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2.xml" ContentType="application/vnd.openxmlformats-officedocument.drawing+xml"/>
  <Override PartName="/xl/tables/table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codeName="ThisWorkbook"/>
  <mc:AlternateContent xmlns:mc="http://schemas.openxmlformats.org/markup-compatibility/2006">
    <mc:Choice Requires="x15">
      <x15ac:absPath xmlns:x15ac="http://schemas.microsoft.com/office/spreadsheetml/2010/11/ac" url="C:\Users\Laura\Google Drive\PhD\2.Analysis\1.Quantitative synthesis\Final.Database\v2\"/>
    </mc:Choice>
  </mc:AlternateContent>
  <xr:revisionPtr revIDLastSave="0" documentId="13_ncr:1_{0F0FD3BD-CB35-494A-850D-559870EC1279}" xr6:coauthVersionLast="41" xr6:coauthVersionMax="41" xr10:uidLastSave="{00000000-0000-0000-0000-000000000000}"/>
  <bookViews>
    <workbookView xWindow="28680" yWindow="-120" windowWidth="29040" windowHeight="15840" xr2:uid="{00000000-000D-0000-FFFF-FFFF00000000}"/>
  </bookViews>
  <sheets>
    <sheet name="Overview" sheetId="12" r:id="rId1"/>
    <sheet name="1. BE-TR_Database" sheetId="21" r:id="rId2"/>
    <sheet name="2. Metadata" sheetId="14" r:id="rId3"/>
    <sheet name="3. Metadata_BE" sheetId="18" r:id="rId4"/>
    <sheet name="4. Metadata_Notes" sheetId="19" r:id="rId5"/>
    <sheet name="5. Priors_Reference_List" sheetId="1" r:id="rId6"/>
  </sheets>
  <definedNames>
    <definedName name="_xlnm._FilterDatabase" localSheetId="1" hidden="1">'1. BE-TR_Database'!$A$1:$CX$1663</definedName>
    <definedName name="_xlnm._FilterDatabase" localSheetId="5" hidden="1">'5. Priors_Reference_List'!$A$1:$G$147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F702" i="21" l="1"/>
  <c r="CF692" i="21"/>
  <c r="CF689" i="21"/>
  <c r="CF674" i="21"/>
  <c r="CF671" i="21"/>
  <c r="CF669" i="21"/>
  <c r="CF666" i="21"/>
  <c r="CF662" i="21"/>
  <c r="CF661" i="21"/>
  <c r="CF658" i="21"/>
  <c r="CF653" i="21"/>
  <c r="CF648" i="21"/>
  <c r="CF632" i="21"/>
  <c r="CF626" i="21"/>
  <c r="CF588" i="21"/>
  <c r="CF586" i="21"/>
  <c r="CF583" i="21"/>
  <c r="CF569" i="21"/>
  <c r="CF553" i="21"/>
  <c r="CF540" i="21"/>
  <c r="CF511" i="21"/>
  <c r="CF502" i="21"/>
  <c r="CF497" i="21"/>
  <c r="CF494" i="21"/>
  <c r="CF482" i="21"/>
  <c r="CF432" i="21"/>
  <c r="BY2" i="21"/>
  <c r="BT983" i="21"/>
  <c r="BT982" i="21"/>
  <c r="BT981" i="21"/>
  <c r="BT372" i="21"/>
  <c r="BT634" i="21"/>
  <c r="BT580" i="21"/>
  <c r="BT579" i="21"/>
  <c r="BT568" i="21"/>
  <c r="BT492" i="21"/>
  <c r="BT478" i="21"/>
  <c r="BT461" i="21"/>
  <c r="BT433" i="21"/>
  <c r="BT424" i="21"/>
  <c r="BT406" i="21"/>
  <c r="BT353" i="21"/>
  <c r="BT306" i="21"/>
  <c r="BT298" i="21"/>
  <c r="BT265" i="21"/>
  <c r="BT235" i="21"/>
  <c r="BT230" i="21"/>
  <c r="BT220" i="21"/>
  <c r="BT179" i="21"/>
  <c r="BT170" i="21"/>
  <c r="BT99" i="21"/>
  <c r="BY1199" i="21"/>
  <c r="BY1198" i="21"/>
  <c r="BY1197" i="21"/>
  <c r="BY1196" i="21"/>
  <c r="BY1195" i="21"/>
  <c r="BY1194" i="21"/>
  <c r="BY1193" i="21"/>
  <c r="BY1192" i="21"/>
  <c r="BY1191" i="21"/>
  <c r="BY1190" i="21"/>
  <c r="BY1189" i="21"/>
  <c r="BY1188" i="21"/>
  <c r="BY1187" i="21"/>
  <c r="BY1186" i="21"/>
  <c r="BY1185" i="21"/>
  <c r="BY701" i="21"/>
  <c r="BY32" i="21"/>
  <c r="BY12" i="21"/>
  <c r="BT869" i="21"/>
  <c r="CS478" i="21"/>
  <c r="CS488" i="21"/>
  <c r="CS568" i="21"/>
  <c r="CS450" i="21"/>
  <c r="CS438" i="21"/>
  <c r="CS285" i="21"/>
  <c r="CS559" i="21"/>
  <c r="CS241" i="21"/>
  <c r="CS293" i="21"/>
  <c r="CS518" i="21"/>
  <c r="CS418" i="21"/>
  <c r="CS304" i="21"/>
  <c r="CS259" i="21"/>
  <c r="CS454" i="21"/>
  <c r="CS315" i="21"/>
  <c r="CS682" i="21"/>
  <c r="CS464" i="21"/>
  <c r="CS465" i="21"/>
  <c r="CS447" i="21"/>
  <c r="CS375" i="21"/>
  <c r="CS423" i="21"/>
  <c r="CS427" i="21"/>
  <c r="CS634" i="21"/>
  <c r="CS457" i="21"/>
  <c r="CS99" i="21"/>
  <c r="CS165" i="21"/>
  <c r="CS157" i="21"/>
  <c r="CS88" i="21"/>
  <c r="CS141" i="21"/>
  <c r="CS172" i="21"/>
  <c r="CS137" i="21"/>
  <c r="CS166" i="21"/>
  <c r="BQ1230" i="21"/>
  <c r="BQ1228" i="21"/>
  <c r="BQ1229" i="21"/>
  <c r="BQ1231" i="21"/>
  <c r="CF190" i="21"/>
  <c r="CF168" i="21"/>
  <c r="BY168" i="21" s="1"/>
  <c r="CH168" i="21" s="1"/>
  <c r="CF55" i="21"/>
  <c r="CF175" i="21"/>
  <c r="CF192" i="21"/>
  <c r="CF174" i="21"/>
  <c r="CF160" i="21"/>
  <c r="CF125" i="21"/>
  <c r="CF112" i="21"/>
  <c r="CF114" i="21"/>
  <c r="CF108" i="21"/>
  <c r="CF77" i="21"/>
  <c r="CF68" i="21"/>
  <c r="CF81" i="21"/>
  <c r="BY4" i="21"/>
  <c r="BY593" i="21"/>
  <c r="BY3" i="21"/>
  <c r="BY417" i="21"/>
  <c r="BY377" i="21"/>
  <c r="CV727" i="21"/>
  <c r="BQ727" i="21" s="1"/>
  <c r="CH500" i="21"/>
  <c r="CH204" i="21"/>
  <c r="CH603" i="21"/>
  <c r="CH280" i="21"/>
  <c r="CH614" i="21"/>
  <c r="BT390" i="21"/>
  <c r="BT287" i="21"/>
  <c r="BT550" i="21"/>
  <c r="BT273" i="21"/>
  <c r="BT515" i="21"/>
  <c r="BT549" i="21"/>
  <c r="BT344" i="21"/>
  <c r="BT360" i="21"/>
  <c r="BT1062" i="21"/>
  <c r="BT1061" i="21"/>
  <c r="BT1060" i="21"/>
  <c r="BT1059" i="21"/>
  <c r="BT1055" i="21"/>
  <c r="BT1054" i="21"/>
  <c r="BT1053" i="21"/>
  <c r="BT1052" i="21"/>
  <c r="BT1069" i="21"/>
  <c r="BT1066" i="21"/>
  <c r="BT1065" i="21"/>
  <c r="BT1064" i="21"/>
  <c r="BT1125" i="21"/>
  <c r="BT1195" i="21"/>
  <c r="BU1196" i="21"/>
  <c r="BT1124" i="21"/>
  <c r="BU1120" i="21"/>
  <c r="BT1118" i="21"/>
  <c r="CT224" i="21"/>
  <c r="CV224" i="21"/>
  <c r="BQ224" i="21" s="1"/>
  <c r="BY224" i="21"/>
  <c r="CT100" i="21"/>
  <c r="CV100" i="21"/>
  <c r="BQ100" i="21" s="1"/>
  <c r="BY100" i="21"/>
  <c r="BT1185" i="21"/>
  <c r="BT1187" i="21"/>
  <c r="BT1188" i="21"/>
  <c r="BT1186" i="21"/>
  <c r="BY351" i="21"/>
  <c r="BU351" i="21"/>
  <c r="BY343" i="21"/>
  <c r="BU343" i="21"/>
  <c r="CH399" i="21"/>
  <c r="BY399" i="21"/>
  <c r="BU399" i="21"/>
  <c r="CH150" i="21"/>
  <c r="BT150" i="21"/>
  <c r="CH581" i="21"/>
  <c r="BT581" i="21"/>
  <c r="CH704" i="21"/>
  <c r="CH24" i="21"/>
  <c r="CH17" i="21"/>
  <c r="CH402" i="21"/>
  <c r="CH197" i="21"/>
  <c r="CH706" i="21"/>
  <c r="CH707" i="21"/>
  <c r="CH705" i="21"/>
  <c r="CH117" i="21"/>
  <c r="BT117" i="21"/>
  <c r="CH107" i="21"/>
  <c r="CH118" i="21"/>
  <c r="CH469" i="21"/>
  <c r="CV728" i="21"/>
  <c r="BQ728" i="21"/>
  <c r="BT1026" i="21"/>
  <c r="BT1024" i="21"/>
  <c r="CV322" i="21"/>
  <c r="BQ322" i="21"/>
  <c r="CH322" i="21" s="1"/>
  <c r="BT322" i="21"/>
  <c r="CV288" i="21"/>
  <c r="BQ288" i="21"/>
  <c r="CH288" i="21" s="1"/>
  <c r="BT288" i="21"/>
  <c r="CV373" i="21"/>
  <c r="BQ373" i="21"/>
  <c r="CH373" i="21" s="1"/>
  <c r="BT373" i="21"/>
  <c r="CV374" i="21"/>
  <c r="BQ374" i="21"/>
  <c r="CH374" i="21" s="1"/>
  <c r="BT374" i="21"/>
  <c r="CV569" i="21"/>
  <c r="BQ569" i="21"/>
  <c r="CH569" i="21" s="1"/>
  <c r="BT569" i="21"/>
  <c r="CV494" i="21"/>
  <c r="BQ494" i="21"/>
  <c r="CH494" i="21" s="1"/>
  <c r="BT494" i="21"/>
  <c r="CV632" i="21"/>
  <c r="BQ632" i="21"/>
  <c r="CH632" i="21" s="1"/>
  <c r="BT632" i="21"/>
  <c r="CV648" i="21"/>
  <c r="BQ648" i="21"/>
  <c r="CH648" i="21" s="1"/>
  <c r="BT648" i="21"/>
  <c r="CV662" i="21"/>
  <c r="BQ662" i="21"/>
  <c r="CH662" i="21" s="1"/>
  <c r="BT662" i="21"/>
  <c r="CH294" i="21"/>
  <c r="BT294" i="21"/>
  <c r="BU1014" i="21"/>
  <c r="BU1010" i="21"/>
  <c r="BQ1010" i="21"/>
  <c r="BU1012" i="21"/>
  <c r="CV1618" i="21"/>
  <c r="BQ1618" i="21"/>
  <c r="BT1618" i="21"/>
  <c r="BT1567" i="21"/>
  <c r="BY361" i="21"/>
  <c r="BU361" i="21"/>
  <c r="BY156" i="21"/>
  <c r="BU156" i="21"/>
  <c r="BY134" i="21"/>
  <c r="BU134" i="21"/>
  <c r="BY514" i="21"/>
  <c r="BU514" i="21"/>
  <c r="BY563" i="21"/>
  <c r="BU563" i="21"/>
  <c r="BY415" i="21"/>
  <c r="BU415" i="21"/>
  <c r="BY564" i="21"/>
  <c r="BU564" i="21"/>
  <c r="BY279" i="21"/>
  <c r="BU279" i="21"/>
  <c r="CU1111" i="21"/>
  <c r="CT1111" i="21"/>
  <c r="BS1111" i="21"/>
  <c r="BT1111" i="21"/>
  <c r="CT1110" i="21"/>
  <c r="BS1110" i="21"/>
  <c r="BT1110" i="21"/>
  <c r="BU1469" i="21"/>
  <c r="BT1580" i="21"/>
  <c r="BT1577" i="21"/>
  <c r="BT1579" i="21"/>
  <c r="BT1576" i="21"/>
  <c r="BT1581" i="21"/>
  <c r="BT1578" i="21"/>
  <c r="BU1144" i="21"/>
  <c r="BU1143" i="21"/>
  <c r="BU1161" i="21"/>
  <c r="BU1160" i="21"/>
  <c r="BU1134" i="21"/>
  <c r="BU1139" i="21"/>
  <c r="BU1150" i="21"/>
  <c r="BU1152" i="21"/>
  <c r="BU1153" i="21"/>
  <c r="BU1156" i="21"/>
  <c r="CV1170" i="21"/>
  <c r="BQ1170" i="21"/>
  <c r="BU1170" i="21"/>
  <c r="BU1169" i="21"/>
  <c r="CV1168" i="21"/>
  <c r="BQ1168" i="21"/>
  <c r="BU1168" i="21"/>
  <c r="CV1167" i="21"/>
  <c r="BQ1167" i="21" s="1"/>
  <c r="BU1167" i="21"/>
  <c r="CV1166" i="21"/>
  <c r="BQ1166" i="21"/>
  <c r="BU1166" i="21"/>
  <c r="CV1171" i="21"/>
  <c r="BQ1171" i="21"/>
  <c r="BU1171" i="21"/>
  <c r="BU1146" i="21"/>
  <c r="BU1148" i="21"/>
  <c r="BU1157" i="21"/>
  <c r="BU1159" i="21"/>
  <c r="BU1133" i="21"/>
  <c r="BU1138" i="21"/>
  <c r="BU1141" i="21"/>
  <c r="BU1142" i="21"/>
  <c r="BU1163" i="21"/>
  <c r="BU1165" i="21"/>
  <c r="CH370" i="21"/>
  <c r="BT370" i="21"/>
  <c r="CH369" i="21"/>
  <c r="BT369" i="21"/>
  <c r="CH379" i="21"/>
  <c r="BT379" i="21"/>
  <c r="CH393" i="21"/>
  <c r="BT393" i="21"/>
  <c r="CH336" i="21"/>
  <c r="BT336" i="21"/>
  <c r="CH555" i="21"/>
  <c r="BT555" i="21"/>
  <c r="CH455" i="21"/>
  <c r="BT455" i="21"/>
  <c r="CH570" i="21"/>
  <c r="BT570" i="21"/>
  <c r="CH649" i="21"/>
  <c r="BT649" i="21"/>
  <c r="CU1109" i="21"/>
  <c r="CT1109" i="21"/>
  <c r="BS1109" i="21"/>
  <c r="BT1109" i="21"/>
  <c r="CT1108" i="21"/>
  <c r="BS1108" i="21"/>
  <c r="BT1108" i="21"/>
  <c r="BS1203" i="21"/>
  <c r="BT1203" i="21" s="1"/>
  <c r="BS726" i="21"/>
  <c r="BT726" i="21"/>
  <c r="BY331" i="21"/>
  <c r="BT331" i="21"/>
  <c r="BY394" i="21"/>
  <c r="BT394" i="21"/>
  <c r="BY475" i="21"/>
  <c r="BT475" i="21"/>
  <c r="BY436" i="21"/>
  <c r="BT436" i="21"/>
  <c r="CH701" i="21"/>
  <c r="BT701" i="21"/>
  <c r="CT433" i="21"/>
  <c r="CV433" i="21"/>
  <c r="CH433" i="21"/>
  <c r="CT298" i="21"/>
  <c r="CV298" i="21"/>
  <c r="CH298" i="21"/>
  <c r="CV170" i="21"/>
  <c r="CH170" i="21"/>
  <c r="CT353" i="21"/>
  <c r="CV353" i="21"/>
  <c r="CH353" i="21"/>
  <c r="CT580" i="21"/>
  <c r="CV580" i="21"/>
  <c r="CH580" i="21"/>
  <c r="CV265" i="21"/>
  <c r="CH265" i="21"/>
  <c r="CV461" i="21"/>
  <c r="CH461" i="21"/>
  <c r="CV220" i="21"/>
  <c r="CH220" i="21"/>
  <c r="CV579" i="21"/>
  <c r="CH579" i="21"/>
  <c r="CV492" i="21"/>
  <c r="CH492" i="21"/>
  <c r="CV424" i="21"/>
  <c r="CH424" i="21"/>
  <c r="CV306" i="21"/>
  <c r="CH306" i="21"/>
  <c r="CH99" i="21"/>
  <c r="BS1544" i="21"/>
  <c r="BT1544" i="21"/>
  <c r="BT1546" i="21"/>
  <c r="BT1545" i="21"/>
  <c r="BS1543" i="21"/>
  <c r="BT1543" i="21"/>
  <c r="BT470" i="21"/>
  <c r="BT604" i="21"/>
  <c r="BT606" i="21"/>
  <c r="BT633" i="21"/>
  <c r="BT638" i="21"/>
  <c r="BT458" i="21"/>
  <c r="BT1316" i="21"/>
  <c r="BT327" i="21"/>
  <c r="CV639" i="21"/>
  <c r="BQ639" i="21"/>
  <c r="CH639" i="21"/>
  <c r="BT639" i="21"/>
  <c r="CV1324" i="21"/>
  <c r="BT1324" i="21"/>
  <c r="CV1310" i="21"/>
  <c r="BQ1310" i="21"/>
  <c r="CH1310" i="21" s="1"/>
  <c r="BT1310" i="21"/>
  <c r="CV1321" i="21"/>
  <c r="BQ1321" i="21"/>
  <c r="CH1321" i="21" s="1"/>
  <c r="BT1321" i="21"/>
  <c r="CV1322" i="21"/>
  <c r="BQ1322" i="21"/>
  <c r="CH1322" i="21" s="1"/>
  <c r="BT1322" i="21"/>
  <c r="CV1318" i="21"/>
  <c r="BQ1318" i="21"/>
  <c r="CH1318" i="21" s="1"/>
  <c r="BT1318" i="21"/>
  <c r="CV1319" i="21"/>
  <c r="BQ1319" i="21"/>
  <c r="CH1319" i="21" s="1"/>
  <c r="BT1319" i="21"/>
  <c r="CV1317" i="21"/>
  <c r="BQ1317" i="21"/>
  <c r="CH1317" i="21" s="1"/>
  <c r="BT1317" i="21"/>
  <c r="CV1315" i="21"/>
  <c r="BQ1315" i="21"/>
  <c r="CH1315" i="21" s="1"/>
  <c r="BT1315" i="21"/>
  <c r="CV1323" i="21"/>
  <c r="BQ1323" i="21"/>
  <c r="CH1323" i="21" s="1"/>
  <c r="BT1323" i="21"/>
  <c r="CV233" i="21"/>
  <c r="BQ233" i="21"/>
  <c r="CH233" i="21" s="1"/>
  <c r="CV702" i="21"/>
  <c r="BQ702" i="21"/>
  <c r="CH702" i="21"/>
  <c r="CV658" i="21"/>
  <c r="BQ658" i="21"/>
  <c r="CH658" i="21"/>
  <c r="CV583" i="21"/>
  <c r="BQ583" i="21" s="1"/>
  <c r="CH583" i="21" s="1"/>
  <c r="CV669" i="21"/>
  <c r="BQ669" i="21"/>
  <c r="CH669" i="21" s="1"/>
  <c r="BY147" i="21"/>
  <c r="BY200" i="21"/>
  <c r="BS1202" i="21"/>
  <c r="BT1202" i="21" s="1"/>
  <c r="BS1201" i="21"/>
  <c r="BT1201" i="21"/>
  <c r="BS1200" i="21"/>
  <c r="BT1200" i="21" s="1"/>
  <c r="CV609" i="21"/>
  <c r="BQ609" i="21"/>
  <c r="CH609" i="21"/>
  <c r="BT611" i="21"/>
  <c r="BT647" i="21"/>
  <c r="BT622" i="21"/>
  <c r="BT676" i="21"/>
  <c r="CV578" i="21"/>
  <c r="BQ578" i="21"/>
  <c r="BY578" i="21"/>
  <c r="BY448" i="21"/>
  <c r="CH299" i="21"/>
  <c r="BU299" i="21"/>
  <c r="CH274" i="21"/>
  <c r="BU274" i="21"/>
  <c r="CH201" i="21"/>
  <c r="BU201" i="21"/>
  <c r="CH420" i="21"/>
  <c r="BT420" i="21"/>
  <c r="CH540" i="21"/>
  <c r="BT540" i="21"/>
  <c r="CH698" i="21"/>
  <c r="CH695" i="21"/>
  <c r="CH696" i="21"/>
  <c r="BU963" i="21"/>
  <c r="CV636" i="21"/>
  <c r="BQ636" i="21"/>
  <c r="CH636" i="21" s="1"/>
  <c r="CV637" i="21"/>
  <c r="BQ637" i="21"/>
  <c r="CH637" i="21"/>
  <c r="CH480" i="21"/>
  <c r="CH506" i="21"/>
  <c r="CH623" i="21"/>
  <c r="CH414" i="21"/>
  <c r="BU1467" i="21"/>
  <c r="BU1468" i="21"/>
  <c r="BU1145" i="21"/>
  <c r="BU1162" i="21"/>
  <c r="BU1132" i="21"/>
  <c r="BU1137" i="21"/>
  <c r="BU1149" i="21"/>
  <c r="BU1151" i="21"/>
  <c r="BU1155" i="21"/>
  <c r="BU1154" i="21"/>
  <c r="BU1147" i="21"/>
  <c r="BU1158" i="21"/>
  <c r="BU1136" i="21"/>
  <c r="BU1135" i="21"/>
  <c r="BU1140" i="21"/>
  <c r="BU1164" i="21"/>
  <c r="CH281" i="21"/>
  <c r="BT281" i="21"/>
  <c r="BT510" i="21"/>
  <c r="CU709" i="21"/>
  <c r="CT709" i="21"/>
  <c r="CU708" i="21"/>
  <c r="CT708" i="21"/>
  <c r="CU711" i="21"/>
  <c r="CT711" i="21"/>
  <c r="CU710" i="21"/>
  <c r="CT710" i="21"/>
  <c r="CU713" i="21"/>
  <c r="CV713" i="21" s="1"/>
  <c r="BQ713" i="21" s="1"/>
  <c r="CT713" i="21"/>
  <c r="CU712" i="21"/>
  <c r="CT712" i="21"/>
  <c r="CU715" i="21"/>
  <c r="CV715" i="21" s="1"/>
  <c r="BQ715" i="21" s="1"/>
  <c r="BT715" i="21"/>
  <c r="CU714" i="21"/>
  <c r="CV714" i="21" s="1"/>
  <c r="BQ714" i="21" s="1"/>
  <c r="BT714" i="21"/>
  <c r="CU717" i="21"/>
  <c r="CV717" i="21" s="1"/>
  <c r="BQ717" i="21" s="1"/>
  <c r="BT717" i="21"/>
  <c r="CU716" i="21"/>
  <c r="CV716" i="21" s="1"/>
  <c r="BQ716" i="21" s="1"/>
  <c r="BT716" i="21"/>
  <c r="CU719" i="21"/>
  <c r="CV719" i="21" s="1"/>
  <c r="BQ719" i="21" s="1"/>
  <c r="BT719" i="21"/>
  <c r="CU718" i="21"/>
  <c r="CV718" i="21" s="1"/>
  <c r="BQ718" i="21" s="1"/>
  <c r="BT718" i="21"/>
  <c r="BT1084" i="21"/>
  <c r="BT1085" i="21"/>
  <c r="CH487" i="21"/>
  <c r="BU487" i="21"/>
  <c r="CH484" i="21"/>
  <c r="BU484" i="21"/>
  <c r="CH493" i="21"/>
  <c r="BU493" i="21"/>
  <c r="CV917" i="21"/>
  <c r="BQ917" i="21" s="1"/>
  <c r="BT917" i="21"/>
  <c r="BT916" i="21"/>
  <c r="BQ916" i="21"/>
  <c r="CV919" i="21"/>
  <c r="BQ919" i="21" s="1"/>
  <c r="BT919" i="21"/>
  <c r="CV915" i="21"/>
  <c r="BQ915" i="21" s="1"/>
  <c r="BT915" i="21"/>
  <c r="CV325" i="21"/>
  <c r="BQ325" i="21"/>
  <c r="BT325" i="21"/>
  <c r="CV256" i="21"/>
  <c r="BQ256" i="21"/>
  <c r="BT256" i="21"/>
  <c r="CV920" i="21"/>
  <c r="BQ920" i="21" s="1"/>
  <c r="BT920" i="21"/>
  <c r="CV93" i="21"/>
  <c r="BQ93" i="21" s="1"/>
  <c r="BT93" i="21"/>
  <c r="CV333" i="21"/>
  <c r="BQ333" i="21"/>
  <c r="BT333" i="21"/>
  <c r="BY285" i="21"/>
  <c r="BT285" i="21"/>
  <c r="BY438" i="21"/>
  <c r="BT438" i="21"/>
  <c r="BY388" i="21"/>
  <c r="BY428" i="21"/>
  <c r="CH254" i="21"/>
  <c r="CH342" i="21"/>
  <c r="CH149" i="21"/>
  <c r="CH90" i="21"/>
  <c r="BS1083" i="21"/>
  <c r="CV1083" i="21" s="1"/>
  <c r="BQ1083" i="21" s="1"/>
  <c r="BS1082" i="21"/>
  <c r="CV1082" i="21"/>
  <c r="BQ1082" i="21" s="1"/>
  <c r="BS1081" i="21"/>
  <c r="CV1081" i="21"/>
  <c r="BQ1081" i="21"/>
  <c r="BS1080" i="21"/>
  <c r="CV1080" i="21" s="1"/>
  <c r="BQ1080" i="21" s="1"/>
  <c r="BS1079" i="21"/>
  <c r="CV1079" i="21" s="1"/>
  <c r="BQ1079" i="21" s="1"/>
  <c r="BT891" i="21"/>
  <c r="BT881" i="21"/>
  <c r="BT890" i="21"/>
  <c r="BT876" i="21"/>
  <c r="BT886" i="21"/>
  <c r="BT875" i="21"/>
  <c r="BT874" i="21"/>
  <c r="BT889" i="21"/>
  <c r="BT873" i="21"/>
  <c r="BT880" i="21"/>
  <c r="BT885" i="21"/>
  <c r="BT879" i="21"/>
  <c r="BT884" i="21"/>
  <c r="BT888" i="21"/>
  <c r="BT872" i="21"/>
  <c r="BT883" i="21"/>
  <c r="BT878" i="21"/>
  <c r="BT887" i="21"/>
  <c r="BT877" i="21"/>
  <c r="BT882" i="21"/>
  <c r="CU871" i="21"/>
  <c r="CT871" i="21"/>
  <c r="BT871" i="21"/>
  <c r="BQ871" i="21"/>
  <c r="CU870" i="21"/>
  <c r="CT870" i="21"/>
  <c r="CV870" i="21" s="1"/>
  <c r="BT870" i="21"/>
  <c r="BQ870" i="21"/>
  <c r="CU869" i="21"/>
  <c r="CT869" i="21"/>
  <c r="BQ869" i="21"/>
  <c r="CV1466" i="21"/>
  <c r="BQ1466" i="21"/>
  <c r="BU1466" i="21"/>
  <c r="CV1465" i="21"/>
  <c r="BQ1465" i="21" s="1"/>
  <c r="BU1465" i="21"/>
  <c r="CV1464" i="21"/>
  <c r="BQ1464" i="21" s="1"/>
  <c r="BU1464" i="21"/>
  <c r="CV1463" i="21"/>
  <c r="BQ1463" i="21"/>
  <c r="BU1463" i="21"/>
  <c r="CV1094" i="21"/>
  <c r="BQ1094" i="21"/>
  <c r="BU1094" i="21"/>
  <c r="CV1093" i="21"/>
  <c r="BQ1093" i="21" s="1"/>
  <c r="BU1093" i="21"/>
  <c r="CV1092" i="21"/>
  <c r="BQ1092" i="21" s="1"/>
  <c r="BU1092" i="21"/>
  <c r="CV1091" i="21"/>
  <c r="BQ1091" i="21"/>
  <c r="BU1091" i="21"/>
  <c r="BU1097" i="21"/>
  <c r="BU1090" i="21"/>
  <c r="BU1096" i="21"/>
  <c r="BU1099" i="21"/>
  <c r="CV1089" i="21"/>
  <c r="BQ1089" i="21"/>
  <c r="BU1089" i="21"/>
  <c r="BU1098" i="21"/>
  <c r="BU1095" i="21"/>
  <c r="CV1088" i="21"/>
  <c r="BQ1088" i="21"/>
  <c r="BU1088" i="21"/>
  <c r="CV1087" i="21"/>
  <c r="BQ1087" i="21"/>
  <c r="BU1087" i="21"/>
  <c r="CV1086" i="21"/>
  <c r="BQ1086" i="21" s="1"/>
  <c r="BU1086" i="21"/>
  <c r="CV23" i="21"/>
  <c r="BQ23" i="21" s="1"/>
  <c r="CH23" i="21" s="1"/>
  <c r="CV6" i="21"/>
  <c r="BQ6" i="21"/>
  <c r="CH6" i="21" s="1"/>
  <c r="CU26" i="21"/>
  <c r="CT26" i="21"/>
  <c r="CV977" i="21"/>
  <c r="BQ977" i="21" s="1"/>
  <c r="BT977" i="21"/>
  <c r="CV976" i="21"/>
  <c r="BQ976" i="21"/>
  <c r="BT976" i="21"/>
  <c r="CV975" i="21"/>
  <c r="BQ975" i="21"/>
  <c r="BT975" i="21"/>
  <c r="BU677" i="21"/>
  <c r="BU683" i="21"/>
  <c r="BU645" i="21"/>
  <c r="BU65" i="21"/>
  <c r="BU63" i="21"/>
  <c r="BU55" i="21"/>
  <c r="BU40" i="21"/>
  <c r="BU13" i="21"/>
  <c r="BU29" i="21"/>
  <c r="BU11" i="21"/>
  <c r="BU31" i="21"/>
  <c r="BU120" i="21"/>
  <c r="BU115" i="21"/>
  <c r="BU34" i="21"/>
  <c r="BU36" i="21"/>
  <c r="BU15" i="21"/>
  <c r="BU7" i="21"/>
  <c r="BU194" i="21"/>
  <c r="BU8" i="21"/>
  <c r="BU10" i="21"/>
  <c r="BU27" i="21"/>
  <c r="BU21" i="21"/>
  <c r="BU22" i="21"/>
  <c r="BU46" i="21"/>
  <c r="BU91" i="21"/>
  <c r="BU132" i="21"/>
  <c r="BU16" i="21"/>
  <c r="BU43" i="21"/>
  <c r="BU73" i="21"/>
  <c r="BU14" i="21"/>
  <c r="BU53" i="21"/>
  <c r="BU28" i="21"/>
  <c r="BU25" i="21"/>
  <c r="BU58" i="21"/>
  <c r="BU42" i="21"/>
  <c r="BU86" i="21"/>
  <c r="BU76" i="21"/>
  <c r="BU41" i="21"/>
  <c r="BU20" i="21"/>
  <c r="BU104" i="21"/>
  <c r="BU136" i="21"/>
  <c r="BU83" i="21"/>
  <c r="BU33" i="21"/>
  <c r="BU95" i="21"/>
  <c r="BU30" i="21"/>
  <c r="BU499" i="21"/>
  <c r="BU180" i="21"/>
  <c r="BU82" i="21"/>
  <c r="BU219" i="21"/>
  <c r="BU89" i="21"/>
  <c r="BU164" i="21"/>
  <c r="BU185" i="21"/>
  <c r="BU154" i="21"/>
  <c r="BU654" i="21"/>
  <c r="BU229" i="21"/>
  <c r="BU244" i="21"/>
  <c r="BU307" i="21"/>
  <c r="BU382" i="21"/>
  <c r="BU565" i="21"/>
  <c r="BU422" i="21"/>
  <c r="BU368" i="21"/>
  <c r="BU18" i="21"/>
  <c r="BU52" i="21"/>
  <c r="BU79" i="21"/>
  <c r="BU408" i="21"/>
  <c r="BU655" i="21"/>
  <c r="BU367" i="21"/>
  <c r="BU625" i="21"/>
  <c r="BU479" i="21"/>
  <c r="BU679" i="21"/>
  <c r="BU573" i="21"/>
  <c r="BU543" i="21"/>
  <c r="BU672" i="21"/>
  <c r="BU334" i="21"/>
  <c r="BU652" i="21"/>
  <c r="BU631" i="21"/>
  <c r="BU646" i="21"/>
  <c r="BU613" i="21"/>
  <c r="BU520" i="21"/>
  <c r="BU687" i="21"/>
  <c r="BU663" i="21"/>
  <c r="CV865" i="21"/>
  <c r="BQ865" i="21"/>
  <c r="BU865" i="21"/>
  <c r="CV864" i="21"/>
  <c r="BQ864" i="21" s="1"/>
  <c r="BU864" i="21"/>
  <c r="CV863" i="21"/>
  <c r="BQ863" i="21" s="1"/>
  <c r="BU863" i="21"/>
  <c r="CV868" i="21"/>
  <c r="BQ868" i="21"/>
  <c r="BU868" i="21"/>
  <c r="CV862" i="21"/>
  <c r="BQ862" i="21"/>
  <c r="BU862" i="21"/>
  <c r="CV861" i="21"/>
  <c r="BQ861" i="21" s="1"/>
  <c r="BU861" i="21"/>
  <c r="CV860" i="21"/>
  <c r="BQ860" i="21" s="1"/>
  <c r="BU860" i="21"/>
  <c r="CV867" i="21"/>
  <c r="BQ867" i="21"/>
  <c r="BU867" i="21"/>
  <c r="CV866" i="21"/>
  <c r="BQ866" i="21" s="1"/>
  <c r="BU866" i="21"/>
  <c r="CV859" i="21"/>
  <c r="BQ859" i="21" s="1"/>
  <c r="BU859" i="21"/>
  <c r="CV858" i="21"/>
  <c r="BQ858" i="21" s="1"/>
  <c r="BU858" i="21"/>
  <c r="CV857" i="21"/>
  <c r="BQ857" i="21"/>
  <c r="BU857" i="21"/>
  <c r="CV856" i="21"/>
  <c r="BQ856" i="21" s="1"/>
  <c r="BU856" i="21"/>
  <c r="CU855" i="21"/>
  <c r="CV855" i="21" s="1"/>
  <c r="BQ855" i="21" s="1"/>
  <c r="BU855" i="21"/>
  <c r="CU854" i="21"/>
  <c r="CV854" i="21" s="1"/>
  <c r="BQ854" i="21" s="1"/>
  <c r="BU854" i="21"/>
  <c r="CU850" i="21"/>
  <c r="CV850" i="21" s="1"/>
  <c r="BQ850" i="21" s="1"/>
  <c r="BU850" i="21"/>
  <c r="CU849" i="21"/>
  <c r="CV849" i="21" s="1"/>
  <c r="BQ849" i="21" s="1"/>
  <c r="BU849" i="21"/>
  <c r="CU848" i="21"/>
  <c r="CV848" i="21"/>
  <c r="BQ848" i="21" s="1"/>
  <c r="BU848" i="21"/>
  <c r="CU847" i="21"/>
  <c r="CV847" i="21"/>
  <c r="BQ847" i="21" s="1"/>
  <c r="BU847" i="21"/>
  <c r="CU846" i="21"/>
  <c r="CV846" i="21"/>
  <c r="BQ846" i="21" s="1"/>
  <c r="BU846" i="21"/>
  <c r="CU845" i="21"/>
  <c r="CV845" i="21"/>
  <c r="BQ845" i="21" s="1"/>
  <c r="BU845" i="21"/>
  <c r="CU844" i="21"/>
  <c r="CV844" i="21"/>
  <c r="BQ844" i="21" s="1"/>
  <c r="BU844" i="21"/>
  <c r="CU853" i="21"/>
  <c r="CV853" i="21"/>
  <c r="BQ853" i="21" s="1"/>
  <c r="BU853" i="21"/>
  <c r="CU843" i="21"/>
  <c r="CV843" i="21"/>
  <c r="BQ843" i="21" s="1"/>
  <c r="BU843" i="21"/>
  <c r="CU852" i="21"/>
  <c r="CV852" i="21"/>
  <c r="BQ852" i="21" s="1"/>
  <c r="BU852" i="21"/>
  <c r="CU851" i="21"/>
  <c r="CV851" i="21"/>
  <c r="BQ851" i="21" s="1"/>
  <c r="BU851" i="21"/>
  <c r="CU842" i="21"/>
  <c r="CV842" i="21"/>
  <c r="BQ842" i="21" s="1"/>
  <c r="BU842" i="21"/>
  <c r="CU834" i="21"/>
  <c r="CV834" i="21"/>
  <c r="BQ834" i="21" s="1"/>
  <c r="BU834" i="21"/>
  <c r="CU833" i="21"/>
  <c r="CV833" i="21"/>
  <c r="BQ833" i="21" s="1"/>
  <c r="BU833" i="21"/>
  <c r="CU832" i="21"/>
  <c r="CV832" i="21"/>
  <c r="BQ832" i="21" s="1"/>
  <c r="BU832" i="21"/>
  <c r="CU841" i="21"/>
  <c r="CV841" i="21"/>
  <c r="BQ841" i="21" s="1"/>
  <c r="BU841" i="21"/>
  <c r="CU840" i="21"/>
  <c r="CV840" i="21"/>
  <c r="BQ840" i="21" s="1"/>
  <c r="BU840" i="21"/>
  <c r="CU839" i="21"/>
  <c r="CV839" i="21"/>
  <c r="BQ839" i="21" s="1"/>
  <c r="BU839" i="21"/>
  <c r="CU838" i="21"/>
  <c r="CV838" i="21"/>
  <c r="BQ838" i="21" s="1"/>
  <c r="BU838" i="21"/>
  <c r="CU831" i="21"/>
  <c r="CV831" i="21"/>
  <c r="BQ831" i="21" s="1"/>
  <c r="BU831" i="21"/>
  <c r="CU830" i="21"/>
  <c r="CV830" i="21"/>
  <c r="BQ830" i="21" s="1"/>
  <c r="BU830" i="21"/>
  <c r="CU837" i="21"/>
  <c r="CV837" i="21"/>
  <c r="BQ837" i="21" s="1"/>
  <c r="BU837" i="21"/>
  <c r="CU829" i="21"/>
  <c r="CV829" i="21"/>
  <c r="BQ829" i="21" s="1"/>
  <c r="BU829" i="21"/>
  <c r="CU828" i="21"/>
  <c r="CV828" i="21"/>
  <c r="BQ828" i="21" s="1"/>
  <c r="BU828" i="21"/>
  <c r="CU827" i="21"/>
  <c r="CV827" i="21"/>
  <c r="BQ827" i="21" s="1"/>
  <c r="BU827" i="21"/>
  <c r="CU836" i="21"/>
  <c r="CV836" i="21"/>
  <c r="BQ836" i="21" s="1"/>
  <c r="BU836" i="21"/>
  <c r="CU835" i="21"/>
  <c r="CV835" i="21"/>
  <c r="BQ835" i="21" s="1"/>
  <c r="BU835" i="21"/>
  <c r="CU826" i="21"/>
  <c r="CV826" i="21"/>
  <c r="BQ826" i="21" s="1"/>
  <c r="BU826" i="21"/>
  <c r="CU817" i="21"/>
  <c r="CV817" i="21"/>
  <c r="BQ817" i="21" s="1"/>
  <c r="BU817" i="21"/>
  <c r="CU825" i="21"/>
  <c r="CV825" i="21"/>
  <c r="BQ825" i="21" s="1"/>
  <c r="BU825" i="21"/>
  <c r="CU816" i="21"/>
  <c r="CV816" i="21"/>
  <c r="BQ816" i="21" s="1"/>
  <c r="BU816" i="21"/>
  <c r="CU824" i="21"/>
  <c r="CV824" i="21"/>
  <c r="BQ824" i="21" s="1"/>
  <c r="BU824" i="21"/>
  <c r="CU815" i="21"/>
  <c r="CV815" i="21"/>
  <c r="BQ815" i="21" s="1"/>
  <c r="BU815" i="21"/>
  <c r="CU823" i="21"/>
  <c r="CV823" i="21"/>
  <c r="BQ823" i="21" s="1"/>
  <c r="BU823" i="21"/>
  <c r="CU814" i="21"/>
  <c r="CV814" i="21"/>
  <c r="BQ814" i="21" s="1"/>
  <c r="BU814" i="21"/>
  <c r="CU813" i="21"/>
  <c r="CV813" i="21"/>
  <c r="BQ813" i="21" s="1"/>
  <c r="BU813" i="21"/>
  <c r="CU822" i="21"/>
  <c r="CV822" i="21"/>
  <c r="BQ822" i="21" s="1"/>
  <c r="BU822" i="21"/>
  <c r="CU821" i="21"/>
  <c r="CV821" i="21"/>
  <c r="BQ821" i="21" s="1"/>
  <c r="BU821" i="21"/>
  <c r="CU820" i="21"/>
  <c r="CV820" i="21"/>
  <c r="BQ820" i="21" s="1"/>
  <c r="BU820" i="21"/>
  <c r="CU812" i="21"/>
  <c r="CV812" i="21"/>
  <c r="BQ812" i="21" s="1"/>
  <c r="BU812" i="21"/>
  <c r="CU811" i="21"/>
  <c r="CV811" i="21"/>
  <c r="BQ811" i="21" s="1"/>
  <c r="BU811" i="21"/>
  <c r="CU810" i="21"/>
  <c r="CV810" i="21"/>
  <c r="BQ810" i="21" s="1"/>
  <c r="BU810" i="21"/>
  <c r="CU819" i="21"/>
  <c r="CV819" i="21"/>
  <c r="BQ819" i="21" s="1"/>
  <c r="BU819" i="21"/>
  <c r="CU809" i="21"/>
  <c r="CV809" i="21"/>
  <c r="BQ809" i="21" s="1"/>
  <c r="BU809" i="21"/>
  <c r="CU808" i="21"/>
  <c r="CV808" i="21"/>
  <c r="BQ808" i="21" s="1"/>
  <c r="BU808" i="21"/>
  <c r="CU807" i="21"/>
  <c r="CV807" i="21"/>
  <c r="BQ807" i="21" s="1"/>
  <c r="BU807" i="21"/>
  <c r="CU818" i="21"/>
  <c r="CV818" i="21"/>
  <c r="BQ818" i="21" s="1"/>
  <c r="BU818" i="21"/>
  <c r="CU798" i="21"/>
  <c r="CV798" i="21"/>
  <c r="BQ798" i="21" s="1"/>
  <c r="BU798" i="21"/>
  <c r="CU797" i="21"/>
  <c r="CV797" i="21"/>
  <c r="BQ797" i="21" s="1"/>
  <c r="BU797" i="21"/>
  <c r="CU806" i="21"/>
  <c r="CV806" i="21"/>
  <c r="BQ806" i="21" s="1"/>
  <c r="BU806" i="21"/>
  <c r="CU805" i="21"/>
  <c r="CV805" i="21"/>
  <c r="BQ805" i="21" s="1"/>
  <c r="BU805" i="21"/>
  <c r="CU796" i="21"/>
  <c r="CV796" i="21"/>
  <c r="BQ796" i="21" s="1"/>
  <c r="BU796" i="21"/>
  <c r="CU804" i="21"/>
  <c r="CV804" i="21"/>
  <c r="BQ804" i="21" s="1"/>
  <c r="BU804" i="21"/>
  <c r="CU795" i="21"/>
  <c r="CV795" i="21"/>
  <c r="BQ795" i="21" s="1"/>
  <c r="BU795" i="21"/>
  <c r="CU803" i="21"/>
  <c r="CV803" i="21"/>
  <c r="BQ803" i="21" s="1"/>
  <c r="BU803" i="21"/>
  <c r="CU802" i="21"/>
  <c r="CV802" i="21"/>
  <c r="BQ802" i="21" s="1"/>
  <c r="BU802" i="21"/>
  <c r="CU794" i="21"/>
  <c r="CV794" i="21"/>
  <c r="BQ794" i="21" s="1"/>
  <c r="BU794" i="21"/>
  <c r="CU793" i="21"/>
  <c r="CV793" i="21"/>
  <c r="BQ793" i="21" s="1"/>
  <c r="BU793" i="21"/>
  <c r="CU792" i="21"/>
  <c r="CV792" i="21"/>
  <c r="BQ792" i="21" s="1"/>
  <c r="BU792" i="21"/>
  <c r="CU801" i="21"/>
  <c r="CV801" i="21"/>
  <c r="BQ801" i="21" s="1"/>
  <c r="BU801" i="21"/>
  <c r="CU791" i="21"/>
  <c r="CV791" i="21"/>
  <c r="BQ791" i="21" s="1"/>
  <c r="BU791" i="21"/>
  <c r="CU800" i="21"/>
  <c r="CV800" i="21"/>
  <c r="BQ800" i="21" s="1"/>
  <c r="BU800" i="21"/>
  <c r="CU790" i="21"/>
  <c r="CV790" i="21"/>
  <c r="BQ790" i="21" s="1"/>
  <c r="BU790" i="21"/>
  <c r="CU789" i="21"/>
  <c r="CV789" i="21"/>
  <c r="BQ789" i="21" s="1"/>
  <c r="BU789" i="21"/>
  <c r="CU799" i="21"/>
  <c r="CV799" i="21"/>
  <c r="BQ799" i="21" s="1"/>
  <c r="BU799" i="21"/>
  <c r="CU788" i="21"/>
  <c r="CV788" i="21"/>
  <c r="BQ788" i="21" s="1"/>
  <c r="BU788" i="21"/>
  <c r="BU1230" i="21"/>
  <c r="BU1228" i="21"/>
  <c r="BU1229" i="21"/>
  <c r="BU1231" i="21"/>
  <c r="BU1232" i="21"/>
  <c r="CH660" i="21"/>
  <c r="CH686" i="21"/>
  <c r="CH697" i="21"/>
  <c r="CH699" i="21"/>
  <c r="CH700" i="21"/>
  <c r="BT1123" i="21"/>
  <c r="CV984" i="21"/>
  <c r="BQ984" i="21" s="1"/>
  <c r="BU984" i="21"/>
  <c r="CV992" i="21"/>
  <c r="BQ992" i="21"/>
  <c r="BT992" i="21"/>
  <c r="CV988" i="21"/>
  <c r="BQ988" i="21" s="1"/>
  <c r="BT988" i="21"/>
  <c r="CV987" i="21"/>
  <c r="BQ987" i="21"/>
  <c r="BT987" i="21"/>
  <c r="CV991" i="21"/>
  <c r="BQ991" i="21" s="1"/>
  <c r="BT991" i="21"/>
  <c r="CV983" i="21"/>
  <c r="BQ983" i="21"/>
  <c r="CV990" i="21"/>
  <c r="BQ990" i="21"/>
  <c r="BT990" i="21"/>
  <c r="CV982" i="21"/>
  <c r="BQ982" i="21" s="1"/>
  <c r="CV986" i="21"/>
  <c r="BQ986" i="21" s="1"/>
  <c r="BT986" i="21"/>
  <c r="CV985" i="21"/>
  <c r="BQ985" i="21"/>
  <c r="BT985" i="21"/>
  <c r="CV989" i="21"/>
  <c r="BQ989" i="21" s="1"/>
  <c r="BT989" i="21"/>
  <c r="CV981" i="21"/>
  <c r="BQ981" i="21"/>
  <c r="BT1199" i="21"/>
  <c r="BT1198" i="21"/>
  <c r="BT3" i="21"/>
  <c r="BT4" i="21"/>
  <c r="BT32" i="21"/>
  <c r="BT12" i="21"/>
  <c r="BT2" i="21"/>
  <c r="BU1189" i="21"/>
  <c r="BU1190" i="21"/>
  <c r="BU1192" i="21"/>
  <c r="BU1191" i="21"/>
  <c r="BU377" i="21"/>
  <c r="CV378" i="21"/>
  <c r="BQ378" i="21"/>
  <c r="BY378" i="21"/>
  <c r="BU378" i="21"/>
  <c r="CV155" i="21"/>
  <c r="BQ155" i="21"/>
  <c r="BY155" i="21"/>
  <c r="BU155" i="21"/>
  <c r="CV123" i="21"/>
  <c r="BQ123" i="21"/>
  <c r="BY123" i="21"/>
  <c r="BU123" i="21"/>
  <c r="CV138" i="21"/>
  <c r="BQ138" i="21"/>
  <c r="BY138" i="21"/>
  <c r="BU138" i="21"/>
  <c r="CV313" i="21"/>
  <c r="BQ313" i="21"/>
  <c r="BY313" i="21"/>
  <c r="BU313" i="21"/>
  <c r="BT434" i="21"/>
  <c r="BT380" i="21"/>
  <c r="BT337" i="21"/>
  <c r="BT309" i="21"/>
  <c r="BT300" i="21"/>
  <c r="BT291" i="21"/>
  <c r="BT338" i="21"/>
  <c r="BT231" i="21"/>
  <c r="BT477" i="21"/>
  <c r="BT243" i="21"/>
  <c r="BT371" i="21"/>
  <c r="BT249" i="21"/>
  <c r="BT252" i="21"/>
  <c r="BT240" i="21"/>
  <c r="BT290" i="21"/>
  <c r="BT566" i="21"/>
  <c r="BT421" i="21"/>
  <c r="BT358" i="21"/>
  <c r="CV445" i="21"/>
  <c r="BQ445" i="21"/>
  <c r="CH445" i="21" s="1"/>
  <c r="CV413" i="21"/>
  <c r="BQ413" i="21" s="1"/>
  <c r="CH413" i="21"/>
  <c r="CV135" i="21"/>
  <c r="BQ135" i="21"/>
  <c r="CH135" i="21" s="1"/>
  <c r="CV387" i="21"/>
  <c r="BQ387" i="21" s="1"/>
  <c r="CH387" i="21"/>
  <c r="CV130" i="21"/>
  <c r="BQ130" i="21"/>
  <c r="CH130" i="21" s="1"/>
  <c r="CV1326" i="21"/>
  <c r="BQ1326" i="21" s="1"/>
  <c r="CH1326" i="21"/>
  <c r="CV144" i="21"/>
  <c r="BQ144" i="21"/>
  <c r="CH144" i="21" s="1"/>
  <c r="CV1328" i="21"/>
  <c r="BQ1328" i="21" s="1"/>
  <c r="CH1328" i="21"/>
  <c r="CV507" i="21"/>
  <c r="BQ507" i="21"/>
  <c r="CH507" i="21" s="1"/>
  <c r="CV482" i="21"/>
  <c r="BQ482" i="21" s="1"/>
  <c r="CH482" i="21"/>
  <c r="BU482" i="21"/>
  <c r="CV671" i="21"/>
  <c r="BQ671" i="21" s="1"/>
  <c r="CH671" i="21" s="1"/>
  <c r="BU671" i="21"/>
  <c r="CV661" i="21"/>
  <c r="BQ661" i="21" s="1"/>
  <c r="CH661" i="21"/>
  <c r="BU661" i="21"/>
  <c r="CV481" i="21"/>
  <c r="CV59" i="21"/>
  <c r="CV103" i="21"/>
  <c r="CV94" i="21"/>
  <c r="CV62" i="21"/>
  <c r="CV60" i="21"/>
  <c r="CV38" i="21"/>
  <c r="CV72" i="21"/>
  <c r="CV74" i="21"/>
  <c r="CV61" i="21"/>
  <c r="BY608" i="21"/>
  <c r="BT608" i="21"/>
  <c r="BQ608" i="21"/>
  <c r="BY582" i="21"/>
  <c r="BT582" i="21"/>
  <c r="CH582" i="21" s="1"/>
  <c r="BQ582" i="21"/>
  <c r="CT572" i="21"/>
  <c r="CV572" i="21" s="1"/>
  <c r="BQ572" i="21"/>
  <c r="CH572" i="21"/>
  <c r="CT444" i="21"/>
  <c r="CV444" i="21" s="1"/>
  <c r="BQ444" i="21"/>
  <c r="CH444" i="21"/>
  <c r="CT98" i="21"/>
  <c r="CV98" i="21" s="1"/>
  <c r="BQ98" i="21" s="1"/>
  <c r="CH98" i="21" s="1"/>
  <c r="CT407" i="21"/>
  <c r="CV407" i="21" s="1"/>
  <c r="CH407" i="21"/>
  <c r="CV1131" i="21"/>
  <c r="BQ1131" i="21"/>
  <c r="CV1130" i="21"/>
  <c r="BQ1130" i="21"/>
  <c r="CV1128" i="21"/>
  <c r="BQ1128" i="21"/>
  <c r="CV1127" i="21"/>
  <c r="BQ1127" i="21"/>
  <c r="CV1129" i="21"/>
  <c r="BQ1129" i="21"/>
  <c r="BY546" i="21"/>
  <c r="CH546" i="21" s="1"/>
  <c r="BY627" i="21"/>
  <c r="BY598" i="21"/>
  <c r="BQ1019" i="21"/>
  <c r="BQ1018" i="21"/>
  <c r="CU590" i="21"/>
  <c r="CV590" i="21"/>
  <c r="BQ590" i="21"/>
  <c r="CH590" i="21"/>
  <c r="CU601" i="21"/>
  <c r="CV601" i="21"/>
  <c r="BQ601" i="21"/>
  <c r="CH601" i="21"/>
  <c r="CH439" i="21"/>
  <c r="BU944" i="21"/>
  <c r="CV384" i="21"/>
  <c r="BQ384" i="21"/>
  <c r="CH384" i="21"/>
  <c r="CV576" i="21"/>
  <c r="BQ576" i="21"/>
  <c r="CH576" i="21"/>
  <c r="CV561" i="21"/>
  <c r="BQ561" i="21"/>
  <c r="CH561" i="21"/>
  <c r="CV559" i="21"/>
  <c r="BQ559" i="21" s="1"/>
  <c r="CH559" i="21" s="1"/>
  <c r="CV430" i="21"/>
  <c r="BQ430" i="21"/>
  <c r="CH430" i="21" s="1"/>
  <c r="CV427" i="21"/>
  <c r="BQ427" i="21"/>
  <c r="CH427" i="21"/>
  <c r="CV518" i="21"/>
  <c r="BQ518" i="21"/>
  <c r="CH518" i="21"/>
  <c r="CV454" i="21"/>
  <c r="BQ454" i="21" s="1"/>
  <c r="CH454" i="21" s="1"/>
  <c r="CV558" i="21"/>
  <c r="BQ558" i="21"/>
  <c r="CH558" i="21" s="1"/>
  <c r="CV519" i="21"/>
  <c r="BQ519" i="21"/>
  <c r="CH519" i="21"/>
  <c r="CV562" i="21"/>
  <c r="BQ562" i="21"/>
  <c r="CH562" i="21"/>
  <c r="CV166" i="21"/>
  <c r="BQ166" i="21" s="1"/>
  <c r="CH166" i="21" s="1"/>
  <c r="CV457" i="21"/>
  <c r="BQ457" i="21"/>
  <c r="CH457" i="21" s="1"/>
  <c r="CV446" i="21"/>
  <c r="BQ446" i="21"/>
  <c r="CH446" i="21"/>
  <c r="CV459" i="21"/>
  <c r="BQ459" i="21"/>
  <c r="CH459" i="21"/>
  <c r="CV163" i="21"/>
  <c r="BQ163" i="21" s="1"/>
  <c r="CH163" i="21" s="1"/>
  <c r="CH595" i="21"/>
  <c r="CH542" i="21"/>
  <c r="CH39" i="21"/>
  <c r="CH392" i="21"/>
  <c r="CH557" i="21"/>
  <c r="CH556" i="21"/>
  <c r="CH71" i="21"/>
  <c r="CH222" i="21"/>
  <c r="CH70" i="21"/>
  <c r="CH644" i="21"/>
  <c r="CH589" i="21"/>
  <c r="CV624" i="21"/>
  <c r="BQ624" i="21"/>
  <c r="CH624" i="21"/>
  <c r="CV577" i="21"/>
  <c r="BQ577" i="21"/>
  <c r="CH577" i="21"/>
  <c r="BU577" i="21"/>
  <c r="BT1122" i="21"/>
  <c r="BT1116" i="21"/>
  <c r="BU1119" i="21"/>
  <c r="BT1126" i="21"/>
  <c r="BT1117" i="21"/>
  <c r="BU1121" i="21"/>
  <c r="BU1197" i="21"/>
  <c r="BY412" i="21"/>
  <c r="BT412" i="21"/>
  <c r="BT417" i="21"/>
  <c r="CT389" i="21"/>
  <c r="CV389" i="21"/>
  <c r="BQ389" i="21" s="1"/>
  <c r="CH389" i="21" s="1"/>
  <c r="BY389" i="21"/>
  <c r="CT341" i="21"/>
  <c r="CV341" i="21"/>
  <c r="BQ341" i="21" s="1"/>
  <c r="CH341" i="21" s="1"/>
  <c r="BY341" i="21"/>
  <c r="CV169" i="21"/>
  <c r="BQ169" i="21"/>
  <c r="CH169" i="21" s="1"/>
  <c r="BY169" i="21"/>
  <c r="BT592" i="21"/>
  <c r="BT591" i="21"/>
  <c r="BT435" i="21"/>
  <c r="BT462" i="21"/>
  <c r="CV406" i="21"/>
  <c r="CH406" i="21"/>
  <c r="CV230" i="21"/>
  <c r="CH230" i="21"/>
  <c r="CV235" i="21"/>
  <c r="CH235" i="21"/>
  <c r="CV179" i="21"/>
  <c r="CH179" i="21"/>
  <c r="BT1027" i="21"/>
  <c r="BT1025" i="21"/>
  <c r="BT1023" i="21"/>
  <c r="BT1022" i="21"/>
  <c r="CV318" i="21"/>
  <c r="CH318" i="21"/>
  <c r="CV442" i="21"/>
  <c r="CH442" i="21"/>
  <c r="CV131" i="21"/>
  <c r="BQ131" i="21"/>
  <c r="CH131" i="21"/>
  <c r="CV460" i="21"/>
  <c r="CH460" i="21"/>
  <c r="CV143" i="21"/>
  <c r="CH143" i="21"/>
  <c r="CV365" i="21"/>
  <c r="CH365" i="21"/>
  <c r="CV537" i="21"/>
  <c r="CH537" i="21"/>
  <c r="CV264" i="21"/>
  <c r="CH264" i="21"/>
  <c r="CV621" i="21"/>
  <c r="CH621" i="21"/>
  <c r="CV376" i="21"/>
  <c r="CH376" i="21"/>
  <c r="CV409" i="21"/>
  <c r="CH409" i="21"/>
  <c r="CV158" i="21"/>
  <c r="CH158" i="21"/>
  <c r="CV129" i="21"/>
  <c r="CH129" i="21"/>
  <c r="CV140" i="21"/>
  <c r="CH140" i="21"/>
  <c r="CV437" i="21"/>
  <c r="CH437" i="21"/>
  <c r="CV490" i="21"/>
  <c r="CH490" i="21"/>
  <c r="CV289" i="21"/>
  <c r="CH289" i="21"/>
  <c r="CV277" i="21"/>
  <c r="CH277" i="21"/>
  <c r="CV67" i="21"/>
  <c r="CV78" i="21"/>
  <c r="CV85" i="21"/>
  <c r="CV64" i="21"/>
  <c r="CV330" i="21"/>
  <c r="BY330" i="21"/>
  <c r="CV329" i="21"/>
  <c r="BQ329" i="21"/>
  <c r="BY329" i="21"/>
  <c r="CV284" i="21"/>
  <c r="BQ284" i="21" s="1"/>
  <c r="CH284" i="21" s="1"/>
  <c r="BY284" i="21"/>
  <c r="BU910" i="21"/>
  <c r="BU1308" i="21"/>
  <c r="BU1292" i="21"/>
  <c r="BU1290" i="21"/>
  <c r="BU1295" i="21"/>
  <c r="BU1294" i="21"/>
  <c r="BU1293" i="21"/>
  <c r="BU924" i="21"/>
  <c r="BU922" i="21"/>
  <c r="BU931" i="21"/>
  <c r="BU930" i="21"/>
  <c r="BU1260" i="21"/>
  <c r="BU1259" i="21"/>
  <c r="CV326" i="21"/>
  <c r="CH326" i="21"/>
  <c r="CV272" i="21"/>
  <c r="CH272" i="21"/>
  <c r="CV221" i="21"/>
  <c r="CH221" i="21"/>
  <c r="CV255" i="21"/>
  <c r="CH255" i="21"/>
  <c r="CV271" i="21"/>
  <c r="CH271" i="21"/>
  <c r="CV199" i="21"/>
  <c r="CH199" i="21"/>
  <c r="CV526" i="21"/>
  <c r="CH526" i="21"/>
  <c r="CV605" i="21"/>
  <c r="CH605" i="21"/>
  <c r="CV607" i="21"/>
  <c r="CH607" i="21"/>
  <c r="CV630" i="21"/>
  <c r="CH630" i="21"/>
  <c r="CV629" i="21"/>
  <c r="CH629" i="21"/>
  <c r="CV246" i="21"/>
  <c r="CH246" i="21"/>
  <c r="CV270" i="21"/>
  <c r="CH270" i="21"/>
  <c r="CV485" i="21"/>
  <c r="CH485" i="21"/>
  <c r="CV419" i="21"/>
  <c r="CH419" i="21"/>
  <c r="CV195" i="21"/>
  <c r="CH195" i="21"/>
  <c r="CV529" i="21"/>
  <c r="CH529" i="21"/>
  <c r="CV516" i="21"/>
  <c r="CH516" i="21"/>
  <c r="BY293" i="21"/>
  <c r="BY418" i="21"/>
  <c r="BY488" i="21"/>
  <c r="BY88" i="21"/>
  <c r="BY141" i="21"/>
  <c r="BY450" i="21"/>
  <c r="BY304" i="21"/>
  <c r="BY165" i="21"/>
  <c r="BY172" i="21"/>
  <c r="BY137" i="21"/>
  <c r="BY241" i="21"/>
  <c r="BY157" i="21"/>
  <c r="BY259" i="21"/>
  <c r="BT1003" i="21"/>
  <c r="BT1005" i="21"/>
  <c r="BT1004" i="21"/>
  <c r="CH447" i="21"/>
  <c r="CH465" i="21"/>
  <c r="CH464" i="21"/>
  <c r="CH541" i="21"/>
  <c r="CV618" i="21"/>
  <c r="CV525" i="21"/>
  <c r="CV54" i="21"/>
  <c r="CV35" i="21"/>
  <c r="CU1176" i="21"/>
  <c r="CV1176" i="21" s="1"/>
  <c r="BQ1176" i="21" s="1"/>
  <c r="BU1176" i="21"/>
  <c r="CV1177" i="21"/>
  <c r="BQ1177" i="21" s="1"/>
  <c r="BU1177" i="21"/>
  <c r="BU362" i="21"/>
  <c r="BU685" i="21"/>
  <c r="BU678" i="21"/>
  <c r="BT257" i="21"/>
  <c r="BT350" i="21"/>
  <c r="BT426" i="21"/>
  <c r="BT527" i="21"/>
  <c r="BT688" i="21"/>
  <c r="BT690" i="21"/>
  <c r="CH472" i="21"/>
  <c r="BU902" i="21"/>
  <c r="CV894" i="21"/>
  <c r="BU894" i="21"/>
  <c r="BU906" i="21"/>
  <c r="BQ906" i="21"/>
  <c r="CV898" i="21"/>
  <c r="BQ898" i="21"/>
  <c r="BU898" i="21"/>
  <c r="BU909" i="21"/>
  <c r="BQ909" i="21"/>
  <c r="CV901" i="21"/>
  <c r="BU901" i="21"/>
  <c r="CV897" i="21"/>
  <c r="BQ897" i="21" s="1"/>
  <c r="BU897" i="21"/>
  <c r="CV900" i="21"/>
  <c r="BU900" i="21"/>
  <c r="CV896" i="21"/>
  <c r="BU896" i="21"/>
  <c r="BU908" i="21"/>
  <c r="BU905" i="21"/>
  <c r="BU904" i="21"/>
  <c r="BU903" i="21"/>
  <c r="CV899" i="21"/>
  <c r="BQ899" i="21"/>
  <c r="BU899" i="21"/>
  <c r="CV895" i="21"/>
  <c r="BQ895" i="21"/>
  <c r="BU895" i="21"/>
  <c r="BU907" i="21"/>
  <c r="CV122" i="21"/>
  <c r="BQ122" i="21"/>
  <c r="BY122" i="21"/>
  <c r="CH122" i="21" s="1"/>
  <c r="CH503" i="21"/>
  <c r="CV560" i="21"/>
  <c r="BQ560" i="21"/>
  <c r="CH560" i="21" s="1"/>
  <c r="BY560" i="21"/>
  <c r="CV574" i="21"/>
  <c r="BQ574" i="21"/>
  <c r="CH574" i="21"/>
  <c r="CH552" i="21"/>
  <c r="CV628" i="21"/>
  <c r="BQ628" i="21"/>
  <c r="CH628" i="21"/>
  <c r="CV411" i="21"/>
  <c r="BQ411" i="21" s="1"/>
  <c r="CH411" i="21" s="1"/>
  <c r="BY411" i="21"/>
  <c r="BU411" i="21"/>
  <c r="CV440" i="21"/>
  <c r="BQ440" i="21" s="1"/>
  <c r="CH440" i="21" s="1"/>
  <c r="BY440" i="21"/>
  <c r="BU440" i="21"/>
  <c r="CV216" i="21"/>
  <c r="BQ216" i="21" s="1"/>
  <c r="CH216" i="21" s="1"/>
  <c r="BY216" i="21"/>
  <c r="BU216" i="21"/>
  <c r="CV228" i="21"/>
  <c r="BQ228" i="21" s="1"/>
  <c r="CH228" i="21" s="1"/>
  <c r="BY228" i="21"/>
  <c r="BU228" i="21"/>
  <c r="CV167" i="21"/>
  <c r="BQ167" i="21" s="1"/>
  <c r="CH167" i="21" s="1"/>
  <c r="BY167" i="21"/>
  <c r="BU167" i="21"/>
  <c r="CV332" i="21"/>
  <c r="BQ332" i="21" s="1"/>
  <c r="CH332" i="21" s="1"/>
  <c r="BY332" i="21"/>
  <c r="BU332" i="21"/>
  <c r="CV328" i="21"/>
  <c r="BQ328" i="21" s="1"/>
  <c r="CH328" i="21" s="1"/>
  <c r="BY328" i="21"/>
  <c r="BU328" i="21"/>
  <c r="CV513" i="21"/>
  <c r="BQ513" i="21" s="1"/>
  <c r="CH513" i="21" s="1"/>
  <c r="BY513" i="21"/>
  <c r="BU513" i="21"/>
  <c r="CV116" i="21"/>
  <c r="BQ116" i="21" s="1"/>
  <c r="CH116" i="21" s="1"/>
  <c r="BY116" i="21"/>
  <c r="BU116" i="21"/>
  <c r="CV536" i="21"/>
  <c r="BQ536" i="21" s="1"/>
  <c r="CH536" i="21" s="1"/>
  <c r="BY536" i="21"/>
  <c r="BU536" i="21"/>
  <c r="CV551" i="21"/>
  <c r="BQ551" i="21" s="1"/>
  <c r="CH551" i="21" s="1"/>
  <c r="BY551" i="21"/>
  <c r="BU551" i="21"/>
  <c r="CV535" i="21"/>
  <c r="BQ535" i="21" s="1"/>
  <c r="CH535" i="21" s="1"/>
  <c r="BY535" i="21"/>
  <c r="BU535" i="21"/>
  <c r="CV530" i="21"/>
  <c r="BQ530" i="21" s="1"/>
  <c r="CH530" i="21" s="1"/>
  <c r="BY530" i="21"/>
  <c r="BU530" i="21"/>
  <c r="CV109" i="21"/>
  <c r="BQ109" i="21" s="1"/>
  <c r="CH109" i="21" s="1"/>
  <c r="BY109" i="21"/>
  <c r="BU109" i="21"/>
  <c r="CV544" i="21"/>
  <c r="BQ544" i="21" s="1"/>
  <c r="CH544" i="21" s="1"/>
  <c r="BY544" i="21"/>
  <c r="BU544" i="21"/>
  <c r="CV1240" i="21"/>
  <c r="BQ1240" i="21" s="1"/>
  <c r="BU1240" i="21"/>
  <c r="CV635" i="21"/>
  <c r="BQ635" i="21"/>
  <c r="CH635" i="21" s="1"/>
  <c r="BT635" i="21"/>
  <c r="BT1063" i="21"/>
  <c r="BT1058" i="21"/>
  <c r="BT1057" i="21"/>
  <c r="BT1056" i="21"/>
  <c r="BT1068" i="21"/>
  <c r="BT1067" i="21"/>
  <c r="CU1330" i="21"/>
  <c r="CV1330" i="21"/>
  <c r="BQ1330" i="21"/>
  <c r="BU1330" i="21"/>
  <c r="CV1180" i="21"/>
  <c r="BQ1180" i="21"/>
  <c r="BU1180" i="21"/>
  <c r="CU1174" i="21"/>
  <c r="CV1174" i="21" s="1"/>
  <c r="BQ1174" i="21" s="1"/>
  <c r="BU1174" i="21"/>
  <c r="CV1178" i="21"/>
  <c r="BQ1178" i="21" s="1"/>
  <c r="BU1178" i="21"/>
  <c r="CV283" i="21"/>
  <c r="CH283" i="21"/>
  <c r="CV106" i="21"/>
  <c r="BQ106" i="21"/>
  <c r="CH106" i="21"/>
  <c r="CV508" i="21"/>
  <c r="CH508" i="21"/>
  <c r="CV324" i="21"/>
  <c r="CH324" i="21"/>
  <c r="CV127" i="21"/>
  <c r="CH127" i="21"/>
  <c r="CV495" i="21"/>
  <c r="CH495" i="21"/>
  <c r="CV491" i="21"/>
  <c r="CH491" i="21"/>
  <c r="CV208" i="21"/>
  <c r="CH208" i="21"/>
  <c r="CV619" i="21"/>
  <c r="CH619" i="21"/>
  <c r="CV584" i="21"/>
  <c r="CH584" i="21"/>
  <c r="CV282" i="21"/>
  <c r="CH282" i="21"/>
  <c r="CV616" i="21"/>
  <c r="CH616" i="21"/>
  <c r="CV248" i="21"/>
  <c r="CH248" i="21"/>
  <c r="CV471" i="21"/>
  <c r="CH471" i="21"/>
  <c r="CV181" i="21"/>
  <c r="CH181" i="21"/>
  <c r="CV443" i="21"/>
  <c r="CH443" i="21"/>
  <c r="CV268" i="21"/>
  <c r="CH268" i="21"/>
  <c r="CV403" i="21"/>
  <c r="CH403" i="21"/>
  <c r="CV545" i="21"/>
  <c r="CV571" i="21"/>
  <c r="CV84" i="21"/>
  <c r="CV87" i="21"/>
  <c r="CT586" i="21"/>
  <c r="CV586" i="21" s="1"/>
  <c r="BQ586" i="21" s="1"/>
  <c r="CH586" i="21" s="1"/>
  <c r="BT586" i="21"/>
  <c r="CT497" i="21"/>
  <c r="CV497" i="21"/>
  <c r="BQ497" i="21"/>
  <c r="CH497" i="21"/>
  <c r="BT497" i="21"/>
  <c r="CT80" i="21"/>
  <c r="CV80" i="21"/>
  <c r="BQ80" i="21"/>
  <c r="CH80" i="21" s="1"/>
  <c r="BT80" i="21"/>
  <c r="CT588" i="21"/>
  <c r="CV588" i="21"/>
  <c r="BQ588" i="21" s="1"/>
  <c r="CH588" i="21" s="1"/>
  <c r="BT588" i="21"/>
  <c r="CT626" i="21"/>
  <c r="CV626" i="21" s="1"/>
  <c r="BQ626" i="21" s="1"/>
  <c r="CH626" i="21" s="1"/>
  <c r="BT626" i="21"/>
  <c r="CT553" i="21"/>
  <c r="CV553" i="21"/>
  <c r="BQ553" i="21"/>
  <c r="CH553" i="21"/>
  <c r="BT553" i="21"/>
  <c r="CT502" i="21"/>
  <c r="CV502" i="21"/>
  <c r="BQ502" i="21"/>
  <c r="CH502" i="21" s="1"/>
  <c r="BT502" i="21"/>
  <c r="CT511" i="21"/>
  <c r="CV511" i="21"/>
  <c r="BQ511" i="21" s="1"/>
  <c r="CH511" i="21" s="1"/>
  <c r="BT511" i="21"/>
  <c r="CT689" i="21"/>
  <c r="CV689" i="21" s="1"/>
  <c r="BQ689" i="21" s="1"/>
  <c r="CH689" i="21" s="1"/>
  <c r="BT689" i="21"/>
  <c r="CT674" i="21"/>
  <c r="CV674" i="21"/>
  <c r="BQ674" i="21"/>
  <c r="CH674" i="21"/>
  <c r="BT674" i="21"/>
  <c r="CT666" i="21"/>
  <c r="CV666" i="21"/>
  <c r="BQ666" i="21"/>
  <c r="CH666" i="21" s="1"/>
  <c r="BT666" i="21"/>
  <c r="CH673" i="21"/>
  <c r="BT693" i="21"/>
  <c r="BT680" i="21"/>
  <c r="BT463" i="21"/>
  <c r="CH615" i="21"/>
  <c r="BU911" i="21"/>
  <c r="BU1015" i="21"/>
  <c r="BU1011" i="21"/>
  <c r="BU1013" i="21"/>
  <c r="CV126" i="21"/>
  <c r="BQ126" i="21" s="1"/>
  <c r="CH126" i="21" s="1"/>
  <c r="CV193" i="21"/>
  <c r="CH193" i="21"/>
  <c r="CV161" i="21"/>
  <c r="CH161" i="21"/>
  <c r="CV466" i="21"/>
  <c r="CH466" i="21"/>
  <c r="CV366" i="21"/>
  <c r="CH366" i="21"/>
  <c r="CV311" i="21"/>
  <c r="CH311" i="21"/>
  <c r="CV213" i="21"/>
  <c r="CH213" i="21"/>
  <c r="CV119" i="21"/>
  <c r="CH119" i="21"/>
  <c r="CV391" i="21"/>
  <c r="CH391" i="21"/>
  <c r="CV251" i="21"/>
  <c r="CH251" i="21"/>
  <c r="CV567" i="21"/>
  <c r="CH567" i="21"/>
  <c r="CV319" i="21"/>
  <c r="CH319" i="21"/>
  <c r="CV349" i="21"/>
  <c r="CH349" i="21"/>
  <c r="CV238" i="21"/>
  <c r="CH238" i="21"/>
  <c r="CV363" i="21"/>
  <c r="CH363" i="21"/>
  <c r="CV297" i="21"/>
  <c r="CH297" i="21"/>
  <c r="CV152" i="21"/>
  <c r="CH152" i="21"/>
  <c r="BT1612" i="21"/>
  <c r="BT1611" i="21"/>
  <c r="BT1602" i="21"/>
  <c r="BT1601" i="21"/>
  <c r="BT1610" i="21"/>
  <c r="BT1600" i="21"/>
  <c r="BT1599" i="21"/>
  <c r="BT1609" i="21"/>
  <c r="BT1608" i="21"/>
  <c r="BT1607" i="21"/>
  <c r="BY452" i="21"/>
  <c r="BT452" i="21"/>
  <c r="BT1574" i="21"/>
  <c r="BT1575" i="21"/>
  <c r="CV151" i="21"/>
  <c r="BQ151" i="21"/>
  <c r="CH151" i="21"/>
  <c r="CV215" i="21"/>
  <c r="CH215" i="21"/>
  <c r="CV209" i="21"/>
  <c r="CH209" i="21"/>
  <c r="CV207" i="21"/>
  <c r="CH207" i="21"/>
  <c r="CV191" i="21"/>
  <c r="CH191" i="21"/>
  <c r="CV258" i="21"/>
  <c r="CH258" i="21"/>
  <c r="CV133" i="21"/>
  <c r="BQ133" i="21"/>
  <c r="CH133" i="21"/>
  <c r="CV278" i="21"/>
  <c r="CH278" i="21"/>
  <c r="CV227" i="21"/>
  <c r="CH227" i="21"/>
  <c r="CV398" i="21"/>
  <c r="CH398" i="21"/>
  <c r="CV316" i="21"/>
  <c r="CH316" i="21"/>
  <c r="CV305" i="21"/>
  <c r="CH305" i="21"/>
  <c r="CV314" i="21"/>
  <c r="CH314" i="21"/>
  <c r="CV250" i="21"/>
  <c r="CH250" i="21"/>
  <c r="CV236" i="21"/>
  <c r="CH236" i="21"/>
  <c r="CV186" i="21"/>
  <c r="CH186" i="21"/>
  <c r="CV345" i="21"/>
  <c r="CH345" i="21"/>
  <c r="CT1009" i="21"/>
  <c r="BS1009" i="21"/>
  <c r="CT1008" i="21"/>
  <c r="BS1008" i="21"/>
  <c r="CV1008" i="21" s="1"/>
  <c r="BQ1008" i="21" s="1"/>
  <c r="CT1007" i="21"/>
  <c r="BS1007" i="21"/>
  <c r="CU496" i="21"/>
  <c r="CV496" i="21"/>
  <c r="BQ496" i="21" s="1"/>
  <c r="CH496" i="21" s="1"/>
  <c r="CU575" i="21"/>
  <c r="CV575" i="21"/>
  <c r="BQ575" i="21" s="1"/>
  <c r="CH575" i="21" s="1"/>
  <c r="BU945" i="21"/>
  <c r="CV473" i="21"/>
  <c r="BQ473" i="21" s="1"/>
  <c r="CH473" i="21" s="1"/>
  <c r="BT473" i="21"/>
  <c r="CV416" i="21"/>
  <c r="BQ416" i="21" s="1"/>
  <c r="CH416" i="21" s="1"/>
  <c r="BT416" i="21"/>
  <c r="CV431" i="21"/>
  <c r="BQ431" i="21" s="1"/>
  <c r="CH431" i="21" s="1"/>
  <c r="BU431" i="21"/>
  <c r="BT432" i="21"/>
  <c r="CH432" i="21" s="1"/>
  <c r="BT653" i="21"/>
  <c r="CH692" i="21"/>
  <c r="BT692" i="21"/>
  <c r="CU1175" i="21"/>
  <c r="CV1175" i="21" s="1"/>
  <c r="BQ1175" i="21" s="1"/>
  <c r="BU1175" i="21"/>
  <c r="CU531" i="21"/>
  <c r="CV531" i="21" s="1"/>
  <c r="BQ531" i="21" s="1"/>
  <c r="CH531" i="21" s="1"/>
  <c r="CU599" i="21"/>
  <c r="CV599" i="21" s="1"/>
  <c r="BQ599" i="21" s="1"/>
  <c r="CH599" i="21" s="1"/>
  <c r="BT1551" i="21"/>
  <c r="BT1550" i="21"/>
  <c r="BT1549" i="21"/>
  <c r="BT1556" i="21"/>
  <c r="BT1564" i="21"/>
  <c r="BT1563" i="21"/>
  <c r="BT1562" i="21"/>
  <c r="BT1561" i="21"/>
  <c r="BT1560" i="21"/>
  <c r="BT1555" i="21"/>
  <c r="BT1554" i="21"/>
  <c r="BT1559" i="21"/>
  <c r="BT1558" i="21"/>
  <c r="BT1557" i="21"/>
  <c r="BT1553" i="21"/>
  <c r="BT1552" i="21"/>
  <c r="BT253" i="21"/>
  <c r="BT276" i="21"/>
  <c r="BY1331" i="21"/>
  <c r="BT1331" i="21"/>
  <c r="CH259" i="21"/>
  <c r="CH157" i="21"/>
  <c r="CH598" i="21"/>
  <c r="CH448" i="21"/>
  <c r="CH475" i="21"/>
  <c r="CH331" i="21"/>
  <c r="CH564" i="21"/>
  <c r="CH563" i="21"/>
  <c r="CH134" i="21"/>
  <c r="CH361" i="21"/>
  <c r="CH241" i="21"/>
  <c r="CH627" i="21"/>
  <c r="CH428" i="21"/>
  <c r="CH436" i="21"/>
  <c r="CH394" i="21"/>
  <c r="CH279" i="21"/>
  <c r="CH415" i="21"/>
  <c r="CH514" i="21"/>
  <c r="CH156" i="21"/>
  <c r="CH1202" i="21"/>
  <c r="CH653" i="21"/>
  <c r="BY676" i="21"/>
  <c r="BY611" i="21"/>
  <c r="BY622" i="21"/>
  <c r="CH1200" i="21"/>
  <c r="BY647" i="21"/>
  <c r="CV869" i="21"/>
  <c r="CV712" i="21"/>
  <c r="BQ712" i="21"/>
  <c r="CV708" i="21"/>
  <c r="BQ708" i="21"/>
  <c r="CV1007" i="21"/>
  <c r="BQ1007" i="21"/>
  <c r="CV1009" i="21"/>
  <c r="BQ1009" i="21"/>
  <c r="CV26" i="21"/>
  <c r="BQ26" i="21"/>
  <c r="CH26" i="21"/>
  <c r="CV711" i="21"/>
  <c r="BQ711" i="21" s="1"/>
  <c r="CV710" i="21"/>
  <c r="BQ710" i="21"/>
  <c r="CV871" i="21"/>
  <c r="CV709" i="21"/>
  <c r="BQ709" i="21"/>
  <c r="BQ1324" i="21"/>
  <c r="CH1324" i="21"/>
  <c r="CV1109" i="21"/>
  <c r="BQ1109" i="21"/>
  <c r="CV1111" i="21"/>
  <c r="BQ1111" i="21"/>
  <c r="CH224" i="21"/>
  <c r="CH329" i="21"/>
  <c r="CH123" i="21"/>
  <c r="CH155" i="21"/>
  <c r="CH608" i="21"/>
  <c r="CH313" i="21"/>
  <c r="CH138" i="21"/>
  <c r="CH378" i="21"/>
  <c r="CH578" i="21"/>
  <c r="CH1201" i="21"/>
  <c r="CH100" i="21"/>
</calcChain>
</file>

<file path=xl/sharedStrings.xml><?xml version="1.0" encoding="utf-8"?>
<sst xmlns="http://schemas.openxmlformats.org/spreadsheetml/2006/main" count="64956" uniqueCount="4095">
  <si>
    <t>Title</t>
  </si>
  <si>
    <t>Author</t>
  </si>
  <si>
    <t>Year</t>
  </si>
  <si>
    <t>Database</t>
  </si>
  <si>
    <t>Type</t>
  </si>
  <si>
    <t xml:space="preserve"> Web of Science</t>
  </si>
  <si>
    <t>Journal Article</t>
  </si>
  <si>
    <t>Access To Public Transit and Its Influence On Ridership For Older Adults In Two U.S. Cities</t>
  </si>
  <si>
    <t xml:space="preserve"> Transport</t>
  </si>
  <si>
    <t>Compendex</t>
  </si>
  <si>
    <t>Alternative approaches to modeling the travel-demand impacts of smart growth</t>
  </si>
  <si>
    <t>Cervero, R.</t>
  </si>
  <si>
    <t xml:space="preserve"> INSPEC</t>
  </si>
  <si>
    <t>Built environments and mode choice: toward a normative framework</t>
  </si>
  <si>
    <t>Effect of employment site characteristics on commute mode choice</t>
  </si>
  <si>
    <t>Effect of free parking on commuter mode choice evidence from travel diary data</t>
  </si>
  <si>
    <t>Examining the effects of transit service on commuting mode choice and residential location choice</t>
  </si>
  <si>
    <t>Proquest ProQuest Dissertations &amp; Theses Global</t>
  </si>
  <si>
    <t>Thesis</t>
  </si>
  <si>
    <t>Factors Affecting Work Site Mode Choice: Findings from Portland, Oregon</t>
  </si>
  <si>
    <t>Factors influencing light-rail station boardings in the United States</t>
  </si>
  <si>
    <t xml:space="preserve"> TRID</t>
  </si>
  <si>
    <t>FSUTMS MODE CHOICE MODELING: FACTORS AFFECTING TRANSIT USE AND ACCESS</t>
  </si>
  <si>
    <t>Integrating Transit and Urban Form</t>
  </si>
  <si>
    <t>Modeling Children’s School Travel Mode and Parental Escort Decisions</t>
  </si>
  <si>
    <t>Multiple convergence: Induced travel analysis in metropolitan areas</t>
  </si>
  <si>
    <t>Nature and/or nurture? Analyzing the determinants of transit ridership across US urbanized areas</t>
  </si>
  <si>
    <t>NEIGHBORHOOD ATTRIBUTES AND COMMUTING BEHAVIOR: TRANSIT CHOICE</t>
  </si>
  <si>
    <t>Nested logit models for motorized and non-motorized modes</t>
  </si>
  <si>
    <t>Pedestrian Environments and Transit Ridership</t>
  </si>
  <si>
    <t>Public Transit in America: Analysis of Access Using the 2001 National Household Travel Survey</t>
  </si>
  <si>
    <t>Public Transit in New York: Keep Up with the Trend -- A Case Study of Mode Choice in the New York Metropolitan Region</t>
  </si>
  <si>
    <t>Re-evaluating the Impact of Urban Form on Travel Patterns in Europe and North-America</t>
  </si>
  <si>
    <t>Sketch Models to Forecast Commuter and Light Rail Ridership: Update to TCRP Report 16</t>
  </si>
  <si>
    <t>The effects of Urban spatial structure on travel demand in the United States</t>
  </si>
  <si>
    <t>Scopus</t>
  </si>
  <si>
    <t>The relationship between transit ridership and urban decentralisation: Insights from Atlanta</t>
  </si>
  <si>
    <t>Brown, J. R. and Thompson, G. L.</t>
  </si>
  <si>
    <t>The road less traveled - New urbanist inducements to travel mode substitution for nonwork trips</t>
  </si>
  <si>
    <t>Greenwald, M. J.</t>
  </si>
  <si>
    <t>Transit -friendly areas: The role of residential relocation and housing development in rail ridership over time</t>
  </si>
  <si>
    <t>Transit Ridership Model Based on Geographically Weighted Regression</t>
  </si>
  <si>
    <t>Transit-oriented development’s ridership bonus: a product of self-selection and public policies</t>
  </si>
  <si>
    <t>Transport mode choice by commuters to Barcelona's CBD</t>
  </si>
  <si>
    <t>Asensio, J.</t>
  </si>
  <si>
    <t>Travel In the 'Hood: Ethnic Neighborhoods and Mode Choice</t>
  </si>
  <si>
    <t>Understanding How the Built Environment Around TTA Stops Affects Ridership: A Study for Triangle Transit Authority</t>
  </si>
  <si>
    <t>Urban Form, Travel Time, and Cost Relationships with Tour Complexity and Mode Choice</t>
  </si>
  <si>
    <t>A Case for Increased State Role in Transit Planning: Analyzing Land Use and Transit Ridership Connections Using Scenarios</t>
  </si>
  <si>
    <t>A comparative assessment of the factors associated with station-level streetcar versus light rail transit ridership in the United States</t>
  </si>
  <si>
    <t>Proquest Agricultural &amp; Environmental Science Database; Arts Premium Collection; ProQuest Central; ProQuest Social Sciences Premium Collection; Social Science Premium Collection</t>
  </si>
  <si>
    <t>A longitudinal study of changes in urban sprawl between 2000 and 2010 in the United States</t>
  </si>
  <si>
    <t>Hamidi, S. and Ewing, R.</t>
  </si>
  <si>
    <t>A multiple-discrete approach for examining vehicle type use for daily activity participation decisions</t>
  </si>
  <si>
    <t>A station-level ridership model for the metro network in Montreal, Quebec</t>
  </si>
  <si>
    <t>Chan, S. and Miranda-Moreno, L.</t>
  </si>
  <si>
    <t>Accessibility to transit, by transit, and mode share: application of a logistic model with spatial filters</t>
  </si>
  <si>
    <t>Moniruzzaman, M. and Paez, A.</t>
  </si>
  <si>
    <t>An Analysis of Metro Ridership at the Station-to-Station Level in Seoul</t>
  </si>
  <si>
    <t>An empirical evaluation of the impact of three urban transportation policies on transit use</t>
  </si>
  <si>
    <t xml:space="preserve"> ATRI</t>
  </si>
  <si>
    <t>Report</t>
  </si>
  <si>
    <t>Application of geographically weighted regression to the direct forecasting of transit ridership at station-level</t>
  </si>
  <si>
    <t>Assessing the impact of the built environment on travel behavior: a case study of Buffalo, New York</t>
  </si>
  <si>
    <t>Proquest ProQuest Social Sciences Premium Collection; Social Science Premium Collection</t>
  </si>
  <si>
    <t>Assessment of Models to Estimate Bus-Stop Level Transit Ridership using Spatial Modeling Methods</t>
  </si>
  <si>
    <t>Pulugurtha, S. S. and Agurla, M.</t>
  </si>
  <si>
    <t>Bus stop amenities and their relationship with ridership: A transportation equity approach</t>
  </si>
  <si>
    <t>Central Business Districts and Transit Ridership: A Reexamination of the Relationship in the United States</t>
  </si>
  <si>
    <t>Brown, J. R. and Neog, D.</t>
  </si>
  <si>
    <t>City centres: understanding the travel behaviour of residents and the implications for sustainable travel</t>
  </si>
  <si>
    <t>Asad, F. H.</t>
  </si>
  <si>
    <t>Commuting mode choice in transit oriented development: Disentangling the effects of competitive neighbourhoods, travel attitudes, and self-selection</t>
  </si>
  <si>
    <t>Complementary Pricing and Land Use Policies Does It Lead to Higher Transit Use?</t>
  </si>
  <si>
    <t>Lee, B. and Lee, Y.</t>
  </si>
  <si>
    <t>Demand for Public Transport in Germany and the USA: An Analysis of Rider Characteristics</t>
  </si>
  <si>
    <t>Determinants of ground transport modal choice in long-distance trips in Spain</t>
  </si>
  <si>
    <t>Conference Paper</t>
  </si>
  <si>
    <t>Development of a neighborhood commute mode share model using nationally-available data</t>
  </si>
  <si>
    <t>Direct Ridership Model of Bus Rapid Transit in Los Angeles County, California</t>
  </si>
  <si>
    <t>Direct Ridership Model of Rail Rapid Transit Systems in Canada</t>
  </si>
  <si>
    <t>Proquest Agricultural &amp; Environmental Science Database</t>
  </si>
  <si>
    <t>Do dissonants in transit oriented development adjust commuting travel behaviour?</t>
  </si>
  <si>
    <t>Do Residents of Smart Growth Neighborhoods in Los Angeles, California, Travel 'Smarter? ?</t>
  </si>
  <si>
    <t>Effect of street network design on walking and biking</t>
  </si>
  <si>
    <t>Effects of Transit-Oriented Development on Trip Generation, Distribution, and Mode Share in Washington, DC, and Baltimore, Maryland</t>
  </si>
  <si>
    <t>Evaluating the Effects of Land Use and Strategies for Parking and Transit Supply on Mode Choice of Downtown Commuters</t>
  </si>
  <si>
    <t>Examining Associations Between Urban Design Attributes and Transport Mode Choice for Walking, Cycling, Public Transport and Private Motor Vehicle Trips</t>
  </si>
  <si>
    <t>Examining the influence of stop level infrastructure and built environment on bus ridership in Montreal</t>
  </si>
  <si>
    <t>Exploring BRT ridership drivers: An empirical study on European systems</t>
  </si>
  <si>
    <t>Exploring changes in public transport use and walking following residential relocation: A British case study</t>
  </si>
  <si>
    <t>Exploring Comparative Ridership Drivers of Bus Rapid Transit and Light Rail Transit Routes</t>
  </si>
  <si>
    <t>Currie, G. and Delbosc, A.</t>
  </si>
  <si>
    <t>Exploring Strategies for Promoting Modal Shifts to Transitways</t>
  </si>
  <si>
    <t>Exploring the drivers of light rail ridership: an empirical route level analysis of selected Australian, North American and European systems</t>
  </si>
  <si>
    <t>Exploring the impacts of land use by service coverage and station-level accessibility on rail transit ridership</t>
  </si>
  <si>
    <t>Factors affecting transit ridership at the metropolitan level 22-27</t>
  </si>
  <si>
    <t>Factors Influencing Stop-Level Transit Ridership in Arnhem-Nijmegen City Region, Netherlands</t>
  </si>
  <si>
    <t>Factors that influence urban streetcar ridership in the United States</t>
  </si>
  <si>
    <t>Forecasting public transport demand for the Sydney Greater Metropolitan Area: A comparison of univariate and multivariate methods</t>
  </si>
  <si>
    <t>Half-mile circle: does it best represent transit station catchments?</t>
  </si>
  <si>
    <t>How to Increase Rail Ridership in Maryland: Direct Ridership Models for Policy Guidance</t>
  </si>
  <si>
    <t>Impact of transit system design on job accessibility of choice and transit dependent riders: A study of Atlanta metropolitan region's transit systems</t>
  </si>
  <si>
    <t>Integrating first and last mile access measures in the estimation of light rail transit ridership</t>
  </si>
  <si>
    <t>Intra-household Travel Interactions, the Built Environment, and School Travel Mode Choice: An Exploration Using Spatial Models</t>
  </si>
  <si>
    <t>Journey-to-Work by Public Transit: Recent Evidence from the Four Largest Urban Centres in Canada</t>
  </si>
  <si>
    <t>Husein, R. and Maoh, H.</t>
  </si>
  <si>
    <t>Measuring Walk Access to Transit in Terms of Sidewalk Availability, Quality, and Connectivity</t>
  </si>
  <si>
    <t>Measuring Walkability And Its Effect On Light Rail Usage: A Comparative Study Of The USA And Japan</t>
  </si>
  <si>
    <t>Modelling the Impacts of Land Use on Transit Utilization in the Central Okanagan</t>
  </si>
  <si>
    <t>Multiple purposes at single destination: A key to a better understanding of the relationship between tour complexity and mode choice</t>
  </si>
  <si>
    <t>Neighbourhood attributes towards active transportation</t>
  </si>
  <si>
    <t>Neighbourhood, Route and Workplace-Related Environmental Characteristics Predict Adults' Mode of Travel to Work: e67575</t>
  </si>
  <si>
    <t>Operationalizing Land Use Diversity at Varying Geographic Scales and Its Connection to Mode Choice: Evidence from Portland, Oregon</t>
  </si>
  <si>
    <t>Panel data analysis to identify covariates of longevity and patronage of community shuttles in New Jersey</t>
  </si>
  <si>
    <t>Perceived Neighborhood Environment and Transit Use in Low-Income Populations</t>
  </si>
  <si>
    <t>Policy packages for modal shift and CO2reduction in Lille, France</t>
  </si>
  <si>
    <t>Rail transit ridership: Station-area analysis of Boston's Massachusetts Bay Transportation Authority</t>
  </si>
  <si>
    <t>Rail-based transit-oriented development: Lessons from New York City and Hong Kong</t>
  </si>
  <si>
    <t>Relationship between transit modal split and intra-city trip ratio by car for compact city planning of municipalities in the Seoul Metropolitan Area</t>
  </si>
  <si>
    <t>Sketch Model for Estimating Station Level Ridership for LRT</t>
  </si>
  <si>
    <t>Social marketing and the built environment: What matters for travel behaviour change?</t>
  </si>
  <si>
    <t>Stretching resources: sensitivity of optimal bus frequency allocation to stop-level demand elasticities</t>
  </si>
  <si>
    <t>Sustainable and Healthy Travel Choices and the Built Environment: Analyses of Green and Active Access to Rail Transit Stations Along Individual Corridors</t>
  </si>
  <si>
    <t>Sustainable Mobility: Longitudinal Analysis of Built Environment on Transit Ridership</t>
  </si>
  <si>
    <t>Synergistic neighborhood relationships with travel behavior: An analysis of travel in 3, US neighborhoods</t>
  </si>
  <si>
    <t>TAZ-level variation in work trip mode choice between 1990 and 2000 and the presence of rail transit</t>
  </si>
  <si>
    <t>The determinants of mode choice for family visits – evidence from Dutch panel data</t>
  </si>
  <si>
    <t>The Effect of Density and Trip-Chaining on the Interaction between Urban Form and Transit Demand</t>
  </si>
  <si>
    <t>Concas, S. and DeSalvo, J. S.</t>
  </si>
  <si>
    <t>The effects of high-density suburban development on commuter mode choices in Seoul, Korea</t>
  </si>
  <si>
    <t>The influence of individuals' environmental attitudes and urban design features on their travel patterns in sustainable neighborhoods in the UK</t>
  </si>
  <si>
    <t>The Perception-Intention-Adaptation (PIA) Model: A theoretical framework for examining the effect of behavioral intention and neighborhood perception on travel behavior</t>
  </si>
  <si>
    <t>The Role of Land Use and Psycho-social Factors in High Density Residents' Work Travel Mode Choices: Implications for Sustainable Transport Policy</t>
  </si>
  <si>
    <t>The spatial interactions between public transport demand and land use characteristics in the Sydney Greater Metropolitan Area</t>
  </si>
  <si>
    <t>Transit commuting, the network accessibility effect, and the built environment in station areas across the United States</t>
  </si>
  <si>
    <t>Transit Ridership and the Built Environment</t>
  </si>
  <si>
    <t>Transit ridership forecasting at station level: an approach based on distance-decay weighted regression</t>
  </si>
  <si>
    <t>Transit-oriented development and the frequency of modal use</t>
  </si>
  <si>
    <t>Understanding Transit Ridership Demand for the Multidestination, Multimodal Transit Network in Atlanta, Georgia: Lessons for Increasing Rail Transit Choice Ridership while Maintaining Transit Dependent Bus Ridership</t>
  </si>
  <si>
    <t>What Really Matters for Increasing Transit Ridership: Statistical Analysis of How Transit Level of Service and Land Use Variables Affect Transit Patronage in Broward County, Florida</t>
  </si>
  <si>
    <t>The relationship between the built environment and nonwork travel: A case study of northern California.</t>
  </si>
  <si>
    <t>Journal article</t>
  </si>
  <si>
    <t>Integrating travel behavior and urban form data to address transportation and air quality problems in Atlanta,</t>
  </si>
  <si>
    <t>Proposal report</t>
  </si>
  <si>
    <t>Deconstructing development density: Quality, quantity and price effects on household non-work travel.</t>
  </si>
  <si>
    <t>Journal</t>
  </si>
  <si>
    <t>Predicting transportation outcomes for LEED projects</t>
  </si>
  <si>
    <t>Research article</t>
  </si>
  <si>
    <t>Residential location affects travel behavior—But how and why? The case of Copenhagen metropolitan area.</t>
  </si>
  <si>
    <t>Laura Aston</t>
  </si>
  <si>
    <t>Database contents</t>
  </si>
  <si>
    <t>Citation information for records included in this meta-analysis</t>
  </si>
  <si>
    <t>n/a</t>
  </si>
  <si>
    <t>D-variable</t>
  </si>
  <si>
    <t>Code</t>
  </si>
  <si>
    <t>Sub-category</t>
  </si>
  <si>
    <t>Measurement scale</t>
  </si>
  <si>
    <t>Indicators</t>
  </si>
  <si>
    <t>Employment density</t>
  </si>
  <si>
    <t>Continuous</t>
  </si>
  <si>
    <t>Gross or net jobs/employment per area (total or by type of employment)</t>
  </si>
  <si>
    <t>Residential density</t>
  </si>
  <si>
    <t>Gross or net households, dwellings or persons per total area</t>
  </si>
  <si>
    <t>Active floorspace ratio, sum of jobs and population and/or commercial/retail opportunities per area</t>
  </si>
  <si>
    <t>Commercial density</t>
  </si>
  <si>
    <t>Commercial or retail density, number of establishments, commercial or retail land use proportion</t>
  </si>
  <si>
    <t>Proportion of population within CBD, Compactness index</t>
  </si>
  <si>
    <t>mix of land use (floor area), vertical mix of land use, Bhat, Shannon, Simpson, Heip, McIntosh, Smith-Wilson measures of evenness or diversity</t>
  </si>
  <si>
    <t>Mix of housing type, mix of housing affordability, mix of tenure type, ethnic diversity of neighbourhood</t>
  </si>
  <si>
    <t>Jobs-housing balance, ratio of trip origins to trip destinations</t>
  </si>
  <si>
    <t>Pedestrian  or cycle amenities: canopy, pleasantness, street furniture, facilities</t>
  </si>
  <si>
    <t>road network density, block size, path impedances, road length per capita, cul-de-sac or dead-end density, street segment length</t>
  </si>
  <si>
    <t>binary</t>
  </si>
  <si>
    <t>Pedestrian and cycle connectivity</t>
  </si>
  <si>
    <t>Total path length, number of pedestrian crossings, average footpath width, footpath density, crossing density, link to node ratio, intersection density</t>
  </si>
  <si>
    <t>7.1.1</t>
  </si>
  <si>
    <t>Model 1, p. 17</t>
  </si>
  <si>
    <t>7.1.2</t>
  </si>
  <si>
    <t>7.2.1</t>
  </si>
  <si>
    <t>Model 2, p. 17</t>
  </si>
  <si>
    <t>7.2.2</t>
  </si>
  <si>
    <t>7.3.1</t>
  </si>
  <si>
    <t>Model 3, p. 17</t>
  </si>
  <si>
    <t>7.3.2</t>
  </si>
  <si>
    <t>Model 4, p. 18</t>
  </si>
  <si>
    <t>Model 5, p. 18</t>
  </si>
  <si>
    <t>Model 6, p. 18</t>
  </si>
  <si>
    <t>13.1.1</t>
  </si>
  <si>
    <t>Table 1 p. 290</t>
  </si>
  <si>
    <t>Table 2 p, 292</t>
  </si>
  <si>
    <t>19.1.1</t>
  </si>
  <si>
    <t>19.1.2</t>
  </si>
  <si>
    <t>19.1.3</t>
  </si>
  <si>
    <t>33.1.1</t>
  </si>
  <si>
    <t>Table 3</t>
  </si>
  <si>
    <t>45.1.3</t>
  </si>
  <si>
    <t>Table 5 p. 23</t>
  </si>
  <si>
    <t>46.1.1</t>
  </si>
  <si>
    <t>Table 7, p. 38 (equation B)</t>
  </si>
  <si>
    <t>Descriptives p. 100, table 5.4 p. 113 'Lev transit'</t>
  </si>
  <si>
    <t>56.1.1</t>
  </si>
  <si>
    <t>56.2.1</t>
  </si>
  <si>
    <t>56.3.2</t>
  </si>
  <si>
    <t>56.3.4</t>
  </si>
  <si>
    <t>56.3.1</t>
  </si>
  <si>
    <t>56.3.3</t>
  </si>
  <si>
    <t>62.1.1</t>
  </si>
  <si>
    <t>Table 4, p. 55</t>
  </si>
  <si>
    <t>62.1.2</t>
  </si>
  <si>
    <t>63.1.3</t>
  </si>
  <si>
    <t>Table 2 p. 239</t>
  </si>
  <si>
    <t>Y</t>
  </si>
  <si>
    <t>68.1.1</t>
  </si>
  <si>
    <t>68.1.2</t>
  </si>
  <si>
    <t>68.1.3</t>
  </si>
  <si>
    <t>68.1.4</t>
  </si>
  <si>
    <t>68.1.5</t>
  </si>
  <si>
    <t>68.1.6</t>
  </si>
  <si>
    <t>68.1.7</t>
  </si>
  <si>
    <t>Table 6-13</t>
  </si>
  <si>
    <t xml:space="preserve">Table 6-13 (1) </t>
  </si>
  <si>
    <t>Table 6 - 14 (1)</t>
  </si>
  <si>
    <t>Table 6-15 (1)</t>
  </si>
  <si>
    <t>Table 6-16 (2)</t>
  </si>
  <si>
    <t>Table 6-17 (1)</t>
  </si>
  <si>
    <t>Table 6-17 (3)</t>
  </si>
  <si>
    <t>Table 6-17 (7)</t>
  </si>
  <si>
    <t>Table 6-18 (11)</t>
  </si>
  <si>
    <t>Table 6-18 (1)</t>
  </si>
  <si>
    <t>Table 6-18 (5)</t>
  </si>
  <si>
    <t>Table 6-18 (9)</t>
  </si>
  <si>
    <t>Table 6-18 (14)</t>
  </si>
  <si>
    <t>Table 6-19 (1)</t>
  </si>
  <si>
    <t>Table 6-19 (4)</t>
  </si>
  <si>
    <t>Table 6-19 (2)</t>
  </si>
  <si>
    <t>Table 6-20 (1)</t>
  </si>
  <si>
    <t>Table 6-20 (5)</t>
  </si>
  <si>
    <t>Table 6-20 (2)</t>
  </si>
  <si>
    <t>Table 6-2 (1)</t>
  </si>
  <si>
    <t>Table 6-2  (18)</t>
  </si>
  <si>
    <t>Table 6-22 (1)</t>
  </si>
  <si>
    <t>Table 6-22</t>
  </si>
  <si>
    <t>Table 6-23 (1)</t>
  </si>
  <si>
    <t>Table 6-23 (2)</t>
  </si>
  <si>
    <t>Table 6-24 (6)</t>
  </si>
  <si>
    <t>Table 6-24 (1)</t>
  </si>
  <si>
    <t>Table 6-24 (3)</t>
  </si>
  <si>
    <t>Table 6-24</t>
  </si>
  <si>
    <t>Table 6-3 (6)</t>
  </si>
  <si>
    <t>Table 6-3 (1)</t>
  </si>
  <si>
    <t>Table 6-3 (22)</t>
  </si>
  <si>
    <t>Table 6-4 (1)</t>
  </si>
  <si>
    <t>Table 6-4 (19)</t>
  </si>
  <si>
    <t>Table 6-4 (17)</t>
  </si>
  <si>
    <t>Table 6-4 (18)</t>
  </si>
  <si>
    <t>Table 6-5 (1)</t>
  </si>
  <si>
    <t>Table 6-6 (1)</t>
  </si>
  <si>
    <t>Table 6-6 (11)</t>
  </si>
  <si>
    <t>Table 6 - 7 (4)</t>
  </si>
  <si>
    <t>Table 6 - 7 (11)</t>
  </si>
  <si>
    <t>Table 6-8 (1)</t>
  </si>
  <si>
    <t>Table 2 p. 138 (250m buffer)</t>
  </si>
  <si>
    <t>Table 1 p. 140</t>
  </si>
  <si>
    <t>Table 2</t>
  </si>
  <si>
    <t>Table 4 p. 198</t>
  </si>
  <si>
    <t>103.1.1</t>
  </si>
  <si>
    <t>Model 1-b p. 21 (pooled) (log-log)</t>
  </si>
  <si>
    <t>Model 2-b p. 24 (pooled) (log-log)</t>
  </si>
  <si>
    <t>Model 2-b p. 24 (LA) (log-log)</t>
  </si>
  <si>
    <t>Model 2-b p. 24 (SF) (log-log)</t>
  </si>
  <si>
    <t>Model 2-b p. 24(SD) (log-log)</t>
  </si>
  <si>
    <t>85.1.1</t>
  </si>
  <si>
    <t>Table 4.8 and 4.9, Model I: Exogenous Residential Location and Population Density</t>
  </si>
  <si>
    <t>Table 4.10 and 4.11, Model I: Exogenous Residential Location and Population Density</t>
  </si>
  <si>
    <t>Table 4.12 and 4.13, Model III</t>
  </si>
  <si>
    <t>94.1.1</t>
  </si>
  <si>
    <t>Table 3 p. 211</t>
  </si>
  <si>
    <t>94.1.3</t>
  </si>
  <si>
    <t>ref. p. 216</t>
  </si>
  <si>
    <t>94.1.4</t>
  </si>
  <si>
    <t>94.1.5</t>
  </si>
  <si>
    <t>94.1.6</t>
  </si>
  <si>
    <t>94.1.2</t>
  </si>
  <si>
    <t>94.2.2</t>
  </si>
  <si>
    <t>94.2.3</t>
  </si>
  <si>
    <t>94.2.4</t>
  </si>
  <si>
    <t>94.2.5</t>
  </si>
  <si>
    <t>94.2.6</t>
  </si>
  <si>
    <t>94.2.1</t>
  </si>
  <si>
    <t>94.3.1</t>
  </si>
  <si>
    <t>Table 4 p. 213</t>
  </si>
  <si>
    <t>94.3.3</t>
  </si>
  <si>
    <t>94.3.2</t>
  </si>
  <si>
    <t>Table 6 -8 (2) p. 152 e p. 163</t>
  </si>
  <si>
    <t>102.1.1</t>
  </si>
  <si>
    <t>Table 2 p. 68</t>
  </si>
  <si>
    <t>102.1.2</t>
  </si>
  <si>
    <t>Table 7 , p 71</t>
  </si>
  <si>
    <t>Model 2-b p. 24 (Sacramento) (log-log)</t>
  </si>
  <si>
    <t>Model 2 - c p. 25 (pooled) (log-linear)</t>
  </si>
  <si>
    <t>Model 2 - c p. 25 (LA) (log-linear)</t>
  </si>
  <si>
    <t>Model 2 - c p. 25 (SF) (log-linear)</t>
  </si>
  <si>
    <t>Model 2 - c p. 25 (SD) (log-linear)</t>
  </si>
  <si>
    <t>Model 1-b p. 21 (LA) (log-log)</t>
  </si>
  <si>
    <t>Model 3-c p.27 (Sacramento) (log-linear)</t>
  </si>
  <si>
    <t>Model 3-d p.28 (pooled) (log-linear)</t>
  </si>
  <si>
    <t>Model 3-d p.28 (LA) (log-linear)</t>
  </si>
  <si>
    <t>Model 3-d p.28 (SF) (log-linear)</t>
  </si>
  <si>
    <t>Model 3-d p.28 (SD) (log-linear)</t>
  </si>
  <si>
    <t>Model 1-b p. 21 (SF) (log-log)</t>
  </si>
  <si>
    <t>Model 1-b p. 21 (SD) (log-log)</t>
  </si>
  <si>
    <t>Model 1-b p. 21 (Sacramento) (log-log)</t>
  </si>
  <si>
    <t>Model 1 - c p. 22 (pooled) (log-linear)</t>
  </si>
  <si>
    <t>Model 1 - c p. 22 (LA) (log-linear)</t>
  </si>
  <si>
    <t>Model 1 - c p. 22 (SF) (log-linear)</t>
  </si>
  <si>
    <t>Model 1 - c p. 22 (SD) (log-linear)</t>
  </si>
  <si>
    <t>Model 1 - c p. 22 (Sacramento) (log-linear)</t>
  </si>
  <si>
    <t>Model 2 - c p. 25 (Sacramento) (log-linear)</t>
  </si>
  <si>
    <t>Model 3-d p.28 (Sacramento) (log-linear)</t>
  </si>
  <si>
    <t>Table 6-11 (1)</t>
  </si>
  <si>
    <t>105.1.1</t>
  </si>
  <si>
    <t>105.1.2</t>
  </si>
  <si>
    <t>Table 6-11 (3)</t>
  </si>
  <si>
    <t>Table 6.4 p. 115</t>
  </si>
  <si>
    <t>Table 5 p. 51</t>
  </si>
  <si>
    <t>Table 5 p. 35</t>
  </si>
  <si>
    <t>Table 6 p. 36</t>
  </si>
  <si>
    <t>Table 8 p. 36</t>
  </si>
  <si>
    <t>Table 5 , p. 235</t>
  </si>
  <si>
    <t>Table 5 p. 207</t>
  </si>
  <si>
    <t>Table 2p. 471</t>
  </si>
  <si>
    <t>Table 4, Model 1 (with trend; non-stationary)</t>
  </si>
  <si>
    <t>Table 4, Model 2 (without trend variable)</t>
  </si>
  <si>
    <t>Table 6 p. 49</t>
  </si>
  <si>
    <t>Table V-3, Model A, p. 112</t>
  </si>
  <si>
    <t>Table V-4, Model A, p. 114</t>
  </si>
  <si>
    <t>Table V-5, Model A, p. 116</t>
  </si>
  <si>
    <t>Table V-6 Model A, p. 118</t>
  </si>
  <si>
    <t>Table V-7 Model A, p. 120</t>
  </si>
  <si>
    <t>Table 1 , p. 108, table 3 (model fit)</t>
  </si>
  <si>
    <t xml:space="preserve">Table 1 p. 2072 </t>
  </si>
  <si>
    <t>Table 3 p. 2079</t>
  </si>
  <si>
    <t xml:space="preserve">Model 1: Table 4 p. 1890 </t>
  </si>
  <si>
    <t>Model 2: Table 4 p. 1890 (controls for income bracket)</t>
  </si>
  <si>
    <t>Table 3 p. 11</t>
  </si>
  <si>
    <t>Table 5.3 p. 32 (Final model)</t>
  </si>
  <si>
    <t>Table 5.4 p. 40 (Final model)</t>
  </si>
  <si>
    <t>Table 4 p. 48 (significance from table 3 p. 46)</t>
  </si>
  <si>
    <t>N</t>
  </si>
  <si>
    <t>Table 4 - Model I p. 10</t>
  </si>
  <si>
    <t>Table 5 - Model II p. 11</t>
  </si>
  <si>
    <t>Table 5 - Model III p. 11</t>
  </si>
  <si>
    <t>Table 5 - Model IV p. 11</t>
  </si>
  <si>
    <t>(Streetcar) Table 3 p. 929</t>
  </si>
  <si>
    <t>(Light rail) Table 3 p. 929</t>
  </si>
  <si>
    <t>(Modern Streetcar) Table 4, p. 931</t>
  </si>
  <si>
    <t>(Legacy Streetcar) Table 4, p. 931</t>
  </si>
  <si>
    <t>Table 6 p. 79</t>
  </si>
  <si>
    <t>Tabe 7 p. 80</t>
  </si>
  <si>
    <t>Table 3 p. 8 (includes the urban measure - based on explanation given about combining or excluding insignificant variables)</t>
  </si>
  <si>
    <t>Table 4 p. 10 (includes the urban measure - based on explanation given about combining or excluding insignificant variables)</t>
  </si>
  <si>
    <t>Table 5, p. 261</t>
  </si>
  <si>
    <t>Table 2 (1), p. 203</t>
  </si>
  <si>
    <t>Table 2 (2), p. 203</t>
  </si>
  <si>
    <t>Table 2 (3), p. 203</t>
  </si>
  <si>
    <t>Table 2 p. 715 (multiplicative model)</t>
  </si>
  <si>
    <t>Table 2 p. 715 (poisson model)</t>
  </si>
  <si>
    <t>Table 1 p. 14, Model 4</t>
  </si>
  <si>
    <t>Table 2 p. 14, Model 4</t>
  </si>
  <si>
    <t>Table 5 p. 555</t>
  </si>
  <si>
    <t>Table 2 p. 674</t>
  </si>
  <si>
    <t>Table 4 p. 44 (0.25 mile)</t>
  </si>
  <si>
    <t>Table 4 p. 44 (0.5 mile)</t>
  </si>
  <si>
    <t>Table 4 p. 44 (0.75 mile)</t>
  </si>
  <si>
    <t>Table 4 p. 44 (1 mile)</t>
  </si>
  <si>
    <t>Table 1 considered, omitted from Table 4 p. 44 (1 mile)</t>
  </si>
  <si>
    <t>Table 5p. 45 (1 mile)</t>
  </si>
  <si>
    <t>Table 1 (considered); omitted from 5 p. 45 (1 mile)</t>
  </si>
  <si>
    <t>Table 4 p. 132</t>
  </si>
  <si>
    <t>Table 5-19 p. 164</t>
  </si>
  <si>
    <t>Table 6-25 p. 224</t>
  </si>
  <si>
    <t>Table 6-26 p. 225</t>
  </si>
  <si>
    <t>Table 6-30 p. 231</t>
  </si>
  <si>
    <t>Table 6 p. 198</t>
  </si>
  <si>
    <t>Table 6 p. 195</t>
  </si>
  <si>
    <t>Table 6 p. 194</t>
  </si>
  <si>
    <t>A-3 p. 327, Pooled Model 2</t>
  </si>
  <si>
    <t>A-3 p. 327, Random effects, Model 4</t>
  </si>
  <si>
    <t>A-4 p. 328 pooled model 6</t>
  </si>
  <si>
    <t>Table 2 p. 556</t>
  </si>
  <si>
    <t>Table 3 p. 139</t>
  </si>
  <si>
    <t>Table 3 (final model)</t>
  </si>
  <si>
    <t>Table 3 p. 7</t>
  </si>
  <si>
    <t>Table 3 p. 101</t>
  </si>
  <si>
    <t>Table 4 p. 73</t>
  </si>
  <si>
    <t>Table 3 p. 68</t>
  </si>
  <si>
    <t>Table 4 p. 68</t>
  </si>
  <si>
    <t>Table 5 p. 69</t>
  </si>
  <si>
    <t>Table 2 p. 110</t>
  </si>
  <si>
    <t>Table 3 p. 50</t>
  </si>
  <si>
    <t>Table 5 p. 52</t>
  </si>
  <si>
    <t>Table 4 p. 115</t>
  </si>
  <si>
    <t>Table 3 p. 212 (boarding, AM peak)</t>
  </si>
  <si>
    <t>Table 4, p. 213 (boarding, PM peak)</t>
  </si>
  <si>
    <t>Table 4, p. 213 (boarding,off peak day)</t>
  </si>
  <si>
    <t>Table 4, p. 213 (boarding,off peak night)</t>
  </si>
  <si>
    <t>Table 4, p. 213 (alighting, AM peak)</t>
  </si>
  <si>
    <t>Table 4, p. 213 (alighting, PM peak)</t>
  </si>
  <si>
    <t>Table 4, p. 213 (alighting,off peak day)</t>
  </si>
  <si>
    <t>Table 5, p. 214 (boarding, AM peak)</t>
  </si>
  <si>
    <t>Table 5, p. 214 (boarding,off peak day)</t>
  </si>
  <si>
    <t>Table 3 p. 212 (boarding, PM peak)</t>
  </si>
  <si>
    <t>Table 5, p. 214 (boarding,off peak night)</t>
  </si>
  <si>
    <t>Table 5, p. 214 (alighting, AM peak)</t>
  </si>
  <si>
    <t>Table 5, p. 214 (alighting, PM peak)</t>
  </si>
  <si>
    <t>Table 5, p. 214 (alighting,off peak day)</t>
  </si>
  <si>
    <t>Table 5, p. 214 (alighting,off peak night)</t>
  </si>
  <si>
    <t>Table 3 p. 212 (boarding,off peak day)</t>
  </si>
  <si>
    <t>Table 3 p. 212 (boarding,off peak night)</t>
  </si>
  <si>
    <t>Table 3 p. 212 (alighting, AM peak)</t>
  </si>
  <si>
    <t>Table 3 p. 212 (alighting, PM peak)</t>
  </si>
  <si>
    <t>Table 3 p. 212 (alighting,off peak day)</t>
  </si>
  <si>
    <t>Table 3 p. 212 (alighting,off peak night)</t>
  </si>
  <si>
    <t>Table 4, p. 213 (boarding, AM peak)</t>
  </si>
  <si>
    <t>Table 5a p.238 (Model 2)</t>
  </si>
  <si>
    <t>Figure 2 p. 89</t>
  </si>
  <si>
    <t>Table 5 p. 57</t>
  </si>
  <si>
    <t>Table 13.4 p. 67 ("combined":no control for interaction)</t>
  </si>
  <si>
    <t>Table 13.4 p. 67 (&lt;50est.)</t>
  </si>
  <si>
    <t>Table 13.4 p. 67 (&gt;=50est.); and Table 13.5 (standardised)</t>
  </si>
  <si>
    <t>Table 2 p. 138 (500m buffer)</t>
  </si>
  <si>
    <t>Table 2 p. 138 (750m buffer)</t>
  </si>
  <si>
    <t>Table 2 p. 138 (1000m buffer)</t>
  </si>
  <si>
    <t>Table 6-21 (11)</t>
  </si>
  <si>
    <t>Table 2 p. 138 (1500m buffer)</t>
  </si>
  <si>
    <t>Table 6-21 (3)</t>
  </si>
  <si>
    <t>Table 3 p. 139 (250m buffer)</t>
  </si>
  <si>
    <t>Table 3 p. 139 (500m buffer)</t>
  </si>
  <si>
    <t>Table 3 p. 139 (750m buffer)</t>
  </si>
  <si>
    <t>Table 3 p. 139 (1000m buffer)</t>
  </si>
  <si>
    <t>Table 3 p. 139 (1500m buffer)</t>
  </si>
  <si>
    <t>Table 5 p. 33</t>
  </si>
  <si>
    <t>Table 6 p. 29 (2012)</t>
  </si>
  <si>
    <t>Table 6 p. 29 (2013)</t>
  </si>
  <si>
    <t>Ref. Table 2 (not included in any models, table 3)</t>
  </si>
  <si>
    <t>Table 5, p. 61</t>
  </si>
  <si>
    <t>Table 3 p. 7 (0.25 mi buffer)</t>
  </si>
  <si>
    <t>Table 2 p. 7 (0.25 mi buffer)</t>
  </si>
  <si>
    <t>Table 3 p. 7 (0.5 mi buffer)</t>
  </si>
  <si>
    <t>Table 2 p. 7 (0.5 mi buffer)</t>
  </si>
  <si>
    <t>Table 3 p. 7 (0.75 mi buffer)</t>
  </si>
  <si>
    <t>Table 2 p. 7 (0.75 mi buffer)</t>
  </si>
  <si>
    <t>Table 3 p. 7 (1 mi buffer)</t>
  </si>
  <si>
    <t>Table 2 p. 7 (1 mi buffer)</t>
  </si>
  <si>
    <t>Table 3 p. 7 (1.25 mi buffer)</t>
  </si>
  <si>
    <t>Table 2 p. 7 (1.25 mi buffer)</t>
  </si>
  <si>
    <t>Table 5 p. 9 (model 3</t>
  </si>
  <si>
    <t>Table 3 p. 7 (1.5 mi buffer)</t>
  </si>
  <si>
    <t>Table 2 p. 7 (1.5 mi buffer)</t>
  </si>
  <si>
    <t>Table 4</t>
  </si>
  <si>
    <t>Table 5</t>
  </si>
  <si>
    <t>Table 3.2 p. 61</t>
  </si>
  <si>
    <t>Table 3.3 p. 64</t>
  </si>
  <si>
    <t>Table 3.4 p. 66</t>
  </si>
  <si>
    <t>Table 3.5 p. 67</t>
  </si>
  <si>
    <t>Table 5 p. 48</t>
  </si>
  <si>
    <t>Table 7 p. 53</t>
  </si>
  <si>
    <t>Table 6 p. 61 (individual) (J1)</t>
  </si>
  <si>
    <t>Table 6 p. 61 (individual) (J2)</t>
  </si>
  <si>
    <t>Table 6 p. 61 (individual) (J3)</t>
  </si>
  <si>
    <t>Table 6 p. 61 (shared ride) (J4)</t>
  </si>
  <si>
    <t>Table 5 p. 312</t>
  </si>
  <si>
    <t>Table 6 p. 312</t>
  </si>
  <si>
    <t>Table 6, Model 1</t>
  </si>
  <si>
    <t>Table 7, Model 1C</t>
  </si>
  <si>
    <t>Table 6, Model 2</t>
  </si>
  <si>
    <t>Table 7, model 2</t>
  </si>
  <si>
    <t>Table 3 p. 215 (education)</t>
  </si>
  <si>
    <t>Table 3 p. 215 (work)</t>
  </si>
  <si>
    <t>Table 5 p. 7</t>
  </si>
  <si>
    <t>Table 6-21 (2)</t>
  </si>
  <si>
    <t>table 4 (total sample) p. 131</t>
  </si>
  <si>
    <t>Table 4 (low income) p. 131</t>
  </si>
  <si>
    <t>Table 4 (higher income) p. 131</t>
  </si>
  <si>
    <t>Table 3b, p.112</t>
  </si>
  <si>
    <t>Table 2 (p-values), Table 3 p. 118 (Weekday boardings, Model 1)</t>
  </si>
  <si>
    <t>Table 2 (p-values), Table 3 p. 118 (am peak period)</t>
  </si>
  <si>
    <t>Table 2 (p-values), Table 3 p. 118 (off peak)</t>
  </si>
  <si>
    <t>Table 2 (p-values), Table 3 p. 118 (pm peak)</t>
  </si>
  <si>
    <t>Table 2 p. 207</t>
  </si>
  <si>
    <t>Table 5 p. 20</t>
  </si>
  <si>
    <t>Table 6 p. 1162 (Wave 3)</t>
  </si>
  <si>
    <t>Table 6 p. 1162 (Wave 2)</t>
  </si>
  <si>
    <t>Table 2 p. 12</t>
  </si>
  <si>
    <t>Table 2 p. 13 (medium term elasticity)</t>
  </si>
  <si>
    <t>Table 2 p. 14 (long term elasticity)</t>
  </si>
  <si>
    <t>Table 1 p. 43</t>
  </si>
  <si>
    <t>Table 3 p. 9 (model 5)</t>
  </si>
  <si>
    <t>Table 8 p. 456 (Model A - neighbourhood type)</t>
  </si>
  <si>
    <t>Table 8 p. 456 (Model B - synergistic effect of built environment)</t>
  </si>
  <si>
    <t>Table 8 p. 456 (Model C)</t>
  </si>
  <si>
    <t>Table 8 p. 165</t>
  </si>
  <si>
    <t>Table 9 p. 166</t>
  </si>
  <si>
    <t>Table 10p. 167</t>
  </si>
  <si>
    <t>table 3 p. 143</t>
  </si>
  <si>
    <t>table 4 p. 145</t>
  </si>
  <si>
    <t>Model II (density exogensous) Table 5 p. 29</t>
  </si>
  <si>
    <t>Model II (density exogensous) Table 4 p. 28</t>
  </si>
  <si>
    <t>Model III Table 7 p. 32</t>
  </si>
  <si>
    <t>Model III Table 6 p. 31</t>
  </si>
  <si>
    <t>Table 7 p. 237</t>
  </si>
  <si>
    <t>Table 6-21 (12)</t>
  </si>
  <si>
    <t>Table 4.5 p. 52 (Model 1)</t>
  </si>
  <si>
    <t>Table 4.5 p. 52 (Model 2)</t>
  </si>
  <si>
    <t>Table 4.5 p. 52 (Model 3)</t>
  </si>
  <si>
    <t>Table 6.5 p. 101</t>
  </si>
  <si>
    <t>Table 3 p. 12</t>
  </si>
  <si>
    <t>Table 3 p. 40</t>
  </si>
  <si>
    <t>Table 5.7 p. 26</t>
  </si>
  <si>
    <t>Table 5.8 p. 27</t>
  </si>
  <si>
    <t>Table 4 p. 1089</t>
  </si>
  <si>
    <t>Table 13 p. 40</t>
  </si>
  <si>
    <t>Table 1 p. 947 (Regional bus model)</t>
  </si>
  <si>
    <t>Table 2 p. 952 (rail to all other destinations)</t>
  </si>
  <si>
    <t>Table 1 p. 947 (Bus to CBD)</t>
  </si>
  <si>
    <t>Table 1 p. 947 (Bus to City Centre outside CBD)</t>
  </si>
  <si>
    <t>Table 1 p. 947 (Bus to regional centres)</t>
  </si>
  <si>
    <t>Table 1 p. 947 (Bus to all other destinations)</t>
  </si>
  <si>
    <t>Table 2 p. 952 (Regional rail model)</t>
  </si>
  <si>
    <t>Table 2 p. 952 (rail to CBD)</t>
  </si>
  <si>
    <t>Table 2 p. 952 (rail to City Centre outside CBD)</t>
  </si>
  <si>
    <t>Table 2 p. 952 (rail to regional centres)</t>
  </si>
  <si>
    <t>Table 3 p. 3340</t>
  </si>
  <si>
    <t>Table 5 p. 554</t>
  </si>
  <si>
    <t>Table 105 p. 237</t>
  </si>
  <si>
    <t>Table 107, p. 240</t>
  </si>
  <si>
    <t>Table 109 p. 242</t>
  </si>
  <si>
    <t>Table 111 p. 245</t>
  </si>
  <si>
    <t>Table 5 p. 1020 (col. 1 Activity Density)</t>
  </si>
  <si>
    <t>Table 5 p. 1020 (col. 3 Built form)</t>
  </si>
  <si>
    <t>Table 5 p. 1020 (col. 4 combined Density)</t>
  </si>
  <si>
    <t>Table 6 p. 271 (HBW)</t>
  </si>
  <si>
    <t>Table 6 p. 271 (HBNW)</t>
  </si>
  <si>
    <t>Table 11 p. 2343</t>
  </si>
  <si>
    <t>Table 12 p. 2343</t>
  </si>
  <si>
    <t>Table B.3 p. 51</t>
  </si>
  <si>
    <t>Table 5-22 p. 71 (rail and bus, all)</t>
  </si>
  <si>
    <t>Table 5-22 p. 71 (rail and bus, work)</t>
  </si>
  <si>
    <t>Table 5-22 p. 71 (rail, all)</t>
  </si>
  <si>
    <t>Table 11 p. 232 (weekday)</t>
  </si>
  <si>
    <t>Table 11 p. 232 (weekend)</t>
  </si>
  <si>
    <t>Table 2 p. 163</t>
  </si>
  <si>
    <t>Table 4 p. 142</t>
  </si>
  <si>
    <t>E</t>
  </si>
  <si>
    <t>O</t>
  </si>
  <si>
    <t>Ridership</t>
  </si>
  <si>
    <t>trip frequency</t>
  </si>
  <si>
    <t>continuous</t>
  </si>
  <si>
    <t>trip mode choice</t>
  </si>
  <si>
    <t>Mode share</t>
  </si>
  <si>
    <t>activity</t>
  </si>
  <si>
    <t>patronage</t>
  </si>
  <si>
    <t>% public transport main mode</t>
  </si>
  <si>
    <t>trip</t>
  </si>
  <si>
    <t>unspecified</t>
  </si>
  <si>
    <t>passenger kilometres per capita</t>
  </si>
  <si>
    <t>discrete</t>
  </si>
  <si>
    <t>trip start + trip end</t>
  </si>
  <si>
    <t>boarding + alighting</t>
  </si>
  <si>
    <t>activity mode choice</t>
  </si>
  <si>
    <t>transit choice proportion</t>
  </si>
  <si>
    <t>touch on + touch off</t>
  </si>
  <si>
    <t>unlinked trip</t>
  </si>
  <si>
    <t>any transit trip</t>
  </si>
  <si>
    <t>average weekday boarding</t>
  </si>
  <si>
    <t>trip mode share</t>
  </si>
  <si>
    <t>share</t>
  </si>
  <si>
    <t>boarding</t>
  </si>
  <si>
    <t>use</t>
  </si>
  <si>
    <t>BVK</t>
  </si>
  <si>
    <t>Count</t>
  </si>
  <si>
    <t>BRK</t>
  </si>
  <si>
    <t>per capita patronage</t>
  </si>
  <si>
    <t>stop entrance + stop exit</t>
  </si>
  <si>
    <t>stop usage</t>
  </si>
  <si>
    <t>user type (1 = nonuser, 2 = occasional user, 3 = regular user)</t>
  </si>
  <si>
    <t>mode share</t>
  </si>
  <si>
    <t>Transit use category (none, low, high)</t>
  </si>
  <si>
    <t>proportional travel distance</t>
  </si>
  <si>
    <t>UZA</t>
  </si>
  <si>
    <t>City</t>
  </si>
  <si>
    <t>TAZ</t>
  </si>
  <si>
    <t>SMZ</t>
  </si>
  <si>
    <t>route</t>
  </si>
  <si>
    <t>cohort (home location and year)</t>
  </si>
  <si>
    <t>O-D pair</t>
  </si>
  <si>
    <t>distance decay weighted catchment</t>
  </si>
  <si>
    <t>1km grid</t>
  </si>
  <si>
    <t>neighbourhood</t>
  </si>
  <si>
    <t>BRT</t>
  </si>
  <si>
    <t>Aged</t>
  </si>
  <si>
    <t>Adult</t>
  </si>
  <si>
    <t>Child</t>
  </si>
  <si>
    <t>Other</t>
  </si>
  <si>
    <t>Country</t>
  </si>
  <si>
    <t>Year of data collection</t>
  </si>
  <si>
    <t>General</t>
  </si>
  <si>
    <t>USA</t>
  </si>
  <si>
    <t>Buffalo (New York), San Jose (California)</t>
  </si>
  <si>
    <t>2005 - 06</t>
  </si>
  <si>
    <t>Buffalo (New York)</t>
  </si>
  <si>
    <t>San Jose (California)</t>
  </si>
  <si>
    <t>USA, Canada</t>
  </si>
  <si>
    <t>varies</t>
  </si>
  <si>
    <t>San Francisco</t>
  </si>
  <si>
    <t>St Louis</t>
  </si>
  <si>
    <t>Montgomery County</t>
  </si>
  <si>
    <t>Puget Sound</t>
  </si>
  <si>
    <t>Israel</t>
  </si>
  <si>
    <t>Haifa</t>
  </si>
  <si>
    <t>Portland</t>
  </si>
  <si>
    <t>one job only</t>
  </si>
  <si>
    <t>1994/1995</t>
  </si>
  <si>
    <t>Not stated</t>
  </si>
  <si>
    <t>Miami-Dade</t>
  </si>
  <si>
    <t>Broward</t>
  </si>
  <si>
    <t>Palm Beach</t>
  </si>
  <si>
    <t xml:space="preserve">Seoul </t>
  </si>
  <si>
    <t>New Jersey</t>
  </si>
  <si>
    <t>2002 - 2008</t>
  </si>
  <si>
    <t>United Kingdom</t>
  </si>
  <si>
    <t>13 developments</t>
  </si>
  <si>
    <t>Los Angeles, San Francisco, San Diego, Sacramento</t>
  </si>
  <si>
    <t>Los Angeles</t>
  </si>
  <si>
    <t>San Diego</t>
  </si>
  <si>
    <t>Sacramento</t>
  </si>
  <si>
    <t>Canada</t>
  </si>
  <si>
    <t>national capital region</t>
  </si>
  <si>
    <t>New York</t>
  </si>
  <si>
    <t>1997/98</t>
  </si>
  <si>
    <t>31 cities</t>
  </si>
  <si>
    <t>11 US cities</t>
  </si>
  <si>
    <t>2001 - 2004</t>
  </si>
  <si>
    <t>8 US cities</t>
  </si>
  <si>
    <t>various</t>
  </si>
  <si>
    <t>Atlanta</t>
  </si>
  <si>
    <t>1978 - 2003</t>
  </si>
  <si>
    <t>Oregon</t>
  </si>
  <si>
    <t>Santa Clara</t>
  </si>
  <si>
    <t>Broward Country</t>
  </si>
  <si>
    <t>California</t>
  </si>
  <si>
    <t>Resident within 1/2 mile of rail</t>
  </si>
  <si>
    <t>Resident 1/2 mile - 3 miles from rail</t>
  </si>
  <si>
    <t>Spain</t>
  </si>
  <si>
    <t>Barcelona</t>
  </si>
  <si>
    <t>Raleigh, Durham and Chapel Hill, ('The Triangle',North Carolina)</t>
  </si>
  <si>
    <t>all non RTP stops</t>
  </si>
  <si>
    <t>Maryland</t>
  </si>
  <si>
    <t>suburban</t>
  </si>
  <si>
    <t>2007 - 2011</t>
  </si>
  <si>
    <t>non worker</t>
  </si>
  <si>
    <t>New York, Northern New Jersey, Long Island</t>
  </si>
  <si>
    <t>2009 - 09</t>
  </si>
  <si>
    <t>2011 - 09</t>
  </si>
  <si>
    <t>Montreal</t>
  </si>
  <si>
    <t>1989, 2003</t>
  </si>
  <si>
    <t>GTHA</t>
  </si>
  <si>
    <t>South Korea</t>
  </si>
  <si>
    <t>Seoul</t>
  </si>
  <si>
    <t>Global</t>
  </si>
  <si>
    <t>2000 - 2009</t>
  </si>
  <si>
    <t>Madrid</t>
  </si>
  <si>
    <t>Buffalo</t>
  </si>
  <si>
    <t>Charlotte, North Carolina</t>
  </si>
  <si>
    <t>Greensboro</t>
  </si>
  <si>
    <t>Seattle</t>
  </si>
  <si>
    <t>Kansas City</t>
  </si>
  <si>
    <t>Weekday</t>
  </si>
  <si>
    <t>West Sussex, East Sussex, Surrey, Kent, Dorset, Hampshire</t>
  </si>
  <si>
    <t>Glasgow, Dundee, Aberdeen</t>
  </si>
  <si>
    <t>2007/2008</t>
  </si>
  <si>
    <t>Australia</t>
  </si>
  <si>
    <t>Brisbane</t>
  </si>
  <si>
    <t>2002 - 2010</t>
  </si>
  <si>
    <t>2007 - 2010</t>
  </si>
  <si>
    <t>2010 - 2010</t>
  </si>
  <si>
    <t>2008/09</t>
  </si>
  <si>
    <t>Germany</t>
  </si>
  <si>
    <t>2009 - 2013</t>
  </si>
  <si>
    <t>Calgary, Edmonton, Montreal, Toronto, Vancouver</t>
  </si>
  <si>
    <t>pre-2010</t>
  </si>
  <si>
    <t>Washington</t>
  </si>
  <si>
    <t>2007-08</t>
  </si>
  <si>
    <t>Baltimore</t>
  </si>
  <si>
    <t>Victoria</t>
  </si>
  <si>
    <t>high Ridership stops (250+ daily boardings and alightings)</t>
  </si>
  <si>
    <t>Medium Ridership stops (250+ daily boardings and alightings)</t>
  </si>
  <si>
    <t>Low Ridership stops (250+ daily boardings and alightings)</t>
  </si>
  <si>
    <t>European countries</t>
  </si>
  <si>
    <t>prior to 2012</t>
  </si>
  <si>
    <t>Tyne and Wear</t>
  </si>
  <si>
    <t>2001 - 2009</t>
  </si>
  <si>
    <t>Australia, North America, Europe</t>
  </si>
  <si>
    <t>2003 - 2009</t>
  </si>
  <si>
    <t>Seoul metropolitan region</t>
  </si>
  <si>
    <t>2002 - 2007</t>
  </si>
  <si>
    <t>Netherlands</t>
  </si>
  <si>
    <t>Arnhem- Nijmegen</t>
  </si>
  <si>
    <t>Portland, seattle, tacoma</t>
  </si>
  <si>
    <t>pre-2013</t>
  </si>
  <si>
    <t>Sydney</t>
  </si>
  <si>
    <t>Washington DC</t>
  </si>
  <si>
    <t>Shared</t>
  </si>
  <si>
    <t>Toronto</t>
  </si>
  <si>
    <t>Ottawa</t>
  </si>
  <si>
    <t>Vancouver</t>
  </si>
  <si>
    <t>San Fernando</t>
  </si>
  <si>
    <t>not stated</t>
  </si>
  <si>
    <t>Japan</t>
  </si>
  <si>
    <t>Kelowna</t>
  </si>
  <si>
    <t>Melbourne</t>
  </si>
  <si>
    <t>Cambridge</t>
  </si>
  <si>
    <t>general</t>
  </si>
  <si>
    <t>2008 - 2009</t>
  </si>
  <si>
    <t>France</t>
  </si>
  <si>
    <t>Lille</t>
  </si>
  <si>
    <t>Boston</t>
  </si>
  <si>
    <t>2009 - 2010</t>
  </si>
  <si>
    <t>Weekend</t>
  </si>
  <si>
    <t>Hong Kong</t>
  </si>
  <si>
    <t>Seoul metropolitan area</t>
  </si>
  <si>
    <t>Edmonton</t>
  </si>
  <si>
    <t>2009, 2012</t>
  </si>
  <si>
    <t>Adelaide</t>
  </si>
  <si>
    <t>Chicago</t>
  </si>
  <si>
    <t>Station access</t>
  </si>
  <si>
    <t>2000 - 2010</t>
  </si>
  <si>
    <t>all cities</t>
  </si>
  <si>
    <t>1990, 2000</t>
  </si>
  <si>
    <t>individuals with at least one parent alive</t>
  </si>
  <si>
    <t>2009 - 2011</t>
  </si>
  <si>
    <t>South Los Angeles</t>
  </si>
  <si>
    <t>not stated (pre 2009)</t>
  </si>
  <si>
    <t>1997 - 2010</t>
  </si>
  <si>
    <t>Fargo- Moorhead</t>
  </si>
  <si>
    <t>Florida</t>
  </si>
  <si>
    <t>2001/2001</t>
  </si>
  <si>
    <t>2003/2004</t>
  </si>
  <si>
    <t>Atlanta, Boston, Houston, Portland, Sacramento, Seattle</t>
  </si>
  <si>
    <t>2001, 1991, 1995, 1994, 2000, 1999</t>
  </si>
  <si>
    <t>15 cities</t>
  </si>
  <si>
    <t>King County, Puget Sound</t>
  </si>
  <si>
    <t>Denmark</t>
  </si>
  <si>
    <t>Copenhagen</t>
  </si>
  <si>
    <t>Q</t>
  </si>
  <si>
    <t>2 (amalgamated into 1)</t>
  </si>
  <si>
    <t>multiple</t>
  </si>
  <si>
    <t>pooled</t>
  </si>
  <si>
    <t>Independent variable</t>
  </si>
  <si>
    <t>Sample size</t>
  </si>
  <si>
    <t>Design</t>
  </si>
  <si>
    <t>Perceived physical barriers</t>
  </si>
  <si>
    <t>Dwelling type (0 = detached
house, 1 = apartment or condominium)</t>
  </si>
  <si>
    <t>household</t>
  </si>
  <si>
    <t>Logistic</t>
  </si>
  <si>
    <t>Density</t>
  </si>
  <si>
    <t>Population Density</t>
  </si>
  <si>
    <t>density</t>
  </si>
  <si>
    <t>Total density: population and employment</t>
  </si>
  <si>
    <t>Population (common catchment area)</t>
  </si>
  <si>
    <t>Dwelling density</t>
  </si>
  <si>
    <t>Diversity</t>
  </si>
  <si>
    <t>Land use mix</t>
  </si>
  <si>
    <t>Total density (employment and population)</t>
  </si>
  <si>
    <t>automobile</t>
  </si>
  <si>
    <t>site</t>
  </si>
  <si>
    <t>Pedestrian unfriendly land use stratum</t>
  </si>
  <si>
    <t>Household density</t>
  </si>
  <si>
    <t>Bicycle facilities</t>
  </si>
  <si>
    <t>CBD Dummy</t>
  </si>
  <si>
    <t>Population density</t>
  </si>
  <si>
    <t>parcel size</t>
  </si>
  <si>
    <t>Total density</t>
  </si>
  <si>
    <t>Bootstrapped regression</t>
  </si>
  <si>
    <t>intersection density</t>
  </si>
  <si>
    <t>Job density</t>
  </si>
  <si>
    <t>OLS</t>
  </si>
  <si>
    <t>Negative binomial regression</t>
  </si>
  <si>
    <t>TOD</t>
  </si>
  <si>
    <t>2SLS</t>
  </si>
  <si>
    <t>Population density (gross)</t>
  </si>
  <si>
    <t>Retail density (common catchment area)</t>
  </si>
  <si>
    <t>house age</t>
  </si>
  <si>
    <t>House age</t>
  </si>
  <si>
    <t>"Rural"</t>
  </si>
  <si>
    <t>Length of bike lanes (common catchment area)</t>
  </si>
  <si>
    <t>Length of roads (common catchment area)</t>
  </si>
  <si>
    <t>Employment (common catchment area)</t>
  </si>
  <si>
    <t>population density</t>
  </si>
  <si>
    <t>both</t>
  </si>
  <si>
    <t>Type 1:above ave density,older housing, above ave street density,above ave intersection density,below ave cul-de-sac density</t>
  </si>
  <si>
    <t>Type 3:above ave density,newer housing, above ave street density,above ave intersection density,below ave cul-de-sac density</t>
  </si>
  <si>
    <t>Type 4:above ave density,older housing, above ave street density,below ave intersection density,below ave cul-de-sac density</t>
  </si>
  <si>
    <t>Type 9:below ave density,newer housing, above ave street density,above ave intersection density,above ave cul-de-sac density</t>
  </si>
  <si>
    <t>Type 10:below ave density,newer housing, below ave street density,above ave intersection density,above ave cul-de-sac density</t>
  </si>
  <si>
    <t>Type 7:above ave density,newer housing, below ave street density,above ave intersection density,above ave cul-de-sac density</t>
  </si>
  <si>
    <t>Type 11:below ave density,newer housing, below ave street density,below ave intersection density,above ave cul-de-sac density</t>
  </si>
  <si>
    <t>Type 12:below ave density,newer housing, below ave street density,below ave intersection density,above ave cul-de-sac density</t>
  </si>
  <si>
    <t>Type 13:below ave density,newer housing, below ave street density,below ave intersection density,above ave cul-de-sac density</t>
  </si>
  <si>
    <t>Type 2:above ave density,older housing, above ave street density,above ave intersection density,below ave cul-de-sac density</t>
  </si>
  <si>
    <t>Type 5:above ave density,older housing, above ave street density,above ave intersection density,below ave cul-de-sac density</t>
  </si>
  <si>
    <t>Type 14:below ave density,newer housing, below ave street density,below ave intersection density,above ave cul-de-sac density</t>
  </si>
  <si>
    <t>Type 15:below ave density,newer housing, below ave street density,below ave intersection density,above ave cul-de-sac density</t>
  </si>
  <si>
    <t>Type 16:below ave density,newer housing, below ave street density,below ave intersection density,above ave cul-de-sac density</t>
  </si>
  <si>
    <t>Type 6:above ave density,older housing, above ave street density,above ave intersection density,below ave cul-de-sac density</t>
  </si>
  <si>
    <t>Type 17:below ave density,newer housing, below ave street density,below ave intersection density,above ave cul-de-sac density</t>
  </si>
  <si>
    <t>Type 18:below ave density,newer housing, below ave street density,below ave intersection density,above ave cul-de-sac density</t>
  </si>
  <si>
    <t>Type 19:below ave density,newer housing, below ave street density,below ave intersection density,above ave cul-de-sac density</t>
  </si>
  <si>
    <t>Type 20:below ave density,newer housing, below ave street density,below ave intersection density,above ave cul-de-sac density</t>
  </si>
  <si>
    <t>change in population density</t>
  </si>
  <si>
    <t>Change in population density</t>
  </si>
  <si>
    <t>urban (more dense)</t>
  </si>
  <si>
    <t>Lower density "Rural" (ref.: Urban)</t>
  </si>
  <si>
    <t>Maximum population density at any stop along tour</t>
  </si>
  <si>
    <t>Job density, inner area</t>
  </si>
  <si>
    <t>Population centrality, inner area</t>
  </si>
  <si>
    <t>Employment (Common catchment area)</t>
  </si>
  <si>
    <t>Households (Common catchment area)</t>
  </si>
  <si>
    <t>Road density</t>
  </si>
  <si>
    <t>Population centrality</t>
  </si>
  <si>
    <t>City shape (deviation from circular)</t>
  </si>
  <si>
    <t>Retail employment density</t>
  </si>
  <si>
    <t>Street intersections</t>
  </si>
  <si>
    <t>Average parcel size</t>
  </si>
  <si>
    <t>House built post 1990</t>
  </si>
  <si>
    <t>Percent artierals and collectors with sidewalk</t>
  </si>
  <si>
    <t>GWR</t>
  </si>
  <si>
    <t>% 4-way intersections</t>
  </si>
  <si>
    <t>Urban cluster</t>
  </si>
  <si>
    <t>street density</t>
  </si>
  <si>
    <t>Nodes</t>
  </si>
  <si>
    <t>Links</t>
  </si>
  <si>
    <t>Walkability Index</t>
  </si>
  <si>
    <t>average block length</t>
  </si>
  <si>
    <t>Tobit</t>
  </si>
  <si>
    <t>Intersection density</t>
  </si>
  <si>
    <t>Sprawl index</t>
  </si>
  <si>
    <t>Average block size</t>
  </si>
  <si>
    <t>Special Activity Generators</t>
  </si>
  <si>
    <t>Compactness index</t>
  </si>
  <si>
    <t>Both</t>
  </si>
  <si>
    <t>Density factor</t>
  </si>
  <si>
    <t>Centering factor</t>
  </si>
  <si>
    <t>Street factor</t>
  </si>
  <si>
    <t>Mixed Use</t>
  </si>
  <si>
    <t>Residential density   &gt;10,000 per sqmi</t>
  </si>
  <si>
    <t>Mixed multiple-discrete continuous extreme value</t>
  </si>
  <si>
    <t>Highways (common catchment area)</t>
  </si>
  <si>
    <t>Local street density</t>
  </si>
  <si>
    <t>Building density</t>
  </si>
  <si>
    <t>Street density</t>
  </si>
  <si>
    <t>Sidewalk density</t>
  </si>
  <si>
    <t>pedestrian friendly intersections</t>
  </si>
  <si>
    <t>Multiplicative</t>
  </si>
  <si>
    <t>Footpath impedance by roads</t>
  </si>
  <si>
    <t>commercial density (common catchment area)</t>
  </si>
  <si>
    <t>Population density (net)</t>
  </si>
  <si>
    <t>Population (gross)  (common catchment area)</t>
  </si>
  <si>
    <t>Dead ends</t>
  </si>
  <si>
    <t>Located in CBD</t>
  </si>
  <si>
    <t>Poisson regression</t>
  </si>
  <si>
    <t>Pedestrian friendly intersection</t>
  </si>
  <si>
    <t>Worker population density</t>
  </si>
  <si>
    <t>High density index</t>
  </si>
  <si>
    <t>Street kernel density</t>
  </si>
  <si>
    <t>Junction (intersection and interchange) kernel density</t>
  </si>
  <si>
    <t>Median</t>
  </si>
  <si>
    <t># lanes (road width)</t>
  </si>
  <si>
    <t>Amenity level (4 - high to 1 low)</t>
  </si>
  <si>
    <t>accessible needs catered to</t>
  </si>
  <si>
    <t>Shelter</t>
  </si>
  <si>
    <t>Landing</t>
  </si>
  <si>
    <t>Building Awnings</t>
  </si>
  <si>
    <t>Cleanliness</t>
  </si>
  <si>
    <t>Lighting</t>
  </si>
  <si>
    <t>Benches</t>
  </si>
  <si>
    <t>% of MSA employment in CBD</t>
  </si>
  <si>
    <t>pedestrian friendly</t>
  </si>
  <si>
    <t>cycling friendly</t>
  </si>
  <si>
    <t>Perception of neighbourhood safety related to bus</t>
  </si>
  <si>
    <t>Perception of neighbourhood safety related to walking after dark</t>
  </si>
  <si>
    <t>Perception of neighbourhood qualitty</t>
  </si>
  <si>
    <t>active transport</t>
  </si>
  <si>
    <t>Cul-de-sac density</t>
  </si>
  <si>
    <t>Cluster 3: Activity Centre TOD</t>
  </si>
  <si>
    <t xml:space="preserve">Cluster 2: Auto friendly: TAD, low accessibility. </t>
  </si>
  <si>
    <t>Cluster 5: Urban TOD</t>
  </si>
  <si>
    <t>Population density, weighted by census block level population</t>
  </si>
  <si>
    <t>Lowest relative density</t>
  </si>
  <si>
    <t>229 124</t>
  </si>
  <si>
    <t>Low relative density</t>
  </si>
  <si>
    <t>High relative densiy</t>
  </si>
  <si>
    <t>42 965</t>
  </si>
  <si>
    <t>Not metropolitan</t>
  </si>
  <si>
    <t>pre-1940s housing share</t>
  </si>
  <si>
    <t>Traffic volume index</t>
  </si>
  <si>
    <t>Ordered logistic</t>
  </si>
  <si>
    <t>SEM</t>
  </si>
  <si>
    <t>3SLS</t>
  </si>
  <si>
    <t>Population and employment density</t>
  </si>
  <si>
    <t>Four-way intersection density</t>
  </si>
  <si>
    <t>Residential density/sprawl (higher values represent lower density)</t>
  </si>
  <si>
    <t>Quality and diversity of non auto transportation infratructure (entropy measure)</t>
  </si>
  <si>
    <t>year dummy</t>
  </si>
  <si>
    <t>City - wide Intersection density</t>
  </si>
  <si>
    <t>Average outside shoulder width</t>
  </si>
  <si>
    <t>% raised median</t>
  </si>
  <si>
    <t>% painted median</t>
  </si>
  <si>
    <t>% bike lanes</t>
  </si>
  <si>
    <t>% curbs</t>
  </si>
  <si>
    <t>dead end density</t>
  </si>
  <si>
    <t>neighbourhood classified as TOD</t>
  </si>
  <si>
    <t>Seemingly unrelated regression</t>
  </si>
  <si>
    <t>Street connectivity - Intersections (common catchment area)</t>
  </si>
  <si>
    <t>Walk access to amenities</t>
  </si>
  <si>
    <t>Major roads density*</t>
  </si>
  <si>
    <t xml:space="preserve">Ordered probit </t>
  </si>
  <si>
    <t>bicycle paths (common catchment area)</t>
  </si>
  <si>
    <t>Change in Social Factors: neighbourhood activity (activity, interaction, diversity)</t>
  </si>
  <si>
    <t>Change in neighbourhood unattractivenss: neighbourhood disamenity (unattractive neighbourhood appearance, low level of upkeep, homogenous housing)</t>
  </si>
  <si>
    <t>Change in Safety</t>
  </si>
  <si>
    <t>Change in travel accessibility (includes local access by walking)</t>
  </si>
  <si>
    <t>Change in walkability  in terms of access to amenities</t>
  </si>
  <si>
    <t>Total establishments (common catchment area)</t>
  </si>
  <si>
    <t>Small-scale nieghbourhood living density</t>
  </si>
  <si>
    <t>Office density</t>
  </si>
  <si>
    <t>Sum of number of inhabitants, employees, students,
and train travelers within service area)</t>
  </si>
  <si>
    <t>Seating facilities are present at the bus stop</t>
  </si>
  <si>
    <t>Nonretail employment
density</t>
  </si>
  <si>
    <t>employee density</t>
  </si>
  <si>
    <t>Sum of retail employment and households</t>
  </si>
  <si>
    <t>Presence of a 'centre' (specia activity generator)</t>
  </si>
  <si>
    <t>Pseudo node in common catchment area</t>
  </si>
  <si>
    <t>Walkscore</t>
  </si>
  <si>
    <t>Percentage of structures with 10 or more units in city</t>
  </si>
  <si>
    <t>Ordered probit</t>
  </si>
  <si>
    <t>Change in dwelling units per service area</t>
  </si>
  <si>
    <t>Change in commercial area</t>
  </si>
  <si>
    <t>Lives in a TOD</t>
  </si>
  <si>
    <t>Mixed opportunities per area</t>
  </si>
  <si>
    <t>Pseudo node density</t>
  </si>
  <si>
    <t>Road link density</t>
  </si>
  <si>
    <t xml:space="preserve">Simultaneous Auto-Regression (SAR) </t>
  </si>
  <si>
    <t>Grid street network</t>
  </si>
  <si>
    <t>Connectivity index</t>
  </si>
  <si>
    <t>Sidewalk availability and quality index</t>
  </si>
  <si>
    <t>Walkability index</t>
  </si>
  <si>
    <t>Population, employment and enrollment density</t>
  </si>
  <si>
    <t>y</t>
  </si>
  <si>
    <t>Factor 3: Poor local access</t>
  </si>
  <si>
    <t xml:space="preserve">Factor 1: Poor physical safety </t>
  </si>
  <si>
    <t>Factor 4: Isolation</t>
  </si>
  <si>
    <t>factor 2: Poor personal safety</t>
  </si>
  <si>
    <t>Proportion of intersections that are four-way or more</t>
  </si>
  <si>
    <t>Average road width</t>
  </si>
  <si>
    <t>CBD dummy</t>
  </si>
  <si>
    <t>Population density (transformed power of 3), no overlap condition</t>
  </si>
  <si>
    <t>Presence of small retail and mixed use opportunities</t>
  </si>
  <si>
    <t>Total acreage with two or more land uses</t>
  </si>
  <si>
    <t>Sidewalk length per common catchment area</t>
  </si>
  <si>
    <t>Intersections per catchment</t>
  </si>
  <si>
    <t>Vandalism</t>
  </si>
  <si>
    <t>High density traditional "old urban" neighbourhood</t>
  </si>
  <si>
    <t>"rural" neighbourhood type</t>
  </si>
  <si>
    <t>moderate density "urban residential" neighbourhood</t>
  </si>
  <si>
    <t>"Established" neighbourhood type</t>
  </si>
  <si>
    <t>Neighbourhoods with high jobs-housing balance</t>
  </si>
  <si>
    <t>Newly built "new development" neighbourhood type</t>
  </si>
  <si>
    <t>"dense" factor score</t>
  </si>
  <si>
    <t>"Established" factor score (describes long, term ,old housing neighbourhood)</t>
  </si>
  <si>
    <t>"established" factor score (describes long, term ,old housing neighbourhood)</t>
  </si>
  <si>
    <t>Gross population density</t>
  </si>
  <si>
    <t>Retail establishment density</t>
  </si>
  <si>
    <t>Sidewalk</t>
  </si>
  <si>
    <t>Road miles per common catchment area</t>
  </si>
  <si>
    <t>Low Density Development</t>
  </si>
  <si>
    <t>High Density Development</t>
  </si>
  <si>
    <t>Low mixed</t>
  </si>
  <si>
    <t>Culs-de-Sac street pattern</t>
  </si>
  <si>
    <t>Class III bike lanes as a proportion of total road miles</t>
  </si>
  <si>
    <t>Commercial/Office land use proportion</t>
  </si>
  <si>
    <t>Perception of neighbourhood amenity (walkability )</t>
  </si>
  <si>
    <t xml:space="preserve">Residential density </t>
  </si>
  <si>
    <t>Class I bike lanes as a proportion of total road miles</t>
  </si>
  <si>
    <t>Class II bike lanes as a proportion of total road miles</t>
  </si>
  <si>
    <t>Pedestrian amenity at bus stop</t>
  </si>
  <si>
    <t>Quality of pedestrian and bicycle amenity at stop</t>
  </si>
  <si>
    <t>Perception of auto-friendliness</t>
  </si>
  <si>
    <t>Satisfaction with neighbourhood walks</t>
  </si>
  <si>
    <t>Satisfaction with illumination at night</t>
  </si>
  <si>
    <t>Satisfaction with connectivity (footpaths, bikeways)</t>
  </si>
  <si>
    <t xml:space="preserve">Global regression </t>
  </si>
  <si>
    <t>Population and job density within retail precinct</t>
  </si>
  <si>
    <t>Block density</t>
  </si>
  <si>
    <t>Architectural quality: architecture includes building height controlled, setbacks, window coverage to increase safety, human scale</t>
  </si>
  <si>
    <t>Pedestrian friendliness of road design (fewer lanes and more traffic control devices score more highly)</t>
  </si>
  <si>
    <t>Working population (common catchment area)</t>
  </si>
  <si>
    <t>Destination Index- intensity and diversity of land uses</t>
  </si>
  <si>
    <t>CBD</t>
  </si>
  <si>
    <t>Number of institutional businesses</t>
  </si>
  <si>
    <t>Traditional neighbourhood</t>
  </si>
  <si>
    <t>Perceived attractiveness</t>
  </si>
  <si>
    <t>Perceived people out and about</t>
  </si>
  <si>
    <t>Net employment density</t>
  </si>
  <si>
    <t>low population density neighbourhood (cluster)</t>
  </si>
  <si>
    <t>mixed land use neighbourhood (relative to high density neighbourhood cluster)</t>
  </si>
  <si>
    <t>45000+</t>
  </si>
  <si>
    <t>1-side sidewalk density</t>
  </si>
  <si>
    <t>2-side sidewalk density</t>
  </si>
  <si>
    <t>Street Furniture Density</t>
  </si>
  <si>
    <t xml:space="preserve">Street tree density </t>
  </si>
  <si>
    <t>Safety: street lights</t>
  </si>
  <si>
    <t>Crosswalk density</t>
  </si>
  <si>
    <t>Population and workplace density</t>
  </si>
  <si>
    <t>Cul-de-sac percentage</t>
  </si>
  <si>
    <t>Description</t>
  </si>
  <si>
    <t xml:space="preserve"> – unstandardized regression coefficient</t>
  </si>
  <si>
    <t xml:space="preserve"> - standardised coeff.</t>
  </si>
  <si>
    <t xml:space="preserve"> – standard deviation of dependent variable</t>
  </si>
  <si>
    <t xml:space="preserve"> – standard deviation of independent variable</t>
  </si>
  <si>
    <t>Calculate mean from raw data</t>
  </si>
  <si>
    <t>Where</t>
  </si>
  <si>
    <t xml:space="preserve"> is the size of the population for which </t>
  </si>
  <si>
    <t xml:space="preserve"> is the mean</t>
  </si>
  <si>
    <t xml:space="preserve"> is the total sample population</t>
  </si>
  <si>
    <t>log-log</t>
  </si>
  <si>
    <t>Linear-linear</t>
  </si>
  <si>
    <t>Linear-log</t>
  </si>
  <si>
    <t>Log-linear</t>
  </si>
  <si>
    <t xml:space="preserve">  is the mean of interest</t>
  </si>
  <si>
    <t>OR</t>
  </si>
  <si>
    <t>Correlation</t>
  </si>
  <si>
    <t>t</t>
  </si>
  <si>
    <t>other</t>
  </si>
  <si>
    <t>df</t>
  </si>
  <si>
    <t>&lt;0.001</t>
  </si>
  <si>
    <t>MSE</t>
  </si>
  <si>
    <t>NSE</t>
  </si>
  <si>
    <t>Dispersion parameter</t>
  </si>
  <si>
    <t>&lt;0.01</t>
  </si>
  <si>
    <t>none stated</t>
  </si>
  <si>
    <t>Moran's I</t>
  </si>
  <si>
    <t>AIC.AICc</t>
  </si>
  <si>
    <t>QICC</t>
  </si>
  <si>
    <t>_x0002_8,933.33</t>
  </si>
  <si>
    <t>RMSEA = 0</t>
  </si>
  <si>
    <t>SRMR</t>
  </si>
  <si>
    <t>AIC</t>
  </si>
  <si>
    <t>prob&gt;F</t>
  </si>
  <si>
    <t>RMSE</t>
  </si>
  <si>
    <t>−2,093.67</t>
  </si>
  <si>
    <t>−918.76</t>
  </si>
  <si>
    <t>−1,142.29</t>
  </si>
  <si>
    <t>RMSEA</t>
  </si>
  <si>
    <t>–7,721.782</t>
  </si>
  <si>
    <t>–1,386.478</t>
  </si>
  <si>
    <t>–5,546.897</t>
  </si>
  <si>
    <t>–4,566.384</t>
  </si>
  <si>
    <t>–1,220.135</t>
  </si>
  <si>
    <t>–1,663.119</t>
  </si>
  <si>
    <t>–748.31</t>
  </si>
  <si>
    <t>–2,872.999</t>
  </si>
  <si>
    <t>–2,040.124</t>
  </si>
  <si>
    <t>–704.650</t>
  </si>
  <si>
    <t>21 402.554</t>
  </si>
  <si>
    <t>Parameter estimates</t>
  </si>
  <si>
    <t/>
  </si>
  <si>
    <t>omitted</t>
  </si>
  <si>
    <t>not given</t>
  </si>
  <si>
    <t>Wald</t>
  </si>
  <si>
    <t>available</t>
  </si>
  <si>
    <t>Mean GWR coefficient</t>
  </si>
  <si>
    <t>Pearson's R</t>
  </si>
  <si>
    <t>author's specification</t>
  </si>
  <si>
    <t>2.5% CI: 0.00014, 97.5% CI: 0.00034</t>
  </si>
  <si>
    <t>2.5% CI: 0.00211, 97.5% 0.00657</t>
  </si>
  <si>
    <t>2.5% CI: 0.00004,  97.5% CI:  0.00008</t>
  </si>
  <si>
    <t>1.18,1.43</t>
  </si>
  <si>
    <t>0.99,1.00</t>
  </si>
  <si>
    <t>0.70,2.37</t>
  </si>
  <si>
    <t>1.16, 1.28</t>
  </si>
  <si>
    <t>CFA</t>
  </si>
  <si>
    <t>0.297, 0.895</t>
  </si>
  <si>
    <t>-0.673, -0.244</t>
  </si>
  <si>
    <t>-0.267, 0.210</t>
  </si>
  <si>
    <t>-0.000223, 0.0003448</t>
  </si>
  <si>
    <t>0.0002126, 0.0094675</t>
  </si>
  <si>
    <t>0.000516, 0.0014848</t>
  </si>
  <si>
    <t>0.010223, 0.0294673</t>
  </si>
  <si>
    <t>-0.009547, 0.0010458</t>
  </si>
  <si>
    <t>0.0006412, 0.0026395</t>
  </si>
  <si>
    <t>-0.041719, 0.0107107</t>
  </si>
  <si>
    <t>0.220, 0.748</t>
  </si>
  <si>
    <t>0.214, 1.342</t>
  </si>
  <si>
    <t>0.235, 0.862</t>
  </si>
  <si>
    <t>+</t>
  </si>
  <si>
    <t>-</t>
  </si>
  <si>
    <t>0.71, 4.94</t>
  </si>
  <si>
    <t>-.12, -0.01</t>
  </si>
  <si>
    <t>0.20, 0.70</t>
  </si>
  <si>
    <t>0.48, 2.26</t>
  </si>
  <si>
    <t>0.01, 0.05</t>
  </si>
  <si>
    <t>0.77, 3.25</t>
  </si>
  <si>
    <t>0.05, 0.13</t>
  </si>
  <si>
    <t>0, 0.04</t>
  </si>
  <si>
    <t>-0.06, 0.24</t>
  </si>
  <si>
    <t>Reference type OR</t>
  </si>
  <si>
    <t>categorical</t>
  </si>
  <si>
    <t>direct effects</t>
  </si>
  <si>
    <t>Dependent variable</t>
  </si>
  <si>
    <t>Sample attributes</t>
  </si>
  <si>
    <t>Mode</t>
  </si>
  <si>
    <t>Data point identification</t>
  </si>
  <si>
    <t>Model specification</t>
  </si>
  <si>
    <t>Model Fit</t>
  </si>
  <si>
    <t>Figure 5-22 p. 78 (imputed from table 5 - 24 p. 77)</t>
  </si>
  <si>
    <t>p&lt;0.01 --&gt; p =0.01; p&lt;0.05 --&gt; p = 0.05, p&lt;0.1, p = 0.1</t>
  </si>
  <si>
    <t>Table 2 p. 275, Table 4 p. 281</t>
  </si>
  <si>
    <t>Table 2 p. 716 (multiplicative)</t>
  </si>
  <si>
    <t>Table 2 p. 716 (poisson)</t>
  </si>
  <si>
    <t>Table 2 p. 717 (multiplicative)</t>
  </si>
  <si>
    <t>Table 2 p. 717 (poisson)</t>
  </si>
  <si>
    <t>Table 4 p. 553</t>
  </si>
  <si>
    <t>90.354; 0.640</t>
  </si>
  <si>
    <t>A-4 p. 328 random effect model 8</t>
  </si>
  <si>
    <t>linear probability equation</t>
  </si>
  <si>
    <t>Count data - elasticity meaningless</t>
  </si>
  <si>
    <t>Table 5.6 p. 96</t>
  </si>
  <si>
    <t>Substitution rate</t>
  </si>
  <si>
    <t>semi-elasticity</t>
  </si>
  <si>
    <t>residential density (household workers))</t>
  </si>
  <si>
    <t>RRR</t>
  </si>
  <si>
    <t>Marginal effect</t>
  </si>
  <si>
    <t>6a</t>
  </si>
  <si>
    <t>6b</t>
  </si>
  <si>
    <t>Table 6, p. 61 (derived from table 5 and equation 7)</t>
  </si>
  <si>
    <t>marginal effect</t>
  </si>
  <si>
    <t>"Not all variables tested as shown"</t>
  </si>
  <si>
    <t>OR = 1.01^β</t>
  </si>
  <si>
    <t>non urban</t>
  </si>
  <si>
    <t>Cluster 1: high PT access, high density, high diversity</t>
  </si>
  <si>
    <t>Cluster 2: somewhat higher PT access,  somewhat higher density,  somewhat higher diversity</t>
  </si>
  <si>
    <t>Cluster 3: slightly higher PT access, high density, ave diversity</t>
  </si>
  <si>
    <t>Change in total density (residents, households and workforce) (Factor 2)</t>
  </si>
  <si>
    <t>not provided</t>
  </si>
  <si>
    <t>Change in ridership</t>
  </si>
  <si>
    <t>OR= exp(β) = exp (LOR)</t>
  </si>
  <si>
    <t>ridership</t>
  </si>
  <si>
    <t>shared ride</t>
  </si>
  <si>
    <t>4a</t>
  </si>
  <si>
    <t>4b</t>
  </si>
  <si>
    <t>no transit trip</t>
  </si>
  <si>
    <t>Commerces (common catchment area)</t>
  </si>
  <si>
    <t>boarding per hour</t>
  </si>
  <si>
    <t>boarding per hour per hour</t>
  </si>
  <si>
    <t>Alighting per hour</t>
  </si>
  <si>
    <t>Ridership frequency</t>
  </si>
  <si>
    <t>any transit trip in 12 months</t>
  </si>
  <si>
    <t>45.1.1</t>
  </si>
  <si>
    <t>Not rural</t>
  </si>
  <si>
    <t>Not CBD</t>
  </si>
  <si>
    <t>Not choosing transit</t>
  </si>
  <si>
    <t>Trip</t>
  </si>
  <si>
    <t>not choosing transit</t>
  </si>
  <si>
    <t>Commuter</t>
  </si>
  <si>
    <t>not available</t>
  </si>
  <si>
    <t>tour</t>
  </si>
  <si>
    <t>linear grid "LG" street network</t>
  </si>
  <si>
    <t>Not mixed use</t>
  </si>
  <si>
    <t>Not curvilinear</t>
  </si>
  <si>
    <t>Curvilinear</t>
  </si>
  <si>
    <t>Street pattern: grid:tree"GT" street network</t>
  </si>
  <si>
    <t>street pattern: linear tree " LT" street network</t>
  </si>
  <si>
    <t>street pattern: radial grid "RG" street network</t>
  </si>
  <si>
    <t>street pattern: radial tree "RT" street network</t>
  </si>
  <si>
    <t>street pattern: tributary grid "TG" street network</t>
  </si>
  <si>
    <t>street pattern: tributary tree "TT" street network</t>
  </si>
  <si>
    <t>Street pattern: grid:grid  "GG"street network</t>
  </si>
  <si>
    <t>Stated preference</t>
  </si>
  <si>
    <t>sometimes or never take shuttle</t>
  </si>
  <si>
    <t>junction density: highest</t>
  </si>
  <si>
    <t>junction density: middle</t>
  </si>
  <si>
    <t>junction density : lowest</t>
  </si>
  <si>
    <t>destinations within walking distance (lowest )</t>
  </si>
  <si>
    <t>destinations within walking distance (highest)</t>
  </si>
  <si>
    <t>Table 4 p. 10 Model 3</t>
  </si>
  <si>
    <t>high density neighbourhood</t>
  </si>
  <si>
    <t>Dense urban area</t>
  </si>
  <si>
    <t>Residential area</t>
  </si>
  <si>
    <t>No small retail and mixed use opportunities</t>
  </si>
  <si>
    <t>low urbanisation</t>
  </si>
  <si>
    <t>Relative urbanisation medium</t>
  </si>
  <si>
    <t>Relative urbanisation high</t>
  </si>
  <si>
    <t>count</t>
  </si>
  <si>
    <t>proportion using transit</t>
  </si>
  <si>
    <t>multi-level model</t>
  </si>
  <si>
    <t>Table 6-1 (2)</t>
  </si>
  <si>
    <t>Type 8</t>
  </si>
  <si>
    <t>Model 3-c p.27 (pooled)</t>
  </si>
  <si>
    <t>Model 3-c p.27 (LA)</t>
  </si>
  <si>
    <t>Model 3-c p.27 (SF)</t>
  </si>
  <si>
    <t>Model 3-c p.27(SD)</t>
  </si>
  <si>
    <t>Table 3, p. 293</t>
  </si>
  <si>
    <t>Not TOD</t>
  </si>
  <si>
    <t>Job density (CBD)</t>
  </si>
  <si>
    <t>continuous (fraction)</t>
  </si>
  <si>
    <t>Block size (site area)</t>
  </si>
  <si>
    <t>Dwelling density (unit density)</t>
  </si>
  <si>
    <t>log-linear/categorical</t>
  </si>
  <si>
    <t>RRR = exp(β)</t>
  </si>
  <si>
    <t>4c</t>
  </si>
  <si>
    <t>Mode choice (probability)</t>
  </si>
  <si>
    <t>individual mode choice</t>
  </si>
  <si>
    <t>Transit users</t>
  </si>
  <si>
    <t>individual</t>
  </si>
  <si>
    <t>mode choice (probability)</t>
  </si>
  <si>
    <t>Ridership thresholds (probability)</t>
  </si>
  <si>
    <t>ordered categorical</t>
  </si>
  <si>
    <t>individual stated preference</t>
  </si>
  <si>
    <t>logistic</t>
  </si>
  <si>
    <t>Cluster 4: periphery (less transit-oriented)</t>
  </si>
  <si>
    <t>Model I (RL exogensous) Table 3 p. 26</t>
  </si>
  <si>
    <t>Commercial area (common catchment)</t>
  </si>
  <si>
    <t>Hierarchial logistic regression</t>
  </si>
  <si>
    <t>continuous (fraction) of sidewalk miles to 
road miles</t>
  </si>
  <si>
    <t>Intersection to cul-de-sac continuous (fraction)</t>
  </si>
  <si>
    <t>Roadway to person continuous (fraction)</t>
  </si>
  <si>
    <t>1 (3 year ducontinuous (fraction)n but no change analysed)</t>
  </si>
  <si>
    <t xml:space="preserve">Difference in decentralisation: continuous (fraction) of population outside service area to poulation inside service area </t>
  </si>
  <si>
    <t xml:space="preserve">Difference in decentralisation: continuous (fraction) of employees outside service area to inside service area </t>
  </si>
  <si>
    <t>Concentcontinuous (fraction)n of employment and activity mix at residence</t>
  </si>
  <si>
    <t>Retail floor area continuous (fraction)</t>
  </si>
  <si>
    <t>freeway lane miles to person continuous (fraction)</t>
  </si>
  <si>
    <t>Intersection to link continuous (fraction)</t>
  </si>
  <si>
    <t>link to node continuous (fraction) (if grid:grid  "GG"street network) ref linear grid "LG" street network</t>
  </si>
  <si>
    <t>continuous (fraction) of road area</t>
  </si>
  <si>
    <t>continuous (fraction) of highway area</t>
  </si>
  <si>
    <t>Preference (probability)</t>
  </si>
  <si>
    <t>Transit use (probability)</t>
  </si>
  <si>
    <t>Categorical</t>
  </si>
  <si>
    <t>Continuous (fraction)</t>
  </si>
  <si>
    <t>Source</t>
  </si>
  <si>
    <t>pre-2016</t>
  </si>
  <si>
    <t>Lower density "Suburban" (ref: Urban)</t>
  </si>
  <si>
    <t>Pedestrian friendly amenities of neighbourhood</t>
  </si>
  <si>
    <t>pos</t>
  </si>
  <si>
    <t>neg</t>
  </si>
  <si>
    <t>Density (300 - 1500 persons per kmsq)</t>
  </si>
  <si>
    <t>5, 4a</t>
  </si>
  <si>
    <t>5, 4b</t>
  </si>
  <si>
    <t>4a, 5</t>
  </si>
  <si>
    <t>4b, 5</t>
  </si>
  <si>
    <t>4b, 3, 5</t>
  </si>
  <si>
    <t xml:space="preserve"> 4c</t>
  </si>
  <si>
    <t>Set</t>
  </si>
  <si>
    <t>Attribute</t>
  </si>
  <si>
    <t>Definition</t>
  </si>
  <si>
    <t>Abbreviated Citation</t>
  </si>
  <si>
    <t>Presence of median</t>
  </si>
  <si>
    <t>appearance, upkeep, homogeneity, lack of safety/security, isolation or lack of local access, Curvilinear street type, new development</t>
  </si>
  <si>
    <t>Continuous or count</t>
  </si>
  <si>
    <t>Metropolitan</t>
  </si>
  <si>
    <t>Walkability index (high)</t>
  </si>
  <si>
    <t>Walkability (low)</t>
  </si>
  <si>
    <t>Located in low transit/ low access/ low density area, Low density, below average density</t>
  </si>
  <si>
    <t>Sprawl index, distribution of population or employment, city shape</t>
  </si>
  <si>
    <t xml:space="preserve">Abbreivtaed citation for each prior. Surbame of authors and year (one or two authors), first author only and year if more than three authors. </t>
  </si>
  <si>
    <t xml:space="preserve">Dichotomous entry indicating whether an odds ratio is available for this data point. </t>
  </si>
  <si>
    <t>Citation</t>
  </si>
  <si>
    <t>Model_ID</t>
  </si>
  <si>
    <t>DP_ID</t>
  </si>
  <si>
    <t>Page_ref</t>
  </si>
  <si>
    <t>Sig</t>
  </si>
  <si>
    <t xml:space="preserve">Dichotomous entry indicating whether a relative risk rate (includes incident rate) is available for this data point. </t>
  </si>
  <si>
    <t>insignificant</t>
  </si>
  <si>
    <t>Activity Density</t>
  </si>
  <si>
    <t>Commercial Density</t>
  </si>
  <si>
    <t>Centrality</t>
  </si>
  <si>
    <t>Housing mix</t>
  </si>
  <si>
    <t>Attraction/generation balance</t>
  </si>
  <si>
    <t>Pedestrian and cycle amenities</t>
  </si>
  <si>
    <t>Pedestrian and cycle amenities (categorical)</t>
  </si>
  <si>
    <t>Personal and physical safety</t>
  </si>
  <si>
    <t>Local access/ walkability</t>
  </si>
  <si>
    <t>Disamenity, barriers (categorical)</t>
  </si>
  <si>
    <t>Automobile connecitivity</t>
  </si>
  <si>
    <t>Lack of local access or walkability (dummy)</t>
  </si>
  <si>
    <t>DV</t>
  </si>
  <si>
    <t>Categorical entry defining the dependent (outcome) variable of the measured relationship described by the data point</t>
  </si>
  <si>
    <t>DV_unit</t>
  </si>
  <si>
    <t>DV_scale</t>
  </si>
  <si>
    <t>DV_agg_unit</t>
  </si>
  <si>
    <t>Unit of the dependent variable, such as boardings, trips, tours, rates, main mode share</t>
  </si>
  <si>
    <t>Unit of analysis (catchment) of dependent variable, if measured in aggregate (blank if disaggregate)</t>
  </si>
  <si>
    <t>Type of data used for the dependent variable (stated or revealed preference)</t>
  </si>
  <si>
    <t>Source of the data used for the dependent variable</t>
  </si>
  <si>
    <t>PNR</t>
  </si>
  <si>
    <t>Transit</t>
  </si>
  <si>
    <t>Sch_bus</t>
  </si>
  <si>
    <t>LRT</t>
  </si>
  <si>
    <t>HR</t>
  </si>
  <si>
    <t>Bus</t>
  </si>
  <si>
    <t>Country in which the majority of sample data is collected</t>
  </si>
  <si>
    <t>City in which the majority of sample data is collected</t>
  </si>
  <si>
    <t>Worker</t>
  </si>
  <si>
    <t>Transit_user</t>
  </si>
  <si>
    <t>High_transit</t>
  </si>
  <si>
    <t>Low_transit</t>
  </si>
  <si>
    <t>High_inc</t>
  </si>
  <si>
    <t>Low_inc</t>
  </si>
  <si>
    <t>non_TOD</t>
  </si>
  <si>
    <t>Number of time periods for which data used in the particular model is taken</t>
  </si>
  <si>
    <t>Favours auto (des.1)</t>
  </si>
  <si>
    <t>Favours pedestrians (des.2)</t>
  </si>
  <si>
    <t>Below average</t>
  </si>
  <si>
    <t>Above average</t>
  </si>
  <si>
    <t>Housing Age</t>
  </si>
  <si>
    <t>Newer</t>
  </si>
  <si>
    <t>Older</t>
  </si>
  <si>
    <t>Clusters (type 8 is ref.)</t>
  </si>
  <si>
    <t>Covary</t>
  </si>
  <si>
    <t>macro</t>
  </si>
  <si>
    <t>micro</t>
  </si>
  <si>
    <t>Hypothesis</t>
  </si>
  <si>
    <t>Transit use increases with _ scores</t>
  </si>
  <si>
    <t>increasing</t>
  </si>
  <si>
    <t>decreasing</t>
  </si>
  <si>
    <t>Categorical entry identifying the standardised indicator used to measure the independent built environment variable</t>
  </si>
  <si>
    <t>Categorical entry identifying whether the independent built environment variable is classified as density, diversity or design</t>
  </si>
  <si>
    <t>Dichotomous entry indicating whether the indicator is measured on a categorical scale</t>
  </si>
  <si>
    <t>Leg</t>
  </si>
  <si>
    <t>any</t>
  </si>
  <si>
    <t>Categorical entry defining an effect size that is not one of the four controlled effect sizes . Includes Standardised regression coefficient, correlation, direction only, AIC, R^2</t>
  </si>
  <si>
    <t>Magnitude of the elasticity</t>
  </si>
  <si>
    <t>Magnitude of the unstdandardised regression coefficient</t>
  </si>
  <si>
    <t>LOS</t>
  </si>
  <si>
    <t>DM</t>
  </si>
  <si>
    <t>IV</t>
  </si>
  <si>
    <t>DV_ref</t>
  </si>
  <si>
    <t>IV_ref</t>
  </si>
  <si>
    <t>E_mag</t>
  </si>
  <si>
    <t>Description of coding of independent variables into indicator subgroups</t>
  </si>
  <si>
    <t>Lighting, perception of safety, curbs, shoulder width, perception of safety from vehicle traffic</t>
  </si>
  <si>
    <t>Study_ID</t>
  </si>
  <si>
    <t>1.4.2</t>
  </si>
  <si>
    <t>1.4.1</t>
  </si>
  <si>
    <t>1.5.2</t>
  </si>
  <si>
    <t>1.5.1</t>
  </si>
  <si>
    <t>1.6.2</t>
  </si>
  <si>
    <t>1.6.1</t>
  </si>
  <si>
    <t>1.1.2</t>
  </si>
  <si>
    <t>1.2.2</t>
  </si>
  <si>
    <t>1.3.2</t>
  </si>
  <si>
    <t>1.1.1</t>
  </si>
  <si>
    <t>1.2.1</t>
  </si>
  <si>
    <t>1.3.1</t>
  </si>
  <si>
    <t>2.1.1</t>
  </si>
  <si>
    <t>2.2.1</t>
  </si>
  <si>
    <t>2.4.1</t>
  </si>
  <si>
    <t>2.3.2</t>
  </si>
  <si>
    <t>2.3.1</t>
  </si>
  <si>
    <t>2.4.2</t>
  </si>
  <si>
    <t>3.1.1</t>
  </si>
  <si>
    <t>3.1.2</t>
  </si>
  <si>
    <t>3.1.5</t>
  </si>
  <si>
    <t>3.1.3</t>
  </si>
  <si>
    <t>3.1.4</t>
  </si>
  <si>
    <t>5.1.3</t>
  </si>
  <si>
    <t>5.1.2</t>
  </si>
  <si>
    <t>5.1.1</t>
  </si>
  <si>
    <t>6.2.1</t>
  </si>
  <si>
    <t>6.1.1</t>
  </si>
  <si>
    <t>7.3.4</t>
  </si>
  <si>
    <t>7.3.6</t>
  </si>
  <si>
    <t>7.3.3</t>
  </si>
  <si>
    <t>7.3.5</t>
  </si>
  <si>
    <t>8.1.2</t>
  </si>
  <si>
    <t>8.1.1</t>
  </si>
  <si>
    <t>9.1.3</t>
  </si>
  <si>
    <t>9.1.1</t>
  </si>
  <si>
    <t>9.1.2</t>
  </si>
  <si>
    <t>10.17.4</t>
  </si>
  <si>
    <t>10.17.5</t>
  </si>
  <si>
    <t>10.18.4</t>
  </si>
  <si>
    <t>10.4.5</t>
  </si>
  <si>
    <t>10.12.7</t>
  </si>
  <si>
    <t>10.13.7</t>
  </si>
  <si>
    <t>10.15.7</t>
  </si>
  <si>
    <t>10.16.7</t>
  </si>
  <si>
    <t>10.17.7</t>
  </si>
  <si>
    <t>10.18.7</t>
  </si>
  <si>
    <t>10.19.7</t>
  </si>
  <si>
    <t>10.23.7</t>
  </si>
  <si>
    <t>10.3.7</t>
  </si>
  <si>
    <t>10.7.7</t>
  </si>
  <si>
    <t>10.10.7</t>
  </si>
  <si>
    <t>10.20.7</t>
  </si>
  <si>
    <t>10.16.3</t>
  </si>
  <si>
    <t>10.17.3</t>
  </si>
  <si>
    <t>10.18.3</t>
  </si>
  <si>
    <t>10.19.3</t>
  </si>
  <si>
    <t>10.2.3</t>
  </si>
  <si>
    <t>10.22.3</t>
  </si>
  <si>
    <t>10.23.3</t>
  </si>
  <si>
    <t>10.3.3</t>
  </si>
  <si>
    <t>10.4.3</t>
  </si>
  <si>
    <t>10.6.3</t>
  </si>
  <si>
    <t>10.20.3</t>
  </si>
  <si>
    <t>10.1.2</t>
  </si>
  <si>
    <t>10.16.2</t>
  </si>
  <si>
    <t>10.17.2</t>
  </si>
  <si>
    <t>10.18.2</t>
  </si>
  <si>
    <t>10.19.2</t>
  </si>
  <si>
    <t>10.21.2</t>
  </si>
  <si>
    <t>10.22.2</t>
  </si>
  <si>
    <t>10.23.2</t>
  </si>
  <si>
    <t>10.3.2</t>
  </si>
  <si>
    <t>10.4.2</t>
  </si>
  <si>
    <t>10.5.2</t>
  </si>
  <si>
    <t>10.7.2</t>
  </si>
  <si>
    <t>10.20.2</t>
  </si>
  <si>
    <t>10.12.1</t>
  </si>
  <si>
    <t>10.14.1</t>
  </si>
  <si>
    <t>10.17.1</t>
  </si>
  <si>
    <t>10.2.1</t>
  </si>
  <si>
    <t>10.21.1</t>
  </si>
  <si>
    <t>10.23.1</t>
  </si>
  <si>
    <t>10.3.1</t>
  </si>
  <si>
    <t>10.4.1</t>
  </si>
  <si>
    <t>10.6.1</t>
  </si>
  <si>
    <t>10.8.1</t>
  </si>
  <si>
    <t>10.10.1</t>
  </si>
  <si>
    <t>10.20.1</t>
  </si>
  <si>
    <t>11.1.1</t>
  </si>
  <si>
    <t>11.1.3</t>
  </si>
  <si>
    <t>11.2.1</t>
  </si>
  <si>
    <t>11.3.5</t>
  </si>
  <si>
    <t>11.1.2</t>
  </si>
  <si>
    <t>11.2.2</t>
  </si>
  <si>
    <t>11.3.1</t>
  </si>
  <si>
    <t>11.1.5</t>
  </si>
  <si>
    <t>11.2.3</t>
  </si>
  <si>
    <t>11.3.3</t>
  </si>
  <si>
    <t>11.3.4</t>
  </si>
  <si>
    <t>11.1.4</t>
  </si>
  <si>
    <t>11.2.4</t>
  </si>
  <si>
    <t>11.3.2</t>
  </si>
  <si>
    <t>11.2.5</t>
  </si>
  <si>
    <t>12.4.2</t>
  </si>
  <si>
    <t>12.2.2</t>
  </si>
  <si>
    <t>12.3.4</t>
  </si>
  <si>
    <t>12.4.4</t>
  </si>
  <si>
    <t>12.1.4</t>
  </si>
  <si>
    <t>12.2.4</t>
  </si>
  <si>
    <t>12.3.3</t>
  </si>
  <si>
    <t>12.4.3</t>
  </si>
  <si>
    <t>12.1.3</t>
  </si>
  <si>
    <t>12.2.3</t>
  </si>
  <si>
    <t>12.3.1</t>
  </si>
  <si>
    <t>12.1.1</t>
  </si>
  <si>
    <t>12.3.5</t>
  </si>
  <si>
    <t>12.4.5</t>
  </si>
  <si>
    <t>12.1.5</t>
  </si>
  <si>
    <t>12.2.5</t>
  </si>
  <si>
    <t>12.3.2</t>
  </si>
  <si>
    <t>12.1.2</t>
  </si>
  <si>
    <t>12.2.1</t>
  </si>
  <si>
    <t>12.4.1</t>
  </si>
  <si>
    <t>14.1.1</t>
  </si>
  <si>
    <t>14.2.1</t>
  </si>
  <si>
    <t>15.11.1</t>
  </si>
  <si>
    <t>15.12.1</t>
  </si>
  <si>
    <t>15.13.1</t>
  </si>
  <si>
    <t>15.14.1</t>
  </si>
  <si>
    <t>15.15.1</t>
  </si>
  <si>
    <t>15.1.1</t>
  </si>
  <si>
    <t>15.2.1</t>
  </si>
  <si>
    <t>15.3.1</t>
  </si>
  <si>
    <t>15.4.1</t>
  </si>
  <si>
    <t>15.5.1</t>
  </si>
  <si>
    <t>15.6.7</t>
  </si>
  <si>
    <t>15.6.3</t>
  </si>
  <si>
    <t>15.6.6</t>
  </si>
  <si>
    <t>15.6.4</t>
  </si>
  <si>
    <t>15.6.5</t>
  </si>
  <si>
    <t>15.6.2</t>
  </si>
  <si>
    <t>15.6.1</t>
  </si>
  <si>
    <t>15.7.3</t>
  </si>
  <si>
    <t>15.7.6</t>
  </si>
  <si>
    <t>15.7.4</t>
  </si>
  <si>
    <t>15.7.5</t>
  </si>
  <si>
    <t>15.7.2</t>
  </si>
  <si>
    <t>15.7.1</t>
  </si>
  <si>
    <t>15.7.7</t>
  </si>
  <si>
    <t>15.8.7</t>
  </si>
  <si>
    <t>15.8.3</t>
  </si>
  <si>
    <t>15.8.6</t>
  </si>
  <si>
    <t>15.8.5</t>
  </si>
  <si>
    <t>15.8.4</t>
  </si>
  <si>
    <t>15.8.2</t>
  </si>
  <si>
    <t>15.8.1</t>
  </si>
  <si>
    <t>15.9.5</t>
  </si>
  <si>
    <t>15.9.4</t>
  </si>
  <si>
    <t>15.9.2</t>
  </si>
  <si>
    <t>15.9.3</t>
  </si>
  <si>
    <t>15.9.1</t>
  </si>
  <si>
    <t>15.10.3</t>
  </si>
  <si>
    <t>15.10.2</t>
  </si>
  <si>
    <t>15.10.1</t>
  </si>
  <si>
    <t>15.16.3</t>
  </si>
  <si>
    <t>15.16.7</t>
  </si>
  <si>
    <t>15.16.6</t>
  </si>
  <si>
    <t>15.16.1</t>
  </si>
  <si>
    <t>15.16.5</t>
  </si>
  <si>
    <t>15.16.4</t>
  </si>
  <si>
    <t>15.16.2</t>
  </si>
  <si>
    <t>15.17.3</t>
  </si>
  <si>
    <t>15.17.7</t>
  </si>
  <si>
    <t>15.17.6</t>
  </si>
  <si>
    <t>15.17.5</t>
  </si>
  <si>
    <t>15.17.2</t>
  </si>
  <si>
    <t>15.17.1</t>
  </si>
  <si>
    <t>15.17.4</t>
  </si>
  <si>
    <t>15.18.3</t>
  </si>
  <si>
    <t>15.18.4</t>
  </si>
  <si>
    <t>15.18.7</t>
  </si>
  <si>
    <t>15.18.5</t>
  </si>
  <si>
    <t>15.18.2</t>
  </si>
  <si>
    <t>15.18.1</t>
  </si>
  <si>
    <t>15.18.6</t>
  </si>
  <si>
    <t>15.19.4</t>
  </si>
  <si>
    <t>15.19.1</t>
  </si>
  <si>
    <t>15.19.3</t>
  </si>
  <si>
    <t>15.19.5</t>
  </si>
  <si>
    <t>15.19.2</t>
  </si>
  <si>
    <t>15.20.3</t>
  </si>
  <si>
    <t>15.20.2</t>
  </si>
  <si>
    <t>15.20.1</t>
  </si>
  <si>
    <t>15.6.15</t>
  </si>
  <si>
    <t>15.6.17</t>
  </si>
  <si>
    <t>15.6.19</t>
  </si>
  <si>
    <t>15.6.12</t>
  </si>
  <si>
    <t>15.6.13</t>
  </si>
  <si>
    <t>15.6.16</t>
  </si>
  <si>
    <t>15.6.10</t>
  </si>
  <si>
    <t>15.6.18</t>
  </si>
  <si>
    <t>15.6.11</t>
  </si>
  <si>
    <t>15.6.9</t>
  </si>
  <si>
    <t>15.6.14</t>
  </si>
  <si>
    <t>15.6.8</t>
  </si>
  <si>
    <t>15.7.16</t>
  </si>
  <si>
    <t>15.7.15</t>
  </si>
  <si>
    <t>15.7.17</t>
  </si>
  <si>
    <t>15.7.19</t>
  </si>
  <si>
    <t>15.7.12</t>
  </si>
  <si>
    <t>15.7.13</t>
  </si>
  <si>
    <t>15.7.10</t>
  </si>
  <si>
    <t>15.7.18</t>
  </si>
  <si>
    <t>15.7.11</t>
  </si>
  <si>
    <t>15.7.9</t>
  </si>
  <si>
    <t>15.7.8</t>
  </si>
  <si>
    <t>15.7.14</t>
  </si>
  <si>
    <t>15.8.14</t>
  </si>
  <si>
    <t>15.8.16</t>
  </si>
  <si>
    <t>15.8.12</t>
  </si>
  <si>
    <t>15.8.10</t>
  </si>
  <si>
    <t>15.8.11</t>
  </si>
  <si>
    <t>15.8.15</t>
  </si>
  <si>
    <t>15.8.9</t>
  </si>
  <si>
    <t>15.8.8</t>
  </si>
  <si>
    <t>15.8.13</t>
  </si>
  <si>
    <t>15.9.12</t>
  </si>
  <si>
    <t>15.9.14</t>
  </si>
  <si>
    <t>15.9.10</t>
  </si>
  <si>
    <t>15.9.8</t>
  </si>
  <si>
    <t>15.9.13</t>
  </si>
  <si>
    <t>15.9.11</t>
  </si>
  <si>
    <t>15.9.9</t>
  </si>
  <si>
    <t>15.9.7</t>
  </si>
  <si>
    <t>15.9.6</t>
  </si>
  <si>
    <t>15.10.8</t>
  </si>
  <si>
    <t>15.10.6</t>
  </si>
  <si>
    <t>15.10.13</t>
  </si>
  <si>
    <t>15.10.12</t>
  </si>
  <si>
    <t>15.10.10</t>
  </si>
  <si>
    <t>15.10.7</t>
  </si>
  <si>
    <t>15.10.5</t>
  </si>
  <si>
    <t>15.10.9</t>
  </si>
  <si>
    <t>15.10.11</t>
  </si>
  <si>
    <t>15.10.4</t>
  </si>
  <si>
    <t>15.16.14</t>
  </si>
  <si>
    <t>15.16.16</t>
  </si>
  <si>
    <t>15.16.17</t>
  </si>
  <si>
    <t>15.16.8</t>
  </si>
  <si>
    <t>15.16.9</t>
  </si>
  <si>
    <t>15.16.13</t>
  </si>
  <si>
    <t>15.16.18</t>
  </si>
  <si>
    <t>15.16.15</t>
  </si>
  <si>
    <t>15.16.10</t>
  </si>
  <si>
    <t>15.16.11</t>
  </si>
  <si>
    <t>15.16.19</t>
  </si>
  <si>
    <t>15.16.12</t>
  </si>
  <si>
    <t>15.17.14</t>
  </si>
  <si>
    <t>15.17.18</t>
  </si>
  <si>
    <t>15.17.9</t>
  </si>
  <si>
    <t>15.17.8</t>
  </si>
  <si>
    <t>15.17.17</t>
  </si>
  <si>
    <t>15.17.16</t>
  </si>
  <si>
    <t>15.17.13</t>
  </si>
  <si>
    <t>15.17.19</t>
  </si>
  <si>
    <t>15.17.10</t>
  </si>
  <si>
    <t>15.17.11</t>
  </si>
  <si>
    <t>15.17.15</t>
  </si>
  <si>
    <t>15.17.12</t>
  </si>
  <si>
    <t>15.18.8</t>
  </si>
  <si>
    <t>15.18.13</t>
  </si>
  <si>
    <t>15.18.9</t>
  </si>
  <si>
    <t>15.18.15</t>
  </si>
  <si>
    <t>15.18.14</t>
  </si>
  <si>
    <t>15.18.11</t>
  </si>
  <si>
    <t>15.18.10</t>
  </si>
  <si>
    <t>15.18.12</t>
  </si>
  <si>
    <t>15.18.16</t>
  </si>
  <si>
    <t>15.19.7</t>
  </si>
  <si>
    <t>15.19.11</t>
  </si>
  <si>
    <t>15.19.8</t>
  </si>
  <si>
    <t>15.19.10</t>
  </si>
  <si>
    <t>15.19.14</t>
  </si>
  <si>
    <t>15.19.12</t>
  </si>
  <si>
    <t>15.19.9</t>
  </si>
  <si>
    <t>15.19.13</t>
  </si>
  <si>
    <t>15.19.6</t>
  </si>
  <si>
    <t>15.20.11</t>
  </si>
  <si>
    <t>15.20.9</t>
  </si>
  <si>
    <t>15.20.10</t>
  </si>
  <si>
    <t>15.20.4</t>
  </si>
  <si>
    <t>15.20.6</t>
  </si>
  <si>
    <t>15.20.5</t>
  </si>
  <si>
    <t>15.20.7</t>
  </si>
  <si>
    <t>15.20.8</t>
  </si>
  <si>
    <t>15.20.12</t>
  </si>
  <si>
    <t>15.20.13</t>
  </si>
  <si>
    <t>15.21.1</t>
  </si>
  <si>
    <t>15.22.1</t>
  </si>
  <si>
    <t>15.23.1</t>
  </si>
  <si>
    <t>15.24.1</t>
  </si>
  <si>
    <t>15.25.1</t>
  </si>
  <si>
    <t>15.26.1</t>
  </si>
  <si>
    <t>15.26.2</t>
  </si>
  <si>
    <t>15.26.3</t>
  </si>
  <si>
    <t>15.26.6</t>
  </si>
  <si>
    <t>15.26.4</t>
  </si>
  <si>
    <t>15.26.5</t>
  </si>
  <si>
    <t>15.26.7</t>
  </si>
  <si>
    <t>15.27.1</t>
  </si>
  <si>
    <t>15.27.2</t>
  </si>
  <si>
    <t>15.27.5</t>
  </si>
  <si>
    <t>15.27.3</t>
  </si>
  <si>
    <t>15.27.6</t>
  </si>
  <si>
    <t>15.27.4</t>
  </si>
  <si>
    <t>15.27.7</t>
  </si>
  <si>
    <t>15.28.2</t>
  </si>
  <si>
    <t>15.28.6</t>
  </si>
  <si>
    <t>15.28.4</t>
  </si>
  <si>
    <t>15.28.7</t>
  </si>
  <si>
    <t>15.28.3</t>
  </si>
  <si>
    <t>15.28.5</t>
  </si>
  <si>
    <t>15.28.1</t>
  </si>
  <si>
    <t>15.29.4</t>
  </si>
  <si>
    <t>15.29.3</t>
  </si>
  <si>
    <t>15.29.5</t>
  </si>
  <si>
    <t>15.29.2</t>
  </si>
  <si>
    <t>15.29.1</t>
  </si>
  <si>
    <t>15.30.2</t>
  </si>
  <si>
    <t>15.30.3</t>
  </si>
  <si>
    <t>15.30.1</t>
  </si>
  <si>
    <t>15.26.16</t>
  </si>
  <si>
    <t>15.26.19</t>
  </si>
  <si>
    <t>15.26.13</t>
  </si>
  <si>
    <t>15.26.15</t>
  </si>
  <si>
    <t>15.26.12</t>
  </si>
  <si>
    <t>15.26.18</t>
  </si>
  <si>
    <t>15.26.14</t>
  </si>
  <si>
    <t>15.26.10</t>
  </si>
  <si>
    <t>15.26.17</t>
  </si>
  <si>
    <t>15.26.11</t>
  </si>
  <si>
    <t>15.26.9</t>
  </si>
  <si>
    <t>15.26.8</t>
  </si>
  <si>
    <t>15.27.13</t>
  </si>
  <si>
    <t>15.27.15</t>
  </si>
  <si>
    <t>15.27.16</t>
  </si>
  <si>
    <t>15.27.19</t>
  </si>
  <si>
    <t>15.27.8</t>
  </si>
  <si>
    <t>15.27.12</t>
  </si>
  <si>
    <t>15.27.14</t>
  </si>
  <si>
    <t>15.27.17</t>
  </si>
  <si>
    <t>15.27.18</t>
  </si>
  <si>
    <t>15.27.10</t>
  </si>
  <si>
    <t>15.27.11</t>
  </si>
  <si>
    <t>15.27.9</t>
  </si>
  <si>
    <t>15.28.12</t>
  </si>
  <si>
    <t>15.28.14</t>
  </si>
  <si>
    <t>15.28.16</t>
  </si>
  <si>
    <t>15.28.10</t>
  </si>
  <si>
    <t>15.28.15</t>
  </si>
  <si>
    <t>15.28.13</t>
  </si>
  <si>
    <t>15.28.11</t>
  </si>
  <si>
    <t>15.28.9</t>
  </si>
  <si>
    <t>15.28.8</t>
  </si>
  <si>
    <t>15.29.8</t>
  </si>
  <si>
    <t>15.29.10</t>
  </si>
  <si>
    <t>15.29.12</t>
  </si>
  <si>
    <t>15.29.14</t>
  </si>
  <si>
    <t>15.29.11</t>
  </si>
  <si>
    <t>15.29.13</t>
  </si>
  <si>
    <t>15.29.9</t>
  </si>
  <si>
    <t>15.29.6</t>
  </si>
  <si>
    <t>15.29.7</t>
  </si>
  <si>
    <t>15.30.11</t>
  </si>
  <si>
    <t>15.30.8</t>
  </si>
  <si>
    <t>15.30.10</t>
  </si>
  <si>
    <t>15.30.13</t>
  </si>
  <si>
    <t>15.30.7</t>
  </si>
  <si>
    <t>15.30.6</t>
  </si>
  <si>
    <t>15.30.5</t>
  </si>
  <si>
    <t>15.30.12</t>
  </si>
  <si>
    <t>15.30.9</t>
  </si>
  <si>
    <t>15.30.4</t>
  </si>
  <si>
    <t>16.1.2</t>
  </si>
  <si>
    <t>16.2.3</t>
  </si>
  <si>
    <t>16.1.1</t>
  </si>
  <si>
    <t>16.2.2</t>
  </si>
  <si>
    <t>16.2.1</t>
  </si>
  <si>
    <t>17.1.1</t>
  </si>
  <si>
    <t>18.2.1</t>
  </si>
  <si>
    <t>18.2.2</t>
  </si>
  <si>
    <t>18.1.1</t>
  </si>
  <si>
    <t>18.1.2</t>
  </si>
  <si>
    <t>20.1.5</t>
  </si>
  <si>
    <t>20.1.7</t>
  </si>
  <si>
    <t>21.1.2</t>
  </si>
  <si>
    <t>21.1.1</t>
  </si>
  <si>
    <t>21.1.3</t>
  </si>
  <si>
    <t>21.2.1</t>
  </si>
  <si>
    <t>21.2.2</t>
  </si>
  <si>
    <t>22.1.9</t>
  </si>
  <si>
    <t>22.1.4</t>
  </si>
  <si>
    <t>22.2.9</t>
  </si>
  <si>
    <t>22.2.4</t>
  </si>
  <si>
    <t>22.1.10</t>
  </si>
  <si>
    <t>22.1.5</t>
  </si>
  <si>
    <t>22.2.5</t>
  </si>
  <si>
    <t>22.2.10</t>
  </si>
  <si>
    <t>22.1.7</t>
  </si>
  <si>
    <t>22.1.2</t>
  </si>
  <si>
    <t>22.2.7</t>
  </si>
  <si>
    <t>22.2.2</t>
  </si>
  <si>
    <t>22.1.6</t>
  </si>
  <si>
    <t>22.1.1</t>
  </si>
  <si>
    <t>22.2.6</t>
  </si>
  <si>
    <t>22.2.1</t>
  </si>
  <si>
    <t>22.1.3</t>
  </si>
  <si>
    <t>22.1.8</t>
  </si>
  <si>
    <t>22.2.3</t>
  </si>
  <si>
    <t>22.2.8</t>
  </si>
  <si>
    <t>23.1.1</t>
  </si>
  <si>
    <t>23.1.2</t>
  </si>
  <si>
    <t>23.2.1</t>
  </si>
  <si>
    <t>23.2.2</t>
  </si>
  <si>
    <t>24.3.4</t>
  </si>
  <si>
    <t>24.3.5</t>
  </si>
  <si>
    <t>24.2.5</t>
  </si>
  <si>
    <t>24.2.4</t>
  </si>
  <si>
    <t>24.1.4</t>
  </si>
  <si>
    <t>24.1.5</t>
  </si>
  <si>
    <t>24.4.5</t>
  </si>
  <si>
    <t>24.4.4</t>
  </si>
  <si>
    <t>24.3.1</t>
  </si>
  <si>
    <t>24.3.2</t>
  </si>
  <si>
    <t>24.2.2</t>
  </si>
  <si>
    <t>24.2.1</t>
  </si>
  <si>
    <t>24.1.2</t>
  </si>
  <si>
    <t>24.1.1</t>
  </si>
  <si>
    <t>24.4.2</t>
  </si>
  <si>
    <t>24.4.1</t>
  </si>
  <si>
    <t>24.3.3</t>
  </si>
  <si>
    <t>24.2.3</t>
  </si>
  <si>
    <t>24.1.3</t>
  </si>
  <si>
    <t>24.4.3</t>
  </si>
  <si>
    <t>25.1.3</t>
  </si>
  <si>
    <t>25.2.3</t>
  </si>
  <si>
    <t>25.3.3</t>
  </si>
  <si>
    <t>25.4.3</t>
  </si>
  <si>
    <t>25.5.3</t>
  </si>
  <si>
    <t>25.1.2</t>
  </si>
  <si>
    <t>25.2.2</t>
  </si>
  <si>
    <t>25.4.2</t>
  </si>
  <si>
    <t>25.5.2</t>
  </si>
  <si>
    <t>26.2.1</t>
  </si>
  <si>
    <t>26.1.1</t>
  </si>
  <si>
    <t>27.2.1</t>
  </si>
  <si>
    <t>27.2.2</t>
  </si>
  <si>
    <t>27.1.1</t>
  </si>
  <si>
    <t>28.1.3</t>
  </si>
  <si>
    <t>28.2.1</t>
  </si>
  <si>
    <t>28.1.4</t>
  </si>
  <si>
    <t>28.2.4</t>
  </si>
  <si>
    <t>29.1.3</t>
  </si>
  <si>
    <t>29.1.1</t>
  </si>
  <si>
    <t>29.1.4</t>
  </si>
  <si>
    <t>30.1.7</t>
  </si>
  <si>
    <t>30.1.3</t>
  </si>
  <si>
    <t>30.1.5</t>
  </si>
  <si>
    <t>30.2.7</t>
  </si>
  <si>
    <t>30.2.5</t>
  </si>
  <si>
    <t>30.2.3</t>
  </si>
  <si>
    <t>30.1.8</t>
  </si>
  <si>
    <t>30.2.8</t>
  </si>
  <si>
    <t>30.1.1</t>
  </si>
  <si>
    <t>30.2.1</t>
  </si>
  <si>
    <t>30.1.6</t>
  </si>
  <si>
    <t>30.2.6</t>
  </si>
  <si>
    <t>30.1.4</t>
  </si>
  <si>
    <t>30.2.4</t>
  </si>
  <si>
    <t>30.1.2</t>
  </si>
  <si>
    <t>30.2.2</t>
  </si>
  <si>
    <t>31.2.6</t>
  </si>
  <si>
    <t>31.1.6</t>
  </si>
  <si>
    <t>31.2.4</t>
  </si>
  <si>
    <t>31.2.3</t>
  </si>
  <si>
    <t>31.1.4</t>
  </si>
  <si>
    <t>31.1.3</t>
  </si>
  <si>
    <t>31.2.2</t>
  </si>
  <si>
    <t>31.1.1</t>
  </si>
  <si>
    <t>31.2.1</t>
  </si>
  <si>
    <t>31.2.5</t>
  </si>
  <si>
    <t>31.1.5</t>
  </si>
  <si>
    <t>32.1.2</t>
  </si>
  <si>
    <t>32.1.1</t>
  </si>
  <si>
    <t>32.1.3</t>
  </si>
  <si>
    <t>32.4.2</t>
  </si>
  <si>
    <t>32.3.1</t>
  </si>
  <si>
    <t>32.2.2</t>
  </si>
  <si>
    <t>32.3.2</t>
  </si>
  <si>
    <t>32.2.1</t>
  </si>
  <si>
    <t>32.4.1</t>
  </si>
  <si>
    <t>33.1.2</t>
  </si>
  <si>
    <t>33.2.2</t>
  </si>
  <si>
    <t>33.3.2</t>
  </si>
  <si>
    <t>33.2.1</t>
  </si>
  <si>
    <t>33.3.1</t>
  </si>
  <si>
    <t>33.4.1</t>
  </si>
  <si>
    <t>33.1.3</t>
  </si>
  <si>
    <t>33.2.3</t>
  </si>
  <si>
    <t>33.3.3</t>
  </si>
  <si>
    <t>33.1.4</t>
  </si>
  <si>
    <t>33.2.4</t>
  </si>
  <si>
    <t>33.4.2</t>
  </si>
  <si>
    <t>33.4.3</t>
  </si>
  <si>
    <t>33.3.4</t>
  </si>
  <si>
    <t>33.4.4</t>
  </si>
  <si>
    <t>34.1.1</t>
  </si>
  <si>
    <t>34.2.1</t>
  </si>
  <si>
    <t>34.2.3</t>
  </si>
  <si>
    <t>34.2.4</t>
  </si>
  <si>
    <t>34.2.2</t>
  </si>
  <si>
    <t>35.1.1</t>
  </si>
  <si>
    <t>35.2.1</t>
  </si>
  <si>
    <t>36.1.22</t>
  </si>
  <si>
    <t>36.2.2</t>
  </si>
  <si>
    <t>37.1.1</t>
  </si>
  <si>
    <t>37.1.2</t>
  </si>
  <si>
    <t>37.2.2</t>
  </si>
  <si>
    <t>37.3.2</t>
  </si>
  <si>
    <t>37.1.3</t>
  </si>
  <si>
    <t>37.1.4</t>
  </si>
  <si>
    <t>37.2.5</t>
  </si>
  <si>
    <t>37.1.5</t>
  </si>
  <si>
    <t>37.1.6</t>
  </si>
  <si>
    <t>38.5.16</t>
  </si>
  <si>
    <t>38.5.7</t>
  </si>
  <si>
    <t>38.6.16</t>
  </si>
  <si>
    <t>38.6.7</t>
  </si>
  <si>
    <t>38.1.16</t>
  </si>
  <si>
    <t>38.1.7</t>
  </si>
  <si>
    <t>38.2.16</t>
  </si>
  <si>
    <t>38.2.7</t>
  </si>
  <si>
    <t>38.3.16</t>
  </si>
  <si>
    <t>38.3.7</t>
  </si>
  <si>
    <t>38.4.16</t>
  </si>
  <si>
    <t>38.4.7</t>
  </si>
  <si>
    <t>38.6.6</t>
  </si>
  <si>
    <t>38.5.14</t>
  </si>
  <si>
    <t>38.5.15</t>
  </si>
  <si>
    <t>38.5.5</t>
  </si>
  <si>
    <t>38.5.6</t>
  </si>
  <si>
    <t>38.6.14</t>
  </si>
  <si>
    <t>38.6.15</t>
  </si>
  <si>
    <t>38.6.5</t>
  </si>
  <si>
    <t>38.1.14</t>
  </si>
  <si>
    <t>38.1.15</t>
  </si>
  <si>
    <t>38.1.5</t>
  </si>
  <si>
    <t>38.1.6</t>
  </si>
  <si>
    <t>38.2.14</t>
  </si>
  <si>
    <t>38.2.15</t>
  </si>
  <si>
    <t>38.2.5</t>
  </si>
  <si>
    <t>38.3.15</t>
  </si>
  <si>
    <t>38.3.14</t>
  </si>
  <si>
    <t>38.3.5</t>
  </si>
  <si>
    <t>38.3.6</t>
  </si>
  <si>
    <t>38.4.14</t>
  </si>
  <si>
    <t>38.4.15</t>
  </si>
  <si>
    <t>38.4.5</t>
  </si>
  <si>
    <t>38.4.6</t>
  </si>
  <si>
    <t>38.6.12</t>
  </si>
  <si>
    <t>38.6.3</t>
  </si>
  <si>
    <t>38.5.12</t>
  </si>
  <si>
    <t>38.5.3</t>
  </si>
  <si>
    <t>38.2.12</t>
  </si>
  <si>
    <t>38.1.12</t>
  </si>
  <si>
    <t>38.1.3</t>
  </si>
  <si>
    <t>38.2.3</t>
  </si>
  <si>
    <t>38.4.12</t>
  </si>
  <si>
    <t>38.4.3</t>
  </si>
  <si>
    <t>38.3.12</t>
  </si>
  <si>
    <t>38.3.3</t>
  </si>
  <si>
    <t>38.5.11</t>
  </si>
  <si>
    <t>38.6.11</t>
  </si>
  <si>
    <t>38.5.17</t>
  </si>
  <si>
    <t>38.5.2</t>
  </si>
  <si>
    <t>38.5.8</t>
  </si>
  <si>
    <t>38.6.17</t>
  </si>
  <si>
    <t>38.6.2</t>
  </si>
  <si>
    <t>38.6.8</t>
  </si>
  <si>
    <t>38.2.2</t>
  </si>
  <si>
    <t>38.1.11</t>
  </si>
  <si>
    <t>38.1.17</t>
  </si>
  <si>
    <t>38.1.2</t>
  </si>
  <si>
    <t>38.1.8</t>
  </si>
  <si>
    <t>38.2.11</t>
  </si>
  <si>
    <t>38.2.17</t>
  </si>
  <si>
    <t>38.2.8</t>
  </si>
  <si>
    <t>38.4.11</t>
  </si>
  <si>
    <t>38.4.2</t>
  </si>
  <si>
    <t>38.3.11</t>
  </si>
  <si>
    <t>38.3.17</t>
  </si>
  <si>
    <t>38.3.2</t>
  </si>
  <si>
    <t>38.3.8</t>
  </si>
  <si>
    <t>38.4.17</t>
  </si>
  <si>
    <t>38.4.8</t>
  </si>
  <si>
    <t>38.6.1</t>
  </si>
  <si>
    <t>38.5.1</t>
  </si>
  <si>
    <t>38.5.10</t>
  </si>
  <si>
    <t>38.6.10</t>
  </si>
  <si>
    <t>38.1.10</t>
  </si>
  <si>
    <t>38.1.1</t>
  </si>
  <si>
    <t>38.2.1</t>
  </si>
  <si>
    <t>38.2.10</t>
  </si>
  <si>
    <t>38.3.10</t>
  </si>
  <si>
    <t>38.3.1</t>
  </si>
  <si>
    <t>38.4.1</t>
  </si>
  <si>
    <t>38.4.10</t>
  </si>
  <si>
    <t>38.6.18</t>
  </si>
  <si>
    <t>38.5.18</t>
  </si>
  <si>
    <t>38.5.9</t>
  </si>
  <si>
    <t>38.6.9</t>
  </si>
  <si>
    <t>38.1.18</t>
  </si>
  <si>
    <t>38.1.9</t>
  </si>
  <si>
    <t>38.2.18</t>
  </si>
  <si>
    <t>38.2.9</t>
  </si>
  <si>
    <t>38.3.9</t>
  </si>
  <si>
    <t>38.3.18</t>
  </si>
  <si>
    <t>38.4.18</t>
  </si>
  <si>
    <t>38.4.9</t>
  </si>
  <si>
    <t>38.5.13</t>
  </si>
  <si>
    <t>38.5.4</t>
  </si>
  <si>
    <t>38.6.13</t>
  </si>
  <si>
    <t>38.6.4</t>
  </si>
  <si>
    <t>38.1.13</t>
  </si>
  <si>
    <t>38.1.4</t>
  </si>
  <si>
    <t>38.2.13</t>
  </si>
  <si>
    <t>38.2.4</t>
  </si>
  <si>
    <t>38.3.13</t>
  </si>
  <si>
    <t>38.3.4</t>
  </si>
  <si>
    <t>38.4.13</t>
  </si>
  <si>
    <t>38.4.4</t>
  </si>
  <si>
    <t>38.2.6</t>
  </si>
  <si>
    <t>39.1.1</t>
  </si>
  <si>
    <t>39.2.1</t>
  </si>
  <si>
    <t>40.1.1</t>
  </si>
  <si>
    <t>40.2.1</t>
  </si>
  <si>
    <t>40.1.6</t>
  </si>
  <si>
    <t>40.2.6</t>
  </si>
  <si>
    <t>40.1.5</t>
  </si>
  <si>
    <t>40.2.5</t>
  </si>
  <si>
    <t>40.1.2</t>
  </si>
  <si>
    <t>40.2.2</t>
  </si>
  <si>
    <t>40.1.3</t>
  </si>
  <si>
    <t>40.2.3</t>
  </si>
  <si>
    <t>41.1.2</t>
  </si>
  <si>
    <t>41.1.1</t>
  </si>
  <si>
    <t>41.1.6</t>
  </si>
  <si>
    <t>41.1.15</t>
  </si>
  <si>
    <t>41.1.10</t>
  </si>
  <si>
    <t>41.1.7</t>
  </si>
  <si>
    <t>41.1.9</t>
  </si>
  <si>
    <t>41.1.13</t>
  </si>
  <si>
    <t>41.1.14</t>
  </si>
  <si>
    <t>41.1.12</t>
  </si>
  <si>
    <t>41.1.11</t>
  </si>
  <si>
    <t>42.1.2</t>
  </si>
  <si>
    <t>42.2.2</t>
  </si>
  <si>
    <t>42.3.2</t>
  </si>
  <si>
    <t>42.4.2</t>
  </si>
  <si>
    <t>42.5.2</t>
  </si>
  <si>
    <t>42.1.1</t>
  </si>
  <si>
    <t>42.2.1</t>
  </si>
  <si>
    <t>42.3.1</t>
  </si>
  <si>
    <t>42.4.1</t>
  </si>
  <si>
    <t>42.5.1</t>
  </si>
  <si>
    <t>42.1.3</t>
  </si>
  <si>
    <t>42.3.3</t>
  </si>
  <si>
    <t>42.1.4</t>
  </si>
  <si>
    <t>42.2.4</t>
  </si>
  <si>
    <t>42.3.4</t>
  </si>
  <si>
    <t>42.4.4</t>
  </si>
  <si>
    <t>42.5.4</t>
  </si>
  <si>
    <t>42.5.3</t>
  </si>
  <si>
    <t>42.2.3</t>
  </si>
  <si>
    <t>42.4.3</t>
  </si>
  <si>
    <t>43.1.1</t>
  </si>
  <si>
    <t>43.11.1</t>
  </si>
  <si>
    <t>43.7.1</t>
  </si>
  <si>
    <t>43.12.1</t>
  </si>
  <si>
    <t>43.13.1</t>
  </si>
  <si>
    <t>43.14.1</t>
  </si>
  <si>
    <t>43.16.1</t>
  </si>
  <si>
    <t>43.17.1</t>
  </si>
  <si>
    <t>43.2.1</t>
  </si>
  <si>
    <t>43.3.1</t>
  </si>
  <si>
    <t>43.4.1</t>
  </si>
  <si>
    <t>43.5.1</t>
  </si>
  <si>
    <t>43.6.1</t>
  </si>
  <si>
    <t>43.8.1</t>
  </si>
  <si>
    <t>43.9.1</t>
  </si>
  <si>
    <t>43.10.1</t>
  </si>
  <si>
    <t>43.15.1</t>
  </si>
  <si>
    <t>44.1.1</t>
  </si>
  <si>
    <t>44.2.1</t>
  </si>
  <si>
    <t>44.3.1</t>
  </si>
  <si>
    <t>45.1.5</t>
  </si>
  <si>
    <t>45.4.1</t>
  </si>
  <si>
    <t>45.4.2</t>
  </si>
  <si>
    <t>45.4.3</t>
  </si>
  <si>
    <t>45.5.2</t>
  </si>
  <si>
    <t>45.5.1</t>
  </si>
  <si>
    <t>45.5.3</t>
  </si>
  <si>
    <t>45.1.4</t>
  </si>
  <si>
    <t>45.2.1</t>
  </si>
  <si>
    <t>45.2.3</t>
  </si>
  <si>
    <t>45.3.1</t>
  </si>
  <si>
    <t>45.3.2</t>
  </si>
  <si>
    <t>45.3.3</t>
  </si>
  <si>
    <t>45.2.2</t>
  </si>
  <si>
    <t>45.1.6</t>
  </si>
  <si>
    <t>45.1.7</t>
  </si>
  <si>
    <t>46.1.5</t>
  </si>
  <si>
    <t>46.1.7</t>
  </si>
  <si>
    <t>46.1.6</t>
  </si>
  <si>
    <t>46.1.2</t>
  </si>
  <si>
    <t>46.1.4</t>
  </si>
  <si>
    <t>47.1.1</t>
  </si>
  <si>
    <t>47.2.1</t>
  </si>
  <si>
    <t>47.3.1</t>
  </si>
  <si>
    <t>47.4.1</t>
  </si>
  <si>
    <t>47.2.2</t>
  </si>
  <si>
    <t>47.1.2</t>
  </si>
  <si>
    <t>47.3.2</t>
  </si>
  <si>
    <t>47.4.2</t>
  </si>
  <si>
    <t>47.1.3</t>
  </si>
  <si>
    <t>47.2.3</t>
  </si>
  <si>
    <t>47.3.3</t>
  </si>
  <si>
    <t>47.4.3</t>
  </si>
  <si>
    <t>48.1.2</t>
  </si>
  <si>
    <t>48.1.3</t>
  </si>
  <si>
    <t>48.1.4</t>
  </si>
  <si>
    <t>48.2.3</t>
  </si>
  <si>
    <t>48.2.4</t>
  </si>
  <si>
    <t>48.1.1</t>
  </si>
  <si>
    <t>48.2.2</t>
  </si>
  <si>
    <t>48.2.1</t>
  </si>
  <si>
    <t>49.1.1</t>
  </si>
  <si>
    <t>49.1.2</t>
  </si>
  <si>
    <t>50.1.2</t>
  </si>
  <si>
    <t>50.1.1</t>
  </si>
  <si>
    <t>50.1.3</t>
  </si>
  <si>
    <t>51.1.1</t>
  </si>
  <si>
    <t>51.1.7</t>
  </si>
  <si>
    <t>51.1.2</t>
  </si>
  <si>
    <t>51.1.3</t>
  </si>
  <si>
    <t>51.1.5</t>
  </si>
  <si>
    <t>51.1.6</t>
  </si>
  <si>
    <t>51.1.4</t>
  </si>
  <si>
    <t>52.1.12</t>
  </si>
  <si>
    <t>52.1.2</t>
  </si>
  <si>
    <t>52.1.13</t>
  </si>
  <si>
    <t>52.1.3</t>
  </si>
  <si>
    <t>52.1.18</t>
  </si>
  <si>
    <t>52.1.1</t>
  </si>
  <si>
    <t>52.1.8</t>
  </si>
  <si>
    <t>52.1.4</t>
  </si>
  <si>
    <t>52.1.7</t>
  </si>
  <si>
    <t>52.1.9</t>
  </si>
  <si>
    <t>52.1.10</t>
  </si>
  <si>
    <t>52.1.5</t>
  </si>
  <si>
    <t>52.1.6</t>
  </si>
  <si>
    <t>52.1.17</t>
  </si>
  <si>
    <t>52.1.15</t>
  </si>
  <si>
    <t>52.1.16</t>
  </si>
  <si>
    <t>52.1.14</t>
  </si>
  <si>
    <t>53.1.1</t>
  </si>
  <si>
    <t>53.2.1</t>
  </si>
  <si>
    <t>53.1.2</t>
  </si>
  <si>
    <t>53.2.2</t>
  </si>
  <si>
    <t>54.3.1</t>
  </si>
  <si>
    <t>54.2.1</t>
  </si>
  <si>
    <t>54.3.3</t>
  </si>
  <si>
    <t>54.2.3</t>
  </si>
  <si>
    <t>54.3.2</t>
  </si>
  <si>
    <t>54.3.4</t>
  </si>
  <si>
    <t>54.2.2</t>
  </si>
  <si>
    <t>54.2.4</t>
  </si>
  <si>
    <t>54.1.1</t>
  </si>
  <si>
    <t>54.1.3</t>
  </si>
  <si>
    <t>54.1.2</t>
  </si>
  <si>
    <t>54.1.4</t>
  </si>
  <si>
    <t>55.1.11</t>
  </si>
  <si>
    <t>55.1.3</t>
  </si>
  <si>
    <t>55.1.5</t>
  </si>
  <si>
    <t>55.1.7</t>
  </si>
  <si>
    <t>55.1.2</t>
  </si>
  <si>
    <t>55.1.4</t>
  </si>
  <si>
    <t>55.1.6</t>
  </si>
  <si>
    <t>55.1.1</t>
  </si>
  <si>
    <t>55.1.18</t>
  </si>
  <si>
    <t>55.1.13</t>
  </si>
  <si>
    <t>55.1.14</t>
  </si>
  <si>
    <t>55.1.15</t>
  </si>
  <si>
    <t>55.1.17</t>
  </si>
  <si>
    <t>55.1.12</t>
  </si>
  <si>
    <t>55.1.9</t>
  </si>
  <si>
    <t>55.1.10</t>
  </si>
  <si>
    <t>55.1.16</t>
  </si>
  <si>
    <t>55.1.8</t>
  </si>
  <si>
    <t>56.4.2</t>
  </si>
  <si>
    <t>56.4.1</t>
  </si>
  <si>
    <t>56.4.4</t>
  </si>
  <si>
    <t>56.4.3</t>
  </si>
  <si>
    <t>57.1.1</t>
  </si>
  <si>
    <t>57.1.2</t>
  </si>
  <si>
    <t>57.1.3</t>
  </si>
  <si>
    <t>58.1.1</t>
  </si>
  <si>
    <t>58.1.3</t>
  </si>
  <si>
    <t>58.1.2</t>
  </si>
  <si>
    <t>58.1.4</t>
  </si>
  <si>
    <t>59.1.6</t>
  </si>
  <si>
    <t>59.2.7</t>
  </si>
  <si>
    <t>59.6.7</t>
  </si>
  <si>
    <t>59.11.9</t>
  </si>
  <si>
    <t>59.3.7</t>
  </si>
  <si>
    <t>59.12.9</t>
  </si>
  <si>
    <t>59.4.7</t>
  </si>
  <si>
    <t>59.8.7</t>
  </si>
  <si>
    <t>59.22.11</t>
  </si>
  <si>
    <t>59.19.9</t>
  </si>
  <si>
    <t>59.23.9</t>
  </si>
  <si>
    <t>59.24.8</t>
  </si>
  <si>
    <t>59.8.5</t>
  </si>
  <si>
    <t>59.20.8</t>
  </si>
  <si>
    <t>59.17.10</t>
  </si>
  <si>
    <t>59.1.4</t>
  </si>
  <si>
    <t>59.2.3</t>
  </si>
  <si>
    <t>59.22.10</t>
  </si>
  <si>
    <t>59.9.6</t>
  </si>
  <si>
    <t>59.14.6</t>
  </si>
  <si>
    <t>59.6.4</t>
  </si>
  <si>
    <t>59.10.6</t>
  </si>
  <si>
    <t>59.11.5</t>
  </si>
  <si>
    <t>59.15.5</t>
  </si>
  <si>
    <t>59.7.2</t>
  </si>
  <si>
    <t>59.4.2</t>
  </si>
  <si>
    <t>59.4.1</t>
  </si>
  <si>
    <t>59.5.1</t>
  </si>
  <si>
    <t>59.17.1</t>
  </si>
  <si>
    <t>59.13.2</t>
  </si>
  <si>
    <t>59.21.3</t>
  </si>
  <si>
    <t>59.9.1</t>
  </si>
  <si>
    <t>59.10.2</t>
  </si>
  <si>
    <t>59.14.5</t>
  </si>
  <si>
    <t>59.22.4</t>
  </si>
  <si>
    <t>59.22.2</t>
  </si>
  <si>
    <t>59.10.5</t>
  </si>
  <si>
    <t>59.19.6</t>
  </si>
  <si>
    <t>59.23.6</t>
  </si>
  <si>
    <t>59.24.6</t>
  </si>
  <si>
    <t>59.20.6</t>
  </si>
  <si>
    <t>59.17.6</t>
  </si>
  <si>
    <t>59.13.4</t>
  </si>
  <si>
    <t>59.21.5</t>
  </si>
  <si>
    <t>59.9.3</t>
  </si>
  <si>
    <t>59.22.6</t>
  </si>
  <si>
    <t>59.14.4</t>
  </si>
  <si>
    <t>60.1.1</t>
  </si>
  <si>
    <t>61.1.3</t>
  </si>
  <si>
    <t>61.1.1</t>
  </si>
  <si>
    <t>61.1.5</t>
  </si>
  <si>
    <t>61.1.2</t>
  </si>
  <si>
    <t>61.1.4</t>
  </si>
  <si>
    <t>63.2.3</t>
  </si>
  <si>
    <t>63.3.3</t>
  </si>
  <si>
    <t>63.1.6</t>
  </si>
  <si>
    <t>63.2.6</t>
  </si>
  <si>
    <t>63.3.6</t>
  </si>
  <si>
    <t>64.1.2</t>
  </si>
  <si>
    <t>64.1.1</t>
  </si>
  <si>
    <t>65.1.4</t>
  </si>
  <si>
    <t>65.2.4</t>
  </si>
  <si>
    <t>65.3.4</t>
  </si>
  <si>
    <t>65.4.4</t>
  </si>
  <si>
    <t>65.5.4</t>
  </si>
  <si>
    <t>65.6.4</t>
  </si>
  <si>
    <t>65.7.4</t>
  </si>
  <si>
    <t>65.8.4</t>
  </si>
  <si>
    <t>65.9.4</t>
  </si>
  <si>
    <t>65.10.4</t>
  </si>
  <si>
    <t>65.1.1</t>
  </si>
  <si>
    <t>65.1.2</t>
  </si>
  <si>
    <t>65.2.1</t>
  </si>
  <si>
    <t>65.2.2</t>
  </si>
  <si>
    <t>65.3.1</t>
  </si>
  <si>
    <t>65.3.2</t>
  </si>
  <si>
    <t>65.4.1</t>
  </si>
  <si>
    <t>65.4.2</t>
  </si>
  <si>
    <t>65.5.1</t>
  </si>
  <si>
    <t>65.5.2</t>
  </si>
  <si>
    <t>65.6.1</t>
  </si>
  <si>
    <t>65.6.2</t>
  </si>
  <si>
    <t>65.7.1</t>
  </si>
  <si>
    <t>65.7.2</t>
  </si>
  <si>
    <t>65.8.1</t>
  </si>
  <si>
    <t>65.8.2</t>
  </si>
  <si>
    <t>65.9.1</t>
  </si>
  <si>
    <t>65.9.2</t>
  </si>
  <si>
    <t>65.10.1</t>
  </si>
  <si>
    <t>65.10.2</t>
  </si>
  <si>
    <t>65.1.3</t>
  </si>
  <si>
    <t>65.2.3</t>
  </si>
  <si>
    <t>65.3.3</t>
  </si>
  <si>
    <t>65.4.3</t>
  </si>
  <si>
    <t>65.5.3</t>
  </si>
  <si>
    <t>65.6.3</t>
  </si>
  <si>
    <t>65.7.3</t>
  </si>
  <si>
    <t>65.8.3</t>
  </si>
  <si>
    <t>65.9.3</t>
  </si>
  <si>
    <t>65.10.3</t>
  </si>
  <si>
    <t>65.1.9</t>
  </si>
  <si>
    <t>65.2.9</t>
  </si>
  <si>
    <t>65.3.9</t>
  </si>
  <si>
    <t>65.4.9</t>
  </si>
  <si>
    <t>65.5.9</t>
  </si>
  <si>
    <t>65.6.9</t>
  </si>
  <si>
    <t>65.7.9</t>
  </si>
  <si>
    <t>65.8.9</t>
  </si>
  <si>
    <t>65.9.9</t>
  </si>
  <si>
    <t>65.10.9</t>
  </si>
  <si>
    <t>65.1.6</t>
  </si>
  <si>
    <t>65.2.6</t>
  </si>
  <si>
    <t>65.3.6</t>
  </si>
  <si>
    <t>65.4.6</t>
  </si>
  <si>
    <t>65.6.6</t>
  </si>
  <si>
    <t>65.7.6</t>
  </si>
  <si>
    <t>65.8.6</t>
  </si>
  <si>
    <t>65.9.6</t>
  </si>
  <si>
    <t>65.10.6</t>
  </si>
  <si>
    <t>65.1.5</t>
  </si>
  <si>
    <t>65.1.7</t>
  </si>
  <si>
    <t>65.1.8</t>
  </si>
  <si>
    <t>65.2.5</t>
  </si>
  <si>
    <t>65.2.7</t>
  </si>
  <si>
    <t>65.2.8</t>
  </si>
  <si>
    <t>65.3.5</t>
  </si>
  <si>
    <t>65.3.7</t>
  </si>
  <si>
    <t>65.3.8</t>
  </si>
  <si>
    <t>65.4.5</t>
  </si>
  <si>
    <t>65.4.8</t>
  </si>
  <si>
    <t>65.5.6</t>
  </si>
  <si>
    <t>65.5.5</t>
  </si>
  <si>
    <t>65.5.8</t>
  </si>
  <si>
    <t>65.6.5</t>
  </si>
  <si>
    <t>65.6.7</t>
  </si>
  <si>
    <t>65.6.8</t>
  </si>
  <si>
    <t>65.7.8</t>
  </si>
  <si>
    <t>65.7.7</t>
  </si>
  <si>
    <t>65.7.5</t>
  </si>
  <si>
    <t>65.8.5</t>
  </si>
  <si>
    <t>65.8.7</t>
  </si>
  <si>
    <t>65.8.8</t>
  </si>
  <si>
    <t>65.9.5</t>
  </si>
  <si>
    <t>65.9.8</t>
  </si>
  <si>
    <t>65.9.7</t>
  </si>
  <si>
    <t>65.10.5</t>
  </si>
  <si>
    <t>65.10.7</t>
  </si>
  <si>
    <t>65.10.8</t>
  </si>
  <si>
    <t>65.5.7</t>
  </si>
  <si>
    <t>65.4.7</t>
  </si>
  <si>
    <t>66.1.1</t>
  </si>
  <si>
    <t>67.1.3</t>
  </si>
  <si>
    <t>67.2.3</t>
  </si>
  <si>
    <t>67.1.1</t>
  </si>
  <si>
    <t>67.2.1</t>
  </si>
  <si>
    <t>68.1.8</t>
  </si>
  <si>
    <t>69.1.1</t>
  </si>
  <si>
    <t>69.1.2</t>
  </si>
  <si>
    <t>69.1.4</t>
  </si>
  <si>
    <t>69.1.5</t>
  </si>
  <si>
    <t>69.1.3</t>
  </si>
  <si>
    <t>70.7.1</t>
  </si>
  <si>
    <t>70.8.1</t>
  </si>
  <si>
    <t>70.9.1</t>
  </si>
  <si>
    <t>70.10</t>
  </si>
  <si>
    <t>70.10.1</t>
  </si>
  <si>
    <t>70.1.1</t>
  </si>
  <si>
    <t>70.2.1</t>
  </si>
  <si>
    <t>70.3.1</t>
  </si>
  <si>
    <t>70.4.1</t>
  </si>
  <si>
    <t>70.13.2</t>
  </si>
  <si>
    <t>70.13.1</t>
  </si>
  <si>
    <t>70.11.1</t>
  </si>
  <si>
    <t>70.12.1</t>
  </si>
  <si>
    <t>70.5.1</t>
  </si>
  <si>
    <t>70.6.1</t>
  </si>
  <si>
    <t>71.1.2</t>
  </si>
  <si>
    <t>71.2.2</t>
  </si>
  <si>
    <t>71.3.2</t>
  </si>
  <si>
    <t>71.1.1</t>
  </si>
  <si>
    <t>71.2.1</t>
  </si>
  <si>
    <t>71.3.1</t>
  </si>
  <si>
    <t>71.1.4</t>
  </si>
  <si>
    <t>71.2.4</t>
  </si>
  <si>
    <t>71.3.4</t>
  </si>
  <si>
    <t>71.1.5</t>
  </si>
  <si>
    <t>71.2.5</t>
  </si>
  <si>
    <t>71.3.5</t>
  </si>
  <si>
    <t>71.1.3</t>
  </si>
  <si>
    <t>71.2.3</t>
  </si>
  <si>
    <t>71.3.3</t>
  </si>
  <si>
    <t>72.1.2</t>
  </si>
  <si>
    <t>72.2.2</t>
  </si>
  <si>
    <t>72.3.2</t>
  </si>
  <si>
    <t>72.4.2</t>
  </si>
  <si>
    <t>72.1.1</t>
  </si>
  <si>
    <t>72.2.1</t>
  </si>
  <si>
    <t>72.3.1</t>
  </si>
  <si>
    <t>72.4.1</t>
  </si>
  <si>
    <t>74.1.16</t>
  </si>
  <si>
    <t>74.1.22</t>
  </si>
  <si>
    <t>74.1.8</t>
  </si>
  <si>
    <t>74.1.26</t>
  </si>
  <si>
    <t>74.1.14</t>
  </si>
  <si>
    <t>74.1.20</t>
  </si>
  <si>
    <t>75.1.1</t>
  </si>
  <si>
    <t>75.2.1</t>
  </si>
  <si>
    <t>75.3.1</t>
  </si>
  <si>
    <t>75.4.1</t>
  </si>
  <si>
    <t>75.1.4</t>
  </si>
  <si>
    <t>75.2.4</t>
  </si>
  <si>
    <t>75.3.4</t>
  </si>
  <si>
    <t>75.4.4</t>
  </si>
  <si>
    <t>75.1.2</t>
  </si>
  <si>
    <t>75.2.2</t>
  </si>
  <si>
    <t>75.2.3</t>
  </si>
  <si>
    <t>75.3.2</t>
  </si>
  <si>
    <t>75.3.3</t>
  </si>
  <si>
    <t>75.4.2</t>
  </si>
  <si>
    <t>75.4.3</t>
  </si>
  <si>
    <t>76.1.1</t>
  </si>
  <si>
    <t>76.1.2</t>
  </si>
  <si>
    <t>77.1.1</t>
  </si>
  <si>
    <t>77.2.1</t>
  </si>
  <si>
    <t>78.1.3</t>
  </si>
  <si>
    <t>78.1.4</t>
  </si>
  <si>
    <t>78.1.1</t>
  </si>
  <si>
    <t>78.1.2</t>
  </si>
  <si>
    <t>78.2.1</t>
  </si>
  <si>
    <t>78.2.2</t>
  </si>
  <si>
    <t>78.3.2</t>
  </si>
  <si>
    <t>78.3.1</t>
  </si>
  <si>
    <t>78.4.1</t>
  </si>
  <si>
    <t>79.1.7</t>
  </si>
  <si>
    <t>79.1.8</t>
  </si>
  <si>
    <t>79.1.3</t>
  </si>
  <si>
    <t>79.1.4</t>
  </si>
  <si>
    <t>79.1.1</t>
  </si>
  <si>
    <t>79.1.2</t>
  </si>
  <si>
    <t>79.1.5</t>
  </si>
  <si>
    <t>79.1.6</t>
  </si>
  <si>
    <t>80.1.2</t>
  </si>
  <si>
    <t>80.1.1</t>
  </si>
  <si>
    <t>81.1.4</t>
  </si>
  <si>
    <t>81.1.3</t>
  </si>
  <si>
    <t>81.1.16</t>
  </si>
  <si>
    <t>82.11.1</t>
  </si>
  <si>
    <t>82.12.1</t>
  </si>
  <si>
    <t>82.13.1</t>
  </si>
  <si>
    <t>82.14.1</t>
  </si>
  <si>
    <t>82.15.1</t>
  </si>
  <si>
    <t>82.16.1</t>
  </si>
  <si>
    <t>82.17.1</t>
  </si>
  <si>
    <t>82.18.1</t>
  </si>
  <si>
    <t>82.19.1</t>
  </si>
  <si>
    <t>82.2.1</t>
  </si>
  <si>
    <t>82.21.1</t>
  </si>
  <si>
    <t>82.22.1</t>
  </si>
  <si>
    <t>82.3.1</t>
  </si>
  <si>
    <t>82.4.1</t>
  </si>
  <si>
    <t>82.5.1</t>
  </si>
  <si>
    <t>82.6.1</t>
  </si>
  <si>
    <t>82.7.1</t>
  </si>
  <si>
    <t>82.8.1</t>
  </si>
  <si>
    <t>82.9.1</t>
  </si>
  <si>
    <t>82.10.1</t>
  </si>
  <si>
    <t>82.20.1</t>
  </si>
  <si>
    <t>82.1.1</t>
  </si>
  <si>
    <t>83.2.1</t>
  </si>
  <si>
    <t>83.3.1</t>
  </si>
  <si>
    <t>83.1.1</t>
  </si>
  <si>
    <t>83.4.1</t>
  </si>
  <si>
    <t>83.5.1</t>
  </si>
  <si>
    <t>84.1.1</t>
  </si>
  <si>
    <t>84.1.2</t>
  </si>
  <si>
    <t>84.1.3</t>
  </si>
  <si>
    <t>84.1.4</t>
  </si>
  <si>
    <t>84.2.1</t>
  </si>
  <si>
    <t>84.2.2</t>
  </si>
  <si>
    <t>84.2.3</t>
  </si>
  <si>
    <t>84.2.4</t>
  </si>
  <si>
    <t>84.3.1</t>
  </si>
  <si>
    <t>84.3.2</t>
  </si>
  <si>
    <t>84.3.3</t>
  </si>
  <si>
    <t>84.3.4</t>
  </si>
  <si>
    <t>84.1.6</t>
  </si>
  <si>
    <t>84.2.6</t>
  </si>
  <si>
    <t>84.3.6</t>
  </si>
  <si>
    <t>84.1.5</t>
  </si>
  <si>
    <t>84.2.5</t>
  </si>
  <si>
    <t>84.3.5</t>
  </si>
  <si>
    <t>86.4.2</t>
  </si>
  <si>
    <t>86.2.2</t>
  </si>
  <si>
    <t>86.2.1</t>
  </si>
  <si>
    <t>86.4.11</t>
  </si>
  <si>
    <t>86.3.8</t>
  </si>
  <si>
    <t>86.2.10</t>
  </si>
  <si>
    <t>86.2.8</t>
  </si>
  <si>
    <t>86.1.8</t>
  </si>
  <si>
    <t>86.4.13</t>
  </si>
  <si>
    <t>87.1.5</t>
  </si>
  <si>
    <t>87.2.5</t>
  </si>
  <si>
    <t>87.1.2</t>
  </si>
  <si>
    <t>87.1.4</t>
  </si>
  <si>
    <t>87.2.4</t>
  </si>
  <si>
    <t>87.1.1</t>
  </si>
  <si>
    <t>87.1.3</t>
  </si>
  <si>
    <t>87.2.2</t>
  </si>
  <si>
    <t>87.2.1</t>
  </si>
  <si>
    <t>87.2.3</t>
  </si>
  <si>
    <t>88.1.2</t>
  </si>
  <si>
    <t>88.1.1</t>
  </si>
  <si>
    <t>88.1.4</t>
  </si>
  <si>
    <t>88.1.5</t>
  </si>
  <si>
    <t>88.1.3</t>
  </si>
  <si>
    <t>89.1.2</t>
  </si>
  <si>
    <t>89.2.2</t>
  </si>
  <si>
    <t>89.2.1</t>
  </si>
  <si>
    <t>89.1.3</t>
  </si>
  <si>
    <t>89.2.3</t>
  </si>
  <si>
    <t>89.1.1</t>
  </si>
  <si>
    <t>90.1.1</t>
  </si>
  <si>
    <t>90.1.2</t>
  </si>
  <si>
    <t>91.1.1</t>
  </si>
  <si>
    <t>91.1.2</t>
  </si>
  <si>
    <t>91.1.3</t>
  </si>
  <si>
    <t>92.1.1</t>
  </si>
  <si>
    <t>92.1.2</t>
  </si>
  <si>
    <t>93.1.2</t>
  </si>
  <si>
    <t>93.1.4</t>
  </si>
  <si>
    <t>93.1.6</t>
  </si>
  <si>
    <t>93.1.7</t>
  </si>
  <si>
    <t>93.1.5</t>
  </si>
  <si>
    <t>93.1.8</t>
  </si>
  <si>
    <t>94.2.8</t>
  </si>
  <si>
    <t>94.2.7</t>
  </si>
  <si>
    <t>94.2.9</t>
  </si>
  <si>
    <t>95.1.1</t>
  </si>
  <si>
    <t>95.2.1</t>
  </si>
  <si>
    <t>95.3.1</t>
  </si>
  <si>
    <t>96.1.1</t>
  </si>
  <si>
    <t>96.1.2</t>
  </si>
  <si>
    <t>96.2.1</t>
  </si>
  <si>
    <t>96.2.2</t>
  </si>
  <si>
    <t>97.1.1</t>
  </si>
  <si>
    <t>97.2.1</t>
  </si>
  <si>
    <t>97.1.3</t>
  </si>
  <si>
    <t>97.2.2</t>
  </si>
  <si>
    <t>97.3.1</t>
  </si>
  <si>
    <t>97.1.2</t>
  </si>
  <si>
    <t>97.2.3</t>
  </si>
  <si>
    <t>97.3.2</t>
  </si>
  <si>
    <t>98.1.1</t>
  </si>
  <si>
    <t>98.1.2</t>
  </si>
  <si>
    <t>98.2.2</t>
  </si>
  <si>
    <t>98.2.1</t>
  </si>
  <si>
    <t>99.2.6</t>
  </si>
  <si>
    <t>99.2.2</t>
  </si>
  <si>
    <t>99.2.1</t>
  </si>
  <si>
    <t>99.2.3</t>
  </si>
  <si>
    <t>100.4.2</t>
  </si>
  <si>
    <t>100.4.3</t>
  </si>
  <si>
    <t>100.2.2</t>
  </si>
  <si>
    <t>100.4.4</t>
  </si>
  <si>
    <t>100.4.5</t>
  </si>
  <si>
    <t>100.4.6</t>
  </si>
  <si>
    <t>100.2.3</t>
  </si>
  <si>
    <t>100.2.1</t>
  </si>
  <si>
    <t>100.4.1</t>
  </si>
  <si>
    <t>100.3.2</t>
  </si>
  <si>
    <t>100.3.5</t>
  </si>
  <si>
    <t>100.3.4</t>
  </si>
  <si>
    <t>100.3.3</t>
  </si>
  <si>
    <t>100.3.1</t>
  </si>
  <si>
    <t>100.1.2</t>
  </si>
  <si>
    <t>100.1.4</t>
  </si>
  <si>
    <t>100.1.3</t>
  </si>
  <si>
    <t>100.1.1</t>
  </si>
  <si>
    <t>100.1.5</t>
  </si>
  <si>
    <t>100.2.4</t>
  </si>
  <si>
    <t>100.2.5</t>
  </si>
  <si>
    <t>101.1.2</t>
  </si>
  <si>
    <t>101.2.2</t>
  </si>
  <si>
    <t>101.1.3</t>
  </si>
  <si>
    <t>101.2.3</t>
  </si>
  <si>
    <t>101.1.4</t>
  </si>
  <si>
    <t>101.2.4</t>
  </si>
  <si>
    <t>101.1.1</t>
  </si>
  <si>
    <t>101.2.1</t>
  </si>
  <si>
    <t>102.1.4</t>
  </si>
  <si>
    <t>102.1.3</t>
  </si>
  <si>
    <t>103.1.2</t>
  </si>
  <si>
    <t>103.1.5</t>
  </si>
  <si>
    <t>103.1.7</t>
  </si>
  <si>
    <t>103.1.8</t>
  </si>
  <si>
    <t>104.1.1</t>
  </si>
  <si>
    <t>104.2.1</t>
  </si>
  <si>
    <t>104.1.2</t>
  </si>
  <si>
    <t>106.1.4</t>
  </si>
  <si>
    <t>106.1.3</t>
  </si>
  <si>
    <t>106.1.5</t>
  </si>
  <si>
    <t>106.1.1</t>
  </si>
  <si>
    <t>106.1.2</t>
  </si>
  <si>
    <t>107.10.3</t>
  </si>
  <si>
    <t>107.7.3</t>
  </si>
  <si>
    <t>107.3.3</t>
  </si>
  <si>
    <t>107.8.3</t>
  </si>
  <si>
    <t>107.4.3</t>
  </si>
  <si>
    <t>107.9.3</t>
  </si>
  <si>
    <t>107.7.1</t>
  </si>
  <si>
    <t>107.3.1</t>
  </si>
  <si>
    <t>107.8.1</t>
  </si>
  <si>
    <t>107.4.1</t>
  </si>
  <si>
    <t>107.5.2</t>
  </si>
  <si>
    <t>107.5.4</t>
  </si>
  <si>
    <t>107.10.2</t>
  </si>
  <si>
    <t>107.10.4</t>
  </si>
  <si>
    <t>107.2.2</t>
  </si>
  <si>
    <t>107.7.2</t>
  </si>
  <si>
    <t>107.3.2</t>
  </si>
  <si>
    <t>107.8.2</t>
  </si>
  <si>
    <t>107.1.2</t>
  </si>
  <si>
    <t>107.1.4</t>
  </si>
  <si>
    <t>107.1.5</t>
  </si>
  <si>
    <t>107.4.2</t>
  </si>
  <si>
    <t>107.6.2</t>
  </si>
  <si>
    <t>107.6.4</t>
  </si>
  <si>
    <t>107.6.5</t>
  </si>
  <si>
    <t>107.9.2</t>
  </si>
  <si>
    <t>107.5.3</t>
  </si>
  <si>
    <t>107.2.3</t>
  </si>
  <si>
    <t>107.1.3</t>
  </si>
  <si>
    <t>107.6.3</t>
  </si>
  <si>
    <t>107.5.1</t>
  </si>
  <si>
    <t>107.10.1</t>
  </si>
  <si>
    <t>107.2.1</t>
  </si>
  <si>
    <t>107.1.1</t>
  </si>
  <si>
    <t>107.6.1</t>
  </si>
  <si>
    <t>107.9.1</t>
  </si>
  <si>
    <t>108.1.4</t>
  </si>
  <si>
    <t>108.1.1</t>
  </si>
  <si>
    <t>108.1.5</t>
  </si>
  <si>
    <t>108.1.2</t>
  </si>
  <si>
    <t>108.1.3</t>
  </si>
  <si>
    <t>108.1.7</t>
  </si>
  <si>
    <t>108.1.6</t>
  </si>
  <si>
    <t>109.1.4</t>
  </si>
  <si>
    <t>109.1.5</t>
  </si>
  <si>
    <t>109.2.5</t>
  </si>
  <si>
    <t>109.1.1</t>
  </si>
  <si>
    <t>109.2.1</t>
  </si>
  <si>
    <t>109.1.6</t>
  </si>
  <si>
    <t>109.2.6</t>
  </si>
  <si>
    <t>109.1.2</t>
  </si>
  <si>
    <t>109.2.2</t>
  </si>
  <si>
    <t>109.2.3</t>
  </si>
  <si>
    <t>109.2.4</t>
  </si>
  <si>
    <t>109.1.3</t>
  </si>
  <si>
    <t>110.2.2</t>
  </si>
  <si>
    <t>110.1.2</t>
  </si>
  <si>
    <t>110.4.2</t>
  </si>
  <si>
    <t>110.3.2</t>
  </si>
  <si>
    <t>110.2.4</t>
  </si>
  <si>
    <t>110.1.3</t>
  </si>
  <si>
    <t>110.1.4</t>
  </si>
  <si>
    <t>110.4.3</t>
  </si>
  <si>
    <t>110.4.4</t>
  </si>
  <si>
    <t>110.3.3</t>
  </si>
  <si>
    <t>110.3.4</t>
  </si>
  <si>
    <t>110.2.1</t>
  </si>
  <si>
    <t>110.1.1</t>
  </si>
  <si>
    <t>110.4.1</t>
  </si>
  <si>
    <t>110.3.1</t>
  </si>
  <si>
    <t>110.2.3</t>
  </si>
  <si>
    <t>111.2.1</t>
  </si>
  <si>
    <t>111.2.2</t>
  </si>
  <si>
    <t>111.3.2</t>
  </si>
  <si>
    <t>111.1.1</t>
  </si>
  <si>
    <t>111.1.2</t>
  </si>
  <si>
    <t>111.1.3</t>
  </si>
  <si>
    <t>111.3.1</t>
  </si>
  <si>
    <t>111.2.3</t>
  </si>
  <si>
    <t>111.3.3</t>
  </si>
  <si>
    <t>112.2.1</t>
  </si>
  <si>
    <t>112.1.4</t>
  </si>
  <si>
    <t>113.2.8</t>
  </si>
  <si>
    <t>113.2.12</t>
  </si>
  <si>
    <t>113.1.15</t>
  </si>
  <si>
    <t>113.1.3</t>
  </si>
  <si>
    <t>113.1.12</t>
  </si>
  <si>
    <t>114.1.1</t>
  </si>
  <si>
    <t>114.1.2</t>
  </si>
  <si>
    <t>114.1.3</t>
  </si>
  <si>
    <t>115.1.1</t>
  </si>
  <si>
    <t>115.2.1</t>
  </si>
  <si>
    <t>115.3.1</t>
  </si>
  <si>
    <t>115.4.1</t>
  </si>
  <si>
    <t>115.4.2</t>
  </si>
  <si>
    <t>115.4.3</t>
  </si>
  <si>
    <t>115.1.5</t>
  </si>
  <si>
    <t>115.1.8</t>
  </si>
  <si>
    <t>115.2.5</t>
  </si>
  <si>
    <t>115.2.8</t>
  </si>
  <si>
    <t>115.3.5</t>
  </si>
  <si>
    <t>115.3.8</t>
  </si>
  <si>
    <t>115.1.3</t>
  </si>
  <si>
    <t>115.1.4</t>
  </si>
  <si>
    <t>115.2.3</t>
  </si>
  <si>
    <t>115.2.4</t>
  </si>
  <si>
    <t>115.3.3</t>
  </si>
  <si>
    <t>115.3.4</t>
  </si>
  <si>
    <t>115.1.2</t>
  </si>
  <si>
    <t>115.2.2</t>
  </si>
  <si>
    <t>115.3.2</t>
  </si>
  <si>
    <t>115.1.6</t>
  </si>
  <si>
    <t>115.1.7</t>
  </si>
  <si>
    <t>115.2.6</t>
  </si>
  <si>
    <t>115.2.7</t>
  </si>
  <si>
    <t>115.3.6</t>
  </si>
  <si>
    <t>115.3.7</t>
  </si>
  <si>
    <t>116.1.1</t>
  </si>
  <si>
    <t>116.2.1</t>
  </si>
  <si>
    <t>117.1.2</t>
  </si>
  <si>
    <t>117.1.3</t>
  </si>
  <si>
    <t>117.1.1</t>
  </si>
  <si>
    <t>73.15.2</t>
  </si>
  <si>
    <t>73.15.5</t>
  </si>
  <si>
    <t>73.15.3</t>
  </si>
  <si>
    <t>73.15.4</t>
  </si>
  <si>
    <t>73.15.6</t>
  </si>
  <si>
    <t>73.15.1</t>
  </si>
  <si>
    <t>73.4.1</t>
  </si>
  <si>
    <t>73.3.1</t>
  </si>
  <si>
    <t>73.5.1</t>
  </si>
  <si>
    <t>73.2.1</t>
  </si>
  <si>
    <t>73.10.1</t>
  </si>
  <si>
    <t>73.14.1</t>
  </si>
  <si>
    <t>73.6.1</t>
  </si>
  <si>
    <t>73.11.1</t>
  </si>
  <si>
    <t>73.12.1</t>
  </si>
  <si>
    <t>73.7.1</t>
  </si>
  <si>
    <t>73.8.1</t>
  </si>
  <si>
    <t>73.9.1</t>
  </si>
  <si>
    <t>73.1.1</t>
  </si>
  <si>
    <t>73.13.1</t>
  </si>
  <si>
    <t>SE_E_mag</t>
  </si>
  <si>
    <t>SE_B_mag</t>
  </si>
  <si>
    <t>Magnitude of the t-statistic</t>
  </si>
  <si>
    <t>Magnitude of the z-statistic</t>
  </si>
  <si>
    <t>Magnitude of the bounds of the 95% confidence interval</t>
  </si>
  <si>
    <t>Magnitude of the standard error of the regression coefficient</t>
  </si>
  <si>
    <t>Magnitude of the standard error of the elasticity (provided by the source or calculated from available information)</t>
  </si>
  <si>
    <t>Specification of the variance parameter if 'other'</t>
  </si>
  <si>
    <t>Magnitude of the mean of the dependent variable</t>
  </si>
  <si>
    <t>Magnitude of the mean of the independent variable</t>
  </si>
  <si>
    <t>Magnitude of the standard deviation of the dependent variable</t>
  </si>
  <si>
    <t>Magnitude of the standard deviation of the independent variable</t>
  </si>
  <si>
    <t>Land use mix:Entropy: maximises eveness --&gt; 1</t>
  </si>
  <si>
    <t>land use entropy:Entropy: maximises eveness --&gt; 1</t>
  </si>
  <si>
    <t>Land use mix:Assume same as majority</t>
  </si>
  <si>
    <t>Land use diversity:highest score achieved for pefect balancing</t>
  </si>
  <si>
    <t>Mixed Use:Entropy: maximises eveness --&gt; 1</t>
  </si>
  <si>
    <t>Land use mix:Bat and Guo diversity index</t>
  </si>
  <si>
    <t>Land use mix:inverse variation coefficient - higher alues indicator greater diversity</t>
  </si>
  <si>
    <t>Dissimilarity index:maximised closer to 1</t>
  </si>
  <si>
    <t>Land use mix (miranda - Moreno):Entropy: maximises eveness --&gt; 1</t>
  </si>
  <si>
    <t>Mixed Use:ratio of the two land uses</t>
  </si>
  <si>
    <t>Land use mix index for 5 use types of non-residential facilities:perfect balance between two land uses = 1</t>
  </si>
  <si>
    <t>Land use entropy:Entropy: maximises eveness --&gt; 1</t>
  </si>
  <si>
    <t>Mixed density index:Higher ratio means more even</t>
  </si>
  <si>
    <t>Entropy:Entropy: maximises eveness --&gt; 1</t>
  </si>
  <si>
    <t>Hill entropy measure, three land uses:</t>
  </si>
  <si>
    <t>McIntosh entropy measure, three land uses:</t>
  </si>
  <si>
    <t>Shannon entropy measure, three land uses:</t>
  </si>
  <si>
    <t>Simpson entropy measure, three land uses:</t>
  </si>
  <si>
    <t>Smith and WIlson entropy measure, three land uses:</t>
  </si>
  <si>
    <t>Bhat entropy measure, two land uses:</t>
  </si>
  <si>
    <t>Heip entropy measure, two land uses:</t>
  </si>
  <si>
    <t>Hill entropy measure, two land uses:</t>
  </si>
  <si>
    <t>McIntosh entropy measure, two land uses:</t>
  </si>
  <si>
    <t>Bhat entropy measure, four land uses:</t>
  </si>
  <si>
    <t>Simpson entropy measure, two land uses:</t>
  </si>
  <si>
    <t>Smith and WIlson entropy measure, two land uses:</t>
  </si>
  <si>
    <t>Heip entropy measure, four land uses:</t>
  </si>
  <si>
    <t>Hill entropy measure, four land uses:</t>
  </si>
  <si>
    <t>McIntosh entropy measure, four land uses:</t>
  </si>
  <si>
    <t>Shannon entropy measure, four land uses:</t>
  </si>
  <si>
    <t>Simpson entropy measure, four land uses:</t>
  </si>
  <si>
    <t>Smith and WIlson entropy measure, four land uses:</t>
  </si>
  <si>
    <t>Bhat entropy measure, three land uses:</t>
  </si>
  <si>
    <t>Heip entropy measure, three land uses:</t>
  </si>
  <si>
    <t>Shannon entropy measure, two land uses:</t>
  </si>
  <si>
    <t>Land use diversity:1 -HHI (where HHI is maximised for a single use)</t>
  </si>
  <si>
    <t>mixed land use potential:</t>
  </si>
  <si>
    <t>Change in land use balance index:Entropy score, not multiplies by -1</t>
  </si>
  <si>
    <t>Change in land dissimilarity index:LUD increases for greater proportion of dissiilar neighbouring parcels</t>
  </si>
  <si>
    <t>"Diverse" factor score:increasing factor score signifies increasing diversity</t>
  </si>
  <si>
    <t>Land use entropy:1 = maximum evenness of land uses</t>
  </si>
  <si>
    <t>Proportion of eight land-use types within route area:Closer to 1 implies greater mixture of land use types</t>
  </si>
  <si>
    <t>Land use entropy:Reciprocal variation coefficient</t>
  </si>
  <si>
    <t>Entropy:Perfect balancing when index = 1</t>
  </si>
  <si>
    <t>Number of business types:maximmised when there are more of the available land use types present</t>
  </si>
  <si>
    <t>Ethnic diversity:1 = hetrogeneous</t>
  </si>
  <si>
    <t>Apartment–other
residential balance:maximised closer to 1</t>
  </si>
  <si>
    <t>Residential density Index:Entropy: maximises eveness --&gt; 1</t>
  </si>
  <si>
    <t>Housing diversity:Entropy: maximises eveness --&gt; 1</t>
  </si>
  <si>
    <t>Res. &amp; small-scale neighborhood living balancing index:perfect balance between two land uses = 1</t>
  </si>
  <si>
    <t>Res. &amp; large-scale commercial balancing index:perfect balance between two land uses = 1</t>
  </si>
  <si>
    <t>continuous (fraction) of retail employees to nonretail employees:Ratio of retail employees to nonretail employees (retail employment/nonretail
employment)</t>
  </si>
  <si>
    <t>Population to retail employment continuous (fraction) (relative):Entropy: maximises eveness --&gt; 1</t>
  </si>
  <si>
    <t>jobs-housing balance:Entropy: maximises eveness --&gt; 1</t>
  </si>
  <si>
    <t>jobs-housing balance:Lorenz curve - larger area under the curve (even population of jobs to employment) represents less even distribution</t>
  </si>
  <si>
    <t>jobs-housing balance:Assume usual:ideal balancing equals 1</t>
  </si>
  <si>
    <t>jobs-housing balance:Appears to be an absolute value - ratio of the two land uses</t>
  </si>
  <si>
    <t>jobs to workers (distance decay function:ratio of the two land uses</t>
  </si>
  <si>
    <t>Community – commercial balance:maximised closer to 1</t>
  </si>
  <si>
    <t>Residential–commercial balance:maximised closer to 1</t>
  </si>
  <si>
    <t>Residential–community balance:maximised closer to 1</t>
  </si>
  <si>
    <t>Residential to non-residential balancing index:Higher ratio means more even</t>
  </si>
  <si>
    <t>Residential to non-residential balancing index:perfect balance between two land uses = 1</t>
  </si>
  <si>
    <t>Res. &amp; office balancing index:perfect balance between two land uses = 1</t>
  </si>
  <si>
    <t>jobs-housing balance:Number of jobs per household
households)</t>
  </si>
  <si>
    <t>Commercial to residential balance:ratio of the two land uses</t>
  </si>
  <si>
    <t>popuation - employment continuous (fraction):ratio of the two land uses</t>
  </si>
  <si>
    <t>Change in job and population balance:Perfect balancing when index = 1</t>
  </si>
  <si>
    <t>Change in retail and population balance:Perfect balancing when index = 1</t>
  </si>
  <si>
    <t>job-population balance:Perfect balancing when index = 1</t>
  </si>
  <si>
    <t>Amenity</t>
  </si>
  <si>
    <t>Pos</t>
  </si>
  <si>
    <t>Neg</t>
  </si>
  <si>
    <t>Emp_Den</t>
  </si>
  <si>
    <t>Pop_Den</t>
  </si>
  <si>
    <t>Act_Den</t>
  </si>
  <si>
    <t>Comm_Den</t>
  </si>
  <si>
    <t>Central</t>
  </si>
  <si>
    <t>Neighbourhood</t>
  </si>
  <si>
    <t>Decentral</t>
  </si>
  <si>
    <t>Scale</t>
  </si>
  <si>
    <t>Mix_Land</t>
  </si>
  <si>
    <t>Mix_House</t>
  </si>
  <si>
    <t>Balance</t>
  </si>
  <si>
    <t>Safety</t>
  </si>
  <si>
    <t>Connectivity</t>
  </si>
  <si>
    <t>Auto_Connect</t>
  </si>
  <si>
    <t>PT-design</t>
  </si>
  <si>
    <t>Auto-design</t>
  </si>
  <si>
    <t>Ratio_Source</t>
  </si>
  <si>
    <t>118.1.1</t>
  </si>
  <si>
    <t>118.1.2</t>
  </si>
  <si>
    <t>119.1.1</t>
  </si>
  <si>
    <t>119.1.2</t>
  </si>
  <si>
    <t>119.2.1</t>
  </si>
  <si>
    <t>119.2.2</t>
  </si>
  <si>
    <t>119.3.1</t>
  </si>
  <si>
    <t>119.3.2</t>
  </si>
  <si>
    <t>119.4.1</t>
  </si>
  <si>
    <t>119.4.2</t>
  </si>
  <si>
    <t>119.5.1</t>
  </si>
  <si>
    <t>119.5.2</t>
  </si>
  <si>
    <t>119.5.3</t>
  </si>
  <si>
    <t>119.6.1</t>
  </si>
  <si>
    <t>119.6.2</t>
  </si>
  <si>
    <t>119.6.3</t>
  </si>
  <si>
    <t>120.1.1</t>
  </si>
  <si>
    <t>121.1.1</t>
  </si>
  <si>
    <t>121.2.1</t>
  </si>
  <si>
    <t>121.3.1</t>
  </si>
  <si>
    <t>121.4.1</t>
  </si>
  <si>
    <t>122.1.1</t>
  </si>
  <si>
    <t>122.1.2</t>
  </si>
  <si>
    <t>122.2.1</t>
  </si>
  <si>
    <t>122.2.2</t>
  </si>
  <si>
    <t>122.3.1</t>
  </si>
  <si>
    <t>122.3.2</t>
  </si>
  <si>
    <t>122.4.1</t>
  </si>
  <si>
    <t>122.4.2</t>
  </si>
  <si>
    <t>122.5.1</t>
  </si>
  <si>
    <t>122.5.2</t>
  </si>
  <si>
    <t>123.1.1</t>
  </si>
  <si>
    <t>123.1.2</t>
  </si>
  <si>
    <t>123.2.1</t>
  </si>
  <si>
    <t>123.2.2</t>
  </si>
  <si>
    <t>124.1.1</t>
  </si>
  <si>
    <t>124.2.1</t>
  </si>
  <si>
    <t>124.3.1</t>
  </si>
  <si>
    <t>124.4.1</t>
  </si>
  <si>
    <t>124.5.1</t>
  </si>
  <si>
    <t>124.6.1</t>
  </si>
  <si>
    <t>124.7.1</t>
  </si>
  <si>
    <t>124.8.1</t>
  </si>
  <si>
    <t>124.9.1</t>
  </si>
  <si>
    <t>124.10</t>
  </si>
  <si>
    <t>124.10.1</t>
  </si>
  <si>
    <t>124.11.1</t>
  </si>
  <si>
    <t>124.12.1</t>
  </si>
  <si>
    <t>124.13.1</t>
  </si>
  <si>
    <t>124.14.1</t>
  </si>
  <si>
    <t>124.15.1</t>
  </si>
  <si>
    <t>124.16.1</t>
  </si>
  <si>
    <t>124.17.1</t>
  </si>
  <si>
    <t>124.18.1</t>
  </si>
  <si>
    <t>124.19.1</t>
  </si>
  <si>
    <t>124.20</t>
  </si>
  <si>
    <t>124.20.1</t>
  </si>
  <si>
    <t>125.1.1</t>
  </si>
  <si>
    <t>125.1.2</t>
  </si>
  <si>
    <t>125.2.1</t>
  </si>
  <si>
    <t>125.2.2</t>
  </si>
  <si>
    <t>125.3.1</t>
  </si>
  <si>
    <t>125.3.2</t>
  </si>
  <si>
    <t>125.4.1</t>
  </si>
  <si>
    <t>125.4.2</t>
  </si>
  <si>
    <t>126.1.1</t>
  </si>
  <si>
    <t>127.1.1</t>
  </si>
  <si>
    <t>127.2.1</t>
  </si>
  <si>
    <t>127.3.1</t>
  </si>
  <si>
    <t>127.4.1</t>
  </si>
  <si>
    <t>127.5.1</t>
  </si>
  <si>
    <t>127.6.1</t>
  </si>
  <si>
    <t>128.1.1</t>
  </si>
  <si>
    <t>128.1.2</t>
  </si>
  <si>
    <t>128.1.3</t>
  </si>
  <si>
    <t>128.1.4</t>
  </si>
  <si>
    <t>128.1.5</t>
  </si>
  <si>
    <t>128.1.6</t>
  </si>
  <si>
    <t>128.1.7</t>
  </si>
  <si>
    <t>129.1.1</t>
  </si>
  <si>
    <t>129.1.2</t>
  </si>
  <si>
    <t>129.1.3</t>
  </si>
  <si>
    <t>129.1.4</t>
  </si>
  <si>
    <t>129.1.5</t>
  </si>
  <si>
    <t>129.1.6</t>
  </si>
  <si>
    <t>129.1.7</t>
  </si>
  <si>
    <t>129.1.8</t>
  </si>
  <si>
    <t>130.1.1</t>
  </si>
  <si>
    <t>132.1.1</t>
  </si>
  <si>
    <t>132.1.2</t>
  </si>
  <si>
    <t>132.1.3</t>
  </si>
  <si>
    <t>132.1.4</t>
  </si>
  <si>
    <t>132.1.5</t>
  </si>
  <si>
    <t>132.1.6</t>
  </si>
  <si>
    <t>132.1.7</t>
  </si>
  <si>
    <t>132.1.8</t>
  </si>
  <si>
    <t>132.2.1</t>
  </si>
  <si>
    <t>132.2.2</t>
  </si>
  <si>
    <t>132.2.3</t>
  </si>
  <si>
    <t>132.2.4</t>
  </si>
  <si>
    <t>132.2.5</t>
  </si>
  <si>
    <t>132.2.6</t>
  </si>
  <si>
    <t>132.2.7</t>
  </si>
  <si>
    <t>132.2.8</t>
  </si>
  <si>
    <t>133.1.1</t>
  </si>
  <si>
    <t>133.1.2</t>
  </si>
  <si>
    <t>133.1.3</t>
  </si>
  <si>
    <t>133.2.1</t>
  </si>
  <si>
    <t>133.2.2</t>
  </si>
  <si>
    <t>133.2.3</t>
  </si>
  <si>
    <t>134.1.1</t>
  </si>
  <si>
    <t>135.1.2</t>
  </si>
  <si>
    <t>136.1.1</t>
  </si>
  <si>
    <t>136.1.2</t>
  </si>
  <si>
    <t>137.1.1</t>
  </si>
  <si>
    <t>137.1.2</t>
  </si>
  <si>
    <t>137.1.3</t>
  </si>
  <si>
    <t>137.2.1</t>
  </si>
  <si>
    <t>137.2.2</t>
  </si>
  <si>
    <t>136.2.3</t>
  </si>
  <si>
    <t>138.1.1</t>
  </si>
  <si>
    <t>139.1.1</t>
  </si>
  <si>
    <t>139.2.1</t>
  </si>
  <si>
    <t>139.2.3</t>
  </si>
  <si>
    <t>139.2.4</t>
  </si>
  <si>
    <t>139.3.1</t>
  </si>
  <si>
    <t>139.3.3</t>
  </si>
  <si>
    <t>139.3.4</t>
  </si>
  <si>
    <t>139.3.5</t>
  </si>
  <si>
    <t>139.3.6</t>
  </si>
  <si>
    <t>139.4.1</t>
  </si>
  <si>
    <t>139.4.3</t>
  </si>
  <si>
    <t>139.4.4</t>
  </si>
  <si>
    <t>139.4.5</t>
  </si>
  <si>
    <t>140.1.1</t>
  </si>
  <si>
    <t>140.1.2</t>
  </si>
  <si>
    <t>140.1.3</t>
  </si>
  <si>
    <t>140.2.1</t>
  </si>
  <si>
    <t>140.2.2</t>
  </si>
  <si>
    <t>140.2.3</t>
  </si>
  <si>
    <t>140.3.1</t>
  </si>
  <si>
    <t>140.3.2</t>
  </si>
  <si>
    <t>140.3.3</t>
  </si>
  <si>
    <t>140.4.1</t>
  </si>
  <si>
    <t>140.4.2</t>
  </si>
  <si>
    <t>140.4.3</t>
  </si>
  <si>
    <t>141.1.1</t>
  </si>
  <si>
    <t>142.1.1</t>
  </si>
  <si>
    <t>142.1.2</t>
  </si>
  <si>
    <t>142.1.3</t>
  </si>
  <si>
    <t>142.1.4</t>
  </si>
  <si>
    <t>142.2.1</t>
  </si>
  <si>
    <t>142.2.2</t>
  </si>
  <si>
    <t>142.2.3</t>
  </si>
  <si>
    <t>142.2.4</t>
  </si>
  <si>
    <t>142.2.5</t>
  </si>
  <si>
    <t>142.2.6</t>
  </si>
  <si>
    <t>143.1.2</t>
  </si>
  <si>
    <t>145.1.1</t>
  </si>
  <si>
    <t>Model 1 Table 3 p. 154</t>
  </si>
  <si>
    <t>Table 6.1 p. 84 (weekday)</t>
  </si>
  <si>
    <t>Table 6.1 p. 84 (weekend)</t>
  </si>
  <si>
    <t>Table 6.2 p. 85 Weekday (Marginal influence of R&amp;P)</t>
  </si>
  <si>
    <t>Table 6.2 p. 85 Weekend '(Marginal influence of R&amp;P)</t>
  </si>
  <si>
    <t>Table 6.3 p. 86 Weekday (Marginal R&amp;P and TOD)</t>
  </si>
  <si>
    <t>Table 6.3 p. 86 Weekend (Marginal R&amp;P and TOD)</t>
  </si>
  <si>
    <t>Table 2 p. 320 (Bus)</t>
  </si>
  <si>
    <t>Table 6 "HSH TT 131"</t>
  </si>
  <si>
    <t>Model 4 Table 13 p. 49</t>
  </si>
  <si>
    <t>Model 5 Table 13 p. 49</t>
  </si>
  <si>
    <t xml:space="preserve">Model 4 table 14 p. 51, </t>
  </si>
  <si>
    <t>Table 3p. 969 (rel to car)</t>
  </si>
  <si>
    <t>Table 3p. 969 (rel to other modes)</t>
  </si>
  <si>
    <t>Table 4.1 (Model 4)</t>
  </si>
  <si>
    <t>Table 4.2 (Model 4)</t>
  </si>
  <si>
    <t>Table 4.3 (Model 4)</t>
  </si>
  <si>
    <t>Table 4.4 (Model 4)</t>
  </si>
  <si>
    <t>Table 5.2.2 (Model 4)</t>
  </si>
  <si>
    <t>Table 5.5.3 (Model 4)</t>
  </si>
  <si>
    <t>Table 5  - Bus expanded model</t>
  </si>
  <si>
    <t>Table 6  - Bus expanded model</t>
  </si>
  <si>
    <t>Table 6 - Rail expanded model</t>
  </si>
  <si>
    <t>Table 4 p 232</t>
  </si>
  <si>
    <t>Table 6 (bus) work trip non-CBD</t>
  </si>
  <si>
    <t>Table 6 (rail) work trip non-CBD</t>
  </si>
  <si>
    <t>Table 7 (bus) work trip CBD</t>
  </si>
  <si>
    <t>Table 7 (rail) work trip CBD</t>
  </si>
  <si>
    <t>Table 2 (commuting trip)</t>
  </si>
  <si>
    <t>Table 4 (public)</t>
  </si>
  <si>
    <t>Table 9 - access mode choice</t>
  </si>
  <si>
    <t>Table 10 -egress mode choice</t>
  </si>
  <si>
    <t>Table 7</t>
  </si>
  <si>
    <t>Table 5 (bus)</t>
  </si>
  <si>
    <t>Table 5 (rail)</t>
  </si>
  <si>
    <t>table 6 (bus)</t>
  </si>
  <si>
    <t>table 6 (rail)</t>
  </si>
  <si>
    <t>Table 6</t>
  </si>
  <si>
    <t>Table 3 (work trips)</t>
  </si>
  <si>
    <t>Table 4 (non work trips)</t>
  </si>
  <si>
    <t>Percentage of four-way intersections</t>
  </si>
  <si>
    <t>Commercial station (0-1)</t>
  </si>
  <si>
    <t>TOD R+P Station (0-1)</t>
  </si>
  <si>
    <t>Street connectivity index: (#nodes/#links) within 1000m of current residence</t>
  </si>
  <si>
    <t>Home population density</t>
  </si>
  <si>
    <t>Employment density at work</t>
  </si>
  <si>
    <t>jobs-housing balance</t>
  </si>
  <si>
    <t>Commercial - Residential Balance</t>
  </si>
  <si>
    <t>Length ratio of shops to streets</t>
  </si>
  <si>
    <t>Branch road density</t>
  </si>
  <si>
    <t>Road (pedestrian) connectivity</t>
  </si>
  <si>
    <t>Origin: suburb relative to regional city centre</t>
  </si>
  <si>
    <t>Destination: suburb relative to regional city centre</t>
  </si>
  <si>
    <t>Area Index</t>
  </si>
  <si>
    <t>Entropy ( 0 - 1); 0 = homoegoeous</t>
  </si>
  <si>
    <t>Mix Type Index: alternative to dissimilarity index</t>
  </si>
  <si>
    <t>Entropy (census tract)</t>
  </si>
  <si>
    <t>Population density (common catchment area)</t>
  </si>
  <si>
    <t>Employment density at work (common catchment area)</t>
  </si>
  <si>
    <t>Residential floor area (common catchment area)</t>
  </si>
  <si>
    <t>Business/office building floor area (common catchment area)</t>
  </si>
  <si>
    <t>CBD Dummy (cetegorical)</t>
  </si>
  <si>
    <t>Number of shopping centres</t>
  </si>
  <si>
    <t>Road Length</t>
  </si>
  <si>
    <t>Bicycle Park n Ride Space</t>
  </si>
  <si>
    <t>Availability of coffee shops, vending machines (pedestrian amenities)</t>
  </si>
  <si>
    <t>Housing style (oldest); 1971 - 1990 (categorical)</t>
  </si>
  <si>
    <t>Housing style (2nd oldest);1991 - 2000 (categorical)</t>
  </si>
  <si>
    <t>Housing style (2nd newestt); 2001 - 2005 (categorical)</t>
  </si>
  <si>
    <t>homogeneous 'commodity housing estate' neighbourhood relative to mixed neighbourhood</t>
  </si>
  <si>
    <t>worker estate' (danwei) relative to mixed neighbourhood</t>
  </si>
  <si>
    <t>Road space</t>
  </si>
  <si>
    <t>job-house balance</t>
  </si>
  <si>
    <t>mixed land use index (p. 143) square root of sum of four land use squared</t>
  </si>
  <si>
    <t>land use index</t>
  </si>
  <si>
    <t>entropy</t>
  </si>
  <si>
    <t>block density</t>
  </si>
  <si>
    <t>pedestrian connectivity (pedestrian segments)</t>
  </si>
  <si>
    <t>Disamenity: urban decay</t>
  </si>
  <si>
    <t>High rise developments</t>
  </si>
  <si>
    <t>non-core single residential low building heights</t>
  </si>
  <si>
    <t>BRT-oriented facilities mixed use nearby</t>
  </si>
  <si>
    <t>Workplace land use mix</t>
  </si>
  <si>
    <t>home land use mix</t>
  </si>
  <si>
    <t>workplace population density</t>
  </si>
  <si>
    <t>Low population density relative to high population density</t>
  </si>
  <si>
    <t>High population density (relative to high)?</t>
  </si>
  <si>
    <t>Street type 1: high integration, high pop den, high diversity, high design qality, available pT</t>
  </si>
  <si>
    <t>Street type 2: high integration, high pop den, high diversity, high design quality,No PT</t>
  </si>
  <si>
    <t>Street type 3: low connectivity, high pop den, high diversity, high design qality, available PT</t>
  </si>
  <si>
    <t>Street type 9: high integration, low pop den, high diversity, high design qality, No PT</t>
  </si>
  <si>
    <t>Street type 4 : low integration, high pop den, high diversity, high design qality, No PT</t>
  </si>
  <si>
    <t>Street type7: low integration, low pop den, low diversity, High design qality, No PT</t>
  </si>
  <si>
    <t>employment density</t>
  </si>
  <si>
    <t>Number of 4-way intersections per number of intersections in employment areas</t>
  </si>
  <si>
    <t>Road length per area in employment areas</t>
  </si>
  <si>
    <t>access to facilities (pedestrian amenities)</t>
  </si>
  <si>
    <t>Taipei</t>
  </si>
  <si>
    <t>Taipei City</t>
  </si>
  <si>
    <t>China</t>
  </si>
  <si>
    <t>Shanghai</t>
  </si>
  <si>
    <t>Brazil</t>
  </si>
  <si>
    <t>Sao Paulo</t>
  </si>
  <si>
    <t>Beijing</t>
  </si>
  <si>
    <t>Hangzhou</t>
  </si>
  <si>
    <t>Shenzhen</t>
  </si>
  <si>
    <t>India</t>
  </si>
  <si>
    <t>Agartala</t>
  </si>
  <si>
    <t>Nanjing</t>
  </si>
  <si>
    <t>Qatar</t>
  </si>
  <si>
    <t>Doha</t>
  </si>
  <si>
    <t>Ireland</t>
  </si>
  <si>
    <t>Dublin</t>
  </si>
  <si>
    <t>Iran</t>
  </si>
  <si>
    <t>Tehran</t>
  </si>
  <si>
    <t>Portugal</t>
  </si>
  <si>
    <t>Lisbon</t>
  </si>
  <si>
    <t>Delhi</t>
  </si>
  <si>
    <t>Yangtze River Delta</t>
  </si>
  <si>
    <t>Latin America</t>
  </si>
  <si>
    <t>Guangzhou</t>
  </si>
  <si>
    <t>Italy</t>
  </si>
  <si>
    <t>Rome</t>
  </si>
  <si>
    <t>2 (PT was reference case), 4, 5</t>
  </si>
  <si>
    <t>SS calculated as: population/average household size *1% (stated sample size)</t>
  </si>
  <si>
    <t>4.01 × 10−10</t>
  </si>
  <si>
    <t>−32,945.55</t>
  </si>
  <si>
    <t>2.1210.017</t>
  </si>
  <si>
    <t>NS</t>
  </si>
  <si>
    <t>Does transit -oriented development affect metro ridership? Evidence from Taipei, Taiwan</t>
  </si>
  <si>
    <t>Rail + Property Development: A Model of Sustainable Transit Finance and Urbanism</t>
  </si>
  <si>
    <t>Suburbanization and transit-oriented development in China</t>
  </si>
  <si>
    <t>Classification and Regression Tree, Principal Components Analysis and Multiple Linear Regression to Summarize Data and Understand Travel Behavior</t>
  </si>
  <si>
    <t>The Impact of Demographic Changes on Transit Patterns in New Jersey</t>
  </si>
  <si>
    <t>Managing urban growth to reduce motorised travel in Beijing: one method of creating a low-carbon city</t>
  </si>
  <si>
    <t>Influence of Land-Use on Travel Pattern of Shopping-Mall: A Subdivided Method of Multinomial Logistic Model and Case Study in Nine Sub-Districts of Hangzhou, China</t>
  </si>
  <si>
    <t>Polycentric spatial structure and travel mode choice: the case of Shenzhen, China</t>
  </si>
  <si>
    <t>Evaluation of Bus Rapid Transit Implementation in China: Current Performance and Progress</t>
  </si>
  <si>
    <t>Quantification of Land Use Diversity in The Context of Mixed Land Use</t>
  </si>
  <si>
    <t>What influences Metro station ridership in China? Insights from Nanjing</t>
  </si>
  <si>
    <t>Analysis of Metro ridership at station level and station-to-station level in Nanjing: an approach based on direct demand models</t>
  </si>
  <si>
    <t>Modeling significant factors affecting commuters' perspectives and propensity to use the new proposed metro service in Doha</t>
  </si>
  <si>
    <t>The green fields of Ireland: The legacy of Dublin's housing boom and the impact on commuting</t>
  </si>
  <si>
    <t>Understanding Mode Choice in the Chinese Context: The Case of Nanjing Metropolitan Area</t>
  </si>
  <si>
    <t>Factors affecting public transportation usage rate: Geographically weighted regression</t>
  </si>
  <si>
    <t>The Role of Accessibility and Connectivity in Mode Choice. A Structural Equation Modeling Approach</t>
  </si>
  <si>
    <t>Access-egress and Other Travel Characteristics of Metro Users in Delhi and its Satellite Cities</t>
  </si>
  <si>
    <t>Determining sustainable land use by modal split shift strategy for low emissions: Evidence from medium-sized cities of China</t>
  </si>
  <si>
    <t>Estimation of transit ridership based on spatial analysis and precise land use data</t>
  </si>
  <si>
    <t>Examining the reciprocal relationship between bus rapid transit and the built environment in Latin America</t>
  </si>
  <si>
    <t>Factors affecting car ownership and mode choice in rail transit-supported suburbs of a large Chinese city</t>
  </si>
  <si>
    <t>Spatial-temporal characteristics and factors influencing commuting activities of middle-class residents in Guangzhou City, China</t>
  </si>
  <si>
    <t>An integrated assessment of factors affecting modal choice: towards a better understanding of the causal effects of built environment</t>
  </si>
  <si>
    <t>Built environmental impacts on commuting mode choice and distance: Evidence from Shanghai</t>
  </si>
  <si>
    <t>Built environmental impacts on individual mode choice and BMI: Evidence from China</t>
  </si>
  <si>
    <t>Does public transit improvement affect commuting behavior in Beijing, China? A spatial multilevel approach</t>
  </si>
  <si>
    <t>Cervero, R. and Day, J.</t>
  </si>
  <si>
    <t>Zhao, P. J. and Lu, B.</t>
  </si>
  <si>
    <t>Shaaban, K. and Hassan, H. M.</t>
  </si>
  <si>
    <t>Wu, W. and Hong, J.</t>
  </si>
  <si>
    <t>Proquest ProQuest Central</t>
  </si>
  <si>
    <t>Pitombo et al. 2009</t>
  </si>
  <si>
    <t>Chatman et al. 2010</t>
  </si>
  <si>
    <t>Dong et al. 2012</t>
  </si>
  <si>
    <t>Song et al. 2010</t>
  </si>
  <si>
    <t>Deng et al. 2013</t>
  </si>
  <si>
    <t>Bordoloi et al. 2013</t>
  </si>
  <si>
    <t>Zhao et al. 2013</t>
  </si>
  <si>
    <t>Zhao et al. 2014</t>
  </si>
  <si>
    <t>Feng et al. 2014</t>
  </si>
  <si>
    <t>Chiou et al. 2015</t>
  </si>
  <si>
    <t>Sun et al. 2016</t>
  </si>
  <si>
    <t>Vergel-Tovar 2016</t>
  </si>
  <si>
    <t>Qing et al. 2016</t>
  </si>
  <si>
    <t>Dai et al. 2016</t>
  </si>
  <si>
    <t>Ramezani et al. 2017</t>
  </si>
  <si>
    <t>Bindong et al. 2017</t>
  </si>
  <si>
    <t>Sun et al. 2017</t>
  </si>
  <si>
    <t>Wu et al. 2017</t>
  </si>
  <si>
    <t>Table 4c p. 1060 (No to Yes/maybe)</t>
  </si>
  <si>
    <t>146.1.1</t>
  </si>
  <si>
    <t>Table 2 p. 437 (not corrected for location and personal characteristics HE)</t>
  </si>
  <si>
    <t>Disaggregate</t>
  </si>
  <si>
    <t>Varies</t>
  </si>
  <si>
    <t>1991, 1999</t>
  </si>
  <si>
    <t>Disamenity ('Unattractive view')</t>
  </si>
  <si>
    <t>146.1.2</t>
  </si>
  <si>
    <t>fron door on cycle route</t>
  </si>
  <si>
    <t>146.1.3</t>
  </si>
  <si>
    <t>146.1.4</t>
  </si>
  <si>
    <t>30km/h zone</t>
  </si>
  <si>
    <t>146.1.5</t>
  </si>
  <si>
    <t>traffic calming measures</t>
  </si>
  <si>
    <t>146.1.6</t>
  </si>
  <si>
    <t>household (address) density (/ha)</t>
  </si>
  <si>
    <t>146.1.7</t>
  </si>
  <si>
    <t>planting in area (amenity)</t>
  </si>
  <si>
    <t>146.1.8</t>
  </si>
  <si>
    <t>suitable for pedestrians</t>
  </si>
  <si>
    <t>146.1.9</t>
  </si>
  <si>
    <t>suitable for cyclists</t>
  </si>
  <si>
    <t>146.1.10</t>
  </si>
  <si>
    <t>daily shopping easily accessible</t>
  </si>
  <si>
    <t>146.1.11</t>
  </si>
  <si>
    <t>weekly shopping easily accessible</t>
  </si>
  <si>
    <t>146.1.12</t>
  </si>
  <si>
    <t>other shopping easily accessible</t>
  </si>
  <si>
    <t>146.2.1</t>
  </si>
  <si>
    <t>Table 2 p. 437 (corrected for location and personal characteristics -LP+)</t>
  </si>
  <si>
    <t>146.2.2</t>
  </si>
  <si>
    <t>146.2.3</t>
  </si>
  <si>
    <t>146.2.4</t>
  </si>
  <si>
    <t>146.2.5</t>
  </si>
  <si>
    <t>146.2.6</t>
  </si>
  <si>
    <t>146.2.7</t>
  </si>
  <si>
    <t>146.2.8</t>
  </si>
  <si>
    <t>146.2.9</t>
  </si>
  <si>
    <t>146.2.10</t>
  </si>
  <si>
    <t>146.2.11</t>
  </si>
  <si>
    <t>146.2.12</t>
  </si>
  <si>
    <t>146.3.1</t>
  </si>
  <si>
    <t>Table 3 p. 441</t>
  </si>
  <si>
    <t>146.3.2</t>
  </si>
  <si>
    <t>146.3.3</t>
  </si>
  <si>
    <t>146.3.4</t>
  </si>
  <si>
    <t>146.3.5</t>
  </si>
  <si>
    <t>146.3.6</t>
  </si>
  <si>
    <t>146.3.7</t>
  </si>
  <si>
    <t>146.3.8</t>
  </si>
  <si>
    <t>146.3.9</t>
  </si>
  <si>
    <t>146.3.10</t>
  </si>
  <si>
    <t>146.3.11</t>
  </si>
  <si>
    <t>146.4.1</t>
  </si>
  <si>
    <t>Table 4 p. 442</t>
  </si>
  <si>
    <t>146.4.2</t>
  </si>
  <si>
    <t>146.4.3</t>
  </si>
  <si>
    <t>146.4.4</t>
  </si>
  <si>
    <t>146.4.5</t>
  </si>
  <si>
    <t>146.4.6</t>
  </si>
  <si>
    <t>146.4.7</t>
  </si>
  <si>
    <t>146.4.8</t>
  </si>
  <si>
    <t>146.4.9</t>
  </si>
  <si>
    <t>146.4.10</t>
  </si>
  <si>
    <t>Table 3 p. 570</t>
  </si>
  <si>
    <t>land use mix</t>
  </si>
  <si>
    <t>Pinjari et al 2007</t>
  </si>
  <si>
    <t>Snowball</t>
  </si>
  <si>
    <t>Spatial structure and mobility</t>
  </si>
  <si>
    <t>Modeling residential sorting
effects to understand the impact of the built environment on commute mode choice</t>
  </si>
  <si>
    <t>144.1.1</t>
  </si>
  <si>
    <t>144.1.2</t>
  </si>
  <si>
    <t>Table 3 p. 6</t>
  </si>
  <si>
    <t>WalkScore, local living score, count of services/mixed use opportunities, perception of convenience of access to amenities and activities</t>
  </si>
  <si>
    <t>2010 - 2017</t>
  </si>
  <si>
    <t xml:space="preserve">Continuous </t>
  </si>
  <si>
    <t>Aggregate</t>
  </si>
  <si>
    <t>pop_den</t>
  </si>
  <si>
    <t>Act_den</t>
  </si>
  <si>
    <t>Table 6 "HWH TT 111"</t>
  </si>
  <si>
    <t>Table 6 "HWH TT 121"</t>
  </si>
  <si>
    <t>Table 6 "HWH TT 141"</t>
  </si>
  <si>
    <t>Factor 3 (Landuse): Measures density: civil construction jobs, industry sector jobs, commerce sector jobs, service sector jobs, school enrolments, population</t>
  </si>
  <si>
    <t>Pop_den</t>
  </si>
  <si>
    <t>Emp_den</t>
  </si>
  <si>
    <t>Net density (excludes open and green space)</t>
  </si>
  <si>
    <t>connectivity</t>
  </si>
  <si>
    <t>Local_access</t>
  </si>
  <si>
    <t>Local_Access</t>
  </si>
  <si>
    <t>Accessibility</t>
  </si>
  <si>
    <t>increasng</t>
  </si>
  <si>
    <t>Disamenity</t>
  </si>
  <si>
    <t>Inaccessible</t>
  </si>
  <si>
    <t>Micro/ neighbrouhood</t>
  </si>
  <si>
    <t>Neighbourhood/macro</t>
  </si>
  <si>
    <t>Categoriccal indicators of amenity or connectivity: Building setback, building orientation, pedestrian orientation, neighbourhood type, building age, presence of sidewalk, grid street network</t>
  </si>
  <si>
    <t>Design_Cat</t>
  </si>
  <si>
    <t>PT-Access</t>
  </si>
  <si>
    <t>Auto-Access</t>
  </si>
  <si>
    <t>25.3.2</t>
  </si>
  <si>
    <t>aggregate</t>
  </si>
  <si>
    <t>Direct Correlation</t>
  </si>
  <si>
    <t>Table  2  p. 120</t>
  </si>
  <si>
    <t>Table 2 p. 143</t>
  </si>
  <si>
    <t>Fisher's exact test</t>
  </si>
  <si>
    <t>Housing style (2nd newest); 2001 - 2005 (categorical)</t>
  </si>
  <si>
    <t>Entropy (origin) value ranges from 0 to 1 (1 represents a heterogeneous area where all
land-uses are equally distributed at origin)</t>
  </si>
  <si>
    <t>Traffic Calming (demarcated by living in a limited traffic zone); Categorical</t>
  </si>
  <si>
    <t>Entropy (destination) value ranges from 0 to 1 (1 represents a heterogeneous area where all
land-uses are equally distributed at destination)</t>
  </si>
  <si>
    <t>2013, 2014</t>
  </si>
  <si>
    <t>high-rise multifamily BRT-oriented mixed land uses</t>
  </si>
  <si>
    <t>inaccessible</t>
  </si>
  <si>
    <t>multilevel logistics regression</t>
  </si>
  <si>
    <t>Approximate t-statistic of the regression coefficient based on standard error of the regression coefficient</t>
  </si>
  <si>
    <t>emp_den</t>
  </si>
  <si>
    <t>front door on cycle route</t>
  </si>
  <si>
    <t>Auto-Design</t>
  </si>
  <si>
    <t>Perceived transit personal safety threat</t>
  </si>
  <si>
    <t>6b, 5</t>
  </si>
  <si>
    <t>source</t>
  </si>
  <si>
    <t>logsum parameter</t>
  </si>
  <si>
    <t>Access_Cat</t>
  </si>
  <si>
    <t xml:space="preserve">Located in CBD, TOD or close to transit , High density, above average density, presence of local living opportunities, discrete categorisation of urbanisation level (endogenous to 'regional accessibility' control). </t>
  </si>
  <si>
    <t>Mode Choice (probability)</t>
  </si>
  <si>
    <t>walking</t>
  </si>
  <si>
    <t>Non motorised transport</t>
  </si>
  <si>
    <t>Zhang 2004</t>
  </si>
  <si>
    <t>The role of land use in travel mode choice - Evidence from Boston and Hong kong</t>
  </si>
  <si>
    <t>Pop density (origin)</t>
  </si>
  <si>
    <t>Job density (origin)</t>
  </si>
  <si>
    <t>Pop density (destination)</t>
  </si>
  <si>
    <t>Job density (destination)</t>
  </si>
  <si>
    <t>Land use balance (origin)</t>
  </si>
  <si>
    <t>Land use balance (destination)</t>
  </si>
  <si>
    <t>Table 3 (Boston - work trip, expanded)</t>
  </si>
  <si>
    <t>Table 3 (Boston - non-work trip, expanded)</t>
  </si>
  <si>
    <t>Table 4 (Hong Kong - work trip, expanded)</t>
  </si>
  <si>
    <t>population density (origin)</t>
  </si>
  <si>
    <t>131.1.1</t>
  </si>
  <si>
    <t>131.1.2</t>
  </si>
  <si>
    <t>131.1.3</t>
  </si>
  <si>
    <t>131.1.4</t>
  </si>
  <si>
    <t>131.1.5</t>
  </si>
  <si>
    <t>131.1.6</t>
  </si>
  <si>
    <t>131.2.1</t>
  </si>
  <si>
    <t>131.3.1</t>
  </si>
  <si>
    <t>131.2.2</t>
  </si>
  <si>
    <t>131.2.3</t>
  </si>
  <si>
    <t>131.2.4</t>
  </si>
  <si>
    <t>131.2.5</t>
  </si>
  <si>
    <t>131.2.6</t>
  </si>
  <si>
    <t>131.3.2</t>
  </si>
  <si>
    <t>Table 4 (Hong Kong - non-work trip, expanded)</t>
  </si>
  <si>
    <t>131.4.1</t>
  </si>
  <si>
    <t>131.4.2</t>
  </si>
  <si>
    <t>drive alone or active modes</t>
  </si>
  <si>
    <t>NA</t>
  </si>
  <si>
    <t>Accessible destination (categorical)</t>
  </si>
  <si>
    <t xml:space="preserve">Direction </t>
  </si>
  <si>
    <t>Housing style (newest);  post 2006 (categorical)</t>
  </si>
  <si>
    <t>135.1.3</t>
  </si>
  <si>
    <t>141.1.2</t>
  </si>
  <si>
    <t>118.1.3</t>
  </si>
  <si>
    <t>Fit</t>
  </si>
  <si>
    <t>Fit_Type</t>
  </si>
  <si>
    <t>residential density</t>
  </si>
  <si>
    <t>% retail floorspace ratio</t>
  </si>
  <si>
    <t>sidewalk length</t>
  </si>
  <si>
    <t>Number of blocks</t>
  </si>
  <si>
    <t>118.1.4</t>
  </si>
  <si>
    <t>118.1.5</t>
  </si>
  <si>
    <t>118.1.6</t>
  </si>
  <si>
    <t>118.1.7</t>
  </si>
  <si>
    <t>118.1.8</t>
  </si>
  <si>
    <t>weekday</t>
  </si>
  <si>
    <t>weekend</t>
  </si>
  <si>
    <t>120.1.2</t>
  </si>
  <si>
    <t>road length: centreline metres within 1000m of current residence</t>
  </si>
  <si>
    <t xml:space="preserve">Model 5 table 14 p. 51, </t>
  </si>
  <si>
    <t>Model 6 Table 44 p. 117</t>
  </si>
  <si>
    <t>work</t>
  </si>
  <si>
    <t>Chi square</t>
  </si>
  <si>
    <t>248.4 (p&lt;0.001)</t>
  </si>
  <si>
    <t>Table 3 (model 4) p. 326</t>
  </si>
  <si>
    <t>Table 5.3.1 (low income segment) (Model 4)</t>
  </si>
  <si>
    <t>Table 5.1.1 (low income segment) (model 4)</t>
  </si>
  <si>
    <t>Table 5.4.1 (low income segment) (Model 4)</t>
  </si>
  <si>
    <t>Table 5.5.1 (low income segment) (Model 4)</t>
  </si>
  <si>
    <t>Table 5.1.2 (medium income segment) (Model 4)</t>
  </si>
  <si>
    <t>Table 5.5.2 (medium income segment) (Model 4)</t>
  </si>
  <si>
    <t>Table 5.4.2 (medium income segment) (Model 4)</t>
  </si>
  <si>
    <t>Table 5.3.2 (medium income segment) (Model 4)</t>
  </si>
  <si>
    <t>Table 5.3.3 (high income segment) (Model 4)</t>
  </si>
  <si>
    <t>Table 5.2.3 (high income segmen (Model 4)</t>
  </si>
  <si>
    <t>Table 5.4.3  (high income segmen (Model 4)</t>
  </si>
  <si>
    <t>Table 5.1.3 (high income segmen (Model 4)</t>
  </si>
  <si>
    <t>Table 5.2.1 (low income segmen(Model 4)</t>
  </si>
  <si>
    <t>Table 5 - subway expanded model</t>
  </si>
  <si>
    <t>Table 6 - subway expanded model</t>
  </si>
  <si>
    <t>peak</t>
  </si>
  <si>
    <t>Pearson correlation</t>
  </si>
  <si>
    <t>Table 4 p. 571</t>
  </si>
  <si>
    <t>Dissimilarity of land uses in adjacent actively developed cells (20m cells)</t>
  </si>
  <si>
    <t>Dissimilarity of land uses in adjacent actively developed cells (100m cells)</t>
  </si>
  <si>
    <t>not relevant to Fisher's exact test</t>
  </si>
  <si>
    <t>Fisher's exact statistics (for independence of variables)</t>
  </si>
  <si>
    <t>School</t>
  </si>
  <si>
    <t>134.1.2</t>
  </si>
  <si>
    <t>likelihood at convergence</t>
  </si>
  <si>
    <t>Table 38, p. 344 (fully adjusted)</t>
  </si>
  <si>
    <t>Table 40, p. 352 (land use model)</t>
  </si>
  <si>
    <t>Table 41, p. 354</t>
  </si>
  <si>
    <t>Table 44 p. 356</t>
  </si>
  <si>
    <t>142.1.5</t>
  </si>
  <si>
    <t>142.2.7</t>
  </si>
  <si>
    <t>142.2.8</t>
  </si>
  <si>
    <t>142.2.9</t>
  </si>
  <si>
    <t>142.1.6</t>
  </si>
  <si>
    <t>142.1.7</t>
  </si>
  <si>
    <t>142.1.8</t>
  </si>
  <si>
    <t>142.1.9</t>
  </si>
  <si>
    <t>Street type 5 : high integration, low pop den, low diversity, low design qality, No PT</t>
  </si>
  <si>
    <t>Street type 6 : low integration, low pop den, low diversity, low design qality, No PT</t>
  </si>
  <si>
    <t>Street type 7: low integration, low pop den, low diversity, high design qality, No PT</t>
  </si>
  <si>
    <t>Street type 8 : high integration, high pop den, high diversity, low design qality, No PT</t>
  </si>
  <si>
    <t>143.1.1</t>
  </si>
  <si>
    <t>143.1.3</t>
  </si>
  <si>
    <t>143.1.4</t>
  </si>
  <si>
    <t>143.1.5</t>
  </si>
  <si>
    <t>143.1.6</t>
  </si>
  <si>
    <t>Table 3 p. 449, elasticity table 4</t>
  </si>
  <si>
    <t>Number of 4-way intersections per number of intersections in residential areas</t>
  </si>
  <si>
    <t>Road length per area in residential areas</t>
  </si>
  <si>
    <t>origin/residence</t>
  </si>
  <si>
    <t>destination/workplace</t>
  </si>
  <si>
    <t>Table 8 (1) p. 18</t>
  </si>
  <si>
    <t>Table 8 (3) p. 18</t>
  </si>
  <si>
    <t>Pedestrian priority area</t>
  </si>
  <si>
    <t>Omitted</t>
  </si>
  <si>
    <t>Revealed preference</t>
  </si>
  <si>
    <t>Secondary - patronage</t>
  </si>
  <si>
    <t>Secondary - travel or household survey</t>
  </si>
  <si>
    <t>Secondary - Census</t>
  </si>
  <si>
    <t>Primary survey</t>
  </si>
  <si>
    <t>Land use entropy</t>
  </si>
  <si>
    <t>Source (6b)</t>
  </si>
  <si>
    <t xml:space="preserve">Ewing and Cervero 2010 </t>
  </si>
  <si>
    <t>Poisson, Negative Binomial</t>
  </si>
  <si>
    <t>Descriptives p. 100, table 5.4 p. 113 'Lev transit', mode share p. 74</t>
  </si>
  <si>
    <t>Descriptives p. 100, table 5.4 p. 113 'transit', mode share p. 74</t>
  </si>
  <si>
    <t>table 5.8 p. 137, mode share figure 4.7</t>
  </si>
  <si>
    <t>Population density (at home)</t>
  </si>
  <si>
    <t>Employment density (at home)</t>
  </si>
  <si>
    <t>derived (6a)</t>
  </si>
  <si>
    <t>Derived (4a)</t>
  </si>
  <si>
    <t>Derived (4b)</t>
  </si>
  <si>
    <t>Derived (4c)</t>
  </si>
  <si>
    <t>Derived (2 - reversed the reference case from PT; 4a)</t>
  </si>
  <si>
    <t>χ2</t>
  </si>
  <si>
    <t>Test statistics</t>
  </si>
  <si>
    <t>2.5% CI: −0.00016, 97.5% CI : -0.00013</t>
  </si>
  <si>
    <t>Standardised beta coefficient</t>
  </si>
  <si>
    <t>IRR - Derived (4b)</t>
  </si>
  <si>
    <t>Error and significance</t>
  </si>
  <si>
    <t>Derived (1): Standardised beta coefficient</t>
  </si>
  <si>
    <t>F-statistic</t>
  </si>
  <si>
    <t>Fisher's distribution</t>
  </si>
  <si>
    <t>Table 6 p. 11</t>
  </si>
  <si>
    <t>Source (6a)</t>
  </si>
  <si>
    <t>SE_B_Source</t>
  </si>
  <si>
    <t>SE_E_Source</t>
  </si>
  <si>
    <t>Aassumed 0</t>
  </si>
  <si>
    <t>1/4 mile radial stop catchment</t>
  </si>
  <si>
    <t>1/2 mile radial stop catchment</t>
  </si>
  <si>
    <t>Transit stop ridership</t>
  </si>
  <si>
    <t>MSA/ city/ municipality</t>
  </si>
  <si>
    <t>census block group/ tract</t>
  </si>
  <si>
    <t>route/ network buffer</t>
  </si>
  <si>
    <t>development or site</t>
  </si>
  <si>
    <t>per capita trip</t>
  </si>
  <si>
    <t>per capita increase in linked passenger trip</t>
  </si>
  <si>
    <t>trip in last months</t>
  </si>
  <si>
    <t>mean daily trip</t>
  </si>
  <si>
    <t>Average trip per month</t>
  </si>
  <si>
    <t>average daily boarding</t>
  </si>
  <si>
    <t>unlinked trip (boarding)</t>
  </si>
  <si>
    <t>Transit use (probabiblity)</t>
  </si>
  <si>
    <t>Work</t>
  </si>
  <si>
    <t>Non-Work</t>
  </si>
  <si>
    <t>Non-work</t>
  </si>
  <si>
    <t>non-work</t>
  </si>
  <si>
    <t>Table 3 (shopping/ Non-work)</t>
  </si>
  <si>
    <t>Table 3 p. 215 (Non-work)</t>
  </si>
  <si>
    <t>Peak</t>
  </si>
  <si>
    <t>Off-peak</t>
  </si>
  <si>
    <t>Home-based</t>
  </si>
  <si>
    <t>Europe, Canada, USA</t>
  </si>
  <si>
    <t>Pre-2010</t>
  </si>
  <si>
    <t>Destination/workplace</t>
  </si>
  <si>
    <t>Origin/residence</t>
  </si>
  <si>
    <t>Buffer_Type</t>
  </si>
  <si>
    <t>Buffer_size</t>
  </si>
  <si>
    <t>radial</t>
  </si>
  <si>
    <t xml:space="preserve"> 800m &lt;x &lt;1600m</t>
  </si>
  <si>
    <t>ring</t>
  </si>
  <si>
    <t xml:space="preserve"> 1600m</t>
  </si>
  <si>
    <t>radial street</t>
  </si>
  <si>
    <t xml:space="preserve"> &lt;400m</t>
  </si>
  <si>
    <t xml:space="preserve"> 400m</t>
  </si>
  <si>
    <t xml:space="preserve"> 800m</t>
  </si>
  <si>
    <t xml:space="preserve"> not stated</t>
  </si>
  <si>
    <t>census geography</t>
  </si>
  <si>
    <t xml:space="preserve"> city or metropolitan area</t>
  </si>
  <si>
    <t xml:space="preserve"> STF3</t>
  </si>
  <si>
    <t>access corridor</t>
  </si>
  <si>
    <t xml:space="preserve"> other</t>
  </si>
  <si>
    <t xml:space="preserve"> post code</t>
  </si>
  <si>
    <t xml:space="preserve"> PUMA</t>
  </si>
  <si>
    <t xml:space="preserve"> sub-district</t>
  </si>
  <si>
    <t xml:space="preserve"> TAZ</t>
  </si>
  <si>
    <t>400 &lt; x &lt; 800m</t>
  </si>
  <si>
    <t>block or tract</t>
  </si>
  <si>
    <t>&gt;1600m</t>
  </si>
  <si>
    <t>Binary logistic</t>
  </si>
  <si>
    <t>Multinomial logistic</t>
  </si>
  <si>
    <t>OLS (partial adjustment)</t>
  </si>
  <si>
    <t>OLS (one-tailed bivariate linear regression)</t>
  </si>
  <si>
    <t>Multinomial logistic (fractional)</t>
  </si>
  <si>
    <t>Multinomial logistic (multi-level)</t>
  </si>
  <si>
    <t>binary logistic (multilevel)</t>
  </si>
  <si>
    <t>logistic (nested)</t>
  </si>
  <si>
    <t>Multinomial logistic (nested)</t>
  </si>
  <si>
    <t>multinomial logistic</t>
  </si>
  <si>
    <t>Simultaneous logistic model</t>
  </si>
  <si>
    <t>Binary logistic (lower nest only)</t>
  </si>
  <si>
    <t>Table 7, p. 38 (equation A)</t>
  </si>
  <si>
    <t>2, 4a</t>
  </si>
  <si>
    <t>Derived (2 - Reversed the reference case from PT; 4a)</t>
  </si>
  <si>
    <t xml:space="preserve">4b, </t>
  </si>
  <si>
    <t>6aa</t>
  </si>
  <si>
    <t>2, 3 (ref case was PT), 4a, 5</t>
  </si>
  <si>
    <t>4b, 5, 103</t>
  </si>
  <si>
    <t>6c</t>
  </si>
  <si>
    <t>1, 6c</t>
  </si>
  <si>
    <t>6c, 10, 5</t>
  </si>
  <si>
    <t>derived (6c)</t>
  </si>
  <si>
    <t>Derived (6c)</t>
  </si>
  <si>
    <t>derived (6c) (assumed mean in percentage digits; assumed density /1000</t>
  </si>
  <si>
    <t>6d</t>
  </si>
  <si>
    <t>derived (6d)</t>
  </si>
  <si>
    <t>E_Source</t>
  </si>
  <si>
    <t>6e</t>
  </si>
  <si>
    <t>derived (6e)</t>
  </si>
  <si>
    <t>Derived (6e)</t>
  </si>
  <si>
    <t>7a</t>
  </si>
  <si>
    <t>7a 5</t>
  </si>
  <si>
    <t>7a,</t>
  </si>
  <si>
    <t>7a, 5</t>
  </si>
  <si>
    <t>4a, 7a</t>
  </si>
  <si>
    <t>4a, 7a, 5</t>
  </si>
  <si>
    <t>4b, 7a, 5</t>
  </si>
  <si>
    <t>4a, 5, 7a</t>
  </si>
  <si>
    <t>2, 3 (ref case was PT), 4a, 7a, 5</t>
  </si>
  <si>
    <t>4b, 7b</t>
  </si>
  <si>
    <t>4b, 3, 5, 7b</t>
  </si>
  <si>
    <t>Derived (7b)</t>
  </si>
  <si>
    <t>derived (7b)</t>
  </si>
  <si>
    <t>Derived (7a)</t>
  </si>
  <si>
    <t>derived (7a)</t>
  </si>
  <si>
    <t>Derived (7a); (used average mode shares p. 14 for elasticity calc as model-specific means only given for relative trip time)</t>
  </si>
  <si>
    <t>4c, 7a</t>
  </si>
  <si>
    <t>4c, 5, 7a</t>
  </si>
  <si>
    <t>8a</t>
  </si>
  <si>
    <t>4a, 8a, 7a</t>
  </si>
  <si>
    <t>7b, 8a</t>
  </si>
  <si>
    <t>6c, 8a</t>
  </si>
  <si>
    <t>4a, 7a, 5, 8a</t>
  </si>
  <si>
    <t>6a, 8a</t>
  </si>
  <si>
    <t>6a, 5, 8a</t>
  </si>
  <si>
    <t>6e, 5, 8a</t>
  </si>
  <si>
    <t>4a, 8a</t>
  </si>
  <si>
    <t>6e, 8a, 5</t>
  </si>
  <si>
    <t>2, 4a, 8a</t>
  </si>
  <si>
    <t>7a, 8a</t>
  </si>
  <si>
    <t>6e, 8a</t>
  </si>
  <si>
    <t>6a, 10, 8a</t>
  </si>
  <si>
    <t>4a, 7a, 8a</t>
  </si>
  <si>
    <t>6a, 8a, 5</t>
  </si>
  <si>
    <t>6c, 8a, 5</t>
  </si>
  <si>
    <t>6e, 4b, 8a</t>
  </si>
  <si>
    <t>8a, 4b</t>
  </si>
  <si>
    <t>6a, 4c, 8a</t>
  </si>
  <si>
    <t>Derived (8a)</t>
  </si>
  <si>
    <t>6c, 5, 8a</t>
  </si>
  <si>
    <t>5, 7a, 8a</t>
  </si>
  <si>
    <t>6c, 10, 5, 8a</t>
  </si>
  <si>
    <t>4a, 5, 8a</t>
  </si>
  <si>
    <t>8a, SS calculated as: population/average household size *1% (stated sample size)</t>
  </si>
  <si>
    <t>5, 8a</t>
  </si>
  <si>
    <t>6d, 8a</t>
  </si>
  <si>
    <t>4b, 8b</t>
  </si>
  <si>
    <t>Derived (8b)</t>
  </si>
  <si>
    <t>derived (8c)</t>
  </si>
  <si>
    <t>Derived (8c)</t>
  </si>
  <si>
    <t>5, 103</t>
  </si>
  <si>
    <t>7b</t>
  </si>
  <si>
    <t>8b</t>
  </si>
  <si>
    <t>Shiftan, Y. and Barlach, Y.</t>
  </si>
  <si>
    <t>Bhiromkaew, J.</t>
  </si>
  <si>
    <t>Dill, J. and Wardell, E.</t>
  </si>
  <si>
    <t>Concas, S. and DeSalvo J. S.</t>
  </si>
  <si>
    <t>Yarlagadda, A.K. and Srinivasan, S.</t>
  </si>
  <si>
    <t>Zhang, J.</t>
  </si>
  <si>
    <t>Gordon, P.</t>
  </si>
  <si>
    <t>Siddiqui, N.H.</t>
  </si>
  <si>
    <t>van de Coevering, P.and Schwanen, T.</t>
  </si>
  <si>
    <t>Sung, H.</t>
  </si>
  <si>
    <t>Blumenberg, E. and Smart, M.</t>
  </si>
  <si>
    <t>Zhao, F.; Li, M. T.; Chow, L. F.; Gan, A. and Shen, L. D.</t>
  </si>
  <si>
    <t>Taylor, B. D.; Miller, D.; Iseki, H. and Fink, C.</t>
  </si>
  <si>
    <t>Lane, C.; DiCarlantonio, M. and Usvyat, L.</t>
  </si>
  <si>
    <t>Chen, C.; Gong, H. and Paaswell, R.</t>
  </si>
  <si>
    <t>Polzin, S.E.; Maggio, E. and Chu, X.</t>
  </si>
  <si>
    <t>Ryan, S. and Frank, L.F.</t>
  </si>
  <si>
    <t>Hess, D.B.</t>
  </si>
  <si>
    <t>Frank, L.;, Bradley, M.; Kavage, S.; Chapman, J. and Lawton, T.K</t>
  </si>
  <si>
    <t>Brown, S.; Cable, F.; Chalmers K.; Clark, C.; Jones, L.; Kueber, G.; Landfried, E.; Liles, C.; Lindquist, N.; Pan, X.; Ray R.A.; Sshahan, Z.; Teague, C. and Yasukochi, E.</t>
  </si>
  <si>
    <t>Chakraborty, A. and Mishra, S.</t>
  </si>
  <si>
    <t>Ramos-Santiago, L.E. and Brown, J.</t>
  </si>
  <si>
    <t>Imani, A. F.; Ghafghazi, G.; Eluru, N. and Pinjari, A.R.</t>
  </si>
  <si>
    <t>de Grange, L.; Troncoso, R. and Gonzalez, F.</t>
  </si>
  <si>
    <t>Cardozo, O. D.; Garcia-Palomares, J. C. and Gutierrez, J.</t>
  </si>
  <si>
    <t>Tracy, A.J.; Su, P.; Sadek, A.W. and Wang, Q.</t>
  </si>
  <si>
    <t>Talbott, M.R.</t>
  </si>
  <si>
    <t>Buehler, R. and Pucher, J.</t>
  </si>
  <si>
    <t>Cervero, R.; Murakami, J. and Miller, M.</t>
  </si>
  <si>
    <t>Durning, M. and Townsend, C.</t>
  </si>
  <si>
    <t>Kamruzzaman, M; Shatu, F.M.; Hine, J. and Turrell, G.</t>
  </si>
  <si>
    <t>Kamruzzaman, M.; Baker, D. and Turrell, G.</t>
  </si>
  <si>
    <t>Zhu, P.; Dong, H. and Wu, C.</t>
  </si>
  <si>
    <t>Marshall, W. and Garrick, N.</t>
  </si>
  <si>
    <t>Zamir, K. R.; Nasri, A.; Baghaei, B.; Mahapatra, S. and Zhang, L.</t>
  </si>
  <si>
    <t>Zahabi, S.A.H.; Miranda-Moreno, L.F.; Patterson, Z. and Barla, P.</t>
  </si>
  <si>
    <t>Boulange, C.; Gunn, L.; Giles-Corti, B.; Mavoa, S.; Pettit, C.; and Badland, H.</t>
  </si>
  <si>
    <t>Chakour, V. and Eluru, N.</t>
  </si>
  <si>
    <t>Imam, R. and Tarawneh, B.</t>
  </si>
  <si>
    <t>Aditjandra, P.T.; Cao, X. and Mulley, C.</t>
  </si>
  <si>
    <t>Cao, J.; Fan, Y.; Guthrie, A. and Zhang, Y.</t>
  </si>
  <si>
    <t>Currie, G.; Ahern, A. and Delbosc, A.</t>
  </si>
  <si>
    <t>Sung, H.; Choi, K.; Lee, S. and Cheon, S.</t>
  </si>
  <si>
    <t>Armbruster, B.</t>
  </si>
  <si>
    <t>Kerkman, K.; Martens, K. and Meurs, H.</t>
  </si>
  <si>
    <t>Foletta, N.; Vanderkwaak, N. and Grandy, B.</t>
  </si>
  <si>
    <t>Tsai, C. H.; Mulley, C. and Clifton, G.</t>
  </si>
  <si>
    <t>Guerra, E.; Cervero, R. and Tischler, D.</t>
  </si>
  <si>
    <t>Liu, C.; Erdogan, S.; Ting, M. and Ducca, F.W.</t>
  </si>
  <si>
    <t>Bhattacharya, T.</t>
  </si>
  <si>
    <t>Mangan, M.M.</t>
  </si>
  <si>
    <t>Mitra, R. and Buliung R.N.</t>
  </si>
  <si>
    <t>Woldeamanuel, M. and Kent, A.</t>
  </si>
  <si>
    <t>Nawrocki, J.; Nakagawa, D.; Matsunaka, R. and Oba, T.</t>
  </si>
  <si>
    <t>Kuby, M.; Barranda, A. and Upchurch, C.</t>
  </si>
  <si>
    <t>Bento, A. M.; Cropper, M. L.; Mobarak, A. M. and Vinha, K.</t>
  </si>
  <si>
    <t>Chow L.F.; Zhao, F.; Liu, X.; Li M.T.; and Ubaka, I.</t>
  </si>
  <si>
    <t>Arbues, P.; Banos, J. F.; Mayor, M. and Suarez, P.</t>
  </si>
  <si>
    <t>Schneider, R.J.; Hu, L. and Stefanich, J.</t>
  </si>
  <si>
    <t>Loo, B. P. Y.; Chen, C. and Chan, E. T. H.</t>
  </si>
  <si>
    <t>Duggal, M.; Radakovic, N.; Bhowmick, A. and Datla, S.</t>
  </si>
  <si>
    <t>Voulgaris, C. T.; Blumenberg, E.; Taylor, B. D.; Brown, A. and Ralph, K.</t>
  </si>
  <si>
    <t>Jun, M. J.; Kim, J. I.; Kwon, J. H. and Jeong, J. E.</t>
  </si>
  <si>
    <t>Brown, J.; Thompson, G.; Bhattacharya, T. and Jaroszynski, M.</t>
  </si>
  <si>
    <t>Deng, T. T.; Ma, M. L. and Wang, J.</t>
  </si>
  <si>
    <t>Zhao, J. B.; Deng, W.; Song, Y. and Zhu, Y. R.</t>
  </si>
  <si>
    <t>Feng, J. X.; Dijst, M.; Wissink, B. and Prillwitz, J.</t>
  </si>
  <si>
    <t>Sun, L. S.; Wang, S. W.; Yao, L. Y.; Rong, J. and Ma, J. M.</t>
  </si>
  <si>
    <t>Pinjari, A. R. , Pendyala, R. M.; Bhat, C. R.; and Waddell, P. A</t>
  </si>
  <si>
    <t>Rahman, M. N.; Taylor N.C.; Idris, A.O.; and Villarreal, R.</t>
  </si>
  <si>
    <t>Saghapour, T.; Moridpour, S. and Thompson, R.</t>
  </si>
  <si>
    <t>Dalton, A.M.; Jones, A.P.; Panter, J.R. and Ogilvie, D.</t>
  </si>
  <si>
    <t>Gehrke, S.R. and Clifton, K.J.</t>
  </si>
  <si>
    <t>Lee, J.</t>
  </si>
  <si>
    <t>Hammadou, H. and Papaix, C.</t>
  </si>
  <si>
    <t>Chen, S. and Zegras, C.</t>
  </si>
  <si>
    <t>Lee, S.; An, Y. and Kim, K.</t>
  </si>
  <si>
    <t>Ma, L.; Mulley, C. and Liu, W.</t>
  </si>
  <si>
    <t>Verbas, İ Ö.; Frei, C.; Mahmassani, H.S. and Chan, R.</t>
  </si>
  <si>
    <t>Appleyard, B.</t>
  </si>
  <si>
    <t>Kim, D.; Ahn, Y.; Choi, S. and Kim, K.</t>
  </si>
  <si>
    <t>Lane, B.W.</t>
  </si>
  <si>
    <t>Rubin, O.; Mulder, C.H.; and Bertolini, L;</t>
  </si>
  <si>
    <t>Susilo, Y;O.; Williams, K.; Lindsay, M. and Dair, C.</t>
  </si>
  <si>
    <t>Spears, S.P.</t>
  </si>
  <si>
    <t>Therese, S.A.; Buys, L.; Bell, L. and Miller, E.</t>
  </si>
  <si>
    <t>Renne, J.; Hamidi, S. and Ewing, R.</t>
  </si>
  <si>
    <t>Peterson, D.</t>
  </si>
  <si>
    <t>Gutierrez, J.; Cardozo O.D.; and Palomares, J.C.G</t>
  </si>
  <si>
    <t>Noland, R.B. and DiPetrillo, S.</t>
  </si>
  <si>
    <t>Naess, P.</t>
  </si>
  <si>
    <t>Lin, J.J. and Shin, T.S.</t>
  </si>
  <si>
    <t>Cervero, R. and Murakami, J.</t>
  </si>
  <si>
    <t>Chatman, D.G.; Klein, N. and DiPetrillo, S.</t>
  </si>
  <si>
    <t>Caulfield, B. and Ahern, A.</t>
  </si>
  <si>
    <t>Papaioannou, D. and Martinez L.M..</t>
  </si>
  <si>
    <t>Goel, R. and Tiwari, G.</t>
  </si>
  <si>
    <t>Zhou, W. and Li, Z.</t>
  </si>
  <si>
    <t>Vergel-Tovar, C.E.</t>
  </si>
  <si>
    <t>Sun, B.; Ermagun, A. and Bo, D.</t>
  </si>
  <si>
    <t>Meurs, H. and Haaijer, R.</t>
  </si>
  <si>
    <t>Deka, D.; Carnegie, J. and Kabak, M.</t>
  </si>
  <si>
    <t>Thompson, G.L.; Brown, J.R. and Bhattacharya, T.</t>
  </si>
  <si>
    <t>Pitombo, C.; Sousa, A.J. and Filipe, L. N.</t>
  </si>
  <si>
    <t>Dong, Y.; Pan, C. and Wei, Y.</t>
  </si>
  <si>
    <t>Song, Y.; Chen, Y. and Pan, X.</t>
  </si>
  <si>
    <t>Bordoloi, R.; Mote, A.; Sarkar, P.P. and Mallikarjuna, C.</t>
  </si>
  <si>
    <t>Chiou, Y.; Jou, R. and Yang, C.</t>
  </si>
  <si>
    <t>Qing, S.; Peng, C. and Haixiao, P.</t>
  </si>
  <si>
    <t>Dai, D.; Zhou, C. and Ye, C.</t>
  </si>
  <si>
    <t>Ramezani, S.; Pizzo, B. and Deakin, E.</t>
  </si>
  <si>
    <t>Cao, M. ; Mokhtarian, P.L. and Handy, S.L.</t>
  </si>
  <si>
    <t>Chapman, J. and Frank, L.</t>
  </si>
  <si>
    <t>Chatman, D.G.</t>
  </si>
  <si>
    <t>Ewing, R.; Greenwald, M.J.; Zhang, M.; Bogaerts, M. and Greene, W.</t>
  </si>
  <si>
    <t>Varying influences of the built environment on household travel in fifteen diverse regions of the United States</t>
  </si>
  <si>
    <t>Ewing, R.; Tian, G.; Goates, J. P.; Zhang, M.; Greenwald, M. J.; Joyce, A.; Kircher, J. and Greene, W.</t>
  </si>
  <si>
    <t>I-PLACE3S health &amp; climate enhancements and their application in King County</t>
  </si>
  <si>
    <t>Lawrence Frank &amp; Co. Inc. et al.  2009</t>
  </si>
  <si>
    <t>Lawrence Frank &amp; Co. Incorporated; The Sacramento Area council of Goverments and Mark Bradley Associates</t>
  </si>
  <si>
    <t>Travel characteristics of transit-oriented development in California</t>
  </si>
  <si>
    <t>Lund, H.; Cervero, R. and Wilson, R.</t>
  </si>
  <si>
    <t>Assessing the impact of urban form measures in nonwork trip mode choice after controlling for demographic and level-of-service effects</t>
  </si>
  <si>
    <t>Rajamani, J.; Bhat, C. R.; Handy, S.; Knaap, G. and Song, Y.</t>
  </si>
  <si>
    <t>Zhang, M.</t>
  </si>
  <si>
    <t>Hess 2009</t>
  </si>
  <si>
    <t>Cervero 2006</t>
  </si>
  <si>
    <t>Cervero. 2002</t>
  </si>
  <si>
    <t>Shiftan and Barlach 2002</t>
  </si>
  <si>
    <t>Hess 2001</t>
  </si>
  <si>
    <t>Bhiromkaew 2006</t>
  </si>
  <si>
    <t>Dill and Wardell 2007</t>
  </si>
  <si>
    <t>Kuby et al. 2004</t>
  </si>
  <si>
    <t>Zhao et al. 2002</t>
  </si>
  <si>
    <t>Concas and DeSalvo 2008</t>
  </si>
  <si>
    <t>Yarlagadda and Srinivasan 2008</t>
  </si>
  <si>
    <t>Zhang 2002</t>
  </si>
  <si>
    <t>Taylor et al. 2009</t>
  </si>
  <si>
    <t>Gordon 2004</t>
  </si>
  <si>
    <t>Siddiqui 2000</t>
  </si>
  <si>
    <t>Ryan and Frank 2009</t>
  </si>
  <si>
    <t>Polzin et al. 2007</t>
  </si>
  <si>
    <t>Chen et al. 2007</t>
  </si>
  <si>
    <t>van de Coevering and Schwanen 2006</t>
  </si>
  <si>
    <t>Lane et al. 2006</t>
  </si>
  <si>
    <t>Bento et al. 2005</t>
  </si>
  <si>
    <t>Brown and Thompson 2008</t>
  </si>
  <si>
    <t>Greenwald. 2003</t>
  </si>
  <si>
    <t>Sung 2005</t>
  </si>
  <si>
    <t>Chow 2006</t>
  </si>
  <si>
    <t>Cervero 2007</t>
  </si>
  <si>
    <t>Asensio 2002</t>
  </si>
  <si>
    <t>Blumenberg and Smart 2009</t>
  </si>
  <si>
    <t>Brown et al. 2006</t>
  </si>
  <si>
    <t>Frank et al. 2008</t>
  </si>
  <si>
    <t>Chakraborty and Mishra 2012</t>
  </si>
  <si>
    <t>Ramos-Santiago and Brown 2016</t>
  </si>
  <si>
    <t>Hamidi and Ewing 2014</t>
  </si>
  <si>
    <t>Imani et al. 2014</t>
  </si>
  <si>
    <t>Chan and Miranda-Moreno 2013</t>
  </si>
  <si>
    <t>Moniruzzaman and Paez 2012</t>
  </si>
  <si>
    <t>Choi et al. 2012</t>
  </si>
  <si>
    <t>de Grange et al. 2012</t>
  </si>
  <si>
    <t>Cardozo et al. 2012</t>
  </si>
  <si>
    <t>Tracy et al. 2011</t>
  </si>
  <si>
    <t>Pulugurtha and Agurla 2012</t>
  </si>
  <si>
    <t>Talbott 2011</t>
  </si>
  <si>
    <t>Brown and Neog 2012</t>
  </si>
  <si>
    <t>Asad 2013</t>
  </si>
  <si>
    <t>Lee and Lee 2013</t>
  </si>
  <si>
    <t>Buehlerand Pucher 2012</t>
  </si>
  <si>
    <t>Arbues et al. 2016</t>
  </si>
  <si>
    <t>Schneider et al. 2017</t>
  </si>
  <si>
    <t>Cervero et al. 2010</t>
  </si>
  <si>
    <t>Durning and Townsend 2015</t>
  </si>
  <si>
    <t>Zhu et al. 2013</t>
  </si>
  <si>
    <t>Marshall and Garrick 2010</t>
  </si>
  <si>
    <t>Zamir et al. 2014</t>
  </si>
  <si>
    <t>Zahabi et al. 2012</t>
  </si>
  <si>
    <t>Boulange et al.  2017</t>
  </si>
  <si>
    <t>Chakour and Eluru 2016</t>
  </si>
  <si>
    <t>Imam and Tarawneh 2012</t>
  </si>
  <si>
    <t>Aditjandra et al. 2016</t>
  </si>
  <si>
    <t>Currie and Delbosc 2013</t>
  </si>
  <si>
    <t>Cao et al. 2015</t>
  </si>
  <si>
    <t>Currie et al. 2011</t>
  </si>
  <si>
    <t>Sung et al. 2014</t>
  </si>
  <si>
    <t>Armbruster 2010</t>
  </si>
  <si>
    <t>Kerkman et al. 2015</t>
  </si>
  <si>
    <t>Foletta et al. 2013</t>
  </si>
  <si>
    <t>Tsai et al. 2014</t>
  </si>
  <si>
    <t>Guerra et al. 2012</t>
  </si>
  <si>
    <t>Chao. et al. 2016</t>
  </si>
  <si>
    <t>Bhattacharya 2013</t>
  </si>
  <si>
    <t>Mangan 2013</t>
  </si>
  <si>
    <t>Mitra and Buliung 2012</t>
  </si>
  <si>
    <t>Husein and Maoh 2016</t>
  </si>
  <si>
    <t>Woldeamanuel and Kent 2016</t>
  </si>
  <si>
    <t>Nawrocki et al. 2014</t>
  </si>
  <si>
    <t>Rahman et al. 2016</t>
  </si>
  <si>
    <t>Ho, C.Q. and Mulley, C.</t>
  </si>
  <si>
    <t>Ho and Mulley 2013</t>
  </si>
  <si>
    <t>Saghapour et al. 2016</t>
  </si>
  <si>
    <t>Dalton et al. 2013</t>
  </si>
  <si>
    <t>Gehrke and Clifton2014</t>
  </si>
  <si>
    <t>Deka et al. 2011</t>
  </si>
  <si>
    <t>Lee 2013</t>
  </si>
  <si>
    <t>Hammadou and Papaix 2015</t>
  </si>
  <si>
    <t>Chen and Zegras 2016</t>
  </si>
  <si>
    <t>Loo et al. 2010</t>
  </si>
  <si>
    <t>Lee et al. 2017</t>
  </si>
  <si>
    <t>Duggal et al. 2016</t>
  </si>
  <si>
    <t>Ma et al. 2017</t>
  </si>
  <si>
    <t>Verbas et al. 2015</t>
  </si>
  <si>
    <t>Appleyard 2012</t>
  </si>
  <si>
    <t>Kim et al. 2016</t>
  </si>
  <si>
    <t>Voulgaris et al. 2017</t>
  </si>
  <si>
    <t>Lane B 2011</t>
  </si>
  <si>
    <t>Rubin 2014</t>
  </si>
  <si>
    <t>Concas and DeSalvo 2014</t>
  </si>
  <si>
    <t>Jun et al. 2013</t>
  </si>
  <si>
    <t>Susilo et al. 2012</t>
  </si>
  <si>
    <t>Spears 2013</t>
  </si>
  <si>
    <t>Therese et al. 2010</t>
  </si>
  <si>
    <t>Meurs and Haaijer 2001</t>
  </si>
  <si>
    <t>Zhou and Li 2016</t>
  </si>
  <si>
    <t>Goel and Tiwari 2016</t>
  </si>
  <si>
    <t>Tsa et al. 2012</t>
  </si>
  <si>
    <t>Renneet al. 2016</t>
  </si>
  <si>
    <t>Peterson 2011</t>
  </si>
  <si>
    <t>Gutierrez et al. 2011</t>
  </si>
  <si>
    <t>Noland and DiPetrillo 2015</t>
  </si>
  <si>
    <t>Brownet al. 2014</t>
  </si>
  <si>
    <t>Thompson et al. 2011</t>
  </si>
  <si>
    <t>Cao et al. 2009</t>
  </si>
  <si>
    <t>Chapman and Frank 2004</t>
  </si>
  <si>
    <t>Chatman 2008</t>
  </si>
  <si>
    <t>Ewing. et al. 2013</t>
  </si>
  <si>
    <t>Ewing et al. 2015</t>
  </si>
  <si>
    <t>Lund et al. 2004</t>
  </si>
  <si>
    <t>Naess 2005</t>
  </si>
  <si>
    <t>Rajamani et al. 2003</t>
  </si>
  <si>
    <t>Lin and Shin 2008</t>
  </si>
  <si>
    <t>Cervero and Murukami 2008</t>
  </si>
  <si>
    <t>Cervero and Day 2008</t>
  </si>
  <si>
    <t>Xhao and Lu 2011</t>
  </si>
  <si>
    <t>Shaaban and Hassan 2014</t>
  </si>
  <si>
    <t>Caulfield and Ahern 2014</t>
  </si>
  <si>
    <t>Papaioannou and Martinez 2015</t>
  </si>
  <si>
    <t>Kamruzzaman et al. 2015a</t>
  </si>
  <si>
    <t>Kamruzzaman et al. 2015b</t>
  </si>
  <si>
    <t>Study Design</t>
  </si>
  <si>
    <t>Calculation Notes</t>
  </si>
  <si>
    <t>House built pre- 199</t>
  </si>
  <si>
    <t>&lt;3 persons per km squared</t>
  </si>
  <si>
    <t>residential desnity not &gt; 1 sq miles</t>
  </si>
  <si>
    <r>
      <t>R</t>
    </r>
    <r>
      <rPr>
        <vertAlign val="superscript"/>
        <sz val="11"/>
        <rFont val="Calibri"/>
        <family val="2"/>
        <scheme val="minor"/>
      </rPr>
      <t>2</t>
    </r>
  </si>
  <si>
    <r>
      <t>McFadden pseudo R</t>
    </r>
    <r>
      <rPr>
        <vertAlign val="superscript"/>
        <sz val="11"/>
        <rFont val="Calibri"/>
        <family val="2"/>
        <scheme val="minor"/>
      </rPr>
      <t>2</t>
    </r>
  </si>
  <si>
    <r>
      <t>Adjusted McFadden R</t>
    </r>
    <r>
      <rPr>
        <vertAlign val="superscript"/>
        <sz val="11"/>
        <rFont val="Calibri"/>
        <family val="2"/>
        <scheme val="minor"/>
      </rPr>
      <t>2</t>
    </r>
  </si>
  <si>
    <r>
      <t>pseudo R</t>
    </r>
    <r>
      <rPr>
        <vertAlign val="superscript"/>
        <sz val="11"/>
        <rFont val="Calibri"/>
        <family val="2"/>
        <scheme val="minor"/>
      </rPr>
      <t>2</t>
    </r>
  </si>
  <si>
    <r>
      <t>Adjusted R</t>
    </r>
    <r>
      <rPr>
        <vertAlign val="superscript"/>
        <sz val="11"/>
        <rFont val="Calibri"/>
        <family val="2"/>
        <scheme val="minor"/>
      </rPr>
      <t>2</t>
    </r>
  </si>
  <si>
    <r>
      <t>Hosmer and Lemeshow pseudo R</t>
    </r>
    <r>
      <rPr>
        <vertAlign val="superscript"/>
        <sz val="11"/>
        <rFont val="Calibri"/>
        <family val="2"/>
        <scheme val="minor"/>
      </rPr>
      <t>2</t>
    </r>
  </si>
  <si>
    <r>
      <t>Cragg and Uhler's pseudo R</t>
    </r>
    <r>
      <rPr>
        <vertAlign val="superscript"/>
        <sz val="11"/>
        <rFont val="Calibri"/>
        <family val="2"/>
        <scheme val="minor"/>
      </rPr>
      <t>2</t>
    </r>
  </si>
  <si>
    <r>
      <t>Nagelkerke pseudo R</t>
    </r>
    <r>
      <rPr>
        <vertAlign val="superscript"/>
        <sz val="11"/>
        <rFont val="Calibri"/>
        <family val="2"/>
        <scheme val="minor"/>
      </rPr>
      <t>2</t>
    </r>
  </si>
  <si>
    <r>
      <t>Adjusted ρ</t>
    </r>
    <r>
      <rPr>
        <vertAlign val="superscript"/>
        <sz val="11"/>
        <rFont val="Calibri"/>
        <family val="2"/>
        <scheme val="minor"/>
      </rPr>
      <t>2</t>
    </r>
  </si>
  <si>
    <r>
      <t>pseudo ρ</t>
    </r>
    <r>
      <rPr>
        <vertAlign val="superscript"/>
        <sz val="11"/>
        <rFont val="Calibri"/>
        <family val="2"/>
        <scheme val="minor"/>
      </rPr>
      <t>2</t>
    </r>
  </si>
  <si>
    <r>
      <rPr>
        <sz val="11"/>
        <rFont val="Calibri"/>
        <family val="2"/>
      </rPr>
      <t>ρ</t>
    </r>
    <r>
      <rPr>
        <vertAlign val="superscript"/>
        <sz val="11"/>
        <rFont val="Calibri"/>
        <family val="2"/>
        <scheme val="minor"/>
      </rPr>
      <t>2</t>
    </r>
  </si>
  <si>
    <t>Correlation conversion info</t>
  </si>
  <si>
    <t xml:space="preserve">Unique identifier for each prior (assigned after title/abstract screen). Non-sequential due to many studies becoming inelgibile during subsequent screening. IDs range from 7 to 147 </t>
  </si>
  <si>
    <t>Corr_Type</t>
  </si>
  <si>
    <t>Theoretical_Consistency</t>
  </si>
  <si>
    <t>DV_aggregation</t>
  </si>
  <si>
    <t>DV_source</t>
  </si>
  <si>
    <t>DV_data</t>
  </si>
  <si>
    <t>Sampling_period</t>
  </si>
  <si>
    <t>Sample_size</t>
  </si>
  <si>
    <t>Study_type</t>
  </si>
  <si>
    <t>Trip_char</t>
  </si>
  <si>
    <t>Direct_Cost</t>
  </si>
  <si>
    <t>Attitude_SS</t>
  </si>
  <si>
    <t>Demography_SS</t>
  </si>
  <si>
    <t>Demography_general</t>
  </si>
  <si>
    <t>Regional_accessibility</t>
  </si>
  <si>
    <t>Dist_transit</t>
  </si>
  <si>
    <t>Vehicle</t>
  </si>
  <si>
    <t>IV_Indicator</t>
  </si>
  <si>
    <t>IV_Standardised</t>
  </si>
  <si>
    <t>Buffer_type</t>
  </si>
  <si>
    <t>Estimation_method</t>
  </si>
  <si>
    <t>Calculation_notes</t>
  </si>
  <si>
    <r>
      <t>b_</t>
    </r>
    <r>
      <rPr>
        <sz val="11"/>
        <rFont val="Times New Roman"/>
        <family val="1"/>
      </rPr>
      <t>mag_LOR</t>
    </r>
  </si>
  <si>
    <t>Other_est</t>
  </si>
  <si>
    <t>Other_est_type</t>
  </si>
  <si>
    <t>T_stat</t>
  </si>
  <si>
    <t>T_stat_source</t>
  </si>
  <si>
    <t>z_stat</t>
  </si>
  <si>
    <t>Other_test_stat_type</t>
  </si>
  <si>
    <t>Other_test_stat</t>
  </si>
  <si>
    <t>CI</t>
  </si>
  <si>
    <t>p_sig</t>
  </si>
  <si>
    <t>Log_likelihood</t>
  </si>
  <si>
    <t>p_model</t>
  </si>
  <si>
    <t>other_fit</t>
  </si>
  <si>
    <t>other_fit_specify</t>
  </si>
  <si>
    <t>n_DV</t>
  </si>
  <si>
    <t>n_IV</t>
  </si>
  <si>
    <t>n_K</t>
  </si>
  <si>
    <t>DV_mean</t>
  </si>
  <si>
    <t>IV_mean</t>
  </si>
  <si>
    <t>Elasticity_derived</t>
  </si>
  <si>
    <t>Std_y</t>
  </si>
  <si>
    <t>Std_x</t>
  </si>
  <si>
    <t>Corr_type</t>
  </si>
  <si>
    <t>Theoretical_consistency</t>
  </si>
  <si>
    <t>sampling_period</t>
  </si>
  <si>
    <t>sample_size</t>
  </si>
  <si>
    <t>time_periods</t>
  </si>
  <si>
    <t>Direct_cost</t>
  </si>
  <si>
    <t>Other3</t>
  </si>
  <si>
    <t>b_mag_LOR</t>
  </si>
  <si>
    <t>other_est</t>
  </si>
  <si>
    <t>other_est_source</t>
  </si>
  <si>
    <t>other_test_stat</t>
  </si>
  <si>
    <t>other_test_stat_source</t>
  </si>
  <si>
    <t>Log-likelihood</t>
  </si>
  <si>
    <t>Std_X</t>
  </si>
  <si>
    <t>Sample composition: 1 = 'aged' population subset</t>
  </si>
  <si>
    <t>Mode of the travel behaviour (dependent) variable: 1 = transit</t>
  </si>
  <si>
    <t>Mode of the travel behaviour (dependent) variable: 1 = park'n'ride</t>
  </si>
  <si>
    <t>Mode of the travel behaviour (dependent) variable: 1 = local bus)</t>
  </si>
  <si>
    <t>Mode of the travel behaviour (dependent) variable: 1 = bus rapid transit or commuter bus</t>
  </si>
  <si>
    <t>Mode of the travel behaviour (dependent) variable: 1 = school bus)</t>
  </si>
  <si>
    <t>Mode of the travel behaviour (dependent) variable: 1 = light rail, tram or street car</t>
  </si>
  <si>
    <t>Mode of the travel behaviour (dependent) variable: 1 = heavy rail, subway or metro</t>
  </si>
  <si>
    <t>Mode of the travel behaviour (dependent) variable: 1 = demand responsive transit or shuttle service</t>
  </si>
  <si>
    <t>Sample composition: 1 = 'adult' population subset</t>
  </si>
  <si>
    <t>Sample composition: 1 = 'young' population subset</t>
  </si>
  <si>
    <t>Sample composition: 1 = 'commutter' or 'worker' population subset</t>
  </si>
  <si>
    <t>Sample composition: 1 = existing transit users</t>
  </si>
  <si>
    <t>Sample composition: 1 = population subset with high transit access</t>
  </si>
  <si>
    <t>Sample composition: 1 =  population subset with low transit access</t>
  </si>
  <si>
    <t>Sample composition: 1 =  'high income' population subset</t>
  </si>
  <si>
    <t>Sample composition: 1 = 'low income' population subset</t>
  </si>
  <si>
    <t>Sample composition: 1 = population subset within a TOD, relatively high density or mixed use area</t>
  </si>
  <si>
    <t>Sample composition: 1 = population subset not within a TOD, relatively low density area</t>
  </si>
  <si>
    <t>Sample composition: 1 =  general population</t>
  </si>
  <si>
    <t xml:space="preserve">Y = finding is significant at p&lt;0.1 level or greater; or at the discretion of the author, N = not significant </t>
  </si>
  <si>
    <t>Direction of the relationship between DV and IV: Pos = positive, Neg = negative, omitted = variable is omitted from the model due to insignificance</t>
  </si>
  <si>
    <t>insufficient information</t>
  </si>
  <si>
    <t>Insufficient information</t>
  </si>
  <si>
    <t>Identifier used to classify DP by available data for conversion to common effect size in CMA: "1", "2", "3", "4", "5" or "insuficcient data". (Blank for omitted data points)</t>
  </si>
  <si>
    <t>"Y": relationship is significant in hypothesised direction; "N": relationship is significant in direction opposite to hypothesis; "insignificant": relationshi pnot significant</t>
  </si>
  <si>
    <t>measurement scale of the dependent variable: count, continuous, biinary, discrete</t>
  </si>
  <si>
    <t>Level of aggregation oif the dependent variable: aggregate (e.g. station/catchment/city) or disaggregate (e.g. individual/ household)</t>
  </si>
  <si>
    <t>Data collection pre- or post-2010. Data collection that overlaps 2010 considered post-2010</t>
  </si>
  <si>
    <t>Description of study type in relation to the temporal and spatial distribution of sample data: "O": Observational (non-experimental) study design; "Q": quasi-experimental study design (e.g. cross-sequential); "E": True experiment with longitudinal design</t>
  </si>
  <si>
    <t>Dichotomous variable indicating whether collinearity of the independent variables is addressed in the methodology: 1 = Yes</t>
  </si>
  <si>
    <t>Control variable included in model: 1 = 'level of service' (E.g.frequency, vehicle quality, coordination, Supply Index, PTAL, SNAMUTS)</t>
  </si>
  <si>
    <t>Control variable included in model: 1 = 'trip characteristics' a(E.g. journey time, familiarity, length)</t>
  </si>
  <si>
    <t>Control variable included in model: 1 = 'direct cost' (E.g. fare, fuel price /index, parking cost, relative cost)</t>
  </si>
  <si>
    <t>Control variable included in model: 1 = 'demand management' (E.g. parking restraint or charging, congestion charging, fare level)</t>
  </si>
  <si>
    <t>Control variable included in model: 1 = 'regional accessibility' (distance to CBD, employment accessible by transit)</t>
  </si>
  <si>
    <t>Control variable included in model: 1 = 'Attitude-induced self-selection' (explicit measures of attitudes and preferences, instrumental measures, segmented sample for residential development type)</t>
  </si>
  <si>
    <t>Control variable included in mode: 1 = 'Demographic-induced self-selection' (median income, number of children, employment status or industry)</t>
  </si>
  <si>
    <t>Control variable included in mode: 1 = 'sociodemographic factors' (E.g. age, gender)</t>
  </si>
  <si>
    <t>Control variable included in mode: 1 = 'distance to transit' (E.g. Transit stop density, distance to nearest transit stop)</t>
  </si>
  <si>
    <t>Control variable included in mode: 1 = 'vehicle ownership'</t>
  </si>
  <si>
    <t>Control variable included in mode: 1 = other controsl are included in the model (E.g. weather, topography, lag, time of day)</t>
  </si>
  <si>
    <t>Journey leg for which the independent built environment variable is measured (assumed origin = home and destination = work for aggregate studies)</t>
  </si>
  <si>
    <t>Size of catchment of independent variable</t>
  </si>
  <si>
    <t>Unit of analysis (catchment) of independent variable: radial (of stop or home), radial street (of stop or home), route, ring, access corridor, census geography, other</t>
  </si>
  <si>
    <t>Estimation method used to determine the magnitude of the relationship between the dependent and independent variables of interest E.g. 2SLS, Logistic, SEM, ordered probit</t>
  </si>
  <si>
    <t>Reference case of the independent variable (if applicable; categorical only)</t>
  </si>
  <si>
    <t>Reference case of the dependent variable (discrete outcome variable)</t>
  </si>
  <si>
    <t>Reference to assumptions and calculation equations used to derive data</t>
  </si>
  <si>
    <t>Source of the elasticity estimate: "source" - taken from the original study, otherwise a calculation note reference is given</t>
  </si>
  <si>
    <t>Source of the risk ratio: "source" - taken from the original study, otherwise a calculation note reference is given</t>
  </si>
  <si>
    <t>Description of other parameter estimate</t>
  </si>
  <si>
    <t>Source of T-statistic: "source" - taken from the original study, otherwise a calculation note reference is given</t>
  </si>
  <si>
    <t>Other test statistics magnitude</t>
  </si>
  <si>
    <t>Other parameter estimate magnitude</t>
  </si>
  <si>
    <t>Description of other test statistic</t>
  </si>
  <si>
    <t>Source of the standard error of the regression coefficient: "source" - taken from the original study, otherwise a calculation note reference is given</t>
  </si>
  <si>
    <t>Source of the standard error of the elasticity: "source" - taken from the original study, otherwise a calculation note reference is given</t>
  </si>
  <si>
    <t>Description of model fit estimate given</t>
  </si>
  <si>
    <t>Model fit magnitude</t>
  </si>
  <si>
    <t>Log likelihood of model magnitude</t>
  </si>
  <si>
    <t>Probability of the null hypothesis being true (model)</t>
  </si>
  <si>
    <t>Probability of the null hypothesis being true  for individual parameter estimate</t>
  </si>
  <si>
    <r>
      <t>Adjusted (pseudo) R</t>
    </r>
    <r>
      <rPr>
        <vertAlign val="superscript"/>
        <sz val="11"/>
        <rFont val="Calibri"/>
        <family val="2"/>
        <scheme val="minor"/>
      </rPr>
      <t>2</t>
    </r>
  </si>
  <si>
    <t>Other model fit magnitude</t>
  </si>
  <si>
    <t>Number of dependent variables (for calculation of df)</t>
  </si>
  <si>
    <t>Number of independent variables (for calculation of df)</t>
  </si>
  <si>
    <t>Number of constants (for calculation of df)</t>
  </si>
  <si>
    <t>Degrees of freedom</t>
  </si>
  <si>
    <t>Value of the elasticity if calculated accorsing to formulae 6 or 7</t>
  </si>
  <si>
    <t>Unique data point i.d. for each data point</t>
  </si>
  <si>
    <t>Unique identifier for each model</t>
  </si>
  <si>
    <t>Details of table, model and page in the prior from which data point is taken</t>
  </si>
  <si>
    <t>Elasticity calculation</t>
  </si>
  <si>
    <t>Log of changes</t>
  </si>
  <si>
    <t>Version</t>
  </si>
  <si>
    <t>Date published</t>
  </si>
  <si>
    <t>5 July 2019 (V3)</t>
  </si>
  <si>
    <t>Metadata update</t>
  </si>
  <si>
    <t>Original publication</t>
  </si>
  <si>
    <t>Reference number</t>
  </si>
  <si>
    <t>https://doi.org/10.26180/5c3fe01b7fd7e</t>
  </si>
  <si>
    <t>Graham Currie</t>
  </si>
  <si>
    <t>Alexa Delbosc</t>
  </si>
  <si>
    <t>MD Kamruzzaman</t>
  </si>
  <si>
    <t>Tyler O'Hare</t>
  </si>
  <si>
    <t>David Teller</t>
  </si>
  <si>
    <t>Aston, L., Currie, G., Delbosc, A., Kamruzzaman, M., O'Hare, T. &amp; Teller, D. (2019) Built environment and transit use meta-analysis database (3)</t>
  </si>
  <si>
    <t>Contributors</t>
  </si>
  <si>
    <t>1. BE-TR_Database</t>
  </si>
  <si>
    <t>2. Metadata</t>
  </si>
  <si>
    <t>4. Metadata_Notes</t>
  </si>
  <si>
    <t>5.Priors_Reference_List</t>
  </si>
  <si>
    <t xml:space="preserve">multiplicative model </t>
  </si>
  <si>
    <t>Elasticity from OLS model, equation of form</t>
  </si>
  <si>
    <t xml:space="preserve">from t-statistic </t>
  </si>
  <si>
    <t>from standard error</t>
  </si>
  <si>
    <t>Stanley and Decouliagous 2012 , p. 31</t>
  </si>
  <si>
    <t>Stanley and Decouliagous 2012 , p. 27</t>
  </si>
  <si>
    <t xml:space="preserve">4b, 7b, </t>
  </si>
  <si>
    <t>4a, , 8a</t>
  </si>
  <si>
    <t>4a, 7a, , 8a</t>
  </si>
  <si>
    <t xml:space="preserve">p-value assumed to be at upper boundary of confidence interval </t>
  </si>
  <si>
    <t>Stanley and Decouliagous 2012</t>
  </si>
  <si>
    <t>Stevens 2017</t>
  </si>
  <si>
    <t>Choie et al. 2012, p. 711</t>
  </si>
  <si>
    <t>Logistic (dichotomous outcome variable)</t>
  </si>
  <si>
    <t>Hosmer et al 2013 , eq 3.2</t>
  </si>
  <si>
    <t>Calculate risk ratio*
*assumes all outcome variables coded dichotmously with 1 and 0
Applies to binary and multinomial outcomes</t>
  </si>
  <si>
    <t>Negative bonimial regression; Poisson regression</t>
  </si>
  <si>
    <t>UCLA statistical consulting group 2016</t>
  </si>
  <si>
    <t>Reverse the reference case of odds ratio
Where A is the original reference case (e.g. public transport) of the outcome variable, and B is the reference case after inverting (e.g. automobile)</t>
  </si>
  <si>
    <t xml:space="preserve">Unstandardise a standardised regression coefficient
</t>
  </si>
  <si>
    <t>Refrerenced formulae</t>
  </si>
  <si>
    <t>Hosmer, D.A. (2013). Applied logistic regression, 3rd edition, John Wiley and Sons.</t>
  </si>
  <si>
    <t>Hosmer 2013 , eq 3.2</t>
  </si>
  <si>
    <t>Introduction to SAS. UCLA: Statistical Consulting Group. from https://stats.idre.ucla.edu/sas/modules/sas-learning-moduleintroduction-to-the-features-of-sas/ (accessed August 22, 2016).</t>
  </si>
  <si>
    <t>Stanley, T. D. and H. Doucouliagos (2012). Meta-regression analysis in economics and business. London and New York, Routledge.</t>
  </si>
  <si>
    <t>Choi, J.; Lee, Y.J.; Kim, T. and Sohn, K.</t>
  </si>
  <si>
    <t>Choi, J.; Lee, Y.J.; Kim, T. and Sohn, K., (2012). "An analysis of Metro ridership at the station-to-station level in Seoul." Transportation 39(3): 705-722.</t>
  </si>
  <si>
    <t>Stevens, M. (2017). "Does Compact Development Make People Drive Less?" Journal of the American Planning Association 83(1): 7-18.</t>
  </si>
  <si>
    <t>Ewing, R. and R. Cervero (2010). "Travel and the built environment: A meta-analysis." Journal of the American Planning Association 76(3): 265-294.</t>
  </si>
  <si>
    <t>7a, 7b</t>
  </si>
  <si>
    <t>4a, 4b</t>
  </si>
  <si>
    <t>UCLA: Statistical Consulting Group, Introduction to SAS.  from https://stats.idre.ucla.edu/sas/modules/sas-learning-moduleintroduction-to-the-features-of-sas/ (accessed August 22, 2016).</t>
  </si>
  <si>
    <t>6a, 6c, 6d, 6e</t>
  </si>
  <si>
    <t>5, 8a, 8c</t>
  </si>
  <si>
    <t>4b, 5, 7b</t>
  </si>
  <si>
    <t>4b, 5, 103, 7b</t>
  </si>
  <si>
    <t>4c, 6a, 5</t>
  </si>
  <si>
    <t>8b, 8a</t>
  </si>
  <si>
    <t>4b, 8a, 8b</t>
  </si>
  <si>
    <t>8a, 7a, 8b</t>
  </si>
  <si>
    <t>6c, 8a, 8b</t>
  </si>
  <si>
    <t>6a, 8b, 8a</t>
  </si>
  <si>
    <t>4a, 8b</t>
  </si>
  <si>
    <t>3, 7b 8a, 8b</t>
  </si>
  <si>
    <t>3, 7b,5, 8a, 8b</t>
  </si>
  <si>
    <t>3, 7b, 8a, 8b</t>
  </si>
  <si>
    <t>8a, 8b</t>
  </si>
  <si>
    <t>8a, 6c, 8b</t>
  </si>
  <si>
    <t>5, 7a, 8a, 8b</t>
  </si>
  <si>
    <t>7a, 8a, 8b</t>
  </si>
  <si>
    <t>5, 8b</t>
  </si>
  <si>
    <t>6a, 8a, 8b</t>
  </si>
  <si>
    <t>4a, 8a, 5, 8b</t>
  </si>
  <si>
    <t>8b, 4a</t>
  </si>
  <si>
    <t>derived (8b)</t>
  </si>
  <si>
    <t>4b, 7b, 8a, 8b</t>
  </si>
  <si>
    <t>4b, 7b,  8a, 8b</t>
  </si>
  <si>
    <t>4b, 6e,  8a, 8b</t>
  </si>
  <si>
    <t>(Study 15) Sorted into walk or auto friendly indicator according to whether the majority of the component indicators were more or less walk or transit friendly than the reference case (Type 8)</t>
  </si>
  <si>
    <t>Total</t>
  </si>
  <si>
    <t>1662</t>
  </si>
  <si>
    <t>306</t>
  </si>
  <si>
    <t>1356</t>
  </si>
  <si>
    <t>Reported_DP (1)</t>
  </si>
  <si>
    <t>Omitted_DP (2)</t>
  </si>
  <si>
    <r>
      <t xml:space="preserve">2 - </t>
    </r>
    <r>
      <rPr>
        <b/>
        <sz val="11"/>
        <color theme="1"/>
        <rFont val="Calibri"/>
        <family val="2"/>
        <scheme val="minor"/>
      </rPr>
      <t>Omitted_DP:</t>
    </r>
    <r>
      <rPr>
        <sz val="11"/>
        <color theme="1"/>
        <rFont val="Calibri"/>
        <family val="2"/>
        <scheme val="minor"/>
      </rPr>
      <t xml:space="preserve"> Refers to data points omitted from a model due to insigificance in model iteration; and therefore not reported quantiatively in prior</t>
    </r>
  </si>
  <si>
    <r>
      <t xml:space="preserve">1 - </t>
    </r>
    <r>
      <rPr>
        <b/>
        <sz val="11"/>
        <color theme="1"/>
        <rFont val="Calibri"/>
        <family val="2"/>
        <scheme val="minor"/>
      </rPr>
      <t xml:space="preserve">Reported_DP: </t>
    </r>
    <r>
      <rPr>
        <sz val="11"/>
        <color theme="1"/>
        <rFont val="Calibri"/>
        <family val="2"/>
        <scheme val="minor"/>
      </rPr>
      <t>Refers to data points included in regression models, for which quantiative estimates extracted from prior</t>
    </r>
  </si>
  <si>
    <t xml:space="preserve">Calculate standard error of the elasticity: SE is the elasticity divided by the t-statistic of the regression coefficient
Take absolute value </t>
  </si>
  <si>
    <t>Formulae from first principles</t>
  </si>
  <si>
    <t>Formula </t>
  </si>
  <si>
    <t>Study ID</t>
  </si>
  <si>
    <t>3.1 Introduced 30 new studies
3.2 Introduction of dichotomous variable to identify control for 'regional accessibility' and 'self-selection' (coding section: "study design")
3.3 Updated estimation formulae for logistic regression (refer to 1.5 Metadata_notes equations 7a)
3.4 Recoded the estimate of model fit to identify 'pseudo coefficients' (logistic methods) from regular coefficients of determination
3.5 Consolidated database and meta-data into single spreadsheet
3.6 Consolidated 'Data_All', 'Data_Eligible' (meta-analysis ), 'into single spreadsheet 'BE-TR_Database'</t>
  </si>
  <si>
    <t>Complete database for 146 studies, including descriptive and quantitative information for reported and omitted variables</t>
  </si>
  <si>
    <t>Index of column headers describing attributes and corresponding levels</t>
  </si>
  <si>
    <t>3. Metadata_BE</t>
  </si>
  <si>
    <t>4.1.1</t>
  </si>
  <si>
    <t>Assumptions and formulae pertaining to derived data</t>
  </si>
  <si>
    <t>Categorical entry defining the trip purpose as general, work-based (Work), non-work based (non-work), defined by a time of day or day of week etc.</t>
  </si>
  <si>
    <t>Theoretical consistency</t>
  </si>
  <si>
    <t>Built environment and transit use empirical research database</t>
  </si>
  <si>
    <t xml:space="preserve">4c, 6a, 5, </t>
  </si>
  <si>
    <t>4a, 5, 8b</t>
  </si>
  <si>
    <t xml:space="preserve">Calculate standard error of the regression coefficient:
Take absolute value </t>
  </si>
  <si>
    <t>8c</t>
  </si>
  <si>
    <t>3&amp;4</t>
  </si>
  <si>
    <t>Correlation types</t>
  </si>
  <si>
    <t>Quantitative data to extract</t>
  </si>
  <si>
    <r>
      <t>·</t>
    </r>
    <r>
      <rPr>
        <sz val="7"/>
        <color theme="1"/>
        <rFont val="Times New Roman"/>
        <family val="1"/>
      </rPr>
      <t xml:space="preserve">       </t>
    </r>
    <r>
      <rPr>
        <sz val="11"/>
        <color theme="1"/>
        <rFont val="Calibri"/>
        <family val="2"/>
        <scheme val="minor"/>
      </rPr>
      <t>Pearson’s or Spearman’s correlation coefficient</t>
    </r>
  </si>
  <si>
    <r>
      <t>·</t>
    </r>
    <r>
      <rPr>
        <sz val="7"/>
        <color theme="1"/>
        <rFont val="Times New Roman"/>
        <family val="1"/>
      </rPr>
      <t xml:space="preserve">       </t>
    </r>
    <r>
      <rPr>
        <sz val="11"/>
        <color theme="1"/>
        <rFont val="Calibri"/>
        <family val="2"/>
        <scheme val="minor"/>
      </rPr>
      <t>Sample size</t>
    </r>
  </si>
  <si>
    <r>
      <t>·</t>
    </r>
    <r>
      <rPr>
        <sz val="7"/>
        <color theme="1"/>
        <rFont val="Times New Roman"/>
        <family val="1"/>
      </rPr>
      <t xml:space="preserve">       </t>
    </r>
    <r>
      <rPr>
        <sz val="11"/>
        <color theme="1"/>
        <rFont val="Calibri"/>
        <family val="2"/>
        <scheme val="minor"/>
      </rPr>
      <t>Z – value (Fisher’s Z)</t>
    </r>
  </si>
  <si>
    <r>
      <t>·</t>
    </r>
    <r>
      <rPr>
        <sz val="7"/>
        <color theme="1"/>
        <rFont val="Times New Roman"/>
        <family val="1"/>
      </rPr>
      <t xml:space="preserve">       </t>
    </r>
    <r>
      <rPr>
        <sz val="11"/>
        <color theme="1"/>
        <rFont val="Calibri"/>
        <family val="2"/>
        <scheme val="minor"/>
      </rPr>
      <t>Sample size (n)</t>
    </r>
  </si>
  <si>
    <r>
      <t>·</t>
    </r>
    <r>
      <rPr>
        <sz val="7"/>
        <color theme="1"/>
        <rFont val="Times New Roman"/>
        <family val="1"/>
      </rPr>
      <t xml:space="preserve">       </t>
    </r>
    <r>
      <rPr>
        <sz val="11"/>
        <color theme="1"/>
        <rFont val="Calibri"/>
        <family val="2"/>
        <scheme val="minor"/>
      </rPr>
      <t>T – statistic (t)</t>
    </r>
  </si>
  <si>
    <r>
      <t>·</t>
    </r>
    <r>
      <rPr>
        <sz val="7"/>
        <color theme="1"/>
        <rFont val="Times New Roman"/>
        <family val="1"/>
      </rPr>
      <t xml:space="preserve">       </t>
    </r>
    <r>
      <rPr>
        <sz val="11"/>
        <color theme="1"/>
        <rFont val="Calibri"/>
        <family val="2"/>
        <scheme val="minor"/>
      </rPr>
      <t>Sample size (N)</t>
    </r>
  </si>
  <si>
    <r>
      <t>·</t>
    </r>
    <r>
      <rPr>
        <sz val="7"/>
        <color theme="1"/>
        <rFont val="Times New Roman"/>
        <family val="1"/>
      </rPr>
      <t xml:space="preserve">       </t>
    </r>
    <r>
      <rPr>
        <sz val="11"/>
        <color theme="1"/>
        <rFont val="Calibri"/>
        <family val="2"/>
        <scheme val="minor"/>
      </rPr>
      <t>p-value</t>
    </r>
  </si>
  <si>
    <r>
      <t>·</t>
    </r>
    <r>
      <rPr>
        <sz val="7"/>
        <color theme="1"/>
        <rFont val="Times New Roman"/>
        <family val="1"/>
      </rPr>
      <t xml:space="preserve">       </t>
    </r>
    <r>
      <rPr>
        <sz val="11"/>
        <color theme="1"/>
        <rFont val="Calibri"/>
        <family val="2"/>
        <scheme val="minor"/>
      </rPr>
      <t>tails in t-test</t>
    </r>
  </si>
  <si>
    <t>Two groups (odds ratios)</t>
  </si>
  <si>
    <r>
      <t>·</t>
    </r>
    <r>
      <rPr>
        <sz val="7"/>
        <color theme="1"/>
        <rFont val="Times New Roman"/>
        <family val="1"/>
      </rPr>
      <t xml:space="preserve">       </t>
    </r>
    <r>
      <rPr>
        <sz val="11"/>
        <color theme="1"/>
        <rFont val="Calibri"/>
        <family val="2"/>
        <scheme val="minor"/>
      </rPr>
      <t>Odds ratio</t>
    </r>
  </si>
  <si>
    <r>
      <t>·</t>
    </r>
    <r>
      <rPr>
        <sz val="7"/>
        <color theme="1"/>
        <rFont val="Times New Roman"/>
        <family val="1"/>
      </rPr>
      <t xml:space="preserve">       </t>
    </r>
    <r>
      <rPr>
        <sz val="11"/>
        <color theme="1"/>
        <rFont val="Calibri"/>
        <family val="2"/>
        <scheme val="minor"/>
      </rPr>
      <t>Confidence level</t>
    </r>
  </si>
  <si>
    <r>
      <t>·</t>
    </r>
    <r>
      <rPr>
        <sz val="7"/>
        <color theme="1"/>
        <rFont val="Times New Roman"/>
        <family val="1"/>
      </rPr>
      <t xml:space="preserve">       </t>
    </r>
    <r>
      <rPr>
        <sz val="11"/>
        <color theme="1"/>
        <rFont val="Calibri"/>
        <family val="2"/>
        <scheme val="minor"/>
      </rPr>
      <t>Confidence interval</t>
    </r>
  </si>
  <si>
    <r>
      <t>·</t>
    </r>
    <r>
      <rPr>
        <sz val="7"/>
        <color theme="1"/>
        <rFont val="Times New Roman"/>
        <family val="1"/>
      </rPr>
      <t xml:space="preserve">       </t>
    </r>
    <r>
      <rPr>
        <sz val="11"/>
        <color theme="1"/>
        <rFont val="Calibri"/>
        <family val="2"/>
        <scheme val="minor"/>
      </rPr>
      <t>Log-odds ratio</t>
    </r>
  </si>
  <si>
    <r>
      <t>·</t>
    </r>
    <r>
      <rPr>
        <sz val="7"/>
        <color theme="1"/>
        <rFont val="Times New Roman"/>
        <family val="1"/>
      </rPr>
      <t xml:space="preserve">       </t>
    </r>
    <r>
      <rPr>
        <sz val="11"/>
        <color theme="1"/>
        <rFont val="Calibri"/>
        <family val="2"/>
        <scheme val="minor"/>
      </rPr>
      <t>Standard error of the Log-odds</t>
    </r>
  </si>
  <si>
    <r>
      <t>·</t>
    </r>
    <r>
      <rPr>
        <sz val="7"/>
        <color theme="1"/>
        <rFont val="Times New Roman"/>
        <family val="1"/>
      </rPr>
      <t xml:space="preserve">       </t>
    </r>
    <r>
      <rPr>
        <sz val="11"/>
        <color theme="1"/>
        <rFont val="Calibri"/>
        <family val="2"/>
        <scheme val="minor"/>
      </rPr>
      <t>Log risk ratio</t>
    </r>
  </si>
  <si>
    <r>
      <t>·</t>
    </r>
    <r>
      <rPr>
        <sz val="7"/>
        <color theme="1"/>
        <rFont val="Times New Roman"/>
        <family val="1"/>
      </rPr>
      <t xml:space="preserve">       </t>
    </r>
    <r>
      <rPr>
        <sz val="11"/>
        <color theme="1"/>
        <rFont val="Calibri"/>
        <family val="2"/>
        <scheme val="minor"/>
      </rPr>
      <t>Standard error of the log-risk ratio</t>
    </r>
  </si>
  <si>
    <t>exclude - aggregate variable</t>
  </si>
  <si>
    <t>15.20</t>
  </si>
  <si>
    <t>Liu et al. 2016</t>
  </si>
  <si>
    <t>Continuous (correlational data)</t>
  </si>
  <si>
    <t>5.1 Updated 'correlation types' for derivation of common effect sizes (population correlation parameter and population odds)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</si>
</sst>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
    <numFmt numFmtId="165" formatCode="0.0000"/>
    <numFmt numFmtId="166" formatCode="0.0E+00"/>
    <numFmt numFmtId="167" formatCode="0.00000000"/>
  </numFmts>
  <fonts count="20" x14ac:knownFonts="1">
    <font>
      <sz val="11"/>
      <color theme="1"/>
      <name val="Calibri"/>
      <family val="2"/>
      <scheme val="minor"/>
    </font>
    <font>
      <b/>
      <sz val="11"/>
      <color theme="1"/>
      <name val="Calibri"/>
      <family val="2"/>
      <scheme val="minor"/>
    </font>
    <font>
      <i/>
      <sz val="20"/>
      <color theme="1"/>
      <name val="Calibri"/>
      <family val="2"/>
      <scheme val="minor"/>
    </font>
    <font>
      <sz val="11"/>
      <name val="Calibri"/>
      <family val="2"/>
      <scheme val="minor"/>
    </font>
    <font>
      <sz val="10"/>
      <color theme="1"/>
      <name val="Calibri"/>
      <family val="2"/>
      <scheme val="minor"/>
    </font>
    <font>
      <sz val="10"/>
      <name val="Calibri"/>
      <family val="2"/>
      <scheme val="minor"/>
    </font>
    <font>
      <sz val="11"/>
      <color theme="1"/>
      <name val="Calibri"/>
      <family val="2"/>
      <scheme val="minor"/>
    </font>
    <font>
      <sz val="11"/>
      <color theme="0"/>
      <name val="Calibri"/>
      <family val="2"/>
      <scheme val="minor"/>
    </font>
    <font>
      <sz val="11"/>
      <name val="Times New Roman"/>
      <family val="1"/>
    </font>
    <font>
      <vertAlign val="superscript"/>
      <sz val="11"/>
      <name val="Calibri"/>
      <family val="2"/>
      <scheme val="minor"/>
    </font>
    <font>
      <sz val="11"/>
      <name val="Calibri"/>
      <family val="2"/>
    </font>
    <font>
      <sz val="10"/>
      <color theme="0"/>
      <name val="Calibri"/>
      <family val="2"/>
      <scheme val="minor"/>
    </font>
    <font>
      <b/>
      <sz val="11"/>
      <name val="Calibri"/>
      <family val="2"/>
      <scheme val="minor"/>
    </font>
    <font>
      <u/>
      <sz val="11"/>
      <color theme="10"/>
      <name val="Calibri"/>
      <family val="2"/>
      <scheme val="minor"/>
    </font>
    <font>
      <i/>
      <sz val="11"/>
      <color rgb="FF464646"/>
      <name val="Arial"/>
      <family val="2"/>
    </font>
    <font>
      <sz val="12"/>
      <name val="Calibri"/>
      <family val="2"/>
      <scheme val="minor"/>
    </font>
    <font>
      <sz val="12"/>
      <color theme="1"/>
      <name val="Calibri"/>
      <family val="2"/>
      <scheme val="minor"/>
    </font>
    <font>
      <b/>
      <sz val="12"/>
      <color theme="1"/>
      <name val="Calibri"/>
      <family val="2"/>
      <scheme val="minor"/>
    </font>
    <font>
      <sz val="11"/>
      <color theme="1"/>
      <name val="Symbol"/>
      <family val="1"/>
      <charset val="2"/>
    </font>
    <font>
      <sz val="7"/>
      <color theme="1"/>
      <name val="Times New Roman"/>
      <family val="1"/>
    </font>
  </fonts>
  <fills count="5">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8" tint="0.79998168889431442"/>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3">
    <xf numFmtId="0" fontId="0" fillId="0" borderId="0"/>
    <xf numFmtId="9" fontId="6" fillId="0" borderId="0" applyFont="0" applyFill="0" applyBorder="0" applyAlignment="0" applyProtection="0"/>
    <xf numFmtId="0" fontId="13" fillId="0" borderId="0" applyNumberFormat="0" applyFill="0" applyBorder="0" applyAlignment="0" applyProtection="0"/>
  </cellStyleXfs>
  <cellXfs count="154">
    <xf numFmtId="0" fontId="0" fillId="0" borderId="0" xfId="0"/>
    <xf numFmtId="0" fontId="0" fillId="0" borderId="1" xfId="0" applyBorder="1"/>
    <xf numFmtId="15" fontId="0" fillId="0" borderId="0" xfId="0" applyNumberFormat="1"/>
    <xf numFmtId="0" fontId="2" fillId="0" borderId="0" xfId="0" applyFont="1"/>
    <xf numFmtId="0" fontId="4" fillId="0" borderId="1" xfId="0" applyFont="1" applyBorder="1" applyAlignment="1">
      <alignment horizontal="center"/>
    </xf>
    <xf numFmtId="0" fontId="0" fillId="0" borderId="1" xfId="0" applyFill="1" applyBorder="1" applyAlignment="1"/>
    <xf numFmtId="0" fontId="0" fillId="0" borderId="0" xfId="0" applyBorder="1"/>
    <xf numFmtId="0" fontId="3" fillId="0" borderId="1" xfId="0" applyFont="1" applyFill="1" applyBorder="1" applyAlignment="1"/>
    <xf numFmtId="0" fontId="0" fillId="0" borderId="1" xfId="0" applyFill="1" applyBorder="1" applyAlignment="1">
      <alignment wrapText="1"/>
    </xf>
    <xf numFmtId="0" fontId="0" fillId="0" borderId="1" xfId="0" applyBorder="1" applyAlignment="1">
      <alignment vertical="top" wrapText="1"/>
    </xf>
    <xf numFmtId="0" fontId="0" fillId="0" borderId="1" xfId="0" applyBorder="1" applyAlignment="1">
      <alignment horizontal="left" vertical="center" wrapText="1" indent="2"/>
    </xf>
    <xf numFmtId="0" fontId="0" fillId="0" borderId="1" xfId="0" applyFill="1" applyBorder="1" applyAlignment="1">
      <alignment vertical="center" wrapText="1"/>
    </xf>
    <xf numFmtId="0" fontId="3" fillId="0" borderId="1" xfId="0" applyFont="1" applyFill="1" applyBorder="1"/>
    <xf numFmtId="0" fontId="0" fillId="0" borderId="3" xfId="0" applyBorder="1" applyAlignment="1">
      <alignment vertical="center" wrapText="1"/>
    </xf>
    <xf numFmtId="0" fontId="0" fillId="0" borderId="1" xfId="0" applyBorder="1" applyAlignment="1">
      <alignment vertical="center"/>
    </xf>
    <xf numFmtId="0" fontId="0" fillId="0" borderId="1" xfId="0" applyFill="1" applyBorder="1"/>
    <xf numFmtId="0" fontId="3" fillId="0" borderId="1" xfId="0" applyFont="1" applyBorder="1" applyAlignment="1">
      <alignment vertical="center" wrapText="1"/>
    </xf>
    <xf numFmtId="0" fontId="0" fillId="0" borderId="0" xfId="0" applyFill="1"/>
    <xf numFmtId="0" fontId="0" fillId="0" borderId="1" xfId="0" applyBorder="1" applyAlignment="1">
      <alignment vertical="center" wrapText="1"/>
    </xf>
    <xf numFmtId="0" fontId="4" fillId="0" borderId="1" xfId="0" applyFont="1" applyBorder="1" applyAlignment="1">
      <alignment horizontal="left" vertical="center" wrapText="1"/>
    </xf>
    <xf numFmtId="0" fontId="4" fillId="0" borderId="1" xfId="0" applyFont="1" applyBorder="1" applyAlignment="1">
      <alignment horizontal="center" vertical="center" wrapText="1"/>
    </xf>
    <xf numFmtId="0" fontId="4" fillId="0" borderId="1" xfId="0" applyFont="1" applyBorder="1" applyAlignment="1">
      <alignment vertical="center" wrapText="1"/>
    </xf>
    <xf numFmtId="0" fontId="0" fillId="0" borderId="1" xfId="0" applyBorder="1" applyAlignment="1">
      <alignment horizontal="right" vertical="center" wrapText="1"/>
    </xf>
    <xf numFmtId="0" fontId="4" fillId="0" borderId="1" xfId="0" applyFont="1" applyBorder="1" applyAlignment="1">
      <alignment horizontal="left"/>
    </xf>
    <xf numFmtId="0" fontId="0" fillId="0" borderId="0" xfId="0" applyAlignment="1">
      <alignment vertical="center" wrapText="1"/>
    </xf>
    <xf numFmtId="0" fontId="4" fillId="0" borderId="0" xfId="0" applyFont="1" applyFill="1" applyBorder="1" applyAlignment="1">
      <alignment horizontal="center" vertical="center" wrapText="1"/>
    </xf>
    <xf numFmtId="9" fontId="0" fillId="0" borderId="0" xfId="1" applyFont="1"/>
    <xf numFmtId="0" fontId="0" fillId="3" borderId="0" xfId="0" applyFill="1"/>
    <xf numFmtId="0" fontId="0" fillId="0" borderId="1" xfId="0" applyBorder="1" applyAlignment="1">
      <alignment vertical="center" wrapText="1"/>
    </xf>
    <xf numFmtId="0" fontId="4" fillId="0" borderId="1" xfId="0" quotePrefix="1" applyFont="1" applyBorder="1" applyAlignment="1">
      <alignment horizontal="center"/>
    </xf>
    <xf numFmtId="0" fontId="4" fillId="0" borderId="1" xfId="0" applyFont="1" applyFill="1" applyBorder="1" applyAlignment="1">
      <alignment horizontal="center" vertical="center" wrapText="1"/>
    </xf>
    <xf numFmtId="0" fontId="4" fillId="0" borderId="1" xfId="0" applyFont="1" applyFill="1" applyBorder="1" applyAlignment="1">
      <alignment vertical="center" wrapText="1"/>
    </xf>
    <xf numFmtId="0" fontId="5" fillId="0" borderId="1" xfId="0" applyFont="1" applyBorder="1" applyAlignment="1">
      <alignment horizontal="left" vertical="center" wrapText="1"/>
    </xf>
    <xf numFmtId="0" fontId="3" fillId="0" borderId="1" xfId="0" applyFont="1" applyFill="1" applyBorder="1" applyAlignment="1">
      <alignment wrapText="1"/>
    </xf>
    <xf numFmtId="0" fontId="0" fillId="4" borderId="0" xfId="0" applyFill="1"/>
    <xf numFmtId="0" fontId="0" fillId="0" borderId="3" xfId="0" applyFill="1" applyBorder="1"/>
    <xf numFmtId="0" fontId="3" fillId="0" borderId="3" xfId="0" applyFont="1" applyFill="1" applyBorder="1" applyAlignment="1"/>
    <xf numFmtId="0" fontId="0" fillId="0" borderId="3" xfId="0" applyFill="1" applyBorder="1" applyAlignment="1"/>
    <xf numFmtId="0" fontId="0" fillId="0" borderId="1" xfId="0" applyBorder="1" applyAlignment="1">
      <alignment vertical="center" wrapText="1"/>
    </xf>
    <xf numFmtId="0" fontId="0" fillId="0" borderId="4" xfId="0" applyFill="1" applyBorder="1" applyAlignment="1">
      <alignment vertical="center" wrapText="1"/>
    </xf>
    <xf numFmtId="0" fontId="0" fillId="0" borderId="11" xfId="0" applyFill="1" applyBorder="1" applyAlignment="1">
      <alignment horizontal="center" vertical="center" wrapText="1"/>
    </xf>
    <xf numFmtId="0" fontId="0" fillId="0" borderId="1" xfId="0" applyFill="1" applyBorder="1" applyAlignment="1">
      <alignment vertical="top" wrapText="1"/>
    </xf>
    <xf numFmtId="0" fontId="0" fillId="0" borderId="12" xfId="0" applyFill="1" applyBorder="1" applyAlignment="1">
      <alignment vertical="center" wrapText="1"/>
    </xf>
    <xf numFmtId="0" fontId="3" fillId="0" borderId="6" xfId="0" applyFont="1" applyFill="1" applyBorder="1" applyAlignment="1">
      <alignment wrapText="1"/>
    </xf>
    <xf numFmtId="0" fontId="3" fillId="0" borderId="0" xfId="0" applyFont="1" applyFill="1" applyBorder="1"/>
    <xf numFmtId="0" fontId="3" fillId="0" borderId="6" xfId="0" applyFont="1" applyFill="1" applyBorder="1"/>
    <xf numFmtId="0" fontId="3" fillId="0" borderId="1" xfId="0" quotePrefix="1" applyFont="1" applyFill="1" applyBorder="1"/>
    <xf numFmtId="164" fontId="3" fillId="0" borderId="1" xfId="0" applyNumberFormat="1" applyFont="1" applyFill="1" applyBorder="1" applyAlignment="1">
      <alignment horizontal="left"/>
    </xf>
    <xf numFmtId="3" fontId="3" fillId="0" borderId="1" xfId="0" applyNumberFormat="1" applyFont="1" applyFill="1" applyBorder="1"/>
    <xf numFmtId="2" fontId="3" fillId="0" borderId="1" xfId="0" applyNumberFormat="1" applyFont="1" applyFill="1" applyBorder="1"/>
    <xf numFmtId="14" fontId="3" fillId="0" borderId="1" xfId="0" applyNumberFormat="1" applyFont="1" applyFill="1" applyBorder="1"/>
    <xf numFmtId="167" fontId="3" fillId="0" borderId="1" xfId="0" applyNumberFormat="1" applyFont="1" applyFill="1" applyBorder="1"/>
    <xf numFmtId="166" fontId="3" fillId="0" borderId="1" xfId="0" applyNumberFormat="1" applyFont="1" applyFill="1" applyBorder="1"/>
    <xf numFmtId="0" fontId="3" fillId="0" borderId="3" xfId="0" applyFont="1" applyFill="1" applyBorder="1"/>
    <xf numFmtId="165" fontId="3" fillId="0" borderId="1" xfId="0" applyNumberFormat="1" applyFont="1" applyFill="1" applyBorder="1"/>
    <xf numFmtId="0" fontId="3" fillId="0" borderId="9" xfId="0" applyFont="1" applyFill="1" applyBorder="1"/>
    <xf numFmtId="0" fontId="3" fillId="0" borderId="8" xfId="0" applyFont="1" applyFill="1" applyBorder="1"/>
    <xf numFmtId="0" fontId="3" fillId="0" borderId="5" xfId="0" applyFont="1" applyFill="1" applyBorder="1"/>
    <xf numFmtId="14" fontId="3" fillId="0" borderId="5" xfId="0" applyNumberFormat="1" applyFont="1" applyFill="1" applyBorder="1"/>
    <xf numFmtId="0" fontId="3" fillId="0" borderId="4" xfId="0" applyFont="1" applyFill="1" applyBorder="1"/>
    <xf numFmtId="0" fontId="3" fillId="0" borderId="13" xfId="0" applyFont="1" applyFill="1" applyBorder="1"/>
    <xf numFmtId="0" fontId="3" fillId="0" borderId="9" xfId="0" applyFont="1" applyFill="1" applyBorder="1" applyAlignment="1">
      <alignment wrapText="1"/>
    </xf>
    <xf numFmtId="0" fontId="0" fillId="2" borderId="0" xfId="0" applyFill="1"/>
    <xf numFmtId="0" fontId="3" fillId="0" borderId="16" xfId="0" applyFont="1" applyFill="1" applyBorder="1"/>
    <xf numFmtId="0" fontId="3" fillId="0" borderId="10" xfId="0" applyFont="1" applyFill="1" applyBorder="1"/>
    <xf numFmtId="0" fontId="0" fillId="0" borderId="5" xfId="0" applyFill="1" applyBorder="1"/>
    <xf numFmtId="0" fontId="1" fillId="0" borderId="2" xfId="0" applyFont="1" applyFill="1" applyBorder="1" applyAlignment="1"/>
    <xf numFmtId="0" fontId="1" fillId="0" borderId="6" xfId="0" applyFont="1" applyFill="1" applyBorder="1" applyAlignment="1"/>
    <xf numFmtId="0" fontId="1" fillId="0" borderId="10" xfId="0" applyFont="1" applyFill="1" applyBorder="1"/>
    <xf numFmtId="0" fontId="5" fillId="0" borderId="1" xfId="0" applyFont="1" applyFill="1" applyBorder="1" applyAlignment="1">
      <alignment horizontal="center" vertical="center" wrapText="1"/>
    </xf>
    <xf numFmtId="0" fontId="7" fillId="0" borderId="0" xfId="0" applyFont="1" applyFill="1" applyAlignment="1">
      <alignment horizontal="center"/>
    </xf>
    <xf numFmtId="0" fontId="11" fillId="0" borderId="11" xfId="0" applyFont="1" applyFill="1" applyBorder="1" applyAlignment="1">
      <alignment horizontal="center" vertical="center" wrapText="1"/>
    </xf>
    <xf numFmtId="0" fontId="11" fillId="0" borderId="2" xfId="0" applyFont="1" applyFill="1" applyBorder="1" applyAlignment="1">
      <alignment horizontal="center" vertical="center" wrapText="1"/>
    </xf>
    <xf numFmtId="0" fontId="11" fillId="0" borderId="12"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0" fillId="3" borderId="1" xfId="0" applyFill="1" applyBorder="1" applyAlignment="1">
      <alignment horizontal="center" vertical="center" wrapText="1"/>
    </xf>
    <xf numFmtId="0" fontId="0" fillId="0" borderId="5" xfId="0" applyFill="1" applyBorder="1" applyAlignment="1"/>
    <xf numFmtId="0" fontId="0" fillId="0" borderId="4" xfId="0" applyFill="1" applyBorder="1" applyAlignment="1"/>
    <xf numFmtId="0" fontId="0" fillId="0" borderId="0" xfId="0" applyAlignment="1">
      <alignment vertical="center"/>
    </xf>
    <xf numFmtId="0" fontId="0" fillId="0" borderId="0" xfId="0" applyAlignment="1">
      <alignment horizontal="center" vertical="center"/>
    </xf>
    <xf numFmtId="15" fontId="0" fillId="0" borderId="0" xfId="0" applyNumberFormat="1" applyAlignment="1">
      <alignment horizontal="center" vertical="center"/>
    </xf>
    <xf numFmtId="0" fontId="13" fillId="0" borderId="0" xfId="2"/>
    <xf numFmtId="0" fontId="14" fillId="0" borderId="0" xfId="0" applyFont="1"/>
    <xf numFmtId="0" fontId="1" fillId="0" borderId="0" xfId="0" applyFont="1"/>
    <xf numFmtId="0" fontId="1" fillId="0" borderId="0" xfId="0" applyFont="1" applyFill="1" applyBorder="1" applyAlignment="1">
      <alignment vertical="center" wrapText="1"/>
    </xf>
    <xf numFmtId="0" fontId="0" fillId="0" borderId="1" xfId="0" applyBorder="1" applyAlignment="1">
      <alignment horizontal="left" wrapText="1" indent="10"/>
    </xf>
    <xf numFmtId="0" fontId="0" fillId="0" borderId="0" xfId="0" applyBorder="1" applyAlignment="1">
      <alignment horizontal="left" vertical="center"/>
    </xf>
    <xf numFmtId="0" fontId="0" fillId="0" borderId="0" xfId="0" applyBorder="1" applyAlignment="1">
      <alignment horizontal="left" vertical="center" wrapText="1"/>
    </xf>
    <xf numFmtId="0" fontId="0" fillId="0" borderId="0" xfId="0" applyFill="1" applyBorder="1" applyAlignment="1">
      <alignment vertical="center" wrapText="1"/>
    </xf>
    <xf numFmtId="0" fontId="0" fillId="0" borderId="4" xfId="0" applyFill="1" applyBorder="1" applyAlignment="1">
      <alignment horizontal="right"/>
    </xf>
    <xf numFmtId="0" fontId="0" fillId="0" borderId="4" xfId="0" applyNumberFormat="1" applyFill="1" applyBorder="1" applyAlignment="1">
      <alignment horizontal="center" vertical="center"/>
    </xf>
    <xf numFmtId="0" fontId="0" fillId="0" borderId="1" xfId="0" applyNumberFormat="1" applyFill="1" applyBorder="1" applyAlignment="1">
      <alignment horizontal="center" vertical="center"/>
    </xf>
    <xf numFmtId="0" fontId="15" fillId="0" borderId="9" xfId="0" applyFont="1" applyFill="1" applyBorder="1" applyAlignment="1">
      <alignment horizontal="center"/>
    </xf>
    <xf numFmtId="0" fontId="15" fillId="0" borderId="6" xfId="0" applyFont="1" applyFill="1" applyBorder="1" applyAlignment="1">
      <alignment horizontal="center"/>
    </xf>
    <xf numFmtId="0" fontId="15" fillId="0" borderId="0" xfId="0" applyFont="1" applyFill="1" applyAlignment="1">
      <alignment horizontal="center"/>
    </xf>
    <xf numFmtId="0" fontId="15" fillId="0" borderId="6" xfId="0" applyFont="1" applyFill="1" applyBorder="1" applyAlignment="1">
      <alignment horizontal="center" wrapText="1"/>
    </xf>
    <xf numFmtId="0" fontId="15" fillId="0" borderId="17" xfId="0" applyFont="1" applyFill="1" applyBorder="1" applyAlignment="1">
      <alignment horizontal="center" wrapText="1"/>
    </xf>
    <xf numFmtId="0" fontId="15" fillId="0" borderId="6" xfId="0" applyFont="1" applyFill="1" applyBorder="1" applyAlignment="1">
      <alignment horizontal="center" textRotation="90"/>
    </xf>
    <xf numFmtId="0" fontId="15" fillId="0" borderId="14" xfId="0" applyFont="1" applyFill="1" applyBorder="1" applyAlignment="1">
      <alignment horizontal="center" textRotation="90" wrapText="1"/>
    </xf>
    <xf numFmtId="0" fontId="15" fillId="0" borderId="17" xfId="0" applyFont="1" applyFill="1" applyBorder="1" applyAlignment="1">
      <alignment horizontal="center" textRotation="90" wrapText="1"/>
    </xf>
    <xf numFmtId="0" fontId="15" fillId="0" borderId="17" xfId="0" applyFont="1" applyFill="1" applyBorder="1" applyAlignment="1">
      <alignment horizontal="center"/>
    </xf>
    <xf numFmtId="0" fontId="15" fillId="0" borderId="1" xfId="0" applyFont="1" applyFill="1" applyBorder="1" applyAlignment="1">
      <alignment horizontal="center" wrapText="1"/>
    </xf>
    <xf numFmtId="0" fontId="15" fillId="0" borderId="6" xfId="0" applyFont="1" applyFill="1" applyBorder="1" applyAlignment="1">
      <alignment horizontal="center" textRotation="90" wrapText="1"/>
    </xf>
    <xf numFmtId="0" fontId="15" fillId="0" borderId="18" xfId="0" applyFont="1" applyFill="1" applyBorder="1" applyAlignment="1">
      <alignment horizontal="center" textRotation="90" wrapText="1"/>
    </xf>
    <xf numFmtId="0" fontId="15" fillId="0" borderId="2" xfId="0" applyFont="1" applyFill="1" applyBorder="1" applyAlignment="1">
      <alignment horizontal="center" wrapText="1"/>
    </xf>
    <xf numFmtId="0" fontId="15" fillId="0" borderId="8" xfId="0" applyFont="1" applyFill="1" applyBorder="1" applyAlignment="1">
      <alignment horizontal="center" wrapText="1"/>
    </xf>
    <xf numFmtId="0" fontId="15" fillId="0" borderId="13" xfId="0" applyFont="1" applyFill="1" applyBorder="1" applyAlignment="1">
      <alignment horizontal="center" wrapText="1"/>
    </xf>
    <xf numFmtId="0" fontId="15" fillId="0" borderId="15" xfId="0" applyFont="1" applyFill="1" applyBorder="1" applyAlignment="1">
      <alignment horizontal="center" wrapText="1"/>
    </xf>
    <xf numFmtId="0" fontId="15" fillId="0" borderId="5" xfId="0" applyFont="1" applyFill="1" applyBorder="1" applyAlignment="1">
      <alignment horizontal="center" wrapText="1"/>
    </xf>
    <xf numFmtId="0" fontId="0" fillId="0" borderId="2" xfId="0" applyBorder="1" applyAlignment="1">
      <alignment horizontal="left" vertical="center" wrapText="1" indent="2"/>
    </xf>
    <xf numFmtId="0" fontId="0" fillId="0" borderId="6" xfId="0" applyBorder="1" applyAlignment="1">
      <alignment horizontal="left" vertical="center" wrapText="1" indent="2"/>
    </xf>
    <xf numFmtId="0" fontId="17" fillId="3" borderId="1" xfId="0" applyFont="1" applyFill="1" applyBorder="1" applyAlignment="1">
      <alignment vertical="center" wrapText="1"/>
    </xf>
    <xf numFmtId="0" fontId="17" fillId="0" borderId="0" xfId="0" applyFont="1" applyFill="1" applyBorder="1" applyAlignment="1">
      <alignment vertical="center" wrapText="1"/>
    </xf>
    <xf numFmtId="0" fontId="16" fillId="0" borderId="0" xfId="0" applyFont="1"/>
    <xf numFmtId="0" fontId="0" fillId="3" borderId="1" xfId="0" applyFill="1" applyBorder="1" applyAlignment="1">
      <alignment horizontal="center" vertical="center"/>
    </xf>
    <xf numFmtId="0" fontId="0" fillId="3" borderId="1" xfId="0" applyFill="1" applyBorder="1" applyAlignment="1">
      <alignment vertical="center"/>
    </xf>
    <xf numFmtId="0" fontId="0" fillId="3" borderId="1" xfId="0" applyFill="1" applyBorder="1" applyAlignment="1">
      <alignment horizontal="right"/>
    </xf>
    <xf numFmtId="0" fontId="3" fillId="0" borderId="0" xfId="0" applyFont="1"/>
    <xf numFmtId="0" fontId="0" fillId="3" borderId="1" xfId="0" applyFill="1" applyBorder="1" applyAlignment="1">
      <alignment horizontal="center" vertical="center" wrapText="1"/>
    </xf>
    <xf numFmtId="0" fontId="0" fillId="0" borderId="1" xfId="0" applyBorder="1" applyAlignment="1">
      <alignment horizontal="center" vertical="center" wrapText="1"/>
    </xf>
    <xf numFmtId="0" fontId="18" fillId="0" borderId="1" xfId="0" applyFont="1" applyBorder="1" applyAlignment="1">
      <alignment horizontal="left" vertical="center" wrapText="1" indent="2"/>
    </xf>
    <xf numFmtId="0" fontId="0" fillId="0" borderId="1" xfId="0" applyBorder="1" applyAlignment="1">
      <alignment vertical="center" wrapText="1"/>
    </xf>
    <xf numFmtId="0" fontId="0" fillId="0" borderId="1" xfId="0" applyBorder="1" applyAlignment="1">
      <alignment horizontal="center" vertical="center" wrapText="1"/>
    </xf>
    <xf numFmtId="0" fontId="0" fillId="0" borderId="5" xfId="0" applyFill="1" applyBorder="1" applyAlignment="1">
      <alignment horizontal="center" vertical="center" wrapText="1"/>
    </xf>
    <xf numFmtId="0" fontId="0" fillId="0" borderId="8" xfId="0" applyFill="1" applyBorder="1" applyAlignment="1">
      <alignment horizontal="center" vertical="center" wrapText="1"/>
    </xf>
    <xf numFmtId="0" fontId="0" fillId="0" borderId="6" xfId="0" applyBorder="1" applyAlignment="1">
      <alignment horizontal="left" vertical="center" wrapText="1"/>
    </xf>
    <xf numFmtId="0" fontId="0" fillId="0" borderId="1" xfId="0" applyBorder="1" applyAlignment="1">
      <alignment horizontal="left" vertical="center" wrapText="1"/>
    </xf>
    <xf numFmtId="0" fontId="17" fillId="3" borderId="1" xfId="0" applyFont="1" applyFill="1" applyBorder="1" applyAlignment="1">
      <alignment horizontal="center" vertical="center" wrapText="1"/>
    </xf>
    <xf numFmtId="0" fontId="0" fillId="0" borderId="5" xfId="0" applyBorder="1" applyAlignment="1">
      <alignment horizontal="center" vertical="center" wrapText="1"/>
    </xf>
    <xf numFmtId="0" fontId="0" fillId="0" borderId="8" xfId="0" applyBorder="1" applyAlignment="1">
      <alignment horizontal="center" vertical="center" wrapText="1"/>
    </xf>
    <xf numFmtId="0" fontId="1" fillId="3" borderId="5" xfId="0" applyFont="1" applyFill="1" applyBorder="1" applyAlignment="1">
      <alignment horizontal="center" vertical="center" wrapText="1"/>
    </xf>
    <xf numFmtId="0" fontId="1" fillId="3" borderId="7" xfId="0" applyFont="1" applyFill="1" applyBorder="1" applyAlignment="1">
      <alignment horizontal="center" vertical="center" wrapText="1"/>
    </xf>
    <xf numFmtId="0" fontId="1" fillId="3" borderId="13" xfId="0" applyFont="1" applyFill="1" applyBorder="1" applyAlignment="1">
      <alignment horizontal="center" vertical="center" wrapText="1"/>
    </xf>
    <xf numFmtId="0" fontId="12" fillId="3" borderId="5" xfId="0" applyFont="1" applyFill="1" applyBorder="1" applyAlignment="1">
      <alignment horizontal="center" vertical="center" wrapText="1"/>
    </xf>
    <xf numFmtId="0" fontId="12" fillId="3" borderId="7" xfId="0" applyFont="1" applyFill="1" applyBorder="1" applyAlignment="1">
      <alignment horizontal="center" vertical="center" wrapText="1"/>
    </xf>
    <xf numFmtId="0" fontId="12" fillId="3" borderId="8" xfId="0" applyFont="1" applyFill="1" applyBorder="1" applyAlignment="1">
      <alignment horizontal="center" vertical="center" wrapText="1"/>
    </xf>
    <xf numFmtId="0" fontId="3" fillId="3" borderId="1" xfId="0" applyFont="1" applyFill="1" applyBorder="1" applyAlignment="1">
      <alignment horizontal="left" vertical="center" wrapText="1"/>
    </xf>
    <xf numFmtId="0" fontId="3" fillId="3" borderId="1" xfId="0" applyFont="1" applyFill="1" applyBorder="1" applyAlignment="1">
      <alignment horizontal="center" vertical="center" wrapText="1"/>
    </xf>
    <xf numFmtId="0" fontId="0" fillId="3" borderId="1" xfId="0" applyFill="1" applyBorder="1" applyAlignment="1">
      <alignment horizontal="center" vertical="center" wrapText="1"/>
    </xf>
    <xf numFmtId="0" fontId="0" fillId="0" borderId="5" xfId="0" applyBorder="1" applyAlignment="1">
      <alignment horizontal="left" vertical="center" wrapText="1"/>
    </xf>
    <xf numFmtId="0" fontId="0" fillId="0" borderId="4" xfId="0" applyBorder="1" applyAlignment="1">
      <alignment horizontal="center" vertical="center" wrapText="1"/>
    </xf>
    <xf numFmtId="0" fontId="0" fillId="0" borderId="13" xfId="0" applyBorder="1" applyAlignment="1">
      <alignment horizontal="center" vertical="center" wrapText="1"/>
    </xf>
    <xf numFmtId="0" fontId="0" fillId="0" borderId="12" xfId="0" applyBorder="1" applyAlignment="1">
      <alignment horizontal="center" vertical="center" wrapText="1"/>
    </xf>
    <xf numFmtId="0" fontId="0" fillId="0" borderId="11" xfId="0" applyBorder="1" applyAlignment="1">
      <alignment horizontal="center" vertical="center" wrapText="1"/>
    </xf>
    <xf numFmtId="0" fontId="0" fillId="0" borderId="10" xfId="0" applyBorder="1" applyAlignment="1">
      <alignment horizontal="center" vertical="center" wrapText="1"/>
    </xf>
    <xf numFmtId="0" fontId="0" fillId="0" borderId="9" xfId="0" applyBorder="1" applyAlignment="1">
      <alignment horizontal="center" vertical="center" wrapText="1"/>
    </xf>
    <xf numFmtId="0" fontId="0" fillId="0" borderId="8" xfId="0" applyBorder="1" applyAlignment="1">
      <alignment horizontal="left" vertical="center" wrapText="1"/>
    </xf>
    <xf numFmtId="0" fontId="0" fillId="0" borderId="3" xfId="0" applyBorder="1" applyAlignment="1">
      <alignment horizontal="center" vertical="center" wrapText="1"/>
    </xf>
    <xf numFmtId="0" fontId="0" fillId="0" borderId="2" xfId="0" applyBorder="1" applyAlignment="1">
      <alignment horizontal="center" vertical="center"/>
    </xf>
    <xf numFmtId="0" fontId="0" fillId="0" borderId="6" xfId="0" applyBorder="1" applyAlignment="1">
      <alignment horizontal="center" vertical="center" wrapText="1"/>
    </xf>
    <xf numFmtId="0" fontId="0" fillId="0" borderId="5" xfId="0" applyFill="1" applyBorder="1" applyAlignment="1">
      <alignment horizontal="left" vertical="center" wrapText="1"/>
    </xf>
    <xf numFmtId="0" fontId="0" fillId="0" borderId="7" xfId="0" applyFill="1" applyBorder="1" applyAlignment="1">
      <alignment horizontal="left" vertical="center" wrapText="1"/>
    </xf>
    <xf numFmtId="0" fontId="0" fillId="0" borderId="8" xfId="0" applyFill="1" applyBorder="1" applyAlignment="1">
      <alignment horizontal="left" vertical="center" wrapText="1"/>
    </xf>
    <xf numFmtId="0" fontId="0" fillId="0" borderId="0" xfId="0" applyAlignment="1">
      <alignment horizontal="center"/>
    </xf>
  </cellXfs>
  <cellStyles count="3">
    <cellStyle name="Hyperlink" xfId="2" builtinId="8"/>
    <cellStyle name="Normal" xfId="0" builtinId="0"/>
    <cellStyle name="Percent" xfId="1" builtinId="5"/>
  </cellStyles>
  <dxfs count="15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none">
          <fgColor indexed="64"/>
          <bgColor auto="1"/>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none">
          <fgColor indexed="64"/>
          <bgColor indexed="65"/>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border>
    </dxf>
    <dxf>
      <fill>
        <patternFill patternType="none">
          <fgColor indexed="64"/>
          <bgColor indexed="65"/>
        </patternFill>
      </fill>
      <alignment horizontal="general" vertical="bottom" textRotation="0" wrapText="0" indent="0" justifyLastLine="0" shrinkToFit="0" readingOrder="0"/>
      <border diagonalUp="0" diagonalDown="0">
        <left style="thin">
          <color indexed="64"/>
        </left>
        <right/>
        <top style="thin">
          <color indexed="64"/>
        </top>
        <bottom style="thin">
          <color indexed="64"/>
        </bottom>
        <vertical/>
        <horizontal/>
      </border>
    </dxf>
    <dxf>
      <fill>
        <patternFill patternType="none">
          <fgColor indexed="64"/>
          <bgColor indexed="65"/>
        </patternFill>
      </fill>
      <alignment horizontal="right" vertical="bottom" textRotation="0" wrapText="0" indent="0" justifyLastLine="0" shrinkToFit="0" readingOrder="0"/>
      <border diagonalUp="0" diagonalDown="0" outline="0">
        <left style="thin">
          <color indexed="64"/>
        </left>
        <right/>
        <top style="thin">
          <color indexed="64"/>
        </top>
        <bottom/>
      </border>
    </dxf>
    <dxf>
      <fill>
        <patternFill patternType="none">
          <fgColor indexed="64"/>
          <bgColor indexed="65"/>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style="thin">
          <color indexed="64"/>
        </top>
        <bottom/>
      </border>
    </dxf>
    <dxf>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border outline="0">
        <right style="thin">
          <color indexed="64"/>
        </right>
        <bottom style="thin">
          <color indexed="64"/>
        </bottom>
      </border>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border diagonalUp="0" diagonalDown="0" outline="0">
        <left style="thin">
          <color indexed="64"/>
        </left>
        <right style="thin">
          <color indexed="64"/>
        </right>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family val="2"/>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family val="2"/>
        <scheme val="minor"/>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family val="2"/>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family val="2"/>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left style="medium">
          <color indexed="64"/>
        </left>
        <right style="medium">
          <color indexed="64"/>
        </right>
        <top style="medium">
          <color indexed="64"/>
        </top>
        <bottom style="medium">
          <color indexed="64"/>
        </bottom>
      </border>
    </dxf>
    <dxf>
      <font>
        <strike val="0"/>
        <outline val="0"/>
        <shadow val="0"/>
        <u val="none"/>
        <vertAlign val="baseline"/>
        <color theme="0"/>
        <name val="Calibri"/>
        <family val="2"/>
        <scheme val="minor"/>
      </font>
      <fill>
        <patternFill patternType="none">
          <fgColor indexed="64"/>
          <bgColor auto="1"/>
        </patternFill>
      </fill>
      <alignment horizontal="center" textRotation="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border diagonalUp="0" diagonalDown="0">
        <left style="thin">
          <color indexed="64"/>
        </left>
        <right/>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right style="thin">
          <color indexed="64"/>
        </right>
        <top style="thin">
          <color indexed="64"/>
        </top>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border diagonalUp="0" diagonalDown="0">
        <left/>
        <right style="thin">
          <color indexed="64"/>
        </right>
        <top style="thin">
          <color indexed="64"/>
        </top>
        <bottom style="thin">
          <color indexed="64"/>
        </bottom>
        <vertical/>
        <horizontal/>
      </border>
    </dxf>
    <dxf>
      <border outline="0">
        <left style="thin">
          <color indexed="64"/>
        </left>
        <right style="thin">
          <color indexed="64"/>
        </right>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numFmt numFmtId="20" formatCode="d\-mmm\-yy"/>
    </dxf>
    <dxf>
      <alignment horizontal="left" vertical="bottom" textRotation="0" wrapText="0" indent="0" justifyLastLine="0" shrinkToFit="0" readingOrder="0"/>
    </dxf>
  </dxfs>
  <tableStyles count="0" defaultTableStyle="TableStyleMedium2" defaultPivotStyle="PivotStyleLight16"/>
  <colors>
    <mruColors>
      <color rgb="FFFEDAD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3.png"/><Relationship Id="rId16" Type="http://schemas.openxmlformats.org/officeDocument/2006/relationships/image" Target="../media/image17.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2</xdr:col>
      <xdr:colOff>1191185</xdr:colOff>
      <xdr:row>4</xdr:row>
      <xdr:rowOff>159311</xdr:rowOff>
    </xdr:to>
    <xdr:pic>
      <xdr:nvPicPr>
        <xdr:cNvPr id="3" name="Picture 2">
          <a:extLst>
            <a:ext uri="{FF2B5EF4-FFF2-40B4-BE49-F238E27FC236}">
              <a16:creationId xmlns:a16="http://schemas.microsoft.com/office/drawing/2014/main" id="{F302329D-5415-4F33-81C3-E9B24A3B51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62000"/>
          <a:ext cx="2734235" cy="35616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66677</xdr:colOff>
      <xdr:row>2</xdr:row>
      <xdr:rowOff>19688</xdr:rowOff>
    </xdr:from>
    <xdr:to>
      <xdr:col>4</xdr:col>
      <xdr:colOff>1076653</xdr:colOff>
      <xdr:row>2</xdr:row>
      <xdr:rowOff>400050</xdr:rowOff>
    </xdr:to>
    <xdr:pic>
      <xdr:nvPicPr>
        <xdr:cNvPr id="2" name="Picture 1">
          <a:extLst>
            <a:ext uri="{FF2B5EF4-FFF2-40B4-BE49-F238E27FC236}">
              <a16:creationId xmlns:a16="http://schemas.microsoft.com/office/drawing/2014/main" id="{3A8C6CEB-2972-4440-9CC1-DD9A84ACDFC1}"/>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963027" y="400688"/>
          <a:ext cx="1009976" cy="3803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9525</xdr:colOff>
      <xdr:row>3</xdr:row>
      <xdr:rowOff>0</xdr:rowOff>
    </xdr:from>
    <xdr:to>
      <xdr:col>4</xdr:col>
      <xdr:colOff>95250</xdr:colOff>
      <xdr:row>3</xdr:row>
      <xdr:rowOff>180975</xdr:rowOff>
    </xdr:to>
    <xdr:pic>
      <xdr:nvPicPr>
        <xdr:cNvPr id="3" name="Picture 2">
          <a:extLst>
            <a:ext uri="{FF2B5EF4-FFF2-40B4-BE49-F238E27FC236}">
              <a16:creationId xmlns:a16="http://schemas.microsoft.com/office/drawing/2014/main" id="{FC29EF31-A7A7-4A4B-9BC8-F54122B8B3C5}"/>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296775" y="9963150"/>
          <a:ext cx="85725" cy="180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9525</xdr:colOff>
      <xdr:row>4</xdr:row>
      <xdr:rowOff>0</xdr:rowOff>
    </xdr:from>
    <xdr:to>
      <xdr:col>4</xdr:col>
      <xdr:colOff>142875</xdr:colOff>
      <xdr:row>4</xdr:row>
      <xdr:rowOff>180975</xdr:rowOff>
    </xdr:to>
    <xdr:pic>
      <xdr:nvPicPr>
        <xdr:cNvPr id="4" name="Picture 3">
          <a:extLst>
            <a:ext uri="{FF2B5EF4-FFF2-40B4-BE49-F238E27FC236}">
              <a16:creationId xmlns:a16="http://schemas.microsoft.com/office/drawing/2014/main" id="{B73FA29F-D1DD-4897-8259-918D839810EE}"/>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296775" y="10147300"/>
          <a:ext cx="133350" cy="180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9525</xdr:colOff>
      <xdr:row>5</xdr:row>
      <xdr:rowOff>0</xdr:rowOff>
    </xdr:from>
    <xdr:to>
      <xdr:col>4</xdr:col>
      <xdr:colOff>152400</xdr:colOff>
      <xdr:row>6</xdr:row>
      <xdr:rowOff>0</xdr:rowOff>
    </xdr:to>
    <xdr:pic>
      <xdr:nvPicPr>
        <xdr:cNvPr id="5" name="Picture 4">
          <a:extLst>
            <a:ext uri="{FF2B5EF4-FFF2-40B4-BE49-F238E27FC236}">
              <a16:creationId xmlns:a16="http://schemas.microsoft.com/office/drawing/2014/main" id="{2A05B655-B3D6-4778-A188-FFD9C0E607ED}"/>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296775" y="10331450"/>
          <a:ext cx="142875" cy="184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9525</xdr:colOff>
      <xdr:row>6</xdr:row>
      <xdr:rowOff>0</xdr:rowOff>
    </xdr:from>
    <xdr:to>
      <xdr:col>4</xdr:col>
      <xdr:colOff>152400</xdr:colOff>
      <xdr:row>6</xdr:row>
      <xdr:rowOff>180975</xdr:rowOff>
    </xdr:to>
    <xdr:pic>
      <xdr:nvPicPr>
        <xdr:cNvPr id="6" name="Picture 5">
          <a:extLst>
            <a:ext uri="{FF2B5EF4-FFF2-40B4-BE49-F238E27FC236}">
              <a16:creationId xmlns:a16="http://schemas.microsoft.com/office/drawing/2014/main" id="{B4511628-4892-4904-826C-FA8CDF59EC02}"/>
            </a:ext>
          </a:extLst>
        </xdr:cNvPr>
        <xdr:cNvPicPr>
          <a:picLocks noChangeAspect="1" noChangeArrowheads="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296775" y="10515600"/>
          <a:ext cx="142875" cy="180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38100</xdr:colOff>
      <xdr:row>9</xdr:row>
      <xdr:rowOff>19050</xdr:rowOff>
    </xdr:from>
    <xdr:to>
      <xdr:col>4</xdr:col>
      <xdr:colOff>843643</xdr:colOff>
      <xdr:row>9</xdr:row>
      <xdr:rowOff>474593</xdr:rowOff>
    </xdr:to>
    <xdr:pic>
      <xdr:nvPicPr>
        <xdr:cNvPr id="8" name="Picture 7">
          <a:extLst>
            <a:ext uri="{FF2B5EF4-FFF2-40B4-BE49-F238E27FC236}">
              <a16:creationId xmlns:a16="http://schemas.microsoft.com/office/drawing/2014/main" id="{4F5384DF-B0B5-4142-82CA-BF99C2532F65}"/>
            </a:ext>
          </a:extLst>
        </xdr:cNvPr>
        <xdr:cNvPicPr>
          <a:picLocks noChangeAspect="1" noChangeArrowheads="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325350" y="11525250"/>
          <a:ext cx="805543" cy="455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9525</xdr:colOff>
      <xdr:row>11</xdr:row>
      <xdr:rowOff>0</xdr:rowOff>
    </xdr:from>
    <xdr:to>
      <xdr:col>4</xdr:col>
      <xdr:colOff>85725</xdr:colOff>
      <xdr:row>11</xdr:row>
      <xdr:rowOff>180975</xdr:rowOff>
    </xdr:to>
    <xdr:pic>
      <xdr:nvPicPr>
        <xdr:cNvPr id="9" name="Picture 8">
          <a:extLst>
            <a:ext uri="{FF2B5EF4-FFF2-40B4-BE49-F238E27FC236}">
              <a16:creationId xmlns:a16="http://schemas.microsoft.com/office/drawing/2014/main" id="{B6714C8D-233A-47D9-8E13-C1D5108C31C7}"/>
            </a:ext>
          </a:extLst>
        </xdr:cNvPr>
        <xdr:cNvPicPr>
          <a:picLocks noChangeAspect="1" noChangeArrowheads="1"/>
        </xdr:cNvPicPr>
      </xdr:nvPicPr>
      <xdr:blipFill>
        <a:blip xmlns:r="http://schemas.openxmlformats.org/officeDocument/2006/relationships" r:embed="rId7">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296775" y="12172950"/>
          <a:ext cx="76200" cy="180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9525</xdr:colOff>
      <xdr:row>12</xdr:row>
      <xdr:rowOff>0</xdr:rowOff>
    </xdr:from>
    <xdr:to>
      <xdr:col>4</xdr:col>
      <xdr:colOff>133350</xdr:colOff>
      <xdr:row>12</xdr:row>
      <xdr:rowOff>180975</xdr:rowOff>
    </xdr:to>
    <xdr:pic>
      <xdr:nvPicPr>
        <xdr:cNvPr id="10" name="Picture 9">
          <a:extLst>
            <a:ext uri="{FF2B5EF4-FFF2-40B4-BE49-F238E27FC236}">
              <a16:creationId xmlns:a16="http://schemas.microsoft.com/office/drawing/2014/main" id="{DEB82429-D42C-444F-862E-B8BACD0DD451}"/>
            </a:ext>
          </a:extLst>
        </xdr:cNvPr>
        <xdr:cNvPicPr>
          <a:picLocks noChangeAspect="1" noChangeArrowheads="1"/>
        </xdr:cNvPicPr>
      </xdr:nvPicPr>
      <xdr:blipFill>
        <a:blip xmlns:r="http://schemas.openxmlformats.org/officeDocument/2006/relationships" r:embed="rId8">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296775" y="12357100"/>
          <a:ext cx="123825" cy="180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9525</xdr:colOff>
      <xdr:row>13</xdr:row>
      <xdr:rowOff>0</xdr:rowOff>
    </xdr:from>
    <xdr:to>
      <xdr:col>4</xdr:col>
      <xdr:colOff>123825</xdr:colOff>
      <xdr:row>13</xdr:row>
      <xdr:rowOff>180975</xdr:rowOff>
    </xdr:to>
    <xdr:pic>
      <xdr:nvPicPr>
        <xdr:cNvPr id="11" name="Picture 10">
          <a:extLst>
            <a:ext uri="{FF2B5EF4-FFF2-40B4-BE49-F238E27FC236}">
              <a16:creationId xmlns:a16="http://schemas.microsoft.com/office/drawing/2014/main" id="{5550AAE7-AECE-43E0-ACA9-9ACABE0751B1}"/>
            </a:ext>
          </a:extLst>
        </xdr:cNvPr>
        <xdr:cNvPicPr>
          <a:picLocks noChangeAspect="1" noChangeArrowheads="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296775" y="12541250"/>
          <a:ext cx="114300" cy="180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9525</xdr:colOff>
      <xdr:row>14</xdr:row>
      <xdr:rowOff>0</xdr:rowOff>
    </xdr:from>
    <xdr:to>
      <xdr:col>4</xdr:col>
      <xdr:colOff>114300</xdr:colOff>
      <xdr:row>14</xdr:row>
      <xdr:rowOff>180975</xdr:rowOff>
    </xdr:to>
    <xdr:pic>
      <xdr:nvPicPr>
        <xdr:cNvPr id="12" name="Picture 11">
          <a:extLst>
            <a:ext uri="{FF2B5EF4-FFF2-40B4-BE49-F238E27FC236}">
              <a16:creationId xmlns:a16="http://schemas.microsoft.com/office/drawing/2014/main" id="{7FB7ADD9-ECE7-495C-A447-3FDC412CFEB6}"/>
            </a:ext>
          </a:extLst>
        </xdr:cNvPr>
        <xdr:cNvPicPr>
          <a:picLocks noChangeAspect="1" noChangeArrowheads="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296775" y="12725400"/>
          <a:ext cx="104775" cy="180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123825</xdr:colOff>
      <xdr:row>26</xdr:row>
      <xdr:rowOff>104775</xdr:rowOff>
    </xdr:from>
    <xdr:to>
      <xdr:col>4</xdr:col>
      <xdr:colOff>495300</xdr:colOff>
      <xdr:row>26</xdr:row>
      <xdr:rowOff>285750</xdr:rowOff>
    </xdr:to>
    <xdr:pic>
      <xdr:nvPicPr>
        <xdr:cNvPr id="13" name="Picture 12">
          <a:extLst>
            <a:ext uri="{FF2B5EF4-FFF2-40B4-BE49-F238E27FC236}">
              <a16:creationId xmlns:a16="http://schemas.microsoft.com/office/drawing/2014/main" id="{99DC5CD6-B365-42E6-9F10-8CB5CA7A2752}"/>
            </a:ext>
          </a:extLst>
        </xdr:cNvPr>
        <xdr:cNvPicPr>
          <a:picLocks noChangeAspect="1" noChangeArrowheads="1"/>
        </xdr:cNvPicPr>
      </xdr:nvPicPr>
      <xdr:blipFill>
        <a:blip xmlns:r="http://schemas.openxmlformats.org/officeDocument/2006/relationships" r:embed="rId1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411075" y="14335125"/>
          <a:ext cx="371475" cy="180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85726</xdr:colOff>
      <xdr:row>28</xdr:row>
      <xdr:rowOff>76200</xdr:rowOff>
    </xdr:from>
    <xdr:to>
      <xdr:col>4</xdr:col>
      <xdr:colOff>533400</xdr:colOff>
      <xdr:row>28</xdr:row>
      <xdr:rowOff>457200</xdr:rowOff>
    </xdr:to>
    <xdr:pic>
      <xdr:nvPicPr>
        <xdr:cNvPr id="14" name="Picture 13">
          <a:extLst>
            <a:ext uri="{FF2B5EF4-FFF2-40B4-BE49-F238E27FC236}">
              <a16:creationId xmlns:a16="http://schemas.microsoft.com/office/drawing/2014/main" id="{24AED8A8-D2AD-489F-9F41-1302AECE6BAE}"/>
            </a:ext>
          </a:extLst>
        </xdr:cNvPr>
        <xdr:cNvPicPr>
          <a:picLocks noChangeAspect="1" noChangeArrowheads="1"/>
        </xdr:cNvPicPr>
      </xdr:nvPicPr>
      <xdr:blipFill>
        <a:blip xmlns:r="http://schemas.openxmlformats.org/officeDocument/2006/relationships" r:embed="rId1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372976" y="15043150"/>
          <a:ext cx="447674"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133350</xdr:colOff>
      <xdr:row>29</xdr:row>
      <xdr:rowOff>47625</xdr:rowOff>
    </xdr:from>
    <xdr:to>
      <xdr:col>4</xdr:col>
      <xdr:colOff>466725</xdr:colOff>
      <xdr:row>29</xdr:row>
      <xdr:rowOff>400051</xdr:rowOff>
    </xdr:to>
    <xdr:pic>
      <xdr:nvPicPr>
        <xdr:cNvPr id="15" name="Picture 14">
          <a:extLst>
            <a:ext uri="{FF2B5EF4-FFF2-40B4-BE49-F238E27FC236}">
              <a16:creationId xmlns:a16="http://schemas.microsoft.com/office/drawing/2014/main" id="{D4DB5D85-E116-4FEF-98EC-2D3877D12CFC}"/>
            </a:ext>
          </a:extLst>
        </xdr:cNvPr>
        <xdr:cNvPicPr>
          <a:picLocks noChangeAspect="1" noChangeArrowheads="1"/>
        </xdr:cNvPicPr>
      </xdr:nvPicPr>
      <xdr:blipFill>
        <a:blip xmlns:r="http://schemas.openxmlformats.org/officeDocument/2006/relationships" r:embed="rId1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420600" y="15547975"/>
          <a:ext cx="333375" cy="352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77107</xdr:colOff>
      <xdr:row>30</xdr:row>
      <xdr:rowOff>179613</xdr:rowOff>
    </xdr:from>
    <xdr:to>
      <xdr:col>4</xdr:col>
      <xdr:colOff>658132</xdr:colOff>
      <xdr:row>30</xdr:row>
      <xdr:rowOff>360588</xdr:rowOff>
    </xdr:to>
    <xdr:pic>
      <xdr:nvPicPr>
        <xdr:cNvPr id="16" name="Picture 15">
          <a:extLst>
            <a:ext uri="{FF2B5EF4-FFF2-40B4-BE49-F238E27FC236}">
              <a16:creationId xmlns:a16="http://schemas.microsoft.com/office/drawing/2014/main" id="{C2A64160-4121-4382-AED6-D0EE058516E0}"/>
            </a:ext>
          </a:extLst>
        </xdr:cNvPr>
        <xdr:cNvPicPr>
          <a:picLocks noChangeAspect="1" noChangeArrowheads="1"/>
        </xdr:cNvPicPr>
      </xdr:nvPicPr>
      <xdr:blipFill>
        <a:blip xmlns:r="http://schemas.openxmlformats.org/officeDocument/2006/relationships" r:embed="rId1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364357" y="16080013"/>
          <a:ext cx="581025" cy="180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123825</xdr:colOff>
      <xdr:row>27</xdr:row>
      <xdr:rowOff>104775</xdr:rowOff>
    </xdr:from>
    <xdr:to>
      <xdr:col>4</xdr:col>
      <xdr:colOff>495300</xdr:colOff>
      <xdr:row>27</xdr:row>
      <xdr:rowOff>285750</xdr:rowOff>
    </xdr:to>
    <xdr:pic>
      <xdr:nvPicPr>
        <xdr:cNvPr id="20" name="Picture 19">
          <a:extLst>
            <a:ext uri="{FF2B5EF4-FFF2-40B4-BE49-F238E27FC236}">
              <a16:creationId xmlns:a16="http://schemas.microsoft.com/office/drawing/2014/main" id="{F16CA49F-B68B-4833-81B0-9452E91B3B08}"/>
            </a:ext>
          </a:extLst>
        </xdr:cNvPr>
        <xdr:cNvPicPr>
          <a:picLocks noChangeAspect="1" noChangeArrowheads="1"/>
        </xdr:cNvPicPr>
      </xdr:nvPicPr>
      <xdr:blipFill>
        <a:blip xmlns:r="http://schemas.openxmlformats.org/officeDocument/2006/relationships" r:embed="rId1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411075" y="14703425"/>
          <a:ext cx="371475" cy="180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57150</xdr:colOff>
      <xdr:row>32</xdr:row>
      <xdr:rowOff>28792</xdr:rowOff>
    </xdr:from>
    <xdr:to>
      <xdr:col>4</xdr:col>
      <xdr:colOff>631738</xdr:colOff>
      <xdr:row>32</xdr:row>
      <xdr:rowOff>438088</xdr:rowOff>
    </xdr:to>
    <xdr:pic>
      <xdr:nvPicPr>
        <xdr:cNvPr id="26" name="Picture 25">
          <a:extLst>
            <a:ext uri="{FF2B5EF4-FFF2-40B4-BE49-F238E27FC236}">
              <a16:creationId xmlns:a16="http://schemas.microsoft.com/office/drawing/2014/main" id="{524C4D80-A3EE-4D12-8B5E-91DAE1A8875F}"/>
            </a:ext>
          </a:extLst>
        </xdr:cNvPr>
        <xdr:cNvPicPr>
          <a:picLocks noChangeAspect="1"/>
        </xdr:cNvPicPr>
      </xdr:nvPicPr>
      <xdr:blipFill>
        <a:blip xmlns:r="http://schemas.openxmlformats.org/officeDocument/2006/relationships" r:embed="rId15"/>
        <a:stretch>
          <a:fillRect/>
        </a:stretch>
      </xdr:blipFill>
      <xdr:spPr>
        <a:xfrm>
          <a:off x="8413750" y="7978992"/>
          <a:ext cx="574588" cy="409296"/>
        </a:xfrm>
        <a:prstGeom prst="rect">
          <a:avLst/>
        </a:prstGeom>
      </xdr:spPr>
    </xdr:pic>
    <xdr:clientData/>
  </xdr:twoCellAnchor>
  <xdr:twoCellAnchor editAs="oneCell">
    <xdr:from>
      <xdr:col>4</xdr:col>
      <xdr:colOff>57150</xdr:colOff>
      <xdr:row>34</xdr:row>
      <xdr:rowOff>25400</xdr:rowOff>
    </xdr:from>
    <xdr:to>
      <xdr:col>4</xdr:col>
      <xdr:colOff>857150</xdr:colOff>
      <xdr:row>34</xdr:row>
      <xdr:rowOff>514289</xdr:rowOff>
    </xdr:to>
    <xdr:pic>
      <xdr:nvPicPr>
        <xdr:cNvPr id="21" name="Picture 20">
          <a:extLst>
            <a:ext uri="{FF2B5EF4-FFF2-40B4-BE49-F238E27FC236}">
              <a16:creationId xmlns:a16="http://schemas.microsoft.com/office/drawing/2014/main" id="{D2477607-13D8-47F7-ADD7-795EF852C5A6}"/>
            </a:ext>
          </a:extLst>
        </xdr:cNvPr>
        <xdr:cNvPicPr>
          <a:picLocks noChangeAspect="1"/>
        </xdr:cNvPicPr>
      </xdr:nvPicPr>
      <xdr:blipFill>
        <a:blip xmlns:r="http://schemas.openxmlformats.org/officeDocument/2006/relationships" r:embed="rId16"/>
        <a:stretch>
          <a:fillRect/>
        </a:stretch>
      </xdr:blipFill>
      <xdr:spPr>
        <a:xfrm>
          <a:off x="9172575" y="10321925"/>
          <a:ext cx="800000" cy="488889"/>
        </a:xfrm>
        <a:prstGeom prst="rect">
          <a:avLst/>
        </a:prstGeom>
      </xdr:spPr>
    </xdr:pic>
    <xdr:clientData/>
  </xdr:twoCellAnchor>
  <xdr:twoCellAnchor editAs="oneCell">
    <xdr:from>
      <xdr:col>4</xdr:col>
      <xdr:colOff>47625</xdr:colOff>
      <xdr:row>33</xdr:row>
      <xdr:rowOff>123825</xdr:rowOff>
    </xdr:from>
    <xdr:to>
      <xdr:col>4</xdr:col>
      <xdr:colOff>1022229</xdr:colOff>
      <xdr:row>33</xdr:row>
      <xdr:rowOff>666682</xdr:rowOff>
    </xdr:to>
    <xdr:pic>
      <xdr:nvPicPr>
        <xdr:cNvPr id="22" name="Picture 21">
          <a:extLst>
            <a:ext uri="{FF2B5EF4-FFF2-40B4-BE49-F238E27FC236}">
              <a16:creationId xmlns:a16="http://schemas.microsoft.com/office/drawing/2014/main" id="{2B96767C-111D-44DE-8FAA-371EED7B73C9}"/>
            </a:ext>
          </a:extLst>
        </xdr:cNvPr>
        <xdr:cNvPicPr>
          <a:picLocks noChangeAspect="1"/>
        </xdr:cNvPicPr>
      </xdr:nvPicPr>
      <xdr:blipFill>
        <a:blip xmlns:r="http://schemas.openxmlformats.org/officeDocument/2006/relationships" r:embed="rId17"/>
        <a:stretch>
          <a:fillRect/>
        </a:stretch>
      </xdr:blipFill>
      <xdr:spPr>
        <a:xfrm>
          <a:off x="8943975" y="10182225"/>
          <a:ext cx="971429" cy="542857"/>
        </a:xfrm>
        <a:prstGeom prst="rect">
          <a:avLst/>
        </a:prstGeom>
      </xdr:spPr>
    </xdr:pic>
    <xdr:clientData/>
  </xdr:twoCellAnchor>
  <xdr:twoCellAnchor editAs="oneCell">
    <xdr:from>
      <xdr:col>4</xdr:col>
      <xdr:colOff>19050</xdr:colOff>
      <xdr:row>31</xdr:row>
      <xdr:rowOff>142875</xdr:rowOff>
    </xdr:from>
    <xdr:to>
      <xdr:col>4</xdr:col>
      <xdr:colOff>923925</xdr:colOff>
      <xdr:row>31</xdr:row>
      <xdr:rowOff>544420</xdr:rowOff>
    </xdr:to>
    <xdr:pic>
      <xdr:nvPicPr>
        <xdr:cNvPr id="27" name="Picture 26">
          <a:extLst>
            <a:ext uri="{FF2B5EF4-FFF2-40B4-BE49-F238E27FC236}">
              <a16:creationId xmlns:a16="http://schemas.microsoft.com/office/drawing/2014/main" id="{31100F8A-C5B5-4680-80EE-745C47B13A28}"/>
            </a:ext>
          </a:extLst>
        </xdr:cNvPr>
        <xdr:cNvPicPr>
          <a:picLocks noChangeAspect="1"/>
        </xdr:cNvPicPr>
      </xdr:nvPicPr>
      <xdr:blipFill>
        <a:blip xmlns:r="http://schemas.openxmlformats.org/officeDocument/2006/relationships" r:embed="rId18"/>
        <a:stretch>
          <a:fillRect/>
        </a:stretch>
      </xdr:blipFill>
      <xdr:spPr>
        <a:xfrm>
          <a:off x="8915400" y="9201150"/>
          <a:ext cx="908050" cy="398370"/>
        </a:xfrm>
        <a:prstGeom prst="rect">
          <a:avLst/>
        </a:prstGeom>
      </xdr:spPr>
    </xdr:pic>
    <xdr:clientData/>
  </xdr:twoCellAnchor>
  <xdr:twoCellAnchor editAs="oneCell">
    <xdr:from>
      <xdr:col>4</xdr:col>
      <xdr:colOff>57150</xdr:colOff>
      <xdr:row>7</xdr:row>
      <xdr:rowOff>76200</xdr:rowOff>
    </xdr:from>
    <xdr:to>
      <xdr:col>4</xdr:col>
      <xdr:colOff>1955563</xdr:colOff>
      <xdr:row>8</xdr:row>
      <xdr:rowOff>279345</xdr:rowOff>
    </xdr:to>
    <xdr:pic>
      <xdr:nvPicPr>
        <xdr:cNvPr id="23" name="Picture 22">
          <a:extLst>
            <a:ext uri="{FF2B5EF4-FFF2-40B4-BE49-F238E27FC236}">
              <a16:creationId xmlns:a16="http://schemas.microsoft.com/office/drawing/2014/main" id="{42086841-9EF5-4E51-8B9C-9857E3A11502}"/>
            </a:ext>
          </a:extLst>
        </xdr:cNvPr>
        <xdr:cNvPicPr>
          <a:picLocks noChangeAspect="1"/>
        </xdr:cNvPicPr>
      </xdr:nvPicPr>
      <xdr:blipFill>
        <a:blip xmlns:r="http://schemas.openxmlformats.org/officeDocument/2006/relationships" r:embed="rId19"/>
        <a:stretch>
          <a:fillRect/>
        </a:stretch>
      </xdr:blipFill>
      <xdr:spPr>
        <a:xfrm>
          <a:off x="8953500" y="1676400"/>
          <a:ext cx="1895238" cy="438095"/>
        </a:xfrm>
        <a:prstGeom prst="rect">
          <a:avLst/>
        </a:prstGeom>
      </xdr:spPr>
    </xdr:pic>
    <xdr:clientData/>
  </xdr:twoCellAnchor>
  <xdr:twoCellAnchor editAs="oneCell">
    <xdr:from>
      <xdr:col>4</xdr:col>
      <xdr:colOff>66675</xdr:colOff>
      <xdr:row>35</xdr:row>
      <xdr:rowOff>34925</xdr:rowOff>
    </xdr:from>
    <xdr:to>
      <xdr:col>4</xdr:col>
      <xdr:colOff>866675</xdr:colOff>
      <xdr:row>35</xdr:row>
      <xdr:rowOff>523814</xdr:rowOff>
    </xdr:to>
    <xdr:pic>
      <xdr:nvPicPr>
        <xdr:cNvPr id="28" name="Picture 27">
          <a:extLst>
            <a:ext uri="{FF2B5EF4-FFF2-40B4-BE49-F238E27FC236}">
              <a16:creationId xmlns:a16="http://schemas.microsoft.com/office/drawing/2014/main" id="{9D495972-12B3-458A-AE75-2B2F6B59C82B}"/>
            </a:ext>
          </a:extLst>
        </xdr:cNvPr>
        <xdr:cNvPicPr>
          <a:picLocks noChangeAspect="1"/>
        </xdr:cNvPicPr>
      </xdr:nvPicPr>
      <xdr:blipFill>
        <a:blip xmlns:r="http://schemas.openxmlformats.org/officeDocument/2006/relationships" r:embed="rId16"/>
        <a:stretch>
          <a:fillRect/>
        </a:stretch>
      </xdr:blipFill>
      <xdr:spPr>
        <a:xfrm>
          <a:off x="9182100" y="10883900"/>
          <a:ext cx="800000" cy="488889"/>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96F89C7-DDC9-45BF-AC89-393DB681FB60}" name="Table6" displayName="Table6" ref="B28:D32" totalsRowShown="0">
  <autoFilter ref="B28:D32" xr:uid="{E9E12527-045D-4D26-8F21-1D30F1F82BD3}"/>
  <tableColumns count="3">
    <tableColumn id="1" xr3:uid="{DE32B760-8934-495A-804A-75EAA46727AE}" name="Version" dataDxfId="153"/>
    <tableColumn id="2" xr3:uid="{70DDA35E-DF67-46FE-9BD7-75715D946573}" name="Date published" dataDxfId="152"/>
    <tableColumn id="3" xr3:uid="{72F4E121-2D92-40AD-A935-239750AB519F}" name="Log of changes"/>
  </tableColumns>
  <tableStyleInfo name="TableStyleMedium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B7ED7DF-EF00-4EEC-B224-3BC38B21C8FC}" name="Table2" displayName="Table2" ref="A1:CX1663" totalsRowShown="0" headerRowDxfId="151" dataDxfId="150" tableBorderDxfId="149">
  <autoFilter ref="A1:CX1663" xr:uid="{C1177E0B-03C3-4A6B-8005-FA616CB4D6D7}"/>
  <tableColumns count="102">
    <tableColumn id="1" xr3:uid="{6B83314B-7D1E-418F-A553-EE4DC7FE740B}" name="Study_ID" dataDxfId="148"/>
    <tableColumn id="2" xr3:uid="{C7585734-BD30-41A8-BEF4-10685C3BF082}" name="Citation" dataDxfId="147"/>
    <tableColumn id="3" xr3:uid="{61A3BC42-C5F5-48C6-A32A-665C31339CB2}" name="Model_ID" dataDxfId="146"/>
    <tableColumn id="4" xr3:uid="{DFC14B51-4204-4EB3-9231-2EC83731684E}" name="DP_ID" dataDxfId="145"/>
    <tableColumn id="5" xr3:uid="{428C6967-916B-472E-8882-5BE64C33F09B}" name="Page_ref" dataDxfId="144"/>
    <tableColumn id="6" xr3:uid="{E023269A-C4B5-4A23-8B82-3849AA937DF6}" name="Corr_type" dataDxfId="143"/>
    <tableColumn id="7" xr3:uid="{8D217E3B-9C4E-4030-9877-AB96607AA8C1}" name="Sig" dataDxfId="142"/>
    <tableColumn id="8" xr3:uid="{FE7536BF-51AD-4CB0-8F66-D4268089F779}" name="Direction " dataDxfId="141"/>
    <tableColumn id="9" xr3:uid="{6A9DF5AB-D55B-4283-BEB8-A9370FD135C2}" name="Theoretical_consistency" dataDxfId="140"/>
    <tableColumn id="10" xr3:uid="{0C95881F-2CDE-4524-B098-201580A3BCB0}" name="DV" dataDxfId="139"/>
    <tableColumn id="11" xr3:uid="{D76E6316-4B05-4C9E-9BA6-C3BCD0B82588}" name="DV_unit" dataDxfId="138"/>
    <tableColumn id="12" xr3:uid="{BD6791A0-9147-42C2-8B8A-948970147EB8}" name="DV_scale" dataDxfId="137"/>
    <tableColumn id="13" xr3:uid="{F8704767-CC12-4383-85B4-D14E1DB9542B}" name="DV_aggregation" dataDxfId="136"/>
    <tableColumn id="14" xr3:uid="{61D0BFB9-D24F-48E7-9527-DBC79722D844}" name="DV_agg_unit" dataDxfId="135"/>
    <tableColumn id="15" xr3:uid="{973FFAE0-FDBA-4844-A5C4-6F9CFF501F1A}" name="DV_data" dataDxfId="134"/>
    <tableColumn id="16" xr3:uid="{09E800CA-7966-43D5-AEBD-43B452C79A5A}" name="DV_source" dataDxfId="133"/>
    <tableColumn id="17" xr3:uid="{A97E5E83-A35A-4BBD-A6AC-0D56A983BC36}" name="Transit" dataDxfId="132"/>
    <tableColumn id="18" xr3:uid="{BFC69BA0-7F70-46B5-90C0-6767056F4256}" name="PNR" dataDxfId="131"/>
    <tableColumn id="19" xr3:uid="{4ED898FE-970B-43B3-BF54-0912D40C684F}" name="Bus" dataDxfId="130"/>
    <tableColumn id="20" xr3:uid="{67C7FDDF-57B4-4906-8E75-E1DC6C5ED38F}" name="BRT" dataDxfId="129"/>
    <tableColumn id="21" xr3:uid="{D0131B19-68DB-489D-B712-BB096D428EA5}" name="Sch_bus" dataDxfId="128"/>
    <tableColumn id="22" xr3:uid="{C1923EAB-79DB-4B7B-9A0E-934022DDC5CD}" name="LRT" dataDxfId="127"/>
    <tableColumn id="23" xr3:uid="{F42A29EF-2888-4116-AE11-7CB8CB189E04}" name="HR" dataDxfId="126"/>
    <tableColumn id="24" xr3:uid="{442665A5-6658-4B7B-9182-6ADA948B5A01}" name="Shared" dataDxfId="125"/>
    <tableColumn id="25" xr3:uid="{8663123E-3D43-4719-AAFA-AA736BDBCD1F}" name="Aged" dataDxfId="124"/>
    <tableColumn id="26" xr3:uid="{179CB114-8C16-437C-B2F7-0CED3D5CCF64}" name="Adult" dataDxfId="123"/>
    <tableColumn id="27" xr3:uid="{3A2D1DF6-2053-4915-9E3D-1672DEC6D071}" name="Child" dataDxfId="122"/>
    <tableColumn id="28" xr3:uid="{60BF4333-9D65-48A1-99FA-416E6DD5166A}" name="Worker" dataDxfId="121"/>
    <tableColumn id="29" xr3:uid="{A8C73F1C-060C-4B37-AABB-8AC1340A7BF6}" name="Transit_user" dataDxfId="120"/>
    <tableColumn id="30" xr3:uid="{B6EE4F01-1198-4401-AE10-489CAB443BDC}" name="High_transit" dataDxfId="119"/>
    <tableColumn id="31" xr3:uid="{A41D5D39-0FBC-420D-A60D-FA92BDB3868F}" name="Low_transit" dataDxfId="118"/>
    <tableColumn id="32" xr3:uid="{1D320264-A72C-4118-A69B-AF4C748CF452}" name="High_inc" dataDxfId="117"/>
    <tableColumn id="33" xr3:uid="{76CB78CC-0564-4A2D-AE79-48F74789AEF8}" name="Low_inc" dataDxfId="116"/>
    <tableColumn id="34" xr3:uid="{8E6C01D7-8953-4682-9D49-2A525505D871}" name="TOD" dataDxfId="115"/>
    <tableColumn id="35" xr3:uid="{5C5A485A-FF47-4451-B021-4EC2E4A3D5FF}" name="non_TOD" dataDxfId="114"/>
    <tableColumn id="36" xr3:uid="{A4DB2A4D-5E1F-4F6F-8875-5FF6EF07E2BE}" name="General" dataDxfId="113"/>
    <tableColumn id="37" xr3:uid="{BBFCB532-0CD4-45BA-922E-3B69BE7F8D2E}" name="Other" dataDxfId="112"/>
    <tableColumn id="38" xr3:uid="{8F36A2C6-C556-4DB3-9457-6F1139833643}" name="Trip" dataDxfId="111"/>
    <tableColumn id="39" xr3:uid="{A015A20C-0CF2-40C5-8858-B76574F1681A}" name="Country" dataDxfId="110"/>
    <tableColumn id="40" xr3:uid="{C04081BF-D88A-4672-A510-D3E9A4EE55EF}" name="City" dataDxfId="109"/>
    <tableColumn id="41" xr3:uid="{48058754-70D5-4E3C-856C-F24FDD4C5EDA}" name="Year of data collection" dataDxfId="108"/>
    <tableColumn id="42" xr3:uid="{9D82CFDE-AE2C-4C83-8BE1-30DC149A5DAE}" name="sampling_period" dataDxfId="107"/>
    <tableColumn id="43" xr3:uid="{F170C55E-DF1E-4FE4-8E6F-598B3207D411}" name="sample_size" dataDxfId="106"/>
    <tableColumn id="45" xr3:uid="{2EDF34EE-2DF5-4259-8681-11DDA4B0034E}" name="time_periods" dataDxfId="105"/>
    <tableColumn id="46" xr3:uid="{69C70216-361B-4C3F-8F10-9308E956407E}" name="Study_type" dataDxfId="104"/>
    <tableColumn id="47" xr3:uid="{3F885B85-B638-45F9-8D2A-8AD67465548D}" name="Covary" dataDxfId="103"/>
    <tableColumn id="48" xr3:uid="{E0854836-C169-4953-BBFE-30F512D8A8B1}" name="LOS" dataDxfId="102"/>
    <tableColumn id="49" xr3:uid="{10BD16A6-49D0-470E-8CD7-20F9F752D2F4}" name="Trip_char" dataDxfId="101"/>
    <tableColumn id="50" xr3:uid="{00A756CD-8FB8-4047-ACFF-5E22A2BA6F6B}" name="Direct_cost" dataDxfId="100"/>
    <tableColumn id="51" xr3:uid="{52EF610C-F331-43E4-A36E-2F8F6F3E795C}" name="DM" dataDxfId="99"/>
    <tableColumn id="52" xr3:uid="{4251EC13-081D-4A59-A8ED-BBD281745534}" name="Regional_accessibility" dataDxfId="98"/>
    <tableColumn id="53" xr3:uid="{E3D966BD-2399-419A-8139-11A385FD3F12}" name="Attitude_SS" dataDxfId="97"/>
    <tableColumn id="54" xr3:uid="{7166E100-D4E3-4816-9EB8-6FB2FFA94C26}" name="Demography_SS" dataDxfId="96"/>
    <tableColumn id="55" xr3:uid="{08D228A3-E1BA-4CA1-BAB4-CCA149D6BB2F}" name="Demography_general" dataDxfId="95"/>
    <tableColumn id="56" xr3:uid="{E61275ED-E61E-4C3A-9E61-8F57DB76A69D}" name="Dist_transit" dataDxfId="94"/>
    <tableColumn id="57" xr3:uid="{5447C445-63F7-4465-A690-FD1359A1E3C3}" name="Vehicle" dataDxfId="93"/>
    <tableColumn id="58" xr3:uid="{273C400E-16DF-4EDB-AE34-0CC013E97C5A}" name="Other3" dataDxfId="92"/>
    <tableColumn id="59" xr3:uid="{ECEB4FC3-1929-402E-92A9-A15C66C1174A}" name="IV" dataDxfId="91"/>
    <tableColumn id="60" xr3:uid="{14B418F3-4053-429B-8163-8E8037AC049E}" name="IV_Indicator" dataDxfId="90"/>
    <tableColumn id="61" xr3:uid="{020FAD14-A493-4750-8557-13838554EB2E}" name="Categorical" dataDxfId="89"/>
    <tableColumn id="62" xr3:uid="{0784BAAE-9B87-4183-817B-048CDAD3AA47}" name="IV_Standardised" dataDxfId="88"/>
    <tableColumn id="63" xr3:uid="{EC15A227-446E-4A12-9C6F-DCF884AB2930}" name="Leg" dataDxfId="87"/>
    <tableColumn id="64" xr3:uid="{B6AC9107-B142-442B-BDB1-DAFC345C947C}" name="Buffer_Type" dataDxfId="86"/>
    <tableColumn id="65" xr3:uid="{061EA9FD-7AB0-4DA1-A603-0CC92D456E3D}" name="Buffer_size" dataDxfId="85"/>
    <tableColumn id="66" xr3:uid="{D2329A34-1C9B-4AFF-A9C8-A2ED1CBB6E51}" name="Estimation_method" dataDxfId="84"/>
    <tableColumn id="67" xr3:uid="{644808E1-6FF7-4EB7-AD00-B4E06C58BE61}" name="DV_ref" dataDxfId="83"/>
    <tableColumn id="68" xr3:uid="{FBFC16D6-44DE-41D1-94F0-8BD5CBF08DDE}" name="IV_ref" dataDxfId="82"/>
    <tableColumn id="69" xr3:uid="{A1C6EFA2-CE13-4DBA-ABD1-097B8F553C3E}" name="Calculation_notes" dataDxfId="81"/>
    <tableColumn id="70" xr3:uid="{A9FFB595-424D-4EA9-8C38-4D024F31EE5C}" name="E_mag" dataDxfId="80"/>
    <tableColumn id="71" xr3:uid="{C5A16D7D-D9DC-47AD-BEB8-7B7759836333}" name="E_Source" dataDxfId="79"/>
    <tableColumn id="72" xr3:uid="{FC28F4EF-2F92-48D2-A689-6E49CF508DF2}" name="b_mag_LOR" dataDxfId="78"/>
    <tableColumn id="73" xr3:uid="{F20762C0-DE78-42FA-8104-CE18EC04240B}" name="OR" dataDxfId="77"/>
    <tableColumn id="74" xr3:uid="{EF80D5E8-7BB7-45C7-AA3C-A6045006DC74}" name="RRR" dataDxfId="76"/>
    <tableColumn id="76" xr3:uid="{3B8F7C82-7980-4C8E-90CB-A2E28A660D37}" name="Ratio_Source" dataDxfId="75"/>
    <tableColumn id="77" xr3:uid="{BF50F080-DFDC-42A8-B8C7-6507891FB028}" name="other_est" dataDxfId="74"/>
    <tableColumn id="78" xr3:uid="{CBD6205A-046A-4EFB-B84B-DFC2A4525454}" name="other_est_source" dataDxfId="73"/>
    <tableColumn id="79" xr3:uid="{F2B36B92-9BEC-468F-B062-2AE5D3D1F0D8}" name="T_stat" dataDxfId="72"/>
    <tableColumn id="80" xr3:uid="{62EC9418-4281-49A1-A12F-02B29ADB8B5E}" name="T_stat_source" dataDxfId="71"/>
    <tableColumn id="81" xr3:uid="{2E211426-4A22-4B3D-93A7-F8398814B168}" name="z_stat" dataDxfId="70"/>
    <tableColumn id="82" xr3:uid="{2CA39B14-310B-474A-B706-47C34BE68546}" name="other_test_stat" dataDxfId="69"/>
    <tableColumn id="83" xr3:uid="{1F4F310F-3285-44FA-A151-BB25DB081872}" name="other_test_stat_source" dataDxfId="68"/>
    <tableColumn id="84" xr3:uid="{DA0C2554-8172-4E16-803F-6D83C301A084}" name="CI" dataDxfId="67"/>
    <tableColumn id="85" xr3:uid="{E9CE4161-C938-4F70-A28C-08727A21D4D0}" name="p_sig" dataDxfId="66"/>
    <tableColumn id="86" xr3:uid="{920110EF-D964-4291-9F02-CA17F0D1E950}" name="SE_B_mag" dataDxfId="65"/>
    <tableColumn id="87" xr3:uid="{7718E326-6F10-46D8-83EA-934D18628AAF}" name="SE_B_Source" dataDxfId="64"/>
    <tableColumn id="88" xr3:uid="{FB186FAB-6A89-4237-8AAB-0FCD52262405}" name="SE_E_mag" dataDxfId="63"/>
    <tableColumn id="89" xr3:uid="{1FDAAACA-41F1-43ED-A538-1BCEF5D616FE}" name="SE_E_Source" dataDxfId="62"/>
    <tableColumn id="90" xr3:uid="{79C2E113-451C-43A2-92AC-6388C2DF7021}" name="Fit" dataDxfId="61"/>
    <tableColumn id="91" xr3:uid="{B87B3503-8A37-4D8D-A53A-4A34DE770C1C}" name="Fit_Type" dataDxfId="60"/>
    <tableColumn id="92" xr3:uid="{287E075F-99E4-4E8A-8739-32389E56B106}" name="Log-likelihood" dataDxfId="59"/>
    <tableColumn id="93" xr3:uid="{E794C0C6-A460-4349-9F9E-41F7D2A03AEB}" name="p_model" dataDxfId="58"/>
    <tableColumn id="94" xr3:uid="{FC10ECB4-35D2-47BF-8F98-ED1F26CD7719}" name="other_fit" dataDxfId="57"/>
    <tableColumn id="95" xr3:uid="{F3427867-1EFA-46E0-8EBE-6B14A035FCB2}" name="other_fit_specify" dataDxfId="56"/>
    <tableColumn id="96" xr3:uid="{86B2A81D-9601-4315-9AC8-9AC04A5476BF}" name="n_DV" dataDxfId="55"/>
    <tableColumn id="97" xr3:uid="{F541828A-E3BF-484F-8BF5-5C567AF580CF}" name="n_IV" dataDxfId="54"/>
    <tableColumn id="98" xr3:uid="{6A0EDFE6-B0B9-4A18-92DD-24EE1F25CCC8}" name="n_K" dataDxfId="53"/>
    <tableColumn id="99" xr3:uid="{D49C4048-ADD6-409E-A13C-B388DD97A6BA}" name="df" dataDxfId="52"/>
    <tableColumn id="100" xr3:uid="{68823D37-7B4A-42BF-A78B-C510DB6260A8}" name="DV_mean" dataDxfId="51"/>
    <tableColumn id="101" xr3:uid="{5090BCDF-4AD9-4541-A813-6884AB3DCAF7}" name="IV_mean" dataDxfId="50"/>
    <tableColumn id="102" xr3:uid="{DF9C251A-7A18-4E30-A15A-51238FAEB250}" name="Elasticity_derived" dataDxfId="49"/>
    <tableColumn id="103" xr3:uid="{FFC6E585-409D-4863-BE18-690EA4C849FE}" name="Std_y" dataDxfId="48"/>
    <tableColumn id="104" xr3:uid="{A5E0ED84-7501-4594-9FA3-6E3A3A669833}" name="Std_X" dataDxfId="47"/>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972924D-418C-4654-AF0B-35E45C172976}" name="Table3" displayName="Table3" ref="A1:C103" totalsRowShown="0" tableBorderDxfId="46">
  <autoFilter ref="A1:C103" xr:uid="{650B68A0-7B7C-4C41-BB48-D50D6678F51F}"/>
  <tableColumns count="3">
    <tableColumn id="1" xr3:uid="{FA8C36EE-DE41-4A82-8F42-6E71A6514DEE}" name="Set" dataDxfId="45"/>
    <tableColumn id="2" xr3:uid="{87F2ACE5-C0DB-44C6-982C-52A38B3584EF}" name="Attribute" dataDxfId="44"/>
    <tableColumn id="3" xr3:uid="{1341E6E1-D3C5-4B2E-9EB7-7619F720A74C}" name="Definition" dataDxfId="43"/>
  </tableColumns>
  <tableStyleInfo name="TableStyleMedium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55E5F18-E296-4157-B79F-D254297B86C6}" name="Table4" displayName="Table4" ref="A1:H19" totalsRowShown="0" headerRowDxfId="42" tableBorderDxfId="41">
  <tableColumns count="8">
    <tableColumn id="1" xr3:uid="{B11E5B7C-C04F-4871-B360-F14AE62E61FA}" name="D-variable" dataDxfId="40"/>
    <tableColumn id="2" xr3:uid="{3C7F2D7F-B700-4E99-9B98-03194382D9FA}" name="Scale" dataDxfId="39"/>
    <tableColumn id="3" xr3:uid="{16DFCB9A-9840-4A78-8AC8-05F80E579F8B}" name="Code" dataDxfId="38"/>
    <tableColumn id="4" xr3:uid="{F0FAA5E1-2BD1-429F-B0DC-3FC09E256D27}" name="Sub-category" dataDxfId="37"/>
    <tableColumn id="6" xr3:uid="{F7E8C84F-4F88-4DB1-8294-1C0961FD4F58}" name="Measurement scale" dataDxfId="36"/>
    <tableColumn id="7" xr3:uid="{73FD4B47-A95A-4C3E-A4AB-181059B372FB}" name="Indicators" dataDxfId="35"/>
    <tableColumn id="8" xr3:uid="{271BAE69-E092-4BB7-8BC9-0574B67DE58F}" name="Transit use increases with _ scores" dataDxfId="34"/>
    <tableColumn id="9" xr3:uid="{EC9C5027-D638-4AFA-8963-09AB2FC54DE8}" name="Hypothesis" dataDxfId="33"/>
  </tableColumns>
  <tableStyleInfo name="TableStyleMedium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233CB40-4EB3-4919-9922-735B99EEF24E}" name="Table5" displayName="Table5" ref="A1:I148" totalsRowCount="1" headerRowDxfId="32" dataDxfId="31" tableBorderDxfId="30">
  <autoFilter ref="A1:I147" xr:uid="{75B5DFC7-0AE7-4F98-81F3-6B156C7684A2}"/>
  <tableColumns count="9">
    <tableColumn id="1" xr3:uid="{AF51FABA-1E2A-413C-BEF1-8DE9FF5572AA}" name="Study ID" dataDxfId="29" totalsRowDxfId="28"/>
    <tableColumn id="2" xr3:uid="{5F800EB7-212C-4830-8B36-3E503F1F9D0A}" name="Title" dataDxfId="27" totalsRowDxfId="26"/>
    <tableColumn id="3" xr3:uid="{9CF7FBDF-FAAD-4896-934D-509C5034C87D}" name="Author" dataDxfId="25" totalsRowDxfId="24"/>
    <tableColumn id="4" xr3:uid="{7324996D-F5F8-4974-9D6F-D16552B2F87D}" name="Year" dataDxfId="23" totalsRowDxfId="22"/>
    <tableColumn id="5" xr3:uid="{C937F9C4-6CC0-462C-B974-F74714551E6B}" name="Database" dataDxfId="21" totalsRowDxfId="20"/>
    <tableColumn id="6" xr3:uid="{1DA3DE60-8CCB-43AC-8E1D-55D74A3B17AA}" name="Type" totalsRowLabel="Total" dataDxfId="19" totalsRowDxfId="18"/>
    <tableColumn id="7" xr3:uid="{E2F41DB9-3022-45A8-96DC-4C8574122121}" name="Abbreviated Citation" totalsRowLabel="1662" dataDxfId="17" totalsRowDxfId="16"/>
    <tableColumn id="10" xr3:uid="{2F4470F4-8F97-4A11-9882-3D3264EF02AE}" name="Reported_DP (1)" totalsRowLabel="1356" dataDxfId="15" totalsRowDxfId="14"/>
    <tableColumn id="9" xr3:uid="{7325ACCF-F0FF-4590-8D18-BE66F750231D}" name="Omitted_DP (2)" totalsRowLabel="306" dataDxfId="13" totalsRowDxfId="12"/>
  </tableColumns>
  <tableStyleInfo name="TableStyleMedium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doi.org/10.26180/5c3fe01b7fd7e" TargetMode="External"/><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table" Target="../tables/table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D32"/>
  <sheetViews>
    <sheetView showGridLines="0" tabSelected="1" topLeftCell="A10" zoomScaleNormal="100" workbookViewId="0">
      <selection activeCell="C34" sqref="C34"/>
    </sheetView>
  </sheetViews>
  <sheetFormatPr defaultRowHeight="14.5" x14ac:dyDescent="0.35"/>
  <cols>
    <col min="2" max="2" width="23.1796875" customWidth="1"/>
    <col min="3" max="3" width="22.54296875" customWidth="1"/>
    <col min="4" max="4" width="122.1796875" customWidth="1"/>
    <col min="5" max="5" width="58.26953125" bestFit="1" customWidth="1"/>
    <col min="6" max="6" width="79.81640625" customWidth="1"/>
  </cols>
  <sheetData>
    <row r="2" spans="2:2" x14ac:dyDescent="0.35">
      <c r="B2" t="s">
        <v>3971</v>
      </c>
    </row>
    <row r="3" spans="2:2" x14ac:dyDescent="0.35">
      <c r="B3" s="2"/>
    </row>
    <row r="4" spans="2:2" x14ac:dyDescent="0.35">
      <c r="B4" s="2"/>
    </row>
    <row r="5" spans="2:2" x14ac:dyDescent="0.35">
      <c r="B5" s="2"/>
    </row>
    <row r="6" spans="2:2" ht="26" x14ac:dyDescent="0.6">
      <c r="B6" s="3" t="s">
        <v>4066</v>
      </c>
    </row>
    <row r="7" spans="2:2" ht="26" x14ac:dyDescent="0.6">
      <c r="B7" s="3"/>
    </row>
    <row r="8" spans="2:2" x14ac:dyDescent="0.35">
      <c r="B8" s="83" t="s">
        <v>3982</v>
      </c>
    </row>
    <row r="9" spans="2:2" x14ac:dyDescent="0.35">
      <c r="B9" t="s">
        <v>150</v>
      </c>
    </row>
    <row r="10" spans="2:2" x14ac:dyDescent="0.35">
      <c r="B10" t="s">
        <v>3976</v>
      </c>
    </row>
    <row r="11" spans="2:2" x14ac:dyDescent="0.35">
      <c r="B11" t="s">
        <v>3977</v>
      </c>
    </row>
    <row r="12" spans="2:2" x14ac:dyDescent="0.35">
      <c r="B12" t="s">
        <v>3978</v>
      </c>
    </row>
    <row r="13" spans="2:2" x14ac:dyDescent="0.35">
      <c r="B13" t="s">
        <v>3979</v>
      </c>
    </row>
    <row r="14" spans="2:2" x14ac:dyDescent="0.35">
      <c r="B14" t="s">
        <v>3980</v>
      </c>
    </row>
    <row r="16" spans="2:2" x14ac:dyDescent="0.35">
      <c r="B16" s="83" t="s">
        <v>1279</v>
      </c>
    </row>
    <row r="17" spans="2:4" x14ac:dyDescent="0.35">
      <c r="B17" s="82" t="s">
        <v>3981</v>
      </c>
    </row>
    <row r="18" spans="2:4" x14ac:dyDescent="0.35">
      <c r="B18" s="81" t="s">
        <v>3975</v>
      </c>
    </row>
    <row r="20" spans="2:4" x14ac:dyDescent="0.35">
      <c r="B20" s="83" t="s">
        <v>151</v>
      </c>
    </row>
    <row r="21" spans="2:4" x14ac:dyDescent="0.35">
      <c r="B21" s="81" t="s">
        <v>3983</v>
      </c>
      <c r="C21" s="117" t="s">
        <v>4059</v>
      </c>
    </row>
    <row r="22" spans="2:4" x14ac:dyDescent="0.35">
      <c r="B22" s="81" t="s">
        <v>3984</v>
      </c>
      <c r="C22" t="s">
        <v>4060</v>
      </c>
    </row>
    <row r="23" spans="2:4" x14ac:dyDescent="0.35">
      <c r="B23" s="81" t="s">
        <v>4061</v>
      </c>
      <c r="C23" t="s">
        <v>1352</v>
      </c>
    </row>
    <row r="24" spans="2:4" x14ac:dyDescent="0.35">
      <c r="B24" s="81" t="s">
        <v>3985</v>
      </c>
      <c r="C24" t="s">
        <v>4063</v>
      </c>
    </row>
    <row r="25" spans="2:4" x14ac:dyDescent="0.35">
      <c r="B25" s="81" t="s">
        <v>3986</v>
      </c>
      <c r="C25" t="s">
        <v>152</v>
      </c>
    </row>
    <row r="28" spans="2:4" x14ac:dyDescent="0.35">
      <c r="B28" t="s">
        <v>3969</v>
      </c>
      <c r="C28" t="s">
        <v>3970</v>
      </c>
      <c r="D28" t="s">
        <v>3968</v>
      </c>
    </row>
    <row r="29" spans="2:4" x14ac:dyDescent="0.35">
      <c r="B29" s="79">
        <v>1</v>
      </c>
      <c r="C29" s="80">
        <v>43473</v>
      </c>
      <c r="D29" s="78" t="s">
        <v>3973</v>
      </c>
    </row>
    <row r="30" spans="2:4" x14ac:dyDescent="0.35">
      <c r="B30" s="79">
        <v>2</v>
      </c>
      <c r="C30" s="80">
        <v>43502</v>
      </c>
      <c r="D30" s="78" t="s">
        <v>3972</v>
      </c>
    </row>
    <row r="31" spans="2:4" ht="87" x14ac:dyDescent="0.35">
      <c r="B31" s="79" t="s">
        <v>4071</v>
      </c>
      <c r="C31" s="80">
        <v>43651</v>
      </c>
      <c r="D31" s="24" t="s">
        <v>4058</v>
      </c>
    </row>
    <row r="32" spans="2:4" x14ac:dyDescent="0.35">
      <c r="B32" s="153">
        <v>5</v>
      </c>
      <c r="C32" s="80">
        <v>43691</v>
      </c>
      <c r="D32" t="s">
        <v>4094</v>
      </c>
    </row>
  </sheetData>
  <sheetProtection algorithmName="SHA-512" hashValue="4Z6DyfElAicSttnoJFrPlyY/dlNR5Oq1/+p4j87jbKXJXo2MudLXuoHlWzyIAWJ3sZbKlt6JvXiLMSRuQiinvg==" saltValue="AP9U4+tbRaZRFpxH2A9sxg==" spinCount="100000" sheet="1" objects="1" scenarios="1" formatCells="0" formatColumns="0" formatRows="0" sort="0" autoFilter="0" pivotTables="0"/>
  <hyperlinks>
    <hyperlink ref="B18" r:id="rId1" xr:uid="{75A208F8-2BA0-4A28-8AD2-DAA454ACB74D}"/>
    <hyperlink ref="B21" location="'1. BE-TR_Database'!A1" display="1. BE-TR_Database" xr:uid="{1607F808-B79A-4511-AFD7-AB75F0ABD8B2}"/>
    <hyperlink ref="B22" location="'2. Metadata'!A1" display="2. Metadata" xr:uid="{CD6506FE-DDC8-405B-9E6B-DCF3DBA36698}"/>
    <hyperlink ref="B23" location="'3. Metadata_BE'!A1" display="3. Metadata_BE" xr:uid="{3E33F840-6D62-45FE-852A-568C069C645D}"/>
    <hyperlink ref="B24" location="'4. Metadata_Notes'!A1" display="4. Metadata_Notes" xr:uid="{8AB669B9-CDA2-40C4-B14A-DA5C5D2219BC}"/>
    <hyperlink ref="B25" location="'5. Priors_Reference_List'!A1" display="5.Priors_Reference_List" xr:uid="{1F8973BF-9522-4607-9059-7959AFA2A4FA}"/>
  </hyperlinks>
  <pageMargins left="0.7" right="0.7" top="0.75" bottom="0.75" header="0.3" footer="0.3"/>
  <pageSetup orientation="portrait" r:id="rId2"/>
  <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612BB7-4543-4E90-AC48-7DAE02ECFA1B}">
  <dimension ref="A1:CX138223"/>
  <sheetViews>
    <sheetView showGridLines="0" topLeftCell="BO1" zoomScale="85" zoomScaleNormal="85" workbookViewId="0">
      <pane ySplit="1" topLeftCell="A2" activePane="bottomLeft" state="frozen"/>
      <selection activeCell="E397" sqref="E397"/>
      <selection pane="bottomLeft" activeCell="BW8" sqref="BW8"/>
    </sheetView>
  </sheetViews>
  <sheetFormatPr defaultRowHeight="14.5" x14ac:dyDescent="0.35"/>
  <cols>
    <col min="1" max="1" width="10.1796875" customWidth="1"/>
    <col min="2" max="2" width="32.453125" customWidth="1"/>
    <col min="3" max="3" width="13.453125" customWidth="1"/>
    <col min="4" max="4" width="18" customWidth="1"/>
    <col min="5" max="5" width="39.7265625" customWidth="1"/>
    <col min="6" max="6" width="23.7265625" customWidth="1"/>
    <col min="7" max="7" width="12.453125" customWidth="1"/>
    <col min="8" max="8" width="10.54296875" style="34" customWidth="1"/>
    <col min="9" max="9" width="25.81640625" style="34" customWidth="1"/>
    <col min="10" max="10" width="31.7265625" customWidth="1"/>
    <col min="11" max="11" width="33" customWidth="1"/>
    <col min="12" max="12" width="23.54296875" customWidth="1"/>
    <col min="13" max="13" width="19.1796875" customWidth="1"/>
    <col min="14" max="14" width="28.81640625" style="27" customWidth="1"/>
    <col min="15" max="15" width="13.81640625" style="27" customWidth="1"/>
    <col min="16" max="16" width="15.453125" style="27" customWidth="1"/>
    <col min="17" max="24" width="5.54296875" customWidth="1"/>
    <col min="25" max="27" width="3.54296875" style="27" customWidth="1"/>
    <col min="28" max="28" width="6.1796875" style="27" customWidth="1"/>
    <col min="29" max="33" width="3.54296875" style="27" customWidth="1"/>
    <col min="34" max="35" width="6.1796875" style="27" customWidth="1"/>
    <col min="36" max="36" width="3.54296875" style="27" customWidth="1"/>
    <col min="37" max="37" width="7.453125" style="27" customWidth="1"/>
    <col min="38" max="38" width="19.453125" style="27" customWidth="1"/>
    <col min="39" max="39" width="9.1796875" customWidth="1"/>
    <col min="40" max="40" width="16.1796875" customWidth="1"/>
    <col min="41" max="41" width="29.81640625" customWidth="1"/>
    <col min="42" max="42" width="12" customWidth="1"/>
    <col min="43" max="43" width="12.453125" style="17" customWidth="1"/>
    <col min="44" max="44" width="17.6328125" customWidth="1"/>
    <col min="45" max="45" width="13.54296875" customWidth="1"/>
    <col min="46" max="46" width="9.26953125" customWidth="1"/>
    <col min="47" max="47" width="6.1796875" style="27" bestFit="1" customWidth="1"/>
    <col min="48" max="48" width="3.54296875" style="27" bestFit="1" customWidth="1"/>
    <col min="49" max="50" width="6.1796875" style="27" bestFit="1" customWidth="1"/>
    <col min="51" max="51" width="3.54296875" bestFit="1" customWidth="1"/>
    <col min="52" max="52" width="6" bestFit="1" customWidth="1"/>
    <col min="53" max="53" width="8.54296875" bestFit="1" customWidth="1"/>
    <col min="54" max="54" width="6.1796875" style="27" bestFit="1" customWidth="1"/>
    <col min="55" max="55" width="6" style="27" customWidth="1"/>
    <col min="56" max="56" width="8.54296875" style="27" bestFit="1" customWidth="1"/>
    <col min="57" max="57" width="11.54296875" style="27" bestFit="1" customWidth="1"/>
    <col min="59" max="59" width="19.54296875" customWidth="1"/>
    <col min="60" max="60" width="9.08984375" bestFit="1" customWidth="1"/>
    <col min="61" max="61" width="11.7265625" customWidth="1"/>
    <col min="62" max="62" width="13.1796875" customWidth="1"/>
    <col min="63" max="65" width="13.1796875" style="27" customWidth="1"/>
    <col min="66" max="66" width="46.54296875" bestFit="1" customWidth="1"/>
    <col min="67" max="67" width="15.1796875" customWidth="1"/>
    <col min="68" max="68" width="17.26953125" style="27" customWidth="1"/>
    <col min="69" max="69" width="26.453125" customWidth="1"/>
    <col min="70" max="70" width="12.453125" customWidth="1"/>
    <col min="71" max="71" width="14.81640625" style="17" customWidth="1"/>
    <col min="72" max="72" width="14.7265625" customWidth="1"/>
    <col min="73" max="73" width="15.26953125" customWidth="1"/>
    <col min="74" max="74" width="15.6328125" customWidth="1"/>
    <col min="75" max="75" width="14.81640625" style="17" customWidth="1"/>
    <col min="76" max="76" width="9.1796875" customWidth="1"/>
    <col min="77" max="77" width="13" customWidth="1"/>
    <col min="78" max="80" width="9.1796875" customWidth="1"/>
    <col min="81" max="81" width="21.81640625" customWidth="1"/>
    <col min="82" max="82" width="9.1796875" customWidth="1"/>
    <col min="83" max="83" width="18.54296875" customWidth="1"/>
    <col min="84" max="84" width="13.81640625" customWidth="1"/>
    <col min="85" max="86" width="18.1796875" customWidth="1"/>
    <col min="87" max="89" width="14.7265625" customWidth="1"/>
    <col min="90" max="91" width="13.453125" customWidth="1"/>
    <col min="92" max="92" width="9.1796875" style="27" customWidth="1"/>
    <col min="93" max="93" width="10.54296875" style="27" customWidth="1"/>
    <col min="94" max="94" width="13.81640625" customWidth="1"/>
    <col min="95" max="101" width="9.1796875" customWidth="1"/>
    <col min="102" max="102" width="10.26953125" customWidth="1"/>
    <col min="103" max="103" width="9.453125" customWidth="1"/>
    <col min="104" max="104" width="17.1796875" customWidth="1"/>
    <col min="105" max="105" width="20.54296875" customWidth="1"/>
    <col min="106" max="106" width="20.7265625" customWidth="1"/>
  </cols>
  <sheetData>
    <row r="1" spans="1:102" s="94" customFormat="1" ht="115.5" thickBot="1" x14ac:dyDescent="0.4">
      <c r="A1" s="92" t="s">
        <v>1354</v>
      </c>
      <c r="B1" s="93" t="s">
        <v>1279</v>
      </c>
      <c r="C1" s="93" t="s">
        <v>1280</v>
      </c>
      <c r="D1" s="93" t="s">
        <v>1281</v>
      </c>
      <c r="E1" s="93" t="s">
        <v>1282</v>
      </c>
      <c r="F1" s="94" t="s">
        <v>3880</v>
      </c>
      <c r="G1" s="95" t="s">
        <v>1283</v>
      </c>
      <c r="H1" s="95" t="s">
        <v>3319</v>
      </c>
      <c r="I1" s="95" t="s">
        <v>3881</v>
      </c>
      <c r="J1" s="93" t="s">
        <v>1298</v>
      </c>
      <c r="K1" s="95" t="s">
        <v>1300</v>
      </c>
      <c r="L1" s="95" t="s">
        <v>1301</v>
      </c>
      <c r="M1" s="95" t="s">
        <v>3839</v>
      </c>
      <c r="N1" s="96" t="s">
        <v>1302</v>
      </c>
      <c r="O1" s="96" t="s">
        <v>3841</v>
      </c>
      <c r="P1" s="96" t="s">
        <v>3840</v>
      </c>
      <c r="Q1" s="97" t="s">
        <v>1308</v>
      </c>
      <c r="R1" s="97" t="s">
        <v>1307</v>
      </c>
      <c r="S1" s="97" t="s">
        <v>1312</v>
      </c>
      <c r="T1" s="97" t="s">
        <v>600</v>
      </c>
      <c r="U1" s="97" t="s">
        <v>1309</v>
      </c>
      <c r="V1" s="97" t="s">
        <v>1310</v>
      </c>
      <c r="W1" s="97" t="s">
        <v>1311</v>
      </c>
      <c r="X1" s="97" t="s">
        <v>713</v>
      </c>
      <c r="Y1" s="98" t="s">
        <v>601</v>
      </c>
      <c r="Z1" s="99" t="s">
        <v>602</v>
      </c>
      <c r="AA1" s="99" t="s">
        <v>603</v>
      </c>
      <c r="AB1" s="99" t="s">
        <v>1315</v>
      </c>
      <c r="AC1" s="99" t="s">
        <v>1316</v>
      </c>
      <c r="AD1" s="99" t="s">
        <v>1317</v>
      </c>
      <c r="AE1" s="99" t="s">
        <v>1318</v>
      </c>
      <c r="AF1" s="99" t="s">
        <v>1319</v>
      </c>
      <c r="AG1" s="99" t="s">
        <v>1320</v>
      </c>
      <c r="AH1" s="99" t="s">
        <v>789</v>
      </c>
      <c r="AI1" s="99" t="s">
        <v>1321</v>
      </c>
      <c r="AJ1" s="99" t="s">
        <v>607</v>
      </c>
      <c r="AK1" s="100" t="s">
        <v>604</v>
      </c>
      <c r="AL1" s="96" t="s">
        <v>1173</v>
      </c>
      <c r="AM1" s="96" t="s">
        <v>605</v>
      </c>
      <c r="AN1" s="96" t="s">
        <v>591</v>
      </c>
      <c r="AO1" s="96" t="s">
        <v>606</v>
      </c>
      <c r="AP1" s="96" t="s">
        <v>3882</v>
      </c>
      <c r="AQ1" s="101" t="s">
        <v>3883</v>
      </c>
      <c r="AR1" s="95" t="s">
        <v>3884</v>
      </c>
      <c r="AS1" s="95" t="s">
        <v>3844</v>
      </c>
      <c r="AT1" s="95" t="s">
        <v>1331</v>
      </c>
      <c r="AU1" s="99" t="s">
        <v>1346</v>
      </c>
      <c r="AV1" s="99" t="s">
        <v>3845</v>
      </c>
      <c r="AW1" s="99" t="s">
        <v>3885</v>
      </c>
      <c r="AX1" s="99" t="s">
        <v>1347</v>
      </c>
      <c r="AY1" s="102" t="s">
        <v>3850</v>
      </c>
      <c r="AZ1" s="102" t="s">
        <v>3847</v>
      </c>
      <c r="BA1" s="102" t="s">
        <v>3848</v>
      </c>
      <c r="BB1" s="99" t="s">
        <v>3849</v>
      </c>
      <c r="BC1" s="99" t="s">
        <v>3851</v>
      </c>
      <c r="BD1" s="99" t="s">
        <v>3852</v>
      </c>
      <c r="BE1" s="103" t="s">
        <v>3886</v>
      </c>
      <c r="BF1" s="95" t="s">
        <v>1348</v>
      </c>
      <c r="BG1" s="95" t="s">
        <v>3853</v>
      </c>
      <c r="BH1" s="102" t="s">
        <v>1250</v>
      </c>
      <c r="BI1" s="95" t="s">
        <v>3854</v>
      </c>
      <c r="BJ1" s="96" t="s">
        <v>1341</v>
      </c>
      <c r="BK1" s="95" t="s">
        <v>3461</v>
      </c>
      <c r="BL1" s="104" t="s">
        <v>3462</v>
      </c>
      <c r="BM1" s="95" t="s">
        <v>3856</v>
      </c>
      <c r="BN1" s="95" t="s">
        <v>1349</v>
      </c>
      <c r="BO1" s="95" t="s">
        <v>1350</v>
      </c>
      <c r="BP1" s="101" t="s">
        <v>3857</v>
      </c>
      <c r="BQ1" s="105" t="s">
        <v>1351</v>
      </c>
      <c r="BR1" s="101" t="s">
        <v>3511</v>
      </c>
      <c r="BS1" s="101" t="s">
        <v>3887</v>
      </c>
      <c r="BT1" s="101" t="s">
        <v>1041</v>
      </c>
      <c r="BU1" s="101" t="s">
        <v>1142</v>
      </c>
      <c r="BV1" s="101" t="s">
        <v>2822</v>
      </c>
      <c r="BW1" s="101" t="s">
        <v>3888</v>
      </c>
      <c r="BX1" s="101" t="s">
        <v>3889</v>
      </c>
      <c r="BY1" s="101" t="s">
        <v>3861</v>
      </c>
      <c r="BZ1" s="101" t="s">
        <v>3862</v>
      </c>
      <c r="CA1" s="101" t="s">
        <v>3863</v>
      </c>
      <c r="CB1" s="101" t="s">
        <v>3890</v>
      </c>
      <c r="CC1" s="101" t="s">
        <v>3891</v>
      </c>
      <c r="CD1" s="101" t="s">
        <v>3866</v>
      </c>
      <c r="CE1" s="101" t="s">
        <v>3867</v>
      </c>
      <c r="CF1" s="101" t="s">
        <v>2722</v>
      </c>
      <c r="CG1" s="101" t="s">
        <v>3430</v>
      </c>
      <c r="CH1" s="101" t="s">
        <v>2721</v>
      </c>
      <c r="CI1" s="106" t="s">
        <v>3431</v>
      </c>
      <c r="CJ1" s="107" t="s">
        <v>3324</v>
      </c>
      <c r="CK1" s="96" t="s">
        <v>3325</v>
      </c>
      <c r="CL1" s="95" t="s">
        <v>3892</v>
      </c>
      <c r="CM1" s="95" t="s">
        <v>3869</v>
      </c>
      <c r="CN1" s="95" t="s">
        <v>3870</v>
      </c>
      <c r="CO1" s="95" t="s">
        <v>3871</v>
      </c>
      <c r="CP1" s="95" t="s">
        <v>3872</v>
      </c>
      <c r="CQ1" s="95" t="s">
        <v>3873</v>
      </c>
      <c r="CR1" s="95" t="s">
        <v>3874</v>
      </c>
      <c r="CS1" s="95" t="s">
        <v>1045</v>
      </c>
      <c r="CT1" s="95" t="s">
        <v>3875</v>
      </c>
      <c r="CU1" s="95" t="s">
        <v>3876</v>
      </c>
      <c r="CV1" s="95" t="s">
        <v>3877</v>
      </c>
      <c r="CW1" s="101" t="s">
        <v>3878</v>
      </c>
      <c r="CX1" s="108" t="s">
        <v>3893</v>
      </c>
    </row>
    <row r="2" spans="1:102" ht="16.5" x14ac:dyDescent="0.35">
      <c r="A2" s="56">
        <v>125</v>
      </c>
      <c r="B2" s="12" t="s">
        <v>3146</v>
      </c>
      <c r="C2" s="12">
        <v>125.1</v>
      </c>
      <c r="D2" s="12" t="s">
        <v>2881</v>
      </c>
      <c r="E2" s="12" t="s">
        <v>3002</v>
      </c>
      <c r="F2" s="12">
        <v>7</v>
      </c>
      <c r="G2" s="12" t="s">
        <v>212</v>
      </c>
      <c r="H2" s="12" t="s">
        <v>2805</v>
      </c>
      <c r="I2" s="12" t="s">
        <v>212</v>
      </c>
      <c r="J2" s="12" t="s">
        <v>1222</v>
      </c>
      <c r="K2" s="12"/>
      <c r="L2" s="12" t="s">
        <v>567</v>
      </c>
      <c r="M2" s="12" t="s">
        <v>3164</v>
      </c>
      <c r="N2" s="12"/>
      <c r="O2" s="12" t="s">
        <v>3400</v>
      </c>
      <c r="P2" s="12" t="s">
        <v>3402</v>
      </c>
      <c r="Q2" s="12">
        <v>0</v>
      </c>
      <c r="R2" s="12">
        <v>0</v>
      </c>
      <c r="S2" s="12">
        <v>1</v>
      </c>
      <c r="T2" s="12">
        <v>0</v>
      </c>
      <c r="U2" s="12">
        <v>0</v>
      </c>
      <c r="V2" s="12">
        <v>0</v>
      </c>
      <c r="W2" s="12">
        <v>0</v>
      </c>
      <c r="X2" s="12">
        <v>0</v>
      </c>
      <c r="Y2" s="12">
        <v>0</v>
      </c>
      <c r="Z2" s="12">
        <v>0</v>
      </c>
      <c r="AA2" s="12">
        <v>0</v>
      </c>
      <c r="AB2" s="12">
        <v>0</v>
      </c>
      <c r="AC2" s="12">
        <v>0</v>
      </c>
      <c r="AD2" s="12">
        <v>0</v>
      </c>
      <c r="AE2" s="12">
        <v>0</v>
      </c>
      <c r="AF2" s="12">
        <v>0</v>
      </c>
      <c r="AG2" s="12">
        <v>0</v>
      </c>
      <c r="AH2" s="12">
        <v>0</v>
      </c>
      <c r="AI2" s="12">
        <v>0</v>
      </c>
      <c r="AJ2" s="12">
        <v>1</v>
      </c>
      <c r="AK2" s="12">
        <v>0</v>
      </c>
      <c r="AL2" s="12" t="s">
        <v>3341</v>
      </c>
      <c r="AM2" s="12" t="s">
        <v>3081</v>
      </c>
      <c r="AN2" s="12" t="s">
        <v>3087</v>
      </c>
      <c r="AO2" s="12">
        <v>2005</v>
      </c>
      <c r="AP2" s="12" t="s">
        <v>3458</v>
      </c>
      <c r="AQ2" s="12">
        <v>2056</v>
      </c>
      <c r="AR2" s="12">
        <v>1</v>
      </c>
      <c r="AS2" s="12" t="s">
        <v>555</v>
      </c>
      <c r="AT2" s="12" t="s">
        <v>349</v>
      </c>
      <c r="AU2" s="12">
        <v>0</v>
      </c>
      <c r="AV2" s="12">
        <v>1</v>
      </c>
      <c r="AW2" s="12">
        <v>0</v>
      </c>
      <c r="AX2" s="12">
        <v>0</v>
      </c>
      <c r="AY2" s="7">
        <v>1</v>
      </c>
      <c r="AZ2" s="12">
        <v>0</v>
      </c>
      <c r="BA2" s="12">
        <v>1</v>
      </c>
      <c r="BB2" s="12">
        <v>1</v>
      </c>
      <c r="BC2" s="12">
        <v>0</v>
      </c>
      <c r="BD2" s="12">
        <v>1</v>
      </c>
      <c r="BE2" s="12">
        <v>1</v>
      </c>
      <c r="BF2" s="12" t="s">
        <v>3259</v>
      </c>
      <c r="BG2" s="12" t="s">
        <v>3034</v>
      </c>
      <c r="BH2" s="12">
        <v>1</v>
      </c>
      <c r="BI2" s="12" t="s">
        <v>3253</v>
      </c>
      <c r="BJ2" s="12" t="s">
        <v>3395</v>
      </c>
      <c r="BK2" s="12" t="s">
        <v>3472</v>
      </c>
      <c r="BL2" s="12" t="s">
        <v>3482</v>
      </c>
      <c r="BM2" s="12" t="s">
        <v>3493</v>
      </c>
      <c r="BN2" s="7" t="s">
        <v>775</v>
      </c>
      <c r="BO2" s="12" t="s">
        <v>558</v>
      </c>
      <c r="BP2" s="12" t="s">
        <v>1160</v>
      </c>
      <c r="BQ2" s="12"/>
      <c r="BR2" s="12"/>
      <c r="BS2" s="12">
        <v>-1.333</v>
      </c>
      <c r="BT2" s="12">
        <f>EXP(BS2)</f>
        <v>0.26368501847434478</v>
      </c>
      <c r="BU2" s="12"/>
      <c r="BV2" s="12" t="s">
        <v>3415</v>
      </c>
      <c r="BW2" s="12"/>
      <c r="BX2" s="12"/>
      <c r="BY2" s="12">
        <f>BS2/CF2</f>
        <v>-7.5738636363636367</v>
      </c>
      <c r="BZ2" s="12" t="s">
        <v>3553</v>
      </c>
      <c r="CA2" s="12"/>
      <c r="CB2" s="12"/>
      <c r="CC2" s="12"/>
      <c r="CD2" s="12"/>
      <c r="CE2" s="12">
        <v>0.01</v>
      </c>
      <c r="CF2" s="12">
        <v>0.17599999999999999</v>
      </c>
      <c r="CG2" s="12"/>
      <c r="CH2" s="12"/>
      <c r="CI2" s="12"/>
      <c r="CJ2" s="12">
        <v>0.26</v>
      </c>
      <c r="CK2" s="12" t="s">
        <v>3825</v>
      </c>
      <c r="CL2" s="12"/>
      <c r="CM2" s="12"/>
      <c r="CN2" s="12"/>
      <c r="CO2" s="12"/>
      <c r="CP2" s="12"/>
      <c r="CQ2" s="12"/>
      <c r="CR2" s="12"/>
      <c r="CS2" s="12"/>
      <c r="CT2" s="12"/>
      <c r="CU2" s="12"/>
      <c r="CV2" s="12"/>
      <c r="CW2" s="12"/>
      <c r="CX2" s="57"/>
    </row>
    <row r="3" spans="1:102" ht="16.5" x14ac:dyDescent="0.35">
      <c r="A3" s="56">
        <v>125</v>
      </c>
      <c r="B3" s="12" t="s">
        <v>3146</v>
      </c>
      <c r="C3" s="12">
        <v>125.2</v>
      </c>
      <c r="D3" s="12" t="s">
        <v>2882</v>
      </c>
      <c r="E3" s="12" t="s">
        <v>3358</v>
      </c>
      <c r="F3" s="12">
        <v>7</v>
      </c>
      <c r="G3" s="12" t="s">
        <v>212</v>
      </c>
      <c r="H3" s="12" t="s">
        <v>2805</v>
      </c>
      <c r="I3" s="12" t="s">
        <v>212</v>
      </c>
      <c r="J3" s="12" t="s">
        <v>1222</v>
      </c>
      <c r="K3" s="12"/>
      <c r="L3" s="12" t="s">
        <v>567</v>
      </c>
      <c r="M3" s="12" t="s">
        <v>3164</v>
      </c>
      <c r="N3" s="12"/>
      <c r="O3" s="12" t="s">
        <v>3400</v>
      </c>
      <c r="P3" s="12" t="s">
        <v>3402</v>
      </c>
      <c r="Q3" s="12">
        <v>0</v>
      </c>
      <c r="R3" s="12">
        <v>0</v>
      </c>
      <c r="S3" s="12">
        <v>0</v>
      </c>
      <c r="T3" s="12">
        <v>0</v>
      </c>
      <c r="U3" s="12">
        <v>0</v>
      </c>
      <c r="V3" s="12">
        <v>0</v>
      </c>
      <c r="W3" s="12">
        <v>1</v>
      </c>
      <c r="X3" s="12">
        <v>0</v>
      </c>
      <c r="Y3" s="12">
        <v>0</v>
      </c>
      <c r="Z3" s="12">
        <v>0</v>
      </c>
      <c r="AA3" s="12">
        <v>0</v>
      </c>
      <c r="AB3" s="12">
        <v>0</v>
      </c>
      <c r="AC3" s="12">
        <v>0</v>
      </c>
      <c r="AD3" s="12">
        <v>0</v>
      </c>
      <c r="AE3" s="12">
        <v>0</v>
      </c>
      <c r="AF3" s="12">
        <v>0</v>
      </c>
      <c r="AG3" s="12">
        <v>0</v>
      </c>
      <c r="AH3" s="12">
        <v>0</v>
      </c>
      <c r="AI3" s="12">
        <v>0</v>
      </c>
      <c r="AJ3" s="12">
        <v>1</v>
      </c>
      <c r="AK3" s="12">
        <v>0</v>
      </c>
      <c r="AL3" s="12" t="s">
        <v>3341</v>
      </c>
      <c r="AM3" s="12" t="s">
        <v>3081</v>
      </c>
      <c r="AN3" s="12" t="s">
        <v>3087</v>
      </c>
      <c r="AO3" s="12">
        <v>2005</v>
      </c>
      <c r="AP3" s="12" t="s">
        <v>3458</v>
      </c>
      <c r="AQ3" s="12">
        <v>2056</v>
      </c>
      <c r="AR3" s="12">
        <v>1</v>
      </c>
      <c r="AS3" s="12" t="s">
        <v>555</v>
      </c>
      <c r="AT3" s="12" t="s">
        <v>349</v>
      </c>
      <c r="AU3" s="12">
        <v>0</v>
      </c>
      <c r="AV3" s="12">
        <v>1</v>
      </c>
      <c r="AW3" s="12">
        <v>0</v>
      </c>
      <c r="AX3" s="12">
        <v>0</v>
      </c>
      <c r="AY3" s="7">
        <v>1</v>
      </c>
      <c r="AZ3" s="12">
        <v>0</v>
      </c>
      <c r="BA3" s="12">
        <v>1</v>
      </c>
      <c r="BB3" s="12">
        <v>1</v>
      </c>
      <c r="BC3" s="12">
        <v>0</v>
      </c>
      <c r="BD3" s="12">
        <v>1</v>
      </c>
      <c r="BE3" s="12">
        <v>1</v>
      </c>
      <c r="BF3" s="12" t="s">
        <v>3259</v>
      </c>
      <c r="BG3" s="12" t="s">
        <v>3033</v>
      </c>
      <c r="BH3" s="12">
        <v>1</v>
      </c>
      <c r="BI3" s="12" t="s">
        <v>3253</v>
      </c>
      <c r="BJ3" s="12" t="s">
        <v>3460</v>
      </c>
      <c r="BK3" s="12" t="s">
        <v>3472</v>
      </c>
      <c r="BL3" s="12" t="s">
        <v>3482</v>
      </c>
      <c r="BM3" s="12" t="s">
        <v>3493</v>
      </c>
      <c r="BN3" s="7" t="s">
        <v>775</v>
      </c>
      <c r="BO3" s="12" t="s">
        <v>558</v>
      </c>
      <c r="BP3" s="12" t="s">
        <v>1160</v>
      </c>
      <c r="BQ3" s="12"/>
      <c r="BR3" s="12"/>
      <c r="BS3" s="12">
        <v>-2.0190000000000001</v>
      </c>
      <c r="BT3" s="12">
        <f>EXP(BS3)</f>
        <v>0.13278818689504915</v>
      </c>
      <c r="BU3" s="12"/>
      <c r="BV3" s="12" t="s">
        <v>3415</v>
      </c>
      <c r="BW3" s="12"/>
      <c r="BX3" s="12"/>
      <c r="BY3" s="12">
        <f>BS3/CF3</f>
        <v>-74.777777777777786</v>
      </c>
      <c r="BZ3" s="12" t="s">
        <v>3553</v>
      </c>
      <c r="CA3" s="12"/>
      <c r="CB3" s="12"/>
      <c r="CC3" s="12"/>
      <c r="CD3" s="12"/>
      <c r="CE3" s="12">
        <v>0.01</v>
      </c>
      <c r="CF3" s="12">
        <v>2.7E-2</v>
      </c>
      <c r="CG3" s="12"/>
      <c r="CH3" s="12"/>
      <c r="CI3" s="12"/>
      <c r="CJ3" s="12">
        <v>0.26</v>
      </c>
      <c r="CK3" s="12" t="s">
        <v>3825</v>
      </c>
      <c r="CL3" s="12"/>
      <c r="CM3" s="12"/>
      <c r="CN3" s="12"/>
      <c r="CO3" s="12"/>
      <c r="CP3" s="12"/>
      <c r="CQ3" s="12"/>
      <c r="CR3" s="12"/>
      <c r="CS3" s="12"/>
      <c r="CT3" s="12"/>
      <c r="CU3" s="12"/>
      <c r="CV3" s="12"/>
      <c r="CW3" s="12"/>
      <c r="CX3" s="57"/>
    </row>
    <row r="4" spans="1:102" ht="16.5" x14ac:dyDescent="0.35">
      <c r="A4" s="56">
        <v>125</v>
      </c>
      <c r="B4" s="12" t="s">
        <v>3146</v>
      </c>
      <c r="C4" s="12">
        <v>125.1</v>
      </c>
      <c r="D4" s="12" t="s">
        <v>2880</v>
      </c>
      <c r="E4" s="12" t="s">
        <v>3002</v>
      </c>
      <c r="F4" s="12">
        <v>7</v>
      </c>
      <c r="G4" s="12" t="s">
        <v>212</v>
      </c>
      <c r="H4" s="12" t="s">
        <v>2805</v>
      </c>
      <c r="I4" s="12" t="s">
        <v>212</v>
      </c>
      <c r="J4" s="12" t="s">
        <v>1222</v>
      </c>
      <c r="K4" s="12"/>
      <c r="L4" s="12" t="s">
        <v>567</v>
      </c>
      <c r="M4" s="12" t="s">
        <v>3164</v>
      </c>
      <c r="N4" s="12"/>
      <c r="O4" s="12" t="s">
        <v>3400</v>
      </c>
      <c r="P4" s="12" t="s">
        <v>3402</v>
      </c>
      <c r="Q4" s="12">
        <v>0</v>
      </c>
      <c r="R4" s="12">
        <v>0</v>
      </c>
      <c r="S4" s="12">
        <v>1</v>
      </c>
      <c r="T4" s="12">
        <v>0</v>
      </c>
      <c r="U4" s="12">
        <v>0</v>
      </c>
      <c r="V4" s="12">
        <v>0</v>
      </c>
      <c r="W4" s="12">
        <v>0</v>
      </c>
      <c r="X4" s="12">
        <v>0</v>
      </c>
      <c r="Y4" s="12">
        <v>0</v>
      </c>
      <c r="Z4" s="12">
        <v>0</v>
      </c>
      <c r="AA4" s="12">
        <v>0</v>
      </c>
      <c r="AB4" s="12">
        <v>0</v>
      </c>
      <c r="AC4" s="12">
        <v>0</v>
      </c>
      <c r="AD4" s="12">
        <v>0</v>
      </c>
      <c r="AE4" s="12">
        <v>0</v>
      </c>
      <c r="AF4" s="12">
        <v>0</v>
      </c>
      <c r="AG4" s="12">
        <v>0</v>
      </c>
      <c r="AH4" s="12">
        <v>0</v>
      </c>
      <c r="AI4" s="12">
        <v>0</v>
      </c>
      <c r="AJ4" s="12">
        <v>1</v>
      </c>
      <c r="AK4" s="12">
        <v>0</v>
      </c>
      <c r="AL4" s="12" t="s">
        <v>3341</v>
      </c>
      <c r="AM4" s="12" t="s">
        <v>3081</v>
      </c>
      <c r="AN4" s="12" t="s">
        <v>3087</v>
      </c>
      <c r="AO4" s="12">
        <v>2005</v>
      </c>
      <c r="AP4" s="12" t="s">
        <v>3458</v>
      </c>
      <c r="AQ4" s="12">
        <v>2056</v>
      </c>
      <c r="AR4" s="12">
        <v>1</v>
      </c>
      <c r="AS4" s="12" t="s">
        <v>555</v>
      </c>
      <c r="AT4" s="12" t="s">
        <v>349</v>
      </c>
      <c r="AU4" s="12">
        <v>0</v>
      </c>
      <c r="AV4" s="12">
        <v>1</v>
      </c>
      <c r="AW4" s="12">
        <v>0</v>
      </c>
      <c r="AX4" s="12">
        <v>0</v>
      </c>
      <c r="AY4" s="7">
        <v>1</v>
      </c>
      <c r="AZ4" s="12">
        <v>0</v>
      </c>
      <c r="BA4" s="12">
        <v>1</v>
      </c>
      <c r="BB4" s="12">
        <v>1</v>
      </c>
      <c r="BC4" s="12">
        <v>0</v>
      </c>
      <c r="BD4" s="12">
        <v>1</v>
      </c>
      <c r="BE4" s="12">
        <v>1</v>
      </c>
      <c r="BF4" s="12" t="s">
        <v>3259</v>
      </c>
      <c r="BG4" s="12" t="s">
        <v>3033</v>
      </c>
      <c r="BH4" s="12">
        <v>1</v>
      </c>
      <c r="BI4" s="12" t="s">
        <v>3253</v>
      </c>
      <c r="BJ4" s="12" t="s">
        <v>3460</v>
      </c>
      <c r="BK4" s="12" t="s">
        <v>3472</v>
      </c>
      <c r="BL4" s="12" t="s">
        <v>3482</v>
      </c>
      <c r="BM4" s="12" t="s">
        <v>3493</v>
      </c>
      <c r="BN4" s="7" t="s">
        <v>775</v>
      </c>
      <c r="BO4" s="12" t="s">
        <v>558</v>
      </c>
      <c r="BP4" s="12" t="s">
        <v>1160</v>
      </c>
      <c r="BQ4" s="12"/>
      <c r="BR4" s="12"/>
      <c r="BS4" s="12">
        <v>-1.863</v>
      </c>
      <c r="BT4" s="12">
        <f>EXP(BS4)</f>
        <v>0.15520631230372822</v>
      </c>
      <c r="BU4" s="12"/>
      <c r="BV4" s="12" t="s">
        <v>3415</v>
      </c>
      <c r="BW4" s="12"/>
      <c r="BX4" s="12"/>
      <c r="BY4" s="12">
        <f>BS4/CF4</f>
        <v>-54.794117647058819</v>
      </c>
      <c r="BZ4" s="12" t="s">
        <v>3553</v>
      </c>
      <c r="CA4" s="12"/>
      <c r="CB4" s="12"/>
      <c r="CC4" s="12"/>
      <c r="CD4" s="12"/>
      <c r="CE4" s="12">
        <v>0.01</v>
      </c>
      <c r="CF4" s="12">
        <v>3.4000000000000002E-2</v>
      </c>
      <c r="CG4" s="12"/>
      <c r="CH4" s="12"/>
      <c r="CI4" s="12"/>
      <c r="CJ4" s="12">
        <v>0.26</v>
      </c>
      <c r="CK4" s="12" t="s">
        <v>3825</v>
      </c>
      <c r="CL4" s="12"/>
      <c r="CM4" s="12"/>
      <c r="CN4" s="12"/>
      <c r="CO4" s="12"/>
      <c r="CP4" s="12"/>
      <c r="CQ4" s="12"/>
      <c r="CR4" s="12"/>
      <c r="CS4" s="12"/>
      <c r="CT4" s="12"/>
      <c r="CU4" s="12"/>
      <c r="CV4" s="12"/>
      <c r="CW4" s="12"/>
      <c r="CX4" s="57"/>
    </row>
    <row r="5" spans="1:102" x14ac:dyDescent="0.35">
      <c r="A5" s="56">
        <v>121</v>
      </c>
      <c r="B5" s="12" t="s">
        <v>3143</v>
      </c>
      <c r="C5" s="12">
        <v>121.1</v>
      </c>
      <c r="D5" s="12" t="s">
        <v>2840</v>
      </c>
      <c r="E5" s="12" t="s">
        <v>2990</v>
      </c>
      <c r="F5" s="12">
        <v>3</v>
      </c>
      <c r="G5" s="12" t="s">
        <v>212</v>
      </c>
      <c r="H5" s="12" t="s">
        <v>2805</v>
      </c>
      <c r="I5" s="12" t="s">
        <v>349</v>
      </c>
      <c r="J5" s="12" t="s">
        <v>556</v>
      </c>
      <c r="K5" s="12"/>
      <c r="L5" s="12" t="s">
        <v>558</v>
      </c>
      <c r="M5" s="12" t="s">
        <v>3164</v>
      </c>
      <c r="N5" s="12"/>
      <c r="O5" s="12" t="s">
        <v>3400</v>
      </c>
      <c r="P5" s="12" t="s">
        <v>3402</v>
      </c>
      <c r="Q5" s="12">
        <v>1</v>
      </c>
      <c r="R5" s="12">
        <v>0</v>
      </c>
      <c r="S5" s="12">
        <v>0</v>
      </c>
      <c r="T5" s="12">
        <v>0</v>
      </c>
      <c r="U5" s="12">
        <v>0</v>
      </c>
      <c r="V5" s="12">
        <v>0</v>
      </c>
      <c r="W5" s="12">
        <v>0</v>
      </c>
      <c r="X5" s="12">
        <v>0</v>
      </c>
      <c r="Y5" s="12">
        <v>0</v>
      </c>
      <c r="Z5" s="12">
        <v>0</v>
      </c>
      <c r="AA5" s="12">
        <v>0</v>
      </c>
      <c r="AB5" s="12">
        <v>0</v>
      </c>
      <c r="AC5" s="12">
        <v>0</v>
      </c>
      <c r="AD5" s="12">
        <v>0</v>
      </c>
      <c r="AE5" s="12">
        <v>0</v>
      </c>
      <c r="AF5" s="12">
        <v>0</v>
      </c>
      <c r="AG5" s="12">
        <v>0</v>
      </c>
      <c r="AH5" s="12">
        <v>0</v>
      </c>
      <c r="AI5" s="12">
        <v>0</v>
      </c>
      <c r="AJ5" s="12">
        <v>0</v>
      </c>
      <c r="AK5" s="12">
        <v>0</v>
      </c>
      <c r="AL5" s="12" t="s">
        <v>723</v>
      </c>
      <c r="AM5" s="12" t="s">
        <v>3083</v>
      </c>
      <c r="AN5" s="12" t="s">
        <v>3084</v>
      </c>
      <c r="AO5" s="12">
        <v>1997</v>
      </c>
      <c r="AP5" s="12" t="s">
        <v>3458</v>
      </c>
      <c r="AQ5" s="12">
        <v>58345</v>
      </c>
      <c r="AR5" s="12">
        <v>1</v>
      </c>
      <c r="AS5" s="12" t="s">
        <v>555</v>
      </c>
      <c r="AT5" s="12" t="s">
        <v>212</v>
      </c>
      <c r="AU5" s="12">
        <v>0</v>
      </c>
      <c r="AV5" s="12">
        <v>0</v>
      </c>
      <c r="AW5" s="12">
        <v>0</v>
      </c>
      <c r="AX5" s="12">
        <v>0</v>
      </c>
      <c r="AY5" s="7">
        <v>0</v>
      </c>
      <c r="AZ5" s="12">
        <v>0</v>
      </c>
      <c r="BA5" s="12">
        <v>1</v>
      </c>
      <c r="BB5" s="12">
        <v>0</v>
      </c>
      <c r="BC5" s="12">
        <v>0</v>
      </c>
      <c r="BD5" s="12">
        <v>0</v>
      </c>
      <c r="BE5" s="12">
        <v>0</v>
      </c>
      <c r="BF5" s="12" t="s">
        <v>766</v>
      </c>
      <c r="BG5" s="46" t="s">
        <v>3243</v>
      </c>
      <c r="BH5" s="12"/>
      <c r="BI5" s="12" t="s">
        <v>3239</v>
      </c>
      <c r="BJ5" s="12" t="s">
        <v>3460</v>
      </c>
      <c r="BK5" s="12" t="s">
        <v>3463</v>
      </c>
      <c r="BL5" s="12" t="s">
        <v>3483</v>
      </c>
      <c r="BM5" s="12" t="s">
        <v>787</v>
      </c>
      <c r="BN5" s="7"/>
      <c r="BO5" s="12"/>
      <c r="BP5" s="12">
        <v>5</v>
      </c>
      <c r="BQ5" s="12"/>
      <c r="BR5" s="12"/>
      <c r="BS5" s="12">
        <v>-2E-3</v>
      </c>
      <c r="BT5" s="12"/>
      <c r="BU5" s="12"/>
      <c r="BV5" s="12"/>
      <c r="BW5" s="12"/>
      <c r="BX5" s="12"/>
      <c r="BY5" s="12">
        <v>-26.771000000000001</v>
      </c>
      <c r="BZ5" s="12"/>
      <c r="CA5" s="12"/>
      <c r="CB5" s="12"/>
      <c r="CC5" s="12"/>
      <c r="CD5" s="12"/>
      <c r="CE5" s="12">
        <v>1E-3</v>
      </c>
      <c r="CF5" s="12"/>
      <c r="CG5" s="12"/>
      <c r="CH5" s="12"/>
      <c r="CI5" s="12"/>
      <c r="CJ5" s="12" t="s">
        <v>718</v>
      </c>
      <c r="CK5" s="12">
        <v>0</v>
      </c>
      <c r="CL5" s="12"/>
      <c r="CM5" s="12"/>
      <c r="CN5" s="12"/>
      <c r="CO5" s="12"/>
      <c r="CP5" s="12">
        <v>1</v>
      </c>
      <c r="CQ5" s="12">
        <v>4</v>
      </c>
      <c r="CR5" s="12">
        <v>1</v>
      </c>
      <c r="CS5" s="12">
        <v>-5</v>
      </c>
      <c r="CT5" s="12"/>
      <c r="CU5" s="12"/>
      <c r="CV5" s="12"/>
      <c r="CW5" s="12"/>
      <c r="CX5" s="57"/>
    </row>
    <row r="6" spans="1:102" ht="16.5" x14ac:dyDescent="0.35">
      <c r="A6" s="56">
        <v>29</v>
      </c>
      <c r="B6" s="12" t="s">
        <v>3720</v>
      </c>
      <c r="C6" s="12">
        <v>29.1</v>
      </c>
      <c r="D6" s="12" t="s">
        <v>1819</v>
      </c>
      <c r="E6" s="12" t="s">
        <v>345</v>
      </c>
      <c r="F6" s="12">
        <v>3</v>
      </c>
      <c r="G6" s="12" t="s">
        <v>349</v>
      </c>
      <c r="H6" s="12" t="s">
        <v>2804</v>
      </c>
      <c r="I6" s="12" t="s">
        <v>1285</v>
      </c>
      <c r="J6" s="12" t="s">
        <v>560</v>
      </c>
      <c r="K6" s="12" t="s">
        <v>564</v>
      </c>
      <c r="L6" s="12" t="s">
        <v>1216</v>
      </c>
      <c r="M6" s="12" t="s">
        <v>3237</v>
      </c>
      <c r="N6" s="12" t="s">
        <v>3437</v>
      </c>
      <c r="O6" s="12" t="s">
        <v>3400</v>
      </c>
      <c r="P6" s="12" t="s">
        <v>3403</v>
      </c>
      <c r="Q6" s="12">
        <v>1</v>
      </c>
      <c r="R6" s="12">
        <v>0</v>
      </c>
      <c r="S6" s="12">
        <v>0</v>
      </c>
      <c r="T6" s="12">
        <v>0</v>
      </c>
      <c r="U6" s="12">
        <v>0</v>
      </c>
      <c r="V6" s="12">
        <v>0</v>
      </c>
      <c r="W6" s="12">
        <v>0</v>
      </c>
      <c r="X6" s="12">
        <v>0</v>
      </c>
      <c r="Y6" s="12">
        <v>0</v>
      </c>
      <c r="Z6" s="12">
        <v>0</v>
      </c>
      <c r="AA6" s="12">
        <v>0</v>
      </c>
      <c r="AB6" s="12">
        <v>1</v>
      </c>
      <c r="AC6" s="12">
        <v>0</v>
      </c>
      <c r="AD6" s="12">
        <v>0</v>
      </c>
      <c r="AE6" s="12">
        <v>0</v>
      </c>
      <c r="AF6" s="12">
        <v>0</v>
      </c>
      <c r="AG6" s="12">
        <v>0</v>
      </c>
      <c r="AH6" s="12">
        <v>0</v>
      </c>
      <c r="AI6" s="12">
        <v>0</v>
      </c>
      <c r="AJ6" s="12">
        <v>0</v>
      </c>
      <c r="AK6" s="12">
        <v>0</v>
      </c>
      <c r="AL6" s="12" t="s">
        <v>3448</v>
      </c>
      <c r="AM6" s="12" t="s">
        <v>608</v>
      </c>
      <c r="AN6" s="12" t="s">
        <v>634</v>
      </c>
      <c r="AO6" s="12">
        <v>2000</v>
      </c>
      <c r="AP6" s="12" t="s">
        <v>3458</v>
      </c>
      <c r="AQ6" s="12">
        <v>3394</v>
      </c>
      <c r="AR6" s="12">
        <v>1</v>
      </c>
      <c r="AS6" s="12" t="s">
        <v>555</v>
      </c>
      <c r="AT6" s="12" t="s">
        <v>212</v>
      </c>
      <c r="AU6" s="12">
        <v>0</v>
      </c>
      <c r="AV6" s="12">
        <v>0</v>
      </c>
      <c r="AW6" s="12">
        <v>0</v>
      </c>
      <c r="AX6" s="12">
        <v>0</v>
      </c>
      <c r="AY6" s="12">
        <v>1</v>
      </c>
      <c r="AZ6" s="12">
        <v>1</v>
      </c>
      <c r="BA6" s="12">
        <v>1</v>
      </c>
      <c r="BB6" s="12">
        <v>1</v>
      </c>
      <c r="BC6" s="12">
        <v>1</v>
      </c>
      <c r="BD6" s="12">
        <v>0</v>
      </c>
      <c r="BE6" s="12">
        <v>1</v>
      </c>
      <c r="BF6" s="12" t="s">
        <v>3258</v>
      </c>
      <c r="BG6" s="12" t="s">
        <v>839</v>
      </c>
      <c r="BH6" s="12">
        <v>1</v>
      </c>
      <c r="BI6" s="12" t="s">
        <v>3282</v>
      </c>
      <c r="BJ6" s="12" t="s">
        <v>3460</v>
      </c>
      <c r="BK6" s="12" t="s">
        <v>3472</v>
      </c>
      <c r="BL6" s="12" t="s">
        <v>3482</v>
      </c>
      <c r="BM6" s="12" t="s">
        <v>787</v>
      </c>
      <c r="BN6" s="7"/>
      <c r="BO6" s="12" t="s">
        <v>1150</v>
      </c>
      <c r="BP6" s="12" t="s">
        <v>3536</v>
      </c>
      <c r="BQ6" s="47">
        <f>CV6</f>
        <v>2.7171945379853991E-2</v>
      </c>
      <c r="BR6" s="12" t="s">
        <v>3507</v>
      </c>
      <c r="BS6" s="12">
        <v>6.0000000000000001E-3</v>
      </c>
      <c r="BT6" s="12"/>
      <c r="BU6" s="12"/>
      <c r="BV6" s="12"/>
      <c r="BW6" s="12"/>
      <c r="BX6" s="12"/>
      <c r="BY6" s="12">
        <v>0.25</v>
      </c>
      <c r="BZ6" s="12"/>
      <c r="CA6" s="12"/>
      <c r="CB6" s="12"/>
      <c r="CC6" s="12"/>
      <c r="CD6" s="12"/>
      <c r="CE6" s="12"/>
      <c r="CF6" s="12"/>
      <c r="CG6" s="12"/>
      <c r="CH6" s="12">
        <f>BQ6/BY6</f>
        <v>0.10868778151941597</v>
      </c>
      <c r="CI6" s="12" t="s">
        <v>3553</v>
      </c>
      <c r="CJ6" s="12">
        <v>0.68</v>
      </c>
      <c r="CK6" s="12" t="s">
        <v>3824</v>
      </c>
      <c r="CL6" s="12"/>
      <c r="CM6" s="12"/>
      <c r="CN6" s="12"/>
      <c r="CO6" s="12"/>
      <c r="CP6" s="12">
        <v>1</v>
      </c>
      <c r="CQ6" s="12">
        <v>14</v>
      </c>
      <c r="CR6" s="12">
        <v>0</v>
      </c>
      <c r="CS6" s="12">
        <v>3380</v>
      </c>
      <c r="CT6" s="12">
        <v>4.9364957465178605E-2</v>
      </c>
      <c r="CU6" s="12">
        <v>0.2235569879871081</v>
      </c>
      <c r="CV6" s="12">
        <f>BS6*CU6/CT6</f>
        <v>2.7171945379853991E-2</v>
      </c>
      <c r="CW6" s="12"/>
      <c r="CX6" s="57"/>
    </row>
    <row r="7" spans="1:102" ht="16.5" x14ac:dyDescent="0.35">
      <c r="A7" s="56">
        <v>15</v>
      </c>
      <c r="B7" s="12" t="s">
        <v>3706</v>
      </c>
      <c r="C7" s="12">
        <v>15.6</v>
      </c>
      <c r="D7" s="12" t="s">
        <v>1551</v>
      </c>
      <c r="E7" s="12" t="s">
        <v>313</v>
      </c>
      <c r="F7" s="12" t="s">
        <v>3916</v>
      </c>
      <c r="G7" s="12" t="s">
        <v>212</v>
      </c>
      <c r="H7" s="12" t="s">
        <v>2805</v>
      </c>
      <c r="I7" s="12" t="s">
        <v>212</v>
      </c>
      <c r="J7" s="12" t="s">
        <v>556</v>
      </c>
      <c r="K7" s="12" t="s">
        <v>564</v>
      </c>
      <c r="L7" s="12" t="s">
        <v>558</v>
      </c>
      <c r="M7" s="12" t="s">
        <v>3164</v>
      </c>
      <c r="N7" s="12"/>
      <c r="O7" s="12" t="s">
        <v>3400</v>
      </c>
      <c r="P7" s="12" t="s">
        <v>3403</v>
      </c>
      <c r="Q7" s="12">
        <v>1</v>
      </c>
      <c r="R7" s="12">
        <v>0</v>
      </c>
      <c r="S7" s="12">
        <v>0</v>
      </c>
      <c r="T7" s="12">
        <v>0</v>
      </c>
      <c r="U7" s="12">
        <v>0</v>
      </c>
      <c r="V7" s="12">
        <v>0</v>
      </c>
      <c r="W7" s="12">
        <v>0</v>
      </c>
      <c r="X7" s="12">
        <v>0</v>
      </c>
      <c r="Y7" s="12">
        <v>0</v>
      </c>
      <c r="Z7" s="12">
        <v>0</v>
      </c>
      <c r="AA7" s="12">
        <v>0</v>
      </c>
      <c r="AB7" s="12">
        <v>1</v>
      </c>
      <c r="AC7" s="12">
        <v>0</v>
      </c>
      <c r="AD7" s="12">
        <v>0</v>
      </c>
      <c r="AE7" s="12">
        <v>0</v>
      </c>
      <c r="AF7" s="12">
        <v>0</v>
      </c>
      <c r="AG7" s="12">
        <v>0</v>
      </c>
      <c r="AH7" s="12">
        <v>0</v>
      </c>
      <c r="AI7" s="12">
        <v>0</v>
      </c>
      <c r="AJ7" s="12">
        <v>0</v>
      </c>
      <c r="AK7" s="12">
        <v>0</v>
      </c>
      <c r="AL7" s="12" t="s">
        <v>3448</v>
      </c>
      <c r="AM7" s="7" t="s">
        <v>608</v>
      </c>
      <c r="AN7" s="7" t="s">
        <v>633</v>
      </c>
      <c r="AO7" s="7">
        <v>2000</v>
      </c>
      <c r="AP7" s="12" t="s">
        <v>3458</v>
      </c>
      <c r="AQ7" s="12">
        <v>5727</v>
      </c>
      <c r="AR7" s="12">
        <v>1</v>
      </c>
      <c r="AS7" s="12" t="s">
        <v>555</v>
      </c>
      <c r="AT7" s="7" t="s">
        <v>349</v>
      </c>
      <c r="AU7" s="12">
        <v>0</v>
      </c>
      <c r="AV7" s="12">
        <v>0</v>
      </c>
      <c r="AW7" s="12">
        <v>0</v>
      </c>
      <c r="AX7" s="12">
        <v>0</v>
      </c>
      <c r="AY7" s="7">
        <v>0</v>
      </c>
      <c r="AZ7" s="12">
        <v>0</v>
      </c>
      <c r="BA7" s="12">
        <v>1</v>
      </c>
      <c r="BB7" s="12">
        <v>1</v>
      </c>
      <c r="BC7" s="12">
        <v>0</v>
      </c>
      <c r="BD7" s="12">
        <v>0</v>
      </c>
      <c r="BE7" s="12">
        <v>0</v>
      </c>
      <c r="BF7" s="7" t="s">
        <v>3259</v>
      </c>
      <c r="BG7" s="7" t="s">
        <v>819</v>
      </c>
      <c r="BH7" s="7">
        <v>1</v>
      </c>
      <c r="BI7" s="7" t="s">
        <v>3253</v>
      </c>
      <c r="BJ7" s="12" t="s">
        <v>3460</v>
      </c>
      <c r="BK7" s="12" t="s">
        <v>3472</v>
      </c>
      <c r="BL7" s="12" t="s">
        <v>3474</v>
      </c>
      <c r="BM7" s="7" t="s">
        <v>787</v>
      </c>
      <c r="BN7" s="7"/>
      <c r="BO7" s="12" t="s">
        <v>1208</v>
      </c>
      <c r="BP7" s="12" t="s">
        <v>1262</v>
      </c>
      <c r="BQ7" s="12"/>
      <c r="BR7" s="12" t="s">
        <v>1077</v>
      </c>
      <c r="BS7" s="12">
        <v>-1.8683000000000001</v>
      </c>
      <c r="BT7" s="12"/>
      <c r="BU7" s="12">
        <f>EXP(BS7)</f>
        <v>0.15438589487516372</v>
      </c>
      <c r="BV7" s="12" t="s">
        <v>3416</v>
      </c>
      <c r="BW7" s="12" t="s">
        <v>1077</v>
      </c>
      <c r="BX7" s="12" t="s">
        <v>1077</v>
      </c>
      <c r="BY7" s="12">
        <v>-21.92</v>
      </c>
      <c r="BZ7" s="12"/>
      <c r="CA7" s="12" t="s">
        <v>1077</v>
      </c>
      <c r="CB7" s="12" t="s">
        <v>1077</v>
      </c>
      <c r="CC7" s="12" t="s">
        <v>1077</v>
      </c>
      <c r="CD7" s="12" t="s">
        <v>1077</v>
      </c>
      <c r="CE7" s="12">
        <v>0.1</v>
      </c>
      <c r="CF7" s="12"/>
      <c r="CG7" s="12"/>
      <c r="CH7" s="12"/>
      <c r="CI7" s="12"/>
      <c r="CJ7" s="12">
        <v>0.59099999999999997</v>
      </c>
      <c r="CK7" s="12" t="s">
        <v>3828</v>
      </c>
      <c r="CL7" s="12" t="s">
        <v>1077</v>
      </c>
      <c r="CM7" s="12" t="s">
        <v>1077</v>
      </c>
      <c r="CN7" s="12" t="s">
        <v>1077</v>
      </c>
      <c r="CO7" s="12" t="s">
        <v>1077</v>
      </c>
      <c r="CP7" s="12"/>
      <c r="CQ7" s="12"/>
      <c r="CR7" s="12"/>
      <c r="CS7" s="12" t="s">
        <v>1077</v>
      </c>
      <c r="CT7" s="12" t="s">
        <v>1077</v>
      </c>
      <c r="CU7" s="12">
        <v>2.6017111925964728E-2</v>
      </c>
      <c r="CV7" s="12" t="s">
        <v>1137</v>
      </c>
      <c r="CW7" s="12"/>
      <c r="CX7" s="57"/>
    </row>
    <row r="8" spans="1:102" ht="16.5" x14ac:dyDescent="0.35">
      <c r="A8" s="56">
        <v>15</v>
      </c>
      <c r="B8" s="12" t="s">
        <v>3706</v>
      </c>
      <c r="C8" s="12">
        <v>15.6</v>
      </c>
      <c r="D8" s="12" t="s">
        <v>1552</v>
      </c>
      <c r="E8" s="12" t="s">
        <v>313</v>
      </c>
      <c r="F8" s="12" t="s">
        <v>3916</v>
      </c>
      <c r="G8" s="12" t="s">
        <v>212</v>
      </c>
      <c r="H8" s="12" t="s">
        <v>2805</v>
      </c>
      <c r="I8" s="12" t="s">
        <v>212</v>
      </c>
      <c r="J8" s="12" t="s">
        <v>556</v>
      </c>
      <c r="K8" s="12" t="s">
        <v>564</v>
      </c>
      <c r="L8" s="12" t="s">
        <v>558</v>
      </c>
      <c r="M8" s="12" t="s">
        <v>3164</v>
      </c>
      <c r="N8" s="12"/>
      <c r="O8" s="12" t="s">
        <v>3400</v>
      </c>
      <c r="P8" s="12" t="s">
        <v>3403</v>
      </c>
      <c r="Q8" s="12">
        <v>1</v>
      </c>
      <c r="R8" s="12">
        <v>0</v>
      </c>
      <c r="S8" s="12">
        <v>0</v>
      </c>
      <c r="T8" s="12">
        <v>0</v>
      </c>
      <c r="U8" s="12">
        <v>0</v>
      </c>
      <c r="V8" s="12">
        <v>0</v>
      </c>
      <c r="W8" s="12">
        <v>0</v>
      </c>
      <c r="X8" s="12">
        <v>0</v>
      </c>
      <c r="Y8" s="12">
        <v>0</v>
      </c>
      <c r="Z8" s="12">
        <v>0</v>
      </c>
      <c r="AA8" s="12">
        <v>0</v>
      </c>
      <c r="AB8" s="12">
        <v>1</v>
      </c>
      <c r="AC8" s="12">
        <v>0</v>
      </c>
      <c r="AD8" s="12">
        <v>0</v>
      </c>
      <c r="AE8" s="12">
        <v>0</v>
      </c>
      <c r="AF8" s="12">
        <v>0</v>
      </c>
      <c r="AG8" s="12">
        <v>0</v>
      </c>
      <c r="AH8" s="12">
        <v>0</v>
      </c>
      <c r="AI8" s="12">
        <v>0</v>
      </c>
      <c r="AJ8" s="12">
        <v>0</v>
      </c>
      <c r="AK8" s="12">
        <v>0</v>
      </c>
      <c r="AL8" s="12" t="s">
        <v>3448</v>
      </c>
      <c r="AM8" s="7" t="s">
        <v>608</v>
      </c>
      <c r="AN8" s="7" t="s">
        <v>633</v>
      </c>
      <c r="AO8" s="7">
        <v>2000</v>
      </c>
      <c r="AP8" s="12" t="s">
        <v>3458</v>
      </c>
      <c r="AQ8" s="12">
        <v>5727</v>
      </c>
      <c r="AR8" s="12">
        <v>1</v>
      </c>
      <c r="AS8" s="12" t="s">
        <v>555</v>
      </c>
      <c r="AT8" s="7" t="s">
        <v>349</v>
      </c>
      <c r="AU8" s="12">
        <v>0</v>
      </c>
      <c r="AV8" s="12">
        <v>0</v>
      </c>
      <c r="AW8" s="12">
        <v>0</v>
      </c>
      <c r="AX8" s="12">
        <v>0</v>
      </c>
      <c r="AY8" s="7">
        <v>0</v>
      </c>
      <c r="AZ8" s="12">
        <v>0</v>
      </c>
      <c r="BA8" s="12">
        <v>1</v>
      </c>
      <c r="BB8" s="12">
        <v>1</v>
      </c>
      <c r="BC8" s="12">
        <v>0</v>
      </c>
      <c r="BD8" s="12">
        <v>0</v>
      </c>
      <c r="BE8" s="12">
        <v>0</v>
      </c>
      <c r="BF8" s="7" t="s">
        <v>3259</v>
      </c>
      <c r="BG8" s="7" t="s">
        <v>809</v>
      </c>
      <c r="BH8" s="7">
        <v>1</v>
      </c>
      <c r="BI8" s="7" t="s">
        <v>3253</v>
      </c>
      <c r="BJ8" s="12" t="s">
        <v>3460</v>
      </c>
      <c r="BK8" s="12" t="s">
        <v>3472</v>
      </c>
      <c r="BL8" s="12" t="s">
        <v>3474</v>
      </c>
      <c r="BM8" s="7" t="s">
        <v>787</v>
      </c>
      <c r="BN8" s="7"/>
      <c r="BO8" s="12" t="s">
        <v>1208</v>
      </c>
      <c r="BP8" s="12" t="s">
        <v>1262</v>
      </c>
      <c r="BQ8" s="12"/>
      <c r="BR8" s="12" t="s">
        <v>1077</v>
      </c>
      <c r="BS8" s="12">
        <v>-1.4885999999999999</v>
      </c>
      <c r="BT8" s="12"/>
      <c r="BU8" s="12">
        <f>EXP(BS8)</f>
        <v>0.22568839822550291</v>
      </c>
      <c r="BV8" s="12" t="s">
        <v>3416</v>
      </c>
      <c r="BW8" s="12" t="s">
        <v>1077</v>
      </c>
      <c r="BX8" s="12" t="s">
        <v>1077</v>
      </c>
      <c r="BY8" s="12">
        <v>-20.46</v>
      </c>
      <c r="BZ8" s="12"/>
      <c r="CA8" s="12" t="s">
        <v>1077</v>
      </c>
      <c r="CB8" s="12" t="s">
        <v>1077</v>
      </c>
      <c r="CC8" s="12" t="s">
        <v>1077</v>
      </c>
      <c r="CD8" s="12" t="s">
        <v>1077</v>
      </c>
      <c r="CE8" s="12">
        <v>0.1</v>
      </c>
      <c r="CF8" s="12"/>
      <c r="CG8" s="12"/>
      <c r="CH8" s="12"/>
      <c r="CI8" s="12"/>
      <c r="CJ8" s="12">
        <v>0.59099999999999997</v>
      </c>
      <c r="CK8" s="12" t="s">
        <v>3828</v>
      </c>
      <c r="CL8" s="12" t="s">
        <v>1077</v>
      </c>
      <c r="CM8" s="12" t="s">
        <v>1077</v>
      </c>
      <c r="CN8" s="12" t="s">
        <v>1077</v>
      </c>
      <c r="CO8" s="12" t="s">
        <v>1077</v>
      </c>
      <c r="CP8" s="12"/>
      <c r="CQ8" s="12"/>
      <c r="CR8" s="12"/>
      <c r="CS8" s="12" t="s">
        <v>1077</v>
      </c>
      <c r="CT8" s="12" t="s">
        <v>1077</v>
      </c>
      <c r="CU8" s="12">
        <v>3.719224724986904E-2</v>
      </c>
      <c r="CV8" s="12" t="s">
        <v>1137</v>
      </c>
      <c r="CW8" s="12"/>
      <c r="CX8" s="57"/>
    </row>
    <row r="9" spans="1:102" ht="16.5" x14ac:dyDescent="0.35">
      <c r="A9" s="56">
        <v>83</v>
      </c>
      <c r="B9" s="12" t="s">
        <v>3773</v>
      </c>
      <c r="C9" s="12">
        <v>83.5</v>
      </c>
      <c r="D9" s="12" t="s">
        <v>2448</v>
      </c>
      <c r="E9" s="12" t="s">
        <v>553</v>
      </c>
      <c r="F9" s="12">
        <v>3</v>
      </c>
      <c r="G9" s="12" t="s">
        <v>212</v>
      </c>
      <c r="H9" s="12" t="s">
        <v>2805</v>
      </c>
      <c r="I9" s="12" t="s">
        <v>349</v>
      </c>
      <c r="J9" s="12" t="s">
        <v>556</v>
      </c>
      <c r="K9" s="12" t="s">
        <v>3444</v>
      </c>
      <c r="L9" s="12" t="s">
        <v>558</v>
      </c>
      <c r="M9" s="12" t="s">
        <v>3237</v>
      </c>
      <c r="N9" s="12" t="s">
        <v>3434</v>
      </c>
      <c r="O9" s="12" t="s">
        <v>3400</v>
      </c>
      <c r="P9" s="12" t="s">
        <v>3404</v>
      </c>
      <c r="Q9" s="12">
        <v>0</v>
      </c>
      <c r="R9" s="12">
        <v>0</v>
      </c>
      <c r="S9" s="12">
        <v>0</v>
      </c>
      <c r="T9" s="12">
        <v>0</v>
      </c>
      <c r="U9" s="12">
        <v>0</v>
      </c>
      <c r="V9" s="12">
        <v>0</v>
      </c>
      <c r="W9" s="12">
        <v>0</v>
      </c>
      <c r="X9" s="12">
        <v>1</v>
      </c>
      <c r="Y9" s="12">
        <v>0</v>
      </c>
      <c r="Z9" s="12">
        <v>0</v>
      </c>
      <c r="AA9" s="12">
        <v>0</v>
      </c>
      <c r="AB9" s="12">
        <v>0</v>
      </c>
      <c r="AC9" s="12">
        <v>1</v>
      </c>
      <c r="AD9" s="12">
        <v>0</v>
      </c>
      <c r="AE9" s="12">
        <v>0</v>
      </c>
      <c r="AF9" s="12">
        <v>0</v>
      </c>
      <c r="AG9" s="12">
        <v>0</v>
      </c>
      <c r="AH9" s="12">
        <v>0</v>
      </c>
      <c r="AI9" s="12">
        <v>0</v>
      </c>
      <c r="AJ9" s="12">
        <v>0</v>
      </c>
      <c r="AK9" s="12">
        <v>0</v>
      </c>
      <c r="AL9" s="12" t="s">
        <v>736</v>
      </c>
      <c r="AM9" s="7" t="s">
        <v>608</v>
      </c>
      <c r="AN9" s="7" t="s">
        <v>629</v>
      </c>
      <c r="AO9" s="7" t="s">
        <v>630</v>
      </c>
      <c r="AP9" s="12" t="s">
        <v>691</v>
      </c>
      <c r="AQ9" s="12">
        <v>31</v>
      </c>
      <c r="AR9" s="12">
        <v>28</v>
      </c>
      <c r="AS9" s="12" t="s">
        <v>755</v>
      </c>
      <c r="AT9" s="7" t="s">
        <v>212</v>
      </c>
      <c r="AU9" s="12">
        <v>0</v>
      </c>
      <c r="AV9" s="12">
        <v>1</v>
      </c>
      <c r="AW9" s="12">
        <v>0</v>
      </c>
      <c r="AX9" s="12">
        <v>0</v>
      </c>
      <c r="AY9" s="7">
        <v>0</v>
      </c>
      <c r="AZ9" s="12">
        <v>1</v>
      </c>
      <c r="BA9" s="12">
        <v>1</v>
      </c>
      <c r="BB9" s="12">
        <v>1</v>
      </c>
      <c r="BC9" s="12">
        <v>1</v>
      </c>
      <c r="BD9" s="12">
        <v>1</v>
      </c>
      <c r="BE9" s="12">
        <v>1</v>
      </c>
      <c r="BF9" s="7" t="s">
        <v>766</v>
      </c>
      <c r="BG9" s="7" t="s">
        <v>945</v>
      </c>
      <c r="BH9" s="7"/>
      <c r="BI9" s="7" t="s">
        <v>2807</v>
      </c>
      <c r="BJ9" s="12" t="s">
        <v>3459</v>
      </c>
      <c r="BK9" s="12" t="s">
        <v>3463</v>
      </c>
      <c r="BL9" s="12" t="s">
        <v>3470</v>
      </c>
      <c r="BM9" s="7" t="s">
        <v>787</v>
      </c>
      <c r="BN9" s="7"/>
      <c r="BO9" s="12"/>
      <c r="BP9" s="12">
        <v>5</v>
      </c>
      <c r="BQ9" s="12" t="s">
        <v>1077</v>
      </c>
      <c r="BR9" s="12" t="s">
        <v>1077</v>
      </c>
      <c r="BS9" s="48">
        <v>-46173</v>
      </c>
      <c r="BT9" s="12"/>
      <c r="BU9" s="12"/>
      <c r="BV9" s="12" t="s">
        <v>1077</v>
      </c>
      <c r="BW9" s="12" t="s">
        <v>1077</v>
      </c>
      <c r="BX9" s="12" t="s">
        <v>1077</v>
      </c>
      <c r="BY9" s="12">
        <v>-18.23</v>
      </c>
      <c r="BZ9" s="12"/>
      <c r="CA9" s="12" t="s">
        <v>1077</v>
      </c>
      <c r="CB9" s="12" t="s">
        <v>1077</v>
      </c>
      <c r="CC9" s="12" t="s">
        <v>1077</v>
      </c>
      <c r="CD9" s="12" t="s">
        <v>1077</v>
      </c>
      <c r="CE9" s="12">
        <v>0.05</v>
      </c>
      <c r="CF9" s="12"/>
      <c r="CG9" s="12"/>
      <c r="CH9" s="12"/>
      <c r="CI9" s="12"/>
      <c r="CJ9" s="12">
        <v>0.73</v>
      </c>
      <c r="CK9" s="12" t="s">
        <v>3824</v>
      </c>
      <c r="CL9" s="12" t="s">
        <v>1077</v>
      </c>
      <c r="CM9" s="12" t="s">
        <v>1077</v>
      </c>
      <c r="CN9" s="12">
        <v>1045</v>
      </c>
      <c r="CO9" s="12" t="s">
        <v>1060</v>
      </c>
      <c r="CP9" s="12">
        <v>0</v>
      </c>
      <c r="CQ9" s="12">
        <v>0</v>
      </c>
      <c r="CR9" s="12">
        <v>0</v>
      </c>
      <c r="CS9" s="12">
        <v>318</v>
      </c>
      <c r="CT9" s="12" t="s">
        <v>718</v>
      </c>
      <c r="CU9" s="12" t="s">
        <v>718</v>
      </c>
      <c r="CV9" s="12" t="s">
        <v>1077</v>
      </c>
      <c r="CW9" s="12"/>
      <c r="CX9" s="57"/>
    </row>
    <row r="10" spans="1:102" ht="16.5" x14ac:dyDescent="0.35">
      <c r="A10" s="56">
        <v>15</v>
      </c>
      <c r="B10" s="12" t="s">
        <v>3706</v>
      </c>
      <c r="C10" s="12">
        <v>15.7</v>
      </c>
      <c r="D10" s="12" t="s">
        <v>1565</v>
      </c>
      <c r="E10" s="12" t="s">
        <v>314</v>
      </c>
      <c r="F10" s="12" t="s">
        <v>3916</v>
      </c>
      <c r="G10" s="12" t="s">
        <v>212</v>
      </c>
      <c r="H10" s="12" t="s">
        <v>2805</v>
      </c>
      <c r="I10" s="12" t="s">
        <v>212</v>
      </c>
      <c r="J10" s="12" t="s">
        <v>556</v>
      </c>
      <c r="K10" s="12" t="s">
        <v>564</v>
      </c>
      <c r="L10" s="12" t="s">
        <v>558</v>
      </c>
      <c r="M10" s="12" t="s">
        <v>3164</v>
      </c>
      <c r="N10" s="12"/>
      <c r="O10" s="12" t="s">
        <v>3400</v>
      </c>
      <c r="P10" s="12" t="s">
        <v>3403</v>
      </c>
      <c r="Q10" s="12">
        <v>1</v>
      </c>
      <c r="R10" s="12">
        <v>0</v>
      </c>
      <c r="S10" s="12">
        <v>0</v>
      </c>
      <c r="T10" s="12">
        <v>0</v>
      </c>
      <c r="U10" s="12">
        <v>0</v>
      </c>
      <c r="V10" s="12">
        <v>0</v>
      </c>
      <c r="W10" s="12">
        <v>0</v>
      </c>
      <c r="X10" s="12">
        <v>0</v>
      </c>
      <c r="Y10" s="12">
        <v>0</v>
      </c>
      <c r="Z10" s="12">
        <v>0</v>
      </c>
      <c r="AA10" s="12">
        <v>0</v>
      </c>
      <c r="AB10" s="12">
        <v>1</v>
      </c>
      <c r="AC10" s="12">
        <v>0</v>
      </c>
      <c r="AD10" s="12">
        <v>0</v>
      </c>
      <c r="AE10" s="12">
        <v>0</v>
      </c>
      <c r="AF10" s="12">
        <v>0</v>
      </c>
      <c r="AG10" s="12">
        <v>0</v>
      </c>
      <c r="AH10" s="12">
        <v>0</v>
      </c>
      <c r="AI10" s="12">
        <v>0</v>
      </c>
      <c r="AJ10" s="12">
        <v>0</v>
      </c>
      <c r="AK10" s="12">
        <v>0</v>
      </c>
      <c r="AL10" s="12" t="s">
        <v>3448</v>
      </c>
      <c r="AM10" s="7" t="s">
        <v>608</v>
      </c>
      <c r="AN10" s="7" t="s">
        <v>634</v>
      </c>
      <c r="AO10" s="7">
        <v>2000</v>
      </c>
      <c r="AP10" s="12" t="s">
        <v>3458</v>
      </c>
      <c r="AQ10" s="12">
        <v>3307</v>
      </c>
      <c r="AR10" s="12">
        <v>1</v>
      </c>
      <c r="AS10" s="12" t="s">
        <v>555</v>
      </c>
      <c r="AT10" s="7" t="s">
        <v>349</v>
      </c>
      <c r="AU10" s="12">
        <v>0</v>
      </c>
      <c r="AV10" s="12">
        <v>0</v>
      </c>
      <c r="AW10" s="12">
        <v>0</v>
      </c>
      <c r="AX10" s="12">
        <v>0</v>
      </c>
      <c r="AY10" s="7">
        <v>0</v>
      </c>
      <c r="AZ10" s="12">
        <v>0</v>
      </c>
      <c r="BA10" s="12">
        <v>1</v>
      </c>
      <c r="BB10" s="12">
        <v>1</v>
      </c>
      <c r="BC10" s="12">
        <v>0</v>
      </c>
      <c r="BD10" s="12">
        <v>0</v>
      </c>
      <c r="BE10" s="12">
        <v>0</v>
      </c>
      <c r="BF10" s="7" t="s">
        <v>3259</v>
      </c>
      <c r="BG10" s="7" t="s">
        <v>809</v>
      </c>
      <c r="BH10" s="7">
        <v>1</v>
      </c>
      <c r="BI10" s="7" t="s">
        <v>3253</v>
      </c>
      <c r="BJ10" s="12" t="s">
        <v>3460</v>
      </c>
      <c r="BK10" s="12" t="s">
        <v>3472</v>
      </c>
      <c r="BL10" s="12" t="s">
        <v>3474</v>
      </c>
      <c r="BM10" s="7" t="s">
        <v>787</v>
      </c>
      <c r="BN10" s="7"/>
      <c r="BO10" s="12" t="s">
        <v>1208</v>
      </c>
      <c r="BP10" s="12" t="s">
        <v>1262</v>
      </c>
      <c r="BQ10" s="12"/>
      <c r="BR10" s="12" t="s">
        <v>1077</v>
      </c>
      <c r="BS10" s="12">
        <v>-1.4867999999999999</v>
      </c>
      <c r="BT10" s="12"/>
      <c r="BU10" s="12">
        <f>EXP(BS10)</f>
        <v>0.22609500317698181</v>
      </c>
      <c r="BV10" s="12" t="s">
        <v>3416</v>
      </c>
      <c r="BW10" s="12" t="s">
        <v>1077</v>
      </c>
      <c r="BX10" s="12" t="s">
        <v>1077</v>
      </c>
      <c r="BY10" s="12">
        <v>-18.13</v>
      </c>
      <c r="BZ10" s="12"/>
      <c r="CA10" s="12" t="s">
        <v>1077</v>
      </c>
      <c r="CB10" s="12" t="s">
        <v>1077</v>
      </c>
      <c r="CC10" s="12" t="s">
        <v>1077</v>
      </c>
      <c r="CD10" s="12" t="s">
        <v>1077</v>
      </c>
      <c r="CE10" s="12">
        <v>0.1</v>
      </c>
      <c r="CF10" s="12"/>
      <c r="CG10" s="12"/>
      <c r="CH10" s="12"/>
      <c r="CI10" s="12"/>
      <c r="CJ10" s="12">
        <v>0.59599999999999997</v>
      </c>
      <c r="CK10" s="12" t="s">
        <v>3828</v>
      </c>
      <c r="CL10" s="12" t="s">
        <v>1077</v>
      </c>
      <c r="CM10" s="12" t="s">
        <v>1077</v>
      </c>
      <c r="CN10" s="12" t="s">
        <v>1077</v>
      </c>
      <c r="CO10" s="12" t="s">
        <v>1077</v>
      </c>
      <c r="CP10" s="12"/>
      <c r="CQ10" s="12"/>
      <c r="CR10" s="12"/>
      <c r="CS10" s="12" t="s">
        <v>1077</v>
      </c>
      <c r="CT10" s="12" t="s">
        <v>1077</v>
      </c>
      <c r="CU10" s="12">
        <v>3.719224724986904E-2</v>
      </c>
      <c r="CV10" s="12" t="s">
        <v>1137</v>
      </c>
      <c r="CW10" s="12"/>
      <c r="CX10" s="57"/>
    </row>
    <row r="11" spans="1:102" ht="16.5" x14ac:dyDescent="0.35">
      <c r="A11" s="56">
        <v>15</v>
      </c>
      <c r="B11" s="12" t="s">
        <v>3706</v>
      </c>
      <c r="C11" s="12">
        <v>15.6</v>
      </c>
      <c r="D11" s="12" t="s">
        <v>1549</v>
      </c>
      <c r="E11" s="12" t="s">
        <v>313</v>
      </c>
      <c r="F11" s="12" t="s">
        <v>3916</v>
      </c>
      <c r="G11" s="12" t="s">
        <v>212</v>
      </c>
      <c r="H11" s="12" t="s">
        <v>2805</v>
      </c>
      <c r="I11" s="12" t="s">
        <v>212</v>
      </c>
      <c r="J11" s="12" t="s">
        <v>556</v>
      </c>
      <c r="K11" s="12" t="s">
        <v>564</v>
      </c>
      <c r="L11" s="12" t="s">
        <v>558</v>
      </c>
      <c r="M11" s="12" t="s">
        <v>3164</v>
      </c>
      <c r="N11" s="12"/>
      <c r="O11" s="12" t="s">
        <v>3400</v>
      </c>
      <c r="P11" s="12" t="s">
        <v>3403</v>
      </c>
      <c r="Q11" s="12">
        <v>1</v>
      </c>
      <c r="R11" s="12">
        <v>0</v>
      </c>
      <c r="S11" s="12">
        <v>0</v>
      </c>
      <c r="T11" s="12">
        <v>0</v>
      </c>
      <c r="U11" s="12">
        <v>0</v>
      </c>
      <c r="V11" s="12">
        <v>0</v>
      </c>
      <c r="W11" s="12">
        <v>0</v>
      </c>
      <c r="X11" s="12">
        <v>0</v>
      </c>
      <c r="Y11" s="12">
        <v>0</v>
      </c>
      <c r="Z11" s="12">
        <v>0</v>
      </c>
      <c r="AA11" s="12">
        <v>0</v>
      </c>
      <c r="AB11" s="12">
        <v>1</v>
      </c>
      <c r="AC11" s="12">
        <v>0</v>
      </c>
      <c r="AD11" s="12">
        <v>0</v>
      </c>
      <c r="AE11" s="12">
        <v>0</v>
      </c>
      <c r="AF11" s="12">
        <v>0</v>
      </c>
      <c r="AG11" s="12">
        <v>0</v>
      </c>
      <c r="AH11" s="12">
        <v>0</v>
      </c>
      <c r="AI11" s="12">
        <v>0</v>
      </c>
      <c r="AJ11" s="12">
        <v>0</v>
      </c>
      <c r="AK11" s="12">
        <v>0</v>
      </c>
      <c r="AL11" s="12" t="s">
        <v>3448</v>
      </c>
      <c r="AM11" s="7" t="s">
        <v>608</v>
      </c>
      <c r="AN11" s="7" t="s">
        <v>633</v>
      </c>
      <c r="AO11" s="7">
        <v>2000</v>
      </c>
      <c r="AP11" s="12" t="s">
        <v>3458</v>
      </c>
      <c r="AQ11" s="12">
        <v>5727</v>
      </c>
      <c r="AR11" s="12">
        <v>1</v>
      </c>
      <c r="AS11" s="12" t="s">
        <v>555</v>
      </c>
      <c r="AT11" s="7" t="s">
        <v>349</v>
      </c>
      <c r="AU11" s="12">
        <v>0</v>
      </c>
      <c r="AV11" s="12">
        <v>0</v>
      </c>
      <c r="AW11" s="12">
        <v>0</v>
      </c>
      <c r="AX11" s="12">
        <v>0</v>
      </c>
      <c r="AY11" s="7">
        <v>0</v>
      </c>
      <c r="AZ11" s="12">
        <v>0</v>
      </c>
      <c r="BA11" s="12">
        <v>1</v>
      </c>
      <c r="BB11" s="12">
        <v>1</v>
      </c>
      <c r="BC11" s="12">
        <v>0</v>
      </c>
      <c r="BD11" s="12">
        <v>0</v>
      </c>
      <c r="BE11" s="12">
        <v>0</v>
      </c>
      <c r="BF11" s="7" t="s">
        <v>3259</v>
      </c>
      <c r="BG11" s="7" t="s">
        <v>814</v>
      </c>
      <c r="BH11" s="7">
        <v>1</v>
      </c>
      <c r="BI11" s="7" t="s">
        <v>3253</v>
      </c>
      <c r="BJ11" s="12" t="s">
        <v>3460</v>
      </c>
      <c r="BK11" s="12" t="s">
        <v>3472</v>
      </c>
      <c r="BL11" s="12" t="s">
        <v>3474</v>
      </c>
      <c r="BM11" s="7" t="s">
        <v>787</v>
      </c>
      <c r="BN11" s="7"/>
      <c r="BO11" s="12" t="s">
        <v>1208</v>
      </c>
      <c r="BP11" s="12" t="s">
        <v>1262</v>
      </c>
      <c r="BQ11" s="12"/>
      <c r="BR11" s="12" t="s">
        <v>1077</v>
      </c>
      <c r="BS11" s="12">
        <v>-2.1977000000000002</v>
      </c>
      <c r="BT11" s="12"/>
      <c r="BU11" s="12">
        <f>EXP(BS11)</f>
        <v>0.11105829892574069</v>
      </c>
      <c r="BV11" s="12" t="s">
        <v>3416</v>
      </c>
      <c r="BW11" s="12" t="s">
        <v>1077</v>
      </c>
      <c r="BX11" s="12" t="s">
        <v>1077</v>
      </c>
      <c r="BY11" s="12">
        <v>-16.72</v>
      </c>
      <c r="BZ11" s="12"/>
      <c r="CA11" s="12" t="s">
        <v>1077</v>
      </c>
      <c r="CB11" s="12" t="s">
        <v>1077</v>
      </c>
      <c r="CC11" s="12" t="s">
        <v>1077</v>
      </c>
      <c r="CD11" s="12" t="s">
        <v>1077</v>
      </c>
      <c r="CE11" s="12">
        <v>0.1</v>
      </c>
      <c r="CF11" s="12"/>
      <c r="CG11" s="12"/>
      <c r="CH11" s="12"/>
      <c r="CI11" s="12"/>
      <c r="CJ11" s="12">
        <v>0.59099999999999997</v>
      </c>
      <c r="CK11" s="12" t="s">
        <v>3828</v>
      </c>
      <c r="CL11" s="12" t="s">
        <v>1077</v>
      </c>
      <c r="CM11" s="12" t="s">
        <v>1077</v>
      </c>
      <c r="CN11" s="12" t="s">
        <v>1077</v>
      </c>
      <c r="CO11" s="12" t="s">
        <v>1077</v>
      </c>
      <c r="CP11" s="12"/>
      <c r="CQ11" s="12"/>
      <c r="CR11" s="12"/>
      <c r="CS11" s="12" t="s">
        <v>1077</v>
      </c>
      <c r="CT11" s="12" t="s">
        <v>1077</v>
      </c>
      <c r="CU11" s="12">
        <v>9.9528548978522792E-3</v>
      </c>
      <c r="CV11" s="12" t="s">
        <v>1137</v>
      </c>
      <c r="CW11" s="12"/>
      <c r="CX11" s="57"/>
    </row>
    <row r="12" spans="1:102" ht="16.5" x14ac:dyDescent="0.35">
      <c r="A12" s="56">
        <v>125</v>
      </c>
      <c r="B12" s="12" t="s">
        <v>3146</v>
      </c>
      <c r="C12" s="12">
        <v>125.3</v>
      </c>
      <c r="D12" s="12" t="s">
        <v>2885</v>
      </c>
      <c r="E12" s="12" t="s">
        <v>3003</v>
      </c>
      <c r="F12" s="12">
        <v>7</v>
      </c>
      <c r="G12" s="12" t="s">
        <v>212</v>
      </c>
      <c r="H12" s="12" t="s">
        <v>2805</v>
      </c>
      <c r="I12" s="12" t="s">
        <v>212</v>
      </c>
      <c r="J12" s="12" t="s">
        <v>1222</v>
      </c>
      <c r="K12" s="12"/>
      <c r="L12" s="12" t="s">
        <v>567</v>
      </c>
      <c r="M12" s="12" t="s">
        <v>3164</v>
      </c>
      <c r="N12" s="12"/>
      <c r="O12" s="12" t="s">
        <v>3400</v>
      </c>
      <c r="P12" s="12" t="s">
        <v>3402</v>
      </c>
      <c r="Q12" s="12">
        <v>0</v>
      </c>
      <c r="R12" s="12">
        <v>0</v>
      </c>
      <c r="S12" s="12">
        <v>1</v>
      </c>
      <c r="T12" s="12">
        <v>0</v>
      </c>
      <c r="U12" s="12">
        <v>0</v>
      </c>
      <c r="V12" s="12">
        <v>0</v>
      </c>
      <c r="W12" s="12">
        <v>0</v>
      </c>
      <c r="X12" s="12">
        <v>0</v>
      </c>
      <c r="Y12" s="12">
        <v>0</v>
      </c>
      <c r="Z12" s="12">
        <v>0</v>
      </c>
      <c r="AA12" s="12">
        <v>0</v>
      </c>
      <c r="AB12" s="12">
        <v>0</v>
      </c>
      <c r="AC12" s="12">
        <v>0</v>
      </c>
      <c r="AD12" s="12">
        <v>0</v>
      </c>
      <c r="AE12" s="12">
        <v>0</v>
      </c>
      <c r="AF12" s="12">
        <v>0</v>
      </c>
      <c r="AG12" s="12">
        <v>0</v>
      </c>
      <c r="AH12" s="12">
        <v>0</v>
      </c>
      <c r="AI12" s="12">
        <v>0</v>
      </c>
      <c r="AJ12" s="12">
        <v>1</v>
      </c>
      <c r="AK12" s="12">
        <v>0</v>
      </c>
      <c r="AL12" s="12" t="s">
        <v>3451</v>
      </c>
      <c r="AM12" s="12" t="s">
        <v>3081</v>
      </c>
      <c r="AN12" s="12" t="s">
        <v>3087</v>
      </c>
      <c r="AO12" s="12">
        <v>2005</v>
      </c>
      <c r="AP12" s="12" t="s">
        <v>3458</v>
      </c>
      <c r="AQ12" s="12">
        <v>864</v>
      </c>
      <c r="AR12" s="12">
        <v>1</v>
      </c>
      <c r="AS12" s="12" t="s">
        <v>555</v>
      </c>
      <c r="AT12" s="12" t="s">
        <v>349</v>
      </c>
      <c r="AU12" s="12">
        <v>0</v>
      </c>
      <c r="AV12" s="12">
        <v>1</v>
      </c>
      <c r="AW12" s="12">
        <v>0</v>
      </c>
      <c r="AX12" s="12">
        <v>0</v>
      </c>
      <c r="AY12" s="7">
        <v>1</v>
      </c>
      <c r="AZ12" s="12">
        <v>0</v>
      </c>
      <c r="BA12" s="12">
        <v>1</v>
      </c>
      <c r="BB12" s="12">
        <v>1</v>
      </c>
      <c r="BC12" s="12">
        <v>0</v>
      </c>
      <c r="BD12" s="12">
        <v>1</v>
      </c>
      <c r="BE12" s="12">
        <v>1</v>
      </c>
      <c r="BF12" s="12" t="s">
        <v>3259</v>
      </c>
      <c r="BG12" s="12" t="s">
        <v>3034</v>
      </c>
      <c r="BH12" s="12">
        <v>1</v>
      </c>
      <c r="BI12" s="12" t="s">
        <v>3253</v>
      </c>
      <c r="BJ12" s="12" t="s">
        <v>3395</v>
      </c>
      <c r="BK12" s="12" t="s">
        <v>3472</v>
      </c>
      <c r="BL12" s="12" t="s">
        <v>3482</v>
      </c>
      <c r="BM12" s="12" t="s">
        <v>3493</v>
      </c>
      <c r="BN12" s="7" t="s">
        <v>775</v>
      </c>
      <c r="BO12" s="12" t="s">
        <v>558</v>
      </c>
      <c r="BP12" s="12" t="s">
        <v>1160</v>
      </c>
      <c r="BQ12" s="12"/>
      <c r="BR12" s="12"/>
      <c r="BS12" s="12">
        <v>-1.5740000000000001</v>
      </c>
      <c r="BT12" s="12">
        <f>EXP(BS12)</f>
        <v>0.20721466377212</v>
      </c>
      <c r="BU12" s="12"/>
      <c r="BV12" s="12" t="s">
        <v>3415</v>
      </c>
      <c r="BW12" s="12"/>
      <c r="BX12" s="12"/>
      <c r="BY12" s="12">
        <f>BS12/CF12</f>
        <v>-8.284210526315789</v>
      </c>
      <c r="BZ12" s="12" t="s">
        <v>3553</v>
      </c>
      <c r="CA12" s="12"/>
      <c r="CB12" s="12"/>
      <c r="CC12" s="12"/>
      <c r="CD12" s="12"/>
      <c r="CE12" s="12">
        <v>0.01</v>
      </c>
      <c r="CF12" s="12">
        <v>0.19</v>
      </c>
      <c r="CG12" s="12"/>
      <c r="CH12" s="12"/>
      <c r="CI12" s="12"/>
      <c r="CJ12" s="12">
        <v>0.45</v>
      </c>
      <c r="CK12" s="12" t="s">
        <v>3825</v>
      </c>
      <c r="CL12" s="12"/>
      <c r="CM12" s="12"/>
      <c r="CN12" s="12"/>
      <c r="CO12" s="12"/>
      <c r="CP12" s="12"/>
      <c r="CQ12" s="12"/>
      <c r="CR12" s="12"/>
      <c r="CS12" s="12"/>
      <c r="CT12" s="12"/>
      <c r="CU12" s="12"/>
      <c r="CV12" s="12"/>
      <c r="CW12" s="12"/>
      <c r="CX12" s="57"/>
    </row>
    <row r="13" spans="1:102" ht="16.5" x14ac:dyDescent="0.35">
      <c r="A13" s="56">
        <v>15</v>
      </c>
      <c r="B13" s="12" t="s">
        <v>3706</v>
      </c>
      <c r="C13" s="12">
        <v>15.7</v>
      </c>
      <c r="D13" s="12" t="s">
        <v>1562</v>
      </c>
      <c r="E13" s="12" t="s">
        <v>314</v>
      </c>
      <c r="F13" s="12" t="s">
        <v>3916</v>
      </c>
      <c r="G13" s="12" t="s">
        <v>212</v>
      </c>
      <c r="H13" s="12" t="s">
        <v>2805</v>
      </c>
      <c r="I13" s="12" t="s">
        <v>212</v>
      </c>
      <c r="J13" s="12" t="s">
        <v>556</v>
      </c>
      <c r="K13" s="12" t="s">
        <v>564</v>
      </c>
      <c r="L13" s="12" t="s">
        <v>558</v>
      </c>
      <c r="M13" s="12" t="s">
        <v>3164</v>
      </c>
      <c r="N13" s="12"/>
      <c r="O13" s="12" t="s">
        <v>3400</v>
      </c>
      <c r="P13" s="12" t="s">
        <v>3403</v>
      </c>
      <c r="Q13" s="12">
        <v>1</v>
      </c>
      <c r="R13" s="12">
        <v>0</v>
      </c>
      <c r="S13" s="12">
        <v>0</v>
      </c>
      <c r="T13" s="12">
        <v>0</v>
      </c>
      <c r="U13" s="12">
        <v>0</v>
      </c>
      <c r="V13" s="12">
        <v>0</v>
      </c>
      <c r="W13" s="12">
        <v>0</v>
      </c>
      <c r="X13" s="12">
        <v>0</v>
      </c>
      <c r="Y13" s="12">
        <v>0</v>
      </c>
      <c r="Z13" s="12">
        <v>0</v>
      </c>
      <c r="AA13" s="12">
        <v>0</v>
      </c>
      <c r="AB13" s="12">
        <v>1</v>
      </c>
      <c r="AC13" s="12">
        <v>0</v>
      </c>
      <c r="AD13" s="12">
        <v>0</v>
      </c>
      <c r="AE13" s="12">
        <v>0</v>
      </c>
      <c r="AF13" s="12">
        <v>0</v>
      </c>
      <c r="AG13" s="12">
        <v>0</v>
      </c>
      <c r="AH13" s="12">
        <v>0</v>
      </c>
      <c r="AI13" s="12">
        <v>0</v>
      </c>
      <c r="AJ13" s="12">
        <v>0</v>
      </c>
      <c r="AK13" s="12">
        <v>0</v>
      </c>
      <c r="AL13" s="12" t="s">
        <v>3448</v>
      </c>
      <c r="AM13" s="7" t="s">
        <v>608</v>
      </c>
      <c r="AN13" s="7" t="s">
        <v>634</v>
      </c>
      <c r="AO13" s="7">
        <v>2000</v>
      </c>
      <c r="AP13" s="12" t="s">
        <v>3458</v>
      </c>
      <c r="AQ13" s="12">
        <v>3307</v>
      </c>
      <c r="AR13" s="12">
        <v>1</v>
      </c>
      <c r="AS13" s="12" t="s">
        <v>555</v>
      </c>
      <c r="AT13" s="7" t="s">
        <v>349</v>
      </c>
      <c r="AU13" s="12">
        <v>0</v>
      </c>
      <c r="AV13" s="12">
        <v>0</v>
      </c>
      <c r="AW13" s="12">
        <v>0</v>
      </c>
      <c r="AX13" s="12">
        <v>0</v>
      </c>
      <c r="AY13" s="7">
        <v>0</v>
      </c>
      <c r="AZ13" s="12">
        <v>0</v>
      </c>
      <c r="BA13" s="12">
        <v>1</v>
      </c>
      <c r="BB13" s="12">
        <v>1</v>
      </c>
      <c r="BC13" s="12">
        <v>0</v>
      </c>
      <c r="BD13" s="12">
        <v>0</v>
      </c>
      <c r="BE13" s="12">
        <v>0</v>
      </c>
      <c r="BF13" s="7" t="s">
        <v>3259</v>
      </c>
      <c r="BG13" s="7" t="s">
        <v>814</v>
      </c>
      <c r="BH13" s="7">
        <v>1</v>
      </c>
      <c r="BI13" s="7" t="s">
        <v>3253</v>
      </c>
      <c r="BJ13" s="12" t="s">
        <v>3460</v>
      </c>
      <c r="BK13" s="12" t="s">
        <v>3472</v>
      </c>
      <c r="BL13" s="12" t="s">
        <v>3474</v>
      </c>
      <c r="BM13" s="7" t="s">
        <v>787</v>
      </c>
      <c r="BN13" s="7"/>
      <c r="BO13" s="12" t="s">
        <v>1208</v>
      </c>
      <c r="BP13" s="12" t="s">
        <v>1262</v>
      </c>
      <c r="BQ13" s="12"/>
      <c r="BR13" s="12" t="s">
        <v>1077</v>
      </c>
      <c r="BS13" s="12">
        <v>-2.4215</v>
      </c>
      <c r="BT13" s="12"/>
      <c r="BU13" s="12">
        <f>EXP(BS13)</f>
        <v>8.8788335020017234E-2</v>
      </c>
      <c r="BV13" s="12" t="s">
        <v>3416</v>
      </c>
      <c r="BW13" s="12" t="s">
        <v>1077</v>
      </c>
      <c r="BX13" s="12" t="s">
        <v>1077</v>
      </c>
      <c r="BY13" s="12">
        <v>-16.28</v>
      </c>
      <c r="BZ13" s="12"/>
      <c r="CA13" s="12" t="s">
        <v>1077</v>
      </c>
      <c r="CB13" s="12" t="s">
        <v>1077</v>
      </c>
      <c r="CC13" s="12" t="s">
        <v>1077</v>
      </c>
      <c r="CD13" s="12" t="s">
        <v>1077</v>
      </c>
      <c r="CE13" s="12">
        <v>0.1</v>
      </c>
      <c r="CF13" s="12"/>
      <c r="CG13" s="12"/>
      <c r="CH13" s="12"/>
      <c r="CI13" s="12"/>
      <c r="CJ13" s="12">
        <v>0.59599999999999997</v>
      </c>
      <c r="CK13" s="12" t="s">
        <v>3828</v>
      </c>
      <c r="CL13" s="12" t="s">
        <v>1077</v>
      </c>
      <c r="CM13" s="12" t="s">
        <v>1077</v>
      </c>
      <c r="CN13" s="12" t="s">
        <v>1077</v>
      </c>
      <c r="CO13" s="12" t="s">
        <v>1077</v>
      </c>
      <c r="CP13" s="12"/>
      <c r="CQ13" s="12"/>
      <c r="CR13" s="12"/>
      <c r="CS13" s="12" t="s">
        <v>1077</v>
      </c>
      <c r="CT13" s="12" t="s">
        <v>1077</v>
      </c>
      <c r="CU13" s="12">
        <v>9.9528548978522792E-3</v>
      </c>
      <c r="CV13" s="12" t="s">
        <v>1137</v>
      </c>
      <c r="CW13" s="12"/>
      <c r="CX13" s="57"/>
    </row>
    <row r="14" spans="1:102" ht="16.5" x14ac:dyDescent="0.35">
      <c r="A14" s="56">
        <v>15</v>
      </c>
      <c r="B14" s="12" t="s">
        <v>3706</v>
      </c>
      <c r="C14" s="12">
        <v>15.6</v>
      </c>
      <c r="D14" s="12" t="s">
        <v>1555</v>
      </c>
      <c r="E14" s="12" t="s">
        <v>313</v>
      </c>
      <c r="F14" s="12" t="s">
        <v>3916</v>
      </c>
      <c r="G14" s="12" t="s">
        <v>212</v>
      </c>
      <c r="H14" s="12" t="s">
        <v>2805</v>
      </c>
      <c r="I14" s="12" t="s">
        <v>212</v>
      </c>
      <c r="J14" s="12" t="s">
        <v>556</v>
      </c>
      <c r="K14" s="12" t="s">
        <v>564</v>
      </c>
      <c r="L14" s="12" t="s">
        <v>558</v>
      </c>
      <c r="M14" s="12" t="s">
        <v>3164</v>
      </c>
      <c r="N14" s="12"/>
      <c r="O14" s="12" t="s">
        <v>3400</v>
      </c>
      <c r="P14" s="12" t="s">
        <v>3403</v>
      </c>
      <c r="Q14" s="12">
        <v>1</v>
      </c>
      <c r="R14" s="12">
        <v>0</v>
      </c>
      <c r="S14" s="12">
        <v>0</v>
      </c>
      <c r="T14" s="12">
        <v>0</v>
      </c>
      <c r="U14" s="12">
        <v>0</v>
      </c>
      <c r="V14" s="12">
        <v>0</v>
      </c>
      <c r="W14" s="12">
        <v>0</v>
      </c>
      <c r="X14" s="12">
        <v>0</v>
      </c>
      <c r="Y14" s="12">
        <v>0</v>
      </c>
      <c r="Z14" s="12">
        <v>0</v>
      </c>
      <c r="AA14" s="12">
        <v>0</v>
      </c>
      <c r="AB14" s="12">
        <v>1</v>
      </c>
      <c r="AC14" s="12">
        <v>0</v>
      </c>
      <c r="AD14" s="12">
        <v>0</v>
      </c>
      <c r="AE14" s="12">
        <v>0</v>
      </c>
      <c r="AF14" s="12">
        <v>0</v>
      </c>
      <c r="AG14" s="12">
        <v>0</v>
      </c>
      <c r="AH14" s="12">
        <v>0</v>
      </c>
      <c r="AI14" s="12">
        <v>0</v>
      </c>
      <c r="AJ14" s="12">
        <v>0</v>
      </c>
      <c r="AK14" s="12">
        <v>0</v>
      </c>
      <c r="AL14" s="12" t="s">
        <v>3448</v>
      </c>
      <c r="AM14" s="7" t="s">
        <v>608</v>
      </c>
      <c r="AN14" s="7" t="s">
        <v>633</v>
      </c>
      <c r="AO14" s="7">
        <v>2000</v>
      </c>
      <c r="AP14" s="12" t="s">
        <v>3458</v>
      </c>
      <c r="AQ14" s="12">
        <v>5727</v>
      </c>
      <c r="AR14" s="12">
        <v>1</v>
      </c>
      <c r="AS14" s="12" t="s">
        <v>555</v>
      </c>
      <c r="AT14" s="7" t="s">
        <v>349</v>
      </c>
      <c r="AU14" s="12">
        <v>0</v>
      </c>
      <c r="AV14" s="12">
        <v>0</v>
      </c>
      <c r="AW14" s="12">
        <v>0</v>
      </c>
      <c r="AX14" s="12">
        <v>0</v>
      </c>
      <c r="AY14" s="7">
        <v>0</v>
      </c>
      <c r="AZ14" s="12">
        <v>0</v>
      </c>
      <c r="BA14" s="12">
        <v>1</v>
      </c>
      <c r="BB14" s="12">
        <v>1</v>
      </c>
      <c r="BC14" s="12">
        <v>0</v>
      </c>
      <c r="BD14" s="12">
        <v>0</v>
      </c>
      <c r="BE14" s="12">
        <v>0</v>
      </c>
      <c r="BF14" s="7" t="s">
        <v>3259</v>
      </c>
      <c r="BG14" s="7" t="s">
        <v>807</v>
      </c>
      <c r="BH14" s="7">
        <v>1</v>
      </c>
      <c r="BI14" s="7" t="s">
        <v>3253</v>
      </c>
      <c r="BJ14" s="12" t="s">
        <v>3460</v>
      </c>
      <c r="BK14" s="12" t="s">
        <v>3472</v>
      </c>
      <c r="BL14" s="12" t="s">
        <v>3474</v>
      </c>
      <c r="BM14" s="7" t="s">
        <v>787</v>
      </c>
      <c r="BN14" s="7"/>
      <c r="BO14" s="12" t="s">
        <v>1208</v>
      </c>
      <c r="BP14" s="12" t="s">
        <v>1262</v>
      </c>
      <c r="BQ14" s="12"/>
      <c r="BR14" s="12" t="s">
        <v>1077</v>
      </c>
      <c r="BS14" s="12">
        <v>-1.0748</v>
      </c>
      <c r="BT14" s="12"/>
      <c r="BU14" s="12">
        <f>EXP(BS14)</f>
        <v>0.34136602167846408</v>
      </c>
      <c r="BV14" s="12" t="s">
        <v>3416</v>
      </c>
      <c r="BW14" s="12" t="s">
        <v>1077</v>
      </c>
      <c r="BX14" s="12" t="s">
        <v>1077</v>
      </c>
      <c r="BY14" s="12">
        <v>-15.44</v>
      </c>
      <c r="BZ14" s="12"/>
      <c r="CA14" s="12" t="s">
        <v>1077</v>
      </c>
      <c r="CB14" s="12" t="s">
        <v>1077</v>
      </c>
      <c r="CC14" s="12" t="s">
        <v>1077</v>
      </c>
      <c r="CD14" s="12" t="s">
        <v>1077</v>
      </c>
      <c r="CE14" s="12">
        <v>0.1</v>
      </c>
      <c r="CF14" s="12"/>
      <c r="CG14" s="12"/>
      <c r="CH14" s="12"/>
      <c r="CI14" s="12"/>
      <c r="CJ14" s="12">
        <v>0.59099999999999997</v>
      </c>
      <c r="CK14" s="12" t="s">
        <v>3828</v>
      </c>
      <c r="CL14" s="12" t="s">
        <v>1077</v>
      </c>
      <c r="CM14" s="12" t="s">
        <v>1077</v>
      </c>
      <c r="CN14" s="12" t="s">
        <v>1077</v>
      </c>
      <c r="CO14" s="12" t="s">
        <v>1077</v>
      </c>
      <c r="CP14" s="12"/>
      <c r="CQ14" s="12"/>
      <c r="CR14" s="12"/>
      <c r="CS14" s="12" t="s">
        <v>1077</v>
      </c>
      <c r="CT14" s="12" t="s">
        <v>1077</v>
      </c>
      <c r="CU14" s="12">
        <v>4.2081368954077179E-2</v>
      </c>
      <c r="CV14" s="12" t="s">
        <v>1137</v>
      </c>
      <c r="CW14" s="12"/>
      <c r="CX14" s="57"/>
    </row>
    <row r="15" spans="1:102" ht="16.5" x14ac:dyDescent="0.35">
      <c r="A15" s="56">
        <v>15</v>
      </c>
      <c r="B15" s="12" t="s">
        <v>3706</v>
      </c>
      <c r="C15" s="12">
        <v>15.8</v>
      </c>
      <c r="D15" s="12" t="s">
        <v>1574</v>
      </c>
      <c r="E15" s="12" t="s">
        <v>315</v>
      </c>
      <c r="F15" s="12" t="s">
        <v>3916</v>
      </c>
      <c r="G15" s="12" t="s">
        <v>212</v>
      </c>
      <c r="H15" s="12" t="s">
        <v>2805</v>
      </c>
      <c r="I15" s="12" t="s">
        <v>212</v>
      </c>
      <c r="J15" s="12" t="s">
        <v>556</v>
      </c>
      <c r="K15" s="12" t="s">
        <v>564</v>
      </c>
      <c r="L15" s="12" t="s">
        <v>558</v>
      </c>
      <c r="M15" s="12" t="s">
        <v>3164</v>
      </c>
      <c r="N15" s="12"/>
      <c r="O15" s="12" t="s">
        <v>3400</v>
      </c>
      <c r="P15" s="12" t="s">
        <v>3403</v>
      </c>
      <c r="Q15" s="12">
        <v>1</v>
      </c>
      <c r="R15" s="12">
        <v>0</v>
      </c>
      <c r="S15" s="12">
        <v>0</v>
      </c>
      <c r="T15" s="12">
        <v>0</v>
      </c>
      <c r="U15" s="12">
        <v>0</v>
      </c>
      <c r="V15" s="12">
        <v>0</v>
      </c>
      <c r="W15" s="12">
        <v>0</v>
      </c>
      <c r="X15" s="12">
        <v>0</v>
      </c>
      <c r="Y15" s="12">
        <v>0</v>
      </c>
      <c r="Z15" s="12">
        <v>0</v>
      </c>
      <c r="AA15" s="12">
        <v>0</v>
      </c>
      <c r="AB15" s="12">
        <v>1</v>
      </c>
      <c r="AC15" s="12">
        <v>0</v>
      </c>
      <c r="AD15" s="12">
        <v>0</v>
      </c>
      <c r="AE15" s="12">
        <v>0</v>
      </c>
      <c r="AF15" s="12">
        <v>0</v>
      </c>
      <c r="AG15" s="12">
        <v>0</v>
      </c>
      <c r="AH15" s="12">
        <v>0</v>
      </c>
      <c r="AI15" s="12">
        <v>0</v>
      </c>
      <c r="AJ15" s="12">
        <v>0</v>
      </c>
      <c r="AK15" s="12">
        <v>0</v>
      </c>
      <c r="AL15" s="12" t="s">
        <v>3448</v>
      </c>
      <c r="AM15" s="7" t="s">
        <v>608</v>
      </c>
      <c r="AN15" s="7" t="s">
        <v>615</v>
      </c>
      <c r="AO15" s="7">
        <v>2000</v>
      </c>
      <c r="AP15" s="12" t="s">
        <v>3458</v>
      </c>
      <c r="AQ15" s="12">
        <v>1430</v>
      </c>
      <c r="AR15" s="12">
        <v>1</v>
      </c>
      <c r="AS15" s="12" t="s">
        <v>555</v>
      </c>
      <c r="AT15" s="7" t="s">
        <v>349</v>
      </c>
      <c r="AU15" s="12">
        <v>0</v>
      </c>
      <c r="AV15" s="12">
        <v>0</v>
      </c>
      <c r="AW15" s="12">
        <v>0</v>
      </c>
      <c r="AX15" s="12">
        <v>0</v>
      </c>
      <c r="AY15" s="7">
        <v>0</v>
      </c>
      <c r="AZ15" s="12">
        <v>0</v>
      </c>
      <c r="BA15" s="12">
        <v>1</v>
      </c>
      <c r="BB15" s="12">
        <v>1</v>
      </c>
      <c r="BC15" s="12">
        <v>0</v>
      </c>
      <c r="BD15" s="12">
        <v>0</v>
      </c>
      <c r="BE15" s="12">
        <v>0</v>
      </c>
      <c r="BF15" s="7" t="s">
        <v>3259</v>
      </c>
      <c r="BG15" s="7" t="s">
        <v>819</v>
      </c>
      <c r="BH15" s="7">
        <v>1</v>
      </c>
      <c r="BI15" s="7" t="s">
        <v>3253</v>
      </c>
      <c r="BJ15" s="12" t="s">
        <v>3460</v>
      </c>
      <c r="BK15" s="12" t="s">
        <v>3472</v>
      </c>
      <c r="BL15" s="12" t="s">
        <v>3474</v>
      </c>
      <c r="BM15" s="7" t="s">
        <v>787</v>
      </c>
      <c r="BN15" s="7"/>
      <c r="BO15" s="12" t="s">
        <v>1208</v>
      </c>
      <c r="BP15" s="12" t="s">
        <v>1262</v>
      </c>
      <c r="BQ15" s="12"/>
      <c r="BR15" s="12" t="s">
        <v>1077</v>
      </c>
      <c r="BS15" s="12">
        <v>-1.9071</v>
      </c>
      <c r="BT15" s="12"/>
      <c r="BU15" s="12">
        <f>EXP(BS15)</f>
        <v>0.14851044299697366</v>
      </c>
      <c r="BV15" s="12" t="s">
        <v>3416</v>
      </c>
      <c r="BW15" s="12" t="s">
        <v>1077</v>
      </c>
      <c r="BX15" s="12" t="s">
        <v>1077</v>
      </c>
      <c r="BY15" s="12">
        <v>-14.46</v>
      </c>
      <c r="BZ15" s="12"/>
      <c r="CA15" s="12" t="s">
        <v>1077</v>
      </c>
      <c r="CB15" s="12" t="s">
        <v>1077</v>
      </c>
      <c r="CC15" s="12" t="s">
        <v>1077</v>
      </c>
      <c r="CD15" s="12" t="s">
        <v>1077</v>
      </c>
      <c r="CE15" s="12">
        <v>0.1</v>
      </c>
      <c r="CF15" s="12"/>
      <c r="CG15" s="12"/>
      <c r="CH15" s="12"/>
      <c r="CI15" s="12"/>
      <c r="CJ15" s="12">
        <v>0.55300000000000005</v>
      </c>
      <c r="CK15" s="12" t="s">
        <v>3828</v>
      </c>
      <c r="CL15" s="12" t="s">
        <v>1077</v>
      </c>
      <c r="CM15" s="12" t="s">
        <v>1077</v>
      </c>
      <c r="CN15" s="12" t="s">
        <v>1077</v>
      </c>
      <c r="CO15" s="12" t="s">
        <v>1077</v>
      </c>
      <c r="CP15" s="12"/>
      <c r="CQ15" s="12"/>
      <c r="CR15" s="12"/>
      <c r="CS15" s="12" t="s">
        <v>1077</v>
      </c>
      <c r="CT15" s="12" t="s">
        <v>1077</v>
      </c>
      <c r="CU15" s="12">
        <v>2.6017111925964728E-2</v>
      </c>
      <c r="CV15" s="12" t="s">
        <v>1137</v>
      </c>
      <c r="CW15" s="12"/>
      <c r="CX15" s="57"/>
    </row>
    <row r="16" spans="1:102" ht="16.5" x14ac:dyDescent="0.35">
      <c r="A16" s="56">
        <v>15</v>
      </c>
      <c r="B16" s="12" t="s">
        <v>3706</v>
      </c>
      <c r="C16" s="12">
        <v>15.7</v>
      </c>
      <c r="D16" s="12" t="s">
        <v>1567</v>
      </c>
      <c r="E16" s="12" t="s">
        <v>314</v>
      </c>
      <c r="F16" s="12" t="s">
        <v>3916</v>
      </c>
      <c r="G16" s="12" t="s">
        <v>212</v>
      </c>
      <c r="H16" s="12" t="s">
        <v>2805</v>
      </c>
      <c r="I16" s="12" t="s">
        <v>212</v>
      </c>
      <c r="J16" s="12" t="s">
        <v>556</v>
      </c>
      <c r="K16" s="12" t="s">
        <v>564</v>
      </c>
      <c r="L16" s="12" t="s">
        <v>558</v>
      </c>
      <c r="M16" s="12" t="s">
        <v>3164</v>
      </c>
      <c r="N16" s="12"/>
      <c r="O16" s="12" t="s">
        <v>3400</v>
      </c>
      <c r="P16" s="12" t="s">
        <v>3403</v>
      </c>
      <c r="Q16" s="12">
        <v>1</v>
      </c>
      <c r="R16" s="12">
        <v>0</v>
      </c>
      <c r="S16" s="12">
        <v>0</v>
      </c>
      <c r="T16" s="12">
        <v>0</v>
      </c>
      <c r="U16" s="12">
        <v>0</v>
      </c>
      <c r="V16" s="12">
        <v>0</v>
      </c>
      <c r="W16" s="12">
        <v>0</v>
      </c>
      <c r="X16" s="12">
        <v>0</v>
      </c>
      <c r="Y16" s="12">
        <v>0</v>
      </c>
      <c r="Z16" s="12">
        <v>0</v>
      </c>
      <c r="AA16" s="12">
        <v>0</v>
      </c>
      <c r="AB16" s="12">
        <v>1</v>
      </c>
      <c r="AC16" s="12">
        <v>0</v>
      </c>
      <c r="AD16" s="12">
        <v>0</v>
      </c>
      <c r="AE16" s="12">
        <v>0</v>
      </c>
      <c r="AF16" s="12">
        <v>0</v>
      </c>
      <c r="AG16" s="12">
        <v>0</v>
      </c>
      <c r="AH16" s="12">
        <v>0</v>
      </c>
      <c r="AI16" s="12">
        <v>0</v>
      </c>
      <c r="AJ16" s="12">
        <v>0</v>
      </c>
      <c r="AK16" s="12">
        <v>0</v>
      </c>
      <c r="AL16" s="12" t="s">
        <v>3448</v>
      </c>
      <c r="AM16" s="7" t="s">
        <v>608</v>
      </c>
      <c r="AN16" s="7" t="s">
        <v>634</v>
      </c>
      <c r="AO16" s="7">
        <v>2000</v>
      </c>
      <c r="AP16" s="12" t="s">
        <v>3458</v>
      </c>
      <c r="AQ16" s="12">
        <v>3307</v>
      </c>
      <c r="AR16" s="12">
        <v>1</v>
      </c>
      <c r="AS16" s="12" t="s">
        <v>555</v>
      </c>
      <c r="AT16" s="7" t="s">
        <v>349</v>
      </c>
      <c r="AU16" s="12">
        <v>0</v>
      </c>
      <c r="AV16" s="12">
        <v>0</v>
      </c>
      <c r="AW16" s="12">
        <v>0</v>
      </c>
      <c r="AX16" s="12">
        <v>0</v>
      </c>
      <c r="AY16" s="7">
        <v>0</v>
      </c>
      <c r="AZ16" s="12">
        <v>0</v>
      </c>
      <c r="BA16" s="12">
        <v>1</v>
      </c>
      <c r="BB16" s="12">
        <v>1</v>
      </c>
      <c r="BC16" s="12">
        <v>0</v>
      </c>
      <c r="BD16" s="12">
        <v>0</v>
      </c>
      <c r="BE16" s="12">
        <v>0</v>
      </c>
      <c r="BF16" s="7" t="s">
        <v>3259</v>
      </c>
      <c r="BG16" s="7" t="s">
        <v>807</v>
      </c>
      <c r="BH16" s="7">
        <v>1</v>
      </c>
      <c r="BI16" s="7" t="s">
        <v>3253</v>
      </c>
      <c r="BJ16" s="12" t="s">
        <v>3460</v>
      </c>
      <c r="BK16" s="12" t="s">
        <v>3472</v>
      </c>
      <c r="BL16" s="12" t="s">
        <v>3474</v>
      </c>
      <c r="BM16" s="7" t="s">
        <v>787</v>
      </c>
      <c r="BN16" s="7"/>
      <c r="BO16" s="12" t="s">
        <v>1208</v>
      </c>
      <c r="BP16" s="12" t="s">
        <v>1262</v>
      </c>
      <c r="BQ16" s="12"/>
      <c r="BR16" s="12" t="s">
        <v>1077</v>
      </c>
      <c r="BS16" s="12">
        <v>-1.1083000000000001</v>
      </c>
      <c r="BT16" s="12"/>
      <c r="BU16" s="12">
        <f>EXP(BS16)</f>
        <v>0.33011968779168421</v>
      </c>
      <c r="BV16" s="12" t="s">
        <v>3416</v>
      </c>
      <c r="BW16" s="12" t="s">
        <v>1077</v>
      </c>
      <c r="BX16" s="12" t="s">
        <v>1077</v>
      </c>
      <c r="BY16" s="12">
        <v>-13.19</v>
      </c>
      <c r="BZ16" s="12"/>
      <c r="CA16" s="12" t="s">
        <v>1077</v>
      </c>
      <c r="CB16" s="12" t="s">
        <v>1077</v>
      </c>
      <c r="CC16" s="12" t="s">
        <v>1077</v>
      </c>
      <c r="CD16" s="12" t="s">
        <v>1077</v>
      </c>
      <c r="CE16" s="12">
        <v>0.1</v>
      </c>
      <c r="CF16" s="12"/>
      <c r="CG16" s="12"/>
      <c r="CH16" s="12"/>
      <c r="CI16" s="12"/>
      <c r="CJ16" s="12">
        <v>0.59599999999999997</v>
      </c>
      <c r="CK16" s="12" t="s">
        <v>3828</v>
      </c>
      <c r="CL16" s="12" t="s">
        <v>1077</v>
      </c>
      <c r="CM16" s="12" t="s">
        <v>1077</v>
      </c>
      <c r="CN16" s="12" t="s">
        <v>1077</v>
      </c>
      <c r="CO16" s="12" t="s">
        <v>1077</v>
      </c>
      <c r="CP16" s="12"/>
      <c r="CQ16" s="12"/>
      <c r="CR16" s="12"/>
      <c r="CS16" s="12" t="s">
        <v>1077</v>
      </c>
      <c r="CT16" s="12" t="s">
        <v>1077</v>
      </c>
      <c r="CU16" s="12">
        <v>4.2081368954077179E-2</v>
      </c>
      <c r="CV16" s="12" t="s">
        <v>1137</v>
      </c>
      <c r="CW16" s="12"/>
      <c r="CX16" s="57"/>
    </row>
    <row r="17" spans="1:102" ht="16.5" x14ac:dyDescent="0.35">
      <c r="A17" s="56">
        <v>47</v>
      </c>
      <c r="B17" s="12" t="s">
        <v>3737</v>
      </c>
      <c r="C17" s="12">
        <v>47.1</v>
      </c>
      <c r="D17" s="12" t="s">
        <v>2090</v>
      </c>
      <c r="E17" s="12" t="s">
        <v>387</v>
      </c>
      <c r="F17" s="12">
        <v>3</v>
      </c>
      <c r="G17" s="12" t="s">
        <v>212</v>
      </c>
      <c r="H17" s="12" t="s">
        <v>2805</v>
      </c>
      <c r="I17" s="12" t="s">
        <v>212</v>
      </c>
      <c r="J17" s="12" t="s">
        <v>556</v>
      </c>
      <c r="K17" s="12" t="s">
        <v>573</v>
      </c>
      <c r="L17" s="12" t="s">
        <v>558</v>
      </c>
      <c r="M17" s="12" t="s">
        <v>3164</v>
      </c>
      <c r="N17" s="12"/>
      <c r="O17" s="12" t="s">
        <v>3400</v>
      </c>
      <c r="P17" s="12" t="s">
        <v>3401</v>
      </c>
      <c r="Q17" s="12">
        <v>1</v>
      </c>
      <c r="R17" s="12">
        <v>0</v>
      </c>
      <c r="S17" s="12">
        <v>0</v>
      </c>
      <c r="T17" s="12">
        <v>0</v>
      </c>
      <c r="U17" s="12">
        <v>0</v>
      </c>
      <c r="V17" s="12">
        <v>0</v>
      </c>
      <c r="W17" s="12">
        <v>0</v>
      </c>
      <c r="X17" s="12">
        <v>0</v>
      </c>
      <c r="Y17" s="12">
        <v>0</v>
      </c>
      <c r="Z17" s="12">
        <v>0</v>
      </c>
      <c r="AA17" s="12">
        <v>0</v>
      </c>
      <c r="AB17" s="12">
        <v>0</v>
      </c>
      <c r="AC17" s="12">
        <v>0</v>
      </c>
      <c r="AD17" s="12">
        <v>0</v>
      </c>
      <c r="AE17" s="12">
        <v>0</v>
      </c>
      <c r="AF17" s="12">
        <v>0</v>
      </c>
      <c r="AG17" s="12">
        <v>0</v>
      </c>
      <c r="AH17" s="12">
        <v>0</v>
      </c>
      <c r="AI17" s="12">
        <v>0</v>
      </c>
      <c r="AJ17" s="12">
        <v>1</v>
      </c>
      <c r="AK17" s="12">
        <v>0</v>
      </c>
      <c r="AL17" s="12" t="s">
        <v>607</v>
      </c>
      <c r="AM17" s="7" t="s">
        <v>608</v>
      </c>
      <c r="AN17" s="7" t="s">
        <v>614</v>
      </c>
      <c r="AO17" s="7" t="s">
        <v>684</v>
      </c>
      <c r="AP17" s="12" t="s">
        <v>3235</v>
      </c>
      <c r="AQ17" s="12">
        <v>6369</v>
      </c>
      <c r="AR17" s="12">
        <v>108</v>
      </c>
      <c r="AS17" s="12" t="s">
        <v>755</v>
      </c>
      <c r="AT17" s="7" t="s">
        <v>212</v>
      </c>
      <c r="AU17" s="12">
        <v>0</v>
      </c>
      <c r="AV17" s="12">
        <v>0</v>
      </c>
      <c r="AW17" s="12">
        <v>1</v>
      </c>
      <c r="AX17" s="12">
        <v>1</v>
      </c>
      <c r="AY17" s="7">
        <v>0</v>
      </c>
      <c r="AZ17" s="12">
        <v>0</v>
      </c>
      <c r="BA17" s="12">
        <v>1</v>
      </c>
      <c r="BB17" s="12">
        <v>1</v>
      </c>
      <c r="BC17" s="12">
        <v>0</v>
      </c>
      <c r="BD17" s="12">
        <v>0</v>
      </c>
      <c r="BE17" s="12">
        <v>1</v>
      </c>
      <c r="BF17" s="7" t="s">
        <v>2821</v>
      </c>
      <c r="BG17" s="7" t="s">
        <v>1243</v>
      </c>
      <c r="BH17" s="7"/>
      <c r="BI17" s="7" t="s">
        <v>2819</v>
      </c>
      <c r="BJ17" s="12" t="s">
        <v>718</v>
      </c>
      <c r="BK17" s="12" t="s">
        <v>1044</v>
      </c>
      <c r="BL17" s="12" t="s">
        <v>3473</v>
      </c>
      <c r="BM17" s="7" t="s">
        <v>790</v>
      </c>
      <c r="BN17" s="7"/>
      <c r="BO17" s="12"/>
      <c r="BP17" s="12" t="s">
        <v>3548</v>
      </c>
      <c r="BQ17" s="12">
        <v>-0.18679999999999999</v>
      </c>
      <c r="BR17" s="12" t="s">
        <v>3429</v>
      </c>
      <c r="BS17" s="12">
        <v>-0.18679999999999999</v>
      </c>
      <c r="BT17" s="12"/>
      <c r="BU17" s="12"/>
      <c r="BV17" s="12" t="s">
        <v>1077</v>
      </c>
      <c r="BW17" s="12" t="s">
        <v>1077</v>
      </c>
      <c r="BX17" s="12" t="s">
        <v>1077</v>
      </c>
      <c r="BY17" s="12">
        <v>-12.81</v>
      </c>
      <c r="BZ17" s="12"/>
      <c r="CA17" s="12" t="s">
        <v>1077</v>
      </c>
      <c r="CB17" s="12" t="s">
        <v>1077</v>
      </c>
      <c r="CC17" s="12" t="s">
        <v>1077</v>
      </c>
      <c r="CD17" s="12" t="s">
        <v>1077</v>
      </c>
      <c r="CE17" s="12">
        <v>0.01</v>
      </c>
      <c r="CF17" s="12"/>
      <c r="CG17" s="12"/>
      <c r="CH17" s="12">
        <f>BQ17/BY17</f>
        <v>1.4582357533177204E-2</v>
      </c>
      <c r="CI17" s="12" t="s">
        <v>3553</v>
      </c>
      <c r="CJ17" s="12">
        <v>0.96</v>
      </c>
      <c r="CK17" s="12" t="s">
        <v>3824</v>
      </c>
      <c r="CL17" s="12" t="s">
        <v>1077</v>
      </c>
      <c r="CM17" s="12" t="s">
        <v>1077</v>
      </c>
      <c r="CN17" s="12" t="s">
        <v>1077</v>
      </c>
      <c r="CO17" s="12" t="s">
        <v>1077</v>
      </c>
      <c r="CP17" s="12">
        <v>1</v>
      </c>
      <c r="CQ17" s="12">
        <v>21</v>
      </c>
      <c r="CR17" s="12">
        <v>1</v>
      </c>
      <c r="CS17" s="12">
        <v>6347</v>
      </c>
      <c r="CT17" s="12" t="s">
        <v>1077</v>
      </c>
      <c r="CU17" s="12" t="s">
        <v>1077</v>
      </c>
      <c r="CV17" s="12" t="s">
        <v>1077</v>
      </c>
      <c r="CW17" s="12"/>
      <c r="CX17" s="57"/>
    </row>
    <row r="18" spans="1:102" ht="16.5" x14ac:dyDescent="0.35">
      <c r="A18" s="56">
        <v>15</v>
      </c>
      <c r="B18" s="12" t="s">
        <v>3706</v>
      </c>
      <c r="C18" s="12">
        <v>15.7</v>
      </c>
      <c r="D18" s="12" t="s">
        <v>1571</v>
      </c>
      <c r="E18" s="12" t="s">
        <v>314</v>
      </c>
      <c r="F18" s="12" t="s">
        <v>3916</v>
      </c>
      <c r="G18" s="12" t="s">
        <v>212</v>
      </c>
      <c r="H18" s="12" t="s">
        <v>2804</v>
      </c>
      <c r="I18" s="12" t="s">
        <v>349</v>
      </c>
      <c r="J18" s="12" t="s">
        <v>556</v>
      </c>
      <c r="K18" s="12" t="s">
        <v>564</v>
      </c>
      <c r="L18" s="12" t="s">
        <v>558</v>
      </c>
      <c r="M18" s="12" t="s">
        <v>3164</v>
      </c>
      <c r="N18" s="12"/>
      <c r="O18" s="12" t="s">
        <v>3400</v>
      </c>
      <c r="P18" s="12" t="s">
        <v>3403</v>
      </c>
      <c r="Q18" s="12">
        <v>1</v>
      </c>
      <c r="R18" s="12">
        <v>0</v>
      </c>
      <c r="S18" s="12">
        <v>0</v>
      </c>
      <c r="T18" s="12">
        <v>0</v>
      </c>
      <c r="U18" s="12">
        <v>0</v>
      </c>
      <c r="V18" s="12">
        <v>0</v>
      </c>
      <c r="W18" s="12">
        <v>0</v>
      </c>
      <c r="X18" s="12">
        <v>0</v>
      </c>
      <c r="Y18" s="12">
        <v>0</v>
      </c>
      <c r="Z18" s="12">
        <v>0</v>
      </c>
      <c r="AA18" s="12">
        <v>0</v>
      </c>
      <c r="AB18" s="12">
        <v>1</v>
      </c>
      <c r="AC18" s="12">
        <v>0</v>
      </c>
      <c r="AD18" s="12">
        <v>0</v>
      </c>
      <c r="AE18" s="12">
        <v>0</v>
      </c>
      <c r="AF18" s="12">
        <v>0</v>
      </c>
      <c r="AG18" s="12">
        <v>0</v>
      </c>
      <c r="AH18" s="12">
        <v>0</v>
      </c>
      <c r="AI18" s="12">
        <v>0</v>
      </c>
      <c r="AJ18" s="12">
        <v>0</v>
      </c>
      <c r="AK18" s="12">
        <v>0</v>
      </c>
      <c r="AL18" s="12" t="s">
        <v>3448</v>
      </c>
      <c r="AM18" s="7" t="s">
        <v>608</v>
      </c>
      <c r="AN18" s="7" t="s">
        <v>634</v>
      </c>
      <c r="AO18" s="7">
        <v>2000</v>
      </c>
      <c r="AP18" s="12" t="s">
        <v>3458</v>
      </c>
      <c r="AQ18" s="12">
        <v>3307</v>
      </c>
      <c r="AR18" s="12">
        <v>1</v>
      </c>
      <c r="AS18" s="12" t="s">
        <v>555</v>
      </c>
      <c r="AT18" s="7" t="s">
        <v>349</v>
      </c>
      <c r="AU18" s="12">
        <v>0</v>
      </c>
      <c r="AV18" s="12">
        <v>0</v>
      </c>
      <c r="AW18" s="12">
        <v>0</v>
      </c>
      <c r="AX18" s="12">
        <v>0</v>
      </c>
      <c r="AY18" s="7">
        <v>0</v>
      </c>
      <c r="AZ18" s="12">
        <v>0</v>
      </c>
      <c r="BA18" s="12">
        <v>1</v>
      </c>
      <c r="BB18" s="12">
        <v>1</v>
      </c>
      <c r="BC18" s="12">
        <v>0</v>
      </c>
      <c r="BD18" s="12">
        <v>0</v>
      </c>
      <c r="BE18" s="12">
        <v>0</v>
      </c>
      <c r="BF18" s="7" t="s">
        <v>3259</v>
      </c>
      <c r="BG18" s="7" t="s">
        <v>804</v>
      </c>
      <c r="BH18" s="7">
        <v>1</v>
      </c>
      <c r="BI18" s="12" t="s">
        <v>3253</v>
      </c>
      <c r="BJ18" s="12" t="s">
        <v>3460</v>
      </c>
      <c r="BK18" s="12" t="s">
        <v>3472</v>
      </c>
      <c r="BL18" s="12" t="s">
        <v>3474</v>
      </c>
      <c r="BM18" s="7" t="s">
        <v>787</v>
      </c>
      <c r="BN18" s="7"/>
      <c r="BO18" s="12" t="s">
        <v>1208</v>
      </c>
      <c r="BP18" s="12" t="s">
        <v>3502</v>
      </c>
      <c r="BQ18" s="12"/>
      <c r="BR18" s="12" t="s">
        <v>1077</v>
      </c>
      <c r="BS18" s="12">
        <v>0.3009</v>
      </c>
      <c r="BT18" s="12"/>
      <c r="BU18" s="12">
        <f>EXP(BS18)</f>
        <v>1.3510742273596834</v>
      </c>
      <c r="BV18" s="12" t="s">
        <v>3416</v>
      </c>
      <c r="BW18" s="12" t="s">
        <v>1077</v>
      </c>
      <c r="BX18" s="12" t="s">
        <v>1077</v>
      </c>
      <c r="BY18" s="12">
        <v>-12.6</v>
      </c>
      <c r="BZ18" s="12"/>
      <c r="CA18" s="12" t="s">
        <v>1077</v>
      </c>
      <c r="CB18" s="12" t="s">
        <v>1077</v>
      </c>
      <c r="CC18" s="12" t="s">
        <v>1077</v>
      </c>
      <c r="CD18" s="12" t="s">
        <v>1077</v>
      </c>
      <c r="CE18" s="12">
        <v>0.1</v>
      </c>
      <c r="CF18" s="12"/>
      <c r="CG18" s="12"/>
      <c r="CH18" s="12"/>
      <c r="CI18" s="12"/>
      <c r="CJ18" s="12">
        <v>0.59599999999999997</v>
      </c>
      <c r="CK18" s="12" t="s">
        <v>3828</v>
      </c>
      <c r="CL18" s="12" t="s">
        <v>1077</v>
      </c>
      <c r="CM18" s="12" t="s">
        <v>1077</v>
      </c>
      <c r="CN18" s="12" t="s">
        <v>1077</v>
      </c>
      <c r="CO18" s="12" t="s">
        <v>1077</v>
      </c>
      <c r="CP18" s="12"/>
      <c r="CQ18" s="12"/>
      <c r="CR18" s="12"/>
      <c r="CS18" s="12" t="s">
        <v>1077</v>
      </c>
      <c r="CT18" s="12" t="s">
        <v>1077</v>
      </c>
      <c r="CU18" s="12">
        <v>4.8716605552645363E-2</v>
      </c>
      <c r="CV18" s="12" t="s">
        <v>1137</v>
      </c>
      <c r="CW18" s="12"/>
      <c r="CX18" s="57"/>
    </row>
    <row r="19" spans="1:102" ht="16.5" x14ac:dyDescent="0.35">
      <c r="A19" s="56">
        <v>15</v>
      </c>
      <c r="B19" s="12" t="s">
        <v>3706</v>
      </c>
      <c r="C19" s="12">
        <v>15.27</v>
      </c>
      <c r="D19" s="12" t="s">
        <v>1665</v>
      </c>
      <c r="E19" s="12" t="s">
        <v>307</v>
      </c>
      <c r="F19" s="12" t="s">
        <v>4090</v>
      </c>
      <c r="G19" s="12" t="s">
        <v>212</v>
      </c>
      <c r="H19" s="12" t="s">
        <v>2805</v>
      </c>
      <c r="I19" s="12" t="s">
        <v>349</v>
      </c>
      <c r="J19" s="12" t="s">
        <v>556</v>
      </c>
      <c r="K19" s="12" t="s">
        <v>564</v>
      </c>
      <c r="L19" s="12" t="s">
        <v>558</v>
      </c>
      <c r="M19" s="12" t="s">
        <v>3164</v>
      </c>
      <c r="N19" s="12"/>
      <c r="O19" s="12" t="s">
        <v>3400</v>
      </c>
      <c r="P19" s="12" t="s">
        <v>3403</v>
      </c>
      <c r="Q19" s="12">
        <v>1</v>
      </c>
      <c r="R19" s="12">
        <v>0</v>
      </c>
      <c r="S19" s="12">
        <v>0</v>
      </c>
      <c r="T19" s="12">
        <v>0</v>
      </c>
      <c r="U19" s="12">
        <v>0</v>
      </c>
      <c r="V19" s="12">
        <v>0</v>
      </c>
      <c r="W19" s="12">
        <v>0</v>
      </c>
      <c r="X19" s="12">
        <v>0</v>
      </c>
      <c r="Y19" s="12">
        <v>0</v>
      </c>
      <c r="Z19" s="12">
        <v>0</v>
      </c>
      <c r="AA19" s="12">
        <v>0</v>
      </c>
      <c r="AB19" s="12">
        <v>1</v>
      </c>
      <c r="AC19" s="12">
        <v>0</v>
      </c>
      <c r="AD19" s="12">
        <v>0</v>
      </c>
      <c r="AE19" s="12">
        <v>0</v>
      </c>
      <c r="AF19" s="12">
        <v>0</v>
      </c>
      <c r="AG19" s="12">
        <v>0</v>
      </c>
      <c r="AH19" s="12">
        <v>0</v>
      </c>
      <c r="AI19" s="12">
        <v>0</v>
      </c>
      <c r="AJ19" s="12">
        <v>0</v>
      </c>
      <c r="AK19" s="12">
        <v>0</v>
      </c>
      <c r="AL19" s="12" t="s">
        <v>3448</v>
      </c>
      <c r="AM19" s="7" t="s">
        <v>608</v>
      </c>
      <c r="AN19" s="7" t="s">
        <v>634</v>
      </c>
      <c r="AO19" s="7">
        <v>2000</v>
      </c>
      <c r="AP19" s="12" t="s">
        <v>3458</v>
      </c>
      <c r="AQ19" s="12">
        <v>3284</v>
      </c>
      <c r="AR19" s="12">
        <v>2</v>
      </c>
      <c r="AS19" s="12" t="s">
        <v>755</v>
      </c>
      <c r="AT19" s="7" t="s">
        <v>349</v>
      </c>
      <c r="AU19" s="12">
        <v>0</v>
      </c>
      <c r="AV19" s="12">
        <v>0</v>
      </c>
      <c r="AW19" s="12">
        <v>0</v>
      </c>
      <c r="AX19" s="12">
        <v>0</v>
      </c>
      <c r="AY19" s="7">
        <v>0</v>
      </c>
      <c r="AZ19" s="12">
        <v>0</v>
      </c>
      <c r="BA19" s="12">
        <v>1</v>
      </c>
      <c r="BB19" s="12">
        <v>1</v>
      </c>
      <c r="BC19" s="12">
        <v>0</v>
      </c>
      <c r="BD19" s="12">
        <v>0</v>
      </c>
      <c r="BE19" s="12">
        <v>0</v>
      </c>
      <c r="BF19" s="7" t="s">
        <v>2820</v>
      </c>
      <c r="BG19" s="7" t="s">
        <v>801</v>
      </c>
      <c r="BH19" s="7">
        <v>1</v>
      </c>
      <c r="BI19" s="7" t="s">
        <v>3257</v>
      </c>
      <c r="BJ19" s="12" t="s">
        <v>3460</v>
      </c>
      <c r="BK19" s="12" t="s">
        <v>3472</v>
      </c>
      <c r="BL19" s="12" t="s">
        <v>3474</v>
      </c>
      <c r="BM19" s="7" t="s">
        <v>787</v>
      </c>
      <c r="BN19" s="7"/>
      <c r="BO19" s="12"/>
      <c r="BP19" s="12" t="s">
        <v>3565</v>
      </c>
      <c r="BQ19" s="12"/>
      <c r="BR19" s="12" t="s">
        <v>1077</v>
      </c>
      <c r="BS19" s="12">
        <v>-109.718</v>
      </c>
      <c r="BT19" s="12"/>
      <c r="BU19" s="12"/>
      <c r="BV19" s="12" t="s">
        <v>1077</v>
      </c>
      <c r="BW19" s="12" t="s">
        <v>1077</v>
      </c>
      <c r="BX19" s="12" t="s">
        <v>1077</v>
      </c>
      <c r="BY19" s="12">
        <v>-11.92</v>
      </c>
      <c r="BZ19" s="12"/>
      <c r="CA19" s="12" t="s">
        <v>1077</v>
      </c>
      <c r="CB19" s="12" t="s">
        <v>1077</v>
      </c>
      <c r="CC19" s="12" t="s">
        <v>1077</v>
      </c>
      <c r="CD19" s="12" t="s">
        <v>1077</v>
      </c>
      <c r="CE19" s="12">
        <v>0.1</v>
      </c>
      <c r="CF19" s="12"/>
      <c r="CG19" s="12"/>
      <c r="CH19" s="12"/>
      <c r="CI19" s="12"/>
      <c r="CJ19" s="12">
        <v>0.18</v>
      </c>
      <c r="CK19" s="12" t="s">
        <v>3828</v>
      </c>
      <c r="CL19" s="12" t="s">
        <v>1077</v>
      </c>
      <c r="CM19" s="12" t="s">
        <v>1077</v>
      </c>
      <c r="CN19" s="12" t="s">
        <v>1077</v>
      </c>
      <c r="CO19" s="12" t="s">
        <v>1077</v>
      </c>
      <c r="CP19" s="12">
        <v>1</v>
      </c>
      <c r="CQ19" s="12">
        <v>21</v>
      </c>
      <c r="CR19" s="12">
        <v>1</v>
      </c>
      <c r="CS19" s="12">
        <v>3262</v>
      </c>
      <c r="CT19" s="12" t="s">
        <v>1077</v>
      </c>
      <c r="CU19" s="12">
        <v>9.6036319189802682E-3</v>
      </c>
      <c r="CV19" s="12" t="s">
        <v>1137</v>
      </c>
      <c r="CW19" s="12"/>
      <c r="CX19" s="57"/>
    </row>
    <row r="20" spans="1:102" ht="16.5" x14ac:dyDescent="0.35">
      <c r="A20" s="56">
        <v>15</v>
      </c>
      <c r="B20" s="12" t="s">
        <v>3706</v>
      </c>
      <c r="C20" s="12">
        <v>15.6</v>
      </c>
      <c r="D20" s="12" t="s">
        <v>1557</v>
      </c>
      <c r="E20" s="12" t="s">
        <v>313</v>
      </c>
      <c r="F20" s="12" t="s">
        <v>3916</v>
      </c>
      <c r="G20" s="12" t="s">
        <v>212</v>
      </c>
      <c r="H20" s="12" t="s">
        <v>2805</v>
      </c>
      <c r="I20" s="12" t="s">
        <v>212</v>
      </c>
      <c r="J20" s="12" t="s">
        <v>556</v>
      </c>
      <c r="K20" s="12" t="s">
        <v>564</v>
      </c>
      <c r="L20" s="12" t="s">
        <v>558</v>
      </c>
      <c r="M20" s="12" t="s">
        <v>3164</v>
      </c>
      <c r="N20" s="12"/>
      <c r="O20" s="12" t="s">
        <v>3400</v>
      </c>
      <c r="P20" s="12" t="s">
        <v>3403</v>
      </c>
      <c r="Q20" s="12">
        <v>1</v>
      </c>
      <c r="R20" s="12">
        <v>0</v>
      </c>
      <c r="S20" s="12">
        <v>0</v>
      </c>
      <c r="T20" s="12">
        <v>0</v>
      </c>
      <c r="U20" s="12">
        <v>0</v>
      </c>
      <c r="V20" s="12">
        <v>0</v>
      </c>
      <c r="W20" s="12">
        <v>0</v>
      </c>
      <c r="X20" s="12">
        <v>0</v>
      </c>
      <c r="Y20" s="12">
        <v>0</v>
      </c>
      <c r="Z20" s="12">
        <v>0</v>
      </c>
      <c r="AA20" s="12">
        <v>0</v>
      </c>
      <c r="AB20" s="12">
        <v>1</v>
      </c>
      <c r="AC20" s="12">
        <v>0</v>
      </c>
      <c r="AD20" s="12">
        <v>0</v>
      </c>
      <c r="AE20" s="12">
        <v>0</v>
      </c>
      <c r="AF20" s="12">
        <v>0</v>
      </c>
      <c r="AG20" s="12">
        <v>0</v>
      </c>
      <c r="AH20" s="12">
        <v>0</v>
      </c>
      <c r="AI20" s="12">
        <v>0</v>
      </c>
      <c r="AJ20" s="12">
        <v>0</v>
      </c>
      <c r="AK20" s="12">
        <v>0</v>
      </c>
      <c r="AL20" s="12" t="s">
        <v>3448</v>
      </c>
      <c r="AM20" s="7" t="s">
        <v>608</v>
      </c>
      <c r="AN20" s="7" t="s">
        <v>633</v>
      </c>
      <c r="AO20" s="7">
        <v>2000</v>
      </c>
      <c r="AP20" s="12" t="s">
        <v>3458</v>
      </c>
      <c r="AQ20" s="12">
        <v>5727</v>
      </c>
      <c r="AR20" s="12">
        <v>1</v>
      </c>
      <c r="AS20" s="12" t="s">
        <v>555</v>
      </c>
      <c r="AT20" s="7" t="s">
        <v>349</v>
      </c>
      <c r="AU20" s="12">
        <v>0</v>
      </c>
      <c r="AV20" s="12">
        <v>0</v>
      </c>
      <c r="AW20" s="12">
        <v>0</v>
      </c>
      <c r="AX20" s="12">
        <v>0</v>
      </c>
      <c r="AY20" s="7">
        <v>0</v>
      </c>
      <c r="AZ20" s="12">
        <v>0</v>
      </c>
      <c r="BA20" s="12">
        <v>1</v>
      </c>
      <c r="BB20" s="12">
        <v>1</v>
      </c>
      <c r="BC20" s="12">
        <v>0</v>
      </c>
      <c r="BD20" s="12">
        <v>0</v>
      </c>
      <c r="BE20" s="12">
        <v>0</v>
      </c>
      <c r="BF20" s="7" t="s">
        <v>3259</v>
      </c>
      <c r="BG20" s="7" t="s">
        <v>808</v>
      </c>
      <c r="BH20" s="7">
        <v>1</v>
      </c>
      <c r="BI20" s="7" t="s">
        <v>3253</v>
      </c>
      <c r="BJ20" s="12" t="s">
        <v>3460</v>
      </c>
      <c r="BK20" s="12" t="s">
        <v>3472</v>
      </c>
      <c r="BL20" s="12" t="s">
        <v>3474</v>
      </c>
      <c r="BM20" s="7" t="s">
        <v>787</v>
      </c>
      <c r="BN20" s="7"/>
      <c r="BO20" s="12" t="s">
        <v>1208</v>
      </c>
      <c r="BP20" s="12" t="s">
        <v>1262</v>
      </c>
      <c r="BQ20" s="12"/>
      <c r="BR20" s="12" t="s">
        <v>1077</v>
      </c>
      <c r="BS20" s="12">
        <v>-0.54420000000000002</v>
      </c>
      <c r="BT20" s="12"/>
      <c r="BU20" s="12">
        <f>EXP(BS20)</f>
        <v>0.58030584236537863</v>
      </c>
      <c r="BV20" s="12" t="s">
        <v>3416</v>
      </c>
      <c r="BW20" s="12" t="s">
        <v>1077</v>
      </c>
      <c r="BX20" s="12" t="s">
        <v>1077</v>
      </c>
      <c r="BY20" s="12">
        <v>-11.7</v>
      </c>
      <c r="BZ20" s="12"/>
      <c r="CA20" s="12" t="s">
        <v>1077</v>
      </c>
      <c r="CB20" s="12" t="s">
        <v>1077</v>
      </c>
      <c r="CC20" s="12" t="s">
        <v>1077</v>
      </c>
      <c r="CD20" s="12" t="s">
        <v>1077</v>
      </c>
      <c r="CE20" s="12">
        <v>0.1</v>
      </c>
      <c r="CF20" s="12"/>
      <c r="CG20" s="12"/>
      <c r="CH20" s="12"/>
      <c r="CI20" s="12"/>
      <c r="CJ20" s="12">
        <v>0.59099999999999997</v>
      </c>
      <c r="CK20" s="12" t="s">
        <v>3828</v>
      </c>
      <c r="CL20" s="12" t="s">
        <v>1077</v>
      </c>
      <c r="CM20" s="12" t="s">
        <v>1077</v>
      </c>
      <c r="CN20" s="12" t="s">
        <v>1077</v>
      </c>
      <c r="CO20" s="12" t="s">
        <v>1077</v>
      </c>
      <c r="CP20" s="12"/>
      <c r="CQ20" s="12"/>
      <c r="CR20" s="12"/>
      <c r="CS20" s="12" t="s">
        <v>1077</v>
      </c>
      <c r="CT20" s="12" t="s">
        <v>1077</v>
      </c>
      <c r="CU20" s="12">
        <v>0.14999126942552821</v>
      </c>
      <c r="CV20" s="12" t="s">
        <v>1137</v>
      </c>
      <c r="CW20" s="12"/>
      <c r="CX20" s="57"/>
    </row>
    <row r="21" spans="1:102" ht="16.5" x14ac:dyDescent="0.35">
      <c r="A21" s="56">
        <v>15</v>
      </c>
      <c r="B21" s="12" t="s">
        <v>3706</v>
      </c>
      <c r="C21" s="12">
        <v>15.7</v>
      </c>
      <c r="D21" s="12" t="s">
        <v>1566</v>
      </c>
      <c r="E21" s="12" t="s">
        <v>314</v>
      </c>
      <c r="F21" s="12" t="s">
        <v>3916</v>
      </c>
      <c r="G21" s="12" t="s">
        <v>212</v>
      </c>
      <c r="H21" s="12" t="s">
        <v>2805</v>
      </c>
      <c r="I21" s="12" t="s">
        <v>212</v>
      </c>
      <c r="J21" s="12" t="s">
        <v>556</v>
      </c>
      <c r="K21" s="12" t="s">
        <v>564</v>
      </c>
      <c r="L21" s="12" t="s">
        <v>558</v>
      </c>
      <c r="M21" s="12" t="s">
        <v>3164</v>
      </c>
      <c r="N21" s="12"/>
      <c r="O21" s="12" t="s">
        <v>3400</v>
      </c>
      <c r="P21" s="12" t="s">
        <v>3403</v>
      </c>
      <c r="Q21" s="12">
        <v>1</v>
      </c>
      <c r="R21" s="12">
        <v>0</v>
      </c>
      <c r="S21" s="12">
        <v>0</v>
      </c>
      <c r="T21" s="12">
        <v>0</v>
      </c>
      <c r="U21" s="12">
        <v>0</v>
      </c>
      <c r="V21" s="12">
        <v>0</v>
      </c>
      <c r="W21" s="12">
        <v>0</v>
      </c>
      <c r="X21" s="12">
        <v>0</v>
      </c>
      <c r="Y21" s="12">
        <v>0</v>
      </c>
      <c r="Z21" s="12">
        <v>0</v>
      </c>
      <c r="AA21" s="12">
        <v>0</v>
      </c>
      <c r="AB21" s="12">
        <v>1</v>
      </c>
      <c r="AC21" s="12">
        <v>0</v>
      </c>
      <c r="AD21" s="12">
        <v>0</v>
      </c>
      <c r="AE21" s="12">
        <v>0</v>
      </c>
      <c r="AF21" s="12">
        <v>0</v>
      </c>
      <c r="AG21" s="12">
        <v>0</v>
      </c>
      <c r="AH21" s="12">
        <v>0</v>
      </c>
      <c r="AI21" s="12">
        <v>0</v>
      </c>
      <c r="AJ21" s="12">
        <v>0</v>
      </c>
      <c r="AK21" s="12">
        <v>0</v>
      </c>
      <c r="AL21" s="12" t="s">
        <v>3448</v>
      </c>
      <c r="AM21" s="7" t="s">
        <v>608</v>
      </c>
      <c r="AN21" s="7" t="s">
        <v>634</v>
      </c>
      <c r="AO21" s="7">
        <v>2000</v>
      </c>
      <c r="AP21" s="12" t="s">
        <v>3458</v>
      </c>
      <c r="AQ21" s="12">
        <v>3307</v>
      </c>
      <c r="AR21" s="12">
        <v>1</v>
      </c>
      <c r="AS21" s="12" t="s">
        <v>555</v>
      </c>
      <c r="AT21" s="7" t="s">
        <v>349</v>
      </c>
      <c r="AU21" s="12">
        <v>0</v>
      </c>
      <c r="AV21" s="12">
        <v>0</v>
      </c>
      <c r="AW21" s="12">
        <v>0</v>
      </c>
      <c r="AX21" s="12">
        <v>0</v>
      </c>
      <c r="AY21" s="7">
        <v>0</v>
      </c>
      <c r="AZ21" s="12">
        <v>0</v>
      </c>
      <c r="BA21" s="12">
        <v>1</v>
      </c>
      <c r="BB21" s="12">
        <v>1</v>
      </c>
      <c r="BC21" s="12">
        <v>0</v>
      </c>
      <c r="BD21" s="12">
        <v>0</v>
      </c>
      <c r="BE21" s="12">
        <v>0</v>
      </c>
      <c r="BF21" s="7" t="s">
        <v>3259</v>
      </c>
      <c r="BG21" s="7" t="s">
        <v>812</v>
      </c>
      <c r="BH21" s="7">
        <v>1</v>
      </c>
      <c r="BI21" s="7" t="s">
        <v>3253</v>
      </c>
      <c r="BJ21" s="12" t="s">
        <v>3460</v>
      </c>
      <c r="BK21" s="12" t="s">
        <v>3472</v>
      </c>
      <c r="BL21" s="12" t="s">
        <v>3474</v>
      </c>
      <c r="BM21" s="7" t="s">
        <v>787</v>
      </c>
      <c r="BN21" s="7"/>
      <c r="BO21" s="12" t="s">
        <v>1208</v>
      </c>
      <c r="BP21" s="12" t="s">
        <v>1262</v>
      </c>
      <c r="BQ21" s="12"/>
      <c r="BR21" s="12" t="s">
        <v>1077</v>
      </c>
      <c r="BS21" s="12">
        <v>-1.3633999999999999</v>
      </c>
      <c r="BT21" s="12"/>
      <c r="BU21" s="12">
        <f>EXP(BS21)</f>
        <v>0.25578961213133355</v>
      </c>
      <c r="BV21" s="12" t="s">
        <v>3416</v>
      </c>
      <c r="BW21" s="12" t="s">
        <v>1077</v>
      </c>
      <c r="BX21" s="12" t="s">
        <v>1077</v>
      </c>
      <c r="BY21" s="12">
        <v>-11.3</v>
      </c>
      <c r="BZ21" s="12"/>
      <c r="CA21" s="12" t="s">
        <v>1077</v>
      </c>
      <c r="CB21" s="12" t="s">
        <v>1077</v>
      </c>
      <c r="CC21" s="12" t="s">
        <v>1077</v>
      </c>
      <c r="CD21" s="12" t="s">
        <v>1077</v>
      </c>
      <c r="CE21" s="12">
        <v>0.1</v>
      </c>
      <c r="CF21" s="12"/>
      <c r="CG21" s="12"/>
      <c r="CH21" s="12"/>
      <c r="CI21" s="12"/>
      <c r="CJ21" s="12">
        <v>0.59599999999999997</v>
      </c>
      <c r="CK21" s="12" t="s">
        <v>3828</v>
      </c>
      <c r="CL21" s="12" t="s">
        <v>1077</v>
      </c>
      <c r="CM21" s="12" t="s">
        <v>1077</v>
      </c>
      <c r="CN21" s="12" t="s">
        <v>1077</v>
      </c>
      <c r="CO21" s="12" t="s">
        <v>1077</v>
      </c>
      <c r="CP21" s="12"/>
      <c r="CQ21" s="12"/>
      <c r="CR21" s="12"/>
      <c r="CS21" s="12" t="s">
        <v>1077</v>
      </c>
      <c r="CT21" s="12" t="s">
        <v>1077</v>
      </c>
      <c r="CU21" s="12">
        <v>1.2048192771084338E-2</v>
      </c>
      <c r="CV21" s="12" t="s">
        <v>1137</v>
      </c>
      <c r="CW21" s="12"/>
      <c r="CX21" s="57"/>
    </row>
    <row r="22" spans="1:102" ht="16.5" x14ac:dyDescent="0.35">
      <c r="A22" s="56">
        <v>15</v>
      </c>
      <c r="B22" s="12" t="s">
        <v>3706</v>
      </c>
      <c r="C22" s="12">
        <v>15.6</v>
      </c>
      <c r="D22" s="12" t="s">
        <v>1553</v>
      </c>
      <c r="E22" s="12" t="s">
        <v>313</v>
      </c>
      <c r="F22" s="12" t="s">
        <v>3916</v>
      </c>
      <c r="G22" s="12" t="s">
        <v>212</v>
      </c>
      <c r="H22" s="12" t="s">
        <v>2805</v>
      </c>
      <c r="I22" s="12" t="s">
        <v>212</v>
      </c>
      <c r="J22" s="12" t="s">
        <v>556</v>
      </c>
      <c r="K22" s="12" t="s">
        <v>564</v>
      </c>
      <c r="L22" s="12" t="s">
        <v>558</v>
      </c>
      <c r="M22" s="12" t="s">
        <v>3164</v>
      </c>
      <c r="N22" s="12"/>
      <c r="O22" s="12" t="s">
        <v>3400</v>
      </c>
      <c r="P22" s="12" t="s">
        <v>3403</v>
      </c>
      <c r="Q22" s="12">
        <v>1</v>
      </c>
      <c r="R22" s="12">
        <v>0</v>
      </c>
      <c r="S22" s="12">
        <v>0</v>
      </c>
      <c r="T22" s="12">
        <v>0</v>
      </c>
      <c r="U22" s="12">
        <v>0</v>
      </c>
      <c r="V22" s="12">
        <v>0</v>
      </c>
      <c r="W22" s="12">
        <v>0</v>
      </c>
      <c r="X22" s="12">
        <v>0</v>
      </c>
      <c r="Y22" s="12">
        <v>0</v>
      </c>
      <c r="Z22" s="12">
        <v>0</v>
      </c>
      <c r="AA22" s="12">
        <v>0</v>
      </c>
      <c r="AB22" s="12">
        <v>1</v>
      </c>
      <c r="AC22" s="12">
        <v>0</v>
      </c>
      <c r="AD22" s="12">
        <v>0</v>
      </c>
      <c r="AE22" s="12">
        <v>0</v>
      </c>
      <c r="AF22" s="12">
        <v>0</v>
      </c>
      <c r="AG22" s="12">
        <v>0</v>
      </c>
      <c r="AH22" s="12">
        <v>0</v>
      </c>
      <c r="AI22" s="12">
        <v>0</v>
      </c>
      <c r="AJ22" s="12">
        <v>0</v>
      </c>
      <c r="AK22" s="12">
        <v>0</v>
      </c>
      <c r="AL22" s="12" t="s">
        <v>3448</v>
      </c>
      <c r="AM22" s="7" t="s">
        <v>608</v>
      </c>
      <c r="AN22" s="7" t="s">
        <v>633</v>
      </c>
      <c r="AO22" s="7">
        <v>2000</v>
      </c>
      <c r="AP22" s="12" t="s">
        <v>3458</v>
      </c>
      <c r="AQ22" s="12">
        <v>5727</v>
      </c>
      <c r="AR22" s="12">
        <v>1</v>
      </c>
      <c r="AS22" s="12" t="s">
        <v>555</v>
      </c>
      <c r="AT22" s="7" t="s">
        <v>349</v>
      </c>
      <c r="AU22" s="12">
        <v>0</v>
      </c>
      <c r="AV22" s="12">
        <v>0</v>
      </c>
      <c r="AW22" s="12">
        <v>0</v>
      </c>
      <c r="AX22" s="12">
        <v>0</v>
      </c>
      <c r="AY22" s="7">
        <v>0</v>
      </c>
      <c r="AZ22" s="12">
        <v>0</v>
      </c>
      <c r="BA22" s="12">
        <v>1</v>
      </c>
      <c r="BB22" s="12">
        <v>1</v>
      </c>
      <c r="BC22" s="12">
        <v>0</v>
      </c>
      <c r="BD22" s="12">
        <v>0</v>
      </c>
      <c r="BE22" s="12">
        <v>0</v>
      </c>
      <c r="BF22" s="7" t="s">
        <v>3259</v>
      </c>
      <c r="BG22" s="7" t="s">
        <v>812</v>
      </c>
      <c r="BH22" s="7">
        <v>1</v>
      </c>
      <c r="BI22" s="7" t="s">
        <v>3253</v>
      </c>
      <c r="BJ22" s="12" t="s">
        <v>3460</v>
      </c>
      <c r="BK22" s="12" t="s">
        <v>3472</v>
      </c>
      <c r="BL22" s="12" t="s">
        <v>3474</v>
      </c>
      <c r="BM22" s="7" t="s">
        <v>787</v>
      </c>
      <c r="BN22" s="7"/>
      <c r="BO22" s="12" t="s">
        <v>1208</v>
      </c>
      <c r="BP22" s="12" t="s">
        <v>1262</v>
      </c>
      <c r="BQ22" s="12"/>
      <c r="BR22" s="12" t="s">
        <v>1077</v>
      </c>
      <c r="BS22" s="12">
        <v>-1.3050999999999999</v>
      </c>
      <c r="BT22" s="12"/>
      <c r="BU22" s="12">
        <f>EXP(BS22)</f>
        <v>0.27114541914791279</v>
      </c>
      <c r="BV22" s="12" t="s">
        <v>3416</v>
      </c>
      <c r="BW22" s="12" t="s">
        <v>1077</v>
      </c>
      <c r="BX22" s="12" t="s">
        <v>1077</v>
      </c>
      <c r="BY22" s="12">
        <v>-10.86</v>
      </c>
      <c r="BZ22" s="12"/>
      <c r="CA22" s="12" t="s">
        <v>1077</v>
      </c>
      <c r="CB22" s="12" t="s">
        <v>1077</v>
      </c>
      <c r="CC22" s="12" t="s">
        <v>1077</v>
      </c>
      <c r="CD22" s="12" t="s">
        <v>1077</v>
      </c>
      <c r="CE22" s="12">
        <v>0.1</v>
      </c>
      <c r="CF22" s="12"/>
      <c r="CG22" s="12"/>
      <c r="CH22" s="12"/>
      <c r="CI22" s="12"/>
      <c r="CJ22" s="12">
        <v>0.59099999999999997</v>
      </c>
      <c r="CK22" s="12" t="s">
        <v>3828</v>
      </c>
      <c r="CL22" s="12" t="s">
        <v>1077</v>
      </c>
      <c r="CM22" s="12" t="s">
        <v>1077</v>
      </c>
      <c r="CN22" s="12" t="s">
        <v>1077</v>
      </c>
      <c r="CO22" s="12" t="s">
        <v>1077</v>
      </c>
      <c r="CP22" s="12"/>
      <c r="CQ22" s="12"/>
      <c r="CR22" s="12"/>
      <c r="CS22" s="12" t="s">
        <v>1077</v>
      </c>
      <c r="CT22" s="12" t="s">
        <v>1077</v>
      </c>
      <c r="CU22" s="12">
        <v>1.2048192771084338E-2</v>
      </c>
      <c r="CV22" s="12" t="s">
        <v>1137</v>
      </c>
      <c r="CW22" s="12"/>
      <c r="CX22" s="57"/>
    </row>
    <row r="23" spans="1:102" ht="16.5" x14ac:dyDescent="0.35">
      <c r="A23" s="56">
        <v>29</v>
      </c>
      <c r="B23" s="12" t="s">
        <v>3720</v>
      </c>
      <c r="C23" s="12">
        <v>29.1</v>
      </c>
      <c r="D23" s="12" t="s">
        <v>1820</v>
      </c>
      <c r="E23" s="12" t="s">
        <v>345</v>
      </c>
      <c r="F23" s="12">
        <v>3</v>
      </c>
      <c r="G23" s="12" t="s">
        <v>349</v>
      </c>
      <c r="H23" s="12" t="s">
        <v>2804</v>
      </c>
      <c r="I23" s="12" t="s">
        <v>1285</v>
      </c>
      <c r="J23" s="12" t="s">
        <v>560</v>
      </c>
      <c r="K23" s="12" t="s">
        <v>564</v>
      </c>
      <c r="L23" s="12" t="s">
        <v>1216</v>
      </c>
      <c r="M23" s="12" t="s">
        <v>3237</v>
      </c>
      <c r="N23" s="12" t="s">
        <v>3437</v>
      </c>
      <c r="O23" s="12" t="s">
        <v>3400</v>
      </c>
      <c r="P23" s="12" t="s">
        <v>3403</v>
      </c>
      <c r="Q23" s="12">
        <v>1</v>
      </c>
      <c r="R23" s="12">
        <v>0</v>
      </c>
      <c r="S23" s="12">
        <v>0</v>
      </c>
      <c r="T23" s="12">
        <v>0</v>
      </c>
      <c r="U23" s="12">
        <v>0</v>
      </c>
      <c r="V23" s="12">
        <v>0</v>
      </c>
      <c r="W23" s="12">
        <v>0</v>
      </c>
      <c r="X23" s="12">
        <v>0</v>
      </c>
      <c r="Y23" s="12">
        <v>0</v>
      </c>
      <c r="Z23" s="12">
        <v>0</v>
      </c>
      <c r="AA23" s="12">
        <v>0</v>
      </c>
      <c r="AB23" s="12">
        <v>1</v>
      </c>
      <c r="AC23" s="12">
        <v>0</v>
      </c>
      <c r="AD23" s="12">
        <v>0</v>
      </c>
      <c r="AE23" s="12">
        <v>0</v>
      </c>
      <c r="AF23" s="12">
        <v>0</v>
      </c>
      <c r="AG23" s="12">
        <v>0</v>
      </c>
      <c r="AH23" s="12">
        <v>0</v>
      </c>
      <c r="AI23" s="12">
        <v>0</v>
      </c>
      <c r="AJ23" s="12">
        <v>0</v>
      </c>
      <c r="AK23" s="12">
        <v>0</v>
      </c>
      <c r="AL23" s="12" t="s">
        <v>3448</v>
      </c>
      <c r="AM23" s="7" t="s">
        <v>608</v>
      </c>
      <c r="AN23" s="7" t="s">
        <v>634</v>
      </c>
      <c r="AO23" s="7">
        <v>2000</v>
      </c>
      <c r="AP23" s="12" t="s">
        <v>3458</v>
      </c>
      <c r="AQ23" s="12">
        <v>3394</v>
      </c>
      <c r="AR23" s="12">
        <v>1</v>
      </c>
      <c r="AS23" s="12" t="s">
        <v>555</v>
      </c>
      <c r="AT23" s="7" t="s">
        <v>212</v>
      </c>
      <c r="AU23" s="12">
        <v>0</v>
      </c>
      <c r="AV23" s="12">
        <v>0</v>
      </c>
      <c r="AW23" s="12">
        <v>0</v>
      </c>
      <c r="AX23" s="12">
        <v>0</v>
      </c>
      <c r="AY23" s="7">
        <v>1</v>
      </c>
      <c r="AZ23" s="12">
        <v>1</v>
      </c>
      <c r="BA23" s="12">
        <v>1</v>
      </c>
      <c r="BB23" s="12">
        <v>1</v>
      </c>
      <c r="BC23" s="12">
        <v>1</v>
      </c>
      <c r="BD23" s="12">
        <v>0</v>
      </c>
      <c r="BE23" s="12">
        <v>1</v>
      </c>
      <c r="BF23" s="7" t="s">
        <v>772</v>
      </c>
      <c r="BG23" s="7" t="s">
        <v>2790</v>
      </c>
      <c r="BH23" s="7"/>
      <c r="BI23" s="7" t="s">
        <v>2816</v>
      </c>
      <c r="BJ23" s="12" t="s">
        <v>3460</v>
      </c>
      <c r="BK23" s="12" t="s">
        <v>3472</v>
      </c>
      <c r="BL23" s="12" t="s">
        <v>3482</v>
      </c>
      <c r="BM23" s="7" t="s">
        <v>787</v>
      </c>
      <c r="BN23" s="7"/>
      <c r="BO23" s="12"/>
      <c r="BP23" s="12" t="s">
        <v>3560</v>
      </c>
      <c r="BQ23" s="12">
        <f>CV23</f>
        <v>0.22283013224024867</v>
      </c>
      <c r="BR23" s="12" t="s">
        <v>3510</v>
      </c>
      <c r="BS23" s="12">
        <v>1.0999999999999999E-2</v>
      </c>
      <c r="BT23" s="12"/>
      <c r="BU23" s="12"/>
      <c r="BV23" s="12" t="s">
        <v>1077</v>
      </c>
      <c r="BW23" s="12" t="s">
        <v>1077</v>
      </c>
      <c r="BX23" s="12" t="s">
        <v>1077</v>
      </c>
      <c r="BY23" s="12">
        <v>0.97</v>
      </c>
      <c r="BZ23" s="12"/>
      <c r="CA23" s="12" t="s">
        <v>1077</v>
      </c>
      <c r="CB23" s="12" t="s">
        <v>1077</v>
      </c>
      <c r="CC23" s="12" t="s">
        <v>1077</v>
      </c>
      <c r="CD23" s="12" t="s">
        <v>1077</v>
      </c>
      <c r="CE23" s="12" t="s">
        <v>1077</v>
      </c>
      <c r="CF23" s="12"/>
      <c r="CG23" s="12"/>
      <c r="CH23" s="12">
        <f>BQ23/BY23</f>
        <v>0.22972178581468936</v>
      </c>
      <c r="CI23" s="12" t="s">
        <v>3553</v>
      </c>
      <c r="CJ23" s="12">
        <v>0.68</v>
      </c>
      <c r="CK23" s="12" t="s">
        <v>3824</v>
      </c>
      <c r="CL23" s="12" t="s">
        <v>1077</v>
      </c>
      <c r="CM23" s="12" t="s">
        <v>1077</v>
      </c>
      <c r="CN23" s="12" t="s">
        <v>1077</v>
      </c>
      <c r="CO23" s="12" t="s">
        <v>1077</v>
      </c>
      <c r="CP23" s="12">
        <v>1</v>
      </c>
      <c r="CQ23" s="12">
        <v>14</v>
      </c>
      <c r="CR23" s="12">
        <v>0</v>
      </c>
      <c r="CS23" s="12">
        <v>3380</v>
      </c>
      <c r="CT23" s="12">
        <v>4.9364957465178605E-2</v>
      </c>
      <c r="CU23" s="12" t="s">
        <v>1077</v>
      </c>
      <c r="CV23" s="12">
        <f>BS23/CT23</f>
        <v>0.22283013224024867</v>
      </c>
      <c r="CW23" s="12"/>
      <c r="CX23" s="57"/>
    </row>
    <row r="24" spans="1:102" ht="16.5" x14ac:dyDescent="0.35">
      <c r="A24" s="56">
        <v>47</v>
      </c>
      <c r="B24" s="12" t="s">
        <v>3737</v>
      </c>
      <c r="C24" s="12">
        <v>47.7</v>
      </c>
      <c r="D24" s="12" t="s">
        <v>2092</v>
      </c>
      <c r="E24" s="12" t="s">
        <v>389</v>
      </c>
      <c r="F24" s="12">
        <v>3</v>
      </c>
      <c r="G24" s="12" t="s">
        <v>212</v>
      </c>
      <c r="H24" s="12" t="s">
        <v>2805</v>
      </c>
      <c r="I24" s="12" t="s">
        <v>212</v>
      </c>
      <c r="J24" s="12" t="s">
        <v>556</v>
      </c>
      <c r="K24" s="12" t="s">
        <v>573</v>
      </c>
      <c r="L24" s="12" t="s">
        <v>558</v>
      </c>
      <c r="M24" s="12" t="s">
        <v>3164</v>
      </c>
      <c r="N24" s="12"/>
      <c r="O24" s="12" t="s">
        <v>3400</v>
      </c>
      <c r="P24" s="12" t="s">
        <v>3401</v>
      </c>
      <c r="Q24" s="12">
        <v>1</v>
      </c>
      <c r="R24" s="12">
        <v>0</v>
      </c>
      <c r="S24" s="12">
        <v>0</v>
      </c>
      <c r="T24" s="12">
        <v>0</v>
      </c>
      <c r="U24" s="12">
        <v>0</v>
      </c>
      <c r="V24" s="12">
        <v>0</v>
      </c>
      <c r="W24" s="12">
        <v>0</v>
      </c>
      <c r="X24" s="12">
        <v>0</v>
      </c>
      <c r="Y24" s="12">
        <v>0</v>
      </c>
      <c r="Z24" s="12">
        <v>0</v>
      </c>
      <c r="AA24" s="12">
        <v>0</v>
      </c>
      <c r="AB24" s="12">
        <v>0</v>
      </c>
      <c r="AC24" s="12">
        <v>0</v>
      </c>
      <c r="AD24" s="12">
        <v>0</v>
      </c>
      <c r="AE24" s="12">
        <v>0</v>
      </c>
      <c r="AF24" s="12">
        <v>0</v>
      </c>
      <c r="AG24" s="12">
        <v>0</v>
      </c>
      <c r="AH24" s="12">
        <v>0</v>
      </c>
      <c r="AI24" s="12">
        <v>0</v>
      </c>
      <c r="AJ24" s="12">
        <v>1</v>
      </c>
      <c r="AK24" s="12">
        <v>0</v>
      </c>
      <c r="AL24" s="12" t="s">
        <v>607</v>
      </c>
      <c r="AM24" s="7" t="s">
        <v>608</v>
      </c>
      <c r="AN24" s="7" t="s">
        <v>614</v>
      </c>
      <c r="AO24" s="7" t="s">
        <v>685</v>
      </c>
      <c r="AP24" s="12" t="s">
        <v>3235</v>
      </c>
      <c r="AQ24" s="12">
        <v>6369</v>
      </c>
      <c r="AR24" s="12">
        <v>108</v>
      </c>
      <c r="AS24" s="12" t="s">
        <v>755</v>
      </c>
      <c r="AT24" s="7" t="s">
        <v>212</v>
      </c>
      <c r="AU24" s="12">
        <v>0</v>
      </c>
      <c r="AV24" s="12">
        <v>0</v>
      </c>
      <c r="AW24" s="12">
        <v>1</v>
      </c>
      <c r="AX24" s="12">
        <v>1</v>
      </c>
      <c r="AY24" s="7">
        <v>0</v>
      </c>
      <c r="AZ24" s="12">
        <v>0</v>
      </c>
      <c r="BA24" s="12">
        <v>1</v>
      </c>
      <c r="BB24" s="12">
        <v>1</v>
      </c>
      <c r="BC24" s="12">
        <v>0</v>
      </c>
      <c r="BD24" s="12">
        <v>0</v>
      </c>
      <c r="BE24" s="12">
        <v>1</v>
      </c>
      <c r="BF24" s="7" t="s">
        <v>2821</v>
      </c>
      <c r="BG24" s="7" t="s">
        <v>1243</v>
      </c>
      <c r="BH24" s="7"/>
      <c r="BI24" s="7" t="s">
        <v>2819</v>
      </c>
      <c r="BJ24" s="12" t="s">
        <v>718</v>
      </c>
      <c r="BK24" s="12" t="s">
        <v>1044</v>
      </c>
      <c r="BL24" s="12" t="s">
        <v>3473</v>
      </c>
      <c r="BM24" s="7" t="s">
        <v>790</v>
      </c>
      <c r="BN24" s="7"/>
      <c r="BO24" s="12"/>
      <c r="BP24" s="12" t="s">
        <v>3548</v>
      </c>
      <c r="BQ24" s="12">
        <v>-0.15260000000000001</v>
      </c>
      <c r="BR24" s="12" t="s">
        <v>3429</v>
      </c>
      <c r="BS24" s="12">
        <v>-0.15260000000000001</v>
      </c>
      <c r="BT24" s="12"/>
      <c r="BU24" s="12"/>
      <c r="BV24" s="12" t="s">
        <v>1077</v>
      </c>
      <c r="BW24" s="12" t="s">
        <v>1077</v>
      </c>
      <c r="BX24" s="12" t="s">
        <v>1077</v>
      </c>
      <c r="BY24" s="12">
        <v>-10.75</v>
      </c>
      <c r="BZ24" s="12"/>
      <c r="CA24" s="12" t="s">
        <v>1077</v>
      </c>
      <c r="CB24" s="12" t="s">
        <v>1077</v>
      </c>
      <c r="CC24" s="12" t="s">
        <v>1077</v>
      </c>
      <c r="CD24" s="12" t="s">
        <v>1077</v>
      </c>
      <c r="CE24" s="12">
        <v>0.01</v>
      </c>
      <c r="CF24" s="12"/>
      <c r="CG24" s="12"/>
      <c r="CH24" s="12">
        <f>BQ24/BY24</f>
        <v>1.4195348837209304E-2</v>
      </c>
      <c r="CI24" s="12" t="s">
        <v>3553</v>
      </c>
      <c r="CJ24" s="12">
        <v>0.95920000000000005</v>
      </c>
      <c r="CK24" s="12" t="s">
        <v>3824</v>
      </c>
      <c r="CL24" s="12" t="s">
        <v>1077</v>
      </c>
      <c r="CM24" s="12" t="s">
        <v>1077</v>
      </c>
      <c r="CN24" s="12" t="s">
        <v>1077</v>
      </c>
      <c r="CO24" s="12" t="s">
        <v>1077</v>
      </c>
      <c r="CP24" s="12">
        <v>1</v>
      </c>
      <c r="CQ24" s="12">
        <v>24</v>
      </c>
      <c r="CR24" s="12">
        <v>1</v>
      </c>
      <c r="CS24" s="12">
        <v>6344</v>
      </c>
      <c r="CT24" s="12" t="s">
        <v>1077</v>
      </c>
      <c r="CU24" s="12" t="s">
        <v>1077</v>
      </c>
      <c r="CV24" s="12" t="s">
        <v>1077</v>
      </c>
      <c r="CW24" s="12"/>
      <c r="CX24" s="57"/>
    </row>
    <row r="25" spans="1:102" ht="16.5" x14ac:dyDescent="0.35">
      <c r="A25" s="56">
        <v>15</v>
      </c>
      <c r="B25" s="12" t="s">
        <v>3706</v>
      </c>
      <c r="C25" s="12">
        <v>15.6</v>
      </c>
      <c r="D25" s="12" t="s">
        <v>1556</v>
      </c>
      <c r="E25" s="12" t="s">
        <v>313</v>
      </c>
      <c r="F25" s="12" t="s">
        <v>3916</v>
      </c>
      <c r="G25" s="12" t="s">
        <v>212</v>
      </c>
      <c r="H25" s="12" t="s">
        <v>2805</v>
      </c>
      <c r="I25" s="12" t="s">
        <v>212</v>
      </c>
      <c r="J25" s="12" t="s">
        <v>556</v>
      </c>
      <c r="K25" s="12" t="s">
        <v>564</v>
      </c>
      <c r="L25" s="12" t="s">
        <v>558</v>
      </c>
      <c r="M25" s="12" t="s">
        <v>3164</v>
      </c>
      <c r="N25" s="12"/>
      <c r="O25" s="12" t="s">
        <v>3400</v>
      </c>
      <c r="P25" s="12" t="s">
        <v>3403</v>
      </c>
      <c r="Q25" s="12">
        <v>1</v>
      </c>
      <c r="R25" s="12">
        <v>0</v>
      </c>
      <c r="S25" s="12">
        <v>0</v>
      </c>
      <c r="T25" s="12">
        <v>0</v>
      </c>
      <c r="U25" s="12">
        <v>0</v>
      </c>
      <c r="V25" s="12">
        <v>0</v>
      </c>
      <c r="W25" s="12">
        <v>0</v>
      </c>
      <c r="X25" s="12">
        <v>0</v>
      </c>
      <c r="Y25" s="12">
        <v>0</v>
      </c>
      <c r="Z25" s="12">
        <v>0</v>
      </c>
      <c r="AA25" s="12">
        <v>0</v>
      </c>
      <c r="AB25" s="12">
        <v>1</v>
      </c>
      <c r="AC25" s="12">
        <v>0</v>
      </c>
      <c r="AD25" s="12">
        <v>0</v>
      </c>
      <c r="AE25" s="12">
        <v>0</v>
      </c>
      <c r="AF25" s="12">
        <v>0</v>
      </c>
      <c r="AG25" s="12">
        <v>0</v>
      </c>
      <c r="AH25" s="12">
        <v>0</v>
      </c>
      <c r="AI25" s="12">
        <v>0</v>
      </c>
      <c r="AJ25" s="12">
        <v>0</v>
      </c>
      <c r="AK25" s="12">
        <v>0</v>
      </c>
      <c r="AL25" s="12" t="s">
        <v>3448</v>
      </c>
      <c r="AM25" s="7" t="s">
        <v>608</v>
      </c>
      <c r="AN25" s="7" t="s">
        <v>633</v>
      </c>
      <c r="AO25" s="7">
        <v>2000</v>
      </c>
      <c r="AP25" s="12" t="s">
        <v>3458</v>
      </c>
      <c r="AQ25" s="12">
        <v>5727</v>
      </c>
      <c r="AR25" s="12">
        <v>1</v>
      </c>
      <c r="AS25" s="12" t="s">
        <v>555</v>
      </c>
      <c r="AT25" s="7" t="s">
        <v>349</v>
      </c>
      <c r="AU25" s="12">
        <v>0</v>
      </c>
      <c r="AV25" s="12">
        <v>0</v>
      </c>
      <c r="AW25" s="12">
        <v>0</v>
      </c>
      <c r="AX25" s="12">
        <v>0</v>
      </c>
      <c r="AY25" s="7">
        <v>0</v>
      </c>
      <c r="AZ25" s="12">
        <v>0</v>
      </c>
      <c r="BA25" s="12">
        <v>1</v>
      </c>
      <c r="BB25" s="12">
        <v>1</v>
      </c>
      <c r="BC25" s="12">
        <v>0</v>
      </c>
      <c r="BD25" s="12">
        <v>0</v>
      </c>
      <c r="BE25" s="12">
        <v>0</v>
      </c>
      <c r="BF25" s="7" t="s">
        <v>3259</v>
      </c>
      <c r="BG25" s="7" t="s">
        <v>818</v>
      </c>
      <c r="BH25" s="7">
        <v>1</v>
      </c>
      <c r="BI25" s="7" t="s">
        <v>3253</v>
      </c>
      <c r="BJ25" s="12" t="s">
        <v>3460</v>
      </c>
      <c r="BK25" s="12" t="s">
        <v>3472</v>
      </c>
      <c r="BL25" s="12" t="s">
        <v>3474</v>
      </c>
      <c r="BM25" s="7" t="s">
        <v>787</v>
      </c>
      <c r="BN25" s="7"/>
      <c r="BO25" s="12" t="s">
        <v>1208</v>
      </c>
      <c r="BP25" s="12" t="s">
        <v>1262</v>
      </c>
      <c r="BQ25" s="12"/>
      <c r="BR25" s="12" t="s">
        <v>1077</v>
      </c>
      <c r="BS25" s="12">
        <v>-0.81169999999999998</v>
      </c>
      <c r="BT25" s="12"/>
      <c r="BU25" s="12">
        <f>EXP(BS25)</f>
        <v>0.444102449966158</v>
      </c>
      <c r="BV25" s="12" t="s">
        <v>3416</v>
      </c>
      <c r="BW25" s="12" t="s">
        <v>1077</v>
      </c>
      <c r="BX25" s="12" t="s">
        <v>1077</v>
      </c>
      <c r="BY25" s="12">
        <v>-10.74</v>
      </c>
      <c r="BZ25" s="12"/>
      <c r="CA25" s="12" t="s">
        <v>1077</v>
      </c>
      <c r="CB25" s="12" t="s">
        <v>1077</v>
      </c>
      <c r="CC25" s="12" t="s">
        <v>1077</v>
      </c>
      <c r="CD25" s="12" t="s">
        <v>1077</v>
      </c>
      <c r="CE25" s="12">
        <v>0.1</v>
      </c>
      <c r="CF25" s="12"/>
      <c r="CG25" s="12"/>
      <c r="CH25" s="12"/>
      <c r="CI25" s="12"/>
      <c r="CJ25" s="12">
        <v>0.59099999999999997</v>
      </c>
      <c r="CK25" s="12" t="s">
        <v>3828</v>
      </c>
      <c r="CL25" s="12" t="s">
        <v>1077</v>
      </c>
      <c r="CM25" s="12" t="s">
        <v>1077</v>
      </c>
      <c r="CN25" s="12" t="s">
        <v>1077</v>
      </c>
      <c r="CO25" s="12" t="s">
        <v>1077</v>
      </c>
      <c r="CP25" s="12"/>
      <c r="CQ25" s="12"/>
      <c r="CR25" s="12"/>
      <c r="CS25" s="12" t="s">
        <v>1077</v>
      </c>
      <c r="CT25" s="12" t="s">
        <v>1077</v>
      </c>
      <c r="CU25" s="12">
        <v>3.5969966823817007E-2</v>
      </c>
      <c r="CV25" s="12" t="s">
        <v>1137</v>
      </c>
      <c r="CW25" s="12"/>
      <c r="CX25" s="57"/>
    </row>
    <row r="26" spans="1:102" ht="16.5" x14ac:dyDescent="0.35">
      <c r="A26" s="56">
        <v>29</v>
      </c>
      <c r="B26" s="12" t="s">
        <v>3720</v>
      </c>
      <c r="C26" s="12">
        <v>29.1</v>
      </c>
      <c r="D26" s="12" t="s">
        <v>1818</v>
      </c>
      <c r="E26" s="12" t="s">
        <v>345</v>
      </c>
      <c r="F26" s="12">
        <v>3</v>
      </c>
      <c r="G26" s="12" t="s">
        <v>212</v>
      </c>
      <c r="H26" s="12" t="s">
        <v>2804</v>
      </c>
      <c r="I26" s="12" t="s">
        <v>212</v>
      </c>
      <c r="J26" s="12" t="s">
        <v>560</v>
      </c>
      <c r="K26" s="12" t="s">
        <v>564</v>
      </c>
      <c r="L26" s="12" t="s">
        <v>1216</v>
      </c>
      <c r="M26" s="12" t="s">
        <v>3237</v>
      </c>
      <c r="N26" s="12" t="s">
        <v>3437</v>
      </c>
      <c r="O26" s="12" t="s">
        <v>3400</v>
      </c>
      <c r="P26" s="12" t="s">
        <v>3403</v>
      </c>
      <c r="Q26" s="12">
        <v>1</v>
      </c>
      <c r="R26" s="12">
        <v>0</v>
      </c>
      <c r="S26" s="12">
        <v>0</v>
      </c>
      <c r="T26" s="12">
        <v>0</v>
      </c>
      <c r="U26" s="12">
        <v>0</v>
      </c>
      <c r="V26" s="12">
        <v>0</v>
      </c>
      <c r="W26" s="12">
        <v>0</v>
      </c>
      <c r="X26" s="12">
        <v>0</v>
      </c>
      <c r="Y26" s="12">
        <v>0</v>
      </c>
      <c r="Z26" s="12">
        <v>0</v>
      </c>
      <c r="AA26" s="12">
        <v>0</v>
      </c>
      <c r="AB26" s="12">
        <v>1</v>
      </c>
      <c r="AC26" s="12">
        <v>0</v>
      </c>
      <c r="AD26" s="12">
        <v>0</v>
      </c>
      <c r="AE26" s="12">
        <v>0</v>
      </c>
      <c r="AF26" s="12">
        <v>0</v>
      </c>
      <c r="AG26" s="12">
        <v>0</v>
      </c>
      <c r="AH26" s="12">
        <v>0</v>
      </c>
      <c r="AI26" s="12">
        <v>0</v>
      </c>
      <c r="AJ26" s="12">
        <v>0</v>
      </c>
      <c r="AK26" s="12">
        <v>0</v>
      </c>
      <c r="AL26" s="12" t="s">
        <v>3448</v>
      </c>
      <c r="AM26" s="7" t="s">
        <v>608</v>
      </c>
      <c r="AN26" s="7" t="s">
        <v>634</v>
      </c>
      <c r="AO26" s="7">
        <v>2000</v>
      </c>
      <c r="AP26" s="12" t="s">
        <v>3458</v>
      </c>
      <c r="AQ26" s="12">
        <v>3394</v>
      </c>
      <c r="AR26" s="12">
        <v>1</v>
      </c>
      <c r="AS26" s="12" t="s">
        <v>555</v>
      </c>
      <c r="AT26" s="7" t="s">
        <v>212</v>
      </c>
      <c r="AU26" s="12">
        <v>0</v>
      </c>
      <c r="AV26" s="12">
        <v>0</v>
      </c>
      <c r="AW26" s="12">
        <v>0</v>
      </c>
      <c r="AX26" s="12">
        <v>0</v>
      </c>
      <c r="AY26" s="7">
        <v>1</v>
      </c>
      <c r="AZ26" s="12">
        <v>1</v>
      </c>
      <c r="BA26" s="12">
        <v>1</v>
      </c>
      <c r="BB26" s="12">
        <v>1</v>
      </c>
      <c r="BC26" s="12">
        <v>1</v>
      </c>
      <c r="BD26" s="12">
        <v>0</v>
      </c>
      <c r="BE26" s="12">
        <v>1</v>
      </c>
      <c r="BF26" s="7" t="s">
        <v>766</v>
      </c>
      <c r="BG26" s="7" t="s">
        <v>162</v>
      </c>
      <c r="BH26" s="7"/>
      <c r="BI26" s="7" t="s">
        <v>2807</v>
      </c>
      <c r="BJ26" s="12" t="s">
        <v>3460</v>
      </c>
      <c r="BK26" s="12" t="s">
        <v>3472</v>
      </c>
      <c r="BL26" s="12" t="s">
        <v>3482</v>
      </c>
      <c r="BM26" s="7" t="s">
        <v>787</v>
      </c>
      <c r="BN26" s="7"/>
      <c r="BO26" s="12"/>
      <c r="BP26" s="12" t="s">
        <v>3554</v>
      </c>
      <c r="BQ26" s="47">
        <f>CV26</f>
        <v>0.58923070175438597</v>
      </c>
      <c r="BR26" s="12" t="s">
        <v>3508</v>
      </c>
      <c r="BS26" s="12">
        <v>0.317</v>
      </c>
      <c r="BT26" s="12"/>
      <c r="BU26" s="12"/>
      <c r="BV26" s="12" t="s">
        <v>1077</v>
      </c>
      <c r="BW26" s="12" t="s">
        <v>1077</v>
      </c>
      <c r="BX26" s="12" t="s">
        <v>1077</v>
      </c>
      <c r="BY26" s="12">
        <v>8.1999999999999993</v>
      </c>
      <c r="BZ26" s="12"/>
      <c r="CA26" s="12" t="s">
        <v>1077</v>
      </c>
      <c r="CB26" s="12" t="s">
        <v>1077</v>
      </c>
      <c r="CC26" s="12" t="s">
        <v>1077</v>
      </c>
      <c r="CD26" s="12" t="s">
        <v>1077</v>
      </c>
      <c r="CE26" s="12">
        <v>0.01</v>
      </c>
      <c r="CF26" s="12"/>
      <c r="CG26" s="12"/>
      <c r="CH26" s="12">
        <f>BQ26/BY26</f>
        <v>7.1857402652973898E-2</v>
      </c>
      <c r="CI26" s="12" t="s">
        <v>3553</v>
      </c>
      <c r="CJ26" s="12">
        <v>0.68</v>
      </c>
      <c r="CK26" s="12" t="s">
        <v>3824</v>
      </c>
      <c r="CL26" s="12" t="s">
        <v>1077</v>
      </c>
      <c r="CM26" s="12" t="s">
        <v>1077</v>
      </c>
      <c r="CN26" s="12" t="s">
        <v>1077</v>
      </c>
      <c r="CO26" s="12" t="s">
        <v>1077</v>
      </c>
      <c r="CP26" s="12">
        <v>1</v>
      </c>
      <c r="CQ26" s="12">
        <v>14</v>
      </c>
      <c r="CR26" s="12">
        <v>0</v>
      </c>
      <c r="CS26" s="12">
        <v>3380</v>
      </c>
      <c r="CT26" s="12">
        <f>0.28*3.8+0.13*10.2+0.33*2.2+0.26*15.2</f>
        <v>7.0679999999999996</v>
      </c>
      <c r="CU26" s="12">
        <f>(0.28*8919+0.13*19509+0.33*5911+0.26*23668)/1000</f>
        <v>13.137799999999999</v>
      </c>
      <c r="CV26" s="12">
        <f>BS26*CU26/CT26</f>
        <v>0.58923070175438597</v>
      </c>
      <c r="CW26" s="12"/>
      <c r="CX26" s="57"/>
    </row>
    <row r="27" spans="1:102" ht="16.5" x14ac:dyDescent="0.35">
      <c r="A27" s="56">
        <v>15</v>
      </c>
      <c r="B27" s="12" t="s">
        <v>3706</v>
      </c>
      <c r="C27" s="12">
        <v>15.8</v>
      </c>
      <c r="D27" s="12" t="s">
        <v>1575</v>
      </c>
      <c r="E27" s="12" t="s">
        <v>315</v>
      </c>
      <c r="F27" s="12" t="s">
        <v>3916</v>
      </c>
      <c r="G27" s="12" t="s">
        <v>212</v>
      </c>
      <c r="H27" s="12" t="s">
        <v>2805</v>
      </c>
      <c r="I27" s="12" t="s">
        <v>212</v>
      </c>
      <c r="J27" s="12" t="s">
        <v>556</v>
      </c>
      <c r="K27" s="12" t="s">
        <v>564</v>
      </c>
      <c r="L27" s="12" t="s">
        <v>558</v>
      </c>
      <c r="M27" s="12" t="s">
        <v>3164</v>
      </c>
      <c r="N27" s="12"/>
      <c r="O27" s="12" t="s">
        <v>3400</v>
      </c>
      <c r="P27" s="12" t="s">
        <v>3403</v>
      </c>
      <c r="Q27" s="12">
        <v>1</v>
      </c>
      <c r="R27" s="12">
        <v>0</v>
      </c>
      <c r="S27" s="12">
        <v>0</v>
      </c>
      <c r="T27" s="12">
        <v>0</v>
      </c>
      <c r="U27" s="12">
        <v>0</v>
      </c>
      <c r="V27" s="12">
        <v>0</v>
      </c>
      <c r="W27" s="12">
        <v>0</v>
      </c>
      <c r="X27" s="12">
        <v>0</v>
      </c>
      <c r="Y27" s="12">
        <v>0</v>
      </c>
      <c r="Z27" s="12">
        <v>0</v>
      </c>
      <c r="AA27" s="12">
        <v>0</v>
      </c>
      <c r="AB27" s="12">
        <v>1</v>
      </c>
      <c r="AC27" s="12">
        <v>0</v>
      </c>
      <c r="AD27" s="12">
        <v>0</v>
      </c>
      <c r="AE27" s="12">
        <v>0</v>
      </c>
      <c r="AF27" s="12">
        <v>0</v>
      </c>
      <c r="AG27" s="12">
        <v>0</v>
      </c>
      <c r="AH27" s="12">
        <v>0</v>
      </c>
      <c r="AI27" s="12">
        <v>0</v>
      </c>
      <c r="AJ27" s="12">
        <v>0</v>
      </c>
      <c r="AK27" s="12">
        <v>0</v>
      </c>
      <c r="AL27" s="12" t="s">
        <v>3448</v>
      </c>
      <c r="AM27" s="7" t="s">
        <v>608</v>
      </c>
      <c r="AN27" s="7" t="s">
        <v>615</v>
      </c>
      <c r="AO27" s="7">
        <v>2000</v>
      </c>
      <c r="AP27" s="12" t="s">
        <v>3458</v>
      </c>
      <c r="AQ27" s="12">
        <v>1430</v>
      </c>
      <c r="AR27" s="12">
        <v>1</v>
      </c>
      <c r="AS27" s="12" t="s">
        <v>555</v>
      </c>
      <c r="AT27" s="7" t="s">
        <v>349</v>
      </c>
      <c r="AU27" s="12">
        <v>0</v>
      </c>
      <c r="AV27" s="12">
        <v>0</v>
      </c>
      <c r="AW27" s="12">
        <v>0</v>
      </c>
      <c r="AX27" s="12">
        <v>0</v>
      </c>
      <c r="AY27" s="7">
        <v>0</v>
      </c>
      <c r="AZ27" s="12">
        <v>0</v>
      </c>
      <c r="BA27" s="12">
        <v>1</v>
      </c>
      <c r="BB27" s="12">
        <v>1</v>
      </c>
      <c r="BC27" s="12">
        <v>0</v>
      </c>
      <c r="BD27" s="12">
        <v>0</v>
      </c>
      <c r="BE27" s="12">
        <v>0</v>
      </c>
      <c r="BF27" s="7" t="s">
        <v>3259</v>
      </c>
      <c r="BG27" s="7" t="s">
        <v>809</v>
      </c>
      <c r="BH27" s="7">
        <v>1</v>
      </c>
      <c r="BI27" s="7" t="s">
        <v>3253</v>
      </c>
      <c r="BJ27" s="12" t="s">
        <v>3460</v>
      </c>
      <c r="BK27" s="12" t="s">
        <v>3472</v>
      </c>
      <c r="BL27" s="12" t="s">
        <v>3474</v>
      </c>
      <c r="BM27" s="7" t="s">
        <v>787</v>
      </c>
      <c r="BN27" s="7"/>
      <c r="BO27" s="12" t="s">
        <v>1208</v>
      </c>
      <c r="BP27" s="12" t="s">
        <v>1262</v>
      </c>
      <c r="BQ27" s="12"/>
      <c r="BR27" s="12" t="s">
        <v>1077</v>
      </c>
      <c r="BS27" s="12">
        <v>-1.4175</v>
      </c>
      <c r="BT27" s="12"/>
      <c r="BU27" s="12">
        <f>EXP(BS27)</f>
        <v>0.24231905792543904</v>
      </c>
      <c r="BV27" s="12" t="s">
        <v>3416</v>
      </c>
      <c r="BW27" s="12" t="s">
        <v>1077</v>
      </c>
      <c r="BX27" s="12" t="s">
        <v>1077</v>
      </c>
      <c r="BY27" s="12">
        <v>-9.2799999999999994</v>
      </c>
      <c r="BZ27" s="12"/>
      <c r="CA27" s="12" t="s">
        <v>1077</v>
      </c>
      <c r="CB27" s="12" t="s">
        <v>1077</v>
      </c>
      <c r="CC27" s="12" t="s">
        <v>1077</v>
      </c>
      <c r="CD27" s="12" t="s">
        <v>1077</v>
      </c>
      <c r="CE27" s="12">
        <v>0.1</v>
      </c>
      <c r="CF27" s="12"/>
      <c r="CG27" s="12"/>
      <c r="CH27" s="12"/>
      <c r="CI27" s="12"/>
      <c r="CJ27" s="12">
        <v>0.55300000000000005</v>
      </c>
      <c r="CK27" s="12" t="s">
        <v>3828</v>
      </c>
      <c r="CL27" s="12" t="s">
        <v>1077</v>
      </c>
      <c r="CM27" s="12" t="s">
        <v>1077</v>
      </c>
      <c r="CN27" s="12" t="s">
        <v>1077</v>
      </c>
      <c r="CO27" s="12" t="s">
        <v>1077</v>
      </c>
      <c r="CP27" s="12"/>
      <c r="CQ27" s="12"/>
      <c r="CR27" s="12"/>
      <c r="CS27" s="12" t="s">
        <v>1077</v>
      </c>
      <c r="CT27" s="12" t="s">
        <v>1077</v>
      </c>
      <c r="CU27" s="12">
        <v>3.719224724986904E-2</v>
      </c>
      <c r="CV27" s="12" t="s">
        <v>1137</v>
      </c>
      <c r="CW27" s="12"/>
      <c r="CX27" s="57"/>
    </row>
    <row r="28" spans="1:102" ht="16.5" x14ac:dyDescent="0.35">
      <c r="A28" s="56">
        <v>15</v>
      </c>
      <c r="B28" s="12" t="s">
        <v>3706</v>
      </c>
      <c r="C28" s="12">
        <v>15.8</v>
      </c>
      <c r="D28" s="12" t="s">
        <v>1576</v>
      </c>
      <c r="E28" s="12" t="s">
        <v>315</v>
      </c>
      <c r="F28" s="12" t="s">
        <v>3916</v>
      </c>
      <c r="G28" s="12" t="s">
        <v>212</v>
      </c>
      <c r="H28" s="12" t="s">
        <v>2805</v>
      </c>
      <c r="I28" s="12" t="s">
        <v>212</v>
      </c>
      <c r="J28" s="12" t="s">
        <v>556</v>
      </c>
      <c r="K28" s="12" t="s">
        <v>564</v>
      </c>
      <c r="L28" s="12" t="s">
        <v>558</v>
      </c>
      <c r="M28" s="12" t="s">
        <v>3164</v>
      </c>
      <c r="N28" s="12"/>
      <c r="O28" s="12" t="s">
        <v>3400</v>
      </c>
      <c r="P28" s="12" t="s">
        <v>3403</v>
      </c>
      <c r="Q28" s="12">
        <v>1</v>
      </c>
      <c r="R28" s="12">
        <v>0</v>
      </c>
      <c r="S28" s="12">
        <v>0</v>
      </c>
      <c r="T28" s="12">
        <v>0</v>
      </c>
      <c r="U28" s="12">
        <v>0</v>
      </c>
      <c r="V28" s="12">
        <v>0</v>
      </c>
      <c r="W28" s="12">
        <v>0</v>
      </c>
      <c r="X28" s="12">
        <v>0</v>
      </c>
      <c r="Y28" s="12">
        <v>0</v>
      </c>
      <c r="Z28" s="12">
        <v>0</v>
      </c>
      <c r="AA28" s="12">
        <v>0</v>
      </c>
      <c r="AB28" s="12">
        <v>1</v>
      </c>
      <c r="AC28" s="12">
        <v>0</v>
      </c>
      <c r="AD28" s="12">
        <v>0</v>
      </c>
      <c r="AE28" s="12">
        <v>0</v>
      </c>
      <c r="AF28" s="12">
        <v>0</v>
      </c>
      <c r="AG28" s="12">
        <v>0</v>
      </c>
      <c r="AH28" s="12">
        <v>0</v>
      </c>
      <c r="AI28" s="12">
        <v>0</v>
      </c>
      <c r="AJ28" s="12">
        <v>0</v>
      </c>
      <c r="AK28" s="12">
        <v>0</v>
      </c>
      <c r="AL28" s="12" t="s">
        <v>3448</v>
      </c>
      <c r="AM28" s="7" t="s">
        <v>608</v>
      </c>
      <c r="AN28" s="7" t="s">
        <v>615</v>
      </c>
      <c r="AO28" s="7">
        <v>2000</v>
      </c>
      <c r="AP28" s="12" t="s">
        <v>3458</v>
      </c>
      <c r="AQ28" s="12">
        <v>1430</v>
      </c>
      <c r="AR28" s="12">
        <v>1</v>
      </c>
      <c r="AS28" s="12" t="s">
        <v>555</v>
      </c>
      <c r="AT28" s="7" t="s">
        <v>349</v>
      </c>
      <c r="AU28" s="12">
        <v>0</v>
      </c>
      <c r="AV28" s="12">
        <v>0</v>
      </c>
      <c r="AW28" s="12">
        <v>0</v>
      </c>
      <c r="AX28" s="12">
        <v>0</v>
      </c>
      <c r="AY28" s="7">
        <v>0</v>
      </c>
      <c r="AZ28" s="12">
        <v>0</v>
      </c>
      <c r="BA28" s="12">
        <v>1</v>
      </c>
      <c r="BB28" s="12">
        <v>1</v>
      </c>
      <c r="BC28" s="12">
        <v>0</v>
      </c>
      <c r="BD28" s="12">
        <v>0</v>
      </c>
      <c r="BE28" s="12">
        <v>0</v>
      </c>
      <c r="BF28" s="7" t="s">
        <v>3259</v>
      </c>
      <c r="BG28" s="7" t="s">
        <v>807</v>
      </c>
      <c r="BH28" s="7">
        <v>1</v>
      </c>
      <c r="BI28" s="7" t="s">
        <v>3253</v>
      </c>
      <c r="BJ28" s="12" t="s">
        <v>3460</v>
      </c>
      <c r="BK28" s="12" t="s">
        <v>3472</v>
      </c>
      <c r="BL28" s="12" t="s">
        <v>3474</v>
      </c>
      <c r="BM28" s="7" t="s">
        <v>787</v>
      </c>
      <c r="BN28" s="7"/>
      <c r="BO28" s="12" t="s">
        <v>1208</v>
      </c>
      <c r="BP28" s="12" t="s">
        <v>1262</v>
      </c>
      <c r="BQ28" s="12"/>
      <c r="BR28" s="12" t="s">
        <v>1077</v>
      </c>
      <c r="BS28" s="12">
        <v>-1.0546</v>
      </c>
      <c r="BT28" s="12"/>
      <c r="BU28" s="12">
        <f>EXP(BS28)</f>
        <v>0.34833173213622864</v>
      </c>
      <c r="BV28" s="12" t="s">
        <v>3416</v>
      </c>
      <c r="BW28" s="12" t="s">
        <v>1077</v>
      </c>
      <c r="BX28" s="12" t="s">
        <v>1077</v>
      </c>
      <c r="BY28" s="12">
        <v>-8.64</v>
      </c>
      <c r="BZ28" s="12"/>
      <c r="CA28" s="12" t="s">
        <v>1077</v>
      </c>
      <c r="CB28" s="12" t="s">
        <v>1077</v>
      </c>
      <c r="CC28" s="12" t="s">
        <v>1077</v>
      </c>
      <c r="CD28" s="12" t="s">
        <v>1077</v>
      </c>
      <c r="CE28" s="12">
        <v>0.1</v>
      </c>
      <c r="CF28" s="12"/>
      <c r="CG28" s="12"/>
      <c r="CH28" s="12"/>
      <c r="CI28" s="12"/>
      <c r="CJ28" s="12">
        <v>0.55300000000000005</v>
      </c>
      <c r="CK28" s="12" t="s">
        <v>3828</v>
      </c>
      <c r="CL28" s="12" t="s">
        <v>1077</v>
      </c>
      <c r="CM28" s="12" t="s">
        <v>1077</v>
      </c>
      <c r="CN28" s="12" t="s">
        <v>1077</v>
      </c>
      <c r="CO28" s="12" t="s">
        <v>1077</v>
      </c>
      <c r="CP28" s="12"/>
      <c r="CQ28" s="12"/>
      <c r="CR28" s="12"/>
      <c r="CS28" s="12" t="s">
        <v>1077</v>
      </c>
      <c r="CT28" s="12" t="s">
        <v>1077</v>
      </c>
      <c r="CU28" s="12">
        <v>4.2081368954077179E-2</v>
      </c>
      <c r="CV28" s="12" t="s">
        <v>1137</v>
      </c>
      <c r="CW28" s="12"/>
      <c r="CX28" s="57"/>
    </row>
    <row r="29" spans="1:102" ht="16.5" x14ac:dyDescent="0.35">
      <c r="A29" s="56">
        <v>15</v>
      </c>
      <c r="B29" s="12" t="s">
        <v>3706</v>
      </c>
      <c r="C29" s="12">
        <v>15.9</v>
      </c>
      <c r="D29" s="12" t="s">
        <v>1583</v>
      </c>
      <c r="E29" s="12" t="s">
        <v>316</v>
      </c>
      <c r="F29" s="12" t="s">
        <v>3916</v>
      </c>
      <c r="G29" s="12" t="s">
        <v>212</v>
      </c>
      <c r="H29" s="12" t="s">
        <v>2805</v>
      </c>
      <c r="I29" s="12" t="s">
        <v>212</v>
      </c>
      <c r="J29" s="12" t="s">
        <v>556</v>
      </c>
      <c r="K29" s="12" t="s">
        <v>564</v>
      </c>
      <c r="L29" s="12" t="s">
        <v>558</v>
      </c>
      <c r="M29" s="12" t="s">
        <v>3164</v>
      </c>
      <c r="N29" s="12"/>
      <c r="O29" s="12" t="s">
        <v>3400</v>
      </c>
      <c r="P29" s="12" t="s">
        <v>3403</v>
      </c>
      <c r="Q29" s="12">
        <v>1</v>
      </c>
      <c r="R29" s="12">
        <v>0</v>
      </c>
      <c r="S29" s="12">
        <v>0</v>
      </c>
      <c r="T29" s="12">
        <v>0</v>
      </c>
      <c r="U29" s="12">
        <v>0</v>
      </c>
      <c r="V29" s="12">
        <v>0</v>
      </c>
      <c r="W29" s="12">
        <v>0</v>
      </c>
      <c r="X29" s="12">
        <v>0</v>
      </c>
      <c r="Y29" s="12">
        <v>0</v>
      </c>
      <c r="Z29" s="12">
        <v>0</v>
      </c>
      <c r="AA29" s="12">
        <v>0</v>
      </c>
      <c r="AB29" s="12">
        <v>1</v>
      </c>
      <c r="AC29" s="12">
        <v>0</v>
      </c>
      <c r="AD29" s="12">
        <v>0</v>
      </c>
      <c r="AE29" s="12">
        <v>0</v>
      </c>
      <c r="AF29" s="12">
        <v>0</v>
      </c>
      <c r="AG29" s="12">
        <v>0</v>
      </c>
      <c r="AH29" s="12">
        <v>0</v>
      </c>
      <c r="AI29" s="12">
        <v>0</v>
      </c>
      <c r="AJ29" s="12">
        <v>0</v>
      </c>
      <c r="AK29" s="12">
        <v>0</v>
      </c>
      <c r="AL29" s="12" t="s">
        <v>3448</v>
      </c>
      <c r="AM29" s="7" t="s">
        <v>608</v>
      </c>
      <c r="AN29" s="7" t="s">
        <v>635</v>
      </c>
      <c r="AO29" s="7">
        <v>2000</v>
      </c>
      <c r="AP29" s="12" t="s">
        <v>3458</v>
      </c>
      <c r="AQ29" s="12">
        <v>593</v>
      </c>
      <c r="AR29" s="12">
        <v>1</v>
      </c>
      <c r="AS29" s="12" t="s">
        <v>555</v>
      </c>
      <c r="AT29" s="7" t="s">
        <v>349</v>
      </c>
      <c r="AU29" s="12">
        <v>0</v>
      </c>
      <c r="AV29" s="12">
        <v>0</v>
      </c>
      <c r="AW29" s="12">
        <v>0</v>
      </c>
      <c r="AX29" s="12">
        <v>0</v>
      </c>
      <c r="AY29" s="7">
        <v>0</v>
      </c>
      <c r="AZ29" s="12">
        <v>0</v>
      </c>
      <c r="BA29" s="12">
        <v>1</v>
      </c>
      <c r="BB29" s="12">
        <v>1</v>
      </c>
      <c r="BC29" s="12">
        <v>0</v>
      </c>
      <c r="BD29" s="12">
        <v>0</v>
      </c>
      <c r="BE29" s="12">
        <v>0</v>
      </c>
      <c r="BF29" s="7" t="s">
        <v>3259</v>
      </c>
      <c r="BG29" s="7" t="s">
        <v>819</v>
      </c>
      <c r="BH29" s="7">
        <v>1</v>
      </c>
      <c r="BI29" s="7" t="s">
        <v>3253</v>
      </c>
      <c r="BJ29" s="12" t="s">
        <v>3460</v>
      </c>
      <c r="BK29" s="12" t="s">
        <v>3472</v>
      </c>
      <c r="BL29" s="12" t="s">
        <v>3474</v>
      </c>
      <c r="BM29" s="7" t="s">
        <v>787</v>
      </c>
      <c r="BN29" s="7"/>
      <c r="BO29" s="12" t="s">
        <v>1208</v>
      </c>
      <c r="BP29" s="12" t="s">
        <v>1262</v>
      </c>
      <c r="BQ29" s="12"/>
      <c r="BR29" s="12" t="s">
        <v>1077</v>
      </c>
      <c r="BS29" s="12">
        <v>-2.4165999999999999</v>
      </c>
      <c r="BT29" s="12"/>
      <c r="BU29" s="12">
        <f>EXP(BS29)</f>
        <v>8.9224465508688511E-2</v>
      </c>
      <c r="BV29" s="12" t="s">
        <v>3416</v>
      </c>
      <c r="BW29" s="12" t="s">
        <v>1077</v>
      </c>
      <c r="BX29" s="12" t="s">
        <v>1077</v>
      </c>
      <c r="BY29" s="12">
        <v>-8.57</v>
      </c>
      <c r="BZ29" s="12"/>
      <c r="CA29" s="12" t="s">
        <v>1077</v>
      </c>
      <c r="CB29" s="12" t="s">
        <v>1077</v>
      </c>
      <c r="CC29" s="12" t="s">
        <v>1077</v>
      </c>
      <c r="CD29" s="12" t="s">
        <v>1077</v>
      </c>
      <c r="CE29" s="12">
        <v>0.1</v>
      </c>
      <c r="CF29" s="12"/>
      <c r="CG29" s="12"/>
      <c r="CH29" s="12"/>
      <c r="CI29" s="12"/>
      <c r="CJ29" s="12">
        <v>0.52600000000000002</v>
      </c>
      <c r="CK29" s="12" t="s">
        <v>3828</v>
      </c>
      <c r="CL29" s="12" t="s">
        <v>1077</v>
      </c>
      <c r="CM29" s="12" t="s">
        <v>1077</v>
      </c>
      <c r="CN29" s="12" t="s">
        <v>1077</v>
      </c>
      <c r="CO29" s="12" t="s">
        <v>1077</v>
      </c>
      <c r="CP29" s="12"/>
      <c r="CQ29" s="12"/>
      <c r="CR29" s="12"/>
      <c r="CS29" s="12" t="s">
        <v>1077</v>
      </c>
      <c r="CT29" s="12" t="s">
        <v>1077</v>
      </c>
      <c r="CU29" s="12">
        <v>2.6017111925964728E-2</v>
      </c>
      <c r="CV29" s="12"/>
      <c r="CW29" s="12"/>
      <c r="CX29" s="57"/>
    </row>
    <row r="30" spans="1:102" ht="16.5" x14ac:dyDescent="0.35">
      <c r="A30" s="56">
        <v>15</v>
      </c>
      <c r="B30" s="12" t="s">
        <v>3706</v>
      </c>
      <c r="C30" s="12">
        <v>15.6</v>
      </c>
      <c r="D30" s="12" t="s">
        <v>1491</v>
      </c>
      <c r="E30" s="12" t="s">
        <v>313</v>
      </c>
      <c r="F30" s="12" t="s">
        <v>3916</v>
      </c>
      <c r="G30" s="12" t="s">
        <v>212</v>
      </c>
      <c r="H30" s="12" t="s">
        <v>2805</v>
      </c>
      <c r="I30" s="12" t="s">
        <v>349</v>
      </c>
      <c r="J30" s="12" t="s">
        <v>556</v>
      </c>
      <c r="K30" s="12" t="s">
        <v>564</v>
      </c>
      <c r="L30" s="12" t="s">
        <v>558</v>
      </c>
      <c r="M30" s="12" t="s">
        <v>3164</v>
      </c>
      <c r="N30" s="12"/>
      <c r="O30" s="12" t="s">
        <v>3400</v>
      </c>
      <c r="P30" s="12" t="s">
        <v>3403</v>
      </c>
      <c r="Q30" s="12">
        <v>1</v>
      </c>
      <c r="R30" s="12">
        <v>0</v>
      </c>
      <c r="S30" s="12">
        <v>0</v>
      </c>
      <c r="T30" s="12">
        <v>0</v>
      </c>
      <c r="U30" s="12">
        <v>0</v>
      </c>
      <c r="V30" s="12">
        <v>0</v>
      </c>
      <c r="W30" s="12">
        <v>0</v>
      </c>
      <c r="X30" s="12">
        <v>0</v>
      </c>
      <c r="Y30" s="12">
        <v>0</v>
      </c>
      <c r="Z30" s="12">
        <v>0</v>
      </c>
      <c r="AA30" s="12">
        <v>0</v>
      </c>
      <c r="AB30" s="12">
        <v>1</v>
      </c>
      <c r="AC30" s="12">
        <v>0</v>
      </c>
      <c r="AD30" s="12">
        <v>0</v>
      </c>
      <c r="AE30" s="12">
        <v>0</v>
      </c>
      <c r="AF30" s="12">
        <v>0</v>
      </c>
      <c r="AG30" s="12">
        <v>0</v>
      </c>
      <c r="AH30" s="12">
        <v>0</v>
      </c>
      <c r="AI30" s="12">
        <v>0</v>
      </c>
      <c r="AJ30" s="12">
        <v>0</v>
      </c>
      <c r="AK30" s="12">
        <v>0</v>
      </c>
      <c r="AL30" s="12" t="s">
        <v>3448</v>
      </c>
      <c r="AM30" s="7" t="s">
        <v>608</v>
      </c>
      <c r="AN30" s="7" t="s">
        <v>633</v>
      </c>
      <c r="AO30" s="7">
        <v>2000</v>
      </c>
      <c r="AP30" s="12" t="s">
        <v>3458</v>
      </c>
      <c r="AQ30" s="12">
        <v>5727</v>
      </c>
      <c r="AR30" s="12">
        <v>1</v>
      </c>
      <c r="AS30" s="12" t="s">
        <v>555</v>
      </c>
      <c r="AT30" s="7" t="s">
        <v>349</v>
      </c>
      <c r="AU30" s="12">
        <v>0</v>
      </c>
      <c r="AV30" s="12">
        <v>0</v>
      </c>
      <c r="AW30" s="12">
        <v>0</v>
      </c>
      <c r="AX30" s="12">
        <v>0</v>
      </c>
      <c r="AY30" s="7">
        <v>0</v>
      </c>
      <c r="AZ30" s="12">
        <v>0</v>
      </c>
      <c r="BA30" s="12">
        <v>1</v>
      </c>
      <c r="BB30" s="12">
        <v>1</v>
      </c>
      <c r="BC30" s="12">
        <v>0</v>
      </c>
      <c r="BD30" s="12">
        <v>0</v>
      </c>
      <c r="BE30" s="12">
        <v>0</v>
      </c>
      <c r="BF30" s="7" t="s">
        <v>2820</v>
      </c>
      <c r="BG30" s="7" t="s">
        <v>806</v>
      </c>
      <c r="BH30" s="7">
        <v>1</v>
      </c>
      <c r="BI30" s="7" t="s">
        <v>3257</v>
      </c>
      <c r="BJ30" s="12" t="s">
        <v>3460</v>
      </c>
      <c r="BK30" s="12" t="s">
        <v>3472</v>
      </c>
      <c r="BL30" s="12" t="s">
        <v>3474</v>
      </c>
      <c r="BM30" s="7" t="s">
        <v>787</v>
      </c>
      <c r="BN30" s="7"/>
      <c r="BO30" s="12" t="s">
        <v>1208</v>
      </c>
      <c r="BP30" s="12" t="s">
        <v>3502</v>
      </c>
      <c r="BQ30" s="12"/>
      <c r="BR30" s="12" t="s">
        <v>1077</v>
      </c>
      <c r="BS30" s="12">
        <v>-0.3821</v>
      </c>
      <c r="BT30" s="12"/>
      <c r="BU30" s="12">
        <f>EXP(BS30)</f>
        <v>0.68242680711243109</v>
      </c>
      <c r="BV30" s="12" t="s">
        <v>3416</v>
      </c>
      <c r="BW30" s="12" t="s">
        <v>1077</v>
      </c>
      <c r="BX30" s="12" t="s">
        <v>1077</v>
      </c>
      <c r="BY30" s="12">
        <v>-8.3699999999999992</v>
      </c>
      <c r="BZ30" s="12"/>
      <c r="CA30" s="12" t="s">
        <v>1077</v>
      </c>
      <c r="CB30" s="12" t="s">
        <v>1077</v>
      </c>
      <c r="CC30" s="12" t="s">
        <v>1077</v>
      </c>
      <c r="CD30" s="12" t="s">
        <v>1077</v>
      </c>
      <c r="CE30" s="12">
        <v>0.1</v>
      </c>
      <c r="CF30" s="12"/>
      <c r="CG30" s="12"/>
      <c r="CH30" s="12"/>
      <c r="CI30" s="12"/>
      <c r="CJ30" s="12">
        <v>0.59099999999999997</v>
      </c>
      <c r="CK30" s="12" t="s">
        <v>3828</v>
      </c>
      <c r="CL30" s="12" t="s">
        <v>1077</v>
      </c>
      <c r="CM30" s="12" t="s">
        <v>1077</v>
      </c>
      <c r="CN30" s="12" t="s">
        <v>1077</v>
      </c>
      <c r="CO30" s="12" t="s">
        <v>1077</v>
      </c>
      <c r="CP30" s="12"/>
      <c r="CQ30" s="12"/>
      <c r="CR30" s="12"/>
      <c r="CS30" s="12" t="s">
        <v>1077</v>
      </c>
      <c r="CT30" s="12" t="s">
        <v>1077</v>
      </c>
      <c r="CU30" s="12">
        <v>0.14213375240090798</v>
      </c>
      <c r="CV30" s="12" t="s">
        <v>1137</v>
      </c>
      <c r="CW30" s="12"/>
      <c r="CX30" s="57"/>
    </row>
    <row r="31" spans="1:102" ht="16.5" x14ac:dyDescent="0.35">
      <c r="A31" s="56">
        <v>15</v>
      </c>
      <c r="B31" s="12" t="s">
        <v>3706</v>
      </c>
      <c r="C31" s="12">
        <v>15.7</v>
      </c>
      <c r="D31" s="12" t="s">
        <v>1563</v>
      </c>
      <c r="E31" s="12" t="s">
        <v>314</v>
      </c>
      <c r="F31" s="12" t="s">
        <v>3916</v>
      </c>
      <c r="G31" s="12" t="s">
        <v>212</v>
      </c>
      <c r="H31" s="12" t="s">
        <v>2805</v>
      </c>
      <c r="I31" s="12" t="s">
        <v>212</v>
      </c>
      <c r="J31" s="12" t="s">
        <v>556</v>
      </c>
      <c r="K31" s="12" t="s">
        <v>564</v>
      </c>
      <c r="L31" s="12" t="s">
        <v>558</v>
      </c>
      <c r="M31" s="12" t="s">
        <v>3164</v>
      </c>
      <c r="N31" s="12"/>
      <c r="O31" s="12" t="s">
        <v>3400</v>
      </c>
      <c r="P31" s="12" t="s">
        <v>3403</v>
      </c>
      <c r="Q31" s="12">
        <v>1</v>
      </c>
      <c r="R31" s="12">
        <v>0</v>
      </c>
      <c r="S31" s="12">
        <v>0</v>
      </c>
      <c r="T31" s="12">
        <v>0</v>
      </c>
      <c r="U31" s="12">
        <v>0</v>
      </c>
      <c r="V31" s="12">
        <v>0</v>
      </c>
      <c r="W31" s="12">
        <v>0</v>
      </c>
      <c r="X31" s="12">
        <v>0</v>
      </c>
      <c r="Y31" s="12">
        <v>0</v>
      </c>
      <c r="Z31" s="12">
        <v>0</v>
      </c>
      <c r="AA31" s="12">
        <v>0</v>
      </c>
      <c r="AB31" s="12">
        <v>1</v>
      </c>
      <c r="AC31" s="12">
        <v>0</v>
      </c>
      <c r="AD31" s="12">
        <v>0</v>
      </c>
      <c r="AE31" s="12">
        <v>0</v>
      </c>
      <c r="AF31" s="12">
        <v>0</v>
      </c>
      <c r="AG31" s="12">
        <v>0</v>
      </c>
      <c r="AH31" s="12">
        <v>0</v>
      </c>
      <c r="AI31" s="12">
        <v>0</v>
      </c>
      <c r="AJ31" s="12">
        <v>0</v>
      </c>
      <c r="AK31" s="12">
        <v>0</v>
      </c>
      <c r="AL31" s="12" t="s">
        <v>3448</v>
      </c>
      <c r="AM31" s="7" t="s">
        <v>608</v>
      </c>
      <c r="AN31" s="7" t="s">
        <v>634</v>
      </c>
      <c r="AO31" s="7">
        <v>2000</v>
      </c>
      <c r="AP31" s="12" t="s">
        <v>3458</v>
      </c>
      <c r="AQ31" s="12">
        <v>3307</v>
      </c>
      <c r="AR31" s="12">
        <v>1</v>
      </c>
      <c r="AS31" s="12" t="s">
        <v>555</v>
      </c>
      <c r="AT31" s="7" t="s">
        <v>349</v>
      </c>
      <c r="AU31" s="12">
        <v>0</v>
      </c>
      <c r="AV31" s="12">
        <v>0</v>
      </c>
      <c r="AW31" s="12">
        <v>0</v>
      </c>
      <c r="AX31" s="12">
        <v>0</v>
      </c>
      <c r="AY31" s="7">
        <v>0</v>
      </c>
      <c r="AZ31" s="12">
        <v>0</v>
      </c>
      <c r="BA31" s="12">
        <v>1</v>
      </c>
      <c r="BB31" s="12">
        <v>1</v>
      </c>
      <c r="BC31" s="12">
        <v>0</v>
      </c>
      <c r="BD31" s="12">
        <v>0</v>
      </c>
      <c r="BE31" s="12">
        <v>0</v>
      </c>
      <c r="BF31" s="7" t="s">
        <v>3259</v>
      </c>
      <c r="BG31" s="7" t="s">
        <v>817</v>
      </c>
      <c r="BH31" s="7">
        <v>1</v>
      </c>
      <c r="BI31" s="7" t="s">
        <v>3253</v>
      </c>
      <c r="BJ31" s="12" t="s">
        <v>3460</v>
      </c>
      <c r="BK31" s="12" t="s">
        <v>3472</v>
      </c>
      <c r="BL31" s="12" t="s">
        <v>3474</v>
      </c>
      <c r="BM31" s="7" t="s">
        <v>787</v>
      </c>
      <c r="BN31" s="7"/>
      <c r="BO31" s="12" t="s">
        <v>1208</v>
      </c>
      <c r="BP31" s="12" t="s">
        <v>1262</v>
      </c>
      <c r="BQ31" s="12"/>
      <c r="BR31" s="12" t="s">
        <v>1077</v>
      </c>
      <c r="BS31" s="12">
        <v>-2.1785000000000001</v>
      </c>
      <c r="BT31" s="12"/>
      <c r="BU31" s="12">
        <f>EXP(BS31)</f>
        <v>0.11321122017174221</v>
      </c>
      <c r="BV31" s="12" t="s">
        <v>3416</v>
      </c>
      <c r="BW31" s="12" t="s">
        <v>1077</v>
      </c>
      <c r="BX31" s="12" t="s">
        <v>1077</v>
      </c>
      <c r="BY31" s="12">
        <v>-8.0299999999999994</v>
      </c>
      <c r="BZ31" s="12"/>
      <c r="CA31" s="12" t="s">
        <v>1077</v>
      </c>
      <c r="CB31" s="12" t="s">
        <v>1077</v>
      </c>
      <c r="CC31" s="12" t="s">
        <v>1077</v>
      </c>
      <c r="CD31" s="12" t="s">
        <v>1077</v>
      </c>
      <c r="CE31" s="12">
        <v>0.1</v>
      </c>
      <c r="CF31" s="12"/>
      <c r="CG31" s="12"/>
      <c r="CH31" s="12"/>
      <c r="CI31" s="12"/>
      <c r="CJ31" s="12">
        <v>0.59599999999999997</v>
      </c>
      <c r="CK31" s="12" t="s">
        <v>3828</v>
      </c>
      <c r="CL31" s="12" t="s">
        <v>1077</v>
      </c>
      <c r="CM31" s="12" t="s">
        <v>1077</v>
      </c>
      <c r="CN31" s="12" t="s">
        <v>1077</v>
      </c>
      <c r="CO31" s="12" t="s">
        <v>1077</v>
      </c>
      <c r="CP31" s="12"/>
      <c r="CQ31" s="12"/>
      <c r="CR31" s="12"/>
      <c r="CS31" s="12" t="s">
        <v>1077</v>
      </c>
      <c r="CT31" s="12" t="s">
        <v>1077</v>
      </c>
      <c r="CU31" s="12">
        <v>2.2699493626680634E-3</v>
      </c>
      <c r="CV31" s="12" t="s">
        <v>1137</v>
      </c>
      <c r="CW31" s="12"/>
      <c r="CX31" s="57"/>
    </row>
    <row r="32" spans="1:102" ht="16.5" x14ac:dyDescent="0.35">
      <c r="A32" s="56">
        <v>125</v>
      </c>
      <c r="B32" s="12" t="s">
        <v>3146</v>
      </c>
      <c r="C32" s="12">
        <v>125.3</v>
      </c>
      <c r="D32" s="12" t="s">
        <v>2884</v>
      </c>
      <c r="E32" s="12" t="s">
        <v>3003</v>
      </c>
      <c r="F32" s="12">
        <v>7</v>
      </c>
      <c r="G32" s="12" t="s">
        <v>212</v>
      </c>
      <c r="H32" s="12" t="s">
        <v>2805</v>
      </c>
      <c r="I32" s="12" t="s">
        <v>212</v>
      </c>
      <c r="J32" s="12" t="s">
        <v>1222</v>
      </c>
      <c r="K32" s="12"/>
      <c r="L32" s="12" t="s">
        <v>567</v>
      </c>
      <c r="M32" s="12" t="s">
        <v>3164</v>
      </c>
      <c r="N32" s="12"/>
      <c r="O32" s="12" t="s">
        <v>3400</v>
      </c>
      <c r="P32" s="12" t="s">
        <v>3402</v>
      </c>
      <c r="Q32" s="12">
        <v>0</v>
      </c>
      <c r="R32" s="12">
        <v>0</v>
      </c>
      <c r="S32" s="12">
        <v>1</v>
      </c>
      <c r="T32" s="12">
        <v>0</v>
      </c>
      <c r="U32" s="12">
        <v>0</v>
      </c>
      <c r="V32" s="12">
        <v>0</v>
      </c>
      <c r="W32" s="12">
        <v>0</v>
      </c>
      <c r="X32" s="12">
        <v>0</v>
      </c>
      <c r="Y32" s="12">
        <v>0</v>
      </c>
      <c r="Z32" s="12">
        <v>0</v>
      </c>
      <c r="AA32" s="12">
        <v>0</v>
      </c>
      <c r="AB32" s="12">
        <v>0</v>
      </c>
      <c r="AC32" s="12">
        <v>0</v>
      </c>
      <c r="AD32" s="12">
        <v>0</v>
      </c>
      <c r="AE32" s="12">
        <v>0</v>
      </c>
      <c r="AF32" s="12">
        <v>0</v>
      </c>
      <c r="AG32" s="12">
        <v>0</v>
      </c>
      <c r="AH32" s="12">
        <v>0</v>
      </c>
      <c r="AI32" s="12">
        <v>0</v>
      </c>
      <c r="AJ32" s="12">
        <v>1</v>
      </c>
      <c r="AK32" s="12">
        <v>0</v>
      </c>
      <c r="AL32" s="12" t="s">
        <v>3451</v>
      </c>
      <c r="AM32" s="12" t="s">
        <v>3081</v>
      </c>
      <c r="AN32" s="12" t="s">
        <v>3087</v>
      </c>
      <c r="AO32" s="12">
        <v>2005</v>
      </c>
      <c r="AP32" s="12" t="s">
        <v>3458</v>
      </c>
      <c r="AQ32" s="12">
        <v>864</v>
      </c>
      <c r="AR32" s="12">
        <v>1</v>
      </c>
      <c r="AS32" s="12" t="s">
        <v>555</v>
      </c>
      <c r="AT32" s="12" t="s">
        <v>349</v>
      </c>
      <c r="AU32" s="12">
        <v>0</v>
      </c>
      <c r="AV32" s="12">
        <v>1</v>
      </c>
      <c r="AW32" s="12">
        <v>0</v>
      </c>
      <c r="AX32" s="12">
        <v>0</v>
      </c>
      <c r="AY32" s="7">
        <v>1</v>
      </c>
      <c r="AZ32" s="12">
        <v>0</v>
      </c>
      <c r="BA32" s="12">
        <v>1</v>
      </c>
      <c r="BB32" s="12">
        <v>1</v>
      </c>
      <c r="BC32" s="12">
        <v>0</v>
      </c>
      <c r="BD32" s="12">
        <v>1</v>
      </c>
      <c r="BE32" s="12">
        <v>1</v>
      </c>
      <c r="BF32" s="12" t="s">
        <v>3259</v>
      </c>
      <c r="BG32" s="12" t="s">
        <v>3033</v>
      </c>
      <c r="BH32" s="12">
        <v>1</v>
      </c>
      <c r="BI32" s="12" t="s">
        <v>3253</v>
      </c>
      <c r="BJ32" s="12" t="s">
        <v>3460</v>
      </c>
      <c r="BK32" s="12" t="s">
        <v>3472</v>
      </c>
      <c r="BL32" s="12" t="s">
        <v>3482</v>
      </c>
      <c r="BM32" s="12" t="s">
        <v>3493</v>
      </c>
      <c r="BN32" s="7" t="s">
        <v>775</v>
      </c>
      <c r="BO32" s="12" t="s">
        <v>558</v>
      </c>
      <c r="BP32" s="12" t="s">
        <v>1160</v>
      </c>
      <c r="BQ32" s="12"/>
      <c r="BR32" s="12"/>
      <c r="BS32" s="12">
        <v>-1.732</v>
      </c>
      <c r="BT32" s="12">
        <f>EXP(BS32)</f>
        <v>0.17693019548249692</v>
      </c>
      <c r="BU32" s="12"/>
      <c r="BV32" s="12" t="s">
        <v>3415</v>
      </c>
      <c r="BW32" s="12"/>
      <c r="BX32" s="12"/>
      <c r="BY32" s="12">
        <f>BS32/CF32</f>
        <v>-7.9815668202764973</v>
      </c>
      <c r="BZ32" s="12" t="s">
        <v>3553</v>
      </c>
      <c r="CA32" s="12"/>
      <c r="CB32" s="12"/>
      <c r="CC32" s="12"/>
      <c r="CD32" s="12"/>
      <c r="CE32" s="12">
        <v>0.01</v>
      </c>
      <c r="CF32" s="12">
        <v>0.217</v>
      </c>
      <c r="CG32" s="12"/>
      <c r="CH32" s="12"/>
      <c r="CI32" s="12"/>
      <c r="CJ32" s="12">
        <v>0.45</v>
      </c>
      <c r="CK32" s="12" t="s">
        <v>3825</v>
      </c>
      <c r="CL32" s="12"/>
      <c r="CM32" s="12"/>
      <c r="CN32" s="12"/>
      <c r="CO32" s="12"/>
      <c r="CP32" s="12"/>
      <c r="CQ32" s="12"/>
      <c r="CR32" s="12"/>
      <c r="CS32" s="12"/>
      <c r="CT32" s="12"/>
      <c r="CU32" s="12"/>
      <c r="CV32" s="12"/>
      <c r="CW32" s="12"/>
      <c r="CX32" s="57"/>
    </row>
    <row r="33" spans="1:102" ht="16.5" x14ac:dyDescent="0.35">
      <c r="A33" s="56">
        <v>15</v>
      </c>
      <c r="B33" s="12" t="s">
        <v>3706</v>
      </c>
      <c r="C33" s="12">
        <v>15.7</v>
      </c>
      <c r="D33" s="12" t="s">
        <v>1569</v>
      </c>
      <c r="E33" s="12" t="s">
        <v>314</v>
      </c>
      <c r="F33" s="12" t="s">
        <v>3916</v>
      </c>
      <c r="G33" s="12" t="s">
        <v>212</v>
      </c>
      <c r="H33" s="12" t="s">
        <v>2805</v>
      </c>
      <c r="I33" s="12" t="s">
        <v>212</v>
      </c>
      <c r="J33" s="12" t="s">
        <v>556</v>
      </c>
      <c r="K33" s="12" t="s">
        <v>564</v>
      </c>
      <c r="L33" s="12" t="s">
        <v>558</v>
      </c>
      <c r="M33" s="12" t="s">
        <v>3164</v>
      </c>
      <c r="N33" s="12"/>
      <c r="O33" s="12" t="s">
        <v>3400</v>
      </c>
      <c r="P33" s="12" t="s">
        <v>3403</v>
      </c>
      <c r="Q33" s="12">
        <v>1</v>
      </c>
      <c r="R33" s="12">
        <v>0</v>
      </c>
      <c r="S33" s="12">
        <v>0</v>
      </c>
      <c r="T33" s="12">
        <v>0</v>
      </c>
      <c r="U33" s="12">
        <v>0</v>
      </c>
      <c r="V33" s="12">
        <v>0</v>
      </c>
      <c r="W33" s="12">
        <v>0</v>
      </c>
      <c r="X33" s="12">
        <v>0</v>
      </c>
      <c r="Y33" s="12">
        <v>0</v>
      </c>
      <c r="Z33" s="12">
        <v>0</v>
      </c>
      <c r="AA33" s="12">
        <v>0</v>
      </c>
      <c r="AB33" s="12">
        <v>1</v>
      </c>
      <c r="AC33" s="12">
        <v>0</v>
      </c>
      <c r="AD33" s="12">
        <v>0</v>
      </c>
      <c r="AE33" s="12">
        <v>0</v>
      </c>
      <c r="AF33" s="12">
        <v>0</v>
      </c>
      <c r="AG33" s="12">
        <v>0</v>
      </c>
      <c r="AH33" s="12">
        <v>0</v>
      </c>
      <c r="AI33" s="12">
        <v>0</v>
      </c>
      <c r="AJ33" s="12">
        <v>0</v>
      </c>
      <c r="AK33" s="12">
        <v>0</v>
      </c>
      <c r="AL33" s="12" t="s">
        <v>3448</v>
      </c>
      <c r="AM33" s="7" t="s">
        <v>608</v>
      </c>
      <c r="AN33" s="7" t="s">
        <v>634</v>
      </c>
      <c r="AO33" s="7">
        <v>2000</v>
      </c>
      <c r="AP33" s="12" t="s">
        <v>3458</v>
      </c>
      <c r="AQ33" s="12">
        <v>3307</v>
      </c>
      <c r="AR33" s="12">
        <v>1</v>
      </c>
      <c r="AS33" s="12" t="s">
        <v>555</v>
      </c>
      <c r="AT33" s="7" t="s">
        <v>349</v>
      </c>
      <c r="AU33" s="12">
        <v>0</v>
      </c>
      <c r="AV33" s="12">
        <v>0</v>
      </c>
      <c r="AW33" s="12">
        <v>0</v>
      </c>
      <c r="AX33" s="12">
        <v>0</v>
      </c>
      <c r="AY33" s="7">
        <v>0</v>
      </c>
      <c r="AZ33" s="12">
        <v>0</v>
      </c>
      <c r="BA33" s="12">
        <v>1</v>
      </c>
      <c r="BB33" s="12">
        <v>1</v>
      </c>
      <c r="BC33" s="12">
        <v>0</v>
      </c>
      <c r="BD33" s="12">
        <v>0</v>
      </c>
      <c r="BE33" s="12">
        <v>0</v>
      </c>
      <c r="BF33" s="7" t="s">
        <v>3259</v>
      </c>
      <c r="BG33" s="7" t="s">
        <v>808</v>
      </c>
      <c r="BH33" s="7">
        <v>1</v>
      </c>
      <c r="BI33" s="7" t="s">
        <v>3253</v>
      </c>
      <c r="BJ33" s="12" t="s">
        <v>3460</v>
      </c>
      <c r="BK33" s="12" t="s">
        <v>3472</v>
      </c>
      <c r="BL33" s="12" t="s">
        <v>3474</v>
      </c>
      <c r="BM33" s="7" t="s">
        <v>787</v>
      </c>
      <c r="BN33" s="7"/>
      <c r="BO33" s="12" t="s">
        <v>1208</v>
      </c>
      <c r="BP33" s="12" t="s">
        <v>1262</v>
      </c>
      <c r="BQ33" s="12"/>
      <c r="BR33" s="12" t="s">
        <v>1077</v>
      </c>
      <c r="BS33" s="12">
        <v>-0.45960000000000001</v>
      </c>
      <c r="BT33" s="12"/>
      <c r="BU33" s="12">
        <f>EXP(BS33)</f>
        <v>0.63153620947455469</v>
      </c>
      <c r="BV33" s="12" t="s">
        <v>3416</v>
      </c>
      <c r="BW33" s="12" t="s">
        <v>1077</v>
      </c>
      <c r="BX33" s="12" t="s">
        <v>1077</v>
      </c>
      <c r="BY33" s="12">
        <v>-7.53</v>
      </c>
      <c r="BZ33" s="12"/>
      <c r="CA33" s="12" t="s">
        <v>1077</v>
      </c>
      <c r="CB33" s="12" t="s">
        <v>1077</v>
      </c>
      <c r="CC33" s="12" t="s">
        <v>1077</v>
      </c>
      <c r="CD33" s="12" t="s">
        <v>1077</v>
      </c>
      <c r="CE33" s="12">
        <v>0.1</v>
      </c>
      <c r="CF33" s="12"/>
      <c r="CG33" s="12"/>
      <c r="CH33" s="12"/>
      <c r="CI33" s="12"/>
      <c r="CJ33" s="12">
        <v>0.59599999999999997</v>
      </c>
      <c r="CK33" s="12" t="s">
        <v>3828</v>
      </c>
      <c r="CL33" s="12" t="s">
        <v>1077</v>
      </c>
      <c r="CM33" s="12" t="s">
        <v>1077</v>
      </c>
      <c r="CN33" s="12" t="s">
        <v>1077</v>
      </c>
      <c r="CO33" s="12" t="s">
        <v>1077</v>
      </c>
      <c r="CP33" s="12"/>
      <c r="CQ33" s="12"/>
      <c r="CR33" s="12"/>
      <c r="CS33" s="12" t="s">
        <v>1077</v>
      </c>
      <c r="CT33" s="12" t="s">
        <v>1077</v>
      </c>
      <c r="CU33" s="12">
        <v>0.14999126942552821</v>
      </c>
      <c r="CV33" s="12" t="s">
        <v>1137</v>
      </c>
      <c r="CW33" s="12"/>
      <c r="CX33" s="57"/>
    </row>
    <row r="34" spans="1:102" ht="16.5" x14ac:dyDescent="0.35">
      <c r="A34" s="56">
        <v>15</v>
      </c>
      <c r="B34" s="12" t="s">
        <v>3706</v>
      </c>
      <c r="C34" s="12">
        <v>15.6</v>
      </c>
      <c r="D34" s="12" t="s">
        <v>1550</v>
      </c>
      <c r="E34" s="12" t="s">
        <v>313</v>
      </c>
      <c r="F34" s="12" t="s">
        <v>3916</v>
      </c>
      <c r="G34" s="12" t="s">
        <v>212</v>
      </c>
      <c r="H34" s="12" t="s">
        <v>2805</v>
      </c>
      <c r="I34" s="12" t="s">
        <v>212</v>
      </c>
      <c r="J34" s="12" t="s">
        <v>556</v>
      </c>
      <c r="K34" s="12" t="s">
        <v>564</v>
      </c>
      <c r="L34" s="12" t="s">
        <v>558</v>
      </c>
      <c r="M34" s="12" t="s">
        <v>3164</v>
      </c>
      <c r="N34" s="12"/>
      <c r="O34" s="12" t="s">
        <v>3400</v>
      </c>
      <c r="P34" s="12" t="s">
        <v>3403</v>
      </c>
      <c r="Q34" s="12">
        <v>1</v>
      </c>
      <c r="R34" s="12">
        <v>0</v>
      </c>
      <c r="S34" s="12">
        <v>0</v>
      </c>
      <c r="T34" s="12">
        <v>0</v>
      </c>
      <c r="U34" s="12">
        <v>0</v>
      </c>
      <c r="V34" s="12">
        <v>0</v>
      </c>
      <c r="W34" s="12">
        <v>0</v>
      </c>
      <c r="X34" s="12">
        <v>0</v>
      </c>
      <c r="Y34" s="12">
        <v>0</v>
      </c>
      <c r="Z34" s="12">
        <v>0</v>
      </c>
      <c r="AA34" s="12">
        <v>0</v>
      </c>
      <c r="AB34" s="12">
        <v>1</v>
      </c>
      <c r="AC34" s="12">
        <v>0</v>
      </c>
      <c r="AD34" s="12">
        <v>0</v>
      </c>
      <c r="AE34" s="12">
        <v>0</v>
      </c>
      <c r="AF34" s="12">
        <v>0</v>
      </c>
      <c r="AG34" s="12">
        <v>0</v>
      </c>
      <c r="AH34" s="12">
        <v>0</v>
      </c>
      <c r="AI34" s="12">
        <v>0</v>
      </c>
      <c r="AJ34" s="12">
        <v>0</v>
      </c>
      <c r="AK34" s="12">
        <v>0</v>
      </c>
      <c r="AL34" s="12" t="s">
        <v>3448</v>
      </c>
      <c r="AM34" s="7" t="s">
        <v>608</v>
      </c>
      <c r="AN34" s="7" t="s">
        <v>633</v>
      </c>
      <c r="AO34" s="7">
        <v>2000</v>
      </c>
      <c r="AP34" s="12" t="s">
        <v>3458</v>
      </c>
      <c r="AQ34" s="12">
        <v>5727</v>
      </c>
      <c r="AR34" s="12">
        <v>1</v>
      </c>
      <c r="AS34" s="12" t="s">
        <v>555</v>
      </c>
      <c r="AT34" s="7" t="s">
        <v>349</v>
      </c>
      <c r="AU34" s="12">
        <v>0</v>
      </c>
      <c r="AV34" s="12">
        <v>0</v>
      </c>
      <c r="AW34" s="12">
        <v>0</v>
      </c>
      <c r="AX34" s="12">
        <v>0</v>
      </c>
      <c r="AY34" s="7">
        <v>0</v>
      </c>
      <c r="AZ34" s="12">
        <v>0</v>
      </c>
      <c r="BA34" s="12">
        <v>1</v>
      </c>
      <c r="BB34" s="12">
        <v>1</v>
      </c>
      <c r="BC34" s="12">
        <v>0</v>
      </c>
      <c r="BD34" s="12">
        <v>0</v>
      </c>
      <c r="BE34" s="12">
        <v>0</v>
      </c>
      <c r="BF34" s="7" t="s">
        <v>3259</v>
      </c>
      <c r="BG34" s="7" t="s">
        <v>817</v>
      </c>
      <c r="BH34" s="7">
        <v>1</v>
      </c>
      <c r="BI34" s="7" t="s">
        <v>3253</v>
      </c>
      <c r="BJ34" s="12" t="s">
        <v>3460</v>
      </c>
      <c r="BK34" s="12" t="s">
        <v>3472</v>
      </c>
      <c r="BL34" s="12" t="s">
        <v>3474</v>
      </c>
      <c r="BM34" s="7" t="s">
        <v>787</v>
      </c>
      <c r="BN34" s="7"/>
      <c r="BO34" s="12" t="s">
        <v>1208</v>
      </c>
      <c r="BP34" s="12" t="s">
        <v>1262</v>
      </c>
      <c r="BQ34" s="12"/>
      <c r="BR34" s="12" t="s">
        <v>1077</v>
      </c>
      <c r="BS34" s="12">
        <v>-1.9944999999999999</v>
      </c>
      <c r="BT34" s="12"/>
      <c r="BU34" s="12">
        <f>EXP(BS34)</f>
        <v>0.13608167799847334</v>
      </c>
      <c r="BV34" s="12" t="s">
        <v>3416</v>
      </c>
      <c r="BW34" s="12" t="s">
        <v>1077</v>
      </c>
      <c r="BX34" s="12" t="s">
        <v>1077</v>
      </c>
      <c r="BY34" s="12">
        <v>-7.35</v>
      </c>
      <c r="BZ34" s="12"/>
      <c r="CA34" s="12" t="s">
        <v>1077</v>
      </c>
      <c r="CB34" s="12" t="s">
        <v>1077</v>
      </c>
      <c r="CC34" s="12" t="s">
        <v>1077</v>
      </c>
      <c r="CD34" s="12" t="s">
        <v>1077</v>
      </c>
      <c r="CE34" s="12">
        <v>0.1</v>
      </c>
      <c r="CF34" s="12"/>
      <c r="CG34" s="12"/>
      <c r="CH34" s="12"/>
      <c r="CI34" s="12"/>
      <c r="CJ34" s="12">
        <v>0.59099999999999997</v>
      </c>
      <c r="CK34" s="12" t="s">
        <v>3828</v>
      </c>
      <c r="CL34" s="12" t="s">
        <v>1077</v>
      </c>
      <c r="CM34" s="12" t="s">
        <v>1077</v>
      </c>
      <c r="CN34" s="12" t="s">
        <v>1077</v>
      </c>
      <c r="CO34" s="12" t="s">
        <v>1077</v>
      </c>
      <c r="CP34" s="12"/>
      <c r="CQ34" s="12"/>
      <c r="CR34" s="12"/>
      <c r="CS34" s="12" t="s">
        <v>1077</v>
      </c>
      <c r="CT34" s="12" t="s">
        <v>1077</v>
      </c>
      <c r="CU34" s="12">
        <v>2.2699493626680634E-3</v>
      </c>
      <c r="CV34" s="12" t="s">
        <v>1137</v>
      </c>
      <c r="CW34" s="12"/>
      <c r="CX34" s="57"/>
    </row>
    <row r="35" spans="1:102" x14ac:dyDescent="0.35">
      <c r="A35" s="56">
        <v>59</v>
      </c>
      <c r="B35" s="12" t="s">
        <v>3748</v>
      </c>
      <c r="C35" s="12">
        <v>59.17</v>
      </c>
      <c r="D35" s="12" t="s">
        <v>2204</v>
      </c>
      <c r="E35" s="12" t="s">
        <v>410</v>
      </c>
      <c r="F35" s="12">
        <v>3</v>
      </c>
      <c r="G35" s="12" t="s">
        <v>212</v>
      </c>
      <c r="H35" s="12" t="s">
        <v>2805</v>
      </c>
      <c r="I35" s="12" t="s">
        <v>212</v>
      </c>
      <c r="J35" s="12" t="s">
        <v>1227</v>
      </c>
      <c r="K35" s="12" t="s">
        <v>1164</v>
      </c>
      <c r="L35" s="12" t="s">
        <v>1228</v>
      </c>
      <c r="M35" s="12" t="s">
        <v>3237</v>
      </c>
      <c r="N35" s="12" t="s">
        <v>3435</v>
      </c>
      <c r="O35" s="12" t="s">
        <v>3400</v>
      </c>
      <c r="P35" s="12" t="s">
        <v>3402</v>
      </c>
      <c r="Q35" s="12">
        <v>0</v>
      </c>
      <c r="R35" s="12">
        <v>0</v>
      </c>
      <c r="S35" s="12">
        <v>1</v>
      </c>
      <c r="T35" s="12">
        <v>0</v>
      </c>
      <c r="U35" s="12">
        <v>0</v>
      </c>
      <c r="V35" s="12">
        <v>0</v>
      </c>
      <c r="W35" s="12">
        <v>0</v>
      </c>
      <c r="X35" s="12">
        <v>0</v>
      </c>
      <c r="Y35" s="12">
        <v>0</v>
      </c>
      <c r="Z35" s="12">
        <v>0</v>
      </c>
      <c r="AA35" s="12">
        <v>0</v>
      </c>
      <c r="AB35" s="12">
        <v>0</v>
      </c>
      <c r="AC35" s="12">
        <v>1</v>
      </c>
      <c r="AD35" s="12">
        <v>0</v>
      </c>
      <c r="AE35" s="12">
        <v>1</v>
      </c>
      <c r="AF35" s="12">
        <v>0</v>
      </c>
      <c r="AG35" s="12">
        <v>0</v>
      </c>
      <c r="AH35" s="12">
        <v>0</v>
      </c>
      <c r="AI35" s="12">
        <v>0</v>
      </c>
      <c r="AJ35" s="12">
        <v>0</v>
      </c>
      <c r="AK35" s="12" t="s">
        <v>698</v>
      </c>
      <c r="AL35" s="12" t="s">
        <v>3454</v>
      </c>
      <c r="AM35" s="7" t="s">
        <v>637</v>
      </c>
      <c r="AN35" s="7" t="s">
        <v>665</v>
      </c>
      <c r="AO35" s="7" t="s">
        <v>1253</v>
      </c>
      <c r="AP35" s="12" t="s">
        <v>3235</v>
      </c>
      <c r="AQ35" s="12">
        <v>3574</v>
      </c>
      <c r="AR35" s="12">
        <v>1</v>
      </c>
      <c r="AS35" s="12" t="s">
        <v>555</v>
      </c>
      <c r="AT35" s="7" t="s">
        <v>212</v>
      </c>
      <c r="AU35" s="12">
        <v>1</v>
      </c>
      <c r="AV35" s="12">
        <v>0</v>
      </c>
      <c r="AW35" s="12">
        <v>0</v>
      </c>
      <c r="AX35" s="12">
        <v>0</v>
      </c>
      <c r="AY35" s="7">
        <v>1</v>
      </c>
      <c r="AZ35" s="12">
        <v>0</v>
      </c>
      <c r="BA35" s="12">
        <v>0</v>
      </c>
      <c r="BB35" s="12">
        <v>0</v>
      </c>
      <c r="BC35" s="12">
        <v>1</v>
      </c>
      <c r="BD35" s="12">
        <v>0</v>
      </c>
      <c r="BE35" s="12">
        <v>0</v>
      </c>
      <c r="BF35" s="7" t="s">
        <v>2821</v>
      </c>
      <c r="BG35" s="7" t="s">
        <v>926</v>
      </c>
      <c r="BH35" s="7"/>
      <c r="BI35" s="7" t="s">
        <v>2819</v>
      </c>
      <c r="BJ35" s="12" t="s">
        <v>3460</v>
      </c>
      <c r="BK35" s="12" t="s">
        <v>3463</v>
      </c>
      <c r="BL35" s="12" t="s">
        <v>3469</v>
      </c>
      <c r="BM35" s="7" t="s">
        <v>927</v>
      </c>
      <c r="BN35" s="7"/>
      <c r="BO35" s="12"/>
      <c r="BP35" s="12"/>
      <c r="BQ35" s="12"/>
      <c r="BR35" s="12" t="s">
        <v>1077</v>
      </c>
      <c r="BS35" s="12">
        <v>-0.98299999999999998</v>
      </c>
      <c r="BT35" s="12"/>
      <c r="BU35" s="12"/>
      <c r="BV35" s="12" t="s">
        <v>1077</v>
      </c>
      <c r="BW35" s="12" t="s">
        <v>1077</v>
      </c>
      <c r="BX35" s="12" t="s">
        <v>1077</v>
      </c>
      <c r="BY35" s="12">
        <v>-7.32</v>
      </c>
      <c r="BZ35" s="12"/>
      <c r="CA35" s="12" t="s">
        <v>1077</v>
      </c>
      <c r="CB35" s="12" t="s">
        <v>1077</v>
      </c>
      <c r="CC35" s="12" t="s">
        <v>1077</v>
      </c>
      <c r="CD35" s="12" t="s">
        <v>1077</v>
      </c>
      <c r="CE35" s="12" t="s">
        <v>1077</v>
      </c>
      <c r="CF35" s="12"/>
      <c r="CG35" s="12"/>
      <c r="CH35" s="12"/>
      <c r="CI35" s="12"/>
      <c r="CJ35" s="12" t="s">
        <v>718</v>
      </c>
      <c r="CK35" s="12" t="s">
        <v>1077</v>
      </c>
      <c r="CL35" s="12" t="s">
        <v>1077</v>
      </c>
      <c r="CM35" s="12" t="s">
        <v>1077</v>
      </c>
      <c r="CN35" s="12" t="s">
        <v>1077</v>
      </c>
      <c r="CO35" s="12" t="s">
        <v>1077</v>
      </c>
      <c r="CP35" s="12">
        <v>1</v>
      </c>
      <c r="CQ35" s="12">
        <v>12</v>
      </c>
      <c r="CR35" s="12">
        <v>0</v>
      </c>
      <c r="CS35" s="12">
        <v>3562</v>
      </c>
      <c r="CT35" s="12">
        <v>0.94</v>
      </c>
      <c r="CU35" s="12">
        <v>1.8</v>
      </c>
      <c r="CV35" s="12">
        <f>BS35/CT35</f>
        <v>-1.045744680851064</v>
      </c>
      <c r="CW35" s="12"/>
      <c r="CX35" s="57"/>
    </row>
    <row r="36" spans="1:102" ht="16.5" x14ac:dyDescent="0.35">
      <c r="A36" s="56">
        <v>15</v>
      </c>
      <c r="B36" s="12" t="s">
        <v>3706</v>
      </c>
      <c r="C36" s="12">
        <v>15.1</v>
      </c>
      <c r="D36" s="12" t="s">
        <v>1593</v>
      </c>
      <c r="E36" s="12" t="s">
        <v>317</v>
      </c>
      <c r="F36" s="12" t="s">
        <v>3916</v>
      </c>
      <c r="G36" s="12" t="s">
        <v>212</v>
      </c>
      <c r="H36" s="12" t="s">
        <v>2805</v>
      </c>
      <c r="I36" s="12" t="s">
        <v>212</v>
      </c>
      <c r="J36" s="12" t="s">
        <v>556</v>
      </c>
      <c r="K36" s="12" t="s">
        <v>564</v>
      </c>
      <c r="L36" s="12" t="s">
        <v>558</v>
      </c>
      <c r="M36" s="12" t="s">
        <v>3164</v>
      </c>
      <c r="N36" s="12"/>
      <c r="O36" s="12" t="s">
        <v>3400</v>
      </c>
      <c r="P36" s="12" t="s">
        <v>3403</v>
      </c>
      <c r="Q36" s="12">
        <v>1</v>
      </c>
      <c r="R36" s="12">
        <v>0</v>
      </c>
      <c r="S36" s="12">
        <v>0</v>
      </c>
      <c r="T36" s="12">
        <v>0</v>
      </c>
      <c r="U36" s="12">
        <v>0</v>
      </c>
      <c r="V36" s="12">
        <v>0</v>
      </c>
      <c r="W36" s="12">
        <v>0</v>
      </c>
      <c r="X36" s="12">
        <v>0</v>
      </c>
      <c r="Y36" s="12">
        <v>0</v>
      </c>
      <c r="Z36" s="12">
        <v>0</v>
      </c>
      <c r="AA36" s="12">
        <v>0</v>
      </c>
      <c r="AB36" s="12">
        <v>1</v>
      </c>
      <c r="AC36" s="12">
        <v>0</v>
      </c>
      <c r="AD36" s="12">
        <v>0</v>
      </c>
      <c r="AE36" s="12">
        <v>0</v>
      </c>
      <c r="AF36" s="12">
        <v>0</v>
      </c>
      <c r="AG36" s="12">
        <v>0</v>
      </c>
      <c r="AH36" s="12">
        <v>0</v>
      </c>
      <c r="AI36" s="12">
        <v>0</v>
      </c>
      <c r="AJ36" s="12">
        <v>0</v>
      </c>
      <c r="AK36" s="12">
        <v>0</v>
      </c>
      <c r="AL36" s="12" t="s">
        <v>3448</v>
      </c>
      <c r="AM36" s="7" t="s">
        <v>608</v>
      </c>
      <c r="AN36" s="7" t="s">
        <v>636</v>
      </c>
      <c r="AO36" s="7">
        <v>2000</v>
      </c>
      <c r="AP36" s="12" t="s">
        <v>3458</v>
      </c>
      <c r="AQ36" s="12">
        <v>397</v>
      </c>
      <c r="AR36" s="12">
        <v>1</v>
      </c>
      <c r="AS36" s="12" t="s">
        <v>555</v>
      </c>
      <c r="AT36" s="7" t="s">
        <v>349</v>
      </c>
      <c r="AU36" s="12">
        <v>0</v>
      </c>
      <c r="AV36" s="12">
        <v>0</v>
      </c>
      <c r="AW36" s="12">
        <v>0</v>
      </c>
      <c r="AX36" s="12">
        <v>0</v>
      </c>
      <c r="AY36" s="7">
        <v>0</v>
      </c>
      <c r="AZ36" s="12">
        <v>0</v>
      </c>
      <c r="BA36" s="12">
        <v>1</v>
      </c>
      <c r="BB36" s="12">
        <v>1</v>
      </c>
      <c r="BC36" s="12">
        <v>0</v>
      </c>
      <c r="BD36" s="12">
        <v>0</v>
      </c>
      <c r="BE36" s="12">
        <v>0</v>
      </c>
      <c r="BF36" s="7" t="s">
        <v>3259</v>
      </c>
      <c r="BG36" s="7" t="s">
        <v>819</v>
      </c>
      <c r="BH36" s="7">
        <v>1</v>
      </c>
      <c r="BI36" s="7" t="s">
        <v>3253</v>
      </c>
      <c r="BJ36" s="12" t="s">
        <v>3460</v>
      </c>
      <c r="BK36" s="12" t="s">
        <v>3472</v>
      </c>
      <c r="BL36" s="12" t="s">
        <v>3474</v>
      </c>
      <c r="BM36" s="7" t="s">
        <v>787</v>
      </c>
      <c r="BN36" s="7"/>
      <c r="BO36" s="12" t="s">
        <v>1208</v>
      </c>
      <c r="BP36" s="12" t="s">
        <v>1262</v>
      </c>
      <c r="BQ36" s="12"/>
      <c r="BR36" s="12" t="s">
        <v>1077</v>
      </c>
      <c r="BS36" s="12">
        <v>-1.9641999999999999</v>
      </c>
      <c r="BT36" s="12"/>
      <c r="BU36" s="12">
        <f>EXP(BS36)</f>
        <v>0.14026805618695412</v>
      </c>
      <c r="BV36" s="12" t="s">
        <v>3416</v>
      </c>
      <c r="BW36" s="12" t="s">
        <v>1077</v>
      </c>
      <c r="BX36" s="12" t="s">
        <v>1077</v>
      </c>
      <c r="BY36" s="12">
        <v>-7.2</v>
      </c>
      <c r="BZ36" s="12"/>
      <c r="CA36" s="12" t="s">
        <v>1077</v>
      </c>
      <c r="CB36" s="12" t="s">
        <v>1077</v>
      </c>
      <c r="CC36" s="12" t="s">
        <v>1077</v>
      </c>
      <c r="CD36" s="12" t="s">
        <v>1077</v>
      </c>
      <c r="CE36" s="12">
        <v>0.1</v>
      </c>
      <c r="CF36" s="12"/>
      <c r="CG36" s="12"/>
      <c r="CH36" s="12"/>
      <c r="CI36" s="12"/>
      <c r="CJ36" s="12">
        <v>0.46800000000000003</v>
      </c>
      <c r="CK36" s="12" t="s">
        <v>3828</v>
      </c>
      <c r="CL36" s="12" t="s">
        <v>1077</v>
      </c>
      <c r="CM36" s="12" t="s">
        <v>1077</v>
      </c>
      <c r="CN36" s="12" t="s">
        <v>1077</v>
      </c>
      <c r="CO36" s="12" t="s">
        <v>1077</v>
      </c>
      <c r="CP36" s="12"/>
      <c r="CQ36" s="12"/>
      <c r="CR36" s="12"/>
      <c r="CS36" s="12" t="s">
        <v>1077</v>
      </c>
      <c r="CT36" s="12" t="s">
        <v>1077</v>
      </c>
      <c r="CU36" s="12">
        <v>2.6017111925964728E-2</v>
      </c>
      <c r="CV36" s="12"/>
      <c r="CW36" s="12"/>
      <c r="CX36" s="57"/>
    </row>
    <row r="37" spans="1:102" ht="16.5" x14ac:dyDescent="0.35">
      <c r="A37" s="56">
        <v>15</v>
      </c>
      <c r="B37" s="12" t="s">
        <v>3706</v>
      </c>
      <c r="C37" s="12">
        <v>15.26</v>
      </c>
      <c r="D37" s="12" t="s">
        <v>1658</v>
      </c>
      <c r="E37" s="12" t="s">
        <v>306</v>
      </c>
      <c r="F37" s="12" t="s">
        <v>4090</v>
      </c>
      <c r="G37" s="12" t="s">
        <v>212</v>
      </c>
      <c r="H37" s="12" t="s">
        <v>2805</v>
      </c>
      <c r="I37" s="12" t="s">
        <v>349</v>
      </c>
      <c r="J37" s="12" t="s">
        <v>556</v>
      </c>
      <c r="K37" s="12" t="s">
        <v>564</v>
      </c>
      <c r="L37" s="12" t="s">
        <v>558</v>
      </c>
      <c r="M37" s="12" t="s">
        <v>3164</v>
      </c>
      <c r="N37" s="12"/>
      <c r="O37" s="12" t="s">
        <v>3400</v>
      </c>
      <c r="P37" s="12" t="s">
        <v>3403</v>
      </c>
      <c r="Q37" s="12">
        <v>1</v>
      </c>
      <c r="R37" s="12">
        <v>0</v>
      </c>
      <c r="S37" s="12">
        <v>0</v>
      </c>
      <c r="T37" s="12">
        <v>0</v>
      </c>
      <c r="U37" s="12">
        <v>0</v>
      </c>
      <c r="V37" s="12">
        <v>0</v>
      </c>
      <c r="W37" s="12">
        <v>0</v>
      </c>
      <c r="X37" s="12">
        <v>0</v>
      </c>
      <c r="Y37" s="12">
        <v>0</v>
      </c>
      <c r="Z37" s="12">
        <v>0</v>
      </c>
      <c r="AA37" s="12">
        <v>0</v>
      </c>
      <c r="AB37" s="12">
        <v>1</v>
      </c>
      <c r="AC37" s="12">
        <v>0</v>
      </c>
      <c r="AD37" s="12">
        <v>0</v>
      </c>
      <c r="AE37" s="12">
        <v>0</v>
      </c>
      <c r="AF37" s="12">
        <v>0</v>
      </c>
      <c r="AG37" s="12">
        <v>0</v>
      </c>
      <c r="AH37" s="12">
        <v>0</v>
      </c>
      <c r="AI37" s="12">
        <v>0</v>
      </c>
      <c r="AJ37" s="12">
        <v>0</v>
      </c>
      <c r="AK37" s="12">
        <v>0</v>
      </c>
      <c r="AL37" s="12" t="s">
        <v>3448</v>
      </c>
      <c r="AM37" s="7" t="s">
        <v>608</v>
      </c>
      <c r="AN37" s="7" t="s">
        <v>633</v>
      </c>
      <c r="AO37" s="7">
        <v>2000</v>
      </c>
      <c r="AP37" s="12" t="s">
        <v>3458</v>
      </c>
      <c r="AQ37" s="12">
        <v>5680</v>
      </c>
      <c r="AR37" s="12">
        <v>2</v>
      </c>
      <c r="AS37" s="12" t="s">
        <v>755</v>
      </c>
      <c r="AT37" s="7" t="s">
        <v>349</v>
      </c>
      <c r="AU37" s="12">
        <v>0</v>
      </c>
      <c r="AV37" s="12">
        <v>0</v>
      </c>
      <c r="AW37" s="12">
        <v>0</v>
      </c>
      <c r="AX37" s="12">
        <v>0</v>
      </c>
      <c r="AY37" s="7">
        <v>0</v>
      </c>
      <c r="AZ37" s="12">
        <v>0</v>
      </c>
      <c r="BA37" s="12">
        <v>1</v>
      </c>
      <c r="BB37" s="12">
        <v>1</v>
      </c>
      <c r="BC37" s="12">
        <v>0</v>
      </c>
      <c r="BD37" s="12">
        <v>0</v>
      </c>
      <c r="BE37" s="12">
        <v>0</v>
      </c>
      <c r="BF37" s="7" t="s">
        <v>2820</v>
      </c>
      <c r="BG37" s="7" t="s">
        <v>801</v>
      </c>
      <c r="BH37" s="7">
        <v>1</v>
      </c>
      <c r="BI37" s="7" t="s">
        <v>3257</v>
      </c>
      <c r="BJ37" s="12" t="s">
        <v>3460</v>
      </c>
      <c r="BK37" s="12" t="s">
        <v>3472</v>
      </c>
      <c r="BL37" s="12" t="s">
        <v>3474</v>
      </c>
      <c r="BM37" s="7" t="s">
        <v>787</v>
      </c>
      <c r="BN37" s="7"/>
      <c r="BO37" s="12"/>
      <c r="BP37" s="12" t="s">
        <v>3565</v>
      </c>
      <c r="BQ37" s="12"/>
      <c r="BR37" s="12" t="s">
        <v>1077</v>
      </c>
      <c r="BS37" s="12">
        <v>-59.180999999999997</v>
      </c>
      <c r="BT37" s="12"/>
      <c r="BU37" s="12"/>
      <c r="BV37" s="12" t="s">
        <v>1077</v>
      </c>
      <c r="BW37" s="12" t="s">
        <v>1077</v>
      </c>
      <c r="BX37" s="12" t="s">
        <v>1077</v>
      </c>
      <c r="BY37" s="12">
        <v>-6.91</v>
      </c>
      <c r="BZ37" s="12"/>
      <c r="CA37" s="12" t="s">
        <v>1077</v>
      </c>
      <c r="CB37" s="12" t="s">
        <v>1077</v>
      </c>
      <c r="CC37" s="12" t="s">
        <v>1077</v>
      </c>
      <c r="CD37" s="12" t="s">
        <v>1077</v>
      </c>
      <c r="CE37" s="12">
        <v>0.1</v>
      </c>
      <c r="CF37" s="12"/>
      <c r="CG37" s="12"/>
      <c r="CH37" s="12"/>
      <c r="CI37" s="12"/>
      <c r="CJ37" s="12">
        <v>0.13</v>
      </c>
      <c r="CK37" s="12" t="s">
        <v>3828</v>
      </c>
      <c r="CL37" s="12" t="s">
        <v>1077</v>
      </c>
      <c r="CM37" s="12" t="s">
        <v>1077</v>
      </c>
      <c r="CN37" s="12" t="s">
        <v>1077</v>
      </c>
      <c r="CO37" s="12" t="s">
        <v>1077</v>
      </c>
      <c r="CP37" s="12">
        <v>1</v>
      </c>
      <c r="CQ37" s="12">
        <v>24</v>
      </c>
      <c r="CR37" s="12">
        <v>1</v>
      </c>
      <c r="CS37" s="12">
        <v>5655</v>
      </c>
      <c r="CT37" s="12" t="s">
        <v>1077</v>
      </c>
      <c r="CU37" s="12">
        <v>9.6036319189802682E-3</v>
      </c>
      <c r="CV37" s="12" t="s">
        <v>1137</v>
      </c>
      <c r="CW37" s="12"/>
      <c r="CX37" s="57"/>
    </row>
    <row r="38" spans="1:102" x14ac:dyDescent="0.35">
      <c r="A38" s="56">
        <v>59</v>
      </c>
      <c r="B38" s="12" t="s">
        <v>3748</v>
      </c>
      <c r="C38" s="12">
        <v>59.15</v>
      </c>
      <c r="D38" s="12" t="s">
        <v>2199</v>
      </c>
      <c r="E38" s="12" t="s">
        <v>409</v>
      </c>
      <c r="F38" s="12">
        <v>3</v>
      </c>
      <c r="G38" s="12" t="s">
        <v>212</v>
      </c>
      <c r="H38" s="12" t="s">
        <v>2805</v>
      </c>
      <c r="I38" s="12" t="s">
        <v>212</v>
      </c>
      <c r="J38" s="12" t="s">
        <v>1227</v>
      </c>
      <c r="K38" s="12" t="s">
        <v>1166</v>
      </c>
      <c r="L38" s="12" t="s">
        <v>1228</v>
      </c>
      <c r="M38" s="12" t="s">
        <v>3237</v>
      </c>
      <c r="N38" s="12" t="s">
        <v>3435</v>
      </c>
      <c r="O38" s="12" t="s">
        <v>3400</v>
      </c>
      <c r="P38" s="12" t="s">
        <v>3402</v>
      </c>
      <c r="Q38" s="12">
        <v>0</v>
      </c>
      <c r="R38" s="12">
        <v>0</v>
      </c>
      <c r="S38" s="12">
        <v>1</v>
      </c>
      <c r="T38" s="12">
        <v>0</v>
      </c>
      <c r="U38" s="12">
        <v>0</v>
      </c>
      <c r="V38" s="12">
        <v>0</v>
      </c>
      <c r="W38" s="12">
        <v>0</v>
      </c>
      <c r="X38" s="12">
        <v>0</v>
      </c>
      <c r="Y38" s="12">
        <v>0</v>
      </c>
      <c r="Z38" s="12">
        <v>0</v>
      </c>
      <c r="AA38" s="12">
        <v>0</v>
      </c>
      <c r="AB38" s="12">
        <v>0</v>
      </c>
      <c r="AC38" s="12">
        <v>1</v>
      </c>
      <c r="AD38" s="12">
        <v>0</v>
      </c>
      <c r="AE38" s="12">
        <v>0</v>
      </c>
      <c r="AF38" s="12">
        <v>0</v>
      </c>
      <c r="AG38" s="12">
        <v>0</v>
      </c>
      <c r="AH38" s="12">
        <v>0</v>
      </c>
      <c r="AI38" s="12">
        <v>0</v>
      </c>
      <c r="AJ38" s="12">
        <v>0</v>
      </c>
      <c r="AK38" s="12" t="s">
        <v>697</v>
      </c>
      <c r="AL38" s="12" t="s">
        <v>3455</v>
      </c>
      <c r="AM38" s="7" t="s">
        <v>637</v>
      </c>
      <c r="AN38" s="7" t="s">
        <v>665</v>
      </c>
      <c r="AO38" s="7" t="s">
        <v>1253</v>
      </c>
      <c r="AP38" s="12" t="s">
        <v>3235</v>
      </c>
      <c r="AQ38" s="12">
        <v>2613</v>
      </c>
      <c r="AR38" s="12">
        <v>1</v>
      </c>
      <c r="AS38" s="12" t="s">
        <v>555</v>
      </c>
      <c r="AT38" s="7" t="s">
        <v>212</v>
      </c>
      <c r="AU38" s="12">
        <v>1</v>
      </c>
      <c r="AV38" s="12">
        <v>0</v>
      </c>
      <c r="AW38" s="12">
        <v>0</v>
      </c>
      <c r="AX38" s="12">
        <v>0</v>
      </c>
      <c r="AY38" s="7">
        <v>1</v>
      </c>
      <c r="AZ38" s="12">
        <v>0</v>
      </c>
      <c r="BA38" s="12">
        <v>0</v>
      </c>
      <c r="BB38" s="12">
        <v>0</v>
      </c>
      <c r="BC38" s="12">
        <v>1</v>
      </c>
      <c r="BD38" s="12">
        <v>0</v>
      </c>
      <c r="BE38" s="12">
        <v>0</v>
      </c>
      <c r="BF38" s="7" t="s">
        <v>2821</v>
      </c>
      <c r="BG38" s="7" t="s">
        <v>858</v>
      </c>
      <c r="BH38" s="7"/>
      <c r="BI38" s="7" t="s">
        <v>2819</v>
      </c>
      <c r="BJ38" s="12" t="s">
        <v>3459</v>
      </c>
      <c r="BK38" s="12" t="s">
        <v>3463</v>
      </c>
      <c r="BL38" s="12" t="s">
        <v>3470</v>
      </c>
      <c r="BM38" s="7" t="s">
        <v>927</v>
      </c>
      <c r="BN38" s="7"/>
      <c r="BO38" s="12"/>
      <c r="BP38" s="12"/>
      <c r="BQ38" s="12"/>
      <c r="BR38" s="12" t="s">
        <v>1077</v>
      </c>
      <c r="BS38" s="12">
        <v>-4.9000000000000002E-2</v>
      </c>
      <c r="BT38" s="12"/>
      <c r="BU38" s="12"/>
      <c r="BV38" s="12" t="s">
        <v>1077</v>
      </c>
      <c r="BW38" s="12" t="s">
        <v>1077</v>
      </c>
      <c r="BX38" s="12" t="s">
        <v>1077</v>
      </c>
      <c r="BY38" s="12">
        <v>-6.8</v>
      </c>
      <c r="BZ38" s="12"/>
      <c r="CA38" s="12" t="s">
        <v>1077</v>
      </c>
      <c r="CB38" s="12" t="s">
        <v>1077</v>
      </c>
      <c r="CC38" s="12" t="s">
        <v>1077</v>
      </c>
      <c r="CD38" s="12" t="s">
        <v>1077</v>
      </c>
      <c r="CE38" s="12" t="s">
        <v>1077</v>
      </c>
      <c r="CF38" s="12"/>
      <c r="CG38" s="12"/>
      <c r="CH38" s="12"/>
      <c r="CI38" s="12"/>
      <c r="CJ38" s="12" t="s">
        <v>718</v>
      </c>
      <c r="CK38" s="12" t="s">
        <v>1077</v>
      </c>
      <c r="CL38" s="12" t="s">
        <v>1077</v>
      </c>
      <c r="CM38" s="12" t="s">
        <v>1077</v>
      </c>
      <c r="CN38" s="12" t="s">
        <v>1077</v>
      </c>
      <c r="CO38" s="12" t="s">
        <v>1077</v>
      </c>
      <c r="CP38" s="12">
        <v>1</v>
      </c>
      <c r="CQ38" s="12">
        <v>8</v>
      </c>
      <c r="CR38" s="12">
        <v>0</v>
      </c>
      <c r="CS38" s="12">
        <v>2605</v>
      </c>
      <c r="CT38" s="12">
        <v>3.12</v>
      </c>
      <c r="CU38" s="12">
        <v>2.35</v>
      </c>
      <c r="CV38" s="12">
        <f>BS38/CT38</f>
        <v>-1.5705128205128205E-2</v>
      </c>
      <c r="CW38" s="12"/>
      <c r="CX38" s="57"/>
    </row>
    <row r="39" spans="1:102" ht="16.5" x14ac:dyDescent="0.35">
      <c r="A39" s="56">
        <v>102</v>
      </c>
      <c r="B39" s="12" t="s">
        <v>3795</v>
      </c>
      <c r="C39" s="12">
        <v>102.1</v>
      </c>
      <c r="D39" s="12" t="s">
        <v>2565</v>
      </c>
      <c r="E39" s="12" t="s">
        <v>296</v>
      </c>
      <c r="F39" s="12">
        <v>3</v>
      </c>
      <c r="G39" s="12" t="s">
        <v>212</v>
      </c>
      <c r="H39" s="12" t="s">
        <v>2805</v>
      </c>
      <c r="I39" s="12" t="s">
        <v>349</v>
      </c>
      <c r="J39" s="12" t="s">
        <v>556</v>
      </c>
      <c r="K39" s="12" t="s">
        <v>3440</v>
      </c>
      <c r="L39" s="12" t="s">
        <v>558</v>
      </c>
      <c r="M39" s="12" t="s">
        <v>3237</v>
      </c>
      <c r="N39" s="12" t="s">
        <v>592</v>
      </c>
      <c r="O39" s="12" t="s">
        <v>3400</v>
      </c>
      <c r="P39" s="12" t="s">
        <v>3402</v>
      </c>
      <c r="Q39" s="12">
        <v>1</v>
      </c>
      <c r="R39" s="12">
        <v>0</v>
      </c>
      <c r="S39" s="12">
        <v>0</v>
      </c>
      <c r="T39" s="12">
        <v>0</v>
      </c>
      <c r="U39" s="12">
        <v>0</v>
      </c>
      <c r="V39" s="12">
        <v>0</v>
      </c>
      <c r="W39" s="12">
        <v>0</v>
      </c>
      <c r="X39" s="12">
        <v>0</v>
      </c>
      <c r="Y39" s="12">
        <v>0</v>
      </c>
      <c r="Z39" s="12">
        <v>0</v>
      </c>
      <c r="AA39" s="12">
        <v>0</v>
      </c>
      <c r="AB39" s="12">
        <v>0</v>
      </c>
      <c r="AC39" s="12">
        <v>0</v>
      </c>
      <c r="AD39" s="12">
        <v>0</v>
      </c>
      <c r="AE39" s="12">
        <v>0</v>
      </c>
      <c r="AF39" s="12">
        <v>0</v>
      </c>
      <c r="AG39" s="12">
        <v>0</v>
      </c>
      <c r="AH39" s="12">
        <v>0</v>
      </c>
      <c r="AI39" s="12">
        <v>0</v>
      </c>
      <c r="AJ39" s="12">
        <v>1</v>
      </c>
      <c r="AK39" s="12">
        <v>0</v>
      </c>
      <c r="AL39" s="12" t="s">
        <v>607</v>
      </c>
      <c r="AM39" s="7" t="s">
        <v>682</v>
      </c>
      <c r="AN39" s="7" t="s">
        <v>711</v>
      </c>
      <c r="AO39" s="7" t="s">
        <v>744</v>
      </c>
      <c r="AP39" s="12" t="s">
        <v>3235</v>
      </c>
      <c r="AQ39" s="12">
        <v>1824</v>
      </c>
      <c r="AR39" s="12" t="s">
        <v>758</v>
      </c>
      <c r="AS39" s="12" t="s">
        <v>555</v>
      </c>
      <c r="AT39" s="7" t="s">
        <v>212</v>
      </c>
      <c r="AU39" s="12">
        <v>0</v>
      </c>
      <c r="AV39" s="12">
        <v>0</v>
      </c>
      <c r="AW39" s="12">
        <v>1</v>
      </c>
      <c r="AX39" s="12">
        <v>0</v>
      </c>
      <c r="AY39" s="7">
        <v>1</v>
      </c>
      <c r="AZ39" s="12">
        <v>0</v>
      </c>
      <c r="BA39" s="12">
        <v>1</v>
      </c>
      <c r="BB39" s="12">
        <v>1</v>
      </c>
      <c r="BC39" s="12">
        <v>0</v>
      </c>
      <c r="BD39" s="12">
        <v>0</v>
      </c>
      <c r="BE39" s="12">
        <v>0</v>
      </c>
      <c r="BF39" s="7" t="s">
        <v>2820</v>
      </c>
      <c r="BG39" s="7" t="s">
        <v>951</v>
      </c>
      <c r="BH39" s="7"/>
      <c r="BI39" s="7" t="s">
        <v>2818</v>
      </c>
      <c r="BJ39" s="12" t="s">
        <v>3460</v>
      </c>
      <c r="BK39" s="12" t="s">
        <v>3463</v>
      </c>
      <c r="BL39" s="12" t="s">
        <v>3470</v>
      </c>
      <c r="BM39" s="7" t="s">
        <v>1002</v>
      </c>
      <c r="BN39" s="7"/>
      <c r="BO39" s="12"/>
      <c r="BP39" s="12" t="s">
        <v>3533</v>
      </c>
      <c r="BQ39" s="12">
        <v>-0.1</v>
      </c>
      <c r="BR39" s="12" t="s">
        <v>1252</v>
      </c>
      <c r="BS39" s="12">
        <v>-2.5999999999999999E-2</v>
      </c>
      <c r="BT39" s="12"/>
      <c r="BU39" s="12"/>
      <c r="BV39" s="12" t="s">
        <v>1077</v>
      </c>
      <c r="BW39" s="12" t="s">
        <v>1077</v>
      </c>
      <c r="BX39" s="12" t="s">
        <v>1077</v>
      </c>
      <c r="BY39" s="12">
        <v>-6.35</v>
      </c>
      <c r="BZ39" s="12"/>
      <c r="CA39" s="12" t="s">
        <v>1077</v>
      </c>
      <c r="CB39" s="12" t="s">
        <v>1077</v>
      </c>
      <c r="CC39" s="12" t="s">
        <v>1077</v>
      </c>
      <c r="CD39" s="12" t="s">
        <v>1077</v>
      </c>
      <c r="CE39" s="12" t="s">
        <v>1077</v>
      </c>
      <c r="CF39" s="12">
        <v>4.0000000000000001E-3</v>
      </c>
      <c r="CG39" s="12" t="s">
        <v>1252</v>
      </c>
      <c r="CH39" s="12">
        <f>BQ39/BY39</f>
        <v>1.5748031496062995E-2</v>
      </c>
      <c r="CI39" s="12" t="s">
        <v>3553</v>
      </c>
      <c r="CJ39" s="12">
        <v>0.26</v>
      </c>
      <c r="CK39" s="12" t="s">
        <v>3828</v>
      </c>
      <c r="CL39" s="12" t="s">
        <v>1077</v>
      </c>
      <c r="CM39" s="12">
        <v>0</v>
      </c>
      <c r="CN39" s="12">
        <v>459.71</v>
      </c>
      <c r="CO39" s="12" t="s">
        <v>1058</v>
      </c>
      <c r="CP39" s="12">
        <v>1</v>
      </c>
      <c r="CQ39" s="12">
        <v>8</v>
      </c>
      <c r="CR39" s="12">
        <v>1</v>
      </c>
      <c r="CS39" s="12">
        <v>1815</v>
      </c>
      <c r="CT39" s="12" t="s">
        <v>1077</v>
      </c>
      <c r="CU39" s="12" t="s">
        <v>1077</v>
      </c>
      <c r="CV39" s="12" t="s">
        <v>1077</v>
      </c>
      <c r="CW39" s="12"/>
      <c r="CX39" s="57"/>
    </row>
    <row r="40" spans="1:102" ht="16.5" x14ac:dyDescent="0.35">
      <c r="A40" s="56">
        <v>15</v>
      </c>
      <c r="B40" s="12" t="s">
        <v>3706</v>
      </c>
      <c r="C40" s="12">
        <v>15.7</v>
      </c>
      <c r="D40" s="12" t="s">
        <v>1561</v>
      </c>
      <c r="E40" s="12" t="s">
        <v>314</v>
      </c>
      <c r="F40" s="12" t="s">
        <v>3916</v>
      </c>
      <c r="G40" s="12" t="s">
        <v>212</v>
      </c>
      <c r="H40" s="12" t="s">
        <v>2805</v>
      </c>
      <c r="I40" s="12" t="s">
        <v>212</v>
      </c>
      <c r="J40" s="12" t="s">
        <v>556</v>
      </c>
      <c r="K40" s="12" t="s">
        <v>564</v>
      </c>
      <c r="L40" s="12" t="s">
        <v>558</v>
      </c>
      <c r="M40" s="12" t="s">
        <v>3164</v>
      </c>
      <c r="N40" s="12"/>
      <c r="O40" s="12" t="s">
        <v>3400</v>
      </c>
      <c r="P40" s="12" t="s">
        <v>3403</v>
      </c>
      <c r="Q40" s="12">
        <v>1</v>
      </c>
      <c r="R40" s="12">
        <v>0</v>
      </c>
      <c r="S40" s="12">
        <v>0</v>
      </c>
      <c r="T40" s="12">
        <v>0</v>
      </c>
      <c r="U40" s="12">
        <v>0</v>
      </c>
      <c r="V40" s="12">
        <v>0</v>
      </c>
      <c r="W40" s="12">
        <v>0</v>
      </c>
      <c r="X40" s="12">
        <v>0</v>
      </c>
      <c r="Y40" s="12">
        <v>0</v>
      </c>
      <c r="Z40" s="12">
        <v>0</v>
      </c>
      <c r="AA40" s="12">
        <v>0</v>
      </c>
      <c r="AB40" s="12">
        <v>1</v>
      </c>
      <c r="AC40" s="12">
        <v>0</v>
      </c>
      <c r="AD40" s="12">
        <v>0</v>
      </c>
      <c r="AE40" s="12">
        <v>0</v>
      </c>
      <c r="AF40" s="12">
        <v>0</v>
      </c>
      <c r="AG40" s="12">
        <v>0</v>
      </c>
      <c r="AH40" s="12">
        <v>0</v>
      </c>
      <c r="AI40" s="12">
        <v>0</v>
      </c>
      <c r="AJ40" s="12">
        <v>0</v>
      </c>
      <c r="AK40" s="12">
        <v>0</v>
      </c>
      <c r="AL40" s="12" t="s">
        <v>3448</v>
      </c>
      <c r="AM40" s="7" t="s">
        <v>608</v>
      </c>
      <c r="AN40" s="7" t="s">
        <v>634</v>
      </c>
      <c r="AO40" s="7">
        <v>2000</v>
      </c>
      <c r="AP40" s="12" t="s">
        <v>3458</v>
      </c>
      <c r="AQ40" s="12">
        <v>3307</v>
      </c>
      <c r="AR40" s="12">
        <v>1</v>
      </c>
      <c r="AS40" s="12" t="s">
        <v>555</v>
      </c>
      <c r="AT40" s="7" t="s">
        <v>349</v>
      </c>
      <c r="AU40" s="12">
        <v>0</v>
      </c>
      <c r="AV40" s="12">
        <v>0</v>
      </c>
      <c r="AW40" s="12">
        <v>0</v>
      </c>
      <c r="AX40" s="12">
        <v>0</v>
      </c>
      <c r="AY40" s="7">
        <v>0</v>
      </c>
      <c r="AZ40" s="12">
        <v>0</v>
      </c>
      <c r="BA40" s="12">
        <v>1</v>
      </c>
      <c r="BB40" s="12">
        <v>1</v>
      </c>
      <c r="BC40" s="12">
        <v>0</v>
      </c>
      <c r="BD40" s="12">
        <v>0</v>
      </c>
      <c r="BE40" s="12">
        <v>0</v>
      </c>
      <c r="BF40" s="7" t="s">
        <v>3259</v>
      </c>
      <c r="BG40" s="7" t="s">
        <v>816</v>
      </c>
      <c r="BH40" s="7">
        <v>1</v>
      </c>
      <c r="BI40" s="7" t="s">
        <v>3253</v>
      </c>
      <c r="BJ40" s="12" t="s">
        <v>3460</v>
      </c>
      <c r="BK40" s="12" t="s">
        <v>3472</v>
      </c>
      <c r="BL40" s="12" t="s">
        <v>3474</v>
      </c>
      <c r="BM40" s="7" t="s">
        <v>787</v>
      </c>
      <c r="BN40" s="7"/>
      <c r="BO40" s="12" t="s">
        <v>1208</v>
      </c>
      <c r="BP40" s="12" t="s">
        <v>1262</v>
      </c>
      <c r="BQ40" s="12"/>
      <c r="BR40" s="12" t="s">
        <v>1077</v>
      </c>
      <c r="BS40" s="12">
        <v>-2.4563999999999999</v>
      </c>
      <c r="BT40" s="12"/>
      <c r="BU40" s="12">
        <f>EXP(BS40)</f>
        <v>8.5743071074226379E-2</v>
      </c>
      <c r="BV40" s="12" t="s">
        <v>3416</v>
      </c>
      <c r="BW40" s="12" t="s">
        <v>1077</v>
      </c>
      <c r="BX40" s="12" t="s">
        <v>1077</v>
      </c>
      <c r="BY40" s="12">
        <v>-6.3</v>
      </c>
      <c r="BZ40" s="12"/>
      <c r="CA40" s="12" t="s">
        <v>1077</v>
      </c>
      <c r="CB40" s="12" t="s">
        <v>1077</v>
      </c>
      <c r="CC40" s="12" t="s">
        <v>1077</v>
      </c>
      <c r="CD40" s="12" t="s">
        <v>1077</v>
      </c>
      <c r="CE40" s="12">
        <v>0.1</v>
      </c>
      <c r="CF40" s="12"/>
      <c r="CG40" s="12"/>
      <c r="CH40" s="12"/>
      <c r="CI40" s="12"/>
      <c r="CJ40" s="12">
        <v>0.59599999999999997</v>
      </c>
      <c r="CK40" s="12" t="s">
        <v>3828</v>
      </c>
      <c r="CL40" s="12" t="s">
        <v>1077</v>
      </c>
      <c r="CM40" s="12" t="s">
        <v>1077</v>
      </c>
      <c r="CN40" s="12" t="s">
        <v>1077</v>
      </c>
      <c r="CO40" s="12" t="s">
        <v>1077</v>
      </c>
      <c r="CP40" s="12"/>
      <c r="CQ40" s="12"/>
      <c r="CR40" s="12"/>
      <c r="CS40" s="12" t="s">
        <v>1077</v>
      </c>
      <c r="CT40" s="12" t="s">
        <v>1077</v>
      </c>
      <c r="CU40" s="12">
        <v>2.4445608521040684E-3</v>
      </c>
      <c r="CV40" s="12" t="s">
        <v>1137</v>
      </c>
      <c r="CW40" s="12"/>
      <c r="CX40" s="57"/>
    </row>
    <row r="41" spans="1:102" ht="16.5" x14ac:dyDescent="0.35">
      <c r="A41" s="56">
        <v>15</v>
      </c>
      <c r="B41" s="12" t="s">
        <v>3706</v>
      </c>
      <c r="C41" s="12">
        <v>15.8</v>
      </c>
      <c r="D41" s="12" t="s">
        <v>1505</v>
      </c>
      <c r="E41" s="12" t="s">
        <v>315</v>
      </c>
      <c r="F41" s="12" t="s">
        <v>3916</v>
      </c>
      <c r="G41" s="12" t="s">
        <v>212</v>
      </c>
      <c r="H41" s="12" t="s">
        <v>2805</v>
      </c>
      <c r="I41" s="12" t="s">
        <v>349</v>
      </c>
      <c r="J41" s="12" t="s">
        <v>556</v>
      </c>
      <c r="K41" s="12" t="s">
        <v>564</v>
      </c>
      <c r="L41" s="12" t="s">
        <v>558</v>
      </c>
      <c r="M41" s="12" t="s">
        <v>3164</v>
      </c>
      <c r="N41" s="12"/>
      <c r="O41" s="12" t="s">
        <v>3400</v>
      </c>
      <c r="P41" s="12" t="s">
        <v>3403</v>
      </c>
      <c r="Q41" s="12">
        <v>1</v>
      </c>
      <c r="R41" s="12">
        <v>0</v>
      </c>
      <c r="S41" s="12">
        <v>0</v>
      </c>
      <c r="T41" s="12">
        <v>0</v>
      </c>
      <c r="U41" s="12">
        <v>0</v>
      </c>
      <c r="V41" s="12">
        <v>0</v>
      </c>
      <c r="W41" s="12">
        <v>0</v>
      </c>
      <c r="X41" s="12">
        <v>0</v>
      </c>
      <c r="Y41" s="12">
        <v>0</v>
      </c>
      <c r="Z41" s="12">
        <v>0</v>
      </c>
      <c r="AA41" s="12">
        <v>0</v>
      </c>
      <c r="AB41" s="12">
        <v>1</v>
      </c>
      <c r="AC41" s="12">
        <v>0</v>
      </c>
      <c r="AD41" s="12">
        <v>0</v>
      </c>
      <c r="AE41" s="12">
        <v>0</v>
      </c>
      <c r="AF41" s="12">
        <v>0</v>
      </c>
      <c r="AG41" s="12">
        <v>0</v>
      </c>
      <c r="AH41" s="12">
        <v>0</v>
      </c>
      <c r="AI41" s="12">
        <v>0</v>
      </c>
      <c r="AJ41" s="12">
        <v>0</v>
      </c>
      <c r="AK41" s="12">
        <v>0</v>
      </c>
      <c r="AL41" s="12" t="s">
        <v>3448</v>
      </c>
      <c r="AM41" s="7" t="s">
        <v>608</v>
      </c>
      <c r="AN41" s="7" t="s">
        <v>615</v>
      </c>
      <c r="AO41" s="7">
        <v>2000</v>
      </c>
      <c r="AP41" s="12" t="s">
        <v>3458</v>
      </c>
      <c r="AQ41" s="12">
        <v>1430</v>
      </c>
      <c r="AR41" s="12">
        <v>1</v>
      </c>
      <c r="AS41" s="12" t="s">
        <v>555</v>
      </c>
      <c r="AT41" s="7" t="s">
        <v>349</v>
      </c>
      <c r="AU41" s="12">
        <v>0</v>
      </c>
      <c r="AV41" s="12">
        <v>0</v>
      </c>
      <c r="AW41" s="12">
        <v>0</v>
      </c>
      <c r="AX41" s="12">
        <v>0</v>
      </c>
      <c r="AY41" s="7">
        <v>0</v>
      </c>
      <c r="AZ41" s="12">
        <v>0</v>
      </c>
      <c r="BA41" s="12">
        <v>1</v>
      </c>
      <c r="BB41" s="12">
        <v>1</v>
      </c>
      <c r="BC41" s="12">
        <v>0</v>
      </c>
      <c r="BD41" s="12">
        <v>0</v>
      </c>
      <c r="BE41" s="12">
        <v>0</v>
      </c>
      <c r="BF41" s="7" t="s">
        <v>2820</v>
      </c>
      <c r="BG41" s="7" t="s">
        <v>806</v>
      </c>
      <c r="BH41" s="7">
        <v>1</v>
      </c>
      <c r="BI41" s="7" t="s">
        <v>3257</v>
      </c>
      <c r="BJ41" s="12" t="s">
        <v>3460</v>
      </c>
      <c r="BK41" s="12" t="s">
        <v>3472</v>
      </c>
      <c r="BL41" s="12" t="s">
        <v>3474</v>
      </c>
      <c r="BM41" s="7" t="s">
        <v>787</v>
      </c>
      <c r="BN41" s="7"/>
      <c r="BO41" s="12" t="s">
        <v>1208</v>
      </c>
      <c r="BP41" s="12" t="s">
        <v>3502</v>
      </c>
      <c r="BQ41" s="12"/>
      <c r="BR41" s="12" t="s">
        <v>1077</v>
      </c>
      <c r="BS41" s="12">
        <v>-0.55389999999999995</v>
      </c>
      <c r="BT41" s="12"/>
      <c r="BU41" s="12">
        <f>EXP(BS41)</f>
        <v>0.57470408812485352</v>
      </c>
      <c r="BV41" s="12" t="s">
        <v>3416</v>
      </c>
      <c r="BW41" s="12" t="s">
        <v>1077</v>
      </c>
      <c r="BX41" s="12" t="s">
        <v>1077</v>
      </c>
      <c r="BY41" s="12">
        <v>-6.3</v>
      </c>
      <c r="BZ41" s="12"/>
      <c r="CA41" s="12" t="s">
        <v>1077</v>
      </c>
      <c r="CB41" s="12" t="s">
        <v>1077</v>
      </c>
      <c r="CC41" s="12" t="s">
        <v>1077</v>
      </c>
      <c r="CD41" s="12" t="s">
        <v>1077</v>
      </c>
      <c r="CE41" s="12">
        <v>0.1</v>
      </c>
      <c r="CF41" s="12"/>
      <c r="CG41" s="12"/>
      <c r="CH41" s="12"/>
      <c r="CI41" s="12"/>
      <c r="CJ41" s="12">
        <v>0.55300000000000005</v>
      </c>
      <c r="CK41" s="12" t="s">
        <v>3828</v>
      </c>
      <c r="CL41" s="12" t="s">
        <v>1077</v>
      </c>
      <c r="CM41" s="12" t="s">
        <v>1077</v>
      </c>
      <c r="CN41" s="12" t="s">
        <v>1077</v>
      </c>
      <c r="CO41" s="12" t="s">
        <v>1077</v>
      </c>
      <c r="CP41" s="12"/>
      <c r="CQ41" s="12"/>
      <c r="CR41" s="12"/>
      <c r="CS41" s="12" t="s">
        <v>1077</v>
      </c>
      <c r="CT41" s="12" t="s">
        <v>1077</v>
      </c>
      <c r="CU41" s="12">
        <v>0.14213375240090798</v>
      </c>
      <c r="CV41" s="12" t="s">
        <v>1137</v>
      </c>
      <c r="CW41" s="12"/>
      <c r="CX41" s="57"/>
    </row>
    <row r="42" spans="1:102" ht="16.5" x14ac:dyDescent="0.35">
      <c r="A42" s="56">
        <v>15</v>
      </c>
      <c r="B42" s="12" t="s">
        <v>3706</v>
      </c>
      <c r="C42" s="12">
        <v>15.8</v>
      </c>
      <c r="D42" s="12" t="s">
        <v>1577</v>
      </c>
      <c r="E42" s="12" t="s">
        <v>315</v>
      </c>
      <c r="F42" s="12" t="s">
        <v>3916</v>
      </c>
      <c r="G42" s="12" t="s">
        <v>212</v>
      </c>
      <c r="H42" s="12" t="s">
        <v>2805</v>
      </c>
      <c r="I42" s="12" t="s">
        <v>212</v>
      </c>
      <c r="J42" s="12" t="s">
        <v>556</v>
      </c>
      <c r="K42" s="12" t="s">
        <v>564</v>
      </c>
      <c r="L42" s="12" t="s">
        <v>558</v>
      </c>
      <c r="M42" s="12" t="s">
        <v>3164</v>
      </c>
      <c r="N42" s="12"/>
      <c r="O42" s="12" t="s">
        <v>3400</v>
      </c>
      <c r="P42" s="12" t="s">
        <v>3403</v>
      </c>
      <c r="Q42" s="12">
        <v>1</v>
      </c>
      <c r="R42" s="12">
        <v>0</v>
      </c>
      <c r="S42" s="12">
        <v>0</v>
      </c>
      <c r="T42" s="12">
        <v>0</v>
      </c>
      <c r="U42" s="12">
        <v>0</v>
      </c>
      <c r="V42" s="12">
        <v>0</v>
      </c>
      <c r="W42" s="12">
        <v>0</v>
      </c>
      <c r="X42" s="12">
        <v>0</v>
      </c>
      <c r="Y42" s="12">
        <v>0</v>
      </c>
      <c r="Z42" s="12">
        <v>0</v>
      </c>
      <c r="AA42" s="12">
        <v>0</v>
      </c>
      <c r="AB42" s="12">
        <v>1</v>
      </c>
      <c r="AC42" s="12">
        <v>0</v>
      </c>
      <c r="AD42" s="12">
        <v>0</v>
      </c>
      <c r="AE42" s="12">
        <v>0</v>
      </c>
      <c r="AF42" s="12">
        <v>0</v>
      </c>
      <c r="AG42" s="12">
        <v>0</v>
      </c>
      <c r="AH42" s="12">
        <v>0</v>
      </c>
      <c r="AI42" s="12">
        <v>0</v>
      </c>
      <c r="AJ42" s="12">
        <v>0</v>
      </c>
      <c r="AK42" s="12">
        <v>0</v>
      </c>
      <c r="AL42" s="12" t="s">
        <v>3448</v>
      </c>
      <c r="AM42" s="7" t="s">
        <v>608</v>
      </c>
      <c r="AN42" s="7" t="s">
        <v>615</v>
      </c>
      <c r="AO42" s="7">
        <v>2000</v>
      </c>
      <c r="AP42" s="12" t="s">
        <v>3458</v>
      </c>
      <c r="AQ42" s="12">
        <v>1430</v>
      </c>
      <c r="AR42" s="12">
        <v>1</v>
      </c>
      <c r="AS42" s="12" t="s">
        <v>555</v>
      </c>
      <c r="AT42" s="7" t="s">
        <v>349</v>
      </c>
      <c r="AU42" s="12">
        <v>0</v>
      </c>
      <c r="AV42" s="12">
        <v>0</v>
      </c>
      <c r="AW42" s="12">
        <v>0</v>
      </c>
      <c r="AX42" s="12">
        <v>0</v>
      </c>
      <c r="AY42" s="7">
        <v>0</v>
      </c>
      <c r="AZ42" s="12">
        <v>0</v>
      </c>
      <c r="BA42" s="12">
        <v>1</v>
      </c>
      <c r="BB42" s="12">
        <v>1</v>
      </c>
      <c r="BC42" s="12">
        <v>0</v>
      </c>
      <c r="BD42" s="12">
        <v>0</v>
      </c>
      <c r="BE42" s="12">
        <v>0</v>
      </c>
      <c r="BF42" s="7" t="s">
        <v>3259</v>
      </c>
      <c r="BG42" s="7" t="s">
        <v>808</v>
      </c>
      <c r="BH42" s="7">
        <v>1</v>
      </c>
      <c r="BI42" s="7" t="s">
        <v>3253</v>
      </c>
      <c r="BJ42" s="12" t="s">
        <v>3460</v>
      </c>
      <c r="BK42" s="12" t="s">
        <v>3472</v>
      </c>
      <c r="BL42" s="12" t="s">
        <v>3474</v>
      </c>
      <c r="BM42" s="7" t="s">
        <v>787</v>
      </c>
      <c r="BN42" s="7"/>
      <c r="BO42" s="12" t="s">
        <v>1208</v>
      </c>
      <c r="BP42" s="12" t="s">
        <v>1262</v>
      </c>
      <c r="BQ42" s="12"/>
      <c r="BR42" s="12" t="s">
        <v>1077</v>
      </c>
      <c r="BS42" s="12">
        <v>-0.58989999999999998</v>
      </c>
      <c r="BT42" s="12"/>
      <c r="BU42" s="12">
        <f>EXP(BS42)</f>
        <v>0.55438272023470936</v>
      </c>
      <c r="BV42" s="12" t="s">
        <v>3416</v>
      </c>
      <c r="BW42" s="12" t="s">
        <v>1077</v>
      </c>
      <c r="BX42" s="12" t="s">
        <v>1077</v>
      </c>
      <c r="BY42" s="12">
        <v>-6.27</v>
      </c>
      <c r="BZ42" s="12"/>
      <c r="CA42" s="12" t="s">
        <v>1077</v>
      </c>
      <c r="CB42" s="12" t="s">
        <v>1077</v>
      </c>
      <c r="CC42" s="12" t="s">
        <v>1077</v>
      </c>
      <c r="CD42" s="12" t="s">
        <v>1077</v>
      </c>
      <c r="CE42" s="12">
        <v>0.1</v>
      </c>
      <c r="CF42" s="12"/>
      <c r="CG42" s="12"/>
      <c r="CH42" s="12"/>
      <c r="CI42" s="12"/>
      <c r="CJ42" s="12">
        <v>0.55300000000000005</v>
      </c>
      <c r="CK42" s="12" t="s">
        <v>3828</v>
      </c>
      <c r="CL42" s="12" t="s">
        <v>1077</v>
      </c>
      <c r="CM42" s="12" t="s">
        <v>1077</v>
      </c>
      <c r="CN42" s="12" t="s">
        <v>1077</v>
      </c>
      <c r="CO42" s="12" t="s">
        <v>1077</v>
      </c>
      <c r="CP42" s="12"/>
      <c r="CQ42" s="12"/>
      <c r="CR42" s="12"/>
      <c r="CS42" s="12" t="s">
        <v>1077</v>
      </c>
      <c r="CT42" s="12" t="s">
        <v>1077</v>
      </c>
      <c r="CU42" s="12">
        <v>0.14999126942552821</v>
      </c>
      <c r="CV42" s="12" t="s">
        <v>1137</v>
      </c>
      <c r="CW42" s="12"/>
      <c r="CX42" s="57"/>
    </row>
    <row r="43" spans="1:102" ht="16.5" x14ac:dyDescent="0.35">
      <c r="A43" s="56">
        <v>15</v>
      </c>
      <c r="B43" s="12" t="s">
        <v>3706</v>
      </c>
      <c r="C43" s="12">
        <v>15.9</v>
      </c>
      <c r="D43" s="12" t="s">
        <v>1586</v>
      </c>
      <c r="E43" s="12" t="s">
        <v>316</v>
      </c>
      <c r="F43" s="12" t="s">
        <v>3916</v>
      </c>
      <c r="G43" s="12" t="s">
        <v>212</v>
      </c>
      <c r="H43" s="12" t="s">
        <v>2805</v>
      </c>
      <c r="I43" s="12" t="s">
        <v>212</v>
      </c>
      <c r="J43" s="12" t="s">
        <v>556</v>
      </c>
      <c r="K43" s="12" t="s">
        <v>564</v>
      </c>
      <c r="L43" s="12" t="s">
        <v>558</v>
      </c>
      <c r="M43" s="12" t="s">
        <v>3164</v>
      </c>
      <c r="N43" s="12"/>
      <c r="O43" s="12" t="s">
        <v>3400</v>
      </c>
      <c r="P43" s="12" t="s">
        <v>3403</v>
      </c>
      <c r="Q43" s="12">
        <v>1</v>
      </c>
      <c r="R43" s="12">
        <v>0</v>
      </c>
      <c r="S43" s="12">
        <v>0</v>
      </c>
      <c r="T43" s="12">
        <v>0</v>
      </c>
      <c r="U43" s="12">
        <v>0</v>
      </c>
      <c r="V43" s="12">
        <v>0</v>
      </c>
      <c r="W43" s="12">
        <v>0</v>
      </c>
      <c r="X43" s="12">
        <v>0</v>
      </c>
      <c r="Y43" s="12">
        <v>0</v>
      </c>
      <c r="Z43" s="12">
        <v>0</v>
      </c>
      <c r="AA43" s="12">
        <v>0</v>
      </c>
      <c r="AB43" s="12">
        <v>1</v>
      </c>
      <c r="AC43" s="12">
        <v>0</v>
      </c>
      <c r="AD43" s="12">
        <v>0</v>
      </c>
      <c r="AE43" s="12">
        <v>0</v>
      </c>
      <c r="AF43" s="12">
        <v>0</v>
      </c>
      <c r="AG43" s="12">
        <v>0</v>
      </c>
      <c r="AH43" s="12">
        <v>0</v>
      </c>
      <c r="AI43" s="12">
        <v>0</v>
      </c>
      <c r="AJ43" s="12">
        <v>0</v>
      </c>
      <c r="AK43" s="12">
        <v>0</v>
      </c>
      <c r="AL43" s="12" t="s">
        <v>3448</v>
      </c>
      <c r="AM43" s="7" t="s">
        <v>608</v>
      </c>
      <c r="AN43" s="7" t="s">
        <v>635</v>
      </c>
      <c r="AO43" s="7">
        <v>2000</v>
      </c>
      <c r="AP43" s="12" t="s">
        <v>3458</v>
      </c>
      <c r="AQ43" s="12">
        <v>593</v>
      </c>
      <c r="AR43" s="12">
        <v>1</v>
      </c>
      <c r="AS43" s="12" t="s">
        <v>555</v>
      </c>
      <c r="AT43" s="7" t="s">
        <v>349</v>
      </c>
      <c r="AU43" s="12">
        <v>0</v>
      </c>
      <c r="AV43" s="12">
        <v>0</v>
      </c>
      <c r="AW43" s="12">
        <v>0</v>
      </c>
      <c r="AX43" s="12">
        <v>0</v>
      </c>
      <c r="AY43" s="7">
        <v>0</v>
      </c>
      <c r="AZ43" s="12">
        <v>0</v>
      </c>
      <c r="BA43" s="12">
        <v>1</v>
      </c>
      <c r="BB43" s="12">
        <v>1</v>
      </c>
      <c r="BC43" s="12">
        <v>0</v>
      </c>
      <c r="BD43" s="12">
        <v>0</v>
      </c>
      <c r="BE43" s="12">
        <v>0</v>
      </c>
      <c r="BF43" s="7" t="s">
        <v>3259</v>
      </c>
      <c r="BG43" s="7" t="s">
        <v>818</v>
      </c>
      <c r="BH43" s="7">
        <v>1</v>
      </c>
      <c r="BI43" s="7" t="s">
        <v>3253</v>
      </c>
      <c r="BJ43" s="12" t="s">
        <v>3460</v>
      </c>
      <c r="BK43" s="12" t="s">
        <v>3472</v>
      </c>
      <c r="BL43" s="12" t="s">
        <v>3474</v>
      </c>
      <c r="BM43" s="7" t="s">
        <v>787</v>
      </c>
      <c r="BN43" s="7"/>
      <c r="BO43" s="12" t="s">
        <v>1208</v>
      </c>
      <c r="BP43" s="12" t="s">
        <v>1262</v>
      </c>
      <c r="BQ43" s="12"/>
      <c r="BR43" s="12" t="s">
        <v>1077</v>
      </c>
      <c r="BS43" s="12">
        <v>-1.0986</v>
      </c>
      <c r="BT43" s="12"/>
      <c r="BU43" s="12">
        <f>EXP(BS43)</f>
        <v>0.33333742958120521</v>
      </c>
      <c r="BV43" s="12" t="s">
        <v>3416</v>
      </c>
      <c r="BW43" s="12" t="s">
        <v>1077</v>
      </c>
      <c r="BX43" s="12" t="s">
        <v>1077</v>
      </c>
      <c r="BY43" s="12">
        <v>-6.24</v>
      </c>
      <c r="BZ43" s="12"/>
      <c r="CA43" s="12" t="s">
        <v>1077</v>
      </c>
      <c r="CB43" s="12" t="s">
        <v>1077</v>
      </c>
      <c r="CC43" s="12" t="s">
        <v>1077</v>
      </c>
      <c r="CD43" s="12" t="s">
        <v>1077</v>
      </c>
      <c r="CE43" s="12">
        <v>0.1</v>
      </c>
      <c r="CF43" s="12"/>
      <c r="CG43" s="12"/>
      <c r="CH43" s="12"/>
      <c r="CI43" s="12"/>
      <c r="CJ43" s="12">
        <v>0.52600000000000002</v>
      </c>
      <c r="CK43" s="12" t="s">
        <v>3828</v>
      </c>
      <c r="CL43" s="12" t="s">
        <v>1077</v>
      </c>
      <c r="CM43" s="12" t="s">
        <v>1077</v>
      </c>
      <c r="CN43" s="12" t="s">
        <v>1077</v>
      </c>
      <c r="CO43" s="12" t="s">
        <v>1077</v>
      </c>
      <c r="CP43" s="12"/>
      <c r="CQ43" s="12"/>
      <c r="CR43" s="12"/>
      <c r="CS43" s="12" t="s">
        <v>1077</v>
      </c>
      <c r="CT43" s="12" t="s">
        <v>1077</v>
      </c>
      <c r="CU43" s="12">
        <v>3.5969966823817007E-2</v>
      </c>
      <c r="CV43" s="12"/>
      <c r="CW43" s="12"/>
      <c r="CX43" s="57"/>
    </row>
    <row r="44" spans="1:102" ht="16.5" x14ac:dyDescent="0.35">
      <c r="A44" s="56">
        <v>15</v>
      </c>
      <c r="B44" s="12" t="s">
        <v>3706</v>
      </c>
      <c r="C44" s="12">
        <v>15.27</v>
      </c>
      <c r="D44" s="12" t="s">
        <v>1667</v>
      </c>
      <c r="E44" s="12" t="s">
        <v>307</v>
      </c>
      <c r="F44" s="12" t="s">
        <v>4090</v>
      </c>
      <c r="G44" s="12" t="s">
        <v>212</v>
      </c>
      <c r="H44" s="12" t="s">
        <v>2805</v>
      </c>
      <c r="I44" s="12" t="s">
        <v>349</v>
      </c>
      <c r="J44" s="12" t="s">
        <v>556</v>
      </c>
      <c r="K44" s="12" t="s">
        <v>564</v>
      </c>
      <c r="L44" s="12" t="s">
        <v>558</v>
      </c>
      <c r="M44" s="12" t="s">
        <v>3164</v>
      </c>
      <c r="N44" s="12"/>
      <c r="O44" s="12" t="s">
        <v>3400</v>
      </c>
      <c r="P44" s="12" t="s">
        <v>3403</v>
      </c>
      <c r="Q44" s="12">
        <v>1</v>
      </c>
      <c r="R44" s="12">
        <v>0</v>
      </c>
      <c r="S44" s="12">
        <v>0</v>
      </c>
      <c r="T44" s="12">
        <v>0</v>
      </c>
      <c r="U44" s="12">
        <v>0</v>
      </c>
      <c r="V44" s="12">
        <v>0</v>
      </c>
      <c r="W44" s="12">
        <v>0</v>
      </c>
      <c r="X44" s="12">
        <v>0</v>
      </c>
      <c r="Y44" s="12">
        <v>0</v>
      </c>
      <c r="Z44" s="12">
        <v>0</v>
      </c>
      <c r="AA44" s="12">
        <v>0</v>
      </c>
      <c r="AB44" s="12">
        <v>1</v>
      </c>
      <c r="AC44" s="12">
        <v>0</v>
      </c>
      <c r="AD44" s="12">
        <v>0</v>
      </c>
      <c r="AE44" s="12">
        <v>0</v>
      </c>
      <c r="AF44" s="12">
        <v>0</v>
      </c>
      <c r="AG44" s="12">
        <v>0</v>
      </c>
      <c r="AH44" s="12">
        <v>0</v>
      </c>
      <c r="AI44" s="12">
        <v>0</v>
      </c>
      <c r="AJ44" s="12">
        <v>0</v>
      </c>
      <c r="AK44" s="12">
        <v>0</v>
      </c>
      <c r="AL44" s="12" t="s">
        <v>3448</v>
      </c>
      <c r="AM44" s="7" t="s">
        <v>608</v>
      </c>
      <c r="AN44" s="7" t="s">
        <v>634</v>
      </c>
      <c r="AO44" s="7">
        <v>2000</v>
      </c>
      <c r="AP44" s="12" t="s">
        <v>3458</v>
      </c>
      <c r="AQ44" s="12">
        <v>3284</v>
      </c>
      <c r="AR44" s="12">
        <v>2</v>
      </c>
      <c r="AS44" s="12" t="s">
        <v>755</v>
      </c>
      <c r="AT44" s="7" t="s">
        <v>349</v>
      </c>
      <c r="AU44" s="12">
        <v>0</v>
      </c>
      <c r="AV44" s="12">
        <v>0</v>
      </c>
      <c r="AW44" s="12">
        <v>0</v>
      </c>
      <c r="AX44" s="12">
        <v>0</v>
      </c>
      <c r="AY44" s="7">
        <v>0</v>
      </c>
      <c r="AZ44" s="12">
        <v>0</v>
      </c>
      <c r="BA44" s="12">
        <v>1</v>
      </c>
      <c r="BB44" s="12">
        <v>1</v>
      </c>
      <c r="BC44" s="12">
        <v>0</v>
      </c>
      <c r="BD44" s="12">
        <v>0</v>
      </c>
      <c r="BE44" s="12">
        <v>0</v>
      </c>
      <c r="BF44" s="7" t="s">
        <v>2820</v>
      </c>
      <c r="BG44" s="7" t="s">
        <v>811</v>
      </c>
      <c r="BH44" s="7">
        <v>1</v>
      </c>
      <c r="BI44" s="7" t="s">
        <v>3257</v>
      </c>
      <c r="BJ44" s="12" t="s">
        <v>3460</v>
      </c>
      <c r="BK44" s="12" t="s">
        <v>3472</v>
      </c>
      <c r="BL44" s="12" t="s">
        <v>3474</v>
      </c>
      <c r="BM44" s="7" t="s">
        <v>787</v>
      </c>
      <c r="BN44" s="7"/>
      <c r="BO44" s="12"/>
      <c r="BP44" s="12" t="s">
        <v>3565</v>
      </c>
      <c r="BQ44" s="12"/>
      <c r="BR44" s="12" t="s">
        <v>1077</v>
      </c>
      <c r="BS44" s="12">
        <v>-38.21</v>
      </c>
      <c r="BT44" s="12"/>
      <c r="BU44" s="12"/>
      <c r="BV44" s="12" t="s">
        <v>1077</v>
      </c>
      <c r="BW44" s="12" t="s">
        <v>1077</v>
      </c>
      <c r="BX44" s="12" t="s">
        <v>1077</v>
      </c>
      <c r="BY44" s="12">
        <v>-6.03</v>
      </c>
      <c r="BZ44" s="12"/>
      <c r="CA44" s="12" t="s">
        <v>1077</v>
      </c>
      <c r="CB44" s="12" t="s">
        <v>1077</v>
      </c>
      <c r="CC44" s="12" t="s">
        <v>1077</v>
      </c>
      <c r="CD44" s="12" t="s">
        <v>1077</v>
      </c>
      <c r="CE44" s="12">
        <v>0.1</v>
      </c>
      <c r="CF44" s="12"/>
      <c r="CG44" s="12"/>
      <c r="CH44" s="12"/>
      <c r="CI44" s="12"/>
      <c r="CJ44" s="12">
        <v>0.18</v>
      </c>
      <c r="CK44" s="12" t="s">
        <v>3828</v>
      </c>
      <c r="CL44" s="12" t="s">
        <v>1077</v>
      </c>
      <c r="CM44" s="12" t="s">
        <v>1077</v>
      </c>
      <c r="CN44" s="12" t="s">
        <v>1077</v>
      </c>
      <c r="CO44" s="12" t="s">
        <v>1077</v>
      </c>
      <c r="CP44" s="12">
        <v>1</v>
      </c>
      <c r="CQ44" s="12">
        <v>21</v>
      </c>
      <c r="CR44" s="12">
        <v>1</v>
      </c>
      <c r="CS44" s="12">
        <v>3262</v>
      </c>
      <c r="CT44" s="12" t="s">
        <v>1077</v>
      </c>
      <c r="CU44" s="12">
        <v>3.4747686397764974E-2</v>
      </c>
      <c r="CV44" s="12" t="s">
        <v>1137</v>
      </c>
      <c r="CW44" s="12"/>
      <c r="CX44" s="57"/>
    </row>
    <row r="45" spans="1:102" ht="16.5" x14ac:dyDescent="0.35">
      <c r="A45" s="56">
        <v>15</v>
      </c>
      <c r="B45" s="12" t="s">
        <v>3706</v>
      </c>
      <c r="C45" s="12">
        <v>15.27</v>
      </c>
      <c r="D45" s="12" t="s">
        <v>1669</v>
      </c>
      <c r="E45" s="12" t="s">
        <v>307</v>
      </c>
      <c r="F45" s="12" t="s">
        <v>4090</v>
      </c>
      <c r="G45" s="12" t="s">
        <v>212</v>
      </c>
      <c r="H45" s="12" t="s">
        <v>2805</v>
      </c>
      <c r="I45" s="12" t="s">
        <v>349</v>
      </c>
      <c r="J45" s="12" t="s">
        <v>556</v>
      </c>
      <c r="K45" s="12" t="s">
        <v>564</v>
      </c>
      <c r="L45" s="12" t="s">
        <v>558</v>
      </c>
      <c r="M45" s="12" t="s">
        <v>3164</v>
      </c>
      <c r="N45" s="12"/>
      <c r="O45" s="12" t="s">
        <v>3400</v>
      </c>
      <c r="P45" s="12" t="s">
        <v>3403</v>
      </c>
      <c r="Q45" s="12">
        <v>1</v>
      </c>
      <c r="R45" s="12">
        <v>0</v>
      </c>
      <c r="S45" s="12">
        <v>0</v>
      </c>
      <c r="T45" s="12">
        <v>0</v>
      </c>
      <c r="U45" s="12">
        <v>0</v>
      </c>
      <c r="V45" s="12">
        <v>0</v>
      </c>
      <c r="W45" s="12">
        <v>0</v>
      </c>
      <c r="X45" s="12">
        <v>0</v>
      </c>
      <c r="Y45" s="12">
        <v>0</v>
      </c>
      <c r="Z45" s="12">
        <v>0</v>
      </c>
      <c r="AA45" s="12">
        <v>0</v>
      </c>
      <c r="AB45" s="12">
        <v>1</v>
      </c>
      <c r="AC45" s="12">
        <v>0</v>
      </c>
      <c r="AD45" s="12">
        <v>0</v>
      </c>
      <c r="AE45" s="12">
        <v>0</v>
      </c>
      <c r="AF45" s="12">
        <v>0</v>
      </c>
      <c r="AG45" s="12">
        <v>0</v>
      </c>
      <c r="AH45" s="12">
        <v>0</v>
      </c>
      <c r="AI45" s="12">
        <v>0</v>
      </c>
      <c r="AJ45" s="12">
        <v>0</v>
      </c>
      <c r="AK45" s="12">
        <v>0</v>
      </c>
      <c r="AL45" s="12" t="s">
        <v>3448</v>
      </c>
      <c r="AM45" s="7" t="s">
        <v>608</v>
      </c>
      <c r="AN45" s="7" t="s">
        <v>634</v>
      </c>
      <c r="AO45" s="7">
        <v>2000</v>
      </c>
      <c r="AP45" s="12" t="s">
        <v>3458</v>
      </c>
      <c r="AQ45" s="12">
        <v>3284</v>
      </c>
      <c r="AR45" s="12">
        <v>2</v>
      </c>
      <c r="AS45" s="12" t="s">
        <v>755</v>
      </c>
      <c r="AT45" s="7" t="s">
        <v>349</v>
      </c>
      <c r="AU45" s="12">
        <v>0</v>
      </c>
      <c r="AV45" s="12">
        <v>0</v>
      </c>
      <c r="AW45" s="12">
        <v>0</v>
      </c>
      <c r="AX45" s="12">
        <v>0</v>
      </c>
      <c r="AY45" s="7">
        <v>0</v>
      </c>
      <c r="AZ45" s="12">
        <v>0</v>
      </c>
      <c r="BA45" s="12">
        <v>1</v>
      </c>
      <c r="BB45" s="12">
        <v>1</v>
      </c>
      <c r="BC45" s="12">
        <v>0</v>
      </c>
      <c r="BD45" s="12">
        <v>0</v>
      </c>
      <c r="BE45" s="12">
        <v>0</v>
      </c>
      <c r="BF45" s="7" t="s">
        <v>2820</v>
      </c>
      <c r="BG45" s="7" t="s">
        <v>815</v>
      </c>
      <c r="BH45" s="7">
        <v>1</v>
      </c>
      <c r="BI45" s="7" t="s">
        <v>3257</v>
      </c>
      <c r="BJ45" s="12" t="s">
        <v>3460</v>
      </c>
      <c r="BK45" s="12" t="s">
        <v>3472</v>
      </c>
      <c r="BL45" s="12" t="s">
        <v>3474</v>
      </c>
      <c r="BM45" s="7" t="s">
        <v>787</v>
      </c>
      <c r="BN45" s="7"/>
      <c r="BO45" s="12"/>
      <c r="BP45" s="12" t="s">
        <v>3565</v>
      </c>
      <c r="BQ45" s="12"/>
      <c r="BR45" s="12" t="s">
        <v>1077</v>
      </c>
      <c r="BS45" s="12">
        <v>-25.501000000000001</v>
      </c>
      <c r="BT45" s="12"/>
      <c r="BU45" s="12"/>
      <c r="BV45" s="12" t="s">
        <v>1077</v>
      </c>
      <c r="BW45" s="12" t="s">
        <v>1077</v>
      </c>
      <c r="BX45" s="12" t="s">
        <v>1077</v>
      </c>
      <c r="BY45" s="12">
        <v>-5.98</v>
      </c>
      <c r="BZ45" s="12"/>
      <c r="CA45" s="12" t="s">
        <v>1077</v>
      </c>
      <c r="CB45" s="12" t="s">
        <v>1077</v>
      </c>
      <c r="CC45" s="12" t="s">
        <v>1077</v>
      </c>
      <c r="CD45" s="12" t="s">
        <v>1077</v>
      </c>
      <c r="CE45" s="12">
        <v>0.1</v>
      </c>
      <c r="CF45" s="12"/>
      <c r="CG45" s="12"/>
      <c r="CH45" s="12"/>
      <c r="CI45" s="12"/>
      <c r="CJ45" s="12">
        <v>0.18</v>
      </c>
      <c r="CK45" s="12" t="s">
        <v>3828</v>
      </c>
      <c r="CL45" s="12" t="s">
        <v>1077</v>
      </c>
      <c r="CM45" s="12" t="s">
        <v>1077</v>
      </c>
      <c r="CN45" s="12" t="s">
        <v>1077</v>
      </c>
      <c r="CO45" s="12" t="s">
        <v>1077</v>
      </c>
      <c r="CP45" s="12">
        <v>1</v>
      </c>
      <c r="CQ45" s="12">
        <v>21</v>
      </c>
      <c r="CR45" s="12">
        <v>1</v>
      </c>
      <c r="CS45" s="12">
        <v>3262</v>
      </c>
      <c r="CT45" s="12" t="s">
        <v>1077</v>
      </c>
      <c r="CU45" s="12">
        <v>7.8051335777894179E-2</v>
      </c>
      <c r="CV45" s="12" t="s">
        <v>1137</v>
      </c>
      <c r="CW45" s="12"/>
      <c r="CX45" s="57"/>
    </row>
    <row r="46" spans="1:102" ht="16.5" x14ac:dyDescent="0.35">
      <c r="A46" s="56">
        <v>15</v>
      </c>
      <c r="B46" s="12" t="s">
        <v>3706</v>
      </c>
      <c r="C46" s="12">
        <v>15.1</v>
      </c>
      <c r="D46" s="12" t="s">
        <v>1594</v>
      </c>
      <c r="E46" s="12" t="s">
        <v>317</v>
      </c>
      <c r="F46" s="12" t="s">
        <v>3916</v>
      </c>
      <c r="G46" s="12" t="s">
        <v>212</v>
      </c>
      <c r="H46" s="12" t="s">
        <v>2805</v>
      </c>
      <c r="I46" s="12" t="s">
        <v>212</v>
      </c>
      <c r="J46" s="12" t="s">
        <v>556</v>
      </c>
      <c r="K46" s="12" t="s">
        <v>564</v>
      </c>
      <c r="L46" s="12" t="s">
        <v>558</v>
      </c>
      <c r="M46" s="12" t="s">
        <v>3164</v>
      </c>
      <c r="N46" s="12"/>
      <c r="O46" s="12" t="s">
        <v>3400</v>
      </c>
      <c r="P46" s="12" t="s">
        <v>3403</v>
      </c>
      <c r="Q46" s="12">
        <v>1</v>
      </c>
      <c r="R46" s="12">
        <v>0</v>
      </c>
      <c r="S46" s="12">
        <v>0</v>
      </c>
      <c r="T46" s="12">
        <v>0</v>
      </c>
      <c r="U46" s="12">
        <v>0</v>
      </c>
      <c r="V46" s="12">
        <v>0</v>
      </c>
      <c r="W46" s="12">
        <v>0</v>
      </c>
      <c r="X46" s="12">
        <v>0</v>
      </c>
      <c r="Y46" s="12">
        <v>0</v>
      </c>
      <c r="Z46" s="12">
        <v>0</v>
      </c>
      <c r="AA46" s="12">
        <v>0</v>
      </c>
      <c r="AB46" s="12">
        <v>1</v>
      </c>
      <c r="AC46" s="12">
        <v>0</v>
      </c>
      <c r="AD46" s="12">
        <v>0</v>
      </c>
      <c r="AE46" s="12">
        <v>0</v>
      </c>
      <c r="AF46" s="12">
        <v>0</v>
      </c>
      <c r="AG46" s="12">
        <v>0</v>
      </c>
      <c r="AH46" s="12">
        <v>0</v>
      </c>
      <c r="AI46" s="12">
        <v>0</v>
      </c>
      <c r="AJ46" s="12">
        <v>0</v>
      </c>
      <c r="AK46" s="12">
        <v>0</v>
      </c>
      <c r="AL46" s="12" t="s">
        <v>3448</v>
      </c>
      <c r="AM46" s="7" t="s">
        <v>608</v>
      </c>
      <c r="AN46" s="7" t="s">
        <v>636</v>
      </c>
      <c r="AO46" s="7">
        <v>2000</v>
      </c>
      <c r="AP46" s="12" t="s">
        <v>3458</v>
      </c>
      <c r="AQ46" s="12">
        <v>397</v>
      </c>
      <c r="AR46" s="12">
        <v>1</v>
      </c>
      <c r="AS46" s="12" t="s">
        <v>555</v>
      </c>
      <c r="AT46" s="7" t="s">
        <v>349</v>
      </c>
      <c r="AU46" s="12">
        <v>0</v>
      </c>
      <c r="AV46" s="12">
        <v>0</v>
      </c>
      <c r="AW46" s="12">
        <v>0</v>
      </c>
      <c r="AX46" s="12">
        <v>0</v>
      </c>
      <c r="AY46" s="7">
        <v>0</v>
      </c>
      <c r="AZ46" s="12">
        <v>0</v>
      </c>
      <c r="BA46" s="12">
        <v>1</v>
      </c>
      <c r="BB46" s="12">
        <v>1</v>
      </c>
      <c r="BC46" s="12">
        <v>0</v>
      </c>
      <c r="BD46" s="12">
        <v>0</v>
      </c>
      <c r="BE46" s="12">
        <v>0</v>
      </c>
      <c r="BF46" s="7" t="s">
        <v>3259</v>
      </c>
      <c r="BG46" s="7" t="s">
        <v>817</v>
      </c>
      <c r="BH46" s="7">
        <v>1</v>
      </c>
      <c r="BI46" s="7" t="s">
        <v>3253</v>
      </c>
      <c r="BJ46" s="12" t="s">
        <v>3460</v>
      </c>
      <c r="BK46" s="12" t="s">
        <v>3472</v>
      </c>
      <c r="BL46" s="12" t="s">
        <v>3474</v>
      </c>
      <c r="BM46" s="7" t="s">
        <v>787</v>
      </c>
      <c r="BN46" s="7"/>
      <c r="BO46" s="12" t="s">
        <v>1208</v>
      </c>
      <c r="BP46" s="12" t="s">
        <v>1262</v>
      </c>
      <c r="BQ46" s="12"/>
      <c r="BR46" s="12" t="s">
        <v>1077</v>
      </c>
      <c r="BS46" s="12">
        <v>-1.2486999999999999</v>
      </c>
      <c r="BT46" s="12"/>
      <c r="BU46" s="12">
        <f>EXP(BS46)</f>
        <v>0.28687749529760431</v>
      </c>
      <c r="BV46" s="12" t="s">
        <v>3416</v>
      </c>
      <c r="BW46" s="12" t="s">
        <v>1077</v>
      </c>
      <c r="BX46" s="12" t="s">
        <v>1077</v>
      </c>
      <c r="BY46" s="12">
        <v>-5.88</v>
      </c>
      <c r="BZ46" s="12"/>
      <c r="CA46" s="12" t="s">
        <v>1077</v>
      </c>
      <c r="CB46" s="12" t="s">
        <v>1077</v>
      </c>
      <c r="CC46" s="12" t="s">
        <v>1077</v>
      </c>
      <c r="CD46" s="12" t="s">
        <v>1077</v>
      </c>
      <c r="CE46" s="12">
        <v>0.1</v>
      </c>
      <c r="CF46" s="12"/>
      <c r="CG46" s="12"/>
      <c r="CH46" s="12"/>
      <c r="CI46" s="12"/>
      <c r="CJ46" s="12">
        <v>0.46800000000000003</v>
      </c>
      <c r="CK46" s="12" t="s">
        <v>3828</v>
      </c>
      <c r="CL46" s="12" t="s">
        <v>1077</v>
      </c>
      <c r="CM46" s="12" t="s">
        <v>1077</v>
      </c>
      <c r="CN46" s="12" t="s">
        <v>1077</v>
      </c>
      <c r="CO46" s="12" t="s">
        <v>1077</v>
      </c>
      <c r="CP46" s="12"/>
      <c r="CQ46" s="12"/>
      <c r="CR46" s="12"/>
      <c r="CS46" s="12" t="s">
        <v>1077</v>
      </c>
      <c r="CT46" s="12" t="s">
        <v>1077</v>
      </c>
      <c r="CU46" s="12">
        <v>2.2699493626680634E-3</v>
      </c>
      <c r="CV46" s="12"/>
      <c r="CW46" s="12"/>
      <c r="CX46" s="57"/>
    </row>
    <row r="47" spans="1:102" ht="16.5" x14ac:dyDescent="0.35">
      <c r="A47" s="56">
        <v>83</v>
      </c>
      <c r="B47" s="12" t="s">
        <v>3773</v>
      </c>
      <c r="C47" s="12">
        <v>83.4</v>
      </c>
      <c r="D47" s="12" t="s">
        <v>2447</v>
      </c>
      <c r="E47" s="12" t="s">
        <v>264</v>
      </c>
      <c r="F47" s="12">
        <v>3</v>
      </c>
      <c r="G47" s="12" t="s">
        <v>212</v>
      </c>
      <c r="H47" s="12" t="s">
        <v>2805</v>
      </c>
      <c r="I47" s="12" t="s">
        <v>349</v>
      </c>
      <c r="J47" s="12" t="s">
        <v>556</v>
      </c>
      <c r="K47" s="12" t="s">
        <v>3444</v>
      </c>
      <c r="L47" s="12" t="s">
        <v>558</v>
      </c>
      <c r="M47" s="12" t="s">
        <v>3237</v>
      </c>
      <c r="N47" s="12" t="s">
        <v>3434</v>
      </c>
      <c r="O47" s="12" t="s">
        <v>3400</v>
      </c>
      <c r="P47" s="12" t="s">
        <v>3404</v>
      </c>
      <c r="Q47" s="12">
        <v>0</v>
      </c>
      <c r="R47" s="12">
        <v>0</v>
      </c>
      <c r="S47" s="12">
        <v>0</v>
      </c>
      <c r="T47" s="12">
        <v>0</v>
      </c>
      <c r="U47" s="12">
        <v>0</v>
      </c>
      <c r="V47" s="12">
        <v>0</v>
      </c>
      <c r="W47" s="12">
        <v>0</v>
      </c>
      <c r="X47" s="12">
        <v>1</v>
      </c>
      <c r="Y47" s="12">
        <v>0</v>
      </c>
      <c r="Z47" s="12">
        <v>0</v>
      </c>
      <c r="AA47" s="12">
        <v>0</v>
      </c>
      <c r="AB47" s="12">
        <v>0</v>
      </c>
      <c r="AC47" s="12">
        <v>1</v>
      </c>
      <c r="AD47" s="12">
        <v>0</v>
      </c>
      <c r="AE47" s="12">
        <v>0</v>
      </c>
      <c r="AF47" s="12">
        <v>0</v>
      </c>
      <c r="AG47" s="12">
        <v>0</v>
      </c>
      <c r="AH47" s="12">
        <v>0</v>
      </c>
      <c r="AI47" s="12">
        <v>0</v>
      </c>
      <c r="AJ47" s="12">
        <v>0</v>
      </c>
      <c r="AK47" s="12">
        <v>0</v>
      </c>
      <c r="AL47" s="12" t="s">
        <v>736</v>
      </c>
      <c r="AM47" s="7" t="s">
        <v>608</v>
      </c>
      <c r="AN47" s="7" t="s">
        <v>629</v>
      </c>
      <c r="AO47" s="7" t="s">
        <v>630</v>
      </c>
      <c r="AP47" s="12" t="s">
        <v>691</v>
      </c>
      <c r="AQ47" s="12">
        <v>31</v>
      </c>
      <c r="AR47" s="12">
        <v>28</v>
      </c>
      <c r="AS47" s="12" t="s">
        <v>755</v>
      </c>
      <c r="AT47" s="7" t="s">
        <v>212</v>
      </c>
      <c r="AU47" s="12">
        <v>0</v>
      </c>
      <c r="AV47" s="12">
        <v>1</v>
      </c>
      <c r="AW47" s="12">
        <v>0</v>
      </c>
      <c r="AX47" s="12">
        <v>0</v>
      </c>
      <c r="AY47" s="7">
        <v>0</v>
      </c>
      <c r="AZ47" s="12">
        <v>1</v>
      </c>
      <c r="BA47" s="12">
        <v>1</v>
      </c>
      <c r="BB47" s="12">
        <v>1</v>
      </c>
      <c r="BC47" s="12">
        <v>1</v>
      </c>
      <c r="BD47" s="12">
        <v>1</v>
      </c>
      <c r="BE47" s="12">
        <v>1</v>
      </c>
      <c r="BF47" s="7" t="s">
        <v>766</v>
      </c>
      <c r="BG47" s="7" t="s">
        <v>945</v>
      </c>
      <c r="BH47" s="7"/>
      <c r="BI47" s="7" t="s">
        <v>2807</v>
      </c>
      <c r="BJ47" s="12" t="s">
        <v>3459</v>
      </c>
      <c r="BK47" s="12" t="s">
        <v>3463</v>
      </c>
      <c r="BL47" s="12" t="s">
        <v>3470</v>
      </c>
      <c r="BM47" s="7" t="s">
        <v>787</v>
      </c>
      <c r="BN47" s="7"/>
      <c r="BO47" s="12"/>
      <c r="BP47" s="12">
        <v>5</v>
      </c>
      <c r="BQ47" s="12" t="s">
        <v>1077</v>
      </c>
      <c r="BR47" s="12" t="s">
        <v>1077</v>
      </c>
      <c r="BS47" s="12">
        <v>-1579</v>
      </c>
      <c r="BT47" s="12"/>
      <c r="BU47" s="12"/>
      <c r="BV47" s="12" t="s">
        <v>1077</v>
      </c>
      <c r="BW47" s="12" t="s">
        <v>1077</v>
      </c>
      <c r="BX47" s="12" t="s">
        <v>1077</v>
      </c>
      <c r="BY47" s="12">
        <v>-5.79</v>
      </c>
      <c r="BZ47" s="12"/>
      <c r="CA47" s="12" t="s">
        <v>1077</v>
      </c>
      <c r="CB47" s="12" t="s">
        <v>1077</v>
      </c>
      <c r="CC47" s="12" t="s">
        <v>1077</v>
      </c>
      <c r="CD47" s="12" t="s">
        <v>1077</v>
      </c>
      <c r="CE47" s="12">
        <v>0.05</v>
      </c>
      <c r="CF47" s="12"/>
      <c r="CG47" s="12"/>
      <c r="CH47" s="12"/>
      <c r="CI47" s="12"/>
      <c r="CJ47" s="12">
        <v>0.7</v>
      </c>
      <c r="CK47" s="12" t="s">
        <v>3824</v>
      </c>
      <c r="CL47" s="12" t="s">
        <v>1077</v>
      </c>
      <c r="CM47" s="12" t="s">
        <v>1077</v>
      </c>
      <c r="CN47" s="12">
        <v>140</v>
      </c>
      <c r="CO47" s="12" t="s">
        <v>1060</v>
      </c>
      <c r="CP47" s="12">
        <v>0</v>
      </c>
      <c r="CQ47" s="12">
        <v>0</v>
      </c>
      <c r="CR47" s="12">
        <v>0</v>
      </c>
      <c r="CS47" s="12">
        <v>361</v>
      </c>
      <c r="CT47" s="12" t="s">
        <v>718</v>
      </c>
      <c r="CU47" s="12" t="s">
        <v>718</v>
      </c>
      <c r="CV47" s="12" t="s">
        <v>1077</v>
      </c>
      <c r="CW47" s="12"/>
      <c r="CX47" s="57"/>
    </row>
    <row r="48" spans="1:102" x14ac:dyDescent="0.35">
      <c r="A48" s="56">
        <v>121</v>
      </c>
      <c r="B48" s="12" t="s">
        <v>3143</v>
      </c>
      <c r="C48" s="12">
        <v>121.4</v>
      </c>
      <c r="D48" s="12" t="s">
        <v>2843</v>
      </c>
      <c r="E48" s="12" t="s">
        <v>3242</v>
      </c>
      <c r="F48" s="12">
        <v>3</v>
      </c>
      <c r="G48" s="12" t="s">
        <v>212</v>
      </c>
      <c r="H48" s="12" t="s">
        <v>2805</v>
      </c>
      <c r="I48" s="12" t="s">
        <v>349</v>
      </c>
      <c r="J48" s="12" t="s">
        <v>556</v>
      </c>
      <c r="K48" s="12"/>
      <c r="L48" s="12" t="s">
        <v>558</v>
      </c>
      <c r="M48" s="12" t="s">
        <v>3164</v>
      </c>
      <c r="N48" s="12"/>
      <c r="O48" s="12" t="s">
        <v>3400</v>
      </c>
      <c r="P48" s="12" t="s">
        <v>3402</v>
      </c>
      <c r="Q48" s="12">
        <v>1</v>
      </c>
      <c r="R48" s="12">
        <v>0</v>
      </c>
      <c r="S48" s="12">
        <v>0</v>
      </c>
      <c r="T48" s="12">
        <v>0</v>
      </c>
      <c r="U48" s="12">
        <v>0</v>
      </c>
      <c r="V48" s="12">
        <v>0</v>
      </c>
      <c r="W48" s="12">
        <v>0</v>
      </c>
      <c r="X48" s="12">
        <v>0</v>
      </c>
      <c r="Y48" s="12">
        <v>0</v>
      </c>
      <c r="Z48" s="12">
        <v>0</v>
      </c>
      <c r="AA48" s="12">
        <v>0</v>
      </c>
      <c r="AB48" s="12">
        <v>0</v>
      </c>
      <c r="AC48" s="12">
        <v>0</v>
      </c>
      <c r="AD48" s="12">
        <v>0</v>
      </c>
      <c r="AE48" s="12">
        <v>0</v>
      </c>
      <c r="AF48" s="12">
        <v>0</v>
      </c>
      <c r="AG48" s="12">
        <v>0</v>
      </c>
      <c r="AH48" s="12">
        <v>0</v>
      </c>
      <c r="AI48" s="12">
        <v>0</v>
      </c>
      <c r="AJ48" s="12">
        <v>0</v>
      </c>
      <c r="AK48" s="12">
        <v>0</v>
      </c>
      <c r="AL48" s="12" t="s">
        <v>723</v>
      </c>
      <c r="AM48" s="12" t="s">
        <v>3083</v>
      </c>
      <c r="AN48" s="12" t="s">
        <v>3084</v>
      </c>
      <c r="AO48" s="12">
        <v>1997</v>
      </c>
      <c r="AP48" s="12" t="s">
        <v>3458</v>
      </c>
      <c r="AQ48" s="12">
        <v>58345</v>
      </c>
      <c r="AR48" s="12">
        <v>1</v>
      </c>
      <c r="AS48" s="12" t="s">
        <v>555</v>
      </c>
      <c r="AT48" s="12" t="s">
        <v>212</v>
      </c>
      <c r="AU48" s="12">
        <v>0</v>
      </c>
      <c r="AV48" s="12">
        <v>0</v>
      </c>
      <c r="AW48" s="12">
        <v>0</v>
      </c>
      <c r="AX48" s="12">
        <v>0</v>
      </c>
      <c r="AY48" s="7">
        <v>0</v>
      </c>
      <c r="AZ48" s="12">
        <v>0</v>
      </c>
      <c r="BA48" s="12">
        <v>1</v>
      </c>
      <c r="BB48" s="12">
        <v>0</v>
      </c>
      <c r="BC48" s="12">
        <v>0</v>
      </c>
      <c r="BD48" s="12">
        <v>0</v>
      </c>
      <c r="BE48" s="12">
        <v>0</v>
      </c>
      <c r="BF48" s="12" t="s">
        <v>766</v>
      </c>
      <c r="BG48" s="46" t="s">
        <v>3243</v>
      </c>
      <c r="BH48" s="12"/>
      <c r="BI48" s="12" t="s">
        <v>3239</v>
      </c>
      <c r="BJ48" s="12" t="s">
        <v>3460</v>
      </c>
      <c r="BK48" s="12" t="s">
        <v>3463</v>
      </c>
      <c r="BL48" s="12" t="s">
        <v>3483</v>
      </c>
      <c r="BM48" s="12" t="s">
        <v>787</v>
      </c>
      <c r="BN48" s="7"/>
      <c r="BO48" s="12"/>
      <c r="BP48" s="12">
        <v>5</v>
      </c>
      <c r="BQ48" s="12"/>
      <c r="BR48" s="12"/>
      <c r="BS48" s="12">
        <v>-2E-3</v>
      </c>
      <c r="BT48" s="12"/>
      <c r="BU48" s="12"/>
      <c r="BV48" s="12"/>
      <c r="BW48" s="12"/>
      <c r="BX48" s="12"/>
      <c r="BY48" s="12">
        <v>-5.7309999999999999</v>
      </c>
      <c r="BZ48" s="12"/>
      <c r="CA48" s="12"/>
      <c r="CB48" s="12"/>
      <c r="CC48" s="12"/>
      <c r="CD48" s="12"/>
      <c r="CE48" s="12">
        <v>1E-3</v>
      </c>
      <c r="CF48" s="12"/>
      <c r="CG48" s="12"/>
      <c r="CH48" s="12"/>
      <c r="CI48" s="12"/>
      <c r="CJ48" s="12" t="s">
        <v>718</v>
      </c>
      <c r="CK48" s="12">
        <v>0</v>
      </c>
      <c r="CL48" s="12"/>
      <c r="CM48" s="12"/>
      <c r="CN48" s="12"/>
      <c r="CO48" s="12"/>
      <c r="CP48" s="12">
        <v>1</v>
      </c>
      <c r="CQ48" s="12">
        <v>4</v>
      </c>
      <c r="CR48" s="12">
        <v>1</v>
      </c>
      <c r="CS48" s="12">
        <v>-5</v>
      </c>
      <c r="CT48" s="12"/>
      <c r="CU48" s="12"/>
      <c r="CV48" s="12"/>
      <c r="CW48" s="12"/>
      <c r="CX48" s="57"/>
    </row>
    <row r="49" spans="1:102" ht="16.5" x14ac:dyDescent="0.35">
      <c r="A49" s="56">
        <v>15</v>
      </c>
      <c r="B49" s="12" t="s">
        <v>3706</v>
      </c>
      <c r="C49" s="12">
        <v>15.27</v>
      </c>
      <c r="D49" s="12" t="s">
        <v>1666</v>
      </c>
      <c r="E49" s="12" t="s">
        <v>307</v>
      </c>
      <c r="F49" s="12" t="s">
        <v>4090</v>
      </c>
      <c r="G49" s="12" t="s">
        <v>212</v>
      </c>
      <c r="H49" s="12" t="s">
        <v>2805</v>
      </c>
      <c r="I49" s="12" t="s">
        <v>349</v>
      </c>
      <c r="J49" s="12" t="s">
        <v>556</v>
      </c>
      <c r="K49" s="12" t="s">
        <v>564</v>
      </c>
      <c r="L49" s="12" t="s">
        <v>558</v>
      </c>
      <c r="M49" s="12" t="s">
        <v>3164</v>
      </c>
      <c r="N49" s="12"/>
      <c r="O49" s="12" t="s">
        <v>3400</v>
      </c>
      <c r="P49" s="12" t="s">
        <v>3403</v>
      </c>
      <c r="Q49" s="12">
        <v>1</v>
      </c>
      <c r="R49" s="12">
        <v>0</v>
      </c>
      <c r="S49" s="12">
        <v>0</v>
      </c>
      <c r="T49" s="12">
        <v>0</v>
      </c>
      <c r="U49" s="12">
        <v>0</v>
      </c>
      <c r="V49" s="12">
        <v>0</v>
      </c>
      <c r="W49" s="12">
        <v>0</v>
      </c>
      <c r="X49" s="12">
        <v>0</v>
      </c>
      <c r="Y49" s="12">
        <v>0</v>
      </c>
      <c r="Z49" s="12">
        <v>0</v>
      </c>
      <c r="AA49" s="12">
        <v>0</v>
      </c>
      <c r="AB49" s="12">
        <v>1</v>
      </c>
      <c r="AC49" s="12">
        <v>0</v>
      </c>
      <c r="AD49" s="12">
        <v>0</v>
      </c>
      <c r="AE49" s="12">
        <v>0</v>
      </c>
      <c r="AF49" s="12">
        <v>0</v>
      </c>
      <c r="AG49" s="12">
        <v>0</v>
      </c>
      <c r="AH49" s="12">
        <v>0</v>
      </c>
      <c r="AI49" s="12">
        <v>0</v>
      </c>
      <c r="AJ49" s="12">
        <v>0</v>
      </c>
      <c r="AK49" s="12">
        <v>0</v>
      </c>
      <c r="AL49" s="12" t="s">
        <v>3448</v>
      </c>
      <c r="AM49" s="7" t="s">
        <v>608</v>
      </c>
      <c r="AN49" s="7" t="s">
        <v>634</v>
      </c>
      <c r="AO49" s="7">
        <v>2000</v>
      </c>
      <c r="AP49" s="12" t="s">
        <v>3458</v>
      </c>
      <c r="AQ49" s="12">
        <v>3284</v>
      </c>
      <c r="AR49" s="12">
        <v>2</v>
      </c>
      <c r="AS49" s="12" t="s">
        <v>755</v>
      </c>
      <c r="AT49" s="7" t="s">
        <v>349</v>
      </c>
      <c r="AU49" s="12">
        <v>0</v>
      </c>
      <c r="AV49" s="12">
        <v>0</v>
      </c>
      <c r="AW49" s="12">
        <v>0</v>
      </c>
      <c r="AX49" s="12">
        <v>0</v>
      </c>
      <c r="AY49" s="7">
        <v>0</v>
      </c>
      <c r="AZ49" s="12">
        <v>0</v>
      </c>
      <c r="BA49" s="12">
        <v>1</v>
      </c>
      <c r="BB49" s="12">
        <v>1</v>
      </c>
      <c r="BC49" s="12">
        <v>0</v>
      </c>
      <c r="BD49" s="12">
        <v>0</v>
      </c>
      <c r="BE49" s="12">
        <v>0</v>
      </c>
      <c r="BF49" s="7" t="s">
        <v>2820</v>
      </c>
      <c r="BG49" s="7" t="s">
        <v>810</v>
      </c>
      <c r="BH49" s="7">
        <v>1</v>
      </c>
      <c r="BI49" s="7" t="s">
        <v>3257</v>
      </c>
      <c r="BJ49" s="12" t="s">
        <v>3460</v>
      </c>
      <c r="BK49" s="12" t="s">
        <v>3472</v>
      </c>
      <c r="BL49" s="12" t="s">
        <v>3474</v>
      </c>
      <c r="BM49" s="7" t="s">
        <v>787</v>
      </c>
      <c r="BN49" s="7"/>
      <c r="BO49" s="12"/>
      <c r="BP49" s="12" t="s">
        <v>3565</v>
      </c>
      <c r="BQ49" s="12"/>
      <c r="BR49" s="12" t="s">
        <v>1077</v>
      </c>
      <c r="BS49" s="12">
        <v>-39.076000000000001</v>
      </c>
      <c r="BT49" s="12"/>
      <c r="BU49" s="12"/>
      <c r="BV49" s="12" t="s">
        <v>1077</v>
      </c>
      <c r="BW49" s="12" t="s">
        <v>1077</v>
      </c>
      <c r="BX49" s="12" t="s">
        <v>1077</v>
      </c>
      <c r="BY49" s="12">
        <v>-5.7</v>
      </c>
      <c r="BZ49" s="12"/>
      <c r="CA49" s="12" t="s">
        <v>1077</v>
      </c>
      <c r="CB49" s="12" t="s">
        <v>1077</v>
      </c>
      <c r="CC49" s="12" t="s">
        <v>1077</v>
      </c>
      <c r="CD49" s="12" t="s">
        <v>1077</v>
      </c>
      <c r="CE49" s="12">
        <v>0.1</v>
      </c>
      <c r="CF49" s="12"/>
      <c r="CG49" s="12"/>
      <c r="CH49" s="12"/>
      <c r="CI49" s="12"/>
      <c r="CJ49" s="12">
        <v>0.18</v>
      </c>
      <c r="CK49" s="12" t="s">
        <v>3828</v>
      </c>
      <c r="CL49" s="12" t="s">
        <v>1077</v>
      </c>
      <c r="CM49" s="12" t="s">
        <v>1077</v>
      </c>
      <c r="CN49" s="12" t="s">
        <v>1077</v>
      </c>
      <c r="CO49" s="12" t="s">
        <v>1077</v>
      </c>
      <c r="CP49" s="12">
        <v>1</v>
      </c>
      <c r="CQ49" s="12">
        <v>21</v>
      </c>
      <c r="CR49" s="12">
        <v>1</v>
      </c>
      <c r="CS49" s="12">
        <v>3262</v>
      </c>
      <c r="CT49" s="12" t="s">
        <v>1077</v>
      </c>
      <c r="CU49" s="12">
        <v>2.4969442989348698E-2</v>
      </c>
      <c r="CV49" s="12" t="s">
        <v>1137</v>
      </c>
      <c r="CW49" s="12"/>
      <c r="CX49" s="57"/>
    </row>
    <row r="50" spans="1:102" x14ac:dyDescent="0.35">
      <c r="A50" s="56">
        <v>59</v>
      </c>
      <c r="B50" s="12" t="s">
        <v>3748</v>
      </c>
      <c r="C50" s="12">
        <v>59.21</v>
      </c>
      <c r="D50" s="12" t="s">
        <v>2219</v>
      </c>
      <c r="E50" s="12" t="s">
        <v>414</v>
      </c>
      <c r="F50" s="12">
        <v>3</v>
      </c>
      <c r="G50" s="12" t="s">
        <v>212</v>
      </c>
      <c r="H50" s="12" t="s">
        <v>2805</v>
      </c>
      <c r="I50" s="12" t="s">
        <v>349</v>
      </c>
      <c r="J50" s="12" t="s">
        <v>1227</v>
      </c>
      <c r="K50" s="12" t="s">
        <v>1166</v>
      </c>
      <c r="L50" s="12" t="s">
        <v>1228</v>
      </c>
      <c r="M50" s="12" t="s">
        <v>3237</v>
      </c>
      <c r="N50" s="12" t="s">
        <v>3435</v>
      </c>
      <c r="O50" s="12" t="s">
        <v>3400</v>
      </c>
      <c r="P50" s="12" t="s">
        <v>3402</v>
      </c>
      <c r="Q50" s="12">
        <v>0</v>
      </c>
      <c r="R50" s="12">
        <v>0</v>
      </c>
      <c r="S50" s="12">
        <v>1</v>
      </c>
      <c r="T50" s="12">
        <v>0</v>
      </c>
      <c r="U50" s="12">
        <v>0</v>
      </c>
      <c r="V50" s="12">
        <v>0</v>
      </c>
      <c r="W50" s="12">
        <v>0</v>
      </c>
      <c r="X50" s="12">
        <v>0</v>
      </c>
      <c r="Y50" s="12">
        <v>0</v>
      </c>
      <c r="Z50" s="12">
        <v>0</v>
      </c>
      <c r="AA50" s="12">
        <v>0</v>
      </c>
      <c r="AB50" s="12">
        <v>0</v>
      </c>
      <c r="AC50" s="12">
        <v>1</v>
      </c>
      <c r="AD50" s="12">
        <v>0</v>
      </c>
      <c r="AE50" s="12">
        <v>1</v>
      </c>
      <c r="AF50" s="12">
        <v>0</v>
      </c>
      <c r="AG50" s="12">
        <v>0</v>
      </c>
      <c r="AH50" s="12">
        <v>0</v>
      </c>
      <c r="AI50" s="12">
        <v>0</v>
      </c>
      <c r="AJ50" s="12">
        <v>0</v>
      </c>
      <c r="AK50" s="12" t="s">
        <v>698</v>
      </c>
      <c r="AL50" s="12" t="s">
        <v>3454</v>
      </c>
      <c r="AM50" s="7" t="s">
        <v>637</v>
      </c>
      <c r="AN50" s="7" t="s">
        <v>665</v>
      </c>
      <c r="AO50" s="7" t="s">
        <v>1253</v>
      </c>
      <c r="AP50" s="12" t="s">
        <v>3235</v>
      </c>
      <c r="AQ50" s="12">
        <v>3574</v>
      </c>
      <c r="AR50" s="12">
        <v>1</v>
      </c>
      <c r="AS50" s="12" t="s">
        <v>555</v>
      </c>
      <c r="AT50" s="7" t="s">
        <v>212</v>
      </c>
      <c r="AU50" s="12">
        <v>1</v>
      </c>
      <c r="AV50" s="12">
        <v>0</v>
      </c>
      <c r="AW50" s="12">
        <v>0</v>
      </c>
      <c r="AX50" s="12">
        <v>0</v>
      </c>
      <c r="AY50" s="7">
        <v>1</v>
      </c>
      <c r="AZ50" s="12">
        <v>0</v>
      </c>
      <c r="BA50" s="12">
        <v>0</v>
      </c>
      <c r="BB50" s="12">
        <v>0</v>
      </c>
      <c r="BC50" s="12">
        <v>1</v>
      </c>
      <c r="BD50" s="12">
        <v>0</v>
      </c>
      <c r="BE50" s="12">
        <v>0</v>
      </c>
      <c r="BF50" s="7" t="s">
        <v>2820</v>
      </c>
      <c r="BG50" s="7" t="s">
        <v>928</v>
      </c>
      <c r="BH50" s="7"/>
      <c r="BI50" s="7" t="s">
        <v>2818</v>
      </c>
      <c r="BJ50" s="12" t="s">
        <v>3459</v>
      </c>
      <c r="BK50" s="12" t="s">
        <v>3463</v>
      </c>
      <c r="BL50" s="12" t="s">
        <v>3481</v>
      </c>
      <c r="BM50" s="7" t="s">
        <v>927</v>
      </c>
      <c r="BN50" s="7"/>
      <c r="BO50" s="12"/>
      <c r="BP50" s="12"/>
      <c r="BQ50" s="12"/>
      <c r="BR50" s="12" t="s">
        <v>1077</v>
      </c>
      <c r="BS50" s="12">
        <v>-0.84599999999999997</v>
      </c>
      <c r="BT50" s="12"/>
      <c r="BU50" s="12"/>
      <c r="BV50" s="12" t="s">
        <v>1077</v>
      </c>
      <c r="BW50" s="12" t="s">
        <v>1077</v>
      </c>
      <c r="BX50" s="12" t="s">
        <v>1077</v>
      </c>
      <c r="BY50" s="12">
        <v>-5.7</v>
      </c>
      <c r="BZ50" s="12"/>
      <c r="CA50" s="12" t="s">
        <v>1077</v>
      </c>
      <c r="CB50" s="12" t="s">
        <v>1077</v>
      </c>
      <c r="CC50" s="12" t="s">
        <v>1077</v>
      </c>
      <c r="CD50" s="12" t="s">
        <v>1077</v>
      </c>
      <c r="CE50" s="12" t="s">
        <v>1077</v>
      </c>
      <c r="CF50" s="12"/>
      <c r="CG50" s="12"/>
      <c r="CH50" s="12"/>
      <c r="CI50" s="12"/>
      <c r="CJ50" s="12" t="s">
        <v>718</v>
      </c>
      <c r="CK50" s="12" t="s">
        <v>1077</v>
      </c>
      <c r="CL50" s="12" t="s">
        <v>1077</v>
      </c>
      <c r="CM50" s="12" t="s">
        <v>1077</v>
      </c>
      <c r="CN50" s="12" t="s">
        <v>1077</v>
      </c>
      <c r="CO50" s="12" t="s">
        <v>1077</v>
      </c>
      <c r="CP50" s="12">
        <v>1</v>
      </c>
      <c r="CQ50" s="12">
        <v>9</v>
      </c>
      <c r="CR50" s="12">
        <v>0</v>
      </c>
      <c r="CS50" s="12">
        <v>3565</v>
      </c>
      <c r="CT50" s="12">
        <v>0.89</v>
      </c>
      <c r="CU50" s="12"/>
      <c r="CV50" s="12"/>
      <c r="CW50" s="12"/>
      <c r="CX50" s="57"/>
    </row>
    <row r="51" spans="1:102" x14ac:dyDescent="0.35">
      <c r="A51" s="56">
        <v>59</v>
      </c>
      <c r="B51" s="12" t="s">
        <v>3748</v>
      </c>
      <c r="C51" s="12">
        <v>59.22</v>
      </c>
      <c r="D51" s="12" t="s">
        <v>2211</v>
      </c>
      <c r="E51" s="12" t="s">
        <v>415</v>
      </c>
      <c r="F51" s="12">
        <v>3</v>
      </c>
      <c r="G51" s="12" t="s">
        <v>212</v>
      </c>
      <c r="H51" s="12" t="s">
        <v>2805</v>
      </c>
      <c r="I51" s="12" t="s">
        <v>212</v>
      </c>
      <c r="J51" s="12" t="s">
        <v>1227</v>
      </c>
      <c r="K51" s="12" t="s">
        <v>1166</v>
      </c>
      <c r="L51" s="12" t="s">
        <v>1228</v>
      </c>
      <c r="M51" s="12" t="s">
        <v>3237</v>
      </c>
      <c r="N51" s="12" t="s">
        <v>3435</v>
      </c>
      <c r="O51" s="12" t="s">
        <v>3400</v>
      </c>
      <c r="P51" s="12" t="s">
        <v>3402</v>
      </c>
      <c r="Q51" s="12">
        <v>0</v>
      </c>
      <c r="R51" s="12">
        <v>0</v>
      </c>
      <c r="S51" s="12">
        <v>1</v>
      </c>
      <c r="T51" s="12">
        <v>0</v>
      </c>
      <c r="U51" s="12">
        <v>0</v>
      </c>
      <c r="V51" s="12">
        <v>0</v>
      </c>
      <c r="W51" s="12">
        <v>0</v>
      </c>
      <c r="X51" s="12">
        <v>0</v>
      </c>
      <c r="Y51" s="12">
        <v>0</v>
      </c>
      <c r="Z51" s="12">
        <v>0</v>
      </c>
      <c r="AA51" s="12">
        <v>0</v>
      </c>
      <c r="AB51" s="12">
        <v>0</v>
      </c>
      <c r="AC51" s="12">
        <v>1</v>
      </c>
      <c r="AD51" s="12">
        <v>0</v>
      </c>
      <c r="AE51" s="12">
        <v>1</v>
      </c>
      <c r="AF51" s="12">
        <v>0</v>
      </c>
      <c r="AG51" s="12">
        <v>0</v>
      </c>
      <c r="AH51" s="12">
        <v>0</v>
      </c>
      <c r="AI51" s="12">
        <v>0</v>
      </c>
      <c r="AJ51" s="12">
        <v>0</v>
      </c>
      <c r="AK51" s="12" t="s">
        <v>698</v>
      </c>
      <c r="AL51" s="12" t="s">
        <v>3454</v>
      </c>
      <c r="AM51" s="7" t="s">
        <v>637</v>
      </c>
      <c r="AN51" s="7" t="s">
        <v>665</v>
      </c>
      <c r="AO51" s="7" t="s">
        <v>1253</v>
      </c>
      <c r="AP51" s="12" t="s">
        <v>3235</v>
      </c>
      <c r="AQ51" s="12">
        <v>3574</v>
      </c>
      <c r="AR51" s="12">
        <v>1</v>
      </c>
      <c r="AS51" s="12" t="s">
        <v>555</v>
      </c>
      <c r="AT51" s="7" t="s">
        <v>212</v>
      </c>
      <c r="AU51" s="12">
        <v>1</v>
      </c>
      <c r="AV51" s="12">
        <v>0</v>
      </c>
      <c r="AW51" s="12">
        <v>0</v>
      </c>
      <c r="AX51" s="12">
        <v>0</v>
      </c>
      <c r="AY51" s="7">
        <v>1</v>
      </c>
      <c r="AZ51" s="12">
        <v>0</v>
      </c>
      <c r="BA51" s="12">
        <v>0</v>
      </c>
      <c r="BB51" s="12">
        <v>0</v>
      </c>
      <c r="BC51" s="12">
        <v>1</v>
      </c>
      <c r="BD51" s="12">
        <v>0</v>
      </c>
      <c r="BE51" s="12">
        <v>0</v>
      </c>
      <c r="BF51" s="7" t="s">
        <v>2821</v>
      </c>
      <c r="BG51" s="7" t="s">
        <v>926</v>
      </c>
      <c r="BH51" s="7"/>
      <c r="BI51" s="7" t="s">
        <v>2819</v>
      </c>
      <c r="BJ51" s="12" t="s">
        <v>3459</v>
      </c>
      <c r="BK51" s="12" t="s">
        <v>3463</v>
      </c>
      <c r="BL51" s="12" t="s">
        <v>3481</v>
      </c>
      <c r="BM51" s="7" t="s">
        <v>927</v>
      </c>
      <c r="BN51" s="7"/>
      <c r="BO51" s="12"/>
      <c r="BP51" s="12"/>
      <c r="BQ51" s="12"/>
      <c r="BR51" s="12" t="s">
        <v>1077</v>
      </c>
      <c r="BS51" s="12">
        <v>-0.63600000000000001</v>
      </c>
      <c r="BT51" s="12"/>
      <c r="BU51" s="12"/>
      <c r="BV51" s="12" t="s">
        <v>1077</v>
      </c>
      <c r="BW51" s="12" t="s">
        <v>1077</v>
      </c>
      <c r="BX51" s="12" t="s">
        <v>1077</v>
      </c>
      <c r="BY51" s="12">
        <v>-5.68</v>
      </c>
      <c r="BZ51" s="12"/>
      <c r="CA51" s="12" t="s">
        <v>1077</v>
      </c>
      <c r="CB51" s="12" t="s">
        <v>1077</v>
      </c>
      <c r="CC51" s="12" t="s">
        <v>1077</v>
      </c>
      <c r="CD51" s="12" t="s">
        <v>1077</v>
      </c>
      <c r="CE51" s="12" t="s">
        <v>1077</v>
      </c>
      <c r="CF51" s="12"/>
      <c r="CG51" s="12"/>
      <c r="CH51" s="12"/>
      <c r="CI51" s="12"/>
      <c r="CJ51" s="12" t="s">
        <v>718</v>
      </c>
      <c r="CK51" s="12" t="s">
        <v>1077</v>
      </c>
      <c r="CL51" s="12" t="s">
        <v>1077</v>
      </c>
      <c r="CM51" s="12" t="s">
        <v>1077</v>
      </c>
      <c r="CN51" s="12" t="s">
        <v>1077</v>
      </c>
      <c r="CO51" s="12" t="s">
        <v>1077</v>
      </c>
      <c r="CP51" s="12">
        <v>1</v>
      </c>
      <c r="CQ51" s="12">
        <v>14</v>
      </c>
      <c r="CR51" s="12">
        <v>0</v>
      </c>
      <c r="CS51" s="12">
        <v>3560</v>
      </c>
      <c r="CT51" s="12">
        <v>0.99</v>
      </c>
      <c r="CU51" s="12"/>
      <c r="CV51" s="12"/>
      <c r="CW51" s="12"/>
      <c r="CX51" s="57"/>
    </row>
    <row r="52" spans="1:102" ht="16.5" x14ac:dyDescent="0.35">
      <c r="A52" s="56">
        <v>15</v>
      </c>
      <c r="B52" s="12" t="s">
        <v>3706</v>
      </c>
      <c r="C52" s="12">
        <v>15.7</v>
      </c>
      <c r="D52" s="12" t="s">
        <v>1499</v>
      </c>
      <c r="E52" s="12" t="s">
        <v>314</v>
      </c>
      <c r="F52" s="12" t="s">
        <v>3916</v>
      </c>
      <c r="G52" s="12" t="s">
        <v>212</v>
      </c>
      <c r="H52" s="12" t="s">
        <v>2804</v>
      </c>
      <c r="I52" s="12" t="s">
        <v>212</v>
      </c>
      <c r="J52" s="12" t="s">
        <v>556</v>
      </c>
      <c r="K52" s="12" t="s">
        <v>564</v>
      </c>
      <c r="L52" s="12" t="s">
        <v>558</v>
      </c>
      <c r="M52" s="12" t="s">
        <v>3164</v>
      </c>
      <c r="N52" s="12"/>
      <c r="O52" s="12" t="s">
        <v>3400</v>
      </c>
      <c r="P52" s="12" t="s">
        <v>3403</v>
      </c>
      <c r="Q52" s="12">
        <v>1</v>
      </c>
      <c r="R52" s="12">
        <v>0</v>
      </c>
      <c r="S52" s="12">
        <v>0</v>
      </c>
      <c r="T52" s="12">
        <v>0</v>
      </c>
      <c r="U52" s="12">
        <v>0</v>
      </c>
      <c r="V52" s="12">
        <v>0</v>
      </c>
      <c r="W52" s="12">
        <v>0</v>
      </c>
      <c r="X52" s="12">
        <v>0</v>
      </c>
      <c r="Y52" s="12">
        <v>0</v>
      </c>
      <c r="Z52" s="12">
        <v>0</v>
      </c>
      <c r="AA52" s="12">
        <v>0</v>
      </c>
      <c r="AB52" s="12">
        <v>1</v>
      </c>
      <c r="AC52" s="12">
        <v>0</v>
      </c>
      <c r="AD52" s="12">
        <v>0</v>
      </c>
      <c r="AE52" s="12">
        <v>0</v>
      </c>
      <c r="AF52" s="12">
        <v>0</v>
      </c>
      <c r="AG52" s="12">
        <v>0</v>
      </c>
      <c r="AH52" s="12">
        <v>0</v>
      </c>
      <c r="AI52" s="12">
        <v>0</v>
      </c>
      <c r="AJ52" s="12">
        <v>0</v>
      </c>
      <c r="AK52" s="12">
        <v>0</v>
      </c>
      <c r="AL52" s="12" t="s">
        <v>3448</v>
      </c>
      <c r="AM52" s="7" t="s">
        <v>608</v>
      </c>
      <c r="AN52" s="7" t="s">
        <v>634</v>
      </c>
      <c r="AO52" s="7">
        <v>2000</v>
      </c>
      <c r="AP52" s="12" t="s">
        <v>3458</v>
      </c>
      <c r="AQ52" s="12">
        <v>3307</v>
      </c>
      <c r="AR52" s="12">
        <v>1</v>
      </c>
      <c r="AS52" s="12" t="s">
        <v>555</v>
      </c>
      <c r="AT52" s="7" t="s">
        <v>349</v>
      </c>
      <c r="AU52" s="12">
        <v>0</v>
      </c>
      <c r="AV52" s="12">
        <v>0</v>
      </c>
      <c r="AW52" s="12">
        <v>0</v>
      </c>
      <c r="AX52" s="12">
        <v>0</v>
      </c>
      <c r="AY52" s="7">
        <v>0</v>
      </c>
      <c r="AZ52" s="12">
        <v>0</v>
      </c>
      <c r="BA52" s="12">
        <v>1</v>
      </c>
      <c r="BB52" s="12">
        <v>1</v>
      </c>
      <c r="BC52" s="12">
        <v>0</v>
      </c>
      <c r="BD52" s="12">
        <v>0</v>
      </c>
      <c r="BE52" s="12">
        <v>0</v>
      </c>
      <c r="BF52" s="7" t="s">
        <v>2820</v>
      </c>
      <c r="BG52" s="7" t="s">
        <v>815</v>
      </c>
      <c r="BH52" s="7">
        <v>1</v>
      </c>
      <c r="BI52" s="12" t="s">
        <v>3257</v>
      </c>
      <c r="BJ52" s="12" t="s">
        <v>3460</v>
      </c>
      <c r="BK52" s="12" t="s">
        <v>3472</v>
      </c>
      <c r="BL52" s="12" t="s">
        <v>3474</v>
      </c>
      <c r="BM52" s="7" t="s">
        <v>787</v>
      </c>
      <c r="BN52" s="7"/>
      <c r="BO52" s="12" t="s">
        <v>1208</v>
      </c>
      <c r="BP52" s="12" t="s">
        <v>1262</v>
      </c>
      <c r="BQ52" s="12"/>
      <c r="BR52" s="12" t="s">
        <v>1077</v>
      </c>
      <c r="BS52" s="12">
        <v>0.31159999999999999</v>
      </c>
      <c r="BT52" s="12"/>
      <c r="BU52" s="12">
        <f>EXP(BS52)</f>
        <v>1.3656083404300727</v>
      </c>
      <c r="BV52" s="12" t="s">
        <v>3416</v>
      </c>
      <c r="BW52" s="12" t="s">
        <v>1077</v>
      </c>
      <c r="BX52" s="12" t="s">
        <v>1077</v>
      </c>
      <c r="BY52" s="12">
        <v>-5.48</v>
      </c>
      <c r="BZ52" s="12"/>
      <c r="CA52" s="12" t="s">
        <v>1077</v>
      </c>
      <c r="CB52" s="12" t="s">
        <v>1077</v>
      </c>
      <c r="CC52" s="12" t="s">
        <v>1077</v>
      </c>
      <c r="CD52" s="12" t="s">
        <v>1077</v>
      </c>
      <c r="CE52" s="12">
        <v>0.1</v>
      </c>
      <c r="CF52" s="12"/>
      <c r="CG52" s="12"/>
      <c r="CH52" s="12"/>
      <c r="CI52" s="12"/>
      <c r="CJ52" s="12">
        <v>0.59599999999999997</v>
      </c>
      <c r="CK52" s="12" t="s">
        <v>3828</v>
      </c>
      <c r="CL52" s="12" t="s">
        <v>1077</v>
      </c>
      <c r="CM52" s="12" t="s">
        <v>1077</v>
      </c>
      <c r="CN52" s="12" t="s">
        <v>1077</v>
      </c>
      <c r="CO52" s="12" t="s">
        <v>1077</v>
      </c>
      <c r="CP52" s="12"/>
      <c r="CQ52" s="12"/>
      <c r="CR52" s="12"/>
      <c r="CS52" s="12" t="s">
        <v>1077</v>
      </c>
      <c r="CT52" s="12" t="s">
        <v>1077</v>
      </c>
      <c r="CU52" s="12">
        <v>7.8051335777894179E-2</v>
      </c>
      <c r="CV52" s="12" t="s">
        <v>1137</v>
      </c>
      <c r="CW52" s="12"/>
      <c r="CX52" s="57"/>
    </row>
    <row r="53" spans="1:102" ht="16.5" x14ac:dyDescent="0.35">
      <c r="A53" s="56">
        <v>15</v>
      </c>
      <c r="B53" s="12" t="s">
        <v>3706</v>
      </c>
      <c r="C53" s="12">
        <v>15.1</v>
      </c>
      <c r="D53" s="12" t="s">
        <v>1596</v>
      </c>
      <c r="E53" s="12" t="s">
        <v>317</v>
      </c>
      <c r="F53" s="12" t="s">
        <v>3916</v>
      </c>
      <c r="G53" s="12" t="s">
        <v>212</v>
      </c>
      <c r="H53" s="12" t="s">
        <v>2805</v>
      </c>
      <c r="I53" s="12" t="s">
        <v>212</v>
      </c>
      <c r="J53" s="12" t="s">
        <v>556</v>
      </c>
      <c r="K53" s="12" t="s">
        <v>564</v>
      </c>
      <c r="L53" s="12" t="s">
        <v>558</v>
      </c>
      <c r="M53" s="12" t="s">
        <v>3164</v>
      </c>
      <c r="N53" s="12"/>
      <c r="O53" s="12" t="s">
        <v>3400</v>
      </c>
      <c r="P53" s="12" t="s">
        <v>3403</v>
      </c>
      <c r="Q53" s="12">
        <v>1</v>
      </c>
      <c r="R53" s="12">
        <v>0</v>
      </c>
      <c r="S53" s="12">
        <v>0</v>
      </c>
      <c r="T53" s="12">
        <v>0</v>
      </c>
      <c r="U53" s="12">
        <v>0</v>
      </c>
      <c r="V53" s="12">
        <v>0</v>
      </c>
      <c r="W53" s="12">
        <v>0</v>
      </c>
      <c r="X53" s="12">
        <v>0</v>
      </c>
      <c r="Y53" s="12">
        <v>0</v>
      </c>
      <c r="Z53" s="12">
        <v>0</v>
      </c>
      <c r="AA53" s="12">
        <v>0</v>
      </c>
      <c r="AB53" s="12">
        <v>1</v>
      </c>
      <c r="AC53" s="12">
        <v>0</v>
      </c>
      <c r="AD53" s="12">
        <v>0</v>
      </c>
      <c r="AE53" s="12">
        <v>0</v>
      </c>
      <c r="AF53" s="12">
        <v>0</v>
      </c>
      <c r="AG53" s="12">
        <v>0</v>
      </c>
      <c r="AH53" s="12">
        <v>0</v>
      </c>
      <c r="AI53" s="12">
        <v>0</v>
      </c>
      <c r="AJ53" s="12">
        <v>0</v>
      </c>
      <c r="AK53" s="12">
        <v>0</v>
      </c>
      <c r="AL53" s="12" t="s">
        <v>3448</v>
      </c>
      <c r="AM53" s="7" t="s">
        <v>608</v>
      </c>
      <c r="AN53" s="7" t="s">
        <v>636</v>
      </c>
      <c r="AO53" s="7">
        <v>2000</v>
      </c>
      <c r="AP53" s="12" t="s">
        <v>3458</v>
      </c>
      <c r="AQ53" s="12">
        <v>397</v>
      </c>
      <c r="AR53" s="12">
        <v>1</v>
      </c>
      <c r="AS53" s="12" t="s">
        <v>555</v>
      </c>
      <c r="AT53" s="7" t="s">
        <v>349</v>
      </c>
      <c r="AU53" s="12">
        <v>0</v>
      </c>
      <c r="AV53" s="12">
        <v>0</v>
      </c>
      <c r="AW53" s="12">
        <v>0</v>
      </c>
      <c r="AX53" s="12">
        <v>0</v>
      </c>
      <c r="AY53" s="7">
        <v>0</v>
      </c>
      <c r="AZ53" s="12">
        <v>0</v>
      </c>
      <c r="BA53" s="12">
        <v>1</v>
      </c>
      <c r="BB53" s="12">
        <v>1</v>
      </c>
      <c r="BC53" s="12">
        <v>0</v>
      </c>
      <c r="BD53" s="12">
        <v>0</v>
      </c>
      <c r="BE53" s="12">
        <v>0</v>
      </c>
      <c r="BF53" s="7" t="s">
        <v>3259</v>
      </c>
      <c r="BG53" s="7" t="s">
        <v>808</v>
      </c>
      <c r="BH53" s="7">
        <v>1</v>
      </c>
      <c r="BI53" s="7" t="s">
        <v>3253</v>
      </c>
      <c r="BJ53" s="12" t="s">
        <v>3460</v>
      </c>
      <c r="BK53" s="12" t="s">
        <v>3472</v>
      </c>
      <c r="BL53" s="12" t="s">
        <v>3474</v>
      </c>
      <c r="BM53" s="7" t="s">
        <v>787</v>
      </c>
      <c r="BN53" s="7"/>
      <c r="BO53" s="12" t="s">
        <v>1208</v>
      </c>
      <c r="BP53" s="12" t="s">
        <v>1262</v>
      </c>
      <c r="BQ53" s="12"/>
      <c r="BR53" s="12" t="s">
        <v>1077</v>
      </c>
      <c r="BS53" s="12">
        <v>-1.0584</v>
      </c>
      <c r="BT53" s="12"/>
      <c r="BU53" s="12">
        <f>EXP(BS53)</f>
        <v>0.34701058332663121</v>
      </c>
      <c r="BV53" s="12" t="s">
        <v>3416</v>
      </c>
      <c r="BW53" s="12" t="s">
        <v>1077</v>
      </c>
      <c r="BX53" s="12" t="s">
        <v>1077</v>
      </c>
      <c r="BY53" s="12">
        <v>-5.4</v>
      </c>
      <c r="BZ53" s="12"/>
      <c r="CA53" s="12" t="s">
        <v>1077</v>
      </c>
      <c r="CB53" s="12" t="s">
        <v>1077</v>
      </c>
      <c r="CC53" s="12" t="s">
        <v>1077</v>
      </c>
      <c r="CD53" s="12" t="s">
        <v>1077</v>
      </c>
      <c r="CE53" s="12">
        <v>0.1</v>
      </c>
      <c r="CF53" s="12"/>
      <c r="CG53" s="12"/>
      <c r="CH53" s="12"/>
      <c r="CI53" s="12"/>
      <c r="CJ53" s="12">
        <v>0.46800000000000003</v>
      </c>
      <c r="CK53" s="12" t="s">
        <v>3828</v>
      </c>
      <c r="CL53" s="12" t="s">
        <v>1077</v>
      </c>
      <c r="CM53" s="12" t="s">
        <v>1077</v>
      </c>
      <c r="CN53" s="12" t="s">
        <v>1077</v>
      </c>
      <c r="CO53" s="12" t="s">
        <v>1077</v>
      </c>
      <c r="CP53" s="12"/>
      <c r="CQ53" s="12"/>
      <c r="CR53" s="12"/>
      <c r="CS53" s="12" t="s">
        <v>1077</v>
      </c>
      <c r="CT53" s="12" t="s">
        <v>1077</v>
      </c>
      <c r="CU53" s="12">
        <v>0.14999126942552821</v>
      </c>
      <c r="CV53" s="12"/>
      <c r="CW53" s="12"/>
      <c r="CX53" s="57"/>
    </row>
    <row r="54" spans="1:102" x14ac:dyDescent="0.35">
      <c r="A54" s="56">
        <v>59</v>
      </c>
      <c r="B54" s="12" t="s">
        <v>3748</v>
      </c>
      <c r="C54" s="12">
        <v>59.9</v>
      </c>
      <c r="D54" s="12" t="s">
        <v>2207</v>
      </c>
      <c r="E54" s="12" t="s">
        <v>424</v>
      </c>
      <c r="F54" s="12">
        <v>3</v>
      </c>
      <c r="G54" s="12" t="s">
        <v>212</v>
      </c>
      <c r="H54" s="12" t="s">
        <v>2805</v>
      </c>
      <c r="I54" s="12" t="s">
        <v>212</v>
      </c>
      <c r="J54" s="12" t="s">
        <v>1227</v>
      </c>
      <c r="K54" s="12" t="s">
        <v>1164</v>
      </c>
      <c r="L54" s="12" t="s">
        <v>1228</v>
      </c>
      <c r="M54" s="12" t="s">
        <v>3237</v>
      </c>
      <c r="N54" s="12" t="s">
        <v>3435</v>
      </c>
      <c r="O54" s="12" t="s">
        <v>3400</v>
      </c>
      <c r="P54" s="12" t="s">
        <v>3402</v>
      </c>
      <c r="Q54" s="12">
        <v>0</v>
      </c>
      <c r="R54" s="12">
        <v>0</v>
      </c>
      <c r="S54" s="12">
        <v>1</v>
      </c>
      <c r="T54" s="12">
        <v>0</v>
      </c>
      <c r="U54" s="12">
        <v>0</v>
      </c>
      <c r="V54" s="12">
        <v>0</v>
      </c>
      <c r="W54" s="12">
        <v>0</v>
      </c>
      <c r="X54" s="12">
        <v>0</v>
      </c>
      <c r="Y54" s="12">
        <v>0</v>
      </c>
      <c r="Z54" s="12">
        <v>0</v>
      </c>
      <c r="AA54" s="12">
        <v>0</v>
      </c>
      <c r="AB54" s="12">
        <v>0</v>
      </c>
      <c r="AC54" s="12">
        <v>1</v>
      </c>
      <c r="AD54" s="12">
        <v>0</v>
      </c>
      <c r="AE54" s="12">
        <v>0</v>
      </c>
      <c r="AF54" s="12">
        <v>0</v>
      </c>
      <c r="AG54" s="12">
        <v>0</v>
      </c>
      <c r="AH54" s="12">
        <v>0</v>
      </c>
      <c r="AI54" s="12">
        <v>0</v>
      </c>
      <c r="AJ54" s="12">
        <v>0</v>
      </c>
      <c r="AK54" s="12" t="s">
        <v>697</v>
      </c>
      <c r="AL54" s="12" t="s">
        <v>3454</v>
      </c>
      <c r="AM54" s="7" t="s">
        <v>637</v>
      </c>
      <c r="AN54" s="7" t="s">
        <v>665</v>
      </c>
      <c r="AO54" s="7" t="s">
        <v>1253</v>
      </c>
      <c r="AP54" s="12" t="s">
        <v>3235</v>
      </c>
      <c r="AQ54" s="12">
        <v>2613</v>
      </c>
      <c r="AR54" s="12">
        <v>1</v>
      </c>
      <c r="AS54" s="12" t="s">
        <v>555</v>
      </c>
      <c r="AT54" s="7" t="s">
        <v>212</v>
      </c>
      <c r="AU54" s="12">
        <v>1</v>
      </c>
      <c r="AV54" s="12">
        <v>0</v>
      </c>
      <c r="AW54" s="12">
        <v>0</v>
      </c>
      <c r="AX54" s="12">
        <v>0</v>
      </c>
      <c r="AY54" s="7">
        <v>1</v>
      </c>
      <c r="AZ54" s="12">
        <v>0</v>
      </c>
      <c r="BA54" s="12">
        <v>0</v>
      </c>
      <c r="BB54" s="12">
        <v>0</v>
      </c>
      <c r="BC54" s="12">
        <v>1</v>
      </c>
      <c r="BD54" s="12">
        <v>0</v>
      </c>
      <c r="BE54" s="12">
        <v>0</v>
      </c>
      <c r="BF54" s="7" t="s">
        <v>2821</v>
      </c>
      <c r="BG54" s="7" t="s">
        <v>926</v>
      </c>
      <c r="BH54" s="7"/>
      <c r="BI54" s="7" t="s">
        <v>2819</v>
      </c>
      <c r="BJ54" s="12" t="s">
        <v>3460</v>
      </c>
      <c r="BK54" s="12" t="s">
        <v>3463</v>
      </c>
      <c r="BL54" s="12" t="s">
        <v>3469</v>
      </c>
      <c r="BM54" s="7" t="s">
        <v>927</v>
      </c>
      <c r="BN54" s="7"/>
      <c r="BO54" s="12"/>
      <c r="BP54" s="12"/>
      <c r="BQ54" s="12"/>
      <c r="BR54" s="12" t="s">
        <v>1077</v>
      </c>
      <c r="BS54" s="12">
        <v>-6.2E-2</v>
      </c>
      <c r="BT54" s="12"/>
      <c r="BU54" s="12"/>
      <c r="BV54" s="12" t="s">
        <v>1077</v>
      </c>
      <c r="BW54" s="12" t="s">
        <v>1077</v>
      </c>
      <c r="BX54" s="12" t="s">
        <v>1077</v>
      </c>
      <c r="BY54" s="12">
        <v>-5.29</v>
      </c>
      <c r="BZ54" s="12"/>
      <c r="CA54" s="12" t="s">
        <v>1077</v>
      </c>
      <c r="CB54" s="12" t="s">
        <v>1077</v>
      </c>
      <c r="CC54" s="12" t="s">
        <v>1077</v>
      </c>
      <c r="CD54" s="12" t="s">
        <v>1077</v>
      </c>
      <c r="CE54" s="12" t="s">
        <v>1077</v>
      </c>
      <c r="CF54" s="12"/>
      <c r="CG54" s="12"/>
      <c r="CH54" s="12"/>
      <c r="CI54" s="12"/>
      <c r="CJ54" s="12" t="s">
        <v>718</v>
      </c>
      <c r="CK54" s="12" t="s">
        <v>1077</v>
      </c>
      <c r="CL54" s="12" t="s">
        <v>1077</v>
      </c>
      <c r="CM54" s="12" t="s">
        <v>1077</v>
      </c>
      <c r="CN54" s="12" t="s">
        <v>1077</v>
      </c>
      <c r="CO54" s="12" t="s">
        <v>1077</v>
      </c>
      <c r="CP54" s="12">
        <v>1</v>
      </c>
      <c r="CQ54" s="12">
        <v>14</v>
      </c>
      <c r="CR54" s="12">
        <v>0</v>
      </c>
      <c r="CS54" s="12">
        <v>2599</v>
      </c>
      <c r="CT54" s="12">
        <v>6.15</v>
      </c>
      <c r="CU54" s="12">
        <v>1.84</v>
      </c>
      <c r="CV54" s="12">
        <f>BS54/CT54</f>
        <v>-1.0081300813008129E-2</v>
      </c>
      <c r="CW54" s="12"/>
      <c r="CX54" s="57"/>
    </row>
    <row r="55" spans="1:102" ht="16.5" x14ac:dyDescent="0.35">
      <c r="A55" s="56">
        <v>15</v>
      </c>
      <c r="B55" s="12" t="s">
        <v>3706</v>
      </c>
      <c r="C55" s="12">
        <v>15.8</v>
      </c>
      <c r="D55" s="12" t="s">
        <v>1573</v>
      </c>
      <c r="E55" s="12" t="s">
        <v>315</v>
      </c>
      <c r="F55" s="12">
        <v>3</v>
      </c>
      <c r="G55" s="12" t="s">
        <v>212</v>
      </c>
      <c r="H55" s="12" t="s">
        <v>2805</v>
      </c>
      <c r="I55" s="12" t="s">
        <v>212</v>
      </c>
      <c r="J55" s="12" t="s">
        <v>556</v>
      </c>
      <c r="K55" s="12" t="s">
        <v>564</v>
      </c>
      <c r="L55" s="12" t="s">
        <v>558</v>
      </c>
      <c r="M55" s="12" t="s">
        <v>3164</v>
      </c>
      <c r="N55" s="12"/>
      <c r="O55" s="12" t="s">
        <v>3400</v>
      </c>
      <c r="P55" s="12" t="s">
        <v>3403</v>
      </c>
      <c r="Q55" s="12">
        <v>1</v>
      </c>
      <c r="R55" s="12">
        <v>0</v>
      </c>
      <c r="S55" s="12">
        <v>0</v>
      </c>
      <c r="T55" s="12">
        <v>0</v>
      </c>
      <c r="U55" s="12">
        <v>0</v>
      </c>
      <c r="V55" s="12">
        <v>0</v>
      </c>
      <c r="W55" s="12">
        <v>0</v>
      </c>
      <c r="X55" s="12">
        <v>0</v>
      </c>
      <c r="Y55" s="12">
        <v>0</v>
      </c>
      <c r="Z55" s="12">
        <v>0</v>
      </c>
      <c r="AA55" s="12">
        <v>0</v>
      </c>
      <c r="AB55" s="12">
        <v>1</v>
      </c>
      <c r="AC55" s="12">
        <v>0</v>
      </c>
      <c r="AD55" s="12">
        <v>0</v>
      </c>
      <c r="AE55" s="12">
        <v>0</v>
      </c>
      <c r="AF55" s="12">
        <v>0</v>
      </c>
      <c r="AG55" s="12">
        <v>0</v>
      </c>
      <c r="AH55" s="12">
        <v>0</v>
      </c>
      <c r="AI55" s="12">
        <v>0</v>
      </c>
      <c r="AJ55" s="12">
        <v>0</v>
      </c>
      <c r="AK55" s="12">
        <v>0</v>
      </c>
      <c r="AL55" s="12" t="s">
        <v>3448</v>
      </c>
      <c r="AM55" s="7" t="s">
        <v>608</v>
      </c>
      <c r="AN55" s="7" t="s">
        <v>615</v>
      </c>
      <c r="AO55" s="7">
        <v>2000</v>
      </c>
      <c r="AP55" s="12" t="s">
        <v>3458</v>
      </c>
      <c r="AQ55" s="12">
        <v>1430</v>
      </c>
      <c r="AR55" s="12">
        <v>1</v>
      </c>
      <c r="AS55" s="12" t="s">
        <v>555</v>
      </c>
      <c r="AT55" s="7" t="s">
        <v>349</v>
      </c>
      <c r="AU55" s="12">
        <v>0</v>
      </c>
      <c r="AV55" s="12">
        <v>0</v>
      </c>
      <c r="AW55" s="12">
        <v>0</v>
      </c>
      <c r="AX55" s="12">
        <v>0</v>
      </c>
      <c r="AY55" s="7">
        <v>0</v>
      </c>
      <c r="AZ55" s="12">
        <v>0</v>
      </c>
      <c r="BA55" s="12">
        <v>1</v>
      </c>
      <c r="BB55" s="12">
        <v>1</v>
      </c>
      <c r="BC55" s="12">
        <v>0</v>
      </c>
      <c r="BD55" s="12">
        <v>0</v>
      </c>
      <c r="BE55" s="12">
        <v>0</v>
      </c>
      <c r="BF55" s="7" t="s">
        <v>3259</v>
      </c>
      <c r="BG55" s="7" t="s">
        <v>814</v>
      </c>
      <c r="BH55" s="7">
        <v>1</v>
      </c>
      <c r="BI55" s="7" t="s">
        <v>3253</v>
      </c>
      <c r="BJ55" s="12" t="s">
        <v>3460</v>
      </c>
      <c r="BK55" s="12" t="s">
        <v>3472</v>
      </c>
      <c r="BL55" s="12" t="s">
        <v>3474</v>
      </c>
      <c r="BM55" s="7" t="s">
        <v>787</v>
      </c>
      <c r="BN55" s="7"/>
      <c r="BO55" s="12" t="s">
        <v>1208</v>
      </c>
      <c r="BP55" s="12" t="s">
        <v>1262</v>
      </c>
      <c r="BQ55" s="12"/>
      <c r="BR55" s="12" t="s">
        <v>1077</v>
      </c>
      <c r="BS55" s="12">
        <v>-2.6979000000000002</v>
      </c>
      <c r="BT55" s="12"/>
      <c r="BU55" s="12">
        <f>EXP(BS55)</f>
        <v>6.7346792608445005E-2</v>
      </c>
      <c r="BV55" s="12" t="s">
        <v>3416</v>
      </c>
      <c r="BW55" s="12" t="s">
        <v>1077</v>
      </c>
      <c r="BX55" s="12" t="s">
        <v>1077</v>
      </c>
      <c r="BY55" s="12">
        <v>-5.28</v>
      </c>
      <c r="BZ55" s="12"/>
      <c r="CA55" s="12" t="s">
        <v>1077</v>
      </c>
      <c r="CB55" s="12" t="s">
        <v>1077</v>
      </c>
      <c r="CC55" s="12" t="s">
        <v>1077</v>
      </c>
      <c r="CD55" s="12" t="s">
        <v>1077</v>
      </c>
      <c r="CE55" s="12">
        <v>0.1</v>
      </c>
      <c r="CF55" s="12">
        <f>BS55/BY55</f>
        <v>0.51096590909090911</v>
      </c>
      <c r="CG55" s="12"/>
      <c r="CH55" s="12"/>
      <c r="CI55" s="12"/>
      <c r="CJ55" s="12">
        <v>0.55300000000000005</v>
      </c>
      <c r="CK55" s="12" t="s">
        <v>3828</v>
      </c>
      <c r="CL55" s="12" t="s">
        <v>1077</v>
      </c>
      <c r="CM55" s="12" t="s">
        <v>1077</v>
      </c>
      <c r="CN55" s="12" t="s">
        <v>1077</v>
      </c>
      <c r="CO55" s="12" t="s">
        <v>1077</v>
      </c>
      <c r="CP55" s="12"/>
      <c r="CQ55" s="12"/>
      <c r="CR55" s="12"/>
      <c r="CS55" s="12" t="s">
        <v>1077</v>
      </c>
      <c r="CT55" s="12" t="s">
        <v>1077</v>
      </c>
      <c r="CU55" s="12">
        <v>9.9528548978522792E-3</v>
      </c>
      <c r="CV55" s="12" t="s">
        <v>1137</v>
      </c>
      <c r="CW55" s="12"/>
      <c r="CX55" s="57"/>
    </row>
    <row r="56" spans="1:102" x14ac:dyDescent="0.35">
      <c r="A56" s="56">
        <v>59</v>
      </c>
      <c r="B56" s="12" t="s">
        <v>3748</v>
      </c>
      <c r="C56" s="12">
        <v>59.3</v>
      </c>
      <c r="D56" s="12" t="s">
        <v>2180</v>
      </c>
      <c r="E56" s="12" t="s">
        <v>418</v>
      </c>
      <c r="F56" s="12">
        <v>3</v>
      </c>
      <c r="G56" s="12" t="s">
        <v>212</v>
      </c>
      <c r="H56" s="12" t="s">
        <v>2805</v>
      </c>
      <c r="I56" s="12" t="s">
        <v>349</v>
      </c>
      <c r="J56" s="12" t="s">
        <v>1227</v>
      </c>
      <c r="K56" s="12" t="s">
        <v>1164</v>
      </c>
      <c r="L56" s="12" t="s">
        <v>1228</v>
      </c>
      <c r="M56" s="12" t="s">
        <v>3237</v>
      </c>
      <c r="N56" s="12" t="s">
        <v>3435</v>
      </c>
      <c r="O56" s="12" t="s">
        <v>3400</v>
      </c>
      <c r="P56" s="12" t="s">
        <v>3402</v>
      </c>
      <c r="Q56" s="12">
        <v>0</v>
      </c>
      <c r="R56" s="12">
        <v>0</v>
      </c>
      <c r="S56" s="12">
        <v>1</v>
      </c>
      <c r="T56" s="12">
        <v>0</v>
      </c>
      <c r="U56" s="12">
        <v>0</v>
      </c>
      <c r="V56" s="12">
        <v>0</v>
      </c>
      <c r="W56" s="12">
        <v>0</v>
      </c>
      <c r="X56" s="12">
        <v>0</v>
      </c>
      <c r="Y56" s="12">
        <v>0</v>
      </c>
      <c r="Z56" s="12">
        <v>0</v>
      </c>
      <c r="AA56" s="12">
        <v>0</v>
      </c>
      <c r="AB56" s="12">
        <v>0</v>
      </c>
      <c r="AC56" s="12">
        <v>1</v>
      </c>
      <c r="AD56" s="12">
        <v>1</v>
      </c>
      <c r="AE56" s="12">
        <v>0</v>
      </c>
      <c r="AF56" s="12">
        <v>0</v>
      </c>
      <c r="AG56" s="12">
        <v>0</v>
      </c>
      <c r="AH56" s="12">
        <v>0</v>
      </c>
      <c r="AI56" s="12">
        <v>0</v>
      </c>
      <c r="AJ56" s="12">
        <v>0</v>
      </c>
      <c r="AK56" s="12" t="s">
        <v>696</v>
      </c>
      <c r="AL56" s="12" t="s">
        <v>3455</v>
      </c>
      <c r="AM56" s="7" t="s">
        <v>637</v>
      </c>
      <c r="AN56" s="7" t="s">
        <v>665</v>
      </c>
      <c r="AO56" s="7" t="s">
        <v>1253</v>
      </c>
      <c r="AP56" s="12" t="s">
        <v>3235</v>
      </c>
      <c r="AQ56" s="12">
        <v>1813</v>
      </c>
      <c r="AR56" s="12">
        <v>1</v>
      </c>
      <c r="AS56" s="12" t="s">
        <v>555</v>
      </c>
      <c r="AT56" s="7" t="s">
        <v>212</v>
      </c>
      <c r="AU56" s="12">
        <v>1</v>
      </c>
      <c r="AV56" s="12">
        <v>0</v>
      </c>
      <c r="AW56" s="12">
        <v>0</v>
      </c>
      <c r="AX56" s="12">
        <v>0</v>
      </c>
      <c r="AY56" s="7">
        <v>1</v>
      </c>
      <c r="AZ56" s="12">
        <v>0</v>
      </c>
      <c r="BA56" s="12">
        <v>0</v>
      </c>
      <c r="BB56" s="12">
        <v>0</v>
      </c>
      <c r="BC56" s="12">
        <v>1</v>
      </c>
      <c r="BD56" s="12">
        <v>0</v>
      </c>
      <c r="BE56" s="12">
        <v>0</v>
      </c>
      <c r="BF56" s="7" t="s">
        <v>766</v>
      </c>
      <c r="BG56" s="7" t="s">
        <v>786</v>
      </c>
      <c r="BH56" s="7"/>
      <c r="BI56" s="7" t="s">
        <v>2806</v>
      </c>
      <c r="BJ56" s="12" t="s">
        <v>3460</v>
      </c>
      <c r="BK56" s="12" t="s">
        <v>1044</v>
      </c>
      <c r="BL56" s="12" t="s">
        <v>3480</v>
      </c>
      <c r="BM56" s="7" t="s">
        <v>927</v>
      </c>
      <c r="BN56" s="7"/>
      <c r="BO56" s="12"/>
      <c r="BP56" s="12"/>
      <c r="BQ56" s="12" t="s">
        <v>1077</v>
      </c>
      <c r="BR56" s="12" t="s">
        <v>1077</v>
      </c>
      <c r="BS56" s="12">
        <v>-8.9999999999999993E-3</v>
      </c>
      <c r="BT56" s="12"/>
      <c r="BU56" s="12"/>
      <c r="BV56" s="12" t="s">
        <v>1077</v>
      </c>
      <c r="BW56" s="12" t="s">
        <v>1077</v>
      </c>
      <c r="BX56" s="12" t="s">
        <v>1077</v>
      </c>
      <c r="BY56" s="12">
        <v>-5.25</v>
      </c>
      <c r="BZ56" s="12"/>
      <c r="CA56" s="12" t="s">
        <v>1077</v>
      </c>
      <c r="CB56" s="12" t="s">
        <v>1077</v>
      </c>
      <c r="CC56" s="12" t="s">
        <v>1077</v>
      </c>
      <c r="CD56" s="12" t="s">
        <v>1077</v>
      </c>
      <c r="CE56" s="12" t="s">
        <v>1077</v>
      </c>
      <c r="CF56" s="12"/>
      <c r="CG56" s="12"/>
      <c r="CH56" s="12"/>
      <c r="CI56" s="12"/>
      <c r="CJ56" s="12" t="s">
        <v>718</v>
      </c>
      <c r="CK56" s="12" t="s">
        <v>1077</v>
      </c>
      <c r="CL56" s="12" t="s">
        <v>1077</v>
      </c>
      <c r="CM56" s="12" t="s">
        <v>1077</v>
      </c>
      <c r="CN56" s="12" t="s">
        <v>1077</v>
      </c>
      <c r="CO56" s="12" t="s">
        <v>1077</v>
      </c>
      <c r="CP56" s="12">
        <v>1</v>
      </c>
      <c r="CQ56" s="12">
        <v>10</v>
      </c>
      <c r="CR56" s="12">
        <v>0</v>
      </c>
      <c r="CS56" s="12">
        <v>1803</v>
      </c>
      <c r="CT56" s="12">
        <v>21.48</v>
      </c>
      <c r="CU56" s="12" t="s">
        <v>1077</v>
      </c>
      <c r="CV56" s="12" t="s">
        <v>1077</v>
      </c>
      <c r="CW56" s="12"/>
      <c r="CX56" s="57"/>
    </row>
    <row r="57" spans="1:102" x14ac:dyDescent="0.35">
      <c r="A57" s="56">
        <v>59</v>
      </c>
      <c r="B57" s="12" t="s">
        <v>3748</v>
      </c>
      <c r="C57" s="12">
        <v>59.17</v>
      </c>
      <c r="D57" s="12" t="s">
        <v>2190</v>
      </c>
      <c r="E57" s="12" t="s">
        <v>410</v>
      </c>
      <c r="F57" s="12">
        <v>3</v>
      </c>
      <c r="G57" s="12" t="s">
        <v>212</v>
      </c>
      <c r="H57" s="12" t="s">
        <v>2805</v>
      </c>
      <c r="I57" s="12" t="s">
        <v>349</v>
      </c>
      <c r="J57" s="12" t="s">
        <v>1227</v>
      </c>
      <c r="K57" s="12" t="s">
        <v>1164</v>
      </c>
      <c r="L57" s="12" t="s">
        <v>1228</v>
      </c>
      <c r="M57" s="12" t="s">
        <v>3237</v>
      </c>
      <c r="N57" s="12" t="s">
        <v>3435</v>
      </c>
      <c r="O57" s="12" t="s">
        <v>3400</v>
      </c>
      <c r="P57" s="12" t="s">
        <v>3402</v>
      </c>
      <c r="Q57" s="12">
        <v>0</v>
      </c>
      <c r="R57" s="12">
        <v>0</v>
      </c>
      <c r="S57" s="12">
        <v>1</v>
      </c>
      <c r="T57" s="12">
        <v>0</v>
      </c>
      <c r="U57" s="12">
        <v>0</v>
      </c>
      <c r="V57" s="12">
        <v>0</v>
      </c>
      <c r="W57" s="12">
        <v>0</v>
      </c>
      <c r="X57" s="12">
        <v>0</v>
      </c>
      <c r="Y57" s="12">
        <v>0</v>
      </c>
      <c r="Z57" s="12">
        <v>0</v>
      </c>
      <c r="AA57" s="12">
        <v>0</v>
      </c>
      <c r="AB57" s="12">
        <v>0</v>
      </c>
      <c r="AC57" s="12">
        <v>1</v>
      </c>
      <c r="AD57" s="12">
        <v>0</v>
      </c>
      <c r="AE57" s="12">
        <v>1</v>
      </c>
      <c r="AF57" s="12">
        <v>0</v>
      </c>
      <c r="AG57" s="12">
        <v>0</v>
      </c>
      <c r="AH57" s="12">
        <v>0</v>
      </c>
      <c r="AI57" s="12">
        <v>0</v>
      </c>
      <c r="AJ57" s="12">
        <v>0</v>
      </c>
      <c r="AK57" s="12" t="s">
        <v>698</v>
      </c>
      <c r="AL57" s="12" t="s">
        <v>3454</v>
      </c>
      <c r="AM57" s="7" t="s">
        <v>637</v>
      </c>
      <c r="AN57" s="7" t="s">
        <v>665</v>
      </c>
      <c r="AO57" s="7" t="s">
        <v>1253</v>
      </c>
      <c r="AP57" s="12" t="s">
        <v>3235</v>
      </c>
      <c r="AQ57" s="12">
        <v>3574</v>
      </c>
      <c r="AR57" s="12">
        <v>1</v>
      </c>
      <c r="AS57" s="12" t="s">
        <v>555</v>
      </c>
      <c r="AT57" s="7" t="s">
        <v>212</v>
      </c>
      <c r="AU57" s="12">
        <v>1</v>
      </c>
      <c r="AV57" s="12">
        <v>0</v>
      </c>
      <c r="AW57" s="12">
        <v>0</v>
      </c>
      <c r="AX57" s="12">
        <v>0</v>
      </c>
      <c r="AY57" s="7">
        <v>1</v>
      </c>
      <c r="AZ57" s="12">
        <v>0</v>
      </c>
      <c r="BA57" s="12">
        <v>0</v>
      </c>
      <c r="BB57" s="12">
        <v>0</v>
      </c>
      <c r="BC57" s="12">
        <v>1</v>
      </c>
      <c r="BD57" s="12">
        <v>0</v>
      </c>
      <c r="BE57" s="12">
        <v>0</v>
      </c>
      <c r="BF57" s="7" t="s">
        <v>766</v>
      </c>
      <c r="BG57" s="7" t="s">
        <v>1163</v>
      </c>
      <c r="BH57" s="7"/>
      <c r="BI57" s="7" t="s">
        <v>2809</v>
      </c>
      <c r="BJ57" s="12" t="s">
        <v>3460</v>
      </c>
      <c r="BK57" s="12" t="s">
        <v>3463</v>
      </c>
      <c r="BL57" s="12" t="s">
        <v>3464</v>
      </c>
      <c r="BM57" s="7" t="s">
        <v>927</v>
      </c>
      <c r="BN57" s="7"/>
      <c r="BO57" s="12"/>
      <c r="BP57" s="12"/>
      <c r="BQ57" s="12"/>
      <c r="BR57" s="12" t="s">
        <v>1077</v>
      </c>
      <c r="BS57" s="12">
        <v>-1E-3</v>
      </c>
      <c r="BT57" s="12"/>
      <c r="BU57" s="12"/>
      <c r="BV57" s="12" t="s">
        <v>1077</v>
      </c>
      <c r="BW57" s="12" t="s">
        <v>1077</v>
      </c>
      <c r="BX57" s="12" t="s">
        <v>1077</v>
      </c>
      <c r="BY57" s="12">
        <v>-5.16</v>
      </c>
      <c r="BZ57" s="12"/>
      <c r="CA57" s="12" t="s">
        <v>1077</v>
      </c>
      <c r="CB57" s="12" t="s">
        <v>1077</v>
      </c>
      <c r="CC57" s="12" t="s">
        <v>1077</v>
      </c>
      <c r="CD57" s="12" t="s">
        <v>1077</v>
      </c>
      <c r="CE57" s="12" t="s">
        <v>1077</v>
      </c>
      <c r="CF57" s="12"/>
      <c r="CG57" s="12"/>
      <c r="CH57" s="12"/>
      <c r="CI57" s="12"/>
      <c r="CJ57" s="12" t="s">
        <v>718</v>
      </c>
      <c r="CK57" s="12" t="s">
        <v>1077</v>
      </c>
      <c r="CL57" s="12" t="s">
        <v>1077</v>
      </c>
      <c r="CM57" s="12" t="s">
        <v>1077</v>
      </c>
      <c r="CN57" s="12" t="s">
        <v>1077</v>
      </c>
      <c r="CO57" s="12" t="s">
        <v>1077</v>
      </c>
      <c r="CP57" s="12">
        <v>1</v>
      </c>
      <c r="CQ57" s="12">
        <v>12</v>
      </c>
      <c r="CR57" s="12">
        <v>0</v>
      </c>
      <c r="CS57" s="12">
        <v>3562</v>
      </c>
      <c r="CT57" s="12">
        <v>0.94</v>
      </c>
      <c r="CU57" s="12"/>
      <c r="CV57" s="12"/>
      <c r="CW57" s="12"/>
      <c r="CX57" s="57"/>
    </row>
    <row r="58" spans="1:102" ht="16.5" x14ac:dyDescent="0.35">
      <c r="A58" s="56">
        <v>15</v>
      </c>
      <c r="B58" s="12" t="s">
        <v>3706</v>
      </c>
      <c r="C58" s="12">
        <v>15.7</v>
      </c>
      <c r="D58" s="12" t="s">
        <v>1568</v>
      </c>
      <c r="E58" s="12" t="s">
        <v>314</v>
      </c>
      <c r="F58" s="12" t="s">
        <v>3916</v>
      </c>
      <c r="G58" s="12" t="s">
        <v>212</v>
      </c>
      <c r="H58" s="12" t="s">
        <v>2805</v>
      </c>
      <c r="I58" s="12" t="s">
        <v>212</v>
      </c>
      <c r="J58" s="12" t="s">
        <v>556</v>
      </c>
      <c r="K58" s="12" t="s">
        <v>564</v>
      </c>
      <c r="L58" s="12" t="s">
        <v>558</v>
      </c>
      <c r="M58" s="12" t="s">
        <v>3164</v>
      </c>
      <c r="N58" s="12"/>
      <c r="O58" s="12" t="s">
        <v>3400</v>
      </c>
      <c r="P58" s="12" t="s">
        <v>3403</v>
      </c>
      <c r="Q58" s="12">
        <v>1</v>
      </c>
      <c r="R58" s="12">
        <v>0</v>
      </c>
      <c r="S58" s="12">
        <v>0</v>
      </c>
      <c r="T58" s="12">
        <v>0</v>
      </c>
      <c r="U58" s="12">
        <v>0</v>
      </c>
      <c r="V58" s="12">
        <v>0</v>
      </c>
      <c r="W58" s="12">
        <v>0</v>
      </c>
      <c r="X58" s="12">
        <v>0</v>
      </c>
      <c r="Y58" s="12">
        <v>0</v>
      </c>
      <c r="Z58" s="12">
        <v>0</v>
      </c>
      <c r="AA58" s="12">
        <v>0</v>
      </c>
      <c r="AB58" s="12">
        <v>1</v>
      </c>
      <c r="AC58" s="12">
        <v>0</v>
      </c>
      <c r="AD58" s="12">
        <v>0</v>
      </c>
      <c r="AE58" s="12">
        <v>0</v>
      </c>
      <c r="AF58" s="12">
        <v>0</v>
      </c>
      <c r="AG58" s="12">
        <v>0</v>
      </c>
      <c r="AH58" s="12">
        <v>0</v>
      </c>
      <c r="AI58" s="12">
        <v>0</v>
      </c>
      <c r="AJ58" s="12">
        <v>0</v>
      </c>
      <c r="AK58" s="12">
        <v>0</v>
      </c>
      <c r="AL58" s="12" t="s">
        <v>3448</v>
      </c>
      <c r="AM58" s="7" t="s">
        <v>608</v>
      </c>
      <c r="AN58" s="7" t="s">
        <v>634</v>
      </c>
      <c r="AO58" s="7">
        <v>2000</v>
      </c>
      <c r="AP58" s="12" t="s">
        <v>3458</v>
      </c>
      <c r="AQ58" s="12">
        <v>3307</v>
      </c>
      <c r="AR58" s="12">
        <v>1</v>
      </c>
      <c r="AS58" s="12" t="s">
        <v>555</v>
      </c>
      <c r="AT58" s="7" t="s">
        <v>349</v>
      </c>
      <c r="AU58" s="12">
        <v>0</v>
      </c>
      <c r="AV58" s="12">
        <v>0</v>
      </c>
      <c r="AW58" s="12">
        <v>0</v>
      </c>
      <c r="AX58" s="12">
        <v>0</v>
      </c>
      <c r="AY58" s="7">
        <v>0</v>
      </c>
      <c r="AZ58" s="12">
        <v>0</v>
      </c>
      <c r="BA58" s="12">
        <v>1</v>
      </c>
      <c r="BB58" s="12">
        <v>1</v>
      </c>
      <c r="BC58" s="12">
        <v>0</v>
      </c>
      <c r="BD58" s="12">
        <v>0</v>
      </c>
      <c r="BE58" s="12">
        <v>0</v>
      </c>
      <c r="BF58" s="7" t="s">
        <v>3259</v>
      </c>
      <c r="BG58" s="7" t="s">
        <v>818</v>
      </c>
      <c r="BH58" s="7">
        <v>1</v>
      </c>
      <c r="BI58" s="7" t="s">
        <v>3253</v>
      </c>
      <c r="BJ58" s="12" t="s">
        <v>3460</v>
      </c>
      <c r="BK58" s="12" t="s">
        <v>3472</v>
      </c>
      <c r="BL58" s="12" t="s">
        <v>3474</v>
      </c>
      <c r="BM58" s="7" t="s">
        <v>787</v>
      </c>
      <c r="BN58" s="7"/>
      <c r="BO58" s="12" t="s">
        <v>1208</v>
      </c>
      <c r="BP58" s="12" t="s">
        <v>1262</v>
      </c>
      <c r="BQ58" s="12"/>
      <c r="BR58" s="12" t="s">
        <v>1077</v>
      </c>
      <c r="BS58" s="12">
        <v>-0.63329999999999997</v>
      </c>
      <c r="BT58" s="12"/>
      <c r="BU58" s="12">
        <f>EXP(BS58)</f>
        <v>0.53083714483860234</v>
      </c>
      <c r="BV58" s="12" t="s">
        <v>3416</v>
      </c>
      <c r="BW58" s="12" t="s">
        <v>1077</v>
      </c>
      <c r="BX58" s="12" t="s">
        <v>1077</v>
      </c>
      <c r="BY58" s="12">
        <v>-5.08</v>
      </c>
      <c r="BZ58" s="12"/>
      <c r="CA58" s="12" t="s">
        <v>1077</v>
      </c>
      <c r="CB58" s="12" t="s">
        <v>1077</v>
      </c>
      <c r="CC58" s="12" t="s">
        <v>1077</v>
      </c>
      <c r="CD58" s="12" t="s">
        <v>1077</v>
      </c>
      <c r="CE58" s="12">
        <v>0.1</v>
      </c>
      <c r="CF58" s="12"/>
      <c r="CG58" s="12"/>
      <c r="CH58" s="12"/>
      <c r="CI58" s="12"/>
      <c r="CJ58" s="12">
        <v>0.59599999999999997</v>
      </c>
      <c r="CK58" s="12" t="s">
        <v>3828</v>
      </c>
      <c r="CL58" s="12" t="s">
        <v>1077</v>
      </c>
      <c r="CM58" s="12" t="s">
        <v>1077</v>
      </c>
      <c r="CN58" s="12" t="s">
        <v>1077</v>
      </c>
      <c r="CO58" s="12" t="s">
        <v>1077</v>
      </c>
      <c r="CP58" s="12"/>
      <c r="CQ58" s="12"/>
      <c r="CR58" s="12"/>
      <c r="CS58" s="12" t="s">
        <v>1077</v>
      </c>
      <c r="CT58" s="12" t="s">
        <v>1077</v>
      </c>
      <c r="CU58" s="12">
        <v>3.5969966823817007E-2</v>
      </c>
      <c r="CV58" s="12" t="s">
        <v>1137</v>
      </c>
      <c r="CW58" s="12"/>
      <c r="CX58" s="57"/>
    </row>
    <row r="59" spans="1:102" x14ac:dyDescent="0.35">
      <c r="A59" s="56">
        <v>59</v>
      </c>
      <c r="B59" s="12" t="s">
        <v>3748</v>
      </c>
      <c r="C59" s="12">
        <v>59.8</v>
      </c>
      <c r="D59" s="12" t="s">
        <v>2188</v>
      </c>
      <c r="E59" s="12" t="s">
        <v>423</v>
      </c>
      <c r="F59" s="12">
        <v>3</v>
      </c>
      <c r="G59" s="12" t="s">
        <v>212</v>
      </c>
      <c r="H59" s="12" t="s">
        <v>2805</v>
      </c>
      <c r="I59" s="12" t="s">
        <v>349</v>
      </c>
      <c r="J59" s="12" t="s">
        <v>1227</v>
      </c>
      <c r="K59" s="12" t="s">
        <v>1166</v>
      </c>
      <c r="L59" s="12" t="s">
        <v>1228</v>
      </c>
      <c r="M59" s="12" t="s">
        <v>3237</v>
      </c>
      <c r="N59" s="12" t="s">
        <v>3435</v>
      </c>
      <c r="O59" s="12" t="s">
        <v>3400</v>
      </c>
      <c r="P59" s="12" t="s">
        <v>3402</v>
      </c>
      <c r="Q59" s="12">
        <v>0</v>
      </c>
      <c r="R59" s="12">
        <v>0</v>
      </c>
      <c r="S59" s="12">
        <v>1</v>
      </c>
      <c r="T59" s="12">
        <v>0</v>
      </c>
      <c r="U59" s="12">
        <v>0</v>
      </c>
      <c r="V59" s="12">
        <v>0</v>
      </c>
      <c r="W59" s="12">
        <v>0</v>
      </c>
      <c r="X59" s="12">
        <v>0</v>
      </c>
      <c r="Y59" s="12">
        <v>0</v>
      </c>
      <c r="Z59" s="12">
        <v>0</v>
      </c>
      <c r="AA59" s="12">
        <v>0</v>
      </c>
      <c r="AB59" s="12">
        <v>0</v>
      </c>
      <c r="AC59" s="12">
        <v>1</v>
      </c>
      <c r="AD59" s="12">
        <v>1</v>
      </c>
      <c r="AE59" s="12">
        <v>0</v>
      </c>
      <c r="AF59" s="12">
        <v>0</v>
      </c>
      <c r="AG59" s="12">
        <v>0</v>
      </c>
      <c r="AH59" s="12">
        <v>0</v>
      </c>
      <c r="AI59" s="12">
        <v>0</v>
      </c>
      <c r="AJ59" s="12">
        <v>0</v>
      </c>
      <c r="AK59" s="12" t="s">
        <v>696</v>
      </c>
      <c r="AL59" s="12" t="s">
        <v>3455</v>
      </c>
      <c r="AM59" s="7" t="s">
        <v>637</v>
      </c>
      <c r="AN59" s="7" t="s">
        <v>665</v>
      </c>
      <c r="AO59" s="7" t="s">
        <v>1253</v>
      </c>
      <c r="AP59" s="12" t="s">
        <v>3235</v>
      </c>
      <c r="AQ59" s="12">
        <v>1813</v>
      </c>
      <c r="AR59" s="12">
        <v>1</v>
      </c>
      <c r="AS59" s="12" t="s">
        <v>555</v>
      </c>
      <c r="AT59" s="7" t="s">
        <v>212</v>
      </c>
      <c r="AU59" s="12">
        <v>1</v>
      </c>
      <c r="AV59" s="12">
        <v>0</v>
      </c>
      <c r="AW59" s="12">
        <v>0</v>
      </c>
      <c r="AX59" s="12">
        <v>0</v>
      </c>
      <c r="AY59" s="7">
        <v>1</v>
      </c>
      <c r="AZ59" s="12">
        <v>0</v>
      </c>
      <c r="BA59" s="12">
        <v>0</v>
      </c>
      <c r="BB59" s="12">
        <v>0</v>
      </c>
      <c r="BC59" s="12">
        <v>1</v>
      </c>
      <c r="BD59" s="12">
        <v>0</v>
      </c>
      <c r="BE59" s="12">
        <v>0</v>
      </c>
      <c r="BF59" s="7" t="s">
        <v>766</v>
      </c>
      <c r="BG59" s="7" t="s">
        <v>1163</v>
      </c>
      <c r="BH59" s="7"/>
      <c r="BI59" s="7" t="s">
        <v>2809</v>
      </c>
      <c r="BJ59" s="12" t="s">
        <v>3459</v>
      </c>
      <c r="BK59" s="12" t="s">
        <v>3463</v>
      </c>
      <c r="BL59" s="12" t="s">
        <v>3470</v>
      </c>
      <c r="BM59" s="7" t="s">
        <v>927</v>
      </c>
      <c r="BN59" s="7"/>
      <c r="BO59" s="12"/>
      <c r="BP59" s="12"/>
      <c r="BQ59" s="12"/>
      <c r="BR59" s="12" t="s">
        <v>1077</v>
      </c>
      <c r="BS59" s="12">
        <v>-1E-3</v>
      </c>
      <c r="BT59" s="12"/>
      <c r="BU59" s="12"/>
      <c r="BV59" s="12" t="s">
        <v>1077</v>
      </c>
      <c r="BW59" s="12" t="s">
        <v>1077</v>
      </c>
      <c r="BX59" s="12" t="s">
        <v>1077</v>
      </c>
      <c r="BY59" s="12">
        <v>-5.05</v>
      </c>
      <c r="BZ59" s="12"/>
      <c r="CA59" s="12" t="s">
        <v>1077</v>
      </c>
      <c r="CB59" s="12" t="s">
        <v>1077</v>
      </c>
      <c r="CC59" s="12" t="s">
        <v>1077</v>
      </c>
      <c r="CD59" s="12" t="s">
        <v>1077</v>
      </c>
      <c r="CE59" s="12" t="s">
        <v>1077</v>
      </c>
      <c r="CF59" s="12"/>
      <c r="CG59" s="12"/>
      <c r="CH59" s="12"/>
      <c r="CI59" s="12"/>
      <c r="CJ59" s="12" t="s">
        <v>718</v>
      </c>
      <c r="CK59" s="12" t="s">
        <v>1077</v>
      </c>
      <c r="CL59" s="12" t="s">
        <v>1077</v>
      </c>
      <c r="CM59" s="12" t="s">
        <v>1077</v>
      </c>
      <c r="CN59" s="12" t="s">
        <v>1077</v>
      </c>
      <c r="CO59" s="12" t="s">
        <v>1077</v>
      </c>
      <c r="CP59" s="12">
        <v>1</v>
      </c>
      <c r="CQ59" s="12">
        <v>9</v>
      </c>
      <c r="CR59" s="12">
        <v>0</v>
      </c>
      <c r="CS59" s="12">
        <v>1804</v>
      </c>
      <c r="CT59" s="12">
        <v>8.49</v>
      </c>
      <c r="CU59" s="12">
        <v>507.17</v>
      </c>
      <c r="CV59" s="12">
        <f>BS59/CT59</f>
        <v>-1.1778563015312132E-4</v>
      </c>
      <c r="CW59" s="12"/>
      <c r="CX59" s="57"/>
    </row>
    <row r="60" spans="1:102" x14ac:dyDescent="0.35">
      <c r="A60" s="56">
        <v>59</v>
      </c>
      <c r="B60" s="12" t="s">
        <v>3748</v>
      </c>
      <c r="C60" s="12">
        <v>59.19</v>
      </c>
      <c r="D60" s="12" t="s">
        <v>2185</v>
      </c>
      <c r="E60" s="12" t="s">
        <v>411</v>
      </c>
      <c r="F60" s="12">
        <v>3</v>
      </c>
      <c r="G60" s="12" t="s">
        <v>212</v>
      </c>
      <c r="H60" s="12" t="s">
        <v>2805</v>
      </c>
      <c r="I60" s="12" t="s">
        <v>349</v>
      </c>
      <c r="J60" s="12" t="s">
        <v>1227</v>
      </c>
      <c r="K60" s="12" t="s">
        <v>1164</v>
      </c>
      <c r="L60" s="12" t="s">
        <v>1228</v>
      </c>
      <c r="M60" s="12" t="s">
        <v>3237</v>
      </c>
      <c r="N60" s="12" t="s">
        <v>3435</v>
      </c>
      <c r="O60" s="12" t="s">
        <v>3400</v>
      </c>
      <c r="P60" s="12" t="s">
        <v>3402</v>
      </c>
      <c r="Q60" s="12">
        <v>0</v>
      </c>
      <c r="R60" s="12">
        <v>0</v>
      </c>
      <c r="S60" s="12">
        <v>1</v>
      </c>
      <c r="T60" s="12">
        <v>0</v>
      </c>
      <c r="U60" s="12">
        <v>0</v>
      </c>
      <c r="V60" s="12">
        <v>0</v>
      </c>
      <c r="W60" s="12">
        <v>0</v>
      </c>
      <c r="X60" s="12">
        <v>0</v>
      </c>
      <c r="Y60" s="12">
        <v>0</v>
      </c>
      <c r="Z60" s="12">
        <v>0</v>
      </c>
      <c r="AA60" s="12">
        <v>0</v>
      </c>
      <c r="AB60" s="12">
        <v>0</v>
      </c>
      <c r="AC60" s="12">
        <v>1</v>
      </c>
      <c r="AD60" s="12">
        <v>0</v>
      </c>
      <c r="AE60" s="12">
        <v>1</v>
      </c>
      <c r="AF60" s="12">
        <v>0</v>
      </c>
      <c r="AG60" s="12">
        <v>0</v>
      </c>
      <c r="AH60" s="12">
        <v>0</v>
      </c>
      <c r="AI60" s="12">
        <v>0</v>
      </c>
      <c r="AJ60" s="12">
        <v>0</v>
      </c>
      <c r="AK60" s="12" t="s">
        <v>698</v>
      </c>
      <c r="AL60" s="12" t="s">
        <v>3455</v>
      </c>
      <c r="AM60" s="7" t="s">
        <v>637</v>
      </c>
      <c r="AN60" s="7" t="s">
        <v>665</v>
      </c>
      <c r="AO60" s="7" t="s">
        <v>1253</v>
      </c>
      <c r="AP60" s="12" t="s">
        <v>3235</v>
      </c>
      <c r="AQ60" s="12">
        <v>3574</v>
      </c>
      <c r="AR60" s="12">
        <v>1</v>
      </c>
      <c r="AS60" s="12" t="s">
        <v>555</v>
      </c>
      <c r="AT60" s="7" t="s">
        <v>212</v>
      </c>
      <c r="AU60" s="12">
        <v>1</v>
      </c>
      <c r="AV60" s="12">
        <v>0</v>
      </c>
      <c r="AW60" s="12">
        <v>0</v>
      </c>
      <c r="AX60" s="12">
        <v>0</v>
      </c>
      <c r="AY60" s="7">
        <v>1</v>
      </c>
      <c r="AZ60" s="12">
        <v>0</v>
      </c>
      <c r="BA60" s="12">
        <v>0</v>
      </c>
      <c r="BB60" s="12">
        <v>0</v>
      </c>
      <c r="BC60" s="12">
        <v>1</v>
      </c>
      <c r="BD60" s="12">
        <v>0</v>
      </c>
      <c r="BE60" s="12">
        <v>0</v>
      </c>
      <c r="BF60" s="7" t="s">
        <v>766</v>
      </c>
      <c r="BG60" s="7" t="s">
        <v>1163</v>
      </c>
      <c r="BH60" s="7"/>
      <c r="BI60" s="7" t="s">
        <v>2809</v>
      </c>
      <c r="BJ60" s="12" t="s">
        <v>3460</v>
      </c>
      <c r="BK60" s="12" t="s">
        <v>3463</v>
      </c>
      <c r="BL60" s="12" t="s">
        <v>3470</v>
      </c>
      <c r="BM60" s="7" t="s">
        <v>927</v>
      </c>
      <c r="BN60" s="7"/>
      <c r="BO60" s="12"/>
      <c r="BP60" s="12"/>
      <c r="BQ60" s="12"/>
      <c r="BR60" s="12" t="s">
        <v>1077</v>
      </c>
      <c r="BS60" s="12">
        <v>-1E-3</v>
      </c>
      <c r="BT60" s="12"/>
      <c r="BU60" s="12"/>
      <c r="BV60" s="12" t="s">
        <v>1077</v>
      </c>
      <c r="BW60" s="12" t="s">
        <v>1077</v>
      </c>
      <c r="BX60" s="12" t="s">
        <v>1077</v>
      </c>
      <c r="BY60" s="12">
        <v>-4.74</v>
      </c>
      <c r="BZ60" s="12"/>
      <c r="CA60" s="12" t="s">
        <v>1077</v>
      </c>
      <c r="CB60" s="12" t="s">
        <v>1077</v>
      </c>
      <c r="CC60" s="12" t="s">
        <v>1077</v>
      </c>
      <c r="CD60" s="12" t="s">
        <v>1077</v>
      </c>
      <c r="CE60" s="12" t="s">
        <v>1077</v>
      </c>
      <c r="CF60" s="12"/>
      <c r="CG60" s="12"/>
      <c r="CH60" s="12"/>
      <c r="CI60" s="12"/>
      <c r="CJ60" s="12" t="s">
        <v>718</v>
      </c>
      <c r="CK60" s="12" t="s">
        <v>1077</v>
      </c>
      <c r="CL60" s="12" t="s">
        <v>1077</v>
      </c>
      <c r="CM60" s="12" t="s">
        <v>1077</v>
      </c>
      <c r="CN60" s="12" t="s">
        <v>1077</v>
      </c>
      <c r="CO60" s="12" t="s">
        <v>1077</v>
      </c>
      <c r="CP60" s="12">
        <v>1</v>
      </c>
      <c r="CQ60" s="12">
        <v>8</v>
      </c>
      <c r="CR60" s="12">
        <v>0</v>
      </c>
      <c r="CS60" s="12">
        <v>3566</v>
      </c>
      <c r="CT60" s="12">
        <v>0.44</v>
      </c>
      <c r="CU60" s="12">
        <v>293.7</v>
      </c>
      <c r="CV60" s="12">
        <f>BS60/CT60</f>
        <v>-2.2727272727272726E-3</v>
      </c>
      <c r="CW60" s="12"/>
      <c r="CX60" s="57"/>
    </row>
    <row r="61" spans="1:102" x14ac:dyDescent="0.35">
      <c r="A61" s="56">
        <v>59</v>
      </c>
      <c r="B61" s="12" t="s">
        <v>3748</v>
      </c>
      <c r="C61" s="12">
        <v>59.1</v>
      </c>
      <c r="D61" s="12" t="s">
        <v>2212</v>
      </c>
      <c r="E61" s="12" t="s">
        <v>404</v>
      </c>
      <c r="F61" s="12">
        <v>3</v>
      </c>
      <c r="G61" s="12" t="s">
        <v>212</v>
      </c>
      <c r="H61" s="12" t="s">
        <v>2805</v>
      </c>
      <c r="I61" s="12" t="s">
        <v>212</v>
      </c>
      <c r="J61" s="12" t="s">
        <v>1227</v>
      </c>
      <c r="K61" s="12" t="s">
        <v>1164</v>
      </c>
      <c r="L61" s="12" t="s">
        <v>1228</v>
      </c>
      <c r="M61" s="12" t="s">
        <v>3237</v>
      </c>
      <c r="N61" s="12" t="s">
        <v>3435</v>
      </c>
      <c r="O61" s="12" t="s">
        <v>3400</v>
      </c>
      <c r="P61" s="12" t="s">
        <v>3402</v>
      </c>
      <c r="Q61" s="12">
        <v>0</v>
      </c>
      <c r="R61" s="12">
        <v>0</v>
      </c>
      <c r="S61" s="12">
        <v>1</v>
      </c>
      <c r="T61" s="12">
        <v>0</v>
      </c>
      <c r="U61" s="12">
        <v>0</v>
      </c>
      <c r="V61" s="12">
        <v>0</v>
      </c>
      <c r="W61" s="12">
        <v>0</v>
      </c>
      <c r="X61" s="12">
        <v>0</v>
      </c>
      <c r="Y61" s="12">
        <v>0</v>
      </c>
      <c r="Z61" s="12">
        <v>0</v>
      </c>
      <c r="AA61" s="12">
        <v>0</v>
      </c>
      <c r="AB61" s="12">
        <v>0</v>
      </c>
      <c r="AC61" s="12">
        <v>1</v>
      </c>
      <c r="AD61" s="12">
        <v>0</v>
      </c>
      <c r="AE61" s="12">
        <v>0</v>
      </c>
      <c r="AF61" s="12">
        <v>0</v>
      </c>
      <c r="AG61" s="12">
        <v>0</v>
      </c>
      <c r="AH61" s="12">
        <v>0</v>
      </c>
      <c r="AI61" s="12">
        <v>0</v>
      </c>
      <c r="AJ61" s="12">
        <v>0</v>
      </c>
      <c r="AK61" s="12" t="s">
        <v>697</v>
      </c>
      <c r="AL61" s="12" t="s">
        <v>3454</v>
      </c>
      <c r="AM61" s="7" t="s">
        <v>637</v>
      </c>
      <c r="AN61" s="7" t="s">
        <v>665</v>
      </c>
      <c r="AO61" s="7" t="s">
        <v>1253</v>
      </c>
      <c r="AP61" s="12" t="s">
        <v>3235</v>
      </c>
      <c r="AQ61" s="12">
        <v>2613</v>
      </c>
      <c r="AR61" s="12">
        <v>1</v>
      </c>
      <c r="AS61" s="12" t="s">
        <v>555</v>
      </c>
      <c r="AT61" s="7" t="s">
        <v>212</v>
      </c>
      <c r="AU61" s="12">
        <v>1</v>
      </c>
      <c r="AV61" s="12">
        <v>0</v>
      </c>
      <c r="AW61" s="12">
        <v>0</v>
      </c>
      <c r="AX61" s="12">
        <v>0</v>
      </c>
      <c r="AY61" s="7">
        <v>1</v>
      </c>
      <c r="AZ61" s="12">
        <v>0</v>
      </c>
      <c r="BA61" s="12">
        <v>0</v>
      </c>
      <c r="BB61" s="12">
        <v>0</v>
      </c>
      <c r="BC61" s="12">
        <v>1</v>
      </c>
      <c r="BD61" s="12">
        <v>0</v>
      </c>
      <c r="BE61" s="12">
        <v>0</v>
      </c>
      <c r="BF61" s="7" t="s">
        <v>2821</v>
      </c>
      <c r="BG61" s="7" t="s">
        <v>858</v>
      </c>
      <c r="BH61" s="7"/>
      <c r="BI61" s="7" t="s">
        <v>2819</v>
      </c>
      <c r="BJ61" s="12" t="s">
        <v>3460</v>
      </c>
      <c r="BK61" s="12" t="s">
        <v>3463</v>
      </c>
      <c r="BL61" s="12" t="s">
        <v>3470</v>
      </c>
      <c r="BM61" s="7" t="s">
        <v>927</v>
      </c>
      <c r="BN61" s="7"/>
      <c r="BO61" s="12"/>
      <c r="BP61" s="12"/>
      <c r="BQ61" s="12"/>
      <c r="BR61" s="12" t="s">
        <v>1077</v>
      </c>
      <c r="BS61" s="12">
        <v>-4.4999999999999998E-2</v>
      </c>
      <c r="BT61" s="12"/>
      <c r="BU61" s="12"/>
      <c r="BV61" s="12" t="s">
        <v>1077</v>
      </c>
      <c r="BW61" s="12" t="s">
        <v>1077</v>
      </c>
      <c r="BX61" s="12" t="s">
        <v>1077</v>
      </c>
      <c r="BY61" s="12">
        <v>-4.7</v>
      </c>
      <c r="BZ61" s="12"/>
      <c r="CA61" s="12" t="s">
        <v>1077</v>
      </c>
      <c r="CB61" s="12" t="s">
        <v>1077</v>
      </c>
      <c r="CC61" s="12" t="s">
        <v>1077</v>
      </c>
      <c r="CD61" s="12" t="s">
        <v>1077</v>
      </c>
      <c r="CE61" s="12" t="s">
        <v>1077</v>
      </c>
      <c r="CF61" s="12"/>
      <c r="CG61" s="12"/>
      <c r="CH61" s="12"/>
      <c r="CI61" s="12"/>
      <c r="CJ61" s="12" t="s">
        <v>718</v>
      </c>
      <c r="CK61" s="12" t="s">
        <v>1077</v>
      </c>
      <c r="CL61" s="12" t="s">
        <v>1077</v>
      </c>
      <c r="CM61" s="12" t="s">
        <v>1077</v>
      </c>
      <c r="CN61" s="12" t="s">
        <v>1077</v>
      </c>
      <c r="CO61" s="12" t="s">
        <v>1077</v>
      </c>
      <c r="CP61" s="12">
        <v>1</v>
      </c>
      <c r="CQ61" s="12">
        <v>12</v>
      </c>
      <c r="CR61" s="12">
        <v>0</v>
      </c>
      <c r="CS61" s="12">
        <v>2601</v>
      </c>
      <c r="CT61" s="12">
        <v>4.3600000000000003</v>
      </c>
      <c r="CU61" s="12">
        <v>2.35</v>
      </c>
      <c r="CV61" s="12">
        <f>BS61/CT61</f>
        <v>-1.0321100917431191E-2</v>
      </c>
      <c r="CW61" s="12"/>
      <c r="CX61" s="57"/>
    </row>
    <row r="62" spans="1:102" x14ac:dyDescent="0.35">
      <c r="A62" s="56">
        <v>59</v>
      </c>
      <c r="B62" s="12" t="s">
        <v>3748</v>
      </c>
      <c r="C62" s="12">
        <v>59.23</v>
      </c>
      <c r="D62" s="12" t="s">
        <v>2186</v>
      </c>
      <c r="E62" s="12" t="s">
        <v>416</v>
      </c>
      <c r="F62" s="12">
        <v>3</v>
      </c>
      <c r="G62" s="12" t="s">
        <v>212</v>
      </c>
      <c r="H62" s="12" t="s">
        <v>2805</v>
      </c>
      <c r="I62" s="12" t="s">
        <v>349</v>
      </c>
      <c r="J62" s="12" t="s">
        <v>1227</v>
      </c>
      <c r="K62" s="12" t="s">
        <v>1166</v>
      </c>
      <c r="L62" s="12" t="s">
        <v>1228</v>
      </c>
      <c r="M62" s="12" t="s">
        <v>3237</v>
      </c>
      <c r="N62" s="12" t="s">
        <v>3435</v>
      </c>
      <c r="O62" s="12" t="s">
        <v>3400</v>
      </c>
      <c r="P62" s="12" t="s">
        <v>3402</v>
      </c>
      <c r="Q62" s="12">
        <v>0</v>
      </c>
      <c r="R62" s="12">
        <v>0</v>
      </c>
      <c r="S62" s="12">
        <v>1</v>
      </c>
      <c r="T62" s="12">
        <v>0</v>
      </c>
      <c r="U62" s="12">
        <v>0</v>
      </c>
      <c r="V62" s="12">
        <v>0</v>
      </c>
      <c r="W62" s="12">
        <v>0</v>
      </c>
      <c r="X62" s="12">
        <v>0</v>
      </c>
      <c r="Y62" s="12">
        <v>0</v>
      </c>
      <c r="Z62" s="12">
        <v>0</v>
      </c>
      <c r="AA62" s="12">
        <v>0</v>
      </c>
      <c r="AB62" s="12">
        <v>0</v>
      </c>
      <c r="AC62" s="12">
        <v>1</v>
      </c>
      <c r="AD62" s="12">
        <v>0</v>
      </c>
      <c r="AE62" s="12">
        <v>1</v>
      </c>
      <c r="AF62" s="12">
        <v>0</v>
      </c>
      <c r="AG62" s="12">
        <v>0</v>
      </c>
      <c r="AH62" s="12">
        <v>0</v>
      </c>
      <c r="AI62" s="12">
        <v>0</v>
      </c>
      <c r="AJ62" s="12">
        <v>0</v>
      </c>
      <c r="AK62" s="12" t="s">
        <v>698</v>
      </c>
      <c r="AL62" s="12" t="s">
        <v>3455</v>
      </c>
      <c r="AM62" s="7" t="s">
        <v>637</v>
      </c>
      <c r="AN62" s="7" t="s">
        <v>665</v>
      </c>
      <c r="AO62" s="7" t="s">
        <v>1253</v>
      </c>
      <c r="AP62" s="12" t="s">
        <v>3235</v>
      </c>
      <c r="AQ62" s="12">
        <v>3574</v>
      </c>
      <c r="AR62" s="12">
        <v>1</v>
      </c>
      <c r="AS62" s="12" t="s">
        <v>555</v>
      </c>
      <c r="AT62" s="7" t="s">
        <v>212</v>
      </c>
      <c r="AU62" s="12">
        <v>1</v>
      </c>
      <c r="AV62" s="12">
        <v>0</v>
      </c>
      <c r="AW62" s="12">
        <v>0</v>
      </c>
      <c r="AX62" s="12">
        <v>0</v>
      </c>
      <c r="AY62" s="7">
        <v>1</v>
      </c>
      <c r="AZ62" s="12">
        <v>0</v>
      </c>
      <c r="BA62" s="12">
        <v>0</v>
      </c>
      <c r="BB62" s="12">
        <v>0</v>
      </c>
      <c r="BC62" s="12">
        <v>1</v>
      </c>
      <c r="BD62" s="12">
        <v>0</v>
      </c>
      <c r="BE62" s="12">
        <v>0</v>
      </c>
      <c r="BF62" s="7" t="s">
        <v>766</v>
      </c>
      <c r="BG62" s="7" t="s">
        <v>1163</v>
      </c>
      <c r="BH62" s="7"/>
      <c r="BI62" s="7" t="s">
        <v>2809</v>
      </c>
      <c r="BJ62" s="12" t="s">
        <v>3459</v>
      </c>
      <c r="BK62" s="12" t="s">
        <v>3463</v>
      </c>
      <c r="BL62" s="12" t="s">
        <v>3470</v>
      </c>
      <c r="BM62" s="7" t="s">
        <v>927</v>
      </c>
      <c r="BN62" s="7"/>
      <c r="BO62" s="12"/>
      <c r="BP62" s="12"/>
      <c r="BQ62" s="12"/>
      <c r="BR62" s="12" t="s">
        <v>1077</v>
      </c>
      <c r="BS62" s="12">
        <v>-1E-3</v>
      </c>
      <c r="BT62" s="12"/>
      <c r="BU62" s="12"/>
      <c r="BV62" s="12" t="s">
        <v>1077</v>
      </c>
      <c r="BW62" s="12" t="s">
        <v>1077</v>
      </c>
      <c r="BX62" s="12" t="s">
        <v>1077</v>
      </c>
      <c r="BY62" s="12">
        <v>-4.6500000000000004</v>
      </c>
      <c r="BZ62" s="12"/>
      <c r="CA62" s="12" t="s">
        <v>1077</v>
      </c>
      <c r="CB62" s="12" t="s">
        <v>1077</v>
      </c>
      <c r="CC62" s="12" t="s">
        <v>1077</v>
      </c>
      <c r="CD62" s="12" t="s">
        <v>1077</v>
      </c>
      <c r="CE62" s="12" t="s">
        <v>1077</v>
      </c>
      <c r="CF62" s="12"/>
      <c r="CG62" s="12"/>
      <c r="CH62" s="12"/>
      <c r="CI62" s="12"/>
      <c r="CJ62" s="12" t="s">
        <v>718</v>
      </c>
      <c r="CK62" s="12" t="s">
        <v>1077</v>
      </c>
      <c r="CL62" s="12" t="s">
        <v>1077</v>
      </c>
      <c r="CM62" s="12" t="s">
        <v>1077</v>
      </c>
      <c r="CN62" s="12" t="s">
        <v>1077</v>
      </c>
      <c r="CO62" s="12" t="s">
        <v>1077</v>
      </c>
      <c r="CP62" s="12">
        <v>1</v>
      </c>
      <c r="CQ62" s="12">
        <v>9</v>
      </c>
      <c r="CR62" s="12">
        <v>0</v>
      </c>
      <c r="CS62" s="12">
        <v>3565</v>
      </c>
      <c r="CT62" s="12">
        <v>0.5</v>
      </c>
      <c r="CU62" s="12">
        <v>293.79000000000002</v>
      </c>
      <c r="CV62" s="12">
        <f>BS62/CT62</f>
        <v>-2E-3</v>
      </c>
      <c r="CW62" s="12"/>
      <c r="CX62" s="57"/>
    </row>
    <row r="63" spans="1:102" ht="15.65" customHeight="1" x14ac:dyDescent="0.35">
      <c r="A63" s="56">
        <v>15</v>
      </c>
      <c r="B63" s="12" t="s">
        <v>3706</v>
      </c>
      <c r="C63" s="12">
        <v>15.9</v>
      </c>
      <c r="D63" s="12" t="s">
        <v>1582</v>
      </c>
      <c r="E63" s="12" t="s">
        <v>316</v>
      </c>
      <c r="F63" s="12" t="s">
        <v>3916</v>
      </c>
      <c r="G63" s="12" t="s">
        <v>212</v>
      </c>
      <c r="H63" s="12" t="s">
        <v>2805</v>
      </c>
      <c r="I63" s="12" t="s">
        <v>212</v>
      </c>
      <c r="J63" s="12" t="s">
        <v>556</v>
      </c>
      <c r="K63" s="12" t="s">
        <v>564</v>
      </c>
      <c r="L63" s="12" t="s">
        <v>558</v>
      </c>
      <c r="M63" s="12" t="s">
        <v>3164</v>
      </c>
      <c r="N63" s="12"/>
      <c r="O63" s="12" t="s">
        <v>3400</v>
      </c>
      <c r="P63" s="12" t="s">
        <v>3403</v>
      </c>
      <c r="Q63" s="12">
        <v>1</v>
      </c>
      <c r="R63" s="12">
        <v>0</v>
      </c>
      <c r="S63" s="12">
        <v>0</v>
      </c>
      <c r="T63" s="12">
        <v>0</v>
      </c>
      <c r="U63" s="12">
        <v>0</v>
      </c>
      <c r="V63" s="12">
        <v>0</v>
      </c>
      <c r="W63" s="12">
        <v>0</v>
      </c>
      <c r="X63" s="12">
        <v>0</v>
      </c>
      <c r="Y63" s="12">
        <v>0</v>
      </c>
      <c r="Z63" s="12">
        <v>0</v>
      </c>
      <c r="AA63" s="12">
        <v>0</v>
      </c>
      <c r="AB63" s="12">
        <v>1</v>
      </c>
      <c r="AC63" s="12">
        <v>0</v>
      </c>
      <c r="AD63" s="12">
        <v>0</v>
      </c>
      <c r="AE63" s="12">
        <v>0</v>
      </c>
      <c r="AF63" s="12">
        <v>0</v>
      </c>
      <c r="AG63" s="12">
        <v>0</v>
      </c>
      <c r="AH63" s="12">
        <v>0</v>
      </c>
      <c r="AI63" s="12">
        <v>0</v>
      </c>
      <c r="AJ63" s="12">
        <v>0</v>
      </c>
      <c r="AK63" s="12">
        <v>0</v>
      </c>
      <c r="AL63" s="12" t="s">
        <v>3448</v>
      </c>
      <c r="AM63" s="7" t="s">
        <v>608</v>
      </c>
      <c r="AN63" s="7" t="s">
        <v>635</v>
      </c>
      <c r="AO63" s="7">
        <v>2000</v>
      </c>
      <c r="AP63" s="12" t="s">
        <v>3458</v>
      </c>
      <c r="AQ63" s="12">
        <v>593</v>
      </c>
      <c r="AR63" s="12">
        <v>1</v>
      </c>
      <c r="AS63" s="12" t="s">
        <v>555</v>
      </c>
      <c r="AT63" s="7" t="s">
        <v>349</v>
      </c>
      <c r="AU63" s="12">
        <v>0</v>
      </c>
      <c r="AV63" s="12">
        <v>0</v>
      </c>
      <c r="AW63" s="12">
        <v>0</v>
      </c>
      <c r="AX63" s="12">
        <v>0</v>
      </c>
      <c r="AY63" s="7">
        <v>0</v>
      </c>
      <c r="AZ63" s="12">
        <v>0</v>
      </c>
      <c r="BA63" s="12">
        <v>1</v>
      </c>
      <c r="BB63" s="12">
        <v>1</v>
      </c>
      <c r="BC63" s="12">
        <v>0</v>
      </c>
      <c r="BD63" s="12">
        <v>0</v>
      </c>
      <c r="BE63" s="12">
        <v>0</v>
      </c>
      <c r="BF63" s="7" t="s">
        <v>3259</v>
      </c>
      <c r="BG63" s="7" t="s">
        <v>814</v>
      </c>
      <c r="BH63" s="7">
        <v>1</v>
      </c>
      <c r="BI63" s="7" t="s">
        <v>3253</v>
      </c>
      <c r="BJ63" s="12" t="s">
        <v>3460</v>
      </c>
      <c r="BK63" s="12" t="s">
        <v>3472</v>
      </c>
      <c r="BL63" s="12" t="s">
        <v>3474</v>
      </c>
      <c r="BM63" s="7" t="s">
        <v>787</v>
      </c>
      <c r="BN63" s="7"/>
      <c r="BO63" s="12" t="s">
        <v>1208</v>
      </c>
      <c r="BP63" s="12" t="s">
        <v>1262</v>
      </c>
      <c r="BQ63" s="12"/>
      <c r="BR63" s="12" t="s">
        <v>1077</v>
      </c>
      <c r="BS63" s="12">
        <v>-3.1560999999999999</v>
      </c>
      <c r="BT63" s="12"/>
      <c r="BU63" s="12">
        <f>EXP(BS63)</f>
        <v>4.2591524538337665E-2</v>
      </c>
      <c r="BV63" s="12" t="s">
        <v>3416</v>
      </c>
      <c r="BW63" s="12" t="s">
        <v>1077</v>
      </c>
      <c r="BX63" s="12" t="s">
        <v>1077</v>
      </c>
      <c r="BY63" s="12">
        <v>-4.6100000000000003</v>
      </c>
      <c r="BZ63" s="12"/>
      <c r="CA63" s="12" t="s">
        <v>1077</v>
      </c>
      <c r="CB63" s="12" t="s">
        <v>1077</v>
      </c>
      <c r="CC63" s="12" t="s">
        <v>1077</v>
      </c>
      <c r="CD63" s="12" t="s">
        <v>1077</v>
      </c>
      <c r="CE63" s="12">
        <v>0.1</v>
      </c>
      <c r="CF63" s="12"/>
      <c r="CG63" s="12"/>
      <c r="CH63" s="12"/>
      <c r="CI63" s="12"/>
      <c r="CJ63" s="12">
        <v>0.52600000000000002</v>
      </c>
      <c r="CK63" s="12" t="s">
        <v>3828</v>
      </c>
      <c r="CL63" s="12" t="s">
        <v>1077</v>
      </c>
      <c r="CM63" s="12" t="s">
        <v>1077</v>
      </c>
      <c r="CN63" s="12" t="s">
        <v>1077</v>
      </c>
      <c r="CO63" s="12" t="s">
        <v>1077</v>
      </c>
      <c r="CP63" s="12"/>
      <c r="CQ63" s="12"/>
      <c r="CR63" s="12"/>
      <c r="CS63" s="12" t="s">
        <v>1077</v>
      </c>
      <c r="CT63" s="12" t="s">
        <v>1077</v>
      </c>
      <c r="CU63" s="12">
        <v>9.9528548978522792E-3</v>
      </c>
      <c r="CV63" s="12"/>
      <c r="CW63" s="12"/>
      <c r="CX63" s="57"/>
    </row>
    <row r="64" spans="1:102" x14ac:dyDescent="0.35">
      <c r="A64" s="56">
        <v>59</v>
      </c>
      <c r="B64" s="12" t="s">
        <v>3748</v>
      </c>
      <c r="C64" s="12">
        <v>59.1</v>
      </c>
      <c r="D64" s="12" t="s">
        <v>2191</v>
      </c>
      <c r="E64" s="12" t="s">
        <v>403</v>
      </c>
      <c r="F64" s="12">
        <v>3</v>
      </c>
      <c r="G64" s="12" t="s">
        <v>212</v>
      </c>
      <c r="H64" s="12" t="s">
        <v>2805</v>
      </c>
      <c r="I64" s="12" t="s">
        <v>349</v>
      </c>
      <c r="J64" s="12" t="s">
        <v>1227</v>
      </c>
      <c r="K64" s="12" t="s">
        <v>1165</v>
      </c>
      <c r="L64" s="12" t="s">
        <v>1228</v>
      </c>
      <c r="M64" s="12" t="s">
        <v>3237</v>
      </c>
      <c r="N64" s="12" t="s">
        <v>3435</v>
      </c>
      <c r="O64" s="12" t="s">
        <v>3400</v>
      </c>
      <c r="P64" s="12" t="s">
        <v>3402</v>
      </c>
      <c r="Q64" s="12">
        <v>0</v>
      </c>
      <c r="R64" s="12">
        <v>0</v>
      </c>
      <c r="S64" s="12">
        <v>1</v>
      </c>
      <c r="T64" s="12">
        <v>0</v>
      </c>
      <c r="U64" s="12">
        <v>0</v>
      </c>
      <c r="V64" s="12">
        <v>0</v>
      </c>
      <c r="W64" s="12">
        <v>0</v>
      </c>
      <c r="X64" s="12">
        <v>0</v>
      </c>
      <c r="Y64" s="12">
        <v>0</v>
      </c>
      <c r="Z64" s="12">
        <v>0</v>
      </c>
      <c r="AA64" s="12">
        <v>0</v>
      </c>
      <c r="AB64" s="12">
        <v>0</v>
      </c>
      <c r="AC64" s="12">
        <v>1</v>
      </c>
      <c r="AD64" s="12">
        <v>1</v>
      </c>
      <c r="AE64" s="12">
        <v>0</v>
      </c>
      <c r="AF64" s="12">
        <v>0</v>
      </c>
      <c r="AG64" s="12">
        <v>0</v>
      </c>
      <c r="AH64" s="12">
        <v>0</v>
      </c>
      <c r="AI64" s="12">
        <v>0</v>
      </c>
      <c r="AJ64" s="12">
        <v>0</v>
      </c>
      <c r="AK64" s="12" t="s">
        <v>696</v>
      </c>
      <c r="AL64" s="12" t="s">
        <v>3454</v>
      </c>
      <c r="AM64" s="7" t="s">
        <v>637</v>
      </c>
      <c r="AN64" s="7" t="s">
        <v>665</v>
      </c>
      <c r="AO64" s="7" t="s">
        <v>1253</v>
      </c>
      <c r="AP64" s="12" t="s">
        <v>3235</v>
      </c>
      <c r="AQ64" s="12">
        <v>1813</v>
      </c>
      <c r="AR64" s="12">
        <v>1</v>
      </c>
      <c r="AS64" s="12" t="s">
        <v>555</v>
      </c>
      <c r="AT64" s="7" t="s">
        <v>212</v>
      </c>
      <c r="AU64" s="12">
        <v>1</v>
      </c>
      <c r="AV64" s="12">
        <v>0</v>
      </c>
      <c r="AW64" s="12">
        <v>0</v>
      </c>
      <c r="AX64" s="12">
        <v>0</v>
      </c>
      <c r="AY64" s="7">
        <v>1</v>
      </c>
      <c r="AZ64" s="12">
        <v>0</v>
      </c>
      <c r="BA64" s="12">
        <v>0</v>
      </c>
      <c r="BB64" s="12">
        <v>0</v>
      </c>
      <c r="BC64" s="12">
        <v>1</v>
      </c>
      <c r="BD64" s="12">
        <v>0</v>
      </c>
      <c r="BE64" s="12">
        <v>0</v>
      </c>
      <c r="BF64" s="7" t="s">
        <v>766</v>
      </c>
      <c r="BG64" s="7" t="s">
        <v>1163</v>
      </c>
      <c r="BH64" s="7"/>
      <c r="BI64" s="7" t="s">
        <v>2809</v>
      </c>
      <c r="BJ64" s="12" t="s">
        <v>3460</v>
      </c>
      <c r="BK64" s="12" t="s">
        <v>3463</v>
      </c>
      <c r="BL64" s="12" t="s">
        <v>3481</v>
      </c>
      <c r="BM64" s="7" t="s">
        <v>927</v>
      </c>
      <c r="BN64" s="7"/>
      <c r="BO64" s="12"/>
      <c r="BP64" s="12"/>
      <c r="BQ64" s="12"/>
      <c r="BR64" s="12" t="s">
        <v>1077</v>
      </c>
      <c r="BS64" s="12">
        <v>-1E-3</v>
      </c>
      <c r="BT64" s="12"/>
      <c r="BU64" s="12"/>
      <c r="BV64" s="12" t="s">
        <v>1077</v>
      </c>
      <c r="BW64" s="12" t="s">
        <v>1077</v>
      </c>
      <c r="BX64" s="12" t="s">
        <v>1077</v>
      </c>
      <c r="BY64" s="12">
        <v>-4.6100000000000003</v>
      </c>
      <c r="BZ64" s="12"/>
      <c r="CA64" s="12" t="s">
        <v>1077</v>
      </c>
      <c r="CB64" s="12" t="s">
        <v>1077</v>
      </c>
      <c r="CC64" s="12" t="s">
        <v>1077</v>
      </c>
      <c r="CD64" s="12" t="s">
        <v>1077</v>
      </c>
      <c r="CE64" s="12" t="s">
        <v>1077</v>
      </c>
      <c r="CF64" s="12"/>
      <c r="CG64" s="12"/>
      <c r="CH64" s="12"/>
      <c r="CI64" s="12"/>
      <c r="CJ64" s="12" t="s">
        <v>718</v>
      </c>
      <c r="CK64" s="12" t="s">
        <v>1077</v>
      </c>
      <c r="CL64" s="12" t="s">
        <v>1077</v>
      </c>
      <c r="CM64" s="12" t="s">
        <v>1077</v>
      </c>
      <c r="CN64" s="12" t="s">
        <v>1077</v>
      </c>
      <c r="CO64" s="12" t="s">
        <v>1077</v>
      </c>
      <c r="CP64" s="12">
        <v>1</v>
      </c>
      <c r="CQ64" s="12">
        <v>12</v>
      </c>
      <c r="CR64" s="12">
        <v>0</v>
      </c>
      <c r="CS64" s="12">
        <v>1801</v>
      </c>
      <c r="CT64" s="12">
        <v>31.62</v>
      </c>
      <c r="CU64" s="12">
        <v>306.8</v>
      </c>
      <c r="CV64" s="12">
        <f>BS64/CT64</f>
        <v>-3.1625553447185328E-5</v>
      </c>
      <c r="CW64" s="12"/>
      <c r="CX64" s="57"/>
    </row>
    <row r="65" spans="1:102" ht="16.5" x14ac:dyDescent="0.35">
      <c r="A65" s="56">
        <v>15</v>
      </c>
      <c r="B65" s="12" t="s">
        <v>3706</v>
      </c>
      <c r="C65" s="12">
        <v>15.1</v>
      </c>
      <c r="D65" s="12" t="s">
        <v>1591</v>
      </c>
      <c r="E65" s="12" t="s">
        <v>317</v>
      </c>
      <c r="F65" s="12" t="s">
        <v>3916</v>
      </c>
      <c r="G65" s="12" t="s">
        <v>212</v>
      </c>
      <c r="H65" s="12" t="s">
        <v>2805</v>
      </c>
      <c r="I65" s="12" t="s">
        <v>212</v>
      </c>
      <c r="J65" s="12" t="s">
        <v>556</v>
      </c>
      <c r="K65" s="12" t="s">
        <v>564</v>
      </c>
      <c r="L65" s="12" t="s">
        <v>558</v>
      </c>
      <c r="M65" s="12" t="s">
        <v>3164</v>
      </c>
      <c r="N65" s="12"/>
      <c r="O65" s="12" t="s">
        <v>3400</v>
      </c>
      <c r="P65" s="12" t="s">
        <v>3403</v>
      </c>
      <c r="Q65" s="12">
        <v>1</v>
      </c>
      <c r="R65" s="12">
        <v>0</v>
      </c>
      <c r="S65" s="12">
        <v>0</v>
      </c>
      <c r="T65" s="12">
        <v>0</v>
      </c>
      <c r="U65" s="12">
        <v>0</v>
      </c>
      <c r="V65" s="12">
        <v>0</v>
      </c>
      <c r="W65" s="12">
        <v>0</v>
      </c>
      <c r="X65" s="12">
        <v>0</v>
      </c>
      <c r="Y65" s="12">
        <v>0</v>
      </c>
      <c r="Z65" s="12">
        <v>0</v>
      </c>
      <c r="AA65" s="12">
        <v>0</v>
      </c>
      <c r="AB65" s="12">
        <v>1</v>
      </c>
      <c r="AC65" s="12">
        <v>0</v>
      </c>
      <c r="AD65" s="12">
        <v>0</v>
      </c>
      <c r="AE65" s="12">
        <v>0</v>
      </c>
      <c r="AF65" s="12">
        <v>0</v>
      </c>
      <c r="AG65" s="12">
        <v>0</v>
      </c>
      <c r="AH65" s="12">
        <v>0</v>
      </c>
      <c r="AI65" s="12">
        <v>0</v>
      </c>
      <c r="AJ65" s="12">
        <v>0</v>
      </c>
      <c r="AK65" s="12">
        <v>0</v>
      </c>
      <c r="AL65" s="12" t="s">
        <v>3448</v>
      </c>
      <c r="AM65" s="7" t="s">
        <v>608</v>
      </c>
      <c r="AN65" s="7" t="s">
        <v>636</v>
      </c>
      <c r="AO65" s="7">
        <v>2000</v>
      </c>
      <c r="AP65" s="12" t="s">
        <v>3458</v>
      </c>
      <c r="AQ65" s="12">
        <v>397</v>
      </c>
      <c r="AR65" s="12">
        <v>1</v>
      </c>
      <c r="AS65" s="12" t="s">
        <v>555</v>
      </c>
      <c r="AT65" s="7" t="s">
        <v>349</v>
      </c>
      <c r="AU65" s="12">
        <v>0</v>
      </c>
      <c r="AV65" s="12">
        <v>0</v>
      </c>
      <c r="AW65" s="12">
        <v>0</v>
      </c>
      <c r="AX65" s="12">
        <v>0</v>
      </c>
      <c r="AY65" s="7">
        <v>0</v>
      </c>
      <c r="AZ65" s="12">
        <v>0</v>
      </c>
      <c r="BA65" s="12">
        <v>1</v>
      </c>
      <c r="BB65" s="12">
        <v>1</v>
      </c>
      <c r="BC65" s="12">
        <v>0</v>
      </c>
      <c r="BD65" s="12">
        <v>0</v>
      </c>
      <c r="BE65" s="12">
        <v>0</v>
      </c>
      <c r="BF65" s="7" t="s">
        <v>3259</v>
      </c>
      <c r="BG65" s="7" t="s">
        <v>809</v>
      </c>
      <c r="BH65" s="7">
        <v>1</v>
      </c>
      <c r="BI65" s="7" t="s">
        <v>3253</v>
      </c>
      <c r="BJ65" s="12" t="s">
        <v>3460</v>
      </c>
      <c r="BK65" s="12" t="s">
        <v>3472</v>
      </c>
      <c r="BL65" s="12" t="s">
        <v>3474</v>
      </c>
      <c r="BM65" s="7" t="s">
        <v>787</v>
      </c>
      <c r="BN65" s="7"/>
      <c r="BO65" s="12" t="s">
        <v>1208</v>
      </c>
      <c r="BP65" s="12" t="s">
        <v>1262</v>
      </c>
      <c r="BQ65" s="12"/>
      <c r="BR65" s="12" t="s">
        <v>1077</v>
      </c>
      <c r="BS65" s="12">
        <v>-3.3576000000000001</v>
      </c>
      <c r="BT65" s="12"/>
      <c r="BU65" s="12">
        <f>EXP(BS65)</f>
        <v>3.4818723683829766E-2</v>
      </c>
      <c r="BV65" s="12" t="s">
        <v>3416</v>
      </c>
      <c r="BW65" s="12" t="s">
        <v>1077</v>
      </c>
      <c r="BX65" s="12" t="s">
        <v>1077</v>
      </c>
      <c r="BY65" s="12">
        <v>-4.5999999999999996</v>
      </c>
      <c r="BZ65" s="12"/>
      <c r="CA65" s="12" t="s">
        <v>1077</v>
      </c>
      <c r="CB65" s="12" t="s">
        <v>1077</v>
      </c>
      <c r="CC65" s="12" t="s">
        <v>1077</v>
      </c>
      <c r="CD65" s="12" t="s">
        <v>1077</v>
      </c>
      <c r="CE65" s="12">
        <v>0.1</v>
      </c>
      <c r="CF65" s="12"/>
      <c r="CG65" s="12"/>
      <c r="CH65" s="12"/>
      <c r="CI65" s="12"/>
      <c r="CJ65" s="12">
        <v>0.46800000000000003</v>
      </c>
      <c r="CK65" s="12" t="s">
        <v>3828</v>
      </c>
      <c r="CL65" s="12" t="s">
        <v>1077</v>
      </c>
      <c r="CM65" s="12" t="s">
        <v>1077</v>
      </c>
      <c r="CN65" s="12" t="s">
        <v>1077</v>
      </c>
      <c r="CO65" s="12" t="s">
        <v>1077</v>
      </c>
      <c r="CP65" s="12"/>
      <c r="CQ65" s="12"/>
      <c r="CR65" s="12"/>
      <c r="CS65" s="12" t="s">
        <v>1077</v>
      </c>
      <c r="CT65" s="12" t="s">
        <v>1077</v>
      </c>
      <c r="CU65" s="12">
        <v>3.719224724986904E-2</v>
      </c>
      <c r="CV65" s="12"/>
      <c r="CW65" s="12"/>
      <c r="CX65" s="57"/>
    </row>
    <row r="66" spans="1:102" ht="16.5" x14ac:dyDescent="0.35">
      <c r="A66" s="56">
        <v>15</v>
      </c>
      <c r="B66" s="12" t="s">
        <v>3706</v>
      </c>
      <c r="C66" s="12">
        <v>15.26</v>
      </c>
      <c r="D66" s="12" t="s">
        <v>1661</v>
      </c>
      <c r="E66" s="12" t="s">
        <v>306</v>
      </c>
      <c r="F66" s="12" t="s">
        <v>4090</v>
      </c>
      <c r="G66" s="12" t="s">
        <v>212</v>
      </c>
      <c r="H66" s="12" t="s">
        <v>2805</v>
      </c>
      <c r="I66" s="12" t="s">
        <v>349</v>
      </c>
      <c r="J66" s="12" t="s">
        <v>556</v>
      </c>
      <c r="K66" s="12" t="s">
        <v>564</v>
      </c>
      <c r="L66" s="12" t="s">
        <v>558</v>
      </c>
      <c r="M66" s="12" t="s">
        <v>3164</v>
      </c>
      <c r="N66" s="12"/>
      <c r="O66" s="12" t="s">
        <v>3400</v>
      </c>
      <c r="P66" s="12" t="s">
        <v>3403</v>
      </c>
      <c r="Q66" s="12">
        <v>1</v>
      </c>
      <c r="R66" s="12">
        <v>0</v>
      </c>
      <c r="S66" s="12">
        <v>0</v>
      </c>
      <c r="T66" s="12">
        <v>0</v>
      </c>
      <c r="U66" s="12">
        <v>0</v>
      </c>
      <c r="V66" s="12">
        <v>0</v>
      </c>
      <c r="W66" s="12">
        <v>0</v>
      </c>
      <c r="X66" s="12">
        <v>0</v>
      </c>
      <c r="Y66" s="12">
        <v>0</v>
      </c>
      <c r="Z66" s="12">
        <v>0</v>
      </c>
      <c r="AA66" s="12">
        <v>0</v>
      </c>
      <c r="AB66" s="12">
        <v>1</v>
      </c>
      <c r="AC66" s="12">
        <v>0</v>
      </c>
      <c r="AD66" s="12">
        <v>0</v>
      </c>
      <c r="AE66" s="12">
        <v>0</v>
      </c>
      <c r="AF66" s="12">
        <v>0</v>
      </c>
      <c r="AG66" s="12">
        <v>0</v>
      </c>
      <c r="AH66" s="12">
        <v>0</v>
      </c>
      <c r="AI66" s="12">
        <v>0</v>
      </c>
      <c r="AJ66" s="12">
        <v>0</v>
      </c>
      <c r="AK66" s="12">
        <v>0</v>
      </c>
      <c r="AL66" s="12" t="s">
        <v>3448</v>
      </c>
      <c r="AM66" s="7" t="s">
        <v>608</v>
      </c>
      <c r="AN66" s="7" t="s">
        <v>633</v>
      </c>
      <c r="AO66" s="7">
        <v>2000</v>
      </c>
      <c r="AP66" s="12" t="s">
        <v>3458</v>
      </c>
      <c r="AQ66" s="12">
        <v>5680</v>
      </c>
      <c r="AR66" s="12">
        <v>2</v>
      </c>
      <c r="AS66" s="12" t="s">
        <v>755</v>
      </c>
      <c r="AT66" s="7" t="s">
        <v>349</v>
      </c>
      <c r="AU66" s="12">
        <v>0</v>
      </c>
      <c r="AV66" s="12">
        <v>0</v>
      </c>
      <c r="AW66" s="12">
        <v>0</v>
      </c>
      <c r="AX66" s="12">
        <v>0</v>
      </c>
      <c r="AY66" s="7">
        <v>0</v>
      </c>
      <c r="AZ66" s="12">
        <v>0</v>
      </c>
      <c r="BA66" s="12">
        <v>1</v>
      </c>
      <c r="BB66" s="12">
        <v>1</v>
      </c>
      <c r="BC66" s="12">
        <v>0</v>
      </c>
      <c r="BD66" s="12">
        <v>0</v>
      </c>
      <c r="BE66" s="12">
        <v>0</v>
      </c>
      <c r="BF66" s="7" t="s">
        <v>2820</v>
      </c>
      <c r="BG66" s="7" t="s">
        <v>815</v>
      </c>
      <c r="BH66" s="7">
        <v>1</v>
      </c>
      <c r="BI66" s="7" t="s">
        <v>3257</v>
      </c>
      <c r="BJ66" s="12" t="s">
        <v>3460</v>
      </c>
      <c r="BK66" s="12" t="s">
        <v>3472</v>
      </c>
      <c r="BL66" s="12" t="s">
        <v>3474</v>
      </c>
      <c r="BM66" s="7" t="s">
        <v>787</v>
      </c>
      <c r="BN66" s="7"/>
      <c r="BO66" s="12"/>
      <c r="BP66" s="12" t="s">
        <v>3565</v>
      </c>
      <c r="BQ66" s="12"/>
      <c r="BR66" s="12" t="s">
        <v>1077</v>
      </c>
      <c r="BS66" s="12">
        <v>-15.662000000000001</v>
      </c>
      <c r="BT66" s="12"/>
      <c r="BU66" s="12"/>
      <c r="BV66" s="12" t="s">
        <v>1077</v>
      </c>
      <c r="BW66" s="12" t="s">
        <v>1077</v>
      </c>
      <c r="BX66" s="12" t="s">
        <v>1077</v>
      </c>
      <c r="BY66" s="12">
        <v>-4.43</v>
      </c>
      <c r="BZ66" s="12"/>
      <c r="CA66" s="12" t="s">
        <v>1077</v>
      </c>
      <c r="CB66" s="12" t="s">
        <v>1077</v>
      </c>
      <c r="CC66" s="12" t="s">
        <v>1077</v>
      </c>
      <c r="CD66" s="12" t="s">
        <v>1077</v>
      </c>
      <c r="CE66" s="12">
        <v>0.1</v>
      </c>
      <c r="CF66" s="12"/>
      <c r="CG66" s="12"/>
      <c r="CH66" s="12"/>
      <c r="CI66" s="12"/>
      <c r="CJ66" s="12">
        <v>0.13</v>
      </c>
      <c r="CK66" s="12" t="s">
        <v>3828</v>
      </c>
      <c r="CL66" s="12" t="s">
        <v>1077</v>
      </c>
      <c r="CM66" s="12" t="s">
        <v>1077</v>
      </c>
      <c r="CN66" s="12" t="s">
        <v>1077</v>
      </c>
      <c r="CO66" s="12" t="s">
        <v>1077</v>
      </c>
      <c r="CP66" s="12">
        <v>1</v>
      </c>
      <c r="CQ66" s="12">
        <v>24</v>
      </c>
      <c r="CR66" s="12">
        <v>1</v>
      </c>
      <c r="CS66" s="12">
        <v>5655</v>
      </c>
      <c r="CT66" s="12" t="s">
        <v>1077</v>
      </c>
      <c r="CU66" s="12">
        <v>7.8051335777894179E-2</v>
      </c>
      <c r="CV66" s="12" t="s">
        <v>1137</v>
      </c>
      <c r="CW66" s="12"/>
      <c r="CX66" s="57"/>
    </row>
    <row r="67" spans="1:102" x14ac:dyDescent="0.35">
      <c r="A67" s="56">
        <v>59</v>
      </c>
      <c r="B67" s="12" t="s">
        <v>3748</v>
      </c>
      <c r="C67" s="12">
        <v>59.6</v>
      </c>
      <c r="D67" s="12" t="s">
        <v>2196</v>
      </c>
      <c r="E67" s="12" t="s">
        <v>421</v>
      </c>
      <c r="F67" s="12">
        <v>3</v>
      </c>
      <c r="G67" s="12" t="s">
        <v>212</v>
      </c>
      <c r="H67" s="12" t="s">
        <v>2805</v>
      </c>
      <c r="I67" s="12" t="s">
        <v>349</v>
      </c>
      <c r="J67" s="12" t="s">
        <v>1227</v>
      </c>
      <c r="K67" s="12" t="s">
        <v>1166</v>
      </c>
      <c r="L67" s="12" t="s">
        <v>1228</v>
      </c>
      <c r="M67" s="12" t="s">
        <v>3237</v>
      </c>
      <c r="N67" s="12" t="s">
        <v>3435</v>
      </c>
      <c r="O67" s="12" t="s">
        <v>3400</v>
      </c>
      <c r="P67" s="12" t="s">
        <v>3402</v>
      </c>
      <c r="Q67" s="12">
        <v>0</v>
      </c>
      <c r="R67" s="12">
        <v>0</v>
      </c>
      <c r="S67" s="12">
        <v>1</v>
      </c>
      <c r="T67" s="12">
        <v>0</v>
      </c>
      <c r="U67" s="12">
        <v>0</v>
      </c>
      <c r="V67" s="12">
        <v>0</v>
      </c>
      <c r="W67" s="12">
        <v>0</v>
      </c>
      <c r="X67" s="12">
        <v>0</v>
      </c>
      <c r="Y67" s="12">
        <v>0</v>
      </c>
      <c r="Z67" s="12">
        <v>0</v>
      </c>
      <c r="AA67" s="12">
        <v>0</v>
      </c>
      <c r="AB67" s="12">
        <v>0</v>
      </c>
      <c r="AC67" s="12">
        <v>1</v>
      </c>
      <c r="AD67" s="12">
        <v>1</v>
      </c>
      <c r="AE67" s="12">
        <v>0</v>
      </c>
      <c r="AF67" s="12">
        <v>0</v>
      </c>
      <c r="AG67" s="12">
        <v>0</v>
      </c>
      <c r="AH67" s="12">
        <v>0</v>
      </c>
      <c r="AI67" s="12">
        <v>0</v>
      </c>
      <c r="AJ67" s="12">
        <v>0</v>
      </c>
      <c r="AK67" s="12" t="s">
        <v>696</v>
      </c>
      <c r="AL67" s="12" t="s">
        <v>3454</v>
      </c>
      <c r="AM67" s="7" t="s">
        <v>637</v>
      </c>
      <c r="AN67" s="7" t="s">
        <v>665</v>
      </c>
      <c r="AO67" s="7" t="s">
        <v>1253</v>
      </c>
      <c r="AP67" s="12" t="s">
        <v>3235</v>
      </c>
      <c r="AQ67" s="12">
        <v>1813</v>
      </c>
      <c r="AR67" s="12">
        <v>1</v>
      </c>
      <c r="AS67" s="12" t="s">
        <v>555</v>
      </c>
      <c r="AT67" s="7" t="s">
        <v>212</v>
      </c>
      <c r="AU67" s="12">
        <v>1</v>
      </c>
      <c r="AV67" s="12">
        <v>0</v>
      </c>
      <c r="AW67" s="12">
        <v>0</v>
      </c>
      <c r="AX67" s="12">
        <v>0</v>
      </c>
      <c r="AY67" s="7">
        <v>1</v>
      </c>
      <c r="AZ67" s="12">
        <v>0</v>
      </c>
      <c r="BA67" s="12">
        <v>0</v>
      </c>
      <c r="BB67" s="12">
        <v>0</v>
      </c>
      <c r="BC67" s="12">
        <v>1</v>
      </c>
      <c r="BD67" s="12">
        <v>0</v>
      </c>
      <c r="BE67" s="12">
        <v>0</v>
      </c>
      <c r="BF67" s="7" t="s">
        <v>766</v>
      </c>
      <c r="BG67" s="7" t="s">
        <v>1163</v>
      </c>
      <c r="BH67" s="7"/>
      <c r="BI67" s="7" t="s">
        <v>2809</v>
      </c>
      <c r="BJ67" s="12" t="s">
        <v>3459</v>
      </c>
      <c r="BK67" s="12" t="s">
        <v>3463</v>
      </c>
      <c r="BL67" s="12" t="s">
        <v>3481</v>
      </c>
      <c r="BM67" s="7" t="s">
        <v>927</v>
      </c>
      <c r="BN67" s="7"/>
      <c r="BO67" s="12"/>
      <c r="BP67" s="12"/>
      <c r="BQ67" s="12"/>
      <c r="BR67" s="12" t="s">
        <v>1077</v>
      </c>
      <c r="BS67" s="12">
        <v>-1E-3</v>
      </c>
      <c r="BT67" s="12"/>
      <c r="BU67" s="12"/>
      <c r="BV67" s="12" t="s">
        <v>1077</v>
      </c>
      <c r="BW67" s="12" t="s">
        <v>1077</v>
      </c>
      <c r="BX67" s="12" t="s">
        <v>1077</v>
      </c>
      <c r="BY67" s="12">
        <v>-4.34</v>
      </c>
      <c r="BZ67" s="12"/>
      <c r="CA67" s="12" t="s">
        <v>1077</v>
      </c>
      <c r="CB67" s="12" t="s">
        <v>1077</v>
      </c>
      <c r="CC67" s="12" t="s">
        <v>1077</v>
      </c>
      <c r="CD67" s="12" t="s">
        <v>1077</v>
      </c>
      <c r="CE67" s="12" t="s">
        <v>1077</v>
      </c>
      <c r="CF67" s="12"/>
      <c r="CG67" s="12"/>
      <c r="CH67" s="12"/>
      <c r="CI67" s="12"/>
      <c r="CJ67" s="12" t="s">
        <v>718</v>
      </c>
      <c r="CK67" s="12" t="s">
        <v>1077</v>
      </c>
      <c r="CL67" s="12" t="s">
        <v>1077</v>
      </c>
      <c r="CM67" s="12" t="s">
        <v>1077</v>
      </c>
      <c r="CN67" s="12" t="s">
        <v>1077</v>
      </c>
      <c r="CO67" s="12" t="s">
        <v>1077</v>
      </c>
      <c r="CP67" s="12">
        <v>1</v>
      </c>
      <c r="CQ67" s="12">
        <v>13</v>
      </c>
      <c r="CR67" s="12">
        <v>0</v>
      </c>
      <c r="CS67" s="12">
        <v>1800</v>
      </c>
      <c r="CT67" s="12">
        <v>32.950000000000003</v>
      </c>
      <c r="CU67" s="12">
        <v>306.8</v>
      </c>
      <c r="CV67" s="12">
        <f>BS67/CT67</f>
        <v>-3.0349013657056145E-5</v>
      </c>
      <c r="CW67" s="12"/>
      <c r="CX67" s="57"/>
    </row>
    <row r="68" spans="1:102" ht="16.5" x14ac:dyDescent="0.35">
      <c r="A68" s="56">
        <v>24</v>
      </c>
      <c r="B68" s="12" t="s">
        <v>3715</v>
      </c>
      <c r="C68" s="12">
        <v>24.1</v>
      </c>
      <c r="D68" s="12" t="s">
        <v>1798</v>
      </c>
      <c r="E68" s="12" t="s">
        <v>334</v>
      </c>
      <c r="F68" s="12">
        <v>3</v>
      </c>
      <c r="G68" s="12" t="s">
        <v>212</v>
      </c>
      <c r="H68" s="12" t="s">
        <v>2805</v>
      </c>
      <c r="I68" s="12" t="s">
        <v>349</v>
      </c>
      <c r="J68" s="12" t="s">
        <v>1139</v>
      </c>
      <c r="K68" s="12" t="s">
        <v>576</v>
      </c>
      <c r="L68" s="12" t="s">
        <v>1251</v>
      </c>
      <c r="M68" s="12" t="s">
        <v>3164</v>
      </c>
      <c r="N68" s="12"/>
      <c r="O68" s="12" t="s">
        <v>3400</v>
      </c>
      <c r="P68" s="12" t="s">
        <v>3402</v>
      </c>
      <c r="Q68" s="12">
        <v>1</v>
      </c>
      <c r="R68" s="12">
        <v>0</v>
      </c>
      <c r="S68" s="12">
        <v>0</v>
      </c>
      <c r="T68" s="12">
        <v>0</v>
      </c>
      <c r="U68" s="12">
        <v>0</v>
      </c>
      <c r="V68" s="12">
        <v>0</v>
      </c>
      <c r="W68" s="12">
        <v>0</v>
      </c>
      <c r="X68" s="12">
        <v>0</v>
      </c>
      <c r="Y68" s="12">
        <v>0</v>
      </c>
      <c r="Z68" s="12">
        <v>0</v>
      </c>
      <c r="AA68" s="12">
        <v>0</v>
      </c>
      <c r="AB68" s="12">
        <v>0</v>
      </c>
      <c r="AC68" s="12">
        <v>0</v>
      </c>
      <c r="AD68" s="12">
        <v>0</v>
      </c>
      <c r="AE68" s="12">
        <v>0</v>
      </c>
      <c r="AF68" s="12">
        <v>0</v>
      </c>
      <c r="AG68" s="12">
        <v>0</v>
      </c>
      <c r="AH68" s="12">
        <v>0</v>
      </c>
      <c r="AI68" s="12">
        <v>0</v>
      </c>
      <c r="AJ68" s="12">
        <v>1</v>
      </c>
      <c r="AK68" s="12">
        <v>0</v>
      </c>
      <c r="AL68" s="12" t="s">
        <v>3450</v>
      </c>
      <c r="AM68" s="7" t="s">
        <v>608</v>
      </c>
      <c r="AN68" s="7" t="s">
        <v>648</v>
      </c>
      <c r="AO68" s="7">
        <v>1994</v>
      </c>
      <c r="AP68" s="12" t="s">
        <v>3458</v>
      </c>
      <c r="AQ68" s="12">
        <v>2949</v>
      </c>
      <c r="AR68" s="12">
        <v>1</v>
      </c>
      <c r="AS68" s="12" t="s">
        <v>555</v>
      </c>
      <c r="AT68" s="7" t="s">
        <v>349</v>
      </c>
      <c r="AU68" s="12">
        <v>1</v>
      </c>
      <c r="AV68" s="12">
        <v>0</v>
      </c>
      <c r="AW68" s="12">
        <v>1</v>
      </c>
      <c r="AX68" s="12">
        <v>0</v>
      </c>
      <c r="AY68" s="7">
        <v>0</v>
      </c>
      <c r="AZ68" s="12">
        <v>1</v>
      </c>
      <c r="BA68" s="12">
        <v>1</v>
      </c>
      <c r="BB68" s="12">
        <v>1</v>
      </c>
      <c r="BC68" s="12">
        <v>1</v>
      </c>
      <c r="BD68" s="12">
        <v>0</v>
      </c>
      <c r="BE68" s="12">
        <v>1</v>
      </c>
      <c r="BF68" s="7" t="s">
        <v>772</v>
      </c>
      <c r="BG68" s="7" t="s">
        <v>2788</v>
      </c>
      <c r="BH68" s="7"/>
      <c r="BI68" s="7" t="s">
        <v>2816</v>
      </c>
      <c r="BJ68" s="12" t="s">
        <v>3460</v>
      </c>
      <c r="BK68" s="12" t="s">
        <v>1044</v>
      </c>
      <c r="BL68" s="12" t="s">
        <v>3480</v>
      </c>
      <c r="BM68" s="7" t="s">
        <v>787</v>
      </c>
      <c r="BN68" s="7" t="s">
        <v>775</v>
      </c>
      <c r="BO68" s="12"/>
      <c r="BP68" s="12">
        <v>5</v>
      </c>
      <c r="BQ68" s="12"/>
      <c r="BR68" s="12" t="s">
        <v>1077</v>
      </c>
      <c r="BS68" s="12">
        <v>-3.4000000000000002E-2</v>
      </c>
      <c r="BT68" s="12"/>
      <c r="BU68" s="12"/>
      <c r="BV68" s="12" t="s">
        <v>1077</v>
      </c>
      <c r="BW68" s="12" t="s">
        <v>1077</v>
      </c>
      <c r="BX68" s="12" t="s">
        <v>1077</v>
      </c>
      <c r="BY68" s="12">
        <v>-4.26</v>
      </c>
      <c r="BZ68" s="12"/>
      <c r="CA68" s="12" t="s">
        <v>1077</v>
      </c>
      <c r="CB68" s="12"/>
      <c r="CC68" s="12"/>
      <c r="CD68" s="12" t="s">
        <v>1077</v>
      </c>
      <c r="CE68" s="12">
        <v>0.05</v>
      </c>
      <c r="CF68" s="12">
        <f>ABS(-3.81)</f>
        <v>3.81</v>
      </c>
      <c r="CG68" s="12"/>
      <c r="CH68" s="12"/>
      <c r="CI68" s="12"/>
      <c r="CJ68" s="12">
        <v>1.7000000000000001E-2</v>
      </c>
      <c r="CK68" s="12" t="s">
        <v>3828</v>
      </c>
      <c r="CL68" s="12" t="s">
        <v>1077</v>
      </c>
      <c r="CM68" s="12">
        <v>0</v>
      </c>
      <c r="CN68" s="12">
        <v>943.43</v>
      </c>
      <c r="CO68" s="12" t="s">
        <v>3419</v>
      </c>
      <c r="CP68" s="12">
        <v>1</v>
      </c>
      <c r="CQ68" s="12">
        <v>14</v>
      </c>
      <c r="CR68" s="12">
        <v>1</v>
      </c>
      <c r="CS68" s="12">
        <v>2934</v>
      </c>
      <c r="CT68" s="12" t="s">
        <v>718</v>
      </c>
      <c r="CU68" s="12" t="s">
        <v>1077</v>
      </c>
      <c r="CV68" s="12" t="s">
        <v>1077</v>
      </c>
      <c r="CW68" s="12"/>
      <c r="CX68" s="57"/>
    </row>
    <row r="69" spans="1:102" ht="16.5" x14ac:dyDescent="0.35">
      <c r="A69" s="56">
        <v>15</v>
      </c>
      <c r="B69" s="12" t="s">
        <v>3706</v>
      </c>
      <c r="C69" s="12">
        <v>15.26</v>
      </c>
      <c r="D69" s="12" t="s">
        <v>1659</v>
      </c>
      <c r="E69" s="12" t="s">
        <v>306</v>
      </c>
      <c r="F69" s="12" t="s">
        <v>4090</v>
      </c>
      <c r="G69" s="12" t="s">
        <v>212</v>
      </c>
      <c r="H69" s="12" t="s">
        <v>2805</v>
      </c>
      <c r="I69" s="12" t="s">
        <v>349</v>
      </c>
      <c r="J69" s="12" t="s">
        <v>556</v>
      </c>
      <c r="K69" s="12" t="s">
        <v>564</v>
      </c>
      <c r="L69" s="12" t="s">
        <v>558</v>
      </c>
      <c r="M69" s="12" t="s">
        <v>3164</v>
      </c>
      <c r="N69" s="12"/>
      <c r="O69" s="12" t="s">
        <v>3400</v>
      </c>
      <c r="P69" s="12" t="s">
        <v>3403</v>
      </c>
      <c r="Q69" s="12">
        <v>1</v>
      </c>
      <c r="R69" s="12">
        <v>0</v>
      </c>
      <c r="S69" s="12">
        <v>0</v>
      </c>
      <c r="T69" s="12">
        <v>0</v>
      </c>
      <c r="U69" s="12">
        <v>0</v>
      </c>
      <c r="V69" s="12">
        <v>0</v>
      </c>
      <c r="W69" s="12">
        <v>0</v>
      </c>
      <c r="X69" s="12">
        <v>0</v>
      </c>
      <c r="Y69" s="12">
        <v>0</v>
      </c>
      <c r="Z69" s="12">
        <v>0</v>
      </c>
      <c r="AA69" s="12">
        <v>0</v>
      </c>
      <c r="AB69" s="12">
        <v>1</v>
      </c>
      <c r="AC69" s="12">
        <v>0</v>
      </c>
      <c r="AD69" s="12">
        <v>0</v>
      </c>
      <c r="AE69" s="12">
        <v>0</v>
      </c>
      <c r="AF69" s="12">
        <v>0</v>
      </c>
      <c r="AG69" s="12">
        <v>0</v>
      </c>
      <c r="AH69" s="12">
        <v>0</v>
      </c>
      <c r="AI69" s="12">
        <v>0</v>
      </c>
      <c r="AJ69" s="12">
        <v>0</v>
      </c>
      <c r="AK69" s="12">
        <v>0</v>
      </c>
      <c r="AL69" s="12" t="s">
        <v>3448</v>
      </c>
      <c r="AM69" s="7" t="s">
        <v>608</v>
      </c>
      <c r="AN69" s="7" t="s">
        <v>633</v>
      </c>
      <c r="AO69" s="7">
        <v>2000</v>
      </c>
      <c r="AP69" s="12" t="s">
        <v>3458</v>
      </c>
      <c r="AQ69" s="12">
        <v>5680</v>
      </c>
      <c r="AR69" s="12">
        <v>2</v>
      </c>
      <c r="AS69" s="12" t="s">
        <v>755</v>
      </c>
      <c r="AT69" s="7" t="s">
        <v>349</v>
      </c>
      <c r="AU69" s="12">
        <v>0</v>
      </c>
      <c r="AV69" s="12">
        <v>0</v>
      </c>
      <c r="AW69" s="12">
        <v>0</v>
      </c>
      <c r="AX69" s="12">
        <v>0</v>
      </c>
      <c r="AY69" s="7">
        <v>0</v>
      </c>
      <c r="AZ69" s="12">
        <v>0</v>
      </c>
      <c r="BA69" s="12">
        <v>1</v>
      </c>
      <c r="BB69" s="12">
        <v>1</v>
      </c>
      <c r="BC69" s="12">
        <v>0</v>
      </c>
      <c r="BD69" s="12">
        <v>0</v>
      </c>
      <c r="BE69" s="12">
        <v>0</v>
      </c>
      <c r="BF69" s="7" t="s">
        <v>2820</v>
      </c>
      <c r="BG69" s="7" t="s">
        <v>810</v>
      </c>
      <c r="BH69" s="7">
        <v>1</v>
      </c>
      <c r="BI69" s="7" t="s">
        <v>3257</v>
      </c>
      <c r="BJ69" s="12" t="s">
        <v>3460</v>
      </c>
      <c r="BK69" s="12" t="s">
        <v>3472</v>
      </c>
      <c r="BL69" s="12" t="s">
        <v>3474</v>
      </c>
      <c r="BM69" s="7" t="s">
        <v>787</v>
      </c>
      <c r="BN69" s="7"/>
      <c r="BO69" s="12"/>
      <c r="BP69" s="12" t="s">
        <v>3565</v>
      </c>
      <c r="BQ69" s="12"/>
      <c r="BR69" s="12" t="s">
        <v>1077</v>
      </c>
      <c r="BS69" s="12">
        <v>-23.597000000000001</v>
      </c>
      <c r="BT69" s="12"/>
      <c r="BU69" s="12"/>
      <c r="BV69" s="12" t="s">
        <v>1077</v>
      </c>
      <c r="BW69" s="12" t="s">
        <v>1077</v>
      </c>
      <c r="BX69" s="12" t="s">
        <v>1077</v>
      </c>
      <c r="BY69" s="12">
        <v>-4.25</v>
      </c>
      <c r="BZ69" s="12"/>
      <c r="CA69" s="12" t="s">
        <v>1077</v>
      </c>
      <c r="CB69" s="12" t="s">
        <v>1077</v>
      </c>
      <c r="CC69" s="12" t="s">
        <v>1077</v>
      </c>
      <c r="CD69" s="12" t="s">
        <v>1077</v>
      </c>
      <c r="CE69" s="12">
        <v>0.1</v>
      </c>
      <c r="CF69" s="12"/>
      <c r="CG69" s="12"/>
      <c r="CH69" s="12"/>
      <c r="CI69" s="12"/>
      <c r="CJ69" s="12">
        <v>0.13</v>
      </c>
      <c r="CK69" s="12" t="s">
        <v>3828</v>
      </c>
      <c r="CL69" s="12" t="s">
        <v>1077</v>
      </c>
      <c r="CM69" s="12" t="s">
        <v>1077</v>
      </c>
      <c r="CN69" s="12" t="s">
        <v>1077</v>
      </c>
      <c r="CO69" s="12" t="s">
        <v>1077</v>
      </c>
      <c r="CP69" s="12">
        <v>1</v>
      </c>
      <c r="CQ69" s="12">
        <v>24</v>
      </c>
      <c r="CR69" s="12">
        <v>1</v>
      </c>
      <c r="CS69" s="12">
        <v>5655</v>
      </c>
      <c r="CT69" s="12" t="s">
        <v>1077</v>
      </c>
      <c r="CU69" s="12">
        <v>2.4969442989348698E-2</v>
      </c>
      <c r="CV69" s="12" t="s">
        <v>1137</v>
      </c>
      <c r="CW69" s="12"/>
      <c r="CX69" s="57"/>
    </row>
    <row r="70" spans="1:102" ht="16.5" x14ac:dyDescent="0.35">
      <c r="A70" s="56">
        <v>69</v>
      </c>
      <c r="B70" s="12" t="s">
        <v>3758</v>
      </c>
      <c r="C70" s="12">
        <v>69.099999999999994</v>
      </c>
      <c r="D70" s="12" t="s">
        <v>2334</v>
      </c>
      <c r="E70" s="12" t="s">
        <v>1146</v>
      </c>
      <c r="F70" s="12">
        <v>3</v>
      </c>
      <c r="G70" s="12" t="s">
        <v>212</v>
      </c>
      <c r="H70" s="12" t="s">
        <v>2805</v>
      </c>
      <c r="I70" s="12" t="s">
        <v>349</v>
      </c>
      <c r="J70" s="12" t="s">
        <v>556</v>
      </c>
      <c r="K70" s="12" t="s">
        <v>3440</v>
      </c>
      <c r="L70" s="12" t="s">
        <v>558</v>
      </c>
      <c r="M70" s="12" t="s">
        <v>3237</v>
      </c>
      <c r="N70" s="12" t="s">
        <v>595</v>
      </c>
      <c r="O70" s="12" t="s">
        <v>3400</v>
      </c>
      <c r="P70" s="12" t="s">
        <v>3402</v>
      </c>
      <c r="Q70" s="12">
        <v>0</v>
      </c>
      <c r="R70" s="12">
        <v>0</v>
      </c>
      <c r="S70" s="12">
        <v>1</v>
      </c>
      <c r="T70" s="12">
        <v>0</v>
      </c>
      <c r="U70" s="12">
        <v>0</v>
      </c>
      <c r="V70" s="12">
        <v>0</v>
      </c>
      <c r="W70" s="12">
        <v>1</v>
      </c>
      <c r="X70" s="12">
        <v>0</v>
      </c>
      <c r="Y70" s="12">
        <v>0</v>
      </c>
      <c r="Z70" s="12">
        <v>0</v>
      </c>
      <c r="AA70" s="12">
        <v>0</v>
      </c>
      <c r="AB70" s="12">
        <v>0</v>
      </c>
      <c r="AC70" s="12">
        <v>0</v>
      </c>
      <c r="AD70" s="12">
        <v>0</v>
      </c>
      <c r="AE70" s="12">
        <v>0</v>
      </c>
      <c r="AF70" s="12">
        <v>0</v>
      </c>
      <c r="AG70" s="12">
        <v>0</v>
      </c>
      <c r="AH70" s="12">
        <v>0</v>
      </c>
      <c r="AI70" s="12">
        <v>0</v>
      </c>
      <c r="AJ70" s="12">
        <v>1</v>
      </c>
      <c r="AK70" s="12">
        <v>0</v>
      </c>
      <c r="AL70" s="12" t="s">
        <v>607</v>
      </c>
      <c r="AM70" s="7" t="s">
        <v>682</v>
      </c>
      <c r="AN70" s="7" t="s">
        <v>711</v>
      </c>
      <c r="AO70" s="7">
        <v>2009</v>
      </c>
      <c r="AP70" s="12" t="s">
        <v>3458</v>
      </c>
      <c r="AQ70" s="12">
        <v>236</v>
      </c>
      <c r="AR70" s="12">
        <v>13</v>
      </c>
      <c r="AS70" s="12" t="s">
        <v>755</v>
      </c>
      <c r="AT70" s="7" t="s">
        <v>212</v>
      </c>
      <c r="AU70" s="12">
        <v>1</v>
      </c>
      <c r="AV70" s="12">
        <v>0</v>
      </c>
      <c r="AW70" s="12">
        <v>1</v>
      </c>
      <c r="AX70" s="12">
        <v>0</v>
      </c>
      <c r="AY70" s="7">
        <v>0</v>
      </c>
      <c r="AZ70" s="12">
        <v>0</v>
      </c>
      <c r="BA70" s="12">
        <v>1</v>
      </c>
      <c r="BB70" s="12">
        <v>1</v>
      </c>
      <c r="BC70" s="12">
        <v>1</v>
      </c>
      <c r="BD70" s="12">
        <v>0</v>
      </c>
      <c r="BE70" s="12">
        <v>1</v>
      </c>
      <c r="BF70" s="7" t="s">
        <v>2820</v>
      </c>
      <c r="BG70" s="7" t="s">
        <v>943</v>
      </c>
      <c r="BH70" s="7"/>
      <c r="BI70" s="7" t="s">
        <v>2818</v>
      </c>
      <c r="BJ70" s="12" t="s">
        <v>718</v>
      </c>
      <c r="BK70" s="12" t="s">
        <v>3463</v>
      </c>
      <c r="BL70" s="12" t="s">
        <v>3470</v>
      </c>
      <c r="BM70" s="7" t="s">
        <v>787</v>
      </c>
      <c r="BN70" s="7"/>
      <c r="BO70" s="12"/>
      <c r="BP70" s="12" t="s">
        <v>3533</v>
      </c>
      <c r="BQ70" s="12">
        <v>-0.46</v>
      </c>
      <c r="BR70" s="12" t="s">
        <v>1252</v>
      </c>
      <c r="BS70" s="12">
        <v>-0.45800000000000002</v>
      </c>
      <c r="BT70" s="12"/>
      <c r="BU70" s="12"/>
      <c r="BV70" s="12" t="s">
        <v>1077</v>
      </c>
      <c r="BW70" s="12" t="s">
        <v>1077</v>
      </c>
      <c r="BX70" s="12" t="s">
        <v>1077</v>
      </c>
      <c r="BY70" s="12">
        <v>-4.22</v>
      </c>
      <c r="BZ70" s="12"/>
      <c r="CA70" s="12" t="s">
        <v>1077</v>
      </c>
      <c r="CB70" s="12" t="s">
        <v>1077</v>
      </c>
      <c r="CC70" s="12" t="s">
        <v>1077</v>
      </c>
      <c r="CD70" s="12" t="s">
        <v>1094</v>
      </c>
      <c r="CE70" s="12" t="s">
        <v>1077</v>
      </c>
      <c r="CF70" s="12"/>
      <c r="CG70" s="12"/>
      <c r="CH70" s="12">
        <f>BQ70/BY70</f>
        <v>0.10900473933649291</v>
      </c>
      <c r="CI70" s="12" t="s">
        <v>3553</v>
      </c>
      <c r="CJ70" s="12">
        <v>0.877</v>
      </c>
      <c r="CK70" s="12" t="s">
        <v>3824</v>
      </c>
      <c r="CL70" s="12" t="s">
        <v>1077</v>
      </c>
      <c r="CM70" s="12" t="s">
        <v>1077</v>
      </c>
      <c r="CN70" s="12" t="s">
        <v>1077</v>
      </c>
      <c r="CO70" s="12" t="s">
        <v>1077</v>
      </c>
      <c r="CP70" s="12">
        <v>1</v>
      </c>
      <c r="CQ70" s="12">
        <v>10</v>
      </c>
      <c r="CR70" s="12">
        <v>1</v>
      </c>
      <c r="CS70" s="12">
        <v>225</v>
      </c>
      <c r="CT70" s="12" t="s">
        <v>1077</v>
      </c>
      <c r="CU70" s="12" t="s">
        <v>1077</v>
      </c>
      <c r="CV70" s="12" t="s">
        <v>1077</v>
      </c>
      <c r="CW70" s="12"/>
      <c r="CX70" s="57"/>
    </row>
    <row r="71" spans="1:102" ht="16.5" x14ac:dyDescent="0.35">
      <c r="A71" s="56">
        <v>69</v>
      </c>
      <c r="B71" s="12" t="s">
        <v>3758</v>
      </c>
      <c r="C71" s="12">
        <v>69.099999999999994</v>
      </c>
      <c r="D71" s="12" t="s">
        <v>2335</v>
      </c>
      <c r="E71" s="12" t="s">
        <v>1146</v>
      </c>
      <c r="F71" s="12">
        <v>3</v>
      </c>
      <c r="G71" s="12" t="s">
        <v>212</v>
      </c>
      <c r="H71" s="12" t="s">
        <v>2805</v>
      </c>
      <c r="I71" s="12" t="s">
        <v>349</v>
      </c>
      <c r="J71" s="12" t="s">
        <v>556</v>
      </c>
      <c r="K71" s="12" t="s">
        <v>3440</v>
      </c>
      <c r="L71" s="12" t="s">
        <v>558</v>
      </c>
      <c r="M71" s="12" t="s">
        <v>3237</v>
      </c>
      <c r="N71" s="12" t="s">
        <v>595</v>
      </c>
      <c r="O71" s="12" t="s">
        <v>3400</v>
      </c>
      <c r="P71" s="12" t="s">
        <v>3402</v>
      </c>
      <c r="Q71" s="12">
        <v>0</v>
      </c>
      <c r="R71" s="12">
        <v>0</v>
      </c>
      <c r="S71" s="12">
        <v>1</v>
      </c>
      <c r="T71" s="12">
        <v>0</v>
      </c>
      <c r="U71" s="12">
        <v>0</v>
      </c>
      <c r="V71" s="12">
        <v>0</v>
      </c>
      <c r="W71" s="12">
        <v>1</v>
      </c>
      <c r="X71" s="12">
        <v>0</v>
      </c>
      <c r="Y71" s="12">
        <v>0</v>
      </c>
      <c r="Z71" s="12">
        <v>0</v>
      </c>
      <c r="AA71" s="12">
        <v>0</v>
      </c>
      <c r="AB71" s="12">
        <v>0</v>
      </c>
      <c r="AC71" s="12">
        <v>0</v>
      </c>
      <c r="AD71" s="12">
        <v>0</v>
      </c>
      <c r="AE71" s="12">
        <v>0</v>
      </c>
      <c r="AF71" s="12">
        <v>0</v>
      </c>
      <c r="AG71" s="12">
        <v>0</v>
      </c>
      <c r="AH71" s="12">
        <v>0</v>
      </c>
      <c r="AI71" s="12">
        <v>0</v>
      </c>
      <c r="AJ71" s="12">
        <v>1</v>
      </c>
      <c r="AK71" s="12">
        <v>0</v>
      </c>
      <c r="AL71" s="12" t="s">
        <v>607</v>
      </c>
      <c r="AM71" s="7" t="s">
        <v>682</v>
      </c>
      <c r="AN71" s="7" t="s">
        <v>711</v>
      </c>
      <c r="AO71" s="7">
        <v>2009</v>
      </c>
      <c r="AP71" s="12" t="s">
        <v>3458</v>
      </c>
      <c r="AQ71" s="12">
        <v>236</v>
      </c>
      <c r="AR71" s="12">
        <v>13</v>
      </c>
      <c r="AS71" s="12" t="s">
        <v>755</v>
      </c>
      <c r="AT71" s="7" t="s">
        <v>212</v>
      </c>
      <c r="AU71" s="12">
        <v>1</v>
      </c>
      <c r="AV71" s="12">
        <v>0</v>
      </c>
      <c r="AW71" s="12">
        <v>1</v>
      </c>
      <c r="AX71" s="12">
        <v>0</v>
      </c>
      <c r="AY71" s="7">
        <v>0</v>
      </c>
      <c r="AZ71" s="12">
        <v>0</v>
      </c>
      <c r="BA71" s="12">
        <v>1</v>
      </c>
      <c r="BB71" s="12">
        <v>1</v>
      </c>
      <c r="BC71" s="12">
        <v>1</v>
      </c>
      <c r="BD71" s="12">
        <v>0</v>
      </c>
      <c r="BE71" s="12">
        <v>1</v>
      </c>
      <c r="BF71" s="7" t="s">
        <v>2820</v>
      </c>
      <c r="BG71" s="7" t="s">
        <v>943</v>
      </c>
      <c r="BH71" s="7"/>
      <c r="BI71" s="7" t="s">
        <v>2818</v>
      </c>
      <c r="BJ71" s="12" t="s">
        <v>718</v>
      </c>
      <c r="BK71" s="12" t="s">
        <v>3463</v>
      </c>
      <c r="BL71" s="12" t="s">
        <v>3470</v>
      </c>
      <c r="BM71" s="7" t="s">
        <v>787</v>
      </c>
      <c r="BN71" s="7"/>
      <c r="BO71" s="12"/>
      <c r="BP71" s="12" t="s">
        <v>3533</v>
      </c>
      <c r="BQ71" s="12">
        <v>-0.61</v>
      </c>
      <c r="BR71" s="12" t="s">
        <v>1252</v>
      </c>
      <c r="BS71" s="12">
        <v>-0.45800000000000002</v>
      </c>
      <c r="BT71" s="12"/>
      <c r="BU71" s="12"/>
      <c r="BV71" s="12" t="s">
        <v>1077</v>
      </c>
      <c r="BW71" s="12" t="s">
        <v>1077</v>
      </c>
      <c r="BX71" s="12" t="s">
        <v>1077</v>
      </c>
      <c r="BY71" s="12">
        <v>-4.22</v>
      </c>
      <c r="BZ71" s="12"/>
      <c r="CA71" s="12" t="s">
        <v>1077</v>
      </c>
      <c r="CB71" s="12" t="s">
        <v>1077</v>
      </c>
      <c r="CC71" s="12" t="s">
        <v>1077</v>
      </c>
      <c r="CD71" s="12" t="s">
        <v>1094</v>
      </c>
      <c r="CE71" s="12" t="s">
        <v>1077</v>
      </c>
      <c r="CF71" s="12"/>
      <c r="CG71" s="12"/>
      <c r="CH71" s="12">
        <f>BQ71/BY71</f>
        <v>0.14454976303317535</v>
      </c>
      <c r="CI71" s="12" t="s">
        <v>3553</v>
      </c>
      <c r="CJ71" s="12">
        <v>0.877</v>
      </c>
      <c r="CK71" s="12" t="s">
        <v>3824</v>
      </c>
      <c r="CL71" s="12" t="s">
        <v>1077</v>
      </c>
      <c r="CM71" s="12" t="s">
        <v>1077</v>
      </c>
      <c r="CN71" s="12" t="s">
        <v>1077</v>
      </c>
      <c r="CO71" s="12" t="s">
        <v>1077</v>
      </c>
      <c r="CP71" s="12">
        <v>1</v>
      </c>
      <c r="CQ71" s="12">
        <v>10</v>
      </c>
      <c r="CR71" s="12">
        <v>1</v>
      </c>
      <c r="CS71" s="12">
        <v>225</v>
      </c>
      <c r="CT71" s="12" t="s">
        <v>1077</v>
      </c>
      <c r="CU71" s="12" t="s">
        <v>1077</v>
      </c>
      <c r="CV71" s="12" t="s">
        <v>1077</v>
      </c>
      <c r="CW71" s="12"/>
      <c r="CX71" s="57"/>
    </row>
    <row r="72" spans="1:102" x14ac:dyDescent="0.35">
      <c r="A72" s="56">
        <v>59</v>
      </c>
      <c r="B72" s="12" t="s">
        <v>3748</v>
      </c>
      <c r="C72" s="12">
        <v>59.14</v>
      </c>
      <c r="D72" s="12" t="s">
        <v>2209</v>
      </c>
      <c r="E72" s="12" t="s">
        <v>408</v>
      </c>
      <c r="F72" s="12">
        <v>3</v>
      </c>
      <c r="G72" s="12" t="s">
        <v>212</v>
      </c>
      <c r="H72" s="12" t="s">
        <v>2805</v>
      </c>
      <c r="I72" s="12" t="s">
        <v>212</v>
      </c>
      <c r="J72" s="12" t="s">
        <v>1227</v>
      </c>
      <c r="K72" s="12" t="s">
        <v>1166</v>
      </c>
      <c r="L72" s="12" t="s">
        <v>1228</v>
      </c>
      <c r="M72" s="12" t="s">
        <v>3237</v>
      </c>
      <c r="N72" s="12" t="s">
        <v>3435</v>
      </c>
      <c r="O72" s="12" t="s">
        <v>3400</v>
      </c>
      <c r="P72" s="12" t="s">
        <v>3402</v>
      </c>
      <c r="Q72" s="12">
        <v>0</v>
      </c>
      <c r="R72" s="12">
        <v>0</v>
      </c>
      <c r="S72" s="12">
        <v>1</v>
      </c>
      <c r="T72" s="12">
        <v>0</v>
      </c>
      <c r="U72" s="12">
        <v>0</v>
      </c>
      <c r="V72" s="12">
        <v>0</v>
      </c>
      <c r="W72" s="12">
        <v>0</v>
      </c>
      <c r="X72" s="12">
        <v>0</v>
      </c>
      <c r="Y72" s="12">
        <v>0</v>
      </c>
      <c r="Z72" s="12">
        <v>0</v>
      </c>
      <c r="AA72" s="12">
        <v>0</v>
      </c>
      <c r="AB72" s="12">
        <v>0</v>
      </c>
      <c r="AC72" s="12">
        <v>1</v>
      </c>
      <c r="AD72" s="12">
        <v>0</v>
      </c>
      <c r="AE72" s="12">
        <v>0</v>
      </c>
      <c r="AF72" s="12">
        <v>0</v>
      </c>
      <c r="AG72" s="12">
        <v>0</v>
      </c>
      <c r="AH72" s="12">
        <v>0</v>
      </c>
      <c r="AI72" s="12">
        <v>0</v>
      </c>
      <c r="AJ72" s="12">
        <v>0</v>
      </c>
      <c r="AK72" s="12" t="s">
        <v>697</v>
      </c>
      <c r="AL72" s="12" t="s">
        <v>3454</v>
      </c>
      <c r="AM72" s="7" t="s">
        <v>637</v>
      </c>
      <c r="AN72" s="7" t="s">
        <v>665</v>
      </c>
      <c r="AO72" s="7" t="s">
        <v>1253</v>
      </c>
      <c r="AP72" s="12" t="s">
        <v>3235</v>
      </c>
      <c r="AQ72" s="12">
        <v>2613</v>
      </c>
      <c r="AR72" s="12">
        <v>1</v>
      </c>
      <c r="AS72" s="12" t="s">
        <v>555</v>
      </c>
      <c r="AT72" s="7" t="s">
        <v>212</v>
      </c>
      <c r="AU72" s="12">
        <v>1</v>
      </c>
      <c r="AV72" s="12">
        <v>0</v>
      </c>
      <c r="AW72" s="12">
        <v>0</v>
      </c>
      <c r="AX72" s="12">
        <v>0</v>
      </c>
      <c r="AY72" s="7">
        <v>1</v>
      </c>
      <c r="AZ72" s="12">
        <v>0</v>
      </c>
      <c r="BA72" s="12">
        <v>0</v>
      </c>
      <c r="BB72" s="12">
        <v>0</v>
      </c>
      <c r="BC72" s="12">
        <v>1</v>
      </c>
      <c r="BD72" s="12">
        <v>0</v>
      </c>
      <c r="BE72" s="12">
        <v>0</v>
      </c>
      <c r="BF72" s="7" t="s">
        <v>2821</v>
      </c>
      <c r="BG72" s="7" t="s">
        <v>858</v>
      </c>
      <c r="BH72" s="7"/>
      <c r="BI72" s="7" t="s">
        <v>2819</v>
      </c>
      <c r="BJ72" s="12" t="s">
        <v>3459</v>
      </c>
      <c r="BK72" s="12" t="s">
        <v>3463</v>
      </c>
      <c r="BL72" s="12" t="s">
        <v>3470</v>
      </c>
      <c r="BM72" s="7" t="s">
        <v>927</v>
      </c>
      <c r="BN72" s="7"/>
      <c r="BO72" s="12"/>
      <c r="BP72" s="12"/>
      <c r="BQ72" s="12"/>
      <c r="BR72" s="12" t="s">
        <v>1077</v>
      </c>
      <c r="BS72" s="12">
        <v>-2.9000000000000001E-2</v>
      </c>
      <c r="BT72" s="12"/>
      <c r="BU72" s="12"/>
      <c r="BV72" s="12" t="s">
        <v>1077</v>
      </c>
      <c r="BW72" s="12" t="s">
        <v>1077</v>
      </c>
      <c r="BX72" s="12" t="s">
        <v>1077</v>
      </c>
      <c r="BY72" s="12">
        <v>-4.16</v>
      </c>
      <c r="BZ72" s="12"/>
      <c r="CA72" s="12" t="s">
        <v>1077</v>
      </c>
      <c r="CB72" s="12" t="s">
        <v>1077</v>
      </c>
      <c r="CC72" s="12" t="s">
        <v>1077</v>
      </c>
      <c r="CD72" s="12" t="s">
        <v>1077</v>
      </c>
      <c r="CE72" s="12" t="s">
        <v>1077</v>
      </c>
      <c r="CF72" s="12"/>
      <c r="CG72" s="12"/>
      <c r="CH72" s="12"/>
      <c r="CI72" s="12"/>
      <c r="CJ72" s="12" t="s">
        <v>718</v>
      </c>
      <c r="CK72" s="12" t="s">
        <v>1077</v>
      </c>
      <c r="CL72" s="12" t="s">
        <v>1077</v>
      </c>
      <c r="CM72" s="12" t="s">
        <v>1077</v>
      </c>
      <c r="CN72" s="12" t="s">
        <v>1077</v>
      </c>
      <c r="CO72" s="12" t="s">
        <v>1077</v>
      </c>
      <c r="CP72" s="12">
        <v>1</v>
      </c>
      <c r="CQ72" s="12">
        <v>13</v>
      </c>
      <c r="CR72" s="12">
        <v>0</v>
      </c>
      <c r="CS72" s="12">
        <v>2600</v>
      </c>
      <c r="CT72" s="12">
        <v>6.15</v>
      </c>
      <c r="CU72" s="12">
        <v>2.35</v>
      </c>
      <c r="CV72" s="12">
        <f>BS72/CT72</f>
        <v>-4.7154471544715443E-3</v>
      </c>
      <c r="CW72" s="12"/>
      <c r="CX72" s="57"/>
    </row>
    <row r="73" spans="1:102" ht="16.5" x14ac:dyDescent="0.35">
      <c r="A73" s="56">
        <v>15</v>
      </c>
      <c r="B73" s="12" t="s">
        <v>3706</v>
      </c>
      <c r="C73" s="12">
        <v>15.6</v>
      </c>
      <c r="D73" s="12" t="s">
        <v>1554</v>
      </c>
      <c r="E73" s="12" t="s">
        <v>313</v>
      </c>
      <c r="F73" s="12" t="s">
        <v>3916</v>
      </c>
      <c r="G73" s="12" t="s">
        <v>212</v>
      </c>
      <c r="H73" s="12" t="s">
        <v>2805</v>
      </c>
      <c r="I73" s="12" t="s">
        <v>212</v>
      </c>
      <c r="J73" s="12" t="s">
        <v>556</v>
      </c>
      <c r="K73" s="12" t="s">
        <v>564</v>
      </c>
      <c r="L73" s="12" t="s">
        <v>558</v>
      </c>
      <c r="M73" s="12" t="s">
        <v>3164</v>
      </c>
      <c r="N73" s="12"/>
      <c r="O73" s="12" t="s">
        <v>3400</v>
      </c>
      <c r="P73" s="12" t="s">
        <v>3403</v>
      </c>
      <c r="Q73" s="12">
        <v>1</v>
      </c>
      <c r="R73" s="12">
        <v>0</v>
      </c>
      <c r="S73" s="12">
        <v>0</v>
      </c>
      <c r="T73" s="12">
        <v>0</v>
      </c>
      <c r="U73" s="12">
        <v>0</v>
      </c>
      <c r="V73" s="12">
        <v>0</v>
      </c>
      <c r="W73" s="12">
        <v>0</v>
      </c>
      <c r="X73" s="12">
        <v>0</v>
      </c>
      <c r="Y73" s="12">
        <v>0</v>
      </c>
      <c r="Z73" s="12">
        <v>0</v>
      </c>
      <c r="AA73" s="12">
        <v>0</v>
      </c>
      <c r="AB73" s="12">
        <v>1</v>
      </c>
      <c r="AC73" s="12">
        <v>0</v>
      </c>
      <c r="AD73" s="12">
        <v>0</v>
      </c>
      <c r="AE73" s="12">
        <v>0</v>
      </c>
      <c r="AF73" s="12">
        <v>0</v>
      </c>
      <c r="AG73" s="12">
        <v>0</v>
      </c>
      <c r="AH73" s="12">
        <v>0</v>
      </c>
      <c r="AI73" s="12">
        <v>0</v>
      </c>
      <c r="AJ73" s="12">
        <v>0</v>
      </c>
      <c r="AK73" s="12">
        <v>0</v>
      </c>
      <c r="AL73" s="12" t="s">
        <v>3448</v>
      </c>
      <c r="AM73" s="7" t="s">
        <v>608</v>
      </c>
      <c r="AN73" s="7" t="s">
        <v>633</v>
      </c>
      <c r="AO73" s="7">
        <v>2000</v>
      </c>
      <c r="AP73" s="12" t="s">
        <v>3458</v>
      </c>
      <c r="AQ73" s="12">
        <v>5727</v>
      </c>
      <c r="AR73" s="12">
        <v>1</v>
      </c>
      <c r="AS73" s="12" t="s">
        <v>555</v>
      </c>
      <c r="AT73" s="7" t="s">
        <v>349</v>
      </c>
      <c r="AU73" s="12">
        <v>0</v>
      </c>
      <c r="AV73" s="12">
        <v>0</v>
      </c>
      <c r="AW73" s="12">
        <v>0</v>
      </c>
      <c r="AX73" s="12">
        <v>0</v>
      </c>
      <c r="AY73" s="7">
        <v>0</v>
      </c>
      <c r="AZ73" s="12">
        <v>0</v>
      </c>
      <c r="BA73" s="12">
        <v>1</v>
      </c>
      <c r="BB73" s="12">
        <v>1</v>
      </c>
      <c r="BC73" s="12">
        <v>0</v>
      </c>
      <c r="BD73" s="12">
        <v>0</v>
      </c>
      <c r="BE73" s="12">
        <v>0</v>
      </c>
      <c r="BF73" s="7" t="s">
        <v>3259</v>
      </c>
      <c r="BG73" s="7" t="s">
        <v>816</v>
      </c>
      <c r="BH73" s="7">
        <v>1</v>
      </c>
      <c r="BI73" s="7" t="s">
        <v>3253</v>
      </c>
      <c r="BJ73" s="12" t="s">
        <v>3460</v>
      </c>
      <c r="BK73" s="12" t="s">
        <v>3472</v>
      </c>
      <c r="BL73" s="12" t="s">
        <v>3474</v>
      </c>
      <c r="BM73" s="7" t="s">
        <v>787</v>
      </c>
      <c r="BN73" s="7"/>
      <c r="BO73" s="12" t="s">
        <v>1208</v>
      </c>
      <c r="BP73" s="12" t="s">
        <v>1262</v>
      </c>
      <c r="BQ73" s="12"/>
      <c r="BR73" s="12" t="s">
        <v>1077</v>
      </c>
      <c r="BS73" s="12">
        <v>-1.0765</v>
      </c>
      <c r="BT73" s="12"/>
      <c r="BU73" s="12">
        <f>EXP(BS73)</f>
        <v>0.34078619243610886</v>
      </c>
      <c r="BV73" s="12" t="s">
        <v>3416</v>
      </c>
      <c r="BW73" s="12" t="s">
        <v>1077</v>
      </c>
      <c r="BX73" s="12" t="s">
        <v>1077</v>
      </c>
      <c r="BY73" s="12">
        <v>-4.1399999999999997</v>
      </c>
      <c r="BZ73" s="12"/>
      <c r="CA73" s="12" t="s">
        <v>1077</v>
      </c>
      <c r="CB73" s="12" t="s">
        <v>1077</v>
      </c>
      <c r="CC73" s="12" t="s">
        <v>1077</v>
      </c>
      <c r="CD73" s="12" t="s">
        <v>1077</v>
      </c>
      <c r="CE73" s="12">
        <v>0.1</v>
      </c>
      <c r="CF73" s="12"/>
      <c r="CG73" s="12"/>
      <c r="CH73" s="12"/>
      <c r="CI73" s="12"/>
      <c r="CJ73" s="12">
        <v>0.59099999999999997</v>
      </c>
      <c r="CK73" s="12" t="s">
        <v>3828</v>
      </c>
      <c r="CL73" s="12" t="s">
        <v>1077</v>
      </c>
      <c r="CM73" s="12" t="s">
        <v>1077</v>
      </c>
      <c r="CN73" s="12" t="s">
        <v>1077</v>
      </c>
      <c r="CO73" s="12" t="s">
        <v>1077</v>
      </c>
      <c r="CP73" s="12"/>
      <c r="CQ73" s="12"/>
      <c r="CR73" s="12"/>
      <c r="CS73" s="12" t="s">
        <v>1077</v>
      </c>
      <c r="CT73" s="12" t="s">
        <v>1077</v>
      </c>
      <c r="CU73" s="12">
        <v>2.4445608521040684E-3</v>
      </c>
      <c r="CV73" s="12" t="s">
        <v>1137</v>
      </c>
      <c r="CW73" s="12"/>
      <c r="CX73" s="57"/>
    </row>
    <row r="74" spans="1:102" x14ac:dyDescent="0.35">
      <c r="A74" s="56">
        <v>59</v>
      </c>
      <c r="B74" s="12" t="s">
        <v>3748</v>
      </c>
      <c r="C74" s="12">
        <v>59.11</v>
      </c>
      <c r="D74" s="12" t="s">
        <v>2198</v>
      </c>
      <c r="E74" s="12" t="s">
        <v>405</v>
      </c>
      <c r="F74" s="12">
        <v>3</v>
      </c>
      <c r="G74" s="12" t="s">
        <v>212</v>
      </c>
      <c r="H74" s="12" t="s">
        <v>2805</v>
      </c>
      <c r="I74" s="12" t="s">
        <v>212</v>
      </c>
      <c r="J74" s="12" t="s">
        <v>1227</v>
      </c>
      <c r="K74" s="12" t="s">
        <v>1164</v>
      </c>
      <c r="L74" s="12" t="s">
        <v>1228</v>
      </c>
      <c r="M74" s="12" t="s">
        <v>3237</v>
      </c>
      <c r="N74" s="12" t="s">
        <v>3435</v>
      </c>
      <c r="O74" s="12" t="s">
        <v>3400</v>
      </c>
      <c r="P74" s="12" t="s">
        <v>3402</v>
      </c>
      <c r="Q74" s="12">
        <v>0</v>
      </c>
      <c r="R74" s="12">
        <v>0</v>
      </c>
      <c r="S74" s="12">
        <v>1</v>
      </c>
      <c r="T74" s="12">
        <v>0</v>
      </c>
      <c r="U74" s="12">
        <v>0</v>
      </c>
      <c r="V74" s="12">
        <v>0</v>
      </c>
      <c r="W74" s="12">
        <v>0</v>
      </c>
      <c r="X74" s="12">
        <v>0</v>
      </c>
      <c r="Y74" s="12">
        <v>0</v>
      </c>
      <c r="Z74" s="12">
        <v>0</v>
      </c>
      <c r="AA74" s="12">
        <v>0</v>
      </c>
      <c r="AB74" s="12">
        <v>0</v>
      </c>
      <c r="AC74" s="12">
        <v>1</v>
      </c>
      <c r="AD74" s="12">
        <v>0</v>
      </c>
      <c r="AE74" s="12">
        <v>0</v>
      </c>
      <c r="AF74" s="12">
        <v>0</v>
      </c>
      <c r="AG74" s="12">
        <v>0</v>
      </c>
      <c r="AH74" s="12">
        <v>0</v>
      </c>
      <c r="AI74" s="12">
        <v>0</v>
      </c>
      <c r="AJ74" s="12">
        <v>0</v>
      </c>
      <c r="AK74" s="12" t="s">
        <v>697</v>
      </c>
      <c r="AL74" s="12" t="s">
        <v>3455</v>
      </c>
      <c r="AM74" s="7" t="s">
        <v>637</v>
      </c>
      <c r="AN74" s="7" t="s">
        <v>665</v>
      </c>
      <c r="AO74" s="7" t="s">
        <v>1253</v>
      </c>
      <c r="AP74" s="12" t="s">
        <v>3235</v>
      </c>
      <c r="AQ74" s="12">
        <v>2613</v>
      </c>
      <c r="AR74" s="12">
        <v>1</v>
      </c>
      <c r="AS74" s="12" t="s">
        <v>555</v>
      </c>
      <c r="AT74" s="7" t="s">
        <v>212</v>
      </c>
      <c r="AU74" s="12">
        <v>1</v>
      </c>
      <c r="AV74" s="12">
        <v>0</v>
      </c>
      <c r="AW74" s="12">
        <v>0</v>
      </c>
      <c r="AX74" s="12">
        <v>0</v>
      </c>
      <c r="AY74" s="7">
        <v>1</v>
      </c>
      <c r="AZ74" s="12">
        <v>0</v>
      </c>
      <c r="BA74" s="12">
        <v>0</v>
      </c>
      <c r="BB74" s="12">
        <v>0</v>
      </c>
      <c r="BC74" s="12">
        <v>1</v>
      </c>
      <c r="BD74" s="12">
        <v>0</v>
      </c>
      <c r="BE74" s="12">
        <v>0</v>
      </c>
      <c r="BF74" s="7" t="s">
        <v>2821</v>
      </c>
      <c r="BG74" s="7" t="s">
        <v>858</v>
      </c>
      <c r="BH74" s="7"/>
      <c r="BI74" s="7" t="s">
        <v>2819</v>
      </c>
      <c r="BJ74" s="12" t="s">
        <v>3460</v>
      </c>
      <c r="BK74" s="12" t="s">
        <v>3463</v>
      </c>
      <c r="BL74" s="12" t="s">
        <v>3470</v>
      </c>
      <c r="BM74" s="7" t="s">
        <v>927</v>
      </c>
      <c r="BN74" s="7"/>
      <c r="BO74" s="12"/>
      <c r="BP74" s="12"/>
      <c r="BQ74" s="12"/>
      <c r="BR74" s="12" t="s">
        <v>1077</v>
      </c>
      <c r="BS74" s="12">
        <v>-2.5999999999999999E-2</v>
      </c>
      <c r="BT74" s="12"/>
      <c r="BU74" s="12"/>
      <c r="BV74" s="12" t="s">
        <v>1077</v>
      </c>
      <c r="BW74" s="12" t="s">
        <v>1077</v>
      </c>
      <c r="BX74" s="12" t="s">
        <v>1077</v>
      </c>
      <c r="BY74" s="12">
        <v>-4.1100000000000003</v>
      </c>
      <c r="BZ74" s="12"/>
      <c r="CA74" s="12" t="s">
        <v>1077</v>
      </c>
      <c r="CB74" s="12" t="s">
        <v>1077</v>
      </c>
      <c r="CC74" s="12" t="s">
        <v>1077</v>
      </c>
      <c r="CD74" s="12" t="s">
        <v>1077</v>
      </c>
      <c r="CE74" s="12" t="s">
        <v>1077</v>
      </c>
      <c r="CF74" s="12"/>
      <c r="CG74" s="12"/>
      <c r="CH74" s="12"/>
      <c r="CI74" s="12"/>
      <c r="CJ74" s="12" t="s">
        <v>718</v>
      </c>
      <c r="CK74" s="12" t="s">
        <v>1077</v>
      </c>
      <c r="CL74" s="12" t="s">
        <v>1077</v>
      </c>
      <c r="CM74" s="12" t="s">
        <v>1077</v>
      </c>
      <c r="CN74" s="12" t="s">
        <v>1077</v>
      </c>
      <c r="CO74" s="12" t="s">
        <v>1077</v>
      </c>
      <c r="CP74" s="12">
        <v>1</v>
      </c>
      <c r="CQ74" s="12">
        <v>8</v>
      </c>
      <c r="CR74" s="12">
        <v>0</v>
      </c>
      <c r="CS74" s="12">
        <v>2605</v>
      </c>
      <c r="CT74" s="12">
        <v>3.06</v>
      </c>
      <c r="CU74" s="12">
        <v>2.35</v>
      </c>
      <c r="CV74" s="12">
        <f>BS74/CT74</f>
        <v>-8.4967320261437902E-3</v>
      </c>
      <c r="CW74" s="12"/>
      <c r="CX74" s="57"/>
    </row>
    <row r="75" spans="1:102" x14ac:dyDescent="0.35">
      <c r="A75" s="56">
        <v>59</v>
      </c>
      <c r="B75" s="12" t="s">
        <v>3748</v>
      </c>
      <c r="C75" s="12">
        <v>59.13</v>
      </c>
      <c r="D75" s="12" t="s">
        <v>2218</v>
      </c>
      <c r="E75" s="12" t="s">
        <v>407</v>
      </c>
      <c r="F75" s="12">
        <v>3</v>
      </c>
      <c r="G75" s="12" t="s">
        <v>212</v>
      </c>
      <c r="H75" s="12" t="s">
        <v>2805</v>
      </c>
      <c r="I75" s="12" t="s">
        <v>349</v>
      </c>
      <c r="J75" s="12" t="s">
        <v>1227</v>
      </c>
      <c r="K75" s="12" t="s">
        <v>1166</v>
      </c>
      <c r="L75" s="12" t="s">
        <v>1228</v>
      </c>
      <c r="M75" s="12" t="s">
        <v>3237</v>
      </c>
      <c r="N75" s="12" t="s">
        <v>3435</v>
      </c>
      <c r="O75" s="12" t="s">
        <v>3400</v>
      </c>
      <c r="P75" s="12" t="s">
        <v>3402</v>
      </c>
      <c r="Q75" s="12">
        <v>0</v>
      </c>
      <c r="R75" s="12">
        <v>0</v>
      </c>
      <c r="S75" s="12">
        <v>1</v>
      </c>
      <c r="T75" s="12">
        <v>0</v>
      </c>
      <c r="U75" s="12">
        <v>0</v>
      </c>
      <c r="V75" s="12">
        <v>0</v>
      </c>
      <c r="W75" s="12">
        <v>0</v>
      </c>
      <c r="X75" s="12">
        <v>0</v>
      </c>
      <c r="Y75" s="12">
        <v>0</v>
      </c>
      <c r="Z75" s="12">
        <v>0</v>
      </c>
      <c r="AA75" s="12">
        <v>0</v>
      </c>
      <c r="AB75" s="12">
        <v>0</v>
      </c>
      <c r="AC75" s="12">
        <v>1</v>
      </c>
      <c r="AD75" s="12">
        <v>0</v>
      </c>
      <c r="AE75" s="12">
        <v>0</v>
      </c>
      <c r="AF75" s="12">
        <v>0</v>
      </c>
      <c r="AG75" s="12">
        <v>0</v>
      </c>
      <c r="AH75" s="12">
        <v>0</v>
      </c>
      <c r="AI75" s="12">
        <v>0</v>
      </c>
      <c r="AJ75" s="12">
        <v>0</v>
      </c>
      <c r="AK75" s="12" t="s">
        <v>697</v>
      </c>
      <c r="AL75" s="12" t="s">
        <v>3454</v>
      </c>
      <c r="AM75" s="7" t="s">
        <v>637</v>
      </c>
      <c r="AN75" s="7" t="s">
        <v>665</v>
      </c>
      <c r="AO75" s="7" t="s">
        <v>1253</v>
      </c>
      <c r="AP75" s="12" t="s">
        <v>3235</v>
      </c>
      <c r="AQ75" s="12">
        <v>2613</v>
      </c>
      <c r="AR75" s="12">
        <v>1</v>
      </c>
      <c r="AS75" s="12" t="s">
        <v>555</v>
      </c>
      <c r="AT75" s="7" t="s">
        <v>212</v>
      </c>
      <c r="AU75" s="12">
        <v>1</v>
      </c>
      <c r="AV75" s="12">
        <v>0</v>
      </c>
      <c r="AW75" s="12">
        <v>0</v>
      </c>
      <c r="AX75" s="12">
        <v>0</v>
      </c>
      <c r="AY75" s="7">
        <v>1</v>
      </c>
      <c r="AZ75" s="12">
        <v>0</v>
      </c>
      <c r="BA75" s="12">
        <v>0</v>
      </c>
      <c r="BB75" s="12">
        <v>0</v>
      </c>
      <c r="BC75" s="12">
        <v>1</v>
      </c>
      <c r="BD75" s="12">
        <v>0</v>
      </c>
      <c r="BE75" s="12">
        <v>0</v>
      </c>
      <c r="BF75" s="7" t="s">
        <v>2820</v>
      </c>
      <c r="BG75" s="7" t="s">
        <v>928</v>
      </c>
      <c r="BH75" s="7"/>
      <c r="BI75" s="7" t="s">
        <v>2818</v>
      </c>
      <c r="BJ75" s="12" t="s">
        <v>3459</v>
      </c>
      <c r="BK75" s="12" t="s">
        <v>3463</v>
      </c>
      <c r="BL75" s="12" t="s">
        <v>3481</v>
      </c>
      <c r="BM75" s="7" t="s">
        <v>927</v>
      </c>
      <c r="BN75" s="7"/>
      <c r="BO75" s="12"/>
      <c r="BP75" s="12"/>
      <c r="BQ75" s="12"/>
      <c r="BR75" s="12" t="s">
        <v>1077</v>
      </c>
      <c r="BS75" s="12">
        <v>-5.7000000000000002E-2</v>
      </c>
      <c r="BT75" s="12"/>
      <c r="BU75" s="12"/>
      <c r="BV75" s="12" t="s">
        <v>1077</v>
      </c>
      <c r="BW75" s="12" t="s">
        <v>1077</v>
      </c>
      <c r="BX75" s="12" t="s">
        <v>1077</v>
      </c>
      <c r="BY75" s="12">
        <v>-3.99</v>
      </c>
      <c r="BZ75" s="12"/>
      <c r="CA75" s="12" t="s">
        <v>1077</v>
      </c>
      <c r="CB75" s="12" t="s">
        <v>1077</v>
      </c>
      <c r="CC75" s="12" t="s">
        <v>1077</v>
      </c>
      <c r="CD75" s="12" t="s">
        <v>1077</v>
      </c>
      <c r="CE75" s="12" t="s">
        <v>1077</v>
      </c>
      <c r="CF75" s="12"/>
      <c r="CG75" s="12"/>
      <c r="CH75" s="12"/>
      <c r="CI75" s="12"/>
      <c r="CJ75" s="12" t="s">
        <v>718</v>
      </c>
      <c r="CK75" s="12" t="s">
        <v>1077</v>
      </c>
      <c r="CL75" s="12" t="s">
        <v>1077</v>
      </c>
      <c r="CM75" s="12" t="s">
        <v>1077</v>
      </c>
      <c r="CN75" s="12" t="s">
        <v>1077</v>
      </c>
      <c r="CO75" s="12" t="s">
        <v>1077</v>
      </c>
      <c r="CP75" s="12">
        <v>1</v>
      </c>
      <c r="CQ75" s="12">
        <v>12</v>
      </c>
      <c r="CR75" s="12">
        <v>0</v>
      </c>
      <c r="CS75" s="12">
        <v>2601</v>
      </c>
      <c r="CT75" s="12">
        <v>4.54</v>
      </c>
      <c r="CU75" s="12"/>
      <c r="CV75" s="12"/>
      <c r="CW75" s="12"/>
      <c r="CX75" s="57"/>
    </row>
    <row r="76" spans="1:102" ht="16.5" x14ac:dyDescent="0.35">
      <c r="A76" s="56">
        <v>15</v>
      </c>
      <c r="B76" s="12" t="s">
        <v>3706</v>
      </c>
      <c r="C76" s="12">
        <v>15.8</v>
      </c>
      <c r="D76" s="12" t="s">
        <v>1578</v>
      </c>
      <c r="E76" s="12" t="s">
        <v>315</v>
      </c>
      <c r="F76" s="12" t="s">
        <v>3916</v>
      </c>
      <c r="G76" s="12" t="s">
        <v>212</v>
      </c>
      <c r="H76" s="12" t="s">
        <v>2805</v>
      </c>
      <c r="I76" s="12" t="s">
        <v>212</v>
      </c>
      <c r="J76" s="12" t="s">
        <v>556</v>
      </c>
      <c r="K76" s="12" t="s">
        <v>564</v>
      </c>
      <c r="L76" s="12" t="s">
        <v>558</v>
      </c>
      <c r="M76" s="12" t="s">
        <v>3164</v>
      </c>
      <c r="N76" s="12"/>
      <c r="O76" s="12" t="s">
        <v>3400</v>
      </c>
      <c r="P76" s="12" t="s">
        <v>3403</v>
      </c>
      <c r="Q76" s="12">
        <v>1</v>
      </c>
      <c r="R76" s="12">
        <v>0</v>
      </c>
      <c r="S76" s="12">
        <v>0</v>
      </c>
      <c r="T76" s="12">
        <v>0</v>
      </c>
      <c r="U76" s="12">
        <v>0</v>
      </c>
      <c r="V76" s="12">
        <v>0</v>
      </c>
      <c r="W76" s="12">
        <v>0</v>
      </c>
      <c r="X76" s="12">
        <v>0</v>
      </c>
      <c r="Y76" s="12">
        <v>0</v>
      </c>
      <c r="Z76" s="12">
        <v>0</v>
      </c>
      <c r="AA76" s="12">
        <v>0</v>
      </c>
      <c r="AB76" s="12">
        <v>1</v>
      </c>
      <c r="AC76" s="12">
        <v>0</v>
      </c>
      <c r="AD76" s="12">
        <v>0</v>
      </c>
      <c r="AE76" s="12">
        <v>0</v>
      </c>
      <c r="AF76" s="12">
        <v>0</v>
      </c>
      <c r="AG76" s="12">
        <v>0</v>
      </c>
      <c r="AH76" s="12">
        <v>0</v>
      </c>
      <c r="AI76" s="12">
        <v>0</v>
      </c>
      <c r="AJ76" s="12">
        <v>0</v>
      </c>
      <c r="AK76" s="12">
        <v>0</v>
      </c>
      <c r="AL76" s="12" t="s">
        <v>3448</v>
      </c>
      <c r="AM76" s="7" t="s">
        <v>608</v>
      </c>
      <c r="AN76" s="7" t="s">
        <v>615</v>
      </c>
      <c r="AO76" s="7">
        <v>2000</v>
      </c>
      <c r="AP76" s="12" t="s">
        <v>3458</v>
      </c>
      <c r="AQ76" s="12">
        <v>1430</v>
      </c>
      <c r="AR76" s="12">
        <v>1</v>
      </c>
      <c r="AS76" s="12" t="s">
        <v>555</v>
      </c>
      <c r="AT76" s="7" t="s">
        <v>349</v>
      </c>
      <c r="AU76" s="12">
        <v>0</v>
      </c>
      <c r="AV76" s="12">
        <v>0</v>
      </c>
      <c r="AW76" s="12">
        <v>0</v>
      </c>
      <c r="AX76" s="12">
        <v>0</v>
      </c>
      <c r="AY76" s="7">
        <v>0</v>
      </c>
      <c r="AZ76" s="12">
        <v>0</v>
      </c>
      <c r="BA76" s="12">
        <v>1</v>
      </c>
      <c r="BB76" s="12">
        <v>1</v>
      </c>
      <c r="BC76" s="12">
        <v>0</v>
      </c>
      <c r="BD76" s="12">
        <v>0</v>
      </c>
      <c r="BE76" s="12">
        <v>0</v>
      </c>
      <c r="BF76" s="7" t="s">
        <v>3259</v>
      </c>
      <c r="BG76" s="7" t="s">
        <v>818</v>
      </c>
      <c r="BH76" s="7">
        <v>1</v>
      </c>
      <c r="BI76" s="7" t="s">
        <v>3253</v>
      </c>
      <c r="BJ76" s="12" t="s">
        <v>3460</v>
      </c>
      <c r="BK76" s="12" t="s">
        <v>3472</v>
      </c>
      <c r="BL76" s="12" t="s">
        <v>3474</v>
      </c>
      <c r="BM76" s="7" t="s">
        <v>787</v>
      </c>
      <c r="BN76" s="7"/>
      <c r="BO76" s="12" t="s">
        <v>1208</v>
      </c>
      <c r="BP76" s="12" t="s">
        <v>1262</v>
      </c>
      <c r="BQ76" s="12"/>
      <c r="BR76" s="12" t="s">
        <v>1077</v>
      </c>
      <c r="BS76" s="12">
        <v>-0.55649999999999999</v>
      </c>
      <c r="BT76" s="12"/>
      <c r="BU76" s="12">
        <f>EXP(BS76)</f>
        <v>0.57321179831314062</v>
      </c>
      <c r="BV76" s="12" t="s">
        <v>3416</v>
      </c>
      <c r="BW76" s="12" t="s">
        <v>1077</v>
      </c>
      <c r="BX76" s="12" t="s">
        <v>1077</v>
      </c>
      <c r="BY76" s="12">
        <v>-3.96</v>
      </c>
      <c r="BZ76" s="12"/>
      <c r="CA76" s="12" t="s">
        <v>1077</v>
      </c>
      <c r="CB76" s="12" t="s">
        <v>1077</v>
      </c>
      <c r="CC76" s="12" t="s">
        <v>1077</v>
      </c>
      <c r="CD76" s="12" t="s">
        <v>1077</v>
      </c>
      <c r="CE76" s="12">
        <v>0.1</v>
      </c>
      <c r="CF76" s="12"/>
      <c r="CG76" s="12"/>
      <c r="CH76" s="12"/>
      <c r="CI76" s="12"/>
      <c r="CJ76" s="12">
        <v>0.55300000000000005</v>
      </c>
      <c r="CK76" s="12" t="s">
        <v>3828</v>
      </c>
      <c r="CL76" s="12" t="s">
        <v>1077</v>
      </c>
      <c r="CM76" s="12" t="s">
        <v>1077</v>
      </c>
      <c r="CN76" s="12" t="s">
        <v>1077</v>
      </c>
      <c r="CO76" s="12" t="s">
        <v>1077</v>
      </c>
      <c r="CP76" s="12"/>
      <c r="CQ76" s="12"/>
      <c r="CR76" s="12"/>
      <c r="CS76" s="12" t="s">
        <v>1077</v>
      </c>
      <c r="CT76" s="12" t="s">
        <v>1077</v>
      </c>
      <c r="CU76" s="12">
        <v>3.5969966823817007E-2</v>
      </c>
      <c r="CV76" s="12" t="s">
        <v>1137</v>
      </c>
      <c r="CW76" s="12"/>
      <c r="CX76" s="57"/>
    </row>
    <row r="77" spans="1:102" ht="16.5" x14ac:dyDescent="0.35">
      <c r="A77" s="56">
        <v>24</v>
      </c>
      <c r="B77" s="12" t="s">
        <v>3715</v>
      </c>
      <c r="C77" s="12">
        <v>24.3</v>
      </c>
      <c r="D77" s="12" t="s">
        <v>1796</v>
      </c>
      <c r="E77" s="12" t="s">
        <v>334</v>
      </c>
      <c r="F77" s="12">
        <v>3</v>
      </c>
      <c r="G77" s="12" t="s">
        <v>212</v>
      </c>
      <c r="H77" s="12" t="s">
        <v>2805</v>
      </c>
      <c r="I77" s="12" t="s">
        <v>349</v>
      </c>
      <c r="J77" s="12" t="s">
        <v>1139</v>
      </c>
      <c r="K77" s="12" t="s">
        <v>576</v>
      </c>
      <c r="L77" s="12" t="s">
        <v>1251</v>
      </c>
      <c r="M77" s="12" t="s">
        <v>3164</v>
      </c>
      <c r="N77" s="12"/>
      <c r="O77" s="12" t="s">
        <v>3400</v>
      </c>
      <c r="P77" s="12" t="s">
        <v>3402</v>
      </c>
      <c r="Q77" s="12">
        <v>1</v>
      </c>
      <c r="R77" s="12">
        <v>0</v>
      </c>
      <c r="S77" s="12">
        <v>0</v>
      </c>
      <c r="T77" s="12">
        <v>0</v>
      </c>
      <c r="U77" s="12">
        <v>0</v>
      </c>
      <c r="V77" s="12">
        <v>0</v>
      </c>
      <c r="W77" s="12">
        <v>0</v>
      </c>
      <c r="X77" s="12">
        <v>0</v>
      </c>
      <c r="Y77" s="12">
        <v>0</v>
      </c>
      <c r="Z77" s="12">
        <v>0</v>
      </c>
      <c r="AA77" s="12">
        <v>0</v>
      </c>
      <c r="AB77" s="12">
        <v>0</v>
      </c>
      <c r="AC77" s="12">
        <v>0</v>
      </c>
      <c r="AD77" s="12">
        <v>0</v>
      </c>
      <c r="AE77" s="12">
        <v>0</v>
      </c>
      <c r="AF77" s="12">
        <v>0</v>
      </c>
      <c r="AG77" s="12">
        <v>0</v>
      </c>
      <c r="AH77" s="12">
        <v>0</v>
      </c>
      <c r="AI77" s="12">
        <v>0</v>
      </c>
      <c r="AJ77" s="12">
        <v>1</v>
      </c>
      <c r="AK77" s="12">
        <v>0</v>
      </c>
      <c r="AL77" s="12" t="s">
        <v>3450</v>
      </c>
      <c r="AM77" s="7" t="s">
        <v>608</v>
      </c>
      <c r="AN77" s="7" t="s">
        <v>648</v>
      </c>
      <c r="AO77" s="7">
        <v>1994</v>
      </c>
      <c r="AP77" s="12" t="s">
        <v>3458</v>
      </c>
      <c r="AQ77" s="12">
        <v>1607</v>
      </c>
      <c r="AR77" s="12">
        <v>1</v>
      </c>
      <c r="AS77" s="12" t="s">
        <v>555</v>
      </c>
      <c r="AT77" s="7" t="s">
        <v>349</v>
      </c>
      <c r="AU77" s="12">
        <v>1</v>
      </c>
      <c r="AV77" s="12">
        <v>0</v>
      </c>
      <c r="AW77" s="12">
        <v>1</v>
      </c>
      <c r="AX77" s="12">
        <v>0</v>
      </c>
      <c r="AY77" s="7">
        <v>0</v>
      </c>
      <c r="AZ77" s="12">
        <v>1</v>
      </c>
      <c r="BA77" s="12">
        <v>1</v>
      </c>
      <c r="BB77" s="12">
        <v>1</v>
      </c>
      <c r="BC77" s="12">
        <v>1</v>
      </c>
      <c r="BD77" s="12">
        <v>0</v>
      </c>
      <c r="BE77" s="12">
        <v>1</v>
      </c>
      <c r="BF77" s="7" t="s">
        <v>772</v>
      </c>
      <c r="BG77" s="7" t="s">
        <v>2788</v>
      </c>
      <c r="BH77" s="7"/>
      <c r="BI77" s="7" t="s">
        <v>2816</v>
      </c>
      <c r="BJ77" s="12" t="s">
        <v>3460</v>
      </c>
      <c r="BK77" s="12" t="s">
        <v>1044</v>
      </c>
      <c r="BL77" s="12" t="s">
        <v>3480</v>
      </c>
      <c r="BM77" s="7" t="s">
        <v>787</v>
      </c>
      <c r="BN77" s="7" t="s">
        <v>775</v>
      </c>
      <c r="BO77" s="12"/>
      <c r="BP77" s="12">
        <v>5</v>
      </c>
      <c r="BQ77" s="12"/>
      <c r="BR77" s="12" t="s">
        <v>1077</v>
      </c>
      <c r="BS77" s="12">
        <v>-0.54</v>
      </c>
      <c r="BT77" s="12"/>
      <c r="BU77" s="12"/>
      <c r="BV77" s="12" t="s">
        <v>1077</v>
      </c>
      <c r="BW77" s="12" t="s">
        <v>1077</v>
      </c>
      <c r="BX77" s="12" t="s">
        <v>1077</v>
      </c>
      <c r="BY77" s="12">
        <v>-3.96</v>
      </c>
      <c r="BZ77" s="12"/>
      <c r="CA77" s="12" t="s">
        <v>1077</v>
      </c>
      <c r="CB77" s="12"/>
      <c r="CC77" s="12"/>
      <c r="CD77" s="12" t="s">
        <v>1077</v>
      </c>
      <c r="CE77" s="12">
        <v>0.05</v>
      </c>
      <c r="CF77" s="12">
        <f>ABS(-3.59)</f>
        <v>3.59</v>
      </c>
      <c r="CG77" s="12"/>
      <c r="CH77" s="12"/>
      <c r="CI77" s="12"/>
      <c r="CJ77" s="12">
        <v>2.1399999999999999E-2</v>
      </c>
      <c r="CK77" s="12" t="s">
        <v>3828</v>
      </c>
      <c r="CL77" s="12" t="s">
        <v>1077</v>
      </c>
      <c r="CM77" s="12">
        <v>0</v>
      </c>
      <c r="CN77" s="12">
        <v>109.49</v>
      </c>
      <c r="CO77" s="12" t="s">
        <v>3419</v>
      </c>
      <c r="CP77" s="12">
        <v>1</v>
      </c>
      <c r="CQ77" s="12">
        <v>14</v>
      </c>
      <c r="CR77" s="12">
        <v>1</v>
      </c>
      <c r="CS77" s="12">
        <v>1592</v>
      </c>
      <c r="CT77" s="12" t="s">
        <v>718</v>
      </c>
      <c r="CU77" s="12" t="s">
        <v>1077</v>
      </c>
      <c r="CV77" s="12" t="s">
        <v>1077</v>
      </c>
      <c r="CW77" s="12"/>
      <c r="CX77" s="57"/>
    </row>
    <row r="78" spans="1:102" x14ac:dyDescent="0.35">
      <c r="A78" s="56">
        <v>59</v>
      </c>
      <c r="B78" s="12" t="s">
        <v>3748</v>
      </c>
      <c r="C78" s="12">
        <v>59.24</v>
      </c>
      <c r="D78" s="12" t="s">
        <v>2187</v>
      </c>
      <c r="E78" s="12" t="s">
        <v>417</v>
      </c>
      <c r="F78" s="12">
        <v>3</v>
      </c>
      <c r="G78" s="12" t="s">
        <v>212</v>
      </c>
      <c r="H78" s="12" t="s">
        <v>2805</v>
      </c>
      <c r="I78" s="12" t="s">
        <v>349</v>
      </c>
      <c r="J78" s="12" t="s">
        <v>1227</v>
      </c>
      <c r="K78" s="12" t="s">
        <v>1166</v>
      </c>
      <c r="L78" s="12" t="s">
        <v>1228</v>
      </c>
      <c r="M78" s="12" t="s">
        <v>3237</v>
      </c>
      <c r="N78" s="12" t="s">
        <v>3435</v>
      </c>
      <c r="O78" s="12" t="s">
        <v>3400</v>
      </c>
      <c r="P78" s="12" t="s">
        <v>3402</v>
      </c>
      <c r="Q78" s="12">
        <v>0</v>
      </c>
      <c r="R78" s="12">
        <v>0</v>
      </c>
      <c r="S78" s="12">
        <v>1</v>
      </c>
      <c r="T78" s="12">
        <v>0</v>
      </c>
      <c r="U78" s="12">
        <v>0</v>
      </c>
      <c r="V78" s="12">
        <v>0</v>
      </c>
      <c r="W78" s="12">
        <v>0</v>
      </c>
      <c r="X78" s="12">
        <v>0</v>
      </c>
      <c r="Y78" s="12">
        <v>0</v>
      </c>
      <c r="Z78" s="12">
        <v>0</v>
      </c>
      <c r="AA78" s="12">
        <v>0</v>
      </c>
      <c r="AB78" s="12">
        <v>0</v>
      </c>
      <c r="AC78" s="12">
        <v>1</v>
      </c>
      <c r="AD78" s="12">
        <v>0</v>
      </c>
      <c r="AE78" s="12">
        <v>1</v>
      </c>
      <c r="AF78" s="12">
        <v>0</v>
      </c>
      <c r="AG78" s="12">
        <v>0</v>
      </c>
      <c r="AH78" s="12">
        <v>0</v>
      </c>
      <c r="AI78" s="12">
        <v>0</v>
      </c>
      <c r="AJ78" s="12">
        <v>0</v>
      </c>
      <c r="AK78" s="12" t="s">
        <v>698</v>
      </c>
      <c r="AL78" s="12" t="s">
        <v>3455</v>
      </c>
      <c r="AM78" s="7" t="s">
        <v>637</v>
      </c>
      <c r="AN78" s="7" t="s">
        <v>665</v>
      </c>
      <c r="AO78" s="7" t="s">
        <v>1253</v>
      </c>
      <c r="AP78" s="12" t="s">
        <v>3235</v>
      </c>
      <c r="AQ78" s="12">
        <v>3574</v>
      </c>
      <c r="AR78" s="12">
        <v>1</v>
      </c>
      <c r="AS78" s="12" t="s">
        <v>555</v>
      </c>
      <c r="AT78" s="7" t="s">
        <v>212</v>
      </c>
      <c r="AU78" s="12">
        <v>1</v>
      </c>
      <c r="AV78" s="12">
        <v>0</v>
      </c>
      <c r="AW78" s="12">
        <v>0</v>
      </c>
      <c r="AX78" s="12">
        <v>0</v>
      </c>
      <c r="AY78" s="7">
        <v>1</v>
      </c>
      <c r="AZ78" s="12">
        <v>0</v>
      </c>
      <c r="BA78" s="12">
        <v>0</v>
      </c>
      <c r="BB78" s="12">
        <v>0</v>
      </c>
      <c r="BC78" s="12">
        <v>1</v>
      </c>
      <c r="BD78" s="12">
        <v>0</v>
      </c>
      <c r="BE78" s="12">
        <v>0</v>
      </c>
      <c r="BF78" s="7" t="s">
        <v>766</v>
      </c>
      <c r="BG78" s="7" t="s">
        <v>1163</v>
      </c>
      <c r="BH78" s="7"/>
      <c r="BI78" s="7" t="s">
        <v>2809</v>
      </c>
      <c r="BJ78" s="12" t="s">
        <v>3459</v>
      </c>
      <c r="BK78" s="12" t="s">
        <v>3463</v>
      </c>
      <c r="BL78" s="12" t="s">
        <v>3481</v>
      </c>
      <c r="BM78" s="7" t="s">
        <v>927</v>
      </c>
      <c r="BN78" s="7"/>
      <c r="BO78" s="12"/>
      <c r="BP78" s="12"/>
      <c r="BQ78" s="12"/>
      <c r="BR78" s="12" t="s">
        <v>1077</v>
      </c>
      <c r="BS78" s="12">
        <v>-1E-3</v>
      </c>
      <c r="BT78" s="12"/>
      <c r="BU78" s="12"/>
      <c r="BV78" s="12" t="s">
        <v>1077</v>
      </c>
      <c r="BW78" s="12" t="s">
        <v>1077</v>
      </c>
      <c r="BX78" s="12" t="s">
        <v>1077</v>
      </c>
      <c r="BY78" s="12">
        <v>-3.95</v>
      </c>
      <c r="BZ78" s="12"/>
      <c r="CA78" s="12" t="s">
        <v>1077</v>
      </c>
      <c r="CB78" s="12" t="s">
        <v>1077</v>
      </c>
      <c r="CC78" s="12" t="s">
        <v>1077</v>
      </c>
      <c r="CD78" s="12" t="s">
        <v>1077</v>
      </c>
      <c r="CE78" s="12" t="s">
        <v>1077</v>
      </c>
      <c r="CF78" s="12"/>
      <c r="CG78" s="12"/>
      <c r="CH78" s="12"/>
      <c r="CI78" s="12"/>
      <c r="CJ78" s="12" t="s">
        <v>718</v>
      </c>
      <c r="CK78" s="12" t="s">
        <v>1077</v>
      </c>
      <c r="CL78" s="12" t="s">
        <v>1077</v>
      </c>
      <c r="CM78" s="12" t="s">
        <v>1077</v>
      </c>
      <c r="CN78" s="12" t="s">
        <v>1077</v>
      </c>
      <c r="CO78" s="12" t="s">
        <v>1077</v>
      </c>
      <c r="CP78" s="12">
        <v>1</v>
      </c>
      <c r="CQ78" s="12">
        <v>7</v>
      </c>
      <c r="CR78" s="12">
        <v>0</v>
      </c>
      <c r="CS78" s="12">
        <v>3567</v>
      </c>
      <c r="CT78" s="12">
        <v>0.26</v>
      </c>
      <c r="CU78" s="12">
        <v>170.59</v>
      </c>
      <c r="CV78" s="12">
        <f>BS78/CT78</f>
        <v>-3.8461538461538459E-3</v>
      </c>
      <c r="CW78" s="12"/>
      <c r="CX78" s="57"/>
    </row>
    <row r="79" spans="1:102" ht="16.5" x14ac:dyDescent="0.35">
      <c r="A79" s="56">
        <v>15</v>
      </c>
      <c r="B79" s="12" t="s">
        <v>3706</v>
      </c>
      <c r="C79" s="12">
        <v>15.7</v>
      </c>
      <c r="D79" s="12" t="s">
        <v>1572</v>
      </c>
      <c r="E79" s="12" t="s">
        <v>314</v>
      </c>
      <c r="F79" s="12" t="s">
        <v>3916</v>
      </c>
      <c r="G79" s="12" t="s">
        <v>212</v>
      </c>
      <c r="H79" s="12" t="s">
        <v>2804</v>
      </c>
      <c r="I79" s="12" t="s">
        <v>349</v>
      </c>
      <c r="J79" s="12" t="s">
        <v>556</v>
      </c>
      <c r="K79" s="12" t="s">
        <v>564</v>
      </c>
      <c r="L79" s="12" t="s">
        <v>558</v>
      </c>
      <c r="M79" s="12" t="s">
        <v>3164</v>
      </c>
      <c r="N79" s="12"/>
      <c r="O79" s="12" t="s">
        <v>3400</v>
      </c>
      <c r="P79" s="12" t="s">
        <v>3403</v>
      </c>
      <c r="Q79" s="12">
        <v>1</v>
      </c>
      <c r="R79" s="12">
        <v>0</v>
      </c>
      <c r="S79" s="12">
        <v>0</v>
      </c>
      <c r="T79" s="12">
        <v>0</v>
      </c>
      <c r="U79" s="12">
        <v>0</v>
      </c>
      <c r="V79" s="12">
        <v>0</v>
      </c>
      <c r="W79" s="12">
        <v>0</v>
      </c>
      <c r="X79" s="12">
        <v>0</v>
      </c>
      <c r="Y79" s="12">
        <v>0</v>
      </c>
      <c r="Z79" s="12">
        <v>0</v>
      </c>
      <c r="AA79" s="12">
        <v>0</v>
      </c>
      <c r="AB79" s="12">
        <v>1</v>
      </c>
      <c r="AC79" s="12">
        <v>0</v>
      </c>
      <c r="AD79" s="12">
        <v>0</v>
      </c>
      <c r="AE79" s="12">
        <v>0</v>
      </c>
      <c r="AF79" s="12">
        <v>0</v>
      </c>
      <c r="AG79" s="12">
        <v>0</v>
      </c>
      <c r="AH79" s="12">
        <v>0</v>
      </c>
      <c r="AI79" s="12">
        <v>0</v>
      </c>
      <c r="AJ79" s="12">
        <v>0</v>
      </c>
      <c r="AK79" s="12">
        <v>0</v>
      </c>
      <c r="AL79" s="12" t="s">
        <v>3448</v>
      </c>
      <c r="AM79" s="7" t="s">
        <v>608</v>
      </c>
      <c r="AN79" s="7" t="s">
        <v>634</v>
      </c>
      <c r="AO79" s="7">
        <v>2000</v>
      </c>
      <c r="AP79" s="12" t="s">
        <v>3458</v>
      </c>
      <c r="AQ79" s="12">
        <v>3307</v>
      </c>
      <c r="AR79" s="12">
        <v>1</v>
      </c>
      <c r="AS79" s="12" t="s">
        <v>555</v>
      </c>
      <c r="AT79" s="7" t="s">
        <v>349</v>
      </c>
      <c r="AU79" s="12">
        <v>0</v>
      </c>
      <c r="AV79" s="12">
        <v>0</v>
      </c>
      <c r="AW79" s="12">
        <v>0</v>
      </c>
      <c r="AX79" s="12">
        <v>0</v>
      </c>
      <c r="AY79" s="7">
        <v>0</v>
      </c>
      <c r="AZ79" s="12">
        <v>0</v>
      </c>
      <c r="BA79" s="12">
        <v>1</v>
      </c>
      <c r="BB79" s="12">
        <v>1</v>
      </c>
      <c r="BC79" s="12">
        <v>0</v>
      </c>
      <c r="BD79" s="12">
        <v>0</v>
      </c>
      <c r="BE79" s="12">
        <v>0</v>
      </c>
      <c r="BF79" s="7" t="s">
        <v>3259</v>
      </c>
      <c r="BG79" s="7" t="s">
        <v>813</v>
      </c>
      <c r="BH79" s="7">
        <v>1</v>
      </c>
      <c r="BI79" s="12" t="s">
        <v>3253</v>
      </c>
      <c r="BJ79" s="12" t="s">
        <v>3460</v>
      </c>
      <c r="BK79" s="12" t="s">
        <v>3472</v>
      </c>
      <c r="BL79" s="12" t="s">
        <v>3474</v>
      </c>
      <c r="BM79" s="7" t="s">
        <v>787</v>
      </c>
      <c r="BN79" s="7"/>
      <c r="BO79" s="12" t="s">
        <v>1208</v>
      </c>
      <c r="BP79" s="12" t="s">
        <v>3502</v>
      </c>
      <c r="BQ79" s="12"/>
      <c r="BR79" s="12" t="s">
        <v>1077</v>
      </c>
      <c r="BS79" s="12">
        <v>0.3624</v>
      </c>
      <c r="BT79" s="12"/>
      <c r="BU79" s="12">
        <f>EXP(BS79)</f>
        <v>1.4367735364483725</v>
      </c>
      <c r="BV79" s="12" t="s">
        <v>3416</v>
      </c>
      <c r="BW79" s="12" t="s">
        <v>1077</v>
      </c>
      <c r="BX79" s="12" t="s">
        <v>1077</v>
      </c>
      <c r="BY79" s="12">
        <v>-3.94</v>
      </c>
      <c r="BZ79" s="12"/>
      <c r="CA79" s="12" t="s">
        <v>1077</v>
      </c>
      <c r="CB79" s="12" t="s">
        <v>1077</v>
      </c>
      <c r="CC79" s="12" t="s">
        <v>1077</v>
      </c>
      <c r="CD79" s="12" t="s">
        <v>1077</v>
      </c>
      <c r="CE79" s="12">
        <v>0.1</v>
      </c>
      <c r="CF79" s="12"/>
      <c r="CG79" s="12"/>
      <c r="CH79" s="12"/>
      <c r="CI79" s="12"/>
      <c r="CJ79" s="12">
        <v>0.59599999999999997</v>
      </c>
      <c r="CK79" s="12" t="s">
        <v>3828</v>
      </c>
      <c r="CL79" s="12" t="s">
        <v>1077</v>
      </c>
      <c r="CM79" s="12" t="s">
        <v>1077</v>
      </c>
      <c r="CN79" s="12" t="s">
        <v>1077</v>
      </c>
      <c r="CO79" s="12" t="s">
        <v>1077</v>
      </c>
      <c r="CP79" s="12"/>
      <c r="CQ79" s="12"/>
      <c r="CR79" s="12"/>
      <c r="CS79" s="12" t="s">
        <v>1077</v>
      </c>
      <c r="CT79" s="12" t="s">
        <v>1077</v>
      </c>
      <c r="CU79" s="12">
        <v>4.0509865549153132E-2</v>
      </c>
      <c r="CV79" s="12" t="s">
        <v>1137</v>
      </c>
      <c r="CW79" s="12"/>
      <c r="CX79" s="57"/>
    </row>
    <row r="80" spans="1:102" ht="16.5" x14ac:dyDescent="0.35">
      <c r="A80" s="56">
        <v>110</v>
      </c>
      <c r="B80" s="12" t="s">
        <v>3803</v>
      </c>
      <c r="C80" s="12">
        <v>110.1</v>
      </c>
      <c r="D80" s="12" t="s">
        <v>2639</v>
      </c>
      <c r="E80" s="12" t="s">
        <v>535</v>
      </c>
      <c r="F80" s="12">
        <v>7</v>
      </c>
      <c r="G80" s="12" t="s">
        <v>212</v>
      </c>
      <c r="H80" s="12" t="s">
        <v>2805</v>
      </c>
      <c r="I80" s="12" t="s">
        <v>349</v>
      </c>
      <c r="J80" s="12" t="s">
        <v>1222</v>
      </c>
      <c r="K80" s="12" t="s">
        <v>564</v>
      </c>
      <c r="L80" s="12" t="s">
        <v>1118</v>
      </c>
      <c r="M80" s="12" t="s">
        <v>3237</v>
      </c>
      <c r="N80" s="12" t="s">
        <v>598</v>
      </c>
      <c r="O80" s="12" t="s">
        <v>3400</v>
      </c>
      <c r="P80" s="12" t="s">
        <v>3404</v>
      </c>
      <c r="Q80" s="12">
        <v>0</v>
      </c>
      <c r="R80" s="12">
        <v>0</v>
      </c>
      <c r="S80" s="12">
        <v>1</v>
      </c>
      <c r="T80" s="12">
        <v>0</v>
      </c>
      <c r="U80" s="12">
        <v>0</v>
      </c>
      <c r="V80" s="12">
        <v>0</v>
      </c>
      <c r="W80" s="12">
        <v>1</v>
      </c>
      <c r="X80" s="12">
        <v>0</v>
      </c>
      <c r="Y80" s="12">
        <v>0</v>
      </c>
      <c r="Z80" s="12">
        <v>1</v>
      </c>
      <c r="AA80" s="12">
        <v>0</v>
      </c>
      <c r="AB80" s="12">
        <v>0</v>
      </c>
      <c r="AC80" s="12">
        <v>0</v>
      </c>
      <c r="AD80" s="12">
        <v>0</v>
      </c>
      <c r="AE80" s="12">
        <v>0</v>
      </c>
      <c r="AF80" s="12">
        <v>0</v>
      </c>
      <c r="AG80" s="12">
        <v>0</v>
      </c>
      <c r="AH80" s="12">
        <v>0</v>
      </c>
      <c r="AI80" s="12">
        <v>0</v>
      </c>
      <c r="AJ80" s="12">
        <v>0</v>
      </c>
      <c r="AK80" s="12">
        <v>0</v>
      </c>
      <c r="AL80" s="12" t="s">
        <v>3448</v>
      </c>
      <c r="AM80" s="7" t="s">
        <v>608</v>
      </c>
      <c r="AN80" s="7" t="s">
        <v>646</v>
      </c>
      <c r="AO80" s="7" t="s">
        <v>747</v>
      </c>
      <c r="AP80" s="12" t="s">
        <v>691</v>
      </c>
      <c r="AQ80" s="12">
        <v>4140</v>
      </c>
      <c r="AR80" s="12">
        <v>1</v>
      </c>
      <c r="AS80" s="12" t="s">
        <v>555</v>
      </c>
      <c r="AT80" s="7" t="s">
        <v>212</v>
      </c>
      <c r="AU80" s="12">
        <v>1</v>
      </c>
      <c r="AV80" s="12">
        <v>1</v>
      </c>
      <c r="AW80" s="12">
        <v>0</v>
      </c>
      <c r="AX80" s="12">
        <v>1</v>
      </c>
      <c r="AY80" s="7">
        <v>1</v>
      </c>
      <c r="AZ80" s="12">
        <v>0</v>
      </c>
      <c r="BA80" s="12">
        <v>1</v>
      </c>
      <c r="BB80" s="12">
        <v>1</v>
      </c>
      <c r="BC80" s="12">
        <v>0</v>
      </c>
      <c r="BD80" s="12">
        <v>1</v>
      </c>
      <c r="BE80" s="12">
        <v>0</v>
      </c>
      <c r="BF80" s="7" t="s">
        <v>3258</v>
      </c>
      <c r="BG80" s="7" t="s">
        <v>957</v>
      </c>
      <c r="BH80" s="7"/>
      <c r="BI80" s="7" t="s">
        <v>3249</v>
      </c>
      <c r="BJ80" s="12" t="s">
        <v>3460</v>
      </c>
      <c r="BK80" s="12" t="s">
        <v>1044</v>
      </c>
      <c r="BL80" s="12" t="s">
        <v>3468</v>
      </c>
      <c r="BM80" s="7" t="s">
        <v>3485</v>
      </c>
      <c r="BN80" s="7" t="s">
        <v>775</v>
      </c>
      <c r="BO80" s="12"/>
      <c r="BP80" s="12" t="s">
        <v>3547</v>
      </c>
      <c r="BQ80" s="12">
        <f>CV80</f>
        <v>-0.17899984033570446</v>
      </c>
      <c r="BR80" s="12" t="s">
        <v>3530</v>
      </c>
      <c r="BS80" s="12">
        <v>-0.33100000000000002</v>
      </c>
      <c r="BT80" s="12">
        <f>EXP(BS80)</f>
        <v>0.7182051690405703</v>
      </c>
      <c r="BU80" s="12"/>
      <c r="BV80" s="12" t="s">
        <v>3415</v>
      </c>
      <c r="BW80" s="12" t="s">
        <v>1077</v>
      </c>
      <c r="BX80" s="12" t="s">
        <v>1077</v>
      </c>
      <c r="BY80" s="12">
        <v>-3.84</v>
      </c>
      <c r="BZ80" s="12"/>
      <c r="CA80" s="12" t="s">
        <v>1077</v>
      </c>
      <c r="CB80" s="12" t="s">
        <v>1077</v>
      </c>
      <c r="CC80" s="12" t="s">
        <v>1077</v>
      </c>
      <c r="CD80" s="12" t="s">
        <v>1077</v>
      </c>
      <c r="CE80" s="12" t="s">
        <v>1077</v>
      </c>
      <c r="CF80" s="12"/>
      <c r="CG80" s="12"/>
      <c r="CH80" s="12">
        <f>BQ80/BY80</f>
        <v>4.6614541754089703E-2</v>
      </c>
      <c r="CI80" s="12" t="s">
        <v>3553</v>
      </c>
      <c r="CJ80" s="12">
        <v>0.29799999999999999</v>
      </c>
      <c r="CK80" s="12" t="s">
        <v>3827</v>
      </c>
      <c r="CL80" s="12" t="s">
        <v>1077</v>
      </c>
      <c r="CM80" s="12" t="s">
        <v>1077</v>
      </c>
      <c r="CN80" s="12" t="s">
        <v>1077</v>
      </c>
      <c r="CO80" s="12" t="s">
        <v>1077</v>
      </c>
      <c r="CP80" s="12"/>
      <c r="CQ80" s="12"/>
      <c r="CR80" s="12"/>
      <c r="CS80" s="12" t="s">
        <v>1077</v>
      </c>
      <c r="CT80" s="12">
        <f>(234+263+237+241+260+62+44)/(6742+6873+6502+6705+6297+2878+3085)</f>
        <v>3.431247121436979E-2</v>
      </c>
      <c r="CU80" s="12">
        <v>0.56000000000000005</v>
      </c>
      <c r="CV80" s="12">
        <f>BS80*CU80*(1-CT80)</f>
        <v>-0.17899984033570446</v>
      </c>
      <c r="CW80" s="12"/>
      <c r="CX80" s="57"/>
    </row>
    <row r="81" spans="1:102" ht="16.5" x14ac:dyDescent="0.35">
      <c r="A81" s="56">
        <v>24</v>
      </c>
      <c r="B81" s="12" t="s">
        <v>3715</v>
      </c>
      <c r="C81" s="12">
        <v>24.2</v>
      </c>
      <c r="D81" s="12" t="s">
        <v>1791</v>
      </c>
      <c r="E81" s="12" t="s">
        <v>334</v>
      </c>
      <c r="F81" s="12">
        <v>3</v>
      </c>
      <c r="G81" s="12" t="s">
        <v>212</v>
      </c>
      <c r="H81" s="12" t="s">
        <v>2805</v>
      </c>
      <c r="I81" s="12" t="s">
        <v>349</v>
      </c>
      <c r="J81" s="12" t="s">
        <v>1139</v>
      </c>
      <c r="K81" s="12" t="s">
        <v>576</v>
      </c>
      <c r="L81" s="12" t="s">
        <v>1251</v>
      </c>
      <c r="M81" s="12" t="s">
        <v>3164</v>
      </c>
      <c r="N81" s="12"/>
      <c r="O81" s="12" t="s">
        <v>3400</v>
      </c>
      <c r="P81" s="12" t="s">
        <v>3402</v>
      </c>
      <c r="Q81" s="12">
        <v>1</v>
      </c>
      <c r="R81" s="12">
        <v>0</v>
      </c>
      <c r="S81" s="12">
        <v>0</v>
      </c>
      <c r="T81" s="12">
        <v>0</v>
      </c>
      <c r="U81" s="12">
        <v>0</v>
      </c>
      <c r="V81" s="12">
        <v>0</v>
      </c>
      <c r="W81" s="12">
        <v>0</v>
      </c>
      <c r="X81" s="12">
        <v>0</v>
      </c>
      <c r="Y81" s="12">
        <v>0</v>
      </c>
      <c r="Z81" s="12">
        <v>0</v>
      </c>
      <c r="AA81" s="12">
        <v>0</v>
      </c>
      <c r="AB81" s="12">
        <v>0</v>
      </c>
      <c r="AC81" s="12">
        <v>0</v>
      </c>
      <c r="AD81" s="12">
        <v>0</v>
      </c>
      <c r="AE81" s="12">
        <v>0</v>
      </c>
      <c r="AF81" s="12">
        <v>0</v>
      </c>
      <c r="AG81" s="12">
        <v>0</v>
      </c>
      <c r="AH81" s="12">
        <v>0</v>
      </c>
      <c r="AI81" s="12">
        <v>0</v>
      </c>
      <c r="AJ81" s="12">
        <v>1</v>
      </c>
      <c r="AK81" s="12">
        <v>0</v>
      </c>
      <c r="AL81" s="12" t="s">
        <v>3450</v>
      </c>
      <c r="AM81" s="7" t="s">
        <v>608</v>
      </c>
      <c r="AN81" s="7" t="s">
        <v>648</v>
      </c>
      <c r="AO81" s="7">
        <v>1994</v>
      </c>
      <c r="AP81" s="12" t="s">
        <v>3458</v>
      </c>
      <c r="AQ81" s="12">
        <v>2572</v>
      </c>
      <c r="AR81" s="12">
        <v>1</v>
      </c>
      <c r="AS81" s="12" t="s">
        <v>555</v>
      </c>
      <c r="AT81" s="7" t="s">
        <v>349</v>
      </c>
      <c r="AU81" s="12">
        <v>1</v>
      </c>
      <c r="AV81" s="12">
        <v>0</v>
      </c>
      <c r="AW81" s="12">
        <v>1</v>
      </c>
      <c r="AX81" s="12">
        <v>0</v>
      </c>
      <c r="AY81" s="7">
        <v>0</v>
      </c>
      <c r="AZ81" s="12">
        <v>1</v>
      </c>
      <c r="BA81" s="12">
        <v>1</v>
      </c>
      <c r="BB81" s="12">
        <v>1</v>
      </c>
      <c r="BC81" s="12">
        <v>1</v>
      </c>
      <c r="BD81" s="12">
        <v>0</v>
      </c>
      <c r="BE81" s="12">
        <v>1</v>
      </c>
      <c r="BF81" s="7" t="s">
        <v>2820</v>
      </c>
      <c r="BG81" s="7" t="s">
        <v>833</v>
      </c>
      <c r="BH81" s="7"/>
      <c r="BI81" s="7" t="s">
        <v>2818</v>
      </c>
      <c r="BJ81" s="12" t="s">
        <v>3460</v>
      </c>
      <c r="BK81" s="12" t="s">
        <v>1044</v>
      </c>
      <c r="BL81" s="12" t="s">
        <v>3480</v>
      </c>
      <c r="BM81" s="7" t="s">
        <v>787</v>
      </c>
      <c r="BN81" s="7" t="s">
        <v>775</v>
      </c>
      <c r="BO81" s="12"/>
      <c r="BP81" s="12">
        <v>5</v>
      </c>
      <c r="BQ81" s="12"/>
      <c r="BR81" s="12" t="s">
        <v>1077</v>
      </c>
      <c r="BS81" s="12">
        <v>-0.01</v>
      </c>
      <c r="BT81" s="12"/>
      <c r="BU81" s="12"/>
      <c r="BV81" s="12" t="s">
        <v>1077</v>
      </c>
      <c r="BW81" s="12" t="s">
        <v>1077</v>
      </c>
      <c r="BX81" s="12" t="s">
        <v>1077</v>
      </c>
      <c r="BY81" s="12">
        <v>-3.81</v>
      </c>
      <c r="BZ81" s="12"/>
      <c r="CA81" s="12" t="s">
        <v>1077</v>
      </c>
      <c r="CB81" s="12"/>
      <c r="CC81" s="12"/>
      <c r="CD81" s="12" t="s">
        <v>1077</v>
      </c>
      <c r="CE81" s="12">
        <v>0.05</v>
      </c>
      <c r="CF81" s="12">
        <f>ABS(-3.87)</f>
        <v>3.87</v>
      </c>
      <c r="CG81" s="12"/>
      <c r="CH81" s="12"/>
      <c r="CI81" s="12"/>
      <c r="CJ81" s="12">
        <v>2.7699999999999999E-2</v>
      </c>
      <c r="CK81" s="12" t="s">
        <v>3828</v>
      </c>
      <c r="CL81" s="12" t="s">
        <v>1077</v>
      </c>
      <c r="CM81" s="12">
        <v>0</v>
      </c>
      <c r="CN81" s="12">
        <v>401.58</v>
      </c>
      <c r="CO81" s="12" t="s">
        <v>3419</v>
      </c>
      <c r="CP81" s="12">
        <v>1</v>
      </c>
      <c r="CQ81" s="12">
        <v>14</v>
      </c>
      <c r="CR81" s="12">
        <v>1</v>
      </c>
      <c r="CS81" s="12">
        <v>2557</v>
      </c>
      <c r="CT81" s="12" t="s">
        <v>718</v>
      </c>
      <c r="CU81" s="12" t="s">
        <v>1077</v>
      </c>
      <c r="CV81" s="12" t="s">
        <v>1077</v>
      </c>
      <c r="CW81" s="12"/>
      <c r="CX81" s="57"/>
    </row>
    <row r="82" spans="1:102" ht="16.5" x14ac:dyDescent="0.35">
      <c r="A82" s="56">
        <v>15</v>
      </c>
      <c r="B82" s="12" t="s">
        <v>3706</v>
      </c>
      <c r="C82" s="12">
        <v>15.6</v>
      </c>
      <c r="D82" s="12" t="s">
        <v>1558</v>
      </c>
      <c r="E82" s="12" t="s">
        <v>313</v>
      </c>
      <c r="F82" s="12" t="s">
        <v>3916</v>
      </c>
      <c r="G82" s="12" t="s">
        <v>212</v>
      </c>
      <c r="H82" s="12" t="s">
        <v>2805</v>
      </c>
      <c r="I82" s="12" t="s">
        <v>212</v>
      </c>
      <c r="J82" s="12" t="s">
        <v>556</v>
      </c>
      <c r="K82" s="12" t="s">
        <v>564</v>
      </c>
      <c r="L82" s="12" t="s">
        <v>558</v>
      </c>
      <c r="M82" s="12" t="s">
        <v>3164</v>
      </c>
      <c r="N82" s="12"/>
      <c r="O82" s="12" t="s">
        <v>3400</v>
      </c>
      <c r="P82" s="12" t="s">
        <v>3403</v>
      </c>
      <c r="Q82" s="12">
        <v>1</v>
      </c>
      <c r="R82" s="12">
        <v>0</v>
      </c>
      <c r="S82" s="12">
        <v>0</v>
      </c>
      <c r="T82" s="12">
        <v>0</v>
      </c>
      <c r="U82" s="12">
        <v>0</v>
      </c>
      <c r="V82" s="12">
        <v>0</v>
      </c>
      <c r="W82" s="12">
        <v>0</v>
      </c>
      <c r="X82" s="12">
        <v>0</v>
      </c>
      <c r="Y82" s="12">
        <v>0</v>
      </c>
      <c r="Z82" s="12">
        <v>0</v>
      </c>
      <c r="AA82" s="12">
        <v>0</v>
      </c>
      <c r="AB82" s="12">
        <v>1</v>
      </c>
      <c r="AC82" s="12">
        <v>0</v>
      </c>
      <c r="AD82" s="12">
        <v>0</v>
      </c>
      <c r="AE82" s="12">
        <v>0</v>
      </c>
      <c r="AF82" s="12">
        <v>0</v>
      </c>
      <c r="AG82" s="12">
        <v>0</v>
      </c>
      <c r="AH82" s="12">
        <v>0</v>
      </c>
      <c r="AI82" s="12">
        <v>0</v>
      </c>
      <c r="AJ82" s="12">
        <v>0</v>
      </c>
      <c r="AK82" s="12">
        <v>0</v>
      </c>
      <c r="AL82" s="12" t="s">
        <v>3448</v>
      </c>
      <c r="AM82" s="7" t="s">
        <v>608</v>
      </c>
      <c r="AN82" s="7" t="s">
        <v>633</v>
      </c>
      <c r="AO82" s="7">
        <v>2000</v>
      </c>
      <c r="AP82" s="12" t="s">
        <v>3458</v>
      </c>
      <c r="AQ82" s="12">
        <v>5727</v>
      </c>
      <c r="AR82" s="12">
        <v>1</v>
      </c>
      <c r="AS82" s="12" t="s">
        <v>555</v>
      </c>
      <c r="AT82" s="7" t="s">
        <v>349</v>
      </c>
      <c r="AU82" s="12">
        <v>0</v>
      </c>
      <c r="AV82" s="12">
        <v>0</v>
      </c>
      <c r="AW82" s="12">
        <v>0</v>
      </c>
      <c r="AX82" s="12">
        <v>0</v>
      </c>
      <c r="AY82" s="7">
        <v>0</v>
      </c>
      <c r="AZ82" s="12">
        <v>0</v>
      </c>
      <c r="BA82" s="12">
        <v>1</v>
      </c>
      <c r="BB82" s="12">
        <v>1</v>
      </c>
      <c r="BC82" s="12">
        <v>0</v>
      </c>
      <c r="BD82" s="12">
        <v>0</v>
      </c>
      <c r="BE82" s="12">
        <v>0</v>
      </c>
      <c r="BF82" s="7" t="s">
        <v>3259</v>
      </c>
      <c r="BG82" s="7" t="s">
        <v>805</v>
      </c>
      <c r="BH82" s="7">
        <v>1</v>
      </c>
      <c r="BI82" s="7" t="s">
        <v>3253</v>
      </c>
      <c r="BJ82" s="12" t="s">
        <v>3460</v>
      </c>
      <c r="BK82" s="12" t="s">
        <v>3472</v>
      </c>
      <c r="BL82" s="12" t="s">
        <v>3474</v>
      </c>
      <c r="BM82" s="7" t="s">
        <v>787</v>
      </c>
      <c r="BN82" s="7"/>
      <c r="BO82" s="12" t="s">
        <v>1208</v>
      </c>
      <c r="BP82" s="12" t="s">
        <v>1262</v>
      </c>
      <c r="BQ82" s="12"/>
      <c r="BR82" s="12" t="s">
        <v>1077</v>
      </c>
      <c r="BS82" s="12">
        <v>-0.25180000000000002</v>
      </c>
      <c r="BT82" s="12"/>
      <c r="BU82" s="12">
        <f>EXP(BS82)</f>
        <v>0.77740020256249109</v>
      </c>
      <c r="BV82" s="12" t="s">
        <v>3416</v>
      </c>
      <c r="BW82" s="12" t="s">
        <v>1077</v>
      </c>
      <c r="BX82" s="12" t="s">
        <v>1077</v>
      </c>
      <c r="BY82" s="12">
        <v>-3.79</v>
      </c>
      <c r="BZ82" s="12"/>
      <c r="CA82" s="12" t="s">
        <v>1077</v>
      </c>
      <c r="CB82" s="12" t="s">
        <v>1077</v>
      </c>
      <c r="CC82" s="12" t="s">
        <v>1077</v>
      </c>
      <c r="CD82" s="12" t="s">
        <v>1077</v>
      </c>
      <c r="CE82" s="12">
        <v>0.1</v>
      </c>
      <c r="CF82" s="12"/>
      <c r="CG82" s="12"/>
      <c r="CH82" s="12"/>
      <c r="CI82" s="12"/>
      <c r="CJ82" s="12">
        <v>0.59099999999999997</v>
      </c>
      <c r="CK82" s="12" t="s">
        <v>3828</v>
      </c>
      <c r="CL82" s="12" t="s">
        <v>1077</v>
      </c>
      <c r="CM82" s="12" t="s">
        <v>1077</v>
      </c>
      <c r="CN82" s="12" t="s">
        <v>1077</v>
      </c>
      <c r="CO82" s="12" t="s">
        <v>1077</v>
      </c>
      <c r="CP82" s="12"/>
      <c r="CQ82" s="12"/>
      <c r="CR82" s="12"/>
      <c r="CS82" s="12" t="s">
        <v>1077</v>
      </c>
      <c r="CT82" s="12" t="s">
        <v>1077</v>
      </c>
      <c r="CU82" s="12">
        <v>5.2034223851929455E-2</v>
      </c>
      <c r="CV82" s="12" t="s">
        <v>1137</v>
      </c>
      <c r="CW82" s="12"/>
      <c r="CX82" s="57"/>
    </row>
    <row r="83" spans="1:102" ht="16.5" x14ac:dyDescent="0.35">
      <c r="A83" s="56">
        <v>15</v>
      </c>
      <c r="B83" s="12" t="s">
        <v>3706</v>
      </c>
      <c r="C83" s="12">
        <v>15.9</v>
      </c>
      <c r="D83" s="12" t="s">
        <v>1588</v>
      </c>
      <c r="E83" s="12" t="s">
        <v>316</v>
      </c>
      <c r="F83" s="12" t="s">
        <v>3916</v>
      </c>
      <c r="G83" s="12" t="s">
        <v>212</v>
      </c>
      <c r="H83" s="12" t="s">
        <v>2805</v>
      </c>
      <c r="I83" s="12" t="s">
        <v>212</v>
      </c>
      <c r="J83" s="12" t="s">
        <v>556</v>
      </c>
      <c r="K83" s="12" t="s">
        <v>564</v>
      </c>
      <c r="L83" s="12" t="s">
        <v>558</v>
      </c>
      <c r="M83" s="12" t="s">
        <v>3164</v>
      </c>
      <c r="N83" s="12"/>
      <c r="O83" s="12" t="s">
        <v>3400</v>
      </c>
      <c r="P83" s="12" t="s">
        <v>3403</v>
      </c>
      <c r="Q83" s="12">
        <v>1</v>
      </c>
      <c r="R83" s="12">
        <v>0</v>
      </c>
      <c r="S83" s="12">
        <v>0</v>
      </c>
      <c r="T83" s="12">
        <v>0</v>
      </c>
      <c r="U83" s="12">
        <v>0</v>
      </c>
      <c r="V83" s="12">
        <v>0</v>
      </c>
      <c r="W83" s="12">
        <v>0</v>
      </c>
      <c r="X83" s="12">
        <v>0</v>
      </c>
      <c r="Y83" s="12">
        <v>0</v>
      </c>
      <c r="Z83" s="12">
        <v>0</v>
      </c>
      <c r="AA83" s="12">
        <v>0</v>
      </c>
      <c r="AB83" s="12">
        <v>1</v>
      </c>
      <c r="AC83" s="12">
        <v>0</v>
      </c>
      <c r="AD83" s="12">
        <v>0</v>
      </c>
      <c r="AE83" s="12">
        <v>0</v>
      </c>
      <c r="AF83" s="12">
        <v>0</v>
      </c>
      <c r="AG83" s="12">
        <v>0</v>
      </c>
      <c r="AH83" s="12">
        <v>0</v>
      </c>
      <c r="AI83" s="12">
        <v>0</v>
      </c>
      <c r="AJ83" s="12">
        <v>0</v>
      </c>
      <c r="AK83" s="12">
        <v>0</v>
      </c>
      <c r="AL83" s="12" t="s">
        <v>3448</v>
      </c>
      <c r="AM83" s="7" t="s">
        <v>608</v>
      </c>
      <c r="AN83" s="7" t="s">
        <v>635</v>
      </c>
      <c r="AO83" s="7">
        <v>2000</v>
      </c>
      <c r="AP83" s="12" t="s">
        <v>3458</v>
      </c>
      <c r="AQ83" s="12">
        <v>593</v>
      </c>
      <c r="AR83" s="12">
        <v>1</v>
      </c>
      <c r="AS83" s="12" t="s">
        <v>555</v>
      </c>
      <c r="AT83" s="7" t="s">
        <v>349</v>
      </c>
      <c r="AU83" s="12">
        <v>0</v>
      </c>
      <c r="AV83" s="12">
        <v>0</v>
      </c>
      <c r="AW83" s="12">
        <v>0</v>
      </c>
      <c r="AX83" s="12">
        <v>0</v>
      </c>
      <c r="AY83" s="7">
        <v>0</v>
      </c>
      <c r="AZ83" s="12">
        <v>0</v>
      </c>
      <c r="BA83" s="12">
        <v>1</v>
      </c>
      <c r="BB83" s="12">
        <v>1</v>
      </c>
      <c r="BC83" s="12">
        <v>0</v>
      </c>
      <c r="BD83" s="12">
        <v>0</v>
      </c>
      <c r="BE83" s="12">
        <v>0</v>
      </c>
      <c r="BF83" s="7" t="s">
        <v>3259</v>
      </c>
      <c r="BG83" s="7" t="s">
        <v>808</v>
      </c>
      <c r="BH83" s="7">
        <v>1</v>
      </c>
      <c r="BI83" s="7" t="s">
        <v>3253</v>
      </c>
      <c r="BJ83" s="12" t="s">
        <v>3460</v>
      </c>
      <c r="BK83" s="12" t="s">
        <v>3472</v>
      </c>
      <c r="BL83" s="12" t="s">
        <v>3474</v>
      </c>
      <c r="BM83" s="7" t="s">
        <v>787</v>
      </c>
      <c r="BN83" s="7"/>
      <c r="BO83" s="12" t="s">
        <v>1208</v>
      </c>
      <c r="BP83" s="12" t="s">
        <v>1262</v>
      </c>
      <c r="BQ83" s="12"/>
      <c r="BR83" s="12" t="s">
        <v>1077</v>
      </c>
      <c r="BS83" s="12">
        <v>-0.4637</v>
      </c>
      <c r="BT83" s="12"/>
      <c r="BU83" s="12">
        <f>EXP(BS83)</f>
        <v>0.62895221183062811</v>
      </c>
      <c r="BV83" s="12" t="s">
        <v>3416</v>
      </c>
      <c r="BW83" s="12" t="s">
        <v>1077</v>
      </c>
      <c r="BX83" s="12" t="s">
        <v>1077</v>
      </c>
      <c r="BY83" s="12">
        <v>-3.69</v>
      </c>
      <c r="BZ83" s="12"/>
      <c r="CA83" s="12" t="s">
        <v>1077</v>
      </c>
      <c r="CB83" s="12" t="s">
        <v>1077</v>
      </c>
      <c r="CC83" s="12" t="s">
        <v>1077</v>
      </c>
      <c r="CD83" s="12" t="s">
        <v>1077</v>
      </c>
      <c r="CE83" s="12">
        <v>0.1</v>
      </c>
      <c r="CF83" s="12"/>
      <c r="CG83" s="12"/>
      <c r="CH83" s="12"/>
      <c r="CI83" s="12"/>
      <c r="CJ83" s="12">
        <v>0.52600000000000002</v>
      </c>
      <c r="CK83" s="12" t="s">
        <v>3828</v>
      </c>
      <c r="CL83" s="12" t="s">
        <v>1077</v>
      </c>
      <c r="CM83" s="12" t="s">
        <v>1077</v>
      </c>
      <c r="CN83" s="12" t="s">
        <v>1077</v>
      </c>
      <c r="CO83" s="12" t="s">
        <v>1077</v>
      </c>
      <c r="CP83" s="12"/>
      <c r="CQ83" s="12"/>
      <c r="CR83" s="12"/>
      <c r="CS83" s="12" t="s">
        <v>1077</v>
      </c>
      <c r="CT83" s="12" t="s">
        <v>1077</v>
      </c>
      <c r="CU83" s="12">
        <v>0.14999126942552821</v>
      </c>
      <c r="CV83" s="12"/>
      <c r="CW83" s="12"/>
      <c r="CX83" s="57"/>
    </row>
    <row r="84" spans="1:102" x14ac:dyDescent="0.35">
      <c r="A84" s="56">
        <v>59</v>
      </c>
      <c r="B84" s="12" t="s">
        <v>3748</v>
      </c>
      <c r="C84" s="12">
        <v>59.9</v>
      </c>
      <c r="D84" s="12" t="s">
        <v>2194</v>
      </c>
      <c r="E84" s="12" t="s">
        <v>424</v>
      </c>
      <c r="F84" s="12">
        <v>3</v>
      </c>
      <c r="G84" s="12" t="s">
        <v>212</v>
      </c>
      <c r="H84" s="12" t="s">
        <v>2805</v>
      </c>
      <c r="I84" s="12" t="s">
        <v>349</v>
      </c>
      <c r="J84" s="12" t="s">
        <v>1227</v>
      </c>
      <c r="K84" s="12" t="s">
        <v>1164</v>
      </c>
      <c r="L84" s="12" t="s">
        <v>1228</v>
      </c>
      <c r="M84" s="12" t="s">
        <v>3237</v>
      </c>
      <c r="N84" s="12" t="s">
        <v>3435</v>
      </c>
      <c r="O84" s="12" t="s">
        <v>3400</v>
      </c>
      <c r="P84" s="12" t="s">
        <v>3402</v>
      </c>
      <c r="Q84" s="12">
        <v>0</v>
      </c>
      <c r="R84" s="12">
        <v>0</v>
      </c>
      <c r="S84" s="12">
        <v>1</v>
      </c>
      <c r="T84" s="12">
        <v>0</v>
      </c>
      <c r="U84" s="12">
        <v>0</v>
      </c>
      <c r="V84" s="12">
        <v>0</v>
      </c>
      <c r="W84" s="12">
        <v>0</v>
      </c>
      <c r="X84" s="12">
        <v>0</v>
      </c>
      <c r="Y84" s="12">
        <v>0</v>
      </c>
      <c r="Z84" s="12">
        <v>0</v>
      </c>
      <c r="AA84" s="12">
        <v>0</v>
      </c>
      <c r="AB84" s="12">
        <v>0</v>
      </c>
      <c r="AC84" s="12">
        <v>1</v>
      </c>
      <c r="AD84" s="12">
        <v>0</v>
      </c>
      <c r="AE84" s="12">
        <v>0</v>
      </c>
      <c r="AF84" s="12">
        <v>0</v>
      </c>
      <c r="AG84" s="12">
        <v>0</v>
      </c>
      <c r="AH84" s="12">
        <v>0</v>
      </c>
      <c r="AI84" s="12">
        <v>0</v>
      </c>
      <c r="AJ84" s="12">
        <v>0</v>
      </c>
      <c r="AK84" s="12" t="s">
        <v>697</v>
      </c>
      <c r="AL84" s="12" t="s">
        <v>3454</v>
      </c>
      <c r="AM84" s="7" t="s">
        <v>637</v>
      </c>
      <c r="AN84" s="7" t="s">
        <v>665</v>
      </c>
      <c r="AO84" s="7" t="s">
        <v>1253</v>
      </c>
      <c r="AP84" s="12" t="s">
        <v>3235</v>
      </c>
      <c r="AQ84" s="12">
        <v>2613</v>
      </c>
      <c r="AR84" s="12">
        <v>1</v>
      </c>
      <c r="AS84" s="12" t="s">
        <v>555</v>
      </c>
      <c r="AT84" s="7" t="s">
        <v>212</v>
      </c>
      <c r="AU84" s="12">
        <v>1</v>
      </c>
      <c r="AV84" s="12">
        <v>0</v>
      </c>
      <c r="AW84" s="12">
        <v>0</v>
      </c>
      <c r="AX84" s="12">
        <v>0</v>
      </c>
      <c r="AY84" s="7">
        <v>1</v>
      </c>
      <c r="AZ84" s="12">
        <v>0</v>
      </c>
      <c r="BA84" s="12">
        <v>0</v>
      </c>
      <c r="BB84" s="12">
        <v>0</v>
      </c>
      <c r="BC84" s="12">
        <v>1</v>
      </c>
      <c r="BD84" s="12">
        <v>0</v>
      </c>
      <c r="BE84" s="12">
        <v>0</v>
      </c>
      <c r="BF84" s="7" t="s">
        <v>766</v>
      </c>
      <c r="BG84" s="7" t="s">
        <v>1163</v>
      </c>
      <c r="BH84" s="7"/>
      <c r="BI84" s="7" t="s">
        <v>2809</v>
      </c>
      <c r="BJ84" s="12" t="s">
        <v>3460</v>
      </c>
      <c r="BK84" s="12" t="s">
        <v>3463</v>
      </c>
      <c r="BL84" s="12" t="s">
        <v>3468</v>
      </c>
      <c r="BM84" s="7" t="s">
        <v>927</v>
      </c>
      <c r="BN84" s="7"/>
      <c r="BO84" s="12"/>
      <c r="BP84" s="12"/>
      <c r="BQ84" s="12"/>
      <c r="BR84" s="12" t="s">
        <v>1077</v>
      </c>
      <c r="BS84" s="12">
        <v>-1E-3</v>
      </c>
      <c r="BT84" s="12"/>
      <c r="BU84" s="12"/>
      <c r="BV84" s="12" t="s">
        <v>1077</v>
      </c>
      <c r="BW84" s="12" t="s">
        <v>1077</v>
      </c>
      <c r="BX84" s="12" t="s">
        <v>1077</v>
      </c>
      <c r="BY84" s="12">
        <v>-3.67</v>
      </c>
      <c r="BZ84" s="12"/>
      <c r="CA84" s="12" t="s">
        <v>1077</v>
      </c>
      <c r="CB84" s="12" t="s">
        <v>1077</v>
      </c>
      <c r="CC84" s="12" t="s">
        <v>1077</v>
      </c>
      <c r="CD84" s="12" t="s">
        <v>1077</v>
      </c>
      <c r="CE84" s="12" t="s">
        <v>1077</v>
      </c>
      <c r="CF84" s="12"/>
      <c r="CG84" s="12"/>
      <c r="CH84" s="12"/>
      <c r="CI84" s="12"/>
      <c r="CJ84" s="12" t="s">
        <v>718</v>
      </c>
      <c r="CK84" s="12" t="s">
        <v>1077</v>
      </c>
      <c r="CL84" s="12" t="s">
        <v>1077</v>
      </c>
      <c r="CM84" s="12" t="s">
        <v>1077</v>
      </c>
      <c r="CN84" s="12" t="s">
        <v>1077</v>
      </c>
      <c r="CO84" s="12" t="s">
        <v>1077</v>
      </c>
      <c r="CP84" s="12">
        <v>1</v>
      </c>
      <c r="CQ84" s="12">
        <v>14</v>
      </c>
      <c r="CR84" s="12">
        <v>0</v>
      </c>
      <c r="CS84" s="12">
        <v>2599</v>
      </c>
      <c r="CT84" s="12">
        <v>6.15</v>
      </c>
      <c r="CU84" s="12">
        <v>33.04</v>
      </c>
      <c r="CV84" s="12">
        <f>BS84/CT84</f>
        <v>-1.6260162601626016E-4</v>
      </c>
      <c r="CW84" s="12"/>
      <c r="CX84" s="57"/>
    </row>
    <row r="85" spans="1:102" x14ac:dyDescent="0.35">
      <c r="A85" s="56">
        <v>59</v>
      </c>
      <c r="B85" s="12" t="s">
        <v>3748</v>
      </c>
      <c r="C85" s="12">
        <v>59.2</v>
      </c>
      <c r="D85" s="12" t="s">
        <v>2189</v>
      </c>
      <c r="E85" s="12" t="s">
        <v>413</v>
      </c>
      <c r="F85" s="12">
        <v>3</v>
      </c>
      <c r="G85" s="12" t="s">
        <v>212</v>
      </c>
      <c r="H85" s="12" t="s">
        <v>2805</v>
      </c>
      <c r="I85" s="12" t="s">
        <v>349</v>
      </c>
      <c r="J85" s="12" t="s">
        <v>1227</v>
      </c>
      <c r="K85" s="12" t="s">
        <v>1164</v>
      </c>
      <c r="L85" s="12" t="s">
        <v>1228</v>
      </c>
      <c r="M85" s="12" t="s">
        <v>3237</v>
      </c>
      <c r="N85" s="12" t="s">
        <v>3435</v>
      </c>
      <c r="O85" s="12" t="s">
        <v>3400</v>
      </c>
      <c r="P85" s="12" t="s">
        <v>3402</v>
      </c>
      <c r="Q85" s="12">
        <v>0</v>
      </c>
      <c r="R85" s="12">
        <v>0</v>
      </c>
      <c r="S85" s="12">
        <v>1</v>
      </c>
      <c r="T85" s="12">
        <v>0</v>
      </c>
      <c r="U85" s="12">
        <v>0</v>
      </c>
      <c r="V85" s="12">
        <v>0</v>
      </c>
      <c r="W85" s="12">
        <v>0</v>
      </c>
      <c r="X85" s="12">
        <v>0</v>
      </c>
      <c r="Y85" s="12">
        <v>0</v>
      </c>
      <c r="Z85" s="12">
        <v>0</v>
      </c>
      <c r="AA85" s="12">
        <v>0</v>
      </c>
      <c r="AB85" s="12">
        <v>0</v>
      </c>
      <c r="AC85" s="12">
        <v>1</v>
      </c>
      <c r="AD85" s="12">
        <v>0</v>
      </c>
      <c r="AE85" s="12">
        <v>1</v>
      </c>
      <c r="AF85" s="12">
        <v>0</v>
      </c>
      <c r="AG85" s="12">
        <v>0</v>
      </c>
      <c r="AH85" s="12">
        <v>0</v>
      </c>
      <c r="AI85" s="12">
        <v>0</v>
      </c>
      <c r="AJ85" s="12">
        <v>0</v>
      </c>
      <c r="AK85" s="12" t="s">
        <v>698</v>
      </c>
      <c r="AL85" s="12" t="s">
        <v>3455</v>
      </c>
      <c r="AM85" s="7" t="s">
        <v>637</v>
      </c>
      <c r="AN85" s="7" t="s">
        <v>665</v>
      </c>
      <c r="AO85" s="7" t="s">
        <v>1253</v>
      </c>
      <c r="AP85" s="12" t="s">
        <v>3235</v>
      </c>
      <c r="AQ85" s="12">
        <v>3574</v>
      </c>
      <c r="AR85" s="12">
        <v>1</v>
      </c>
      <c r="AS85" s="12" t="s">
        <v>555</v>
      </c>
      <c r="AT85" s="7" t="s">
        <v>212</v>
      </c>
      <c r="AU85" s="12">
        <v>1</v>
      </c>
      <c r="AV85" s="12">
        <v>0</v>
      </c>
      <c r="AW85" s="12">
        <v>0</v>
      </c>
      <c r="AX85" s="12">
        <v>0</v>
      </c>
      <c r="AY85" s="7">
        <v>1</v>
      </c>
      <c r="AZ85" s="12">
        <v>0</v>
      </c>
      <c r="BA85" s="12">
        <v>0</v>
      </c>
      <c r="BB85" s="12">
        <v>0</v>
      </c>
      <c r="BC85" s="12">
        <v>1</v>
      </c>
      <c r="BD85" s="12">
        <v>0</v>
      </c>
      <c r="BE85" s="12">
        <v>0</v>
      </c>
      <c r="BF85" s="7" t="s">
        <v>766</v>
      </c>
      <c r="BG85" s="7" t="s">
        <v>1163</v>
      </c>
      <c r="BH85" s="7"/>
      <c r="BI85" s="7" t="s">
        <v>2809</v>
      </c>
      <c r="BJ85" s="12" t="s">
        <v>3460</v>
      </c>
      <c r="BK85" s="12" t="s">
        <v>3463</v>
      </c>
      <c r="BL85" s="12" t="s">
        <v>3481</v>
      </c>
      <c r="BM85" s="7" t="s">
        <v>927</v>
      </c>
      <c r="BN85" s="7"/>
      <c r="BO85" s="12"/>
      <c r="BP85" s="12"/>
      <c r="BQ85" s="12"/>
      <c r="BR85" s="12" t="s">
        <v>1077</v>
      </c>
      <c r="BS85" s="12">
        <v>-1E-3</v>
      </c>
      <c r="BT85" s="12"/>
      <c r="BU85" s="12"/>
      <c r="BV85" s="12" t="s">
        <v>1077</v>
      </c>
      <c r="BW85" s="12" t="s">
        <v>1077</v>
      </c>
      <c r="BX85" s="12" t="s">
        <v>1077</v>
      </c>
      <c r="BY85" s="12">
        <v>-3.62</v>
      </c>
      <c r="BZ85" s="12"/>
      <c r="CA85" s="12" t="s">
        <v>1077</v>
      </c>
      <c r="CB85" s="12" t="s">
        <v>1077</v>
      </c>
      <c r="CC85" s="12" t="s">
        <v>1077</v>
      </c>
      <c r="CD85" s="12" t="s">
        <v>1077</v>
      </c>
      <c r="CE85" s="12" t="s">
        <v>1077</v>
      </c>
      <c r="CF85" s="12"/>
      <c r="CG85" s="12"/>
      <c r="CH85" s="12"/>
      <c r="CI85" s="12"/>
      <c r="CJ85" s="12" t="s">
        <v>718</v>
      </c>
      <c r="CK85" s="12" t="s">
        <v>1077</v>
      </c>
      <c r="CL85" s="12" t="s">
        <v>1077</v>
      </c>
      <c r="CM85" s="12" t="s">
        <v>1077</v>
      </c>
      <c r="CN85" s="12" t="s">
        <v>1077</v>
      </c>
      <c r="CO85" s="12" t="s">
        <v>1077</v>
      </c>
      <c r="CP85" s="12">
        <v>1</v>
      </c>
      <c r="CQ85" s="12">
        <v>7</v>
      </c>
      <c r="CR85" s="12">
        <v>0</v>
      </c>
      <c r="CS85" s="12">
        <v>3567</v>
      </c>
      <c r="CT85" s="12">
        <v>0.18</v>
      </c>
      <c r="CU85" s="12">
        <v>170.59</v>
      </c>
      <c r="CV85" s="12">
        <f>BS85/CT85</f>
        <v>-5.5555555555555558E-3</v>
      </c>
      <c r="CW85" s="12"/>
      <c r="CX85" s="57"/>
    </row>
    <row r="86" spans="1:102" ht="16.5" x14ac:dyDescent="0.35">
      <c r="A86" s="56">
        <v>15</v>
      </c>
      <c r="B86" s="12" t="s">
        <v>3706</v>
      </c>
      <c r="C86" s="12">
        <v>15.1</v>
      </c>
      <c r="D86" s="12" t="s">
        <v>1597</v>
      </c>
      <c r="E86" s="12" t="s">
        <v>317</v>
      </c>
      <c r="F86" s="12" t="s">
        <v>3916</v>
      </c>
      <c r="G86" s="12" t="s">
        <v>212</v>
      </c>
      <c r="H86" s="12" t="s">
        <v>2805</v>
      </c>
      <c r="I86" s="12" t="s">
        <v>212</v>
      </c>
      <c r="J86" s="12" t="s">
        <v>556</v>
      </c>
      <c r="K86" s="12" t="s">
        <v>564</v>
      </c>
      <c r="L86" s="12" t="s">
        <v>558</v>
      </c>
      <c r="M86" s="12" t="s">
        <v>3164</v>
      </c>
      <c r="N86" s="12"/>
      <c r="O86" s="12" t="s">
        <v>3400</v>
      </c>
      <c r="P86" s="12" t="s">
        <v>3403</v>
      </c>
      <c r="Q86" s="12">
        <v>1</v>
      </c>
      <c r="R86" s="12">
        <v>0</v>
      </c>
      <c r="S86" s="12">
        <v>0</v>
      </c>
      <c r="T86" s="12">
        <v>0</v>
      </c>
      <c r="U86" s="12">
        <v>0</v>
      </c>
      <c r="V86" s="12">
        <v>0</v>
      </c>
      <c r="W86" s="12">
        <v>0</v>
      </c>
      <c r="X86" s="12">
        <v>0</v>
      </c>
      <c r="Y86" s="12">
        <v>0</v>
      </c>
      <c r="Z86" s="12">
        <v>0</v>
      </c>
      <c r="AA86" s="12">
        <v>0</v>
      </c>
      <c r="AB86" s="12">
        <v>1</v>
      </c>
      <c r="AC86" s="12">
        <v>0</v>
      </c>
      <c r="AD86" s="12">
        <v>0</v>
      </c>
      <c r="AE86" s="12">
        <v>0</v>
      </c>
      <c r="AF86" s="12">
        <v>0</v>
      </c>
      <c r="AG86" s="12">
        <v>0</v>
      </c>
      <c r="AH86" s="12">
        <v>0</v>
      </c>
      <c r="AI86" s="12">
        <v>0</v>
      </c>
      <c r="AJ86" s="12">
        <v>0</v>
      </c>
      <c r="AK86" s="12">
        <v>0</v>
      </c>
      <c r="AL86" s="12" t="s">
        <v>3448</v>
      </c>
      <c r="AM86" s="7" t="s">
        <v>608</v>
      </c>
      <c r="AN86" s="7" t="s">
        <v>636</v>
      </c>
      <c r="AO86" s="7">
        <v>2000</v>
      </c>
      <c r="AP86" s="12" t="s">
        <v>3458</v>
      </c>
      <c r="AQ86" s="12">
        <v>397</v>
      </c>
      <c r="AR86" s="12">
        <v>1</v>
      </c>
      <c r="AS86" s="12" t="s">
        <v>555</v>
      </c>
      <c r="AT86" s="7" t="s">
        <v>349</v>
      </c>
      <c r="AU86" s="12">
        <v>0</v>
      </c>
      <c r="AV86" s="12">
        <v>0</v>
      </c>
      <c r="AW86" s="12">
        <v>0</v>
      </c>
      <c r="AX86" s="12">
        <v>0</v>
      </c>
      <c r="AY86" s="7">
        <v>0</v>
      </c>
      <c r="AZ86" s="12">
        <v>0</v>
      </c>
      <c r="BA86" s="12">
        <v>1</v>
      </c>
      <c r="BB86" s="12">
        <v>1</v>
      </c>
      <c r="BC86" s="12">
        <v>0</v>
      </c>
      <c r="BD86" s="12">
        <v>0</v>
      </c>
      <c r="BE86" s="12">
        <v>0</v>
      </c>
      <c r="BF86" s="7" t="s">
        <v>3259</v>
      </c>
      <c r="BG86" s="7" t="s">
        <v>805</v>
      </c>
      <c r="BH86" s="7">
        <v>1</v>
      </c>
      <c r="BI86" s="7" t="s">
        <v>3253</v>
      </c>
      <c r="BJ86" s="12" t="s">
        <v>3460</v>
      </c>
      <c r="BK86" s="12" t="s">
        <v>3472</v>
      </c>
      <c r="BL86" s="12" t="s">
        <v>3474</v>
      </c>
      <c r="BM86" s="7" t="s">
        <v>787</v>
      </c>
      <c r="BN86" s="7"/>
      <c r="BO86" s="12" t="s">
        <v>1208</v>
      </c>
      <c r="BP86" s="12" t="s">
        <v>1262</v>
      </c>
      <c r="BQ86" s="12"/>
      <c r="BR86" s="12" t="s">
        <v>1077</v>
      </c>
      <c r="BS86" s="12">
        <v>-0.58989999999999998</v>
      </c>
      <c r="BT86" s="12"/>
      <c r="BU86" s="12">
        <f>EXP(BS86)</f>
        <v>0.55438272023470936</v>
      </c>
      <c r="BV86" s="12" t="s">
        <v>3416</v>
      </c>
      <c r="BW86" s="12" t="s">
        <v>1077</v>
      </c>
      <c r="BX86" s="12" t="s">
        <v>1077</v>
      </c>
      <c r="BY86" s="12">
        <v>-3.5</v>
      </c>
      <c r="BZ86" s="12"/>
      <c r="CA86" s="12" t="s">
        <v>1077</v>
      </c>
      <c r="CB86" s="12" t="s">
        <v>1077</v>
      </c>
      <c r="CC86" s="12" t="s">
        <v>1077</v>
      </c>
      <c r="CD86" s="12" t="s">
        <v>1077</v>
      </c>
      <c r="CE86" s="12">
        <v>0.1</v>
      </c>
      <c r="CF86" s="12"/>
      <c r="CG86" s="12"/>
      <c r="CH86" s="12"/>
      <c r="CI86" s="12"/>
      <c r="CJ86" s="12">
        <v>0.46800000000000003</v>
      </c>
      <c r="CK86" s="12" t="s">
        <v>3828</v>
      </c>
      <c r="CL86" s="12" t="s">
        <v>1077</v>
      </c>
      <c r="CM86" s="12" t="s">
        <v>1077</v>
      </c>
      <c r="CN86" s="12" t="s">
        <v>1077</v>
      </c>
      <c r="CO86" s="12" t="s">
        <v>1077</v>
      </c>
      <c r="CP86" s="12"/>
      <c r="CQ86" s="12"/>
      <c r="CR86" s="12"/>
      <c r="CS86" s="12" t="s">
        <v>1077</v>
      </c>
      <c r="CT86" s="12" t="s">
        <v>1077</v>
      </c>
      <c r="CU86" s="12">
        <v>5.2034223851929455E-2</v>
      </c>
      <c r="CV86" s="12"/>
      <c r="CW86" s="12"/>
      <c r="CX86" s="57"/>
    </row>
    <row r="87" spans="1:102" x14ac:dyDescent="0.35">
      <c r="A87" s="56">
        <v>59</v>
      </c>
      <c r="B87" s="12" t="s">
        <v>3748</v>
      </c>
      <c r="C87" s="12">
        <v>59.14</v>
      </c>
      <c r="D87" s="12" t="s">
        <v>2195</v>
      </c>
      <c r="E87" s="12" t="s">
        <v>408</v>
      </c>
      <c r="F87" s="12">
        <v>3</v>
      </c>
      <c r="G87" s="12" t="s">
        <v>212</v>
      </c>
      <c r="H87" s="12" t="s">
        <v>2805</v>
      </c>
      <c r="I87" s="12" t="s">
        <v>349</v>
      </c>
      <c r="J87" s="12" t="s">
        <v>1227</v>
      </c>
      <c r="K87" s="12" t="s">
        <v>1166</v>
      </c>
      <c r="L87" s="12" t="s">
        <v>1228</v>
      </c>
      <c r="M87" s="12" t="s">
        <v>3237</v>
      </c>
      <c r="N87" s="12" t="s">
        <v>3435</v>
      </c>
      <c r="O87" s="12" t="s">
        <v>3400</v>
      </c>
      <c r="P87" s="12" t="s">
        <v>3402</v>
      </c>
      <c r="Q87" s="12">
        <v>0</v>
      </c>
      <c r="R87" s="12">
        <v>0</v>
      </c>
      <c r="S87" s="12">
        <v>1</v>
      </c>
      <c r="T87" s="12">
        <v>0</v>
      </c>
      <c r="U87" s="12">
        <v>0</v>
      </c>
      <c r="V87" s="12">
        <v>0</v>
      </c>
      <c r="W87" s="12">
        <v>0</v>
      </c>
      <c r="X87" s="12">
        <v>0</v>
      </c>
      <c r="Y87" s="12">
        <v>0</v>
      </c>
      <c r="Z87" s="12">
        <v>0</v>
      </c>
      <c r="AA87" s="12">
        <v>0</v>
      </c>
      <c r="AB87" s="12">
        <v>0</v>
      </c>
      <c r="AC87" s="12">
        <v>1</v>
      </c>
      <c r="AD87" s="12">
        <v>0</v>
      </c>
      <c r="AE87" s="12">
        <v>0</v>
      </c>
      <c r="AF87" s="12">
        <v>0</v>
      </c>
      <c r="AG87" s="12">
        <v>0</v>
      </c>
      <c r="AH87" s="12">
        <v>0</v>
      </c>
      <c r="AI87" s="12">
        <v>0</v>
      </c>
      <c r="AJ87" s="12">
        <v>0</v>
      </c>
      <c r="AK87" s="12" t="s">
        <v>697</v>
      </c>
      <c r="AL87" s="12" t="s">
        <v>3454</v>
      </c>
      <c r="AM87" s="7" t="s">
        <v>637</v>
      </c>
      <c r="AN87" s="7" t="s">
        <v>665</v>
      </c>
      <c r="AO87" s="7" t="s">
        <v>1253</v>
      </c>
      <c r="AP87" s="12" t="s">
        <v>3235</v>
      </c>
      <c r="AQ87" s="12">
        <v>2613</v>
      </c>
      <c r="AR87" s="12">
        <v>1</v>
      </c>
      <c r="AS87" s="12" t="s">
        <v>555</v>
      </c>
      <c r="AT87" s="7" t="s">
        <v>212</v>
      </c>
      <c r="AU87" s="12">
        <v>1</v>
      </c>
      <c r="AV87" s="12">
        <v>0</v>
      </c>
      <c r="AW87" s="12">
        <v>0</v>
      </c>
      <c r="AX87" s="12">
        <v>0</v>
      </c>
      <c r="AY87" s="7">
        <v>1</v>
      </c>
      <c r="AZ87" s="12">
        <v>0</v>
      </c>
      <c r="BA87" s="12">
        <v>0</v>
      </c>
      <c r="BB87" s="12">
        <v>0</v>
      </c>
      <c r="BC87" s="12">
        <v>1</v>
      </c>
      <c r="BD87" s="12">
        <v>0</v>
      </c>
      <c r="BE87" s="12">
        <v>0</v>
      </c>
      <c r="BF87" s="7" t="s">
        <v>766</v>
      </c>
      <c r="BG87" s="7" t="s">
        <v>1163</v>
      </c>
      <c r="BH87" s="7"/>
      <c r="BI87" s="7" t="s">
        <v>2809</v>
      </c>
      <c r="BJ87" s="12" t="s">
        <v>3459</v>
      </c>
      <c r="BK87" s="12" t="s">
        <v>3463</v>
      </c>
      <c r="BL87" s="12" t="s">
        <v>3468</v>
      </c>
      <c r="BM87" s="7" t="s">
        <v>927</v>
      </c>
      <c r="BN87" s="7"/>
      <c r="BO87" s="12"/>
      <c r="BP87" s="12"/>
      <c r="BQ87" s="12"/>
      <c r="BR87" s="12" t="s">
        <v>1077</v>
      </c>
      <c r="BS87" s="12">
        <v>-1E-3</v>
      </c>
      <c r="BT87" s="12"/>
      <c r="BU87" s="12"/>
      <c r="BV87" s="12" t="s">
        <v>1077</v>
      </c>
      <c r="BW87" s="12" t="s">
        <v>1077</v>
      </c>
      <c r="BX87" s="12" t="s">
        <v>1077</v>
      </c>
      <c r="BY87" s="12">
        <v>-3.36</v>
      </c>
      <c r="BZ87" s="12"/>
      <c r="CA87" s="12" t="s">
        <v>1077</v>
      </c>
      <c r="CB87" s="12" t="s">
        <v>1077</v>
      </c>
      <c r="CC87" s="12" t="s">
        <v>1077</v>
      </c>
      <c r="CD87" s="12" t="s">
        <v>1077</v>
      </c>
      <c r="CE87" s="12" t="s">
        <v>1077</v>
      </c>
      <c r="CF87" s="12"/>
      <c r="CG87" s="12"/>
      <c r="CH87" s="12"/>
      <c r="CI87" s="12"/>
      <c r="CJ87" s="12" t="s">
        <v>718</v>
      </c>
      <c r="CK87" s="12" t="s">
        <v>1077</v>
      </c>
      <c r="CL87" s="12" t="s">
        <v>1077</v>
      </c>
      <c r="CM87" s="12" t="s">
        <v>1077</v>
      </c>
      <c r="CN87" s="12" t="s">
        <v>1077</v>
      </c>
      <c r="CO87" s="12" t="s">
        <v>1077</v>
      </c>
      <c r="CP87" s="12">
        <v>1</v>
      </c>
      <c r="CQ87" s="12">
        <v>13</v>
      </c>
      <c r="CR87" s="12">
        <v>0</v>
      </c>
      <c r="CS87" s="12">
        <v>2600</v>
      </c>
      <c r="CT87" s="12">
        <v>6.15</v>
      </c>
      <c r="CU87" s="12">
        <v>33.04</v>
      </c>
      <c r="CV87" s="12">
        <f>BS87/CT87</f>
        <v>-1.6260162601626016E-4</v>
      </c>
      <c r="CW87" s="12"/>
      <c r="CX87" s="57"/>
    </row>
    <row r="88" spans="1:102" ht="16.5" x14ac:dyDescent="0.35">
      <c r="A88" s="56">
        <v>139</v>
      </c>
      <c r="B88" s="12" t="s">
        <v>3154</v>
      </c>
      <c r="C88" s="12">
        <v>139.4</v>
      </c>
      <c r="D88" s="12" t="s">
        <v>2955</v>
      </c>
      <c r="E88" s="12" t="s">
        <v>3373</v>
      </c>
      <c r="F88" s="12">
        <v>3</v>
      </c>
      <c r="G88" s="12" t="s">
        <v>349</v>
      </c>
      <c r="H88" s="12" t="s">
        <v>2805</v>
      </c>
      <c r="I88" s="12" t="s">
        <v>1285</v>
      </c>
      <c r="J88" s="12" t="s">
        <v>556</v>
      </c>
      <c r="K88" s="12"/>
      <c r="L88" s="12" t="s">
        <v>558</v>
      </c>
      <c r="M88" s="12" t="s">
        <v>3261</v>
      </c>
      <c r="N88" s="12" t="s">
        <v>3435</v>
      </c>
      <c r="O88" s="12" t="s">
        <v>3400</v>
      </c>
      <c r="P88" s="12" t="s">
        <v>3401</v>
      </c>
      <c r="Q88" s="12">
        <v>0</v>
      </c>
      <c r="R88" s="12">
        <v>0</v>
      </c>
      <c r="S88" s="12">
        <v>0</v>
      </c>
      <c r="T88" s="12">
        <v>1</v>
      </c>
      <c r="U88" s="12">
        <v>0</v>
      </c>
      <c r="V88" s="12">
        <v>0</v>
      </c>
      <c r="W88" s="12">
        <v>0</v>
      </c>
      <c r="X88" s="12">
        <v>0</v>
      </c>
      <c r="Y88" s="12">
        <v>0</v>
      </c>
      <c r="Z88" s="12">
        <v>0</v>
      </c>
      <c r="AA88" s="12">
        <v>0</v>
      </c>
      <c r="AB88" s="12">
        <v>0</v>
      </c>
      <c r="AC88" s="12">
        <v>1</v>
      </c>
      <c r="AD88" s="12">
        <v>0</v>
      </c>
      <c r="AE88" s="12">
        <v>0</v>
      </c>
      <c r="AF88" s="12">
        <v>0</v>
      </c>
      <c r="AG88" s="12">
        <v>0</v>
      </c>
      <c r="AH88" s="12">
        <v>0</v>
      </c>
      <c r="AI88" s="12">
        <v>0</v>
      </c>
      <c r="AJ88" s="12">
        <v>0</v>
      </c>
      <c r="AK88" s="12">
        <v>0</v>
      </c>
      <c r="AL88" s="12" t="s">
        <v>723</v>
      </c>
      <c r="AM88" s="12" t="s">
        <v>3101</v>
      </c>
      <c r="AN88" s="12" t="s">
        <v>614</v>
      </c>
      <c r="AO88" s="12" t="s">
        <v>3270</v>
      </c>
      <c r="AP88" s="12" t="s">
        <v>3235</v>
      </c>
      <c r="AQ88" s="12">
        <v>120</v>
      </c>
      <c r="AR88" s="12">
        <v>1</v>
      </c>
      <c r="AS88" s="12" t="s">
        <v>555</v>
      </c>
      <c r="AT88" s="12" t="s">
        <v>212</v>
      </c>
      <c r="AU88" s="12">
        <v>0</v>
      </c>
      <c r="AV88" s="12">
        <v>0</v>
      </c>
      <c r="AW88" s="12">
        <v>0</v>
      </c>
      <c r="AX88" s="12">
        <v>1</v>
      </c>
      <c r="AY88" s="7">
        <v>1</v>
      </c>
      <c r="AZ88" s="12">
        <v>1</v>
      </c>
      <c r="BA88" s="12">
        <v>0</v>
      </c>
      <c r="BB88" s="12">
        <v>1</v>
      </c>
      <c r="BC88" s="12">
        <v>0</v>
      </c>
      <c r="BD88" s="12">
        <v>0</v>
      </c>
      <c r="BE88" s="12">
        <v>1</v>
      </c>
      <c r="BF88" s="12" t="s">
        <v>3259</v>
      </c>
      <c r="BG88" s="12" t="s">
        <v>3062</v>
      </c>
      <c r="BH88" s="12">
        <v>1</v>
      </c>
      <c r="BI88" s="12" t="s">
        <v>3272</v>
      </c>
      <c r="BJ88" s="12" t="s">
        <v>718</v>
      </c>
      <c r="BK88" s="12" t="s">
        <v>3463</v>
      </c>
      <c r="BL88" s="12" t="s">
        <v>3481</v>
      </c>
      <c r="BM88" s="12" t="s">
        <v>787</v>
      </c>
      <c r="BN88" s="7"/>
      <c r="BO88" s="12"/>
      <c r="BP88" s="12" t="s">
        <v>3567</v>
      </c>
      <c r="BQ88" s="12"/>
      <c r="BR88" s="12"/>
      <c r="BS88" s="12">
        <v>-0.32500000000000001</v>
      </c>
      <c r="BT88" s="12"/>
      <c r="BU88" s="12"/>
      <c r="BV88" s="12"/>
      <c r="BW88" s="12"/>
      <c r="BX88" s="12"/>
      <c r="BY88" s="12">
        <f>BS88/CF88</f>
        <v>-3.2210109018830524</v>
      </c>
      <c r="BZ88" s="12" t="s">
        <v>4041</v>
      </c>
      <c r="CA88" s="12"/>
      <c r="CB88" s="12"/>
      <c r="CC88" s="12"/>
      <c r="CD88" s="12"/>
      <c r="CE88" s="12" t="s">
        <v>3110</v>
      </c>
      <c r="CF88" s="12">
        <v>0.1009</v>
      </c>
      <c r="CG88" s="12"/>
      <c r="CH88" s="12"/>
      <c r="CI88" s="12"/>
      <c r="CJ88" s="12">
        <v>0.66820000000000002</v>
      </c>
      <c r="CK88" s="12" t="s">
        <v>3828</v>
      </c>
      <c r="CL88" s="12"/>
      <c r="CM88" s="12"/>
      <c r="CN88" s="12"/>
      <c r="CO88" s="12"/>
      <c r="CP88" s="12">
        <v>1</v>
      </c>
      <c r="CQ88" s="12">
        <v>19</v>
      </c>
      <c r="CR88" s="12">
        <v>1</v>
      </c>
      <c r="CS88" s="12">
        <f>AQ88-(CP88*CQ88)-CR88</f>
        <v>100</v>
      </c>
      <c r="CT88" s="12"/>
      <c r="CU88" s="12"/>
      <c r="CV88" s="12"/>
      <c r="CW88" s="12"/>
      <c r="CX88" s="57"/>
    </row>
    <row r="89" spans="1:102" ht="16.5" x14ac:dyDescent="0.35">
      <c r="A89" s="56">
        <v>15</v>
      </c>
      <c r="B89" s="12" t="s">
        <v>3706</v>
      </c>
      <c r="C89" s="12">
        <v>15.6</v>
      </c>
      <c r="D89" s="12" t="s">
        <v>1559</v>
      </c>
      <c r="E89" s="12" t="s">
        <v>313</v>
      </c>
      <c r="F89" s="12" t="s">
        <v>3916</v>
      </c>
      <c r="G89" s="12" t="s">
        <v>212</v>
      </c>
      <c r="H89" s="12" t="s">
        <v>2805</v>
      </c>
      <c r="I89" s="12" t="s">
        <v>212</v>
      </c>
      <c r="J89" s="12" t="s">
        <v>556</v>
      </c>
      <c r="K89" s="12" t="s">
        <v>564</v>
      </c>
      <c r="L89" s="12" t="s">
        <v>558</v>
      </c>
      <c r="M89" s="12" t="s">
        <v>3164</v>
      </c>
      <c r="N89" s="12"/>
      <c r="O89" s="12" t="s">
        <v>3400</v>
      </c>
      <c r="P89" s="12" t="s">
        <v>3403</v>
      </c>
      <c r="Q89" s="12">
        <v>1</v>
      </c>
      <c r="R89" s="12">
        <v>0</v>
      </c>
      <c r="S89" s="12">
        <v>0</v>
      </c>
      <c r="T89" s="12">
        <v>0</v>
      </c>
      <c r="U89" s="12">
        <v>0</v>
      </c>
      <c r="V89" s="12">
        <v>0</v>
      </c>
      <c r="W89" s="12">
        <v>0</v>
      </c>
      <c r="X89" s="12">
        <v>0</v>
      </c>
      <c r="Y89" s="12">
        <v>0</v>
      </c>
      <c r="Z89" s="12">
        <v>0</v>
      </c>
      <c r="AA89" s="12">
        <v>0</v>
      </c>
      <c r="AB89" s="12">
        <v>1</v>
      </c>
      <c r="AC89" s="12">
        <v>0</v>
      </c>
      <c r="AD89" s="12">
        <v>0</v>
      </c>
      <c r="AE89" s="12">
        <v>0</v>
      </c>
      <c r="AF89" s="12">
        <v>0</v>
      </c>
      <c r="AG89" s="12">
        <v>0</v>
      </c>
      <c r="AH89" s="12">
        <v>0</v>
      </c>
      <c r="AI89" s="12">
        <v>0</v>
      </c>
      <c r="AJ89" s="12">
        <v>0</v>
      </c>
      <c r="AK89" s="12">
        <v>0</v>
      </c>
      <c r="AL89" s="12" t="s">
        <v>3448</v>
      </c>
      <c r="AM89" s="7" t="s">
        <v>608</v>
      </c>
      <c r="AN89" s="7" t="s">
        <v>633</v>
      </c>
      <c r="AO89" s="7">
        <v>2000</v>
      </c>
      <c r="AP89" s="12" t="s">
        <v>3458</v>
      </c>
      <c r="AQ89" s="12">
        <v>5727</v>
      </c>
      <c r="AR89" s="12">
        <v>1</v>
      </c>
      <c r="AS89" s="12" t="s">
        <v>555</v>
      </c>
      <c r="AT89" s="7" t="s">
        <v>349</v>
      </c>
      <c r="AU89" s="12">
        <v>0</v>
      </c>
      <c r="AV89" s="12">
        <v>0</v>
      </c>
      <c r="AW89" s="12">
        <v>0</v>
      </c>
      <c r="AX89" s="12">
        <v>0</v>
      </c>
      <c r="AY89" s="7">
        <v>0</v>
      </c>
      <c r="AZ89" s="12">
        <v>0</v>
      </c>
      <c r="BA89" s="12">
        <v>1</v>
      </c>
      <c r="BB89" s="12">
        <v>1</v>
      </c>
      <c r="BC89" s="12">
        <v>0</v>
      </c>
      <c r="BD89" s="12">
        <v>0</v>
      </c>
      <c r="BE89" s="12">
        <v>0</v>
      </c>
      <c r="BF89" s="7" t="s">
        <v>3259</v>
      </c>
      <c r="BG89" s="7" t="s">
        <v>813</v>
      </c>
      <c r="BH89" s="7">
        <v>1</v>
      </c>
      <c r="BI89" s="7" t="s">
        <v>3253</v>
      </c>
      <c r="BJ89" s="12" t="s">
        <v>3460</v>
      </c>
      <c r="BK89" s="12" t="s">
        <v>3472</v>
      </c>
      <c r="BL89" s="12" t="s">
        <v>3474</v>
      </c>
      <c r="BM89" s="7" t="s">
        <v>787</v>
      </c>
      <c r="BN89" s="7"/>
      <c r="BO89" s="12" t="s">
        <v>1208</v>
      </c>
      <c r="BP89" s="12" t="s">
        <v>1262</v>
      </c>
      <c r="BQ89" s="12"/>
      <c r="BR89" s="12" t="s">
        <v>1077</v>
      </c>
      <c r="BS89" s="12">
        <v>-0.2238</v>
      </c>
      <c r="BT89" s="12"/>
      <c r="BU89" s="12">
        <f>EXP(BS89)</f>
        <v>0.79947501338360749</v>
      </c>
      <c r="BV89" s="12" t="s">
        <v>3416</v>
      </c>
      <c r="BW89" s="12" t="s">
        <v>1077</v>
      </c>
      <c r="BX89" s="12" t="s">
        <v>1077</v>
      </c>
      <c r="BY89" s="12">
        <v>-3.17</v>
      </c>
      <c r="BZ89" s="12"/>
      <c r="CA89" s="12" t="s">
        <v>1077</v>
      </c>
      <c r="CB89" s="12" t="s">
        <v>1077</v>
      </c>
      <c r="CC89" s="12" t="s">
        <v>1077</v>
      </c>
      <c r="CD89" s="12" t="s">
        <v>1077</v>
      </c>
      <c r="CE89" s="12">
        <v>0.1</v>
      </c>
      <c r="CF89" s="12"/>
      <c r="CG89" s="12"/>
      <c r="CH89" s="12"/>
      <c r="CI89" s="12"/>
      <c r="CJ89" s="12">
        <v>0.59099999999999997</v>
      </c>
      <c r="CK89" s="12" t="s">
        <v>3828</v>
      </c>
      <c r="CL89" s="12" t="s">
        <v>1077</v>
      </c>
      <c r="CM89" s="12" t="s">
        <v>1077</v>
      </c>
      <c r="CN89" s="12" t="s">
        <v>1077</v>
      </c>
      <c r="CO89" s="12" t="s">
        <v>1077</v>
      </c>
      <c r="CP89" s="12"/>
      <c r="CQ89" s="12"/>
      <c r="CR89" s="12"/>
      <c r="CS89" s="12" t="s">
        <v>1077</v>
      </c>
      <c r="CT89" s="12" t="s">
        <v>1077</v>
      </c>
      <c r="CU89" s="12">
        <v>4.0509865549153132E-2</v>
      </c>
      <c r="CV89" s="12" t="s">
        <v>1137</v>
      </c>
      <c r="CW89" s="12"/>
      <c r="CX89" s="57"/>
    </row>
    <row r="90" spans="1:102" ht="16.5" x14ac:dyDescent="0.35">
      <c r="A90" s="56">
        <v>23</v>
      </c>
      <c r="B90" s="12" t="s">
        <v>3714</v>
      </c>
      <c r="C90" s="12">
        <v>23.2</v>
      </c>
      <c r="D90" s="12" t="s">
        <v>1779</v>
      </c>
      <c r="E90" s="12" t="s">
        <v>333</v>
      </c>
      <c r="F90" s="12">
        <v>3</v>
      </c>
      <c r="G90" s="12" t="s">
        <v>212</v>
      </c>
      <c r="H90" s="12" t="s">
        <v>2805</v>
      </c>
      <c r="I90" s="12" t="s">
        <v>212</v>
      </c>
      <c r="J90" s="12" t="s">
        <v>556</v>
      </c>
      <c r="K90" s="12" t="s">
        <v>3441</v>
      </c>
      <c r="L90" s="12" t="s">
        <v>558</v>
      </c>
      <c r="M90" s="12" t="s">
        <v>3237</v>
      </c>
      <c r="N90" s="12" t="s">
        <v>3436</v>
      </c>
      <c r="O90" s="12" t="s">
        <v>3400</v>
      </c>
      <c r="P90" s="12" t="s">
        <v>3401</v>
      </c>
      <c r="Q90" s="12">
        <v>0</v>
      </c>
      <c r="R90" s="12">
        <v>0</v>
      </c>
      <c r="S90" s="12">
        <v>1</v>
      </c>
      <c r="T90" s="12">
        <v>0</v>
      </c>
      <c r="U90" s="12">
        <v>0</v>
      </c>
      <c r="V90" s="12">
        <v>0</v>
      </c>
      <c r="W90" s="12">
        <v>1</v>
      </c>
      <c r="X90" s="12">
        <v>0</v>
      </c>
      <c r="Y90" s="12">
        <v>0</v>
      </c>
      <c r="Z90" s="12">
        <v>0</v>
      </c>
      <c r="AA90" s="12">
        <v>0</v>
      </c>
      <c r="AB90" s="12">
        <v>0</v>
      </c>
      <c r="AC90" s="12">
        <v>1</v>
      </c>
      <c r="AD90" s="12">
        <v>0</v>
      </c>
      <c r="AE90" s="12">
        <v>0</v>
      </c>
      <c r="AF90" s="12">
        <v>0</v>
      </c>
      <c r="AG90" s="12">
        <v>0</v>
      </c>
      <c r="AH90" s="12">
        <v>0</v>
      </c>
      <c r="AI90" s="12">
        <v>0</v>
      </c>
      <c r="AJ90" s="12">
        <v>0</v>
      </c>
      <c r="AK90" s="12">
        <v>0</v>
      </c>
      <c r="AL90" s="12" t="s">
        <v>607</v>
      </c>
      <c r="AM90" s="7" t="s">
        <v>608</v>
      </c>
      <c r="AN90" s="7" t="s">
        <v>646</v>
      </c>
      <c r="AO90" s="7" t="s">
        <v>647</v>
      </c>
      <c r="AP90" s="12" t="s">
        <v>691</v>
      </c>
      <c r="AQ90" s="12">
        <v>26</v>
      </c>
      <c r="AR90" s="12">
        <v>26</v>
      </c>
      <c r="AS90" s="12" t="s">
        <v>554</v>
      </c>
      <c r="AT90" s="7" t="s">
        <v>349</v>
      </c>
      <c r="AU90" s="12">
        <v>1</v>
      </c>
      <c r="AV90" s="12">
        <v>0</v>
      </c>
      <c r="AW90" s="12">
        <v>1</v>
      </c>
      <c r="AX90" s="12">
        <v>0</v>
      </c>
      <c r="AY90" s="7">
        <v>1</v>
      </c>
      <c r="AZ90" s="12">
        <v>0</v>
      </c>
      <c r="BA90" s="12">
        <v>1</v>
      </c>
      <c r="BB90" s="12">
        <v>1</v>
      </c>
      <c r="BC90" s="12">
        <v>0</v>
      </c>
      <c r="BD90" s="12">
        <v>0</v>
      </c>
      <c r="BE90" s="12">
        <v>1</v>
      </c>
      <c r="BF90" s="7" t="s">
        <v>3259</v>
      </c>
      <c r="BG90" s="7" t="s">
        <v>1240</v>
      </c>
      <c r="BH90" s="7"/>
      <c r="BI90" s="7" t="s">
        <v>2812</v>
      </c>
      <c r="BJ90" s="12" t="s">
        <v>3460</v>
      </c>
      <c r="BK90" s="12" t="s">
        <v>1044</v>
      </c>
      <c r="BL90" s="12" t="s">
        <v>3473</v>
      </c>
      <c r="BM90" s="7" t="s">
        <v>787</v>
      </c>
      <c r="BN90" s="7"/>
      <c r="BO90" s="12"/>
      <c r="BP90" s="12" t="s">
        <v>3538</v>
      </c>
      <c r="BQ90" s="12">
        <v>-1.944</v>
      </c>
      <c r="BR90" s="12" t="s">
        <v>3429</v>
      </c>
      <c r="BS90" s="12">
        <v>-1.944</v>
      </c>
      <c r="BT90" s="12"/>
      <c r="BU90" s="12"/>
      <c r="BV90" s="12" t="s">
        <v>1077</v>
      </c>
      <c r="BW90" s="12" t="s">
        <v>1077</v>
      </c>
      <c r="BX90" s="12" t="s">
        <v>1077</v>
      </c>
      <c r="BY90" s="12">
        <v>-3.1640000000000001</v>
      </c>
      <c r="BZ90" s="12"/>
      <c r="CA90" s="12" t="s">
        <v>1077</v>
      </c>
      <c r="CB90" s="12" t="s">
        <v>1077</v>
      </c>
      <c r="CC90" s="12" t="s">
        <v>1077</v>
      </c>
      <c r="CD90" s="12" t="s">
        <v>1077</v>
      </c>
      <c r="CE90" s="12">
        <v>6.0000000000000001E-3</v>
      </c>
      <c r="CF90" s="12">
        <v>0.61399999999999999</v>
      </c>
      <c r="CG90" s="12"/>
      <c r="CH90" s="12">
        <f>BQ90/BY90</f>
        <v>0.61441213653603033</v>
      </c>
      <c r="CI90" s="12" t="s">
        <v>3553</v>
      </c>
      <c r="CJ90" s="12">
        <v>0.90400000000000003</v>
      </c>
      <c r="CK90" s="12" t="s">
        <v>3828</v>
      </c>
      <c r="CL90" s="12" t="s">
        <v>1077</v>
      </c>
      <c r="CM90" s="12" t="s">
        <v>1077</v>
      </c>
      <c r="CN90" s="12" t="s">
        <v>1077</v>
      </c>
      <c r="CO90" s="12" t="s">
        <v>1077</v>
      </c>
      <c r="CP90" s="12">
        <v>1</v>
      </c>
      <c r="CQ90" s="12">
        <v>9</v>
      </c>
      <c r="CR90" s="12">
        <v>0</v>
      </c>
      <c r="CS90" s="12">
        <v>17</v>
      </c>
      <c r="CT90" s="12" t="s">
        <v>1077</v>
      </c>
      <c r="CU90" s="12" t="s">
        <v>1077</v>
      </c>
      <c r="CV90" s="12" t="s">
        <v>1077</v>
      </c>
      <c r="CW90" s="12"/>
      <c r="CX90" s="57"/>
    </row>
    <row r="91" spans="1:102" ht="16.5" x14ac:dyDescent="0.35">
      <c r="A91" s="56">
        <v>15</v>
      </c>
      <c r="B91" s="12" t="s">
        <v>3706</v>
      </c>
      <c r="C91" s="12">
        <v>15.1</v>
      </c>
      <c r="D91" s="12" t="s">
        <v>1595</v>
      </c>
      <c r="E91" s="12" t="s">
        <v>317</v>
      </c>
      <c r="F91" s="12" t="s">
        <v>3916</v>
      </c>
      <c r="G91" s="12" t="s">
        <v>212</v>
      </c>
      <c r="H91" s="12" t="s">
        <v>2805</v>
      </c>
      <c r="I91" s="12" t="s">
        <v>212</v>
      </c>
      <c r="J91" s="12" t="s">
        <v>556</v>
      </c>
      <c r="K91" s="12" t="s">
        <v>564</v>
      </c>
      <c r="L91" s="12" t="s">
        <v>558</v>
      </c>
      <c r="M91" s="12" t="s">
        <v>3164</v>
      </c>
      <c r="N91" s="12"/>
      <c r="O91" s="12" t="s">
        <v>3400</v>
      </c>
      <c r="P91" s="12" t="s">
        <v>3403</v>
      </c>
      <c r="Q91" s="12">
        <v>1</v>
      </c>
      <c r="R91" s="12">
        <v>0</v>
      </c>
      <c r="S91" s="12">
        <v>0</v>
      </c>
      <c r="T91" s="12">
        <v>0</v>
      </c>
      <c r="U91" s="12">
        <v>0</v>
      </c>
      <c r="V91" s="12">
        <v>0</v>
      </c>
      <c r="W91" s="12">
        <v>0</v>
      </c>
      <c r="X91" s="12">
        <v>0</v>
      </c>
      <c r="Y91" s="12">
        <v>0</v>
      </c>
      <c r="Z91" s="12">
        <v>0</v>
      </c>
      <c r="AA91" s="12">
        <v>0</v>
      </c>
      <c r="AB91" s="12">
        <v>1</v>
      </c>
      <c r="AC91" s="12">
        <v>0</v>
      </c>
      <c r="AD91" s="12">
        <v>0</v>
      </c>
      <c r="AE91" s="12">
        <v>0</v>
      </c>
      <c r="AF91" s="12">
        <v>0</v>
      </c>
      <c r="AG91" s="12">
        <v>0</v>
      </c>
      <c r="AH91" s="12">
        <v>0</v>
      </c>
      <c r="AI91" s="12">
        <v>0</v>
      </c>
      <c r="AJ91" s="12">
        <v>0</v>
      </c>
      <c r="AK91" s="12">
        <v>0</v>
      </c>
      <c r="AL91" s="12" t="s">
        <v>3448</v>
      </c>
      <c r="AM91" s="7" t="s">
        <v>608</v>
      </c>
      <c r="AN91" s="7" t="s">
        <v>636</v>
      </c>
      <c r="AO91" s="7">
        <v>2000</v>
      </c>
      <c r="AP91" s="12" t="s">
        <v>3458</v>
      </c>
      <c r="AQ91" s="12">
        <v>397</v>
      </c>
      <c r="AR91" s="12">
        <v>1</v>
      </c>
      <c r="AS91" s="12" t="s">
        <v>555</v>
      </c>
      <c r="AT91" s="7" t="s">
        <v>349</v>
      </c>
      <c r="AU91" s="12">
        <v>0</v>
      </c>
      <c r="AV91" s="12">
        <v>0</v>
      </c>
      <c r="AW91" s="12">
        <v>0</v>
      </c>
      <c r="AX91" s="12">
        <v>0</v>
      </c>
      <c r="AY91" s="7">
        <v>0</v>
      </c>
      <c r="AZ91" s="12">
        <v>0</v>
      </c>
      <c r="BA91" s="12">
        <v>1</v>
      </c>
      <c r="BB91" s="12">
        <v>1</v>
      </c>
      <c r="BC91" s="12">
        <v>0</v>
      </c>
      <c r="BD91" s="12">
        <v>0</v>
      </c>
      <c r="BE91" s="12">
        <v>0</v>
      </c>
      <c r="BF91" s="7" t="s">
        <v>3259</v>
      </c>
      <c r="BG91" s="7" t="s">
        <v>814</v>
      </c>
      <c r="BH91" s="7">
        <v>1</v>
      </c>
      <c r="BI91" s="7" t="s">
        <v>3253</v>
      </c>
      <c r="BJ91" s="12" t="s">
        <v>3460</v>
      </c>
      <c r="BK91" s="12" t="s">
        <v>3472</v>
      </c>
      <c r="BL91" s="12" t="s">
        <v>3474</v>
      </c>
      <c r="BM91" s="7" t="s">
        <v>787</v>
      </c>
      <c r="BN91" s="7"/>
      <c r="BO91" s="12" t="s">
        <v>1208</v>
      </c>
      <c r="BP91" s="12" t="s">
        <v>1262</v>
      </c>
      <c r="BQ91" s="12"/>
      <c r="BR91" s="12" t="s">
        <v>1077</v>
      </c>
      <c r="BS91" s="12">
        <v>-1.2465999999999999</v>
      </c>
      <c r="BT91" s="12"/>
      <c r="BU91" s="12">
        <f>EXP(BS91)</f>
        <v>0.2874805710456344</v>
      </c>
      <c r="BV91" s="12" t="s">
        <v>3416</v>
      </c>
      <c r="BW91" s="12" t="s">
        <v>1077</v>
      </c>
      <c r="BX91" s="12" t="s">
        <v>1077</v>
      </c>
      <c r="BY91" s="12">
        <v>-3.15</v>
      </c>
      <c r="BZ91" s="12"/>
      <c r="CA91" s="12" t="s">
        <v>1077</v>
      </c>
      <c r="CB91" s="12" t="s">
        <v>1077</v>
      </c>
      <c r="CC91" s="12" t="s">
        <v>1077</v>
      </c>
      <c r="CD91" s="12" t="s">
        <v>1077</v>
      </c>
      <c r="CE91" s="12">
        <v>0.1</v>
      </c>
      <c r="CF91" s="12"/>
      <c r="CG91" s="12"/>
      <c r="CH91" s="12"/>
      <c r="CI91" s="12"/>
      <c r="CJ91" s="12">
        <v>0.46800000000000003</v>
      </c>
      <c r="CK91" s="12" t="s">
        <v>3828</v>
      </c>
      <c r="CL91" s="12" t="s">
        <v>1077</v>
      </c>
      <c r="CM91" s="12" t="s">
        <v>1077</v>
      </c>
      <c r="CN91" s="12" t="s">
        <v>1077</v>
      </c>
      <c r="CO91" s="12" t="s">
        <v>1077</v>
      </c>
      <c r="CP91" s="12"/>
      <c r="CQ91" s="12"/>
      <c r="CR91" s="12"/>
      <c r="CS91" s="12" t="s">
        <v>1077</v>
      </c>
      <c r="CT91" s="12" t="s">
        <v>1077</v>
      </c>
      <c r="CU91" s="12">
        <v>9.9528548978522792E-3</v>
      </c>
      <c r="CV91" s="12"/>
      <c r="CW91" s="12"/>
      <c r="CX91" s="57"/>
    </row>
    <row r="92" spans="1:102" x14ac:dyDescent="0.35">
      <c r="A92" s="56">
        <v>59</v>
      </c>
      <c r="B92" s="12" t="s">
        <v>3748</v>
      </c>
      <c r="C92" s="12">
        <v>59.4</v>
      </c>
      <c r="D92" s="12" t="s">
        <v>2182</v>
      </c>
      <c r="E92" s="12" t="s">
        <v>419</v>
      </c>
      <c r="F92" s="12">
        <v>3</v>
      </c>
      <c r="G92" s="12" t="s">
        <v>212</v>
      </c>
      <c r="H92" s="12" t="s">
        <v>2805</v>
      </c>
      <c r="I92" s="12" t="s">
        <v>349</v>
      </c>
      <c r="J92" s="12" t="s">
        <v>1227</v>
      </c>
      <c r="K92" s="12" t="s">
        <v>1164</v>
      </c>
      <c r="L92" s="12" t="s">
        <v>1228</v>
      </c>
      <c r="M92" s="12" t="s">
        <v>3237</v>
      </c>
      <c r="N92" s="12" t="s">
        <v>3435</v>
      </c>
      <c r="O92" s="12" t="s">
        <v>3400</v>
      </c>
      <c r="P92" s="12" t="s">
        <v>3402</v>
      </c>
      <c r="Q92" s="12">
        <v>0</v>
      </c>
      <c r="R92" s="12">
        <v>0</v>
      </c>
      <c r="S92" s="12">
        <v>1</v>
      </c>
      <c r="T92" s="12">
        <v>0</v>
      </c>
      <c r="U92" s="12">
        <v>0</v>
      </c>
      <c r="V92" s="12">
        <v>0</v>
      </c>
      <c r="W92" s="12">
        <v>0</v>
      </c>
      <c r="X92" s="12">
        <v>0</v>
      </c>
      <c r="Y92" s="12">
        <v>0</v>
      </c>
      <c r="Z92" s="12">
        <v>0</v>
      </c>
      <c r="AA92" s="12">
        <v>0</v>
      </c>
      <c r="AB92" s="12">
        <v>0</v>
      </c>
      <c r="AC92" s="12">
        <v>1</v>
      </c>
      <c r="AD92" s="12">
        <v>1</v>
      </c>
      <c r="AE92" s="12">
        <v>0</v>
      </c>
      <c r="AF92" s="12">
        <v>0</v>
      </c>
      <c r="AG92" s="12">
        <v>0</v>
      </c>
      <c r="AH92" s="12">
        <v>0</v>
      </c>
      <c r="AI92" s="12">
        <v>0</v>
      </c>
      <c r="AJ92" s="12">
        <v>0</v>
      </c>
      <c r="AK92" s="12" t="s">
        <v>696</v>
      </c>
      <c r="AL92" s="12" t="s">
        <v>3455</v>
      </c>
      <c r="AM92" s="7" t="s">
        <v>637</v>
      </c>
      <c r="AN92" s="7" t="s">
        <v>665</v>
      </c>
      <c r="AO92" s="7" t="s">
        <v>1253</v>
      </c>
      <c r="AP92" s="12" t="s">
        <v>3235</v>
      </c>
      <c r="AQ92" s="12">
        <v>1813</v>
      </c>
      <c r="AR92" s="12">
        <v>1</v>
      </c>
      <c r="AS92" s="12" t="s">
        <v>555</v>
      </c>
      <c r="AT92" s="7" t="s">
        <v>212</v>
      </c>
      <c r="AU92" s="12">
        <v>1</v>
      </c>
      <c r="AV92" s="12">
        <v>0</v>
      </c>
      <c r="AW92" s="12">
        <v>0</v>
      </c>
      <c r="AX92" s="12">
        <v>0</v>
      </c>
      <c r="AY92" s="7">
        <v>1</v>
      </c>
      <c r="AZ92" s="12">
        <v>0</v>
      </c>
      <c r="BA92" s="12">
        <v>0</v>
      </c>
      <c r="BB92" s="12">
        <v>0</v>
      </c>
      <c r="BC92" s="12">
        <v>1</v>
      </c>
      <c r="BD92" s="12">
        <v>0</v>
      </c>
      <c r="BE92" s="12">
        <v>0</v>
      </c>
      <c r="BF92" s="7" t="s">
        <v>766</v>
      </c>
      <c r="BG92" s="7" t="s">
        <v>786</v>
      </c>
      <c r="BH92" s="7"/>
      <c r="BI92" s="7" t="s">
        <v>2806</v>
      </c>
      <c r="BJ92" s="12" t="s">
        <v>3460</v>
      </c>
      <c r="BK92" s="12" t="s">
        <v>1044</v>
      </c>
      <c r="BL92" s="12" t="s">
        <v>3480</v>
      </c>
      <c r="BM92" s="7" t="s">
        <v>927</v>
      </c>
      <c r="BN92" s="7"/>
      <c r="BO92" s="12"/>
      <c r="BP92" s="12"/>
      <c r="BQ92" s="12"/>
      <c r="BR92" s="12" t="s">
        <v>1077</v>
      </c>
      <c r="BS92" s="12">
        <v>-6.0000000000000001E-3</v>
      </c>
      <c r="BT92" s="12"/>
      <c r="BU92" s="12"/>
      <c r="BV92" s="12" t="s">
        <v>1077</v>
      </c>
      <c r="BW92" s="12" t="s">
        <v>1077</v>
      </c>
      <c r="BX92" s="12" t="s">
        <v>1077</v>
      </c>
      <c r="BY92" s="12">
        <v>-3.11</v>
      </c>
      <c r="BZ92" s="12"/>
      <c r="CA92" s="12" t="s">
        <v>1077</v>
      </c>
      <c r="CB92" s="12" t="s">
        <v>1077</v>
      </c>
      <c r="CC92" s="12" t="s">
        <v>1077</v>
      </c>
      <c r="CD92" s="12" t="s">
        <v>1077</v>
      </c>
      <c r="CE92" s="12" t="s">
        <v>1077</v>
      </c>
      <c r="CF92" s="12"/>
      <c r="CG92" s="12"/>
      <c r="CH92" s="12"/>
      <c r="CI92" s="12"/>
      <c r="CJ92" s="12" t="s">
        <v>718</v>
      </c>
      <c r="CK92" s="12" t="s">
        <v>1077</v>
      </c>
      <c r="CL92" s="12" t="s">
        <v>1077</v>
      </c>
      <c r="CM92" s="12" t="s">
        <v>1077</v>
      </c>
      <c r="CN92" s="12" t="s">
        <v>1077</v>
      </c>
      <c r="CO92" s="12" t="s">
        <v>1077</v>
      </c>
      <c r="CP92" s="12">
        <v>1</v>
      </c>
      <c r="CQ92" s="12">
        <v>10</v>
      </c>
      <c r="CR92" s="12">
        <v>0</v>
      </c>
      <c r="CS92" s="12">
        <v>1803</v>
      </c>
      <c r="CT92" s="12">
        <v>9.18</v>
      </c>
      <c r="CU92" s="12"/>
      <c r="CV92" s="12"/>
      <c r="CW92" s="12"/>
      <c r="CX92" s="57"/>
    </row>
    <row r="93" spans="1:102" ht="16.5" x14ac:dyDescent="0.35">
      <c r="A93" s="56">
        <v>37</v>
      </c>
      <c r="B93" s="12" t="s">
        <v>3728</v>
      </c>
      <c r="C93" s="12">
        <v>37.1</v>
      </c>
      <c r="D93" s="12" t="s">
        <v>1882</v>
      </c>
      <c r="E93" s="12" t="s">
        <v>363</v>
      </c>
      <c r="F93" s="12" t="s">
        <v>3916</v>
      </c>
      <c r="G93" s="12" t="s">
        <v>212</v>
      </c>
      <c r="H93" s="12" t="s">
        <v>2804</v>
      </c>
      <c r="I93" s="12" t="s">
        <v>212</v>
      </c>
      <c r="J93" s="12" t="s">
        <v>1249</v>
      </c>
      <c r="K93" s="12" t="s">
        <v>1225</v>
      </c>
      <c r="L93" s="12" t="s">
        <v>173</v>
      </c>
      <c r="M93" s="12" t="s">
        <v>3237</v>
      </c>
      <c r="N93" s="12" t="s">
        <v>3437</v>
      </c>
      <c r="O93" s="12" t="s">
        <v>3400</v>
      </c>
      <c r="P93" s="12" t="s">
        <v>3403</v>
      </c>
      <c r="Q93" s="12">
        <v>0</v>
      </c>
      <c r="R93" s="12">
        <v>0</v>
      </c>
      <c r="S93" s="12">
        <v>1</v>
      </c>
      <c r="T93" s="12">
        <v>0</v>
      </c>
      <c r="U93" s="12">
        <v>0</v>
      </c>
      <c r="V93" s="12">
        <v>0</v>
      </c>
      <c r="W93" s="12">
        <v>0</v>
      </c>
      <c r="X93" s="12">
        <v>0</v>
      </c>
      <c r="Y93" s="12">
        <v>0</v>
      </c>
      <c r="Z93" s="12">
        <v>0</v>
      </c>
      <c r="AA93" s="12">
        <v>0</v>
      </c>
      <c r="AB93" s="12">
        <v>1</v>
      </c>
      <c r="AC93" s="12">
        <v>0</v>
      </c>
      <c r="AD93" s="12">
        <v>0</v>
      </c>
      <c r="AE93" s="12">
        <v>0</v>
      </c>
      <c r="AF93" s="12">
        <v>0</v>
      </c>
      <c r="AG93" s="12">
        <v>0</v>
      </c>
      <c r="AH93" s="12">
        <v>0</v>
      </c>
      <c r="AI93" s="12">
        <v>0</v>
      </c>
      <c r="AJ93" s="12">
        <v>0</v>
      </c>
      <c r="AK93" s="12">
        <v>0</v>
      </c>
      <c r="AL93" s="12" t="s">
        <v>3448</v>
      </c>
      <c r="AM93" s="7" t="s">
        <v>637</v>
      </c>
      <c r="AN93" s="7" t="s">
        <v>667</v>
      </c>
      <c r="AO93" s="7">
        <v>2006</v>
      </c>
      <c r="AP93" s="12" t="s">
        <v>3458</v>
      </c>
      <c r="AQ93" s="12">
        <v>761</v>
      </c>
      <c r="AR93" s="12">
        <v>1</v>
      </c>
      <c r="AS93" s="12" t="s">
        <v>555</v>
      </c>
      <c r="AT93" s="7" t="s">
        <v>212</v>
      </c>
      <c r="AU93" s="12">
        <v>1</v>
      </c>
      <c r="AV93" s="12">
        <v>0</v>
      </c>
      <c r="AW93" s="12">
        <v>0</v>
      </c>
      <c r="AX93" s="12">
        <v>1</v>
      </c>
      <c r="AY93" s="7">
        <v>1</v>
      </c>
      <c r="AZ93" s="12">
        <v>0</v>
      </c>
      <c r="BA93" s="12">
        <v>1</v>
      </c>
      <c r="BB93" s="12">
        <v>1</v>
      </c>
      <c r="BC93" s="12">
        <v>0</v>
      </c>
      <c r="BD93" s="12">
        <v>1</v>
      </c>
      <c r="BE93" s="12">
        <v>0</v>
      </c>
      <c r="BF93" s="7" t="s">
        <v>766</v>
      </c>
      <c r="BG93" s="7" t="s">
        <v>771</v>
      </c>
      <c r="BH93" s="7"/>
      <c r="BI93" s="12" t="s">
        <v>2807</v>
      </c>
      <c r="BJ93" s="12" t="s">
        <v>3460</v>
      </c>
      <c r="BK93" s="12" t="s">
        <v>3472</v>
      </c>
      <c r="BL93" s="12" t="s">
        <v>3482</v>
      </c>
      <c r="BM93" s="7" t="s">
        <v>3484</v>
      </c>
      <c r="BN93" s="7" t="s">
        <v>1174</v>
      </c>
      <c r="BO93" s="12"/>
      <c r="BP93" s="12" t="s">
        <v>3519</v>
      </c>
      <c r="BQ93" s="12">
        <f>CV93</f>
        <v>7.4646230400000013E-2</v>
      </c>
      <c r="BR93" s="12" t="s">
        <v>3528</v>
      </c>
      <c r="BS93" s="12">
        <v>0.41141</v>
      </c>
      <c r="BT93" s="12">
        <f>EXP(BS93)</f>
        <v>1.5089438967463207</v>
      </c>
      <c r="BU93" s="12"/>
      <c r="BV93" s="12" t="s">
        <v>3415</v>
      </c>
      <c r="BW93" s="12" t="s">
        <v>1077</v>
      </c>
      <c r="BX93" s="12" t="s">
        <v>1077</v>
      </c>
      <c r="BY93" s="12" t="s">
        <v>1077</v>
      </c>
      <c r="BZ93" s="12"/>
      <c r="CA93" s="12" t="s">
        <v>1077</v>
      </c>
      <c r="CB93" s="12" t="s">
        <v>1077</v>
      </c>
      <c r="CC93" s="12" t="s">
        <v>1077</v>
      </c>
      <c r="CD93" s="12" t="s">
        <v>1077</v>
      </c>
      <c r="CE93" s="12">
        <v>0</v>
      </c>
      <c r="CF93" s="12" t="s">
        <v>1077</v>
      </c>
      <c r="CG93" s="12"/>
      <c r="CH93" s="12"/>
      <c r="CI93" s="12"/>
      <c r="CJ93" s="12">
        <v>0.307</v>
      </c>
      <c r="CK93" s="12" t="s">
        <v>3827</v>
      </c>
      <c r="CL93" s="12" t="s">
        <v>1077</v>
      </c>
      <c r="CM93" s="12" t="s">
        <v>1077</v>
      </c>
      <c r="CN93" s="12">
        <v>6.2249999999999996</v>
      </c>
      <c r="CO93" s="12" t="s">
        <v>1052</v>
      </c>
      <c r="CP93" s="12"/>
      <c r="CQ93" s="12"/>
      <c r="CR93" s="12"/>
      <c r="CS93" s="12" t="s">
        <v>1077</v>
      </c>
      <c r="CT93" s="12">
        <v>9.2799999999999994E-2</v>
      </c>
      <c r="CU93" s="12">
        <v>0.2</v>
      </c>
      <c r="CV93" s="12">
        <f>BS93*CU93*(1-CT93)</f>
        <v>7.4646230400000013E-2</v>
      </c>
      <c r="CW93" s="12"/>
      <c r="CX93" s="57"/>
    </row>
    <row r="94" spans="1:102" x14ac:dyDescent="0.35">
      <c r="A94" s="56">
        <v>59</v>
      </c>
      <c r="B94" s="12" t="s">
        <v>3748</v>
      </c>
      <c r="C94" s="12">
        <v>59.4</v>
      </c>
      <c r="D94" s="12" t="s">
        <v>2201</v>
      </c>
      <c r="E94" s="12" t="s">
        <v>419</v>
      </c>
      <c r="F94" s="12">
        <v>3</v>
      </c>
      <c r="G94" s="12" t="s">
        <v>212</v>
      </c>
      <c r="H94" s="12" t="s">
        <v>2805</v>
      </c>
      <c r="I94" s="12" t="s">
        <v>212</v>
      </c>
      <c r="J94" s="12" t="s">
        <v>1227</v>
      </c>
      <c r="K94" s="12" t="s">
        <v>1164</v>
      </c>
      <c r="L94" s="12" t="s">
        <v>1228</v>
      </c>
      <c r="M94" s="12" t="s">
        <v>3237</v>
      </c>
      <c r="N94" s="12" t="s">
        <v>3435</v>
      </c>
      <c r="O94" s="12" t="s">
        <v>3400</v>
      </c>
      <c r="P94" s="12" t="s">
        <v>3402</v>
      </c>
      <c r="Q94" s="12">
        <v>0</v>
      </c>
      <c r="R94" s="12">
        <v>0</v>
      </c>
      <c r="S94" s="12">
        <v>1</v>
      </c>
      <c r="T94" s="12">
        <v>0</v>
      </c>
      <c r="U94" s="12">
        <v>0</v>
      </c>
      <c r="V94" s="12">
        <v>0</v>
      </c>
      <c r="W94" s="12">
        <v>0</v>
      </c>
      <c r="X94" s="12">
        <v>0</v>
      </c>
      <c r="Y94" s="12">
        <v>0</v>
      </c>
      <c r="Z94" s="12">
        <v>0</v>
      </c>
      <c r="AA94" s="12">
        <v>0</v>
      </c>
      <c r="AB94" s="12">
        <v>0</v>
      </c>
      <c r="AC94" s="12">
        <v>1</v>
      </c>
      <c r="AD94" s="12">
        <v>1</v>
      </c>
      <c r="AE94" s="12">
        <v>0</v>
      </c>
      <c r="AF94" s="12">
        <v>0</v>
      </c>
      <c r="AG94" s="12">
        <v>0</v>
      </c>
      <c r="AH94" s="12">
        <v>0</v>
      </c>
      <c r="AI94" s="12">
        <v>0</v>
      </c>
      <c r="AJ94" s="12">
        <v>0</v>
      </c>
      <c r="AK94" s="12" t="s">
        <v>696</v>
      </c>
      <c r="AL94" s="12" t="s">
        <v>3455</v>
      </c>
      <c r="AM94" s="7" t="s">
        <v>637</v>
      </c>
      <c r="AN94" s="7" t="s">
        <v>665</v>
      </c>
      <c r="AO94" s="7" t="s">
        <v>1253</v>
      </c>
      <c r="AP94" s="12" t="s">
        <v>3235</v>
      </c>
      <c r="AQ94" s="12">
        <v>1813</v>
      </c>
      <c r="AR94" s="12">
        <v>1</v>
      </c>
      <c r="AS94" s="12" t="s">
        <v>555</v>
      </c>
      <c r="AT94" s="7" t="s">
        <v>212</v>
      </c>
      <c r="AU94" s="12">
        <v>1</v>
      </c>
      <c r="AV94" s="12">
        <v>0</v>
      </c>
      <c r="AW94" s="12">
        <v>0</v>
      </c>
      <c r="AX94" s="12">
        <v>0</v>
      </c>
      <c r="AY94" s="7">
        <v>1</v>
      </c>
      <c r="AZ94" s="12">
        <v>0</v>
      </c>
      <c r="BA94" s="12">
        <v>0</v>
      </c>
      <c r="BB94" s="12">
        <v>0</v>
      </c>
      <c r="BC94" s="12">
        <v>1</v>
      </c>
      <c r="BD94" s="12">
        <v>0</v>
      </c>
      <c r="BE94" s="12">
        <v>0</v>
      </c>
      <c r="BF94" s="7" t="s">
        <v>2821</v>
      </c>
      <c r="BG94" s="7" t="s">
        <v>858</v>
      </c>
      <c r="BH94" s="7"/>
      <c r="BI94" s="7" t="s">
        <v>2819</v>
      </c>
      <c r="BJ94" s="12" t="s">
        <v>3460</v>
      </c>
      <c r="BK94" s="12" t="s">
        <v>3463</v>
      </c>
      <c r="BL94" s="12" t="s">
        <v>3470</v>
      </c>
      <c r="BM94" s="7" t="s">
        <v>927</v>
      </c>
      <c r="BN94" s="7"/>
      <c r="BO94" s="12"/>
      <c r="BP94" s="12"/>
      <c r="BQ94" s="12"/>
      <c r="BR94" s="12" t="s">
        <v>1077</v>
      </c>
      <c r="BS94" s="12">
        <v>-2.5999999999999999E-2</v>
      </c>
      <c r="BT94" s="12"/>
      <c r="BU94" s="12"/>
      <c r="BV94" s="12" t="s">
        <v>1077</v>
      </c>
      <c r="BW94" s="12" t="s">
        <v>1077</v>
      </c>
      <c r="BX94" s="12" t="s">
        <v>1077</v>
      </c>
      <c r="BY94" s="12">
        <v>-3.06</v>
      </c>
      <c r="BZ94" s="12"/>
      <c r="CA94" s="12" t="s">
        <v>1077</v>
      </c>
      <c r="CB94" s="12" t="s">
        <v>1077</v>
      </c>
      <c r="CC94" s="12" t="s">
        <v>1077</v>
      </c>
      <c r="CD94" s="12" t="s">
        <v>1077</v>
      </c>
      <c r="CE94" s="12" t="s">
        <v>1077</v>
      </c>
      <c r="CF94" s="12"/>
      <c r="CG94" s="12"/>
      <c r="CH94" s="12"/>
      <c r="CI94" s="12"/>
      <c r="CJ94" s="12" t="s">
        <v>718</v>
      </c>
      <c r="CK94" s="12" t="s">
        <v>1077</v>
      </c>
      <c r="CL94" s="12" t="s">
        <v>1077</v>
      </c>
      <c r="CM94" s="12" t="s">
        <v>1077</v>
      </c>
      <c r="CN94" s="12" t="s">
        <v>1077</v>
      </c>
      <c r="CO94" s="12" t="s">
        <v>1077</v>
      </c>
      <c r="CP94" s="12">
        <v>1</v>
      </c>
      <c r="CQ94" s="12">
        <v>10</v>
      </c>
      <c r="CR94" s="12">
        <v>0</v>
      </c>
      <c r="CS94" s="12">
        <v>1803</v>
      </c>
      <c r="CT94" s="12">
        <v>9.18</v>
      </c>
      <c r="CU94" s="12">
        <v>2.48</v>
      </c>
      <c r="CV94" s="12">
        <f>BS94/CT94</f>
        <v>-2.832244008714597E-3</v>
      </c>
      <c r="CW94" s="12"/>
      <c r="CX94" s="57"/>
    </row>
    <row r="95" spans="1:102" ht="16.5" x14ac:dyDescent="0.35">
      <c r="A95" s="56">
        <v>15</v>
      </c>
      <c r="B95" s="12" t="s">
        <v>3706</v>
      </c>
      <c r="C95" s="12">
        <v>15.8</v>
      </c>
      <c r="D95" s="12" t="s">
        <v>1579</v>
      </c>
      <c r="E95" s="12" t="s">
        <v>315</v>
      </c>
      <c r="F95" s="12" t="s">
        <v>3916</v>
      </c>
      <c r="G95" s="12" t="s">
        <v>212</v>
      </c>
      <c r="H95" s="12" t="s">
        <v>2805</v>
      </c>
      <c r="I95" s="12" t="s">
        <v>212</v>
      </c>
      <c r="J95" s="12" t="s">
        <v>556</v>
      </c>
      <c r="K95" s="12" t="s">
        <v>564</v>
      </c>
      <c r="L95" s="12" t="s">
        <v>558</v>
      </c>
      <c r="M95" s="12" t="s">
        <v>3164</v>
      </c>
      <c r="N95" s="12"/>
      <c r="O95" s="12" t="s">
        <v>3400</v>
      </c>
      <c r="P95" s="12" t="s">
        <v>3403</v>
      </c>
      <c r="Q95" s="12">
        <v>1</v>
      </c>
      <c r="R95" s="12">
        <v>0</v>
      </c>
      <c r="S95" s="12">
        <v>0</v>
      </c>
      <c r="T95" s="12">
        <v>0</v>
      </c>
      <c r="U95" s="12">
        <v>0</v>
      </c>
      <c r="V95" s="12">
        <v>0</v>
      </c>
      <c r="W95" s="12">
        <v>0</v>
      </c>
      <c r="X95" s="12">
        <v>0</v>
      </c>
      <c r="Y95" s="12">
        <v>0</v>
      </c>
      <c r="Z95" s="12">
        <v>0</v>
      </c>
      <c r="AA95" s="12">
        <v>0</v>
      </c>
      <c r="AB95" s="12">
        <v>1</v>
      </c>
      <c r="AC95" s="12">
        <v>0</v>
      </c>
      <c r="AD95" s="12">
        <v>0</v>
      </c>
      <c r="AE95" s="12">
        <v>0</v>
      </c>
      <c r="AF95" s="12">
        <v>0</v>
      </c>
      <c r="AG95" s="12">
        <v>0</v>
      </c>
      <c r="AH95" s="12">
        <v>0</v>
      </c>
      <c r="AI95" s="12">
        <v>0</v>
      </c>
      <c r="AJ95" s="12">
        <v>0</v>
      </c>
      <c r="AK95" s="12">
        <v>0</v>
      </c>
      <c r="AL95" s="12" t="s">
        <v>3448</v>
      </c>
      <c r="AM95" s="7" t="s">
        <v>608</v>
      </c>
      <c r="AN95" s="7" t="s">
        <v>615</v>
      </c>
      <c r="AO95" s="7">
        <v>2000</v>
      </c>
      <c r="AP95" s="12" t="s">
        <v>3458</v>
      </c>
      <c r="AQ95" s="12">
        <v>1430</v>
      </c>
      <c r="AR95" s="12">
        <v>1</v>
      </c>
      <c r="AS95" s="12" t="s">
        <v>555</v>
      </c>
      <c r="AT95" s="7" t="s">
        <v>349</v>
      </c>
      <c r="AU95" s="12">
        <v>0</v>
      </c>
      <c r="AV95" s="12">
        <v>0</v>
      </c>
      <c r="AW95" s="12">
        <v>0</v>
      </c>
      <c r="AX95" s="12">
        <v>0</v>
      </c>
      <c r="AY95" s="7">
        <v>0</v>
      </c>
      <c r="AZ95" s="12">
        <v>0</v>
      </c>
      <c r="BA95" s="12">
        <v>1</v>
      </c>
      <c r="BB95" s="12">
        <v>1</v>
      </c>
      <c r="BC95" s="12">
        <v>0</v>
      </c>
      <c r="BD95" s="12">
        <v>0</v>
      </c>
      <c r="BE95" s="12">
        <v>0</v>
      </c>
      <c r="BF95" s="7" t="s">
        <v>3259</v>
      </c>
      <c r="BG95" s="7" t="s">
        <v>805</v>
      </c>
      <c r="BH95" s="7">
        <v>1</v>
      </c>
      <c r="BI95" s="7" t="s">
        <v>3253</v>
      </c>
      <c r="BJ95" s="12" t="s">
        <v>3460</v>
      </c>
      <c r="BK95" s="12" t="s">
        <v>3472</v>
      </c>
      <c r="BL95" s="12" t="s">
        <v>3474</v>
      </c>
      <c r="BM95" s="7" t="s">
        <v>787</v>
      </c>
      <c r="BN95" s="7"/>
      <c r="BO95" s="12" t="s">
        <v>1208</v>
      </c>
      <c r="BP95" s="12" t="s">
        <v>1262</v>
      </c>
      <c r="BQ95" s="12"/>
      <c r="BR95" s="12" t="s">
        <v>1077</v>
      </c>
      <c r="BS95" s="12">
        <v>-0.43840000000000001</v>
      </c>
      <c r="BT95" s="12"/>
      <c r="BU95" s="12">
        <f>EXP(BS95)</f>
        <v>0.64506770416333148</v>
      </c>
      <c r="BV95" s="12" t="s">
        <v>3416</v>
      </c>
      <c r="BW95" s="12" t="s">
        <v>1077</v>
      </c>
      <c r="BX95" s="12" t="s">
        <v>1077</v>
      </c>
      <c r="BY95" s="12">
        <v>-3.04</v>
      </c>
      <c r="BZ95" s="12"/>
      <c r="CA95" s="12" t="s">
        <v>1077</v>
      </c>
      <c r="CB95" s="12" t="s">
        <v>1077</v>
      </c>
      <c r="CC95" s="12" t="s">
        <v>1077</v>
      </c>
      <c r="CD95" s="12" t="s">
        <v>1077</v>
      </c>
      <c r="CE95" s="12">
        <v>0.1</v>
      </c>
      <c r="CF95" s="12"/>
      <c r="CG95" s="12"/>
      <c r="CH95" s="12"/>
      <c r="CI95" s="12"/>
      <c r="CJ95" s="12">
        <v>0.55300000000000005</v>
      </c>
      <c r="CK95" s="12" t="s">
        <v>3828</v>
      </c>
      <c r="CL95" s="12" t="s">
        <v>1077</v>
      </c>
      <c r="CM95" s="12" t="s">
        <v>1077</v>
      </c>
      <c r="CN95" s="12" t="s">
        <v>1077</v>
      </c>
      <c r="CO95" s="12" t="s">
        <v>1077</v>
      </c>
      <c r="CP95" s="12"/>
      <c r="CQ95" s="12"/>
      <c r="CR95" s="12"/>
      <c r="CS95" s="12" t="s">
        <v>1077</v>
      </c>
      <c r="CT95" s="12" t="s">
        <v>1077</v>
      </c>
      <c r="CU95" s="12">
        <v>5.2034223851929455E-2</v>
      </c>
      <c r="CV95" s="12" t="s">
        <v>1137</v>
      </c>
      <c r="CW95" s="12"/>
      <c r="CX95" s="57"/>
    </row>
    <row r="96" spans="1:102" x14ac:dyDescent="0.35">
      <c r="A96" s="56">
        <v>59</v>
      </c>
      <c r="B96" s="12" t="s">
        <v>3748</v>
      </c>
      <c r="C96" s="12">
        <v>59.12</v>
      </c>
      <c r="D96" s="12" t="s">
        <v>2181</v>
      </c>
      <c r="E96" s="12" t="s">
        <v>406</v>
      </c>
      <c r="F96" s="12">
        <v>3</v>
      </c>
      <c r="G96" s="12" t="s">
        <v>212</v>
      </c>
      <c r="H96" s="12" t="s">
        <v>2805</v>
      </c>
      <c r="I96" s="12" t="s">
        <v>349</v>
      </c>
      <c r="J96" s="12" t="s">
        <v>1227</v>
      </c>
      <c r="K96" s="12" t="s">
        <v>1164</v>
      </c>
      <c r="L96" s="12" t="s">
        <v>1228</v>
      </c>
      <c r="M96" s="12" t="s">
        <v>3237</v>
      </c>
      <c r="N96" s="12" t="s">
        <v>3435</v>
      </c>
      <c r="O96" s="12" t="s">
        <v>3400</v>
      </c>
      <c r="P96" s="12" t="s">
        <v>3402</v>
      </c>
      <c r="Q96" s="12">
        <v>0</v>
      </c>
      <c r="R96" s="12">
        <v>0</v>
      </c>
      <c r="S96" s="12">
        <v>1</v>
      </c>
      <c r="T96" s="12">
        <v>0</v>
      </c>
      <c r="U96" s="12">
        <v>0</v>
      </c>
      <c r="V96" s="12">
        <v>0</v>
      </c>
      <c r="W96" s="12">
        <v>0</v>
      </c>
      <c r="X96" s="12">
        <v>0</v>
      </c>
      <c r="Y96" s="12">
        <v>0</v>
      </c>
      <c r="Z96" s="12">
        <v>0</v>
      </c>
      <c r="AA96" s="12">
        <v>0</v>
      </c>
      <c r="AB96" s="12">
        <v>0</v>
      </c>
      <c r="AC96" s="12">
        <v>1</v>
      </c>
      <c r="AD96" s="12">
        <v>0</v>
      </c>
      <c r="AE96" s="12">
        <v>0</v>
      </c>
      <c r="AF96" s="12">
        <v>0</v>
      </c>
      <c r="AG96" s="12">
        <v>0</v>
      </c>
      <c r="AH96" s="12">
        <v>0</v>
      </c>
      <c r="AI96" s="12">
        <v>0</v>
      </c>
      <c r="AJ96" s="12">
        <v>0</v>
      </c>
      <c r="AK96" s="12" t="s">
        <v>697</v>
      </c>
      <c r="AL96" s="12" t="s">
        <v>3455</v>
      </c>
      <c r="AM96" s="7" t="s">
        <v>637</v>
      </c>
      <c r="AN96" s="7" t="s">
        <v>665</v>
      </c>
      <c r="AO96" s="7" t="s">
        <v>1253</v>
      </c>
      <c r="AP96" s="12" t="s">
        <v>3235</v>
      </c>
      <c r="AQ96" s="12">
        <v>2613</v>
      </c>
      <c r="AR96" s="12">
        <v>1</v>
      </c>
      <c r="AS96" s="12" t="s">
        <v>555</v>
      </c>
      <c r="AT96" s="7" t="s">
        <v>212</v>
      </c>
      <c r="AU96" s="12">
        <v>1</v>
      </c>
      <c r="AV96" s="12">
        <v>0</v>
      </c>
      <c r="AW96" s="12">
        <v>0</v>
      </c>
      <c r="AX96" s="12">
        <v>0</v>
      </c>
      <c r="AY96" s="7">
        <v>1</v>
      </c>
      <c r="AZ96" s="12">
        <v>0</v>
      </c>
      <c r="BA96" s="12">
        <v>0</v>
      </c>
      <c r="BB96" s="12">
        <v>0</v>
      </c>
      <c r="BC96" s="12">
        <v>1</v>
      </c>
      <c r="BD96" s="12">
        <v>0</v>
      </c>
      <c r="BE96" s="12">
        <v>0</v>
      </c>
      <c r="BF96" s="7" t="s">
        <v>766</v>
      </c>
      <c r="BG96" s="7" t="s">
        <v>786</v>
      </c>
      <c r="BH96" s="7"/>
      <c r="BI96" s="7" t="s">
        <v>2806</v>
      </c>
      <c r="BJ96" s="12" t="s">
        <v>3460</v>
      </c>
      <c r="BK96" s="12" t="s">
        <v>1044</v>
      </c>
      <c r="BL96" s="12" t="s">
        <v>3480</v>
      </c>
      <c r="BM96" s="7" t="s">
        <v>927</v>
      </c>
      <c r="BN96" s="7"/>
      <c r="BO96" s="12"/>
      <c r="BP96" s="12"/>
      <c r="BQ96" s="12"/>
      <c r="BR96" s="12" t="s">
        <v>1077</v>
      </c>
      <c r="BS96" s="12">
        <v>-3.0000000000000001E-3</v>
      </c>
      <c r="BT96" s="12"/>
      <c r="BU96" s="12"/>
      <c r="BV96" s="12" t="s">
        <v>1077</v>
      </c>
      <c r="BW96" s="12" t="s">
        <v>1077</v>
      </c>
      <c r="BX96" s="12" t="s">
        <v>1077</v>
      </c>
      <c r="BY96" s="12">
        <v>-2.98</v>
      </c>
      <c r="BZ96" s="12"/>
      <c r="CA96" s="12" t="s">
        <v>1077</v>
      </c>
      <c r="CB96" s="12" t="s">
        <v>1077</v>
      </c>
      <c r="CC96" s="12" t="s">
        <v>1077</v>
      </c>
      <c r="CD96" s="12" t="s">
        <v>1077</v>
      </c>
      <c r="CE96" s="12" t="s">
        <v>1077</v>
      </c>
      <c r="CF96" s="12"/>
      <c r="CG96" s="12"/>
      <c r="CH96" s="12"/>
      <c r="CI96" s="12"/>
      <c r="CJ96" s="12" t="s">
        <v>718</v>
      </c>
      <c r="CK96" s="12" t="s">
        <v>1077</v>
      </c>
      <c r="CL96" s="12" t="s">
        <v>1077</v>
      </c>
      <c r="CM96" s="12" t="s">
        <v>1077</v>
      </c>
      <c r="CN96" s="12" t="s">
        <v>1077</v>
      </c>
      <c r="CO96" s="12" t="s">
        <v>1077</v>
      </c>
      <c r="CP96" s="12">
        <v>1</v>
      </c>
      <c r="CQ96" s="12">
        <v>7</v>
      </c>
      <c r="CR96" s="12">
        <v>0</v>
      </c>
      <c r="CS96" s="12">
        <v>2606</v>
      </c>
      <c r="CT96" s="12">
        <v>1.18</v>
      </c>
      <c r="CU96" s="12"/>
      <c r="CV96" s="12"/>
      <c r="CW96" s="12"/>
      <c r="CX96" s="57"/>
    </row>
    <row r="97" spans="1:102" x14ac:dyDescent="0.35">
      <c r="A97" s="56">
        <v>59</v>
      </c>
      <c r="B97" s="12" t="s">
        <v>3748</v>
      </c>
      <c r="C97" s="12">
        <v>59.22</v>
      </c>
      <c r="D97" s="12" t="s">
        <v>2193</v>
      </c>
      <c r="E97" s="12" t="s">
        <v>415</v>
      </c>
      <c r="F97" s="12">
        <v>3</v>
      </c>
      <c r="G97" s="12" t="s">
        <v>212</v>
      </c>
      <c r="H97" s="12" t="s">
        <v>2805</v>
      </c>
      <c r="I97" s="12" t="s">
        <v>349</v>
      </c>
      <c r="J97" s="12" t="s">
        <v>1227</v>
      </c>
      <c r="K97" s="12" t="s">
        <v>1166</v>
      </c>
      <c r="L97" s="12" t="s">
        <v>1228</v>
      </c>
      <c r="M97" s="12" t="s">
        <v>3237</v>
      </c>
      <c r="N97" s="12" t="s">
        <v>3435</v>
      </c>
      <c r="O97" s="12" t="s">
        <v>3400</v>
      </c>
      <c r="P97" s="12" t="s">
        <v>3402</v>
      </c>
      <c r="Q97" s="12">
        <v>0</v>
      </c>
      <c r="R97" s="12">
        <v>0</v>
      </c>
      <c r="S97" s="12">
        <v>1</v>
      </c>
      <c r="T97" s="12">
        <v>0</v>
      </c>
      <c r="U97" s="12">
        <v>0</v>
      </c>
      <c r="V97" s="12">
        <v>0</v>
      </c>
      <c r="W97" s="12">
        <v>0</v>
      </c>
      <c r="X97" s="12">
        <v>0</v>
      </c>
      <c r="Y97" s="12">
        <v>0</v>
      </c>
      <c r="Z97" s="12">
        <v>0</v>
      </c>
      <c r="AA97" s="12">
        <v>0</v>
      </c>
      <c r="AB97" s="12">
        <v>0</v>
      </c>
      <c r="AC97" s="12">
        <v>1</v>
      </c>
      <c r="AD97" s="12">
        <v>0</v>
      </c>
      <c r="AE97" s="12">
        <v>1</v>
      </c>
      <c r="AF97" s="12">
        <v>0</v>
      </c>
      <c r="AG97" s="12">
        <v>0</v>
      </c>
      <c r="AH97" s="12">
        <v>0</v>
      </c>
      <c r="AI97" s="12">
        <v>0</v>
      </c>
      <c r="AJ97" s="12">
        <v>0</v>
      </c>
      <c r="AK97" s="12" t="s">
        <v>698</v>
      </c>
      <c r="AL97" s="12" t="s">
        <v>3454</v>
      </c>
      <c r="AM97" s="7" t="s">
        <v>637</v>
      </c>
      <c r="AN97" s="7" t="s">
        <v>665</v>
      </c>
      <c r="AO97" s="7" t="s">
        <v>1253</v>
      </c>
      <c r="AP97" s="12" t="s">
        <v>3235</v>
      </c>
      <c r="AQ97" s="12">
        <v>3574</v>
      </c>
      <c r="AR97" s="12">
        <v>1</v>
      </c>
      <c r="AS97" s="12" t="s">
        <v>555</v>
      </c>
      <c r="AT97" s="7" t="s">
        <v>212</v>
      </c>
      <c r="AU97" s="12">
        <v>1</v>
      </c>
      <c r="AV97" s="12">
        <v>0</v>
      </c>
      <c r="AW97" s="12">
        <v>0</v>
      </c>
      <c r="AX97" s="12">
        <v>0</v>
      </c>
      <c r="AY97" s="7">
        <v>1</v>
      </c>
      <c r="AZ97" s="12">
        <v>0</v>
      </c>
      <c r="BA97" s="12">
        <v>0</v>
      </c>
      <c r="BB97" s="12">
        <v>0</v>
      </c>
      <c r="BC97" s="12">
        <v>1</v>
      </c>
      <c r="BD97" s="12">
        <v>0</v>
      </c>
      <c r="BE97" s="12">
        <v>0</v>
      </c>
      <c r="BF97" s="7" t="s">
        <v>766</v>
      </c>
      <c r="BG97" s="7" t="s">
        <v>1163</v>
      </c>
      <c r="BH97" s="7"/>
      <c r="BI97" s="7" t="s">
        <v>2809</v>
      </c>
      <c r="BJ97" s="12" t="s">
        <v>3459</v>
      </c>
      <c r="BK97" s="12" t="s">
        <v>3463</v>
      </c>
      <c r="BL97" s="12" t="s">
        <v>3464</v>
      </c>
      <c r="BM97" s="7" t="s">
        <v>927</v>
      </c>
      <c r="BN97" s="7"/>
      <c r="BO97" s="12"/>
      <c r="BP97" s="12"/>
      <c r="BQ97" s="12"/>
      <c r="BR97" s="12" t="s">
        <v>1077</v>
      </c>
      <c r="BS97" s="12">
        <v>-1E-3</v>
      </c>
      <c r="BT97" s="12"/>
      <c r="BU97" s="12"/>
      <c r="BV97" s="12" t="s">
        <v>1077</v>
      </c>
      <c r="BW97" s="12" t="s">
        <v>1077</v>
      </c>
      <c r="BX97" s="12" t="s">
        <v>1077</v>
      </c>
      <c r="BY97" s="12">
        <v>-2.8</v>
      </c>
      <c r="BZ97" s="12"/>
      <c r="CA97" s="12" t="s">
        <v>1077</v>
      </c>
      <c r="CB97" s="12" t="s">
        <v>1077</v>
      </c>
      <c r="CC97" s="12" t="s">
        <v>1077</v>
      </c>
      <c r="CD97" s="12" t="s">
        <v>1077</v>
      </c>
      <c r="CE97" s="12" t="s">
        <v>1077</v>
      </c>
      <c r="CF97" s="12"/>
      <c r="CG97" s="12"/>
      <c r="CH97" s="12"/>
      <c r="CI97" s="12"/>
      <c r="CJ97" s="12" t="s">
        <v>718</v>
      </c>
      <c r="CK97" s="12" t="s">
        <v>1077</v>
      </c>
      <c r="CL97" s="12" t="s">
        <v>1077</v>
      </c>
      <c r="CM97" s="12" t="s">
        <v>1077</v>
      </c>
      <c r="CN97" s="12" t="s">
        <v>1077</v>
      </c>
      <c r="CO97" s="12" t="s">
        <v>1077</v>
      </c>
      <c r="CP97" s="12">
        <v>1</v>
      </c>
      <c r="CQ97" s="12">
        <v>14</v>
      </c>
      <c r="CR97" s="12">
        <v>0</v>
      </c>
      <c r="CS97" s="12">
        <v>3560</v>
      </c>
      <c r="CT97" s="12">
        <v>0.99</v>
      </c>
      <c r="CU97" s="12"/>
      <c r="CV97" s="12"/>
      <c r="CW97" s="12"/>
      <c r="CX97" s="57"/>
    </row>
    <row r="98" spans="1:102" ht="16.5" x14ac:dyDescent="0.35">
      <c r="A98" s="56">
        <v>93</v>
      </c>
      <c r="B98" s="12" t="s">
        <v>3783</v>
      </c>
      <c r="C98" s="12">
        <v>93.1</v>
      </c>
      <c r="D98" s="12" t="s">
        <v>2507</v>
      </c>
      <c r="E98" s="12" t="s">
        <v>498</v>
      </c>
      <c r="F98" s="12">
        <v>3</v>
      </c>
      <c r="G98" s="12" t="s">
        <v>212</v>
      </c>
      <c r="H98" s="12" t="s">
        <v>2805</v>
      </c>
      <c r="I98" s="12" t="s">
        <v>349</v>
      </c>
      <c r="J98" s="12" t="s">
        <v>556</v>
      </c>
      <c r="K98" s="12" t="s">
        <v>564</v>
      </c>
      <c r="L98" s="12" t="s">
        <v>558</v>
      </c>
      <c r="M98" s="12" t="s">
        <v>3237</v>
      </c>
      <c r="N98" s="12" t="s">
        <v>3435</v>
      </c>
      <c r="O98" s="12" t="s">
        <v>3400</v>
      </c>
      <c r="P98" s="12" t="s">
        <v>3401</v>
      </c>
      <c r="Q98" s="12">
        <v>0</v>
      </c>
      <c r="R98" s="12">
        <v>0</v>
      </c>
      <c r="S98" s="12">
        <v>0</v>
      </c>
      <c r="T98" s="12">
        <v>0</v>
      </c>
      <c r="U98" s="12">
        <v>0</v>
      </c>
      <c r="V98" s="12">
        <v>1</v>
      </c>
      <c r="W98" s="12">
        <v>0</v>
      </c>
      <c r="X98" s="12">
        <v>0</v>
      </c>
      <c r="Y98" s="12">
        <v>0</v>
      </c>
      <c r="Z98" s="12">
        <v>0</v>
      </c>
      <c r="AA98" s="12">
        <v>0</v>
      </c>
      <c r="AB98" s="12">
        <v>0</v>
      </c>
      <c r="AC98" s="12">
        <v>0</v>
      </c>
      <c r="AD98" s="12">
        <v>0</v>
      </c>
      <c r="AE98" s="12">
        <v>0</v>
      </c>
      <c r="AF98" s="12">
        <v>0</v>
      </c>
      <c r="AG98" s="12">
        <v>0</v>
      </c>
      <c r="AH98" s="12">
        <v>0</v>
      </c>
      <c r="AI98" s="12">
        <v>0</v>
      </c>
      <c r="AJ98" s="12">
        <v>1</v>
      </c>
      <c r="AK98" s="12">
        <v>0</v>
      </c>
      <c r="AL98" s="12" t="s">
        <v>607</v>
      </c>
      <c r="AM98" s="7" t="s">
        <v>608</v>
      </c>
      <c r="AN98" s="7" t="s">
        <v>634</v>
      </c>
      <c r="AO98" s="7" t="s">
        <v>737</v>
      </c>
      <c r="AP98" s="12" t="s">
        <v>3235</v>
      </c>
      <c r="AQ98" s="12">
        <v>50</v>
      </c>
      <c r="AR98" s="12">
        <v>10</v>
      </c>
      <c r="AS98" s="12" t="s">
        <v>554</v>
      </c>
      <c r="AT98" s="7" t="s">
        <v>212</v>
      </c>
      <c r="AU98" s="12">
        <v>1</v>
      </c>
      <c r="AV98" s="12">
        <v>0</v>
      </c>
      <c r="AW98" s="12">
        <v>0</v>
      </c>
      <c r="AX98" s="12">
        <v>0</v>
      </c>
      <c r="AY98" s="7">
        <v>1</v>
      </c>
      <c r="AZ98" s="12">
        <v>0</v>
      </c>
      <c r="BA98" s="12">
        <v>1</v>
      </c>
      <c r="BB98" s="12">
        <v>1</v>
      </c>
      <c r="BC98" s="12">
        <v>0</v>
      </c>
      <c r="BD98" s="12">
        <v>1</v>
      </c>
      <c r="BE98" s="12">
        <v>0</v>
      </c>
      <c r="BF98" s="7" t="s">
        <v>772</v>
      </c>
      <c r="BG98" s="7" t="s">
        <v>2800</v>
      </c>
      <c r="BH98" s="7"/>
      <c r="BI98" s="7" t="s">
        <v>2816</v>
      </c>
      <c r="BJ98" s="12" t="s">
        <v>800</v>
      </c>
      <c r="BK98" s="12" t="s">
        <v>3463</v>
      </c>
      <c r="BL98" s="12" t="s">
        <v>3470</v>
      </c>
      <c r="BM98" s="7" t="s">
        <v>787</v>
      </c>
      <c r="BN98" s="7"/>
      <c r="BO98" s="12"/>
      <c r="BP98" s="12" t="s">
        <v>3549</v>
      </c>
      <c r="BQ98" s="47">
        <f>CV98</f>
        <v>3.6418943297909206E-2</v>
      </c>
      <c r="BR98" s="12" t="s">
        <v>3506</v>
      </c>
      <c r="BS98" s="12">
        <v>-1786.76</v>
      </c>
      <c r="BT98" s="12"/>
      <c r="BU98" s="12"/>
      <c r="BV98" s="12" t="s">
        <v>1077</v>
      </c>
      <c r="BW98" s="12">
        <v>0.16300000000000001</v>
      </c>
      <c r="BX98" s="12" t="s">
        <v>3422</v>
      </c>
      <c r="BY98" s="12">
        <v>-2.8</v>
      </c>
      <c r="BZ98" s="12"/>
      <c r="CA98" s="12" t="s">
        <v>1077</v>
      </c>
      <c r="CB98" s="12" t="s">
        <v>1077</v>
      </c>
      <c r="CC98" s="12" t="s">
        <v>1077</v>
      </c>
      <c r="CD98" s="12" t="s">
        <v>1077</v>
      </c>
      <c r="CE98" s="12">
        <v>0.05</v>
      </c>
      <c r="CF98" s="12"/>
      <c r="CG98" s="12"/>
      <c r="CH98" s="12">
        <f>ABS(BQ98/BY98)</f>
        <v>1.3006765463539002E-2</v>
      </c>
      <c r="CI98" s="12" t="s">
        <v>3553</v>
      </c>
      <c r="CJ98" s="12">
        <v>0.73519999999999996</v>
      </c>
      <c r="CK98" s="12" t="s">
        <v>3828</v>
      </c>
      <c r="CL98" s="12" t="s">
        <v>1077</v>
      </c>
      <c r="CM98" s="12" t="s">
        <v>1077</v>
      </c>
      <c r="CN98" s="12" t="s">
        <v>1077</v>
      </c>
      <c r="CO98" s="12" t="s">
        <v>1077</v>
      </c>
      <c r="CP98" s="12">
        <v>1</v>
      </c>
      <c r="CQ98" s="12">
        <v>12</v>
      </c>
      <c r="CR98" s="12">
        <v>1</v>
      </c>
      <c r="CS98" s="12">
        <v>37</v>
      </c>
      <c r="CT98" s="12">
        <f>(67786255-39821325)/50</f>
        <v>559298.6</v>
      </c>
      <c r="CU98" s="12">
        <v>-11.4</v>
      </c>
      <c r="CV98" s="12">
        <f>BS98*(CU98/CT98)</f>
        <v>3.6418943297909206E-2</v>
      </c>
      <c r="CW98" s="50"/>
      <c r="CX98" s="58"/>
    </row>
    <row r="99" spans="1:102" x14ac:dyDescent="0.35">
      <c r="A99" s="56">
        <v>143</v>
      </c>
      <c r="B99" s="12" t="s">
        <v>3158</v>
      </c>
      <c r="C99" s="12">
        <v>143.1</v>
      </c>
      <c r="D99" s="12" t="s">
        <v>2980</v>
      </c>
      <c r="E99" s="12" t="s">
        <v>3391</v>
      </c>
      <c r="F99" s="12" t="s">
        <v>3916</v>
      </c>
      <c r="G99" s="12" t="s">
        <v>212</v>
      </c>
      <c r="H99" s="12" t="s">
        <v>2805</v>
      </c>
      <c r="I99" s="12" t="s">
        <v>349</v>
      </c>
      <c r="J99" s="12" t="s">
        <v>1222</v>
      </c>
      <c r="K99" s="12"/>
      <c r="L99" s="12" t="s">
        <v>567</v>
      </c>
      <c r="M99" s="12" t="s">
        <v>3164</v>
      </c>
      <c r="N99" s="12"/>
      <c r="O99" s="12" t="s">
        <v>3400</v>
      </c>
      <c r="P99" s="12" t="s">
        <v>3402</v>
      </c>
      <c r="Q99" s="12">
        <v>1</v>
      </c>
      <c r="R99" s="12">
        <v>0</v>
      </c>
      <c r="S99" s="12">
        <v>0</v>
      </c>
      <c r="T99" s="12">
        <v>0</v>
      </c>
      <c r="U99" s="12">
        <v>0</v>
      </c>
      <c r="V99" s="12">
        <v>0</v>
      </c>
      <c r="W99" s="12">
        <v>0</v>
      </c>
      <c r="X99" s="12">
        <v>0</v>
      </c>
      <c r="Y99" s="12">
        <v>0</v>
      </c>
      <c r="Z99" s="12">
        <v>0</v>
      </c>
      <c r="AA99" s="12">
        <v>0</v>
      </c>
      <c r="AB99" s="12">
        <v>1</v>
      </c>
      <c r="AC99" s="12">
        <v>0</v>
      </c>
      <c r="AD99" s="12">
        <v>0</v>
      </c>
      <c r="AE99" s="12">
        <v>0</v>
      </c>
      <c r="AF99" s="12">
        <v>0</v>
      </c>
      <c r="AG99" s="12">
        <v>0</v>
      </c>
      <c r="AH99" s="12">
        <v>0</v>
      </c>
      <c r="AI99" s="12">
        <v>0</v>
      </c>
      <c r="AJ99" s="12">
        <v>0</v>
      </c>
      <c r="AK99" s="12">
        <v>0</v>
      </c>
      <c r="AL99" s="12" t="s">
        <v>3341</v>
      </c>
      <c r="AM99" s="12" t="s">
        <v>3081</v>
      </c>
      <c r="AN99" s="12" t="s">
        <v>3082</v>
      </c>
      <c r="AO99" s="12">
        <v>2009</v>
      </c>
      <c r="AP99" s="12" t="s">
        <v>3458</v>
      </c>
      <c r="AQ99" s="12">
        <v>857</v>
      </c>
      <c r="AR99" s="12">
        <v>1</v>
      </c>
      <c r="AS99" s="12" t="s">
        <v>555</v>
      </c>
      <c r="AT99" s="12" t="s">
        <v>349</v>
      </c>
      <c r="AU99" s="12">
        <v>0</v>
      </c>
      <c r="AV99" s="12">
        <v>0</v>
      </c>
      <c r="AW99" s="12">
        <v>0</v>
      </c>
      <c r="AX99" s="12">
        <v>0</v>
      </c>
      <c r="AY99" s="7">
        <v>1</v>
      </c>
      <c r="AZ99" s="12">
        <v>0</v>
      </c>
      <c r="BA99" s="12">
        <v>1</v>
      </c>
      <c r="BB99" s="12">
        <v>0</v>
      </c>
      <c r="BC99" s="12">
        <v>0</v>
      </c>
      <c r="BD99" s="12">
        <v>0</v>
      </c>
      <c r="BE99" s="12">
        <v>0</v>
      </c>
      <c r="BF99" s="12" t="s">
        <v>766</v>
      </c>
      <c r="BG99" s="12" t="s">
        <v>3075</v>
      </c>
      <c r="BH99" s="12"/>
      <c r="BI99" s="12" t="s">
        <v>3275</v>
      </c>
      <c r="BJ99" s="12" t="s">
        <v>3394</v>
      </c>
      <c r="BK99" s="12" t="s">
        <v>3472</v>
      </c>
      <c r="BL99" s="12" t="s">
        <v>3479</v>
      </c>
      <c r="BM99" s="12" t="s">
        <v>3493</v>
      </c>
      <c r="BN99" s="7" t="s">
        <v>1174</v>
      </c>
      <c r="BO99" s="12"/>
      <c r="BP99" s="12" t="s">
        <v>1160</v>
      </c>
      <c r="BQ99" s="12">
        <v>-0.16</v>
      </c>
      <c r="BR99" s="12" t="s">
        <v>1252</v>
      </c>
      <c r="BS99" s="12">
        <v>-0.22</v>
      </c>
      <c r="BT99" s="12">
        <f>EXP(Table2[[#This Row],[b_mag_LOR]])</f>
        <v>0.80251879796247849</v>
      </c>
      <c r="BU99" s="12"/>
      <c r="BV99" s="12" t="s">
        <v>3415</v>
      </c>
      <c r="BW99" s="12"/>
      <c r="BX99" s="12"/>
      <c r="BY99" s="12">
        <v>-2.76</v>
      </c>
      <c r="BZ99" s="12"/>
      <c r="CA99" s="12"/>
      <c r="CB99" s="12"/>
      <c r="CC99" s="12"/>
      <c r="CD99" s="12"/>
      <c r="CE99" s="12"/>
      <c r="CF99" s="12"/>
      <c r="CG99" s="12"/>
      <c r="CH99" s="12">
        <f>BQ99/BY99</f>
        <v>5.7971014492753631E-2</v>
      </c>
      <c r="CI99" s="12" t="s">
        <v>3553</v>
      </c>
      <c r="CJ99" s="12" t="s">
        <v>718</v>
      </c>
      <c r="CK99" s="12">
        <v>0</v>
      </c>
      <c r="CL99" s="12"/>
      <c r="CM99" s="12"/>
      <c r="CN99" s="12"/>
      <c r="CO99" s="12"/>
      <c r="CP99" s="12">
        <v>1</v>
      </c>
      <c r="CQ99" s="12">
        <v>3</v>
      </c>
      <c r="CR99" s="12">
        <v>1</v>
      </c>
      <c r="CS99" s="12">
        <f>AQ99-(CP99*CQ99)-CR99</f>
        <v>853</v>
      </c>
      <c r="CT99" s="12"/>
      <c r="CU99" s="12"/>
      <c r="CV99" s="12"/>
      <c r="CW99" s="12"/>
      <c r="CX99" s="57"/>
    </row>
    <row r="100" spans="1:102" x14ac:dyDescent="0.35">
      <c r="A100" s="56">
        <v>100</v>
      </c>
      <c r="B100" s="12" t="s">
        <v>3790</v>
      </c>
      <c r="C100" s="12">
        <v>100.1</v>
      </c>
      <c r="D100" s="12" t="s">
        <v>2551</v>
      </c>
      <c r="E100" s="12" t="s">
        <v>513</v>
      </c>
      <c r="F100" s="12">
        <v>7</v>
      </c>
      <c r="G100" s="12" t="s">
        <v>212</v>
      </c>
      <c r="H100" s="12" t="s">
        <v>2805</v>
      </c>
      <c r="I100" s="12" t="s">
        <v>212</v>
      </c>
      <c r="J100" s="12" t="s">
        <v>1249</v>
      </c>
      <c r="K100" s="12" t="s">
        <v>1225</v>
      </c>
      <c r="L100" s="12" t="s">
        <v>1228</v>
      </c>
      <c r="M100" s="12" t="s">
        <v>3164</v>
      </c>
      <c r="N100" s="12"/>
      <c r="O100" s="12" t="s">
        <v>3400</v>
      </c>
      <c r="P100" s="12" t="s">
        <v>3404</v>
      </c>
      <c r="Q100" s="12">
        <v>0</v>
      </c>
      <c r="R100" s="12">
        <v>0</v>
      </c>
      <c r="S100" s="12">
        <v>0</v>
      </c>
      <c r="T100" s="12">
        <v>0</v>
      </c>
      <c r="U100" s="12">
        <v>0</v>
      </c>
      <c r="V100" s="12">
        <v>1</v>
      </c>
      <c r="W100" s="12">
        <v>0</v>
      </c>
      <c r="X100" s="12">
        <v>0</v>
      </c>
      <c r="Y100" s="12">
        <v>0</v>
      </c>
      <c r="Z100" s="12">
        <v>0</v>
      </c>
      <c r="AA100" s="12">
        <v>0</v>
      </c>
      <c r="AB100" s="12">
        <v>0</v>
      </c>
      <c r="AC100" s="12">
        <v>0</v>
      </c>
      <c r="AD100" s="12">
        <v>0</v>
      </c>
      <c r="AE100" s="12">
        <v>0</v>
      </c>
      <c r="AF100" s="12">
        <v>0</v>
      </c>
      <c r="AG100" s="12">
        <v>0</v>
      </c>
      <c r="AH100" s="12">
        <v>0</v>
      </c>
      <c r="AI100" s="12">
        <v>0</v>
      </c>
      <c r="AJ100" s="12">
        <v>1</v>
      </c>
      <c r="AK100" s="12">
        <v>0</v>
      </c>
      <c r="AL100" s="12" t="s">
        <v>607</v>
      </c>
      <c r="AM100" s="7" t="s">
        <v>608</v>
      </c>
      <c r="AN100" s="7" t="s">
        <v>742</v>
      </c>
      <c r="AO100" s="7">
        <v>2011</v>
      </c>
      <c r="AP100" s="12" t="s">
        <v>3235</v>
      </c>
      <c r="AQ100" s="12">
        <v>284</v>
      </c>
      <c r="AR100" s="12">
        <v>1</v>
      </c>
      <c r="AS100" s="12" t="s">
        <v>555</v>
      </c>
      <c r="AT100" s="7" t="s">
        <v>212</v>
      </c>
      <c r="AU100" s="12">
        <v>1</v>
      </c>
      <c r="AV100" s="12">
        <v>0</v>
      </c>
      <c r="AW100" s="12">
        <v>0</v>
      </c>
      <c r="AX100" s="12">
        <v>0</v>
      </c>
      <c r="AY100" s="7">
        <v>0</v>
      </c>
      <c r="AZ100" s="12">
        <v>1</v>
      </c>
      <c r="BA100" s="12">
        <v>1</v>
      </c>
      <c r="BB100" s="12">
        <v>1</v>
      </c>
      <c r="BC100" s="12">
        <v>1</v>
      </c>
      <c r="BD100" s="12">
        <v>1</v>
      </c>
      <c r="BE100" s="12">
        <v>1</v>
      </c>
      <c r="BF100" s="7" t="s">
        <v>2821</v>
      </c>
      <c r="BG100" s="7" t="s">
        <v>3278</v>
      </c>
      <c r="BH100" s="7">
        <v>1</v>
      </c>
      <c r="BI100" s="7" t="s">
        <v>3252</v>
      </c>
      <c r="BJ100" s="12" t="s">
        <v>3460</v>
      </c>
      <c r="BK100" s="12" t="s">
        <v>718</v>
      </c>
      <c r="BL100" s="12" t="s">
        <v>3471</v>
      </c>
      <c r="BM100" s="7" t="s">
        <v>3484</v>
      </c>
      <c r="BN100" s="7" t="s">
        <v>1162</v>
      </c>
      <c r="BO100" s="12"/>
      <c r="BP100" s="12" t="s">
        <v>3555</v>
      </c>
      <c r="BQ100" s="12">
        <f>CV100</f>
        <v>-1.4712118411552346</v>
      </c>
      <c r="BR100" s="12" t="s">
        <v>3528</v>
      </c>
      <c r="BS100" s="12">
        <v>-0.54800000000000004</v>
      </c>
      <c r="BT100" s="12">
        <v>0.57999999999999996</v>
      </c>
      <c r="BU100" s="12"/>
      <c r="BV100" s="12" t="s">
        <v>1252</v>
      </c>
      <c r="BW100" s="12"/>
      <c r="BX100" s="12"/>
      <c r="BY100" s="12">
        <f>BS100/CF100</f>
        <v>-2.7537688442211055</v>
      </c>
      <c r="BZ100" s="12"/>
      <c r="CA100" s="12" t="s">
        <v>1077</v>
      </c>
      <c r="CB100" s="12" t="s">
        <v>1077</v>
      </c>
      <c r="CC100" s="12" t="s">
        <v>1077</v>
      </c>
      <c r="CD100" s="12" t="s">
        <v>1077</v>
      </c>
      <c r="CE100" s="12">
        <v>0.01</v>
      </c>
      <c r="CF100" s="12">
        <v>0.19900000000000001</v>
      </c>
      <c r="CG100" s="12"/>
      <c r="CH100" s="12">
        <f>BQ100/BY100</f>
        <v>0.53425393501805052</v>
      </c>
      <c r="CI100" s="12" t="s">
        <v>3553</v>
      </c>
      <c r="CJ100" s="12" t="s">
        <v>1077</v>
      </c>
      <c r="CK100" s="12" t="s">
        <v>1077</v>
      </c>
      <c r="CL100" s="12" t="s">
        <v>1077</v>
      </c>
      <c r="CM100" s="12" t="s">
        <v>1077</v>
      </c>
      <c r="CN100" s="12" t="s">
        <v>1077</v>
      </c>
      <c r="CO100" s="12" t="s">
        <v>1077</v>
      </c>
      <c r="CP100" s="12"/>
      <c r="CQ100" s="12"/>
      <c r="CR100" s="12"/>
      <c r="CS100" s="12" t="s">
        <v>1077</v>
      </c>
      <c r="CT100" s="12">
        <f>(30+41)/277</f>
        <v>0.2563176895306859</v>
      </c>
      <c r="CU100" s="12">
        <v>3.61</v>
      </c>
      <c r="CV100" s="12">
        <f>BS100*CU100*(1-CT100)</f>
        <v>-1.4712118411552346</v>
      </c>
      <c r="CW100" s="12"/>
      <c r="CX100" s="57"/>
    </row>
    <row r="101" spans="1:102" ht="16.5" x14ac:dyDescent="0.35">
      <c r="A101" s="56">
        <v>15</v>
      </c>
      <c r="B101" s="12" t="s">
        <v>3706</v>
      </c>
      <c r="C101" s="12">
        <v>15.27</v>
      </c>
      <c r="D101" s="12" t="s">
        <v>1670</v>
      </c>
      <c r="E101" s="12" t="s">
        <v>307</v>
      </c>
      <c r="F101" s="12" t="s">
        <v>4090</v>
      </c>
      <c r="G101" s="12" t="s">
        <v>212</v>
      </c>
      <c r="H101" s="12" t="s">
        <v>2805</v>
      </c>
      <c r="I101" s="12" t="s">
        <v>349</v>
      </c>
      <c r="J101" s="12" t="s">
        <v>556</v>
      </c>
      <c r="K101" s="12" t="s">
        <v>564</v>
      </c>
      <c r="L101" s="12" t="s">
        <v>558</v>
      </c>
      <c r="M101" s="12" t="s">
        <v>3164</v>
      </c>
      <c r="N101" s="12"/>
      <c r="O101" s="12" t="s">
        <v>3400</v>
      </c>
      <c r="P101" s="12" t="s">
        <v>3403</v>
      </c>
      <c r="Q101" s="12">
        <v>1</v>
      </c>
      <c r="R101" s="12">
        <v>0</v>
      </c>
      <c r="S101" s="12">
        <v>0</v>
      </c>
      <c r="T101" s="12">
        <v>0</v>
      </c>
      <c r="U101" s="12">
        <v>0</v>
      </c>
      <c r="V101" s="12">
        <v>0</v>
      </c>
      <c r="W101" s="12">
        <v>0</v>
      </c>
      <c r="X101" s="12">
        <v>0</v>
      </c>
      <c r="Y101" s="12">
        <v>0</v>
      </c>
      <c r="Z101" s="12">
        <v>0</v>
      </c>
      <c r="AA101" s="12">
        <v>0</v>
      </c>
      <c r="AB101" s="12">
        <v>1</v>
      </c>
      <c r="AC101" s="12">
        <v>0</v>
      </c>
      <c r="AD101" s="12">
        <v>0</v>
      </c>
      <c r="AE101" s="12">
        <v>0</v>
      </c>
      <c r="AF101" s="12">
        <v>0</v>
      </c>
      <c r="AG101" s="12">
        <v>0</v>
      </c>
      <c r="AH101" s="12">
        <v>0</v>
      </c>
      <c r="AI101" s="12">
        <v>0</v>
      </c>
      <c r="AJ101" s="12">
        <v>0</v>
      </c>
      <c r="AK101" s="12">
        <v>0</v>
      </c>
      <c r="AL101" s="12" t="s">
        <v>3448</v>
      </c>
      <c r="AM101" s="7" t="s">
        <v>608</v>
      </c>
      <c r="AN101" s="7" t="s">
        <v>634</v>
      </c>
      <c r="AO101" s="7">
        <v>2000</v>
      </c>
      <c r="AP101" s="12" t="s">
        <v>3458</v>
      </c>
      <c r="AQ101" s="12">
        <v>3284</v>
      </c>
      <c r="AR101" s="12">
        <v>2</v>
      </c>
      <c r="AS101" s="12" t="s">
        <v>755</v>
      </c>
      <c r="AT101" s="7" t="s">
        <v>349</v>
      </c>
      <c r="AU101" s="12">
        <v>0</v>
      </c>
      <c r="AV101" s="12">
        <v>0</v>
      </c>
      <c r="AW101" s="12">
        <v>0</v>
      </c>
      <c r="AX101" s="12">
        <v>0</v>
      </c>
      <c r="AY101" s="7">
        <v>0</v>
      </c>
      <c r="AZ101" s="12">
        <v>0</v>
      </c>
      <c r="BA101" s="12">
        <v>1</v>
      </c>
      <c r="BB101" s="12">
        <v>1</v>
      </c>
      <c r="BC101" s="12">
        <v>0</v>
      </c>
      <c r="BD101" s="12">
        <v>0</v>
      </c>
      <c r="BE101" s="12">
        <v>0</v>
      </c>
      <c r="BF101" s="7" t="s">
        <v>2820</v>
      </c>
      <c r="BG101" s="7" t="s">
        <v>803</v>
      </c>
      <c r="BH101" s="7">
        <v>1</v>
      </c>
      <c r="BI101" s="7" t="s">
        <v>3257</v>
      </c>
      <c r="BJ101" s="12" t="s">
        <v>3460</v>
      </c>
      <c r="BK101" s="12" t="s">
        <v>3472</v>
      </c>
      <c r="BL101" s="12" t="s">
        <v>3474</v>
      </c>
      <c r="BM101" s="7" t="s">
        <v>787</v>
      </c>
      <c r="BN101" s="7"/>
      <c r="BO101" s="12"/>
      <c r="BP101" s="12" t="s">
        <v>3565</v>
      </c>
      <c r="BQ101" s="12"/>
      <c r="BR101" s="12" t="s">
        <v>1077</v>
      </c>
      <c r="BS101" s="12">
        <v>-9.8109999999999999</v>
      </c>
      <c r="BT101" s="12"/>
      <c r="BU101" s="12"/>
      <c r="BV101" s="12" t="s">
        <v>1077</v>
      </c>
      <c r="BW101" s="12" t="s">
        <v>1077</v>
      </c>
      <c r="BX101" s="12" t="s">
        <v>1077</v>
      </c>
      <c r="BY101" s="12">
        <v>-2.72</v>
      </c>
      <c r="BZ101" s="12"/>
      <c r="CA101" s="12" t="s">
        <v>1077</v>
      </c>
      <c r="CB101" s="12" t="s">
        <v>1077</v>
      </c>
      <c r="CC101" s="12" t="s">
        <v>1077</v>
      </c>
      <c r="CD101" s="12" t="s">
        <v>1077</v>
      </c>
      <c r="CE101" s="12">
        <v>0.1</v>
      </c>
      <c r="CF101" s="12"/>
      <c r="CG101" s="12"/>
      <c r="CH101" s="12"/>
      <c r="CI101" s="12"/>
      <c r="CJ101" s="12">
        <v>0.18</v>
      </c>
      <c r="CK101" s="12" t="s">
        <v>3828</v>
      </c>
      <c r="CL101" s="12" t="s">
        <v>1077</v>
      </c>
      <c r="CM101" s="12" t="s">
        <v>1077</v>
      </c>
      <c r="CN101" s="12" t="s">
        <v>1077</v>
      </c>
      <c r="CO101" s="12" t="s">
        <v>1077</v>
      </c>
      <c r="CP101" s="12">
        <v>1</v>
      </c>
      <c r="CQ101" s="12">
        <v>21</v>
      </c>
      <c r="CR101" s="12">
        <v>1</v>
      </c>
      <c r="CS101" s="12">
        <v>3262</v>
      </c>
      <c r="CT101" s="12" t="s">
        <v>1077</v>
      </c>
      <c r="CU101" s="12">
        <v>7.2289156626506021E-2</v>
      </c>
      <c r="CV101" s="12" t="s">
        <v>1137</v>
      </c>
      <c r="CW101" s="12"/>
      <c r="CX101" s="57"/>
    </row>
    <row r="102" spans="1:102" ht="16.5" x14ac:dyDescent="0.35">
      <c r="A102" s="56">
        <v>87</v>
      </c>
      <c r="B102" s="12" t="s">
        <v>3777</v>
      </c>
      <c r="C102" s="12">
        <v>87.2</v>
      </c>
      <c r="D102" s="12" t="s">
        <v>2485</v>
      </c>
      <c r="E102" s="12" t="s">
        <v>490</v>
      </c>
      <c r="F102" s="12">
        <v>3</v>
      </c>
      <c r="G102" s="12" t="s">
        <v>212</v>
      </c>
      <c r="H102" s="12" t="s">
        <v>2805</v>
      </c>
      <c r="I102" s="12" t="s">
        <v>349</v>
      </c>
      <c r="J102" s="12" t="s">
        <v>556</v>
      </c>
      <c r="K102" s="12" t="s">
        <v>562</v>
      </c>
      <c r="L102" s="12" t="s">
        <v>558</v>
      </c>
      <c r="M102" s="12" t="s">
        <v>3237</v>
      </c>
      <c r="N102" s="12" t="s">
        <v>3435</v>
      </c>
      <c r="O102" s="12" t="s">
        <v>3400</v>
      </c>
      <c r="P102" s="12" t="s">
        <v>3401</v>
      </c>
      <c r="Q102" s="12">
        <v>0</v>
      </c>
      <c r="R102" s="12">
        <v>0</v>
      </c>
      <c r="S102" s="12">
        <v>0</v>
      </c>
      <c r="T102" s="12">
        <v>0</v>
      </c>
      <c r="U102" s="12">
        <v>0</v>
      </c>
      <c r="V102" s="12">
        <v>0</v>
      </c>
      <c r="W102" s="12">
        <v>1</v>
      </c>
      <c r="X102" s="12">
        <v>0</v>
      </c>
      <c r="Y102" s="12">
        <v>0</v>
      </c>
      <c r="Z102" s="12">
        <v>0</v>
      </c>
      <c r="AA102" s="12">
        <v>0</v>
      </c>
      <c r="AB102" s="12">
        <v>0</v>
      </c>
      <c r="AC102" s="12">
        <v>1</v>
      </c>
      <c r="AD102" s="12">
        <v>0</v>
      </c>
      <c r="AE102" s="12">
        <v>0</v>
      </c>
      <c r="AF102" s="12">
        <v>0</v>
      </c>
      <c r="AG102" s="12">
        <v>0</v>
      </c>
      <c r="AH102" s="12">
        <v>0</v>
      </c>
      <c r="AI102" s="12">
        <v>0</v>
      </c>
      <c r="AJ102" s="12">
        <v>0</v>
      </c>
      <c r="AK102" s="12">
        <v>0</v>
      </c>
      <c r="AL102" s="12" t="s">
        <v>678</v>
      </c>
      <c r="AM102" s="7" t="s">
        <v>730</v>
      </c>
      <c r="AN102" s="7" t="s">
        <v>730</v>
      </c>
      <c r="AO102" s="7">
        <v>2005</v>
      </c>
      <c r="AP102" s="12" t="s">
        <v>3458</v>
      </c>
      <c r="AQ102" s="12">
        <v>79</v>
      </c>
      <c r="AR102" s="12">
        <v>1</v>
      </c>
      <c r="AS102" s="12" t="s">
        <v>555</v>
      </c>
      <c r="AT102" s="7" t="s">
        <v>212</v>
      </c>
      <c r="AU102" s="12">
        <v>1</v>
      </c>
      <c r="AV102" s="12">
        <v>1</v>
      </c>
      <c r="AW102" s="12">
        <v>1</v>
      </c>
      <c r="AX102" s="12">
        <v>1</v>
      </c>
      <c r="AY102" s="7">
        <v>1</v>
      </c>
      <c r="AZ102" s="12">
        <v>0</v>
      </c>
      <c r="BA102" s="12">
        <v>1</v>
      </c>
      <c r="BB102" s="12">
        <v>1</v>
      </c>
      <c r="BC102" s="12">
        <v>0</v>
      </c>
      <c r="BD102" s="12">
        <v>1</v>
      </c>
      <c r="BE102" s="12">
        <v>0</v>
      </c>
      <c r="BF102" s="7" t="s">
        <v>772</v>
      </c>
      <c r="BG102" s="7" t="s">
        <v>2799</v>
      </c>
      <c r="BH102" s="7"/>
      <c r="BI102" s="7" t="s">
        <v>2816</v>
      </c>
      <c r="BJ102" s="12" t="s">
        <v>3460</v>
      </c>
      <c r="BK102" s="12" t="s">
        <v>718</v>
      </c>
      <c r="BL102" s="12" t="s">
        <v>3471</v>
      </c>
      <c r="BM102" s="7" t="s">
        <v>787</v>
      </c>
      <c r="BN102" s="7"/>
      <c r="BO102" s="12"/>
      <c r="BP102" s="12"/>
      <c r="BQ102" s="12"/>
      <c r="BR102" s="12" t="s">
        <v>1077</v>
      </c>
      <c r="BS102" s="12">
        <v>-3702.71</v>
      </c>
      <c r="BT102" s="12"/>
      <c r="BU102" s="12"/>
      <c r="BV102" s="12" t="s">
        <v>1077</v>
      </c>
      <c r="BW102" s="12">
        <v>-0.3</v>
      </c>
      <c r="BX102" s="12" t="s">
        <v>3422</v>
      </c>
      <c r="BY102" s="12">
        <v>-2.72</v>
      </c>
      <c r="BZ102" s="12"/>
      <c r="CA102" s="12" t="s">
        <v>1077</v>
      </c>
      <c r="CB102" s="12" t="s">
        <v>1077</v>
      </c>
      <c r="CC102" s="12" t="s">
        <v>1077</v>
      </c>
      <c r="CD102" s="12" t="s">
        <v>1077</v>
      </c>
      <c r="CE102" s="12">
        <v>0.01</v>
      </c>
      <c r="CF102" s="12">
        <v>1361.32</v>
      </c>
      <c r="CG102" s="12"/>
      <c r="CH102" s="12"/>
      <c r="CI102" s="12"/>
      <c r="CJ102" s="12">
        <v>0.59</v>
      </c>
      <c r="CK102" s="12" t="s">
        <v>3828</v>
      </c>
      <c r="CL102" s="12" t="s">
        <v>1077</v>
      </c>
      <c r="CM102" s="12" t="s">
        <v>1077</v>
      </c>
      <c r="CN102" s="12" t="s">
        <v>1077</v>
      </c>
      <c r="CO102" s="12" t="s">
        <v>1077</v>
      </c>
      <c r="CP102" s="12">
        <v>1</v>
      </c>
      <c r="CQ102" s="12">
        <v>9</v>
      </c>
      <c r="CR102" s="12">
        <v>1</v>
      </c>
      <c r="CS102" s="12">
        <v>69</v>
      </c>
      <c r="CT102" s="12" t="s">
        <v>1148</v>
      </c>
      <c r="CU102" s="12" t="s">
        <v>1148</v>
      </c>
      <c r="CV102" s="12"/>
      <c r="CW102" s="12"/>
      <c r="CX102" s="57"/>
    </row>
    <row r="103" spans="1:102" x14ac:dyDescent="0.35">
      <c r="A103" s="56">
        <v>59</v>
      </c>
      <c r="B103" s="12" t="s">
        <v>3748</v>
      </c>
      <c r="C103" s="12">
        <v>59.7</v>
      </c>
      <c r="D103" s="12" t="s">
        <v>2200</v>
      </c>
      <c r="E103" s="12" t="s">
        <v>422</v>
      </c>
      <c r="F103" s="12">
        <v>3</v>
      </c>
      <c r="G103" s="12" t="s">
        <v>212</v>
      </c>
      <c r="H103" s="12" t="s">
        <v>2805</v>
      </c>
      <c r="I103" s="12" t="s">
        <v>212</v>
      </c>
      <c r="J103" s="12" t="s">
        <v>1227</v>
      </c>
      <c r="K103" s="12" t="s">
        <v>1166</v>
      </c>
      <c r="L103" s="12" t="s">
        <v>1228</v>
      </c>
      <c r="M103" s="12" t="s">
        <v>3237</v>
      </c>
      <c r="N103" s="12" t="s">
        <v>3435</v>
      </c>
      <c r="O103" s="12" t="s">
        <v>3400</v>
      </c>
      <c r="P103" s="12" t="s">
        <v>3402</v>
      </c>
      <c r="Q103" s="12">
        <v>0</v>
      </c>
      <c r="R103" s="12">
        <v>0</v>
      </c>
      <c r="S103" s="12">
        <v>1</v>
      </c>
      <c r="T103" s="12">
        <v>0</v>
      </c>
      <c r="U103" s="12">
        <v>0</v>
      </c>
      <c r="V103" s="12">
        <v>0</v>
      </c>
      <c r="W103" s="12">
        <v>0</v>
      </c>
      <c r="X103" s="12">
        <v>0</v>
      </c>
      <c r="Y103" s="12">
        <v>0</v>
      </c>
      <c r="Z103" s="12">
        <v>0</v>
      </c>
      <c r="AA103" s="12">
        <v>0</v>
      </c>
      <c r="AB103" s="12">
        <v>0</v>
      </c>
      <c r="AC103" s="12">
        <v>1</v>
      </c>
      <c r="AD103" s="12">
        <v>1</v>
      </c>
      <c r="AE103" s="12">
        <v>0</v>
      </c>
      <c r="AF103" s="12">
        <v>0</v>
      </c>
      <c r="AG103" s="12">
        <v>0</v>
      </c>
      <c r="AH103" s="12">
        <v>0</v>
      </c>
      <c r="AI103" s="12">
        <v>0</v>
      </c>
      <c r="AJ103" s="12">
        <v>0</v>
      </c>
      <c r="AK103" s="12" t="s">
        <v>696</v>
      </c>
      <c r="AL103" s="12" t="s">
        <v>3455</v>
      </c>
      <c r="AM103" s="7" t="s">
        <v>637</v>
      </c>
      <c r="AN103" s="7" t="s">
        <v>665</v>
      </c>
      <c r="AO103" s="7" t="s">
        <v>1253</v>
      </c>
      <c r="AP103" s="12" t="s">
        <v>3235</v>
      </c>
      <c r="AQ103" s="12">
        <v>1813</v>
      </c>
      <c r="AR103" s="12">
        <v>1</v>
      </c>
      <c r="AS103" s="12" t="s">
        <v>555</v>
      </c>
      <c r="AT103" s="7" t="s">
        <v>212</v>
      </c>
      <c r="AU103" s="12">
        <v>1</v>
      </c>
      <c r="AV103" s="12">
        <v>0</v>
      </c>
      <c r="AW103" s="12">
        <v>0</v>
      </c>
      <c r="AX103" s="12">
        <v>0</v>
      </c>
      <c r="AY103" s="7">
        <v>1</v>
      </c>
      <c r="AZ103" s="12">
        <v>0</v>
      </c>
      <c r="BA103" s="12">
        <v>0</v>
      </c>
      <c r="BB103" s="12">
        <v>0</v>
      </c>
      <c r="BC103" s="12">
        <v>1</v>
      </c>
      <c r="BD103" s="12">
        <v>0</v>
      </c>
      <c r="BE103" s="12">
        <v>0</v>
      </c>
      <c r="BF103" s="7" t="s">
        <v>2821</v>
      </c>
      <c r="BG103" s="7" t="s">
        <v>858</v>
      </c>
      <c r="BH103" s="7"/>
      <c r="BI103" s="7" t="s">
        <v>2819</v>
      </c>
      <c r="BJ103" s="12" t="s">
        <v>3459</v>
      </c>
      <c r="BK103" s="12" t="s">
        <v>3463</v>
      </c>
      <c r="BL103" s="12" t="s">
        <v>3470</v>
      </c>
      <c r="BM103" s="7" t="s">
        <v>927</v>
      </c>
      <c r="BN103" s="7"/>
      <c r="BO103" s="12"/>
      <c r="BP103" s="12"/>
      <c r="BQ103" s="12"/>
      <c r="BR103" s="12" t="s">
        <v>1077</v>
      </c>
      <c r="BS103" s="12">
        <v>-0.02</v>
      </c>
      <c r="BT103" s="12"/>
      <c r="BU103" s="12"/>
      <c r="BV103" s="12" t="s">
        <v>1077</v>
      </c>
      <c r="BW103" s="12" t="s">
        <v>1077</v>
      </c>
      <c r="BX103" s="12" t="s">
        <v>1077</v>
      </c>
      <c r="BY103" s="12">
        <v>-2.7</v>
      </c>
      <c r="BZ103" s="12"/>
      <c r="CA103" s="12" t="s">
        <v>1077</v>
      </c>
      <c r="CB103" s="12" t="s">
        <v>1077</v>
      </c>
      <c r="CC103" s="12" t="s">
        <v>1077</v>
      </c>
      <c r="CD103" s="12" t="s">
        <v>1077</v>
      </c>
      <c r="CE103" s="12" t="s">
        <v>1077</v>
      </c>
      <c r="CF103" s="12"/>
      <c r="CG103" s="12"/>
      <c r="CH103" s="12"/>
      <c r="CI103" s="12"/>
      <c r="CJ103" s="12" t="s">
        <v>718</v>
      </c>
      <c r="CK103" s="12" t="s">
        <v>1077</v>
      </c>
      <c r="CL103" s="12" t="s">
        <v>1077</v>
      </c>
      <c r="CM103" s="12" t="s">
        <v>1077</v>
      </c>
      <c r="CN103" s="12" t="s">
        <v>1077</v>
      </c>
      <c r="CO103" s="12" t="s">
        <v>1077</v>
      </c>
      <c r="CP103" s="12">
        <v>1</v>
      </c>
      <c r="CQ103" s="12">
        <v>10</v>
      </c>
      <c r="CR103" s="12">
        <v>0</v>
      </c>
      <c r="CS103" s="12">
        <v>1803</v>
      </c>
      <c r="CT103" s="12">
        <v>21.4</v>
      </c>
      <c r="CU103" s="12">
        <v>2.48</v>
      </c>
      <c r="CV103" s="12">
        <f>BS103/CT103</f>
        <v>-9.3457943925233649E-4</v>
      </c>
      <c r="CW103" s="12"/>
      <c r="CX103" s="57"/>
    </row>
    <row r="104" spans="1:102" ht="16.5" x14ac:dyDescent="0.35">
      <c r="A104" s="56">
        <v>15</v>
      </c>
      <c r="B104" s="12" t="s">
        <v>3706</v>
      </c>
      <c r="C104" s="12">
        <v>15.9</v>
      </c>
      <c r="D104" s="12" t="s">
        <v>1587</v>
      </c>
      <c r="E104" s="12" t="s">
        <v>316</v>
      </c>
      <c r="F104" s="12" t="s">
        <v>3916</v>
      </c>
      <c r="G104" s="12" t="s">
        <v>212</v>
      </c>
      <c r="H104" s="12" t="s">
        <v>2805</v>
      </c>
      <c r="I104" s="12" t="s">
        <v>212</v>
      </c>
      <c r="J104" s="12" t="s">
        <v>556</v>
      </c>
      <c r="K104" s="12" t="s">
        <v>564</v>
      </c>
      <c r="L104" s="12" t="s">
        <v>558</v>
      </c>
      <c r="M104" s="12" t="s">
        <v>3164</v>
      </c>
      <c r="N104" s="12"/>
      <c r="O104" s="12" t="s">
        <v>3400</v>
      </c>
      <c r="P104" s="12" t="s">
        <v>3403</v>
      </c>
      <c r="Q104" s="12">
        <v>1</v>
      </c>
      <c r="R104" s="12">
        <v>0</v>
      </c>
      <c r="S104" s="12">
        <v>0</v>
      </c>
      <c r="T104" s="12">
        <v>0</v>
      </c>
      <c r="U104" s="12">
        <v>0</v>
      </c>
      <c r="V104" s="12">
        <v>0</v>
      </c>
      <c r="W104" s="12">
        <v>0</v>
      </c>
      <c r="X104" s="12">
        <v>0</v>
      </c>
      <c r="Y104" s="12">
        <v>0</v>
      </c>
      <c r="Z104" s="12">
        <v>0</v>
      </c>
      <c r="AA104" s="12">
        <v>0</v>
      </c>
      <c r="AB104" s="12">
        <v>1</v>
      </c>
      <c r="AC104" s="12">
        <v>0</v>
      </c>
      <c r="AD104" s="12">
        <v>0</v>
      </c>
      <c r="AE104" s="12">
        <v>0</v>
      </c>
      <c r="AF104" s="12">
        <v>0</v>
      </c>
      <c r="AG104" s="12">
        <v>0</v>
      </c>
      <c r="AH104" s="12">
        <v>0</v>
      </c>
      <c r="AI104" s="12">
        <v>0</v>
      </c>
      <c r="AJ104" s="12">
        <v>0</v>
      </c>
      <c r="AK104" s="12">
        <v>0</v>
      </c>
      <c r="AL104" s="12" t="s">
        <v>3448</v>
      </c>
      <c r="AM104" s="7" t="s">
        <v>608</v>
      </c>
      <c r="AN104" s="7" t="s">
        <v>635</v>
      </c>
      <c r="AO104" s="7">
        <v>2000</v>
      </c>
      <c r="AP104" s="12" t="s">
        <v>3458</v>
      </c>
      <c r="AQ104" s="12">
        <v>593</v>
      </c>
      <c r="AR104" s="12">
        <v>1</v>
      </c>
      <c r="AS104" s="12" t="s">
        <v>555</v>
      </c>
      <c r="AT104" s="7" t="s">
        <v>349</v>
      </c>
      <c r="AU104" s="12">
        <v>0</v>
      </c>
      <c r="AV104" s="12">
        <v>0</v>
      </c>
      <c r="AW104" s="12">
        <v>0</v>
      </c>
      <c r="AX104" s="12">
        <v>0</v>
      </c>
      <c r="AY104" s="7">
        <v>0</v>
      </c>
      <c r="AZ104" s="12">
        <v>0</v>
      </c>
      <c r="BA104" s="12">
        <v>1</v>
      </c>
      <c r="BB104" s="12">
        <v>1</v>
      </c>
      <c r="BC104" s="12">
        <v>0</v>
      </c>
      <c r="BD104" s="12">
        <v>0</v>
      </c>
      <c r="BE104" s="12">
        <v>0</v>
      </c>
      <c r="BF104" s="7" t="s">
        <v>3259</v>
      </c>
      <c r="BG104" s="7" t="s">
        <v>813</v>
      </c>
      <c r="BH104" s="7">
        <v>1</v>
      </c>
      <c r="BI104" s="7" t="s">
        <v>3253</v>
      </c>
      <c r="BJ104" s="12" t="s">
        <v>3460</v>
      </c>
      <c r="BK104" s="12" t="s">
        <v>3472</v>
      </c>
      <c r="BL104" s="12" t="s">
        <v>3474</v>
      </c>
      <c r="BM104" s="7" t="s">
        <v>787</v>
      </c>
      <c r="BN104" s="7"/>
      <c r="BO104" s="12" t="s">
        <v>1208</v>
      </c>
      <c r="BP104" s="12" t="s">
        <v>1262</v>
      </c>
      <c r="BQ104" s="12"/>
      <c r="BR104" s="12" t="s">
        <v>1077</v>
      </c>
      <c r="BS104" s="12">
        <v>-0.51770000000000005</v>
      </c>
      <c r="BT104" s="12"/>
      <c r="BU104" s="12">
        <f>EXP(BS104)</f>
        <v>0.59588951894365727</v>
      </c>
      <c r="BV104" s="12" t="s">
        <v>3416</v>
      </c>
      <c r="BW104" s="12" t="s">
        <v>1077</v>
      </c>
      <c r="BX104" s="12" t="s">
        <v>1077</v>
      </c>
      <c r="BY104" s="12">
        <v>-2.61</v>
      </c>
      <c r="BZ104" s="12"/>
      <c r="CA104" s="12" t="s">
        <v>1077</v>
      </c>
      <c r="CB104" s="12" t="s">
        <v>1077</v>
      </c>
      <c r="CC104" s="12" t="s">
        <v>1077</v>
      </c>
      <c r="CD104" s="12" t="s">
        <v>1077</v>
      </c>
      <c r="CE104" s="12">
        <v>0.1</v>
      </c>
      <c r="CF104" s="12"/>
      <c r="CG104" s="12"/>
      <c r="CH104" s="12"/>
      <c r="CI104" s="12"/>
      <c r="CJ104" s="12">
        <v>0.52600000000000002</v>
      </c>
      <c r="CK104" s="12" t="s">
        <v>3828</v>
      </c>
      <c r="CL104" s="12" t="s">
        <v>1077</v>
      </c>
      <c r="CM104" s="12" t="s">
        <v>1077</v>
      </c>
      <c r="CN104" s="12" t="s">
        <v>1077</v>
      </c>
      <c r="CO104" s="12" t="s">
        <v>1077</v>
      </c>
      <c r="CP104" s="12"/>
      <c r="CQ104" s="12"/>
      <c r="CR104" s="12"/>
      <c r="CS104" s="12" t="s">
        <v>1077</v>
      </c>
      <c r="CT104" s="12" t="s">
        <v>1077</v>
      </c>
      <c r="CU104" s="12">
        <v>4.0509865549153132E-2</v>
      </c>
      <c r="CV104" s="12"/>
      <c r="CW104" s="12"/>
      <c r="CX104" s="57"/>
    </row>
    <row r="105" spans="1:102" x14ac:dyDescent="0.35">
      <c r="A105" s="56">
        <v>59</v>
      </c>
      <c r="B105" s="12" t="s">
        <v>3748</v>
      </c>
      <c r="C105" s="12">
        <v>59.11</v>
      </c>
      <c r="D105" s="12" t="s">
        <v>2179</v>
      </c>
      <c r="E105" s="12" t="s">
        <v>405</v>
      </c>
      <c r="F105" s="12">
        <v>3</v>
      </c>
      <c r="G105" s="12" t="s">
        <v>212</v>
      </c>
      <c r="H105" s="12" t="s">
        <v>2805</v>
      </c>
      <c r="I105" s="12" t="s">
        <v>349</v>
      </c>
      <c r="J105" s="12" t="s">
        <v>1227</v>
      </c>
      <c r="K105" s="12" t="s">
        <v>1164</v>
      </c>
      <c r="L105" s="12" t="s">
        <v>1228</v>
      </c>
      <c r="M105" s="12" t="s">
        <v>3237</v>
      </c>
      <c r="N105" s="12" t="s">
        <v>3435</v>
      </c>
      <c r="O105" s="12" t="s">
        <v>3400</v>
      </c>
      <c r="P105" s="12" t="s">
        <v>3402</v>
      </c>
      <c r="Q105" s="12">
        <v>0</v>
      </c>
      <c r="R105" s="12">
        <v>0</v>
      </c>
      <c r="S105" s="12">
        <v>1</v>
      </c>
      <c r="T105" s="12">
        <v>0</v>
      </c>
      <c r="U105" s="12">
        <v>0</v>
      </c>
      <c r="V105" s="12">
        <v>0</v>
      </c>
      <c r="W105" s="12">
        <v>0</v>
      </c>
      <c r="X105" s="12">
        <v>0</v>
      </c>
      <c r="Y105" s="12">
        <v>0</v>
      </c>
      <c r="Z105" s="12">
        <v>0</v>
      </c>
      <c r="AA105" s="12">
        <v>0</v>
      </c>
      <c r="AB105" s="12">
        <v>0</v>
      </c>
      <c r="AC105" s="12">
        <v>1</v>
      </c>
      <c r="AD105" s="12">
        <v>0</v>
      </c>
      <c r="AE105" s="12">
        <v>0</v>
      </c>
      <c r="AF105" s="12">
        <v>0</v>
      </c>
      <c r="AG105" s="12">
        <v>0</v>
      </c>
      <c r="AH105" s="12">
        <v>0</v>
      </c>
      <c r="AI105" s="12">
        <v>0</v>
      </c>
      <c r="AJ105" s="12">
        <v>0</v>
      </c>
      <c r="AK105" s="12" t="s">
        <v>697</v>
      </c>
      <c r="AL105" s="12" t="s">
        <v>3455</v>
      </c>
      <c r="AM105" s="7" t="s">
        <v>637</v>
      </c>
      <c r="AN105" s="7" t="s">
        <v>665</v>
      </c>
      <c r="AO105" s="7" t="s">
        <v>1253</v>
      </c>
      <c r="AP105" s="12" t="s">
        <v>3235</v>
      </c>
      <c r="AQ105" s="12">
        <v>2613</v>
      </c>
      <c r="AR105" s="12">
        <v>1</v>
      </c>
      <c r="AS105" s="12" t="s">
        <v>555</v>
      </c>
      <c r="AT105" s="7" t="s">
        <v>212</v>
      </c>
      <c r="AU105" s="12">
        <v>1</v>
      </c>
      <c r="AV105" s="12">
        <v>0</v>
      </c>
      <c r="AW105" s="12">
        <v>0</v>
      </c>
      <c r="AX105" s="12">
        <v>0</v>
      </c>
      <c r="AY105" s="7">
        <v>1</v>
      </c>
      <c r="AZ105" s="12">
        <v>0</v>
      </c>
      <c r="BA105" s="12">
        <v>0</v>
      </c>
      <c r="BB105" s="12">
        <v>0</v>
      </c>
      <c r="BC105" s="12">
        <v>1</v>
      </c>
      <c r="BD105" s="12">
        <v>0</v>
      </c>
      <c r="BE105" s="12">
        <v>0</v>
      </c>
      <c r="BF105" s="7" t="s">
        <v>766</v>
      </c>
      <c r="BG105" s="7" t="s">
        <v>786</v>
      </c>
      <c r="BH105" s="7"/>
      <c r="BI105" s="7" t="s">
        <v>2806</v>
      </c>
      <c r="BJ105" s="12" t="s">
        <v>3460</v>
      </c>
      <c r="BK105" s="12" t="s">
        <v>1044</v>
      </c>
      <c r="BL105" s="12" t="s">
        <v>3480</v>
      </c>
      <c r="BM105" s="7" t="s">
        <v>927</v>
      </c>
      <c r="BN105" s="7"/>
      <c r="BO105" s="12"/>
      <c r="BP105" s="12"/>
      <c r="BQ105" s="12"/>
      <c r="BR105" s="12" t="s">
        <v>1077</v>
      </c>
      <c r="BS105" s="12">
        <v>-3.0000000000000001E-3</v>
      </c>
      <c r="BT105" s="12"/>
      <c r="BU105" s="12"/>
      <c r="BV105" s="12" t="s">
        <v>1077</v>
      </c>
      <c r="BW105" s="12" t="s">
        <v>1077</v>
      </c>
      <c r="BX105" s="12" t="s">
        <v>1077</v>
      </c>
      <c r="BY105" s="12">
        <v>-2.6</v>
      </c>
      <c r="BZ105" s="12"/>
      <c r="CA105" s="12" t="s">
        <v>1077</v>
      </c>
      <c r="CB105" s="12" t="s">
        <v>1077</v>
      </c>
      <c r="CC105" s="12" t="s">
        <v>1077</v>
      </c>
      <c r="CD105" s="12" t="s">
        <v>1077</v>
      </c>
      <c r="CE105" s="12" t="s">
        <v>1077</v>
      </c>
      <c r="CF105" s="12"/>
      <c r="CG105" s="12"/>
      <c r="CH105" s="12"/>
      <c r="CI105" s="12"/>
      <c r="CJ105" s="12" t="s">
        <v>718</v>
      </c>
      <c r="CK105" s="12" t="s">
        <v>1077</v>
      </c>
      <c r="CL105" s="12" t="s">
        <v>1077</v>
      </c>
      <c r="CM105" s="12" t="s">
        <v>1077</v>
      </c>
      <c r="CN105" s="12" t="s">
        <v>1077</v>
      </c>
      <c r="CO105" s="12" t="s">
        <v>1077</v>
      </c>
      <c r="CP105" s="12">
        <v>1</v>
      </c>
      <c r="CQ105" s="12">
        <v>12</v>
      </c>
      <c r="CR105" s="12">
        <v>0</v>
      </c>
      <c r="CS105" s="12">
        <v>2601</v>
      </c>
      <c r="CT105" s="12">
        <v>3.06</v>
      </c>
      <c r="CU105" s="12"/>
      <c r="CV105" s="12"/>
      <c r="CW105" s="12"/>
      <c r="CX105" s="57"/>
    </row>
    <row r="106" spans="1:102" ht="16.5" x14ac:dyDescent="0.35">
      <c r="A106" s="56">
        <v>65</v>
      </c>
      <c r="B106" s="12" t="s">
        <v>3754</v>
      </c>
      <c r="C106" s="12">
        <v>65.099999999999994</v>
      </c>
      <c r="D106" s="12" t="s">
        <v>2295</v>
      </c>
      <c r="E106" s="12" t="s">
        <v>262</v>
      </c>
      <c r="F106" s="12">
        <v>3</v>
      </c>
      <c r="G106" s="12" t="s">
        <v>212</v>
      </c>
      <c r="H106" s="12" t="s">
        <v>2805</v>
      </c>
      <c r="I106" s="12" t="s">
        <v>349</v>
      </c>
      <c r="J106" s="12" t="s">
        <v>556</v>
      </c>
      <c r="K106" s="12" t="s">
        <v>562</v>
      </c>
      <c r="L106" s="12" t="s">
        <v>558</v>
      </c>
      <c r="M106" s="12" t="s">
        <v>3237</v>
      </c>
      <c r="N106" s="12" t="s">
        <v>3435</v>
      </c>
      <c r="O106" s="12" t="s">
        <v>3400</v>
      </c>
      <c r="P106" s="12" t="s">
        <v>3401</v>
      </c>
      <c r="Q106" s="12">
        <v>0</v>
      </c>
      <c r="R106" s="12">
        <v>0</v>
      </c>
      <c r="S106" s="12">
        <v>0</v>
      </c>
      <c r="T106" s="12">
        <v>0</v>
      </c>
      <c r="U106" s="12">
        <v>0</v>
      </c>
      <c r="V106" s="12">
        <v>0</v>
      </c>
      <c r="W106" s="12">
        <v>1</v>
      </c>
      <c r="X106" s="12">
        <v>0</v>
      </c>
      <c r="Y106" s="12">
        <v>0</v>
      </c>
      <c r="Z106" s="12">
        <v>0</v>
      </c>
      <c r="AA106" s="12">
        <v>0</v>
      </c>
      <c r="AB106" s="12">
        <v>0</v>
      </c>
      <c r="AC106" s="12">
        <v>1</v>
      </c>
      <c r="AD106" s="12">
        <v>0</v>
      </c>
      <c r="AE106" s="12">
        <v>0</v>
      </c>
      <c r="AF106" s="12">
        <v>0</v>
      </c>
      <c r="AG106" s="12">
        <v>0</v>
      </c>
      <c r="AH106" s="12">
        <v>0</v>
      </c>
      <c r="AI106" s="12">
        <v>0</v>
      </c>
      <c r="AJ106" s="12">
        <v>0</v>
      </c>
      <c r="AK106" s="12">
        <v>0</v>
      </c>
      <c r="AL106" s="12" t="s">
        <v>607</v>
      </c>
      <c r="AM106" s="7" t="s">
        <v>668</v>
      </c>
      <c r="AN106" s="7" t="s">
        <v>628</v>
      </c>
      <c r="AO106" s="7">
        <v>2010</v>
      </c>
      <c r="AP106" s="12" t="s">
        <v>3235</v>
      </c>
      <c r="AQ106" s="12">
        <v>473</v>
      </c>
      <c r="AR106" s="12">
        <v>1</v>
      </c>
      <c r="AS106" s="12" t="s">
        <v>555</v>
      </c>
      <c r="AT106" s="7" t="s">
        <v>212</v>
      </c>
      <c r="AU106" s="12">
        <v>1</v>
      </c>
      <c r="AV106" s="12">
        <v>0</v>
      </c>
      <c r="AW106" s="12">
        <v>0</v>
      </c>
      <c r="AX106" s="12">
        <v>0</v>
      </c>
      <c r="AY106" s="7">
        <v>1</v>
      </c>
      <c r="AZ106" s="12">
        <v>0</v>
      </c>
      <c r="BA106" s="12">
        <v>0</v>
      </c>
      <c r="BB106" s="12">
        <v>0</v>
      </c>
      <c r="BC106" s="12">
        <v>1</v>
      </c>
      <c r="BD106" s="12">
        <v>0</v>
      </c>
      <c r="BE106" s="12">
        <v>0</v>
      </c>
      <c r="BF106" s="7" t="s">
        <v>772</v>
      </c>
      <c r="BG106" s="7" t="s">
        <v>2795</v>
      </c>
      <c r="BH106" s="7"/>
      <c r="BI106" s="7" t="s">
        <v>2816</v>
      </c>
      <c r="BJ106" s="12" t="s">
        <v>718</v>
      </c>
      <c r="BK106" s="12" t="s">
        <v>3463</v>
      </c>
      <c r="BL106" s="12" t="s">
        <v>3468</v>
      </c>
      <c r="BM106" s="7" t="s">
        <v>787</v>
      </c>
      <c r="BN106" s="7"/>
      <c r="BO106" s="12"/>
      <c r="BP106" s="12" t="s">
        <v>3545</v>
      </c>
      <c r="BQ106" s="12">
        <f>CV106</f>
        <v>-0.24948799999999999</v>
      </c>
      <c r="BR106" s="12" t="s">
        <v>3514</v>
      </c>
      <c r="BS106" s="12">
        <v>-0.496</v>
      </c>
      <c r="BT106" s="12"/>
      <c r="BU106" s="12"/>
      <c r="BV106" s="12" t="s">
        <v>1077</v>
      </c>
      <c r="BW106" s="12" t="s">
        <v>1077</v>
      </c>
      <c r="BX106" s="12" t="s">
        <v>1077</v>
      </c>
      <c r="BY106" s="12">
        <v>-2.52</v>
      </c>
      <c r="BZ106" s="12"/>
      <c r="CA106" s="12" t="s">
        <v>1077</v>
      </c>
      <c r="CB106" s="12" t="s">
        <v>1077</v>
      </c>
      <c r="CC106" s="12" t="s">
        <v>1077</v>
      </c>
      <c r="CD106" s="12" t="s">
        <v>1077</v>
      </c>
      <c r="CE106" s="12" t="s">
        <v>1077</v>
      </c>
      <c r="CF106" s="12"/>
      <c r="CG106" s="12"/>
      <c r="CH106" s="12">
        <f>BQ106/BY106</f>
        <v>9.9003174603174593E-2</v>
      </c>
      <c r="CI106" s="12" t="s">
        <v>3553</v>
      </c>
      <c r="CJ106" s="12">
        <v>0.36799999999999999</v>
      </c>
      <c r="CK106" s="12" t="s">
        <v>3824</v>
      </c>
      <c r="CL106" s="12" t="s">
        <v>1077</v>
      </c>
      <c r="CM106" s="12" t="s">
        <v>1077</v>
      </c>
      <c r="CN106" s="12">
        <v>3.6</v>
      </c>
      <c r="CO106" s="12" t="s">
        <v>1043</v>
      </c>
      <c r="CP106" s="12">
        <v>1</v>
      </c>
      <c r="CQ106" s="12">
        <v>18</v>
      </c>
      <c r="CR106" s="12">
        <v>1</v>
      </c>
      <c r="CS106" s="12">
        <v>454</v>
      </c>
      <c r="CT106" s="12">
        <v>9.3689999999999998</v>
      </c>
      <c r="CU106" s="12">
        <v>0.503</v>
      </c>
      <c r="CV106" s="12">
        <f>BS106*CU106</f>
        <v>-0.24948799999999999</v>
      </c>
      <c r="CW106" s="12"/>
      <c r="CX106" s="57"/>
    </row>
    <row r="107" spans="1:102" x14ac:dyDescent="0.35">
      <c r="A107" s="56">
        <v>59</v>
      </c>
      <c r="B107" s="12" t="s">
        <v>3748</v>
      </c>
      <c r="C107" s="12">
        <v>59.2</v>
      </c>
      <c r="D107" s="12" t="s">
        <v>2177</v>
      </c>
      <c r="E107" s="12" t="s">
        <v>412</v>
      </c>
      <c r="F107" s="12">
        <v>3</v>
      </c>
      <c r="G107" s="12" t="s">
        <v>212</v>
      </c>
      <c r="H107" s="12" t="s">
        <v>2805</v>
      </c>
      <c r="I107" s="12" t="s">
        <v>349</v>
      </c>
      <c r="J107" s="12" t="s">
        <v>1227</v>
      </c>
      <c r="K107" s="12" t="s">
        <v>1164</v>
      </c>
      <c r="L107" s="12" t="s">
        <v>1228</v>
      </c>
      <c r="M107" s="12" t="s">
        <v>3237</v>
      </c>
      <c r="N107" s="12" t="s">
        <v>3435</v>
      </c>
      <c r="O107" s="12" t="s">
        <v>3400</v>
      </c>
      <c r="P107" s="12" t="s">
        <v>3402</v>
      </c>
      <c r="Q107" s="12">
        <v>0</v>
      </c>
      <c r="R107" s="12">
        <v>0</v>
      </c>
      <c r="S107" s="12">
        <v>1</v>
      </c>
      <c r="T107" s="12">
        <v>0</v>
      </c>
      <c r="U107" s="12">
        <v>0</v>
      </c>
      <c r="V107" s="12">
        <v>0</v>
      </c>
      <c r="W107" s="12">
        <v>0</v>
      </c>
      <c r="X107" s="12">
        <v>0</v>
      </c>
      <c r="Y107" s="12">
        <v>0</v>
      </c>
      <c r="Z107" s="12">
        <v>0</v>
      </c>
      <c r="AA107" s="12">
        <v>0</v>
      </c>
      <c r="AB107" s="12">
        <v>0</v>
      </c>
      <c r="AC107" s="12">
        <v>1</v>
      </c>
      <c r="AD107" s="12">
        <v>1</v>
      </c>
      <c r="AE107" s="12">
        <v>0</v>
      </c>
      <c r="AF107" s="12">
        <v>0</v>
      </c>
      <c r="AG107" s="12">
        <v>0</v>
      </c>
      <c r="AH107" s="12">
        <v>0</v>
      </c>
      <c r="AI107" s="12">
        <v>0</v>
      </c>
      <c r="AJ107" s="12">
        <v>0</v>
      </c>
      <c r="AK107" s="12" t="s">
        <v>696</v>
      </c>
      <c r="AL107" s="12" t="s">
        <v>3454</v>
      </c>
      <c r="AM107" s="7" t="s">
        <v>637</v>
      </c>
      <c r="AN107" s="7" t="s">
        <v>665</v>
      </c>
      <c r="AO107" s="7" t="s">
        <v>1253</v>
      </c>
      <c r="AP107" s="12" t="s">
        <v>3235</v>
      </c>
      <c r="AQ107" s="12">
        <v>1813</v>
      </c>
      <c r="AR107" s="12">
        <v>1</v>
      </c>
      <c r="AS107" s="12" t="s">
        <v>555</v>
      </c>
      <c r="AT107" s="7" t="s">
        <v>212</v>
      </c>
      <c r="AU107" s="12">
        <v>1</v>
      </c>
      <c r="AV107" s="12">
        <v>0</v>
      </c>
      <c r="AW107" s="12">
        <v>0</v>
      </c>
      <c r="AX107" s="12">
        <v>0</v>
      </c>
      <c r="AY107" s="7">
        <v>1</v>
      </c>
      <c r="AZ107" s="12">
        <v>0</v>
      </c>
      <c r="BA107" s="12">
        <v>0</v>
      </c>
      <c r="BB107" s="12">
        <v>0</v>
      </c>
      <c r="BC107" s="12">
        <v>1</v>
      </c>
      <c r="BD107" s="12">
        <v>0</v>
      </c>
      <c r="BE107" s="12">
        <v>0</v>
      </c>
      <c r="BF107" s="7" t="s">
        <v>766</v>
      </c>
      <c r="BG107" s="7" t="s">
        <v>786</v>
      </c>
      <c r="BH107" s="7"/>
      <c r="BI107" s="7" t="s">
        <v>2806</v>
      </c>
      <c r="BJ107" s="12" t="s">
        <v>3460</v>
      </c>
      <c r="BK107" s="12" t="s">
        <v>1044</v>
      </c>
      <c r="BL107" s="12" t="s">
        <v>3480</v>
      </c>
      <c r="BM107" s="7" t="s">
        <v>927</v>
      </c>
      <c r="BN107" s="7"/>
      <c r="BO107" s="12"/>
      <c r="BP107" s="12" t="s">
        <v>3533</v>
      </c>
      <c r="BQ107" s="12">
        <v>-0.4</v>
      </c>
      <c r="BR107" s="12" t="s">
        <v>1252</v>
      </c>
      <c r="BS107" s="12">
        <v>-3.0000000000000001E-3</v>
      </c>
      <c r="BT107" s="12"/>
      <c r="BU107" s="12"/>
      <c r="BV107" s="12" t="s">
        <v>1077</v>
      </c>
      <c r="BW107" s="12" t="s">
        <v>1077</v>
      </c>
      <c r="BX107" s="12" t="s">
        <v>1077</v>
      </c>
      <c r="BY107" s="12">
        <v>-2.5</v>
      </c>
      <c r="BZ107" s="12"/>
      <c r="CA107" s="12" t="s">
        <v>1077</v>
      </c>
      <c r="CB107" s="12" t="s">
        <v>1077</v>
      </c>
      <c r="CC107" s="12" t="s">
        <v>1077</v>
      </c>
      <c r="CD107" s="12" t="s">
        <v>1077</v>
      </c>
      <c r="CE107" s="12" t="s">
        <v>1077</v>
      </c>
      <c r="CF107" s="12"/>
      <c r="CG107" s="12"/>
      <c r="CH107" s="12">
        <f>BQ107/BY107</f>
        <v>0.16</v>
      </c>
      <c r="CI107" s="12" t="s">
        <v>3553</v>
      </c>
      <c r="CJ107" s="12" t="s">
        <v>718</v>
      </c>
      <c r="CK107" s="12" t="s">
        <v>1077</v>
      </c>
      <c r="CL107" s="12" t="s">
        <v>1077</v>
      </c>
      <c r="CM107" s="12" t="s">
        <v>1077</v>
      </c>
      <c r="CN107" s="12" t="s">
        <v>1077</v>
      </c>
      <c r="CO107" s="12" t="s">
        <v>1077</v>
      </c>
      <c r="CP107" s="12">
        <v>1</v>
      </c>
      <c r="CQ107" s="12">
        <v>10</v>
      </c>
      <c r="CR107" s="12">
        <v>0</v>
      </c>
      <c r="CS107" s="12">
        <v>1803</v>
      </c>
      <c r="CT107" s="12">
        <v>36.590000000000003</v>
      </c>
      <c r="CU107" s="12"/>
      <c r="CV107" s="12"/>
      <c r="CW107" s="12"/>
      <c r="CX107" s="57"/>
    </row>
    <row r="108" spans="1:102" ht="16.5" x14ac:dyDescent="0.35">
      <c r="A108" s="56">
        <v>24</v>
      </c>
      <c r="B108" s="12" t="s">
        <v>3715</v>
      </c>
      <c r="C108" s="12">
        <v>24.4</v>
      </c>
      <c r="D108" s="12" t="s">
        <v>1799</v>
      </c>
      <c r="E108" s="12" t="s">
        <v>334</v>
      </c>
      <c r="F108" s="12">
        <v>3</v>
      </c>
      <c r="G108" s="12" t="s">
        <v>212</v>
      </c>
      <c r="H108" s="12" t="s">
        <v>2805</v>
      </c>
      <c r="I108" s="12" t="s">
        <v>349</v>
      </c>
      <c r="J108" s="12" t="s">
        <v>1139</v>
      </c>
      <c r="K108" s="12" t="s">
        <v>576</v>
      </c>
      <c r="L108" s="12" t="s">
        <v>1251</v>
      </c>
      <c r="M108" s="12" t="s">
        <v>3164</v>
      </c>
      <c r="N108" s="12"/>
      <c r="O108" s="12" t="s">
        <v>3400</v>
      </c>
      <c r="P108" s="12" t="s">
        <v>3402</v>
      </c>
      <c r="Q108" s="12">
        <v>1</v>
      </c>
      <c r="R108" s="12">
        <v>0</v>
      </c>
      <c r="S108" s="12">
        <v>0</v>
      </c>
      <c r="T108" s="12">
        <v>0</v>
      </c>
      <c r="U108" s="12">
        <v>0</v>
      </c>
      <c r="V108" s="12">
        <v>0</v>
      </c>
      <c r="W108" s="12">
        <v>0</v>
      </c>
      <c r="X108" s="12">
        <v>0</v>
      </c>
      <c r="Y108" s="12">
        <v>0</v>
      </c>
      <c r="Z108" s="12">
        <v>0</v>
      </c>
      <c r="AA108" s="12">
        <v>0</v>
      </c>
      <c r="AB108" s="12">
        <v>0</v>
      </c>
      <c r="AC108" s="12">
        <v>0</v>
      </c>
      <c r="AD108" s="12">
        <v>0</v>
      </c>
      <c r="AE108" s="12">
        <v>0</v>
      </c>
      <c r="AF108" s="12">
        <v>0</v>
      </c>
      <c r="AG108" s="12">
        <v>0</v>
      </c>
      <c r="AH108" s="12">
        <v>0</v>
      </c>
      <c r="AI108" s="12">
        <v>0</v>
      </c>
      <c r="AJ108" s="12">
        <v>1</v>
      </c>
      <c r="AK108" s="12">
        <v>0</v>
      </c>
      <c r="AL108" s="12" t="s">
        <v>3450</v>
      </c>
      <c r="AM108" s="7" t="s">
        <v>608</v>
      </c>
      <c r="AN108" s="7" t="s">
        <v>648</v>
      </c>
      <c r="AO108" s="7">
        <v>1994</v>
      </c>
      <c r="AP108" s="12" t="s">
        <v>3458</v>
      </c>
      <c r="AQ108" s="12">
        <v>1765</v>
      </c>
      <c r="AR108" s="12">
        <v>1</v>
      </c>
      <c r="AS108" s="12" t="s">
        <v>555</v>
      </c>
      <c r="AT108" s="7" t="s">
        <v>349</v>
      </c>
      <c r="AU108" s="12">
        <v>1</v>
      </c>
      <c r="AV108" s="12">
        <v>0</v>
      </c>
      <c r="AW108" s="12">
        <v>1</v>
      </c>
      <c r="AX108" s="12">
        <v>0</v>
      </c>
      <c r="AY108" s="7">
        <v>0</v>
      </c>
      <c r="AZ108" s="12">
        <v>1</v>
      </c>
      <c r="BA108" s="12">
        <v>1</v>
      </c>
      <c r="BB108" s="12">
        <v>1</v>
      </c>
      <c r="BC108" s="12">
        <v>1</v>
      </c>
      <c r="BD108" s="12">
        <v>0</v>
      </c>
      <c r="BE108" s="12">
        <v>1</v>
      </c>
      <c r="BF108" s="7" t="s">
        <v>772</v>
      </c>
      <c r="BG108" s="7" t="s">
        <v>2788</v>
      </c>
      <c r="BH108" s="7"/>
      <c r="BI108" s="7" t="s">
        <v>2816</v>
      </c>
      <c r="BJ108" s="12" t="s">
        <v>3460</v>
      </c>
      <c r="BK108" s="12" t="s">
        <v>1044</v>
      </c>
      <c r="BL108" s="12" t="s">
        <v>3480</v>
      </c>
      <c r="BM108" s="7" t="s">
        <v>787</v>
      </c>
      <c r="BN108" s="7" t="s">
        <v>775</v>
      </c>
      <c r="BO108" s="12"/>
      <c r="BP108" s="12">
        <v>5</v>
      </c>
      <c r="BQ108" s="12"/>
      <c r="BR108" s="12" t="s">
        <v>1077</v>
      </c>
      <c r="BS108" s="12">
        <v>-0.31</v>
      </c>
      <c r="BT108" s="12"/>
      <c r="BU108" s="12"/>
      <c r="BV108" s="12" t="s">
        <v>1077</v>
      </c>
      <c r="BW108" s="12" t="s">
        <v>1077</v>
      </c>
      <c r="BX108" s="12" t="s">
        <v>1077</v>
      </c>
      <c r="BY108" s="12">
        <v>-2.41</v>
      </c>
      <c r="BZ108" s="12"/>
      <c r="CA108" s="12" t="s">
        <v>1077</v>
      </c>
      <c r="CB108" s="12"/>
      <c r="CC108" s="12"/>
      <c r="CD108" s="12" t="s">
        <v>1077</v>
      </c>
      <c r="CE108" s="12">
        <v>0.05</v>
      </c>
      <c r="CF108" s="12">
        <f>ABS(-2.19)</f>
        <v>2.19</v>
      </c>
      <c r="CG108" s="12"/>
      <c r="CH108" s="12"/>
      <c r="CI108" s="12"/>
      <c r="CJ108" s="12">
        <v>2.1499999999999998E-2</v>
      </c>
      <c r="CK108" s="12" t="s">
        <v>3828</v>
      </c>
      <c r="CL108" s="12" t="s">
        <v>1077</v>
      </c>
      <c r="CM108" s="12">
        <v>0</v>
      </c>
      <c r="CN108" s="12">
        <v>662.18</v>
      </c>
      <c r="CO108" s="12" t="s">
        <v>3419</v>
      </c>
      <c r="CP108" s="12">
        <v>1</v>
      </c>
      <c r="CQ108" s="12">
        <v>14</v>
      </c>
      <c r="CR108" s="12">
        <v>1</v>
      </c>
      <c r="CS108" s="12">
        <v>1750</v>
      </c>
      <c r="CT108" s="12" t="s">
        <v>718</v>
      </c>
      <c r="CU108" s="12" t="s">
        <v>1077</v>
      </c>
      <c r="CV108" s="12" t="s">
        <v>1077</v>
      </c>
      <c r="CW108" s="12"/>
      <c r="CX108" s="57"/>
    </row>
    <row r="109" spans="1:102" ht="16.5" x14ac:dyDescent="0.35">
      <c r="A109" s="56">
        <v>30</v>
      </c>
      <c r="B109" s="12" t="s">
        <v>3721</v>
      </c>
      <c r="C109" s="12">
        <v>30.1</v>
      </c>
      <c r="D109" s="12" t="s">
        <v>1821</v>
      </c>
      <c r="E109" s="12" t="s">
        <v>346</v>
      </c>
      <c r="F109" s="12">
        <v>3</v>
      </c>
      <c r="G109" s="12" t="s">
        <v>212</v>
      </c>
      <c r="H109" s="12" t="s">
        <v>2805</v>
      </c>
      <c r="I109" s="12" t="s">
        <v>349</v>
      </c>
      <c r="J109" s="12" t="s">
        <v>556</v>
      </c>
      <c r="K109" s="12" t="s">
        <v>568</v>
      </c>
      <c r="L109" s="12" t="s">
        <v>1204</v>
      </c>
      <c r="M109" s="12" t="s">
        <v>3237</v>
      </c>
      <c r="N109" s="12" t="s">
        <v>3435</v>
      </c>
      <c r="O109" s="12" t="s">
        <v>3400</v>
      </c>
      <c r="P109" s="12" t="s">
        <v>3401</v>
      </c>
      <c r="Q109" s="12">
        <v>0</v>
      </c>
      <c r="R109" s="12">
        <v>0</v>
      </c>
      <c r="S109" s="12">
        <v>1</v>
      </c>
      <c r="T109" s="12">
        <v>0</v>
      </c>
      <c r="U109" s="12">
        <v>0</v>
      </c>
      <c r="V109" s="12">
        <v>0</v>
      </c>
      <c r="W109" s="12">
        <v>0</v>
      </c>
      <c r="X109" s="12">
        <v>0</v>
      </c>
      <c r="Y109" s="12">
        <v>0</v>
      </c>
      <c r="Z109" s="12">
        <v>0</v>
      </c>
      <c r="AA109" s="12">
        <v>0</v>
      </c>
      <c r="AB109" s="12">
        <v>0</v>
      </c>
      <c r="AC109" s="12">
        <v>0</v>
      </c>
      <c r="AD109" s="12">
        <v>0</v>
      </c>
      <c r="AE109" s="12">
        <v>0</v>
      </c>
      <c r="AF109" s="12">
        <v>0</v>
      </c>
      <c r="AG109" s="12">
        <v>0</v>
      </c>
      <c r="AH109" s="12">
        <v>0</v>
      </c>
      <c r="AI109" s="12">
        <v>0</v>
      </c>
      <c r="AJ109" s="12">
        <v>1</v>
      </c>
      <c r="AK109" s="12">
        <v>0</v>
      </c>
      <c r="AL109" s="12" t="s">
        <v>607</v>
      </c>
      <c r="AM109" s="7" t="s">
        <v>608</v>
      </c>
      <c r="AN109" s="7" t="s">
        <v>656</v>
      </c>
      <c r="AO109" s="7">
        <v>2005</v>
      </c>
      <c r="AP109" s="12" t="s">
        <v>3458</v>
      </c>
      <c r="AQ109" s="12">
        <v>148</v>
      </c>
      <c r="AR109" s="12">
        <v>1</v>
      </c>
      <c r="AS109" s="12" t="s">
        <v>555</v>
      </c>
      <c r="AT109" s="7" t="s">
        <v>212</v>
      </c>
      <c r="AU109" s="12">
        <v>0</v>
      </c>
      <c r="AV109" s="12">
        <v>0</v>
      </c>
      <c r="AW109" s="12">
        <v>0</v>
      </c>
      <c r="AX109" s="12">
        <v>0</v>
      </c>
      <c r="AY109" s="7">
        <v>0</v>
      </c>
      <c r="AZ109" s="12">
        <v>0</v>
      </c>
      <c r="BA109" s="12">
        <v>0</v>
      </c>
      <c r="BB109" s="12">
        <v>0</v>
      </c>
      <c r="BC109" s="12">
        <v>0</v>
      </c>
      <c r="BD109" s="12">
        <v>0</v>
      </c>
      <c r="BE109" s="12">
        <v>0</v>
      </c>
      <c r="BF109" s="7" t="s">
        <v>2820</v>
      </c>
      <c r="BG109" s="7" t="s">
        <v>1255</v>
      </c>
      <c r="BH109" s="7"/>
      <c r="BI109" s="7" t="s">
        <v>2803</v>
      </c>
      <c r="BJ109" s="12" t="s">
        <v>851</v>
      </c>
      <c r="BK109" s="12" t="s">
        <v>3463</v>
      </c>
      <c r="BL109" s="12" t="s">
        <v>3469</v>
      </c>
      <c r="BM109" s="7" t="s">
        <v>788</v>
      </c>
      <c r="BN109" s="7"/>
      <c r="BO109" s="12"/>
      <c r="BP109" s="12" t="s">
        <v>4043</v>
      </c>
      <c r="BQ109" s="12">
        <f>CV109</f>
        <v>-0.36749999999999999</v>
      </c>
      <c r="BR109" s="12" t="s">
        <v>3527</v>
      </c>
      <c r="BS109" s="12">
        <v>-0.21</v>
      </c>
      <c r="BT109" s="12"/>
      <c r="BU109" s="12">
        <f>EXP(BS109)</f>
        <v>0.81058424597018708</v>
      </c>
      <c r="BV109" s="12" t="s">
        <v>3416</v>
      </c>
      <c r="BW109" s="12">
        <v>-0.19059999999999999</v>
      </c>
      <c r="BX109" s="12" t="s">
        <v>1140</v>
      </c>
      <c r="BY109" s="12">
        <f>BS109/CF109</f>
        <v>-2.3333333333333335</v>
      </c>
      <c r="BZ109" s="12" t="s">
        <v>4041</v>
      </c>
      <c r="CA109" s="12" t="s">
        <v>1077</v>
      </c>
      <c r="CB109" s="12" t="s">
        <v>1077</v>
      </c>
      <c r="CC109" s="12" t="s">
        <v>1077</v>
      </c>
      <c r="CD109" s="12" t="s">
        <v>1077</v>
      </c>
      <c r="CE109" s="12">
        <v>0.03</v>
      </c>
      <c r="CF109" s="12">
        <v>0.09</v>
      </c>
      <c r="CG109" s="12"/>
      <c r="CH109" s="12">
        <f>BQ109/BY109</f>
        <v>0.15749999999999997</v>
      </c>
      <c r="CI109" s="12" t="s">
        <v>3553</v>
      </c>
      <c r="CJ109" s="12">
        <v>0.16</v>
      </c>
      <c r="CK109" s="12" t="s">
        <v>3827</v>
      </c>
      <c r="CL109" s="12">
        <v>-392</v>
      </c>
      <c r="CM109" s="12">
        <v>0</v>
      </c>
      <c r="CN109" s="12">
        <v>1034.95</v>
      </c>
      <c r="CO109" s="12" t="s">
        <v>3419</v>
      </c>
      <c r="CP109" s="12"/>
      <c r="CQ109" s="12"/>
      <c r="CR109" s="12"/>
      <c r="CS109" s="12" t="s">
        <v>1077</v>
      </c>
      <c r="CT109" s="12">
        <v>13.86</v>
      </c>
      <c r="CU109" s="12">
        <v>1.75</v>
      </c>
      <c r="CV109" s="12">
        <f>BS109*CU109</f>
        <v>-0.36749999999999999</v>
      </c>
      <c r="CW109" s="12"/>
      <c r="CX109" s="57"/>
    </row>
    <row r="110" spans="1:102" ht="16.5" x14ac:dyDescent="0.35">
      <c r="A110" s="56">
        <v>15</v>
      </c>
      <c r="B110" s="12" t="s">
        <v>3706</v>
      </c>
      <c r="C110" s="12">
        <v>15.29</v>
      </c>
      <c r="D110" s="12" t="s">
        <v>1679</v>
      </c>
      <c r="E110" s="12" t="s">
        <v>309</v>
      </c>
      <c r="F110" s="12" t="s">
        <v>4090</v>
      </c>
      <c r="G110" s="12" t="s">
        <v>212</v>
      </c>
      <c r="H110" s="12" t="s">
        <v>2805</v>
      </c>
      <c r="I110" s="12" t="s">
        <v>349</v>
      </c>
      <c r="J110" s="12" t="s">
        <v>556</v>
      </c>
      <c r="K110" s="12" t="s">
        <v>564</v>
      </c>
      <c r="L110" s="12" t="s">
        <v>558</v>
      </c>
      <c r="M110" s="12" t="s">
        <v>3164</v>
      </c>
      <c r="N110" s="12"/>
      <c r="O110" s="12" t="s">
        <v>3400</v>
      </c>
      <c r="P110" s="12" t="s">
        <v>3403</v>
      </c>
      <c r="Q110" s="12">
        <v>1</v>
      </c>
      <c r="R110" s="12">
        <v>0</v>
      </c>
      <c r="S110" s="12">
        <v>0</v>
      </c>
      <c r="T110" s="12">
        <v>0</v>
      </c>
      <c r="U110" s="12">
        <v>0</v>
      </c>
      <c r="V110" s="12">
        <v>0</v>
      </c>
      <c r="W110" s="12">
        <v>0</v>
      </c>
      <c r="X110" s="12">
        <v>0</v>
      </c>
      <c r="Y110" s="12">
        <v>0</v>
      </c>
      <c r="Z110" s="12">
        <v>0</v>
      </c>
      <c r="AA110" s="12">
        <v>0</v>
      </c>
      <c r="AB110" s="12">
        <v>1</v>
      </c>
      <c r="AC110" s="12">
        <v>0</v>
      </c>
      <c r="AD110" s="12">
        <v>0</v>
      </c>
      <c r="AE110" s="12">
        <v>0</v>
      </c>
      <c r="AF110" s="12">
        <v>0</v>
      </c>
      <c r="AG110" s="12">
        <v>0</v>
      </c>
      <c r="AH110" s="12">
        <v>0</v>
      </c>
      <c r="AI110" s="12">
        <v>0</v>
      </c>
      <c r="AJ110" s="12">
        <v>0</v>
      </c>
      <c r="AK110" s="12">
        <v>0</v>
      </c>
      <c r="AL110" s="12" t="s">
        <v>3448</v>
      </c>
      <c r="AM110" s="7" t="s">
        <v>608</v>
      </c>
      <c r="AN110" s="7" t="s">
        <v>635</v>
      </c>
      <c r="AO110" s="7">
        <v>2000</v>
      </c>
      <c r="AP110" s="12" t="s">
        <v>3458</v>
      </c>
      <c r="AQ110" s="12">
        <v>583</v>
      </c>
      <c r="AR110" s="12">
        <v>2</v>
      </c>
      <c r="AS110" s="12" t="s">
        <v>755</v>
      </c>
      <c r="AT110" s="7" t="s">
        <v>349</v>
      </c>
      <c r="AU110" s="12">
        <v>0</v>
      </c>
      <c r="AV110" s="12">
        <v>0</v>
      </c>
      <c r="AW110" s="12">
        <v>0</v>
      </c>
      <c r="AX110" s="12">
        <v>0</v>
      </c>
      <c r="AY110" s="7">
        <v>0</v>
      </c>
      <c r="AZ110" s="12">
        <v>0</v>
      </c>
      <c r="BA110" s="12">
        <v>1</v>
      </c>
      <c r="BB110" s="12">
        <v>1</v>
      </c>
      <c r="BC110" s="12">
        <v>0</v>
      </c>
      <c r="BD110" s="12">
        <v>0</v>
      </c>
      <c r="BE110" s="12">
        <v>0</v>
      </c>
      <c r="BF110" s="7" t="s">
        <v>2820</v>
      </c>
      <c r="BG110" s="7" t="s">
        <v>815</v>
      </c>
      <c r="BH110" s="7">
        <v>1</v>
      </c>
      <c r="BI110" s="7" t="s">
        <v>3257</v>
      </c>
      <c r="BJ110" s="12" t="s">
        <v>3460</v>
      </c>
      <c r="BK110" s="12" t="s">
        <v>3472</v>
      </c>
      <c r="BL110" s="12" t="s">
        <v>3474</v>
      </c>
      <c r="BM110" s="7" t="s">
        <v>787</v>
      </c>
      <c r="BN110" s="7"/>
      <c r="BO110" s="12"/>
      <c r="BP110" s="12" t="s">
        <v>3565</v>
      </c>
      <c r="BQ110" s="12"/>
      <c r="BR110" s="12" t="s">
        <v>1077</v>
      </c>
      <c r="BS110" s="12">
        <v>-19.486999999999998</v>
      </c>
      <c r="BT110" s="12"/>
      <c r="BU110" s="12"/>
      <c r="BV110" s="12" t="s">
        <v>1077</v>
      </c>
      <c r="BW110" s="12" t="s">
        <v>1077</v>
      </c>
      <c r="BX110" s="12" t="s">
        <v>1077</v>
      </c>
      <c r="BY110" s="12">
        <v>-2.29</v>
      </c>
      <c r="BZ110" s="12"/>
      <c r="CA110" s="12" t="s">
        <v>1077</v>
      </c>
      <c r="CB110" s="12" t="s">
        <v>1077</v>
      </c>
      <c r="CC110" s="12" t="s">
        <v>1077</v>
      </c>
      <c r="CD110" s="12" t="s">
        <v>1077</v>
      </c>
      <c r="CE110" s="12">
        <v>0.1</v>
      </c>
      <c r="CF110" s="12"/>
      <c r="CG110" s="12"/>
      <c r="CH110" s="12"/>
      <c r="CI110" s="12"/>
      <c r="CJ110" s="12">
        <v>0.112</v>
      </c>
      <c r="CK110" s="12" t="s">
        <v>3828</v>
      </c>
      <c r="CL110" s="12" t="s">
        <v>1077</v>
      </c>
      <c r="CM110" s="12" t="s">
        <v>1077</v>
      </c>
      <c r="CN110" s="12" t="s">
        <v>1077</v>
      </c>
      <c r="CO110" s="12" t="s">
        <v>1077</v>
      </c>
      <c r="CP110" s="12">
        <v>1</v>
      </c>
      <c r="CQ110" s="12">
        <v>16</v>
      </c>
      <c r="CR110" s="12">
        <v>1</v>
      </c>
      <c r="CS110" s="12">
        <v>566</v>
      </c>
      <c r="CT110" s="12" t="s">
        <v>1077</v>
      </c>
      <c r="CU110" s="12">
        <v>7.8051335777894179E-2</v>
      </c>
      <c r="CV110" s="12" t="s">
        <v>1137</v>
      </c>
      <c r="CW110" s="12"/>
      <c r="CX110" s="57"/>
    </row>
    <row r="111" spans="1:102" x14ac:dyDescent="0.35">
      <c r="A111" s="56">
        <v>59</v>
      </c>
      <c r="B111" s="12" t="s">
        <v>3748</v>
      </c>
      <c r="C111" s="12">
        <v>59.22</v>
      </c>
      <c r="D111" s="12" t="s">
        <v>2184</v>
      </c>
      <c r="E111" s="12" t="s">
        <v>415</v>
      </c>
      <c r="F111" s="12">
        <v>3</v>
      </c>
      <c r="G111" s="12" t="s">
        <v>212</v>
      </c>
      <c r="H111" s="12" t="s">
        <v>2805</v>
      </c>
      <c r="I111" s="12" t="s">
        <v>349</v>
      </c>
      <c r="J111" s="12" t="s">
        <v>1227</v>
      </c>
      <c r="K111" s="12" t="s">
        <v>1166</v>
      </c>
      <c r="L111" s="12" t="s">
        <v>1228</v>
      </c>
      <c r="M111" s="12" t="s">
        <v>3237</v>
      </c>
      <c r="N111" s="12" t="s">
        <v>3435</v>
      </c>
      <c r="O111" s="12" t="s">
        <v>3400</v>
      </c>
      <c r="P111" s="12" t="s">
        <v>3402</v>
      </c>
      <c r="Q111" s="12">
        <v>0</v>
      </c>
      <c r="R111" s="12">
        <v>0</v>
      </c>
      <c r="S111" s="12">
        <v>1</v>
      </c>
      <c r="T111" s="12">
        <v>0</v>
      </c>
      <c r="U111" s="12">
        <v>0</v>
      </c>
      <c r="V111" s="12">
        <v>0</v>
      </c>
      <c r="W111" s="12">
        <v>0</v>
      </c>
      <c r="X111" s="12">
        <v>0</v>
      </c>
      <c r="Y111" s="12">
        <v>0</v>
      </c>
      <c r="Z111" s="12">
        <v>0</v>
      </c>
      <c r="AA111" s="12">
        <v>0</v>
      </c>
      <c r="AB111" s="12">
        <v>0</v>
      </c>
      <c r="AC111" s="12">
        <v>1</v>
      </c>
      <c r="AD111" s="12">
        <v>0</v>
      </c>
      <c r="AE111" s="12">
        <v>1</v>
      </c>
      <c r="AF111" s="12">
        <v>0</v>
      </c>
      <c r="AG111" s="12">
        <v>0</v>
      </c>
      <c r="AH111" s="12">
        <v>0</v>
      </c>
      <c r="AI111" s="12">
        <v>0</v>
      </c>
      <c r="AJ111" s="12">
        <v>0</v>
      </c>
      <c r="AK111" s="12" t="s">
        <v>698</v>
      </c>
      <c r="AL111" s="12" t="s">
        <v>3454</v>
      </c>
      <c r="AM111" s="7" t="s">
        <v>637</v>
      </c>
      <c r="AN111" s="7" t="s">
        <v>665</v>
      </c>
      <c r="AO111" s="7" t="s">
        <v>1253</v>
      </c>
      <c r="AP111" s="12" t="s">
        <v>3235</v>
      </c>
      <c r="AQ111" s="12">
        <v>3574</v>
      </c>
      <c r="AR111" s="12">
        <v>1</v>
      </c>
      <c r="AS111" s="12" t="s">
        <v>555</v>
      </c>
      <c r="AT111" s="7" t="s">
        <v>212</v>
      </c>
      <c r="AU111" s="12">
        <v>1</v>
      </c>
      <c r="AV111" s="12">
        <v>0</v>
      </c>
      <c r="AW111" s="12">
        <v>0</v>
      </c>
      <c r="AX111" s="12">
        <v>0</v>
      </c>
      <c r="AY111" s="7">
        <v>1</v>
      </c>
      <c r="AZ111" s="12">
        <v>0</v>
      </c>
      <c r="BA111" s="12">
        <v>0</v>
      </c>
      <c r="BB111" s="12">
        <v>0</v>
      </c>
      <c r="BC111" s="12">
        <v>1</v>
      </c>
      <c r="BD111" s="12">
        <v>0</v>
      </c>
      <c r="BE111" s="12">
        <v>0</v>
      </c>
      <c r="BF111" s="7" t="s">
        <v>766</v>
      </c>
      <c r="BG111" s="7" t="s">
        <v>786</v>
      </c>
      <c r="BH111" s="7"/>
      <c r="BI111" s="7" t="s">
        <v>2806</v>
      </c>
      <c r="BJ111" s="12" t="s">
        <v>3459</v>
      </c>
      <c r="BK111" s="12" t="s">
        <v>1044</v>
      </c>
      <c r="BL111" s="12" t="s">
        <v>3480</v>
      </c>
      <c r="BM111" s="7" t="s">
        <v>927</v>
      </c>
      <c r="BN111" s="7"/>
      <c r="BO111" s="12"/>
      <c r="BP111" s="12"/>
      <c r="BQ111" s="12"/>
      <c r="BR111" s="12" t="s">
        <v>1077</v>
      </c>
      <c r="BS111" s="12">
        <v>-6.0000000000000001E-3</v>
      </c>
      <c r="BT111" s="12"/>
      <c r="BU111" s="12"/>
      <c r="BV111" s="12" t="s">
        <v>1077</v>
      </c>
      <c r="BW111" s="12" t="s">
        <v>1077</v>
      </c>
      <c r="BX111" s="12" t="s">
        <v>1077</v>
      </c>
      <c r="BY111" s="12">
        <v>-2.2400000000000002</v>
      </c>
      <c r="BZ111" s="12"/>
      <c r="CA111" s="12" t="s">
        <v>1077</v>
      </c>
      <c r="CB111" s="12" t="s">
        <v>1077</v>
      </c>
      <c r="CC111" s="12" t="s">
        <v>1077</v>
      </c>
      <c r="CD111" s="12" t="s">
        <v>1077</v>
      </c>
      <c r="CE111" s="12" t="s">
        <v>1077</v>
      </c>
      <c r="CF111" s="12"/>
      <c r="CG111" s="12"/>
      <c r="CH111" s="12"/>
      <c r="CI111" s="12"/>
      <c r="CJ111" s="12" t="s">
        <v>718</v>
      </c>
      <c r="CK111" s="12" t="s">
        <v>1077</v>
      </c>
      <c r="CL111" s="12" t="s">
        <v>1077</v>
      </c>
      <c r="CM111" s="12" t="s">
        <v>1077</v>
      </c>
      <c r="CN111" s="12" t="s">
        <v>1077</v>
      </c>
      <c r="CO111" s="12" t="s">
        <v>1077</v>
      </c>
      <c r="CP111" s="12">
        <v>1</v>
      </c>
      <c r="CQ111" s="12">
        <v>14</v>
      </c>
      <c r="CR111" s="12">
        <v>0</v>
      </c>
      <c r="CS111" s="12">
        <v>3560</v>
      </c>
      <c r="CT111" s="12">
        <v>0.99</v>
      </c>
      <c r="CU111" s="12"/>
      <c r="CV111" s="12"/>
      <c r="CW111" s="12"/>
      <c r="CX111" s="57"/>
    </row>
    <row r="112" spans="1:102" ht="16.5" x14ac:dyDescent="0.35">
      <c r="A112" s="56">
        <v>24</v>
      </c>
      <c r="B112" s="12" t="s">
        <v>3715</v>
      </c>
      <c r="C112" s="12">
        <v>24.2</v>
      </c>
      <c r="D112" s="12" t="s">
        <v>1797</v>
      </c>
      <c r="E112" s="12" t="s">
        <v>334</v>
      </c>
      <c r="F112" s="12">
        <v>3</v>
      </c>
      <c r="G112" s="12" t="s">
        <v>212</v>
      </c>
      <c r="H112" s="12" t="s">
        <v>2805</v>
      </c>
      <c r="I112" s="12" t="s">
        <v>349</v>
      </c>
      <c r="J112" s="12" t="s">
        <v>1139</v>
      </c>
      <c r="K112" s="12" t="s">
        <v>576</v>
      </c>
      <c r="L112" s="12" t="s">
        <v>1251</v>
      </c>
      <c r="M112" s="12" t="s">
        <v>3164</v>
      </c>
      <c r="N112" s="12"/>
      <c r="O112" s="12" t="s">
        <v>3400</v>
      </c>
      <c r="P112" s="12" t="s">
        <v>3402</v>
      </c>
      <c r="Q112" s="12">
        <v>1</v>
      </c>
      <c r="R112" s="12">
        <v>0</v>
      </c>
      <c r="S112" s="12">
        <v>0</v>
      </c>
      <c r="T112" s="12">
        <v>0</v>
      </c>
      <c r="U112" s="12">
        <v>0</v>
      </c>
      <c r="V112" s="12">
        <v>0</v>
      </c>
      <c r="W112" s="12">
        <v>0</v>
      </c>
      <c r="X112" s="12">
        <v>0</v>
      </c>
      <c r="Y112" s="12">
        <v>0</v>
      </c>
      <c r="Z112" s="12">
        <v>0</v>
      </c>
      <c r="AA112" s="12">
        <v>0</v>
      </c>
      <c r="AB112" s="12">
        <v>0</v>
      </c>
      <c r="AC112" s="12">
        <v>0</v>
      </c>
      <c r="AD112" s="12">
        <v>0</v>
      </c>
      <c r="AE112" s="12">
        <v>0</v>
      </c>
      <c r="AF112" s="12">
        <v>0</v>
      </c>
      <c r="AG112" s="12">
        <v>0</v>
      </c>
      <c r="AH112" s="12">
        <v>0</v>
      </c>
      <c r="AI112" s="12">
        <v>0</v>
      </c>
      <c r="AJ112" s="12">
        <v>1</v>
      </c>
      <c r="AK112" s="12">
        <v>0</v>
      </c>
      <c r="AL112" s="12" t="s">
        <v>3450</v>
      </c>
      <c r="AM112" s="7" t="s">
        <v>608</v>
      </c>
      <c r="AN112" s="7" t="s">
        <v>648</v>
      </c>
      <c r="AO112" s="7">
        <v>1994</v>
      </c>
      <c r="AP112" s="12" t="s">
        <v>3458</v>
      </c>
      <c r="AQ112" s="12">
        <v>2572</v>
      </c>
      <c r="AR112" s="12">
        <v>1</v>
      </c>
      <c r="AS112" s="12" t="s">
        <v>555</v>
      </c>
      <c r="AT112" s="7" t="s">
        <v>349</v>
      </c>
      <c r="AU112" s="12">
        <v>1</v>
      </c>
      <c r="AV112" s="12">
        <v>0</v>
      </c>
      <c r="AW112" s="12">
        <v>1</v>
      </c>
      <c r="AX112" s="12">
        <v>0</v>
      </c>
      <c r="AY112" s="7">
        <v>0</v>
      </c>
      <c r="AZ112" s="12">
        <v>1</v>
      </c>
      <c r="BA112" s="12">
        <v>1</v>
      </c>
      <c r="BB112" s="12">
        <v>1</v>
      </c>
      <c r="BC112" s="12">
        <v>1</v>
      </c>
      <c r="BD112" s="12">
        <v>0</v>
      </c>
      <c r="BE112" s="12">
        <v>1</v>
      </c>
      <c r="BF112" s="7" t="s">
        <v>772</v>
      </c>
      <c r="BG112" s="7" t="s">
        <v>2788</v>
      </c>
      <c r="BH112" s="7"/>
      <c r="BI112" s="7" t="s">
        <v>2816</v>
      </c>
      <c r="BJ112" s="12" t="s">
        <v>3460</v>
      </c>
      <c r="BK112" s="12" t="s">
        <v>1044</v>
      </c>
      <c r="BL112" s="12" t="s">
        <v>3480</v>
      </c>
      <c r="BM112" s="7" t="s">
        <v>787</v>
      </c>
      <c r="BN112" s="7" t="s">
        <v>775</v>
      </c>
      <c r="BO112" s="12"/>
      <c r="BP112" s="12">
        <v>5</v>
      </c>
      <c r="BQ112" s="12"/>
      <c r="BR112" s="12" t="s">
        <v>1077</v>
      </c>
      <c r="BS112" s="12">
        <v>-0.15</v>
      </c>
      <c r="BT112" s="12"/>
      <c r="BU112" s="12"/>
      <c r="BV112" s="12" t="s">
        <v>1077</v>
      </c>
      <c r="BW112" s="12" t="s">
        <v>1077</v>
      </c>
      <c r="BX112" s="12" t="s">
        <v>1077</v>
      </c>
      <c r="BY112" s="12">
        <v>-2.23</v>
      </c>
      <c r="BZ112" s="12"/>
      <c r="CA112" s="12" t="s">
        <v>1077</v>
      </c>
      <c r="CB112" s="12"/>
      <c r="CC112" s="12"/>
      <c r="CD112" s="12" t="s">
        <v>1077</v>
      </c>
      <c r="CE112" s="12">
        <v>0.05</v>
      </c>
      <c r="CF112" s="12">
        <f>ABS(-2.05)</f>
        <v>2.0499999999999998</v>
      </c>
      <c r="CG112" s="12"/>
      <c r="CH112" s="12"/>
      <c r="CI112" s="12"/>
      <c r="CJ112" s="12">
        <v>2.7699999999999999E-2</v>
      </c>
      <c r="CK112" s="12" t="s">
        <v>3828</v>
      </c>
      <c r="CL112" s="12" t="s">
        <v>1077</v>
      </c>
      <c r="CM112" s="12">
        <v>0</v>
      </c>
      <c r="CN112" s="12">
        <v>401.58</v>
      </c>
      <c r="CO112" s="12" t="s">
        <v>3419</v>
      </c>
      <c r="CP112" s="12">
        <v>1</v>
      </c>
      <c r="CQ112" s="12">
        <v>14</v>
      </c>
      <c r="CR112" s="12">
        <v>1</v>
      </c>
      <c r="CS112" s="12">
        <v>2557</v>
      </c>
      <c r="CT112" s="12" t="s">
        <v>718</v>
      </c>
      <c r="CU112" s="12" t="s">
        <v>1077</v>
      </c>
      <c r="CV112" s="12" t="s">
        <v>1077</v>
      </c>
      <c r="CW112" s="12"/>
      <c r="CX112" s="57"/>
    </row>
    <row r="113" spans="1:102" ht="16.5" x14ac:dyDescent="0.35">
      <c r="A113" s="56">
        <v>15</v>
      </c>
      <c r="B113" s="12" t="s">
        <v>3706</v>
      </c>
      <c r="C113" s="12">
        <v>15.3</v>
      </c>
      <c r="D113" s="12" t="s">
        <v>1729</v>
      </c>
      <c r="E113" s="12" t="s">
        <v>319</v>
      </c>
      <c r="F113" s="12">
        <v>3</v>
      </c>
      <c r="G113" s="12" t="s">
        <v>212</v>
      </c>
      <c r="H113" s="12" t="s">
        <v>2805</v>
      </c>
      <c r="I113" s="12" t="s">
        <v>212</v>
      </c>
      <c r="J113" s="12" t="s">
        <v>556</v>
      </c>
      <c r="K113" s="12" t="s">
        <v>564</v>
      </c>
      <c r="L113" s="12" t="s">
        <v>558</v>
      </c>
      <c r="M113" s="12" t="s">
        <v>3164</v>
      </c>
      <c r="N113" s="12"/>
      <c r="O113" s="12" t="s">
        <v>3400</v>
      </c>
      <c r="P113" s="12" t="s">
        <v>3403</v>
      </c>
      <c r="Q113" s="12">
        <v>1</v>
      </c>
      <c r="R113" s="12">
        <v>0</v>
      </c>
      <c r="S113" s="12">
        <v>0</v>
      </c>
      <c r="T113" s="12">
        <v>0</v>
      </c>
      <c r="U113" s="12">
        <v>0</v>
      </c>
      <c r="V113" s="12">
        <v>0</v>
      </c>
      <c r="W113" s="12">
        <v>0</v>
      </c>
      <c r="X113" s="12">
        <v>0</v>
      </c>
      <c r="Y113" s="12">
        <v>0</v>
      </c>
      <c r="Z113" s="12">
        <v>0</v>
      </c>
      <c r="AA113" s="12">
        <v>0</v>
      </c>
      <c r="AB113" s="12">
        <v>1</v>
      </c>
      <c r="AC113" s="12">
        <v>0</v>
      </c>
      <c r="AD113" s="12">
        <v>0</v>
      </c>
      <c r="AE113" s="12">
        <v>0</v>
      </c>
      <c r="AF113" s="12">
        <v>0</v>
      </c>
      <c r="AG113" s="12">
        <v>0</v>
      </c>
      <c r="AH113" s="12">
        <v>0</v>
      </c>
      <c r="AI113" s="12">
        <v>0</v>
      </c>
      <c r="AJ113" s="12">
        <v>0</v>
      </c>
      <c r="AK113" s="12">
        <v>0</v>
      </c>
      <c r="AL113" s="12" t="s">
        <v>3448</v>
      </c>
      <c r="AM113" s="7" t="s">
        <v>608</v>
      </c>
      <c r="AN113" s="7" t="s">
        <v>636</v>
      </c>
      <c r="AO113" s="7">
        <v>2000</v>
      </c>
      <c r="AP113" s="12" t="s">
        <v>3458</v>
      </c>
      <c r="AQ113" s="12">
        <v>385</v>
      </c>
      <c r="AR113" s="12">
        <v>2</v>
      </c>
      <c r="AS113" s="12" t="s">
        <v>755</v>
      </c>
      <c r="AT113" s="7" t="s">
        <v>212</v>
      </c>
      <c r="AU113" s="12">
        <v>0</v>
      </c>
      <c r="AV113" s="12">
        <v>0</v>
      </c>
      <c r="AW113" s="12">
        <v>0</v>
      </c>
      <c r="AX113" s="12">
        <v>0</v>
      </c>
      <c r="AY113" s="7">
        <v>0</v>
      </c>
      <c r="AZ113" s="12">
        <v>0</v>
      </c>
      <c r="BA113" s="12">
        <v>1</v>
      </c>
      <c r="BB113" s="12">
        <v>1</v>
      </c>
      <c r="BC113" s="12">
        <v>0</v>
      </c>
      <c r="BD113" s="12">
        <v>0</v>
      </c>
      <c r="BE113" s="12">
        <v>0</v>
      </c>
      <c r="BF113" s="7" t="s">
        <v>3259</v>
      </c>
      <c r="BG113" s="7" t="s">
        <v>816</v>
      </c>
      <c r="BH113" s="7">
        <v>1</v>
      </c>
      <c r="BI113" s="7" t="s">
        <v>3253</v>
      </c>
      <c r="BJ113" s="12" t="s">
        <v>3460</v>
      </c>
      <c r="BK113" s="12" t="s">
        <v>3472</v>
      </c>
      <c r="BL113" s="12" t="s">
        <v>3474</v>
      </c>
      <c r="BM113" s="7" t="s">
        <v>787</v>
      </c>
      <c r="BN113" s="7"/>
      <c r="BO113" s="12"/>
      <c r="BP113" s="12">
        <v>5</v>
      </c>
      <c r="BQ113" s="12"/>
      <c r="BR113" s="12" t="s">
        <v>1077</v>
      </c>
      <c r="BS113" s="12">
        <v>-33.42</v>
      </c>
      <c r="BT113" s="12"/>
      <c r="BU113" s="12"/>
      <c r="BV113" s="12" t="s">
        <v>1077</v>
      </c>
      <c r="BW113" s="12" t="s">
        <v>1077</v>
      </c>
      <c r="BX113" s="12" t="s">
        <v>1077</v>
      </c>
      <c r="BY113" s="12">
        <v>-2.21</v>
      </c>
      <c r="BZ113" s="12"/>
      <c r="CA113" s="12" t="s">
        <v>1077</v>
      </c>
      <c r="CB113" s="12" t="s">
        <v>1077</v>
      </c>
      <c r="CC113" s="12" t="s">
        <v>1077</v>
      </c>
      <c r="CD113" s="12" t="s">
        <v>1077</v>
      </c>
      <c r="CE113" s="12">
        <v>0.1</v>
      </c>
      <c r="CF113" s="12"/>
      <c r="CG113" s="12"/>
      <c r="CH113" s="12"/>
      <c r="CI113" s="12"/>
      <c r="CJ113" s="12">
        <v>0.106</v>
      </c>
      <c r="CK113" s="12" t="s">
        <v>3828</v>
      </c>
      <c r="CL113" s="12" t="s">
        <v>1077</v>
      </c>
      <c r="CM113" s="12" t="s">
        <v>1077</v>
      </c>
      <c r="CN113" s="12" t="s">
        <v>1077</v>
      </c>
      <c r="CO113" s="12" t="s">
        <v>1077</v>
      </c>
      <c r="CP113" s="12">
        <v>1</v>
      </c>
      <c r="CQ113" s="12">
        <v>15</v>
      </c>
      <c r="CR113" s="12">
        <v>1</v>
      </c>
      <c r="CS113" s="12">
        <v>369</v>
      </c>
      <c r="CT113" s="12" t="s">
        <v>1077</v>
      </c>
      <c r="CU113" s="12">
        <v>2.4445608521040684E-3</v>
      </c>
      <c r="CV113" s="12" t="s">
        <v>1137</v>
      </c>
      <c r="CW113" s="12"/>
      <c r="CX113" s="57"/>
    </row>
    <row r="114" spans="1:102" ht="16.5" x14ac:dyDescent="0.35">
      <c r="A114" s="56">
        <v>24</v>
      </c>
      <c r="B114" s="12" t="s">
        <v>3715</v>
      </c>
      <c r="C114" s="12">
        <v>24.1</v>
      </c>
      <c r="D114" s="12" t="s">
        <v>1793</v>
      </c>
      <c r="E114" s="12" t="s">
        <v>334</v>
      </c>
      <c r="F114" s="12">
        <v>3</v>
      </c>
      <c r="G114" s="12" t="s">
        <v>212</v>
      </c>
      <c r="H114" s="12" t="s">
        <v>2805</v>
      </c>
      <c r="I114" s="12" t="s">
        <v>349</v>
      </c>
      <c r="J114" s="12" t="s">
        <v>1139</v>
      </c>
      <c r="K114" s="12" t="s">
        <v>576</v>
      </c>
      <c r="L114" s="12" t="s">
        <v>1251</v>
      </c>
      <c r="M114" s="12" t="s">
        <v>3164</v>
      </c>
      <c r="N114" s="12"/>
      <c r="O114" s="12" t="s">
        <v>3400</v>
      </c>
      <c r="P114" s="12" t="s">
        <v>3402</v>
      </c>
      <c r="Q114" s="12">
        <v>1</v>
      </c>
      <c r="R114" s="12">
        <v>0</v>
      </c>
      <c r="S114" s="12">
        <v>0</v>
      </c>
      <c r="T114" s="12">
        <v>0</v>
      </c>
      <c r="U114" s="12">
        <v>0</v>
      </c>
      <c r="V114" s="12">
        <v>0</v>
      </c>
      <c r="W114" s="12">
        <v>0</v>
      </c>
      <c r="X114" s="12">
        <v>0</v>
      </c>
      <c r="Y114" s="12">
        <v>0</v>
      </c>
      <c r="Z114" s="12">
        <v>0</v>
      </c>
      <c r="AA114" s="12">
        <v>0</v>
      </c>
      <c r="AB114" s="12">
        <v>0</v>
      </c>
      <c r="AC114" s="12">
        <v>0</v>
      </c>
      <c r="AD114" s="12">
        <v>0</v>
      </c>
      <c r="AE114" s="12">
        <v>0</v>
      </c>
      <c r="AF114" s="12">
        <v>0</v>
      </c>
      <c r="AG114" s="12">
        <v>0</v>
      </c>
      <c r="AH114" s="12">
        <v>0</v>
      </c>
      <c r="AI114" s="12">
        <v>0</v>
      </c>
      <c r="AJ114" s="12">
        <v>1</v>
      </c>
      <c r="AK114" s="12">
        <v>0</v>
      </c>
      <c r="AL114" s="12" t="s">
        <v>3450</v>
      </c>
      <c r="AM114" s="7" t="s">
        <v>608</v>
      </c>
      <c r="AN114" s="7" t="s">
        <v>648</v>
      </c>
      <c r="AO114" s="7">
        <v>1994</v>
      </c>
      <c r="AP114" s="12" t="s">
        <v>3458</v>
      </c>
      <c r="AQ114" s="12">
        <v>2949</v>
      </c>
      <c r="AR114" s="12">
        <v>1</v>
      </c>
      <c r="AS114" s="12" t="s">
        <v>555</v>
      </c>
      <c r="AT114" s="7" t="s">
        <v>349</v>
      </c>
      <c r="AU114" s="12">
        <v>1</v>
      </c>
      <c r="AV114" s="12">
        <v>0</v>
      </c>
      <c r="AW114" s="12">
        <v>1</v>
      </c>
      <c r="AX114" s="12">
        <v>0</v>
      </c>
      <c r="AY114" s="7">
        <v>0</v>
      </c>
      <c r="AZ114" s="12">
        <v>1</v>
      </c>
      <c r="BA114" s="12">
        <v>1</v>
      </c>
      <c r="BB114" s="12">
        <v>1</v>
      </c>
      <c r="BC114" s="12">
        <v>1</v>
      </c>
      <c r="BD114" s="12">
        <v>0</v>
      </c>
      <c r="BE114" s="12">
        <v>1</v>
      </c>
      <c r="BF114" s="7" t="s">
        <v>2820</v>
      </c>
      <c r="BG114" s="7" t="s">
        <v>833</v>
      </c>
      <c r="BH114" s="7"/>
      <c r="BI114" s="7" t="s">
        <v>2818</v>
      </c>
      <c r="BJ114" s="12" t="s">
        <v>3460</v>
      </c>
      <c r="BK114" s="12" t="s">
        <v>1044</v>
      </c>
      <c r="BL114" s="12" t="s">
        <v>3480</v>
      </c>
      <c r="BM114" s="7" t="s">
        <v>787</v>
      </c>
      <c r="BN114" s="7" t="s">
        <v>775</v>
      </c>
      <c r="BO114" s="12"/>
      <c r="BP114" s="12">
        <v>5</v>
      </c>
      <c r="BQ114" s="12"/>
      <c r="BR114" s="12" t="s">
        <v>1077</v>
      </c>
      <c r="BS114" s="12">
        <v>-3.5100000000000001E-3</v>
      </c>
      <c r="BT114" s="12"/>
      <c r="BU114" s="12"/>
      <c r="BV114" s="12" t="s">
        <v>1077</v>
      </c>
      <c r="BW114" s="12" t="s">
        <v>1077</v>
      </c>
      <c r="BX114" s="12" t="s">
        <v>1077</v>
      </c>
      <c r="BY114" s="12">
        <v>-2.15</v>
      </c>
      <c r="BZ114" s="12"/>
      <c r="CA114" s="12" t="s">
        <v>1077</v>
      </c>
      <c r="CB114" s="12"/>
      <c r="CC114" s="12"/>
      <c r="CD114" s="12" t="s">
        <v>1077</v>
      </c>
      <c r="CE114" s="12">
        <v>0.05</v>
      </c>
      <c r="CF114" s="12">
        <f>ABS(-2.17)</f>
        <v>2.17</v>
      </c>
      <c r="CG114" s="12"/>
      <c r="CH114" s="12"/>
      <c r="CI114" s="12"/>
      <c r="CJ114" s="12">
        <v>1.7000000000000001E-2</v>
      </c>
      <c r="CK114" s="12" t="s">
        <v>3828</v>
      </c>
      <c r="CL114" s="12" t="s">
        <v>1077</v>
      </c>
      <c r="CM114" s="12">
        <v>0</v>
      </c>
      <c r="CN114" s="12">
        <v>943.43</v>
      </c>
      <c r="CO114" s="12" t="s">
        <v>3419</v>
      </c>
      <c r="CP114" s="12">
        <v>1</v>
      </c>
      <c r="CQ114" s="12">
        <v>14</v>
      </c>
      <c r="CR114" s="12">
        <v>1</v>
      </c>
      <c r="CS114" s="12">
        <v>2934</v>
      </c>
      <c r="CT114" s="12" t="s">
        <v>718</v>
      </c>
      <c r="CU114" s="12" t="s">
        <v>1077</v>
      </c>
      <c r="CV114" s="12" t="s">
        <v>1077</v>
      </c>
      <c r="CW114" s="12"/>
      <c r="CX114" s="57"/>
    </row>
    <row r="115" spans="1:102" ht="16.5" x14ac:dyDescent="0.35">
      <c r="A115" s="56">
        <v>15</v>
      </c>
      <c r="B115" s="12" t="s">
        <v>3706</v>
      </c>
      <c r="C115" s="12">
        <v>15.9</v>
      </c>
      <c r="D115" s="12" t="s">
        <v>1584</v>
      </c>
      <c r="E115" s="12" t="s">
        <v>316</v>
      </c>
      <c r="F115" s="12" t="s">
        <v>3916</v>
      </c>
      <c r="G115" s="12" t="s">
        <v>212</v>
      </c>
      <c r="H115" s="12" t="s">
        <v>2805</v>
      </c>
      <c r="I115" s="12" t="s">
        <v>212</v>
      </c>
      <c r="J115" s="12" t="s">
        <v>556</v>
      </c>
      <c r="K115" s="12" t="s">
        <v>564</v>
      </c>
      <c r="L115" s="12" t="s">
        <v>558</v>
      </c>
      <c r="M115" s="12" t="s">
        <v>3164</v>
      </c>
      <c r="N115" s="12"/>
      <c r="O115" s="12" t="s">
        <v>3400</v>
      </c>
      <c r="P115" s="12" t="s">
        <v>3403</v>
      </c>
      <c r="Q115" s="12">
        <v>1</v>
      </c>
      <c r="R115" s="12">
        <v>0</v>
      </c>
      <c r="S115" s="12">
        <v>0</v>
      </c>
      <c r="T115" s="12">
        <v>0</v>
      </c>
      <c r="U115" s="12">
        <v>0</v>
      </c>
      <c r="V115" s="12">
        <v>0</v>
      </c>
      <c r="W115" s="12">
        <v>0</v>
      </c>
      <c r="X115" s="12">
        <v>0</v>
      </c>
      <c r="Y115" s="12">
        <v>0</v>
      </c>
      <c r="Z115" s="12">
        <v>0</v>
      </c>
      <c r="AA115" s="12">
        <v>0</v>
      </c>
      <c r="AB115" s="12">
        <v>1</v>
      </c>
      <c r="AC115" s="12">
        <v>0</v>
      </c>
      <c r="AD115" s="12">
        <v>0</v>
      </c>
      <c r="AE115" s="12">
        <v>0</v>
      </c>
      <c r="AF115" s="12">
        <v>0</v>
      </c>
      <c r="AG115" s="12">
        <v>0</v>
      </c>
      <c r="AH115" s="12">
        <v>0</v>
      </c>
      <c r="AI115" s="12">
        <v>0</v>
      </c>
      <c r="AJ115" s="12">
        <v>0</v>
      </c>
      <c r="AK115" s="12">
        <v>0</v>
      </c>
      <c r="AL115" s="12" t="s">
        <v>3448</v>
      </c>
      <c r="AM115" s="7" t="s">
        <v>608</v>
      </c>
      <c r="AN115" s="7" t="s">
        <v>635</v>
      </c>
      <c r="AO115" s="7">
        <v>2000</v>
      </c>
      <c r="AP115" s="12" t="s">
        <v>3458</v>
      </c>
      <c r="AQ115" s="12">
        <v>593</v>
      </c>
      <c r="AR115" s="12">
        <v>1</v>
      </c>
      <c r="AS115" s="12" t="s">
        <v>555</v>
      </c>
      <c r="AT115" s="7" t="s">
        <v>349</v>
      </c>
      <c r="AU115" s="12">
        <v>0</v>
      </c>
      <c r="AV115" s="12">
        <v>0</v>
      </c>
      <c r="AW115" s="12">
        <v>0</v>
      </c>
      <c r="AX115" s="12">
        <v>0</v>
      </c>
      <c r="AY115" s="7">
        <v>0</v>
      </c>
      <c r="AZ115" s="12">
        <v>0</v>
      </c>
      <c r="BA115" s="12">
        <v>1</v>
      </c>
      <c r="BB115" s="12">
        <v>1</v>
      </c>
      <c r="BC115" s="12">
        <v>0</v>
      </c>
      <c r="BD115" s="12">
        <v>0</v>
      </c>
      <c r="BE115" s="12">
        <v>0</v>
      </c>
      <c r="BF115" s="7" t="s">
        <v>3259</v>
      </c>
      <c r="BG115" s="7" t="s">
        <v>809</v>
      </c>
      <c r="BH115" s="7">
        <v>1</v>
      </c>
      <c r="BI115" s="7" t="s">
        <v>3253</v>
      </c>
      <c r="BJ115" s="12" t="s">
        <v>3460</v>
      </c>
      <c r="BK115" s="12" t="s">
        <v>3472</v>
      </c>
      <c r="BL115" s="12" t="s">
        <v>3474</v>
      </c>
      <c r="BM115" s="7" t="s">
        <v>787</v>
      </c>
      <c r="BN115" s="7"/>
      <c r="BO115" s="12" t="s">
        <v>1208</v>
      </c>
      <c r="BP115" s="12" t="s">
        <v>1262</v>
      </c>
      <c r="BQ115" s="12"/>
      <c r="BR115" s="12" t="s">
        <v>1077</v>
      </c>
      <c r="BS115" s="12">
        <v>-2.0364</v>
      </c>
      <c r="BT115" s="12"/>
      <c r="BU115" s="12">
        <f>EXP(BS115)</f>
        <v>0.13049765783564865</v>
      </c>
      <c r="BV115" s="12" t="s">
        <v>3416</v>
      </c>
      <c r="BW115" s="12" t="s">
        <v>1077</v>
      </c>
      <c r="BX115" s="12" t="s">
        <v>1077</v>
      </c>
      <c r="BY115" s="12">
        <v>-2.12</v>
      </c>
      <c r="BZ115" s="12"/>
      <c r="CA115" s="12" t="s">
        <v>1077</v>
      </c>
      <c r="CB115" s="12" t="s">
        <v>1077</v>
      </c>
      <c r="CC115" s="12" t="s">
        <v>1077</v>
      </c>
      <c r="CD115" s="12" t="s">
        <v>1077</v>
      </c>
      <c r="CE115" s="12">
        <v>0.1</v>
      </c>
      <c r="CF115" s="12"/>
      <c r="CG115" s="12"/>
      <c r="CH115" s="12"/>
      <c r="CI115" s="12"/>
      <c r="CJ115" s="12">
        <v>0.52600000000000002</v>
      </c>
      <c r="CK115" s="12" t="s">
        <v>3828</v>
      </c>
      <c r="CL115" s="12" t="s">
        <v>1077</v>
      </c>
      <c r="CM115" s="12" t="s">
        <v>1077</v>
      </c>
      <c r="CN115" s="12" t="s">
        <v>1077</v>
      </c>
      <c r="CO115" s="12" t="s">
        <v>1077</v>
      </c>
      <c r="CP115" s="12"/>
      <c r="CQ115" s="12"/>
      <c r="CR115" s="12"/>
      <c r="CS115" s="12" t="s">
        <v>1077</v>
      </c>
      <c r="CT115" s="12" t="s">
        <v>1077</v>
      </c>
      <c r="CU115" s="12">
        <v>3.719224724986904E-2</v>
      </c>
      <c r="CV115" s="12"/>
      <c r="CW115" s="12"/>
      <c r="CX115" s="57"/>
    </row>
    <row r="116" spans="1:102" ht="16.5" x14ac:dyDescent="0.35">
      <c r="A116" s="56">
        <v>30</v>
      </c>
      <c r="B116" s="12" t="s">
        <v>3721</v>
      </c>
      <c r="C116" s="12">
        <v>30.2</v>
      </c>
      <c r="D116" s="12" t="s">
        <v>1824</v>
      </c>
      <c r="E116" s="12" t="s">
        <v>347</v>
      </c>
      <c r="F116" s="12">
        <v>3</v>
      </c>
      <c r="G116" s="12" t="s">
        <v>212</v>
      </c>
      <c r="H116" s="12" t="s">
        <v>2805</v>
      </c>
      <c r="I116" s="12" t="s">
        <v>349</v>
      </c>
      <c r="J116" s="12" t="s">
        <v>556</v>
      </c>
      <c r="K116" s="12" t="s">
        <v>568</v>
      </c>
      <c r="L116" s="12" t="s">
        <v>1204</v>
      </c>
      <c r="M116" s="12" t="s">
        <v>3237</v>
      </c>
      <c r="N116" s="12" t="s">
        <v>3435</v>
      </c>
      <c r="O116" s="12" t="s">
        <v>3400</v>
      </c>
      <c r="P116" s="12" t="s">
        <v>3401</v>
      </c>
      <c r="Q116" s="12">
        <v>0</v>
      </c>
      <c r="R116" s="12">
        <v>0</v>
      </c>
      <c r="S116" s="12">
        <v>1</v>
      </c>
      <c r="T116" s="12">
        <v>0</v>
      </c>
      <c r="U116" s="12">
        <v>0</v>
      </c>
      <c r="V116" s="12">
        <v>0</v>
      </c>
      <c r="W116" s="12">
        <v>0</v>
      </c>
      <c r="X116" s="12">
        <v>0</v>
      </c>
      <c r="Y116" s="12">
        <v>0</v>
      </c>
      <c r="Z116" s="12">
        <v>0</v>
      </c>
      <c r="AA116" s="12">
        <v>0</v>
      </c>
      <c r="AB116" s="12">
        <v>0</v>
      </c>
      <c r="AC116" s="12">
        <v>0</v>
      </c>
      <c r="AD116" s="12">
        <v>0</v>
      </c>
      <c r="AE116" s="12">
        <v>0</v>
      </c>
      <c r="AF116" s="12">
        <v>0</v>
      </c>
      <c r="AG116" s="12">
        <v>0</v>
      </c>
      <c r="AH116" s="12">
        <v>0</v>
      </c>
      <c r="AI116" s="12">
        <v>0</v>
      </c>
      <c r="AJ116" s="12">
        <v>0</v>
      </c>
      <c r="AK116" s="12" t="s">
        <v>657</v>
      </c>
      <c r="AL116" s="12" t="s">
        <v>607</v>
      </c>
      <c r="AM116" s="7" t="s">
        <v>608</v>
      </c>
      <c r="AN116" s="7" t="s">
        <v>656</v>
      </c>
      <c r="AO116" s="7">
        <v>2005</v>
      </c>
      <c r="AP116" s="12" t="s">
        <v>3458</v>
      </c>
      <c r="AQ116" s="12">
        <v>141</v>
      </c>
      <c r="AR116" s="12">
        <v>1</v>
      </c>
      <c r="AS116" s="12" t="s">
        <v>555</v>
      </c>
      <c r="AT116" s="7" t="s">
        <v>212</v>
      </c>
      <c r="AU116" s="12">
        <v>0</v>
      </c>
      <c r="AV116" s="12">
        <v>0</v>
      </c>
      <c r="AW116" s="12">
        <v>0</v>
      </c>
      <c r="AX116" s="12">
        <v>0</v>
      </c>
      <c r="AY116" s="7">
        <v>0</v>
      </c>
      <c r="AZ116" s="12">
        <v>0</v>
      </c>
      <c r="BA116" s="12">
        <v>0</v>
      </c>
      <c r="BB116" s="12">
        <v>0</v>
      </c>
      <c r="BC116" s="12">
        <v>0</v>
      </c>
      <c r="BD116" s="12">
        <v>0</v>
      </c>
      <c r="BE116" s="12">
        <v>0</v>
      </c>
      <c r="BF116" s="7" t="s">
        <v>2820</v>
      </c>
      <c r="BG116" s="7" t="s">
        <v>1255</v>
      </c>
      <c r="BH116" s="7"/>
      <c r="BI116" s="7" t="s">
        <v>2803</v>
      </c>
      <c r="BJ116" s="12" t="s">
        <v>851</v>
      </c>
      <c r="BK116" s="12" t="s">
        <v>3463</v>
      </c>
      <c r="BL116" s="12" t="s">
        <v>3469</v>
      </c>
      <c r="BM116" s="7" t="s">
        <v>788</v>
      </c>
      <c r="BN116" s="7"/>
      <c r="BO116" s="12"/>
      <c r="BP116" s="12" t="s">
        <v>4043</v>
      </c>
      <c r="BQ116" s="12">
        <f>CV116</f>
        <v>-0.36749999999999999</v>
      </c>
      <c r="BR116" s="12" t="s">
        <v>3527</v>
      </c>
      <c r="BS116" s="12">
        <v>-0.21</v>
      </c>
      <c r="BT116" s="12"/>
      <c r="BU116" s="12">
        <f>EXP(BS116)</f>
        <v>0.81058424597018708</v>
      </c>
      <c r="BV116" s="12" t="s">
        <v>3416</v>
      </c>
      <c r="BW116" s="12">
        <v>-0.18640000000000001</v>
      </c>
      <c r="BX116" s="12" t="s">
        <v>1140</v>
      </c>
      <c r="BY116" s="12">
        <f>BS116/CF116</f>
        <v>-2.0999999999999996</v>
      </c>
      <c r="BZ116" s="12" t="s">
        <v>4041</v>
      </c>
      <c r="CA116" s="12" t="s">
        <v>1077</v>
      </c>
      <c r="CB116" s="12" t="s">
        <v>1077</v>
      </c>
      <c r="CC116" s="12" t="s">
        <v>1077</v>
      </c>
      <c r="CD116" s="12" t="s">
        <v>1077</v>
      </c>
      <c r="CE116" s="12">
        <v>0.04</v>
      </c>
      <c r="CF116" s="12">
        <v>0.1</v>
      </c>
      <c r="CG116" s="12"/>
      <c r="CH116" s="12">
        <f>BQ116/BY116</f>
        <v>0.17500000000000002</v>
      </c>
      <c r="CI116" s="12" t="s">
        <v>3553</v>
      </c>
      <c r="CJ116" s="12">
        <v>0.15</v>
      </c>
      <c r="CK116" s="12" t="s">
        <v>3827</v>
      </c>
      <c r="CL116" s="12">
        <v>-376.39</v>
      </c>
      <c r="CM116" s="12">
        <v>0</v>
      </c>
      <c r="CN116" s="12">
        <v>1371.01</v>
      </c>
      <c r="CO116" s="12" t="s">
        <v>3419</v>
      </c>
      <c r="CP116" s="12"/>
      <c r="CQ116" s="12"/>
      <c r="CR116" s="12"/>
      <c r="CS116" s="12" t="s">
        <v>1077</v>
      </c>
      <c r="CT116" s="12" t="s">
        <v>718</v>
      </c>
      <c r="CU116" s="12">
        <v>1.75</v>
      </c>
      <c r="CV116" s="12">
        <f>BS116*CU116</f>
        <v>-0.36749999999999999</v>
      </c>
      <c r="CW116" s="12"/>
      <c r="CX116" s="57"/>
    </row>
    <row r="117" spans="1:102" ht="16.5" x14ac:dyDescent="0.35">
      <c r="A117" s="56">
        <v>13</v>
      </c>
      <c r="B117" s="12" t="s">
        <v>3704</v>
      </c>
      <c r="C117" s="12">
        <v>13.1</v>
      </c>
      <c r="D117" s="12" t="s">
        <v>188</v>
      </c>
      <c r="E117" s="12" t="s">
        <v>294</v>
      </c>
      <c r="F117" s="12">
        <v>3</v>
      </c>
      <c r="G117" s="12" t="s">
        <v>212</v>
      </c>
      <c r="H117" s="12" t="s">
        <v>2805</v>
      </c>
      <c r="I117" s="12" t="s">
        <v>212</v>
      </c>
      <c r="J117" s="12" t="s">
        <v>1222</v>
      </c>
      <c r="K117" s="12" t="s">
        <v>1223</v>
      </c>
      <c r="L117" s="12" t="s">
        <v>173</v>
      </c>
      <c r="M117" s="12" t="s">
        <v>3164</v>
      </c>
      <c r="N117" s="12"/>
      <c r="O117" s="12" t="s">
        <v>3400</v>
      </c>
      <c r="P117" s="12" t="s">
        <v>3402</v>
      </c>
      <c r="Q117" s="12">
        <v>1</v>
      </c>
      <c r="R117" s="12">
        <v>0</v>
      </c>
      <c r="S117" s="12">
        <v>0</v>
      </c>
      <c r="T117" s="12">
        <v>0</v>
      </c>
      <c r="U117" s="12">
        <v>0</v>
      </c>
      <c r="V117" s="12">
        <v>0</v>
      </c>
      <c r="W117" s="12">
        <v>0</v>
      </c>
      <c r="X117" s="12">
        <v>0</v>
      </c>
      <c r="Y117" s="12">
        <v>0</v>
      </c>
      <c r="Z117" s="12">
        <v>0</v>
      </c>
      <c r="AA117" s="12">
        <v>0</v>
      </c>
      <c r="AB117" s="12">
        <v>1</v>
      </c>
      <c r="AC117" s="12">
        <v>0</v>
      </c>
      <c r="AD117" s="12">
        <v>0</v>
      </c>
      <c r="AE117" s="12">
        <v>0</v>
      </c>
      <c r="AF117" s="12">
        <v>0</v>
      </c>
      <c r="AG117" s="12">
        <v>0</v>
      </c>
      <c r="AH117" s="12">
        <v>0</v>
      </c>
      <c r="AI117" s="12">
        <v>0</v>
      </c>
      <c r="AJ117" s="12">
        <v>0</v>
      </c>
      <c r="AK117" s="12">
        <v>0</v>
      </c>
      <c r="AL117" s="12" t="s">
        <v>3448</v>
      </c>
      <c r="AM117" s="7" t="s">
        <v>608</v>
      </c>
      <c r="AN117" s="7" t="s">
        <v>614</v>
      </c>
      <c r="AO117" s="7">
        <v>1995</v>
      </c>
      <c r="AP117" s="12" t="s">
        <v>3458</v>
      </c>
      <c r="AQ117" s="12">
        <v>12009</v>
      </c>
      <c r="AR117" s="12">
        <v>1</v>
      </c>
      <c r="AS117" s="12" t="s">
        <v>555</v>
      </c>
      <c r="AT117" s="7" t="s">
        <v>212</v>
      </c>
      <c r="AU117" s="12">
        <v>0</v>
      </c>
      <c r="AV117" s="12">
        <v>0</v>
      </c>
      <c r="AW117" s="12">
        <v>1</v>
      </c>
      <c r="AX117" s="12">
        <v>1</v>
      </c>
      <c r="AY117" s="7">
        <v>0</v>
      </c>
      <c r="AZ117" s="12">
        <v>0</v>
      </c>
      <c r="BA117" s="12">
        <v>1</v>
      </c>
      <c r="BB117" s="12">
        <v>1</v>
      </c>
      <c r="BC117" s="12">
        <v>0</v>
      </c>
      <c r="BD117" s="12">
        <v>1</v>
      </c>
      <c r="BE117" s="12">
        <v>1</v>
      </c>
      <c r="BF117" s="7" t="s">
        <v>2821</v>
      </c>
      <c r="BG117" s="7" t="s">
        <v>1237</v>
      </c>
      <c r="BH117" s="7"/>
      <c r="BI117" s="7" t="s">
        <v>2819</v>
      </c>
      <c r="BJ117" s="12" t="s">
        <v>718</v>
      </c>
      <c r="BK117" s="12" t="s">
        <v>1044</v>
      </c>
      <c r="BL117" s="12" t="s">
        <v>3473</v>
      </c>
      <c r="BM117" s="7" t="s">
        <v>1136</v>
      </c>
      <c r="BN117" s="7" t="s">
        <v>1174</v>
      </c>
      <c r="BO117" s="12"/>
      <c r="BP117" s="12" t="s">
        <v>3551</v>
      </c>
      <c r="BQ117" s="12">
        <v>-7.0000000000000001E-3</v>
      </c>
      <c r="BR117" s="12" t="s">
        <v>1252</v>
      </c>
      <c r="BS117" s="12">
        <v>-7.0000000000000001E-3</v>
      </c>
      <c r="BT117" s="12">
        <f>EXP(BS117)</f>
        <v>0.99302444293323511</v>
      </c>
      <c r="BU117" s="12"/>
      <c r="BV117" s="12" t="s">
        <v>3415</v>
      </c>
      <c r="BW117" s="12" t="s">
        <v>1077</v>
      </c>
      <c r="BX117" s="12" t="s">
        <v>1077</v>
      </c>
      <c r="BY117" s="12">
        <v>-2.0950000000000002</v>
      </c>
      <c r="BZ117" s="12"/>
      <c r="CA117" s="12" t="s">
        <v>1077</v>
      </c>
      <c r="CB117" s="12" t="s">
        <v>1077</v>
      </c>
      <c r="CC117" s="12" t="s">
        <v>1077</v>
      </c>
      <c r="CD117" s="12" t="s">
        <v>1077</v>
      </c>
      <c r="CE117" s="12" t="s">
        <v>1077</v>
      </c>
      <c r="CF117" s="12"/>
      <c r="CG117" s="12"/>
      <c r="CH117" s="12">
        <f>BQ117/BY117</f>
        <v>3.3412887828162289E-3</v>
      </c>
      <c r="CI117" s="12" t="s">
        <v>3553</v>
      </c>
      <c r="CJ117" s="12">
        <v>8.5000000000000006E-2</v>
      </c>
      <c r="CK117" s="12" t="s">
        <v>3824</v>
      </c>
      <c r="CL117" s="12" t="s">
        <v>1077</v>
      </c>
      <c r="CM117" s="12" t="s">
        <v>1077</v>
      </c>
      <c r="CN117" s="12" t="s">
        <v>1077</v>
      </c>
      <c r="CO117" s="12" t="s">
        <v>1077</v>
      </c>
      <c r="CP117" s="12">
        <v>1</v>
      </c>
      <c r="CQ117" s="12">
        <v>7</v>
      </c>
      <c r="CR117" s="12">
        <v>0</v>
      </c>
      <c r="CS117" s="12">
        <v>12002</v>
      </c>
      <c r="CT117" s="12" t="s">
        <v>1077</v>
      </c>
      <c r="CU117" s="12" t="s">
        <v>1077</v>
      </c>
      <c r="CV117" s="12" t="s">
        <v>1077</v>
      </c>
      <c r="CW117" s="12"/>
      <c r="CX117" s="57"/>
    </row>
    <row r="118" spans="1:102" x14ac:dyDescent="0.35">
      <c r="A118" s="56">
        <v>59</v>
      </c>
      <c r="B118" s="12" t="s">
        <v>3748</v>
      </c>
      <c r="C118" s="12">
        <v>59.1</v>
      </c>
      <c r="D118" s="12" t="s">
        <v>2176</v>
      </c>
      <c r="E118" s="12" t="s">
        <v>403</v>
      </c>
      <c r="F118" s="12">
        <v>3</v>
      </c>
      <c r="G118" s="12" t="s">
        <v>212</v>
      </c>
      <c r="H118" s="12" t="s">
        <v>2805</v>
      </c>
      <c r="I118" s="12" t="s">
        <v>349</v>
      </c>
      <c r="J118" s="12" t="s">
        <v>1227</v>
      </c>
      <c r="K118" s="12" t="s">
        <v>1164</v>
      </c>
      <c r="L118" s="12" t="s">
        <v>1228</v>
      </c>
      <c r="M118" s="12" t="s">
        <v>3237</v>
      </c>
      <c r="N118" s="12" t="s">
        <v>3435</v>
      </c>
      <c r="O118" s="12" t="s">
        <v>3400</v>
      </c>
      <c r="P118" s="12" t="s">
        <v>3402</v>
      </c>
      <c r="Q118" s="12">
        <v>0</v>
      </c>
      <c r="R118" s="12">
        <v>0</v>
      </c>
      <c r="S118" s="12">
        <v>1</v>
      </c>
      <c r="T118" s="12">
        <v>0</v>
      </c>
      <c r="U118" s="12">
        <v>0</v>
      </c>
      <c r="V118" s="12">
        <v>0</v>
      </c>
      <c r="W118" s="12">
        <v>0</v>
      </c>
      <c r="X118" s="12">
        <v>0</v>
      </c>
      <c r="Y118" s="12">
        <v>0</v>
      </c>
      <c r="Z118" s="12">
        <v>0</v>
      </c>
      <c r="AA118" s="12">
        <v>0</v>
      </c>
      <c r="AB118" s="12">
        <v>0</v>
      </c>
      <c r="AC118" s="12">
        <v>1</v>
      </c>
      <c r="AD118" s="12">
        <v>1</v>
      </c>
      <c r="AE118" s="12">
        <v>0</v>
      </c>
      <c r="AF118" s="12">
        <v>0</v>
      </c>
      <c r="AG118" s="12">
        <v>0</v>
      </c>
      <c r="AH118" s="12">
        <v>0</v>
      </c>
      <c r="AI118" s="12">
        <v>0</v>
      </c>
      <c r="AJ118" s="12">
        <v>0</v>
      </c>
      <c r="AK118" s="12" t="s">
        <v>696</v>
      </c>
      <c r="AL118" s="12" t="s">
        <v>3454</v>
      </c>
      <c r="AM118" s="7" t="s">
        <v>637</v>
      </c>
      <c r="AN118" s="7" t="s">
        <v>665</v>
      </c>
      <c r="AO118" s="7" t="s">
        <v>1253</v>
      </c>
      <c r="AP118" s="12" t="s">
        <v>3235</v>
      </c>
      <c r="AQ118" s="12">
        <v>1813</v>
      </c>
      <c r="AR118" s="12">
        <v>1</v>
      </c>
      <c r="AS118" s="12" t="s">
        <v>555</v>
      </c>
      <c r="AT118" s="7" t="s">
        <v>212</v>
      </c>
      <c r="AU118" s="12">
        <v>1</v>
      </c>
      <c r="AV118" s="12">
        <v>0</v>
      </c>
      <c r="AW118" s="12">
        <v>0</v>
      </c>
      <c r="AX118" s="12">
        <v>0</v>
      </c>
      <c r="AY118" s="7">
        <v>1</v>
      </c>
      <c r="AZ118" s="12">
        <v>0</v>
      </c>
      <c r="BA118" s="12">
        <v>0</v>
      </c>
      <c r="BB118" s="12">
        <v>0</v>
      </c>
      <c r="BC118" s="12">
        <v>1</v>
      </c>
      <c r="BD118" s="12">
        <v>0</v>
      </c>
      <c r="BE118" s="12">
        <v>0</v>
      </c>
      <c r="BF118" s="7" t="s">
        <v>766</v>
      </c>
      <c r="BG118" s="7" t="s">
        <v>786</v>
      </c>
      <c r="BH118" s="7"/>
      <c r="BI118" s="7" t="s">
        <v>2806</v>
      </c>
      <c r="BJ118" s="12" t="s">
        <v>3460</v>
      </c>
      <c r="BK118" s="12" t="s">
        <v>1044</v>
      </c>
      <c r="BL118" s="12" t="s">
        <v>3480</v>
      </c>
      <c r="BM118" s="7" t="s">
        <v>927</v>
      </c>
      <c r="BN118" s="7"/>
      <c r="BO118" s="12"/>
      <c r="BP118" s="12" t="s">
        <v>3533</v>
      </c>
      <c r="BQ118" s="12">
        <v>-0.3</v>
      </c>
      <c r="BR118" s="12" t="s">
        <v>1252</v>
      </c>
      <c r="BS118" s="45">
        <v>-3.0000000000000001E-3</v>
      </c>
      <c r="BT118" s="12"/>
      <c r="BU118" s="45"/>
      <c r="BV118" s="12" t="s">
        <v>1077</v>
      </c>
      <c r="BW118" s="12" t="s">
        <v>1077</v>
      </c>
      <c r="BX118" s="12" t="s">
        <v>1077</v>
      </c>
      <c r="BY118" s="12">
        <v>-2.0699999999999998</v>
      </c>
      <c r="BZ118" s="12"/>
      <c r="CA118" s="12" t="s">
        <v>1077</v>
      </c>
      <c r="CB118" s="12" t="s">
        <v>1077</v>
      </c>
      <c r="CC118" s="12" t="s">
        <v>1077</v>
      </c>
      <c r="CD118" s="12" t="s">
        <v>1077</v>
      </c>
      <c r="CE118" s="12" t="s">
        <v>1077</v>
      </c>
      <c r="CF118" s="12"/>
      <c r="CG118" s="12"/>
      <c r="CH118" s="12">
        <f>BQ118/BY118</f>
        <v>0.14492753623188406</v>
      </c>
      <c r="CI118" s="12" t="s">
        <v>3553</v>
      </c>
      <c r="CJ118" s="12" t="s">
        <v>718</v>
      </c>
      <c r="CK118" s="12" t="s">
        <v>1077</v>
      </c>
      <c r="CL118" s="12" t="s">
        <v>1077</v>
      </c>
      <c r="CM118" s="12" t="s">
        <v>1077</v>
      </c>
      <c r="CN118" s="12" t="s">
        <v>1077</v>
      </c>
      <c r="CO118" s="12" t="s">
        <v>1077</v>
      </c>
      <c r="CP118" s="12">
        <v>1</v>
      </c>
      <c r="CQ118" s="12">
        <v>12</v>
      </c>
      <c r="CR118" s="12">
        <v>0</v>
      </c>
      <c r="CS118" s="12">
        <v>1801</v>
      </c>
      <c r="CT118" s="12">
        <v>31.62</v>
      </c>
      <c r="CU118" s="12"/>
      <c r="CV118" s="12"/>
      <c r="CW118" s="12"/>
      <c r="CX118" s="57"/>
    </row>
    <row r="119" spans="1:102" ht="16.5" x14ac:dyDescent="0.35">
      <c r="A119" s="56">
        <v>65</v>
      </c>
      <c r="B119" s="12" t="s">
        <v>3754</v>
      </c>
      <c r="C119" s="12">
        <v>65.900000000000006</v>
      </c>
      <c r="D119" s="12" t="s">
        <v>2319</v>
      </c>
      <c r="E119" s="12" t="s">
        <v>440</v>
      </c>
      <c r="F119" s="12">
        <v>3</v>
      </c>
      <c r="G119" s="12" t="s">
        <v>212</v>
      </c>
      <c r="H119" s="12" t="s">
        <v>2805</v>
      </c>
      <c r="I119" s="12" t="s">
        <v>349</v>
      </c>
      <c r="J119" s="12" t="s">
        <v>556</v>
      </c>
      <c r="K119" s="12" t="s">
        <v>562</v>
      </c>
      <c r="L119" s="12" t="s">
        <v>558</v>
      </c>
      <c r="M119" s="12" t="s">
        <v>3237</v>
      </c>
      <c r="N119" s="12" t="s">
        <v>3435</v>
      </c>
      <c r="O119" s="12" t="s">
        <v>3400</v>
      </c>
      <c r="P119" s="12" t="s">
        <v>3401</v>
      </c>
      <c r="Q119" s="12">
        <v>0</v>
      </c>
      <c r="R119" s="12">
        <v>0</v>
      </c>
      <c r="S119" s="12">
        <v>0</v>
      </c>
      <c r="T119" s="12">
        <v>0</v>
      </c>
      <c r="U119" s="12">
        <v>0</v>
      </c>
      <c r="V119" s="12">
        <v>0</v>
      </c>
      <c r="W119" s="12">
        <v>1</v>
      </c>
      <c r="X119" s="12">
        <v>0</v>
      </c>
      <c r="Y119" s="12">
        <v>0</v>
      </c>
      <c r="Z119" s="12">
        <v>0</v>
      </c>
      <c r="AA119" s="12">
        <v>0</v>
      </c>
      <c r="AB119" s="12">
        <v>0</v>
      </c>
      <c r="AC119" s="12">
        <v>1</v>
      </c>
      <c r="AD119" s="12">
        <v>0</v>
      </c>
      <c r="AE119" s="12">
        <v>0</v>
      </c>
      <c r="AF119" s="12">
        <v>0</v>
      </c>
      <c r="AG119" s="12">
        <v>0</v>
      </c>
      <c r="AH119" s="12">
        <v>0</v>
      </c>
      <c r="AI119" s="12">
        <v>0</v>
      </c>
      <c r="AJ119" s="12">
        <v>0</v>
      </c>
      <c r="AK119" s="12">
        <v>0</v>
      </c>
      <c r="AL119" s="12" t="s">
        <v>607</v>
      </c>
      <c r="AM119" s="7" t="s">
        <v>668</v>
      </c>
      <c r="AN119" s="7" t="s">
        <v>705</v>
      </c>
      <c r="AO119" s="7">
        <v>2010</v>
      </c>
      <c r="AP119" s="12" t="s">
        <v>3235</v>
      </c>
      <c r="AQ119" s="12">
        <v>473</v>
      </c>
      <c r="AR119" s="12">
        <v>1</v>
      </c>
      <c r="AS119" s="12" t="s">
        <v>555</v>
      </c>
      <c r="AT119" s="7" t="s">
        <v>212</v>
      </c>
      <c r="AU119" s="12">
        <v>1</v>
      </c>
      <c r="AV119" s="12">
        <v>0</v>
      </c>
      <c r="AW119" s="12">
        <v>0</v>
      </c>
      <c r="AX119" s="12">
        <v>0</v>
      </c>
      <c r="AY119" s="7">
        <v>1</v>
      </c>
      <c r="AZ119" s="12">
        <v>0</v>
      </c>
      <c r="BA119" s="12">
        <v>0</v>
      </c>
      <c r="BB119" s="12">
        <v>0</v>
      </c>
      <c r="BC119" s="12">
        <v>1</v>
      </c>
      <c r="BD119" s="12">
        <v>0</v>
      </c>
      <c r="BE119" s="12">
        <v>0</v>
      </c>
      <c r="BF119" s="7" t="s">
        <v>772</v>
      </c>
      <c r="BG119" s="7" t="s">
        <v>2796</v>
      </c>
      <c r="BH119" s="7"/>
      <c r="BI119" s="7" t="s">
        <v>2816</v>
      </c>
      <c r="BJ119" s="12" t="s">
        <v>718</v>
      </c>
      <c r="BK119" s="12" t="s">
        <v>3463</v>
      </c>
      <c r="BL119" s="12" t="s">
        <v>3464</v>
      </c>
      <c r="BM119" s="7" t="s">
        <v>787</v>
      </c>
      <c r="BN119" s="7"/>
      <c r="BO119" s="12"/>
      <c r="BP119" s="12" t="s">
        <v>3545</v>
      </c>
      <c r="BQ119" s="12">
        <v>-0.12441000000000001</v>
      </c>
      <c r="BR119" s="12" t="s">
        <v>3513</v>
      </c>
      <c r="BS119" s="12">
        <v>-0.39</v>
      </c>
      <c r="BT119" s="12"/>
      <c r="BU119" s="12"/>
      <c r="BV119" s="12" t="s">
        <v>1077</v>
      </c>
      <c r="BW119" s="12" t="s">
        <v>1077</v>
      </c>
      <c r="BX119" s="12" t="s">
        <v>1077</v>
      </c>
      <c r="BY119" s="12">
        <v>-2.0699999999999998</v>
      </c>
      <c r="BZ119" s="12"/>
      <c r="CA119" s="12" t="s">
        <v>1077</v>
      </c>
      <c r="CB119" s="12" t="s">
        <v>1077</v>
      </c>
      <c r="CC119" s="12" t="s">
        <v>1077</v>
      </c>
      <c r="CD119" s="12" t="s">
        <v>1077</v>
      </c>
      <c r="CE119" s="12">
        <v>0.05</v>
      </c>
      <c r="CF119" s="12"/>
      <c r="CG119" s="12"/>
      <c r="CH119" s="12">
        <f>BQ119/BY119</f>
        <v>6.0101449275362324E-2</v>
      </c>
      <c r="CI119" s="12" t="s">
        <v>3553</v>
      </c>
      <c r="CJ119" s="12">
        <v>0.50800000000000001</v>
      </c>
      <c r="CK119" s="12" t="s">
        <v>3824</v>
      </c>
      <c r="CL119" s="12" t="s">
        <v>1077</v>
      </c>
      <c r="CM119" s="12" t="s">
        <v>1077</v>
      </c>
      <c r="CN119" s="12">
        <v>4.83</v>
      </c>
      <c r="CO119" s="12" t="s">
        <v>1043</v>
      </c>
      <c r="CP119" s="12">
        <v>1</v>
      </c>
      <c r="CQ119" s="12">
        <v>18</v>
      </c>
      <c r="CR119" s="12">
        <v>1</v>
      </c>
      <c r="CS119" s="12">
        <v>454</v>
      </c>
      <c r="CT119" s="12">
        <v>9.0969999999999995</v>
      </c>
      <c r="CU119" s="12">
        <v>0.31900000000000001</v>
      </c>
      <c r="CV119" s="12">
        <f>BS119*CU119</f>
        <v>-0.12441000000000001</v>
      </c>
      <c r="CW119" s="12"/>
      <c r="CX119" s="57"/>
    </row>
    <row r="120" spans="1:102" ht="16.5" x14ac:dyDescent="0.35">
      <c r="A120" s="56">
        <v>15</v>
      </c>
      <c r="B120" s="12" t="s">
        <v>3706</v>
      </c>
      <c r="C120" s="12">
        <v>15.1</v>
      </c>
      <c r="D120" s="12" t="s">
        <v>1592</v>
      </c>
      <c r="E120" s="12" t="s">
        <v>317</v>
      </c>
      <c r="F120" s="12" t="s">
        <v>3916</v>
      </c>
      <c r="G120" s="12" t="s">
        <v>212</v>
      </c>
      <c r="H120" s="12" t="s">
        <v>2805</v>
      </c>
      <c r="I120" s="12" t="s">
        <v>212</v>
      </c>
      <c r="J120" s="12" t="s">
        <v>556</v>
      </c>
      <c r="K120" s="12" t="s">
        <v>564</v>
      </c>
      <c r="L120" s="12" t="s">
        <v>558</v>
      </c>
      <c r="M120" s="12" t="s">
        <v>3164</v>
      </c>
      <c r="N120" s="12"/>
      <c r="O120" s="12" t="s">
        <v>3400</v>
      </c>
      <c r="P120" s="12" t="s">
        <v>3403</v>
      </c>
      <c r="Q120" s="12">
        <v>1</v>
      </c>
      <c r="R120" s="12">
        <v>0</v>
      </c>
      <c r="S120" s="12">
        <v>0</v>
      </c>
      <c r="T120" s="12">
        <v>0</v>
      </c>
      <c r="U120" s="12">
        <v>0</v>
      </c>
      <c r="V120" s="12">
        <v>0</v>
      </c>
      <c r="W120" s="12">
        <v>0</v>
      </c>
      <c r="X120" s="12">
        <v>0</v>
      </c>
      <c r="Y120" s="12">
        <v>0</v>
      </c>
      <c r="Z120" s="12">
        <v>0</v>
      </c>
      <c r="AA120" s="12">
        <v>0</v>
      </c>
      <c r="AB120" s="12">
        <v>1</v>
      </c>
      <c r="AC120" s="12">
        <v>0</v>
      </c>
      <c r="AD120" s="12">
        <v>0</v>
      </c>
      <c r="AE120" s="12">
        <v>0</v>
      </c>
      <c r="AF120" s="12">
        <v>0</v>
      </c>
      <c r="AG120" s="12">
        <v>0</v>
      </c>
      <c r="AH120" s="12">
        <v>0</v>
      </c>
      <c r="AI120" s="12">
        <v>0</v>
      </c>
      <c r="AJ120" s="12">
        <v>0</v>
      </c>
      <c r="AK120" s="12">
        <v>0</v>
      </c>
      <c r="AL120" s="12" t="s">
        <v>3448</v>
      </c>
      <c r="AM120" s="7" t="s">
        <v>608</v>
      </c>
      <c r="AN120" s="7" t="s">
        <v>636</v>
      </c>
      <c r="AO120" s="7">
        <v>2000</v>
      </c>
      <c r="AP120" s="12" t="s">
        <v>3458</v>
      </c>
      <c r="AQ120" s="12">
        <v>397</v>
      </c>
      <c r="AR120" s="12">
        <v>1</v>
      </c>
      <c r="AS120" s="12" t="s">
        <v>555</v>
      </c>
      <c r="AT120" s="7" t="s">
        <v>349</v>
      </c>
      <c r="AU120" s="12">
        <v>0</v>
      </c>
      <c r="AV120" s="12">
        <v>0</v>
      </c>
      <c r="AW120" s="12">
        <v>0</v>
      </c>
      <c r="AX120" s="12">
        <v>0</v>
      </c>
      <c r="AY120" s="7">
        <v>0</v>
      </c>
      <c r="AZ120" s="12">
        <v>0</v>
      </c>
      <c r="BA120" s="12">
        <v>1</v>
      </c>
      <c r="BB120" s="12">
        <v>1</v>
      </c>
      <c r="BC120" s="12">
        <v>0</v>
      </c>
      <c r="BD120" s="12">
        <v>0</v>
      </c>
      <c r="BE120" s="12">
        <v>0</v>
      </c>
      <c r="BF120" s="7" t="s">
        <v>3259</v>
      </c>
      <c r="BG120" s="7" t="s">
        <v>807</v>
      </c>
      <c r="BH120" s="7">
        <v>1</v>
      </c>
      <c r="BI120" s="7" t="s">
        <v>3253</v>
      </c>
      <c r="BJ120" s="12" t="s">
        <v>3460</v>
      </c>
      <c r="BK120" s="12" t="s">
        <v>3472</v>
      </c>
      <c r="BL120" s="12" t="s">
        <v>3474</v>
      </c>
      <c r="BM120" s="7" t="s">
        <v>787</v>
      </c>
      <c r="BN120" s="7"/>
      <c r="BO120" s="12" t="s">
        <v>1208</v>
      </c>
      <c r="BP120" s="12" t="s">
        <v>1262</v>
      </c>
      <c r="BQ120" s="12"/>
      <c r="BR120" s="12" t="s">
        <v>1077</v>
      </c>
      <c r="BS120" s="12">
        <v>-2.1070000000000002</v>
      </c>
      <c r="BT120" s="12"/>
      <c r="BU120" s="12">
        <f>EXP(BS120)</f>
        <v>0.12160222644951101</v>
      </c>
      <c r="BV120" s="12" t="s">
        <v>3416</v>
      </c>
      <c r="BW120" s="12" t="s">
        <v>1077</v>
      </c>
      <c r="BX120" s="12" t="s">
        <v>1077</v>
      </c>
      <c r="BY120" s="12">
        <v>-2.06</v>
      </c>
      <c r="BZ120" s="12"/>
      <c r="CA120" s="12" t="s">
        <v>1077</v>
      </c>
      <c r="CB120" s="12" t="s">
        <v>1077</v>
      </c>
      <c r="CC120" s="12" t="s">
        <v>1077</v>
      </c>
      <c r="CD120" s="12" t="s">
        <v>1077</v>
      </c>
      <c r="CE120" s="12">
        <v>0.1</v>
      </c>
      <c r="CF120" s="12"/>
      <c r="CG120" s="12"/>
      <c r="CH120" s="12"/>
      <c r="CI120" s="12"/>
      <c r="CJ120" s="12">
        <v>0.46800000000000003</v>
      </c>
      <c r="CK120" s="12" t="s">
        <v>3828</v>
      </c>
      <c r="CL120" s="12" t="s">
        <v>1077</v>
      </c>
      <c r="CM120" s="12" t="s">
        <v>1077</v>
      </c>
      <c r="CN120" s="12" t="s">
        <v>1077</v>
      </c>
      <c r="CO120" s="12" t="s">
        <v>1077</v>
      </c>
      <c r="CP120" s="12"/>
      <c r="CQ120" s="12"/>
      <c r="CR120" s="12"/>
      <c r="CS120" s="12" t="s">
        <v>1077</v>
      </c>
      <c r="CT120" s="12" t="s">
        <v>1077</v>
      </c>
      <c r="CU120" s="12">
        <v>4.2081368954077179E-2</v>
      </c>
      <c r="CV120" s="12"/>
      <c r="CW120" s="12"/>
      <c r="CX120" s="57"/>
    </row>
    <row r="121" spans="1:102" ht="16.5" x14ac:dyDescent="0.35">
      <c r="A121" s="56">
        <v>15</v>
      </c>
      <c r="B121" s="12" t="s">
        <v>3706</v>
      </c>
      <c r="C121" s="12">
        <v>15.28</v>
      </c>
      <c r="D121" s="12" t="s">
        <v>1711</v>
      </c>
      <c r="E121" s="12" t="s">
        <v>308</v>
      </c>
      <c r="F121" s="12">
        <v>3</v>
      </c>
      <c r="G121" s="12" t="s">
        <v>212</v>
      </c>
      <c r="H121" s="12" t="s">
        <v>2805</v>
      </c>
      <c r="I121" s="12" t="s">
        <v>212</v>
      </c>
      <c r="J121" s="12" t="s">
        <v>556</v>
      </c>
      <c r="K121" s="12" t="s">
        <v>564</v>
      </c>
      <c r="L121" s="12" t="s">
        <v>558</v>
      </c>
      <c r="M121" s="12" t="s">
        <v>3164</v>
      </c>
      <c r="N121" s="12"/>
      <c r="O121" s="12" t="s">
        <v>3400</v>
      </c>
      <c r="P121" s="12" t="s">
        <v>3403</v>
      </c>
      <c r="Q121" s="12">
        <v>1</v>
      </c>
      <c r="R121" s="12">
        <v>0</v>
      </c>
      <c r="S121" s="12">
        <v>0</v>
      </c>
      <c r="T121" s="12">
        <v>0</v>
      </c>
      <c r="U121" s="12">
        <v>0</v>
      </c>
      <c r="V121" s="12">
        <v>0</v>
      </c>
      <c r="W121" s="12">
        <v>0</v>
      </c>
      <c r="X121" s="12">
        <v>0</v>
      </c>
      <c r="Y121" s="12">
        <v>0</v>
      </c>
      <c r="Z121" s="12">
        <v>0</v>
      </c>
      <c r="AA121" s="12">
        <v>0</v>
      </c>
      <c r="AB121" s="12">
        <v>1</v>
      </c>
      <c r="AC121" s="12">
        <v>0</v>
      </c>
      <c r="AD121" s="12">
        <v>0</v>
      </c>
      <c r="AE121" s="12">
        <v>0</v>
      </c>
      <c r="AF121" s="12">
        <v>0</v>
      </c>
      <c r="AG121" s="12">
        <v>0</v>
      </c>
      <c r="AH121" s="12">
        <v>0</v>
      </c>
      <c r="AI121" s="12">
        <v>0</v>
      </c>
      <c r="AJ121" s="12">
        <v>0</v>
      </c>
      <c r="AK121" s="12">
        <v>0</v>
      </c>
      <c r="AL121" s="12" t="s">
        <v>3448</v>
      </c>
      <c r="AM121" s="7" t="s">
        <v>608</v>
      </c>
      <c r="AN121" s="7" t="s">
        <v>615</v>
      </c>
      <c r="AO121" s="7">
        <v>2000</v>
      </c>
      <c r="AP121" s="12" t="s">
        <v>3458</v>
      </c>
      <c r="AQ121" s="12">
        <v>1428</v>
      </c>
      <c r="AR121" s="12">
        <v>2</v>
      </c>
      <c r="AS121" s="12" t="s">
        <v>755</v>
      </c>
      <c r="AT121" s="7" t="s">
        <v>349</v>
      </c>
      <c r="AU121" s="12">
        <v>0</v>
      </c>
      <c r="AV121" s="12">
        <v>0</v>
      </c>
      <c r="AW121" s="12">
        <v>0</v>
      </c>
      <c r="AX121" s="12">
        <v>0</v>
      </c>
      <c r="AY121" s="7">
        <v>0</v>
      </c>
      <c r="AZ121" s="12">
        <v>0</v>
      </c>
      <c r="BA121" s="12">
        <v>1</v>
      </c>
      <c r="BB121" s="12">
        <v>1</v>
      </c>
      <c r="BC121" s="12">
        <v>0</v>
      </c>
      <c r="BD121" s="12">
        <v>0</v>
      </c>
      <c r="BE121" s="12">
        <v>0</v>
      </c>
      <c r="BF121" s="7" t="s">
        <v>3259</v>
      </c>
      <c r="BG121" s="7" t="s">
        <v>809</v>
      </c>
      <c r="BH121" s="7">
        <v>1</v>
      </c>
      <c r="BI121" s="7" t="s">
        <v>3253</v>
      </c>
      <c r="BJ121" s="12" t="s">
        <v>3460</v>
      </c>
      <c r="BK121" s="12" t="s">
        <v>3472</v>
      </c>
      <c r="BL121" s="12" t="s">
        <v>3474</v>
      </c>
      <c r="BM121" s="7" t="s">
        <v>787</v>
      </c>
      <c r="BN121" s="7"/>
      <c r="BO121" s="12"/>
      <c r="BP121" s="12">
        <v>5</v>
      </c>
      <c r="BQ121" s="12"/>
      <c r="BR121" s="12" t="s">
        <v>1077</v>
      </c>
      <c r="BS121" s="12">
        <v>-28.945</v>
      </c>
      <c r="BT121" s="12"/>
      <c r="BU121" s="12"/>
      <c r="BV121" s="12" t="s">
        <v>1077</v>
      </c>
      <c r="BW121" s="12" t="s">
        <v>1077</v>
      </c>
      <c r="BX121" s="12" t="s">
        <v>1077</v>
      </c>
      <c r="BY121" s="12">
        <v>-2.06</v>
      </c>
      <c r="BZ121" s="12"/>
      <c r="CA121" s="12" t="s">
        <v>1077</v>
      </c>
      <c r="CB121" s="12" t="s">
        <v>1077</v>
      </c>
      <c r="CC121" s="12" t="s">
        <v>1077</v>
      </c>
      <c r="CD121" s="12" t="s">
        <v>1077</v>
      </c>
      <c r="CE121" s="12">
        <v>0.1</v>
      </c>
      <c r="CF121" s="12"/>
      <c r="CG121" s="12"/>
      <c r="CH121" s="12"/>
      <c r="CI121" s="12"/>
      <c r="CJ121" s="12">
        <v>0.14799999999999999</v>
      </c>
      <c r="CK121" s="12" t="s">
        <v>3828</v>
      </c>
      <c r="CL121" s="12" t="s">
        <v>1077</v>
      </c>
      <c r="CM121" s="12" t="s">
        <v>1077</v>
      </c>
      <c r="CN121" s="12" t="s">
        <v>1077</v>
      </c>
      <c r="CO121" s="12" t="s">
        <v>1077</v>
      </c>
      <c r="CP121" s="12">
        <v>1</v>
      </c>
      <c r="CQ121" s="12">
        <v>18</v>
      </c>
      <c r="CR121" s="12">
        <v>1</v>
      </c>
      <c r="CS121" s="12">
        <v>1409</v>
      </c>
      <c r="CT121" s="12" t="s">
        <v>1077</v>
      </c>
      <c r="CU121" s="12">
        <v>3.719224724986904E-2</v>
      </c>
      <c r="CV121" s="12" t="s">
        <v>1137</v>
      </c>
      <c r="CW121" s="12"/>
      <c r="CX121" s="57"/>
    </row>
    <row r="122" spans="1:102" ht="16.5" x14ac:dyDescent="0.35">
      <c r="A122" s="56">
        <v>76</v>
      </c>
      <c r="B122" s="12" t="s">
        <v>3765</v>
      </c>
      <c r="C122" s="12">
        <v>76.099999999999994</v>
      </c>
      <c r="D122" s="12" t="s">
        <v>2397</v>
      </c>
      <c r="E122" s="12" t="s">
        <v>195</v>
      </c>
      <c r="F122" s="12">
        <v>3</v>
      </c>
      <c r="G122" s="12" t="s">
        <v>212</v>
      </c>
      <c r="H122" s="12" t="s">
        <v>2805</v>
      </c>
      <c r="I122" s="12" t="s">
        <v>349</v>
      </c>
      <c r="J122" s="12" t="s">
        <v>556</v>
      </c>
      <c r="K122" s="12" t="s">
        <v>578</v>
      </c>
      <c r="L122" s="12" t="s">
        <v>558</v>
      </c>
      <c r="M122" s="12" t="s">
        <v>3237</v>
      </c>
      <c r="N122" s="12" t="s">
        <v>3435</v>
      </c>
      <c r="O122" s="12" t="s">
        <v>3400</v>
      </c>
      <c r="P122" s="12" t="s">
        <v>3401</v>
      </c>
      <c r="Q122" s="12">
        <v>0</v>
      </c>
      <c r="R122" s="12">
        <v>0</v>
      </c>
      <c r="S122" s="12">
        <v>0</v>
      </c>
      <c r="T122" s="12">
        <v>1</v>
      </c>
      <c r="U122" s="12">
        <v>0</v>
      </c>
      <c r="V122" s="12">
        <v>0</v>
      </c>
      <c r="W122" s="12">
        <v>0</v>
      </c>
      <c r="X122" s="12">
        <v>0</v>
      </c>
      <c r="Y122" s="12">
        <v>0</v>
      </c>
      <c r="Z122" s="12">
        <v>0</v>
      </c>
      <c r="AA122" s="12">
        <v>0</v>
      </c>
      <c r="AB122" s="12">
        <v>0</v>
      </c>
      <c r="AC122" s="12">
        <v>0</v>
      </c>
      <c r="AD122" s="12">
        <v>0</v>
      </c>
      <c r="AE122" s="12">
        <v>0</v>
      </c>
      <c r="AF122" s="12">
        <v>0</v>
      </c>
      <c r="AG122" s="12">
        <v>0</v>
      </c>
      <c r="AH122" s="12">
        <v>0</v>
      </c>
      <c r="AI122" s="12">
        <v>0</v>
      </c>
      <c r="AJ122" s="12">
        <v>1</v>
      </c>
      <c r="AK122" s="12">
        <v>0</v>
      </c>
      <c r="AL122" s="12" t="s">
        <v>607</v>
      </c>
      <c r="AM122" s="7" t="s">
        <v>608</v>
      </c>
      <c r="AN122" s="7" t="s">
        <v>717</v>
      </c>
      <c r="AO122" s="7">
        <v>2012</v>
      </c>
      <c r="AP122" s="12" t="s">
        <v>3235</v>
      </c>
      <c r="AQ122" s="12">
        <v>18</v>
      </c>
      <c r="AR122" s="12">
        <v>1</v>
      </c>
      <c r="AS122" s="12" t="s">
        <v>555</v>
      </c>
      <c r="AT122" s="7" t="s">
        <v>349</v>
      </c>
      <c r="AU122" s="12">
        <v>0</v>
      </c>
      <c r="AV122" s="12">
        <v>0</v>
      </c>
      <c r="AW122" s="12">
        <v>0</v>
      </c>
      <c r="AX122" s="12">
        <v>0</v>
      </c>
      <c r="AY122" s="7">
        <v>0</v>
      </c>
      <c r="AZ122" s="12">
        <v>0</v>
      </c>
      <c r="BA122" s="12">
        <v>1</v>
      </c>
      <c r="BB122" s="12">
        <v>1</v>
      </c>
      <c r="BC122" s="12">
        <v>0</v>
      </c>
      <c r="BD122" s="12">
        <v>0</v>
      </c>
      <c r="BE122" s="12">
        <v>0</v>
      </c>
      <c r="BF122" s="7" t="s">
        <v>2820</v>
      </c>
      <c r="BG122" s="7" t="s">
        <v>956</v>
      </c>
      <c r="BH122" s="7"/>
      <c r="BI122" s="7" t="s">
        <v>2818</v>
      </c>
      <c r="BJ122" s="12" t="s">
        <v>3460</v>
      </c>
      <c r="BK122" s="12" t="s">
        <v>3463</v>
      </c>
      <c r="BL122" s="12" t="s">
        <v>3469</v>
      </c>
      <c r="BM122" s="7" t="s">
        <v>787</v>
      </c>
      <c r="BN122" s="7"/>
      <c r="BO122" s="12"/>
      <c r="BP122" s="12" t="s">
        <v>4027</v>
      </c>
      <c r="BQ122" s="47">
        <f>CV122</f>
        <v>-0.10810031374208957</v>
      </c>
      <c r="BR122" s="12" t="s">
        <v>3506</v>
      </c>
      <c r="BS122" s="12">
        <v>-0.06</v>
      </c>
      <c r="BT122" s="12"/>
      <c r="BU122" s="12"/>
      <c r="BV122" s="12" t="s">
        <v>1077</v>
      </c>
      <c r="BW122" s="12" t="s">
        <v>1077</v>
      </c>
      <c r="BX122" s="12" t="s">
        <v>1077</v>
      </c>
      <c r="BY122" s="12">
        <f>BS122/CF122</f>
        <v>-2</v>
      </c>
      <c r="BZ122" s="12" t="s">
        <v>3562</v>
      </c>
      <c r="CA122" s="12" t="s">
        <v>1077</v>
      </c>
      <c r="CB122" s="12" t="s">
        <v>1077</v>
      </c>
      <c r="CC122" s="12" t="s">
        <v>1077</v>
      </c>
      <c r="CD122" s="12" t="s">
        <v>1077</v>
      </c>
      <c r="CE122" s="12">
        <v>0.04</v>
      </c>
      <c r="CF122" s="12">
        <v>0.03</v>
      </c>
      <c r="CG122" s="12"/>
      <c r="CH122" s="12">
        <f>BQ122/BY122</f>
        <v>5.4050156871044787E-2</v>
      </c>
      <c r="CI122" s="12" t="s">
        <v>3553</v>
      </c>
      <c r="CJ122" s="12">
        <v>0.63400000000000001</v>
      </c>
      <c r="CK122" s="12" t="s">
        <v>3828</v>
      </c>
      <c r="CL122" s="12" t="s">
        <v>1077</v>
      </c>
      <c r="CM122" s="12" t="s">
        <v>1077</v>
      </c>
      <c r="CN122" s="12" t="s">
        <v>1077</v>
      </c>
      <c r="CO122" s="12" t="s">
        <v>1077</v>
      </c>
      <c r="CP122" s="12">
        <v>1</v>
      </c>
      <c r="CQ122" s="12">
        <v>6</v>
      </c>
      <c r="CR122" s="12">
        <v>1</v>
      </c>
      <c r="CS122" s="12">
        <v>11</v>
      </c>
      <c r="CT122" s="12">
        <v>12.89913</v>
      </c>
      <c r="CU122" s="12">
        <v>23.24</v>
      </c>
      <c r="CV122" s="12">
        <f>BS122*CU122/CT122</f>
        <v>-0.10810031374208957</v>
      </c>
      <c r="CW122" s="12"/>
      <c r="CX122" s="57"/>
    </row>
    <row r="123" spans="1:102" x14ac:dyDescent="0.35">
      <c r="A123" s="56">
        <v>25</v>
      </c>
      <c r="B123" s="12" t="s">
        <v>3716</v>
      </c>
      <c r="C123" s="12">
        <v>25.4</v>
      </c>
      <c r="D123" s="12" t="s">
        <v>1803</v>
      </c>
      <c r="E123" s="12" t="s">
        <v>338</v>
      </c>
      <c r="F123" s="12">
        <v>3</v>
      </c>
      <c r="G123" s="12" t="s">
        <v>212</v>
      </c>
      <c r="H123" s="12" t="s">
        <v>2805</v>
      </c>
      <c r="I123" s="12" t="s">
        <v>349</v>
      </c>
      <c r="J123" s="12" t="s">
        <v>1158</v>
      </c>
      <c r="K123" s="12" t="s">
        <v>564</v>
      </c>
      <c r="L123" s="12" t="s">
        <v>581</v>
      </c>
      <c r="M123" s="12" t="s">
        <v>3237</v>
      </c>
      <c r="N123" s="12" t="s">
        <v>3437</v>
      </c>
      <c r="O123" s="12" t="s">
        <v>3400</v>
      </c>
      <c r="P123" s="12" t="s">
        <v>3403</v>
      </c>
      <c r="Q123" s="12">
        <v>0</v>
      </c>
      <c r="R123" s="12">
        <v>0</v>
      </c>
      <c r="S123" s="12">
        <v>0</v>
      </c>
      <c r="T123" s="12">
        <v>0</v>
      </c>
      <c r="U123" s="12">
        <v>0</v>
      </c>
      <c r="V123" s="12">
        <v>0</v>
      </c>
      <c r="W123" s="12">
        <v>1</v>
      </c>
      <c r="X123" s="12">
        <v>0</v>
      </c>
      <c r="Y123" s="12">
        <v>0</v>
      </c>
      <c r="Z123" s="12">
        <v>0</v>
      </c>
      <c r="AA123" s="12">
        <v>0</v>
      </c>
      <c r="AB123" s="12">
        <v>1</v>
      </c>
      <c r="AC123" s="12">
        <v>0</v>
      </c>
      <c r="AD123" s="12">
        <v>0</v>
      </c>
      <c r="AE123" s="12">
        <v>0</v>
      </c>
      <c r="AF123" s="12">
        <v>0</v>
      </c>
      <c r="AG123" s="12">
        <v>0</v>
      </c>
      <c r="AH123" s="12">
        <v>0</v>
      </c>
      <c r="AI123" s="12">
        <v>0</v>
      </c>
      <c r="AJ123" s="12">
        <v>0</v>
      </c>
      <c r="AK123" s="12">
        <v>0</v>
      </c>
      <c r="AL123" s="12" t="s">
        <v>3448</v>
      </c>
      <c r="AM123" s="7" t="s">
        <v>608</v>
      </c>
      <c r="AN123" s="7" t="s">
        <v>635</v>
      </c>
      <c r="AO123" s="7">
        <v>2000</v>
      </c>
      <c r="AP123" s="12" t="s">
        <v>3458</v>
      </c>
      <c r="AQ123" s="12">
        <v>865</v>
      </c>
      <c r="AR123" s="12">
        <v>1</v>
      </c>
      <c r="AS123" s="12" t="s">
        <v>755</v>
      </c>
      <c r="AT123" s="7" t="s">
        <v>349</v>
      </c>
      <c r="AU123" s="12">
        <v>0</v>
      </c>
      <c r="AV123" s="12">
        <v>0</v>
      </c>
      <c r="AW123" s="12">
        <v>0</v>
      </c>
      <c r="AX123" s="12">
        <v>0</v>
      </c>
      <c r="AY123" s="7">
        <v>1</v>
      </c>
      <c r="AZ123" s="12">
        <v>1</v>
      </c>
      <c r="BA123" s="12">
        <v>1</v>
      </c>
      <c r="BB123" s="12">
        <v>1</v>
      </c>
      <c r="BC123" s="12">
        <v>1</v>
      </c>
      <c r="BD123" s="12">
        <v>1</v>
      </c>
      <c r="BE123" s="12">
        <v>1</v>
      </c>
      <c r="BF123" s="7" t="s">
        <v>772</v>
      </c>
      <c r="BG123" s="7" t="s">
        <v>2789</v>
      </c>
      <c r="BH123" s="7"/>
      <c r="BI123" s="7" t="s">
        <v>2816</v>
      </c>
      <c r="BJ123" s="12" t="s">
        <v>3460</v>
      </c>
      <c r="BK123" s="12" t="s">
        <v>3472</v>
      </c>
      <c r="BL123" s="12" t="s">
        <v>3482</v>
      </c>
      <c r="BM123" s="7" t="s">
        <v>788</v>
      </c>
      <c r="BN123" s="7"/>
      <c r="BO123" s="12"/>
      <c r="BP123" s="12" t="s">
        <v>4031</v>
      </c>
      <c r="BQ123" s="12">
        <f>CV123</f>
        <v>-0.89432100000000003</v>
      </c>
      <c r="BR123" s="12" t="s">
        <v>3527</v>
      </c>
      <c r="BS123" s="12">
        <v>-1.629</v>
      </c>
      <c r="BT123" s="12"/>
      <c r="BU123" s="12">
        <f>EXP(BS123)</f>
        <v>0.19612560169848642</v>
      </c>
      <c r="BV123" s="12" t="s">
        <v>3416</v>
      </c>
      <c r="BW123" s="12" t="s">
        <v>1077</v>
      </c>
      <c r="BX123" s="12" t="s">
        <v>1077</v>
      </c>
      <c r="BY123" s="12">
        <f>BS123/CF123</f>
        <v>-1.9555822328931574</v>
      </c>
      <c r="BZ123" s="12" t="s">
        <v>4041</v>
      </c>
      <c r="CA123" s="12" t="s">
        <v>1077</v>
      </c>
      <c r="CB123" s="12" t="s">
        <v>1077</v>
      </c>
      <c r="CC123" s="12" t="s">
        <v>1077</v>
      </c>
      <c r="CD123" s="12" t="s">
        <v>1077</v>
      </c>
      <c r="CE123" s="12">
        <v>0.1</v>
      </c>
      <c r="CF123" s="12">
        <v>0.83299999999999996</v>
      </c>
      <c r="CG123" s="12"/>
      <c r="CH123" s="12">
        <f>BQ123/BY123</f>
        <v>0.45731699999999997</v>
      </c>
      <c r="CI123" s="12" t="s">
        <v>3553</v>
      </c>
      <c r="CJ123" s="12">
        <v>13.474</v>
      </c>
      <c r="CK123" s="12" t="s">
        <v>1049</v>
      </c>
      <c r="CL123" s="12" t="s">
        <v>1077</v>
      </c>
      <c r="CM123" s="12" t="s">
        <v>1050</v>
      </c>
      <c r="CN123" s="12" t="s">
        <v>1077</v>
      </c>
      <c r="CO123" s="12" t="s">
        <v>1077</v>
      </c>
      <c r="CP123" s="12"/>
      <c r="CQ123" s="12"/>
      <c r="CR123" s="12"/>
      <c r="CS123" s="12" t="s">
        <v>1077</v>
      </c>
      <c r="CT123" s="12">
        <v>1.93</v>
      </c>
      <c r="CU123" s="12">
        <v>0.54900000000000004</v>
      </c>
      <c r="CV123" s="12">
        <f>BS123*CU123</f>
        <v>-0.89432100000000003</v>
      </c>
      <c r="CW123" s="12"/>
      <c r="CX123" s="57"/>
    </row>
    <row r="124" spans="1:102" ht="16.5" x14ac:dyDescent="0.35">
      <c r="A124" s="56">
        <v>15</v>
      </c>
      <c r="B124" s="12" t="s">
        <v>3706</v>
      </c>
      <c r="C124" s="12">
        <v>15.27</v>
      </c>
      <c r="D124" s="12" t="s">
        <v>1668</v>
      </c>
      <c r="E124" s="12" t="s">
        <v>307</v>
      </c>
      <c r="F124" s="12" t="s">
        <v>4090</v>
      </c>
      <c r="G124" s="12" t="s">
        <v>212</v>
      </c>
      <c r="H124" s="12" t="s">
        <v>2805</v>
      </c>
      <c r="I124" s="12" t="s">
        <v>349</v>
      </c>
      <c r="J124" s="12" t="s">
        <v>556</v>
      </c>
      <c r="K124" s="12" t="s">
        <v>564</v>
      </c>
      <c r="L124" s="12" t="s">
        <v>558</v>
      </c>
      <c r="M124" s="12" t="s">
        <v>3164</v>
      </c>
      <c r="N124" s="12"/>
      <c r="O124" s="12" t="s">
        <v>3400</v>
      </c>
      <c r="P124" s="12" t="s">
        <v>3403</v>
      </c>
      <c r="Q124" s="12">
        <v>1</v>
      </c>
      <c r="R124" s="12">
        <v>0</v>
      </c>
      <c r="S124" s="12">
        <v>0</v>
      </c>
      <c r="T124" s="12">
        <v>0</v>
      </c>
      <c r="U124" s="12">
        <v>0</v>
      </c>
      <c r="V124" s="12">
        <v>0</v>
      </c>
      <c r="W124" s="12">
        <v>0</v>
      </c>
      <c r="X124" s="12">
        <v>0</v>
      </c>
      <c r="Y124" s="12">
        <v>0</v>
      </c>
      <c r="Z124" s="12">
        <v>0</v>
      </c>
      <c r="AA124" s="12">
        <v>0</v>
      </c>
      <c r="AB124" s="12">
        <v>1</v>
      </c>
      <c r="AC124" s="12">
        <v>0</v>
      </c>
      <c r="AD124" s="12">
        <v>0</v>
      </c>
      <c r="AE124" s="12">
        <v>0</v>
      </c>
      <c r="AF124" s="12">
        <v>0</v>
      </c>
      <c r="AG124" s="12">
        <v>0</v>
      </c>
      <c r="AH124" s="12">
        <v>0</v>
      </c>
      <c r="AI124" s="12">
        <v>0</v>
      </c>
      <c r="AJ124" s="12">
        <v>0</v>
      </c>
      <c r="AK124" s="12">
        <v>0</v>
      </c>
      <c r="AL124" s="12" t="s">
        <v>3448</v>
      </c>
      <c r="AM124" s="7" t="s">
        <v>608</v>
      </c>
      <c r="AN124" s="7" t="s">
        <v>634</v>
      </c>
      <c r="AO124" s="7">
        <v>2000</v>
      </c>
      <c r="AP124" s="12" t="s">
        <v>3458</v>
      </c>
      <c r="AQ124" s="12">
        <v>3284</v>
      </c>
      <c r="AR124" s="12">
        <v>2</v>
      </c>
      <c r="AS124" s="12" t="s">
        <v>755</v>
      </c>
      <c r="AT124" s="7" t="s">
        <v>349</v>
      </c>
      <c r="AU124" s="12">
        <v>0</v>
      </c>
      <c r="AV124" s="12">
        <v>0</v>
      </c>
      <c r="AW124" s="12">
        <v>0</v>
      </c>
      <c r="AX124" s="12">
        <v>0</v>
      </c>
      <c r="AY124" s="7">
        <v>0</v>
      </c>
      <c r="AZ124" s="12">
        <v>0</v>
      </c>
      <c r="BA124" s="12">
        <v>1</v>
      </c>
      <c r="BB124" s="12">
        <v>1</v>
      </c>
      <c r="BC124" s="12">
        <v>0</v>
      </c>
      <c r="BD124" s="12">
        <v>0</v>
      </c>
      <c r="BE124" s="12">
        <v>0</v>
      </c>
      <c r="BF124" s="7" t="s">
        <v>2820</v>
      </c>
      <c r="BG124" s="7" t="s">
        <v>802</v>
      </c>
      <c r="BH124" s="7">
        <v>1</v>
      </c>
      <c r="BI124" s="7" t="s">
        <v>3257</v>
      </c>
      <c r="BJ124" s="12" t="s">
        <v>3460</v>
      </c>
      <c r="BK124" s="12" t="s">
        <v>3472</v>
      </c>
      <c r="BL124" s="12" t="s">
        <v>3474</v>
      </c>
      <c r="BM124" s="7" t="s">
        <v>787</v>
      </c>
      <c r="BN124" s="7"/>
      <c r="BO124" s="12"/>
      <c r="BP124" s="12" t="s">
        <v>3565</v>
      </c>
      <c r="BQ124" s="12"/>
      <c r="BR124" s="12" t="s">
        <v>1077</v>
      </c>
      <c r="BS124" s="12">
        <v>-26.702000000000002</v>
      </c>
      <c r="BT124" s="12"/>
      <c r="BU124" s="12"/>
      <c r="BV124" s="12" t="s">
        <v>1077</v>
      </c>
      <c r="BW124" s="12" t="s">
        <v>1077</v>
      </c>
      <c r="BX124" s="12" t="s">
        <v>1077</v>
      </c>
      <c r="BY124" s="12">
        <v>-1.92</v>
      </c>
      <c r="BZ124" s="12"/>
      <c r="CA124" s="12" t="s">
        <v>1077</v>
      </c>
      <c r="CB124" s="12" t="s">
        <v>1077</v>
      </c>
      <c r="CC124" s="12" t="s">
        <v>1077</v>
      </c>
      <c r="CD124" s="12" t="s">
        <v>1077</v>
      </c>
      <c r="CE124" s="12">
        <v>0.1</v>
      </c>
      <c r="CF124" s="12"/>
      <c r="CG124" s="12"/>
      <c r="CH124" s="12"/>
      <c r="CI124" s="12"/>
      <c r="CJ124" s="12">
        <v>0.18</v>
      </c>
      <c r="CK124" s="12" t="s">
        <v>3828</v>
      </c>
      <c r="CL124" s="12" t="s">
        <v>1077</v>
      </c>
      <c r="CM124" s="12" t="s">
        <v>1077</v>
      </c>
      <c r="CN124" s="12" t="s">
        <v>1077</v>
      </c>
      <c r="CO124" s="12" t="s">
        <v>1077</v>
      </c>
      <c r="CP124" s="12">
        <v>1</v>
      </c>
      <c r="CQ124" s="12">
        <v>21</v>
      </c>
      <c r="CR124" s="12">
        <v>1</v>
      </c>
      <c r="CS124" s="12">
        <v>3262</v>
      </c>
      <c r="CT124" s="12" t="s">
        <v>1077</v>
      </c>
      <c r="CU124" s="12">
        <v>2.9683953204120831E-3</v>
      </c>
      <c r="CV124" s="12" t="s">
        <v>1137</v>
      </c>
      <c r="CW124" s="12"/>
      <c r="CX124" s="57"/>
    </row>
    <row r="125" spans="1:102" ht="16.5" x14ac:dyDescent="0.35">
      <c r="A125" s="56">
        <v>24</v>
      </c>
      <c r="B125" s="12" t="s">
        <v>3715</v>
      </c>
      <c r="C125" s="12">
        <v>24.4</v>
      </c>
      <c r="D125" s="12" t="s">
        <v>1795</v>
      </c>
      <c r="E125" s="12" t="s">
        <v>334</v>
      </c>
      <c r="F125" s="12">
        <v>3</v>
      </c>
      <c r="G125" s="12" t="s">
        <v>212</v>
      </c>
      <c r="H125" s="12" t="s">
        <v>2805</v>
      </c>
      <c r="I125" s="12" t="s">
        <v>349</v>
      </c>
      <c r="J125" s="12" t="s">
        <v>1139</v>
      </c>
      <c r="K125" s="12" t="s">
        <v>576</v>
      </c>
      <c r="L125" s="12" t="s">
        <v>1251</v>
      </c>
      <c r="M125" s="12" t="s">
        <v>3164</v>
      </c>
      <c r="N125" s="12"/>
      <c r="O125" s="12" t="s">
        <v>3400</v>
      </c>
      <c r="P125" s="12" t="s">
        <v>3402</v>
      </c>
      <c r="Q125" s="12">
        <v>1</v>
      </c>
      <c r="R125" s="12">
        <v>0</v>
      </c>
      <c r="S125" s="12">
        <v>0</v>
      </c>
      <c r="T125" s="12">
        <v>0</v>
      </c>
      <c r="U125" s="12">
        <v>0</v>
      </c>
      <c r="V125" s="12">
        <v>0</v>
      </c>
      <c r="W125" s="12">
        <v>0</v>
      </c>
      <c r="X125" s="12">
        <v>0</v>
      </c>
      <c r="Y125" s="12">
        <v>0</v>
      </c>
      <c r="Z125" s="12">
        <v>0</v>
      </c>
      <c r="AA125" s="12">
        <v>0</v>
      </c>
      <c r="AB125" s="12">
        <v>0</v>
      </c>
      <c r="AC125" s="12">
        <v>0</v>
      </c>
      <c r="AD125" s="12">
        <v>0</v>
      </c>
      <c r="AE125" s="12">
        <v>0</v>
      </c>
      <c r="AF125" s="12">
        <v>0</v>
      </c>
      <c r="AG125" s="12">
        <v>0</v>
      </c>
      <c r="AH125" s="12">
        <v>0</v>
      </c>
      <c r="AI125" s="12">
        <v>0</v>
      </c>
      <c r="AJ125" s="12">
        <v>1</v>
      </c>
      <c r="AK125" s="12">
        <v>0</v>
      </c>
      <c r="AL125" s="12" t="s">
        <v>3450</v>
      </c>
      <c r="AM125" s="7" t="s">
        <v>608</v>
      </c>
      <c r="AN125" s="7" t="s">
        <v>648</v>
      </c>
      <c r="AO125" s="7">
        <v>1994</v>
      </c>
      <c r="AP125" s="12" t="s">
        <v>3458</v>
      </c>
      <c r="AQ125" s="12">
        <v>1765</v>
      </c>
      <c r="AR125" s="12">
        <v>1</v>
      </c>
      <c r="AS125" s="12" t="s">
        <v>555</v>
      </c>
      <c r="AT125" s="7" t="s">
        <v>349</v>
      </c>
      <c r="AU125" s="12">
        <v>1</v>
      </c>
      <c r="AV125" s="12">
        <v>0</v>
      </c>
      <c r="AW125" s="12">
        <v>1</v>
      </c>
      <c r="AX125" s="12">
        <v>0</v>
      </c>
      <c r="AY125" s="7">
        <v>0</v>
      </c>
      <c r="AZ125" s="12">
        <v>1</v>
      </c>
      <c r="BA125" s="12">
        <v>1</v>
      </c>
      <c r="BB125" s="12">
        <v>1</v>
      </c>
      <c r="BC125" s="12">
        <v>1</v>
      </c>
      <c r="BD125" s="12">
        <v>0</v>
      </c>
      <c r="BE125" s="12">
        <v>1</v>
      </c>
      <c r="BF125" s="7" t="s">
        <v>2820</v>
      </c>
      <c r="BG125" s="7" t="s">
        <v>833</v>
      </c>
      <c r="BH125" s="7"/>
      <c r="BI125" s="7" t="s">
        <v>2818</v>
      </c>
      <c r="BJ125" s="12" t="s">
        <v>3460</v>
      </c>
      <c r="BK125" s="12" t="s">
        <v>1044</v>
      </c>
      <c r="BL125" s="12" t="s">
        <v>3480</v>
      </c>
      <c r="BM125" s="7" t="s">
        <v>787</v>
      </c>
      <c r="BN125" s="7" t="s">
        <v>775</v>
      </c>
      <c r="BO125" s="12"/>
      <c r="BP125" s="12">
        <v>5</v>
      </c>
      <c r="BQ125" s="12"/>
      <c r="BR125" s="12" t="s">
        <v>1077</v>
      </c>
      <c r="BS125" s="12">
        <v>-4.8199999999999996E-3</v>
      </c>
      <c r="BT125" s="12"/>
      <c r="BU125" s="12"/>
      <c r="BV125" s="12" t="s">
        <v>1077</v>
      </c>
      <c r="BW125" s="12" t="s">
        <v>1077</v>
      </c>
      <c r="BX125" s="12" t="s">
        <v>1077</v>
      </c>
      <c r="BY125" s="12">
        <v>-1.84</v>
      </c>
      <c r="BZ125" s="12"/>
      <c r="CA125" s="12" t="s">
        <v>1077</v>
      </c>
      <c r="CB125" s="12"/>
      <c r="CC125" s="12"/>
      <c r="CD125" s="12" t="s">
        <v>1077</v>
      </c>
      <c r="CE125" s="12">
        <v>0.05</v>
      </c>
      <c r="CF125" s="12">
        <f>ABS(-2.01)</f>
        <v>2.0099999999999998</v>
      </c>
      <c r="CG125" s="12"/>
      <c r="CH125" s="12"/>
      <c r="CI125" s="12"/>
      <c r="CJ125" s="12">
        <v>2.1499999999999998E-2</v>
      </c>
      <c r="CK125" s="12" t="s">
        <v>3828</v>
      </c>
      <c r="CL125" s="12" t="s">
        <v>1077</v>
      </c>
      <c r="CM125" s="12">
        <v>0</v>
      </c>
      <c r="CN125" s="12">
        <v>662.18</v>
      </c>
      <c r="CO125" s="12" t="s">
        <v>3419</v>
      </c>
      <c r="CP125" s="12">
        <v>1</v>
      </c>
      <c r="CQ125" s="12">
        <v>14</v>
      </c>
      <c r="CR125" s="12">
        <v>1</v>
      </c>
      <c r="CS125" s="12">
        <v>1750</v>
      </c>
      <c r="CT125" s="12" t="s">
        <v>718</v>
      </c>
      <c r="CU125" s="12" t="s">
        <v>1077</v>
      </c>
      <c r="CV125" s="12" t="s">
        <v>1077</v>
      </c>
      <c r="CW125" s="12"/>
      <c r="CX125" s="57"/>
    </row>
    <row r="126" spans="1:102" ht="16.5" x14ac:dyDescent="0.35">
      <c r="A126" s="56">
        <v>65</v>
      </c>
      <c r="B126" s="12" t="s">
        <v>3754</v>
      </c>
      <c r="C126" s="12">
        <v>65.400000000000006</v>
      </c>
      <c r="D126" s="12" t="s">
        <v>2279</v>
      </c>
      <c r="E126" s="12" t="s">
        <v>433</v>
      </c>
      <c r="F126" s="12">
        <v>3</v>
      </c>
      <c r="G126" s="12" t="s">
        <v>349</v>
      </c>
      <c r="H126" s="12" t="s">
        <v>2805</v>
      </c>
      <c r="I126" s="12" t="s">
        <v>1285</v>
      </c>
      <c r="J126" s="12" t="s">
        <v>556</v>
      </c>
      <c r="K126" s="12" t="s">
        <v>562</v>
      </c>
      <c r="L126" s="12" t="s">
        <v>558</v>
      </c>
      <c r="M126" s="12" t="s">
        <v>3237</v>
      </c>
      <c r="N126" s="12" t="s">
        <v>3435</v>
      </c>
      <c r="O126" s="12" t="s">
        <v>3400</v>
      </c>
      <c r="P126" s="12" t="s">
        <v>3401</v>
      </c>
      <c r="Q126" s="12">
        <v>0</v>
      </c>
      <c r="R126" s="12">
        <v>0</v>
      </c>
      <c r="S126" s="12">
        <v>0</v>
      </c>
      <c r="T126" s="12">
        <v>0</v>
      </c>
      <c r="U126" s="12">
        <v>0</v>
      </c>
      <c r="V126" s="12">
        <v>0</v>
      </c>
      <c r="W126" s="12">
        <v>1</v>
      </c>
      <c r="X126" s="12">
        <v>0</v>
      </c>
      <c r="Y126" s="12">
        <v>0</v>
      </c>
      <c r="Z126" s="12">
        <v>0</v>
      </c>
      <c r="AA126" s="12">
        <v>0</v>
      </c>
      <c r="AB126" s="12">
        <v>0</v>
      </c>
      <c r="AC126" s="12">
        <v>1</v>
      </c>
      <c r="AD126" s="12">
        <v>0</v>
      </c>
      <c r="AE126" s="12">
        <v>0</v>
      </c>
      <c r="AF126" s="12">
        <v>0</v>
      </c>
      <c r="AG126" s="12">
        <v>0</v>
      </c>
      <c r="AH126" s="12">
        <v>0</v>
      </c>
      <c r="AI126" s="12">
        <v>0</v>
      </c>
      <c r="AJ126" s="12">
        <v>0</v>
      </c>
      <c r="AK126" s="12">
        <v>0</v>
      </c>
      <c r="AL126" s="12" t="s">
        <v>607</v>
      </c>
      <c r="AM126" s="7" t="s">
        <v>668</v>
      </c>
      <c r="AN126" s="7" t="s">
        <v>628</v>
      </c>
      <c r="AO126" s="7">
        <v>2010</v>
      </c>
      <c r="AP126" s="12" t="s">
        <v>3235</v>
      </c>
      <c r="AQ126" s="12">
        <v>473</v>
      </c>
      <c r="AR126" s="12">
        <v>1</v>
      </c>
      <c r="AS126" s="12" t="s">
        <v>555</v>
      </c>
      <c r="AT126" s="7" t="s">
        <v>212</v>
      </c>
      <c r="AU126" s="12">
        <v>1</v>
      </c>
      <c r="AV126" s="12">
        <v>0</v>
      </c>
      <c r="AW126" s="12">
        <v>0</v>
      </c>
      <c r="AX126" s="12">
        <v>0</v>
      </c>
      <c r="AY126" s="7">
        <v>1</v>
      </c>
      <c r="AZ126" s="12">
        <v>0</v>
      </c>
      <c r="BA126" s="12">
        <v>0</v>
      </c>
      <c r="BB126" s="12">
        <v>0</v>
      </c>
      <c r="BC126" s="12">
        <v>1</v>
      </c>
      <c r="BD126" s="12">
        <v>0</v>
      </c>
      <c r="BE126" s="12">
        <v>0</v>
      </c>
      <c r="BF126" s="7" t="s">
        <v>772</v>
      </c>
      <c r="BG126" s="7" t="s">
        <v>2743</v>
      </c>
      <c r="BH126" s="7"/>
      <c r="BI126" s="7" t="s">
        <v>2814</v>
      </c>
      <c r="BJ126" s="12" t="s">
        <v>718</v>
      </c>
      <c r="BK126" s="12" t="s">
        <v>3463</v>
      </c>
      <c r="BL126" s="12" t="s">
        <v>3464</v>
      </c>
      <c r="BM126" s="7" t="s">
        <v>787</v>
      </c>
      <c r="BN126" s="7"/>
      <c r="BO126" s="12"/>
      <c r="BP126" s="12" t="s">
        <v>3545</v>
      </c>
      <c r="BQ126" s="12">
        <f>CV126</f>
        <v>-0.206016</v>
      </c>
      <c r="BR126" s="12" t="s">
        <v>3514</v>
      </c>
      <c r="BS126" s="12">
        <v>-0.46400000000000002</v>
      </c>
      <c r="BT126" s="12"/>
      <c r="BU126" s="12"/>
      <c r="BV126" s="12" t="s">
        <v>1077</v>
      </c>
      <c r="BW126" s="12" t="s">
        <v>1077</v>
      </c>
      <c r="BX126" s="12" t="s">
        <v>1077</v>
      </c>
      <c r="BY126" s="12">
        <v>-1.76</v>
      </c>
      <c r="BZ126" s="12"/>
      <c r="CA126" s="12" t="s">
        <v>1077</v>
      </c>
      <c r="CB126" s="12" t="s">
        <v>1077</v>
      </c>
      <c r="CC126" s="12" t="s">
        <v>1077</v>
      </c>
      <c r="CD126" s="12" t="s">
        <v>1077</v>
      </c>
      <c r="CE126" s="12" t="s">
        <v>1077</v>
      </c>
      <c r="CF126" s="12"/>
      <c r="CG126" s="12"/>
      <c r="CH126" s="12">
        <f>BQ126/BY126</f>
        <v>0.11705454545454545</v>
      </c>
      <c r="CI126" s="12" t="s">
        <v>3553</v>
      </c>
      <c r="CJ126" s="12">
        <v>0.36299999999999999</v>
      </c>
      <c r="CK126" s="12" t="s">
        <v>3824</v>
      </c>
      <c r="CL126" s="12" t="s">
        <v>1077</v>
      </c>
      <c r="CM126" s="12" t="s">
        <v>1077</v>
      </c>
      <c r="CN126" s="12">
        <v>1.73</v>
      </c>
      <c r="CO126" s="12" t="s">
        <v>1043</v>
      </c>
      <c r="CP126" s="12">
        <v>1</v>
      </c>
      <c r="CQ126" s="12">
        <v>21</v>
      </c>
      <c r="CR126" s="12">
        <v>1</v>
      </c>
      <c r="CS126" s="12">
        <v>451</v>
      </c>
      <c r="CT126" s="12">
        <v>9.3689999999999998</v>
      </c>
      <c r="CU126" s="12">
        <v>0.44400000000000001</v>
      </c>
      <c r="CV126" s="12">
        <f>BS126*CU126</f>
        <v>-0.206016</v>
      </c>
      <c r="CW126" s="12"/>
      <c r="CX126" s="57"/>
    </row>
    <row r="127" spans="1:102" ht="16.5" x14ac:dyDescent="0.35">
      <c r="A127" s="56">
        <v>65</v>
      </c>
      <c r="B127" s="12" t="s">
        <v>3754</v>
      </c>
      <c r="C127" s="12">
        <v>65.599999999999994</v>
      </c>
      <c r="D127" s="12" t="s">
        <v>2309</v>
      </c>
      <c r="E127" s="12" t="s">
        <v>437</v>
      </c>
      <c r="F127" s="12">
        <v>3</v>
      </c>
      <c r="G127" s="12" t="s">
        <v>212</v>
      </c>
      <c r="H127" s="12" t="s">
        <v>2805</v>
      </c>
      <c r="I127" s="12" t="s">
        <v>349</v>
      </c>
      <c r="J127" s="12" t="s">
        <v>556</v>
      </c>
      <c r="K127" s="12" t="s">
        <v>562</v>
      </c>
      <c r="L127" s="12" t="s">
        <v>558</v>
      </c>
      <c r="M127" s="12" t="s">
        <v>3237</v>
      </c>
      <c r="N127" s="12" t="s">
        <v>3435</v>
      </c>
      <c r="O127" s="12" t="s">
        <v>3400</v>
      </c>
      <c r="P127" s="12" t="s">
        <v>3401</v>
      </c>
      <c r="Q127" s="12">
        <v>0</v>
      </c>
      <c r="R127" s="12">
        <v>0</v>
      </c>
      <c r="S127" s="12">
        <v>0</v>
      </c>
      <c r="T127" s="12">
        <v>0</v>
      </c>
      <c r="U127" s="12">
        <v>0</v>
      </c>
      <c r="V127" s="12">
        <v>0</v>
      </c>
      <c r="W127" s="12">
        <v>1</v>
      </c>
      <c r="X127" s="12">
        <v>0</v>
      </c>
      <c r="Y127" s="12">
        <v>0</v>
      </c>
      <c r="Z127" s="12">
        <v>0</v>
      </c>
      <c r="AA127" s="12">
        <v>0</v>
      </c>
      <c r="AB127" s="12">
        <v>0</v>
      </c>
      <c r="AC127" s="12">
        <v>1</v>
      </c>
      <c r="AD127" s="12">
        <v>0</v>
      </c>
      <c r="AE127" s="12">
        <v>0</v>
      </c>
      <c r="AF127" s="12">
        <v>0</v>
      </c>
      <c r="AG127" s="12">
        <v>0</v>
      </c>
      <c r="AH127" s="12">
        <v>0</v>
      </c>
      <c r="AI127" s="12">
        <v>0</v>
      </c>
      <c r="AJ127" s="12">
        <v>0</v>
      </c>
      <c r="AK127" s="12">
        <v>0</v>
      </c>
      <c r="AL127" s="12" t="s">
        <v>607</v>
      </c>
      <c r="AM127" s="7" t="s">
        <v>668</v>
      </c>
      <c r="AN127" s="7" t="s">
        <v>705</v>
      </c>
      <c r="AO127" s="7">
        <v>2010</v>
      </c>
      <c r="AP127" s="12" t="s">
        <v>3235</v>
      </c>
      <c r="AQ127" s="12">
        <v>473</v>
      </c>
      <c r="AR127" s="12">
        <v>1</v>
      </c>
      <c r="AS127" s="12" t="s">
        <v>555</v>
      </c>
      <c r="AT127" s="7" t="s">
        <v>212</v>
      </c>
      <c r="AU127" s="12">
        <v>1</v>
      </c>
      <c r="AV127" s="12">
        <v>0</v>
      </c>
      <c r="AW127" s="12">
        <v>0</v>
      </c>
      <c r="AX127" s="12">
        <v>0</v>
      </c>
      <c r="AY127" s="7">
        <v>1</v>
      </c>
      <c r="AZ127" s="12">
        <v>0</v>
      </c>
      <c r="BA127" s="12">
        <v>0</v>
      </c>
      <c r="BB127" s="12">
        <v>0</v>
      </c>
      <c r="BC127" s="12">
        <v>1</v>
      </c>
      <c r="BD127" s="12">
        <v>0</v>
      </c>
      <c r="BE127" s="12">
        <v>0</v>
      </c>
      <c r="BF127" s="7" t="s">
        <v>772</v>
      </c>
      <c r="BG127" s="7" t="s">
        <v>2795</v>
      </c>
      <c r="BH127" s="7"/>
      <c r="BI127" s="7" t="s">
        <v>2816</v>
      </c>
      <c r="BJ127" s="12" t="s">
        <v>718</v>
      </c>
      <c r="BK127" s="12" t="s">
        <v>3463</v>
      </c>
      <c r="BL127" s="12" t="s">
        <v>3468</v>
      </c>
      <c r="BM127" s="7" t="s">
        <v>787</v>
      </c>
      <c r="BN127" s="7"/>
      <c r="BO127" s="12"/>
      <c r="BP127" s="12" t="s">
        <v>3542</v>
      </c>
      <c r="BQ127" s="12">
        <v>-0.13203000000000001</v>
      </c>
      <c r="BR127" s="12" t="s">
        <v>3513</v>
      </c>
      <c r="BS127" s="12">
        <v>-0.27</v>
      </c>
      <c r="BT127" s="12"/>
      <c r="BU127" s="12"/>
      <c r="BV127" s="12" t="s">
        <v>1077</v>
      </c>
      <c r="BW127" s="12" t="s">
        <v>1077</v>
      </c>
      <c r="BX127" s="12" t="s">
        <v>1077</v>
      </c>
      <c r="BY127" s="12">
        <v>-1.74</v>
      </c>
      <c r="BZ127" s="12"/>
      <c r="CA127" s="12" t="s">
        <v>1077</v>
      </c>
      <c r="CB127" s="12" t="s">
        <v>1077</v>
      </c>
      <c r="CC127" s="12" t="s">
        <v>1077</v>
      </c>
      <c r="CD127" s="12" t="s">
        <v>1077</v>
      </c>
      <c r="CE127" s="12">
        <v>0.1</v>
      </c>
      <c r="CF127" s="12"/>
      <c r="CG127" s="12"/>
      <c r="CH127" s="12">
        <f>BQ127/BY127</f>
        <v>7.5879310344827589E-2</v>
      </c>
      <c r="CI127" s="12" t="s">
        <v>3553</v>
      </c>
      <c r="CJ127" s="12">
        <v>0.47199999999999998</v>
      </c>
      <c r="CK127" s="12" t="s">
        <v>3824</v>
      </c>
      <c r="CL127" s="12" t="s">
        <v>1077</v>
      </c>
      <c r="CM127" s="12" t="s">
        <v>1077</v>
      </c>
      <c r="CN127" s="12">
        <v>7</v>
      </c>
      <c r="CO127" s="12" t="s">
        <v>1043</v>
      </c>
      <c r="CP127" s="12">
        <v>1</v>
      </c>
      <c r="CQ127" s="12">
        <v>18</v>
      </c>
      <c r="CR127" s="12">
        <v>1</v>
      </c>
      <c r="CS127" s="12">
        <v>454</v>
      </c>
      <c r="CT127" s="12">
        <v>9.0969999999999995</v>
      </c>
      <c r="CU127" s="12">
        <v>0.48899999999999999</v>
      </c>
      <c r="CV127" s="12">
        <f>BS127*CU127</f>
        <v>-0.13203000000000001</v>
      </c>
      <c r="CW127" s="12"/>
      <c r="CX127" s="57"/>
    </row>
    <row r="128" spans="1:102" ht="16.5" x14ac:dyDescent="0.35">
      <c r="A128" s="56">
        <v>15</v>
      </c>
      <c r="B128" s="12" t="s">
        <v>3706</v>
      </c>
      <c r="C128" s="12">
        <v>15.26</v>
      </c>
      <c r="D128" s="12" t="s">
        <v>1688</v>
      </c>
      <c r="E128" s="12" t="s">
        <v>306</v>
      </c>
      <c r="F128" s="12">
        <v>3</v>
      </c>
      <c r="G128" s="12" t="s">
        <v>212</v>
      </c>
      <c r="H128" s="12" t="s">
        <v>2805</v>
      </c>
      <c r="I128" s="12" t="s">
        <v>212</v>
      </c>
      <c r="J128" s="12" t="s">
        <v>556</v>
      </c>
      <c r="K128" s="12" t="s">
        <v>564</v>
      </c>
      <c r="L128" s="12" t="s">
        <v>558</v>
      </c>
      <c r="M128" s="12" t="s">
        <v>3164</v>
      </c>
      <c r="N128" s="12"/>
      <c r="O128" s="12" t="s">
        <v>3400</v>
      </c>
      <c r="P128" s="12" t="s">
        <v>3403</v>
      </c>
      <c r="Q128" s="12">
        <v>1</v>
      </c>
      <c r="R128" s="12">
        <v>0</v>
      </c>
      <c r="S128" s="12">
        <v>0</v>
      </c>
      <c r="T128" s="12">
        <v>0</v>
      </c>
      <c r="U128" s="12">
        <v>0</v>
      </c>
      <c r="V128" s="12">
        <v>0</v>
      </c>
      <c r="W128" s="12">
        <v>0</v>
      </c>
      <c r="X128" s="12">
        <v>0</v>
      </c>
      <c r="Y128" s="12">
        <v>0</v>
      </c>
      <c r="Z128" s="12">
        <v>0</v>
      </c>
      <c r="AA128" s="12">
        <v>0</v>
      </c>
      <c r="AB128" s="12">
        <v>1</v>
      </c>
      <c r="AC128" s="12">
        <v>0</v>
      </c>
      <c r="AD128" s="12">
        <v>0</v>
      </c>
      <c r="AE128" s="12">
        <v>0</v>
      </c>
      <c r="AF128" s="12">
        <v>0</v>
      </c>
      <c r="AG128" s="12">
        <v>0</v>
      </c>
      <c r="AH128" s="12">
        <v>0</v>
      </c>
      <c r="AI128" s="12">
        <v>0</v>
      </c>
      <c r="AJ128" s="12">
        <v>0</v>
      </c>
      <c r="AK128" s="12">
        <v>0</v>
      </c>
      <c r="AL128" s="12" t="s">
        <v>3448</v>
      </c>
      <c r="AM128" s="7" t="s">
        <v>608</v>
      </c>
      <c r="AN128" s="7" t="s">
        <v>633</v>
      </c>
      <c r="AO128" s="7">
        <v>2000</v>
      </c>
      <c r="AP128" s="12" t="s">
        <v>3458</v>
      </c>
      <c r="AQ128" s="12">
        <v>5680</v>
      </c>
      <c r="AR128" s="12">
        <v>2</v>
      </c>
      <c r="AS128" s="12" t="s">
        <v>755</v>
      </c>
      <c r="AT128" s="7" t="s">
        <v>349</v>
      </c>
      <c r="AU128" s="12">
        <v>0</v>
      </c>
      <c r="AV128" s="12">
        <v>0</v>
      </c>
      <c r="AW128" s="12">
        <v>0</v>
      </c>
      <c r="AX128" s="12">
        <v>0</v>
      </c>
      <c r="AY128" s="7">
        <v>0</v>
      </c>
      <c r="AZ128" s="12">
        <v>0</v>
      </c>
      <c r="BA128" s="12">
        <v>1</v>
      </c>
      <c r="BB128" s="12">
        <v>1</v>
      </c>
      <c r="BC128" s="12">
        <v>0</v>
      </c>
      <c r="BD128" s="12">
        <v>0</v>
      </c>
      <c r="BE128" s="12">
        <v>0</v>
      </c>
      <c r="BF128" s="7" t="s">
        <v>3259</v>
      </c>
      <c r="BG128" s="7" t="s">
        <v>819</v>
      </c>
      <c r="BH128" s="7">
        <v>1</v>
      </c>
      <c r="BI128" s="7" t="s">
        <v>3253</v>
      </c>
      <c r="BJ128" s="12" t="s">
        <v>3460</v>
      </c>
      <c r="BK128" s="12" t="s">
        <v>3472</v>
      </c>
      <c r="BL128" s="12" t="s">
        <v>3474</v>
      </c>
      <c r="BM128" s="7" t="s">
        <v>787</v>
      </c>
      <c r="BN128" s="7"/>
      <c r="BO128" s="12"/>
      <c r="BP128" s="12">
        <v>5</v>
      </c>
      <c r="BQ128" s="12"/>
      <c r="BR128" s="12" t="s">
        <v>1077</v>
      </c>
      <c r="BS128" s="12">
        <v>-9.44</v>
      </c>
      <c r="BT128" s="12"/>
      <c r="BU128" s="12"/>
      <c r="BV128" s="12" t="s">
        <v>1077</v>
      </c>
      <c r="BW128" s="12" t="s">
        <v>1077</v>
      </c>
      <c r="BX128" s="12" t="s">
        <v>1077</v>
      </c>
      <c r="BY128" s="12">
        <v>-1.72</v>
      </c>
      <c r="BZ128" s="12"/>
      <c r="CA128" s="12" t="s">
        <v>1077</v>
      </c>
      <c r="CB128" s="12" t="s">
        <v>1077</v>
      </c>
      <c r="CC128" s="12" t="s">
        <v>1077</v>
      </c>
      <c r="CD128" s="12" t="s">
        <v>1077</v>
      </c>
      <c r="CE128" s="12">
        <v>0.1</v>
      </c>
      <c r="CF128" s="12"/>
      <c r="CG128" s="12"/>
      <c r="CH128" s="12"/>
      <c r="CI128" s="12"/>
      <c r="CJ128" s="12">
        <v>0.13</v>
      </c>
      <c r="CK128" s="12" t="s">
        <v>3828</v>
      </c>
      <c r="CL128" s="12" t="s">
        <v>1077</v>
      </c>
      <c r="CM128" s="12" t="s">
        <v>1077</v>
      </c>
      <c r="CN128" s="12" t="s">
        <v>1077</v>
      </c>
      <c r="CO128" s="12" t="s">
        <v>1077</v>
      </c>
      <c r="CP128" s="12">
        <v>1</v>
      </c>
      <c r="CQ128" s="12">
        <v>24</v>
      </c>
      <c r="CR128" s="12">
        <v>1</v>
      </c>
      <c r="CS128" s="12">
        <v>5655</v>
      </c>
      <c r="CT128" s="12" t="s">
        <v>1077</v>
      </c>
      <c r="CU128" s="12">
        <v>2.6017111925964728E-2</v>
      </c>
      <c r="CV128" s="12" t="s">
        <v>1137</v>
      </c>
      <c r="CW128" s="12"/>
      <c r="CX128" s="57"/>
    </row>
    <row r="129" spans="1:102" ht="16.5" x14ac:dyDescent="0.35">
      <c r="A129" s="56">
        <v>65</v>
      </c>
      <c r="B129" s="12" t="s">
        <v>3754</v>
      </c>
      <c r="C129" s="12">
        <v>65.3</v>
      </c>
      <c r="D129" s="12" t="s">
        <v>2302</v>
      </c>
      <c r="E129" s="12" t="s">
        <v>432</v>
      </c>
      <c r="F129" s="12">
        <v>3</v>
      </c>
      <c r="G129" s="12" t="s">
        <v>212</v>
      </c>
      <c r="H129" s="12" t="s">
        <v>2805</v>
      </c>
      <c r="I129" s="12" t="s">
        <v>349</v>
      </c>
      <c r="J129" s="12" t="s">
        <v>556</v>
      </c>
      <c r="K129" s="12" t="s">
        <v>562</v>
      </c>
      <c r="L129" s="12" t="s">
        <v>558</v>
      </c>
      <c r="M129" s="12" t="s">
        <v>3237</v>
      </c>
      <c r="N129" s="12" t="s">
        <v>3435</v>
      </c>
      <c r="O129" s="12" t="s">
        <v>3400</v>
      </c>
      <c r="P129" s="12" t="s">
        <v>3401</v>
      </c>
      <c r="Q129" s="12">
        <v>0</v>
      </c>
      <c r="R129" s="12">
        <v>0</v>
      </c>
      <c r="S129" s="12">
        <v>0</v>
      </c>
      <c r="T129" s="12">
        <v>0</v>
      </c>
      <c r="U129" s="12">
        <v>0</v>
      </c>
      <c r="V129" s="12">
        <v>0</v>
      </c>
      <c r="W129" s="12">
        <v>1</v>
      </c>
      <c r="X129" s="12">
        <v>0</v>
      </c>
      <c r="Y129" s="12">
        <v>0</v>
      </c>
      <c r="Z129" s="12">
        <v>0</v>
      </c>
      <c r="AA129" s="12">
        <v>0</v>
      </c>
      <c r="AB129" s="12">
        <v>0</v>
      </c>
      <c r="AC129" s="12">
        <v>1</v>
      </c>
      <c r="AD129" s="12">
        <v>0</v>
      </c>
      <c r="AE129" s="12">
        <v>0</v>
      </c>
      <c r="AF129" s="12">
        <v>0</v>
      </c>
      <c r="AG129" s="12">
        <v>0</v>
      </c>
      <c r="AH129" s="12">
        <v>0</v>
      </c>
      <c r="AI129" s="12">
        <v>0</v>
      </c>
      <c r="AJ129" s="12">
        <v>0</v>
      </c>
      <c r="AK129" s="12">
        <v>0</v>
      </c>
      <c r="AL129" s="12" t="s">
        <v>607</v>
      </c>
      <c r="AM129" s="7" t="s">
        <v>668</v>
      </c>
      <c r="AN129" s="7" t="s">
        <v>628</v>
      </c>
      <c r="AO129" s="7">
        <v>2010</v>
      </c>
      <c r="AP129" s="12" t="s">
        <v>3235</v>
      </c>
      <c r="AQ129" s="12">
        <v>473</v>
      </c>
      <c r="AR129" s="12">
        <v>1</v>
      </c>
      <c r="AS129" s="12" t="s">
        <v>555</v>
      </c>
      <c r="AT129" s="7" t="s">
        <v>212</v>
      </c>
      <c r="AU129" s="12">
        <v>1</v>
      </c>
      <c r="AV129" s="12">
        <v>0</v>
      </c>
      <c r="AW129" s="12">
        <v>0</v>
      </c>
      <c r="AX129" s="12">
        <v>0</v>
      </c>
      <c r="AY129" s="7">
        <v>1</v>
      </c>
      <c r="AZ129" s="12">
        <v>0</v>
      </c>
      <c r="BA129" s="12">
        <v>0</v>
      </c>
      <c r="BB129" s="12">
        <v>0</v>
      </c>
      <c r="BC129" s="12">
        <v>1</v>
      </c>
      <c r="BD129" s="12">
        <v>0</v>
      </c>
      <c r="BE129" s="12">
        <v>0</v>
      </c>
      <c r="BF129" s="7" t="s">
        <v>772</v>
      </c>
      <c r="BG129" s="7" t="s">
        <v>2783</v>
      </c>
      <c r="BH129" s="7"/>
      <c r="BI129" s="7" t="s">
        <v>2816</v>
      </c>
      <c r="BJ129" s="12" t="s">
        <v>718</v>
      </c>
      <c r="BK129" s="12" t="s">
        <v>3463</v>
      </c>
      <c r="BL129" s="12" t="s">
        <v>3481</v>
      </c>
      <c r="BM129" s="7" t="s">
        <v>787</v>
      </c>
      <c r="BN129" s="7"/>
      <c r="BO129" s="12"/>
      <c r="BP129" s="12" t="s">
        <v>3542</v>
      </c>
      <c r="BQ129" s="12">
        <v>-5.8200999999999996E-2</v>
      </c>
      <c r="BR129" s="12" t="s">
        <v>3513</v>
      </c>
      <c r="BS129" s="12">
        <v>-0.48099999999999998</v>
      </c>
      <c r="BT129" s="12"/>
      <c r="BU129" s="12"/>
      <c r="BV129" s="12" t="s">
        <v>1077</v>
      </c>
      <c r="BW129" s="12" t="s">
        <v>1077</v>
      </c>
      <c r="BX129" s="12" t="s">
        <v>1077</v>
      </c>
      <c r="BY129" s="12">
        <v>-1.68</v>
      </c>
      <c r="BZ129" s="12"/>
      <c r="CA129" s="12" t="s">
        <v>1077</v>
      </c>
      <c r="CB129" s="12" t="s">
        <v>1077</v>
      </c>
      <c r="CC129" s="12" t="s">
        <v>1077</v>
      </c>
      <c r="CD129" s="12" t="s">
        <v>1077</v>
      </c>
      <c r="CE129" s="12">
        <v>0.1</v>
      </c>
      <c r="CF129" s="12"/>
      <c r="CG129" s="12"/>
      <c r="CH129" s="12">
        <f>BQ129/BY129</f>
        <v>3.4643452380952379E-2</v>
      </c>
      <c r="CI129" s="12" t="s">
        <v>3553</v>
      </c>
      <c r="CJ129" s="12">
        <v>0.379</v>
      </c>
      <c r="CK129" s="12" t="s">
        <v>3824</v>
      </c>
      <c r="CL129" s="12" t="s">
        <v>1077</v>
      </c>
      <c r="CM129" s="12" t="s">
        <v>1077</v>
      </c>
      <c r="CN129" s="12">
        <v>2.63</v>
      </c>
      <c r="CO129" s="12" t="s">
        <v>1043</v>
      </c>
      <c r="CP129" s="12">
        <v>1</v>
      </c>
      <c r="CQ129" s="12">
        <v>18</v>
      </c>
      <c r="CR129" s="12">
        <v>1</v>
      </c>
      <c r="CS129" s="12">
        <v>454</v>
      </c>
      <c r="CT129" s="12">
        <v>9.3689999999999998</v>
      </c>
      <c r="CU129" s="12">
        <v>0.121</v>
      </c>
      <c r="CV129" s="12">
        <f>BS129*(CU129)</f>
        <v>-5.8200999999999996E-2</v>
      </c>
      <c r="CW129" s="12"/>
      <c r="CX129" s="57"/>
    </row>
    <row r="130" spans="1:102" ht="16.5" x14ac:dyDescent="0.35">
      <c r="A130" s="56">
        <v>73</v>
      </c>
      <c r="B130" s="12" t="s">
        <v>3762</v>
      </c>
      <c r="C130" s="12">
        <v>73.150000000000006</v>
      </c>
      <c r="D130" s="12" t="s">
        <v>2702</v>
      </c>
      <c r="E130" s="12" t="s">
        <v>467</v>
      </c>
      <c r="F130" s="12">
        <v>3</v>
      </c>
      <c r="G130" s="12" t="s">
        <v>349</v>
      </c>
      <c r="H130" s="12" t="s">
        <v>2805</v>
      </c>
      <c r="I130" s="12" t="s">
        <v>1285</v>
      </c>
      <c r="J130" s="12" t="s">
        <v>556</v>
      </c>
      <c r="K130" s="12" t="s">
        <v>585</v>
      </c>
      <c r="L130" s="12" t="s">
        <v>558</v>
      </c>
      <c r="M130" s="12" t="s">
        <v>3237</v>
      </c>
      <c r="N130" s="12" t="s">
        <v>3435</v>
      </c>
      <c r="O130" s="12" t="s">
        <v>3400</v>
      </c>
      <c r="P130" s="12" t="s">
        <v>3401</v>
      </c>
      <c r="Q130" s="12">
        <v>0</v>
      </c>
      <c r="R130" s="12">
        <v>0</v>
      </c>
      <c r="S130" s="12">
        <v>0</v>
      </c>
      <c r="T130" s="12">
        <v>0</v>
      </c>
      <c r="U130" s="12">
        <v>0</v>
      </c>
      <c r="V130" s="12">
        <v>1</v>
      </c>
      <c r="W130" s="12">
        <v>0</v>
      </c>
      <c r="X130" s="12">
        <v>0</v>
      </c>
      <c r="Y130" s="12">
        <v>0</v>
      </c>
      <c r="Z130" s="12">
        <v>0</v>
      </c>
      <c r="AA130" s="12">
        <v>0</v>
      </c>
      <c r="AB130" s="12">
        <v>0</v>
      </c>
      <c r="AC130" s="12">
        <v>1</v>
      </c>
      <c r="AD130" s="12">
        <v>0</v>
      </c>
      <c r="AE130" s="12">
        <v>0</v>
      </c>
      <c r="AF130" s="12">
        <v>0</v>
      </c>
      <c r="AG130" s="12">
        <v>0</v>
      </c>
      <c r="AH130" s="12">
        <v>0</v>
      </c>
      <c r="AI130" s="12">
        <v>0</v>
      </c>
      <c r="AJ130" s="12">
        <v>0</v>
      </c>
      <c r="AK130" s="12">
        <v>0</v>
      </c>
      <c r="AL130" s="12" t="s">
        <v>678</v>
      </c>
      <c r="AM130" s="7" t="s">
        <v>608</v>
      </c>
      <c r="AN130" s="7" t="s">
        <v>635</v>
      </c>
      <c r="AO130" s="7">
        <v>2011</v>
      </c>
      <c r="AP130" s="12" t="s">
        <v>3235</v>
      </c>
      <c r="AQ130" s="12">
        <v>53</v>
      </c>
      <c r="AR130" s="12">
        <v>1</v>
      </c>
      <c r="AS130" s="12" t="s">
        <v>555</v>
      </c>
      <c r="AT130" s="7" t="s">
        <v>212</v>
      </c>
      <c r="AU130" s="12">
        <v>1</v>
      </c>
      <c r="AV130" s="12">
        <v>0</v>
      </c>
      <c r="AW130" s="12">
        <v>0</v>
      </c>
      <c r="AX130" s="12">
        <v>1</v>
      </c>
      <c r="AY130" s="7">
        <v>0</v>
      </c>
      <c r="AZ130" s="12">
        <v>0</v>
      </c>
      <c r="BA130" s="12">
        <v>1</v>
      </c>
      <c r="BB130" s="12">
        <v>1</v>
      </c>
      <c r="BC130" s="12">
        <v>0</v>
      </c>
      <c r="BD130" s="12">
        <v>1</v>
      </c>
      <c r="BE130" s="12">
        <v>1</v>
      </c>
      <c r="BF130" s="7" t="s">
        <v>2820</v>
      </c>
      <c r="BG130" s="7" t="s">
        <v>984</v>
      </c>
      <c r="BH130" s="7">
        <v>1</v>
      </c>
      <c r="BI130" s="7" t="s">
        <v>3257</v>
      </c>
      <c r="BJ130" s="12" t="s">
        <v>718</v>
      </c>
      <c r="BK130" s="12" t="s">
        <v>3467</v>
      </c>
      <c r="BL130" s="12" t="s">
        <v>3470</v>
      </c>
      <c r="BM130" s="7" t="s">
        <v>787</v>
      </c>
      <c r="BN130" s="7"/>
      <c r="BO130" s="12"/>
      <c r="BP130" s="12" t="s">
        <v>3536</v>
      </c>
      <c r="BQ130" s="47">
        <f>CV130</f>
        <v>-0.54962880873715136</v>
      </c>
      <c r="BR130" s="12" t="s">
        <v>3507</v>
      </c>
      <c r="BS130" s="12">
        <v>-263.24200000000002</v>
      </c>
      <c r="BT130" s="12"/>
      <c r="BU130" s="12"/>
      <c r="BV130" s="12" t="s">
        <v>1077</v>
      </c>
      <c r="BW130" s="12">
        <v>-0.35299999999999998</v>
      </c>
      <c r="BX130" s="12" t="s">
        <v>3422</v>
      </c>
      <c r="BY130" s="12">
        <v>-1.6759999999999999</v>
      </c>
      <c r="BZ130" s="12"/>
      <c r="CA130" s="12" t="s">
        <v>1077</v>
      </c>
      <c r="CB130" s="12" t="s">
        <v>1077</v>
      </c>
      <c r="CC130" s="12" t="s">
        <v>1077</v>
      </c>
      <c r="CD130" s="12" t="s">
        <v>1077</v>
      </c>
      <c r="CE130" s="12">
        <v>0.10199999999999999</v>
      </c>
      <c r="CF130" s="12"/>
      <c r="CG130" s="12"/>
      <c r="CH130" s="12">
        <f>BQ130/BY130</f>
        <v>0.32794081666894476</v>
      </c>
      <c r="CI130" s="12" t="s">
        <v>3553</v>
      </c>
      <c r="CJ130" s="12">
        <v>0.85499999999999998</v>
      </c>
      <c r="CK130" s="12" t="s">
        <v>3824</v>
      </c>
      <c r="CL130" s="12" t="s">
        <v>1077</v>
      </c>
      <c r="CM130" s="12" t="s">
        <v>1077</v>
      </c>
      <c r="CN130" s="12" t="s">
        <v>1077</v>
      </c>
      <c r="CO130" s="12" t="s">
        <v>1077</v>
      </c>
      <c r="CP130" s="12">
        <v>1</v>
      </c>
      <c r="CQ130" s="12">
        <v>16</v>
      </c>
      <c r="CR130" s="12">
        <v>1</v>
      </c>
      <c r="CS130" s="12">
        <v>36</v>
      </c>
      <c r="CT130" s="12">
        <v>4358.3999999999996</v>
      </c>
      <c r="CU130" s="12">
        <v>9.1</v>
      </c>
      <c r="CV130" s="12">
        <f>BS130*(CU130/CT130)</f>
        <v>-0.54962880873715136</v>
      </c>
      <c r="CW130" s="12"/>
      <c r="CX130" s="57"/>
    </row>
    <row r="131" spans="1:102" ht="16.5" x14ac:dyDescent="0.35">
      <c r="A131" s="56">
        <v>65</v>
      </c>
      <c r="B131" s="12" t="s">
        <v>3754</v>
      </c>
      <c r="C131" s="12">
        <v>65.3</v>
      </c>
      <c r="D131" s="12" t="s">
        <v>2301</v>
      </c>
      <c r="E131" s="12" t="s">
        <v>432</v>
      </c>
      <c r="F131" s="12">
        <v>3</v>
      </c>
      <c r="G131" s="12" t="s">
        <v>212</v>
      </c>
      <c r="H131" s="12" t="s">
        <v>2805</v>
      </c>
      <c r="I131" s="12" t="s">
        <v>349</v>
      </c>
      <c r="J131" s="12" t="s">
        <v>556</v>
      </c>
      <c r="K131" s="12" t="s">
        <v>562</v>
      </c>
      <c r="L131" s="12" t="s">
        <v>558</v>
      </c>
      <c r="M131" s="12" t="s">
        <v>3237</v>
      </c>
      <c r="N131" s="12" t="s">
        <v>3435</v>
      </c>
      <c r="O131" s="12" t="s">
        <v>3400</v>
      </c>
      <c r="P131" s="12" t="s">
        <v>3401</v>
      </c>
      <c r="Q131" s="12">
        <v>0</v>
      </c>
      <c r="R131" s="12">
        <v>0</v>
      </c>
      <c r="S131" s="12">
        <v>0</v>
      </c>
      <c r="T131" s="12">
        <v>0</v>
      </c>
      <c r="U131" s="12">
        <v>0</v>
      </c>
      <c r="V131" s="12">
        <v>0</v>
      </c>
      <c r="W131" s="12">
        <v>1</v>
      </c>
      <c r="X131" s="12">
        <v>0</v>
      </c>
      <c r="Y131" s="12">
        <v>0</v>
      </c>
      <c r="Z131" s="12">
        <v>0</v>
      </c>
      <c r="AA131" s="12">
        <v>0</v>
      </c>
      <c r="AB131" s="12">
        <v>0</v>
      </c>
      <c r="AC131" s="12">
        <v>1</v>
      </c>
      <c r="AD131" s="12">
        <v>0</v>
      </c>
      <c r="AE131" s="12">
        <v>0</v>
      </c>
      <c r="AF131" s="12">
        <v>0</v>
      </c>
      <c r="AG131" s="12">
        <v>0</v>
      </c>
      <c r="AH131" s="12">
        <v>0</v>
      </c>
      <c r="AI131" s="12">
        <v>0</v>
      </c>
      <c r="AJ131" s="12">
        <v>0</v>
      </c>
      <c r="AK131" s="12">
        <v>0</v>
      </c>
      <c r="AL131" s="12" t="s">
        <v>607</v>
      </c>
      <c r="AM131" s="7" t="s">
        <v>668</v>
      </c>
      <c r="AN131" s="7" t="s">
        <v>628</v>
      </c>
      <c r="AO131" s="7">
        <v>2010</v>
      </c>
      <c r="AP131" s="12" t="s">
        <v>3235</v>
      </c>
      <c r="AQ131" s="12">
        <v>473</v>
      </c>
      <c r="AR131" s="12">
        <v>1</v>
      </c>
      <c r="AS131" s="12" t="s">
        <v>555</v>
      </c>
      <c r="AT131" s="7" t="s">
        <v>212</v>
      </c>
      <c r="AU131" s="12">
        <v>1</v>
      </c>
      <c r="AV131" s="12">
        <v>0</v>
      </c>
      <c r="AW131" s="12">
        <v>0</v>
      </c>
      <c r="AX131" s="12">
        <v>0</v>
      </c>
      <c r="AY131" s="7">
        <v>1</v>
      </c>
      <c r="AZ131" s="12">
        <v>0</v>
      </c>
      <c r="BA131" s="12">
        <v>0</v>
      </c>
      <c r="BB131" s="12">
        <v>0</v>
      </c>
      <c r="BC131" s="12">
        <v>1</v>
      </c>
      <c r="BD131" s="12">
        <v>0</v>
      </c>
      <c r="BE131" s="12">
        <v>0</v>
      </c>
      <c r="BF131" s="7" t="s">
        <v>772</v>
      </c>
      <c r="BG131" s="7" t="s">
        <v>2795</v>
      </c>
      <c r="BH131" s="7"/>
      <c r="BI131" s="7" t="s">
        <v>2816</v>
      </c>
      <c r="BJ131" s="12" t="s">
        <v>718</v>
      </c>
      <c r="BK131" s="12" t="s">
        <v>3463</v>
      </c>
      <c r="BL131" s="12" t="s">
        <v>3481</v>
      </c>
      <c r="BM131" s="7" t="s">
        <v>787</v>
      </c>
      <c r="BN131" s="7"/>
      <c r="BO131" s="12"/>
      <c r="BP131" s="12" t="s">
        <v>3542</v>
      </c>
      <c r="BQ131" s="12">
        <f>CV131</f>
        <v>-0.18884799999999999</v>
      </c>
      <c r="BR131" s="12" t="s">
        <v>3514</v>
      </c>
      <c r="BS131" s="12">
        <v>-0.40699999999999997</v>
      </c>
      <c r="BT131" s="12"/>
      <c r="BU131" s="12"/>
      <c r="BV131" s="12" t="s">
        <v>1077</v>
      </c>
      <c r="BW131" s="12" t="s">
        <v>1077</v>
      </c>
      <c r="BX131" s="12" t="s">
        <v>1077</v>
      </c>
      <c r="BY131" s="12">
        <v>-1.67</v>
      </c>
      <c r="BZ131" s="12"/>
      <c r="CA131" s="12" t="s">
        <v>1077</v>
      </c>
      <c r="CB131" s="12" t="s">
        <v>1077</v>
      </c>
      <c r="CC131" s="12" t="s">
        <v>1077</v>
      </c>
      <c r="CD131" s="12" t="s">
        <v>1077</v>
      </c>
      <c r="CE131" s="12">
        <v>0.1</v>
      </c>
      <c r="CF131" s="12"/>
      <c r="CG131" s="12"/>
      <c r="CH131" s="12">
        <f>BQ131/BY131</f>
        <v>0.11308263473053892</v>
      </c>
      <c r="CI131" s="12" t="s">
        <v>3553</v>
      </c>
      <c r="CJ131" s="12">
        <v>0.379</v>
      </c>
      <c r="CK131" s="12" t="s">
        <v>3824</v>
      </c>
      <c r="CL131" s="12" t="s">
        <v>1077</v>
      </c>
      <c r="CM131" s="12" t="s">
        <v>1077</v>
      </c>
      <c r="CN131" s="12">
        <v>2.63</v>
      </c>
      <c r="CO131" s="12" t="s">
        <v>1043</v>
      </c>
      <c r="CP131" s="12">
        <v>1</v>
      </c>
      <c r="CQ131" s="12">
        <v>18</v>
      </c>
      <c r="CR131" s="12">
        <v>1</v>
      </c>
      <c r="CS131" s="12">
        <v>454</v>
      </c>
      <c r="CT131" s="12">
        <v>9.3689999999999998</v>
      </c>
      <c r="CU131" s="12">
        <v>0.46400000000000002</v>
      </c>
      <c r="CV131" s="12">
        <f>BS131*CU131</f>
        <v>-0.18884799999999999</v>
      </c>
      <c r="CW131" s="12"/>
      <c r="CX131" s="57"/>
    </row>
    <row r="132" spans="1:102" ht="16.5" x14ac:dyDescent="0.35">
      <c r="A132" s="56">
        <v>15</v>
      </c>
      <c r="B132" s="12" t="s">
        <v>3706</v>
      </c>
      <c r="C132" s="12">
        <v>15.9</v>
      </c>
      <c r="D132" s="12" t="s">
        <v>1585</v>
      </c>
      <c r="E132" s="12" t="s">
        <v>316</v>
      </c>
      <c r="F132" s="12" t="s">
        <v>3916</v>
      </c>
      <c r="G132" s="12" t="s">
        <v>349</v>
      </c>
      <c r="H132" s="12" t="s">
        <v>2805</v>
      </c>
      <c r="I132" s="12" t="s">
        <v>1285</v>
      </c>
      <c r="J132" s="12" t="s">
        <v>556</v>
      </c>
      <c r="K132" s="12" t="s">
        <v>564</v>
      </c>
      <c r="L132" s="12" t="s">
        <v>558</v>
      </c>
      <c r="M132" s="12" t="s">
        <v>3164</v>
      </c>
      <c r="N132" s="12"/>
      <c r="O132" s="12" t="s">
        <v>3400</v>
      </c>
      <c r="P132" s="12" t="s">
        <v>3403</v>
      </c>
      <c r="Q132" s="12">
        <v>1</v>
      </c>
      <c r="R132" s="12">
        <v>0</v>
      </c>
      <c r="S132" s="12">
        <v>0</v>
      </c>
      <c r="T132" s="12">
        <v>0</v>
      </c>
      <c r="U132" s="12">
        <v>0</v>
      </c>
      <c r="V132" s="12">
        <v>0</v>
      </c>
      <c r="W132" s="12">
        <v>0</v>
      </c>
      <c r="X132" s="12">
        <v>0</v>
      </c>
      <c r="Y132" s="12">
        <v>0</v>
      </c>
      <c r="Z132" s="12">
        <v>0</v>
      </c>
      <c r="AA132" s="12">
        <v>0</v>
      </c>
      <c r="AB132" s="12">
        <v>1</v>
      </c>
      <c r="AC132" s="12">
        <v>0</v>
      </c>
      <c r="AD132" s="12">
        <v>0</v>
      </c>
      <c r="AE132" s="12">
        <v>0</v>
      </c>
      <c r="AF132" s="12">
        <v>0</v>
      </c>
      <c r="AG132" s="12">
        <v>0</v>
      </c>
      <c r="AH132" s="12">
        <v>0</v>
      </c>
      <c r="AI132" s="12">
        <v>0</v>
      </c>
      <c r="AJ132" s="12">
        <v>0</v>
      </c>
      <c r="AK132" s="12">
        <v>0</v>
      </c>
      <c r="AL132" s="12" t="s">
        <v>3448</v>
      </c>
      <c r="AM132" s="7" t="s">
        <v>608</v>
      </c>
      <c r="AN132" s="7" t="s">
        <v>635</v>
      </c>
      <c r="AO132" s="7">
        <v>2000</v>
      </c>
      <c r="AP132" s="12" t="s">
        <v>3458</v>
      </c>
      <c r="AQ132" s="12">
        <v>593</v>
      </c>
      <c r="AR132" s="12">
        <v>1</v>
      </c>
      <c r="AS132" s="12" t="s">
        <v>555</v>
      </c>
      <c r="AT132" s="7" t="s">
        <v>349</v>
      </c>
      <c r="AU132" s="12">
        <v>0</v>
      </c>
      <c r="AV132" s="12">
        <v>0</v>
      </c>
      <c r="AW132" s="12">
        <v>0</v>
      </c>
      <c r="AX132" s="12">
        <v>0</v>
      </c>
      <c r="AY132" s="7">
        <v>0</v>
      </c>
      <c r="AZ132" s="12">
        <v>0</v>
      </c>
      <c r="BA132" s="12">
        <v>1</v>
      </c>
      <c r="BB132" s="12">
        <v>1</v>
      </c>
      <c r="BC132" s="12">
        <v>0</v>
      </c>
      <c r="BD132" s="12">
        <v>0</v>
      </c>
      <c r="BE132" s="12">
        <v>0</v>
      </c>
      <c r="BF132" s="7" t="s">
        <v>3259</v>
      </c>
      <c r="BG132" s="7" t="s">
        <v>807</v>
      </c>
      <c r="BH132" s="7">
        <v>1</v>
      </c>
      <c r="BI132" s="7" t="s">
        <v>3253</v>
      </c>
      <c r="BJ132" s="12" t="s">
        <v>3460</v>
      </c>
      <c r="BK132" s="12" t="s">
        <v>3472</v>
      </c>
      <c r="BL132" s="12" t="s">
        <v>3474</v>
      </c>
      <c r="BM132" s="7" t="s">
        <v>787</v>
      </c>
      <c r="BN132" s="7"/>
      <c r="BO132" s="12" t="s">
        <v>1208</v>
      </c>
      <c r="BP132" s="12" t="s">
        <v>1262</v>
      </c>
      <c r="BQ132" s="12"/>
      <c r="BR132" s="12" t="s">
        <v>1077</v>
      </c>
      <c r="BS132" s="12">
        <v>-1.129</v>
      </c>
      <c r="BT132" s="12"/>
      <c r="BU132" s="12">
        <f>EXP(BS132)</f>
        <v>0.32335645124915574</v>
      </c>
      <c r="BV132" s="12" t="s">
        <v>3416</v>
      </c>
      <c r="BW132" s="12" t="s">
        <v>1077</v>
      </c>
      <c r="BX132" s="12" t="s">
        <v>1077</v>
      </c>
      <c r="BY132" s="12">
        <v>-1.65</v>
      </c>
      <c r="BZ132" s="12"/>
      <c r="CA132" s="12" t="s">
        <v>1077</v>
      </c>
      <c r="CB132" s="12" t="s">
        <v>1077</v>
      </c>
      <c r="CC132" s="12" t="s">
        <v>1077</v>
      </c>
      <c r="CD132" s="12" t="s">
        <v>1077</v>
      </c>
      <c r="CE132" s="12" t="s">
        <v>1077</v>
      </c>
      <c r="CF132" s="12"/>
      <c r="CG132" s="12"/>
      <c r="CH132" s="12"/>
      <c r="CI132" s="12"/>
      <c r="CJ132" s="12">
        <v>0.52600000000000002</v>
      </c>
      <c r="CK132" s="12" t="s">
        <v>3828</v>
      </c>
      <c r="CL132" s="12" t="s">
        <v>1077</v>
      </c>
      <c r="CM132" s="12" t="s">
        <v>1077</v>
      </c>
      <c r="CN132" s="12" t="s">
        <v>1077</v>
      </c>
      <c r="CO132" s="12" t="s">
        <v>1077</v>
      </c>
      <c r="CP132" s="12"/>
      <c r="CQ132" s="12"/>
      <c r="CR132" s="12"/>
      <c r="CS132" s="12" t="s">
        <v>1077</v>
      </c>
      <c r="CT132" s="12" t="s">
        <v>1077</v>
      </c>
      <c r="CU132" s="12">
        <v>4.2081368954077179E-2</v>
      </c>
      <c r="CV132" s="12"/>
      <c r="CW132" s="12"/>
      <c r="CX132" s="57"/>
    </row>
    <row r="133" spans="1:102" ht="16.5" x14ac:dyDescent="0.35">
      <c r="A133" s="56">
        <v>65</v>
      </c>
      <c r="B133" s="12" t="s">
        <v>3754</v>
      </c>
      <c r="C133" s="12">
        <v>65.099999999999994</v>
      </c>
      <c r="D133" s="12" t="s">
        <v>2294</v>
      </c>
      <c r="E133" s="12" t="s">
        <v>441</v>
      </c>
      <c r="F133" s="12">
        <v>3</v>
      </c>
      <c r="G133" s="12" t="s">
        <v>349</v>
      </c>
      <c r="H133" s="12" t="s">
        <v>2805</v>
      </c>
      <c r="I133" s="12" t="s">
        <v>1285</v>
      </c>
      <c r="J133" s="12" t="s">
        <v>556</v>
      </c>
      <c r="K133" s="12" t="s">
        <v>562</v>
      </c>
      <c r="L133" s="12" t="s">
        <v>558</v>
      </c>
      <c r="M133" s="12" t="s">
        <v>3237</v>
      </c>
      <c r="N133" s="12" t="s">
        <v>3435</v>
      </c>
      <c r="O133" s="12" t="s">
        <v>3400</v>
      </c>
      <c r="P133" s="12" t="s">
        <v>3401</v>
      </c>
      <c r="Q133" s="12">
        <v>0</v>
      </c>
      <c r="R133" s="12">
        <v>0</v>
      </c>
      <c r="S133" s="12">
        <v>0</v>
      </c>
      <c r="T133" s="12">
        <v>0</v>
      </c>
      <c r="U133" s="12">
        <v>0</v>
      </c>
      <c r="V133" s="12">
        <v>0</v>
      </c>
      <c r="W133" s="12">
        <v>1</v>
      </c>
      <c r="X133" s="12">
        <v>0</v>
      </c>
      <c r="Y133" s="12">
        <v>0</v>
      </c>
      <c r="Z133" s="12">
        <v>0</v>
      </c>
      <c r="AA133" s="12">
        <v>0</v>
      </c>
      <c r="AB133" s="12">
        <v>0</v>
      </c>
      <c r="AC133" s="12">
        <v>1</v>
      </c>
      <c r="AD133" s="12">
        <v>0</v>
      </c>
      <c r="AE133" s="12">
        <v>0</v>
      </c>
      <c r="AF133" s="12">
        <v>0</v>
      </c>
      <c r="AG133" s="12">
        <v>0</v>
      </c>
      <c r="AH133" s="12">
        <v>0</v>
      </c>
      <c r="AI133" s="12">
        <v>0</v>
      </c>
      <c r="AJ133" s="12">
        <v>0</v>
      </c>
      <c r="AK133" s="12">
        <v>0</v>
      </c>
      <c r="AL133" s="12" t="s">
        <v>607</v>
      </c>
      <c r="AM133" s="7" t="s">
        <v>668</v>
      </c>
      <c r="AN133" s="7" t="s">
        <v>705</v>
      </c>
      <c r="AO133" s="7">
        <v>2010</v>
      </c>
      <c r="AP133" s="12" t="s">
        <v>3235</v>
      </c>
      <c r="AQ133" s="12">
        <v>473</v>
      </c>
      <c r="AR133" s="12">
        <v>1</v>
      </c>
      <c r="AS133" s="12" t="s">
        <v>555</v>
      </c>
      <c r="AT133" s="7" t="s">
        <v>212</v>
      </c>
      <c r="AU133" s="12">
        <v>1</v>
      </c>
      <c r="AV133" s="12">
        <v>0</v>
      </c>
      <c r="AW133" s="12">
        <v>0</v>
      </c>
      <c r="AX133" s="12">
        <v>0</v>
      </c>
      <c r="AY133" s="7">
        <v>1</v>
      </c>
      <c r="AZ133" s="12">
        <v>0</v>
      </c>
      <c r="BA133" s="12">
        <v>0</v>
      </c>
      <c r="BB133" s="12">
        <v>0</v>
      </c>
      <c r="BC133" s="12">
        <v>1</v>
      </c>
      <c r="BD133" s="12">
        <v>0</v>
      </c>
      <c r="BE133" s="12">
        <v>0</v>
      </c>
      <c r="BF133" s="7" t="s">
        <v>772</v>
      </c>
      <c r="BG133" s="7" t="s">
        <v>2782</v>
      </c>
      <c r="BH133" s="7"/>
      <c r="BI133" s="7" t="s">
        <v>2815</v>
      </c>
      <c r="BJ133" s="12" t="s">
        <v>718</v>
      </c>
      <c r="BK133" s="12" t="s">
        <v>3463</v>
      </c>
      <c r="BL133" s="12" t="s">
        <v>3464</v>
      </c>
      <c r="BM133" s="7" t="s">
        <v>787</v>
      </c>
      <c r="BN133" s="7"/>
      <c r="BO133" s="12"/>
      <c r="BP133" s="12" t="s">
        <v>3545</v>
      </c>
      <c r="BQ133" s="12">
        <f>CV133</f>
        <v>-0.16269900000000001</v>
      </c>
      <c r="BR133" s="12" t="s">
        <v>3514</v>
      </c>
      <c r="BS133" s="12">
        <v>-0.28100000000000003</v>
      </c>
      <c r="BT133" s="12"/>
      <c r="BU133" s="12"/>
      <c r="BV133" s="12" t="s">
        <v>1077</v>
      </c>
      <c r="BW133" s="12" t="s">
        <v>1077</v>
      </c>
      <c r="BX133" s="12" t="s">
        <v>1077</v>
      </c>
      <c r="BY133" s="12">
        <v>-1.58</v>
      </c>
      <c r="BZ133" s="12"/>
      <c r="CA133" s="12" t="s">
        <v>1077</v>
      </c>
      <c r="CB133" s="12" t="s">
        <v>1077</v>
      </c>
      <c r="CC133" s="12" t="s">
        <v>1077</v>
      </c>
      <c r="CD133" s="12" t="s">
        <v>1077</v>
      </c>
      <c r="CE133" s="12" t="s">
        <v>1077</v>
      </c>
      <c r="CF133" s="12"/>
      <c r="CG133" s="12"/>
      <c r="CH133" s="12">
        <f>BQ133/BY133</f>
        <v>0.10297405063291139</v>
      </c>
      <c r="CI133" s="12" t="s">
        <v>3553</v>
      </c>
      <c r="CJ133" s="12">
        <v>0.44</v>
      </c>
      <c r="CK133" s="12" t="s">
        <v>3824</v>
      </c>
      <c r="CL133" s="12" t="s">
        <v>1077</v>
      </c>
      <c r="CM133" s="12" t="s">
        <v>1077</v>
      </c>
      <c r="CN133" s="12">
        <v>6.36</v>
      </c>
      <c r="CO133" s="12" t="s">
        <v>1043</v>
      </c>
      <c r="CP133" s="12">
        <v>1</v>
      </c>
      <c r="CQ133" s="12">
        <v>18</v>
      </c>
      <c r="CR133" s="12">
        <v>1</v>
      </c>
      <c r="CS133" s="12">
        <v>454</v>
      </c>
      <c r="CT133" s="12">
        <v>9.0969999999999995</v>
      </c>
      <c r="CU133" s="12">
        <v>0.57899999999999996</v>
      </c>
      <c r="CV133" s="12">
        <f>BS133*CU133</f>
        <v>-0.16269900000000001</v>
      </c>
      <c r="CW133" s="12"/>
      <c r="CX133" s="57"/>
    </row>
    <row r="134" spans="1:102" ht="16.5" x14ac:dyDescent="0.35">
      <c r="A134" s="56">
        <v>72</v>
      </c>
      <c r="B134" s="12" t="s">
        <v>3761</v>
      </c>
      <c r="C134" s="12">
        <v>72.3</v>
      </c>
      <c r="D134" s="12" t="s">
        <v>2369</v>
      </c>
      <c r="E134" s="12" t="s">
        <v>464</v>
      </c>
      <c r="F134" s="12">
        <v>3</v>
      </c>
      <c r="G134" s="12" t="s">
        <v>349</v>
      </c>
      <c r="H134" s="12" t="s">
        <v>2805</v>
      </c>
      <c r="I134" s="12" t="s">
        <v>1285</v>
      </c>
      <c r="J134" s="12" t="s">
        <v>1224</v>
      </c>
      <c r="K134" s="12" t="s">
        <v>1225</v>
      </c>
      <c r="L134" s="12" t="s">
        <v>581</v>
      </c>
      <c r="M134" s="12" t="s">
        <v>3237</v>
      </c>
      <c r="N134" s="12" t="s">
        <v>596</v>
      </c>
      <c r="O134" s="12" t="s">
        <v>3400</v>
      </c>
      <c r="P134" s="12" t="s">
        <v>3402</v>
      </c>
      <c r="Q134" s="12">
        <v>0</v>
      </c>
      <c r="R134" s="12">
        <v>0</v>
      </c>
      <c r="S134" s="12">
        <v>1</v>
      </c>
      <c r="T134" s="12">
        <v>0</v>
      </c>
      <c r="U134" s="12">
        <v>0</v>
      </c>
      <c r="V134" s="12">
        <v>0</v>
      </c>
      <c r="W134" s="12">
        <v>0</v>
      </c>
      <c r="X134" s="12">
        <v>0</v>
      </c>
      <c r="Y134" s="12">
        <v>0</v>
      </c>
      <c r="Z134" s="12">
        <v>0</v>
      </c>
      <c r="AA134" s="12">
        <v>0</v>
      </c>
      <c r="AB134" s="12">
        <v>0</v>
      </c>
      <c r="AC134" s="12">
        <v>0</v>
      </c>
      <c r="AD134" s="12">
        <v>0</v>
      </c>
      <c r="AE134" s="12">
        <v>0</v>
      </c>
      <c r="AF134" s="12">
        <v>0</v>
      </c>
      <c r="AG134" s="12">
        <v>0</v>
      </c>
      <c r="AH134" s="12">
        <v>0</v>
      </c>
      <c r="AI134" s="12">
        <v>0</v>
      </c>
      <c r="AJ134" s="12">
        <v>1</v>
      </c>
      <c r="AK134" s="12">
        <v>0</v>
      </c>
      <c r="AL134" s="12" t="s">
        <v>607</v>
      </c>
      <c r="AM134" s="7" t="s">
        <v>608</v>
      </c>
      <c r="AN134" s="7" t="s">
        <v>646</v>
      </c>
      <c r="AO134" s="7">
        <v>2009</v>
      </c>
      <c r="AP134" s="12" t="s">
        <v>3458</v>
      </c>
      <c r="AQ134" s="12">
        <v>1298</v>
      </c>
      <c r="AR134" s="12">
        <v>1</v>
      </c>
      <c r="AS134" s="12" t="s">
        <v>555</v>
      </c>
      <c r="AT134" s="7" t="s">
        <v>212</v>
      </c>
      <c r="AU134" s="12">
        <v>0</v>
      </c>
      <c r="AV134" s="12">
        <v>1</v>
      </c>
      <c r="AW134" s="12">
        <v>0</v>
      </c>
      <c r="AX134" s="12">
        <v>0</v>
      </c>
      <c r="AY134" s="7">
        <v>0</v>
      </c>
      <c r="AZ134" s="12">
        <v>0</v>
      </c>
      <c r="BA134" s="12">
        <v>1</v>
      </c>
      <c r="BB134" s="12">
        <v>1</v>
      </c>
      <c r="BC134" s="12">
        <v>0</v>
      </c>
      <c r="BD134" s="12">
        <v>1</v>
      </c>
      <c r="BE134" s="12">
        <v>0</v>
      </c>
      <c r="BF134" s="7" t="s">
        <v>766</v>
      </c>
      <c r="BG134" s="7" t="s">
        <v>159</v>
      </c>
      <c r="BH134" s="7"/>
      <c r="BI134" s="7" t="s">
        <v>2806</v>
      </c>
      <c r="BJ134" s="12" t="s">
        <v>3459</v>
      </c>
      <c r="BK134" s="12" t="s">
        <v>1044</v>
      </c>
      <c r="BL134" s="12" t="s">
        <v>3480</v>
      </c>
      <c r="BM134" s="7" t="s">
        <v>788</v>
      </c>
      <c r="BN134" s="7"/>
      <c r="BO134" s="12"/>
      <c r="BP134" s="12" t="s">
        <v>4025</v>
      </c>
      <c r="BQ134" s="12">
        <v>-0.06</v>
      </c>
      <c r="BR134" s="12" t="s">
        <v>1252</v>
      </c>
      <c r="BS134" s="12">
        <v>-4.2506000000000002E-3</v>
      </c>
      <c r="BT134" s="12"/>
      <c r="BU134" s="12">
        <f>EXP(BS134)</f>
        <v>0.99575842101407974</v>
      </c>
      <c r="BV134" s="12" t="s">
        <v>3416</v>
      </c>
      <c r="BW134" s="12" t="s">
        <v>1077</v>
      </c>
      <c r="BX134" s="12" t="s">
        <v>1077</v>
      </c>
      <c r="BY134" s="12">
        <f>BS134/CF134</f>
        <v>-1.5729563704992044</v>
      </c>
      <c r="BZ134" s="12" t="s">
        <v>3562</v>
      </c>
      <c r="CA134" s="12">
        <v>-1.57</v>
      </c>
      <c r="CB134" s="12" t="s">
        <v>1077</v>
      </c>
      <c r="CC134" s="12" t="s">
        <v>1077</v>
      </c>
      <c r="CD134" s="12" t="s">
        <v>1100</v>
      </c>
      <c r="CE134" s="12">
        <v>0.11600000000000001</v>
      </c>
      <c r="CF134" s="12">
        <v>2.7022999999999999E-3</v>
      </c>
      <c r="CG134" s="12" t="s">
        <v>1252</v>
      </c>
      <c r="CH134" s="12">
        <f>BQ134/BY134</f>
        <v>3.8144732508351757E-2</v>
      </c>
      <c r="CI134" s="12" t="s">
        <v>3553</v>
      </c>
      <c r="CJ134" s="12">
        <v>1.17E-2</v>
      </c>
      <c r="CK134" s="12" t="s">
        <v>3827</v>
      </c>
      <c r="CL134" s="12">
        <v>-1091.6280999999999</v>
      </c>
      <c r="CM134" s="12" t="s">
        <v>1077</v>
      </c>
      <c r="CN134" s="12" t="s">
        <v>1077</v>
      </c>
      <c r="CO134" s="12" t="s">
        <v>1077</v>
      </c>
      <c r="CP134" s="12"/>
      <c r="CQ134" s="12"/>
      <c r="CR134" s="12"/>
      <c r="CS134" s="12" t="s">
        <v>1077</v>
      </c>
      <c r="CT134" s="12" t="s">
        <v>1077</v>
      </c>
      <c r="CU134" s="12" t="s">
        <v>1077</v>
      </c>
      <c r="CV134" s="12" t="s">
        <v>1077</v>
      </c>
      <c r="CW134" s="12"/>
      <c r="CX134" s="57"/>
    </row>
    <row r="135" spans="1:102" ht="16.5" x14ac:dyDescent="0.35">
      <c r="A135" s="56">
        <v>73</v>
      </c>
      <c r="B135" s="12" t="s">
        <v>3762</v>
      </c>
      <c r="C135" s="12">
        <v>73.150000000000006</v>
      </c>
      <c r="D135" s="12" t="s">
        <v>2703</v>
      </c>
      <c r="E135" s="12" t="s">
        <v>467</v>
      </c>
      <c r="F135" s="12">
        <v>3</v>
      </c>
      <c r="G135" s="12" t="s">
        <v>349</v>
      </c>
      <c r="H135" s="12" t="s">
        <v>2805</v>
      </c>
      <c r="I135" s="12" t="s">
        <v>1285</v>
      </c>
      <c r="J135" s="12" t="s">
        <v>556</v>
      </c>
      <c r="K135" s="12" t="s">
        <v>585</v>
      </c>
      <c r="L135" s="12" t="s">
        <v>558</v>
      </c>
      <c r="M135" s="12" t="s">
        <v>3237</v>
      </c>
      <c r="N135" s="12" t="s">
        <v>3435</v>
      </c>
      <c r="O135" s="12" t="s">
        <v>3400</v>
      </c>
      <c r="P135" s="12" t="s">
        <v>3401</v>
      </c>
      <c r="Q135" s="12">
        <v>0</v>
      </c>
      <c r="R135" s="12">
        <v>0</v>
      </c>
      <c r="S135" s="12">
        <v>0</v>
      </c>
      <c r="T135" s="12">
        <v>0</v>
      </c>
      <c r="U135" s="12">
        <v>0</v>
      </c>
      <c r="V135" s="12">
        <v>1</v>
      </c>
      <c r="W135" s="12">
        <v>0</v>
      </c>
      <c r="X135" s="12">
        <v>0</v>
      </c>
      <c r="Y135" s="12">
        <v>0</v>
      </c>
      <c r="Z135" s="12">
        <v>0</v>
      </c>
      <c r="AA135" s="12">
        <v>0</v>
      </c>
      <c r="AB135" s="12">
        <v>0</v>
      </c>
      <c r="AC135" s="12">
        <v>1</v>
      </c>
      <c r="AD135" s="12">
        <v>0</v>
      </c>
      <c r="AE135" s="12">
        <v>0</v>
      </c>
      <c r="AF135" s="12">
        <v>0</v>
      </c>
      <c r="AG135" s="12">
        <v>0</v>
      </c>
      <c r="AH135" s="12">
        <v>0</v>
      </c>
      <c r="AI135" s="12">
        <v>0</v>
      </c>
      <c r="AJ135" s="12">
        <v>0</v>
      </c>
      <c r="AK135" s="12">
        <v>0</v>
      </c>
      <c r="AL135" s="12" t="s">
        <v>678</v>
      </c>
      <c r="AM135" s="7" t="s">
        <v>608</v>
      </c>
      <c r="AN135" s="7" t="s">
        <v>635</v>
      </c>
      <c r="AO135" s="7">
        <v>2011</v>
      </c>
      <c r="AP135" s="12" t="s">
        <v>3235</v>
      </c>
      <c r="AQ135" s="12">
        <v>53</v>
      </c>
      <c r="AR135" s="12">
        <v>1</v>
      </c>
      <c r="AS135" s="12" t="s">
        <v>555</v>
      </c>
      <c r="AT135" s="7" t="s">
        <v>212</v>
      </c>
      <c r="AU135" s="12">
        <v>1</v>
      </c>
      <c r="AV135" s="12">
        <v>0</v>
      </c>
      <c r="AW135" s="12">
        <v>0</v>
      </c>
      <c r="AX135" s="12">
        <v>1</v>
      </c>
      <c r="AY135" s="7">
        <v>0</v>
      </c>
      <c r="AZ135" s="12">
        <v>0</v>
      </c>
      <c r="BA135" s="12">
        <v>1</v>
      </c>
      <c r="BB135" s="12">
        <v>1</v>
      </c>
      <c r="BC135" s="12">
        <v>0</v>
      </c>
      <c r="BD135" s="12">
        <v>1</v>
      </c>
      <c r="BE135" s="12">
        <v>1</v>
      </c>
      <c r="BF135" s="7" t="s">
        <v>2820</v>
      </c>
      <c r="BG135" s="7" t="s">
        <v>985</v>
      </c>
      <c r="BH135" s="7"/>
      <c r="BI135" s="7" t="s">
        <v>2818</v>
      </c>
      <c r="BJ135" s="12" t="s">
        <v>718</v>
      </c>
      <c r="BK135" s="12" t="s">
        <v>3467</v>
      </c>
      <c r="BL135" s="12" t="s">
        <v>3470</v>
      </c>
      <c r="BM135" s="7" t="s">
        <v>787</v>
      </c>
      <c r="BN135" s="7"/>
      <c r="BO135" s="12"/>
      <c r="BP135" s="12" t="s">
        <v>3536</v>
      </c>
      <c r="BQ135" s="12">
        <f>CV135</f>
        <v>-1.0449050752569751</v>
      </c>
      <c r="BR135" s="12" t="s">
        <v>3506</v>
      </c>
      <c r="BS135" s="12">
        <v>-539.58699999999999</v>
      </c>
      <c r="BT135" s="12"/>
      <c r="BU135" s="12"/>
      <c r="BV135" s="12" t="s">
        <v>1077</v>
      </c>
      <c r="BW135" s="12">
        <v>-0.438</v>
      </c>
      <c r="BX135" s="12" t="s">
        <v>3422</v>
      </c>
      <c r="BY135" s="12">
        <v>-1.57</v>
      </c>
      <c r="BZ135" s="12"/>
      <c r="CA135" s="12" t="s">
        <v>1077</v>
      </c>
      <c r="CB135" s="12" t="s">
        <v>1077</v>
      </c>
      <c r="CC135" s="12" t="s">
        <v>1077</v>
      </c>
      <c r="CD135" s="12" t="s">
        <v>1077</v>
      </c>
      <c r="CE135" s="12">
        <v>0.125</v>
      </c>
      <c r="CF135" s="12"/>
      <c r="CG135" s="12"/>
      <c r="CH135" s="12">
        <f>BQ135/BY135</f>
        <v>0.66554463392164009</v>
      </c>
      <c r="CI135" s="12" t="s">
        <v>3553</v>
      </c>
      <c r="CJ135" s="12">
        <v>0.85499999999999998</v>
      </c>
      <c r="CK135" s="12" t="s">
        <v>3824</v>
      </c>
      <c r="CL135" s="12" t="s">
        <v>1077</v>
      </c>
      <c r="CM135" s="12" t="s">
        <v>1077</v>
      </c>
      <c r="CN135" s="12" t="s">
        <v>1077</v>
      </c>
      <c r="CO135" s="12" t="s">
        <v>1077</v>
      </c>
      <c r="CP135" s="12">
        <v>1</v>
      </c>
      <c r="CQ135" s="12">
        <v>16</v>
      </c>
      <c r="CR135" s="12">
        <v>1</v>
      </c>
      <c r="CS135" s="12">
        <v>36</v>
      </c>
      <c r="CT135" s="12">
        <v>4358.3999999999996</v>
      </c>
      <c r="CU135" s="12">
        <v>8.44</v>
      </c>
      <c r="CV135" s="12">
        <f>BS135*(CU135/CT135)</f>
        <v>-1.0449050752569751</v>
      </c>
      <c r="CW135" s="12"/>
      <c r="CX135" s="57"/>
    </row>
    <row r="136" spans="1:102" ht="16.5" x14ac:dyDescent="0.35">
      <c r="A136" s="56">
        <v>15</v>
      </c>
      <c r="B136" s="12" t="s">
        <v>3706</v>
      </c>
      <c r="C136" s="12">
        <v>15.1</v>
      </c>
      <c r="D136" s="12" t="s">
        <v>1598</v>
      </c>
      <c r="E136" s="12" t="s">
        <v>317</v>
      </c>
      <c r="F136" s="12" t="s">
        <v>3916</v>
      </c>
      <c r="G136" s="12" t="s">
        <v>349</v>
      </c>
      <c r="H136" s="12" t="s">
        <v>2805</v>
      </c>
      <c r="I136" s="12" t="s">
        <v>1285</v>
      </c>
      <c r="J136" s="12" t="s">
        <v>556</v>
      </c>
      <c r="K136" s="12" t="s">
        <v>564</v>
      </c>
      <c r="L136" s="12" t="s">
        <v>558</v>
      </c>
      <c r="M136" s="12" t="s">
        <v>3164</v>
      </c>
      <c r="N136" s="12"/>
      <c r="O136" s="12" t="s">
        <v>3400</v>
      </c>
      <c r="P136" s="12" t="s">
        <v>3403</v>
      </c>
      <c r="Q136" s="12">
        <v>1</v>
      </c>
      <c r="R136" s="12">
        <v>0</v>
      </c>
      <c r="S136" s="12">
        <v>0</v>
      </c>
      <c r="T136" s="12">
        <v>0</v>
      </c>
      <c r="U136" s="12">
        <v>0</v>
      </c>
      <c r="V136" s="12">
        <v>0</v>
      </c>
      <c r="W136" s="12">
        <v>0</v>
      </c>
      <c r="X136" s="12">
        <v>0</v>
      </c>
      <c r="Y136" s="12">
        <v>0</v>
      </c>
      <c r="Z136" s="12">
        <v>0</v>
      </c>
      <c r="AA136" s="12">
        <v>0</v>
      </c>
      <c r="AB136" s="12">
        <v>1</v>
      </c>
      <c r="AC136" s="12">
        <v>0</v>
      </c>
      <c r="AD136" s="12">
        <v>0</v>
      </c>
      <c r="AE136" s="12">
        <v>0</v>
      </c>
      <c r="AF136" s="12">
        <v>0</v>
      </c>
      <c r="AG136" s="12">
        <v>0</v>
      </c>
      <c r="AH136" s="12">
        <v>0</v>
      </c>
      <c r="AI136" s="12">
        <v>0</v>
      </c>
      <c r="AJ136" s="12">
        <v>0</v>
      </c>
      <c r="AK136" s="12">
        <v>0</v>
      </c>
      <c r="AL136" s="12" t="s">
        <v>3448</v>
      </c>
      <c r="AM136" s="7" t="s">
        <v>608</v>
      </c>
      <c r="AN136" s="7" t="s">
        <v>636</v>
      </c>
      <c r="AO136" s="7">
        <v>2000</v>
      </c>
      <c r="AP136" s="12" t="s">
        <v>3458</v>
      </c>
      <c r="AQ136" s="12">
        <v>397</v>
      </c>
      <c r="AR136" s="12">
        <v>1</v>
      </c>
      <c r="AS136" s="12" t="s">
        <v>555</v>
      </c>
      <c r="AT136" s="7" t="s">
        <v>349</v>
      </c>
      <c r="AU136" s="12">
        <v>0</v>
      </c>
      <c r="AV136" s="12">
        <v>0</v>
      </c>
      <c r="AW136" s="12">
        <v>0</v>
      </c>
      <c r="AX136" s="12">
        <v>0</v>
      </c>
      <c r="AY136" s="7">
        <v>0</v>
      </c>
      <c r="AZ136" s="12">
        <v>0</v>
      </c>
      <c r="BA136" s="12">
        <v>1</v>
      </c>
      <c r="BB136" s="12">
        <v>1</v>
      </c>
      <c r="BC136" s="12">
        <v>0</v>
      </c>
      <c r="BD136" s="12">
        <v>0</v>
      </c>
      <c r="BE136" s="12">
        <v>0</v>
      </c>
      <c r="BF136" s="7" t="s">
        <v>3259</v>
      </c>
      <c r="BG136" s="7" t="s">
        <v>813</v>
      </c>
      <c r="BH136" s="7">
        <v>1</v>
      </c>
      <c r="BI136" s="7" t="s">
        <v>3253</v>
      </c>
      <c r="BJ136" s="12" t="s">
        <v>3460</v>
      </c>
      <c r="BK136" s="12" t="s">
        <v>3472</v>
      </c>
      <c r="BL136" s="12" t="s">
        <v>3474</v>
      </c>
      <c r="BM136" s="7" t="s">
        <v>787</v>
      </c>
      <c r="BN136" s="7"/>
      <c r="BO136" s="12" t="s">
        <v>1208</v>
      </c>
      <c r="BP136" s="12" t="s">
        <v>1262</v>
      </c>
      <c r="BQ136" s="12"/>
      <c r="BR136" s="12" t="s">
        <v>1077</v>
      </c>
      <c r="BS136" s="12">
        <v>-0.51559999999999995</v>
      </c>
      <c r="BT136" s="12"/>
      <c r="BU136" s="12">
        <f>EXP(BS136)</f>
        <v>0.59714220179006683</v>
      </c>
      <c r="BV136" s="12" t="s">
        <v>3416</v>
      </c>
      <c r="BW136" s="12" t="s">
        <v>1077</v>
      </c>
      <c r="BX136" s="12" t="s">
        <v>1077</v>
      </c>
      <c r="BY136" s="12">
        <v>-1.55</v>
      </c>
      <c r="BZ136" s="12"/>
      <c r="CA136" s="12" t="s">
        <v>1077</v>
      </c>
      <c r="CB136" s="12" t="s">
        <v>1077</v>
      </c>
      <c r="CC136" s="12" t="s">
        <v>1077</v>
      </c>
      <c r="CD136" s="12" t="s">
        <v>1077</v>
      </c>
      <c r="CE136" s="12" t="s">
        <v>1077</v>
      </c>
      <c r="CF136" s="12"/>
      <c r="CG136" s="12"/>
      <c r="CH136" s="12"/>
      <c r="CI136" s="12"/>
      <c r="CJ136" s="12">
        <v>0.46800000000000003</v>
      </c>
      <c r="CK136" s="12" t="s">
        <v>3828</v>
      </c>
      <c r="CL136" s="12" t="s">
        <v>1077</v>
      </c>
      <c r="CM136" s="12" t="s">
        <v>1077</v>
      </c>
      <c r="CN136" s="12" t="s">
        <v>1077</v>
      </c>
      <c r="CO136" s="12" t="s">
        <v>1077</v>
      </c>
      <c r="CP136" s="12"/>
      <c r="CQ136" s="12"/>
      <c r="CR136" s="12"/>
      <c r="CS136" s="12" t="s">
        <v>1077</v>
      </c>
      <c r="CT136" s="12" t="s">
        <v>1077</v>
      </c>
      <c r="CU136" s="12">
        <v>4.0509865549153132E-2</v>
      </c>
      <c r="CV136" s="12"/>
      <c r="CW136" s="12"/>
      <c r="CX136" s="57"/>
    </row>
    <row r="137" spans="1:102" ht="16.5" x14ac:dyDescent="0.35">
      <c r="A137" s="56">
        <v>139</v>
      </c>
      <c r="B137" s="12" t="s">
        <v>3154</v>
      </c>
      <c r="C137" s="12">
        <v>139.30000000000001</v>
      </c>
      <c r="D137" s="12" t="s">
        <v>2950</v>
      </c>
      <c r="E137" s="12" t="s">
        <v>3372</v>
      </c>
      <c r="F137" s="12">
        <v>3</v>
      </c>
      <c r="G137" s="12" t="s">
        <v>349</v>
      </c>
      <c r="H137" s="12" t="s">
        <v>2805</v>
      </c>
      <c r="I137" s="12" t="s">
        <v>1285</v>
      </c>
      <c r="J137" s="12" t="s">
        <v>556</v>
      </c>
      <c r="K137" s="12"/>
      <c r="L137" s="12" t="s">
        <v>558</v>
      </c>
      <c r="M137" s="12" t="s">
        <v>3261</v>
      </c>
      <c r="N137" s="12" t="s">
        <v>3435</v>
      </c>
      <c r="O137" s="12" t="s">
        <v>3400</v>
      </c>
      <c r="P137" s="12" t="s">
        <v>3401</v>
      </c>
      <c r="Q137" s="12">
        <v>0</v>
      </c>
      <c r="R137" s="12">
        <v>0</v>
      </c>
      <c r="S137" s="12">
        <v>0</v>
      </c>
      <c r="T137" s="12">
        <v>1</v>
      </c>
      <c r="U137" s="12">
        <v>0</v>
      </c>
      <c r="V137" s="12">
        <v>0</v>
      </c>
      <c r="W137" s="12">
        <v>0</v>
      </c>
      <c r="X137" s="12">
        <v>0</v>
      </c>
      <c r="Y137" s="12">
        <v>0</v>
      </c>
      <c r="Z137" s="12">
        <v>0</v>
      </c>
      <c r="AA137" s="12">
        <v>0</v>
      </c>
      <c r="AB137" s="12">
        <v>0</v>
      </c>
      <c r="AC137" s="12">
        <v>1</v>
      </c>
      <c r="AD137" s="12">
        <v>0</v>
      </c>
      <c r="AE137" s="12">
        <v>0</v>
      </c>
      <c r="AF137" s="12">
        <v>0</v>
      </c>
      <c r="AG137" s="12">
        <v>0</v>
      </c>
      <c r="AH137" s="12">
        <v>0</v>
      </c>
      <c r="AI137" s="12">
        <v>0</v>
      </c>
      <c r="AJ137" s="12">
        <v>0</v>
      </c>
      <c r="AK137" s="12">
        <v>0</v>
      </c>
      <c r="AL137" s="12" t="s">
        <v>723</v>
      </c>
      <c r="AM137" s="12" t="s">
        <v>3101</v>
      </c>
      <c r="AN137" s="12" t="s">
        <v>614</v>
      </c>
      <c r="AO137" s="12" t="s">
        <v>3270</v>
      </c>
      <c r="AP137" s="12" t="s">
        <v>3235</v>
      </c>
      <c r="AQ137" s="12">
        <v>120</v>
      </c>
      <c r="AR137" s="12">
        <v>1</v>
      </c>
      <c r="AS137" s="12" t="s">
        <v>555</v>
      </c>
      <c r="AT137" s="12" t="s">
        <v>212</v>
      </c>
      <c r="AU137" s="12">
        <v>0</v>
      </c>
      <c r="AV137" s="12">
        <v>0</v>
      </c>
      <c r="AW137" s="12">
        <v>0</v>
      </c>
      <c r="AX137" s="12">
        <v>1</v>
      </c>
      <c r="AY137" s="7">
        <v>1</v>
      </c>
      <c r="AZ137" s="12">
        <v>1</v>
      </c>
      <c r="BA137" s="12">
        <v>0</v>
      </c>
      <c r="BB137" s="12">
        <v>0</v>
      </c>
      <c r="BC137" s="12">
        <v>0</v>
      </c>
      <c r="BD137" s="12">
        <v>0</v>
      </c>
      <c r="BE137" s="12">
        <v>1</v>
      </c>
      <c r="BF137" s="12" t="s">
        <v>2820</v>
      </c>
      <c r="BG137" s="12" t="s">
        <v>3059</v>
      </c>
      <c r="BH137" s="12"/>
      <c r="BI137" s="12" t="s">
        <v>3247</v>
      </c>
      <c r="BJ137" s="12" t="s">
        <v>718</v>
      </c>
      <c r="BK137" s="12" t="s">
        <v>3463</v>
      </c>
      <c r="BL137" s="12" t="s">
        <v>3481</v>
      </c>
      <c r="BM137" s="12" t="s">
        <v>787</v>
      </c>
      <c r="BN137" s="7"/>
      <c r="BO137" s="12"/>
      <c r="BP137" s="12" t="s">
        <v>3567</v>
      </c>
      <c r="BQ137" s="12"/>
      <c r="BR137" s="12"/>
      <c r="BS137" s="12">
        <v>-8.8999999999999999E-3</v>
      </c>
      <c r="BT137" s="12"/>
      <c r="BU137" s="12"/>
      <c r="BV137" s="12"/>
      <c r="BW137" s="12"/>
      <c r="BX137" s="12"/>
      <c r="BY137" s="12">
        <f>BS137/CF137</f>
        <v>-1.5344827586206897</v>
      </c>
      <c r="BZ137" s="12" t="s">
        <v>4041</v>
      </c>
      <c r="CA137" s="12"/>
      <c r="CB137" s="12"/>
      <c r="CC137" s="12"/>
      <c r="CD137" s="12"/>
      <c r="CE137" s="12" t="s">
        <v>3110</v>
      </c>
      <c r="CF137" s="12">
        <v>5.7999999999999996E-3</v>
      </c>
      <c r="CG137" s="12" t="s">
        <v>1252</v>
      </c>
      <c r="CH137" s="12"/>
      <c r="CI137" s="12"/>
      <c r="CJ137" s="12">
        <v>0.68500000000000005</v>
      </c>
      <c r="CK137" s="12" t="s">
        <v>3828</v>
      </c>
      <c r="CL137" s="12"/>
      <c r="CM137" s="12"/>
      <c r="CN137" s="12"/>
      <c r="CO137" s="12"/>
      <c r="CP137" s="12">
        <v>1</v>
      </c>
      <c r="CQ137" s="12">
        <v>15</v>
      </c>
      <c r="CR137" s="12">
        <v>1</v>
      </c>
      <c r="CS137" s="12">
        <f>AQ137-(CP137*CQ137)-CR137</f>
        <v>104</v>
      </c>
      <c r="CT137" s="12"/>
      <c r="CU137" s="12"/>
      <c r="CV137" s="12"/>
      <c r="CW137" s="12"/>
      <c r="CX137" s="57"/>
    </row>
    <row r="138" spans="1:102" x14ac:dyDescent="0.35">
      <c r="A138" s="56">
        <v>25</v>
      </c>
      <c r="B138" s="12" t="s">
        <v>3716</v>
      </c>
      <c r="C138" s="12">
        <v>25.1</v>
      </c>
      <c r="D138" s="12" t="s">
        <v>1800</v>
      </c>
      <c r="E138" s="12" t="s">
        <v>335</v>
      </c>
      <c r="F138" s="12">
        <v>3</v>
      </c>
      <c r="G138" s="12" t="s">
        <v>349</v>
      </c>
      <c r="H138" s="12" t="s">
        <v>2805</v>
      </c>
      <c r="I138" s="12" t="s">
        <v>1285</v>
      </c>
      <c r="J138" s="12" t="s">
        <v>1158</v>
      </c>
      <c r="K138" s="12" t="s">
        <v>564</v>
      </c>
      <c r="L138" s="12" t="s">
        <v>581</v>
      </c>
      <c r="M138" s="12" t="s">
        <v>3237</v>
      </c>
      <c r="N138" s="12" t="s">
        <v>3437</v>
      </c>
      <c r="O138" s="12" t="s">
        <v>3400</v>
      </c>
      <c r="P138" s="12" t="s">
        <v>3403</v>
      </c>
      <c r="Q138" s="12">
        <v>0</v>
      </c>
      <c r="R138" s="12">
        <v>0</v>
      </c>
      <c r="S138" s="12">
        <v>0</v>
      </c>
      <c r="T138" s="12">
        <v>0</v>
      </c>
      <c r="U138" s="12">
        <v>0</v>
      </c>
      <c r="V138" s="12">
        <v>0</v>
      </c>
      <c r="W138" s="12">
        <v>1</v>
      </c>
      <c r="X138" s="12">
        <v>0</v>
      </c>
      <c r="Y138" s="12">
        <v>0</v>
      </c>
      <c r="Z138" s="12">
        <v>0</v>
      </c>
      <c r="AA138" s="12">
        <v>0</v>
      </c>
      <c r="AB138" s="12">
        <v>1</v>
      </c>
      <c r="AC138" s="12">
        <v>0</v>
      </c>
      <c r="AD138" s="12">
        <v>0</v>
      </c>
      <c r="AE138" s="12">
        <v>0</v>
      </c>
      <c r="AF138" s="12">
        <v>0</v>
      </c>
      <c r="AG138" s="12">
        <v>0</v>
      </c>
      <c r="AH138" s="12">
        <v>0</v>
      </c>
      <c r="AI138" s="12">
        <v>0</v>
      </c>
      <c r="AJ138" s="12">
        <v>0</v>
      </c>
      <c r="AK138" s="12">
        <v>0</v>
      </c>
      <c r="AL138" s="12" t="s">
        <v>3448</v>
      </c>
      <c r="AM138" s="7" t="s">
        <v>608</v>
      </c>
      <c r="AN138" s="7" t="s">
        <v>634</v>
      </c>
      <c r="AO138" s="7">
        <v>2000</v>
      </c>
      <c r="AP138" s="12" t="s">
        <v>3458</v>
      </c>
      <c r="AQ138" s="12">
        <v>2576</v>
      </c>
      <c r="AR138" s="12">
        <v>1</v>
      </c>
      <c r="AS138" s="12" t="s">
        <v>755</v>
      </c>
      <c r="AT138" s="7" t="s">
        <v>349</v>
      </c>
      <c r="AU138" s="12">
        <v>0</v>
      </c>
      <c r="AV138" s="12">
        <v>0</v>
      </c>
      <c r="AW138" s="12">
        <v>0</v>
      </c>
      <c r="AX138" s="12">
        <v>0</v>
      </c>
      <c r="AY138" s="7">
        <v>1</v>
      </c>
      <c r="AZ138" s="12">
        <v>1</v>
      </c>
      <c r="BA138" s="12">
        <v>1</v>
      </c>
      <c r="BB138" s="12">
        <v>1</v>
      </c>
      <c r="BC138" s="12">
        <v>1</v>
      </c>
      <c r="BD138" s="12">
        <v>1</v>
      </c>
      <c r="BE138" s="12">
        <v>1</v>
      </c>
      <c r="BF138" s="7" t="s">
        <v>772</v>
      </c>
      <c r="BG138" s="7" t="s">
        <v>2789</v>
      </c>
      <c r="BH138" s="7"/>
      <c r="BI138" s="7" t="s">
        <v>2816</v>
      </c>
      <c r="BJ138" s="12" t="s">
        <v>3460</v>
      </c>
      <c r="BK138" s="12" t="s">
        <v>3472</v>
      </c>
      <c r="BL138" s="12" t="s">
        <v>3482</v>
      </c>
      <c r="BM138" s="7" t="s">
        <v>788</v>
      </c>
      <c r="BN138" s="7"/>
      <c r="BO138" s="12"/>
      <c r="BP138" s="12" t="s">
        <v>4030</v>
      </c>
      <c r="BQ138" s="12">
        <f>CV138</f>
        <v>-0.44274999999999998</v>
      </c>
      <c r="BR138" s="12" t="s">
        <v>3527</v>
      </c>
      <c r="BS138" s="12">
        <v>-1.1499999999999999</v>
      </c>
      <c r="BT138" s="12"/>
      <c r="BU138" s="12">
        <f>EXP(BS138)</f>
        <v>0.31663676937905327</v>
      </c>
      <c r="BV138" s="12" t="s">
        <v>3416</v>
      </c>
      <c r="BW138" s="12" t="s">
        <v>1077</v>
      </c>
      <c r="BX138" s="12" t="s">
        <v>1077</v>
      </c>
      <c r="BY138" s="12">
        <f>BS138/CF138</f>
        <v>-1.5191545574636722</v>
      </c>
      <c r="BZ138" s="12" t="s">
        <v>4041</v>
      </c>
      <c r="CA138" s="12" t="s">
        <v>1077</v>
      </c>
      <c r="CB138" s="12" t="s">
        <v>1077</v>
      </c>
      <c r="CC138" s="12" t="s">
        <v>1077</v>
      </c>
      <c r="CD138" s="12" t="s">
        <v>1077</v>
      </c>
      <c r="CE138" s="12" t="s">
        <v>1077</v>
      </c>
      <c r="CF138" s="12">
        <v>0.75700000000000001</v>
      </c>
      <c r="CG138" s="12"/>
      <c r="CH138" s="12">
        <f>BQ138/BY138</f>
        <v>0.29144500000000001</v>
      </c>
      <c r="CI138" s="12" t="s">
        <v>3553</v>
      </c>
      <c r="CJ138" s="12">
        <v>14.282</v>
      </c>
      <c r="CK138" s="12" t="s">
        <v>1049</v>
      </c>
      <c r="CL138" s="12" t="s">
        <v>1077</v>
      </c>
      <c r="CM138" s="12" t="s">
        <v>1050</v>
      </c>
      <c r="CN138" s="12" t="s">
        <v>1077</v>
      </c>
      <c r="CO138" s="12" t="s">
        <v>1077</v>
      </c>
      <c r="CP138" s="12"/>
      <c r="CQ138" s="12"/>
      <c r="CR138" s="12"/>
      <c r="CS138" s="12" t="s">
        <v>1077</v>
      </c>
      <c r="CT138" s="12">
        <v>2.21</v>
      </c>
      <c r="CU138" s="12">
        <v>0.38500000000000001</v>
      </c>
      <c r="CV138" s="12">
        <f>BS138*CU138</f>
        <v>-0.44274999999999998</v>
      </c>
      <c r="CW138" s="12"/>
      <c r="CX138" s="57"/>
    </row>
    <row r="139" spans="1:102" ht="16.5" x14ac:dyDescent="0.35">
      <c r="A139" s="56">
        <v>15</v>
      </c>
      <c r="B139" s="12" t="s">
        <v>3706</v>
      </c>
      <c r="C139" s="12">
        <v>15.26</v>
      </c>
      <c r="D139" s="12" t="s">
        <v>1660</v>
      </c>
      <c r="E139" s="12" t="s">
        <v>306</v>
      </c>
      <c r="F139" s="12" t="s">
        <v>4090</v>
      </c>
      <c r="G139" s="12" t="s">
        <v>349</v>
      </c>
      <c r="H139" s="12" t="s">
        <v>2805</v>
      </c>
      <c r="I139" s="12" t="s">
        <v>1285</v>
      </c>
      <c r="J139" s="12" t="s">
        <v>556</v>
      </c>
      <c r="K139" s="12" t="s">
        <v>564</v>
      </c>
      <c r="L139" s="12" t="s">
        <v>558</v>
      </c>
      <c r="M139" s="12" t="s">
        <v>3164</v>
      </c>
      <c r="N139" s="12"/>
      <c r="O139" s="12" t="s">
        <v>3400</v>
      </c>
      <c r="P139" s="12" t="s">
        <v>3403</v>
      </c>
      <c r="Q139" s="12">
        <v>1</v>
      </c>
      <c r="R139" s="12">
        <v>0</v>
      </c>
      <c r="S139" s="12">
        <v>0</v>
      </c>
      <c r="T139" s="12">
        <v>0</v>
      </c>
      <c r="U139" s="12">
        <v>0</v>
      </c>
      <c r="V139" s="12">
        <v>0</v>
      </c>
      <c r="W139" s="12">
        <v>0</v>
      </c>
      <c r="X139" s="12">
        <v>0</v>
      </c>
      <c r="Y139" s="12">
        <v>0</v>
      </c>
      <c r="Z139" s="12">
        <v>0</v>
      </c>
      <c r="AA139" s="12">
        <v>0</v>
      </c>
      <c r="AB139" s="12">
        <v>1</v>
      </c>
      <c r="AC139" s="12">
        <v>0</v>
      </c>
      <c r="AD139" s="12">
        <v>0</v>
      </c>
      <c r="AE139" s="12">
        <v>0</v>
      </c>
      <c r="AF139" s="12">
        <v>0</v>
      </c>
      <c r="AG139" s="12">
        <v>0</v>
      </c>
      <c r="AH139" s="12">
        <v>0</v>
      </c>
      <c r="AI139" s="12">
        <v>0</v>
      </c>
      <c r="AJ139" s="12">
        <v>0</v>
      </c>
      <c r="AK139" s="12">
        <v>0</v>
      </c>
      <c r="AL139" s="12" t="s">
        <v>3448</v>
      </c>
      <c r="AM139" s="7" t="s">
        <v>608</v>
      </c>
      <c r="AN139" s="7" t="s">
        <v>633</v>
      </c>
      <c r="AO139" s="7">
        <v>2000</v>
      </c>
      <c r="AP139" s="12" t="s">
        <v>3458</v>
      </c>
      <c r="AQ139" s="12">
        <v>5680</v>
      </c>
      <c r="AR139" s="12">
        <v>2</v>
      </c>
      <c r="AS139" s="12" t="s">
        <v>755</v>
      </c>
      <c r="AT139" s="7" t="s">
        <v>349</v>
      </c>
      <c r="AU139" s="12">
        <v>0</v>
      </c>
      <c r="AV139" s="12">
        <v>0</v>
      </c>
      <c r="AW139" s="12">
        <v>0</v>
      </c>
      <c r="AX139" s="12">
        <v>0</v>
      </c>
      <c r="AY139" s="7">
        <v>0</v>
      </c>
      <c r="AZ139" s="12">
        <v>0</v>
      </c>
      <c r="BA139" s="12">
        <v>1</v>
      </c>
      <c r="BB139" s="12">
        <v>1</v>
      </c>
      <c r="BC139" s="12">
        <v>0</v>
      </c>
      <c r="BD139" s="12">
        <v>0</v>
      </c>
      <c r="BE139" s="12">
        <v>0</v>
      </c>
      <c r="BF139" s="7" t="s">
        <v>2820</v>
      </c>
      <c r="BG139" s="7" t="s">
        <v>802</v>
      </c>
      <c r="BH139" s="7">
        <v>1</v>
      </c>
      <c r="BI139" s="7" t="s">
        <v>3257</v>
      </c>
      <c r="BJ139" s="12" t="s">
        <v>3460</v>
      </c>
      <c r="BK139" s="12" t="s">
        <v>3472</v>
      </c>
      <c r="BL139" s="12" t="s">
        <v>3474</v>
      </c>
      <c r="BM139" s="7" t="s">
        <v>787</v>
      </c>
      <c r="BN139" s="7"/>
      <c r="BO139" s="12"/>
      <c r="BP139" s="12">
        <v>5</v>
      </c>
      <c r="BQ139" s="12"/>
      <c r="BR139" s="12" t="s">
        <v>1077</v>
      </c>
      <c r="BS139" s="12">
        <v>-22.831</v>
      </c>
      <c r="BT139" s="12"/>
      <c r="BU139" s="12"/>
      <c r="BV139" s="12" t="s">
        <v>1077</v>
      </c>
      <c r="BW139" s="12" t="s">
        <v>1077</v>
      </c>
      <c r="BX139" s="12" t="s">
        <v>1077</v>
      </c>
      <c r="BY139" s="12">
        <v>-1.51</v>
      </c>
      <c r="BZ139" s="12"/>
      <c r="CA139" s="12" t="s">
        <v>1077</v>
      </c>
      <c r="CB139" s="12" t="s">
        <v>1077</v>
      </c>
      <c r="CC139" s="12" t="s">
        <v>1077</v>
      </c>
      <c r="CD139" s="12" t="s">
        <v>1077</v>
      </c>
      <c r="CE139" s="12" t="s">
        <v>1077</v>
      </c>
      <c r="CF139" s="12"/>
      <c r="CG139" s="12"/>
      <c r="CH139" s="12"/>
      <c r="CI139" s="12"/>
      <c r="CJ139" s="12">
        <v>0.13</v>
      </c>
      <c r="CK139" s="12" t="s">
        <v>3828</v>
      </c>
      <c r="CL139" s="12" t="s">
        <v>1077</v>
      </c>
      <c r="CM139" s="12" t="s">
        <v>1077</v>
      </c>
      <c r="CN139" s="12" t="s">
        <v>1077</v>
      </c>
      <c r="CO139" s="12" t="s">
        <v>1077</v>
      </c>
      <c r="CP139" s="12">
        <v>1</v>
      </c>
      <c r="CQ139" s="12">
        <v>24</v>
      </c>
      <c r="CR139" s="12">
        <v>1</v>
      </c>
      <c r="CS139" s="12">
        <v>5655</v>
      </c>
      <c r="CT139" s="12" t="s">
        <v>1077</v>
      </c>
      <c r="CU139" s="12">
        <v>2.9683953204120831E-3</v>
      </c>
      <c r="CV139" s="12" t="s">
        <v>1137</v>
      </c>
      <c r="CW139" s="12"/>
      <c r="CX139" s="57"/>
    </row>
    <row r="140" spans="1:102" ht="16.5" x14ac:dyDescent="0.35">
      <c r="A140" s="56">
        <v>65</v>
      </c>
      <c r="B140" s="12" t="s">
        <v>3754</v>
      </c>
      <c r="C140" s="12">
        <v>65.8</v>
      </c>
      <c r="D140" s="12" t="s">
        <v>2316</v>
      </c>
      <c r="E140" s="12" t="s">
        <v>439</v>
      </c>
      <c r="F140" s="12">
        <v>3</v>
      </c>
      <c r="G140" s="12" t="s">
        <v>349</v>
      </c>
      <c r="H140" s="12" t="s">
        <v>2805</v>
      </c>
      <c r="I140" s="12" t="s">
        <v>1285</v>
      </c>
      <c r="J140" s="12" t="s">
        <v>556</v>
      </c>
      <c r="K140" s="12" t="s">
        <v>562</v>
      </c>
      <c r="L140" s="12" t="s">
        <v>558</v>
      </c>
      <c r="M140" s="12" t="s">
        <v>3237</v>
      </c>
      <c r="N140" s="12" t="s">
        <v>3435</v>
      </c>
      <c r="O140" s="12" t="s">
        <v>3400</v>
      </c>
      <c r="P140" s="12" t="s">
        <v>3401</v>
      </c>
      <c r="Q140" s="12">
        <v>0</v>
      </c>
      <c r="R140" s="12">
        <v>0</v>
      </c>
      <c r="S140" s="12">
        <v>0</v>
      </c>
      <c r="T140" s="12">
        <v>0</v>
      </c>
      <c r="U140" s="12">
        <v>0</v>
      </c>
      <c r="V140" s="12">
        <v>0</v>
      </c>
      <c r="W140" s="12">
        <v>1</v>
      </c>
      <c r="X140" s="12">
        <v>0</v>
      </c>
      <c r="Y140" s="12">
        <v>0</v>
      </c>
      <c r="Z140" s="12">
        <v>0</v>
      </c>
      <c r="AA140" s="12">
        <v>0</v>
      </c>
      <c r="AB140" s="12">
        <v>0</v>
      </c>
      <c r="AC140" s="12">
        <v>1</v>
      </c>
      <c r="AD140" s="12">
        <v>0</v>
      </c>
      <c r="AE140" s="12">
        <v>0</v>
      </c>
      <c r="AF140" s="12">
        <v>0</v>
      </c>
      <c r="AG140" s="12">
        <v>0</v>
      </c>
      <c r="AH140" s="12">
        <v>0</v>
      </c>
      <c r="AI140" s="12">
        <v>0</v>
      </c>
      <c r="AJ140" s="12">
        <v>0</v>
      </c>
      <c r="AK140" s="12">
        <v>0</v>
      </c>
      <c r="AL140" s="12" t="s">
        <v>607</v>
      </c>
      <c r="AM140" s="7" t="s">
        <v>668</v>
      </c>
      <c r="AN140" s="7" t="s">
        <v>705</v>
      </c>
      <c r="AO140" s="7">
        <v>2010</v>
      </c>
      <c r="AP140" s="12" t="s">
        <v>3235</v>
      </c>
      <c r="AQ140" s="12">
        <v>473</v>
      </c>
      <c r="AR140" s="12">
        <v>1</v>
      </c>
      <c r="AS140" s="12" t="s">
        <v>555</v>
      </c>
      <c r="AT140" s="7" t="s">
        <v>212</v>
      </c>
      <c r="AU140" s="12">
        <v>1</v>
      </c>
      <c r="AV140" s="12">
        <v>0</v>
      </c>
      <c r="AW140" s="12">
        <v>0</v>
      </c>
      <c r="AX140" s="12">
        <v>0</v>
      </c>
      <c r="AY140" s="7">
        <v>1</v>
      </c>
      <c r="AZ140" s="12">
        <v>0</v>
      </c>
      <c r="BA140" s="12">
        <v>0</v>
      </c>
      <c r="BB140" s="12">
        <v>0</v>
      </c>
      <c r="BC140" s="12">
        <v>1</v>
      </c>
      <c r="BD140" s="12">
        <v>0</v>
      </c>
      <c r="BE140" s="12">
        <v>0</v>
      </c>
      <c r="BF140" s="7" t="s">
        <v>772</v>
      </c>
      <c r="BG140" s="7" t="s">
        <v>2783</v>
      </c>
      <c r="BH140" s="7"/>
      <c r="BI140" s="7" t="s">
        <v>2816</v>
      </c>
      <c r="BJ140" s="12" t="s">
        <v>718</v>
      </c>
      <c r="BK140" s="12" t="s">
        <v>3463</v>
      </c>
      <c r="BL140" s="12" t="s">
        <v>3481</v>
      </c>
      <c r="BM140" s="7" t="s">
        <v>787</v>
      </c>
      <c r="BN140" s="7"/>
      <c r="BO140" s="12"/>
      <c r="BP140" s="12" t="s">
        <v>3545</v>
      </c>
      <c r="BQ140" s="12">
        <v>-3.4661999999999998E-2</v>
      </c>
      <c r="BR140" s="12" t="s">
        <v>3513</v>
      </c>
      <c r="BS140" s="45">
        <v>-0.318</v>
      </c>
      <c r="BT140" s="12"/>
      <c r="BU140" s="12"/>
      <c r="BV140" s="12" t="s">
        <v>1077</v>
      </c>
      <c r="BW140" s="12" t="s">
        <v>1077</v>
      </c>
      <c r="BX140" s="12" t="s">
        <v>1077</v>
      </c>
      <c r="BY140" s="12">
        <v>-1.5</v>
      </c>
      <c r="BZ140" s="12"/>
      <c r="CA140" s="12" t="s">
        <v>1077</v>
      </c>
      <c r="CB140" s="12" t="s">
        <v>1077</v>
      </c>
      <c r="CC140" s="12" t="s">
        <v>1077</v>
      </c>
      <c r="CD140" s="12" t="s">
        <v>1077</v>
      </c>
      <c r="CE140" s="12" t="s">
        <v>1077</v>
      </c>
      <c r="CF140" s="12"/>
      <c r="CG140" s="12"/>
      <c r="CH140" s="12">
        <f>BQ140/BY140</f>
        <v>2.3108E-2</v>
      </c>
      <c r="CI140" s="12" t="s">
        <v>3553</v>
      </c>
      <c r="CJ140" s="12">
        <v>0.52200000000000002</v>
      </c>
      <c r="CK140" s="12" t="s">
        <v>3824</v>
      </c>
      <c r="CL140" s="12" t="s">
        <v>1077</v>
      </c>
      <c r="CM140" s="12" t="s">
        <v>1077</v>
      </c>
      <c r="CN140" s="12">
        <v>4.34</v>
      </c>
      <c r="CO140" s="12" t="s">
        <v>1043</v>
      </c>
      <c r="CP140" s="12">
        <v>1</v>
      </c>
      <c r="CQ140" s="12">
        <v>18</v>
      </c>
      <c r="CR140" s="12">
        <v>1</v>
      </c>
      <c r="CS140" s="12">
        <v>454</v>
      </c>
      <c r="CT140" s="12">
        <v>9.0969999999999995</v>
      </c>
      <c r="CU140" s="12">
        <v>0.109</v>
      </c>
      <c r="CV140" s="12">
        <f>BS140*(CU140)</f>
        <v>-3.4661999999999998E-2</v>
      </c>
      <c r="CW140" s="12"/>
      <c r="CX140" s="57"/>
    </row>
    <row r="141" spans="1:102" ht="16.5" x14ac:dyDescent="0.35">
      <c r="A141" s="56">
        <v>139</v>
      </c>
      <c r="B141" s="12" t="s">
        <v>3154</v>
      </c>
      <c r="C141" s="12">
        <v>139.19999999999999</v>
      </c>
      <c r="D141" s="12" t="s">
        <v>2946</v>
      </c>
      <c r="E141" s="12" t="s">
        <v>3371</v>
      </c>
      <c r="F141" s="12">
        <v>3</v>
      </c>
      <c r="G141" s="12" t="s">
        <v>349</v>
      </c>
      <c r="H141" s="12" t="s">
        <v>2805</v>
      </c>
      <c r="I141" s="12" t="s">
        <v>1285</v>
      </c>
      <c r="J141" s="12" t="s">
        <v>556</v>
      </c>
      <c r="K141" s="12"/>
      <c r="L141" s="12" t="s">
        <v>558</v>
      </c>
      <c r="M141" s="12" t="s">
        <v>3261</v>
      </c>
      <c r="N141" s="12" t="s">
        <v>3435</v>
      </c>
      <c r="O141" s="12" t="s">
        <v>3400</v>
      </c>
      <c r="P141" s="12" t="s">
        <v>3401</v>
      </c>
      <c r="Q141" s="12">
        <v>0</v>
      </c>
      <c r="R141" s="12">
        <v>0</v>
      </c>
      <c r="S141" s="12">
        <v>0</v>
      </c>
      <c r="T141" s="12">
        <v>1</v>
      </c>
      <c r="U141" s="12">
        <v>0</v>
      </c>
      <c r="V141" s="12">
        <v>0</v>
      </c>
      <c r="W141" s="12">
        <v>0</v>
      </c>
      <c r="X141" s="12">
        <v>0</v>
      </c>
      <c r="Y141" s="12">
        <v>0</v>
      </c>
      <c r="Z141" s="12">
        <v>0</v>
      </c>
      <c r="AA141" s="12">
        <v>0</v>
      </c>
      <c r="AB141" s="12">
        <v>0</v>
      </c>
      <c r="AC141" s="12">
        <v>1</v>
      </c>
      <c r="AD141" s="12">
        <v>0</v>
      </c>
      <c r="AE141" s="12">
        <v>0</v>
      </c>
      <c r="AF141" s="12">
        <v>0</v>
      </c>
      <c r="AG141" s="12">
        <v>0</v>
      </c>
      <c r="AH141" s="12">
        <v>0</v>
      </c>
      <c r="AI141" s="12">
        <v>0</v>
      </c>
      <c r="AJ141" s="12">
        <v>0</v>
      </c>
      <c r="AK141" s="12">
        <v>0</v>
      </c>
      <c r="AL141" s="12" t="s">
        <v>723</v>
      </c>
      <c r="AM141" s="12" t="s">
        <v>3101</v>
      </c>
      <c r="AN141" s="12" t="s">
        <v>614</v>
      </c>
      <c r="AO141" s="12" t="s">
        <v>3270</v>
      </c>
      <c r="AP141" s="12" t="s">
        <v>3235</v>
      </c>
      <c r="AQ141" s="12">
        <v>120</v>
      </c>
      <c r="AR141" s="12">
        <v>1</v>
      </c>
      <c r="AS141" s="12" t="s">
        <v>555</v>
      </c>
      <c r="AT141" s="12" t="s">
        <v>212</v>
      </c>
      <c r="AU141" s="12">
        <v>0</v>
      </c>
      <c r="AV141" s="12">
        <v>0</v>
      </c>
      <c r="AW141" s="12">
        <v>0</v>
      </c>
      <c r="AX141" s="12">
        <v>1</v>
      </c>
      <c r="AY141" s="7">
        <v>1</v>
      </c>
      <c r="AZ141" s="12">
        <v>1</v>
      </c>
      <c r="BA141" s="12">
        <v>0</v>
      </c>
      <c r="BB141" s="12">
        <v>1</v>
      </c>
      <c r="BC141" s="12">
        <v>0</v>
      </c>
      <c r="BD141" s="12">
        <v>0</v>
      </c>
      <c r="BE141" s="12">
        <v>1</v>
      </c>
      <c r="BF141" s="12" t="s">
        <v>772</v>
      </c>
      <c r="BG141" s="12" t="s">
        <v>3056</v>
      </c>
      <c r="BH141" s="12"/>
      <c r="BI141" s="12" t="s">
        <v>2814</v>
      </c>
      <c r="BJ141" s="12" t="s">
        <v>718</v>
      </c>
      <c r="BK141" s="12" t="s">
        <v>3463</v>
      </c>
      <c r="BL141" s="12" t="s">
        <v>3481</v>
      </c>
      <c r="BM141" s="12" t="s">
        <v>787</v>
      </c>
      <c r="BN141" s="7"/>
      <c r="BO141" s="12"/>
      <c r="BP141" s="12" t="s">
        <v>3567</v>
      </c>
      <c r="BQ141" s="12"/>
      <c r="BR141" s="12"/>
      <c r="BS141" s="12">
        <v>-0.13220000000000001</v>
      </c>
      <c r="BT141" s="12"/>
      <c r="BU141" s="12"/>
      <c r="BV141" s="12"/>
      <c r="BW141" s="12"/>
      <c r="BX141" s="12"/>
      <c r="BY141" s="12">
        <f>BS141/CF141</f>
        <v>-1.4904171364148817</v>
      </c>
      <c r="BZ141" s="12" t="s">
        <v>4041</v>
      </c>
      <c r="CA141" s="12"/>
      <c r="CB141" s="12"/>
      <c r="CC141" s="12"/>
      <c r="CD141" s="12"/>
      <c r="CE141" s="12" t="s">
        <v>3110</v>
      </c>
      <c r="CF141" s="12">
        <v>8.8700000000000001E-2</v>
      </c>
      <c r="CG141" s="12"/>
      <c r="CH141" s="12"/>
      <c r="CI141" s="12"/>
      <c r="CJ141" s="12">
        <v>0.69120000000000004</v>
      </c>
      <c r="CK141" s="12" t="s">
        <v>3828</v>
      </c>
      <c r="CL141" s="12"/>
      <c r="CM141" s="12"/>
      <c r="CN141" s="12"/>
      <c r="CO141" s="12"/>
      <c r="CP141" s="12">
        <v>1</v>
      </c>
      <c r="CQ141" s="12">
        <v>17</v>
      </c>
      <c r="CR141" s="12">
        <v>1</v>
      </c>
      <c r="CS141" s="12">
        <f>AQ141-(CP141*CQ141)-CR141</f>
        <v>102</v>
      </c>
      <c r="CT141" s="12"/>
      <c r="CU141" s="12"/>
      <c r="CV141" s="12"/>
      <c r="CW141" s="12"/>
      <c r="CX141" s="57"/>
    </row>
    <row r="142" spans="1:102" ht="16.5" x14ac:dyDescent="0.35">
      <c r="A142" s="56">
        <v>15</v>
      </c>
      <c r="B142" s="12" t="s">
        <v>3706</v>
      </c>
      <c r="C142" s="12">
        <v>15.29</v>
      </c>
      <c r="D142" s="12" t="s">
        <v>1720</v>
      </c>
      <c r="E142" s="12" t="s">
        <v>309</v>
      </c>
      <c r="F142" s="12">
        <v>3</v>
      </c>
      <c r="G142" s="12" t="s">
        <v>349</v>
      </c>
      <c r="H142" s="12" t="s">
        <v>2805</v>
      </c>
      <c r="I142" s="12" t="s">
        <v>1285</v>
      </c>
      <c r="J142" s="12" t="s">
        <v>556</v>
      </c>
      <c r="K142" s="12" t="s">
        <v>564</v>
      </c>
      <c r="L142" s="12" t="s">
        <v>558</v>
      </c>
      <c r="M142" s="12" t="s">
        <v>3164</v>
      </c>
      <c r="N142" s="12"/>
      <c r="O142" s="12" t="s">
        <v>3400</v>
      </c>
      <c r="P142" s="12" t="s">
        <v>3403</v>
      </c>
      <c r="Q142" s="12">
        <v>1</v>
      </c>
      <c r="R142" s="12">
        <v>0</v>
      </c>
      <c r="S142" s="12">
        <v>0</v>
      </c>
      <c r="T142" s="12">
        <v>0</v>
      </c>
      <c r="U142" s="12">
        <v>0</v>
      </c>
      <c r="V142" s="12">
        <v>0</v>
      </c>
      <c r="W142" s="12">
        <v>0</v>
      </c>
      <c r="X142" s="12">
        <v>0</v>
      </c>
      <c r="Y142" s="12">
        <v>0</v>
      </c>
      <c r="Z142" s="12">
        <v>0</v>
      </c>
      <c r="AA142" s="12">
        <v>0</v>
      </c>
      <c r="AB142" s="12">
        <v>1</v>
      </c>
      <c r="AC142" s="12">
        <v>0</v>
      </c>
      <c r="AD142" s="12">
        <v>0</v>
      </c>
      <c r="AE142" s="12">
        <v>0</v>
      </c>
      <c r="AF142" s="12">
        <v>0</v>
      </c>
      <c r="AG142" s="12">
        <v>0</v>
      </c>
      <c r="AH142" s="12">
        <v>0</v>
      </c>
      <c r="AI142" s="12">
        <v>0</v>
      </c>
      <c r="AJ142" s="12">
        <v>0</v>
      </c>
      <c r="AK142" s="12">
        <v>0</v>
      </c>
      <c r="AL142" s="12" t="s">
        <v>3448</v>
      </c>
      <c r="AM142" s="7" t="s">
        <v>608</v>
      </c>
      <c r="AN142" s="7" t="s">
        <v>635</v>
      </c>
      <c r="AO142" s="7">
        <v>2000</v>
      </c>
      <c r="AP142" s="12" t="s">
        <v>3458</v>
      </c>
      <c r="AQ142" s="12">
        <v>583</v>
      </c>
      <c r="AR142" s="12">
        <v>2</v>
      </c>
      <c r="AS142" s="12" t="s">
        <v>755</v>
      </c>
      <c r="AT142" s="7" t="s">
        <v>349</v>
      </c>
      <c r="AU142" s="12">
        <v>0</v>
      </c>
      <c r="AV142" s="12">
        <v>0</v>
      </c>
      <c r="AW142" s="12">
        <v>0</v>
      </c>
      <c r="AX142" s="12">
        <v>0</v>
      </c>
      <c r="AY142" s="7">
        <v>0</v>
      </c>
      <c r="AZ142" s="12">
        <v>0</v>
      </c>
      <c r="BA142" s="12">
        <v>1</v>
      </c>
      <c r="BB142" s="12">
        <v>1</v>
      </c>
      <c r="BC142" s="12">
        <v>0</v>
      </c>
      <c r="BD142" s="12">
        <v>0</v>
      </c>
      <c r="BE142" s="12">
        <v>0</v>
      </c>
      <c r="BF142" s="7" t="s">
        <v>3259</v>
      </c>
      <c r="BG142" s="7" t="s">
        <v>807</v>
      </c>
      <c r="BH142" s="7">
        <v>1</v>
      </c>
      <c r="BI142" s="7" t="s">
        <v>3253</v>
      </c>
      <c r="BJ142" s="12" t="s">
        <v>3460</v>
      </c>
      <c r="BK142" s="12" t="s">
        <v>3472</v>
      </c>
      <c r="BL142" s="12" t="s">
        <v>3474</v>
      </c>
      <c r="BM142" s="7" t="s">
        <v>787</v>
      </c>
      <c r="BN142" s="7"/>
      <c r="BO142" s="12"/>
      <c r="BP142" s="12"/>
      <c r="BQ142" s="12"/>
      <c r="BR142" s="12" t="s">
        <v>1077</v>
      </c>
      <c r="BS142" s="12">
        <v>-44.432000000000002</v>
      </c>
      <c r="BT142" s="12"/>
      <c r="BU142" s="12"/>
      <c r="BV142" s="12" t="s">
        <v>1077</v>
      </c>
      <c r="BW142" s="12" t="s">
        <v>1077</v>
      </c>
      <c r="BX142" s="12" t="s">
        <v>1077</v>
      </c>
      <c r="BY142" s="12">
        <v>-1.42</v>
      </c>
      <c r="BZ142" s="12"/>
      <c r="CA142" s="12" t="s">
        <v>1077</v>
      </c>
      <c r="CB142" s="12" t="s">
        <v>1077</v>
      </c>
      <c r="CC142" s="12" t="s">
        <v>1077</v>
      </c>
      <c r="CD142" s="12" t="s">
        <v>1077</v>
      </c>
      <c r="CE142" s="12" t="s">
        <v>1077</v>
      </c>
      <c r="CF142" s="12"/>
      <c r="CG142" s="12"/>
      <c r="CH142" s="12"/>
      <c r="CI142" s="12"/>
      <c r="CJ142" s="12">
        <v>0.112</v>
      </c>
      <c r="CK142" s="12" t="s">
        <v>3828</v>
      </c>
      <c r="CL142" s="12" t="s">
        <v>1077</v>
      </c>
      <c r="CM142" s="12" t="s">
        <v>1077</v>
      </c>
      <c r="CN142" s="12" t="s">
        <v>1077</v>
      </c>
      <c r="CO142" s="12" t="s">
        <v>1077</v>
      </c>
      <c r="CP142" s="12">
        <v>1</v>
      </c>
      <c r="CQ142" s="12">
        <v>16</v>
      </c>
      <c r="CR142" s="12">
        <v>1</v>
      </c>
      <c r="CS142" s="12">
        <v>566</v>
      </c>
      <c r="CT142" s="12" t="s">
        <v>1077</v>
      </c>
      <c r="CU142" s="12">
        <v>4.2081368954077179E-2</v>
      </c>
      <c r="CV142" s="12"/>
      <c r="CW142" s="12"/>
      <c r="CX142" s="57"/>
    </row>
    <row r="143" spans="1:102" ht="16.5" x14ac:dyDescent="0.35">
      <c r="A143" s="56">
        <v>65</v>
      </c>
      <c r="B143" s="12" t="s">
        <v>3754</v>
      </c>
      <c r="C143" s="12">
        <v>65.8</v>
      </c>
      <c r="D143" s="12" t="s">
        <v>2315</v>
      </c>
      <c r="E143" s="12" t="s">
        <v>439</v>
      </c>
      <c r="F143" s="12">
        <v>3</v>
      </c>
      <c r="G143" s="12" t="s">
        <v>349</v>
      </c>
      <c r="H143" s="12" t="s">
        <v>2805</v>
      </c>
      <c r="I143" s="12" t="s">
        <v>1285</v>
      </c>
      <c r="J143" s="12" t="s">
        <v>556</v>
      </c>
      <c r="K143" s="12" t="s">
        <v>562</v>
      </c>
      <c r="L143" s="12" t="s">
        <v>558</v>
      </c>
      <c r="M143" s="12" t="s">
        <v>3237</v>
      </c>
      <c r="N143" s="12" t="s">
        <v>3435</v>
      </c>
      <c r="O143" s="12" t="s">
        <v>3400</v>
      </c>
      <c r="P143" s="12" t="s">
        <v>3401</v>
      </c>
      <c r="Q143" s="12">
        <v>0</v>
      </c>
      <c r="R143" s="12">
        <v>0</v>
      </c>
      <c r="S143" s="12">
        <v>0</v>
      </c>
      <c r="T143" s="12">
        <v>0</v>
      </c>
      <c r="U143" s="12">
        <v>0</v>
      </c>
      <c r="V143" s="12">
        <v>0</v>
      </c>
      <c r="W143" s="12">
        <v>1</v>
      </c>
      <c r="X143" s="12">
        <v>0</v>
      </c>
      <c r="Y143" s="12">
        <v>0</v>
      </c>
      <c r="Z143" s="12">
        <v>0</v>
      </c>
      <c r="AA143" s="12">
        <v>0</v>
      </c>
      <c r="AB143" s="12">
        <v>0</v>
      </c>
      <c r="AC143" s="12">
        <v>1</v>
      </c>
      <c r="AD143" s="12">
        <v>0</v>
      </c>
      <c r="AE143" s="12">
        <v>0</v>
      </c>
      <c r="AF143" s="12">
        <v>0</v>
      </c>
      <c r="AG143" s="12">
        <v>0</v>
      </c>
      <c r="AH143" s="12">
        <v>0</v>
      </c>
      <c r="AI143" s="12">
        <v>0</v>
      </c>
      <c r="AJ143" s="12">
        <v>0</v>
      </c>
      <c r="AK143" s="12">
        <v>0</v>
      </c>
      <c r="AL143" s="12" t="s">
        <v>607</v>
      </c>
      <c r="AM143" s="7" t="s">
        <v>668</v>
      </c>
      <c r="AN143" s="7" t="s">
        <v>705</v>
      </c>
      <c r="AO143" s="7">
        <v>2010</v>
      </c>
      <c r="AP143" s="12" t="s">
        <v>3235</v>
      </c>
      <c r="AQ143" s="12">
        <v>473</v>
      </c>
      <c r="AR143" s="12">
        <v>1</v>
      </c>
      <c r="AS143" s="12" t="s">
        <v>555</v>
      </c>
      <c r="AT143" s="7" t="s">
        <v>212</v>
      </c>
      <c r="AU143" s="12">
        <v>1</v>
      </c>
      <c r="AV143" s="12">
        <v>0</v>
      </c>
      <c r="AW143" s="12">
        <v>0</v>
      </c>
      <c r="AX143" s="12">
        <v>0</v>
      </c>
      <c r="AY143" s="7">
        <v>1</v>
      </c>
      <c r="AZ143" s="12">
        <v>0</v>
      </c>
      <c r="BA143" s="12">
        <v>0</v>
      </c>
      <c r="BB143" s="12">
        <v>0</v>
      </c>
      <c r="BC143" s="12">
        <v>1</v>
      </c>
      <c r="BD143" s="12">
        <v>0</v>
      </c>
      <c r="BE143" s="12">
        <v>0</v>
      </c>
      <c r="BF143" s="7" t="s">
        <v>772</v>
      </c>
      <c r="BG143" s="7" t="s">
        <v>2795</v>
      </c>
      <c r="BH143" s="7"/>
      <c r="BI143" s="7" t="s">
        <v>2816</v>
      </c>
      <c r="BJ143" s="12" t="s">
        <v>718</v>
      </c>
      <c r="BK143" s="12" t="s">
        <v>3463</v>
      </c>
      <c r="BL143" s="12" t="s">
        <v>3481</v>
      </c>
      <c r="BM143" s="7" t="s">
        <v>787</v>
      </c>
      <c r="BN143" s="7"/>
      <c r="BO143" s="12"/>
      <c r="BP143" s="12" t="s">
        <v>3545</v>
      </c>
      <c r="BQ143" s="12">
        <v>-0.12053999999999999</v>
      </c>
      <c r="BR143" s="12" t="s">
        <v>3513</v>
      </c>
      <c r="BS143" s="12">
        <v>-0.246</v>
      </c>
      <c r="BT143" s="12"/>
      <c r="BU143" s="12"/>
      <c r="BV143" s="12" t="s">
        <v>1077</v>
      </c>
      <c r="BW143" s="12" t="s">
        <v>1077</v>
      </c>
      <c r="BX143" s="12" t="s">
        <v>1077</v>
      </c>
      <c r="BY143" s="12">
        <v>-1.4</v>
      </c>
      <c r="BZ143" s="12"/>
      <c r="CA143" s="12" t="s">
        <v>1077</v>
      </c>
      <c r="CB143" s="12" t="s">
        <v>1077</v>
      </c>
      <c r="CC143" s="12" t="s">
        <v>1077</v>
      </c>
      <c r="CD143" s="12" t="s">
        <v>1077</v>
      </c>
      <c r="CE143" s="12" t="s">
        <v>1077</v>
      </c>
      <c r="CF143" s="12"/>
      <c r="CG143" s="12"/>
      <c r="CH143" s="12">
        <f>BQ143/BY143</f>
        <v>8.6099999999999996E-2</v>
      </c>
      <c r="CI143" s="12" t="s">
        <v>3553</v>
      </c>
      <c r="CJ143" s="12">
        <v>0.52200000000000002</v>
      </c>
      <c r="CK143" s="12" t="s">
        <v>3824</v>
      </c>
      <c r="CL143" s="12" t="s">
        <v>1077</v>
      </c>
      <c r="CM143" s="12" t="s">
        <v>1077</v>
      </c>
      <c r="CN143" s="12">
        <v>4.34</v>
      </c>
      <c r="CO143" s="12" t="s">
        <v>1043</v>
      </c>
      <c r="CP143" s="12">
        <v>1</v>
      </c>
      <c r="CQ143" s="12">
        <v>18</v>
      </c>
      <c r="CR143" s="12">
        <v>1</v>
      </c>
      <c r="CS143" s="12">
        <v>454</v>
      </c>
      <c r="CT143" s="12">
        <v>9.0969999999999995</v>
      </c>
      <c r="CU143" s="12">
        <v>0.49</v>
      </c>
      <c r="CV143" s="12">
        <f>BS143*CU143</f>
        <v>-0.12053999999999999</v>
      </c>
      <c r="CW143" s="12"/>
      <c r="CX143" s="57"/>
    </row>
    <row r="144" spans="1:102" ht="16.5" x14ac:dyDescent="0.35">
      <c r="A144" s="56">
        <v>73</v>
      </c>
      <c r="B144" s="12" t="s">
        <v>3762</v>
      </c>
      <c r="C144" s="12">
        <v>73.150000000000006</v>
      </c>
      <c r="D144" s="12" t="s">
        <v>2705</v>
      </c>
      <c r="E144" s="12" t="s">
        <v>467</v>
      </c>
      <c r="F144" s="12">
        <v>3</v>
      </c>
      <c r="G144" s="12" t="s">
        <v>349</v>
      </c>
      <c r="H144" s="12" t="s">
        <v>2805</v>
      </c>
      <c r="I144" s="12" t="s">
        <v>1285</v>
      </c>
      <c r="J144" s="12" t="s">
        <v>556</v>
      </c>
      <c r="K144" s="12" t="s">
        <v>585</v>
      </c>
      <c r="L144" s="12" t="s">
        <v>558</v>
      </c>
      <c r="M144" s="12" t="s">
        <v>3237</v>
      </c>
      <c r="N144" s="12" t="s">
        <v>3435</v>
      </c>
      <c r="O144" s="12" t="s">
        <v>3400</v>
      </c>
      <c r="P144" s="12" t="s">
        <v>3401</v>
      </c>
      <c r="Q144" s="12">
        <v>0</v>
      </c>
      <c r="R144" s="12">
        <v>0</v>
      </c>
      <c r="S144" s="12">
        <v>0</v>
      </c>
      <c r="T144" s="12">
        <v>0</v>
      </c>
      <c r="U144" s="12">
        <v>0</v>
      </c>
      <c r="V144" s="12">
        <v>1</v>
      </c>
      <c r="W144" s="12">
        <v>0</v>
      </c>
      <c r="X144" s="12">
        <v>0</v>
      </c>
      <c r="Y144" s="12">
        <v>0</v>
      </c>
      <c r="Z144" s="12">
        <v>0</v>
      </c>
      <c r="AA144" s="12">
        <v>0</v>
      </c>
      <c r="AB144" s="12">
        <v>0</v>
      </c>
      <c r="AC144" s="12">
        <v>1</v>
      </c>
      <c r="AD144" s="12">
        <v>0</v>
      </c>
      <c r="AE144" s="12">
        <v>0</v>
      </c>
      <c r="AF144" s="12">
        <v>0</v>
      </c>
      <c r="AG144" s="12">
        <v>0</v>
      </c>
      <c r="AH144" s="12">
        <v>0</v>
      </c>
      <c r="AI144" s="12">
        <v>0</v>
      </c>
      <c r="AJ144" s="12">
        <v>0</v>
      </c>
      <c r="AK144" s="12">
        <v>0</v>
      </c>
      <c r="AL144" s="12" t="s">
        <v>678</v>
      </c>
      <c r="AM144" s="7" t="s">
        <v>608</v>
      </c>
      <c r="AN144" s="7" t="s">
        <v>635</v>
      </c>
      <c r="AO144" s="7">
        <v>2011</v>
      </c>
      <c r="AP144" s="12" t="s">
        <v>3235</v>
      </c>
      <c r="AQ144" s="12">
        <v>53</v>
      </c>
      <c r="AR144" s="12">
        <v>1</v>
      </c>
      <c r="AS144" s="12" t="s">
        <v>555</v>
      </c>
      <c r="AT144" s="7" t="s">
        <v>212</v>
      </c>
      <c r="AU144" s="12">
        <v>1</v>
      </c>
      <c r="AV144" s="12">
        <v>0</v>
      </c>
      <c r="AW144" s="12">
        <v>0</v>
      </c>
      <c r="AX144" s="12">
        <v>1</v>
      </c>
      <c r="AY144" s="7">
        <v>0</v>
      </c>
      <c r="AZ144" s="12">
        <v>0</v>
      </c>
      <c r="BA144" s="12">
        <v>1</v>
      </c>
      <c r="BB144" s="12">
        <v>1</v>
      </c>
      <c r="BC144" s="12">
        <v>0</v>
      </c>
      <c r="BD144" s="12">
        <v>1</v>
      </c>
      <c r="BE144" s="12">
        <v>1</v>
      </c>
      <c r="BF144" s="7" t="s">
        <v>2820</v>
      </c>
      <c r="BG144" s="7" t="s">
        <v>990</v>
      </c>
      <c r="BH144" s="7"/>
      <c r="BI144" s="7" t="s">
        <v>2818</v>
      </c>
      <c r="BJ144" s="12" t="s">
        <v>718</v>
      </c>
      <c r="BK144" s="12" t="s">
        <v>3467</v>
      </c>
      <c r="BL144" s="12" t="s">
        <v>3470</v>
      </c>
      <c r="BM144" s="7" t="s">
        <v>787</v>
      </c>
      <c r="BN144" s="7"/>
      <c r="BO144" s="12"/>
      <c r="BP144" s="12" t="s">
        <v>3536</v>
      </c>
      <c r="BQ144" s="47">
        <f>CV144</f>
        <v>-0.10197067180616741</v>
      </c>
      <c r="BR144" s="12" t="s">
        <v>3506</v>
      </c>
      <c r="BS144" s="12">
        <v>-4993.5839999999998</v>
      </c>
      <c r="BT144" s="12"/>
      <c r="BU144" s="12"/>
      <c r="BV144" s="12" t="s">
        <v>1077</v>
      </c>
      <c r="BW144" s="12">
        <v>-9.8000000000000004E-2</v>
      </c>
      <c r="BX144" s="12" t="s">
        <v>3422</v>
      </c>
      <c r="BY144" s="12">
        <v>-1.38</v>
      </c>
      <c r="BZ144" s="12"/>
      <c r="CA144" s="12" t="s">
        <v>1077</v>
      </c>
      <c r="CB144" s="12" t="s">
        <v>1077</v>
      </c>
      <c r="CC144" s="12" t="s">
        <v>1077</v>
      </c>
      <c r="CD144" s="12" t="s">
        <v>1077</v>
      </c>
      <c r="CE144" s="12">
        <v>0.17599999999999999</v>
      </c>
      <c r="CF144" s="12"/>
      <c r="CG144" s="12"/>
      <c r="CH144" s="12">
        <f>BQ144/BY144</f>
        <v>7.3891791163889428E-2</v>
      </c>
      <c r="CI144" s="12" t="s">
        <v>3553</v>
      </c>
      <c r="CJ144" s="12">
        <v>0.85499999999999998</v>
      </c>
      <c r="CK144" s="12" t="s">
        <v>3824</v>
      </c>
      <c r="CL144" s="12" t="s">
        <v>1077</v>
      </c>
      <c r="CM144" s="12" t="s">
        <v>1077</v>
      </c>
      <c r="CN144" s="12" t="s">
        <v>1077</v>
      </c>
      <c r="CO144" s="12" t="s">
        <v>1077</v>
      </c>
      <c r="CP144" s="12">
        <v>1</v>
      </c>
      <c r="CQ144" s="12">
        <v>16</v>
      </c>
      <c r="CR144" s="12">
        <v>1</v>
      </c>
      <c r="CS144" s="12">
        <v>36</v>
      </c>
      <c r="CT144" s="12">
        <v>4358.3999999999996</v>
      </c>
      <c r="CU144" s="12">
        <v>8.8999999999999996E-2</v>
      </c>
      <c r="CV144" s="12">
        <f>BS144*(CU144/CT144)</f>
        <v>-0.10197067180616741</v>
      </c>
      <c r="CW144" s="12"/>
      <c r="CX144" s="57"/>
    </row>
    <row r="145" spans="1:102" ht="16.5" x14ac:dyDescent="0.35">
      <c r="A145" s="56">
        <v>41</v>
      </c>
      <c r="B145" s="12" t="s">
        <v>3732</v>
      </c>
      <c r="C145" s="12">
        <v>41.1</v>
      </c>
      <c r="D145" s="12" t="s">
        <v>2018</v>
      </c>
      <c r="E145" s="12" t="s">
        <v>371</v>
      </c>
      <c r="F145" s="12">
        <v>3</v>
      </c>
      <c r="G145" s="12" t="s">
        <v>349</v>
      </c>
      <c r="H145" s="12" t="s">
        <v>2805</v>
      </c>
      <c r="I145" s="12" t="s">
        <v>1285</v>
      </c>
      <c r="J145" s="12" t="s">
        <v>560</v>
      </c>
      <c r="K145" s="12" t="s">
        <v>571</v>
      </c>
      <c r="L145" s="12" t="s">
        <v>1216</v>
      </c>
      <c r="M145" s="12" t="s">
        <v>3237</v>
      </c>
      <c r="N145" s="12" t="s">
        <v>592</v>
      </c>
      <c r="O145" s="12" t="s">
        <v>3400</v>
      </c>
      <c r="P145" s="12" t="s">
        <v>3402</v>
      </c>
      <c r="Q145" s="12">
        <v>1</v>
      </c>
      <c r="R145" s="12">
        <v>0</v>
      </c>
      <c r="S145" s="12">
        <v>0</v>
      </c>
      <c r="T145" s="12">
        <v>0</v>
      </c>
      <c r="U145" s="12">
        <v>0</v>
      </c>
      <c r="V145" s="12">
        <v>0</v>
      </c>
      <c r="W145" s="12">
        <v>0</v>
      </c>
      <c r="X145" s="12">
        <v>0</v>
      </c>
      <c r="Y145" s="12">
        <v>0</v>
      </c>
      <c r="Z145" s="12">
        <v>0</v>
      </c>
      <c r="AA145" s="12">
        <v>0</v>
      </c>
      <c r="AB145" s="12">
        <v>0</v>
      </c>
      <c r="AC145" s="12">
        <v>0</v>
      </c>
      <c r="AD145" s="12">
        <v>0</v>
      </c>
      <c r="AE145" s="12">
        <v>0</v>
      </c>
      <c r="AF145" s="12">
        <v>0</v>
      </c>
      <c r="AG145" s="12">
        <v>0</v>
      </c>
      <c r="AH145" s="12">
        <v>0</v>
      </c>
      <c r="AI145" s="12">
        <v>0</v>
      </c>
      <c r="AJ145" s="12">
        <v>1</v>
      </c>
      <c r="AK145" s="12">
        <v>0</v>
      </c>
      <c r="AL145" s="12" t="s">
        <v>3456</v>
      </c>
      <c r="AM145" s="7" t="s">
        <v>608</v>
      </c>
      <c r="AN145" s="7" t="s">
        <v>673</v>
      </c>
      <c r="AO145" s="7">
        <v>2002</v>
      </c>
      <c r="AP145" s="12" t="s">
        <v>3458</v>
      </c>
      <c r="AQ145" s="12">
        <v>314</v>
      </c>
      <c r="AR145" s="12">
        <v>1</v>
      </c>
      <c r="AS145" s="12" t="s">
        <v>555</v>
      </c>
      <c r="AT145" s="7" t="s">
        <v>212</v>
      </c>
      <c r="AU145" s="12">
        <v>1</v>
      </c>
      <c r="AV145" s="12">
        <v>1</v>
      </c>
      <c r="AW145" s="12">
        <v>1</v>
      </c>
      <c r="AX145" s="12">
        <v>0</v>
      </c>
      <c r="AY145" s="7">
        <v>1</v>
      </c>
      <c r="AZ145" s="12">
        <v>0</v>
      </c>
      <c r="BA145" s="12">
        <v>1</v>
      </c>
      <c r="BB145" s="12">
        <v>1</v>
      </c>
      <c r="BC145" s="12">
        <v>0</v>
      </c>
      <c r="BD145" s="12">
        <v>1</v>
      </c>
      <c r="BE145" s="12">
        <v>0</v>
      </c>
      <c r="BF145" s="7" t="s">
        <v>2820</v>
      </c>
      <c r="BG145" s="7" t="s">
        <v>876</v>
      </c>
      <c r="BH145" s="7"/>
      <c r="BI145" s="7" t="s">
        <v>2818</v>
      </c>
      <c r="BJ145" s="12" t="s">
        <v>3460</v>
      </c>
      <c r="BK145" s="12" t="s">
        <v>1044</v>
      </c>
      <c r="BL145" s="12" t="s">
        <v>3480</v>
      </c>
      <c r="BM145" s="7" t="s">
        <v>787</v>
      </c>
      <c r="BN145" s="7"/>
      <c r="BO145" s="12"/>
      <c r="BP145" s="12"/>
      <c r="BQ145" s="12" t="s">
        <v>1077</v>
      </c>
      <c r="BR145" s="12" t="s">
        <v>1077</v>
      </c>
      <c r="BS145" s="12">
        <v>-1.8000000000000001E-4</v>
      </c>
      <c r="BT145" s="12"/>
      <c r="BU145" s="12"/>
      <c r="BV145" s="12" t="s">
        <v>1077</v>
      </c>
      <c r="BW145" s="12">
        <v>-0.14499999999999999</v>
      </c>
      <c r="BX145" s="12" t="s">
        <v>3422</v>
      </c>
      <c r="BY145" s="12">
        <v>-1.355</v>
      </c>
      <c r="BZ145" s="12"/>
      <c r="CA145" s="12" t="s">
        <v>1077</v>
      </c>
      <c r="CB145" s="12"/>
      <c r="CC145" s="12"/>
      <c r="CD145" s="12" t="s">
        <v>1077</v>
      </c>
      <c r="CE145" s="12" t="s">
        <v>1077</v>
      </c>
      <c r="CF145" s="12"/>
      <c r="CG145" s="12"/>
      <c r="CH145" s="12"/>
      <c r="CI145" s="12"/>
      <c r="CJ145" s="12">
        <v>0.4572</v>
      </c>
      <c r="CK145" s="12" t="s">
        <v>3828</v>
      </c>
      <c r="CL145" s="12" t="s">
        <v>1077</v>
      </c>
      <c r="CM145" s="12" t="s">
        <v>1050</v>
      </c>
      <c r="CN145" s="12">
        <v>27.36</v>
      </c>
      <c r="CO145" s="12" t="s">
        <v>3427</v>
      </c>
      <c r="CP145" s="12">
        <v>1</v>
      </c>
      <c r="CQ145" s="12">
        <v>10</v>
      </c>
      <c r="CR145" s="12">
        <v>1</v>
      </c>
      <c r="CS145" s="12">
        <v>303</v>
      </c>
      <c r="CT145" s="12" t="s">
        <v>1077</v>
      </c>
      <c r="CU145" s="12" t="s">
        <v>1077</v>
      </c>
      <c r="CV145" s="12" t="s">
        <v>1077</v>
      </c>
      <c r="CW145" s="12"/>
      <c r="CX145" s="57"/>
    </row>
    <row r="146" spans="1:102" ht="16.5" x14ac:dyDescent="0.35">
      <c r="A146" s="56">
        <v>15</v>
      </c>
      <c r="B146" s="12" t="s">
        <v>3706</v>
      </c>
      <c r="C146" s="12">
        <v>15.26</v>
      </c>
      <c r="D146" s="12" t="s">
        <v>1662</v>
      </c>
      <c r="E146" s="12" t="s">
        <v>306</v>
      </c>
      <c r="F146" s="12" t="s">
        <v>4090</v>
      </c>
      <c r="G146" s="12" t="s">
        <v>349</v>
      </c>
      <c r="H146" s="12" t="s">
        <v>2805</v>
      </c>
      <c r="I146" s="12" t="s">
        <v>1285</v>
      </c>
      <c r="J146" s="12" t="s">
        <v>556</v>
      </c>
      <c r="K146" s="12" t="s">
        <v>564</v>
      </c>
      <c r="L146" s="12" t="s">
        <v>558</v>
      </c>
      <c r="M146" s="12" t="s">
        <v>3164</v>
      </c>
      <c r="N146" s="12"/>
      <c r="O146" s="12" t="s">
        <v>3400</v>
      </c>
      <c r="P146" s="12" t="s">
        <v>3403</v>
      </c>
      <c r="Q146" s="12">
        <v>1</v>
      </c>
      <c r="R146" s="12">
        <v>0</v>
      </c>
      <c r="S146" s="12">
        <v>0</v>
      </c>
      <c r="T146" s="12">
        <v>0</v>
      </c>
      <c r="U146" s="12">
        <v>0</v>
      </c>
      <c r="V146" s="12">
        <v>0</v>
      </c>
      <c r="W146" s="12">
        <v>0</v>
      </c>
      <c r="X146" s="12">
        <v>0</v>
      </c>
      <c r="Y146" s="12">
        <v>0</v>
      </c>
      <c r="Z146" s="12">
        <v>0</v>
      </c>
      <c r="AA146" s="12">
        <v>0</v>
      </c>
      <c r="AB146" s="12">
        <v>1</v>
      </c>
      <c r="AC146" s="12">
        <v>0</v>
      </c>
      <c r="AD146" s="12">
        <v>0</v>
      </c>
      <c r="AE146" s="12">
        <v>0</v>
      </c>
      <c r="AF146" s="12">
        <v>0</v>
      </c>
      <c r="AG146" s="12">
        <v>0</v>
      </c>
      <c r="AH146" s="12">
        <v>0</v>
      </c>
      <c r="AI146" s="12">
        <v>0</v>
      </c>
      <c r="AJ146" s="12">
        <v>0</v>
      </c>
      <c r="AK146" s="12">
        <v>0</v>
      </c>
      <c r="AL146" s="12" t="s">
        <v>3448</v>
      </c>
      <c r="AM146" s="7" t="s">
        <v>608</v>
      </c>
      <c r="AN146" s="7" t="s">
        <v>633</v>
      </c>
      <c r="AO146" s="7">
        <v>2000</v>
      </c>
      <c r="AP146" s="12" t="s">
        <v>3458</v>
      </c>
      <c r="AQ146" s="12">
        <v>5680</v>
      </c>
      <c r="AR146" s="12">
        <v>2</v>
      </c>
      <c r="AS146" s="12" t="s">
        <v>755</v>
      </c>
      <c r="AT146" s="7" t="s">
        <v>349</v>
      </c>
      <c r="AU146" s="12">
        <v>0</v>
      </c>
      <c r="AV146" s="12">
        <v>0</v>
      </c>
      <c r="AW146" s="12">
        <v>0</v>
      </c>
      <c r="AX146" s="12">
        <v>0</v>
      </c>
      <c r="AY146" s="7">
        <v>0</v>
      </c>
      <c r="AZ146" s="12">
        <v>0</v>
      </c>
      <c r="BA146" s="12">
        <v>1</v>
      </c>
      <c r="BB146" s="12">
        <v>1</v>
      </c>
      <c r="BC146" s="12">
        <v>0</v>
      </c>
      <c r="BD146" s="12">
        <v>0</v>
      </c>
      <c r="BE146" s="12">
        <v>0</v>
      </c>
      <c r="BF146" s="7" t="s">
        <v>2820</v>
      </c>
      <c r="BG146" s="7" t="s">
        <v>803</v>
      </c>
      <c r="BH146" s="7">
        <v>1</v>
      </c>
      <c r="BI146" s="7" t="s">
        <v>3257</v>
      </c>
      <c r="BJ146" s="12" t="s">
        <v>3460</v>
      </c>
      <c r="BK146" s="12" t="s">
        <v>3472</v>
      </c>
      <c r="BL146" s="12" t="s">
        <v>3474</v>
      </c>
      <c r="BM146" s="7" t="s">
        <v>787</v>
      </c>
      <c r="BN146" s="7"/>
      <c r="BO146" s="12"/>
      <c r="BP146" s="12">
        <v>5</v>
      </c>
      <c r="BQ146" s="12"/>
      <c r="BR146" s="12" t="s">
        <v>1077</v>
      </c>
      <c r="BS146" s="12">
        <v>-4.6379999999999999</v>
      </c>
      <c r="BT146" s="12"/>
      <c r="BU146" s="12"/>
      <c r="BV146" s="12" t="s">
        <v>1077</v>
      </c>
      <c r="BW146" s="12" t="s">
        <v>1077</v>
      </c>
      <c r="BX146" s="12" t="s">
        <v>1077</v>
      </c>
      <c r="BY146" s="12">
        <v>-1.28</v>
      </c>
      <c r="BZ146" s="12"/>
      <c r="CA146" s="12" t="s">
        <v>1077</v>
      </c>
      <c r="CB146" s="12" t="s">
        <v>1077</v>
      </c>
      <c r="CC146" s="12" t="s">
        <v>1077</v>
      </c>
      <c r="CD146" s="12" t="s">
        <v>1077</v>
      </c>
      <c r="CE146" s="12" t="s">
        <v>1077</v>
      </c>
      <c r="CF146" s="12"/>
      <c r="CG146" s="12"/>
      <c r="CH146" s="12"/>
      <c r="CI146" s="12"/>
      <c r="CJ146" s="12">
        <v>0.13</v>
      </c>
      <c r="CK146" s="12" t="s">
        <v>3828</v>
      </c>
      <c r="CL146" s="12" t="s">
        <v>1077</v>
      </c>
      <c r="CM146" s="12" t="s">
        <v>1077</v>
      </c>
      <c r="CN146" s="12" t="s">
        <v>1077</v>
      </c>
      <c r="CO146" s="12" t="s">
        <v>1077</v>
      </c>
      <c r="CP146" s="12">
        <v>1</v>
      </c>
      <c r="CQ146" s="12">
        <v>24</v>
      </c>
      <c r="CR146" s="12">
        <v>1</v>
      </c>
      <c r="CS146" s="12">
        <v>5655</v>
      </c>
      <c r="CT146" s="12" t="s">
        <v>1077</v>
      </c>
      <c r="CU146" s="12">
        <v>7.2289156626506021E-2</v>
      </c>
      <c r="CV146" s="12" t="s">
        <v>1137</v>
      </c>
      <c r="CW146" s="12"/>
      <c r="CX146" s="57"/>
    </row>
    <row r="147" spans="1:102" ht="16.5" x14ac:dyDescent="0.35">
      <c r="A147" s="56">
        <v>45</v>
      </c>
      <c r="B147" s="12" t="s">
        <v>3736</v>
      </c>
      <c r="C147" s="12">
        <v>45.1</v>
      </c>
      <c r="D147" s="12" t="s">
        <v>2076</v>
      </c>
      <c r="E147" s="12" t="s">
        <v>380</v>
      </c>
      <c r="F147" s="12">
        <v>3</v>
      </c>
      <c r="G147" s="12" t="s">
        <v>349</v>
      </c>
      <c r="H147" s="12" t="s">
        <v>2805</v>
      </c>
      <c r="I147" s="12" t="s">
        <v>1285</v>
      </c>
      <c r="J147" s="12" t="s">
        <v>556</v>
      </c>
      <c r="K147" s="12" t="s">
        <v>564</v>
      </c>
      <c r="L147" s="12" t="s">
        <v>558</v>
      </c>
      <c r="M147" s="12" t="s">
        <v>3237</v>
      </c>
      <c r="N147" s="12" t="s">
        <v>3437</v>
      </c>
      <c r="O147" s="12" t="s">
        <v>3400</v>
      </c>
      <c r="P147" s="12" t="s">
        <v>3402</v>
      </c>
      <c r="Q147" s="12">
        <v>1</v>
      </c>
      <c r="R147" s="12">
        <v>0</v>
      </c>
      <c r="S147" s="12">
        <v>0</v>
      </c>
      <c r="T147" s="12">
        <v>0</v>
      </c>
      <c r="U147" s="12">
        <v>0</v>
      </c>
      <c r="V147" s="12">
        <v>0</v>
      </c>
      <c r="W147" s="12">
        <v>0</v>
      </c>
      <c r="X147" s="12">
        <v>0</v>
      </c>
      <c r="Y147" s="12">
        <v>0</v>
      </c>
      <c r="Z147" s="12">
        <v>0</v>
      </c>
      <c r="AA147" s="12">
        <v>0</v>
      </c>
      <c r="AB147" s="12">
        <v>0</v>
      </c>
      <c r="AC147" s="12">
        <v>0</v>
      </c>
      <c r="AD147" s="12">
        <v>0</v>
      </c>
      <c r="AE147" s="12">
        <v>0</v>
      </c>
      <c r="AF147" s="12">
        <v>0</v>
      </c>
      <c r="AG147" s="12">
        <v>0</v>
      </c>
      <c r="AH147" s="12">
        <v>0</v>
      </c>
      <c r="AI147" s="12">
        <v>0</v>
      </c>
      <c r="AJ147" s="12">
        <v>1</v>
      </c>
      <c r="AK147" s="12">
        <v>0</v>
      </c>
      <c r="AL147" s="12" t="s">
        <v>678</v>
      </c>
      <c r="AM147" s="7" t="s">
        <v>631</v>
      </c>
      <c r="AN147" s="7" t="s">
        <v>679</v>
      </c>
      <c r="AO147" s="7">
        <v>2012</v>
      </c>
      <c r="AP147" s="12" t="s">
        <v>3235</v>
      </c>
      <c r="AQ147" s="12">
        <v>200</v>
      </c>
      <c r="AR147" s="12">
        <v>1</v>
      </c>
      <c r="AS147" s="12" t="s">
        <v>555</v>
      </c>
      <c r="AT147" s="7" t="s">
        <v>212</v>
      </c>
      <c r="AU147" s="12">
        <v>1</v>
      </c>
      <c r="AV147" s="12">
        <v>0</v>
      </c>
      <c r="AW147" s="12">
        <v>0</v>
      </c>
      <c r="AX147" s="12">
        <v>1</v>
      </c>
      <c r="AY147" s="7">
        <v>1</v>
      </c>
      <c r="AZ147" s="12">
        <v>0</v>
      </c>
      <c r="BA147" s="12">
        <v>0</v>
      </c>
      <c r="BB147" s="12">
        <v>0</v>
      </c>
      <c r="BC147" s="12">
        <v>1</v>
      </c>
      <c r="BD147" s="12">
        <v>1</v>
      </c>
      <c r="BE147" s="12">
        <v>0</v>
      </c>
      <c r="BF147" s="7" t="s">
        <v>2820</v>
      </c>
      <c r="BG147" s="7" t="s">
        <v>889</v>
      </c>
      <c r="BH147" s="7">
        <v>1</v>
      </c>
      <c r="BI147" s="7" t="s">
        <v>3257</v>
      </c>
      <c r="BJ147" s="12" t="s">
        <v>718</v>
      </c>
      <c r="BK147" s="12" t="s">
        <v>776</v>
      </c>
      <c r="BL147" s="12" t="s">
        <v>3471</v>
      </c>
      <c r="BM147" s="7" t="s">
        <v>787</v>
      </c>
      <c r="BN147" s="7"/>
      <c r="BO147" s="12"/>
      <c r="BP147" s="12"/>
      <c r="BQ147" s="12" t="s">
        <v>1077</v>
      </c>
      <c r="BR147" s="12" t="s">
        <v>1077</v>
      </c>
      <c r="BS147" s="12">
        <v>-7.0000000000000007E-2</v>
      </c>
      <c r="BT147" s="12"/>
      <c r="BU147" s="12"/>
      <c r="BV147" s="12" t="s">
        <v>1077</v>
      </c>
      <c r="BW147" s="12" t="s">
        <v>1077</v>
      </c>
      <c r="BX147" s="12" t="s">
        <v>1077</v>
      </c>
      <c r="BY147" s="12">
        <f>BS147/CF147</f>
        <v>-1.2727272727272729</v>
      </c>
      <c r="BZ147" s="12" t="s">
        <v>3562</v>
      </c>
      <c r="CA147" s="12" t="s">
        <v>1077</v>
      </c>
      <c r="CB147" s="12" t="s">
        <v>1077</v>
      </c>
      <c r="CC147" s="12" t="s">
        <v>1077</v>
      </c>
      <c r="CD147" s="12" t="s">
        <v>1077</v>
      </c>
      <c r="CE147" s="12">
        <v>0.20599999999999999</v>
      </c>
      <c r="CF147" s="12">
        <v>5.5E-2</v>
      </c>
      <c r="CG147" s="12"/>
      <c r="CH147" s="12"/>
      <c r="CI147" s="12"/>
      <c r="CJ147" s="12">
        <v>0.26900000000000002</v>
      </c>
      <c r="CK147" s="12" t="s">
        <v>3828</v>
      </c>
      <c r="CL147" s="12" t="s">
        <v>1077</v>
      </c>
      <c r="CM147" s="12" t="s">
        <v>1077</v>
      </c>
      <c r="CN147" s="12" t="s">
        <v>1077</v>
      </c>
      <c r="CO147" s="12" t="s">
        <v>1077</v>
      </c>
      <c r="CP147" s="12">
        <v>1</v>
      </c>
      <c r="CQ147" s="12">
        <v>23</v>
      </c>
      <c r="CR147" s="12">
        <v>1</v>
      </c>
      <c r="CS147" s="12">
        <v>176</v>
      </c>
      <c r="CT147" s="12">
        <v>0.14299999999999999</v>
      </c>
      <c r="CU147" s="12" t="s">
        <v>1077</v>
      </c>
      <c r="CV147" s="12" t="s">
        <v>1077</v>
      </c>
      <c r="CW147" s="12"/>
      <c r="CX147" s="57"/>
    </row>
    <row r="148" spans="1:102" ht="16.5" x14ac:dyDescent="0.35">
      <c r="A148" s="56">
        <v>15</v>
      </c>
      <c r="B148" s="12" t="s">
        <v>3706</v>
      </c>
      <c r="C148" s="12">
        <v>15.26</v>
      </c>
      <c r="D148" s="12" t="s">
        <v>1691</v>
      </c>
      <c r="E148" s="12" t="s">
        <v>306</v>
      </c>
      <c r="F148" s="12">
        <v>3</v>
      </c>
      <c r="G148" s="12" t="s">
        <v>349</v>
      </c>
      <c r="H148" s="12" t="s">
        <v>2805</v>
      </c>
      <c r="I148" s="12" t="s">
        <v>1285</v>
      </c>
      <c r="J148" s="12" t="s">
        <v>556</v>
      </c>
      <c r="K148" s="12" t="s">
        <v>564</v>
      </c>
      <c r="L148" s="12" t="s">
        <v>558</v>
      </c>
      <c r="M148" s="12" t="s">
        <v>3164</v>
      </c>
      <c r="N148" s="12"/>
      <c r="O148" s="12" t="s">
        <v>3400</v>
      </c>
      <c r="P148" s="12" t="s">
        <v>3403</v>
      </c>
      <c r="Q148" s="12">
        <v>1</v>
      </c>
      <c r="R148" s="12">
        <v>0</v>
      </c>
      <c r="S148" s="12">
        <v>0</v>
      </c>
      <c r="T148" s="12">
        <v>0</v>
      </c>
      <c r="U148" s="12">
        <v>0</v>
      </c>
      <c r="V148" s="12">
        <v>0</v>
      </c>
      <c r="W148" s="12">
        <v>0</v>
      </c>
      <c r="X148" s="12">
        <v>0</v>
      </c>
      <c r="Y148" s="12">
        <v>0</v>
      </c>
      <c r="Z148" s="12">
        <v>0</v>
      </c>
      <c r="AA148" s="12">
        <v>0</v>
      </c>
      <c r="AB148" s="12">
        <v>1</v>
      </c>
      <c r="AC148" s="12">
        <v>0</v>
      </c>
      <c r="AD148" s="12">
        <v>0</v>
      </c>
      <c r="AE148" s="12">
        <v>0</v>
      </c>
      <c r="AF148" s="12">
        <v>0</v>
      </c>
      <c r="AG148" s="12">
        <v>0</v>
      </c>
      <c r="AH148" s="12">
        <v>0</v>
      </c>
      <c r="AI148" s="12">
        <v>0</v>
      </c>
      <c r="AJ148" s="12">
        <v>0</v>
      </c>
      <c r="AK148" s="12">
        <v>0</v>
      </c>
      <c r="AL148" s="12" t="s">
        <v>3448</v>
      </c>
      <c r="AM148" s="7" t="s">
        <v>608</v>
      </c>
      <c r="AN148" s="7" t="s">
        <v>633</v>
      </c>
      <c r="AO148" s="7">
        <v>2000</v>
      </c>
      <c r="AP148" s="12" t="s">
        <v>3458</v>
      </c>
      <c r="AQ148" s="12">
        <v>5680</v>
      </c>
      <c r="AR148" s="12">
        <v>2</v>
      </c>
      <c r="AS148" s="12" t="s">
        <v>755</v>
      </c>
      <c r="AT148" s="7" t="s">
        <v>349</v>
      </c>
      <c r="AU148" s="12">
        <v>0</v>
      </c>
      <c r="AV148" s="12">
        <v>0</v>
      </c>
      <c r="AW148" s="12">
        <v>0</v>
      </c>
      <c r="AX148" s="12">
        <v>0</v>
      </c>
      <c r="AY148" s="7">
        <v>0</v>
      </c>
      <c r="AZ148" s="12">
        <v>0</v>
      </c>
      <c r="BA148" s="12">
        <v>1</v>
      </c>
      <c r="BB148" s="12">
        <v>1</v>
      </c>
      <c r="BC148" s="12">
        <v>0</v>
      </c>
      <c r="BD148" s="12">
        <v>0</v>
      </c>
      <c r="BE148" s="12">
        <v>0</v>
      </c>
      <c r="BF148" s="7" t="s">
        <v>3259</v>
      </c>
      <c r="BG148" s="7" t="s">
        <v>809</v>
      </c>
      <c r="BH148" s="7">
        <v>1</v>
      </c>
      <c r="BI148" s="7" t="s">
        <v>3253</v>
      </c>
      <c r="BJ148" s="12" t="s">
        <v>3460</v>
      </c>
      <c r="BK148" s="12" t="s">
        <v>3472</v>
      </c>
      <c r="BL148" s="12" t="s">
        <v>3474</v>
      </c>
      <c r="BM148" s="7" t="s">
        <v>787</v>
      </c>
      <c r="BN148" s="7"/>
      <c r="BO148" s="12"/>
      <c r="BP148" s="12">
        <v>5</v>
      </c>
      <c r="BQ148" s="12"/>
      <c r="BR148" s="12" t="s">
        <v>1077</v>
      </c>
      <c r="BS148" s="12">
        <v>-5.984</v>
      </c>
      <c r="BT148" s="12"/>
      <c r="BU148" s="12"/>
      <c r="BV148" s="12" t="s">
        <v>1077</v>
      </c>
      <c r="BW148" s="12" t="s">
        <v>1077</v>
      </c>
      <c r="BX148" s="12" t="s">
        <v>1077</v>
      </c>
      <c r="BY148" s="12">
        <v>-1.26</v>
      </c>
      <c r="BZ148" s="12"/>
      <c r="CA148" s="12" t="s">
        <v>1077</v>
      </c>
      <c r="CB148" s="12" t="s">
        <v>1077</v>
      </c>
      <c r="CC148" s="12" t="s">
        <v>1077</v>
      </c>
      <c r="CD148" s="12" t="s">
        <v>1077</v>
      </c>
      <c r="CE148" s="12" t="s">
        <v>1077</v>
      </c>
      <c r="CF148" s="12"/>
      <c r="CG148" s="12"/>
      <c r="CH148" s="12"/>
      <c r="CI148" s="12"/>
      <c r="CJ148" s="12">
        <v>0.13</v>
      </c>
      <c r="CK148" s="12" t="s">
        <v>3828</v>
      </c>
      <c r="CL148" s="12" t="s">
        <v>1077</v>
      </c>
      <c r="CM148" s="12" t="s">
        <v>1077</v>
      </c>
      <c r="CN148" s="12" t="s">
        <v>1077</v>
      </c>
      <c r="CO148" s="12" t="s">
        <v>1077</v>
      </c>
      <c r="CP148" s="12">
        <v>1</v>
      </c>
      <c r="CQ148" s="12">
        <v>24</v>
      </c>
      <c r="CR148" s="12">
        <v>1</v>
      </c>
      <c r="CS148" s="12">
        <v>5655</v>
      </c>
      <c r="CT148" s="12" t="s">
        <v>1077</v>
      </c>
      <c r="CU148" s="12">
        <v>3.719224724986904E-2</v>
      </c>
      <c r="CV148" s="12" t="s">
        <v>1137</v>
      </c>
      <c r="CW148" s="12"/>
      <c r="CX148" s="57"/>
    </row>
    <row r="149" spans="1:102" ht="16.5" x14ac:dyDescent="0.35">
      <c r="A149" s="56">
        <v>23</v>
      </c>
      <c r="B149" s="12" t="s">
        <v>3714</v>
      </c>
      <c r="C149" s="12">
        <v>23.1</v>
      </c>
      <c r="D149" s="12" t="s">
        <v>1777</v>
      </c>
      <c r="E149" s="12" t="s">
        <v>332</v>
      </c>
      <c r="F149" s="12">
        <v>3</v>
      </c>
      <c r="G149" s="12" t="s">
        <v>349</v>
      </c>
      <c r="H149" s="12" t="s">
        <v>2805</v>
      </c>
      <c r="I149" s="12" t="s">
        <v>1285</v>
      </c>
      <c r="J149" s="12" t="s">
        <v>556</v>
      </c>
      <c r="K149" s="12" t="s">
        <v>3441</v>
      </c>
      <c r="L149" s="12" t="s">
        <v>558</v>
      </c>
      <c r="M149" s="12" t="s">
        <v>3237</v>
      </c>
      <c r="N149" s="12" t="s">
        <v>3436</v>
      </c>
      <c r="O149" s="12" t="s">
        <v>3400</v>
      </c>
      <c r="P149" s="12" t="s">
        <v>3401</v>
      </c>
      <c r="Q149" s="12">
        <v>0</v>
      </c>
      <c r="R149" s="12">
        <v>0</v>
      </c>
      <c r="S149" s="12">
        <v>1</v>
      </c>
      <c r="T149" s="12">
        <v>0</v>
      </c>
      <c r="U149" s="12">
        <v>0</v>
      </c>
      <c r="V149" s="12">
        <v>0</v>
      </c>
      <c r="W149" s="12">
        <v>1</v>
      </c>
      <c r="X149" s="12">
        <v>0</v>
      </c>
      <c r="Y149" s="12">
        <v>0</v>
      </c>
      <c r="Z149" s="12">
        <v>0</v>
      </c>
      <c r="AA149" s="12">
        <v>0</v>
      </c>
      <c r="AB149" s="12">
        <v>0</v>
      </c>
      <c r="AC149" s="12">
        <v>1</v>
      </c>
      <c r="AD149" s="12">
        <v>0</v>
      </c>
      <c r="AE149" s="12">
        <v>0</v>
      </c>
      <c r="AF149" s="12">
        <v>0</v>
      </c>
      <c r="AG149" s="12">
        <v>0</v>
      </c>
      <c r="AH149" s="12">
        <v>0</v>
      </c>
      <c r="AI149" s="12">
        <v>0</v>
      </c>
      <c r="AJ149" s="12">
        <v>0</v>
      </c>
      <c r="AK149" s="12">
        <v>0</v>
      </c>
      <c r="AL149" s="12" t="s">
        <v>607</v>
      </c>
      <c r="AM149" s="7" t="s">
        <v>608</v>
      </c>
      <c r="AN149" s="7" t="s">
        <v>646</v>
      </c>
      <c r="AO149" s="7" t="s">
        <v>647</v>
      </c>
      <c r="AP149" s="12" t="s">
        <v>691</v>
      </c>
      <c r="AQ149" s="12">
        <v>26</v>
      </c>
      <c r="AR149" s="12">
        <v>26</v>
      </c>
      <c r="AS149" s="12" t="s">
        <v>554</v>
      </c>
      <c r="AT149" s="7" t="s">
        <v>349</v>
      </c>
      <c r="AU149" s="12">
        <v>1</v>
      </c>
      <c r="AV149" s="12">
        <v>0</v>
      </c>
      <c r="AW149" s="12">
        <v>1</v>
      </c>
      <c r="AX149" s="12">
        <v>0</v>
      </c>
      <c r="AY149" s="7">
        <v>1</v>
      </c>
      <c r="AZ149" s="12">
        <v>0</v>
      </c>
      <c r="BA149" s="12">
        <v>1</v>
      </c>
      <c r="BB149" s="12">
        <v>1</v>
      </c>
      <c r="BC149" s="12">
        <v>0</v>
      </c>
      <c r="BD149" s="12">
        <v>0</v>
      </c>
      <c r="BE149" s="12">
        <v>1</v>
      </c>
      <c r="BF149" s="7" t="s">
        <v>3259</v>
      </c>
      <c r="BG149" s="7" t="s">
        <v>1240</v>
      </c>
      <c r="BH149" s="7"/>
      <c r="BI149" s="7" t="s">
        <v>2812</v>
      </c>
      <c r="BJ149" s="12" t="s">
        <v>3460</v>
      </c>
      <c r="BK149" s="12" t="s">
        <v>1044</v>
      </c>
      <c r="BL149" s="12" t="s">
        <v>3473</v>
      </c>
      <c r="BM149" s="7" t="s">
        <v>787</v>
      </c>
      <c r="BN149" s="7"/>
      <c r="BO149" s="12"/>
      <c r="BP149" s="12" t="s">
        <v>3538</v>
      </c>
      <c r="BQ149" s="12">
        <v>-0.84399999999999997</v>
      </c>
      <c r="BR149" s="12" t="s">
        <v>3429</v>
      </c>
      <c r="BS149" s="12">
        <v>-0.84399999999999997</v>
      </c>
      <c r="BT149" s="12"/>
      <c r="BU149" s="12"/>
      <c r="BV149" s="12" t="s">
        <v>1077</v>
      </c>
      <c r="BW149" s="12" t="s">
        <v>1077</v>
      </c>
      <c r="BX149" s="12" t="s">
        <v>1077</v>
      </c>
      <c r="BY149" s="12">
        <v>-1.242</v>
      </c>
      <c r="BZ149" s="12"/>
      <c r="CA149" s="12" t="s">
        <v>1077</v>
      </c>
      <c r="CB149" s="12" t="s">
        <v>1077</v>
      </c>
      <c r="CC149" s="12" t="s">
        <v>1077</v>
      </c>
      <c r="CD149" s="12" t="s">
        <v>1077</v>
      </c>
      <c r="CE149" s="12">
        <v>0.23599999999999999</v>
      </c>
      <c r="CF149" s="12">
        <v>0.67900000000000005</v>
      </c>
      <c r="CG149" s="12"/>
      <c r="CH149" s="12">
        <f>BQ149/BY149</f>
        <v>0.67954911433172305</v>
      </c>
      <c r="CI149" s="12" t="s">
        <v>3553</v>
      </c>
      <c r="CJ149" s="12">
        <v>0.90400000000000003</v>
      </c>
      <c r="CK149" s="12" t="s">
        <v>3828</v>
      </c>
      <c r="CL149" s="12" t="s">
        <v>1077</v>
      </c>
      <c r="CM149" s="12" t="s">
        <v>1077</v>
      </c>
      <c r="CN149" s="12" t="s">
        <v>1077</v>
      </c>
      <c r="CO149" s="12" t="s">
        <v>1077</v>
      </c>
      <c r="CP149" s="12">
        <v>1</v>
      </c>
      <c r="CQ149" s="12">
        <v>9</v>
      </c>
      <c r="CR149" s="12">
        <v>1</v>
      </c>
      <c r="CS149" s="12">
        <v>16</v>
      </c>
      <c r="CT149" s="12" t="s">
        <v>1077</v>
      </c>
      <c r="CU149" s="12" t="s">
        <v>1077</v>
      </c>
      <c r="CV149" s="12" t="s">
        <v>1077</v>
      </c>
      <c r="CW149" s="12"/>
      <c r="CX149" s="57"/>
    </row>
    <row r="150" spans="1:102" ht="16.5" x14ac:dyDescent="0.35">
      <c r="A150" s="56">
        <v>16</v>
      </c>
      <c r="B150" s="12" t="s">
        <v>3707</v>
      </c>
      <c r="C150" s="12">
        <v>16.100000000000001</v>
      </c>
      <c r="D150" s="12" t="s">
        <v>1739</v>
      </c>
      <c r="E150" s="12" t="s">
        <v>1138</v>
      </c>
      <c r="F150" s="12" t="s">
        <v>3916</v>
      </c>
      <c r="G150" s="12" t="s">
        <v>349</v>
      </c>
      <c r="H150" s="12" t="s">
        <v>2805</v>
      </c>
      <c r="I150" s="12" t="s">
        <v>1285</v>
      </c>
      <c r="J150" s="12" t="s">
        <v>1222</v>
      </c>
      <c r="K150" s="12" t="s">
        <v>564</v>
      </c>
      <c r="L150" s="12" t="s">
        <v>173</v>
      </c>
      <c r="M150" s="12" t="s">
        <v>3164</v>
      </c>
      <c r="N150" s="12"/>
      <c r="O150" s="12" t="s">
        <v>3400</v>
      </c>
      <c r="P150" s="12" t="s">
        <v>3402</v>
      </c>
      <c r="Q150" s="12">
        <v>1</v>
      </c>
      <c r="R150" s="12">
        <v>0</v>
      </c>
      <c r="S150" s="12">
        <v>0</v>
      </c>
      <c r="T150" s="12">
        <v>0</v>
      </c>
      <c r="U150" s="12">
        <v>0</v>
      </c>
      <c r="V150" s="12">
        <v>0</v>
      </c>
      <c r="W150" s="12">
        <v>0</v>
      </c>
      <c r="X150" s="12">
        <v>0</v>
      </c>
      <c r="Y150" s="12">
        <v>0</v>
      </c>
      <c r="Z150" s="12">
        <v>1</v>
      </c>
      <c r="AA150" s="12">
        <v>1</v>
      </c>
      <c r="AB150" s="12">
        <v>0</v>
      </c>
      <c r="AC150" s="12">
        <v>0</v>
      </c>
      <c r="AD150" s="12">
        <v>0</v>
      </c>
      <c r="AE150" s="12">
        <v>0</v>
      </c>
      <c r="AF150" s="12">
        <v>0</v>
      </c>
      <c r="AG150" s="12">
        <v>0</v>
      </c>
      <c r="AH150" s="12">
        <v>0</v>
      </c>
      <c r="AI150" s="12">
        <v>0</v>
      </c>
      <c r="AJ150" s="12">
        <v>0</v>
      </c>
      <c r="AK150" s="12">
        <v>0</v>
      </c>
      <c r="AL150" s="12" t="s">
        <v>3367</v>
      </c>
      <c r="AM150" s="12" t="s">
        <v>637</v>
      </c>
      <c r="AN150" s="12" t="s">
        <v>638</v>
      </c>
      <c r="AO150" s="12">
        <v>1995</v>
      </c>
      <c r="AP150" s="12" t="s">
        <v>3458</v>
      </c>
      <c r="AQ150" s="12">
        <v>1200</v>
      </c>
      <c r="AR150" s="12">
        <v>1</v>
      </c>
      <c r="AS150" s="12" t="s">
        <v>555</v>
      </c>
      <c r="AT150" s="12" t="s">
        <v>349</v>
      </c>
      <c r="AU150" s="12">
        <v>0</v>
      </c>
      <c r="AV150" s="12">
        <v>1</v>
      </c>
      <c r="AW150" s="12">
        <v>1</v>
      </c>
      <c r="AX150" s="12">
        <v>1</v>
      </c>
      <c r="AY150" s="12">
        <v>1</v>
      </c>
      <c r="AZ150" s="12">
        <v>0</v>
      </c>
      <c r="BA150" s="12">
        <v>1</v>
      </c>
      <c r="BB150" s="12">
        <v>1</v>
      </c>
      <c r="BC150" s="12">
        <v>0</v>
      </c>
      <c r="BD150" s="12">
        <v>1</v>
      </c>
      <c r="BE150" s="12">
        <v>1</v>
      </c>
      <c r="BF150" s="12" t="s">
        <v>3258</v>
      </c>
      <c r="BG150" s="12" t="s">
        <v>780</v>
      </c>
      <c r="BH150" s="12">
        <v>1</v>
      </c>
      <c r="BI150" s="12" t="s">
        <v>3282</v>
      </c>
      <c r="BJ150" s="12" t="s">
        <v>800</v>
      </c>
      <c r="BK150" s="12" t="s">
        <v>718</v>
      </c>
      <c r="BL150" s="12" t="s">
        <v>3471</v>
      </c>
      <c r="BM150" s="12" t="s">
        <v>1230</v>
      </c>
      <c r="BN150" s="7" t="s">
        <v>1174</v>
      </c>
      <c r="BO150" s="12" t="s">
        <v>1171</v>
      </c>
      <c r="BP150" s="12" t="s">
        <v>3541</v>
      </c>
      <c r="BQ150" s="12">
        <v>-1.92</v>
      </c>
      <c r="BR150" s="12" t="s">
        <v>1252</v>
      </c>
      <c r="BS150" s="12">
        <v>-0.31580000000000003</v>
      </c>
      <c r="BT150" s="12">
        <f>EXP(BS150)</f>
        <v>0.72920527663981849</v>
      </c>
      <c r="BU150" s="12"/>
      <c r="BV150" s="12" t="s">
        <v>3415</v>
      </c>
      <c r="BW150" s="12">
        <v>-1.92</v>
      </c>
      <c r="BX150" s="12" t="s">
        <v>1143</v>
      </c>
      <c r="BY150" s="12">
        <v>-1.24</v>
      </c>
      <c r="BZ150" s="12"/>
      <c r="CA150" s="12"/>
      <c r="CB150" s="12"/>
      <c r="CC150" s="12"/>
      <c r="CD150" s="12"/>
      <c r="CE150" s="12"/>
      <c r="CF150" s="12"/>
      <c r="CG150" s="12"/>
      <c r="CH150" s="12">
        <f>BQ150/BY150</f>
        <v>1.5483870967741935</v>
      </c>
      <c r="CI150" s="12" t="s">
        <v>3553</v>
      </c>
      <c r="CJ150" s="12">
        <v>0.33289999999999997</v>
      </c>
      <c r="CK150" s="12" t="s">
        <v>3957</v>
      </c>
      <c r="CL150" s="12"/>
      <c r="CM150" s="12"/>
      <c r="CN150" s="12"/>
      <c r="CO150" s="12"/>
      <c r="CP150" s="12"/>
      <c r="CQ150" s="12"/>
      <c r="CR150" s="12"/>
      <c r="CS150" s="12"/>
      <c r="CT150" s="12"/>
      <c r="CU150" s="12"/>
      <c r="CV150" s="12"/>
      <c r="CW150" s="12"/>
      <c r="CX150" s="57"/>
    </row>
    <row r="151" spans="1:102" ht="16.5" x14ac:dyDescent="0.35">
      <c r="A151" s="56">
        <v>65</v>
      </c>
      <c r="B151" s="12" t="s">
        <v>3754</v>
      </c>
      <c r="C151" s="12">
        <v>65.5</v>
      </c>
      <c r="D151" s="12" t="s">
        <v>2306</v>
      </c>
      <c r="E151" s="12" t="s">
        <v>435</v>
      </c>
      <c r="F151" s="12">
        <v>3</v>
      </c>
      <c r="G151" s="12" t="s">
        <v>349</v>
      </c>
      <c r="H151" s="12" t="s">
        <v>2805</v>
      </c>
      <c r="I151" s="12" t="s">
        <v>1285</v>
      </c>
      <c r="J151" s="12" t="s">
        <v>556</v>
      </c>
      <c r="K151" s="12" t="s">
        <v>562</v>
      </c>
      <c r="L151" s="12" t="s">
        <v>558</v>
      </c>
      <c r="M151" s="12" t="s">
        <v>3237</v>
      </c>
      <c r="N151" s="12" t="s">
        <v>3435</v>
      </c>
      <c r="O151" s="12" t="s">
        <v>3400</v>
      </c>
      <c r="P151" s="12" t="s">
        <v>3401</v>
      </c>
      <c r="Q151" s="12">
        <v>0</v>
      </c>
      <c r="R151" s="12">
        <v>0</v>
      </c>
      <c r="S151" s="12">
        <v>0</v>
      </c>
      <c r="T151" s="12">
        <v>0</v>
      </c>
      <c r="U151" s="12">
        <v>0</v>
      </c>
      <c r="V151" s="12">
        <v>0</v>
      </c>
      <c r="W151" s="12">
        <v>1</v>
      </c>
      <c r="X151" s="12">
        <v>0</v>
      </c>
      <c r="Y151" s="12">
        <v>0</v>
      </c>
      <c r="Z151" s="12">
        <v>0</v>
      </c>
      <c r="AA151" s="12">
        <v>0</v>
      </c>
      <c r="AB151" s="12">
        <v>0</v>
      </c>
      <c r="AC151" s="12">
        <v>1</v>
      </c>
      <c r="AD151" s="12">
        <v>0</v>
      </c>
      <c r="AE151" s="12">
        <v>0</v>
      </c>
      <c r="AF151" s="12">
        <v>0</v>
      </c>
      <c r="AG151" s="12">
        <v>0</v>
      </c>
      <c r="AH151" s="12">
        <v>0</v>
      </c>
      <c r="AI151" s="12">
        <v>0</v>
      </c>
      <c r="AJ151" s="12">
        <v>0</v>
      </c>
      <c r="AK151" s="12">
        <v>0</v>
      </c>
      <c r="AL151" s="12" t="s">
        <v>607</v>
      </c>
      <c r="AM151" s="7" t="s">
        <v>668</v>
      </c>
      <c r="AN151" s="7" t="s">
        <v>628</v>
      </c>
      <c r="AO151" s="7">
        <v>2010</v>
      </c>
      <c r="AP151" s="12" t="s">
        <v>3235</v>
      </c>
      <c r="AQ151" s="12">
        <v>473</v>
      </c>
      <c r="AR151" s="12">
        <v>1</v>
      </c>
      <c r="AS151" s="12" t="s">
        <v>555</v>
      </c>
      <c r="AT151" s="7" t="s">
        <v>212</v>
      </c>
      <c r="AU151" s="12">
        <v>1</v>
      </c>
      <c r="AV151" s="12">
        <v>0</v>
      </c>
      <c r="AW151" s="12">
        <v>0</v>
      </c>
      <c r="AX151" s="12">
        <v>0</v>
      </c>
      <c r="AY151" s="7">
        <v>1</v>
      </c>
      <c r="AZ151" s="12">
        <v>0</v>
      </c>
      <c r="BA151" s="12">
        <v>0</v>
      </c>
      <c r="BB151" s="12">
        <v>0</v>
      </c>
      <c r="BC151" s="12">
        <v>1</v>
      </c>
      <c r="BD151" s="12">
        <v>0</v>
      </c>
      <c r="BE151" s="12">
        <v>0</v>
      </c>
      <c r="BF151" s="7" t="s">
        <v>772</v>
      </c>
      <c r="BG151" s="7" t="s">
        <v>2782</v>
      </c>
      <c r="BH151" s="7"/>
      <c r="BI151" s="7" t="s">
        <v>2816</v>
      </c>
      <c r="BJ151" s="12" t="s">
        <v>718</v>
      </c>
      <c r="BK151" s="12" t="s">
        <v>3463</v>
      </c>
      <c r="BL151" s="12" t="s">
        <v>3464</v>
      </c>
      <c r="BM151" s="7" t="s">
        <v>787</v>
      </c>
      <c r="BN151" s="7"/>
      <c r="BO151" s="12"/>
      <c r="BP151" s="12" t="s">
        <v>3545</v>
      </c>
      <c r="BQ151" s="12">
        <f>CV151</f>
        <v>-0.1946</v>
      </c>
      <c r="BR151" s="12" t="s">
        <v>3514</v>
      </c>
      <c r="BS151" s="12">
        <v>-0.28000000000000003</v>
      </c>
      <c r="BT151" s="12"/>
      <c r="BU151" s="12"/>
      <c r="BV151" s="12" t="s">
        <v>1077</v>
      </c>
      <c r="BW151" s="12" t="s">
        <v>1077</v>
      </c>
      <c r="BX151" s="12" t="s">
        <v>1077</v>
      </c>
      <c r="BY151" s="12">
        <v>-1.21</v>
      </c>
      <c r="BZ151" s="12"/>
      <c r="CA151" s="12" t="s">
        <v>1077</v>
      </c>
      <c r="CB151" s="12" t="s">
        <v>1077</v>
      </c>
      <c r="CC151" s="12" t="s">
        <v>1077</v>
      </c>
      <c r="CD151" s="12" t="s">
        <v>1077</v>
      </c>
      <c r="CE151" s="12" t="s">
        <v>1077</v>
      </c>
      <c r="CF151" s="12"/>
      <c r="CG151" s="12"/>
      <c r="CH151" s="12">
        <f>BQ151/BY151</f>
        <v>0.16082644628099174</v>
      </c>
      <c r="CI151" s="12" t="s">
        <v>3553</v>
      </c>
      <c r="CJ151" s="12">
        <v>0.25800000000000001</v>
      </c>
      <c r="CK151" s="12" t="s">
        <v>3824</v>
      </c>
      <c r="CL151" s="12" t="s">
        <v>1077</v>
      </c>
      <c r="CM151" s="12" t="s">
        <v>1077</v>
      </c>
      <c r="CN151" s="12">
        <v>2.11</v>
      </c>
      <c r="CO151" s="12" t="s">
        <v>1043</v>
      </c>
      <c r="CP151" s="12">
        <v>1</v>
      </c>
      <c r="CQ151" s="12">
        <v>17</v>
      </c>
      <c r="CR151" s="12">
        <v>1</v>
      </c>
      <c r="CS151" s="12">
        <v>455</v>
      </c>
      <c r="CT151" s="12">
        <v>9.3689999999999998</v>
      </c>
      <c r="CU151" s="12">
        <v>0.69499999999999995</v>
      </c>
      <c r="CV151" s="12">
        <f>BS151*CU151</f>
        <v>-0.1946</v>
      </c>
      <c r="CW151" s="12"/>
      <c r="CX151" s="57"/>
    </row>
    <row r="152" spans="1:102" ht="16.5" x14ac:dyDescent="0.35">
      <c r="A152" s="56">
        <v>65</v>
      </c>
      <c r="B152" s="12" t="s">
        <v>3754</v>
      </c>
      <c r="C152" s="12">
        <v>65.400000000000006</v>
      </c>
      <c r="D152" s="12" t="s">
        <v>2269</v>
      </c>
      <c r="E152" s="12" t="s">
        <v>433</v>
      </c>
      <c r="F152" s="12">
        <v>3</v>
      </c>
      <c r="G152" s="12" t="s">
        <v>349</v>
      </c>
      <c r="H152" s="12" t="s">
        <v>2805</v>
      </c>
      <c r="I152" s="12" t="s">
        <v>1285</v>
      </c>
      <c r="J152" s="12" t="s">
        <v>556</v>
      </c>
      <c r="K152" s="12" t="s">
        <v>562</v>
      </c>
      <c r="L152" s="12" t="s">
        <v>558</v>
      </c>
      <c r="M152" s="12" t="s">
        <v>3237</v>
      </c>
      <c r="N152" s="12" t="s">
        <v>3435</v>
      </c>
      <c r="O152" s="12" t="s">
        <v>3400</v>
      </c>
      <c r="P152" s="12" t="s">
        <v>3401</v>
      </c>
      <c r="Q152" s="12">
        <v>0</v>
      </c>
      <c r="R152" s="12">
        <v>0</v>
      </c>
      <c r="S152" s="12">
        <v>0</v>
      </c>
      <c r="T152" s="12">
        <v>0</v>
      </c>
      <c r="U152" s="12">
        <v>0</v>
      </c>
      <c r="V152" s="12">
        <v>0</v>
      </c>
      <c r="W152" s="12">
        <v>1</v>
      </c>
      <c r="X152" s="12">
        <v>0</v>
      </c>
      <c r="Y152" s="12">
        <v>0</v>
      </c>
      <c r="Z152" s="12">
        <v>0</v>
      </c>
      <c r="AA152" s="12">
        <v>0</v>
      </c>
      <c r="AB152" s="12">
        <v>0</v>
      </c>
      <c r="AC152" s="12">
        <v>1</v>
      </c>
      <c r="AD152" s="12">
        <v>0</v>
      </c>
      <c r="AE152" s="12">
        <v>0</v>
      </c>
      <c r="AF152" s="12">
        <v>0</v>
      </c>
      <c r="AG152" s="12">
        <v>0</v>
      </c>
      <c r="AH152" s="12">
        <v>0</v>
      </c>
      <c r="AI152" s="12">
        <v>0</v>
      </c>
      <c r="AJ152" s="12">
        <v>0</v>
      </c>
      <c r="AK152" s="12">
        <v>0</v>
      </c>
      <c r="AL152" s="12" t="s">
        <v>607</v>
      </c>
      <c r="AM152" s="7" t="s">
        <v>668</v>
      </c>
      <c r="AN152" s="7" t="s">
        <v>628</v>
      </c>
      <c r="AO152" s="7">
        <v>2010</v>
      </c>
      <c r="AP152" s="12" t="s">
        <v>3235</v>
      </c>
      <c r="AQ152" s="12">
        <v>473</v>
      </c>
      <c r="AR152" s="12">
        <v>1</v>
      </c>
      <c r="AS152" s="12" t="s">
        <v>555</v>
      </c>
      <c r="AT152" s="7" t="s">
        <v>212</v>
      </c>
      <c r="AU152" s="12">
        <v>1</v>
      </c>
      <c r="AV152" s="12">
        <v>0</v>
      </c>
      <c r="AW152" s="12">
        <v>0</v>
      </c>
      <c r="AX152" s="12">
        <v>0</v>
      </c>
      <c r="AY152" s="7">
        <v>1</v>
      </c>
      <c r="AZ152" s="12">
        <v>0</v>
      </c>
      <c r="BA152" s="12">
        <v>0</v>
      </c>
      <c r="BB152" s="12">
        <v>0</v>
      </c>
      <c r="BC152" s="12">
        <v>1</v>
      </c>
      <c r="BD152" s="12">
        <v>0</v>
      </c>
      <c r="BE152" s="12">
        <v>0</v>
      </c>
      <c r="BF152" s="7" t="s">
        <v>766</v>
      </c>
      <c r="BG152" s="7" t="s">
        <v>165</v>
      </c>
      <c r="BH152" s="7"/>
      <c r="BI152" s="7" t="s">
        <v>2809</v>
      </c>
      <c r="BJ152" s="12" t="s">
        <v>718</v>
      </c>
      <c r="BK152" s="12" t="s">
        <v>3463</v>
      </c>
      <c r="BL152" s="12" t="s">
        <v>3464</v>
      </c>
      <c r="BM152" s="7" t="s">
        <v>787</v>
      </c>
      <c r="BN152" s="7"/>
      <c r="BO152" s="12"/>
      <c r="BP152" s="12" t="s">
        <v>3545</v>
      </c>
      <c r="BQ152" s="12">
        <v>-8.3759999999999998E-3</v>
      </c>
      <c r="BR152" s="12" t="s">
        <v>3513</v>
      </c>
      <c r="BS152" s="12">
        <v>-4.1879999999999997</v>
      </c>
      <c r="BT152" s="12"/>
      <c r="BU152" s="12"/>
      <c r="BV152" s="12" t="s">
        <v>1077</v>
      </c>
      <c r="BW152" s="12" t="s">
        <v>1077</v>
      </c>
      <c r="BX152" s="12" t="s">
        <v>1077</v>
      </c>
      <c r="BY152" s="12">
        <v>-1.2</v>
      </c>
      <c r="BZ152" s="12"/>
      <c r="CA152" s="12" t="s">
        <v>1077</v>
      </c>
      <c r="CB152" s="12" t="s">
        <v>1077</v>
      </c>
      <c r="CC152" s="12" t="s">
        <v>1077</v>
      </c>
      <c r="CD152" s="12" t="s">
        <v>1077</v>
      </c>
      <c r="CE152" s="12" t="s">
        <v>1077</v>
      </c>
      <c r="CF152" s="12"/>
      <c r="CG152" s="12"/>
      <c r="CH152" s="12">
        <f>BQ152/BY152</f>
        <v>6.9800000000000001E-3</v>
      </c>
      <c r="CI152" s="12" t="s">
        <v>3553</v>
      </c>
      <c r="CJ152" s="12">
        <v>0.36299999999999999</v>
      </c>
      <c r="CK152" s="12" t="s">
        <v>3824</v>
      </c>
      <c r="CL152" s="12" t="s">
        <v>1077</v>
      </c>
      <c r="CM152" s="12" t="s">
        <v>1077</v>
      </c>
      <c r="CN152" s="12">
        <v>1.73</v>
      </c>
      <c r="CO152" s="12" t="s">
        <v>1043</v>
      </c>
      <c r="CP152" s="12">
        <v>1</v>
      </c>
      <c r="CQ152" s="12">
        <v>21</v>
      </c>
      <c r="CR152" s="12">
        <v>1</v>
      </c>
      <c r="CS152" s="12">
        <v>451</v>
      </c>
      <c r="CT152" s="12">
        <v>9.3689999999999998</v>
      </c>
      <c r="CU152" s="12">
        <v>2E-3</v>
      </c>
      <c r="CV152" s="12">
        <f>BS152*(CU152)</f>
        <v>-8.3759999999999998E-3</v>
      </c>
      <c r="CW152" s="12"/>
      <c r="CX152" s="57"/>
    </row>
    <row r="153" spans="1:102" ht="16.5" x14ac:dyDescent="0.35">
      <c r="A153" s="56">
        <v>15</v>
      </c>
      <c r="B153" s="12" t="s">
        <v>3706</v>
      </c>
      <c r="C153" s="12">
        <v>15.26</v>
      </c>
      <c r="D153" s="12" t="s">
        <v>1687</v>
      </c>
      <c r="E153" s="12" t="s">
        <v>306</v>
      </c>
      <c r="F153" s="12">
        <v>3</v>
      </c>
      <c r="G153" s="12" t="s">
        <v>349</v>
      </c>
      <c r="H153" s="12" t="s">
        <v>2805</v>
      </c>
      <c r="I153" s="12" t="s">
        <v>1285</v>
      </c>
      <c r="J153" s="12" t="s">
        <v>556</v>
      </c>
      <c r="K153" s="12" t="s">
        <v>564</v>
      </c>
      <c r="L153" s="12" t="s">
        <v>558</v>
      </c>
      <c r="M153" s="12" t="s">
        <v>3164</v>
      </c>
      <c r="N153" s="12"/>
      <c r="O153" s="12" t="s">
        <v>3400</v>
      </c>
      <c r="P153" s="12" t="s">
        <v>3403</v>
      </c>
      <c r="Q153" s="12">
        <v>1</v>
      </c>
      <c r="R153" s="12">
        <v>0</v>
      </c>
      <c r="S153" s="12">
        <v>0</v>
      </c>
      <c r="T153" s="12">
        <v>0</v>
      </c>
      <c r="U153" s="12">
        <v>0</v>
      </c>
      <c r="V153" s="12">
        <v>0</v>
      </c>
      <c r="W153" s="12">
        <v>0</v>
      </c>
      <c r="X153" s="12">
        <v>0</v>
      </c>
      <c r="Y153" s="12">
        <v>0</v>
      </c>
      <c r="Z153" s="12">
        <v>0</v>
      </c>
      <c r="AA153" s="12">
        <v>0</v>
      </c>
      <c r="AB153" s="12">
        <v>1</v>
      </c>
      <c r="AC153" s="12">
        <v>0</v>
      </c>
      <c r="AD153" s="12">
        <v>0</v>
      </c>
      <c r="AE153" s="12">
        <v>0</v>
      </c>
      <c r="AF153" s="12">
        <v>0</v>
      </c>
      <c r="AG153" s="12">
        <v>0</v>
      </c>
      <c r="AH153" s="12">
        <v>0</v>
      </c>
      <c r="AI153" s="12">
        <v>0</v>
      </c>
      <c r="AJ153" s="12">
        <v>0</v>
      </c>
      <c r="AK153" s="12">
        <v>0</v>
      </c>
      <c r="AL153" s="12" t="s">
        <v>3448</v>
      </c>
      <c r="AM153" s="7" t="s">
        <v>608</v>
      </c>
      <c r="AN153" s="7" t="s">
        <v>633</v>
      </c>
      <c r="AO153" s="7">
        <v>2000</v>
      </c>
      <c r="AP153" s="12" t="s">
        <v>3458</v>
      </c>
      <c r="AQ153" s="12">
        <v>5680</v>
      </c>
      <c r="AR153" s="12">
        <v>2</v>
      </c>
      <c r="AS153" s="12" t="s">
        <v>755</v>
      </c>
      <c r="AT153" s="7" t="s">
        <v>349</v>
      </c>
      <c r="AU153" s="12">
        <v>0</v>
      </c>
      <c r="AV153" s="12">
        <v>0</v>
      </c>
      <c r="AW153" s="12">
        <v>0</v>
      </c>
      <c r="AX153" s="12">
        <v>0</v>
      </c>
      <c r="AY153" s="7">
        <v>0</v>
      </c>
      <c r="AZ153" s="12">
        <v>0</v>
      </c>
      <c r="BA153" s="12">
        <v>1</v>
      </c>
      <c r="BB153" s="12">
        <v>1</v>
      </c>
      <c r="BC153" s="12">
        <v>0</v>
      </c>
      <c r="BD153" s="12">
        <v>0</v>
      </c>
      <c r="BE153" s="12">
        <v>0</v>
      </c>
      <c r="BF153" s="7" t="s">
        <v>3259</v>
      </c>
      <c r="BG153" s="7" t="s">
        <v>816</v>
      </c>
      <c r="BH153" s="7">
        <v>1</v>
      </c>
      <c r="BI153" s="7" t="s">
        <v>3253</v>
      </c>
      <c r="BJ153" s="12" t="s">
        <v>3460</v>
      </c>
      <c r="BK153" s="12" t="s">
        <v>3472</v>
      </c>
      <c r="BL153" s="12" t="s">
        <v>3474</v>
      </c>
      <c r="BM153" s="7" t="s">
        <v>787</v>
      </c>
      <c r="BN153" s="7"/>
      <c r="BO153" s="12"/>
      <c r="BP153" s="12">
        <v>5</v>
      </c>
      <c r="BQ153" s="12"/>
      <c r="BR153" s="12" t="s">
        <v>1077</v>
      </c>
      <c r="BS153" s="12">
        <v>-19.876999999999999</v>
      </c>
      <c r="BT153" s="12"/>
      <c r="BU153" s="12"/>
      <c r="BV153" s="12" t="s">
        <v>1077</v>
      </c>
      <c r="BW153" s="12" t="s">
        <v>1077</v>
      </c>
      <c r="BX153" s="12" t="s">
        <v>1077</v>
      </c>
      <c r="BY153" s="12">
        <v>-1.19</v>
      </c>
      <c r="BZ153" s="12"/>
      <c r="CA153" s="12" t="s">
        <v>1077</v>
      </c>
      <c r="CB153" s="12" t="s">
        <v>1077</v>
      </c>
      <c r="CC153" s="12" t="s">
        <v>1077</v>
      </c>
      <c r="CD153" s="12" t="s">
        <v>1077</v>
      </c>
      <c r="CE153" s="12" t="s">
        <v>1077</v>
      </c>
      <c r="CF153" s="12"/>
      <c r="CG153" s="12"/>
      <c r="CH153" s="12"/>
      <c r="CI153" s="12"/>
      <c r="CJ153" s="12">
        <v>0.13</v>
      </c>
      <c r="CK153" s="12" t="s">
        <v>3828</v>
      </c>
      <c r="CL153" s="12" t="s">
        <v>1077</v>
      </c>
      <c r="CM153" s="12" t="s">
        <v>1077</v>
      </c>
      <c r="CN153" s="12" t="s">
        <v>1077</v>
      </c>
      <c r="CO153" s="12" t="s">
        <v>1077</v>
      </c>
      <c r="CP153" s="12">
        <v>1</v>
      </c>
      <c r="CQ153" s="12">
        <v>24</v>
      </c>
      <c r="CR153" s="12">
        <v>1</v>
      </c>
      <c r="CS153" s="12">
        <v>5655</v>
      </c>
      <c r="CT153" s="12" t="s">
        <v>1077</v>
      </c>
      <c r="CU153" s="12">
        <v>2.4445608521040684E-3</v>
      </c>
      <c r="CV153" s="12" t="s">
        <v>1137</v>
      </c>
      <c r="CW153" s="12"/>
      <c r="CX153" s="57"/>
    </row>
    <row r="154" spans="1:102" ht="16.5" x14ac:dyDescent="0.35">
      <c r="A154" s="56">
        <v>15</v>
      </c>
      <c r="B154" s="12" t="s">
        <v>3706</v>
      </c>
      <c r="C154" s="12">
        <v>15.7</v>
      </c>
      <c r="D154" s="12" t="s">
        <v>1570</v>
      </c>
      <c r="E154" s="12" t="s">
        <v>314</v>
      </c>
      <c r="F154" s="12" t="s">
        <v>3916</v>
      </c>
      <c r="G154" s="12" t="s">
        <v>349</v>
      </c>
      <c r="H154" s="12" t="s">
        <v>2805</v>
      </c>
      <c r="I154" s="12" t="s">
        <v>1285</v>
      </c>
      <c r="J154" s="12" t="s">
        <v>556</v>
      </c>
      <c r="K154" s="12" t="s">
        <v>564</v>
      </c>
      <c r="L154" s="12" t="s">
        <v>558</v>
      </c>
      <c r="M154" s="12" t="s">
        <v>3164</v>
      </c>
      <c r="N154" s="12"/>
      <c r="O154" s="12" t="s">
        <v>3400</v>
      </c>
      <c r="P154" s="12" t="s">
        <v>3403</v>
      </c>
      <c r="Q154" s="12">
        <v>1</v>
      </c>
      <c r="R154" s="12">
        <v>0</v>
      </c>
      <c r="S154" s="12">
        <v>0</v>
      </c>
      <c r="T154" s="12">
        <v>0</v>
      </c>
      <c r="U154" s="12">
        <v>0</v>
      </c>
      <c r="V154" s="12">
        <v>0</v>
      </c>
      <c r="W154" s="12">
        <v>0</v>
      </c>
      <c r="X154" s="12">
        <v>0</v>
      </c>
      <c r="Y154" s="12">
        <v>0</v>
      </c>
      <c r="Z154" s="12">
        <v>0</v>
      </c>
      <c r="AA154" s="12">
        <v>0</v>
      </c>
      <c r="AB154" s="12">
        <v>1</v>
      </c>
      <c r="AC154" s="12">
        <v>0</v>
      </c>
      <c r="AD154" s="12">
        <v>0</v>
      </c>
      <c r="AE154" s="12">
        <v>0</v>
      </c>
      <c r="AF154" s="12">
        <v>0</v>
      </c>
      <c r="AG154" s="12">
        <v>0</v>
      </c>
      <c r="AH154" s="12">
        <v>0</v>
      </c>
      <c r="AI154" s="12">
        <v>0</v>
      </c>
      <c r="AJ154" s="12">
        <v>0</v>
      </c>
      <c r="AK154" s="12">
        <v>0</v>
      </c>
      <c r="AL154" s="12" t="s">
        <v>3448</v>
      </c>
      <c r="AM154" s="7" t="s">
        <v>608</v>
      </c>
      <c r="AN154" s="7" t="s">
        <v>634</v>
      </c>
      <c r="AO154" s="7">
        <v>2000</v>
      </c>
      <c r="AP154" s="12" t="s">
        <v>3458</v>
      </c>
      <c r="AQ154" s="12">
        <v>3307</v>
      </c>
      <c r="AR154" s="12">
        <v>1</v>
      </c>
      <c r="AS154" s="12" t="s">
        <v>555</v>
      </c>
      <c r="AT154" s="7" t="s">
        <v>349</v>
      </c>
      <c r="AU154" s="12">
        <v>0</v>
      </c>
      <c r="AV154" s="12">
        <v>0</v>
      </c>
      <c r="AW154" s="12">
        <v>0</v>
      </c>
      <c r="AX154" s="12">
        <v>0</v>
      </c>
      <c r="AY154" s="7">
        <v>0</v>
      </c>
      <c r="AZ154" s="12">
        <v>0</v>
      </c>
      <c r="BA154" s="12">
        <v>1</v>
      </c>
      <c r="BB154" s="12">
        <v>1</v>
      </c>
      <c r="BC154" s="12">
        <v>0</v>
      </c>
      <c r="BD154" s="12">
        <v>0</v>
      </c>
      <c r="BE154" s="12">
        <v>0</v>
      </c>
      <c r="BF154" s="7" t="s">
        <v>3259</v>
      </c>
      <c r="BG154" s="7" t="s">
        <v>805</v>
      </c>
      <c r="BH154" s="7">
        <v>1</v>
      </c>
      <c r="BI154" s="7" t="s">
        <v>3253</v>
      </c>
      <c r="BJ154" s="12" t="s">
        <v>3460</v>
      </c>
      <c r="BK154" s="12" t="s">
        <v>3472</v>
      </c>
      <c r="BL154" s="12" t="s">
        <v>3474</v>
      </c>
      <c r="BM154" s="7" t="s">
        <v>787</v>
      </c>
      <c r="BN154" s="7"/>
      <c r="BO154" s="12" t="s">
        <v>1208</v>
      </c>
      <c r="BP154" s="12" t="s">
        <v>1262</v>
      </c>
      <c r="BQ154" s="12"/>
      <c r="BR154" s="12" t="s">
        <v>1077</v>
      </c>
      <c r="BS154" s="12">
        <v>-0.12429999999999999</v>
      </c>
      <c r="BT154" s="12"/>
      <c r="BU154" s="12">
        <f>EXP(BS154)</f>
        <v>0.88311486667860395</v>
      </c>
      <c r="BV154" s="12" t="s">
        <v>3416</v>
      </c>
      <c r="BW154" s="12" t="s">
        <v>1077</v>
      </c>
      <c r="BX154" s="12" t="s">
        <v>1077</v>
      </c>
      <c r="BY154" s="12">
        <v>-1.18</v>
      </c>
      <c r="BZ154" s="12"/>
      <c r="CA154" s="12" t="s">
        <v>1077</v>
      </c>
      <c r="CB154" s="12" t="s">
        <v>1077</v>
      </c>
      <c r="CC154" s="12" t="s">
        <v>1077</v>
      </c>
      <c r="CD154" s="12" t="s">
        <v>1077</v>
      </c>
      <c r="CE154" s="12" t="s">
        <v>1077</v>
      </c>
      <c r="CF154" s="12"/>
      <c r="CG154" s="12"/>
      <c r="CH154" s="12"/>
      <c r="CI154" s="12"/>
      <c r="CJ154" s="12">
        <v>0.59599999999999997</v>
      </c>
      <c r="CK154" s="12" t="s">
        <v>3828</v>
      </c>
      <c r="CL154" s="12" t="s">
        <v>1077</v>
      </c>
      <c r="CM154" s="12" t="s">
        <v>1077</v>
      </c>
      <c r="CN154" s="12" t="s">
        <v>1077</v>
      </c>
      <c r="CO154" s="12" t="s">
        <v>1077</v>
      </c>
      <c r="CP154" s="12"/>
      <c r="CQ154" s="12"/>
      <c r="CR154" s="12"/>
      <c r="CS154" s="12" t="s">
        <v>1077</v>
      </c>
      <c r="CT154" s="12" t="s">
        <v>1077</v>
      </c>
      <c r="CU154" s="12">
        <v>5.2034223851929455E-2</v>
      </c>
      <c r="CV154" s="12" t="s">
        <v>1137</v>
      </c>
      <c r="CW154" s="12"/>
      <c r="CX154" s="57"/>
    </row>
    <row r="155" spans="1:102" x14ac:dyDescent="0.35">
      <c r="A155" s="56">
        <v>25</v>
      </c>
      <c r="B155" s="12" t="s">
        <v>3716</v>
      </c>
      <c r="C155" s="12">
        <v>25.2</v>
      </c>
      <c r="D155" s="12" t="s">
        <v>1801</v>
      </c>
      <c r="E155" s="12" t="s">
        <v>336</v>
      </c>
      <c r="F155" s="12">
        <v>3</v>
      </c>
      <c r="G155" s="12" t="s">
        <v>349</v>
      </c>
      <c r="H155" s="12" t="s">
        <v>2805</v>
      </c>
      <c r="I155" s="12" t="s">
        <v>1285</v>
      </c>
      <c r="J155" s="12" t="s">
        <v>1158</v>
      </c>
      <c r="K155" s="12" t="s">
        <v>564</v>
      </c>
      <c r="L155" s="12" t="s">
        <v>581</v>
      </c>
      <c r="M155" s="12" t="s">
        <v>3237</v>
      </c>
      <c r="N155" s="12" t="s">
        <v>3437</v>
      </c>
      <c r="O155" s="12" t="s">
        <v>3400</v>
      </c>
      <c r="P155" s="12" t="s">
        <v>3403</v>
      </c>
      <c r="Q155" s="12">
        <v>0</v>
      </c>
      <c r="R155" s="12">
        <v>0</v>
      </c>
      <c r="S155" s="12">
        <v>0</v>
      </c>
      <c r="T155" s="12">
        <v>0</v>
      </c>
      <c r="U155" s="12">
        <v>0</v>
      </c>
      <c r="V155" s="12">
        <v>0</v>
      </c>
      <c r="W155" s="12">
        <v>1</v>
      </c>
      <c r="X155" s="12">
        <v>0</v>
      </c>
      <c r="Y155" s="12">
        <v>0</v>
      </c>
      <c r="Z155" s="12">
        <v>0</v>
      </c>
      <c r="AA155" s="12">
        <v>0</v>
      </c>
      <c r="AB155" s="12">
        <v>1</v>
      </c>
      <c r="AC155" s="12">
        <v>0</v>
      </c>
      <c r="AD155" s="12">
        <v>0</v>
      </c>
      <c r="AE155" s="12">
        <v>0</v>
      </c>
      <c r="AF155" s="12">
        <v>0</v>
      </c>
      <c r="AG155" s="12">
        <v>0</v>
      </c>
      <c r="AH155" s="12">
        <v>0</v>
      </c>
      <c r="AI155" s="12">
        <v>0</v>
      </c>
      <c r="AJ155" s="12">
        <v>0</v>
      </c>
      <c r="AK155" s="12">
        <v>0</v>
      </c>
      <c r="AL155" s="12" t="s">
        <v>3448</v>
      </c>
      <c r="AM155" s="7" t="s">
        <v>608</v>
      </c>
      <c r="AN155" s="7" t="s">
        <v>636</v>
      </c>
      <c r="AO155" s="7">
        <v>2000</v>
      </c>
      <c r="AP155" s="12" t="s">
        <v>3458</v>
      </c>
      <c r="AQ155" s="12">
        <v>447</v>
      </c>
      <c r="AR155" s="12">
        <v>1</v>
      </c>
      <c r="AS155" s="12" t="s">
        <v>755</v>
      </c>
      <c r="AT155" s="7" t="s">
        <v>349</v>
      </c>
      <c r="AU155" s="12">
        <v>0</v>
      </c>
      <c r="AV155" s="12">
        <v>0</v>
      </c>
      <c r="AW155" s="12">
        <v>0</v>
      </c>
      <c r="AX155" s="12">
        <v>0</v>
      </c>
      <c r="AY155" s="7">
        <v>1</v>
      </c>
      <c r="AZ155" s="12">
        <v>1</v>
      </c>
      <c r="BA155" s="12">
        <v>1</v>
      </c>
      <c r="BB155" s="12">
        <v>1</v>
      </c>
      <c r="BC155" s="12">
        <v>1</v>
      </c>
      <c r="BD155" s="12">
        <v>1</v>
      </c>
      <c r="BE155" s="12">
        <v>1</v>
      </c>
      <c r="BF155" s="7" t="s">
        <v>772</v>
      </c>
      <c r="BG155" s="7" t="s">
        <v>2789</v>
      </c>
      <c r="BH155" s="7"/>
      <c r="BI155" s="7" t="s">
        <v>2816</v>
      </c>
      <c r="BJ155" s="12" t="s">
        <v>3460</v>
      </c>
      <c r="BK155" s="12" t="s">
        <v>3472</v>
      </c>
      <c r="BL155" s="12" t="s">
        <v>3482</v>
      </c>
      <c r="BM155" s="7" t="s">
        <v>788</v>
      </c>
      <c r="BN155" s="7"/>
      <c r="BO155" s="12"/>
      <c r="BP155" s="12" t="s">
        <v>4032</v>
      </c>
      <c r="BQ155" s="12">
        <f>CV155</f>
        <v>-0.82599999999999996</v>
      </c>
      <c r="BR155" s="12" t="s">
        <v>3527</v>
      </c>
      <c r="BS155" s="12">
        <v>-2</v>
      </c>
      <c r="BT155" s="12"/>
      <c r="BU155" s="12">
        <f>EXP(BS155)</f>
        <v>0.1353352832366127</v>
      </c>
      <c r="BV155" s="12" t="s">
        <v>3416</v>
      </c>
      <c r="BW155" s="12" t="s">
        <v>1077</v>
      </c>
      <c r="BX155" s="12" t="s">
        <v>1077</v>
      </c>
      <c r="BY155" s="12">
        <f>BS155/CF155</f>
        <v>-1.1594202898550725</v>
      </c>
      <c r="BZ155" s="12" t="s">
        <v>4041</v>
      </c>
      <c r="CA155" s="12" t="s">
        <v>1077</v>
      </c>
      <c r="CB155" s="12" t="s">
        <v>1077</v>
      </c>
      <c r="CC155" s="12" t="s">
        <v>1077</v>
      </c>
      <c r="CD155" s="12" t="s">
        <v>1077</v>
      </c>
      <c r="CE155" s="12" t="s">
        <v>1077</v>
      </c>
      <c r="CF155" s="12">
        <v>1.7250000000000001</v>
      </c>
      <c r="CG155" s="12"/>
      <c r="CH155" s="12">
        <f>BQ155/BY155</f>
        <v>0.71242499999999997</v>
      </c>
      <c r="CI155" s="12" t="s">
        <v>3553</v>
      </c>
      <c r="CJ155" s="12">
        <v>5.4269999999999996</v>
      </c>
      <c r="CK155" s="12" t="s">
        <v>1049</v>
      </c>
      <c r="CL155" s="12" t="s">
        <v>1077</v>
      </c>
      <c r="CM155" s="12" t="s">
        <v>1050</v>
      </c>
      <c r="CN155" s="12" t="s">
        <v>1077</v>
      </c>
      <c r="CO155" s="12" t="s">
        <v>1077</v>
      </c>
      <c r="CP155" s="12"/>
      <c r="CQ155" s="12"/>
      <c r="CR155" s="12"/>
      <c r="CS155" s="12" t="s">
        <v>1077</v>
      </c>
      <c r="CT155" s="12">
        <v>3.81</v>
      </c>
      <c r="CU155" s="12">
        <v>0.41299999999999998</v>
      </c>
      <c r="CV155" s="12">
        <f>BS155*CU155</f>
        <v>-0.82599999999999996</v>
      </c>
      <c r="CW155" s="12"/>
      <c r="CX155" s="57"/>
    </row>
    <row r="156" spans="1:102" ht="16.5" x14ac:dyDescent="0.35">
      <c r="A156" s="56">
        <v>72</v>
      </c>
      <c r="B156" s="12" t="s">
        <v>3761</v>
      </c>
      <c r="C156" s="12">
        <v>72.400000000000006</v>
      </c>
      <c r="D156" s="12" t="s">
        <v>2374</v>
      </c>
      <c r="E156" s="12" t="s">
        <v>465</v>
      </c>
      <c r="F156" s="12">
        <v>3</v>
      </c>
      <c r="G156" s="12" t="s">
        <v>349</v>
      </c>
      <c r="H156" s="12" t="s">
        <v>2805</v>
      </c>
      <c r="I156" s="12" t="s">
        <v>1285</v>
      </c>
      <c r="J156" s="12" t="s">
        <v>1224</v>
      </c>
      <c r="K156" s="12" t="s">
        <v>1225</v>
      </c>
      <c r="L156" s="12" t="s">
        <v>581</v>
      </c>
      <c r="M156" s="12" t="s">
        <v>3237</v>
      </c>
      <c r="N156" s="12" t="s">
        <v>596</v>
      </c>
      <c r="O156" s="12" t="s">
        <v>3400</v>
      </c>
      <c r="P156" s="12" t="s">
        <v>3402</v>
      </c>
      <c r="Q156" s="12">
        <v>0</v>
      </c>
      <c r="R156" s="12">
        <v>0</v>
      </c>
      <c r="S156" s="12">
        <v>0</v>
      </c>
      <c r="T156" s="12">
        <v>1</v>
      </c>
      <c r="U156" s="12">
        <v>0</v>
      </c>
      <c r="V156" s="12">
        <v>0</v>
      </c>
      <c r="W156" s="12">
        <v>0</v>
      </c>
      <c r="X156" s="12">
        <v>0</v>
      </c>
      <c r="Y156" s="12">
        <v>0</v>
      </c>
      <c r="Z156" s="12">
        <v>0</v>
      </c>
      <c r="AA156" s="12">
        <v>0</v>
      </c>
      <c r="AB156" s="12">
        <v>0</v>
      </c>
      <c r="AC156" s="12">
        <v>0</v>
      </c>
      <c r="AD156" s="12">
        <v>0</v>
      </c>
      <c r="AE156" s="12">
        <v>0</v>
      </c>
      <c r="AF156" s="12">
        <v>0</v>
      </c>
      <c r="AG156" s="12">
        <v>0</v>
      </c>
      <c r="AH156" s="12">
        <v>0</v>
      </c>
      <c r="AI156" s="12">
        <v>0</v>
      </c>
      <c r="AJ156" s="12">
        <v>1</v>
      </c>
      <c r="AK156" s="12">
        <v>0</v>
      </c>
      <c r="AL156" s="12" t="s">
        <v>607</v>
      </c>
      <c r="AM156" s="7" t="s">
        <v>608</v>
      </c>
      <c r="AN156" s="7" t="s">
        <v>646</v>
      </c>
      <c r="AO156" s="7">
        <v>2009</v>
      </c>
      <c r="AP156" s="12" t="s">
        <v>3458</v>
      </c>
      <c r="AQ156" s="12">
        <v>1605</v>
      </c>
      <c r="AR156" s="12">
        <v>1</v>
      </c>
      <c r="AS156" s="12" t="s">
        <v>555</v>
      </c>
      <c r="AT156" s="7" t="s">
        <v>212</v>
      </c>
      <c r="AU156" s="12">
        <v>0</v>
      </c>
      <c r="AV156" s="12">
        <v>1</v>
      </c>
      <c r="AW156" s="12">
        <v>0</v>
      </c>
      <c r="AX156" s="12">
        <v>0</v>
      </c>
      <c r="AY156" s="7">
        <v>0</v>
      </c>
      <c r="AZ156" s="12">
        <v>0</v>
      </c>
      <c r="BA156" s="12">
        <v>1</v>
      </c>
      <c r="BB156" s="12">
        <v>1</v>
      </c>
      <c r="BC156" s="12">
        <v>0</v>
      </c>
      <c r="BD156" s="12">
        <v>1</v>
      </c>
      <c r="BE156" s="12">
        <v>0</v>
      </c>
      <c r="BF156" s="7" t="s">
        <v>766</v>
      </c>
      <c r="BG156" s="7" t="s">
        <v>781</v>
      </c>
      <c r="BH156" s="7"/>
      <c r="BI156" s="7" t="s">
        <v>2807</v>
      </c>
      <c r="BJ156" s="12" t="s">
        <v>3460</v>
      </c>
      <c r="BK156" s="12" t="s">
        <v>1044</v>
      </c>
      <c r="BL156" s="12" t="s">
        <v>3480</v>
      </c>
      <c r="BM156" s="7" t="s">
        <v>788</v>
      </c>
      <c r="BN156" s="7"/>
      <c r="BO156" s="12"/>
      <c r="BP156" s="12" t="s">
        <v>4025</v>
      </c>
      <c r="BQ156" s="12">
        <v>-0.08</v>
      </c>
      <c r="BR156" s="12" t="s">
        <v>1252</v>
      </c>
      <c r="BS156" s="45">
        <v>-1.5503899999999999E-2</v>
      </c>
      <c r="BT156" s="12"/>
      <c r="BU156" s="12">
        <f>EXP(BS156)</f>
        <v>0.98461566674314471</v>
      </c>
      <c r="BV156" s="12" t="s">
        <v>3416</v>
      </c>
      <c r="BW156" s="12" t="s">
        <v>1077</v>
      </c>
      <c r="BX156" s="12" t="s">
        <v>1077</v>
      </c>
      <c r="BY156" s="12">
        <f>BS156/CF156</f>
        <v>-1.1591700934579439</v>
      </c>
      <c r="BZ156" s="12" t="s">
        <v>3562</v>
      </c>
      <c r="CA156" s="12">
        <v>-1.1599999999999999</v>
      </c>
      <c r="CB156" s="12" t="s">
        <v>1077</v>
      </c>
      <c r="CC156" s="12" t="s">
        <v>1077</v>
      </c>
      <c r="CD156" s="12" t="s">
        <v>1102</v>
      </c>
      <c r="CE156" s="12">
        <v>0.246</v>
      </c>
      <c r="CF156" s="12">
        <v>1.3375E-2</v>
      </c>
      <c r="CG156" s="12" t="s">
        <v>1252</v>
      </c>
      <c r="CH156" s="12">
        <f>BQ156/BY156</f>
        <v>6.9014893026915811E-2</v>
      </c>
      <c r="CI156" s="12" t="s">
        <v>3553</v>
      </c>
      <c r="CJ156" s="12">
        <v>4.19E-2</v>
      </c>
      <c r="CK156" s="12" t="s">
        <v>3827</v>
      </c>
      <c r="CL156" s="12">
        <v>-1417.5139999999999</v>
      </c>
      <c r="CM156" s="12" t="s">
        <v>1077</v>
      </c>
      <c r="CN156" s="12" t="s">
        <v>1077</v>
      </c>
      <c r="CO156" s="12" t="s">
        <v>1077</v>
      </c>
      <c r="CP156" s="12"/>
      <c r="CQ156" s="12"/>
      <c r="CR156" s="12"/>
      <c r="CS156" s="12" t="s">
        <v>1077</v>
      </c>
      <c r="CT156" s="12" t="s">
        <v>1077</v>
      </c>
      <c r="CU156" s="12" t="s">
        <v>1077</v>
      </c>
      <c r="CV156" s="12" t="s">
        <v>1077</v>
      </c>
      <c r="CW156" s="12"/>
      <c r="CX156" s="57"/>
    </row>
    <row r="157" spans="1:102" ht="16.5" x14ac:dyDescent="0.35">
      <c r="A157" s="56">
        <v>139</v>
      </c>
      <c r="B157" s="12" t="s">
        <v>3154</v>
      </c>
      <c r="C157" s="12">
        <v>139.19999999999999</v>
      </c>
      <c r="D157" s="12" t="s">
        <v>2945</v>
      </c>
      <c r="E157" s="12" t="s">
        <v>3371</v>
      </c>
      <c r="F157" s="12">
        <v>3</v>
      </c>
      <c r="G157" s="12" t="s">
        <v>349</v>
      </c>
      <c r="H157" s="12" t="s">
        <v>2805</v>
      </c>
      <c r="I157" s="12" t="s">
        <v>1285</v>
      </c>
      <c r="J157" s="12" t="s">
        <v>556</v>
      </c>
      <c r="K157" s="12"/>
      <c r="L157" s="12" t="s">
        <v>558</v>
      </c>
      <c r="M157" s="12" t="s">
        <v>3261</v>
      </c>
      <c r="N157" s="12" t="s">
        <v>3435</v>
      </c>
      <c r="O157" s="12" t="s">
        <v>3400</v>
      </c>
      <c r="P157" s="12" t="s">
        <v>3401</v>
      </c>
      <c r="Q157" s="12">
        <v>0</v>
      </c>
      <c r="R157" s="12">
        <v>0</v>
      </c>
      <c r="S157" s="12">
        <v>0</v>
      </c>
      <c r="T157" s="12">
        <v>1</v>
      </c>
      <c r="U157" s="12">
        <v>0</v>
      </c>
      <c r="V157" s="12">
        <v>0</v>
      </c>
      <c r="W157" s="12">
        <v>0</v>
      </c>
      <c r="X157" s="12">
        <v>0</v>
      </c>
      <c r="Y157" s="12">
        <v>0</v>
      </c>
      <c r="Z157" s="12">
        <v>0</v>
      </c>
      <c r="AA157" s="12">
        <v>0</v>
      </c>
      <c r="AB157" s="12">
        <v>0</v>
      </c>
      <c r="AC157" s="12">
        <v>1</v>
      </c>
      <c r="AD157" s="12">
        <v>0</v>
      </c>
      <c r="AE157" s="12">
        <v>0</v>
      </c>
      <c r="AF157" s="12">
        <v>0</v>
      </c>
      <c r="AG157" s="12">
        <v>0</v>
      </c>
      <c r="AH157" s="12">
        <v>0</v>
      </c>
      <c r="AI157" s="12">
        <v>0</v>
      </c>
      <c r="AJ157" s="12">
        <v>0</v>
      </c>
      <c r="AK157" s="12">
        <v>0</v>
      </c>
      <c r="AL157" s="12" t="s">
        <v>723</v>
      </c>
      <c r="AM157" s="12" t="s">
        <v>3101</v>
      </c>
      <c r="AN157" s="12" t="s">
        <v>614</v>
      </c>
      <c r="AO157" s="12" t="s">
        <v>3270</v>
      </c>
      <c r="AP157" s="12" t="s">
        <v>3235</v>
      </c>
      <c r="AQ157" s="12">
        <v>120</v>
      </c>
      <c r="AR157" s="12">
        <v>1</v>
      </c>
      <c r="AS157" s="12" t="s">
        <v>555</v>
      </c>
      <c r="AT157" s="12" t="s">
        <v>212</v>
      </c>
      <c r="AU157" s="12">
        <v>0</v>
      </c>
      <c r="AV157" s="12">
        <v>0</v>
      </c>
      <c r="AW157" s="12">
        <v>0</v>
      </c>
      <c r="AX157" s="12">
        <v>1</v>
      </c>
      <c r="AY157" s="7">
        <v>1</v>
      </c>
      <c r="AZ157" s="12">
        <v>1</v>
      </c>
      <c r="BA157" s="12">
        <v>0</v>
      </c>
      <c r="BB157" s="12">
        <v>1</v>
      </c>
      <c r="BC157" s="12">
        <v>0</v>
      </c>
      <c r="BD157" s="12">
        <v>0</v>
      </c>
      <c r="BE157" s="12">
        <v>1</v>
      </c>
      <c r="BF157" s="12" t="s">
        <v>766</v>
      </c>
      <c r="BG157" s="12" t="s">
        <v>799</v>
      </c>
      <c r="BH157" s="12"/>
      <c r="BI157" s="12" t="s">
        <v>3244</v>
      </c>
      <c r="BJ157" s="12" t="s">
        <v>718</v>
      </c>
      <c r="BK157" s="12" t="s">
        <v>3463</v>
      </c>
      <c r="BL157" s="12" t="s">
        <v>3481</v>
      </c>
      <c r="BM157" s="12" t="s">
        <v>787</v>
      </c>
      <c r="BN157" s="7"/>
      <c r="BO157" s="12"/>
      <c r="BP157" s="12" t="s">
        <v>4028</v>
      </c>
      <c r="BQ157" s="12">
        <v>-0.13439999999999999</v>
      </c>
      <c r="BR157" s="12" t="s">
        <v>3429</v>
      </c>
      <c r="BS157" s="12">
        <v>-0.13439999999999999</v>
      </c>
      <c r="BT157" s="12"/>
      <c r="BU157" s="12"/>
      <c r="BV157" s="12"/>
      <c r="BW157" s="12"/>
      <c r="BX157" s="12"/>
      <c r="BY157" s="12">
        <f>BS157/CF157</f>
        <v>-1.1313131313131313</v>
      </c>
      <c r="BZ157" s="12" t="s">
        <v>4041</v>
      </c>
      <c r="CA157" s="12"/>
      <c r="CB157" s="12"/>
      <c r="CC157" s="12"/>
      <c r="CD157" s="12"/>
      <c r="CE157" s="12" t="s">
        <v>3110</v>
      </c>
      <c r="CF157" s="12">
        <v>0.1188</v>
      </c>
      <c r="CG157" s="12"/>
      <c r="CH157" s="12">
        <f>BQ157/BY157</f>
        <v>0.1188</v>
      </c>
      <c r="CI157" s="12" t="s">
        <v>3553</v>
      </c>
      <c r="CJ157" s="12">
        <v>0.69120000000000004</v>
      </c>
      <c r="CK157" s="12" t="s">
        <v>3828</v>
      </c>
      <c r="CL157" s="12"/>
      <c r="CM157" s="12"/>
      <c r="CN157" s="12"/>
      <c r="CO157" s="12"/>
      <c r="CP157" s="12">
        <v>1</v>
      </c>
      <c r="CQ157" s="12">
        <v>17</v>
      </c>
      <c r="CR157" s="12">
        <v>1</v>
      </c>
      <c r="CS157" s="12">
        <f>AQ157-(CP157*CQ157)-CR157</f>
        <v>102</v>
      </c>
      <c r="CT157" s="12"/>
      <c r="CU157" s="12"/>
      <c r="CV157" s="12"/>
      <c r="CW157" s="12"/>
      <c r="CX157" s="57"/>
    </row>
    <row r="158" spans="1:102" ht="16.5" x14ac:dyDescent="0.35">
      <c r="A158" s="56">
        <v>65</v>
      </c>
      <c r="B158" s="12" t="s">
        <v>3754</v>
      </c>
      <c r="C158" s="12">
        <v>65.8</v>
      </c>
      <c r="D158" s="12" t="s">
        <v>2317</v>
      </c>
      <c r="E158" s="12" t="s">
        <v>439</v>
      </c>
      <c r="F158" s="12">
        <v>3</v>
      </c>
      <c r="G158" s="12" t="s">
        <v>349</v>
      </c>
      <c r="H158" s="12" t="s">
        <v>2805</v>
      </c>
      <c r="I158" s="12" t="s">
        <v>1285</v>
      </c>
      <c r="J158" s="12" t="s">
        <v>556</v>
      </c>
      <c r="K158" s="12" t="s">
        <v>562</v>
      </c>
      <c r="L158" s="12" t="s">
        <v>558</v>
      </c>
      <c r="M158" s="12" t="s">
        <v>3237</v>
      </c>
      <c r="N158" s="12" t="s">
        <v>3435</v>
      </c>
      <c r="O158" s="12" t="s">
        <v>3400</v>
      </c>
      <c r="P158" s="12" t="s">
        <v>3401</v>
      </c>
      <c r="Q158" s="12">
        <v>0</v>
      </c>
      <c r="R158" s="12">
        <v>0</v>
      </c>
      <c r="S158" s="12">
        <v>0</v>
      </c>
      <c r="T158" s="12">
        <v>0</v>
      </c>
      <c r="U158" s="12">
        <v>0</v>
      </c>
      <c r="V158" s="12">
        <v>0</v>
      </c>
      <c r="W158" s="12">
        <v>1</v>
      </c>
      <c r="X158" s="12">
        <v>0</v>
      </c>
      <c r="Y158" s="12">
        <v>0</v>
      </c>
      <c r="Z158" s="12">
        <v>0</v>
      </c>
      <c r="AA158" s="12">
        <v>0</v>
      </c>
      <c r="AB158" s="12">
        <v>0</v>
      </c>
      <c r="AC158" s="12">
        <v>1</v>
      </c>
      <c r="AD158" s="12">
        <v>0</v>
      </c>
      <c r="AE158" s="12">
        <v>0</v>
      </c>
      <c r="AF158" s="12">
        <v>0</v>
      </c>
      <c r="AG158" s="12">
        <v>0</v>
      </c>
      <c r="AH158" s="12">
        <v>0</v>
      </c>
      <c r="AI158" s="12">
        <v>0</v>
      </c>
      <c r="AJ158" s="12">
        <v>0</v>
      </c>
      <c r="AK158" s="12">
        <v>0</v>
      </c>
      <c r="AL158" s="12" t="s">
        <v>607</v>
      </c>
      <c r="AM158" s="7" t="s">
        <v>668</v>
      </c>
      <c r="AN158" s="7" t="s">
        <v>705</v>
      </c>
      <c r="AO158" s="7">
        <v>2010</v>
      </c>
      <c r="AP158" s="12" t="s">
        <v>3235</v>
      </c>
      <c r="AQ158" s="12">
        <v>473</v>
      </c>
      <c r="AR158" s="12">
        <v>1</v>
      </c>
      <c r="AS158" s="12" t="s">
        <v>555</v>
      </c>
      <c r="AT158" s="7" t="s">
        <v>212</v>
      </c>
      <c r="AU158" s="12">
        <v>1</v>
      </c>
      <c r="AV158" s="12">
        <v>0</v>
      </c>
      <c r="AW158" s="12">
        <v>0</v>
      </c>
      <c r="AX158" s="12">
        <v>0</v>
      </c>
      <c r="AY158" s="7">
        <v>1</v>
      </c>
      <c r="AZ158" s="12">
        <v>0</v>
      </c>
      <c r="BA158" s="12">
        <v>0</v>
      </c>
      <c r="BB158" s="12">
        <v>0</v>
      </c>
      <c r="BC158" s="12">
        <v>1</v>
      </c>
      <c r="BD158" s="12">
        <v>0</v>
      </c>
      <c r="BE158" s="12">
        <v>0</v>
      </c>
      <c r="BF158" s="7" t="s">
        <v>772</v>
      </c>
      <c r="BG158" s="7" t="s">
        <v>2796</v>
      </c>
      <c r="BH158" s="7"/>
      <c r="BI158" s="7" t="s">
        <v>2816</v>
      </c>
      <c r="BJ158" s="12" t="s">
        <v>718</v>
      </c>
      <c r="BK158" s="12" t="s">
        <v>3463</v>
      </c>
      <c r="BL158" s="12" t="s">
        <v>3481</v>
      </c>
      <c r="BM158" s="7" t="s">
        <v>787</v>
      </c>
      <c r="BN158" s="7"/>
      <c r="BO158" s="12"/>
      <c r="BP158" s="12" t="s">
        <v>3545</v>
      </c>
      <c r="BQ158" s="12">
        <v>-4.2015999999999998E-2</v>
      </c>
      <c r="BR158" s="12" t="s">
        <v>3513</v>
      </c>
      <c r="BS158" s="12">
        <v>-0.20200000000000001</v>
      </c>
      <c r="BT158" s="12"/>
      <c r="BU158" s="12"/>
      <c r="BV158" s="12" t="s">
        <v>1077</v>
      </c>
      <c r="BW158" s="12" t="s">
        <v>1077</v>
      </c>
      <c r="BX158" s="12" t="s">
        <v>1077</v>
      </c>
      <c r="BY158" s="12">
        <v>-1.1200000000000001</v>
      </c>
      <c r="BZ158" s="12"/>
      <c r="CA158" s="12" t="s">
        <v>1077</v>
      </c>
      <c r="CB158" s="12" t="s">
        <v>1077</v>
      </c>
      <c r="CC158" s="12" t="s">
        <v>1077</v>
      </c>
      <c r="CD158" s="12" t="s">
        <v>1077</v>
      </c>
      <c r="CE158" s="12" t="s">
        <v>1077</v>
      </c>
      <c r="CF158" s="12"/>
      <c r="CG158" s="12"/>
      <c r="CH158" s="12">
        <f>BQ158/BY158</f>
        <v>3.7514285714285708E-2</v>
      </c>
      <c r="CI158" s="12" t="s">
        <v>3553</v>
      </c>
      <c r="CJ158" s="12">
        <v>0.52200000000000002</v>
      </c>
      <c r="CK158" s="12" t="s">
        <v>3824</v>
      </c>
      <c r="CL158" s="12" t="s">
        <v>1077</v>
      </c>
      <c r="CM158" s="12" t="s">
        <v>1077</v>
      </c>
      <c r="CN158" s="12">
        <v>4.34</v>
      </c>
      <c r="CO158" s="12" t="s">
        <v>1043</v>
      </c>
      <c r="CP158" s="12">
        <v>1</v>
      </c>
      <c r="CQ158" s="12">
        <v>18</v>
      </c>
      <c r="CR158" s="12">
        <v>1</v>
      </c>
      <c r="CS158" s="12">
        <v>454</v>
      </c>
      <c r="CT158" s="12">
        <v>9.0969999999999995</v>
      </c>
      <c r="CU158" s="12">
        <v>0.20799999999999999</v>
      </c>
      <c r="CV158" s="12">
        <f>BS158*(CU158)</f>
        <v>-4.2015999999999998E-2</v>
      </c>
      <c r="CW158" s="12"/>
      <c r="CX158" s="57"/>
    </row>
    <row r="159" spans="1:102" ht="16.5" x14ac:dyDescent="0.35">
      <c r="A159" s="56">
        <v>15</v>
      </c>
      <c r="B159" s="12" t="s">
        <v>3706</v>
      </c>
      <c r="C159" s="12">
        <v>15.27</v>
      </c>
      <c r="D159" s="12" t="s">
        <v>1699</v>
      </c>
      <c r="E159" s="12" t="s">
        <v>307</v>
      </c>
      <c r="F159" s="12">
        <v>3</v>
      </c>
      <c r="G159" s="12" t="s">
        <v>349</v>
      </c>
      <c r="H159" s="12" t="s">
        <v>2805</v>
      </c>
      <c r="I159" s="12" t="s">
        <v>1285</v>
      </c>
      <c r="J159" s="12" t="s">
        <v>556</v>
      </c>
      <c r="K159" s="12" t="s">
        <v>564</v>
      </c>
      <c r="L159" s="12" t="s">
        <v>558</v>
      </c>
      <c r="M159" s="12" t="s">
        <v>3164</v>
      </c>
      <c r="N159" s="12"/>
      <c r="O159" s="12" t="s">
        <v>3400</v>
      </c>
      <c r="P159" s="12" t="s">
        <v>3403</v>
      </c>
      <c r="Q159" s="12">
        <v>1</v>
      </c>
      <c r="R159" s="12">
        <v>0</v>
      </c>
      <c r="S159" s="12">
        <v>0</v>
      </c>
      <c r="T159" s="12">
        <v>0</v>
      </c>
      <c r="U159" s="12">
        <v>0</v>
      </c>
      <c r="V159" s="12">
        <v>0</v>
      </c>
      <c r="W159" s="12">
        <v>0</v>
      </c>
      <c r="X159" s="12">
        <v>0</v>
      </c>
      <c r="Y159" s="12">
        <v>0</v>
      </c>
      <c r="Z159" s="12">
        <v>0</v>
      </c>
      <c r="AA159" s="12">
        <v>0</v>
      </c>
      <c r="AB159" s="12">
        <v>1</v>
      </c>
      <c r="AC159" s="12">
        <v>0</v>
      </c>
      <c r="AD159" s="12">
        <v>0</v>
      </c>
      <c r="AE159" s="12">
        <v>0</v>
      </c>
      <c r="AF159" s="12">
        <v>0</v>
      </c>
      <c r="AG159" s="12">
        <v>0</v>
      </c>
      <c r="AH159" s="12">
        <v>0</v>
      </c>
      <c r="AI159" s="12">
        <v>0</v>
      </c>
      <c r="AJ159" s="12">
        <v>0</v>
      </c>
      <c r="AK159" s="12">
        <v>0</v>
      </c>
      <c r="AL159" s="12" t="s">
        <v>3448</v>
      </c>
      <c r="AM159" s="7" t="s">
        <v>608</v>
      </c>
      <c r="AN159" s="7" t="s">
        <v>634</v>
      </c>
      <c r="AO159" s="7">
        <v>2000</v>
      </c>
      <c r="AP159" s="12" t="s">
        <v>3458</v>
      </c>
      <c r="AQ159" s="12">
        <v>3284</v>
      </c>
      <c r="AR159" s="12">
        <v>2</v>
      </c>
      <c r="AS159" s="12" t="s">
        <v>755</v>
      </c>
      <c r="AT159" s="7" t="s">
        <v>349</v>
      </c>
      <c r="AU159" s="12">
        <v>0</v>
      </c>
      <c r="AV159" s="12">
        <v>0</v>
      </c>
      <c r="AW159" s="12">
        <v>0</v>
      </c>
      <c r="AX159" s="12">
        <v>0</v>
      </c>
      <c r="AY159" s="7">
        <v>0</v>
      </c>
      <c r="AZ159" s="12">
        <v>0</v>
      </c>
      <c r="BA159" s="12">
        <v>1</v>
      </c>
      <c r="BB159" s="12">
        <v>1</v>
      </c>
      <c r="BC159" s="12">
        <v>0</v>
      </c>
      <c r="BD159" s="12">
        <v>0</v>
      </c>
      <c r="BE159" s="12">
        <v>0</v>
      </c>
      <c r="BF159" s="7" t="s">
        <v>3259</v>
      </c>
      <c r="BG159" s="7" t="s">
        <v>812</v>
      </c>
      <c r="BH159" s="7">
        <v>1</v>
      </c>
      <c r="BI159" s="7" t="s">
        <v>3253</v>
      </c>
      <c r="BJ159" s="12" t="s">
        <v>3460</v>
      </c>
      <c r="BK159" s="12" t="s">
        <v>3472</v>
      </c>
      <c r="BL159" s="12" t="s">
        <v>3474</v>
      </c>
      <c r="BM159" s="7" t="s">
        <v>787</v>
      </c>
      <c r="BN159" s="7"/>
      <c r="BO159" s="12"/>
      <c r="BP159" s="12"/>
      <c r="BQ159" s="12"/>
      <c r="BR159" s="12" t="s">
        <v>1077</v>
      </c>
      <c r="BS159" s="12">
        <v>-7.7270000000000003</v>
      </c>
      <c r="BT159" s="12"/>
      <c r="BU159" s="12"/>
      <c r="BV159" s="12" t="s">
        <v>1077</v>
      </c>
      <c r="BW159" s="12" t="s">
        <v>1077</v>
      </c>
      <c r="BX159" s="12" t="s">
        <v>1077</v>
      </c>
      <c r="BY159" s="12">
        <v>-1.1000000000000001</v>
      </c>
      <c r="BZ159" s="12"/>
      <c r="CA159" s="12" t="s">
        <v>1077</v>
      </c>
      <c r="CB159" s="12" t="s">
        <v>1077</v>
      </c>
      <c r="CC159" s="12" t="s">
        <v>1077</v>
      </c>
      <c r="CD159" s="12" t="s">
        <v>1077</v>
      </c>
      <c r="CE159" s="12" t="s">
        <v>1077</v>
      </c>
      <c r="CF159" s="12"/>
      <c r="CG159" s="12"/>
      <c r="CH159" s="12"/>
      <c r="CI159" s="12"/>
      <c r="CJ159" s="12">
        <v>0.18</v>
      </c>
      <c r="CK159" s="12" t="s">
        <v>3828</v>
      </c>
      <c r="CL159" s="12" t="s">
        <v>1077</v>
      </c>
      <c r="CM159" s="12" t="s">
        <v>1077</v>
      </c>
      <c r="CN159" s="12" t="s">
        <v>1077</v>
      </c>
      <c r="CO159" s="12" t="s">
        <v>1077</v>
      </c>
      <c r="CP159" s="12">
        <v>1</v>
      </c>
      <c r="CQ159" s="12">
        <v>21</v>
      </c>
      <c r="CR159" s="12">
        <v>1</v>
      </c>
      <c r="CS159" s="12">
        <v>3262</v>
      </c>
      <c r="CT159" s="12" t="s">
        <v>1077</v>
      </c>
      <c r="CU159" s="12">
        <v>1.2048192771084338E-2</v>
      </c>
      <c r="CV159" s="12"/>
      <c r="CW159" s="12"/>
      <c r="CX159" s="57"/>
    </row>
    <row r="160" spans="1:102" ht="16.5" x14ac:dyDescent="0.35">
      <c r="A160" s="56">
        <v>24</v>
      </c>
      <c r="B160" s="12" t="s">
        <v>3715</v>
      </c>
      <c r="C160" s="12">
        <v>24.4</v>
      </c>
      <c r="D160" s="12" t="s">
        <v>1794</v>
      </c>
      <c r="E160" s="12" t="s">
        <v>334</v>
      </c>
      <c r="F160" s="12">
        <v>3</v>
      </c>
      <c r="G160" s="12" t="s">
        <v>349</v>
      </c>
      <c r="H160" s="12" t="s">
        <v>2805</v>
      </c>
      <c r="I160" s="12" t="s">
        <v>1285</v>
      </c>
      <c r="J160" s="12" t="s">
        <v>1139</v>
      </c>
      <c r="K160" s="12" t="s">
        <v>576</v>
      </c>
      <c r="L160" s="12" t="s">
        <v>1251</v>
      </c>
      <c r="M160" s="12" t="s">
        <v>3164</v>
      </c>
      <c r="N160" s="12"/>
      <c r="O160" s="12" t="s">
        <v>3400</v>
      </c>
      <c r="P160" s="12" t="s">
        <v>3402</v>
      </c>
      <c r="Q160" s="12">
        <v>1</v>
      </c>
      <c r="R160" s="12">
        <v>0</v>
      </c>
      <c r="S160" s="12">
        <v>0</v>
      </c>
      <c r="T160" s="12">
        <v>0</v>
      </c>
      <c r="U160" s="12">
        <v>0</v>
      </c>
      <c r="V160" s="12">
        <v>0</v>
      </c>
      <c r="W160" s="12">
        <v>0</v>
      </c>
      <c r="X160" s="12">
        <v>0</v>
      </c>
      <c r="Y160" s="12">
        <v>0</v>
      </c>
      <c r="Z160" s="12">
        <v>0</v>
      </c>
      <c r="AA160" s="12">
        <v>0</v>
      </c>
      <c r="AB160" s="12">
        <v>0</v>
      </c>
      <c r="AC160" s="12">
        <v>0</v>
      </c>
      <c r="AD160" s="12">
        <v>0</v>
      </c>
      <c r="AE160" s="12">
        <v>0</v>
      </c>
      <c r="AF160" s="12">
        <v>0</v>
      </c>
      <c r="AG160" s="12">
        <v>0</v>
      </c>
      <c r="AH160" s="12">
        <v>0</v>
      </c>
      <c r="AI160" s="12">
        <v>0</v>
      </c>
      <c r="AJ160" s="12">
        <v>1</v>
      </c>
      <c r="AK160" s="12">
        <v>0</v>
      </c>
      <c r="AL160" s="12" t="s">
        <v>3450</v>
      </c>
      <c r="AM160" s="7" t="s">
        <v>608</v>
      </c>
      <c r="AN160" s="7" t="s">
        <v>648</v>
      </c>
      <c r="AO160" s="7">
        <v>1994</v>
      </c>
      <c r="AP160" s="12" t="s">
        <v>3458</v>
      </c>
      <c r="AQ160" s="12">
        <v>1765</v>
      </c>
      <c r="AR160" s="12">
        <v>1</v>
      </c>
      <c r="AS160" s="12" t="s">
        <v>555</v>
      </c>
      <c r="AT160" s="7" t="s">
        <v>349</v>
      </c>
      <c r="AU160" s="12">
        <v>1</v>
      </c>
      <c r="AV160" s="12">
        <v>0</v>
      </c>
      <c r="AW160" s="12">
        <v>1</v>
      </c>
      <c r="AX160" s="12">
        <v>0</v>
      </c>
      <c r="AY160" s="7">
        <v>0</v>
      </c>
      <c r="AZ160" s="12">
        <v>1</v>
      </c>
      <c r="BA160" s="12">
        <v>1</v>
      </c>
      <c r="BB160" s="12">
        <v>1</v>
      </c>
      <c r="BC160" s="12">
        <v>1</v>
      </c>
      <c r="BD160" s="12">
        <v>0</v>
      </c>
      <c r="BE160" s="12">
        <v>1</v>
      </c>
      <c r="BF160" s="7" t="s">
        <v>2821</v>
      </c>
      <c r="BG160" s="7" t="s">
        <v>834</v>
      </c>
      <c r="BH160" s="7"/>
      <c r="BI160" s="7" t="s">
        <v>2819</v>
      </c>
      <c r="BJ160" s="12" t="s">
        <v>3460</v>
      </c>
      <c r="BK160" s="12" t="s">
        <v>1044</v>
      </c>
      <c r="BL160" s="12" t="s">
        <v>3480</v>
      </c>
      <c r="BM160" s="7" t="s">
        <v>787</v>
      </c>
      <c r="BN160" s="7" t="s">
        <v>775</v>
      </c>
      <c r="BO160" s="12"/>
      <c r="BP160" s="12"/>
      <c r="BQ160" s="12"/>
      <c r="BR160" s="12" t="s">
        <v>1077</v>
      </c>
      <c r="BS160" s="12">
        <v>-0.13</v>
      </c>
      <c r="BT160" s="12"/>
      <c r="BU160" s="12"/>
      <c r="BV160" s="12" t="s">
        <v>1077</v>
      </c>
      <c r="BW160" s="12" t="s">
        <v>1077</v>
      </c>
      <c r="BX160" s="12" t="s">
        <v>1077</v>
      </c>
      <c r="BY160" s="12">
        <v>-1.0900000000000001</v>
      </c>
      <c r="BZ160" s="12"/>
      <c r="CA160" s="12" t="s">
        <v>1077</v>
      </c>
      <c r="CB160" s="12"/>
      <c r="CC160" s="12"/>
      <c r="CD160" s="12" t="s">
        <v>1077</v>
      </c>
      <c r="CE160" s="12" t="s">
        <v>1077</v>
      </c>
      <c r="CF160" s="12">
        <f>ABS(-1.29)</f>
        <v>1.29</v>
      </c>
      <c r="CG160" s="12"/>
      <c r="CH160" s="12"/>
      <c r="CI160" s="12"/>
      <c r="CJ160" s="12">
        <v>2.1499999999999998E-2</v>
      </c>
      <c r="CK160" s="12" t="s">
        <v>3828</v>
      </c>
      <c r="CL160" s="12" t="s">
        <v>1077</v>
      </c>
      <c r="CM160" s="12">
        <v>0</v>
      </c>
      <c r="CN160" s="12">
        <v>662.18</v>
      </c>
      <c r="CO160" s="12" t="s">
        <v>3419</v>
      </c>
      <c r="CP160" s="12">
        <v>1</v>
      </c>
      <c r="CQ160" s="12">
        <v>14</v>
      </c>
      <c r="CR160" s="12">
        <v>1</v>
      </c>
      <c r="CS160" s="12">
        <v>1750</v>
      </c>
      <c r="CT160" s="12" t="s">
        <v>718</v>
      </c>
      <c r="CU160" s="12" t="s">
        <v>1077</v>
      </c>
      <c r="CV160" s="12" t="s">
        <v>1077</v>
      </c>
      <c r="CW160" s="12"/>
      <c r="CX160" s="57"/>
    </row>
    <row r="161" spans="1:102" ht="16.5" x14ac:dyDescent="0.35">
      <c r="A161" s="56">
        <v>65</v>
      </c>
      <c r="B161" s="12" t="s">
        <v>3754</v>
      </c>
      <c r="C161" s="12">
        <v>65.900000000000006</v>
      </c>
      <c r="D161" s="12" t="s">
        <v>2284</v>
      </c>
      <c r="E161" s="12" t="s">
        <v>440</v>
      </c>
      <c r="F161" s="12">
        <v>3</v>
      </c>
      <c r="G161" s="12" t="s">
        <v>349</v>
      </c>
      <c r="H161" s="12" t="s">
        <v>2805</v>
      </c>
      <c r="I161" s="12" t="s">
        <v>1285</v>
      </c>
      <c r="J161" s="12" t="s">
        <v>556</v>
      </c>
      <c r="K161" s="12" t="s">
        <v>562</v>
      </c>
      <c r="L161" s="12" t="s">
        <v>558</v>
      </c>
      <c r="M161" s="12" t="s">
        <v>3237</v>
      </c>
      <c r="N161" s="12" t="s">
        <v>3435</v>
      </c>
      <c r="O161" s="12" t="s">
        <v>3400</v>
      </c>
      <c r="P161" s="12" t="s">
        <v>3401</v>
      </c>
      <c r="Q161" s="12">
        <v>0</v>
      </c>
      <c r="R161" s="12">
        <v>0</v>
      </c>
      <c r="S161" s="12">
        <v>0</v>
      </c>
      <c r="T161" s="12">
        <v>0</v>
      </c>
      <c r="U161" s="12">
        <v>0</v>
      </c>
      <c r="V161" s="12">
        <v>0</v>
      </c>
      <c r="W161" s="12">
        <v>1</v>
      </c>
      <c r="X161" s="12">
        <v>0</v>
      </c>
      <c r="Y161" s="12">
        <v>0</v>
      </c>
      <c r="Z161" s="12">
        <v>0</v>
      </c>
      <c r="AA161" s="12">
        <v>0</v>
      </c>
      <c r="AB161" s="12">
        <v>0</v>
      </c>
      <c r="AC161" s="12">
        <v>1</v>
      </c>
      <c r="AD161" s="12">
        <v>0</v>
      </c>
      <c r="AE161" s="12">
        <v>0</v>
      </c>
      <c r="AF161" s="12">
        <v>0</v>
      </c>
      <c r="AG161" s="12">
        <v>0</v>
      </c>
      <c r="AH161" s="12">
        <v>0</v>
      </c>
      <c r="AI161" s="12">
        <v>0</v>
      </c>
      <c r="AJ161" s="12">
        <v>0</v>
      </c>
      <c r="AK161" s="12">
        <v>0</v>
      </c>
      <c r="AL161" s="12" t="s">
        <v>607</v>
      </c>
      <c r="AM161" s="7" t="s">
        <v>668</v>
      </c>
      <c r="AN161" s="7" t="s">
        <v>705</v>
      </c>
      <c r="AO161" s="7">
        <v>2010</v>
      </c>
      <c r="AP161" s="12" t="s">
        <v>3235</v>
      </c>
      <c r="AQ161" s="12">
        <v>473</v>
      </c>
      <c r="AR161" s="12">
        <v>1</v>
      </c>
      <c r="AS161" s="12" t="s">
        <v>555</v>
      </c>
      <c r="AT161" s="7" t="s">
        <v>212</v>
      </c>
      <c r="AU161" s="12">
        <v>1</v>
      </c>
      <c r="AV161" s="12">
        <v>0</v>
      </c>
      <c r="AW161" s="12">
        <v>0</v>
      </c>
      <c r="AX161" s="12">
        <v>0</v>
      </c>
      <c r="AY161" s="7">
        <v>1</v>
      </c>
      <c r="AZ161" s="12">
        <v>0</v>
      </c>
      <c r="BA161" s="12">
        <v>0</v>
      </c>
      <c r="BB161" s="12">
        <v>0</v>
      </c>
      <c r="BC161" s="12">
        <v>1</v>
      </c>
      <c r="BD161" s="12">
        <v>0</v>
      </c>
      <c r="BE161" s="12">
        <v>0</v>
      </c>
      <c r="BF161" s="7" t="s">
        <v>772</v>
      </c>
      <c r="BG161" s="7" t="s">
        <v>2743</v>
      </c>
      <c r="BH161" s="7"/>
      <c r="BI161" s="7" t="s">
        <v>2814</v>
      </c>
      <c r="BJ161" s="12" t="s">
        <v>718</v>
      </c>
      <c r="BK161" s="12" t="s">
        <v>3463</v>
      </c>
      <c r="BL161" s="12" t="s">
        <v>3464</v>
      </c>
      <c r="BM161" s="7" t="s">
        <v>787</v>
      </c>
      <c r="BN161" s="7"/>
      <c r="BO161" s="12"/>
      <c r="BP161" s="12" t="s">
        <v>3545</v>
      </c>
      <c r="BQ161" s="12">
        <v>-0.10779999999999999</v>
      </c>
      <c r="BR161" s="12" t="s">
        <v>3513</v>
      </c>
      <c r="BS161" s="12">
        <v>-0.22</v>
      </c>
      <c r="BT161" s="12"/>
      <c r="BU161" s="12"/>
      <c r="BV161" s="12" t="s">
        <v>1077</v>
      </c>
      <c r="BW161" s="12" t="s">
        <v>1077</v>
      </c>
      <c r="BX161" s="12" t="s">
        <v>1077</v>
      </c>
      <c r="BY161" s="12">
        <v>-1.0900000000000001</v>
      </c>
      <c r="BZ161" s="12"/>
      <c r="CA161" s="12" t="s">
        <v>1077</v>
      </c>
      <c r="CB161" s="12" t="s">
        <v>1077</v>
      </c>
      <c r="CC161" s="12" t="s">
        <v>1077</v>
      </c>
      <c r="CD161" s="12" t="s">
        <v>1077</v>
      </c>
      <c r="CE161" s="12" t="s">
        <v>1077</v>
      </c>
      <c r="CF161" s="12"/>
      <c r="CG161" s="12"/>
      <c r="CH161" s="12">
        <f>BQ161/BY161</f>
        <v>9.889908256880732E-2</v>
      </c>
      <c r="CI161" s="12" t="s">
        <v>3553</v>
      </c>
      <c r="CJ161" s="12">
        <v>0.50800000000000001</v>
      </c>
      <c r="CK161" s="12" t="s">
        <v>3824</v>
      </c>
      <c r="CL161" s="12" t="s">
        <v>1077</v>
      </c>
      <c r="CM161" s="12" t="s">
        <v>1077</v>
      </c>
      <c r="CN161" s="12">
        <v>4.83</v>
      </c>
      <c r="CO161" s="12" t="s">
        <v>1043</v>
      </c>
      <c r="CP161" s="12">
        <v>1</v>
      </c>
      <c r="CQ161" s="12">
        <v>18</v>
      </c>
      <c r="CR161" s="12">
        <v>1</v>
      </c>
      <c r="CS161" s="12">
        <v>454</v>
      </c>
      <c r="CT161" s="12">
        <v>9.0969999999999995</v>
      </c>
      <c r="CU161" s="12">
        <v>0.49</v>
      </c>
      <c r="CV161" s="12">
        <f>BS161*CU161</f>
        <v>-0.10779999999999999</v>
      </c>
      <c r="CW161" s="12"/>
      <c r="CX161" s="57"/>
    </row>
    <row r="162" spans="1:102" ht="16.5" x14ac:dyDescent="0.35">
      <c r="A162" s="56">
        <v>15</v>
      </c>
      <c r="B162" s="12" t="s">
        <v>3706</v>
      </c>
      <c r="C162" s="12">
        <v>15.26</v>
      </c>
      <c r="D162" s="12" t="s">
        <v>1689</v>
      </c>
      <c r="E162" s="12" t="s">
        <v>306</v>
      </c>
      <c r="F162" s="12">
        <v>3</v>
      </c>
      <c r="G162" s="12" t="s">
        <v>349</v>
      </c>
      <c r="H162" s="12" t="s">
        <v>2805</v>
      </c>
      <c r="I162" s="12" t="s">
        <v>1285</v>
      </c>
      <c r="J162" s="12" t="s">
        <v>556</v>
      </c>
      <c r="K162" s="12" t="s">
        <v>564</v>
      </c>
      <c r="L162" s="12" t="s">
        <v>558</v>
      </c>
      <c r="M162" s="12" t="s">
        <v>3164</v>
      </c>
      <c r="N162" s="12"/>
      <c r="O162" s="12" t="s">
        <v>3400</v>
      </c>
      <c r="P162" s="12" t="s">
        <v>3403</v>
      </c>
      <c r="Q162" s="12">
        <v>1</v>
      </c>
      <c r="R162" s="12">
        <v>0</v>
      </c>
      <c r="S162" s="12">
        <v>0</v>
      </c>
      <c r="T162" s="12">
        <v>0</v>
      </c>
      <c r="U162" s="12">
        <v>0</v>
      </c>
      <c r="V162" s="12">
        <v>0</v>
      </c>
      <c r="W162" s="12">
        <v>0</v>
      </c>
      <c r="X162" s="12">
        <v>0</v>
      </c>
      <c r="Y162" s="12">
        <v>0</v>
      </c>
      <c r="Z162" s="12">
        <v>0</v>
      </c>
      <c r="AA162" s="12">
        <v>0</v>
      </c>
      <c r="AB162" s="12">
        <v>1</v>
      </c>
      <c r="AC162" s="12">
        <v>0</v>
      </c>
      <c r="AD162" s="12">
        <v>0</v>
      </c>
      <c r="AE162" s="12">
        <v>0</v>
      </c>
      <c r="AF162" s="12">
        <v>0</v>
      </c>
      <c r="AG162" s="12">
        <v>0</v>
      </c>
      <c r="AH162" s="12">
        <v>0</v>
      </c>
      <c r="AI162" s="12">
        <v>0</v>
      </c>
      <c r="AJ162" s="12">
        <v>0</v>
      </c>
      <c r="AK162" s="12">
        <v>0</v>
      </c>
      <c r="AL162" s="12" t="s">
        <v>3448</v>
      </c>
      <c r="AM162" s="7" t="s">
        <v>608</v>
      </c>
      <c r="AN162" s="7" t="s">
        <v>633</v>
      </c>
      <c r="AO162" s="7">
        <v>2000</v>
      </c>
      <c r="AP162" s="12" t="s">
        <v>3458</v>
      </c>
      <c r="AQ162" s="12">
        <v>5680</v>
      </c>
      <c r="AR162" s="12">
        <v>2</v>
      </c>
      <c r="AS162" s="12" t="s">
        <v>755</v>
      </c>
      <c r="AT162" s="7" t="s">
        <v>349</v>
      </c>
      <c r="AU162" s="12">
        <v>0</v>
      </c>
      <c r="AV162" s="12">
        <v>0</v>
      </c>
      <c r="AW162" s="12">
        <v>0</v>
      </c>
      <c r="AX162" s="12">
        <v>0</v>
      </c>
      <c r="AY162" s="7">
        <v>0</v>
      </c>
      <c r="AZ162" s="12">
        <v>0</v>
      </c>
      <c r="BA162" s="12">
        <v>1</v>
      </c>
      <c r="BB162" s="12">
        <v>1</v>
      </c>
      <c r="BC162" s="12">
        <v>0</v>
      </c>
      <c r="BD162" s="12">
        <v>0</v>
      </c>
      <c r="BE162" s="12">
        <v>0</v>
      </c>
      <c r="BF162" s="7" t="s">
        <v>3259</v>
      </c>
      <c r="BG162" s="7" t="s">
        <v>812</v>
      </c>
      <c r="BH162" s="7">
        <v>1</v>
      </c>
      <c r="BI162" s="7" t="s">
        <v>3253</v>
      </c>
      <c r="BJ162" s="12" t="s">
        <v>3460</v>
      </c>
      <c r="BK162" s="12" t="s">
        <v>3472</v>
      </c>
      <c r="BL162" s="12" t="s">
        <v>3474</v>
      </c>
      <c r="BM162" s="7" t="s">
        <v>787</v>
      </c>
      <c r="BN162" s="7"/>
      <c r="BO162" s="12"/>
      <c r="BP162" s="12">
        <v>5</v>
      </c>
      <c r="BQ162" s="12"/>
      <c r="BR162" s="12" t="s">
        <v>1077</v>
      </c>
      <c r="BS162" s="12">
        <v>-8.3149999999999995</v>
      </c>
      <c r="BT162" s="12"/>
      <c r="BU162" s="12"/>
      <c r="BV162" s="12" t="s">
        <v>1077</v>
      </c>
      <c r="BW162" s="12" t="s">
        <v>1077</v>
      </c>
      <c r="BX162" s="12" t="s">
        <v>1077</v>
      </c>
      <c r="BY162" s="12">
        <v>-1.08</v>
      </c>
      <c r="BZ162" s="12"/>
      <c r="CA162" s="12" t="s">
        <v>1077</v>
      </c>
      <c r="CB162" s="12" t="s">
        <v>1077</v>
      </c>
      <c r="CC162" s="12" t="s">
        <v>1077</v>
      </c>
      <c r="CD162" s="12" t="s">
        <v>1077</v>
      </c>
      <c r="CE162" s="12" t="s">
        <v>1077</v>
      </c>
      <c r="CF162" s="12"/>
      <c r="CG162" s="12"/>
      <c r="CH162" s="12"/>
      <c r="CI162" s="12"/>
      <c r="CJ162" s="12">
        <v>0.13</v>
      </c>
      <c r="CK162" s="12" t="s">
        <v>3828</v>
      </c>
      <c r="CL162" s="12" t="s">
        <v>1077</v>
      </c>
      <c r="CM162" s="12" t="s">
        <v>1077</v>
      </c>
      <c r="CN162" s="12" t="s">
        <v>1077</v>
      </c>
      <c r="CO162" s="12" t="s">
        <v>1077</v>
      </c>
      <c r="CP162" s="12">
        <v>1</v>
      </c>
      <c r="CQ162" s="12">
        <v>24</v>
      </c>
      <c r="CR162" s="12">
        <v>1</v>
      </c>
      <c r="CS162" s="12">
        <v>5655</v>
      </c>
      <c r="CT162" s="12" t="s">
        <v>1077</v>
      </c>
      <c r="CU162" s="12">
        <v>1.2048192771084338E-2</v>
      </c>
      <c r="CV162" s="12" t="s">
        <v>1137</v>
      </c>
      <c r="CW162" s="12"/>
      <c r="CX162" s="57"/>
    </row>
    <row r="163" spans="1:102" ht="16.5" x14ac:dyDescent="0.35">
      <c r="A163" s="56">
        <v>129</v>
      </c>
      <c r="B163" s="12" t="s">
        <v>3150</v>
      </c>
      <c r="C163" s="12">
        <v>129.1</v>
      </c>
      <c r="D163" s="12" t="s">
        <v>2904</v>
      </c>
      <c r="E163" s="12" t="s">
        <v>3264</v>
      </c>
      <c r="F163" s="12">
        <v>3</v>
      </c>
      <c r="G163" s="12" t="s">
        <v>349</v>
      </c>
      <c r="H163" s="12" t="s">
        <v>2804</v>
      </c>
      <c r="I163" s="12" t="s">
        <v>1285</v>
      </c>
      <c r="J163" s="12" t="s">
        <v>556</v>
      </c>
      <c r="K163" s="12"/>
      <c r="L163" s="12" t="s">
        <v>558</v>
      </c>
      <c r="M163" s="12" t="s">
        <v>3261</v>
      </c>
      <c r="N163" s="12" t="s">
        <v>3435</v>
      </c>
      <c r="O163" s="12" t="s">
        <v>3400</v>
      </c>
      <c r="P163" s="12" t="s">
        <v>3401</v>
      </c>
      <c r="Q163" s="12">
        <v>0</v>
      </c>
      <c r="R163" s="12">
        <v>0</v>
      </c>
      <c r="S163" s="12">
        <v>0</v>
      </c>
      <c r="T163" s="12">
        <v>0</v>
      </c>
      <c r="U163" s="12">
        <v>0</v>
      </c>
      <c r="V163" s="12">
        <v>0</v>
      </c>
      <c r="W163" s="12">
        <v>1</v>
      </c>
      <c r="X163" s="12">
        <v>0</v>
      </c>
      <c r="Y163" s="12">
        <v>0</v>
      </c>
      <c r="Z163" s="12">
        <v>0</v>
      </c>
      <c r="AA163" s="12">
        <v>0</v>
      </c>
      <c r="AB163" s="12">
        <v>0</v>
      </c>
      <c r="AC163" s="12">
        <v>1</v>
      </c>
      <c r="AD163" s="12">
        <v>0</v>
      </c>
      <c r="AE163" s="12">
        <v>0</v>
      </c>
      <c r="AF163" s="12">
        <v>0</v>
      </c>
      <c r="AG163" s="12">
        <v>0</v>
      </c>
      <c r="AH163" s="12">
        <v>0</v>
      </c>
      <c r="AI163" s="12">
        <v>0</v>
      </c>
      <c r="AJ163" s="12">
        <v>0</v>
      </c>
      <c r="AK163" s="12">
        <v>0</v>
      </c>
      <c r="AL163" s="12" t="s">
        <v>723</v>
      </c>
      <c r="AM163" s="12" t="s">
        <v>3081</v>
      </c>
      <c r="AN163" s="12" t="s">
        <v>3090</v>
      </c>
      <c r="AO163" s="12">
        <v>2010</v>
      </c>
      <c r="AP163" s="12" t="s">
        <v>3235</v>
      </c>
      <c r="AQ163" s="12">
        <v>55</v>
      </c>
      <c r="AR163" s="12">
        <v>1</v>
      </c>
      <c r="AS163" s="12" t="s">
        <v>555</v>
      </c>
      <c r="AT163" s="12" t="s">
        <v>349</v>
      </c>
      <c r="AU163" s="12">
        <v>1</v>
      </c>
      <c r="AV163" s="12">
        <v>0</v>
      </c>
      <c r="AW163" s="12">
        <v>0</v>
      </c>
      <c r="AX163" s="12">
        <v>0</v>
      </c>
      <c r="AY163" s="7">
        <v>1</v>
      </c>
      <c r="AZ163" s="12">
        <v>0</v>
      </c>
      <c r="BA163" s="12">
        <v>0</v>
      </c>
      <c r="BB163" s="12">
        <v>0</v>
      </c>
      <c r="BC163" s="12">
        <v>0</v>
      </c>
      <c r="BD163" s="12">
        <v>0</v>
      </c>
      <c r="BE163" s="12">
        <v>1</v>
      </c>
      <c r="BF163" s="12" t="s">
        <v>766</v>
      </c>
      <c r="BG163" s="12" t="s">
        <v>3041</v>
      </c>
      <c r="BH163" s="12"/>
      <c r="BI163" s="12" t="s">
        <v>2807</v>
      </c>
      <c r="BJ163" s="12" t="s">
        <v>718</v>
      </c>
      <c r="BK163" s="12" t="s">
        <v>3463</v>
      </c>
      <c r="BL163" s="12" t="s">
        <v>3470</v>
      </c>
      <c r="BM163" s="12" t="s">
        <v>787</v>
      </c>
      <c r="BN163" s="7"/>
      <c r="BO163" s="12"/>
      <c r="BP163" s="12" t="s">
        <v>3536</v>
      </c>
      <c r="BQ163" s="47">
        <f>CV163</f>
        <v>1.8049273372797558E-3</v>
      </c>
      <c r="BR163" s="12" t="s">
        <v>3507</v>
      </c>
      <c r="BS163" s="12">
        <v>7.0499999999999993E-2</v>
      </c>
      <c r="BT163" s="12"/>
      <c r="BU163" s="12"/>
      <c r="BV163" s="12"/>
      <c r="BW163" s="12"/>
      <c r="BX163" s="12"/>
      <c r="BY163" s="12">
        <v>-1.05</v>
      </c>
      <c r="BZ163" s="12"/>
      <c r="CA163" s="12"/>
      <c r="CB163" s="12"/>
      <c r="CC163" s="12"/>
      <c r="CD163" s="12"/>
      <c r="CE163" s="12">
        <v>0.3014</v>
      </c>
      <c r="CF163" s="12"/>
      <c r="CG163" s="12"/>
      <c r="CH163" s="12">
        <f>ABS(BQ163/BY163)</f>
        <v>1.7189784164569101E-3</v>
      </c>
      <c r="CI163" s="12" t="s">
        <v>3553</v>
      </c>
      <c r="CJ163" s="12">
        <v>0.97499999999999998</v>
      </c>
      <c r="CK163" s="12" t="s">
        <v>3824</v>
      </c>
      <c r="CL163" s="12"/>
      <c r="CM163" s="12"/>
      <c r="CN163" s="12"/>
      <c r="CO163" s="12"/>
      <c r="CP163" s="12"/>
      <c r="CQ163" s="12"/>
      <c r="CR163" s="12"/>
      <c r="CS163" s="48">
        <v>34</v>
      </c>
      <c r="CT163" s="48">
        <v>14696</v>
      </c>
      <c r="CU163" s="12">
        <v>574022</v>
      </c>
      <c r="CV163" s="12">
        <f>BS163*CT163/CU163</f>
        <v>1.8049273372797558E-3</v>
      </c>
      <c r="CW163" s="12"/>
      <c r="CX163" s="57"/>
    </row>
    <row r="164" spans="1:102" ht="16.5" x14ac:dyDescent="0.35">
      <c r="A164" s="56">
        <v>15</v>
      </c>
      <c r="B164" s="12" t="s">
        <v>3706</v>
      </c>
      <c r="C164" s="12">
        <v>15.9</v>
      </c>
      <c r="D164" s="12" t="s">
        <v>1512</v>
      </c>
      <c r="E164" s="12" t="s">
        <v>316</v>
      </c>
      <c r="F164" s="12" t="s">
        <v>3916</v>
      </c>
      <c r="G164" s="12" t="s">
        <v>349</v>
      </c>
      <c r="H164" s="12" t="s">
        <v>2805</v>
      </c>
      <c r="I164" s="12" t="s">
        <v>1285</v>
      </c>
      <c r="J164" s="12" t="s">
        <v>556</v>
      </c>
      <c r="K164" s="12" t="s">
        <v>564</v>
      </c>
      <c r="L164" s="12" t="s">
        <v>558</v>
      </c>
      <c r="M164" s="12" t="s">
        <v>3164</v>
      </c>
      <c r="N164" s="12"/>
      <c r="O164" s="12" t="s">
        <v>3400</v>
      </c>
      <c r="P164" s="12" t="s">
        <v>3403</v>
      </c>
      <c r="Q164" s="12">
        <v>1</v>
      </c>
      <c r="R164" s="12">
        <v>0</v>
      </c>
      <c r="S164" s="12">
        <v>0</v>
      </c>
      <c r="T164" s="12">
        <v>0</v>
      </c>
      <c r="U164" s="12">
        <v>0</v>
      </c>
      <c r="V164" s="12">
        <v>0</v>
      </c>
      <c r="W164" s="12">
        <v>0</v>
      </c>
      <c r="X164" s="12">
        <v>0</v>
      </c>
      <c r="Y164" s="12">
        <v>0</v>
      </c>
      <c r="Z164" s="12">
        <v>0</v>
      </c>
      <c r="AA164" s="12">
        <v>0</v>
      </c>
      <c r="AB164" s="12">
        <v>1</v>
      </c>
      <c r="AC164" s="12">
        <v>0</v>
      </c>
      <c r="AD164" s="12">
        <v>0</v>
      </c>
      <c r="AE164" s="12">
        <v>0</v>
      </c>
      <c r="AF164" s="12">
        <v>0</v>
      </c>
      <c r="AG164" s="12">
        <v>0</v>
      </c>
      <c r="AH164" s="12">
        <v>0</v>
      </c>
      <c r="AI164" s="12">
        <v>0</v>
      </c>
      <c r="AJ164" s="12">
        <v>0</v>
      </c>
      <c r="AK164" s="12">
        <v>0</v>
      </c>
      <c r="AL164" s="12" t="s">
        <v>3448</v>
      </c>
      <c r="AM164" s="7" t="s">
        <v>608</v>
      </c>
      <c r="AN164" s="7" t="s">
        <v>635</v>
      </c>
      <c r="AO164" s="7">
        <v>2000</v>
      </c>
      <c r="AP164" s="12" t="s">
        <v>3458</v>
      </c>
      <c r="AQ164" s="12">
        <v>593</v>
      </c>
      <c r="AR164" s="12">
        <v>1</v>
      </c>
      <c r="AS164" s="12" t="s">
        <v>555</v>
      </c>
      <c r="AT164" s="7" t="s">
        <v>349</v>
      </c>
      <c r="AU164" s="12">
        <v>0</v>
      </c>
      <c r="AV164" s="12">
        <v>0</v>
      </c>
      <c r="AW164" s="12">
        <v>0</v>
      </c>
      <c r="AX164" s="12">
        <v>0</v>
      </c>
      <c r="AY164" s="7">
        <v>0</v>
      </c>
      <c r="AZ164" s="12">
        <v>0</v>
      </c>
      <c r="BA164" s="12">
        <v>1</v>
      </c>
      <c r="BB164" s="12">
        <v>1</v>
      </c>
      <c r="BC164" s="12">
        <v>0</v>
      </c>
      <c r="BD164" s="12">
        <v>0</v>
      </c>
      <c r="BE164" s="12">
        <v>0</v>
      </c>
      <c r="BF164" s="7" t="s">
        <v>2820</v>
      </c>
      <c r="BG164" s="7" t="s">
        <v>806</v>
      </c>
      <c r="BH164" s="7">
        <v>1</v>
      </c>
      <c r="BI164" s="7" t="s">
        <v>3257</v>
      </c>
      <c r="BJ164" s="12" t="s">
        <v>3460</v>
      </c>
      <c r="BK164" s="12" t="s">
        <v>3472</v>
      </c>
      <c r="BL164" s="12" t="s">
        <v>3474</v>
      </c>
      <c r="BM164" s="7" t="s">
        <v>787</v>
      </c>
      <c r="BN164" s="7"/>
      <c r="BO164" s="12" t="s">
        <v>1208</v>
      </c>
      <c r="BP164" s="12" t="s">
        <v>1262</v>
      </c>
      <c r="BQ164" s="12"/>
      <c r="BR164" s="12" t="s">
        <v>1077</v>
      </c>
      <c r="BS164" s="12">
        <v>-0.15670000000000001</v>
      </c>
      <c r="BT164" s="12"/>
      <c r="BU164" s="12">
        <f>EXP(BS164)</f>
        <v>0.85496050850085947</v>
      </c>
      <c r="BV164" s="12" t="s">
        <v>3416</v>
      </c>
      <c r="BW164" s="12" t="s">
        <v>1077</v>
      </c>
      <c r="BX164" s="12" t="s">
        <v>1077</v>
      </c>
      <c r="BY164" s="12">
        <v>-1.02</v>
      </c>
      <c r="BZ164" s="12"/>
      <c r="CA164" s="12" t="s">
        <v>1077</v>
      </c>
      <c r="CB164" s="12" t="s">
        <v>1077</v>
      </c>
      <c r="CC164" s="12" t="s">
        <v>1077</v>
      </c>
      <c r="CD164" s="12" t="s">
        <v>1077</v>
      </c>
      <c r="CE164" s="12" t="s">
        <v>1077</v>
      </c>
      <c r="CF164" s="12"/>
      <c r="CG164" s="12"/>
      <c r="CH164" s="12"/>
      <c r="CI164" s="12"/>
      <c r="CJ164" s="12">
        <v>0.52600000000000002</v>
      </c>
      <c r="CK164" s="12" t="s">
        <v>3828</v>
      </c>
      <c r="CL164" s="12" t="s">
        <v>1077</v>
      </c>
      <c r="CM164" s="12" t="s">
        <v>1077</v>
      </c>
      <c r="CN164" s="12" t="s">
        <v>1077</v>
      </c>
      <c r="CO164" s="12" t="s">
        <v>1077</v>
      </c>
      <c r="CP164" s="12"/>
      <c r="CQ164" s="12"/>
      <c r="CR164" s="12"/>
      <c r="CS164" s="12" t="s">
        <v>1077</v>
      </c>
      <c r="CT164" s="12" t="s">
        <v>1077</v>
      </c>
      <c r="CU164" s="12">
        <v>0.14213375240090798</v>
      </c>
      <c r="CV164" s="12"/>
      <c r="CW164" s="12"/>
      <c r="CX164" s="57"/>
    </row>
    <row r="165" spans="1:102" ht="16.5" x14ac:dyDescent="0.35">
      <c r="A165" s="56">
        <v>139</v>
      </c>
      <c r="B165" s="12" t="s">
        <v>3154</v>
      </c>
      <c r="C165" s="12">
        <v>139.30000000000001</v>
      </c>
      <c r="D165" s="12" t="s">
        <v>2951</v>
      </c>
      <c r="E165" s="12" t="s">
        <v>3372</v>
      </c>
      <c r="F165" s="12">
        <v>3</v>
      </c>
      <c r="G165" s="12" t="s">
        <v>349</v>
      </c>
      <c r="H165" s="12" t="s">
        <v>2805</v>
      </c>
      <c r="I165" s="12" t="s">
        <v>1285</v>
      </c>
      <c r="J165" s="12" t="s">
        <v>556</v>
      </c>
      <c r="K165" s="12"/>
      <c r="L165" s="12" t="s">
        <v>558</v>
      </c>
      <c r="M165" s="12" t="s">
        <v>3261</v>
      </c>
      <c r="N165" s="12" t="s">
        <v>3435</v>
      </c>
      <c r="O165" s="12" t="s">
        <v>3400</v>
      </c>
      <c r="P165" s="12" t="s">
        <v>3401</v>
      </c>
      <c r="Q165" s="12">
        <v>0</v>
      </c>
      <c r="R165" s="12">
        <v>0</v>
      </c>
      <c r="S165" s="12">
        <v>0</v>
      </c>
      <c r="T165" s="12">
        <v>1</v>
      </c>
      <c r="U165" s="12">
        <v>0</v>
      </c>
      <c r="V165" s="12">
        <v>0</v>
      </c>
      <c r="W165" s="12">
        <v>0</v>
      </c>
      <c r="X165" s="12">
        <v>0</v>
      </c>
      <c r="Y165" s="12">
        <v>0</v>
      </c>
      <c r="Z165" s="12">
        <v>0</v>
      </c>
      <c r="AA165" s="12">
        <v>0</v>
      </c>
      <c r="AB165" s="12">
        <v>0</v>
      </c>
      <c r="AC165" s="12">
        <v>1</v>
      </c>
      <c r="AD165" s="12">
        <v>0</v>
      </c>
      <c r="AE165" s="12">
        <v>0</v>
      </c>
      <c r="AF165" s="12">
        <v>0</v>
      </c>
      <c r="AG165" s="12">
        <v>0</v>
      </c>
      <c r="AH165" s="12">
        <v>0</v>
      </c>
      <c r="AI165" s="12">
        <v>0</v>
      </c>
      <c r="AJ165" s="12">
        <v>0</v>
      </c>
      <c r="AK165" s="12">
        <v>0</v>
      </c>
      <c r="AL165" s="12" t="s">
        <v>723</v>
      </c>
      <c r="AM165" s="12" t="s">
        <v>3101</v>
      </c>
      <c r="AN165" s="12" t="s">
        <v>614</v>
      </c>
      <c r="AO165" s="12" t="s">
        <v>3270</v>
      </c>
      <c r="AP165" s="12" t="s">
        <v>3235</v>
      </c>
      <c r="AQ165" s="12">
        <v>120</v>
      </c>
      <c r="AR165" s="12">
        <v>1</v>
      </c>
      <c r="AS165" s="12" t="s">
        <v>555</v>
      </c>
      <c r="AT165" s="12" t="s">
        <v>212</v>
      </c>
      <c r="AU165" s="12">
        <v>0</v>
      </c>
      <c r="AV165" s="12">
        <v>0</v>
      </c>
      <c r="AW165" s="12">
        <v>0</v>
      </c>
      <c r="AX165" s="12">
        <v>1</v>
      </c>
      <c r="AY165" s="7">
        <v>1</v>
      </c>
      <c r="AZ165" s="12">
        <v>1</v>
      </c>
      <c r="BA165" s="12">
        <v>0</v>
      </c>
      <c r="BB165" s="12">
        <v>0</v>
      </c>
      <c r="BC165" s="12">
        <v>0</v>
      </c>
      <c r="BD165" s="12">
        <v>0</v>
      </c>
      <c r="BE165" s="12">
        <v>1</v>
      </c>
      <c r="BF165" s="12" t="s">
        <v>2821</v>
      </c>
      <c r="BG165" s="12" t="s">
        <v>3060</v>
      </c>
      <c r="BH165" s="12"/>
      <c r="BI165" s="12" t="s">
        <v>3252</v>
      </c>
      <c r="BJ165" s="12" t="s">
        <v>718</v>
      </c>
      <c r="BK165" s="12" t="s">
        <v>3463</v>
      </c>
      <c r="BL165" s="12" t="s">
        <v>3481</v>
      </c>
      <c r="BM165" s="12" t="s">
        <v>787</v>
      </c>
      <c r="BN165" s="7"/>
      <c r="BO165" s="12"/>
      <c r="BP165" s="12" t="s">
        <v>3567</v>
      </c>
      <c r="BQ165" s="12"/>
      <c r="BR165" s="12"/>
      <c r="BS165" s="12">
        <v>-0.79869999999999997</v>
      </c>
      <c r="BT165" s="12"/>
      <c r="BU165" s="12"/>
      <c r="BV165" s="12"/>
      <c r="BW165" s="12"/>
      <c r="BX165" s="12"/>
      <c r="BY165" s="12">
        <f>BS165/CF165</f>
        <v>-1.0148665819567979</v>
      </c>
      <c r="BZ165" s="12" t="s">
        <v>4041</v>
      </c>
      <c r="CA165" s="12"/>
      <c r="CB165" s="12"/>
      <c r="CC165" s="12"/>
      <c r="CD165" s="12"/>
      <c r="CE165" s="12" t="s">
        <v>3110</v>
      </c>
      <c r="CF165" s="12">
        <v>0.78700000000000003</v>
      </c>
      <c r="CG165" s="12"/>
      <c r="CH165" s="12"/>
      <c r="CI165" s="12"/>
      <c r="CJ165" s="12">
        <v>0.68500000000000005</v>
      </c>
      <c r="CK165" s="12" t="s">
        <v>3828</v>
      </c>
      <c r="CL165" s="12"/>
      <c r="CM165" s="12"/>
      <c r="CN165" s="12"/>
      <c r="CO165" s="12"/>
      <c r="CP165" s="12">
        <v>1</v>
      </c>
      <c r="CQ165" s="12">
        <v>15</v>
      </c>
      <c r="CR165" s="12">
        <v>1</v>
      </c>
      <c r="CS165" s="12">
        <f>AQ165-(CP165*CQ165)-CR165</f>
        <v>104</v>
      </c>
      <c r="CT165" s="12"/>
      <c r="CU165" s="12"/>
      <c r="CV165" s="12"/>
      <c r="CW165" s="12"/>
      <c r="CX165" s="57"/>
    </row>
    <row r="166" spans="1:102" ht="16.5" x14ac:dyDescent="0.35">
      <c r="A166" s="56">
        <v>128</v>
      </c>
      <c r="B166" s="12" t="s">
        <v>3149</v>
      </c>
      <c r="C166" s="12">
        <v>128.1</v>
      </c>
      <c r="D166" s="12" t="s">
        <v>2897</v>
      </c>
      <c r="E166" s="12" t="s">
        <v>3263</v>
      </c>
      <c r="F166" s="12">
        <v>3</v>
      </c>
      <c r="G166" s="12" t="s">
        <v>349</v>
      </c>
      <c r="H166" s="12" t="s">
        <v>2805</v>
      </c>
      <c r="I166" s="12" t="s">
        <v>1285</v>
      </c>
      <c r="J166" s="12" t="s">
        <v>556</v>
      </c>
      <c r="K166" s="12"/>
      <c r="L166" s="12" t="s">
        <v>160</v>
      </c>
      <c r="M166" s="12" t="s">
        <v>3261</v>
      </c>
      <c r="N166" s="12" t="s">
        <v>3435</v>
      </c>
      <c r="O166" s="12" t="s">
        <v>3400</v>
      </c>
      <c r="P166" s="12" t="s">
        <v>3401</v>
      </c>
      <c r="Q166" s="12">
        <v>0</v>
      </c>
      <c r="R166" s="12">
        <v>0</v>
      </c>
      <c r="S166" s="12">
        <v>0</v>
      </c>
      <c r="T166" s="12">
        <v>0</v>
      </c>
      <c r="U166" s="12">
        <v>0</v>
      </c>
      <c r="V166" s="12">
        <v>0</v>
      </c>
      <c r="W166" s="12">
        <v>1</v>
      </c>
      <c r="X166" s="12">
        <v>0</v>
      </c>
      <c r="Y166" s="12">
        <v>0</v>
      </c>
      <c r="Z166" s="12">
        <v>0</v>
      </c>
      <c r="AA166" s="12">
        <v>0</v>
      </c>
      <c r="AB166" s="12">
        <v>0</v>
      </c>
      <c r="AC166" s="12">
        <v>1</v>
      </c>
      <c r="AD166" s="12">
        <v>0</v>
      </c>
      <c r="AE166" s="12">
        <v>0</v>
      </c>
      <c r="AF166" s="12">
        <v>0</v>
      </c>
      <c r="AG166" s="12">
        <v>0</v>
      </c>
      <c r="AH166" s="12">
        <v>0</v>
      </c>
      <c r="AI166" s="12">
        <v>0</v>
      </c>
      <c r="AJ166" s="12">
        <v>0</v>
      </c>
      <c r="AK166" s="12">
        <v>0</v>
      </c>
      <c r="AL166" s="12" t="s">
        <v>723</v>
      </c>
      <c r="AM166" s="12" t="s">
        <v>3081</v>
      </c>
      <c r="AN166" s="12" t="s">
        <v>3090</v>
      </c>
      <c r="AO166" s="12">
        <v>2010</v>
      </c>
      <c r="AP166" s="12" t="s">
        <v>3235</v>
      </c>
      <c r="AQ166" s="12">
        <v>55</v>
      </c>
      <c r="AR166" s="12">
        <v>1</v>
      </c>
      <c r="AS166" s="12" t="s">
        <v>555</v>
      </c>
      <c r="AT166" s="12" t="s">
        <v>349</v>
      </c>
      <c r="AU166" s="12">
        <v>1</v>
      </c>
      <c r="AV166" s="12">
        <v>0</v>
      </c>
      <c r="AW166" s="12">
        <v>0</v>
      </c>
      <c r="AX166" s="12">
        <v>0</v>
      </c>
      <c r="AY166" s="7">
        <v>1</v>
      </c>
      <c r="AZ166" s="12">
        <v>0</v>
      </c>
      <c r="BA166" s="12">
        <v>0</v>
      </c>
      <c r="BB166" s="12">
        <v>0</v>
      </c>
      <c r="BC166" s="12">
        <v>0</v>
      </c>
      <c r="BD166" s="12">
        <v>0</v>
      </c>
      <c r="BE166" s="12">
        <v>1</v>
      </c>
      <c r="BF166" s="12" t="s">
        <v>766</v>
      </c>
      <c r="BG166" s="12" t="s">
        <v>3041</v>
      </c>
      <c r="BH166" s="12"/>
      <c r="BI166" s="12" t="s">
        <v>3244</v>
      </c>
      <c r="BJ166" s="12" t="s">
        <v>718</v>
      </c>
      <c r="BK166" s="12" t="s">
        <v>3463</v>
      </c>
      <c r="BL166" s="12" t="s">
        <v>3470</v>
      </c>
      <c r="BM166" s="12" t="s">
        <v>787</v>
      </c>
      <c r="BN166" s="7"/>
      <c r="BO166" s="12"/>
      <c r="BP166" s="12" t="s">
        <v>3536</v>
      </c>
      <c r="BQ166" s="47">
        <f>CV166</f>
        <v>-1.6783938594688009E-4</v>
      </c>
      <c r="BR166" s="12" t="s">
        <v>3507</v>
      </c>
      <c r="BS166" s="12">
        <v>-3.3E-3</v>
      </c>
      <c r="BT166" s="12"/>
      <c r="BU166" s="12"/>
      <c r="BV166" s="12"/>
      <c r="BW166" s="12"/>
      <c r="BX166" s="12"/>
      <c r="BY166" s="12">
        <v>-1.01</v>
      </c>
      <c r="BZ166" s="12"/>
      <c r="CA166" s="12"/>
      <c r="CB166" s="12"/>
      <c r="CC166" s="12"/>
      <c r="CD166" s="12"/>
      <c r="CE166" s="12">
        <v>0.32069999999999999</v>
      </c>
      <c r="CF166" s="12">
        <v>3.2499999999999999E-3</v>
      </c>
      <c r="CG166" s="12" t="s">
        <v>1252</v>
      </c>
      <c r="CH166" s="12">
        <f>BQ166/BY166</f>
        <v>1.6617760984839614E-4</v>
      </c>
      <c r="CI166" s="12" t="s">
        <v>3553</v>
      </c>
      <c r="CJ166" s="12">
        <v>0.97899999999999998</v>
      </c>
      <c r="CK166" s="12" t="s">
        <v>3824</v>
      </c>
      <c r="CL166" s="12"/>
      <c r="CM166" s="12"/>
      <c r="CN166" s="12"/>
      <c r="CO166" s="12"/>
      <c r="CP166" s="12">
        <v>1</v>
      </c>
      <c r="CQ166" s="12">
        <v>19</v>
      </c>
      <c r="CR166" s="12">
        <v>1</v>
      </c>
      <c r="CS166" s="12">
        <f>AQ166-(CP166*CQ166)-CR166</f>
        <v>35</v>
      </c>
      <c r="CT166" s="48">
        <v>29195</v>
      </c>
      <c r="CU166" s="48">
        <v>574022</v>
      </c>
      <c r="CV166" s="12">
        <f>BS166*CT166/CU166</f>
        <v>-1.6783938594688009E-4</v>
      </c>
      <c r="CW166" s="12"/>
      <c r="CX166" s="57"/>
    </row>
    <row r="167" spans="1:102" ht="16.5" x14ac:dyDescent="0.35">
      <c r="A167" s="56">
        <v>30</v>
      </c>
      <c r="B167" s="12" t="s">
        <v>3721</v>
      </c>
      <c r="C167" s="12">
        <v>30.2</v>
      </c>
      <c r="D167" s="12" t="s">
        <v>1830</v>
      </c>
      <c r="E167" s="12" t="s">
        <v>347</v>
      </c>
      <c r="F167" s="12">
        <v>3</v>
      </c>
      <c r="G167" s="12" t="s">
        <v>212</v>
      </c>
      <c r="H167" s="12" t="s">
        <v>2805</v>
      </c>
      <c r="I167" s="12" t="s">
        <v>349</v>
      </c>
      <c r="J167" s="12" t="s">
        <v>556</v>
      </c>
      <c r="K167" s="12" t="s">
        <v>568</v>
      </c>
      <c r="L167" s="12" t="s">
        <v>1204</v>
      </c>
      <c r="M167" s="12" t="s">
        <v>3237</v>
      </c>
      <c r="N167" s="12" t="s">
        <v>3435</v>
      </c>
      <c r="O167" s="12" t="s">
        <v>3400</v>
      </c>
      <c r="P167" s="12" t="s">
        <v>3401</v>
      </c>
      <c r="Q167" s="12">
        <v>0</v>
      </c>
      <c r="R167" s="12">
        <v>0</v>
      </c>
      <c r="S167" s="12">
        <v>1</v>
      </c>
      <c r="T167" s="12">
        <v>0</v>
      </c>
      <c r="U167" s="12">
        <v>0</v>
      </c>
      <c r="V167" s="12">
        <v>0</v>
      </c>
      <c r="W167" s="12">
        <v>0</v>
      </c>
      <c r="X167" s="12">
        <v>0</v>
      </c>
      <c r="Y167" s="12">
        <v>0</v>
      </c>
      <c r="Z167" s="12">
        <v>0</v>
      </c>
      <c r="AA167" s="12">
        <v>0</v>
      </c>
      <c r="AB167" s="12">
        <v>0</v>
      </c>
      <c r="AC167" s="12">
        <v>0</v>
      </c>
      <c r="AD167" s="12">
        <v>0</v>
      </c>
      <c r="AE167" s="12">
        <v>0</v>
      </c>
      <c r="AF167" s="12">
        <v>0</v>
      </c>
      <c r="AG167" s="12">
        <v>0</v>
      </c>
      <c r="AH167" s="12">
        <v>0</v>
      </c>
      <c r="AI167" s="12">
        <v>0</v>
      </c>
      <c r="AJ167" s="12">
        <v>0</v>
      </c>
      <c r="AK167" s="12" t="s">
        <v>657</v>
      </c>
      <c r="AL167" s="12" t="s">
        <v>607</v>
      </c>
      <c r="AM167" s="7" t="s">
        <v>608</v>
      </c>
      <c r="AN167" s="7" t="s">
        <v>656</v>
      </c>
      <c r="AO167" s="7">
        <v>2005</v>
      </c>
      <c r="AP167" s="12" t="s">
        <v>3458</v>
      </c>
      <c r="AQ167" s="12">
        <v>141</v>
      </c>
      <c r="AR167" s="12">
        <v>1</v>
      </c>
      <c r="AS167" s="12" t="s">
        <v>555</v>
      </c>
      <c r="AT167" s="7" t="s">
        <v>212</v>
      </c>
      <c r="AU167" s="12">
        <v>0</v>
      </c>
      <c r="AV167" s="12">
        <v>0</v>
      </c>
      <c r="AW167" s="12">
        <v>0</v>
      </c>
      <c r="AX167" s="12">
        <v>0</v>
      </c>
      <c r="AY167" s="7">
        <v>0</v>
      </c>
      <c r="AZ167" s="12">
        <v>0</v>
      </c>
      <c r="BA167" s="12">
        <v>0</v>
      </c>
      <c r="BB167" s="12">
        <v>0</v>
      </c>
      <c r="BC167" s="12">
        <v>0</v>
      </c>
      <c r="BD167" s="12">
        <v>0</v>
      </c>
      <c r="BE167" s="12">
        <v>0</v>
      </c>
      <c r="BF167" s="7" t="s">
        <v>2820</v>
      </c>
      <c r="BG167" s="7" t="s">
        <v>846</v>
      </c>
      <c r="BH167" s="7"/>
      <c r="BI167" s="7" t="s">
        <v>2818</v>
      </c>
      <c r="BJ167" s="12" t="s">
        <v>851</v>
      </c>
      <c r="BK167" s="12" t="s">
        <v>3463</v>
      </c>
      <c r="BL167" s="12" t="s">
        <v>3469</v>
      </c>
      <c r="BM167" s="7" t="s">
        <v>788</v>
      </c>
      <c r="BN167" s="7"/>
      <c r="BO167" s="12"/>
      <c r="BP167" s="12" t="s">
        <v>4043</v>
      </c>
      <c r="BQ167" s="12">
        <f>CV167</f>
        <v>-0.32299999999999995</v>
      </c>
      <c r="BR167" s="12" t="s">
        <v>3527</v>
      </c>
      <c r="BS167" s="12">
        <v>-0.01</v>
      </c>
      <c r="BT167" s="12"/>
      <c r="BU167" s="12">
        <f>EXP(BS167)</f>
        <v>0.99004983374916811</v>
      </c>
      <c r="BV167" s="12" t="s">
        <v>3416</v>
      </c>
      <c r="BW167" s="12">
        <v>-1.32E-2</v>
      </c>
      <c r="BX167" s="12" t="s">
        <v>1140</v>
      </c>
      <c r="BY167" s="12">
        <f>BS167/CF167</f>
        <v>-1</v>
      </c>
      <c r="BZ167" s="12" t="s">
        <v>4041</v>
      </c>
      <c r="CA167" s="12" t="s">
        <v>1077</v>
      </c>
      <c r="CB167" s="12" t="s">
        <v>1077</v>
      </c>
      <c r="CC167" s="12" t="s">
        <v>1077</v>
      </c>
      <c r="CD167" s="12" t="s">
        <v>1077</v>
      </c>
      <c r="CE167" s="12">
        <v>0.01</v>
      </c>
      <c r="CF167" s="12">
        <v>0.01</v>
      </c>
      <c r="CG167" s="12" t="s">
        <v>1252</v>
      </c>
      <c r="CH167" s="12">
        <f>BQ167/BY167</f>
        <v>0.32299999999999995</v>
      </c>
      <c r="CI167" s="12" t="s">
        <v>3553</v>
      </c>
      <c r="CJ167" s="12">
        <v>0.15</v>
      </c>
      <c r="CK167" s="12" t="s">
        <v>3827</v>
      </c>
      <c r="CL167" s="12">
        <v>-376.39</v>
      </c>
      <c r="CM167" s="12">
        <v>0</v>
      </c>
      <c r="CN167" s="12">
        <v>1371.01</v>
      </c>
      <c r="CO167" s="12" t="s">
        <v>3419</v>
      </c>
      <c r="CP167" s="12"/>
      <c r="CQ167" s="12"/>
      <c r="CR167" s="12"/>
      <c r="CS167" s="12" t="s">
        <v>1077</v>
      </c>
      <c r="CT167" s="12" t="s">
        <v>718</v>
      </c>
      <c r="CU167" s="12">
        <v>32.299999999999997</v>
      </c>
      <c r="CV167" s="12">
        <f>BS167*CU167</f>
        <v>-0.32299999999999995</v>
      </c>
      <c r="CW167" s="12"/>
      <c r="CX167" s="57"/>
    </row>
    <row r="168" spans="1:102" ht="16.5" x14ac:dyDescent="0.35">
      <c r="A168" s="56">
        <v>52</v>
      </c>
      <c r="B168" s="12" t="s">
        <v>3742</v>
      </c>
      <c r="C168" s="12">
        <v>52.1</v>
      </c>
      <c r="D168" s="12" t="s">
        <v>2120</v>
      </c>
      <c r="E168" s="12" t="s">
        <v>394</v>
      </c>
      <c r="F168" s="12">
        <v>3</v>
      </c>
      <c r="G168" s="12" t="s">
        <v>212</v>
      </c>
      <c r="H168" s="12" t="s">
        <v>2805</v>
      </c>
      <c r="I168" s="12" t="s">
        <v>349</v>
      </c>
      <c r="J168" s="12" t="s">
        <v>556</v>
      </c>
      <c r="K168" s="12" t="s">
        <v>575</v>
      </c>
      <c r="L168" s="12" t="s">
        <v>558</v>
      </c>
      <c r="M168" s="12" t="s">
        <v>3237</v>
      </c>
      <c r="N168" s="12" t="s">
        <v>3435</v>
      </c>
      <c r="O168" s="12" t="s">
        <v>3400</v>
      </c>
      <c r="P168" s="12" t="s">
        <v>3401</v>
      </c>
      <c r="Q168" s="12">
        <v>0</v>
      </c>
      <c r="R168" s="12">
        <v>0</v>
      </c>
      <c r="S168" s="12">
        <v>0</v>
      </c>
      <c r="T168" s="12">
        <v>0</v>
      </c>
      <c r="U168" s="12">
        <v>0</v>
      </c>
      <c r="V168" s="12">
        <v>0</v>
      </c>
      <c r="W168" s="12">
        <v>1</v>
      </c>
      <c r="X168" s="12">
        <v>0</v>
      </c>
      <c r="Y168" s="12">
        <v>0</v>
      </c>
      <c r="Z168" s="12">
        <v>0</v>
      </c>
      <c r="AA168" s="12">
        <v>0</v>
      </c>
      <c r="AB168" s="12">
        <v>0</v>
      </c>
      <c r="AC168" s="12">
        <v>1</v>
      </c>
      <c r="AD168" s="12">
        <v>0</v>
      </c>
      <c r="AE168" s="12">
        <v>0</v>
      </c>
      <c r="AF168" s="12">
        <v>0</v>
      </c>
      <c r="AG168" s="12">
        <v>0</v>
      </c>
      <c r="AH168" s="12">
        <v>0</v>
      </c>
      <c r="AI168" s="12">
        <v>0</v>
      </c>
      <c r="AJ168" s="12">
        <v>0</v>
      </c>
      <c r="AK168" s="12">
        <v>0</v>
      </c>
      <c r="AL168" s="12" t="s">
        <v>678</v>
      </c>
      <c r="AM168" s="7" t="s">
        <v>637</v>
      </c>
      <c r="AN168" s="7" t="s">
        <v>690</v>
      </c>
      <c r="AO168" s="7">
        <v>2012</v>
      </c>
      <c r="AP168" s="12" t="s">
        <v>3235</v>
      </c>
      <c r="AQ168" s="12">
        <v>342</v>
      </c>
      <c r="AR168" s="12">
        <v>1</v>
      </c>
      <c r="AS168" s="12" t="s">
        <v>555</v>
      </c>
      <c r="AT168" s="7" t="s">
        <v>212</v>
      </c>
      <c r="AU168" s="12">
        <v>1</v>
      </c>
      <c r="AV168" s="12">
        <v>1</v>
      </c>
      <c r="AW168" s="12">
        <v>0</v>
      </c>
      <c r="AX168" s="12">
        <v>1</v>
      </c>
      <c r="AY168" s="7">
        <v>1</v>
      </c>
      <c r="AZ168" s="12">
        <v>0</v>
      </c>
      <c r="BA168" s="12">
        <v>0</v>
      </c>
      <c r="BB168" s="12">
        <v>0</v>
      </c>
      <c r="BC168" s="12">
        <v>0</v>
      </c>
      <c r="BD168" s="12">
        <v>0</v>
      </c>
      <c r="BE168" s="12">
        <v>0</v>
      </c>
      <c r="BF168" s="12" t="s">
        <v>2820</v>
      </c>
      <c r="BG168" s="7" t="s">
        <v>840</v>
      </c>
      <c r="BH168" s="7"/>
      <c r="BI168" s="7" t="s">
        <v>2818</v>
      </c>
      <c r="BJ168" s="12" t="s">
        <v>3460</v>
      </c>
      <c r="BK168" s="12" t="s">
        <v>3463</v>
      </c>
      <c r="BL168" s="12" t="s">
        <v>3470</v>
      </c>
      <c r="BM168" s="7" t="s">
        <v>784</v>
      </c>
      <c r="BN168" s="7"/>
      <c r="BO168" s="12"/>
      <c r="BP168" s="12" t="s">
        <v>4024</v>
      </c>
      <c r="BQ168" s="12">
        <v>-0.55430000000000001</v>
      </c>
      <c r="BR168" s="12" t="s">
        <v>1252</v>
      </c>
      <c r="BS168" s="12">
        <v>-1.3999999999999999E-4</v>
      </c>
      <c r="BT168" s="12"/>
      <c r="BU168" s="12"/>
      <c r="BV168" s="12" t="s">
        <v>1077</v>
      </c>
      <c r="BW168" s="46"/>
      <c r="BX168" s="12"/>
      <c r="BY168" s="12">
        <f>BS168/CF168</f>
        <v>-1</v>
      </c>
      <c r="BZ168" s="12" t="s">
        <v>4041</v>
      </c>
      <c r="CA168" s="12" t="s">
        <v>1077</v>
      </c>
      <c r="CB168" s="12" t="s">
        <v>1077</v>
      </c>
      <c r="CC168" s="12" t="s">
        <v>1077</v>
      </c>
      <c r="CD168" s="12" t="s">
        <v>3421</v>
      </c>
      <c r="CE168" s="12">
        <v>0</v>
      </c>
      <c r="CF168" s="12">
        <f>ABS(-0.00014)</f>
        <v>1.3999999999999999E-4</v>
      </c>
      <c r="CG168" s="12" t="s">
        <v>1252</v>
      </c>
      <c r="CH168" s="12">
        <f>BQ168/BY168</f>
        <v>0.55430000000000001</v>
      </c>
      <c r="CI168" s="12" t="s">
        <v>3553</v>
      </c>
      <c r="CJ168" s="12">
        <v>0.80330000000000001</v>
      </c>
      <c r="CK168" s="12" t="s">
        <v>3828</v>
      </c>
      <c r="CL168" s="12" t="s">
        <v>1077</v>
      </c>
      <c r="CM168" s="12" t="s">
        <v>1077</v>
      </c>
      <c r="CN168" s="12" t="s">
        <v>1077</v>
      </c>
      <c r="CO168" s="12" t="s">
        <v>1077</v>
      </c>
      <c r="CP168" s="12">
        <v>1</v>
      </c>
      <c r="CQ168" s="12">
        <v>11</v>
      </c>
      <c r="CR168" s="12">
        <v>1</v>
      </c>
      <c r="CS168" s="12">
        <v>330</v>
      </c>
      <c r="CT168" s="12" t="s">
        <v>1077</v>
      </c>
      <c r="CU168" s="12" t="s">
        <v>1077</v>
      </c>
      <c r="CV168" s="12" t="s">
        <v>1077</v>
      </c>
      <c r="CW168" s="12"/>
      <c r="CX168" s="57"/>
    </row>
    <row r="169" spans="1:102" x14ac:dyDescent="0.35">
      <c r="A169" s="56">
        <v>100</v>
      </c>
      <c r="B169" s="12" t="s">
        <v>3790</v>
      </c>
      <c r="C169" s="12">
        <v>100.1</v>
      </c>
      <c r="D169" s="12" t="s">
        <v>2552</v>
      </c>
      <c r="E169" s="12" t="s">
        <v>513</v>
      </c>
      <c r="F169" s="12">
        <v>7</v>
      </c>
      <c r="G169" s="12" t="s">
        <v>349</v>
      </c>
      <c r="H169" s="12" t="s">
        <v>2805</v>
      </c>
      <c r="I169" s="12" t="s">
        <v>1285</v>
      </c>
      <c r="J169" s="12" t="s">
        <v>1249</v>
      </c>
      <c r="K169" s="12" t="s">
        <v>1225</v>
      </c>
      <c r="L169" s="12" t="s">
        <v>1228</v>
      </c>
      <c r="M169" s="12" t="s">
        <v>3164</v>
      </c>
      <c r="N169" s="12"/>
      <c r="O169" s="12" t="s">
        <v>3400</v>
      </c>
      <c r="P169" s="12" t="s">
        <v>3404</v>
      </c>
      <c r="Q169" s="12">
        <v>0</v>
      </c>
      <c r="R169" s="12">
        <v>0</v>
      </c>
      <c r="S169" s="12">
        <v>0</v>
      </c>
      <c r="T169" s="12">
        <v>0</v>
      </c>
      <c r="U169" s="12">
        <v>0</v>
      </c>
      <c r="V169" s="12">
        <v>1</v>
      </c>
      <c r="W169" s="12">
        <v>0</v>
      </c>
      <c r="X169" s="12">
        <v>0</v>
      </c>
      <c r="Y169" s="12">
        <v>0</v>
      </c>
      <c r="Z169" s="12">
        <v>0</v>
      </c>
      <c r="AA169" s="12">
        <v>0</v>
      </c>
      <c r="AB169" s="12">
        <v>0</v>
      </c>
      <c r="AC169" s="12">
        <v>0</v>
      </c>
      <c r="AD169" s="12">
        <v>0</v>
      </c>
      <c r="AE169" s="12">
        <v>0</v>
      </c>
      <c r="AF169" s="12">
        <v>0</v>
      </c>
      <c r="AG169" s="12">
        <v>0</v>
      </c>
      <c r="AH169" s="12">
        <v>0</v>
      </c>
      <c r="AI169" s="12">
        <v>0</v>
      </c>
      <c r="AJ169" s="12">
        <v>1</v>
      </c>
      <c r="AK169" s="12">
        <v>0</v>
      </c>
      <c r="AL169" s="12" t="s">
        <v>607</v>
      </c>
      <c r="AM169" s="7" t="s">
        <v>608</v>
      </c>
      <c r="AN169" s="7" t="s">
        <v>742</v>
      </c>
      <c r="AO169" s="7">
        <v>2011</v>
      </c>
      <c r="AP169" s="12" t="s">
        <v>3235</v>
      </c>
      <c r="AQ169" s="12">
        <v>284</v>
      </c>
      <c r="AR169" s="12">
        <v>1</v>
      </c>
      <c r="AS169" s="12" t="s">
        <v>555</v>
      </c>
      <c r="AT169" s="7" t="s">
        <v>212</v>
      </c>
      <c r="AU169" s="12">
        <v>1</v>
      </c>
      <c r="AV169" s="12">
        <v>0</v>
      </c>
      <c r="AW169" s="12">
        <v>0</v>
      </c>
      <c r="AX169" s="12">
        <v>0</v>
      </c>
      <c r="AY169" s="7">
        <v>0</v>
      </c>
      <c r="AZ169" s="12">
        <v>1</v>
      </c>
      <c r="BA169" s="12">
        <v>1</v>
      </c>
      <c r="BB169" s="12">
        <v>1</v>
      </c>
      <c r="BC169" s="12">
        <v>1</v>
      </c>
      <c r="BD169" s="12">
        <v>1</v>
      </c>
      <c r="BE169" s="12">
        <v>1</v>
      </c>
      <c r="BF169" s="7" t="s">
        <v>2821</v>
      </c>
      <c r="BG169" s="7" t="s">
        <v>906</v>
      </c>
      <c r="BH169" s="7"/>
      <c r="BI169" s="7" t="s">
        <v>2819</v>
      </c>
      <c r="BJ169" s="12" t="s">
        <v>3460</v>
      </c>
      <c r="BK169" s="12" t="s">
        <v>3463</v>
      </c>
      <c r="BL169" s="12" t="s">
        <v>3470</v>
      </c>
      <c r="BM169" s="7" t="s">
        <v>3484</v>
      </c>
      <c r="BN169" s="7" t="s">
        <v>1162</v>
      </c>
      <c r="BO169" s="12"/>
      <c r="BP169" s="12" t="s">
        <v>4026</v>
      </c>
      <c r="BQ169" s="12">
        <f>CV169</f>
        <v>-0.43246062000000002</v>
      </c>
      <c r="BR169" s="12" t="s">
        <v>3528</v>
      </c>
      <c r="BS169" s="12">
        <v>-3.0000000000000001E-3</v>
      </c>
      <c r="BT169" s="12">
        <v>1</v>
      </c>
      <c r="BU169" s="12"/>
      <c r="BV169" s="12" t="s">
        <v>1252</v>
      </c>
      <c r="BW169" s="12" t="s">
        <v>1077</v>
      </c>
      <c r="BX169" s="12" t="s">
        <v>1077</v>
      </c>
      <c r="BY169" s="12">
        <f>BS169/CF169</f>
        <v>-1</v>
      </c>
      <c r="BZ169" s="12" t="s">
        <v>3562</v>
      </c>
      <c r="CA169" s="12" t="s">
        <v>1077</v>
      </c>
      <c r="CB169" s="12" t="s">
        <v>1077</v>
      </c>
      <c r="CC169" s="12" t="s">
        <v>1077</v>
      </c>
      <c r="CD169" s="12" t="s">
        <v>1077</v>
      </c>
      <c r="CE169" s="12" t="s">
        <v>1077</v>
      </c>
      <c r="CF169" s="12">
        <v>3.0000000000000001E-3</v>
      </c>
      <c r="CG169" s="12" t="s">
        <v>1252</v>
      </c>
      <c r="CH169" s="12">
        <f>BQ169/BY169</f>
        <v>0.43246062000000002</v>
      </c>
      <c r="CI169" s="12" t="s">
        <v>3553</v>
      </c>
      <c r="CJ169" s="12" t="s">
        <v>1077</v>
      </c>
      <c r="CK169" s="12" t="s">
        <v>1077</v>
      </c>
      <c r="CL169" s="12" t="s">
        <v>1077</v>
      </c>
      <c r="CM169" s="12" t="s">
        <v>1077</v>
      </c>
      <c r="CN169" s="12" t="s">
        <v>1077</v>
      </c>
      <c r="CO169" s="12" t="s">
        <v>1077</v>
      </c>
      <c r="CP169" s="12"/>
      <c r="CQ169" s="12"/>
      <c r="CR169" s="12"/>
      <c r="CS169" s="12" t="s">
        <v>1077</v>
      </c>
      <c r="CT169" s="12">
        <v>0.26200000000000001</v>
      </c>
      <c r="CU169" s="12">
        <v>195.33</v>
      </c>
      <c r="CV169" s="12">
        <f>BS169*CU169*(1-CT169)</f>
        <v>-0.43246062000000002</v>
      </c>
      <c r="CW169" s="12"/>
      <c r="CX169" s="57"/>
    </row>
    <row r="170" spans="1:102" ht="16.5" x14ac:dyDescent="0.35">
      <c r="A170" s="56">
        <v>131</v>
      </c>
      <c r="B170" s="12" t="s">
        <v>3287</v>
      </c>
      <c r="C170" s="12">
        <v>131.19999999999999</v>
      </c>
      <c r="D170" s="12" t="s">
        <v>3305</v>
      </c>
      <c r="E170" s="12" t="s">
        <v>3296</v>
      </c>
      <c r="F170" s="12" t="s">
        <v>3916</v>
      </c>
      <c r="G170" s="12" t="s">
        <v>349</v>
      </c>
      <c r="H170" s="12" t="s">
        <v>2805</v>
      </c>
      <c r="I170" s="12" t="s">
        <v>1285</v>
      </c>
      <c r="J170" s="12" t="s">
        <v>1222</v>
      </c>
      <c r="K170" s="12" t="s">
        <v>564</v>
      </c>
      <c r="L170" s="12" t="s">
        <v>567</v>
      </c>
      <c r="M170" s="12" t="s">
        <v>3164</v>
      </c>
      <c r="N170" s="12"/>
      <c r="O170" s="12" t="s">
        <v>3400</v>
      </c>
      <c r="P170" s="12" t="s">
        <v>3402</v>
      </c>
      <c r="Q170" s="12">
        <v>1</v>
      </c>
      <c r="R170" s="12">
        <v>0</v>
      </c>
      <c r="S170" s="12">
        <v>0</v>
      </c>
      <c r="T170" s="12">
        <v>0</v>
      </c>
      <c r="U170" s="12">
        <v>0</v>
      </c>
      <c r="V170" s="12">
        <v>0</v>
      </c>
      <c r="W170" s="12">
        <v>0</v>
      </c>
      <c r="X170" s="12">
        <v>0</v>
      </c>
      <c r="Y170" s="12">
        <v>0</v>
      </c>
      <c r="Z170" s="12">
        <v>0</v>
      </c>
      <c r="AA170" s="12">
        <v>0</v>
      </c>
      <c r="AB170" s="12">
        <v>0</v>
      </c>
      <c r="AC170" s="12">
        <v>0</v>
      </c>
      <c r="AD170" s="12">
        <v>0</v>
      </c>
      <c r="AE170" s="12">
        <v>0</v>
      </c>
      <c r="AF170" s="12">
        <v>0</v>
      </c>
      <c r="AG170" s="12">
        <v>0</v>
      </c>
      <c r="AH170" s="12">
        <v>0</v>
      </c>
      <c r="AI170" s="12">
        <v>0</v>
      </c>
      <c r="AJ170" s="12">
        <v>1</v>
      </c>
      <c r="AK170" s="12">
        <v>0</v>
      </c>
      <c r="AL170" s="12" t="s">
        <v>3450</v>
      </c>
      <c r="AM170" s="12" t="s">
        <v>608</v>
      </c>
      <c r="AN170" s="12" t="s">
        <v>727</v>
      </c>
      <c r="AO170" s="12">
        <v>1991</v>
      </c>
      <c r="AP170" s="12" t="s">
        <v>3458</v>
      </c>
      <c r="AQ170" s="12">
        <v>1036</v>
      </c>
      <c r="AR170" s="12">
        <v>1</v>
      </c>
      <c r="AS170" s="12" t="s">
        <v>555</v>
      </c>
      <c r="AT170" s="12" t="s">
        <v>349</v>
      </c>
      <c r="AU170" s="12">
        <v>1</v>
      </c>
      <c r="AV170" s="12">
        <v>1</v>
      </c>
      <c r="AW170" s="12">
        <v>1</v>
      </c>
      <c r="AX170" s="12">
        <v>0</v>
      </c>
      <c r="AY170" s="12">
        <v>0</v>
      </c>
      <c r="AZ170" s="12">
        <v>0</v>
      </c>
      <c r="BA170" s="12">
        <v>1</v>
      </c>
      <c r="BB170" s="12">
        <v>1</v>
      </c>
      <c r="BC170" s="12">
        <v>1</v>
      </c>
      <c r="BD170" s="12">
        <v>1</v>
      </c>
      <c r="BE170" s="12">
        <v>1</v>
      </c>
      <c r="BF170" s="12" t="s">
        <v>766</v>
      </c>
      <c r="BG170" s="12" t="s">
        <v>3289</v>
      </c>
      <c r="BH170" s="12"/>
      <c r="BI170" s="12" t="s">
        <v>2807</v>
      </c>
      <c r="BJ170" s="12" t="s">
        <v>3460</v>
      </c>
      <c r="BK170" s="12" t="s">
        <v>1044</v>
      </c>
      <c r="BL170" s="12" t="s">
        <v>3480</v>
      </c>
      <c r="BM170" s="12" t="s">
        <v>3493</v>
      </c>
      <c r="BN170" s="12" t="s">
        <v>3316</v>
      </c>
      <c r="BO170" s="12"/>
      <c r="BP170" s="12" t="s">
        <v>3547</v>
      </c>
      <c r="BQ170" s="12">
        <v>-0.1012</v>
      </c>
      <c r="BR170" s="12" t="s">
        <v>3528</v>
      </c>
      <c r="BS170" s="12">
        <v>-4.5999999999999999E-3</v>
      </c>
      <c r="BT170" s="12">
        <f>EXP(Table2[[#This Row],[b_mag_LOR]])</f>
        <v>0.99541056379597226</v>
      </c>
      <c r="BU170" s="12"/>
      <c r="BV170" s="12" t="s">
        <v>3415</v>
      </c>
      <c r="BW170" s="12"/>
      <c r="BX170" s="12"/>
      <c r="BY170" s="12">
        <v>-0.92</v>
      </c>
      <c r="BZ170" s="12"/>
      <c r="CA170" s="12"/>
      <c r="CB170" s="12"/>
      <c r="CC170" s="12"/>
      <c r="CD170" s="12"/>
      <c r="CE170" s="12" t="s">
        <v>3110</v>
      </c>
      <c r="CF170" s="12"/>
      <c r="CG170" s="12"/>
      <c r="CH170" s="12">
        <f>ABS(BQ170/BY170)</f>
        <v>0.10999999999999999</v>
      </c>
      <c r="CI170" s="12" t="s">
        <v>3553</v>
      </c>
      <c r="CJ170" s="12">
        <v>0.26500000000000001</v>
      </c>
      <c r="CK170" s="12" t="s">
        <v>3832</v>
      </c>
      <c r="CL170" s="12"/>
      <c r="CM170" s="12"/>
      <c r="CN170" s="12"/>
      <c r="CO170" s="12"/>
      <c r="CP170" s="12"/>
      <c r="CQ170" s="12"/>
      <c r="CR170" s="12"/>
      <c r="CS170" s="12"/>
      <c r="CT170" s="12">
        <v>0.158</v>
      </c>
      <c r="CU170" s="12">
        <v>22</v>
      </c>
      <c r="CV170" s="12">
        <f>BS170*CU170*(1-CT170)</f>
        <v>-8.5210399999999992E-2</v>
      </c>
      <c r="CW170" s="12"/>
      <c r="CX170" s="57"/>
    </row>
    <row r="171" spans="1:102" ht="16.5" x14ac:dyDescent="0.35">
      <c r="A171" s="56">
        <v>15</v>
      </c>
      <c r="B171" s="12" t="s">
        <v>3706</v>
      </c>
      <c r="C171" s="12">
        <v>15.26</v>
      </c>
      <c r="D171" s="12" t="s">
        <v>1690</v>
      </c>
      <c r="E171" s="12" t="s">
        <v>306</v>
      </c>
      <c r="F171" s="12">
        <v>3</v>
      </c>
      <c r="G171" s="12" t="s">
        <v>349</v>
      </c>
      <c r="H171" s="12" t="s">
        <v>2805</v>
      </c>
      <c r="I171" s="12" t="s">
        <v>1285</v>
      </c>
      <c r="J171" s="12" t="s">
        <v>556</v>
      </c>
      <c r="K171" s="12" t="s">
        <v>564</v>
      </c>
      <c r="L171" s="12" t="s">
        <v>558</v>
      </c>
      <c r="M171" s="12" t="s">
        <v>3164</v>
      </c>
      <c r="N171" s="12"/>
      <c r="O171" s="12" t="s">
        <v>3400</v>
      </c>
      <c r="P171" s="12" t="s">
        <v>3403</v>
      </c>
      <c r="Q171" s="12">
        <v>1</v>
      </c>
      <c r="R171" s="12">
        <v>0</v>
      </c>
      <c r="S171" s="12">
        <v>0</v>
      </c>
      <c r="T171" s="12">
        <v>0</v>
      </c>
      <c r="U171" s="12">
        <v>0</v>
      </c>
      <c r="V171" s="12">
        <v>0</v>
      </c>
      <c r="W171" s="12">
        <v>0</v>
      </c>
      <c r="X171" s="12">
        <v>0</v>
      </c>
      <c r="Y171" s="12">
        <v>0</v>
      </c>
      <c r="Z171" s="12">
        <v>0</v>
      </c>
      <c r="AA171" s="12">
        <v>0</v>
      </c>
      <c r="AB171" s="12">
        <v>1</v>
      </c>
      <c r="AC171" s="12">
        <v>0</v>
      </c>
      <c r="AD171" s="12">
        <v>0</v>
      </c>
      <c r="AE171" s="12">
        <v>0</v>
      </c>
      <c r="AF171" s="12">
        <v>0</v>
      </c>
      <c r="AG171" s="12">
        <v>0</v>
      </c>
      <c r="AH171" s="12">
        <v>0</v>
      </c>
      <c r="AI171" s="12">
        <v>0</v>
      </c>
      <c r="AJ171" s="12">
        <v>0</v>
      </c>
      <c r="AK171" s="12">
        <v>0</v>
      </c>
      <c r="AL171" s="12" t="s">
        <v>3448</v>
      </c>
      <c r="AM171" s="7" t="s">
        <v>608</v>
      </c>
      <c r="AN171" s="7" t="s">
        <v>633</v>
      </c>
      <c r="AO171" s="7">
        <v>2000</v>
      </c>
      <c r="AP171" s="12" t="s">
        <v>3458</v>
      </c>
      <c r="AQ171" s="12">
        <v>5680</v>
      </c>
      <c r="AR171" s="12">
        <v>2</v>
      </c>
      <c r="AS171" s="12" t="s">
        <v>755</v>
      </c>
      <c r="AT171" s="7" t="s">
        <v>349</v>
      </c>
      <c r="AU171" s="12">
        <v>0</v>
      </c>
      <c r="AV171" s="12">
        <v>0</v>
      </c>
      <c r="AW171" s="12">
        <v>0</v>
      </c>
      <c r="AX171" s="12">
        <v>0</v>
      </c>
      <c r="AY171" s="7">
        <v>0</v>
      </c>
      <c r="AZ171" s="12">
        <v>0</v>
      </c>
      <c r="BA171" s="12">
        <v>1</v>
      </c>
      <c r="BB171" s="12">
        <v>1</v>
      </c>
      <c r="BC171" s="12">
        <v>0</v>
      </c>
      <c r="BD171" s="12">
        <v>0</v>
      </c>
      <c r="BE171" s="12">
        <v>0</v>
      </c>
      <c r="BF171" s="7" t="s">
        <v>3259</v>
      </c>
      <c r="BG171" s="7" t="s">
        <v>814</v>
      </c>
      <c r="BH171" s="7">
        <v>1</v>
      </c>
      <c r="BI171" s="7" t="s">
        <v>3253</v>
      </c>
      <c r="BJ171" s="12" t="s">
        <v>3460</v>
      </c>
      <c r="BK171" s="12" t="s">
        <v>3472</v>
      </c>
      <c r="BL171" s="12" t="s">
        <v>3474</v>
      </c>
      <c r="BM171" s="7" t="s">
        <v>787</v>
      </c>
      <c r="BN171" s="7"/>
      <c r="BO171" s="12"/>
      <c r="BP171" s="12">
        <v>5</v>
      </c>
      <c r="BQ171" s="12"/>
      <c r="BR171" s="12" t="s">
        <v>1077</v>
      </c>
      <c r="BS171" s="12">
        <v>-7.7110000000000003</v>
      </c>
      <c r="BT171" s="12"/>
      <c r="BU171" s="12"/>
      <c r="BV171" s="12" t="s">
        <v>1077</v>
      </c>
      <c r="BW171" s="12" t="s">
        <v>1077</v>
      </c>
      <c r="BX171" s="12" t="s">
        <v>1077</v>
      </c>
      <c r="BY171" s="12">
        <v>-0.91</v>
      </c>
      <c r="BZ171" s="12"/>
      <c r="CA171" s="12" t="s">
        <v>1077</v>
      </c>
      <c r="CB171" s="12" t="s">
        <v>1077</v>
      </c>
      <c r="CC171" s="12" t="s">
        <v>1077</v>
      </c>
      <c r="CD171" s="12" t="s">
        <v>1077</v>
      </c>
      <c r="CE171" s="12" t="s">
        <v>1077</v>
      </c>
      <c r="CF171" s="12"/>
      <c r="CG171" s="12"/>
      <c r="CH171" s="12"/>
      <c r="CI171" s="12"/>
      <c r="CJ171" s="12">
        <v>0.13</v>
      </c>
      <c r="CK171" s="12" t="s">
        <v>3828</v>
      </c>
      <c r="CL171" s="12" t="s">
        <v>1077</v>
      </c>
      <c r="CM171" s="12" t="s">
        <v>1077</v>
      </c>
      <c r="CN171" s="12" t="s">
        <v>1077</v>
      </c>
      <c r="CO171" s="12" t="s">
        <v>1077</v>
      </c>
      <c r="CP171" s="12">
        <v>1</v>
      </c>
      <c r="CQ171" s="12">
        <v>24</v>
      </c>
      <c r="CR171" s="12">
        <v>1</v>
      </c>
      <c r="CS171" s="12">
        <v>5655</v>
      </c>
      <c r="CT171" s="12" t="s">
        <v>1077</v>
      </c>
      <c r="CU171" s="12">
        <v>9.9528548978522792E-3</v>
      </c>
      <c r="CV171" s="12" t="s">
        <v>1137</v>
      </c>
      <c r="CW171" s="12"/>
      <c r="CX171" s="57"/>
    </row>
    <row r="172" spans="1:102" ht="16.5" x14ac:dyDescent="0.35">
      <c r="A172" s="56">
        <v>139</v>
      </c>
      <c r="B172" s="12" t="s">
        <v>3154</v>
      </c>
      <c r="C172" s="12">
        <v>139.30000000000001</v>
      </c>
      <c r="D172" s="12" t="s">
        <v>2949</v>
      </c>
      <c r="E172" s="12" t="s">
        <v>3372</v>
      </c>
      <c r="F172" s="12">
        <v>3</v>
      </c>
      <c r="G172" s="12" t="s">
        <v>349</v>
      </c>
      <c r="H172" s="12" t="s">
        <v>2805</v>
      </c>
      <c r="I172" s="12" t="s">
        <v>1285</v>
      </c>
      <c r="J172" s="12" t="s">
        <v>556</v>
      </c>
      <c r="K172" s="12"/>
      <c r="L172" s="12" t="s">
        <v>558</v>
      </c>
      <c r="M172" s="12" t="s">
        <v>3261</v>
      </c>
      <c r="N172" s="12" t="s">
        <v>3435</v>
      </c>
      <c r="O172" s="12" t="s">
        <v>3400</v>
      </c>
      <c r="P172" s="12" t="s">
        <v>3401</v>
      </c>
      <c r="Q172" s="12">
        <v>0</v>
      </c>
      <c r="R172" s="12">
        <v>0</v>
      </c>
      <c r="S172" s="12">
        <v>0</v>
      </c>
      <c r="T172" s="12">
        <v>1</v>
      </c>
      <c r="U172" s="12">
        <v>0</v>
      </c>
      <c r="V172" s="12">
        <v>0</v>
      </c>
      <c r="W172" s="12">
        <v>0</v>
      </c>
      <c r="X172" s="12">
        <v>0</v>
      </c>
      <c r="Y172" s="12">
        <v>0</v>
      </c>
      <c r="Z172" s="12">
        <v>0</v>
      </c>
      <c r="AA172" s="12">
        <v>0</v>
      </c>
      <c r="AB172" s="12">
        <v>0</v>
      </c>
      <c r="AC172" s="12">
        <v>1</v>
      </c>
      <c r="AD172" s="12">
        <v>0</v>
      </c>
      <c r="AE172" s="12">
        <v>0</v>
      </c>
      <c r="AF172" s="12">
        <v>0</v>
      </c>
      <c r="AG172" s="12">
        <v>0</v>
      </c>
      <c r="AH172" s="12">
        <v>0</v>
      </c>
      <c r="AI172" s="12">
        <v>0</v>
      </c>
      <c r="AJ172" s="12">
        <v>0</v>
      </c>
      <c r="AK172" s="12">
        <v>0</v>
      </c>
      <c r="AL172" s="12" t="s">
        <v>723</v>
      </c>
      <c r="AM172" s="12" t="s">
        <v>3101</v>
      </c>
      <c r="AN172" s="12" t="s">
        <v>614</v>
      </c>
      <c r="AO172" s="12" t="s">
        <v>3270</v>
      </c>
      <c r="AP172" s="12" t="s">
        <v>3235</v>
      </c>
      <c r="AQ172" s="12">
        <v>120</v>
      </c>
      <c r="AR172" s="12">
        <v>1</v>
      </c>
      <c r="AS172" s="12" t="s">
        <v>555</v>
      </c>
      <c r="AT172" s="12" t="s">
        <v>212</v>
      </c>
      <c r="AU172" s="12">
        <v>0</v>
      </c>
      <c r="AV172" s="12">
        <v>0</v>
      </c>
      <c r="AW172" s="12">
        <v>0</v>
      </c>
      <c r="AX172" s="12">
        <v>1</v>
      </c>
      <c r="AY172" s="7">
        <v>1</v>
      </c>
      <c r="AZ172" s="12">
        <v>1</v>
      </c>
      <c r="BA172" s="12">
        <v>0</v>
      </c>
      <c r="BB172" s="12">
        <v>0</v>
      </c>
      <c r="BC172" s="12">
        <v>0</v>
      </c>
      <c r="BD172" s="12">
        <v>0</v>
      </c>
      <c r="BE172" s="12">
        <v>1</v>
      </c>
      <c r="BF172" s="12" t="s">
        <v>2821</v>
      </c>
      <c r="BG172" s="12" t="s">
        <v>3058</v>
      </c>
      <c r="BH172" s="12"/>
      <c r="BI172" s="12" t="s">
        <v>2819</v>
      </c>
      <c r="BJ172" s="12" t="s">
        <v>718</v>
      </c>
      <c r="BK172" s="12" t="s">
        <v>3463</v>
      </c>
      <c r="BL172" s="12" t="s">
        <v>3481</v>
      </c>
      <c r="BM172" s="12" t="s">
        <v>787</v>
      </c>
      <c r="BN172" s="7"/>
      <c r="BO172" s="12"/>
      <c r="BP172" s="12" t="s">
        <v>3567</v>
      </c>
      <c r="BQ172" s="12"/>
      <c r="BR172" s="12"/>
      <c r="BS172" s="12">
        <v>-8.0999999999999996E-3</v>
      </c>
      <c r="BT172" s="12"/>
      <c r="BU172" s="12"/>
      <c r="BV172" s="12"/>
      <c r="BW172" s="12"/>
      <c r="BX172" s="12"/>
      <c r="BY172" s="12">
        <f>BS172/CF172</f>
        <v>-0.9</v>
      </c>
      <c r="BZ172" s="12" t="s">
        <v>4041</v>
      </c>
      <c r="CA172" s="12"/>
      <c r="CB172" s="12"/>
      <c r="CC172" s="12"/>
      <c r="CD172" s="12"/>
      <c r="CE172" s="12" t="s">
        <v>3110</v>
      </c>
      <c r="CF172" s="12">
        <v>8.9999999999999993E-3</v>
      </c>
      <c r="CG172" s="12" t="s">
        <v>1252</v>
      </c>
      <c r="CH172" s="12"/>
      <c r="CI172" s="12"/>
      <c r="CJ172" s="12">
        <v>0.68500000000000005</v>
      </c>
      <c r="CK172" s="12" t="s">
        <v>3828</v>
      </c>
      <c r="CL172" s="12"/>
      <c r="CM172" s="12"/>
      <c r="CN172" s="12"/>
      <c r="CO172" s="12"/>
      <c r="CP172" s="12">
        <v>1</v>
      </c>
      <c r="CQ172" s="12">
        <v>15</v>
      </c>
      <c r="CR172" s="12">
        <v>1</v>
      </c>
      <c r="CS172" s="12">
        <f>AQ172-(CP172*CQ172)-CR172</f>
        <v>104</v>
      </c>
      <c r="CT172" s="12"/>
      <c r="CU172" s="12"/>
      <c r="CV172" s="12"/>
      <c r="CW172" s="12"/>
      <c r="CX172" s="57"/>
    </row>
    <row r="173" spans="1:102" ht="16.5" x14ac:dyDescent="0.35">
      <c r="A173" s="56">
        <v>15</v>
      </c>
      <c r="B173" s="12" t="s">
        <v>3706</v>
      </c>
      <c r="C173" s="12">
        <v>15.27</v>
      </c>
      <c r="D173" s="12" t="s">
        <v>1700</v>
      </c>
      <c r="E173" s="12" t="s">
        <v>307</v>
      </c>
      <c r="F173" s="12">
        <v>3</v>
      </c>
      <c r="G173" s="12" t="s">
        <v>349</v>
      </c>
      <c r="H173" s="12" t="s">
        <v>2805</v>
      </c>
      <c r="I173" s="12" t="s">
        <v>1285</v>
      </c>
      <c r="J173" s="12" t="s">
        <v>556</v>
      </c>
      <c r="K173" s="12" t="s">
        <v>564</v>
      </c>
      <c r="L173" s="12" t="s">
        <v>558</v>
      </c>
      <c r="M173" s="12" t="s">
        <v>3164</v>
      </c>
      <c r="N173" s="12"/>
      <c r="O173" s="12" t="s">
        <v>3400</v>
      </c>
      <c r="P173" s="12" t="s">
        <v>3403</v>
      </c>
      <c r="Q173" s="12">
        <v>1</v>
      </c>
      <c r="R173" s="12">
        <v>0</v>
      </c>
      <c r="S173" s="12">
        <v>0</v>
      </c>
      <c r="T173" s="12">
        <v>0</v>
      </c>
      <c r="U173" s="12">
        <v>0</v>
      </c>
      <c r="V173" s="12">
        <v>0</v>
      </c>
      <c r="W173" s="12">
        <v>0</v>
      </c>
      <c r="X173" s="12">
        <v>0</v>
      </c>
      <c r="Y173" s="12">
        <v>0</v>
      </c>
      <c r="Z173" s="12">
        <v>0</v>
      </c>
      <c r="AA173" s="12">
        <v>0</v>
      </c>
      <c r="AB173" s="12">
        <v>1</v>
      </c>
      <c r="AC173" s="12">
        <v>0</v>
      </c>
      <c r="AD173" s="12">
        <v>0</v>
      </c>
      <c r="AE173" s="12">
        <v>0</v>
      </c>
      <c r="AF173" s="12">
        <v>0</v>
      </c>
      <c r="AG173" s="12">
        <v>0</v>
      </c>
      <c r="AH173" s="12">
        <v>0</v>
      </c>
      <c r="AI173" s="12">
        <v>0</v>
      </c>
      <c r="AJ173" s="12">
        <v>0</v>
      </c>
      <c r="AK173" s="12">
        <v>0</v>
      </c>
      <c r="AL173" s="12" t="s">
        <v>3448</v>
      </c>
      <c r="AM173" s="7" t="s">
        <v>608</v>
      </c>
      <c r="AN173" s="7" t="s">
        <v>634</v>
      </c>
      <c r="AO173" s="7">
        <v>2000</v>
      </c>
      <c r="AP173" s="12" t="s">
        <v>3458</v>
      </c>
      <c r="AQ173" s="12">
        <v>3284</v>
      </c>
      <c r="AR173" s="12">
        <v>2</v>
      </c>
      <c r="AS173" s="12" t="s">
        <v>755</v>
      </c>
      <c r="AT173" s="7" t="s">
        <v>349</v>
      </c>
      <c r="AU173" s="12">
        <v>0</v>
      </c>
      <c r="AV173" s="12">
        <v>0</v>
      </c>
      <c r="AW173" s="12">
        <v>0</v>
      </c>
      <c r="AX173" s="12">
        <v>0</v>
      </c>
      <c r="AY173" s="7">
        <v>0</v>
      </c>
      <c r="AZ173" s="12">
        <v>0</v>
      </c>
      <c r="BA173" s="12">
        <v>1</v>
      </c>
      <c r="BB173" s="12">
        <v>1</v>
      </c>
      <c r="BC173" s="12">
        <v>0</v>
      </c>
      <c r="BD173" s="12">
        <v>0</v>
      </c>
      <c r="BE173" s="12">
        <v>0</v>
      </c>
      <c r="BF173" s="7" t="s">
        <v>3259</v>
      </c>
      <c r="BG173" s="7" t="s">
        <v>814</v>
      </c>
      <c r="BH173" s="7">
        <v>1</v>
      </c>
      <c r="BI173" s="7" t="s">
        <v>3253</v>
      </c>
      <c r="BJ173" s="12" t="s">
        <v>3460</v>
      </c>
      <c r="BK173" s="12" t="s">
        <v>3472</v>
      </c>
      <c r="BL173" s="12" t="s">
        <v>3474</v>
      </c>
      <c r="BM173" s="7" t="s">
        <v>787</v>
      </c>
      <c r="BN173" s="7"/>
      <c r="BO173" s="12"/>
      <c r="BP173" s="12"/>
      <c r="BQ173" s="12"/>
      <c r="BR173" s="12" t="s">
        <v>1077</v>
      </c>
      <c r="BS173" s="12">
        <v>-7.4569999999999999</v>
      </c>
      <c r="BT173" s="12"/>
      <c r="BU173" s="12"/>
      <c r="BV173" s="12" t="s">
        <v>1077</v>
      </c>
      <c r="BW173" s="12" t="s">
        <v>1077</v>
      </c>
      <c r="BX173" s="12" t="s">
        <v>1077</v>
      </c>
      <c r="BY173" s="12">
        <v>-0.87</v>
      </c>
      <c r="BZ173" s="12"/>
      <c r="CA173" s="12" t="s">
        <v>1077</v>
      </c>
      <c r="CB173" s="12" t="s">
        <v>1077</v>
      </c>
      <c r="CC173" s="12" t="s">
        <v>1077</v>
      </c>
      <c r="CD173" s="12" t="s">
        <v>1077</v>
      </c>
      <c r="CE173" s="12" t="s">
        <v>1077</v>
      </c>
      <c r="CF173" s="12"/>
      <c r="CG173" s="12"/>
      <c r="CH173" s="12"/>
      <c r="CI173" s="12"/>
      <c r="CJ173" s="12">
        <v>0.18</v>
      </c>
      <c r="CK173" s="12" t="s">
        <v>3828</v>
      </c>
      <c r="CL173" s="12" t="s">
        <v>1077</v>
      </c>
      <c r="CM173" s="12" t="s">
        <v>1077</v>
      </c>
      <c r="CN173" s="12" t="s">
        <v>1077</v>
      </c>
      <c r="CO173" s="12" t="s">
        <v>1077</v>
      </c>
      <c r="CP173" s="12">
        <v>1</v>
      </c>
      <c r="CQ173" s="12">
        <v>21</v>
      </c>
      <c r="CR173" s="12">
        <v>1</v>
      </c>
      <c r="CS173" s="12">
        <v>3262</v>
      </c>
      <c r="CT173" s="12" t="s">
        <v>1077</v>
      </c>
      <c r="CU173" s="12">
        <v>9.9528548978522792E-3</v>
      </c>
      <c r="CV173" s="12"/>
      <c r="CW173" s="12"/>
      <c r="CX173" s="57"/>
    </row>
    <row r="174" spans="1:102" ht="13" customHeight="1" x14ac:dyDescent="0.35">
      <c r="A174" s="56">
        <v>24</v>
      </c>
      <c r="B174" s="12" t="s">
        <v>3715</v>
      </c>
      <c r="C174" s="12">
        <v>24.2</v>
      </c>
      <c r="D174" s="12" t="s">
        <v>1790</v>
      </c>
      <c r="E174" s="12" t="s">
        <v>334</v>
      </c>
      <c r="F174" s="12">
        <v>3</v>
      </c>
      <c r="G174" s="12" t="s">
        <v>349</v>
      </c>
      <c r="H174" s="12" t="s">
        <v>2805</v>
      </c>
      <c r="I174" s="12" t="s">
        <v>1285</v>
      </c>
      <c r="J174" s="12" t="s">
        <v>1139</v>
      </c>
      <c r="K174" s="12" t="s">
        <v>576</v>
      </c>
      <c r="L174" s="12" t="s">
        <v>1251</v>
      </c>
      <c r="M174" s="12" t="s">
        <v>3164</v>
      </c>
      <c r="N174" s="12"/>
      <c r="O174" s="12" t="s">
        <v>3400</v>
      </c>
      <c r="P174" s="12" t="s">
        <v>3402</v>
      </c>
      <c r="Q174" s="12">
        <v>1</v>
      </c>
      <c r="R174" s="12">
        <v>0</v>
      </c>
      <c r="S174" s="12">
        <v>0</v>
      </c>
      <c r="T174" s="12">
        <v>0</v>
      </c>
      <c r="U174" s="12">
        <v>0</v>
      </c>
      <c r="V174" s="12">
        <v>0</v>
      </c>
      <c r="W174" s="12">
        <v>0</v>
      </c>
      <c r="X174" s="12">
        <v>0</v>
      </c>
      <c r="Y174" s="12">
        <v>0</v>
      </c>
      <c r="Z174" s="12">
        <v>0</v>
      </c>
      <c r="AA174" s="12">
        <v>0</v>
      </c>
      <c r="AB174" s="12">
        <v>0</v>
      </c>
      <c r="AC174" s="12">
        <v>0</v>
      </c>
      <c r="AD174" s="12">
        <v>0</v>
      </c>
      <c r="AE174" s="12">
        <v>0</v>
      </c>
      <c r="AF174" s="12">
        <v>0</v>
      </c>
      <c r="AG174" s="12">
        <v>0</v>
      </c>
      <c r="AH174" s="12">
        <v>0</v>
      </c>
      <c r="AI174" s="12">
        <v>0</v>
      </c>
      <c r="AJ174" s="12">
        <v>1</v>
      </c>
      <c r="AK174" s="12">
        <v>0</v>
      </c>
      <c r="AL174" s="12" t="s">
        <v>3450</v>
      </c>
      <c r="AM174" s="7" t="s">
        <v>608</v>
      </c>
      <c r="AN174" s="7" t="s">
        <v>648</v>
      </c>
      <c r="AO174" s="7">
        <v>1994</v>
      </c>
      <c r="AP174" s="12" t="s">
        <v>3458</v>
      </c>
      <c r="AQ174" s="12">
        <v>2572</v>
      </c>
      <c r="AR174" s="12">
        <v>1</v>
      </c>
      <c r="AS174" s="12" t="s">
        <v>555</v>
      </c>
      <c r="AT174" s="7" t="s">
        <v>349</v>
      </c>
      <c r="AU174" s="12">
        <v>1</v>
      </c>
      <c r="AV174" s="12">
        <v>0</v>
      </c>
      <c r="AW174" s="12">
        <v>1</v>
      </c>
      <c r="AX174" s="12">
        <v>0</v>
      </c>
      <c r="AY174" s="7">
        <v>0</v>
      </c>
      <c r="AZ174" s="12">
        <v>1</v>
      </c>
      <c r="BA174" s="12">
        <v>1</v>
      </c>
      <c r="BB174" s="12">
        <v>1</v>
      </c>
      <c r="BC174" s="12">
        <v>1</v>
      </c>
      <c r="BD174" s="12">
        <v>0</v>
      </c>
      <c r="BE174" s="12">
        <v>1</v>
      </c>
      <c r="BF174" s="7" t="s">
        <v>2821</v>
      </c>
      <c r="BG174" s="7" t="s">
        <v>834</v>
      </c>
      <c r="BH174" s="7"/>
      <c r="BI174" s="7" t="s">
        <v>2819</v>
      </c>
      <c r="BJ174" s="12" t="s">
        <v>3460</v>
      </c>
      <c r="BK174" s="12" t="s">
        <v>1044</v>
      </c>
      <c r="BL174" s="12" t="s">
        <v>3480</v>
      </c>
      <c r="BM174" s="7" t="s">
        <v>787</v>
      </c>
      <c r="BN174" s="7" t="s">
        <v>775</v>
      </c>
      <c r="BO174" s="12"/>
      <c r="BP174" s="12"/>
      <c r="BQ174" s="12"/>
      <c r="BR174" s="12" t="s">
        <v>1077</v>
      </c>
      <c r="BS174" s="12">
        <v>-0.05</v>
      </c>
      <c r="BT174" s="12"/>
      <c r="BU174" s="12"/>
      <c r="BV174" s="12" t="s">
        <v>1077</v>
      </c>
      <c r="BW174" s="12" t="s">
        <v>1077</v>
      </c>
      <c r="BX174" s="12" t="s">
        <v>1077</v>
      </c>
      <c r="BY174" s="12">
        <v>-0.77</v>
      </c>
      <c r="BZ174" s="12"/>
      <c r="CA174" s="12" t="s">
        <v>1077</v>
      </c>
      <c r="CB174" s="12"/>
      <c r="CC174" s="12"/>
      <c r="CD174" s="12" t="s">
        <v>1077</v>
      </c>
      <c r="CE174" s="12" t="s">
        <v>1077</v>
      </c>
      <c r="CF174" s="12">
        <f>ABS(-0.82)</f>
        <v>0.82</v>
      </c>
      <c r="CG174" s="12"/>
      <c r="CH174" s="12"/>
      <c r="CI174" s="12"/>
      <c r="CJ174" s="12">
        <v>2.7699999999999999E-2</v>
      </c>
      <c r="CK174" s="12" t="s">
        <v>3828</v>
      </c>
      <c r="CL174" s="12" t="s">
        <v>1077</v>
      </c>
      <c r="CM174" s="12">
        <v>0</v>
      </c>
      <c r="CN174" s="12">
        <v>401.58</v>
      </c>
      <c r="CO174" s="12" t="s">
        <v>3419</v>
      </c>
      <c r="CP174" s="12">
        <v>1</v>
      </c>
      <c r="CQ174" s="12">
        <v>14</v>
      </c>
      <c r="CR174" s="12">
        <v>1</v>
      </c>
      <c r="CS174" s="12">
        <v>2557</v>
      </c>
      <c r="CT174" s="12" t="s">
        <v>718</v>
      </c>
      <c r="CU174" s="12" t="s">
        <v>1077</v>
      </c>
      <c r="CV174" s="12" t="s">
        <v>1077</v>
      </c>
      <c r="CW174" s="12"/>
      <c r="CX174" s="57"/>
    </row>
    <row r="175" spans="1:102" ht="16.5" x14ac:dyDescent="0.35">
      <c r="A175" s="56">
        <v>24</v>
      </c>
      <c r="B175" s="12" t="s">
        <v>3715</v>
      </c>
      <c r="C175" s="12">
        <v>24.3</v>
      </c>
      <c r="D175" s="12" t="s">
        <v>1780</v>
      </c>
      <c r="E175" s="12" t="s">
        <v>334</v>
      </c>
      <c r="F175" s="12">
        <v>3</v>
      </c>
      <c r="G175" s="12" t="s">
        <v>349</v>
      </c>
      <c r="H175" s="12" t="s">
        <v>2805</v>
      </c>
      <c r="I175" s="12" t="s">
        <v>1285</v>
      </c>
      <c r="J175" s="12" t="s">
        <v>1139</v>
      </c>
      <c r="K175" s="12" t="s">
        <v>576</v>
      </c>
      <c r="L175" s="12" t="s">
        <v>1251</v>
      </c>
      <c r="M175" s="12" t="s">
        <v>3164</v>
      </c>
      <c r="N175" s="12"/>
      <c r="O175" s="12" t="s">
        <v>3400</v>
      </c>
      <c r="P175" s="12" t="s">
        <v>3402</v>
      </c>
      <c r="Q175" s="12">
        <v>1</v>
      </c>
      <c r="R175" s="12">
        <v>0</v>
      </c>
      <c r="S175" s="12">
        <v>0</v>
      </c>
      <c r="T175" s="12">
        <v>0</v>
      </c>
      <c r="U175" s="12">
        <v>0</v>
      </c>
      <c r="V175" s="12">
        <v>0</v>
      </c>
      <c r="W175" s="12">
        <v>0</v>
      </c>
      <c r="X175" s="12">
        <v>0</v>
      </c>
      <c r="Y175" s="12">
        <v>0</v>
      </c>
      <c r="Z175" s="12">
        <v>0</v>
      </c>
      <c r="AA175" s="12">
        <v>0</v>
      </c>
      <c r="AB175" s="12">
        <v>0</v>
      </c>
      <c r="AC175" s="12">
        <v>0</v>
      </c>
      <c r="AD175" s="12">
        <v>0</v>
      </c>
      <c r="AE175" s="12">
        <v>0</v>
      </c>
      <c r="AF175" s="12">
        <v>0</v>
      </c>
      <c r="AG175" s="12">
        <v>0</v>
      </c>
      <c r="AH175" s="12">
        <v>0</v>
      </c>
      <c r="AI175" s="12">
        <v>0</v>
      </c>
      <c r="AJ175" s="12">
        <v>1</v>
      </c>
      <c r="AK175" s="12">
        <v>0</v>
      </c>
      <c r="AL175" s="12" t="s">
        <v>3450</v>
      </c>
      <c r="AM175" s="7" t="s">
        <v>608</v>
      </c>
      <c r="AN175" s="7" t="s">
        <v>648</v>
      </c>
      <c r="AO175" s="7">
        <v>1994</v>
      </c>
      <c r="AP175" s="12" t="s">
        <v>3458</v>
      </c>
      <c r="AQ175" s="12">
        <v>1607</v>
      </c>
      <c r="AR175" s="12">
        <v>1</v>
      </c>
      <c r="AS175" s="12" t="s">
        <v>555</v>
      </c>
      <c r="AT175" s="7" t="s">
        <v>349</v>
      </c>
      <c r="AU175" s="12">
        <v>1</v>
      </c>
      <c r="AV175" s="12">
        <v>0</v>
      </c>
      <c r="AW175" s="12">
        <v>1</v>
      </c>
      <c r="AX175" s="12">
        <v>0</v>
      </c>
      <c r="AY175" s="7">
        <v>0</v>
      </c>
      <c r="AZ175" s="12">
        <v>1</v>
      </c>
      <c r="BA175" s="12">
        <v>1</v>
      </c>
      <c r="BB175" s="12">
        <v>1</v>
      </c>
      <c r="BC175" s="12">
        <v>1</v>
      </c>
      <c r="BD175" s="12">
        <v>0</v>
      </c>
      <c r="BE175" s="12">
        <v>1</v>
      </c>
      <c r="BF175" s="7" t="s">
        <v>766</v>
      </c>
      <c r="BG175" s="7" t="s">
        <v>159</v>
      </c>
      <c r="BH175" s="7"/>
      <c r="BI175" s="7" t="s">
        <v>2806</v>
      </c>
      <c r="BJ175" s="12" t="s">
        <v>3460</v>
      </c>
      <c r="BK175" s="12" t="s">
        <v>1044</v>
      </c>
      <c r="BL175" s="12" t="s">
        <v>3480</v>
      </c>
      <c r="BM175" s="7" t="s">
        <v>787</v>
      </c>
      <c r="BN175" s="7" t="s">
        <v>775</v>
      </c>
      <c r="BO175" s="12"/>
      <c r="BP175" s="12"/>
      <c r="BQ175" s="12"/>
      <c r="BR175" s="12" t="s">
        <v>1077</v>
      </c>
      <c r="BS175" s="12">
        <v>-0.17</v>
      </c>
      <c r="BT175" s="12"/>
      <c r="BU175" s="12"/>
      <c r="BV175" s="12" t="s">
        <v>1077</v>
      </c>
      <c r="BW175" s="12" t="s">
        <v>1077</v>
      </c>
      <c r="BX175" s="12" t="s">
        <v>1077</v>
      </c>
      <c r="BY175" s="12">
        <v>-0.77</v>
      </c>
      <c r="BZ175" s="12"/>
      <c r="CA175" s="12" t="s">
        <v>1077</v>
      </c>
      <c r="CB175" s="12"/>
      <c r="CC175" s="12"/>
      <c r="CD175" s="12" t="s">
        <v>1077</v>
      </c>
      <c r="CE175" s="12" t="s">
        <v>1077</v>
      </c>
      <c r="CF175" s="12">
        <f>ABS(-0.63)</f>
        <v>0.63</v>
      </c>
      <c r="CG175" s="12"/>
      <c r="CH175" s="12"/>
      <c r="CI175" s="12"/>
      <c r="CJ175" s="12">
        <v>2.1399999999999999E-2</v>
      </c>
      <c r="CK175" s="12" t="s">
        <v>3828</v>
      </c>
      <c r="CL175" s="12" t="s">
        <v>1077</v>
      </c>
      <c r="CM175" s="12">
        <v>0</v>
      </c>
      <c r="CN175" s="12">
        <v>109.49</v>
      </c>
      <c r="CO175" s="12" t="s">
        <v>3419</v>
      </c>
      <c r="CP175" s="12">
        <v>1</v>
      </c>
      <c r="CQ175" s="12">
        <v>14</v>
      </c>
      <c r="CR175" s="12">
        <v>1</v>
      </c>
      <c r="CS175" s="12">
        <v>1592</v>
      </c>
      <c r="CT175" s="12" t="s">
        <v>718</v>
      </c>
      <c r="CU175" s="12" t="s">
        <v>1077</v>
      </c>
      <c r="CV175" s="12" t="s">
        <v>1077</v>
      </c>
      <c r="CW175" s="12"/>
      <c r="CX175" s="57"/>
    </row>
    <row r="176" spans="1:102" ht="16.5" x14ac:dyDescent="0.35">
      <c r="A176" s="56">
        <v>95</v>
      </c>
      <c r="B176" s="12" t="s">
        <v>3785</v>
      </c>
      <c r="C176" s="12">
        <v>95.1</v>
      </c>
      <c r="D176" s="12" t="s">
        <v>2513</v>
      </c>
      <c r="E176" s="12" t="s">
        <v>502</v>
      </c>
      <c r="F176" s="12">
        <v>3</v>
      </c>
      <c r="G176" s="12" t="s">
        <v>349</v>
      </c>
      <c r="H176" s="12" t="s">
        <v>2805</v>
      </c>
      <c r="I176" s="12" t="s">
        <v>1285</v>
      </c>
      <c r="J176" s="12" t="s">
        <v>1156</v>
      </c>
      <c r="K176" s="12" t="s">
        <v>564</v>
      </c>
      <c r="L176" s="12" t="s">
        <v>558</v>
      </c>
      <c r="M176" s="12" t="s">
        <v>3164</v>
      </c>
      <c r="N176" s="12"/>
      <c r="O176" s="12" t="s">
        <v>3400</v>
      </c>
      <c r="P176" s="12" t="s">
        <v>3403</v>
      </c>
      <c r="Q176" s="12">
        <v>0</v>
      </c>
      <c r="R176" s="12">
        <v>0</v>
      </c>
      <c r="S176" s="12">
        <v>1</v>
      </c>
      <c r="T176" s="12">
        <v>0</v>
      </c>
      <c r="U176" s="12">
        <v>0</v>
      </c>
      <c r="V176" s="12">
        <v>0</v>
      </c>
      <c r="W176" s="12">
        <v>1</v>
      </c>
      <c r="X176" s="12">
        <v>0</v>
      </c>
      <c r="Y176" s="12">
        <v>0</v>
      </c>
      <c r="Z176" s="12">
        <v>0</v>
      </c>
      <c r="AA176" s="12">
        <v>0</v>
      </c>
      <c r="AB176" s="12">
        <v>1</v>
      </c>
      <c r="AC176" s="12">
        <v>0</v>
      </c>
      <c r="AD176" s="12">
        <v>0</v>
      </c>
      <c r="AE176" s="12">
        <v>0</v>
      </c>
      <c r="AF176" s="12">
        <v>0</v>
      </c>
      <c r="AG176" s="12">
        <v>0</v>
      </c>
      <c r="AH176" s="12">
        <v>0</v>
      </c>
      <c r="AI176" s="12">
        <v>0</v>
      </c>
      <c r="AJ176" s="12">
        <v>0</v>
      </c>
      <c r="AK176" s="12">
        <v>0</v>
      </c>
      <c r="AL176" s="12" t="s">
        <v>3448</v>
      </c>
      <c r="AM176" s="7" t="s">
        <v>608</v>
      </c>
      <c r="AN176" s="7" t="s">
        <v>645</v>
      </c>
      <c r="AO176" s="7" t="s">
        <v>739</v>
      </c>
      <c r="AP176" s="12" t="s">
        <v>691</v>
      </c>
      <c r="AQ176" s="12">
        <v>9101</v>
      </c>
      <c r="AR176" s="12" t="s">
        <v>757</v>
      </c>
      <c r="AS176" s="12" t="s">
        <v>554</v>
      </c>
      <c r="AT176" s="7" t="s">
        <v>212</v>
      </c>
      <c r="AU176" s="12">
        <v>0</v>
      </c>
      <c r="AV176" s="12">
        <v>0</v>
      </c>
      <c r="AW176" s="12">
        <v>0</v>
      </c>
      <c r="AX176" s="12">
        <v>0</v>
      </c>
      <c r="AY176" s="7">
        <v>0</v>
      </c>
      <c r="AZ176" s="12">
        <v>0</v>
      </c>
      <c r="BA176" s="12">
        <v>0</v>
      </c>
      <c r="BB176" s="12">
        <v>0</v>
      </c>
      <c r="BC176" s="12">
        <v>0</v>
      </c>
      <c r="BD176" s="12">
        <v>0</v>
      </c>
      <c r="BE176" s="12">
        <v>1</v>
      </c>
      <c r="BF176" s="7" t="s">
        <v>766</v>
      </c>
      <c r="BG176" s="7" t="s">
        <v>1154</v>
      </c>
      <c r="BH176" s="7"/>
      <c r="BI176" s="7" t="s">
        <v>2808</v>
      </c>
      <c r="BJ176" s="12" t="s">
        <v>3460</v>
      </c>
      <c r="BK176" s="12" t="s">
        <v>1044</v>
      </c>
      <c r="BL176" s="12" t="s">
        <v>3480</v>
      </c>
      <c r="BM176" s="7" t="s">
        <v>787</v>
      </c>
      <c r="BN176" s="7"/>
      <c r="BO176" s="12"/>
      <c r="BP176" s="12"/>
      <c r="BQ176" s="12" t="s">
        <v>1077</v>
      </c>
      <c r="BR176" s="12" t="s">
        <v>1077</v>
      </c>
      <c r="BS176" s="12">
        <v>-5.3399999999999997E-4</v>
      </c>
      <c r="BT176" s="12"/>
      <c r="BU176" s="12"/>
      <c r="BV176" s="12" t="s">
        <v>1077</v>
      </c>
      <c r="BW176" s="12" t="s">
        <v>1077</v>
      </c>
      <c r="BX176" s="12" t="s">
        <v>1077</v>
      </c>
      <c r="BY176" s="12">
        <v>-0.77</v>
      </c>
      <c r="BZ176" s="12"/>
      <c r="CA176" s="12" t="s">
        <v>1077</v>
      </c>
      <c r="CB176" s="12" t="s">
        <v>1077</v>
      </c>
      <c r="CC176" s="12" t="s">
        <v>1077</v>
      </c>
      <c r="CD176" s="12" t="s">
        <v>1077</v>
      </c>
      <c r="CE176" s="12">
        <v>0.44</v>
      </c>
      <c r="CF176" s="12">
        <v>6.9099999999999999E-4</v>
      </c>
      <c r="CG176" s="12" t="s">
        <v>1252</v>
      </c>
      <c r="CH176" s="12"/>
      <c r="CI176" s="12"/>
      <c r="CJ176" s="12">
        <v>8.8000000000000005E-3</v>
      </c>
      <c r="CK176" s="12" t="s">
        <v>3828</v>
      </c>
      <c r="CL176" s="12" t="s">
        <v>1077</v>
      </c>
      <c r="CM176" s="12" t="s">
        <v>1077</v>
      </c>
      <c r="CN176" s="12">
        <v>6.5629000000000007E-2</v>
      </c>
      <c r="CO176" s="12" t="s">
        <v>1060</v>
      </c>
      <c r="CP176" s="12">
        <v>1</v>
      </c>
      <c r="CQ176" s="12">
        <v>14</v>
      </c>
      <c r="CR176" s="12">
        <v>1</v>
      </c>
      <c r="CS176" s="12">
        <v>9086</v>
      </c>
      <c r="CT176" s="12">
        <v>-3.0095E-3</v>
      </c>
      <c r="CU176" s="12" t="s">
        <v>1155</v>
      </c>
      <c r="CV176" s="12"/>
      <c r="CW176" s="12"/>
      <c r="CX176" s="57"/>
    </row>
    <row r="177" spans="1:102" ht="16.5" x14ac:dyDescent="0.35">
      <c r="A177" s="56">
        <v>15</v>
      </c>
      <c r="B177" s="12" t="s">
        <v>3706</v>
      </c>
      <c r="C177" s="12">
        <v>15.28</v>
      </c>
      <c r="D177" s="12" t="s">
        <v>1713</v>
      </c>
      <c r="E177" s="12" t="s">
        <v>308</v>
      </c>
      <c r="F177" s="12">
        <v>3</v>
      </c>
      <c r="G177" s="12" t="s">
        <v>349</v>
      </c>
      <c r="H177" s="12" t="s">
        <v>2805</v>
      </c>
      <c r="I177" s="12" t="s">
        <v>1285</v>
      </c>
      <c r="J177" s="12" t="s">
        <v>556</v>
      </c>
      <c r="K177" s="12" t="s">
        <v>564</v>
      </c>
      <c r="L177" s="12" t="s">
        <v>558</v>
      </c>
      <c r="M177" s="12" t="s">
        <v>3164</v>
      </c>
      <c r="N177" s="12"/>
      <c r="O177" s="12" t="s">
        <v>3400</v>
      </c>
      <c r="P177" s="12" t="s">
        <v>3403</v>
      </c>
      <c r="Q177" s="12">
        <v>1</v>
      </c>
      <c r="R177" s="12">
        <v>0</v>
      </c>
      <c r="S177" s="12">
        <v>0</v>
      </c>
      <c r="T177" s="12">
        <v>0</v>
      </c>
      <c r="U177" s="12">
        <v>0</v>
      </c>
      <c r="V177" s="12">
        <v>0</v>
      </c>
      <c r="W177" s="12">
        <v>0</v>
      </c>
      <c r="X177" s="12">
        <v>0</v>
      </c>
      <c r="Y177" s="12">
        <v>0</v>
      </c>
      <c r="Z177" s="12">
        <v>0</v>
      </c>
      <c r="AA177" s="12">
        <v>0</v>
      </c>
      <c r="AB177" s="12">
        <v>1</v>
      </c>
      <c r="AC177" s="12">
        <v>0</v>
      </c>
      <c r="AD177" s="12">
        <v>0</v>
      </c>
      <c r="AE177" s="12">
        <v>0</v>
      </c>
      <c r="AF177" s="12">
        <v>0</v>
      </c>
      <c r="AG177" s="12">
        <v>0</v>
      </c>
      <c r="AH177" s="12">
        <v>0</v>
      </c>
      <c r="AI177" s="12">
        <v>0</v>
      </c>
      <c r="AJ177" s="12">
        <v>0</v>
      </c>
      <c r="AK177" s="12">
        <v>0</v>
      </c>
      <c r="AL177" s="12" t="s">
        <v>3448</v>
      </c>
      <c r="AM177" s="7" t="s">
        <v>608</v>
      </c>
      <c r="AN177" s="7" t="s">
        <v>615</v>
      </c>
      <c r="AO177" s="7">
        <v>2000</v>
      </c>
      <c r="AP177" s="12" t="s">
        <v>3458</v>
      </c>
      <c r="AQ177" s="12">
        <v>1428</v>
      </c>
      <c r="AR177" s="12">
        <v>2</v>
      </c>
      <c r="AS177" s="12" t="s">
        <v>755</v>
      </c>
      <c r="AT177" s="7" t="s">
        <v>349</v>
      </c>
      <c r="AU177" s="12">
        <v>0</v>
      </c>
      <c r="AV177" s="12">
        <v>0</v>
      </c>
      <c r="AW177" s="12">
        <v>0</v>
      </c>
      <c r="AX177" s="12">
        <v>0</v>
      </c>
      <c r="AY177" s="7">
        <v>0</v>
      </c>
      <c r="AZ177" s="12">
        <v>0</v>
      </c>
      <c r="BA177" s="12">
        <v>1</v>
      </c>
      <c r="BB177" s="12">
        <v>1</v>
      </c>
      <c r="BC177" s="12">
        <v>0</v>
      </c>
      <c r="BD177" s="12">
        <v>0</v>
      </c>
      <c r="BE177" s="12">
        <v>0</v>
      </c>
      <c r="BF177" s="7" t="s">
        <v>3259</v>
      </c>
      <c r="BG177" s="7" t="s">
        <v>819</v>
      </c>
      <c r="BH177" s="7">
        <v>1</v>
      </c>
      <c r="BI177" s="7" t="s">
        <v>3253</v>
      </c>
      <c r="BJ177" s="12" t="s">
        <v>3460</v>
      </c>
      <c r="BK177" s="12" t="s">
        <v>3472</v>
      </c>
      <c r="BL177" s="12" t="s">
        <v>3474</v>
      </c>
      <c r="BM177" s="7" t="s">
        <v>787</v>
      </c>
      <c r="BN177" s="7"/>
      <c r="BO177" s="12"/>
      <c r="BP177" s="12"/>
      <c r="BQ177" s="12"/>
      <c r="BR177" s="12" t="s">
        <v>1077</v>
      </c>
      <c r="BS177" s="12">
        <v>-8.8930000000000007</v>
      </c>
      <c r="BT177" s="12"/>
      <c r="BU177" s="12"/>
      <c r="BV177" s="12" t="s">
        <v>1077</v>
      </c>
      <c r="BW177" s="12" t="s">
        <v>1077</v>
      </c>
      <c r="BX177" s="12" t="s">
        <v>1077</v>
      </c>
      <c r="BY177" s="12">
        <v>-0.75</v>
      </c>
      <c r="BZ177" s="12"/>
      <c r="CA177" s="12" t="s">
        <v>1077</v>
      </c>
      <c r="CB177" s="12" t="s">
        <v>1077</v>
      </c>
      <c r="CC177" s="12" t="s">
        <v>1077</v>
      </c>
      <c r="CD177" s="12" t="s">
        <v>1077</v>
      </c>
      <c r="CE177" s="12" t="s">
        <v>1077</v>
      </c>
      <c r="CF177" s="12"/>
      <c r="CG177" s="12"/>
      <c r="CH177" s="12"/>
      <c r="CI177" s="12"/>
      <c r="CJ177" s="12">
        <v>0.14799999999999999</v>
      </c>
      <c r="CK177" s="12" t="s">
        <v>3828</v>
      </c>
      <c r="CL177" s="12" t="s">
        <v>1077</v>
      </c>
      <c r="CM177" s="12" t="s">
        <v>1077</v>
      </c>
      <c r="CN177" s="12" t="s">
        <v>1077</v>
      </c>
      <c r="CO177" s="12" t="s">
        <v>1077</v>
      </c>
      <c r="CP177" s="12">
        <v>1</v>
      </c>
      <c r="CQ177" s="12">
        <v>18</v>
      </c>
      <c r="CR177" s="12">
        <v>1</v>
      </c>
      <c r="CS177" s="12">
        <v>1409</v>
      </c>
      <c r="CT177" s="12" t="s">
        <v>1077</v>
      </c>
      <c r="CU177" s="12">
        <v>2.6017111925964728E-2</v>
      </c>
      <c r="CV177" s="12"/>
      <c r="CW177" s="12"/>
      <c r="CX177" s="57"/>
    </row>
    <row r="178" spans="1:102" ht="16.5" x14ac:dyDescent="0.35">
      <c r="A178" s="56">
        <v>15</v>
      </c>
      <c r="B178" s="12" t="s">
        <v>3706</v>
      </c>
      <c r="C178" s="12">
        <v>15.29</v>
      </c>
      <c r="D178" s="12" t="s">
        <v>1680</v>
      </c>
      <c r="E178" s="12" t="s">
        <v>309</v>
      </c>
      <c r="F178" s="12" t="s">
        <v>4090</v>
      </c>
      <c r="G178" s="12" t="s">
        <v>349</v>
      </c>
      <c r="H178" s="12" t="s">
        <v>2805</v>
      </c>
      <c r="I178" s="12" t="s">
        <v>1285</v>
      </c>
      <c r="J178" s="12" t="s">
        <v>556</v>
      </c>
      <c r="K178" s="12" t="s">
        <v>564</v>
      </c>
      <c r="L178" s="12" t="s">
        <v>558</v>
      </c>
      <c r="M178" s="12" t="s">
        <v>3164</v>
      </c>
      <c r="N178" s="12"/>
      <c r="O178" s="12" t="s">
        <v>3400</v>
      </c>
      <c r="P178" s="12" t="s">
        <v>3403</v>
      </c>
      <c r="Q178" s="12">
        <v>1</v>
      </c>
      <c r="R178" s="12">
        <v>0</v>
      </c>
      <c r="S178" s="12">
        <v>0</v>
      </c>
      <c r="T178" s="12">
        <v>0</v>
      </c>
      <c r="U178" s="12">
        <v>0</v>
      </c>
      <c r="V178" s="12">
        <v>0</v>
      </c>
      <c r="W178" s="12">
        <v>0</v>
      </c>
      <c r="X178" s="12">
        <v>0</v>
      </c>
      <c r="Y178" s="12">
        <v>0</v>
      </c>
      <c r="Z178" s="12">
        <v>0</v>
      </c>
      <c r="AA178" s="12">
        <v>0</v>
      </c>
      <c r="AB178" s="12">
        <v>1</v>
      </c>
      <c r="AC178" s="12">
        <v>0</v>
      </c>
      <c r="AD178" s="12">
        <v>0</v>
      </c>
      <c r="AE178" s="12">
        <v>0</v>
      </c>
      <c r="AF178" s="12">
        <v>0</v>
      </c>
      <c r="AG178" s="12">
        <v>0</v>
      </c>
      <c r="AH178" s="12">
        <v>0</v>
      </c>
      <c r="AI178" s="12">
        <v>0</v>
      </c>
      <c r="AJ178" s="12">
        <v>0</v>
      </c>
      <c r="AK178" s="12">
        <v>0</v>
      </c>
      <c r="AL178" s="12" t="s">
        <v>3448</v>
      </c>
      <c r="AM178" s="7" t="s">
        <v>608</v>
      </c>
      <c r="AN178" s="7" t="s">
        <v>635</v>
      </c>
      <c r="AO178" s="7">
        <v>2000</v>
      </c>
      <c r="AP178" s="12" t="s">
        <v>3458</v>
      </c>
      <c r="AQ178" s="12">
        <v>583</v>
      </c>
      <c r="AR178" s="12">
        <v>2</v>
      </c>
      <c r="AS178" s="12" t="s">
        <v>755</v>
      </c>
      <c r="AT178" s="7" t="s">
        <v>349</v>
      </c>
      <c r="AU178" s="12">
        <v>0</v>
      </c>
      <c r="AV178" s="12">
        <v>0</v>
      </c>
      <c r="AW178" s="12">
        <v>0</v>
      </c>
      <c r="AX178" s="12">
        <v>0</v>
      </c>
      <c r="AY178" s="7">
        <v>0</v>
      </c>
      <c r="AZ178" s="12">
        <v>0</v>
      </c>
      <c r="BA178" s="12">
        <v>1</v>
      </c>
      <c r="BB178" s="12">
        <v>1</v>
      </c>
      <c r="BC178" s="12">
        <v>0</v>
      </c>
      <c r="BD178" s="12">
        <v>0</v>
      </c>
      <c r="BE178" s="12">
        <v>0</v>
      </c>
      <c r="BF178" s="7" t="s">
        <v>2820</v>
      </c>
      <c r="BG178" s="7" t="s">
        <v>811</v>
      </c>
      <c r="BH178" s="7">
        <v>1</v>
      </c>
      <c r="BI178" s="7" t="s">
        <v>3257</v>
      </c>
      <c r="BJ178" s="12" t="s">
        <v>3460</v>
      </c>
      <c r="BK178" s="12" t="s">
        <v>3472</v>
      </c>
      <c r="BL178" s="12" t="s">
        <v>3474</v>
      </c>
      <c r="BM178" s="7" t="s">
        <v>787</v>
      </c>
      <c r="BN178" s="7"/>
      <c r="BO178" s="12"/>
      <c r="BP178" s="12"/>
      <c r="BQ178" s="12"/>
      <c r="BR178" s="12" t="s">
        <v>1077</v>
      </c>
      <c r="BS178" s="12">
        <v>-6.5819999999999999</v>
      </c>
      <c r="BT178" s="12"/>
      <c r="BU178" s="12"/>
      <c r="BV178" s="12" t="s">
        <v>1077</v>
      </c>
      <c r="BW178" s="12" t="s">
        <v>1077</v>
      </c>
      <c r="BX178" s="12" t="s">
        <v>1077</v>
      </c>
      <c r="BY178" s="12">
        <v>-0.73</v>
      </c>
      <c r="BZ178" s="12"/>
      <c r="CA178" s="12" t="s">
        <v>1077</v>
      </c>
      <c r="CB178" s="12" t="s">
        <v>1077</v>
      </c>
      <c r="CC178" s="12" t="s">
        <v>1077</v>
      </c>
      <c r="CD178" s="12" t="s">
        <v>1077</v>
      </c>
      <c r="CE178" s="12" t="s">
        <v>1077</v>
      </c>
      <c r="CF178" s="12"/>
      <c r="CG178" s="12"/>
      <c r="CH178" s="12"/>
      <c r="CI178" s="12"/>
      <c r="CJ178" s="12">
        <v>0.112</v>
      </c>
      <c r="CK178" s="12" t="s">
        <v>3828</v>
      </c>
      <c r="CL178" s="12" t="s">
        <v>1077</v>
      </c>
      <c r="CM178" s="12" t="s">
        <v>1077</v>
      </c>
      <c r="CN178" s="12" t="s">
        <v>1077</v>
      </c>
      <c r="CO178" s="12" t="s">
        <v>1077</v>
      </c>
      <c r="CP178" s="12">
        <v>1</v>
      </c>
      <c r="CQ178" s="12">
        <v>16</v>
      </c>
      <c r="CR178" s="12">
        <v>1</v>
      </c>
      <c r="CS178" s="12">
        <v>566</v>
      </c>
      <c r="CT178" s="12" t="s">
        <v>1077</v>
      </c>
      <c r="CU178" s="12">
        <v>3.4747686397764974E-2</v>
      </c>
      <c r="CV178" s="12"/>
      <c r="CW178" s="12"/>
      <c r="CX178" s="57"/>
    </row>
    <row r="179" spans="1:102" ht="16.5" x14ac:dyDescent="0.35">
      <c r="A179" s="56">
        <v>131</v>
      </c>
      <c r="B179" s="12" t="s">
        <v>3287</v>
      </c>
      <c r="C179" s="12">
        <v>131.1</v>
      </c>
      <c r="D179" s="12" t="s">
        <v>3303</v>
      </c>
      <c r="E179" s="12" t="s">
        <v>3295</v>
      </c>
      <c r="F179" s="12" t="s">
        <v>3916</v>
      </c>
      <c r="G179" s="12" t="s">
        <v>349</v>
      </c>
      <c r="H179" s="12" t="s">
        <v>2805</v>
      </c>
      <c r="I179" s="12" t="s">
        <v>1285</v>
      </c>
      <c r="J179" s="12" t="s">
        <v>1222</v>
      </c>
      <c r="K179" s="12" t="s">
        <v>564</v>
      </c>
      <c r="L179" s="12" t="s">
        <v>567</v>
      </c>
      <c r="M179" s="12" t="s">
        <v>3164</v>
      </c>
      <c r="N179" s="12"/>
      <c r="O179" s="12" t="s">
        <v>3400</v>
      </c>
      <c r="P179" s="12" t="s">
        <v>3402</v>
      </c>
      <c r="Q179" s="12">
        <v>1</v>
      </c>
      <c r="R179" s="12">
        <v>0</v>
      </c>
      <c r="S179" s="12">
        <v>0</v>
      </c>
      <c r="T179" s="12">
        <v>0</v>
      </c>
      <c r="U179" s="12">
        <v>0</v>
      </c>
      <c r="V179" s="12">
        <v>0</v>
      </c>
      <c r="W179" s="12">
        <v>0</v>
      </c>
      <c r="X179" s="12">
        <v>0</v>
      </c>
      <c r="Y179" s="12">
        <v>0</v>
      </c>
      <c r="Z179" s="12">
        <v>0</v>
      </c>
      <c r="AA179" s="12">
        <v>0</v>
      </c>
      <c r="AB179" s="12">
        <v>0</v>
      </c>
      <c r="AC179" s="12">
        <v>0</v>
      </c>
      <c r="AD179" s="12">
        <v>0</v>
      </c>
      <c r="AE179" s="12">
        <v>0</v>
      </c>
      <c r="AF179" s="12">
        <v>0</v>
      </c>
      <c r="AG179" s="12">
        <v>0</v>
      </c>
      <c r="AH179" s="12">
        <v>0</v>
      </c>
      <c r="AI179" s="12">
        <v>0</v>
      </c>
      <c r="AJ179" s="12">
        <v>1</v>
      </c>
      <c r="AK179" s="12">
        <v>0</v>
      </c>
      <c r="AL179" s="12" t="s">
        <v>3341</v>
      </c>
      <c r="AM179" s="12" t="s">
        <v>608</v>
      </c>
      <c r="AN179" s="12" t="s">
        <v>727</v>
      </c>
      <c r="AO179" s="12">
        <v>1991</v>
      </c>
      <c r="AP179" s="12" t="s">
        <v>3458</v>
      </c>
      <c r="AQ179" s="12">
        <v>1619</v>
      </c>
      <c r="AR179" s="12">
        <v>1</v>
      </c>
      <c r="AS179" s="12" t="s">
        <v>555</v>
      </c>
      <c r="AT179" s="12" t="s">
        <v>349</v>
      </c>
      <c r="AU179" s="12">
        <v>1</v>
      </c>
      <c r="AV179" s="12">
        <v>1</v>
      </c>
      <c r="AW179" s="12">
        <v>1</v>
      </c>
      <c r="AX179" s="12">
        <v>0</v>
      </c>
      <c r="AY179" s="12">
        <v>0</v>
      </c>
      <c r="AZ179" s="12">
        <v>0</v>
      </c>
      <c r="BA179" s="12">
        <v>1</v>
      </c>
      <c r="BB179" s="12">
        <v>1</v>
      </c>
      <c r="BC179" s="12">
        <v>1</v>
      </c>
      <c r="BD179" s="12">
        <v>1</v>
      </c>
      <c r="BE179" s="12">
        <v>1</v>
      </c>
      <c r="BF179" s="12" t="s">
        <v>772</v>
      </c>
      <c r="BG179" s="12" t="s">
        <v>3293</v>
      </c>
      <c r="BH179" s="12"/>
      <c r="BI179" s="12" t="s">
        <v>2816</v>
      </c>
      <c r="BJ179" s="12" t="s">
        <v>3460</v>
      </c>
      <c r="BK179" s="12" t="s">
        <v>1044</v>
      </c>
      <c r="BL179" s="12" t="s">
        <v>3470</v>
      </c>
      <c r="BM179" s="12" t="s">
        <v>3493</v>
      </c>
      <c r="BN179" s="12" t="s">
        <v>3316</v>
      </c>
      <c r="BO179" s="12"/>
      <c r="BP179" s="12" t="s">
        <v>3547</v>
      </c>
      <c r="BQ179" s="12">
        <v>-6.5568999999999988E-2</v>
      </c>
      <c r="BR179" s="12" t="s">
        <v>3528</v>
      </c>
      <c r="BS179" s="12">
        <v>-0.2261</v>
      </c>
      <c r="BT179" s="12">
        <f>EXP(Table2[[#This Row],[b_mag_LOR]])</f>
        <v>0.79763833384396532</v>
      </c>
      <c r="BU179" s="12"/>
      <c r="BV179" s="12" t="s">
        <v>3415</v>
      </c>
      <c r="BW179" s="12"/>
      <c r="BX179" s="12"/>
      <c r="BY179" s="12">
        <v>-0.72</v>
      </c>
      <c r="BZ179" s="12"/>
      <c r="CA179" s="12"/>
      <c r="CB179" s="12"/>
      <c r="CC179" s="12"/>
      <c r="CD179" s="12"/>
      <c r="CE179" s="12" t="s">
        <v>3110</v>
      </c>
      <c r="CF179" s="12"/>
      <c r="CG179" s="12"/>
      <c r="CH179" s="12">
        <f>ABS(BQ179/BY179)</f>
        <v>9.1068055555555541E-2</v>
      </c>
      <c r="CI179" s="12" t="s">
        <v>3553</v>
      </c>
      <c r="CJ179" s="12">
        <v>0.41599999999999998</v>
      </c>
      <c r="CK179" s="12" t="s">
        <v>3832</v>
      </c>
      <c r="CL179" s="12"/>
      <c r="CM179" s="12"/>
      <c r="CN179" s="12"/>
      <c r="CO179" s="12"/>
      <c r="CP179" s="12"/>
      <c r="CQ179" s="12"/>
      <c r="CR179" s="12"/>
      <c r="CS179" s="12"/>
      <c r="CT179" s="12">
        <v>0.30399999999999999</v>
      </c>
      <c r="CU179" s="12">
        <v>0.28999999999999998</v>
      </c>
      <c r="CV179" s="12">
        <f>BS179*CU179*(1-CT179)</f>
        <v>-4.563602399999999E-2</v>
      </c>
      <c r="CW179" s="12"/>
      <c r="CX179" s="57"/>
    </row>
    <row r="180" spans="1:102" ht="16.5" x14ac:dyDescent="0.35">
      <c r="A180" s="56">
        <v>15</v>
      </c>
      <c r="B180" s="12" t="s">
        <v>3706</v>
      </c>
      <c r="C180" s="12">
        <v>15.1</v>
      </c>
      <c r="D180" s="12" t="s">
        <v>1599</v>
      </c>
      <c r="E180" s="12" t="s">
        <v>317</v>
      </c>
      <c r="F180" s="12" t="s">
        <v>3916</v>
      </c>
      <c r="G180" s="12" t="s">
        <v>349</v>
      </c>
      <c r="H180" s="12" t="s">
        <v>2805</v>
      </c>
      <c r="I180" s="12" t="s">
        <v>1285</v>
      </c>
      <c r="J180" s="12" t="s">
        <v>556</v>
      </c>
      <c r="K180" s="12" t="s">
        <v>564</v>
      </c>
      <c r="L180" s="12" t="s">
        <v>558</v>
      </c>
      <c r="M180" s="12" t="s">
        <v>3164</v>
      </c>
      <c r="N180" s="12"/>
      <c r="O180" s="12" t="s">
        <v>3400</v>
      </c>
      <c r="P180" s="12" t="s">
        <v>3403</v>
      </c>
      <c r="Q180" s="12">
        <v>1</v>
      </c>
      <c r="R180" s="12">
        <v>0</v>
      </c>
      <c r="S180" s="12">
        <v>0</v>
      </c>
      <c r="T180" s="12">
        <v>0</v>
      </c>
      <c r="U180" s="12">
        <v>0</v>
      </c>
      <c r="V180" s="12">
        <v>0</v>
      </c>
      <c r="W180" s="12">
        <v>0</v>
      </c>
      <c r="X180" s="12">
        <v>0</v>
      </c>
      <c r="Y180" s="12">
        <v>0</v>
      </c>
      <c r="Z180" s="12">
        <v>0</v>
      </c>
      <c r="AA180" s="12">
        <v>0</v>
      </c>
      <c r="AB180" s="12">
        <v>1</v>
      </c>
      <c r="AC180" s="12">
        <v>0</v>
      </c>
      <c r="AD180" s="12">
        <v>0</v>
      </c>
      <c r="AE180" s="12">
        <v>0</v>
      </c>
      <c r="AF180" s="12">
        <v>0</v>
      </c>
      <c r="AG180" s="12">
        <v>0</v>
      </c>
      <c r="AH180" s="12">
        <v>0</v>
      </c>
      <c r="AI180" s="12">
        <v>0</v>
      </c>
      <c r="AJ180" s="12">
        <v>0</v>
      </c>
      <c r="AK180" s="12">
        <v>0</v>
      </c>
      <c r="AL180" s="12" t="s">
        <v>3448</v>
      </c>
      <c r="AM180" s="7" t="s">
        <v>608</v>
      </c>
      <c r="AN180" s="7" t="s">
        <v>636</v>
      </c>
      <c r="AO180" s="7">
        <v>2000</v>
      </c>
      <c r="AP180" s="12" t="s">
        <v>3458</v>
      </c>
      <c r="AQ180" s="12">
        <v>397</v>
      </c>
      <c r="AR180" s="12">
        <v>1</v>
      </c>
      <c r="AS180" s="12" t="s">
        <v>555</v>
      </c>
      <c r="AT180" s="7" t="s">
        <v>349</v>
      </c>
      <c r="AU180" s="12">
        <v>0</v>
      </c>
      <c r="AV180" s="12">
        <v>0</v>
      </c>
      <c r="AW180" s="12">
        <v>0</v>
      </c>
      <c r="AX180" s="12">
        <v>0</v>
      </c>
      <c r="AY180" s="7">
        <v>0</v>
      </c>
      <c r="AZ180" s="12">
        <v>0</v>
      </c>
      <c r="BA180" s="12">
        <v>1</v>
      </c>
      <c r="BB180" s="12">
        <v>1</v>
      </c>
      <c r="BC180" s="12">
        <v>0</v>
      </c>
      <c r="BD180" s="12">
        <v>0</v>
      </c>
      <c r="BE180" s="12">
        <v>0</v>
      </c>
      <c r="BF180" s="7" t="s">
        <v>3259</v>
      </c>
      <c r="BG180" s="7" t="s">
        <v>816</v>
      </c>
      <c r="BH180" s="7">
        <v>1</v>
      </c>
      <c r="BI180" s="7" t="s">
        <v>3253</v>
      </c>
      <c r="BJ180" s="12" t="s">
        <v>3460</v>
      </c>
      <c r="BK180" s="12" t="s">
        <v>3472</v>
      </c>
      <c r="BL180" s="12" t="s">
        <v>3474</v>
      </c>
      <c r="BM180" s="7" t="s">
        <v>787</v>
      </c>
      <c r="BN180" s="7"/>
      <c r="BO180" s="12" t="s">
        <v>1208</v>
      </c>
      <c r="BP180" s="12" t="s">
        <v>1262</v>
      </c>
      <c r="BQ180" s="12"/>
      <c r="BR180" s="12" t="s">
        <v>1077</v>
      </c>
      <c r="BS180" s="12">
        <v>-0.2626</v>
      </c>
      <c r="BT180" s="12"/>
      <c r="BU180" s="12">
        <f>EXP(BS180)</f>
        <v>0.76904945557763726</v>
      </c>
      <c r="BV180" s="12" t="s">
        <v>3416</v>
      </c>
      <c r="BW180" s="12" t="s">
        <v>1077</v>
      </c>
      <c r="BX180" s="12" t="s">
        <v>1077</v>
      </c>
      <c r="BY180" s="12">
        <v>-0.68</v>
      </c>
      <c r="BZ180" s="12"/>
      <c r="CA180" s="12" t="s">
        <v>1077</v>
      </c>
      <c r="CB180" s="12" t="s">
        <v>1077</v>
      </c>
      <c r="CC180" s="12" t="s">
        <v>1077</v>
      </c>
      <c r="CD180" s="12" t="s">
        <v>1077</v>
      </c>
      <c r="CE180" s="12" t="s">
        <v>1077</v>
      </c>
      <c r="CF180" s="12"/>
      <c r="CG180" s="12"/>
      <c r="CH180" s="12"/>
      <c r="CI180" s="12"/>
      <c r="CJ180" s="12">
        <v>0.46800000000000003</v>
      </c>
      <c r="CK180" s="12" t="s">
        <v>3828</v>
      </c>
      <c r="CL180" s="12" t="s">
        <v>1077</v>
      </c>
      <c r="CM180" s="12" t="s">
        <v>1077</v>
      </c>
      <c r="CN180" s="12" t="s">
        <v>1077</v>
      </c>
      <c r="CO180" s="12" t="s">
        <v>1077</v>
      </c>
      <c r="CP180" s="12"/>
      <c r="CQ180" s="12"/>
      <c r="CR180" s="12"/>
      <c r="CS180" s="12" t="s">
        <v>1077</v>
      </c>
      <c r="CT180" s="12" t="s">
        <v>1077</v>
      </c>
      <c r="CU180" s="12">
        <v>2.4445608521040684E-3</v>
      </c>
      <c r="CV180" s="12"/>
      <c r="CW180" s="12"/>
      <c r="CX180" s="57"/>
    </row>
    <row r="181" spans="1:102" ht="16.5" x14ac:dyDescent="0.35">
      <c r="A181" s="56">
        <v>65</v>
      </c>
      <c r="B181" s="12" t="s">
        <v>3754</v>
      </c>
      <c r="C181" s="12">
        <v>65.099999999999994</v>
      </c>
      <c r="D181" s="12" t="s">
        <v>2296</v>
      </c>
      <c r="E181" s="12" t="s">
        <v>262</v>
      </c>
      <c r="F181" s="12">
        <v>3</v>
      </c>
      <c r="G181" s="12" t="s">
        <v>349</v>
      </c>
      <c r="H181" s="12" t="s">
        <v>2805</v>
      </c>
      <c r="I181" s="12" t="s">
        <v>1285</v>
      </c>
      <c r="J181" s="12" t="s">
        <v>556</v>
      </c>
      <c r="K181" s="12" t="s">
        <v>562</v>
      </c>
      <c r="L181" s="12" t="s">
        <v>558</v>
      </c>
      <c r="M181" s="12" t="s">
        <v>3237</v>
      </c>
      <c r="N181" s="12" t="s">
        <v>3435</v>
      </c>
      <c r="O181" s="12" t="s">
        <v>3400</v>
      </c>
      <c r="P181" s="12" t="s">
        <v>3401</v>
      </c>
      <c r="Q181" s="12">
        <v>0</v>
      </c>
      <c r="R181" s="12">
        <v>0</v>
      </c>
      <c r="S181" s="12">
        <v>0</v>
      </c>
      <c r="T181" s="12">
        <v>0</v>
      </c>
      <c r="U181" s="12">
        <v>0</v>
      </c>
      <c r="V181" s="12">
        <v>0</v>
      </c>
      <c r="W181" s="12">
        <v>1</v>
      </c>
      <c r="X181" s="12">
        <v>0</v>
      </c>
      <c r="Y181" s="12">
        <v>0</v>
      </c>
      <c r="Z181" s="12">
        <v>0</v>
      </c>
      <c r="AA181" s="12">
        <v>0</v>
      </c>
      <c r="AB181" s="12">
        <v>0</v>
      </c>
      <c r="AC181" s="12">
        <v>1</v>
      </c>
      <c r="AD181" s="12">
        <v>0</v>
      </c>
      <c r="AE181" s="12">
        <v>0</v>
      </c>
      <c r="AF181" s="12">
        <v>0</v>
      </c>
      <c r="AG181" s="12">
        <v>0</v>
      </c>
      <c r="AH181" s="12">
        <v>0</v>
      </c>
      <c r="AI181" s="12">
        <v>0</v>
      </c>
      <c r="AJ181" s="12">
        <v>0</v>
      </c>
      <c r="AK181" s="12">
        <v>0</v>
      </c>
      <c r="AL181" s="12" t="s">
        <v>607</v>
      </c>
      <c r="AM181" s="7" t="s">
        <v>668</v>
      </c>
      <c r="AN181" s="7" t="s">
        <v>628</v>
      </c>
      <c r="AO181" s="7">
        <v>2010</v>
      </c>
      <c r="AP181" s="12" t="s">
        <v>3235</v>
      </c>
      <c r="AQ181" s="12">
        <v>473</v>
      </c>
      <c r="AR181" s="12">
        <v>1</v>
      </c>
      <c r="AS181" s="12" t="s">
        <v>555</v>
      </c>
      <c r="AT181" s="7" t="s">
        <v>212</v>
      </c>
      <c r="AU181" s="12">
        <v>1</v>
      </c>
      <c r="AV181" s="12">
        <v>0</v>
      </c>
      <c r="AW181" s="12">
        <v>0</v>
      </c>
      <c r="AX181" s="12">
        <v>0</v>
      </c>
      <c r="AY181" s="7">
        <v>1</v>
      </c>
      <c r="AZ181" s="12">
        <v>0</v>
      </c>
      <c r="BA181" s="12">
        <v>0</v>
      </c>
      <c r="BB181" s="12">
        <v>0</v>
      </c>
      <c r="BC181" s="12">
        <v>1</v>
      </c>
      <c r="BD181" s="12">
        <v>0</v>
      </c>
      <c r="BE181" s="12">
        <v>0</v>
      </c>
      <c r="BF181" s="7" t="s">
        <v>772</v>
      </c>
      <c r="BG181" s="7" t="s">
        <v>2783</v>
      </c>
      <c r="BH181" s="7"/>
      <c r="BI181" s="7" t="s">
        <v>2816</v>
      </c>
      <c r="BJ181" s="12" t="s">
        <v>718</v>
      </c>
      <c r="BK181" s="12" t="s">
        <v>3463</v>
      </c>
      <c r="BL181" s="12" t="s">
        <v>3468</v>
      </c>
      <c r="BM181" s="7" t="s">
        <v>787</v>
      </c>
      <c r="BN181" s="7"/>
      <c r="BO181" s="12"/>
      <c r="BP181" s="12" t="s">
        <v>3545</v>
      </c>
      <c r="BQ181" s="12">
        <v>-1.5093000000000001E-2</v>
      </c>
      <c r="BR181" s="12" t="s">
        <v>3513</v>
      </c>
      <c r="BS181" s="12">
        <v>-0.129</v>
      </c>
      <c r="BT181" s="12"/>
      <c r="BU181" s="12"/>
      <c r="BV181" s="12" t="s">
        <v>1077</v>
      </c>
      <c r="BW181" s="12" t="s">
        <v>1077</v>
      </c>
      <c r="BX181" s="12" t="s">
        <v>1077</v>
      </c>
      <c r="BY181" s="12">
        <v>-0.68</v>
      </c>
      <c r="BZ181" s="12"/>
      <c r="CA181" s="12" t="s">
        <v>1077</v>
      </c>
      <c r="CB181" s="12" t="s">
        <v>1077</v>
      </c>
      <c r="CC181" s="12" t="s">
        <v>1077</v>
      </c>
      <c r="CD181" s="12" t="s">
        <v>1077</v>
      </c>
      <c r="CE181" s="12" t="s">
        <v>1077</v>
      </c>
      <c r="CF181" s="12"/>
      <c r="CG181" s="12"/>
      <c r="CH181" s="12">
        <f>BQ181/BY181</f>
        <v>2.2195588235294116E-2</v>
      </c>
      <c r="CI181" s="12" t="s">
        <v>3553</v>
      </c>
      <c r="CJ181" s="12">
        <v>0.36799999999999999</v>
      </c>
      <c r="CK181" s="12" t="s">
        <v>3824</v>
      </c>
      <c r="CL181" s="12" t="s">
        <v>1077</v>
      </c>
      <c r="CM181" s="12" t="s">
        <v>1077</v>
      </c>
      <c r="CN181" s="12">
        <v>3.6</v>
      </c>
      <c r="CO181" s="12" t="s">
        <v>1043</v>
      </c>
      <c r="CP181" s="12">
        <v>1</v>
      </c>
      <c r="CQ181" s="12">
        <v>18</v>
      </c>
      <c r="CR181" s="12">
        <v>1</v>
      </c>
      <c r="CS181" s="12">
        <v>454</v>
      </c>
      <c r="CT181" s="12">
        <v>9.3689999999999998</v>
      </c>
      <c r="CU181" s="12">
        <v>0.11700000000000001</v>
      </c>
      <c r="CV181" s="12">
        <f>BS181*(CU181)</f>
        <v>-1.5093000000000001E-2</v>
      </c>
      <c r="CW181" s="12"/>
      <c r="CX181" s="57"/>
    </row>
    <row r="182" spans="1:102" ht="16.5" x14ac:dyDescent="0.35">
      <c r="A182" s="56">
        <v>95</v>
      </c>
      <c r="B182" s="12" t="s">
        <v>3785</v>
      </c>
      <c r="C182" s="12">
        <v>95.2</v>
      </c>
      <c r="D182" s="12" t="s">
        <v>2514</v>
      </c>
      <c r="E182" s="12" t="s">
        <v>503</v>
      </c>
      <c r="F182" s="12">
        <v>3</v>
      </c>
      <c r="G182" s="12" t="s">
        <v>349</v>
      </c>
      <c r="H182" s="12" t="s">
        <v>2805</v>
      </c>
      <c r="I182" s="12" t="s">
        <v>1285</v>
      </c>
      <c r="J182" s="12" t="s">
        <v>1156</v>
      </c>
      <c r="K182" s="12" t="s">
        <v>564</v>
      </c>
      <c r="L182" s="12" t="s">
        <v>558</v>
      </c>
      <c r="M182" s="12" t="s">
        <v>3164</v>
      </c>
      <c r="N182" s="12"/>
      <c r="O182" s="12" t="s">
        <v>3400</v>
      </c>
      <c r="P182" s="12" t="s">
        <v>3403</v>
      </c>
      <c r="Q182" s="12">
        <v>0</v>
      </c>
      <c r="R182" s="12">
        <v>0</v>
      </c>
      <c r="S182" s="12">
        <v>1</v>
      </c>
      <c r="T182" s="12">
        <v>0</v>
      </c>
      <c r="U182" s="12">
        <v>0</v>
      </c>
      <c r="V182" s="12">
        <v>0</v>
      </c>
      <c r="W182" s="12">
        <v>0</v>
      </c>
      <c r="X182" s="12">
        <v>0</v>
      </c>
      <c r="Y182" s="12">
        <v>0</v>
      </c>
      <c r="Z182" s="12">
        <v>0</v>
      </c>
      <c r="AA182" s="12">
        <v>0</v>
      </c>
      <c r="AB182" s="12">
        <v>1</v>
      </c>
      <c r="AC182" s="12">
        <v>0</v>
      </c>
      <c r="AD182" s="12">
        <v>0</v>
      </c>
      <c r="AE182" s="12">
        <v>0</v>
      </c>
      <c r="AF182" s="12">
        <v>0</v>
      </c>
      <c r="AG182" s="12">
        <v>0</v>
      </c>
      <c r="AH182" s="12">
        <v>0</v>
      </c>
      <c r="AI182" s="12">
        <v>0</v>
      </c>
      <c r="AJ182" s="12">
        <v>0</v>
      </c>
      <c r="AK182" s="12">
        <v>0</v>
      </c>
      <c r="AL182" s="12" t="s">
        <v>3448</v>
      </c>
      <c r="AM182" s="7" t="s">
        <v>608</v>
      </c>
      <c r="AN182" s="7" t="s">
        <v>645</v>
      </c>
      <c r="AO182" s="7" t="s">
        <v>739</v>
      </c>
      <c r="AP182" s="12" t="s">
        <v>691</v>
      </c>
      <c r="AQ182" s="12">
        <v>9101</v>
      </c>
      <c r="AR182" s="12" t="s">
        <v>757</v>
      </c>
      <c r="AS182" s="12" t="s">
        <v>554</v>
      </c>
      <c r="AT182" s="7" t="s">
        <v>212</v>
      </c>
      <c r="AU182" s="12">
        <v>0</v>
      </c>
      <c r="AV182" s="12">
        <v>0</v>
      </c>
      <c r="AW182" s="12">
        <v>0</v>
      </c>
      <c r="AX182" s="12">
        <v>0</v>
      </c>
      <c r="AY182" s="7">
        <v>0</v>
      </c>
      <c r="AZ182" s="12">
        <v>0</v>
      </c>
      <c r="BA182" s="12">
        <v>0</v>
      </c>
      <c r="BB182" s="12">
        <v>0</v>
      </c>
      <c r="BC182" s="12">
        <v>0</v>
      </c>
      <c r="BD182" s="12">
        <v>0</v>
      </c>
      <c r="BE182" s="12">
        <v>1</v>
      </c>
      <c r="BF182" s="7" t="s">
        <v>766</v>
      </c>
      <c r="BG182" s="7" t="s">
        <v>1154</v>
      </c>
      <c r="BH182" s="7"/>
      <c r="BI182" s="7" t="s">
        <v>2808</v>
      </c>
      <c r="BJ182" s="12" t="s">
        <v>3460</v>
      </c>
      <c r="BK182" s="12" t="s">
        <v>1044</v>
      </c>
      <c r="BL182" s="12" t="s">
        <v>3480</v>
      </c>
      <c r="BM182" s="7" t="s">
        <v>787</v>
      </c>
      <c r="BN182" s="7"/>
      <c r="BO182" s="12"/>
      <c r="BP182" s="12"/>
      <c r="BQ182" s="12" t="s">
        <v>1077</v>
      </c>
      <c r="BR182" s="12" t="s">
        <v>1077</v>
      </c>
      <c r="BS182" s="12">
        <v>-4.5800000000000002E-4</v>
      </c>
      <c r="BT182" s="12"/>
      <c r="BU182" s="12"/>
      <c r="BV182" s="12" t="s">
        <v>1077</v>
      </c>
      <c r="BW182" s="12" t="s">
        <v>1077</v>
      </c>
      <c r="BX182" s="12" t="s">
        <v>1077</v>
      </c>
      <c r="BY182" s="12">
        <v>-0.68</v>
      </c>
      <c r="BZ182" s="12"/>
      <c r="CA182" s="12" t="s">
        <v>1077</v>
      </c>
      <c r="CB182" s="12" t="s">
        <v>1077</v>
      </c>
      <c r="CC182" s="12" t="s">
        <v>1077</v>
      </c>
      <c r="CD182" s="12" t="s">
        <v>1077</v>
      </c>
      <c r="CE182" s="12">
        <v>0.497</v>
      </c>
      <c r="CF182" s="12">
        <v>6.7500000000000004E-4</v>
      </c>
      <c r="CG182" s="12" t="s">
        <v>1252</v>
      </c>
      <c r="CH182" s="12"/>
      <c r="CI182" s="12"/>
      <c r="CJ182" s="12">
        <v>9.1999999999999998E-3</v>
      </c>
      <c r="CK182" s="12" t="s">
        <v>3828</v>
      </c>
      <c r="CL182" s="12" t="s">
        <v>1077</v>
      </c>
      <c r="CM182" s="12" t="s">
        <v>1077</v>
      </c>
      <c r="CN182" s="12">
        <v>6.4060000000000006E-2</v>
      </c>
      <c r="CO182" s="12" t="s">
        <v>1060</v>
      </c>
      <c r="CP182" s="12">
        <v>1</v>
      </c>
      <c r="CQ182" s="12">
        <v>14</v>
      </c>
      <c r="CR182" s="12">
        <v>1</v>
      </c>
      <c r="CS182" s="12">
        <v>9086</v>
      </c>
      <c r="CT182" s="12">
        <v>-4.3340000000000002E-3</v>
      </c>
      <c r="CU182" s="12" t="s">
        <v>1155</v>
      </c>
      <c r="CV182" s="12"/>
      <c r="CW182" s="12"/>
      <c r="CX182" s="57"/>
    </row>
    <row r="183" spans="1:102" ht="16.5" x14ac:dyDescent="0.35">
      <c r="A183" s="56">
        <v>15</v>
      </c>
      <c r="B183" s="12" t="s">
        <v>3706</v>
      </c>
      <c r="C183" s="12">
        <v>15.27</v>
      </c>
      <c r="D183" s="12" t="s">
        <v>1702</v>
      </c>
      <c r="E183" s="12" t="s">
        <v>307</v>
      </c>
      <c r="F183" s="12">
        <v>3</v>
      </c>
      <c r="G183" s="12" t="s">
        <v>349</v>
      </c>
      <c r="H183" s="12" t="s">
        <v>2805</v>
      </c>
      <c r="I183" s="12" t="s">
        <v>1285</v>
      </c>
      <c r="J183" s="12" t="s">
        <v>556</v>
      </c>
      <c r="K183" s="12" t="s">
        <v>564</v>
      </c>
      <c r="L183" s="12" t="s">
        <v>558</v>
      </c>
      <c r="M183" s="12" t="s">
        <v>3164</v>
      </c>
      <c r="N183" s="12"/>
      <c r="O183" s="12" t="s">
        <v>3400</v>
      </c>
      <c r="P183" s="12" t="s">
        <v>3403</v>
      </c>
      <c r="Q183" s="12">
        <v>1</v>
      </c>
      <c r="R183" s="12">
        <v>0</v>
      </c>
      <c r="S183" s="12">
        <v>0</v>
      </c>
      <c r="T183" s="12">
        <v>0</v>
      </c>
      <c r="U183" s="12">
        <v>0</v>
      </c>
      <c r="V183" s="12">
        <v>0</v>
      </c>
      <c r="W183" s="12">
        <v>0</v>
      </c>
      <c r="X183" s="12">
        <v>0</v>
      </c>
      <c r="Y183" s="12">
        <v>0</v>
      </c>
      <c r="Z183" s="12">
        <v>0</v>
      </c>
      <c r="AA183" s="12">
        <v>0</v>
      </c>
      <c r="AB183" s="12">
        <v>1</v>
      </c>
      <c r="AC183" s="12">
        <v>0</v>
      </c>
      <c r="AD183" s="12">
        <v>0</v>
      </c>
      <c r="AE183" s="12">
        <v>0</v>
      </c>
      <c r="AF183" s="12">
        <v>0</v>
      </c>
      <c r="AG183" s="12">
        <v>0</v>
      </c>
      <c r="AH183" s="12">
        <v>0</v>
      </c>
      <c r="AI183" s="12">
        <v>0</v>
      </c>
      <c r="AJ183" s="12">
        <v>0</v>
      </c>
      <c r="AK183" s="12">
        <v>0</v>
      </c>
      <c r="AL183" s="12" t="s">
        <v>3448</v>
      </c>
      <c r="AM183" s="7" t="s">
        <v>608</v>
      </c>
      <c r="AN183" s="7" t="s">
        <v>634</v>
      </c>
      <c r="AO183" s="7">
        <v>2000</v>
      </c>
      <c r="AP183" s="12" t="s">
        <v>3458</v>
      </c>
      <c r="AQ183" s="12">
        <v>3284</v>
      </c>
      <c r="AR183" s="12">
        <v>2</v>
      </c>
      <c r="AS183" s="12" t="s">
        <v>755</v>
      </c>
      <c r="AT183" s="7" t="s">
        <v>349</v>
      </c>
      <c r="AU183" s="12">
        <v>0</v>
      </c>
      <c r="AV183" s="12">
        <v>0</v>
      </c>
      <c r="AW183" s="12">
        <v>0</v>
      </c>
      <c r="AX183" s="12">
        <v>0</v>
      </c>
      <c r="AY183" s="7">
        <v>0</v>
      </c>
      <c r="AZ183" s="12">
        <v>0</v>
      </c>
      <c r="BA183" s="12">
        <v>1</v>
      </c>
      <c r="BB183" s="12">
        <v>1</v>
      </c>
      <c r="BC183" s="12">
        <v>0</v>
      </c>
      <c r="BD183" s="12">
        <v>0</v>
      </c>
      <c r="BE183" s="12">
        <v>0</v>
      </c>
      <c r="BF183" s="7" t="s">
        <v>3259</v>
      </c>
      <c r="BG183" s="7" t="s">
        <v>819</v>
      </c>
      <c r="BH183" s="7">
        <v>1</v>
      </c>
      <c r="BI183" s="7" t="s">
        <v>3253</v>
      </c>
      <c r="BJ183" s="12" t="s">
        <v>3460</v>
      </c>
      <c r="BK183" s="12" t="s">
        <v>3472</v>
      </c>
      <c r="BL183" s="12" t="s">
        <v>3474</v>
      </c>
      <c r="BM183" s="7" t="s">
        <v>787</v>
      </c>
      <c r="BN183" s="7"/>
      <c r="BO183" s="12"/>
      <c r="BP183" s="12"/>
      <c r="BQ183" s="12"/>
      <c r="BR183" s="12" t="s">
        <v>1077</v>
      </c>
      <c r="BS183" s="12">
        <v>-5.2210000000000001</v>
      </c>
      <c r="BT183" s="12"/>
      <c r="BU183" s="12"/>
      <c r="BV183" s="12" t="s">
        <v>1077</v>
      </c>
      <c r="BW183" s="12" t="s">
        <v>1077</v>
      </c>
      <c r="BX183" s="12" t="s">
        <v>1077</v>
      </c>
      <c r="BY183" s="12">
        <v>-0.67</v>
      </c>
      <c r="BZ183" s="12"/>
      <c r="CA183" s="12" t="s">
        <v>1077</v>
      </c>
      <c r="CB183" s="12" t="s">
        <v>1077</v>
      </c>
      <c r="CC183" s="12" t="s">
        <v>1077</v>
      </c>
      <c r="CD183" s="12" t="s">
        <v>1077</v>
      </c>
      <c r="CE183" s="12" t="s">
        <v>1077</v>
      </c>
      <c r="CF183" s="12"/>
      <c r="CG183" s="12"/>
      <c r="CH183" s="12"/>
      <c r="CI183" s="12"/>
      <c r="CJ183" s="12">
        <v>0.18</v>
      </c>
      <c r="CK183" s="12" t="s">
        <v>3828</v>
      </c>
      <c r="CL183" s="12" t="s">
        <v>1077</v>
      </c>
      <c r="CM183" s="12" t="s">
        <v>1077</v>
      </c>
      <c r="CN183" s="12" t="s">
        <v>1077</v>
      </c>
      <c r="CO183" s="12" t="s">
        <v>1077</v>
      </c>
      <c r="CP183" s="12">
        <v>1</v>
      </c>
      <c r="CQ183" s="12">
        <v>21</v>
      </c>
      <c r="CR183" s="12">
        <v>1</v>
      </c>
      <c r="CS183" s="12">
        <v>3262</v>
      </c>
      <c r="CT183" s="12" t="s">
        <v>1077</v>
      </c>
      <c r="CU183" s="12">
        <v>2.6017111925964728E-2</v>
      </c>
      <c r="CV183" s="12"/>
      <c r="CW183" s="12"/>
      <c r="CX183" s="57"/>
    </row>
    <row r="184" spans="1:102" ht="16.5" x14ac:dyDescent="0.35">
      <c r="A184" s="56">
        <v>15</v>
      </c>
      <c r="B184" s="12" t="s">
        <v>3706</v>
      </c>
      <c r="C184" s="12">
        <v>15.28</v>
      </c>
      <c r="D184" s="12" t="s">
        <v>1672</v>
      </c>
      <c r="E184" s="12" t="s">
        <v>308</v>
      </c>
      <c r="F184" s="12" t="s">
        <v>4090</v>
      </c>
      <c r="G184" s="12" t="s">
        <v>349</v>
      </c>
      <c r="H184" s="12" t="s">
        <v>2805</v>
      </c>
      <c r="I184" s="12" t="s">
        <v>1285</v>
      </c>
      <c r="J184" s="12" t="s">
        <v>556</v>
      </c>
      <c r="K184" s="12" t="s">
        <v>564</v>
      </c>
      <c r="L184" s="12" t="s">
        <v>558</v>
      </c>
      <c r="M184" s="12" t="s">
        <v>3164</v>
      </c>
      <c r="N184" s="12"/>
      <c r="O184" s="12" t="s">
        <v>3400</v>
      </c>
      <c r="P184" s="12" t="s">
        <v>3403</v>
      </c>
      <c r="Q184" s="12">
        <v>1</v>
      </c>
      <c r="R184" s="12">
        <v>0</v>
      </c>
      <c r="S184" s="12">
        <v>0</v>
      </c>
      <c r="T184" s="12">
        <v>0</v>
      </c>
      <c r="U184" s="12">
        <v>0</v>
      </c>
      <c r="V184" s="12">
        <v>0</v>
      </c>
      <c r="W184" s="12">
        <v>0</v>
      </c>
      <c r="X184" s="12">
        <v>0</v>
      </c>
      <c r="Y184" s="12">
        <v>0</v>
      </c>
      <c r="Z184" s="12">
        <v>0</v>
      </c>
      <c r="AA184" s="12">
        <v>0</v>
      </c>
      <c r="AB184" s="12">
        <v>1</v>
      </c>
      <c r="AC184" s="12">
        <v>0</v>
      </c>
      <c r="AD184" s="12">
        <v>0</v>
      </c>
      <c r="AE184" s="12">
        <v>0</v>
      </c>
      <c r="AF184" s="12">
        <v>0</v>
      </c>
      <c r="AG184" s="12">
        <v>0</v>
      </c>
      <c r="AH184" s="12">
        <v>0</v>
      </c>
      <c r="AI184" s="12">
        <v>0</v>
      </c>
      <c r="AJ184" s="12">
        <v>0</v>
      </c>
      <c r="AK184" s="12">
        <v>0</v>
      </c>
      <c r="AL184" s="12" t="s">
        <v>3448</v>
      </c>
      <c r="AM184" s="7" t="s">
        <v>608</v>
      </c>
      <c r="AN184" s="7" t="s">
        <v>615</v>
      </c>
      <c r="AO184" s="7">
        <v>2000</v>
      </c>
      <c r="AP184" s="12" t="s">
        <v>3458</v>
      </c>
      <c r="AQ184" s="12">
        <v>1428</v>
      </c>
      <c r="AR184" s="12">
        <v>2</v>
      </c>
      <c r="AS184" s="12" t="s">
        <v>755</v>
      </c>
      <c r="AT184" s="7" t="s">
        <v>349</v>
      </c>
      <c r="AU184" s="12">
        <v>0</v>
      </c>
      <c r="AV184" s="12">
        <v>0</v>
      </c>
      <c r="AW184" s="12">
        <v>0</v>
      </c>
      <c r="AX184" s="12">
        <v>0</v>
      </c>
      <c r="AY184" s="7">
        <v>0</v>
      </c>
      <c r="AZ184" s="12">
        <v>0</v>
      </c>
      <c r="BA184" s="12">
        <v>1</v>
      </c>
      <c r="BB184" s="12">
        <v>1</v>
      </c>
      <c r="BC184" s="12">
        <v>0</v>
      </c>
      <c r="BD184" s="12">
        <v>0</v>
      </c>
      <c r="BE184" s="12">
        <v>0</v>
      </c>
      <c r="BF184" s="7" t="s">
        <v>2820</v>
      </c>
      <c r="BG184" s="7" t="s">
        <v>810</v>
      </c>
      <c r="BH184" s="7">
        <v>1</v>
      </c>
      <c r="BI184" s="7" t="s">
        <v>3257</v>
      </c>
      <c r="BJ184" s="12" t="s">
        <v>3460</v>
      </c>
      <c r="BK184" s="12" t="s">
        <v>3472</v>
      </c>
      <c r="BL184" s="12" t="s">
        <v>3474</v>
      </c>
      <c r="BM184" s="7" t="s">
        <v>787</v>
      </c>
      <c r="BN184" s="7"/>
      <c r="BO184" s="12"/>
      <c r="BP184" s="12"/>
      <c r="BQ184" s="12"/>
      <c r="BR184" s="12" t="s">
        <v>1077</v>
      </c>
      <c r="BS184" s="12">
        <v>-7.5960000000000001</v>
      </c>
      <c r="BT184" s="12"/>
      <c r="BU184" s="12"/>
      <c r="BV184" s="12" t="s">
        <v>1077</v>
      </c>
      <c r="BW184" s="12" t="s">
        <v>1077</v>
      </c>
      <c r="BX184" s="12" t="s">
        <v>1077</v>
      </c>
      <c r="BY184" s="12">
        <v>-0.67</v>
      </c>
      <c r="BZ184" s="12"/>
      <c r="CA184" s="12" t="s">
        <v>1077</v>
      </c>
      <c r="CB184" s="12" t="s">
        <v>1077</v>
      </c>
      <c r="CC184" s="12" t="s">
        <v>1077</v>
      </c>
      <c r="CD184" s="12" t="s">
        <v>1077</v>
      </c>
      <c r="CE184" s="12" t="s">
        <v>1077</v>
      </c>
      <c r="CF184" s="12"/>
      <c r="CG184" s="12"/>
      <c r="CH184" s="12"/>
      <c r="CI184" s="12"/>
      <c r="CJ184" s="12">
        <v>0.14799999999999999</v>
      </c>
      <c r="CK184" s="12" t="s">
        <v>3828</v>
      </c>
      <c r="CL184" s="12" t="s">
        <v>1077</v>
      </c>
      <c r="CM184" s="12" t="s">
        <v>1077</v>
      </c>
      <c r="CN184" s="12" t="s">
        <v>1077</v>
      </c>
      <c r="CO184" s="12" t="s">
        <v>1077</v>
      </c>
      <c r="CP184" s="12">
        <v>1</v>
      </c>
      <c r="CQ184" s="12">
        <v>18</v>
      </c>
      <c r="CR184" s="12">
        <v>1</v>
      </c>
      <c r="CS184" s="12">
        <v>1409</v>
      </c>
      <c r="CT184" s="12" t="s">
        <v>1077</v>
      </c>
      <c r="CU184" s="12">
        <v>2.4969442989348698E-2</v>
      </c>
      <c r="CV184" s="12"/>
      <c r="CW184" s="12"/>
      <c r="CX184" s="57"/>
    </row>
    <row r="185" spans="1:102" ht="16.5" x14ac:dyDescent="0.35">
      <c r="A185" s="56">
        <v>15</v>
      </c>
      <c r="B185" s="12" t="s">
        <v>3706</v>
      </c>
      <c r="C185" s="12">
        <v>15.6</v>
      </c>
      <c r="D185" s="12" t="s">
        <v>1492</v>
      </c>
      <c r="E185" s="12" t="s">
        <v>313</v>
      </c>
      <c r="F185" s="12" t="s">
        <v>3916</v>
      </c>
      <c r="G185" s="12" t="s">
        <v>349</v>
      </c>
      <c r="H185" s="12" t="s">
        <v>2805</v>
      </c>
      <c r="I185" s="12" t="s">
        <v>1285</v>
      </c>
      <c r="J185" s="12" t="s">
        <v>556</v>
      </c>
      <c r="K185" s="12" t="s">
        <v>564</v>
      </c>
      <c r="L185" s="12" t="s">
        <v>558</v>
      </c>
      <c r="M185" s="12" t="s">
        <v>3164</v>
      </c>
      <c r="N185" s="12"/>
      <c r="O185" s="12" t="s">
        <v>3400</v>
      </c>
      <c r="P185" s="12" t="s">
        <v>3403</v>
      </c>
      <c r="Q185" s="12">
        <v>1</v>
      </c>
      <c r="R185" s="12">
        <v>0</v>
      </c>
      <c r="S185" s="12">
        <v>0</v>
      </c>
      <c r="T185" s="12">
        <v>0</v>
      </c>
      <c r="U185" s="12">
        <v>0</v>
      </c>
      <c r="V185" s="12">
        <v>0</v>
      </c>
      <c r="W185" s="12">
        <v>0</v>
      </c>
      <c r="X185" s="12">
        <v>0</v>
      </c>
      <c r="Y185" s="12">
        <v>0</v>
      </c>
      <c r="Z185" s="12">
        <v>0</v>
      </c>
      <c r="AA185" s="12">
        <v>0</v>
      </c>
      <c r="AB185" s="12">
        <v>1</v>
      </c>
      <c r="AC185" s="12">
        <v>0</v>
      </c>
      <c r="AD185" s="12">
        <v>0</v>
      </c>
      <c r="AE185" s="12">
        <v>0</v>
      </c>
      <c r="AF185" s="12">
        <v>0</v>
      </c>
      <c r="AG185" s="12">
        <v>0</v>
      </c>
      <c r="AH185" s="12">
        <v>0</v>
      </c>
      <c r="AI185" s="12">
        <v>0</v>
      </c>
      <c r="AJ185" s="12">
        <v>0</v>
      </c>
      <c r="AK185" s="12">
        <v>0</v>
      </c>
      <c r="AL185" s="12" t="s">
        <v>3448</v>
      </c>
      <c r="AM185" s="7" t="s">
        <v>608</v>
      </c>
      <c r="AN185" s="7" t="s">
        <v>633</v>
      </c>
      <c r="AO185" s="7">
        <v>2000</v>
      </c>
      <c r="AP185" s="12" t="s">
        <v>3458</v>
      </c>
      <c r="AQ185" s="12">
        <v>5727</v>
      </c>
      <c r="AR185" s="12">
        <v>1</v>
      </c>
      <c r="AS185" s="12" t="s">
        <v>555</v>
      </c>
      <c r="AT185" s="7" t="s">
        <v>349</v>
      </c>
      <c r="AU185" s="12">
        <v>0</v>
      </c>
      <c r="AV185" s="12">
        <v>0</v>
      </c>
      <c r="AW185" s="12">
        <v>0</v>
      </c>
      <c r="AX185" s="12">
        <v>0</v>
      </c>
      <c r="AY185" s="7">
        <v>0</v>
      </c>
      <c r="AZ185" s="12">
        <v>0</v>
      </c>
      <c r="BA185" s="12">
        <v>1</v>
      </c>
      <c r="BB185" s="12">
        <v>1</v>
      </c>
      <c r="BC185" s="12">
        <v>0</v>
      </c>
      <c r="BD185" s="12">
        <v>0</v>
      </c>
      <c r="BE185" s="12">
        <v>0</v>
      </c>
      <c r="BF185" s="7" t="s">
        <v>2820</v>
      </c>
      <c r="BG185" s="7" t="s">
        <v>802</v>
      </c>
      <c r="BH185" s="7">
        <v>1</v>
      </c>
      <c r="BI185" s="7" t="s">
        <v>3257</v>
      </c>
      <c r="BJ185" s="12" t="s">
        <v>3460</v>
      </c>
      <c r="BK185" s="12" t="s">
        <v>3472</v>
      </c>
      <c r="BL185" s="12" t="s">
        <v>3474</v>
      </c>
      <c r="BM185" s="7" t="s">
        <v>787</v>
      </c>
      <c r="BN185" s="7"/>
      <c r="BO185" s="12" t="s">
        <v>1208</v>
      </c>
      <c r="BP185" s="12" t="s">
        <v>1262</v>
      </c>
      <c r="BQ185" s="12"/>
      <c r="BR185" s="12" t="s">
        <v>1077</v>
      </c>
      <c r="BS185" s="12">
        <v>-0.1555</v>
      </c>
      <c r="BT185" s="12"/>
      <c r="BU185" s="12">
        <f>EXP(BS185)</f>
        <v>0.85598707692892917</v>
      </c>
      <c r="BV185" s="12" t="s">
        <v>3416</v>
      </c>
      <c r="BW185" s="12" t="s">
        <v>1077</v>
      </c>
      <c r="BX185" s="12" t="s">
        <v>1077</v>
      </c>
      <c r="BY185" s="12">
        <v>-0.66</v>
      </c>
      <c r="BZ185" s="12"/>
      <c r="CA185" s="12" t="s">
        <v>1077</v>
      </c>
      <c r="CB185" s="12" t="s">
        <v>1077</v>
      </c>
      <c r="CC185" s="12" t="s">
        <v>1077</v>
      </c>
      <c r="CD185" s="12" t="s">
        <v>1077</v>
      </c>
      <c r="CE185" s="12" t="s">
        <v>1077</v>
      </c>
      <c r="CF185" s="12"/>
      <c r="CG185" s="12"/>
      <c r="CH185" s="12"/>
      <c r="CI185" s="12"/>
      <c r="CJ185" s="12">
        <v>0.59099999999999997</v>
      </c>
      <c r="CK185" s="12" t="s">
        <v>3828</v>
      </c>
      <c r="CL185" s="12" t="s">
        <v>1077</v>
      </c>
      <c r="CM185" s="12" t="s">
        <v>1077</v>
      </c>
      <c r="CN185" s="12" t="s">
        <v>1077</v>
      </c>
      <c r="CO185" s="12" t="s">
        <v>1077</v>
      </c>
      <c r="CP185" s="12"/>
      <c r="CQ185" s="12"/>
      <c r="CR185" s="12"/>
      <c r="CS185" s="12" t="s">
        <v>1077</v>
      </c>
      <c r="CT185" s="12" t="s">
        <v>1077</v>
      </c>
      <c r="CU185" s="12">
        <v>2.9683953204120831E-3</v>
      </c>
      <c r="CV185" s="12" t="s">
        <v>1137</v>
      </c>
      <c r="CW185" s="12"/>
      <c r="CX185" s="57"/>
    </row>
    <row r="186" spans="1:102" ht="16.5" x14ac:dyDescent="0.35">
      <c r="A186" s="56">
        <v>65</v>
      </c>
      <c r="B186" s="12" t="s">
        <v>3754</v>
      </c>
      <c r="C186" s="12">
        <v>65.5</v>
      </c>
      <c r="D186" s="12" t="s">
        <v>2240</v>
      </c>
      <c r="E186" s="12" t="s">
        <v>435</v>
      </c>
      <c r="F186" s="12">
        <v>3</v>
      </c>
      <c r="G186" s="12" t="s">
        <v>349</v>
      </c>
      <c r="H186" s="12" t="s">
        <v>2805</v>
      </c>
      <c r="I186" s="12" t="s">
        <v>1285</v>
      </c>
      <c r="J186" s="12" t="s">
        <v>556</v>
      </c>
      <c r="K186" s="12" t="s">
        <v>562</v>
      </c>
      <c r="L186" s="12" t="s">
        <v>558</v>
      </c>
      <c r="M186" s="12" t="s">
        <v>3237</v>
      </c>
      <c r="N186" s="12" t="s">
        <v>3435</v>
      </c>
      <c r="O186" s="12" t="s">
        <v>3400</v>
      </c>
      <c r="P186" s="12" t="s">
        <v>3401</v>
      </c>
      <c r="Q186" s="12">
        <v>0</v>
      </c>
      <c r="R186" s="12">
        <v>0</v>
      </c>
      <c r="S186" s="12">
        <v>0</v>
      </c>
      <c r="T186" s="12">
        <v>0</v>
      </c>
      <c r="U186" s="12">
        <v>0</v>
      </c>
      <c r="V186" s="12">
        <v>0</v>
      </c>
      <c r="W186" s="12">
        <v>1</v>
      </c>
      <c r="X186" s="12">
        <v>0</v>
      </c>
      <c r="Y186" s="12">
        <v>0</v>
      </c>
      <c r="Z186" s="12">
        <v>0</v>
      </c>
      <c r="AA186" s="12">
        <v>0</v>
      </c>
      <c r="AB186" s="12">
        <v>0</v>
      </c>
      <c r="AC186" s="12">
        <v>1</v>
      </c>
      <c r="AD186" s="12">
        <v>0</v>
      </c>
      <c r="AE186" s="12">
        <v>0</v>
      </c>
      <c r="AF186" s="12">
        <v>0</v>
      </c>
      <c r="AG186" s="12">
        <v>0</v>
      </c>
      <c r="AH186" s="12">
        <v>0</v>
      </c>
      <c r="AI186" s="12">
        <v>0</v>
      </c>
      <c r="AJ186" s="12">
        <v>0</v>
      </c>
      <c r="AK186" s="12">
        <v>0</v>
      </c>
      <c r="AL186" s="12" t="s">
        <v>607</v>
      </c>
      <c r="AM186" s="7" t="s">
        <v>668</v>
      </c>
      <c r="AN186" s="7" t="s">
        <v>628</v>
      </c>
      <c r="AO186" s="7">
        <v>2010</v>
      </c>
      <c r="AP186" s="12" t="s">
        <v>3235</v>
      </c>
      <c r="AQ186" s="12">
        <v>473</v>
      </c>
      <c r="AR186" s="12">
        <v>1</v>
      </c>
      <c r="AS186" s="12" t="s">
        <v>555</v>
      </c>
      <c r="AT186" s="7" t="s">
        <v>212</v>
      </c>
      <c r="AU186" s="12">
        <v>1</v>
      </c>
      <c r="AV186" s="12">
        <v>0</v>
      </c>
      <c r="AW186" s="12">
        <v>0</v>
      </c>
      <c r="AX186" s="12">
        <v>0</v>
      </c>
      <c r="AY186" s="7">
        <v>1</v>
      </c>
      <c r="AZ186" s="12">
        <v>0</v>
      </c>
      <c r="BA186" s="12">
        <v>0</v>
      </c>
      <c r="BB186" s="12">
        <v>0</v>
      </c>
      <c r="BC186" s="12">
        <v>1</v>
      </c>
      <c r="BD186" s="12">
        <v>0</v>
      </c>
      <c r="BE186" s="12">
        <v>0</v>
      </c>
      <c r="BF186" s="7" t="s">
        <v>766</v>
      </c>
      <c r="BG186" s="7" t="s">
        <v>936</v>
      </c>
      <c r="BH186" s="7"/>
      <c r="BI186" s="7" t="s">
        <v>2806</v>
      </c>
      <c r="BJ186" s="12" t="s">
        <v>718</v>
      </c>
      <c r="BK186" s="12" t="s">
        <v>3463</v>
      </c>
      <c r="BL186" s="12" t="s">
        <v>3464</v>
      </c>
      <c r="BM186" s="7" t="s">
        <v>787</v>
      </c>
      <c r="BN186" s="7"/>
      <c r="BO186" s="12"/>
      <c r="BP186" s="12" t="s">
        <v>3545</v>
      </c>
      <c r="BQ186" s="12">
        <v>-5.4279999999999997E-3</v>
      </c>
      <c r="BR186" s="12" t="s">
        <v>3513</v>
      </c>
      <c r="BS186" s="12">
        <v>-1.357</v>
      </c>
      <c r="BT186" s="12"/>
      <c r="BU186" s="12"/>
      <c r="BV186" s="12" t="s">
        <v>1077</v>
      </c>
      <c r="BW186" s="12" t="s">
        <v>1077</v>
      </c>
      <c r="BX186" s="12" t="s">
        <v>1077</v>
      </c>
      <c r="BY186" s="12">
        <v>-0.66</v>
      </c>
      <c r="BZ186" s="12"/>
      <c r="CA186" s="12" t="s">
        <v>1077</v>
      </c>
      <c r="CB186" s="12" t="s">
        <v>1077</v>
      </c>
      <c r="CC186" s="12" t="s">
        <v>1077</v>
      </c>
      <c r="CD186" s="12" t="s">
        <v>1077</v>
      </c>
      <c r="CE186" s="12" t="s">
        <v>1077</v>
      </c>
      <c r="CF186" s="12"/>
      <c r="CG186" s="12"/>
      <c r="CH186" s="12">
        <f>BQ186/BY186</f>
        <v>8.2242424242424238E-3</v>
      </c>
      <c r="CI186" s="12" t="s">
        <v>3553</v>
      </c>
      <c r="CJ186" s="12">
        <v>0.25800000000000001</v>
      </c>
      <c r="CK186" s="12" t="s">
        <v>3824</v>
      </c>
      <c r="CL186" s="12" t="s">
        <v>1077</v>
      </c>
      <c r="CM186" s="12" t="s">
        <v>1077</v>
      </c>
      <c r="CN186" s="12">
        <v>2.11</v>
      </c>
      <c r="CO186" s="12" t="s">
        <v>1043</v>
      </c>
      <c r="CP186" s="12">
        <v>1</v>
      </c>
      <c r="CQ186" s="12">
        <v>17</v>
      </c>
      <c r="CR186" s="12">
        <v>1</v>
      </c>
      <c r="CS186" s="12">
        <v>455</v>
      </c>
      <c r="CT186" s="12">
        <v>9.3689999999999998</v>
      </c>
      <c r="CU186" s="12">
        <v>4.0000000000000001E-3</v>
      </c>
      <c r="CV186" s="12">
        <f>BS186*(CU186)</f>
        <v>-5.4279999999999997E-3</v>
      </c>
      <c r="CW186" s="12"/>
      <c r="CX186" s="57"/>
    </row>
    <row r="187" spans="1:102" ht="16.5" x14ac:dyDescent="0.35">
      <c r="A187" s="56">
        <v>15</v>
      </c>
      <c r="B187" s="12" t="s">
        <v>3706</v>
      </c>
      <c r="C187" s="12">
        <v>15.29</v>
      </c>
      <c r="D187" s="12" t="s">
        <v>1723</v>
      </c>
      <c r="E187" s="12" t="s">
        <v>309</v>
      </c>
      <c r="F187" s="12">
        <v>3</v>
      </c>
      <c r="G187" s="12" t="s">
        <v>349</v>
      </c>
      <c r="H187" s="12" t="s">
        <v>2805</v>
      </c>
      <c r="I187" s="12" t="s">
        <v>1285</v>
      </c>
      <c r="J187" s="12" t="s">
        <v>556</v>
      </c>
      <c r="K187" s="12" t="s">
        <v>564</v>
      </c>
      <c r="L187" s="12" t="s">
        <v>558</v>
      </c>
      <c r="M187" s="12" t="s">
        <v>3164</v>
      </c>
      <c r="N187" s="12"/>
      <c r="O187" s="12" t="s">
        <v>3400</v>
      </c>
      <c r="P187" s="12" t="s">
        <v>3403</v>
      </c>
      <c r="Q187" s="12">
        <v>1</v>
      </c>
      <c r="R187" s="12">
        <v>0</v>
      </c>
      <c r="S187" s="12">
        <v>0</v>
      </c>
      <c r="T187" s="12">
        <v>0</v>
      </c>
      <c r="U187" s="12">
        <v>0</v>
      </c>
      <c r="V187" s="12">
        <v>0</v>
      </c>
      <c r="W187" s="12">
        <v>0</v>
      </c>
      <c r="X187" s="12">
        <v>0</v>
      </c>
      <c r="Y187" s="12">
        <v>0</v>
      </c>
      <c r="Z187" s="12">
        <v>0</v>
      </c>
      <c r="AA187" s="12">
        <v>0</v>
      </c>
      <c r="AB187" s="12">
        <v>1</v>
      </c>
      <c r="AC187" s="12">
        <v>0</v>
      </c>
      <c r="AD187" s="12">
        <v>0</v>
      </c>
      <c r="AE187" s="12">
        <v>0</v>
      </c>
      <c r="AF187" s="12">
        <v>0</v>
      </c>
      <c r="AG187" s="12">
        <v>0</v>
      </c>
      <c r="AH187" s="12">
        <v>0</v>
      </c>
      <c r="AI187" s="12">
        <v>0</v>
      </c>
      <c r="AJ187" s="12">
        <v>0</v>
      </c>
      <c r="AK187" s="12">
        <v>0</v>
      </c>
      <c r="AL187" s="12" t="s">
        <v>3448</v>
      </c>
      <c r="AM187" s="7" t="s">
        <v>608</v>
      </c>
      <c r="AN187" s="7" t="s">
        <v>635</v>
      </c>
      <c r="AO187" s="7">
        <v>2000</v>
      </c>
      <c r="AP187" s="12" t="s">
        <v>3458</v>
      </c>
      <c r="AQ187" s="12">
        <v>583</v>
      </c>
      <c r="AR187" s="12">
        <v>2</v>
      </c>
      <c r="AS187" s="12" t="s">
        <v>755</v>
      </c>
      <c r="AT187" s="7" t="s">
        <v>349</v>
      </c>
      <c r="AU187" s="12">
        <v>0</v>
      </c>
      <c r="AV187" s="12">
        <v>0</v>
      </c>
      <c r="AW187" s="12">
        <v>0</v>
      </c>
      <c r="AX187" s="12">
        <v>0</v>
      </c>
      <c r="AY187" s="7">
        <v>0</v>
      </c>
      <c r="AZ187" s="12">
        <v>0</v>
      </c>
      <c r="BA187" s="12">
        <v>1</v>
      </c>
      <c r="BB187" s="12">
        <v>1</v>
      </c>
      <c r="BC187" s="12">
        <v>0</v>
      </c>
      <c r="BD187" s="12">
        <v>0</v>
      </c>
      <c r="BE187" s="12">
        <v>0</v>
      </c>
      <c r="BF187" s="7" t="s">
        <v>3259</v>
      </c>
      <c r="BG187" s="7" t="s">
        <v>819</v>
      </c>
      <c r="BH187" s="7">
        <v>1</v>
      </c>
      <c r="BI187" s="7" t="s">
        <v>3253</v>
      </c>
      <c r="BJ187" s="12" t="s">
        <v>3460</v>
      </c>
      <c r="BK187" s="12" t="s">
        <v>3472</v>
      </c>
      <c r="BL187" s="12" t="s">
        <v>3474</v>
      </c>
      <c r="BM187" s="7" t="s">
        <v>787</v>
      </c>
      <c r="BN187" s="7"/>
      <c r="BO187" s="12"/>
      <c r="BP187" s="12"/>
      <c r="BQ187" s="12"/>
      <c r="BR187" s="12" t="s">
        <v>1077</v>
      </c>
      <c r="BS187" s="12">
        <v>-8.3450000000000006</v>
      </c>
      <c r="BT187" s="12"/>
      <c r="BU187" s="12"/>
      <c r="BV187" s="12" t="s">
        <v>1077</v>
      </c>
      <c r="BW187" s="12" t="s">
        <v>1077</v>
      </c>
      <c r="BX187" s="12" t="s">
        <v>1077</v>
      </c>
      <c r="BY187" s="12">
        <v>-0.64</v>
      </c>
      <c r="BZ187" s="12"/>
      <c r="CA187" s="12" t="s">
        <v>1077</v>
      </c>
      <c r="CB187" s="12" t="s">
        <v>1077</v>
      </c>
      <c r="CC187" s="12" t="s">
        <v>1077</v>
      </c>
      <c r="CD187" s="12" t="s">
        <v>1077</v>
      </c>
      <c r="CE187" s="12" t="s">
        <v>1077</v>
      </c>
      <c r="CF187" s="12"/>
      <c r="CG187" s="12"/>
      <c r="CH187" s="12"/>
      <c r="CI187" s="12"/>
      <c r="CJ187" s="12">
        <v>0.112</v>
      </c>
      <c r="CK187" s="12" t="s">
        <v>3828</v>
      </c>
      <c r="CL187" s="12" t="s">
        <v>1077</v>
      </c>
      <c r="CM187" s="12" t="s">
        <v>1077</v>
      </c>
      <c r="CN187" s="12" t="s">
        <v>1077</v>
      </c>
      <c r="CO187" s="12" t="s">
        <v>1077</v>
      </c>
      <c r="CP187" s="12">
        <v>1</v>
      </c>
      <c r="CQ187" s="12">
        <v>16</v>
      </c>
      <c r="CR187" s="12">
        <v>1</v>
      </c>
      <c r="CS187" s="12">
        <v>566</v>
      </c>
      <c r="CT187" s="12" t="s">
        <v>1077</v>
      </c>
      <c r="CU187" s="12">
        <v>2.6017111925964728E-2</v>
      </c>
      <c r="CV187" s="12"/>
      <c r="CW187" s="12"/>
      <c r="CX187" s="57"/>
    </row>
    <row r="188" spans="1:102" ht="16.5" x14ac:dyDescent="0.35">
      <c r="A188" s="56">
        <v>15</v>
      </c>
      <c r="B188" s="12" t="s">
        <v>3706</v>
      </c>
      <c r="C188" s="12">
        <v>15.29</v>
      </c>
      <c r="D188" s="12" t="s">
        <v>1721</v>
      </c>
      <c r="E188" s="12" t="s">
        <v>309</v>
      </c>
      <c r="F188" s="12">
        <v>3</v>
      </c>
      <c r="G188" s="12" t="s">
        <v>349</v>
      </c>
      <c r="H188" s="12" t="s">
        <v>2805</v>
      </c>
      <c r="I188" s="12" t="s">
        <v>1285</v>
      </c>
      <c r="J188" s="12" t="s">
        <v>556</v>
      </c>
      <c r="K188" s="12" t="s">
        <v>564</v>
      </c>
      <c r="L188" s="12" t="s">
        <v>558</v>
      </c>
      <c r="M188" s="12" t="s">
        <v>3164</v>
      </c>
      <c r="N188" s="12"/>
      <c r="O188" s="12" t="s">
        <v>3400</v>
      </c>
      <c r="P188" s="12" t="s">
        <v>3403</v>
      </c>
      <c r="Q188" s="12">
        <v>1</v>
      </c>
      <c r="R188" s="12">
        <v>0</v>
      </c>
      <c r="S188" s="12">
        <v>0</v>
      </c>
      <c r="T188" s="12">
        <v>0</v>
      </c>
      <c r="U188" s="12">
        <v>0</v>
      </c>
      <c r="V188" s="12">
        <v>0</v>
      </c>
      <c r="W188" s="12">
        <v>0</v>
      </c>
      <c r="X188" s="12">
        <v>0</v>
      </c>
      <c r="Y188" s="12">
        <v>0</v>
      </c>
      <c r="Z188" s="12">
        <v>0</v>
      </c>
      <c r="AA188" s="12">
        <v>0</v>
      </c>
      <c r="AB188" s="12">
        <v>1</v>
      </c>
      <c r="AC188" s="12">
        <v>0</v>
      </c>
      <c r="AD188" s="12">
        <v>0</v>
      </c>
      <c r="AE188" s="12">
        <v>0</v>
      </c>
      <c r="AF188" s="12">
        <v>0</v>
      </c>
      <c r="AG188" s="12">
        <v>0</v>
      </c>
      <c r="AH188" s="12">
        <v>0</v>
      </c>
      <c r="AI188" s="12">
        <v>0</v>
      </c>
      <c r="AJ188" s="12">
        <v>0</v>
      </c>
      <c r="AK188" s="12">
        <v>0</v>
      </c>
      <c r="AL188" s="12" t="s">
        <v>3448</v>
      </c>
      <c r="AM188" s="7" t="s">
        <v>608</v>
      </c>
      <c r="AN188" s="7" t="s">
        <v>635</v>
      </c>
      <c r="AO188" s="7">
        <v>2000</v>
      </c>
      <c r="AP188" s="12" t="s">
        <v>3458</v>
      </c>
      <c r="AQ188" s="12">
        <v>583</v>
      </c>
      <c r="AR188" s="12">
        <v>2</v>
      </c>
      <c r="AS188" s="12" t="s">
        <v>755</v>
      </c>
      <c r="AT188" s="7" t="s">
        <v>349</v>
      </c>
      <c r="AU188" s="12">
        <v>0</v>
      </c>
      <c r="AV188" s="12">
        <v>0</v>
      </c>
      <c r="AW188" s="12">
        <v>0</v>
      </c>
      <c r="AX188" s="12">
        <v>0</v>
      </c>
      <c r="AY188" s="7">
        <v>0</v>
      </c>
      <c r="AZ188" s="12">
        <v>0</v>
      </c>
      <c r="BA188" s="12">
        <v>1</v>
      </c>
      <c r="BB188" s="12">
        <v>1</v>
      </c>
      <c r="BC188" s="12">
        <v>0</v>
      </c>
      <c r="BD188" s="12">
        <v>0</v>
      </c>
      <c r="BE188" s="12">
        <v>0</v>
      </c>
      <c r="BF188" s="7" t="s">
        <v>3259</v>
      </c>
      <c r="BG188" s="7" t="s">
        <v>809</v>
      </c>
      <c r="BH188" s="7">
        <v>1</v>
      </c>
      <c r="BI188" s="7" t="s">
        <v>3253</v>
      </c>
      <c r="BJ188" s="12" t="s">
        <v>3460</v>
      </c>
      <c r="BK188" s="12" t="s">
        <v>3472</v>
      </c>
      <c r="BL188" s="12" t="s">
        <v>3474</v>
      </c>
      <c r="BM188" s="7" t="s">
        <v>787</v>
      </c>
      <c r="BN188" s="7"/>
      <c r="BO188" s="12"/>
      <c r="BP188" s="12"/>
      <c r="BQ188" s="12"/>
      <c r="BR188" s="12" t="s">
        <v>1077</v>
      </c>
      <c r="BS188" s="12">
        <v>-27.791</v>
      </c>
      <c r="BT188" s="12"/>
      <c r="BU188" s="12"/>
      <c r="BV188" s="12" t="s">
        <v>1077</v>
      </c>
      <c r="BW188" s="12" t="s">
        <v>1077</v>
      </c>
      <c r="BX188" s="12" t="s">
        <v>1077</v>
      </c>
      <c r="BY188" s="12">
        <v>-0.63</v>
      </c>
      <c r="BZ188" s="12"/>
      <c r="CA188" s="12" t="s">
        <v>1077</v>
      </c>
      <c r="CB188" s="12" t="s">
        <v>1077</v>
      </c>
      <c r="CC188" s="12" t="s">
        <v>1077</v>
      </c>
      <c r="CD188" s="12" t="s">
        <v>1077</v>
      </c>
      <c r="CE188" s="12" t="s">
        <v>1077</v>
      </c>
      <c r="CF188" s="12"/>
      <c r="CG188" s="12"/>
      <c r="CH188" s="12"/>
      <c r="CI188" s="12"/>
      <c r="CJ188" s="12">
        <v>0.112</v>
      </c>
      <c r="CK188" s="12" t="s">
        <v>3828</v>
      </c>
      <c r="CL188" s="12" t="s">
        <v>1077</v>
      </c>
      <c r="CM188" s="12" t="s">
        <v>1077</v>
      </c>
      <c r="CN188" s="12" t="s">
        <v>1077</v>
      </c>
      <c r="CO188" s="12" t="s">
        <v>1077</v>
      </c>
      <c r="CP188" s="12">
        <v>1</v>
      </c>
      <c r="CQ188" s="12">
        <v>16</v>
      </c>
      <c r="CR188" s="12">
        <v>1</v>
      </c>
      <c r="CS188" s="12">
        <v>566</v>
      </c>
      <c r="CT188" s="12" t="s">
        <v>1077</v>
      </c>
      <c r="CU188" s="12">
        <v>3.719224724986904E-2</v>
      </c>
      <c r="CV188" s="12"/>
      <c r="CW188" s="12"/>
      <c r="CX188" s="57"/>
    </row>
    <row r="189" spans="1:102" ht="16.5" x14ac:dyDescent="0.35">
      <c r="A189" s="56">
        <v>15</v>
      </c>
      <c r="B189" s="12" t="s">
        <v>3706</v>
      </c>
      <c r="C189" s="12">
        <v>15.28</v>
      </c>
      <c r="D189" s="12" t="s">
        <v>1714</v>
      </c>
      <c r="E189" s="12" t="s">
        <v>308</v>
      </c>
      <c r="F189" s="12">
        <v>3</v>
      </c>
      <c r="G189" s="12" t="s">
        <v>349</v>
      </c>
      <c r="H189" s="12" t="s">
        <v>2805</v>
      </c>
      <c r="I189" s="12" t="s">
        <v>1285</v>
      </c>
      <c r="J189" s="12" t="s">
        <v>556</v>
      </c>
      <c r="K189" s="12" t="s">
        <v>564</v>
      </c>
      <c r="L189" s="12" t="s">
        <v>558</v>
      </c>
      <c r="M189" s="12" t="s">
        <v>3164</v>
      </c>
      <c r="N189" s="12"/>
      <c r="O189" s="12" t="s">
        <v>3400</v>
      </c>
      <c r="P189" s="12" t="s">
        <v>3403</v>
      </c>
      <c r="Q189" s="12">
        <v>1</v>
      </c>
      <c r="R189" s="12">
        <v>0</v>
      </c>
      <c r="S189" s="12">
        <v>0</v>
      </c>
      <c r="T189" s="12">
        <v>0</v>
      </c>
      <c r="U189" s="12">
        <v>0</v>
      </c>
      <c r="V189" s="12">
        <v>0</v>
      </c>
      <c r="W189" s="12">
        <v>0</v>
      </c>
      <c r="X189" s="12">
        <v>0</v>
      </c>
      <c r="Y189" s="12">
        <v>0</v>
      </c>
      <c r="Z189" s="12">
        <v>0</v>
      </c>
      <c r="AA189" s="12">
        <v>0</v>
      </c>
      <c r="AB189" s="12">
        <v>1</v>
      </c>
      <c r="AC189" s="12">
        <v>0</v>
      </c>
      <c r="AD189" s="12">
        <v>0</v>
      </c>
      <c r="AE189" s="12">
        <v>0</v>
      </c>
      <c r="AF189" s="12">
        <v>0</v>
      </c>
      <c r="AG189" s="12">
        <v>0</v>
      </c>
      <c r="AH189" s="12">
        <v>0</v>
      </c>
      <c r="AI189" s="12">
        <v>0</v>
      </c>
      <c r="AJ189" s="12">
        <v>0</v>
      </c>
      <c r="AK189" s="12">
        <v>0</v>
      </c>
      <c r="AL189" s="12" t="s">
        <v>3448</v>
      </c>
      <c r="AM189" s="7" t="s">
        <v>608</v>
      </c>
      <c r="AN189" s="7" t="s">
        <v>615</v>
      </c>
      <c r="AO189" s="7">
        <v>2000</v>
      </c>
      <c r="AP189" s="12" t="s">
        <v>3458</v>
      </c>
      <c r="AQ189" s="12">
        <v>1428</v>
      </c>
      <c r="AR189" s="12">
        <v>2</v>
      </c>
      <c r="AS189" s="12" t="s">
        <v>755</v>
      </c>
      <c r="AT189" s="7" t="s">
        <v>349</v>
      </c>
      <c r="AU189" s="12">
        <v>0</v>
      </c>
      <c r="AV189" s="12">
        <v>0</v>
      </c>
      <c r="AW189" s="12">
        <v>0</v>
      </c>
      <c r="AX189" s="12">
        <v>0</v>
      </c>
      <c r="AY189" s="7">
        <v>0</v>
      </c>
      <c r="AZ189" s="12">
        <v>0</v>
      </c>
      <c r="BA189" s="12">
        <v>1</v>
      </c>
      <c r="BB189" s="12">
        <v>1</v>
      </c>
      <c r="BC189" s="12">
        <v>0</v>
      </c>
      <c r="BD189" s="12">
        <v>0</v>
      </c>
      <c r="BE189" s="12">
        <v>0</v>
      </c>
      <c r="BF189" s="7" t="s">
        <v>3259</v>
      </c>
      <c r="BG189" s="7" t="s">
        <v>807</v>
      </c>
      <c r="BH189" s="7">
        <v>1</v>
      </c>
      <c r="BI189" s="7" t="s">
        <v>3253</v>
      </c>
      <c r="BJ189" s="12" t="s">
        <v>3460</v>
      </c>
      <c r="BK189" s="12" t="s">
        <v>3472</v>
      </c>
      <c r="BL189" s="12" t="s">
        <v>3474</v>
      </c>
      <c r="BM189" s="7" t="s">
        <v>787</v>
      </c>
      <c r="BN189" s="7"/>
      <c r="BO189" s="12"/>
      <c r="BP189" s="12"/>
      <c r="BQ189" s="12"/>
      <c r="BR189" s="12" t="s">
        <v>1077</v>
      </c>
      <c r="BS189" s="12">
        <v>-6.7530000000000001</v>
      </c>
      <c r="BT189" s="12"/>
      <c r="BU189" s="12"/>
      <c r="BV189" s="12" t="s">
        <v>1077</v>
      </c>
      <c r="BW189" s="12" t="s">
        <v>1077</v>
      </c>
      <c r="BX189" s="12" t="s">
        <v>1077</v>
      </c>
      <c r="BY189" s="12">
        <v>-0.61</v>
      </c>
      <c r="BZ189" s="12"/>
      <c r="CA189" s="12" t="s">
        <v>1077</v>
      </c>
      <c r="CB189" s="12" t="s">
        <v>1077</v>
      </c>
      <c r="CC189" s="12" t="s">
        <v>1077</v>
      </c>
      <c r="CD189" s="12" t="s">
        <v>1077</v>
      </c>
      <c r="CE189" s="12" t="s">
        <v>1077</v>
      </c>
      <c r="CF189" s="12"/>
      <c r="CG189" s="12"/>
      <c r="CH189" s="12"/>
      <c r="CI189" s="12"/>
      <c r="CJ189" s="12">
        <v>0.14799999999999999</v>
      </c>
      <c r="CK189" s="12" t="s">
        <v>3828</v>
      </c>
      <c r="CL189" s="12" t="s">
        <v>1077</v>
      </c>
      <c r="CM189" s="12" t="s">
        <v>1077</v>
      </c>
      <c r="CN189" s="12" t="s">
        <v>1077</v>
      </c>
      <c r="CO189" s="12" t="s">
        <v>1077</v>
      </c>
      <c r="CP189" s="12">
        <v>1</v>
      </c>
      <c r="CQ189" s="12">
        <v>18</v>
      </c>
      <c r="CR189" s="12">
        <v>1</v>
      </c>
      <c r="CS189" s="12">
        <v>1409</v>
      </c>
      <c r="CT189" s="12" t="s">
        <v>1077</v>
      </c>
      <c r="CU189" s="12">
        <v>4.2081368954077179E-2</v>
      </c>
      <c r="CV189" s="12"/>
      <c r="CW189" s="12"/>
      <c r="CX189" s="57"/>
    </row>
    <row r="190" spans="1:102" ht="16.5" x14ac:dyDescent="0.35">
      <c r="A190" s="56">
        <v>24</v>
      </c>
      <c r="B190" s="12" t="s">
        <v>3715</v>
      </c>
      <c r="C190" s="12">
        <v>24.3</v>
      </c>
      <c r="D190" s="12" t="s">
        <v>1781</v>
      </c>
      <c r="E190" s="12" t="s">
        <v>334</v>
      </c>
      <c r="F190" s="12">
        <v>3</v>
      </c>
      <c r="G190" s="12" t="s">
        <v>349</v>
      </c>
      <c r="H190" s="12" t="s">
        <v>2805</v>
      </c>
      <c r="I190" s="12" t="s">
        <v>1285</v>
      </c>
      <c r="J190" s="12" t="s">
        <v>1139</v>
      </c>
      <c r="K190" s="12" t="s">
        <v>576</v>
      </c>
      <c r="L190" s="12" t="s">
        <v>1251</v>
      </c>
      <c r="M190" s="12" t="s">
        <v>3164</v>
      </c>
      <c r="N190" s="12"/>
      <c r="O190" s="12" t="s">
        <v>3400</v>
      </c>
      <c r="P190" s="12" t="s">
        <v>3402</v>
      </c>
      <c r="Q190" s="12">
        <v>1</v>
      </c>
      <c r="R190" s="12">
        <v>0</v>
      </c>
      <c r="S190" s="12">
        <v>0</v>
      </c>
      <c r="T190" s="12">
        <v>0</v>
      </c>
      <c r="U190" s="12">
        <v>0</v>
      </c>
      <c r="V190" s="12">
        <v>0</v>
      </c>
      <c r="W190" s="12">
        <v>0</v>
      </c>
      <c r="X190" s="12">
        <v>0</v>
      </c>
      <c r="Y190" s="12">
        <v>0</v>
      </c>
      <c r="Z190" s="12">
        <v>0</v>
      </c>
      <c r="AA190" s="12">
        <v>0</v>
      </c>
      <c r="AB190" s="12">
        <v>0</v>
      </c>
      <c r="AC190" s="12">
        <v>0</v>
      </c>
      <c r="AD190" s="12">
        <v>0</v>
      </c>
      <c r="AE190" s="12">
        <v>0</v>
      </c>
      <c r="AF190" s="12">
        <v>0</v>
      </c>
      <c r="AG190" s="12">
        <v>0</v>
      </c>
      <c r="AH190" s="12">
        <v>0</v>
      </c>
      <c r="AI190" s="12">
        <v>0</v>
      </c>
      <c r="AJ190" s="12">
        <v>1</v>
      </c>
      <c r="AK190" s="12">
        <v>0</v>
      </c>
      <c r="AL190" s="12" t="s">
        <v>3450</v>
      </c>
      <c r="AM190" s="7" t="s">
        <v>608</v>
      </c>
      <c r="AN190" s="7" t="s">
        <v>648</v>
      </c>
      <c r="AO190" s="7">
        <v>1994</v>
      </c>
      <c r="AP190" s="12" t="s">
        <v>3458</v>
      </c>
      <c r="AQ190" s="12">
        <v>1607</v>
      </c>
      <c r="AR190" s="12">
        <v>1</v>
      </c>
      <c r="AS190" s="12" t="s">
        <v>555</v>
      </c>
      <c r="AT190" s="7" t="s">
        <v>349</v>
      </c>
      <c r="AU190" s="12">
        <v>1</v>
      </c>
      <c r="AV190" s="12">
        <v>0</v>
      </c>
      <c r="AW190" s="12">
        <v>1</v>
      </c>
      <c r="AX190" s="12">
        <v>0</v>
      </c>
      <c r="AY190" s="7">
        <v>0</v>
      </c>
      <c r="AZ190" s="12">
        <v>1</v>
      </c>
      <c r="BA190" s="12">
        <v>1</v>
      </c>
      <c r="BB190" s="12">
        <v>1</v>
      </c>
      <c r="BC190" s="12">
        <v>1</v>
      </c>
      <c r="BD190" s="12">
        <v>0</v>
      </c>
      <c r="BE190" s="12">
        <v>1</v>
      </c>
      <c r="BF190" s="7" t="s">
        <v>766</v>
      </c>
      <c r="BG190" s="7" t="s">
        <v>832</v>
      </c>
      <c r="BH190" s="7"/>
      <c r="BI190" s="7" t="s">
        <v>2806</v>
      </c>
      <c r="BJ190" s="12" t="s">
        <v>3460</v>
      </c>
      <c r="BK190" s="12" t="s">
        <v>1044</v>
      </c>
      <c r="BL190" s="12" t="s">
        <v>3480</v>
      </c>
      <c r="BM190" s="7" t="s">
        <v>787</v>
      </c>
      <c r="BN190" s="7" t="s">
        <v>775</v>
      </c>
      <c r="BO190" s="12"/>
      <c r="BP190" s="12"/>
      <c r="BQ190" s="12"/>
      <c r="BR190" s="12" t="s">
        <v>1077</v>
      </c>
      <c r="BS190" s="12">
        <v>-0.08</v>
      </c>
      <c r="BT190" s="12"/>
      <c r="BU190" s="12"/>
      <c r="BV190" s="12" t="s">
        <v>1077</v>
      </c>
      <c r="BW190" s="12" t="s">
        <v>1077</v>
      </c>
      <c r="BX190" s="12" t="s">
        <v>1077</v>
      </c>
      <c r="BY190" s="12">
        <v>-0.52</v>
      </c>
      <c r="BZ190" s="12"/>
      <c r="CA190" s="12" t="s">
        <v>1077</v>
      </c>
      <c r="CB190" s="12"/>
      <c r="CC190" s="12"/>
      <c r="CD190" s="12" t="s">
        <v>1077</v>
      </c>
      <c r="CE190" s="12" t="s">
        <v>1077</v>
      </c>
      <c r="CF190" s="12">
        <f>ABS(-0.55)</f>
        <v>0.55000000000000004</v>
      </c>
      <c r="CG190" s="12"/>
      <c r="CH190" s="12"/>
      <c r="CI190" s="12"/>
      <c r="CJ190" s="12">
        <v>2.1399999999999999E-2</v>
      </c>
      <c r="CK190" s="12" t="s">
        <v>3828</v>
      </c>
      <c r="CL190" s="12" t="s">
        <v>1077</v>
      </c>
      <c r="CM190" s="12">
        <v>0</v>
      </c>
      <c r="CN190" s="12">
        <v>109.49</v>
      </c>
      <c r="CO190" s="12" t="s">
        <v>3419</v>
      </c>
      <c r="CP190" s="12">
        <v>1</v>
      </c>
      <c r="CQ190" s="12">
        <v>14</v>
      </c>
      <c r="CR190" s="12">
        <v>1</v>
      </c>
      <c r="CS190" s="12">
        <v>1592</v>
      </c>
      <c r="CT190" s="12" t="s">
        <v>718</v>
      </c>
      <c r="CU190" s="12" t="s">
        <v>1077</v>
      </c>
      <c r="CV190" s="12" t="s">
        <v>1077</v>
      </c>
      <c r="CW190" s="12"/>
      <c r="CX190" s="57"/>
    </row>
    <row r="191" spans="1:102" ht="16.5" x14ac:dyDescent="0.35">
      <c r="A191" s="56">
        <v>65</v>
      </c>
      <c r="B191" s="12" t="s">
        <v>3754</v>
      </c>
      <c r="C191" s="12">
        <v>65.099999999999994</v>
      </c>
      <c r="D191" s="12" t="s">
        <v>2322</v>
      </c>
      <c r="E191" s="12" t="s">
        <v>441</v>
      </c>
      <c r="F191" s="12">
        <v>3</v>
      </c>
      <c r="G191" s="12" t="s">
        <v>349</v>
      </c>
      <c r="H191" s="12" t="s">
        <v>2805</v>
      </c>
      <c r="I191" s="12" t="s">
        <v>1285</v>
      </c>
      <c r="J191" s="12" t="s">
        <v>556</v>
      </c>
      <c r="K191" s="12" t="s">
        <v>562</v>
      </c>
      <c r="L191" s="12" t="s">
        <v>558</v>
      </c>
      <c r="M191" s="12" t="s">
        <v>3237</v>
      </c>
      <c r="N191" s="12" t="s">
        <v>3435</v>
      </c>
      <c r="O191" s="12" t="s">
        <v>3400</v>
      </c>
      <c r="P191" s="12" t="s">
        <v>3401</v>
      </c>
      <c r="Q191" s="12">
        <v>0</v>
      </c>
      <c r="R191" s="12">
        <v>0</v>
      </c>
      <c r="S191" s="12">
        <v>0</v>
      </c>
      <c r="T191" s="12">
        <v>0</v>
      </c>
      <c r="U191" s="12">
        <v>0</v>
      </c>
      <c r="V191" s="12">
        <v>0</v>
      </c>
      <c r="W191" s="12">
        <v>1</v>
      </c>
      <c r="X191" s="12">
        <v>0</v>
      </c>
      <c r="Y191" s="12">
        <v>0</v>
      </c>
      <c r="Z191" s="12">
        <v>0</v>
      </c>
      <c r="AA191" s="12">
        <v>0</v>
      </c>
      <c r="AB191" s="12">
        <v>0</v>
      </c>
      <c r="AC191" s="12">
        <v>1</v>
      </c>
      <c r="AD191" s="12">
        <v>0</v>
      </c>
      <c r="AE191" s="12">
        <v>0</v>
      </c>
      <c r="AF191" s="12">
        <v>0</v>
      </c>
      <c r="AG191" s="12">
        <v>0</v>
      </c>
      <c r="AH191" s="12">
        <v>0</v>
      </c>
      <c r="AI191" s="12">
        <v>0</v>
      </c>
      <c r="AJ191" s="12">
        <v>0</v>
      </c>
      <c r="AK191" s="12">
        <v>0</v>
      </c>
      <c r="AL191" s="12" t="s">
        <v>607</v>
      </c>
      <c r="AM191" s="7" t="s">
        <v>668</v>
      </c>
      <c r="AN191" s="7" t="s">
        <v>705</v>
      </c>
      <c r="AO191" s="7">
        <v>2010</v>
      </c>
      <c r="AP191" s="12" t="s">
        <v>3235</v>
      </c>
      <c r="AQ191" s="12">
        <v>473</v>
      </c>
      <c r="AR191" s="12">
        <v>1</v>
      </c>
      <c r="AS191" s="12" t="s">
        <v>555</v>
      </c>
      <c r="AT191" s="7" t="s">
        <v>212</v>
      </c>
      <c r="AU191" s="12">
        <v>1</v>
      </c>
      <c r="AV191" s="12">
        <v>0</v>
      </c>
      <c r="AW191" s="12">
        <v>0</v>
      </c>
      <c r="AX191" s="12">
        <v>0</v>
      </c>
      <c r="AY191" s="7">
        <v>1</v>
      </c>
      <c r="AZ191" s="12">
        <v>0</v>
      </c>
      <c r="BA191" s="12">
        <v>0</v>
      </c>
      <c r="BB191" s="12">
        <v>0</v>
      </c>
      <c r="BC191" s="12">
        <v>1</v>
      </c>
      <c r="BD191" s="12">
        <v>0</v>
      </c>
      <c r="BE191" s="12">
        <v>0</v>
      </c>
      <c r="BF191" s="7" t="s">
        <v>772</v>
      </c>
      <c r="BG191" s="7" t="s">
        <v>2783</v>
      </c>
      <c r="BH191" s="7"/>
      <c r="BI191" s="7" t="s">
        <v>2816</v>
      </c>
      <c r="BJ191" s="12" t="s">
        <v>718</v>
      </c>
      <c r="BK191" s="12" t="s">
        <v>3463</v>
      </c>
      <c r="BL191" s="12" t="s">
        <v>3464</v>
      </c>
      <c r="BM191" s="7" t="s">
        <v>787</v>
      </c>
      <c r="BN191" s="7"/>
      <c r="BO191" s="12"/>
      <c r="BP191" s="12" t="s">
        <v>3545</v>
      </c>
      <c r="BQ191" s="12">
        <v>-5.6994000000000003E-2</v>
      </c>
      <c r="BR191" s="12" t="s">
        <v>3513</v>
      </c>
      <c r="BS191" s="12">
        <v>-0.13800000000000001</v>
      </c>
      <c r="BT191" s="12"/>
      <c r="BU191" s="12"/>
      <c r="BV191" s="12" t="s">
        <v>1077</v>
      </c>
      <c r="BW191" s="12" t="s">
        <v>1077</v>
      </c>
      <c r="BX191" s="12" t="s">
        <v>1077</v>
      </c>
      <c r="BY191" s="12">
        <v>-0.52</v>
      </c>
      <c r="BZ191" s="12"/>
      <c r="CA191" s="12" t="s">
        <v>1077</v>
      </c>
      <c r="CB191" s="12" t="s">
        <v>1077</v>
      </c>
      <c r="CC191" s="12" t="s">
        <v>1077</v>
      </c>
      <c r="CD191" s="12" t="s">
        <v>1077</v>
      </c>
      <c r="CE191" s="12" t="s">
        <v>1077</v>
      </c>
      <c r="CF191" s="12"/>
      <c r="CG191" s="12"/>
      <c r="CH191" s="12">
        <f>BQ191/BY191</f>
        <v>0.10960384615384615</v>
      </c>
      <c r="CI191" s="12" t="s">
        <v>3553</v>
      </c>
      <c r="CJ191" s="12">
        <v>0.44</v>
      </c>
      <c r="CK191" s="12" t="s">
        <v>3824</v>
      </c>
      <c r="CL191" s="12" t="s">
        <v>1077</v>
      </c>
      <c r="CM191" s="12" t="s">
        <v>1077</v>
      </c>
      <c r="CN191" s="12">
        <v>6.36</v>
      </c>
      <c r="CO191" s="12" t="s">
        <v>1043</v>
      </c>
      <c r="CP191" s="12">
        <v>1</v>
      </c>
      <c r="CQ191" s="12">
        <v>18</v>
      </c>
      <c r="CR191" s="12">
        <v>1</v>
      </c>
      <c r="CS191" s="12">
        <v>454</v>
      </c>
      <c r="CT191" s="12">
        <v>9.0969999999999995</v>
      </c>
      <c r="CU191" s="12">
        <v>0.41299999999999998</v>
      </c>
      <c r="CV191" s="12">
        <f>BS191*(CU191)</f>
        <v>-5.6994000000000003E-2</v>
      </c>
      <c r="CW191" s="12"/>
      <c r="CX191" s="57"/>
    </row>
    <row r="192" spans="1:102" ht="16.5" x14ac:dyDescent="0.35">
      <c r="A192" s="56">
        <v>24</v>
      </c>
      <c r="B192" s="12" t="s">
        <v>3715</v>
      </c>
      <c r="C192" s="12">
        <v>24.1</v>
      </c>
      <c r="D192" s="12" t="s">
        <v>1792</v>
      </c>
      <c r="E192" s="12" t="s">
        <v>334</v>
      </c>
      <c r="F192" s="12">
        <v>3</v>
      </c>
      <c r="G192" s="12" t="s">
        <v>349</v>
      </c>
      <c r="H192" s="12" t="s">
        <v>2805</v>
      </c>
      <c r="I192" s="12" t="s">
        <v>1285</v>
      </c>
      <c r="J192" s="12" t="s">
        <v>1139</v>
      </c>
      <c r="K192" s="12" t="s">
        <v>576</v>
      </c>
      <c r="L192" s="12" t="s">
        <v>1251</v>
      </c>
      <c r="M192" s="12" t="s">
        <v>3164</v>
      </c>
      <c r="N192" s="12"/>
      <c r="O192" s="12" t="s">
        <v>3400</v>
      </c>
      <c r="P192" s="12" t="s">
        <v>3402</v>
      </c>
      <c r="Q192" s="12">
        <v>1</v>
      </c>
      <c r="R192" s="12">
        <v>0</v>
      </c>
      <c r="S192" s="12">
        <v>0</v>
      </c>
      <c r="T192" s="12">
        <v>0</v>
      </c>
      <c r="U192" s="12">
        <v>0</v>
      </c>
      <c r="V192" s="12">
        <v>0</v>
      </c>
      <c r="W192" s="12">
        <v>0</v>
      </c>
      <c r="X192" s="12">
        <v>0</v>
      </c>
      <c r="Y192" s="12">
        <v>0</v>
      </c>
      <c r="Z192" s="12">
        <v>0</v>
      </c>
      <c r="AA192" s="12">
        <v>0</v>
      </c>
      <c r="AB192" s="12">
        <v>0</v>
      </c>
      <c r="AC192" s="12">
        <v>0</v>
      </c>
      <c r="AD192" s="12">
        <v>0</v>
      </c>
      <c r="AE192" s="12">
        <v>0</v>
      </c>
      <c r="AF192" s="12">
        <v>0</v>
      </c>
      <c r="AG192" s="12">
        <v>0</v>
      </c>
      <c r="AH192" s="12">
        <v>0</v>
      </c>
      <c r="AI192" s="12">
        <v>0</v>
      </c>
      <c r="AJ192" s="12">
        <v>1</v>
      </c>
      <c r="AK192" s="12">
        <v>0</v>
      </c>
      <c r="AL192" s="12" t="s">
        <v>3450</v>
      </c>
      <c r="AM192" s="7" t="s">
        <v>608</v>
      </c>
      <c r="AN192" s="7" t="s">
        <v>648</v>
      </c>
      <c r="AO192" s="7">
        <v>1994</v>
      </c>
      <c r="AP192" s="12" t="s">
        <v>3458</v>
      </c>
      <c r="AQ192" s="12">
        <v>2949</v>
      </c>
      <c r="AR192" s="12">
        <v>1</v>
      </c>
      <c r="AS192" s="12" t="s">
        <v>555</v>
      </c>
      <c r="AT192" s="7" t="s">
        <v>349</v>
      </c>
      <c r="AU192" s="12">
        <v>1</v>
      </c>
      <c r="AV192" s="12">
        <v>0</v>
      </c>
      <c r="AW192" s="12">
        <v>1</v>
      </c>
      <c r="AX192" s="12">
        <v>0</v>
      </c>
      <c r="AY192" s="7">
        <v>0</v>
      </c>
      <c r="AZ192" s="12">
        <v>1</v>
      </c>
      <c r="BA192" s="12">
        <v>1</v>
      </c>
      <c r="BB192" s="12">
        <v>1</v>
      </c>
      <c r="BC192" s="12">
        <v>1</v>
      </c>
      <c r="BD192" s="12">
        <v>0</v>
      </c>
      <c r="BE192" s="12">
        <v>1</v>
      </c>
      <c r="BF192" s="7" t="s">
        <v>2821</v>
      </c>
      <c r="BG192" s="7" t="s">
        <v>834</v>
      </c>
      <c r="BH192" s="7"/>
      <c r="BI192" s="7" t="s">
        <v>2819</v>
      </c>
      <c r="BJ192" s="12" t="s">
        <v>3460</v>
      </c>
      <c r="BK192" s="12" t="s">
        <v>1044</v>
      </c>
      <c r="BL192" s="12" t="s">
        <v>3480</v>
      </c>
      <c r="BM192" s="7" t="s">
        <v>787</v>
      </c>
      <c r="BN192" s="7" t="s">
        <v>775</v>
      </c>
      <c r="BO192" s="12"/>
      <c r="BP192" s="12"/>
      <c r="BQ192" s="12"/>
      <c r="BR192" s="12" t="s">
        <v>1077</v>
      </c>
      <c r="BS192" s="12">
        <v>-0.04</v>
      </c>
      <c r="BT192" s="12"/>
      <c r="BU192" s="12"/>
      <c r="BV192" s="12" t="s">
        <v>1077</v>
      </c>
      <c r="BW192" s="12" t="s">
        <v>1077</v>
      </c>
      <c r="BX192" s="12" t="s">
        <v>1077</v>
      </c>
      <c r="BY192" s="12">
        <v>-0.49</v>
      </c>
      <c r="BZ192" s="12"/>
      <c r="CA192" s="12" t="s">
        <v>1077</v>
      </c>
      <c r="CB192" s="12"/>
      <c r="CC192" s="12"/>
      <c r="CD192" s="12" t="s">
        <v>1077</v>
      </c>
      <c r="CE192" s="12" t="s">
        <v>1077</v>
      </c>
      <c r="CF192" s="12">
        <f>ABS(-0.68)</f>
        <v>0.68</v>
      </c>
      <c r="CG192" s="12"/>
      <c r="CH192" s="12"/>
      <c r="CI192" s="12"/>
      <c r="CJ192" s="12">
        <v>1.7000000000000001E-2</v>
      </c>
      <c r="CK192" s="12" t="s">
        <v>3828</v>
      </c>
      <c r="CL192" s="12" t="s">
        <v>1077</v>
      </c>
      <c r="CM192" s="12">
        <v>0</v>
      </c>
      <c r="CN192" s="12">
        <v>943.43</v>
      </c>
      <c r="CO192" s="12" t="s">
        <v>3419</v>
      </c>
      <c r="CP192" s="12">
        <v>1</v>
      </c>
      <c r="CQ192" s="12">
        <v>14</v>
      </c>
      <c r="CR192" s="12">
        <v>1</v>
      </c>
      <c r="CS192" s="12">
        <v>2934</v>
      </c>
      <c r="CT192" s="12" t="s">
        <v>718</v>
      </c>
      <c r="CU192" s="12" t="s">
        <v>1077</v>
      </c>
      <c r="CV192" s="12" t="s">
        <v>1077</v>
      </c>
      <c r="CW192" s="12"/>
      <c r="CX192" s="57"/>
    </row>
    <row r="193" spans="1:102" ht="16.5" x14ac:dyDescent="0.35">
      <c r="A193" s="56">
        <v>65</v>
      </c>
      <c r="B193" s="12" t="s">
        <v>3754</v>
      </c>
      <c r="C193" s="12">
        <v>65.400000000000006</v>
      </c>
      <c r="D193" s="12" t="s">
        <v>2289</v>
      </c>
      <c r="E193" s="12" t="s">
        <v>433</v>
      </c>
      <c r="F193" s="12">
        <v>3</v>
      </c>
      <c r="G193" s="12" t="s">
        <v>212</v>
      </c>
      <c r="H193" s="12" t="s">
        <v>2805</v>
      </c>
      <c r="I193" s="12" t="s">
        <v>349</v>
      </c>
      <c r="J193" s="12" t="s">
        <v>556</v>
      </c>
      <c r="K193" s="12" t="s">
        <v>562</v>
      </c>
      <c r="L193" s="12" t="s">
        <v>558</v>
      </c>
      <c r="M193" s="12" t="s">
        <v>3237</v>
      </c>
      <c r="N193" s="12" t="s">
        <v>3435</v>
      </c>
      <c r="O193" s="12" t="s">
        <v>3400</v>
      </c>
      <c r="P193" s="12" t="s">
        <v>3401</v>
      </c>
      <c r="Q193" s="12">
        <v>0</v>
      </c>
      <c r="R193" s="12">
        <v>0</v>
      </c>
      <c r="S193" s="12">
        <v>0</v>
      </c>
      <c r="T193" s="12">
        <v>0</v>
      </c>
      <c r="U193" s="12">
        <v>0</v>
      </c>
      <c r="V193" s="12">
        <v>0</v>
      </c>
      <c r="W193" s="12">
        <v>1</v>
      </c>
      <c r="X193" s="12">
        <v>0</v>
      </c>
      <c r="Y193" s="12">
        <v>0</v>
      </c>
      <c r="Z193" s="12">
        <v>0</v>
      </c>
      <c r="AA193" s="12">
        <v>0</v>
      </c>
      <c r="AB193" s="12">
        <v>0</v>
      </c>
      <c r="AC193" s="12">
        <v>1</v>
      </c>
      <c r="AD193" s="12">
        <v>0</v>
      </c>
      <c r="AE193" s="12">
        <v>0</v>
      </c>
      <c r="AF193" s="12">
        <v>0</v>
      </c>
      <c r="AG193" s="12">
        <v>0</v>
      </c>
      <c r="AH193" s="12">
        <v>0</v>
      </c>
      <c r="AI193" s="12">
        <v>0</v>
      </c>
      <c r="AJ193" s="12">
        <v>0</v>
      </c>
      <c r="AK193" s="12">
        <v>0</v>
      </c>
      <c r="AL193" s="12" t="s">
        <v>607</v>
      </c>
      <c r="AM193" s="7" t="s">
        <v>668</v>
      </c>
      <c r="AN193" s="7" t="s">
        <v>628</v>
      </c>
      <c r="AO193" s="7">
        <v>2010</v>
      </c>
      <c r="AP193" s="12" t="s">
        <v>3235</v>
      </c>
      <c r="AQ193" s="12">
        <v>473</v>
      </c>
      <c r="AR193" s="12">
        <v>1</v>
      </c>
      <c r="AS193" s="12" t="s">
        <v>555</v>
      </c>
      <c r="AT193" s="7" t="s">
        <v>212</v>
      </c>
      <c r="AU193" s="12">
        <v>1</v>
      </c>
      <c r="AV193" s="12">
        <v>0</v>
      </c>
      <c r="AW193" s="12">
        <v>0</v>
      </c>
      <c r="AX193" s="12">
        <v>0</v>
      </c>
      <c r="AY193" s="7">
        <v>1</v>
      </c>
      <c r="AZ193" s="12">
        <v>0</v>
      </c>
      <c r="BA193" s="12">
        <v>0</v>
      </c>
      <c r="BB193" s="12">
        <v>0</v>
      </c>
      <c r="BC193" s="12">
        <v>1</v>
      </c>
      <c r="BD193" s="12">
        <v>0</v>
      </c>
      <c r="BE193" s="12">
        <v>0</v>
      </c>
      <c r="BF193" s="7" t="s">
        <v>772</v>
      </c>
      <c r="BG193" s="7" t="s">
        <v>2782</v>
      </c>
      <c r="BH193" s="7"/>
      <c r="BI193" s="7" t="s">
        <v>2815</v>
      </c>
      <c r="BJ193" s="12" t="s">
        <v>718</v>
      </c>
      <c r="BK193" s="12" t="s">
        <v>3463</v>
      </c>
      <c r="BL193" s="12" t="s">
        <v>3464</v>
      </c>
      <c r="BM193" s="7" t="s">
        <v>787</v>
      </c>
      <c r="BN193" s="7"/>
      <c r="BO193" s="12"/>
      <c r="BP193" s="12" t="s">
        <v>3542</v>
      </c>
      <c r="BQ193" s="12">
        <v>-5.2838999999999997E-2</v>
      </c>
      <c r="BR193" s="12" t="s">
        <v>3513</v>
      </c>
      <c r="BS193" s="12">
        <v>-0.10299999999999999</v>
      </c>
      <c r="BT193" s="12"/>
      <c r="BU193" s="12"/>
      <c r="BV193" s="12" t="s">
        <v>1077</v>
      </c>
      <c r="BW193" s="12" t="s">
        <v>1077</v>
      </c>
      <c r="BX193" s="12" t="s">
        <v>1077</v>
      </c>
      <c r="BY193" s="12">
        <v>-0.49</v>
      </c>
      <c r="BZ193" s="12"/>
      <c r="CA193" s="12" t="s">
        <v>1077</v>
      </c>
      <c r="CB193" s="12" t="s">
        <v>1077</v>
      </c>
      <c r="CC193" s="12" t="s">
        <v>1077</v>
      </c>
      <c r="CD193" s="12" t="s">
        <v>1077</v>
      </c>
      <c r="CE193" s="12">
        <v>0.05</v>
      </c>
      <c r="CF193" s="12"/>
      <c r="CG193" s="12"/>
      <c r="CH193" s="12">
        <f>BQ193/BY193</f>
        <v>0.10783469387755101</v>
      </c>
      <c r="CI193" s="12" t="s">
        <v>3553</v>
      </c>
      <c r="CJ193" s="12">
        <v>0.36299999999999999</v>
      </c>
      <c r="CK193" s="12" t="s">
        <v>3824</v>
      </c>
      <c r="CL193" s="12" t="s">
        <v>1077</v>
      </c>
      <c r="CM193" s="12" t="s">
        <v>1077</v>
      </c>
      <c r="CN193" s="12">
        <v>1.73</v>
      </c>
      <c r="CO193" s="12" t="s">
        <v>1043</v>
      </c>
      <c r="CP193" s="12">
        <v>1</v>
      </c>
      <c r="CQ193" s="12">
        <v>21</v>
      </c>
      <c r="CR193" s="12">
        <v>1</v>
      </c>
      <c r="CS193" s="12">
        <v>451</v>
      </c>
      <c r="CT193" s="12">
        <v>9.3689999999999998</v>
      </c>
      <c r="CU193" s="12">
        <v>0.51300000000000001</v>
      </c>
      <c r="CV193" s="12">
        <f>BS193*(CU193)</f>
        <v>-5.2838999999999997E-2</v>
      </c>
      <c r="CW193" s="12"/>
      <c r="CX193" s="57"/>
    </row>
    <row r="194" spans="1:102" ht="16.5" x14ac:dyDescent="0.35">
      <c r="A194" s="56">
        <v>15</v>
      </c>
      <c r="B194" s="12" t="s">
        <v>3706</v>
      </c>
      <c r="C194" s="12">
        <v>15.7</v>
      </c>
      <c r="D194" s="12" t="s">
        <v>1564</v>
      </c>
      <c r="E194" s="12" t="s">
        <v>314</v>
      </c>
      <c r="F194" s="12" t="s">
        <v>3916</v>
      </c>
      <c r="G194" s="12" t="s">
        <v>212</v>
      </c>
      <c r="H194" s="12" t="s">
        <v>2805</v>
      </c>
      <c r="I194" s="12" t="s">
        <v>212</v>
      </c>
      <c r="J194" s="12" t="s">
        <v>556</v>
      </c>
      <c r="K194" s="12" t="s">
        <v>564</v>
      </c>
      <c r="L194" s="12" t="s">
        <v>558</v>
      </c>
      <c r="M194" s="12" t="s">
        <v>3164</v>
      </c>
      <c r="N194" s="12"/>
      <c r="O194" s="12" t="s">
        <v>3400</v>
      </c>
      <c r="P194" s="12" t="s">
        <v>3403</v>
      </c>
      <c r="Q194" s="12">
        <v>1</v>
      </c>
      <c r="R194" s="12">
        <v>0</v>
      </c>
      <c r="S194" s="12">
        <v>0</v>
      </c>
      <c r="T194" s="12">
        <v>0</v>
      </c>
      <c r="U194" s="12">
        <v>0</v>
      </c>
      <c r="V194" s="12">
        <v>0</v>
      </c>
      <c r="W194" s="12">
        <v>0</v>
      </c>
      <c r="X194" s="12">
        <v>0</v>
      </c>
      <c r="Y194" s="12">
        <v>0</v>
      </c>
      <c r="Z194" s="12">
        <v>0</v>
      </c>
      <c r="AA194" s="12">
        <v>0</v>
      </c>
      <c r="AB194" s="12">
        <v>1</v>
      </c>
      <c r="AC194" s="12">
        <v>0</v>
      </c>
      <c r="AD194" s="12">
        <v>0</v>
      </c>
      <c r="AE194" s="12">
        <v>0</v>
      </c>
      <c r="AF194" s="12">
        <v>0</v>
      </c>
      <c r="AG194" s="12">
        <v>0</v>
      </c>
      <c r="AH194" s="12">
        <v>0</v>
      </c>
      <c r="AI194" s="12">
        <v>0</v>
      </c>
      <c r="AJ194" s="12">
        <v>0</v>
      </c>
      <c r="AK194" s="12">
        <v>0</v>
      </c>
      <c r="AL194" s="12" t="s">
        <v>3448</v>
      </c>
      <c r="AM194" s="7" t="s">
        <v>608</v>
      </c>
      <c r="AN194" s="7" t="s">
        <v>634</v>
      </c>
      <c r="AO194" s="7">
        <v>2000</v>
      </c>
      <c r="AP194" s="12" t="s">
        <v>3458</v>
      </c>
      <c r="AQ194" s="12">
        <v>3307</v>
      </c>
      <c r="AR194" s="12">
        <v>1</v>
      </c>
      <c r="AS194" s="12" t="s">
        <v>555</v>
      </c>
      <c r="AT194" s="7" t="s">
        <v>349</v>
      </c>
      <c r="AU194" s="12">
        <v>0</v>
      </c>
      <c r="AV194" s="12">
        <v>0</v>
      </c>
      <c r="AW194" s="12">
        <v>0</v>
      </c>
      <c r="AX194" s="12">
        <v>0</v>
      </c>
      <c r="AY194" s="7">
        <v>0</v>
      </c>
      <c r="AZ194" s="12">
        <v>0</v>
      </c>
      <c r="BA194" s="12">
        <v>1</v>
      </c>
      <c r="BB194" s="12">
        <v>1</v>
      </c>
      <c r="BC194" s="12">
        <v>0</v>
      </c>
      <c r="BD194" s="12">
        <v>0</v>
      </c>
      <c r="BE194" s="12">
        <v>0</v>
      </c>
      <c r="BF194" s="7" t="s">
        <v>3259</v>
      </c>
      <c r="BG194" s="7" t="s">
        <v>819</v>
      </c>
      <c r="BH194" s="7">
        <v>1</v>
      </c>
      <c r="BI194" s="7" t="s">
        <v>3253</v>
      </c>
      <c r="BJ194" s="12" t="s">
        <v>3460</v>
      </c>
      <c r="BK194" s="12" t="s">
        <v>3472</v>
      </c>
      <c r="BL194" s="12" t="s">
        <v>3474</v>
      </c>
      <c r="BM194" s="7" t="s">
        <v>787</v>
      </c>
      <c r="BN194" s="7"/>
      <c r="BO194" s="12" t="s">
        <v>1208</v>
      </c>
      <c r="BP194" s="12" t="s">
        <v>1262</v>
      </c>
      <c r="BQ194" s="12"/>
      <c r="BR194" s="12" t="s">
        <v>1077</v>
      </c>
      <c r="BS194" s="12">
        <v>-1.6776</v>
      </c>
      <c r="BT194" s="12"/>
      <c r="BU194" s="12">
        <f>EXP(BS194)</f>
        <v>0.18682181076861895</v>
      </c>
      <c r="BV194" s="12" t="s">
        <v>3416</v>
      </c>
      <c r="BW194" s="12" t="s">
        <v>1077</v>
      </c>
      <c r="BX194" s="12" t="s">
        <v>1077</v>
      </c>
      <c r="BY194" s="12">
        <v>-0.48</v>
      </c>
      <c r="BZ194" s="12"/>
      <c r="CA194" s="12" t="s">
        <v>1077</v>
      </c>
      <c r="CB194" s="12" t="s">
        <v>1077</v>
      </c>
      <c r="CC194" s="12" t="s">
        <v>1077</v>
      </c>
      <c r="CD194" s="12" t="s">
        <v>1077</v>
      </c>
      <c r="CE194" s="12">
        <v>0.1</v>
      </c>
      <c r="CF194" s="12"/>
      <c r="CG194" s="12"/>
      <c r="CH194" s="12"/>
      <c r="CI194" s="12"/>
      <c r="CJ194" s="12">
        <v>0.59599999999999997</v>
      </c>
      <c r="CK194" s="12" t="s">
        <v>3828</v>
      </c>
      <c r="CL194" s="12" t="s">
        <v>1077</v>
      </c>
      <c r="CM194" s="12" t="s">
        <v>1077</v>
      </c>
      <c r="CN194" s="12" t="s">
        <v>1077</v>
      </c>
      <c r="CO194" s="12" t="s">
        <v>1077</v>
      </c>
      <c r="CP194" s="12"/>
      <c r="CQ194" s="12"/>
      <c r="CR194" s="12"/>
      <c r="CS194" s="12" t="s">
        <v>1077</v>
      </c>
      <c r="CT194" s="12" t="s">
        <v>1077</v>
      </c>
      <c r="CU194" s="12">
        <v>2.6017111925964728E-2</v>
      </c>
      <c r="CV194" s="12" t="s">
        <v>1137</v>
      </c>
      <c r="CW194" s="12"/>
      <c r="CX194" s="57"/>
    </row>
    <row r="195" spans="1:102" ht="16.5" x14ac:dyDescent="0.35">
      <c r="A195" s="56">
        <v>65</v>
      </c>
      <c r="B195" s="12" t="s">
        <v>3754</v>
      </c>
      <c r="C195" s="12">
        <v>65.2</v>
      </c>
      <c r="D195" s="12" t="s">
        <v>2299</v>
      </c>
      <c r="E195" s="12" t="s">
        <v>431</v>
      </c>
      <c r="F195" s="12">
        <v>3</v>
      </c>
      <c r="G195" s="12" t="s">
        <v>349</v>
      </c>
      <c r="H195" s="12" t="s">
        <v>2805</v>
      </c>
      <c r="I195" s="12" t="s">
        <v>1285</v>
      </c>
      <c r="J195" s="12" t="s">
        <v>556</v>
      </c>
      <c r="K195" s="12" t="s">
        <v>562</v>
      </c>
      <c r="L195" s="12" t="s">
        <v>558</v>
      </c>
      <c r="M195" s="12" t="s">
        <v>3237</v>
      </c>
      <c r="N195" s="12" t="s">
        <v>3435</v>
      </c>
      <c r="O195" s="12" t="s">
        <v>3400</v>
      </c>
      <c r="P195" s="12" t="s">
        <v>3401</v>
      </c>
      <c r="Q195" s="12">
        <v>0</v>
      </c>
      <c r="R195" s="12">
        <v>0</v>
      </c>
      <c r="S195" s="12">
        <v>0</v>
      </c>
      <c r="T195" s="12">
        <v>0</v>
      </c>
      <c r="U195" s="12">
        <v>0</v>
      </c>
      <c r="V195" s="12">
        <v>0</v>
      </c>
      <c r="W195" s="12">
        <v>1</v>
      </c>
      <c r="X195" s="12">
        <v>0</v>
      </c>
      <c r="Y195" s="12">
        <v>0</v>
      </c>
      <c r="Z195" s="12">
        <v>0</v>
      </c>
      <c r="AA195" s="12">
        <v>0</v>
      </c>
      <c r="AB195" s="12">
        <v>0</v>
      </c>
      <c r="AC195" s="12">
        <v>1</v>
      </c>
      <c r="AD195" s="12">
        <v>0</v>
      </c>
      <c r="AE195" s="12">
        <v>0</v>
      </c>
      <c r="AF195" s="12">
        <v>0</v>
      </c>
      <c r="AG195" s="12">
        <v>0</v>
      </c>
      <c r="AH195" s="12">
        <v>0</v>
      </c>
      <c r="AI195" s="12">
        <v>0</v>
      </c>
      <c r="AJ195" s="12">
        <v>0</v>
      </c>
      <c r="AK195" s="12">
        <v>0</v>
      </c>
      <c r="AL195" s="12" t="s">
        <v>607</v>
      </c>
      <c r="AM195" s="7" t="s">
        <v>668</v>
      </c>
      <c r="AN195" s="7" t="s">
        <v>628</v>
      </c>
      <c r="AO195" s="7">
        <v>2010</v>
      </c>
      <c r="AP195" s="12" t="s">
        <v>3235</v>
      </c>
      <c r="AQ195" s="12">
        <v>473</v>
      </c>
      <c r="AR195" s="12">
        <v>1</v>
      </c>
      <c r="AS195" s="12" t="s">
        <v>555</v>
      </c>
      <c r="AT195" s="7" t="s">
        <v>212</v>
      </c>
      <c r="AU195" s="12">
        <v>1</v>
      </c>
      <c r="AV195" s="12">
        <v>0</v>
      </c>
      <c r="AW195" s="12">
        <v>0</v>
      </c>
      <c r="AX195" s="12">
        <v>0</v>
      </c>
      <c r="AY195" s="7">
        <v>1</v>
      </c>
      <c r="AZ195" s="12">
        <v>0</v>
      </c>
      <c r="BA195" s="12">
        <v>0</v>
      </c>
      <c r="BB195" s="12">
        <v>0</v>
      </c>
      <c r="BC195" s="12">
        <v>1</v>
      </c>
      <c r="BD195" s="12">
        <v>0</v>
      </c>
      <c r="BE195" s="12">
        <v>0</v>
      </c>
      <c r="BF195" s="7" t="s">
        <v>772</v>
      </c>
      <c r="BG195" s="7" t="s">
        <v>2783</v>
      </c>
      <c r="BH195" s="7"/>
      <c r="BI195" s="7" t="s">
        <v>2816</v>
      </c>
      <c r="BJ195" s="12" t="s">
        <v>718</v>
      </c>
      <c r="BK195" s="12" t="s">
        <v>3463</v>
      </c>
      <c r="BL195" s="12" t="s">
        <v>3481</v>
      </c>
      <c r="BM195" s="7" t="s">
        <v>787</v>
      </c>
      <c r="BN195" s="7"/>
      <c r="BO195" s="12"/>
      <c r="BP195" s="12" t="s">
        <v>3545</v>
      </c>
      <c r="BQ195" s="12">
        <v>-8.2880000000000002E-3</v>
      </c>
      <c r="BR195" s="12" t="s">
        <v>3513</v>
      </c>
      <c r="BS195" s="12">
        <v>-0.112</v>
      </c>
      <c r="BT195" s="12"/>
      <c r="BU195" s="12"/>
      <c r="BV195" s="12" t="s">
        <v>1077</v>
      </c>
      <c r="BW195" s="12" t="s">
        <v>1077</v>
      </c>
      <c r="BX195" s="12" t="s">
        <v>1077</v>
      </c>
      <c r="BY195" s="12">
        <v>-0.47</v>
      </c>
      <c r="BZ195" s="12"/>
      <c r="CA195" s="12" t="s">
        <v>1077</v>
      </c>
      <c r="CB195" s="12" t="s">
        <v>1077</v>
      </c>
      <c r="CC195" s="12" t="s">
        <v>1077</v>
      </c>
      <c r="CD195" s="12" t="s">
        <v>1077</v>
      </c>
      <c r="CE195" s="12" t="s">
        <v>1077</v>
      </c>
      <c r="CF195" s="12"/>
      <c r="CG195" s="12"/>
      <c r="CH195" s="12">
        <f>BQ195/BY195</f>
        <v>1.7634042553191492E-2</v>
      </c>
      <c r="CI195" s="12" t="s">
        <v>3553</v>
      </c>
      <c r="CJ195" s="12">
        <v>0.41499999999999998</v>
      </c>
      <c r="CK195" s="12" t="s">
        <v>3824</v>
      </c>
      <c r="CL195" s="12" t="s">
        <v>1077</v>
      </c>
      <c r="CM195" s="12" t="s">
        <v>1077</v>
      </c>
      <c r="CN195" s="12">
        <v>3.55</v>
      </c>
      <c r="CO195" s="12" t="s">
        <v>1043</v>
      </c>
      <c r="CP195" s="12">
        <v>1</v>
      </c>
      <c r="CQ195" s="12">
        <v>18</v>
      </c>
      <c r="CR195" s="12">
        <v>1</v>
      </c>
      <c r="CS195" s="12">
        <v>454</v>
      </c>
      <c r="CT195" s="12">
        <v>9.3689999999999998</v>
      </c>
      <c r="CU195" s="12">
        <v>7.3999999999999996E-2</v>
      </c>
      <c r="CV195" s="12">
        <f>BS195*(CU195)</f>
        <v>-8.2880000000000002E-3</v>
      </c>
      <c r="CW195" s="12"/>
      <c r="CX195" s="57"/>
    </row>
    <row r="196" spans="1:102" ht="16.5" x14ac:dyDescent="0.35">
      <c r="A196" s="56">
        <v>15</v>
      </c>
      <c r="B196" s="12" t="s">
        <v>3706</v>
      </c>
      <c r="C196" s="12">
        <v>15.25</v>
      </c>
      <c r="D196" s="12" t="s">
        <v>1657</v>
      </c>
      <c r="E196" s="12" t="s">
        <v>305</v>
      </c>
      <c r="F196" s="12">
        <v>3</v>
      </c>
      <c r="G196" s="12" t="s">
        <v>349</v>
      </c>
      <c r="H196" s="12" t="s">
        <v>2805</v>
      </c>
      <c r="I196" s="12" t="s">
        <v>1285</v>
      </c>
      <c r="J196" s="12" t="s">
        <v>556</v>
      </c>
      <c r="K196" s="12" t="s">
        <v>564</v>
      </c>
      <c r="L196" s="12" t="s">
        <v>558</v>
      </c>
      <c r="M196" s="12" t="s">
        <v>3164</v>
      </c>
      <c r="N196" s="12"/>
      <c r="O196" s="12" t="s">
        <v>3400</v>
      </c>
      <c r="P196" s="12" t="s">
        <v>3403</v>
      </c>
      <c r="Q196" s="12">
        <v>1</v>
      </c>
      <c r="R196" s="12">
        <v>0</v>
      </c>
      <c r="S196" s="12">
        <v>0</v>
      </c>
      <c r="T196" s="12">
        <v>0</v>
      </c>
      <c r="U196" s="12">
        <v>0</v>
      </c>
      <c r="V196" s="12">
        <v>0</v>
      </c>
      <c r="W196" s="12">
        <v>0</v>
      </c>
      <c r="X196" s="12">
        <v>0</v>
      </c>
      <c r="Y196" s="12">
        <v>0</v>
      </c>
      <c r="Z196" s="12">
        <v>0</v>
      </c>
      <c r="AA196" s="12">
        <v>0</v>
      </c>
      <c r="AB196" s="12">
        <v>1</v>
      </c>
      <c r="AC196" s="12">
        <v>0</v>
      </c>
      <c r="AD196" s="12">
        <v>0</v>
      </c>
      <c r="AE196" s="12">
        <v>0</v>
      </c>
      <c r="AF196" s="12">
        <v>0</v>
      </c>
      <c r="AG196" s="12">
        <v>0</v>
      </c>
      <c r="AH196" s="12">
        <v>0</v>
      </c>
      <c r="AI196" s="12">
        <v>0</v>
      </c>
      <c r="AJ196" s="12">
        <v>0</v>
      </c>
      <c r="AK196" s="12">
        <v>0</v>
      </c>
      <c r="AL196" s="12" t="s">
        <v>3448</v>
      </c>
      <c r="AM196" s="7" t="s">
        <v>608</v>
      </c>
      <c r="AN196" s="7" t="s">
        <v>636</v>
      </c>
      <c r="AO196" s="7">
        <v>2000</v>
      </c>
      <c r="AP196" s="12" t="s">
        <v>3458</v>
      </c>
      <c r="AQ196" s="12">
        <v>385</v>
      </c>
      <c r="AR196" s="12">
        <v>2</v>
      </c>
      <c r="AS196" s="12" t="s">
        <v>755</v>
      </c>
      <c r="AT196" s="7" t="s">
        <v>349</v>
      </c>
      <c r="AU196" s="12">
        <v>0</v>
      </c>
      <c r="AV196" s="12">
        <v>0</v>
      </c>
      <c r="AW196" s="12">
        <v>0</v>
      </c>
      <c r="AX196" s="12">
        <v>0</v>
      </c>
      <c r="AY196" s="7">
        <v>0</v>
      </c>
      <c r="AZ196" s="12">
        <v>0</v>
      </c>
      <c r="BA196" s="12">
        <v>1</v>
      </c>
      <c r="BB196" s="12">
        <v>1</v>
      </c>
      <c r="BC196" s="12">
        <v>0</v>
      </c>
      <c r="BD196" s="12">
        <v>0</v>
      </c>
      <c r="BE196" s="12">
        <v>0</v>
      </c>
      <c r="BF196" s="7" t="s">
        <v>766</v>
      </c>
      <c r="BG196" s="7" t="s">
        <v>821</v>
      </c>
      <c r="BH196" s="7"/>
      <c r="BI196" s="7" t="s">
        <v>2807</v>
      </c>
      <c r="BJ196" s="12" t="s">
        <v>3460</v>
      </c>
      <c r="BK196" s="12" t="s">
        <v>3472</v>
      </c>
      <c r="BL196" s="12" t="s">
        <v>3474</v>
      </c>
      <c r="BM196" s="7" t="s">
        <v>787</v>
      </c>
      <c r="BN196" s="7"/>
      <c r="BO196" s="12"/>
      <c r="BP196" s="12"/>
      <c r="BQ196" s="12" t="s">
        <v>1077</v>
      </c>
      <c r="BR196" s="12" t="s">
        <v>1077</v>
      </c>
      <c r="BS196" s="12">
        <v>-0.75900000000000001</v>
      </c>
      <c r="BT196" s="12"/>
      <c r="BU196" s="12"/>
      <c r="BV196" s="12" t="s">
        <v>1077</v>
      </c>
      <c r="BW196" s="12" t="s">
        <v>1077</v>
      </c>
      <c r="BX196" s="12" t="s">
        <v>1077</v>
      </c>
      <c r="BY196" s="12">
        <v>-0.46</v>
      </c>
      <c r="BZ196" s="12"/>
      <c r="CA196" s="12" t="s">
        <v>1077</v>
      </c>
      <c r="CB196" s="12" t="s">
        <v>1077</v>
      </c>
      <c r="CC196" s="12" t="s">
        <v>1077</v>
      </c>
      <c r="CD196" s="12" t="s">
        <v>1077</v>
      </c>
      <c r="CE196" s="12" t="s">
        <v>1077</v>
      </c>
      <c r="CF196" s="12"/>
      <c r="CG196" s="12"/>
      <c r="CH196" s="12"/>
      <c r="CI196" s="12"/>
      <c r="CJ196" s="12">
        <v>8.5000000000000006E-2</v>
      </c>
      <c r="CK196" s="12" t="s">
        <v>3828</v>
      </c>
      <c r="CL196" s="12" t="s">
        <v>1077</v>
      </c>
      <c r="CM196" s="12" t="s">
        <v>1077</v>
      </c>
      <c r="CN196" s="12" t="s">
        <v>1077</v>
      </c>
      <c r="CO196" s="12" t="s">
        <v>1077</v>
      </c>
      <c r="CP196" s="12">
        <v>1</v>
      </c>
      <c r="CQ196" s="12">
        <v>3</v>
      </c>
      <c r="CR196" s="12">
        <v>1</v>
      </c>
      <c r="CS196" s="12">
        <v>381</v>
      </c>
      <c r="CT196" s="12" t="s">
        <v>718</v>
      </c>
      <c r="CU196" s="12">
        <v>13.87</v>
      </c>
      <c r="CV196" s="12" t="s">
        <v>1077</v>
      </c>
      <c r="CW196" s="12"/>
      <c r="CX196" s="57"/>
    </row>
    <row r="197" spans="1:102" ht="16.5" x14ac:dyDescent="0.35">
      <c r="A197" s="56">
        <v>47</v>
      </c>
      <c r="B197" s="12" t="s">
        <v>3737</v>
      </c>
      <c r="C197" s="12">
        <v>47.7</v>
      </c>
      <c r="D197" s="12" t="s">
        <v>2088</v>
      </c>
      <c r="E197" s="12" t="s">
        <v>389</v>
      </c>
      <c r="F197" s="12">
        <v>3</v>
      </c>
      <c r="G197" s="12" t="s">
        <v>349</v>
      </c>
      <c r="H197" s="12" t="s">
        <v>2805</v>
      </c>
      <c r="I197" s="12" t="s">
        <v>1285</v>
      </c>
      <c r="J197" s="12" t="s">
        <v>556</v>
      </c>
      <c r="K197" s="12" t="s">
        <v>573</v>
      </c>
      <c r="L197" s="12" t="s">
        <v>558</v>
      </c>
      <c r="M197" s="12" t="s">
        <v>3164</v>
      </c>
      <c r="N197" s="12"/>
      <c r="O197" s="12" t="s">
        <v>3400</v>
      </c>
      <c r="P197" s="12" t="s">
        <v>3401</v>
      </c>
      <c r="Q197" s="12">
        <v>1</v>
      </c>
      <c r="R197" s="12">
        <v>0</v>
      </c>
      <c r="S197" s="12">
        <v>0</v>
      </c>
      <c r="T197" s="12">
        <v>0</v>
      </c>
      <c r="U197" s="12">
        <v>0</v>
      </c>
      <c r="V197" s="12">
        <v>0</v>
      </c>
      <c r="W197" s="12">
        <v>0</v>
      </c>
      <c r="X197" s="12">
        <v>0</v>
      </c>
      <c r="Y197" s="12">
        <v>0</v>
      </c>
      <c r="Z197" s="12">
        <v>0</v>
      </c>
      <c r="AA197" s="12">
        <v>0</v>
      </c>
      <c r="AB197" s="12">
        <v>0</v>
      </c>
      <c r="AC197" s="12">
        <v>0</v>
      </c>
      <c r="AD197" s="12">
        <v>0</v>
      </c>
      <c r="AE197" s="12">
        <v>0</v>
      </c>
      <c r="AF197" s="12">
        <v>0</v>
      </c>
      <c r="AG197" s="12">
        <v>0</v>
      </c>
      <c r="AH197" s="12">
        <v>0</v>
      </c>
      <c r="AI197" s="12">
        <v>0</v>
      </c>
      <c r="AJ197" s="12">
        <v>1</v>
      </c>
      <c r="AK197" s="12">
        <v>0</v>
      </c>
      <c r="AL197" s="12" t="s">
        <v>607</v>
      </c>
      <c r="AM197" s="7" t="s">
        <v>608</v>
      </c>
      <c r="AN197" s="7" t="s">
        <v>614</v>
      </c>
      <c r="AO197" s="7" t="s">
        <v>684</v>
      </c>
      <c r="AP197" s="12" t="s">
        <v>3235</v>
      </c>
      <c r="AQ197" s="12">
        <v>6369</v>
      </c>
      <c r="AR197" s="12">
        <v>108</v>
      </c>
      <c r="AS197" s="12" t="s">
        <v>755</v>
      </c>
      <c r="AT197" s="7" t="s">
        <v>212</v>
      </c>
      <c r="AU197" s="12">
        <v>0</v>
      </c>
      <c r="AV197" s="12">
        <v>0</v>
      </c>
      <c r="AW197" s="12">
        <v>1</v>
      </c>
      <c r="AX197" s="12">
        <v>1</v>
      </c>
      <c r="AY197" s="7">
        <v>0</v>
      </c>
      <c r="AZ197" s="12">
        <v>0</v>
      </c>
      <c r="BA197" s="12">
        <v>1</v>
      </c>
      <c r="BB197" s="12">
        <v>1</v>
      </c>
      <c r="BC197" s="12">
        <v>0</v>
      </c>
      <c r="BD197" s="12">
        <v>0</v>
      </c>
      <c r="BE197" s="12">
        <v>1</v>
      </c>
      <c r="BF197" s="7" t="s">
        <v>3258</v>
      </c>
      <c r="BG197" s="7" t="s">
        <v>850</v>
      </c>
      <c r="BH197" s="7"/>
      <c r="BI197" s="7" t="s">
        <v>2810</v>
      </c>
      <c r="BJ197" s="12" t="s">
        <v>718</v>
      </c>
      <c r="BK197" s="12" t="s">
        <v>1044</v>
      </c>
      <c r="BL197" s="12" t="s">
        <v>3473</v>
      </c>
      <c r="BM197" s="7" t="s">
        <v>790</v>
      </c>
      <c r="BN197" s="7"/>
      <c r="BO197" s="12"/>
      <c r="BP197" s="12" t="s">
        <v>3548</v>
      </c>
      <c r="BQ197" s="12">
        <v>-4.0000000000000001E-3</v>
      </c>
      <c r="BR197" s="12" t="s">
        <v>3429</v>
      </c>
      <c r="BS197" s="12">
        <v>-4.0000000000000001E-3</v>
      </c>
      <c r="BT197" s="12"/>
      <c r="BU197" s="12"/>
      <c r="BV197" s="12" t="s">
        <v>1077</v>
      </c>
      <c r="BW197" s="12" t="s">
        <v>1077</v>
      </c>
      <c r="BX197" s="12" t="s">
        <v>1077</v>
      </c>
      <c r="BY197" s="12">
        <v>-0.46</v>
      </c>
      <c r="BZ197" s="12"/>
      <c r="CA197" s="12" t="s">
        <v>1077</v>
      </c>
      <c r="CB197" s="12" t="s">
        <v>1077</v>
      </c>
      <c r="CC197" s="12" t="s">
        <v>1077</v>
      </c>
      <c r="CD197" s="12" t="s">
        <v>1077</v>
      </c>
      <c r="CE197" s="12" t="s">
        <v>1077</v>
      </c>
      <c r="CF197" s="12"/>
      <c r="CG197" s="12"/>
      <c r="CH197" s="12">
        <f>BQ197/BY197</f>
        <v>8.6956521739130436E-3</v>
      </c>
      <c r="CI197" s="12" t="s">
        <v>3553</v>
      </c>
      <c r="CJ197" s="12">
        <v>0.95920000000000005</v>
      </c>
      <c r="CK197" s="12" t="s">
        <v>3824</v>
      </c>
      <c r="CL197" s="12" t="s">
        <v>1077</v>
      </c>
      <c r="CM197" s="12" t="s">
        <v>1077</v>
      </c>
      <c r="CN197" s="12" t="s">
        <v>1077</v>
      </c>
      <c r="CO197" s="12" t="s">
        <v>1077</v>
      </c>
      <c r="CP197" s="12">
        <v>1</v>
      </c>
      <c r="CQ197" s="12">
        <v>24</v>
      </c>
      <c r="CR197" s="12">
        <v>1</v>
      </c>
      <c r="CS197" s="12">
        <v>6344</v>
      </c>
      <c r="CT197" s="12" t="s">
        <v>1077</v>
      </c>
      <c r="CU197" s="12" t="s">
        <v>1077</v>
      </c>
      <c r="CV197" s="12" t="s">
        <v>1077</v>
      </c>
      <c r="CW197" s="12"/>
      <c r="CX197" s="57"/>
    </row>
    <row r="198" spans="1:102" ht="16.5" x14ac:dyDescent="0.35">
      <c r="A198" s="56">
        <v>95</v>
      </c>
      <c r="B198" s="12" t="s">
        <v>3785</v>
      </c>
      <c r="C198" s="12">
        <v>95.3</v>
      </c>
      <c r="D198" s="12" t="s">
        <v>2515</v>
      </c>
      <c r="E198" s="12" t="s">
        <v>504</v>
      </c>
      <c r="F198" s="12">
        <v>3</v>
      </c>
      <c r="G198" s="12" t="s">
        <v>349</v>
      </c>
      <c r="H198" s="12" t="s">
        <v>2805</v>
      </c>
      <c r="I198" s="12" t="s">
        <v>1285</v>
      </c>
      <c r="J198" s="12" t="s">
        <v>1156</v>
      </c>
      <c r="K198" s="12" t="s">
        <v>564</v>
      </c>
      <c r="L198" s="12" t="s">
        <v>558</v>
      </c>
      <c r="M198" s="12" t="s">
        <v>3164</v>
      </c>
      <c r="N198" s="12"/>
      <c r="O198" s="12" t="s">
        <v>3400</v>
      </c>
      <c r="P198" s="12" t="s">
        <v>3403</v>
      </c>
      <c r="Q198" s="12">
        <v>0</v>
      </c>
      <c r="R198" s="12">
        <v>0</v>
      </c>
      <c r="S198" s="12">
        <v>0</v>
      </c>
      <c r="T198" s="12">
        <v>0</v>
      </c>
      <c r="U198" s="12">
        <v>0</v>
      </c>
      <c r="V198" s="12">
        <v>0</v>
      </c>
      <c r="W198" s="12">
        <v>1</v>
      </c>
      <c r="X198" s="12">
        <v>0</v>
      </c>
      <c r="Y198" s="12">
        <v>0</v>
      </c>
      <c r="Z198" s="12">
        <v>0</v>
      </c>
      <c r="AA198" s="12">
        <v>0</v>
      </c>
      <c r="AB198" s="12">
        <v>1</v>
      </c>
      <c r="AC198" s="12">
        <v>0</v>
      </c>
      <c r="AD198" s="12">
        <v>0</v>
      </c>
      <c r="AE198" s="12">
        <v>0</v>
      </c>
      <c r="AF198" s="12">
        <v>0</v>
      </c>
      <c r="AG198" s="12">
        <v>0</v>
      </c>
      <c r="AH198" s="12">
        <v>0</v>
      </c>
      <c r="AI198" s="12">
        <v>0</v>
      </c>
      <c r="AJ198" s="12">
        <v>0</v>
      </c>
      <c r="AK198" s="12">
        <v>0</v>
      </c>
      <c r="AL198" s="12" t="s">
        <v>3448</v>
      </c>
      <c r="AM198" s="7" t="s">
        <v>608</v>
      </c>
      <c r="AN198" s="7" t="s">
        <v>645</v>
      </c>
      <c r="AO198" s="7" t="s">
        <v>739</v>
      </c>
      <c r="AP198" s="12" t="s">
        <v>691</v>
      </c>
      <c r="AQ198" s="12">
        <v>9101</v>
      </c>
      <c r="AR198" s="12" t="s">
        <v>757</v>
      </c>
      <c r="AS198" s="12" t="s">
        <v>554</v>
      </c>
      <c r="AT198" s="7" t="s">
        <v>212</v>
      </c>
      <c r="AU198" s="12">
        <v>0</v>
      </c>
      <c r="AV198" s="12">
        <v>0</v>
      </c>
      <c r="AW198" s="12">
        <v>0</v>
      </c>
      <c r="AX198" s="12">
        <v>0</v>
      </c>
      <c r="AY198" s="7">
        <v>0</v>
      </c>
      <c r="AZ198" s="12">
        <v>0</v>
      </c>
      <c r="BA198" s="12">
        <v>0</v>
      </c>
      <c r="BB198" s="12">
        <v>0</v>
      </c>
      <c r="BC198" s="12">
        <v>0</v>
      </c>
      <c r="BD198" s="12">
        <v>0</v>
      </c>
      <c r="BE198" s="12">
        <v>1</v>
      </c>
      <c r="BF198" s="7" t="s">
        <v>766</v>
      </c>
      <c r="BG198" s="7" t="s">
        <v>1154</v>
      </c>
      <c r="BH198" s="7"/>
      <c r="BI198" s="7" t="s">
        <v>2808</v>
      </c>
      <c r="BJ198" s="12" t="s">
        <v>3460</v>
      </c>
      <c r="BK198" s="12" t="s">
        <v>1044</v>
      </c>
      <c r="BL198" s="12" t="s">
        <v>3480</v>
      </c>
      <c r="BM198" s="7" t="s">
        <v>787</v>
      </c>
      <c r="BN198" s="7"/>
      <c r="BO198" s="12"/>
      <c r="BP198" s="12"/>
      <c r="BQ198" s="12" t="s">
        <v>1077</v>
      </c>
      <c r="BR198" s="12" t="s">
        <v>1077</v>
      </c>
      <c r="BS198" s="12">
        <v>-7.6000000000000004E-5</v>
      </c>
      <c r="BT198" s="12"/>
      <c r="BU198" s="12"/>
      <c r="BV198" s="12" t="s">
        <v>1077</v>
      </c>
      <c r="BW198" s="12" t="s">
        <v>1077</v>
      </c>
      <c r="BX198" s="12" t="s">
        <v>1077</v>
      </c>
      <c r="BY198" s="12">
        <v>-0.46</v>
      </c>
      <c r="BZ198" s="12"/>
      <c r="CA198" s="12" t="s">
        <v>1077</v>
      </c>
      <c r="CB198" s="12" t="s">
        <v>1077</v>
      </c>
      <c r="CC198" s="12" t="s">
        <v>1077</v>
      </c>
      <c r="CD198" s="12" t="s">
        <v>1077</v>
      </c>
      <c r="CE198" s="12">
        <v>0.64400000000000002</v>
      </c>
      <c r="CF198" s="12">
        <v>1.65E-4</v>
      </c>
      <c r="CG198" s="12" t="s">
        <v>1252</v>
      </c>
      <c r="CH198" s="12"/>
      <c r="CI198" s="12"/>
      <c r="CJ198" s="12">
        <v>1.3599999999999999E-2</v>
      </c>
      <c r="CK198" s="12" t="s">
        <v>3828</v>
      </c>
      <c r="CL198" s="12" t="s">
        <v>1077</v>
      </c>
      <c r="CM198" s="12" t="s">
        <v>1077</v>
      </c>
      <c r="CN198" s="12">
        <v>1.5668999999999999E-2</v>
      </c>
      <c r="CO198" s="12" t="s">
        <v>1060</v>
      </c>
      <c r="CP198" s="12">
        <v>1</v>
      </c>
      <c r="CQ198" s="12">
        <v>14</v>
      </c>
      <c r="CR198" s="12">
        <v>1</v>
      </c>
      <c r="CS198" s="12">
        <v>9086</v>
      </c>
      <c r="CT198" s="12">
        <v>1.325E-3</v>
      </c>
      <c r="CU198" s="12" t="s">
        <v>1155</v>
      </c>
      <c r="CV198" s="12"/>
      <c r="CW198" s="12"/>
      <c r="CX198" s="57"/>
    </row>
    <row r="199" spans="1:102" ht="16.5" x14ac:dyDescent="0.35">
      <c r="A199" s="56">
        <v>65</v>
      </c>
      <c r="B199" s="12" t="s">
        <v>3754</v>
      </c>
      <c r="C199" s="12">
        <v>65.7</v>
      </c>
      <c r="D199" s="12" t="s">
        <v>2291</v>
      </c>
      <c r="E199" s="12" t="s">
        <v>438</v>
      </c>
      <c r="F199" s="12">
        <v>3</v>
      </c>
      <c r="G199" s="12" t="s">
        <v>349</v>
      </c>
      <c r="H199" s="12" t="s">
        <v>2805</v>
      </c>
      <c r="I199" s="12" t="s">
        <v>1285</v>
      </c>
      <c r="J199" s="12" t="s">
        <v>556</v>
      </c>
      <c r="K199" s="12" t="s">
        <v>562</v>
      </c>
      <c r="L199" s="12" t="s">
        <v>558</v>
      </c>
      <c r="M199" s="12" t="s">
        <v>3237</v>
      </c>
      <c r="N199" s="12" t="s">
        <v>3435</v>
      </c>
      <c r="O199" s="12" t="s">
        <v>3400</v>
      </c>
      <c r="P199" s="12" t="s">
        <v>3401</v>
      </c>
      <c r="Q199" s="12">
        <v>0</v>
      </c>
      <c r="R199" s="12">
        <v>0</v>
      </c>
      <c r="S199" s="12">
        <v>0</v>
      </c>
      <c r="T199" s="12">
        <v>0</v>
      </c>
      <c r="U199" s="12">
        <v>0</v>
      </c>
      <c r="V199" s="12">
        <v>0</v>
      </c>
      <c r="W199" s="12">
        <v>1</v>
      </c>
      <c r="X199" s="12">
        <v>0</v>
      </c>
      <c r="Y199" s="12">
        <v>0</v>
      </c>
      <c r="Z199" s="12">
        <v>0</v>
      </c>
      <c r="AA199" s="12">
        <v>0</v>
      </c>
      <c r="AB199" s="12">
        <v>0</v>
      </c>
      <c r="AC199" s="12">
        <v>1</v>
      </c>
      <c r="AD199" s="12">
        <v>0</v>
      </c>
      <c r="AE199" s="12">
        <v>0</v>
      </c>
      <c r="AF199" s="12">
        <v>0</v>
      </c>
      <c r="AG199" s="12">
        <v>0</v>
      </c>
      <c r="AH199" s="12">
        <v>0</v>
      </c>
      <c r="AI199" s="12">
        <v>0</v>
      </c>
      <c r="AJ199" s="12">
        <v>0</v>
      </c>
      <c r="AK199" s="12">
        <v>0</v>
      </c>
      <c r="AL199" s="12" t="s">
        <v>607</v>
      </c>
      <c r="AM199" s="7" t="s">
        <v>668</v>
      </c>
      <c r="AN199" s="7" t="s">
        <v>705</v>
      </c>
      <c r="AO199" s="7">
        <v>2010</v>
      </c>
      <c r="AP199" s="12" t="s">
        <v>3235</v>
      </c>
      <c r="AQ199" s="12">
        <v>473</v>
      </c>
      <c r="AR199" s="12">
        <v>1</v>
      </c>
      <c r="AS199" s="12" t="s">
        <v>555</v>
      </c>
      <c r="AT199" s="7" t="s">
        <v>212</v>
      </c>
      <c r="AU199" s="12">
        <v>1</v>
      </c>
      <c r="AV199" s="12">
        <v>0</v>
      </c>
      <c r="AW199" s="12">
        <v>0</v>
      </c>
      <c r="AX199" s="12">
        <v>0</v>
      </c>
      <c r="AY199" s="7">
        <v>1</v>
      </c>
      <c r="AZ199" s="12">
        <v>0</v>
      </c>
      <c r="BA199" s="12">
        <v>0</v>
      </c>
      <c r="BB199" s="12">
        <v>0</v>
      </c>
      <c r="BC199" s="12">
        <v>1</v>
      </c>
      <c r="BD199" s="12">
        <v>0</v>
      </c>
      <c r="BE199" s="12">
        <v>0</v>
      </c>
      <c r="BF199" s="7" t="s">
        <v>772</v>
      </c>
      <c r="BG199" s="7" t="s">
        <v>2782</v>
      </c>
      <c r="BH199" s="7"/>
      <c r="BI199" s="7" t="s">
        <v>2815</v>
      </c>
      <c r="BJ199" s="12" t="s">
        <v>718</v>
      </c>
      <c r="BK199" s="12" t="s">
        <v>3463</v>
      </c>
      <c r="BL199" s="12" t="s">
        <v>3481</v>
      </c>
      <c r="BM199" s="7" t="s">
        <v>787</v>
      </c>
      <c r="BN199" s="7"/>
      <c r="BO199" s="12"/>
      <c r="BP199" s="12" t="s">
        <v>3545</v>
      </c>
      <c r="BQ199" s="12">
        <v>-3.2625000000000001E-2</v>
      </c>
      <c r="BR199" s="12" t="s">
        <v>3513</v>
      </c>
      <c r="BS199" s="12">
        <v>-7.4999999999999997E-2</v>
      </c>
      <c r="BT199" s="12"/>
      <c r="BU199" s="12"/>
      <c r="BV199" s="12" t="s">
        <v>1077</v>
      </c>
      <c r="BW199" s="12" t="s">
        <v>1077</v>
      </c>
      <c r="BX199" s="12" t="s">
        <v>1077</v>
      </c>
      <c r="BY199" s="12">
        <v>-0.45</v>
      </c>
      <c r="BZ199" s="12"/>
      <c r="CA199" s="12" t="s">
        <v>1077</v>
      </c>
      <c r="CB199" s="12" t="s">
        <v>1077</v>
      </c>
      <c r="CC199" s="12" t="s">
        <v>1077</v>
      </c>
      <c r="CD199" s="12" t="s">
        <v>1077</v>
      </c>
      <c r="CE199" s="12" t="s">
        <v>1077</v>
      </c>
      <c r="CF199" s="12"/>
      <c r="CG199" s="12"/>
      <c r="CH199" s="12">
        <f>BQ199/BY199</f>
        <v>7.2499999999999995E-2</v>
      </c>
      <c r="CI199" s="12" t="s">
        <v>3553</v>
      </c>
      <c r="CJ199" s="12">
        <v>0.52200000000000002</v>
      </c>
      <c r="CK199" s="12" t="s">
        <v>3824</v>
      </c>
      <c r="CL199" s="12" t="s">
        <v>1077</v>
      </c>
      <c r="CM199" s="12" t="s">
        <v>1077</v>
      </c>
      <c r="CN199" s="12">
        <v>5.68</v>
      </c>
      <c r="CO199" s="12" t="s">
        <v>1043</v>
      </c>
      <c r="CP199" s="12">
        <v>1</v>
      </c>
      <c r="CQ199" s="12">
        <v>18</v>
      </c>
      <c r="CR199" s="12">
        <v>1</v>
      </c>
      <c r="CS199" s="12">
        <v>454</v>
      </c>
      <c r="CT199" s="12">
        <v>9.0969999999999995</v>
      </c>
      <c r="CU199" s="12">
        <v>0.435</v>
      </c>
      <c r="CV199" s="12">
        <f>BS199*(CU199)</f>
        <v>-3.2625000000000001E-2</v>
      </c>
      <c r="CW199" s="12"/>
      <c r="CX199" s="57"/>
    </row>
    <row r="200" spans="1:102" ht="16.5" x14ac:dyDescent="0.35">
      <c r="A200" s="56">
        <v>45</v>
      </c>
      <c r="B200" s="12" t="s">
        <v>3736</v>
      </c>
      <c r="C200" s="12">
        <v>45.1</v>
      </c>
      <c r="D200" s="12" t="s">
        <v>2075</v>
      </c>
      <c r="E200" s="12" t="s">
        <v>380</v>
      </c>
      <c r="F200" s="12">
        <v>3</v>
      </c>
      <c r="G200" s="12" t="s">
        <v>349</v>
      </c>
      <c r="H200" s="12" t="s">
        <v>2805</v>
      </c>
      <c r="I200" s="12" t="s">
        <v>1285</v>
      </c>
      <c r="J200" s="12" t="s">
        <v>556</v>
      </c>
      <c r="K200" s="12" t="s">
        <v>564</v>
      </c>
      <c r="L200" s="12" t="s">
        <v>558</v>
      </c>
      <c r="M200" s="12" t="s">
        <v>3237</v>
      </c>
      <c r="N200" s="12" t="s">
        <v>3437</v>
      </c>
      <c r="O200" s="12" t="s">
        <v>3400</v>
      </c>
      <c r="P200" s="12" t="s">
        <v>3402</v>
      </c>
      <c r="Q200" s="12">
        <v>1</v>
      </c>
      <c r="R200" s="12">
        <v>0</v>
      </c>
      <c r="S200" s="12">
        <v>0</v>
      </c>
      <c r="T200" s="12">
        <v>0</v>
      </c>
      <c r="U200" s="12">
        <v>0</v>
      </c>
      <c r="V200" s="12">
        <v>0</v>
      </c>
      <c r="W200" s="12">
        <v>0</v>
      </c>
      <c r="X200" s="12">
        <v>0</v>
      </c>
      <c r="Y200" s="12">
        <v>0</v>
      </c>
      <c r="Z200" s="12">
        <v>0</v>
      </c>
      <c r="AA200" s="12">
        <v>0</v>
      </c>
      <c r="AB200" s="12">
        <v>0</v>
      </c>
      <c r="AC200" s="12">
        <v>0</v>
      </c>
      <c r="AD200" s="12">
        <v>0</v>
      </c>
      <c r="AE200" s="12">
        <v>0</v>
      </c>
      <c r="AF200" s="12">
        <v>0</v>
      </c>
      <c r="AG200" s="12">
        <v>0</v>
      </c>
      <c r="AH200" s="12">
        <v>0</v>
      </c>
      <c r="AI200" s="12">
        <v>0</v>
      </c>
      <c r="AJ200" s="12">
        <v>1</v>
      </c>
      <c r="AK200" s="12">
        <v>0</v>
      </c>
      <c r="AL200" s="12" t="s">
        <v>678</v>
      </c>
      <c r="AM200" s="7" t="s">
        <v>631</v>
      </c>
      <c r="AN200" s="7" t="s">
        <v>679</v>
      </c>
      <c r="AO200" s="7">
        <v>2012</v>
      </c>
      <c r="AP200" s="12" t="s">
        <v>3235</v>
      </c>
      <c r="AQ200" s="12">
        <v>200</v>
      </c>
      <c r="AR200" s="12">
        <v>1</v>
      </c>
      <c r="AS200" s="12" t="s">
        <v>555</v>
      </c>
      <c r="AT200" s="7" t="s">
        <v>212</v>
      </c>
      <c r="AU200" s="12">
        <v>1</v>
      </c>
      <c r="AV200" s="12">
        <v>0</v>
      </c>
      <c r="AW200" s="12">
        <v>0</v>
      </c>
      <c r="AX200" s="12">
        <v>1</v>
      </c>
      <c r="AY200" s="7">
        <v>1</v>
      </c>
      <c r="AZ200" s="12">
        <v>0</v>
      </c>
      <c r="BA200" s="12">
        <v>0</v>
      </c>
      <c r="BB200" s="12">
        <v>0</v>
      </c>
      <c r="BC200" s="12">
        <v>1</v>
      </c>
      <c r="BD200" s="12">
        <v>1</v>
      </c>
      <c r="BE200" s="12">
        <v>0</v>
      </c>
      <c r="BF200" s="7" t="s">
        <v>2820</v>
      </c>
      <c r="BG200" s="7" t="s">
        <v>888</v>
      </c>
      <c r="BH200" s="7">
        <v>1</v>
      </c>
      <c r="BI200" s="7" t="s">
        <v>3257</v>
      </c>
      <c r="BJ200" s="12" t="s">
        <v>718</v>
      </c>
      <c r="BK200" s="12" t="s">
        <v>776</v>
      </c>
      <c r="BL200" s="12" t="s">
        <v>3471</v>
      </c>
      <c r="BM200" s="7" t="s">
        <v>787</v>
      </c>
      <c r="BN200" s="7"/>
      <c r="BO200" s="12"/>
      <c r="BP200" s="12"/>
      <c r="BQ200" s="12" t="s">
        <v>1077</v>
      </c>
      <c r="BR200" s="12" t="s">
        <v>1077</v>
      </c>
      <c r="BS200" s="12">
        <v>-2.1000000000000001E-2</v>
      </c>
      <c r="BT200" s="12"/>
      <c r="BU200" s="12"/>
      <c r="BV200" s="12" t="s">
        <v>1077</v>
      </c>
      <c r="BW200" s="12" t="s">
        <v>1077</v>
      </c>
      <c r="BX200" s="12" t="s">
        <v>1077</v>
      </c>
      <c r="BY200" s="12">
        <f>BS200/CF200</f>
        <v>-0.40384615384615391</v>
      </c>
      <c r="BZ200" s="12" t="s">
        <v>3562</v>
      </c>
      <c r="CA200" s="12" t="s">
        <v>1077</v>
      </c>
      <c r="CB200" s="12" t="s">
        <v>1077</v>
      </c>
      <c r="CC200" s="12" t="s">
        <v>1077</v>
      </c>
      <c r="CD200" s="12" t="s">
        <v>1077</v>
      </c>
      <c r="CE200" s="12">
        <v>0.69199999999999995</v>
      </c>
      <c r="CF200" s="12">
        <v>5.1999999999999998E-2</v>
      </c>
      <c r="CG200" s="12"/>
      <c r="CH200" s="12"/>
      <c r="CI200" s="12"/>
      <c r="CJ200" s="12">
        <v>0.26900000000000002</v>
      </c>
      <c r="CK200" s="12" t="s">
        <v>3828</v>
      </c>
      <c r="CL200" s="12" t="s">
        <v>1077</v>
      </c>
      <c r="CM200" s="12" t="s">
        <v>1077</v>
      </c>
      <c r="CN200" s="12" t="s">
        <v>1077</v>
      </c>
      <c r="CO200" s="12" t="s">
        <v>1077</v>
      </c>
      <c r="CP200" s="12">
        <v>1</v>
      </c>
      <c r="CQ200" s="12">
        <v>23</v>
      </c>
      <c r="CR200" s="12">
        <v>1</v>
      </c>
      <c r="CS200" s="12">
        <v>176</v>
      </c>
      <c r="CT200" s="12">
        <v>0.14299999999999999</v>
      </c>
      <c r="CU200" s="12" t="s">
        <v>1077</v>
      </c>
      <c r="CV200" s="12" t="s">
        <v>1077</v>
      </c>
      <c r="CW200" s="12"/>
      <c r="CX200" s="57"/>
    </row>
    <row r="201" spans="1:102" ht="16.5" x14ac:dyDescent="0.35">
      <c r="A201" s="56">
        <v>44</v>
      </c>
      <c r="B201" s="12" t="s">
        <v>3735</v>
      </c>
      <c r="C201" s="12">
        <v>44.1</v>
      </c>
      <c r="D201" s="12" t="s">
        <v>2058</v>
      </c>
      <c r="E201" s="12" t="s">
        <v>345</v>
      </c>
      <c r="F201" s="12">
        <v>3</v>
      </c>
      <c r="G201" s="12" t="s">
        <v>349</v>
      </c>
      <c r="H201" s="12" t="s">
        <v>2805</v>
      </c>
      <c r="I201" s="12" t="s">
        <v>1285</v>
      </c>
      <c r="J201" s="12" t="s">
        <v>560</v>
      </c>
      <c r="K201" s="12" t="s">
        <v>564</v>
      </c>
      <c r="L201" s="12" t="s">
        <v>1216</v>
      </c>
      <c r="M201" s="12" t="s">
        <v>3237</v>
      </c>
      <c r="N201" s="12" t="s">
        <v>3436</v>
      </c>
      <c r="O201" s="12" t="s">
        <v>3400</v>
      </c>
      <c r="P201" s="12" t="s">
        <v>3403</v>
      </c>
      <c r="Q201" s="12">
        <v>1</v>
      </c>
      <c r="R201" s="12">
        <v>0</v>
      </c>
      <c r="S201" s="12">
        <v>0</v>
      </c>
      <c r="T201" s="12">
        <v>0</v>
      </c>
      <c r="U201" s="12">
        <v>0</v>
      </c>
      <c r="V201" s="12">
        <v>0</v>
      </c>
      <c r="W201" s="12">
        <v>0</v>
      </c>
      <c r="X201" s="12">
        <v>0</v>
      </c>
      <c r="Y201" s="12">
        <v>0</v>
      </c>
      <c r="Z201" s="12">
        <v>0</v>
      </c>
      <c r="AA201" s="12">
        <v>0</v>
      </c>
      <c r="AB201" s="12">
        <v>1</v>
      </c>
      <c r="AC201" s="12">
        <v>0</v>
      </c>
      <c r="AD201" s="12">
        <v>0</v>
      </c>
      <c r="AE201" s="12">
        <v>0</v>
      </c>
      <c r="AF201" s="12">
        <v>0</v>
      </c>
      <c r="AG201" s="12">
        <v>0</v>
      </c>
      <c r="AH201" s="12">
        <v>0</v>
      </c>
      <c r="AI201" s="12">
        <v>0</v>
      </c>
      <c r="AJ201" s="12">
        <v>0</v>
      </c>
      <c r="AK201" s="12">
        <v>0</v>
      </c>
      <c r="AL201" s="12" t="s">
        <v>3448</v>
      </c>
      <c r="AM201" s="7" t="s">
        <v>608</v>
      </c>
      <c r="AN201" s="7" t="s">
        <v>614</v>
      </c>
      <c r="AO201" s="7">
        <v>2000</v>
      </c>
      <c r="AP201" s="12" t="s">
        <v>3458</v>
      </c>
      <c r="AQ201" s="12">
        <v>82</v>
      </c>
      <c r="AR201" s="12">
        <v>1</v>
      </c>
      <c r="AS201" s="12" t="s">
        <v>555</v>
      </c>
      <c r="AT201" s="7" t="s">
        <v>212</v>
      </c>
      <c r="AU201" s="12">
        <v>1</v>
      </c>
      <c r="AV201" s="12">
        <v>0</v>
      </c>
      <c r="AW201" s="12">
        <v>1</v>
      </c>
      <c r="AX201" s="12">
        <v>0</v>
      </c>
      <c r="AY201" s="7">
        <v>0</v>
      </c>
      <c r="AZ201" s="12">
        <v>0</v>
      </c>
      <c r="BA201" s="12">
        <v>1</v>
      </c>
      <c r="BB201" s="12">
        <v>1</v>
      </c>
      <c r="BC201" s="12">
        <v>0</v>
      </c>
      <c r="BD201" s="12">
        <v>1</v>
      </c>
      <c r="BE201" s="12">
        <v>0</v>
      </c>
      <c r="BF201" s="7" t="s">
        <v>3258</v>
      </c>
      <c r="BG201" s="7" t="s">
        <v>887</v>
      </c>
      <c r="BH201" s="7"/>
      <c r="BI201" s="7" t="s">
        <v>2810</v>
      </c>
      <c r="BJ201" s="12" t="s">
        <v>3460</v>
      </c>
      <c r="BK201" s="12" t="s">
        <v>3472</v>
      </c>
      <c r="BL201" s="12" t="s">
        <v>3476</v>
      </c>
      <c r="BM201" s="7" t="s">
        <v>787</v>
      </c>
      <c r="BN201" s="7"/>
      <c r="BO201" s="12"/>
      <c r="BP201" s="12" t="s">
        <v>3538</v>
      </c>
      <c r="BQ201" s="12">
        <v>-2.9000000000000001E-2</v>
      </c>
      <c r="BR201" s="12" t="s">
        <v>3429</v>
      </c>
      <c r="BS201" s="12">
        <v>-2.9000000000000001E-2</v>
      </c>
      <c r="BT201" s="12"/>
      <c r="BU201" s="12">
        <f>EXP(BS201)</f>
        <v>0.97141646446660479</v>
      </c>
      <c r="BV201" s="12" t="s">
        <v>3416</v>
      </c>
      <c r="BW201" s="12">
        <v>-1.6E-2</v>
      </c>
      <c r="BX201" s="12" t="s">
        <v>3422</v>
      </c>
      <c r="BY201" s="12">
        <v>-0.40200000000000002</v>
      </c>
      <c r="BZ201" s="12"/>
      <c r="CA201" s="12" t="s">
        <v>1077</v>
      </c>
      <c r="CB201" s="12"/>
      <c r="CC201" s="12"/>
      <c r="CD201" s="12" t="s">
        <v>1077</v>
      </c>
      <c r="CE201" s="12">
        <v>0.68899999999999995</v>
      </c>
      <c r="CF201" s="12">
        <v>7.2999999999999995E-2</v>
      </c>
      <c r="CG201" s="12"/>
      <c r="CH201" s="12">
        <f>BQ201/BY201</f>
        <v>7.2139303482587069E-2</v>
      </c>
      <c r="CI201" s="12" t="s">
        <v>3553</v>
      </c>
      <c r="CJ201" s="12">
        <v>0.89900000000000002</v>
      </c>
      <c r="CK201" s="12" t="s">
        <v>3828</v>
      </c>
      <c r="CL201" s="12" t="s">
        <v>1077</v>
      </c>
      <c r="CM201" s="12">
        <v>0</v>
      </c>
      <c r="CN201" s="12">
        <v>91.123000000000005</v>
      </c>
      <c r="CO201" s="12" t="s">
        <v>3427</v>
      </c>
      <c r="CP201" s="12">
        <v>1</v>
      </c>
      <c r="CQ201" s="12">
        <v>7</v>
      </c>
      <c r="CR201" s="12">
        <v>1</v>
      </c>
      <c r="CS201" s="12">
        <v>74</v>
      </c>
      <c r="CT201" s="12" t="s">
        <v>1077</v>
      </c>
      <c r="CU201" s="12" t="s">
        <v>1077</v>
      </c>
      <c r="CV201" s="12" t="s">
        <v>1077</v>
      </c>
      <c r="CW201" s="12"/>
      <c r="CX201" s="57"/>
    </row>
    <row r="202" spans="1:102" ht="16.5" x14ac:dyDescent="0.35">
      <c r="A202" s="56">
        <v>15</v>
      </c>
      <c r="B202" s="12" t="s">
        <v>3706</v>
      </c>
      <c r="C202" s="12">
        <v>15.29</v>
      </c>
      <c r="D202" s="12" t="s">
        <v>1724</v>
      </c>
      <c r="E202" s="12" t="s">
        <v>309</v>
      </c>
      <c r="F202" s="12">
        <v>3</v>
      </c>
      <c r="G202" s="12" t="s">
        <v>349</v>
      </c>
      <c r="H202" s="12" t="s">
        <v>2805</v>
      </c>
      <c r="I202" s="12" t="s">
        <v>1285</v>
      </c>
      <c r="J202" s="12" t="s">
        <v>556</v>
      </c>
      <c r="K202" s="12" t="s">
        <v>564</v>
      </c>
      <c r="L202" s="12" t="s">
        <v>558</v>
      </c>
      <c r="M202" s="12" t="s">
        <v>3164</v>
      </c>
      <c r="N202" s="12"/>
      <c r="O202" s="12" t="s">
        <v>3400</v>
      </c>
      <c r="P202" s="12" t="s">
        <v>3403</v>
      </c>
      <c r="Q202" s="12">
        <v>1</v>
      </c>
      <c r="R202" s="12">
        <v>0</v>
      </c>
      <c r="S202" s="12">
        <v>0</v>
      </c>
      <c r="T202" s="12">
        <v>0</v>
      </c>
      <c r="U202" s="12">
        <v>0</v>
      </c>
      <c r="V202" s="12">
        <v>0</v>
      </c>
      <c r="W202" s="12">
        <v>0</v>
      </c>
      <c r="X202" s="12">
        <v>0</v>
      </c>
      <c r="Y202" s="12">
        <v>0</v>
      </c>
      <c r="Z202" s="12">
        <v>0</v>
      </c>
      <c r="AA202" s="12">
        <v>0</v>
      </c>
      <c r="AB202" s="12">
        <v>1</v>
      </c>
      <c r="AC202" s="12">
        <v>0</v>
      </c>
      <c r="AD202" s="12">
        <v>0</v>
      </c>
      <c r="AE202" s="12">
        <v>0</v>
      </c>
      <c r="AF202" s="12">
        <v>0</v>
      </c>
      <c r="AG202" s="12">
        <v>0</v>
      </c>
      <c r="AH202" s="12">
        <v>0</v>
      </c>
      <c r="AI202" s="12">
        <v>0</v>
      </c>
      <c r="AJ202" s="12">
        <v>0</v>
      </c>
      <c r="AK202" s="12">
        <v>0</v>
      </c>
      <c r="AL202" s="12" t="s">
        <v>3448</v>
      </c>
      <c r="AM202" s="7" t="s">
        <v>608</v>
      </c>
      <c r="AN202" s="7" t="s">
        <v>635</v>
      </c>
      <c r="AO202" s="7">
        <v>2000</v>
      </c>
      <c r="AP202" s="12" t="s">
        <v>3458</v>
      </c>
      <c r="AQ202" s="12">
        <v>583</v>
      </c>
      <c r="AR202" s="12">
        <v>2</v>
      </c>
      <c r="AS202" s="12" t="s">
        <v>755</v>
      </c>
      <c r="AT202" s="7" t="s">
        <v>349</v>
      </c>
      <c r="AU202" s="12">
        <v>0</v>
      </c>
      <c r="AV202" s="12">
        <v>0</v>
      </c>
      <c r="AW202" s="12">
        <v>0</v>
      </c>
      <c r="AX202" s="12">
        <v>0</v>
      </c>
      <c r="AY202" s="7">
        <v>0</v>
      </c>
      <c r="AZ202" s="12">
        <v>0</v>
      </c>
      <c r="BA202" s="12">
        <v>1</v>
      </c>
      <c r="BB202" s="12">
        <v>1</v>
      </c>
      <c r="BC202" s="12">
        <v>0</v>
      </c>
      <c r="BD202" s="12">
        <v>0</v>
      </c>
      <c r="BE202" s="12">
        <v>0</v>
      </c>
      <c r="BF202" s="7" t="s">
        <v>3259</v>
      </c>
      <c r="BG202" s="7" t="s">
        <v>813</v>
      </c>
      <c r="BH202" s="7">
        <v>1</v>
      </c>
      <c r="BI202" s="7" t="s">
        <v>3253</v>
      </c>
      <c r="BJ202" s="12" t="s">
        <v>3460</v>
      </c>
      <c r="BK202" s="12" t="s">
        <v>3472</v>
      </c>
      <c r="BL202" s="12" t="s">
        <v>3474</v>
      </c>
      <c r="BM202" s="7" t="s">
        <v>787</v>
      </c>
      <c r="BN202" s="7"/>
      <c r="BO202" s="12"/>
      <c r="BP202" s="12"/>
      <c r="BQ202" s="12"/>
      <c r="BR202" s="12" t="s">
        <v>1077</v>
      </c>
      <c r="BS202" s="12">
        <v>-3.621</v>
      </c>
      <c r="BT202" s="12"/>
      <c r="BU202" s="12"/>
      <c r="BV202" s="12" t="s">
        <v>1077</v>
      </c>
      <c r="BW202" s="12" t="s">
        <v>1077</v>
      </c>
      <c r="BX202" s="12" t="s">
        <v>1077</v>
      </c>
      <c r="BY202" s="12">
        <v>-0.4</v>
      </c>
      <c r="BZ202" s="12"/>
      <c r="CA202" s="12" t="s">
        <v>1077</v>
      </c>
      <c r="CB202" s="12" t="s">
        <v>1077</v>
      </c>
      <c r="CC202" s="12" t="s">
        <v>1077</v>
      </c>
      <c r="CD202" s="12" t="s">
        <v>1077</v>
      </c>
      <c r="CE202" s="12" t="s">
        <v>1077</v>
      </c>
      <c r="CF202" s="12"/>
      <c r="CG202" s="12"/>
      <c r="CH202" s="12"/>
      <c r="CI202" s="12"/>
      <c r="CJ202" s="12">
        <v>0.112</v>
      </c>
      <c r="CK202" s="12" t="s">
        <v>3828</v>
      </c>
      <c r="CL202" s="12" t="s">
        <v>1077</v>
      </c>
      <c r="CM202" s="12" t="s">
        <v>1077</v>
      </c>
      <c r="CN202" s="12" t="s">
        <v>1077</v>
      </c>
      <c r="CO202" s="12" t="s">
        <v>1077</v>
      </c>
      <c r="CP202" s="12">
        <v>1</v>
      </c>
      <c r="CQ202" s="12">
        <v>16</v>
      </c>
      <c r="CR202" s="12">
        <v>1</v>
      </c>
      <c r="CS202" s="12">
        <v>566</v>
      </c>
      <c r="CT202" s="12" t="s">
        <v>1077</v>
      </c>
      <c r="CU202" s="12">
        <v>4.0509865549153132E-2</v>
      </c>
      <c r="CV202" s="12"/>
      <c r="CW202" s="12"/>
      <c r="CX202" s="57"/>
    </row>
    <row r="203" spans="1:102" ht="16.5" x14ac:dyDescent="0.35">
      <c r="A203" s="56">
        <v>15</v>
      </c>
      <c r="B203" s="12" t="s">
        <v>3706</v>
      </c>
      <c r="C203" s="12">
        <v>15.3</v>
      </c>
      <c r="D203" s="12" t="s">
        <v>1731</v>
      </c>
      <c r="E203" s="12" t="s">
        <v>319</v>
      </c>
      <c r="F203" s="12">
        <v>3</v>
      </c>
      <c r="G203" s="12" t="s">
        <v>349</v>
      </c>
      <c r="H203" s="12" t="s">
        <v>2805</v>
      </c>
      <c r="I203" s="12" t="s">
        <v>1285</v>
      </c>
      <c r="J203" s="12" t="s">
        <v>556</v>
      </c>
      <c r="K203" s="12" t="s">
        <v>564</v>
      </c>
      <c r="L203" s="12" t="s">
        <v>558</v>
      </c>
      <c r="M203" s="12" t="s">
        <v>3164</v>
      </c>
      <c r="N203" s="12"/>
      <c r="O203" s="12" t="s">
        <v>3400</v>
      </c>
      <c r="P203" s="12" t="s">
        <v>3403</v>
      </c>
      <c r="Q203" s="12">
        <v>1</v>
      </c>
      <c r="R203" s="12">
        <v>0</v>
      </c>
      <c r="S203" s="12">
        <v>0</v>
      </c>
      <c r="T203" s="12">
        <v>0</v>
      </c>
      <c r="U203" s="12">
        <v>0</v>
      </c>
      <c r="V203" s="12">
        <v>0</v>
      </c>
      <c r="W203" s="12">
        <v>0</v>
      </c>
      <c r="X203" s="12">
        <v>0</v>
      </c>
      <c r="Y203" s="12">
        <v>0</v>
      </c>
      <c r="Z203" s="12">
        <v>0</v>
      </c>
      <c r="AA203" s="12">
        <v>0</v>
      </c>
      <c r="AB203" s="12">
        <v>1</v>
      </c>
      <c r="AC203" s="12">
        <v>0</v>
      </c>
      <c r="AD203" s="12">
        <v>0</v>
      </c>
      <c r="AE203" s="12">
        <v>0</v>
      </c>
      <c r="AF203" s="12">
        <v>0</v>
      </c>
      <c r="AG203" s="12">
        <v>0</v>
      </c>
      <c r="AH203" s="12">
        <v>0</v>
      </c>
      <c r="AI203" s="12">
        <v>0</v>
      </c>
      <c r="AJ203" s="12">
        <v>0</v>
      </c>
      <c r="AK203" s="12">
        <v>0</v>
      </c>
      <c r="AL203" s="12" t="s">
        <v>3448</v>
      </c>
      <c r="AM203" s="7" t="s">
        <v>608</v>
      </c>
      <c r="AN203" s="7" t="s">
        <v>636</v>
      </c>
      <c r="AO203" s="7">
        <v>2000</v>
      </c>
      <c r="AP203" s="12" t="s">
        <v>3458</v>
      </c>
      <c r="AQ203" s="12">
        <v>385</v>
      </c>
      <c r="AR203" s="12">
        <v>2</v>
      </c>
      <c r="AS203" s="12" t="s">
        <v>755</v>
      </c>
      <c r="AT203" s="7" t="s">
        <v>212</v>
      </c>
      <c r="AU203" s="12">
        <v>0</v>
      </c>
      <c r="AV203" s="12">
        <v>0</v>
      </c>
      <c r="AW203" s="12">
        <v>0</v>
      </c>
      <c r="AX203" s="12">
        <v>0</v>
      </c>
      <c r="AY203" s="7">
        <v>0</v>
      </c>
      <c r="AZ203" s="12">
        <v>0</v>
      </c>
      <c r="BA203" s="12">
        <v>1</v>
      </c>
      <c r="BB203" s="12">
        <v>1</v>
      </c>
      <c r="BC203" s="12">
        <v>0</v>
      </c>
      <c r="BD203" s="12">
        <v>0</v>
      </c>
      <c r="BE203" s="12">
        <v>0</v>
      </c>
      <c r="BF203" s="7" t="s">
        <v>3259</v>
      </c>
      <c r="BG203" s="7" t="s">
        <v>814</v>
      </c>
      <c r="BH203" s="7">
        <v>1</v>
      </c>
      <c r="BI203" s="7" t="s">
        <v>3253</v>
      </c>
      <c r="BJ203" s="12" t="s">
        <v>3460</v>
      </c>
      <c r="BK203" s="12" t="s">
        <v>3472</v>
      </c>
      <c r="BL203" s="12" t="s">
        <v>3474</v>
      </c>
      <c r="BM203" s="7" t="s">
        <v>787</v>
      </c>
      <c r="BN203" s="7"/>
      <c r="BO203" s="12"/>
      <c r="BP203" s="12"/>
      <c r="BQ203" s="12"/>
      <c r="BR203" s="12" t="s">
        <v>1077</v>
      </c>
      <c r="BS203" s="12">
        <v>-6.0830000000000002</v>
      </c>
      <c r="BT203" s="12"/>
      <c r="BU203" s="12"/>
      <c r="BV203" s="12" t="s">
        <v>1077</v>
      </c>
      <c r="BW203" s="12" t="s">
        <v>1077</v>
      </c>
      <c r="BX203" s="12" t="s">
        <v>1077</v>
      </c>
      <c r="BY203" s="12">
        <v>-0.4</v>
      </c>
      <c r="BZ203" s="12"/>
      <c r="CA203" s="12" t="s">
        <v>1077</v>
      </c>
      <c r="CB203" s="12" t="s">
        <v>1077</v>
      </c>
      <c r="CC203" s="12" t="s">
        <v>1077</v>
      </c>
      <c r="CD203" s="12" t="s">
        <v>1077</v>
      </c>
      <c r="CE203" s="12" t="s">
        <v>1077</v>
      </c>
      <c r="CF203" s="12"/>
      <c r="CG203" s="12"/>
      <c r="CH203" s="12"/>
      <c r="CI203" s="12"/>
      <c r="CJ203" s="12">
        <v>0.106</v>
      </c>
      <c r="CK203" s="12" t="s">
        <v>3828</v>
      </c>
      <c r="CL203" s="12" t="s">
        <v>1077</v>
      </c>
      <c r="CM203" s="12" t="s">
        <v>1077</v>
      </c>
      <c r="CN203" s="12" t="s">
        <v>1077</v>
      </c>
      <c r="CO203" s="12" t="s">
        <v>1077</v>
      </c>
      <c r="CP203" s="12">
        <v>1</v>
      </c>
      <c r="CQ203" s="12">
        <v>15</v>
      </c>
      <c r="CR203" s="12">
        <v>1</v>
      </c>
      <c r="CS203" s="12">
        <v>369</v>
      </c>
      <c r="CT203" s="12" t="s">
        <v>1077</v>
      </c>
      <c r="CU203" s="12">
        <v>9.9528548978522792E-3</v>
      </c>
      <c r="CV203" s="12"/>
      <c r="CW203" s="12"/>
      <c r="CX203" s="57"/>
    </row>
    <row r="204" spans="1:102" ht="16.5" x14ac:dyDescent="0.35">
      <c r="A204" s="56">
        <v>34</v>
      </c>
      <c r="B204" s="12" t="s">
        <v>3725</v>
      </c>
      <c r="C204" s="12">
        <v>34.200000000000003</v>
      </c>
      <c r="D204" s="12" t="s">
        <v>1875</v>
      </c>
      <c r="E204" s="12" t="s">
        <v>359</v>
      </c>
      <c r="F204" s="12">
        <v>3</v>
      </c>
      <c r="G204" s="12" t="s">
        <v>349</v>
      </c>
      <c r="H204" s="12" t="s">
        <v>2805</v>
      </c>
      <c r="I204" s="12" t="s">
        <v>1285</v>
      </c>
      <c r="J204" s="12" t="s">
        <v>560</v>
      </c>
      <c r="K204" s="12" t="s">
        <v>561</v>
      </c>
      <c r="L204" s="12" t="s">
        <v>1216</v>
      </c>
      <c r="M204" s="12" t="s">
        <v>3237</v>
      </c>
      <c r="N204" s="12" t="s">
        <v>3437</v>
      </c>
      <c r="O204" s="12" t="s">
        <v>3400</v>
      </c>
      <c r="P204" s="12" t="s">
        <v>3402</v>
      </c>
      <c r="Q204" s="12">
        <v>1</v>
      </c>
      <c r="R204" s="12">
        <v>0</v>
      </c>
      <c r="S204" s="12">
        <v>0</v>
      </c>
      <c r="T204" s="12">
        <v>0</v>
      </c>
      <c r="U204" s="12">
        <v>0</v>
      </c>
      <c r="V204" s="12">
        <v>0</v>
      </c>
      <c r="W204" s="12">
        <v>0</v>
      </c>
      <c r="X204" s="12">
        <v>0</v>
      </c>
      <c r="Y204" s="12">
        <v>0</v>
      </c>
      <c r="Z204" s="12">
        <v>0</v>
      </c>
      <c r="AA204" s="12">
        <v>0</v>
      </c>
      <c r="AB204" s="12">
        <v>1</v>
      </c>
      <c r="AC204" s="12">
        <v>0</v>
      </c>
      <c r="AD204" s="12">
        <v>0</v>
      </c>
      <c r="AE204" s="12">
        <v>0</v>
      </c>
      <c r="AF204" s="12">
        <v>0</v>
      </c>
      <c r="AG204" s="12">
        <v>0</v>
      </c>
      <c r="AH204" s="12">
        <v>0</v>
      </c>
      <c r="AI204" s="12">
        <v>0</v>
      </c>
      <c r="AJ204" s="12">
        <v>0</v>
      </c>
      <c r="AK204" s="12">
        <v>0</v>
      </c>
      <c r="AL204" s="12" t="s">
        <v>3448</v>
      </c>
      <c r="AM204" s="7" t="s">
        <v>608</v>
      </c>
      <c r="AN204" s="7" t="s">
        <v>614</v>
      </c>
      <c r="AO204" s="7" t="s">
        <v>660</v>
      </c>
      <c r="AP204" s="12" t="s">
        <v>691</v>
      </c>
      <c r="AQ204" s="12">
        <v>451</v>
      </c>
      <c r="AR204" s="12">
        <v>1</v>
      </c>
      <c r="AS204" s="12" t="s">
        <v>555</v>
      </c>
      <c r="AT204" s="7" t="s">
        <v>212</v>
      </c>
      <c r="AU204" s="12">
        <v>0</v>
      </c>
      <c r="AV204" s="12">
        <v>0</v>
      </c>
      <c r="AW204" s="12">
        <v>1</v>
      </c>
      <c r="AX204" s="12">
        <v>0</v>
      </c>
      <c r="AY204" s="7">
        <v>0</v>
      </c>
      <c r="AZ204" s="12">
        <v>0</v>
      </c>
      <c r="BA204" s="12">
        <v>1</v>
      </c>
      <c r="BB204" s="12">
        <v>1</v>
      </c>
      <c r="BC204" s="12">
        <v>0</v>
      </c>
      <c r="BD204" s="12">
        <v>0</v>
      </c>
      <c r="BE204" s="12">
        <v>0</v>
      </c>
      <c r="BF204" s="7" t="s">
        <v>2820</v>
      </c>
      <c r="BG204" s="7" t="s">
        <v>854</v>
      </c>
      <c r="BH204" s="7"/>
      <c r="BI204" s="7" t="s">
        <v>2818</v>
      </c>
      <c r="BJ204" s="12" t="s">
        <v>851</v>
      </c>
      <c r="BK204" s="12" t="s">
        <v>1044</v>
      </c>
      <c r="BL204" s="12" t="s">
        <v>3473</v>
      </c>
      <c r="BM204" s="7" t="s">
        <v>787</v>
      </c>
      <c r="BN204" s="7"/>
      <c r="BO204" s="12"/>
      <c r="BP204" s="12" t="s">
        <v>3538</v>
      </c>
      <c r="BQ204" s="12">
        <v>-8.2000000000000003E-2</v>
      </c>
      <c r="BR204" s="12" t="s">
        <v>3429</v>
      </c>
      <c r="BS204" s="12">
        <v>-8.2000000000000003E-2</v>
      </c>
      <c r="BT204" s="12"/>
      <c r="BU204" s="12"/>
      <c r="BV204" s="12" t="s">
        <v>1077</v>
      </c>
      <c r="BW204" s="12" t="s">
        <v>1077</v>
      </c>
      <c r="BX204" s="12" t="s">
        <v>1077</v>
      </c>
      <c r="BY204" s="12">
        <v>-0.37</v>
      </c>
      <c r="BZ204" s="12"/>
      <c r="CA204" s="12" t="s">
        <v>1077</v>
      </c>
      <c r="CB204" s="12" t="s">
        <v>1077</v>
      </c>
      <c r="CC204" s="12" t="s">
        <v>1077</v>
      </c>
      <c r="CD204" s="12" t="s">
        <v>1077</v>
      </c>
      <c r="CE204" s="12" t="s">
        <v>1077</v>
      </c>
      <c r="CF204" s="12"/>
      <c r="CG204" s="12"/>
      <c r="CH204" s="12">
        <f>BQ204/BY204</f>
        <v>0.22162162162162163</v>
      </c>
      <c r="CI204" s="12" t="s">
        <v>3553</v>
      </c>
      <c r="CJ204" s="12">
        <v>0.66</v>
      </c>
      <c r="CK204" s="12" t="s">
        <v>3824</v>
      </c>
      <c r="CL204" s="12" t="s">
        <v>1077</v>
      </c>
      <c r="CM204" s="12" t="s">
        <v>1077</v>
      </c>
      <c r="CN204" s="12" t="s">
        <v>1077</v>
      </c>
      <c r="CO204" s="12" t="s">
        <v>1077</v>
      </c>
      <c r="CP204" s="12">
        <v>1</v>
      </c>
      <c r="CQ204" s="12">
        <v>11</v>
      </c>
      <c r="CR204" s="12">
        <v>1</v>
      </c>
      <c r="CS204" s="12">
        <v>440</v>
      </c>
      <c r="CT204" s="12" t="s">
        <v>1077</v>
      </c>
      <c r="CU204" s="12" t="s">
        <v>1077</v>
      </c>
      <c r="CV204" s="12" t="s">
        <v>1077</v>
      </c>
      <c r="CW204" s="12"/>
      <c r="CX204" s="57"/>
    </row>
    <row r="205" spans="1:102" ht="16.5" x14ac:dyDescent="0.35">
      <c r="A205" s="56">
        <v>15</v>
      </c>
      <c r="B205" s="12" t="s">
        <v>3706</v>
      </c>
      <c r="C205" s="12">
        <v>15.3</v>
      </c>
      <c r="D205" s="12" t="s">
        <v>1730</v>
      </c>
      <c r="E205" s="12" t="s">
        <v>319</v>
      </c>
      <c r="F205" s="12">
        <v>3</v>
      </c>
      <c r="G205" s="12" t="s">
        <v>349</v>
      </c>
      <c r="H205" s="12" t="s">
        <v>2805</v>
      </c>
      <c r="I205" s="12" t="s">
        <v>1285</v>
      </c>
      <c r="J205" s="12" t="s">
        <v>556</v>
      </c>
      <c r="K205" s="12" t="s">
        <v>564</v>
      </c>
      <c r="L205" s="12" t="s">
        <v>558</v>
      </c>
      <c r="M205" s="12" t="s">
        <v>3164</v>
      </c>
      <c r="N205" s="12"/>
      <c r="O205" s="12" t="s">
        <v>3400</v>
      </c>
      <c r="P205" s="12" t="s">
        <v>3403</v>
      </c>
      <c r="Q205" s="12">
        <v>1</v>
      </c>
      <c r="R205" s="12">
        <v>0</v>
      </c>
      <c r="S205" s="12">
        <v>0</v>
      </c>
      <c r="T205" s="12">
        <v>0</v>
      </c>
      <c r="U205" s="12">
        <v>0</v>
      </c>
      <c r="V205" s="12">
        <v>0</v>
      </c>
      <c r="W205" s="12">
        <v>0</v>
      </c>
      <c r="X205" s="12">
        <v>0</v>
      </c>
      <c r="Y205" s="12">
        <v>0</v>
      </c>
      <c r="Z205" s="12">
        <v>0</v>
      </c>
      <c r="AA205" s="12">
        <v>0</v>
      </c>
      <c r="AB205" s="12">
        <v>1</v>
      </c>
      <c r="AC205" s="12">
        <v>0</v>
      </c>
      <c r="AD205" s="12">
        <v>0</v>
      </c>
      <c r="AE205" s="12">
        <v>0</v>
      </c>
      <c r="AF205" s="12">
        <v>0</v>
      </c>
      <c r="AG205" s="12">
        <v>0</v>
      </c>
      <c r="AH205" s="12">
        <v>0</v>
      </c>
      <c r="AI205" s="12">
        <v>0</v>
      </c>
      <c r="AJ205" s="12">
        <v>0</v>
      </c>
      <c r="AK205" s="12">
        <v>0</v>
      </c>
      <c r="AL205" s="12" t="s">
        <v>3448</v>
      </c>
      <c r="AM205" s="7" t="s">
        <v>608</v>
      </c>
      <c r="AN205" s="7" t="s">
        <v>636</v>
      </c>
      <c r="AO205" s="7">
        <v>2000</v>
      </c>
      <c r="AP205" s="12" t="s">
        <v>3458</v>
      </c>
      <c r="AQ205" s="12">
        <v>385</v>
      </c>
      <c r="AR205" s="12">
        <v>2</v>
      </c>
      <c r="AS205" s="12" t="s">
        <v>755</v>
      </c>
      <c r="AT205" s="7" t="s">
        <v>212</v>
      </c>
      <c r="AU205" s="12">
        <v>0</v>
      </c>
      <c r="AV205" s="12">
        <v>0</v>
      </c>
      <c r="AW205" s="12">
        <v>0</v>
      </c>
      <c r="AX205" s="12">
        <v>0</v>
      </c>
      <c r="AY205" s="7">
        <v>0</v>
      </c>
      <c r="AZ205" s="12">
        <v>0</v>
      </c>
      <c r="BA205" s="12">
        <v>1</v>
      </c>
      <c r="BB205" s="12">
        <v>1</v>
      </c>
      <c r="BC205" s="12">
        <v>0</v>
      </c>
      <c r="BD205" s="12">
        <v>0</v>
      </c>
      <c r="BE205" s="12">
        <v>0</v>
      </c>
      <c r="BF205" s="7" t="s">
        <v>3259</v>
      </c>
      <c r="BG205" s="7" t="s">
        <v>809</v>
      </c>
      <c r="BH205" s="7">
        <v>1</v>
      </c>
      <c r="BI205" s="7" t="s">
        <v>3253</v>
      </c>
      <c r="BJ205" s="12" t="s">
        <v>3460</v>
      </c>
      <c r="BK205" s="12" t="s">
        <v>3472</v>
      </c>
      <c r="BL205" s="12" t="s">
        <v>3474</v>
      </c>
      <c r="BM205" s="7" t="s">
        <v>787</v>
      </c>
      <c r="BN205" s="7"/>
      <c r="BO205" s="12"/>
      <c r="BP205" s="12"/>
      <c r="BQ205" s="12"/>
      <c r="BR205" s="12" t="s">
        <v>1077</v>
      </c>
      <c r="BS205" s="12">
        <v>-10.087</v>
      </c>
      <c r="BT205" s="12"/>
      <c r="BU205" s="12"/>
      <c r="BV205" s="12" t="s">
        <v>1077</v>
      </c>
      <c r="BW205" s="12" t="s">
        <v>1077</v>
      </c>
      <c r="BX205" s="12" t="s">
        <v>1077</v>
      </c>
      <c r="BY205" s="12">
        <v>-0.35</v>
      </c>
      <c r="BZ205" s="12"/>
      <c r="CA205" s="12" t="s">
        <v>1077</v>
      </c>
      <c r="CB205" s="12" t="s">
        <v>1077</v>
      </c>
      <c r="CC205" s="12" t="s">
        <v>1077</v>
      </c>
      <c r="CD205" s="12" t="s">
        <v>1077</v>
      </c>
      <c r="CE205" s="12" t="s">
        <v>1077</v>
      </c>
      <c r="CF205" s="12"/>
      <c r="CG205" s="12"/>
      <c r="CH205" s="12"/>
      <c r="CI205" s="12"/>
      <c r="CJ205" s="12">
        <v>0.106</v>
      </c>
      <c r="CK205" s="12" t="s">
        <v>3828</v>
      </c>
      <c r="CL205" s="12" t="s">
        <v>1077</v>
      </c>
      <c r="CM205" s="12" t="s">
        <v>1077</v>
      </c>
      <c r="CN205" s="12" t="s">
        <v>1077</v>
      </c>
      <c r="CO205" s="12" t="s">
        <v>1077</v>
      </c>
      <c r="CP205" s="12">
        <v>1</v>
      </c>
      <c r="CQ205" s="12">
        <v>15</v>
      </c>
      <c r="CR205" s="12">
        <v>1</v>
      </c>
      <c r="CS205" s="12">
        <v>369</v>
      </c>
      <c r="CT205" s="12" t="s">
        <v>1077</v>
      </c>
      <c r="CU205" s="12">
        <v>3.719224724986904E-2</v>
      </c>
      <c r="CV205" s="12"/>
      <c r="CW205" s="12"/>
      <c r="CX205" s="57"/>
    </row>
    <row r="206" spans="1:102" ht="16.5" x14ac:dyDescent="0.35">
      <c r="A206" s="56">
        <v>15</v>
      </c>
      <c r="B206" s="12" t="s">
        <v>3706</v>
      </c>
      <c r="C206" s="12">
        <v>15.29</v>
      </c>
      <c r="D206" s="12" t="s">
        <v>1681</v>
      </c>
      <c r="E206" s="12" t="s">
        <v>309</v>
      </c>
      <c r="F206" s="12" t="s">
        <v>4090</v>
      </c>
      <c r="G206" s="12" t="s">
        <v>349</v>
      </c>
      <c r="H206" s="12" t="s">
        <v>2805</v>
      </c>
      <c r="I206" s="12" t="s">
        <v>1285</v>
      </c>
      <c r="J206" s="12" t="s">
        <v>556</v>
      </c>
      <c r="K206" s="12" t="s">
        <v>564</v>
      </c>
      <c r="L206" s="12" t="s">
        <v>558</v>
      </c>
      <c r="M206" s="12" t="s">
        <v>3164</v>
      </c>
      <c r="N206" s="12"/>
      <c r="O206" s="12" t="s">
        <v>3400</v>
      </c>
      <c r="P206" s="12" t="s">
        <v>3403</v>
      </c>
      <c r="Q206" s="12">
        <v>1</v>
      </c>
      <c r="R206" s="12">
        <v>0</v>
      </c>
      <c r="S206" s="12">
        <v>0</v>
      </c>
      <c r="T206" s="12">
        <v>0</v>
      </c>
      <c r="U206" s="12">
        <v>0</v>
      </c>
      <c r="V206" s="12">
        <v>0</v>
      </c>
      <c r="W206" s="12">
        <v>0</v>
      </c>
      <c r="X206" s="12">
        <v>0</v>
      </c>
      <c r="Y206" s="12">
        <v>0</v>
      </c>
      <c r="Z206" s="12">
        <v>0</v>
      </c>
      <c r="AA206" s="12">
        <v>0</v>
      </c>
      <c r="AB206" s="12">
        <v>1</v>
      </c>
      <c r="AC206" s="12">
        <v>0</v>
      </c>
      <c r="AD206" s="12">
        <v>0</v>
      </c>
      <c r="AE206" s="12">
        <v>0</v>
      </c>
      <c r="AF206" s="12">
        <v>0</v>
      </c>
      <c r="AG206" s="12">
        <v>0</v>
      </c>
      <c r="AH206" s="12">
        <v>0</v>
      </c>
      <c r="AI206" s="12">
        <v>0</v>
      </c>
      <c r="AJ206" s="12">
        <v>0</v>
      </c>
      <c r="AK206" s="12">
        <v>0</v>
      </c>
      <c r="AL206" s="12" t="s">
        <v>3448</v>
      </c>
      <c r="AM206" s="7" t="s">
        <v>608</v>
      </c>
      <c r="AN206" s="7" t="s">
        <v>635</v>
      </c>
      <c r="AO206" s="7">
        <v>2000</v>
      </c>
      <c r="AP206" s="12" t="s">
        <v>3458</v>
      </c>
      <c r="AQ206" s="12">
        <v>583</v>
      </c>
      <c r="AR206" s="12">
        <v>2</v>
      </c>
      <c r="AS206" s="12" t="s">
        <v>755</v>
      </c>
      <c r="AT206" s="7" t="s">
        <v>349</v>
      </c>
      <c r="AU206" s="12">
        <v>0</v>
      </c>
      <c r="AV206" s="12">
        <v>0</v>
      </c>
      <c r="AW206" s="12">
        <v>0</v>
      </c>
      <c r="AX206" s="12">
        <v>0</v>
      </c>
      <c r="AY206" s="7">
        <v>0</v>
      </c>
      <c r="AZ206" s="12">
        <v>0</v>
      </c>
      <c r="BA206" s="12">
        <v>1</v>
      </c>
      <c r="BB206" s="12">
        <v>1</v>
      </c>
      <c r="BC206" s="12">
        <v>0</v>
      </c>
      <c r="BD206" s="12">
        <v>0</v>
      </c>
      <c r="BE206" s="12">
        <v>0</v>
      </c>
      <c r="BF206" s="7" t="s">
        <v>2820</v>
      </c>
      <c r="BG206" s="7" t="s">
        <v>806</v>
      </c>
      <c r="BH206" s="7">
        <v>1</v>
      </c>
      <c r="BI206" s="7" t="s">
        <v>3257</v>
      </c>
      <c r="BJ206" s="12" t="s">
        <v>3460</v>
      </c>
      <c r="BK206" s="12" t="s">
        <v>3472</v>
      </c>
      <c r="BL206" s="12" t="s">
        <v>3474</v>
      </c>
      <c r="BM206" s="7" t="s">
        <v>787</v>
      </c>
      <c r="BN206" s="7"/>
      <c r="BO206" s="12"/>
      <c r="BP206" s="12"/>
      <c r="BQ206" s="12"/>
      <c r="BR206" s="12" t="s">
        <v>1077</v>
      </c>
      <c r="BS206" s="12">
        <v>-2.415</v>
      </c>
      <c r="BT206" s="12"/>
      <c r="BU206" s="12"/>
      <c r="BV206" s="12" t="s">
        <v>1077</v>
      </c>
      <c r="BW206" s="12" t="s">
        <v>1077</v>
      </c>
      <c r="BX206" s="12" t="s">
        <v>1077</v>
      </c>
      <c r="BY206" s="12">
        <v>-0.34</v>
      </c>
      <c r="BZ206" s="12"/>
      <c r="CA206" s="12" t="s">
        <v>1077</v>
      </c>
      <c r="CB206" s="12" t="s">
        <v>1077</v>
      </c>
      <c r="CC206" s="12" t="s">
        <v>1077</v>
      </c>
      <c r="CD206" s="12" t="s">
        <v>1077</v>
      </c>
      <c r="CE206" s="12" t="s">
        <v>1077</v>
      </c>
      <c r="CF206" s="12"/>
      <c r="CG206" s="12"/>
      <c r="CH206" s="12"/>
      <c r="CI206" s="12"/>
      <c r="CJ206" s="12">
        <v>0.112</v>
      </c>
      <c r="CK206" s="12" t="s">
        <v>3828</v>
      </c>
      <c r="CL206" s="12" t="s">
        <v>1077</v>
      </c>
      <c r="CM206" s="12" t="s">
        <v>1077</v>
      </c>
      <c r="CN206" s="12" t="s">
        <v>1077</v>
      </c>
      <c r="CO206" s="12" t="s">
        <v>1077</v>
      </c>
      <c r="CP206" s="12">
        <v>1</v>
      </c>
      <c r="CQ206" s="12">
        <v>16</v>
      </c>
      <c r="CR206" s="12">
        <v>1</v>
      </c>
      <c r="CS206" s="12">
        <v>566</v>
      </c>
      <c r="CT206" s="12" t="s">
        <v>1077</v>
      </c>
      <c r="CU206" s="12">
        <v>0.14213375240090798</v>
      </c>
      <c r="CV206" s="12"/>
      <c r="CW206" s="12"/>
      <c r="CX206" s="57"/>
    </row>
    <row r="207" spans="1:102" ht="16.5" x14ac:dyDescent="0.35">
      <c r="A207" s="56">
        <v>65</v>
      </c>
      <c r="B207" s="12" t="s">
        <v>3754</v>
      </c>
      <c r="C207" s="12">
        <v>65.099999999999994</v>
      </c>
      <c r="D207" s="12" t="s">
        <v>2285</v>
      </c>
      <c r="E207" s="12" t="s">
        <v>441</v>
      </c>
      <c r="F207" s="12">
        <v>3</v>
      </c>
      <c r="G207" s="12" t="s">
        <v>349</v>
      </c>
      <c r="H207" s="12" t="s">
        <v>2805</v>
      </c>
      <c r="I207" s="12" t="s">
        <v>1285</v>
      </c>
      <c r="J207" s="12" t="s">
        <v>556</v>
      </c>
      <c r="K207" s="12" t="s">
        <v>562</v>
      </c>
      <c r="L207" s="12" t="s">
        <v>558</v>
      </c>
      <c r="M207" s="12" t="s">
        <v>3237</v>
      </c>
      <c r="N207" s="12" t="s">
        <v>3435</v>
      </c>
      <c r="O207" s="12" t="s">
        <v>3400</v>
      </c>
      <c r="P207" s="12" t="s">
        <v>3401</v>
      </c>
      <c r="Q207" s="12">
        <v>0</v>
      </c>
      <c r="R207" s="12">
        <v>0</v>
      </c>
      <c r="S207" s="12">
        <v>0</v>
      </c>
      <c r="T207" s="12">
        <v>0</v>
      </c>
      <c r="U207" s="12">
        <v>0</v>
      </c>
      <c r="V207" s="12">
        <v>0</v>
      </c>
      <c r="W207" s="12">
        <v>1</v>
      </c>
      <c r="X207" s="12">
        <v>0</v>
      </c>
      <c r="Y207" s="12">
        <v>0</v>
      </c>
      <c r="Z207" s="12">
        <v>0</v>
      </c>
      <c r="AA207" s="12">
        <v>0</v>
      </c>
      <c r="AB207" s="12">
        <v>0</v>
      </c>
      <c r="AC207" s="12">
        <v>1</v>
      </c>
      <c r="AD207" s="12">
        <v>0</v>
      </c>
      <c r="AE207" s="12">
        <v>0</v>
      </c>
      <c r="AF207" s="12">
        <v>0</v>
      </c>
      <c r="AG207" s="12">
        <v>0</v>
      </c>
      <c r="AH207" s="12">
        <v>0</v>
      </c>
      <c r="AI207" s="12">
        <v>0</v>
      </c>
      <c r="AJ207" s="12">
        <v>0</v>
      </c>
      <c r="AK207" s="12">
        <v>0</v>
      </c>
      <c r="AL207" s="12" t="s">
        <v>607</v>
      </c>
      <c r="AM207" s="7" t="s">
        <v>668</v>
      </c>
      <c r="AN207" s="7" t="s">
        <v>705</v>
      </c>
      <c r="AO207" s="7">
        <v>2010</v>
      </c>
      <c r="AP207" s="12" t="s">
        <v>3235</v>
      </c>
      <c r="AQ207" s="12">
        <v>473</v>
      </c>
      <c r="AR207" s="12">
        <v>1</v>
      </c>
      <c r="AS207" s="12" t="s">
        <v>555</v>
      </c>
      <c r="AT207" s="7" t="s">
        <v>212</v>
      </c>
      <c r="AU207" s="12">
        <v>1</v>
      </c>
      <c r="AV207" s="12">
        <v>0</v>
      </c>
      <c r="AW207" s="12">
        <v>0</v>
      </c>
      <c r="AX207" s="12">
        <v>0</v>
      </c>
      <c r="AY207" s="7">
        <v>1</v>
      </c>
      <c r="AZ207" s="12">
        <v>0</v>
      </c>
      <c r="BA207" s="12">
        <v>0</v>
      </c>
      <c r="BB207" s="12">
        <v>0</v>
      </c>
      <c r="BC207" s="12">
        <v>1</v>
      </c>
      <c r="BD207" s="12">
        <v>0</v>
      </c>
      <c r="BE207" s="12">
        <v>0</v>
      </c>
      <c r="BF207" s="7" t="s">
        <v>772</v>
      </c>
      <c r="BG207" s="7" t="s">
        <v>2743</v>
      </c>
      <c r="BH207" s="7"/>
      <c r="BI207" s="7" t="s">
        <v>2814</v>
      </c>
      <c r="BJ207" s="12" t="s">
        <v>718</v>
      </c>
      <c r="BK207" s="12" t="s">
        <v>3463</v>
      </c>
      <c r="BL207" s="12" t="s">
        <v>3464</v>
      </c>
      <c r="BM207" s="7" t="s">
        <v>787</v>
      </c>
      <c r="BN207" s="7"/>
      <c r="BO207" s="12"/>
      <c r="BP207" s="12" t="s">
        <v>3545</v>
      </c>
      <c r="BQ207" s="12">
        <v>-3.7907999999999997E-2</v>
      </c>
      <c r="BR207" s="12" t="s">
        <v>3513</v>
      </c>
      <c r="BS207" s="12">
        <v>-7.8E-2</v>
      </c>
      <c r="BT207" s="12"/>
      <c r="BU207" s="12"/>
      <c r="BV207" s="12" t="s">
        <v>1077</v>
      </c>
      <c r="BW207" s="12" t="s">
        <v>1077</v>
      </c>
      <c r="BX207" s="12" t="s">
        <v>1077</v>
      </c>
      <c r="BY207" s="12">
        <v>-0.34</v>
      </c>
      <c r="BZ207" s="12"/>
      <c r="CA207" s="12" t="s">
        <v>1077</v>
      </c>
      <c r="CB207" s="12" t="s">
        <v>1077</v>
      </c>
      <c r="CC207" s="12" t="s">
        <v>1077</v>
      </c>
      <c r="CD207" s="12" t="s">
        <v>1077</v>
      </c>
      <c r="CE207" s="12" t="s">
        <v>1077</v>
      </c>
      <c r="CF207" s="12"/>
      <c r="CG207" s="12"/>
      <c r="CH207" s="12">
        <f>BQ207/BY207</f>
        <v>0.11149411764705881</v>
      </c>
      <c r="CI207" s="12" t="s">
        <v>3553</v>
      </c>
      <c r="CJ207" s="12">
        <v>0.44</v>
      </c>
      <c r="CK207" s="12" t="s">
        <v>3824</v>
      </c>
      <c r="CL207" s="12" t="s">
        <v>1077</v>
      </c>
      <c r="CM207" s="12" t="s">
        <v>1077</v>
      </c>
      <c r="CN207" s="12">
        <v>6.36</v>
      </c>
      <c r="CO207" s="12" t="s">
        <v>1043</v>
      </c>
      <c r="CP207" s="12">
        <v>1</v>
      </c>
      <c r="CQ207" s="12">
        <v>18</v>
      </c>
      <c r="CR207" s="12">
        <v>1</v>
      </c>
      <c r="CS207" s="12">
        <v>454</v>
      </c>
      <c r="CT207" s="12">
        <v>9.0969999999999995</v>
      </c>
      <c r="CU207" s="12">
        <v>0.48599999999999999</v>
      </c>
      <c r="CV207" s="12">
        <f>BS207*(CU207)</f>
        <v>-3.7907999999999997E-2</v>
      </c>
      <c r="CW207" s="12"/>
      <c r="CX207" s="57"/>
    </row>
    <row r="208" spans="1:102" ht="16.5" x14ac:dyDescent="0.35">
      <c r="A208" s="56">
        <v>65</v>
      </c>
      <c r="B208" s="12" t="s">
        <v>3754</v>
      </c>
      <c r="C208" s="12">
        <v>65.599999999999994</v>
      </c>
      <c r="D208" s="12" t="s">
        <v>2310</v>
      </c>
      <c r="E208" s="12" t="s">
        <v>437</v>
      </c>
      <c r="F208" s="12">
        <v>3</v>
      </c>
      <c r="G208" s="12" t="s">
        <v>349</v>
      </c>
      <c r="H208" s="12" t="s">
        <v>2805</v>
      </c>
      <c r="I208" s="12" t="s">
        <v>1285</v>
      </c>
      <c r="J208" s="12" t="s">
        <v>556</v>
      </c>
      <c r="K208" s="12" t="s">
        <v>562</v>
      </c>
      <c r="L208" s="12" t="s">
        <v>558</v>
      </c>
      <c r="M208" s="12" t="s">
        <v>3237</v>
      </c>
      <c r="N208" s="12" t="s">
        <v>3435</v>
      </c>
      <c r="O208" s="12" t="s">
        <v>3400</v>
      </c>
      <c r="P208" s="12" t="s">
        <v>3401</v>
      </c>
      <c r="Q208" s="12">
        <v>0</v>
      </c>
      <c r="R208" s="12">
        <v>0</v>
      </c>
      <c r="S208" s="12">
        <v>0</v>
      </c>
      <c r="T208" s="12">
        <v>0</v>
      </c>
      <c r="U208" s="12">
        <v>0</v>
      </c>
      <c r="V208" s="12">
        <v>0</v>
      </c>
      <c r="W208" s="12">
        <v>1</v>
      </c>
      <c r="X208" s="12">
        <v>0</v>
      </c>
      <c r="Y208" s="12">
        <v>0</v>
      </c>
      <c r="Z208" s="12">
        <v>0</v>
      </c>
      <c r="AA208" s="12">
        <v>0</v>
      </c>
      <c r="AB208" s="12">
        <v>0</v>
      </c>
      <c r="AC208" s="12">
        <v>1</v>
      </c>
      <c r="AD208" s="12">
        <v>0</v>
      </c>
      <c r="AE208" s="12">
        <v>0</v>
      </c>
      <c r="AF208" s="12">
        <v>0</v>
      </c>
      <c r="AG208" s="12">
        <v>0</v>
      </c>
      <c r="AH208" s="12">
        <v>0</v>
      </c>
      <c r="AI208" s="12">
        <v>0</v>
      </c>
      <c r="AJ208" s="12">
        <v>0</v>
      </c>
      <c r="AK208" s="12">
        <v>0</v>
      </c>
      <c r="AL208" s="12" t="s">
        <v>607</v>
      </c>
      <c r="AM208" s="7" t="s">
        <v>668</v>
      </c>
      <c r="AN208" s="7" t="s">
        <v>705</v>
      </c>
      <c r="AO208" s="7">
        <v>2010</v>
      </c>
      <c r="AP208" s="12" t="s">
        <v>3235</v>
      </c>
      <c r="AQ208" s="12">
        <v>473</v>
      </c>
      <c r="AR208" s="12">
        <v>1</v>
      </c>
      <c r="AS208" s="12" t="s">
        <v>555</v>
      </c>
      <c r="AT208" s="7" t="s">
        <v>212</v>
      </c>
      <c r="AU208" s="12">
        <v>1</v>
      </c>
      <c r="AV208" s="12">
        <v>0</v>
      </c>
      <c r="AW208" s="12">
        <v>0</v>
      </c>
      <c r="AX208" s="12">
        <v>0</v>
      </c>
      <c r="AY208" s="7">
        <v>1</v>
      </c>
      <c r="AZ208" s="12">
        <v>0</v>
      </c>
      <c r="BA208" s="12">
        <v>0</v>
      </c>
      <c r="BB208" s="12">
        <v>0</v>
      </c>
      <c r="BC208" s="12">
        <v>1</v>
      </c>
      <c r="BD208" s="12">
        <v>0</v>
      </c>
      <c r="BE208" s="12">
        <v>0</v>
      </c>
      <c r="BF208" s="7" t="s">
        <v>772</v>
      </c>
      <c r="BG208" s="7" t="s">
        <v>2783</v>
      </c>
      <c r="BH208" s="7"/>
      <c r="BI208" s="7" t="s">
        <v>2816</v>
      </c>
      <c r="BJ208" s="12" t="s">
        <v>718</v>
      </c>
      <c r="BK208" s="12" t="s">
        <v>3463</v>
      </c>
      <c r="BL208" s="12" t="s">
        <v>3468</v>
      </c>
      <c r="BM208" s="7" t="s">
        <v>787</v>
      </c>
      <c r="BN208" s="7"/>
      <c r="BO208" s="12"/>
      <c r="BP208" s="12" t="s">
        <v>3545</v>
      </c>
      <c r="BQ208" s="12">
        <v>-1.5648000000000002E-2</v>
      </c>
      <c r="BR208" s="12" t="s">
        <v>3513</v>
      </c>
      <c r="BS208" s="12">
        <v>-4.8000000000000001E-2</v>
      </c>
      <c r="BT208" s="12"/>
      <c r="BU208" s="12"/>
      <c r="BV208" s="12" t="s">
        <v>1077</v>
      </c>
      <c r="BW208" s="12" t="s">
        <v>1077</v>
      </c>
      <c r="BX208" s="12" t="s">
        <v>1077</v>
      </c>
      <c r="BY208" s="12">
        <v>-0.33</v>
      </c>
      <c r="BZ208" s="12"/>
      <c r="CA208" s="12" t="s">
        <v>1077</v>
      </c>
      <c r="CB208" s="12" t="s">
        <v>1077</v>
      </c>
      <c r="CC208" s="12" t="s">
        <v>1077</v>
      </c>
      <c r="CD208" s="12" t="s">
        <v>1077</v>
      </c>
      <c r="CE208" s="12" t="s">
        <v>1077</v>
      </c>
      <c r="CF208" s="12"/>
      <c r="CG208" s="12"/>
      <c r="CH208" s="12">
        <f>BQ208/BY208</f>
        <v>4.7418181818181825E-2</v>
      </c>
      <c r="CI208" s="12" t="s">
        <v>3553</v>
      </c>
      <c r="CJ208" s="12">
        <v>0.47199999999999998</v>
      </c>
      <c r="CK208" s="12" t="s">
        <v>3824</v>
      </c>
      <c r="CL208" s="12" t="s">
        <v>1077</v>
      </c>
      <c r="CM208" s="12" t="s">
        <v>1077</v>
      </c>
      <c r="CN208" s="12">
        <v>7</v>
      </c>
      <c r="CO208" s="12" t="s">
        <v>1043</v>
      </c>
      <c r="CP208" s="12">
        <v>1</v>
      </c>
      <c r="CQ208" s="12">
        <v>18</v>
      </c>
      <c r="CR208" s="12">
        <v>1</v>
      </c>
      <c r="CS208" s="12">
        <v>454</v>
      </c>
      <c r="CT208" s="12">
        <v>9.0969999999999995</v>
      </c>
      <c r="CU208" s="12">
        <v>0.32600000000000001</v>
      </c>
      <c r="CV208" s="12">
        <f>BS208*(CU208)</f>
        <v>-1.5648000000000002E-2</v>
      </c>
      <c r="CW208" s="12"/>
      <c r="CX208" s="57"/>
    </row>
    <row r="209" spans="1:102" ht="16.5" x14ac:dyDescent="0.35">
      <c r="A209" s="56">
        <v>65</v>
      </c>
      <c r="B209" s="12" t="s">
        <v>3754</v>
      </c>
      <c r="C209" s="12">
        <v>65.5</v>
      </c>
      <c r="D209" s="12" t="s">
        <v>2308</v>
      </c>
      <c r="E209" s="12" t="s">
        <v>435</v>
      </c>
      <c r="F209" s="12">
        <v>3</v>
      </c>
      <c r="G209" s="12" t="s">
        <v>349</v>
      </c>
      <c r="H209" s="12" t="s">
        <v>2805</v>
      </c>
      <c r="I209" s="12" t="s">
        <v>1285</v>
      </c>
      <c r="J209" s="12" t="s">
        <v>556</v>
      </c>
      <c r="K209" s="12" t="s">
        <v>562</v>
      </c>
      <c r="L209" s="12" t="s">
        <v>558</v>
      </c>
      <c r="M209" s="12" t="s">
        <v>3237</v>
      </c>
      <c r="N209" s="12" t="s">
        <v>3435</v>
      </c>
      <c r="O209" s="12" t="s">
        <v>3400</v>
      </c>
      <c r="P209" s="12" t="s">
        <v>3401</v>
      </c>
      <c r="Q209" s="12">
        <v>0</v>
      </c>
      <c r="R209" s="12">
        <v>0</v>
      </c>
      <c r="S209" s="12">
        <v>0</v>
      </c>
      <c r="T209" s="12">
        <v>0</v>
      </c>
      <c r="U209" s="12">
        <v>0</v>
      </c>
      <c r="V209" s="12">
        <v>0</v>
      </c>
      <c r="W209" s="12">
        <v>1</v>
      </c>
      <c r="X209" s="12">
        <v>0</v>
      </c>
      <c r="Y209" s="12">
        <v>0</v>
      </c>
      <c r="Z209" s="12">
        <v>0</v>
      </c>
      <c r="AA209" s="12">
        <v>0</v>
      </c>
      <c r="AB209" s="12">
        <v>0</v>
      </c>
      <c r="AC209" s="12">
        <v>1</v>
      </c>
      <c r="AD209" s="12">
        <v>0</v>
      </c>
      <c r="AE209" s="12">
        <v>0</v>
      </c>
      <c r="AF209" s="12">
        <v>0</v>
      </c>
      <c r="AG209" s="12">
        <v>0</v>
      </c>
      <c r="AH209" s="12">
        <v>0</v>
      </c>
      <c r="AI209" s="12">
        <v>0</v>
      </c>
      <c r="AJ209" s="12">
        <v>0</v>
      </c>
      <c r="AK209" s="12">
        <v>0</v>
      </c>
      <c r="AL209" s="12" t="s">
        <v>607</v>
      </c>
      <c r="AM209" s="7" t="s">
        <v>668</v>
      </c>
      <c r="AN209" s="7" t="s">
        <v>628</v>
      </c>
      <c r="AO209" s="7">
        <v>2010</v>
      </c>
      <c r="AP209" s="12" t="s">
        <v>3235</v>
      </c>
      <c r="AQ209" s="12">
        <v>473</v>
      </c>
      <c r="AR209" s="12">
        <v>1</v>
      </c>
      <c r="AS209" s="12" t="s">
        <v>555</v>
      </c>
      <c r="AT209" s="7" t="s">
        <v>212</v>
      </c>
      <c r="AU209" s="12">
        <v>1</v>
      </c>
      <c r="AV209" s="12">
        <v>0</v>
      </c>
      <c r="AW209" s="12">
        <v>0</v>
      </c>
      <c r="AX209" s="12">
        <v>0</v>
      </c>
      <c r="AY209" s="7">
        <v>1</v>
      </c>
      <c r="AZ209" s="12">
        <v>0</v>
      </c>
      <c r="BA209" s="12">
        <v>0</v>
      </c>
      <c r="BB209" s="12">
        <v>0</v>
      </c>
      <c r="BC209" s="12">
        <v>1</v>
      </c>
      <c r="BD209" s="12">
        <v>0</v>
      </c>
      <c r="BE209" s="12">
        <v>0</v>
      </c>
      <c r="BF209" s="7" t="s">
        <v>772</v>
      </c>
      <c r="BG209" s="7" t="s">
        <v>2796</v>
      </c>
      <c r="BH209" s="7"/>
      <c r="BI209" s="7" t="s">
        <v>2816</v>
      </c>
      <c r="BJ209" s="12" t="s">
        <v>718</v>
      </c>
      <c r="BK209" s="12" t="s">
        <v>3463</v>
      </c>
      <c r="BL209" s="12" t="s">
        <v>3464</v>
      </c>
      <c r="BM209" s="7" t="s">
        <v>787</v>
      </c>
      <c r="BN209" s="7"/>
      <c r="BO209" s="12"/>
      <c r="BP209" s="12" t="s">
        <v>3545</v>
      </c>
      <c r="BQ209" s="12">
        <v>-4.3991999999999996E-2</v>
      </c>
      <c r="BR209" s="12" t="s">
        <v>3513</v>
      </c>
      <c r="BS209" s="12">
        <v>-7.1999999999999995E-2</v>
      </c>
      <c r="BT209" s="12"/>
      <c r="BU209" s="12"/>
      <c r="BV209" s="12" t="s">
        <v>1077</v>
      </c>
      <c r="BW209" s="12" t="s">
        <v>1077</v>
      </c>
      <c r="BX209" s="12" t="s">
        <v>1077</v>
      </c>
      <c r="BY209" s="12">
        <v>-0.32</v>
      </c>
      <c r="BZ209" s="12"/>
      <c r="CA209" s="12" t="s">
        <v>1077</v>
      </c>
      <c r="CB209" s="12" t="s">
        <v>1077</v>
      </c>
      <c r="CC209" s="12" t="s">
        <v>1077</v>
      </c>
      <c r="CD209" s="12" t="s">
        <v>1077</v>
      </c>
      <c r="CE209" s="12" t="s">
        <v>1077</v>
      </c>
      <c r="CF209" s="12"/>
      <c r="CG209" s="12"/>
      <c r="CH209" s="12">
        <f>BQ209/BY209</f>
        <v>0.13747499999999999</v>
      </c>
      <c r="CI209" s="12" t="s">
        <v>3553</v>
      </c>
      <c r="CJ209" s="12">
        <v>0.25800000000000001</v>
      </c>
      <c r="CK209" s="12" t="s">
        <v>3824</v>
      </c>
      <c r="CL209" s="12" t="s">
        <v>1077</v>
      </c>
      <c r="CM209" s="12" t="s">
        <v>1077</v>
      </c>
      <c r="CN209" s="12">
        <v>2.11</v>
      </c>
      <c r="CO209" s="12" t="s">
        <v>1043</v>
      </c>
      <c r="CP209" s="12">
        <v>1</v>
      </c>
      <c r="CQ209" s="12">
        <v>17</v>
      </c>
      <c r="CR209" s="12">
        <v>1</v>
      </c>
      <c r="CS209" s="12">
        <v>455</v>
      </c>
      <c r="CT209" s="12">
        <v>9.3689999999999998</v>
      </c>
      <c r="CU209" s="12">
        <v>0.61099999999999999</v>
      </c>
      <c r="CV209" s="12">
        <f>BS209*(CU209)</f>
        <v>-4.3991999999999996E-2</v>
      </c>
      <c r="CW209" s="12"/>
      <c r="CX209" s="57"/>
    </row>
    <row r="210" spans="1:102" ht="16.5" x14ac:dyDescent="0.35">
      <c r="A210" s="56">
        <v>15</v>
      </c>
      <c r="B210" s="12" t="s">
        <v>3706</v>
      </c>
      <c r="C210" s="12">
        <v>15.26</v>
      </c>
      <c r="D210" s="12" t="s">
        <v>1663</v>
      </c>
      <c r="E210" s="12" t="s">
        <v>306</v>
      </c>
      <c r="F210" s="12" t="s">
        <v>4090</v>
      </c>
      <c r="G210" s="12" t="s">
        <v>349</v>
      </c>
      <c r="H210" s="12" t="s">
        <v>2805</v>
      </c>
      <c r="I210" s="12" t="s">
        <v>1285</v>
      </c>
      <c r="J210" s="12" t="s">
        <v>556</v>
      </c>
      <c r="K210" s="12" t="s">
        <v>564</v>
      </c>
      <c r="L210" s="12" t="s">
        <v>558</v>
      </c>
      <c r="M210" s="12" t="s">
        <v>3164</v>
      </c>
      <c r="N210" s="12"/>
      <c r="O210" s="12" t="s">
        <v>3400</v>
      </c>
      <c r="P210" s="12" t="s">
        <v>3403</v>
      </c>
      <c r="Q210" s="12">
        <v>1</v>
      </c>
      <c r="R210" s="12">
        <v>0</v>
      </c>
      <c r="S210" s="12">
        <v>0</v>
      </c>
      <c r="T210" s="12">
        <v>0</v>
      </c>
      <c r="U210" s="12">
        <v>0</v>
      </c>
      <c r="V210" s="12">
        <v>0</v>
      </c>
      <c r="W210" s="12">
        <v>0</v>
      </c>
      <c r="X210" s="12">
        <v>0</v>
      </c>
      <c r="Y210" s="12">
        <v>0</v>
      </c>
      <c r="Z210" s="12">
        <v>0</v>
      </c>
      <c r="AA210" s="12">
        <v>0</v>
      </c>
      <c r="AB210" s="12">
        <v>1</v>
      </c>
      <c r="AC210" s="12">
        <v>0</v>
      </c>
      <c r="AD210" s="12">
        <v>0</v>
      </c>
      <c r="AE210" s="12">
        <v>0</v>
      </c>
      <c r="AF210" s="12">
        <v>0</v>
      </c>
      <c r="AG210" s="12">
        <v>0</v>
      </c>
      <c r="AH210" s="12">
        <v>0</v>
      </c>
      <c r="AI210" s="12">
        <v>0</v>
      </c>
      <c r="AJ210" s="12">
        <v>0</v>
      </c>
      <c r="AK210" s="12">
        <v>0</v>
      </c>
      <c r="AL210" s="12" t="s">
        <v>3448</v>
      </c>
      <c r="AM210" s="7" t="s">
        <v>608</v>
      </c>
      <c r="AN210" s="7" t="s">
        <v>633</v>
      </c>
      <c r="AO210" s="7">
        <v>2000</v>
      </c>
      <c r="AP210" s="12" t="s">
        <v>3458</v>
      </c>
      <c r="AQ210" s="12">
        <v>5680</v>
      </c>
      <c r="AR210" s="12">
        <v>2</v>
      </c>
      <c r="AS210" s="12" t="s">
        <v>755</v>
      </c>
      <c r="AT210" s="7" t="s">
        <v>349</v>
      </c>
      <c r="AU210" s="12">
        <v>0</v>
      </c>
      <c r="AV210" s="12">
        <v>0</v>
      </c>
      <c r="AW210" s="12">
        <v>0</v>
      </c>
      <c r="AX210" s="12">
        <v>0</v>
      </c>
      <c r="AY210" s="7">
        <v>0</v>
      </c>
      <c r="AZ210" s="12">
        <v>0</v>
      </c>
      <c r="BA210" s="12">
        <v>1</v>
      </c>
      <c r="BB210" s="12">
        <v>1</v>
      </c>
      <c r="BC210" s="12">
        <v>0</v>
      </c>
      <c r="BD210" s="12">
        <v>0</v>
      </c>
      <c r="BE210" s="12">
        <v>0</v>
      </c>
      <c r="BF210" s="7" t="s">
        <v>2820</v>
      </c>
      <c r="BG210" s="7" t="s">
        <v>811</v>
      </c>
      <c r="BH210" s="7">
        <v>1</v>
      </c>
      <c r="BI210" s="7" t="s">
        <v>3257</v>
      </c>
      <c r="BJ210" s="12" t="s">
        <v>3460</v>
      </c>
      <c r="BK210" s="12" t="s">
        <v>3472</v>
      </c>
      <c r="BL210" s="12" t="s">
        <v>3474</v>
      </c>
      <c r="BM210" s="7" t="s">
        <v>787</v>
      </c>
      <c r="BN210" s="7"/>
      <c r="BO210" s="12"/>
      <c r="BP210" s="12">
        <v>5</v>
      </c>
      <c r="BQ210" s="12"/>
      <c r="BR210" s="12" t="s">
        <v>1077</v>
      </c>
      <c r="BS210" s="12">
        <v>-1.458</v>
      </c>
      <c r="BT210" s="12"/>
      <c r="BU210" s="12"/>
      <c r="BV210" s="12" t="s">
        <v>1077</v>
      </c>
      <c r="BW210" s="12" t="s">
        <v>1077</v>
      </c>
      <c r="BX210" s="12" t="s">
        <v>1077</v>
      </c>
      <c r="BY210" s="12">
        <v>-0.3</v>
      </c>
      <c r="BZ210" s="12"/>
      <c r="CA210" s="12" t="s">
        <v>1077</v>
      </c>
      <c r="CB210" s="12" t="s">
        <v>1077</v>
      </c>
      <c r="CC210" s="12" t="s">
        <v>1077</v>
      </c>
      <c r="CD210" s="12" t="s">
        <v>1077</v>
      </c>
      <c r="CE210" s="12" t="s">
        <v>1077</v>
      </c>
      <c r="CF210" s="12"/>
      <c r="CG210" s="12"/>
      <c r="CH210" s="12"/>
      <c r="CI210" s="12"/>
      <c r="CJ210" s="12">
        <v>0.13</v>
      </c>
      <c r="CK210" s="12" t="s">
        <v>3828</v>
      </c>
      <c r="CL210" s="12" t="s">
        <v>1077</v>
      </c>
      <c r="CM210" s="12" t="s">
        <v>1077</v>
      </c>
      <c r="CN210" s="12" t="s">
        <v>1077</v>
      </c>
      <c r="CO210" s="12" t="s">
        <v>1077</v>
      </c>
      <c r="CP210" s="12">
        <v>1</v>
      </c>
      <c r="CQ210" s="12">
        <v>24</v>
      </c>
      <c r="CR210" s="12">
        <v>1</v>
      </c>
      <c r="CS210" s="12">
        <v>5655</v>
      </c>
      <c r="CT210" s="12" t="s">
        <v>1077</v>
      </c>
      <c r="CU210" s="12">
        <v>3.4747686397764974E-2</v>
      </c>
      <c r="CV210" s="12" t="s">
        <v>1137</v>
      </c>
      <c r="CW210" s="12"/>
      <c r="CX210" s="57"/>
    </row>
    <row r="211" spans="1:102" ht="16.5" x14ac:dyDescent="0.35">
      <c r="A211" s="56">
        <v>15</v>
      </c>
      <c r="B211" s="12" t="s">
        <v>3706</v>
      </c>
      <c r="C211" s="12">
        <v>15.27</v>
      </c>
      <c r="D211" s="12" t="s">
        <v>1703</v>
      </c>
      <c r="E211" s="12" t="s">
        <v>307</v>
      </c>
      <c r="F211" s="12">
        <v>3</v>
      </c>
      <c r="G211" s="12" t="s">
        <v>349</v>
      </c>
      <c r="H211" s="12" t="s">
        <v>2805</v>
      </c>
      <c r="I211" s="12" t="s">
        <v>1285</v>
      </c>
      <c r="J211" s="12" t="s">
        <v>556</v>
      </c>
      <c r="K211" s="12" t="s">
        <v>564</v>
      </c>
      <c r="L211" s="12" t="s">
        <v>558</v>
      </c>
      <c r="M211" s="12" t="s">
        <v>3164</v>
      </c>
      <c r="N211" s="12"/>
      <c r="O211" s="12" t="s">
        <v>3400</v>
      </c>
      <c r="P211" s="12" t="s">
        <v>3403</v>
      </c>
      <c r="Q211" s="12">
        <v>1</v>
      </c>
      <c r="R211" s="12">
        <v>0</v>
      </c>
      <c r="S211" s="12">
        <v>0</v>
      </c>
      <c r="T211" s="12">
        <v>0</v>
      </c>
      <c r="U211" s="12">
        <v>0</v>
      </c>
      <c r="V211" s="12">
        <v>0</v>
      </c>
      <c r="W211" s="12">
        <v>0</v>
      </c>
      <c r="X211" s="12">
        <v>0</v>
      </c>
      <c r="Y211" s="12">
        <v>0</v>
      </c>
      <c r="Z211" s="12">
        <v>0</v>
      </c>
      <c r="AA211" s="12">
        <v>0</v>
      </c>
      <c r="AB211" s="12">
        <v>1</v>
      </c>
      <c r="AC211" s="12">
        <v>0</v>
      </c>
      <c r="AD211" s="12">
        <v>0</v>
      </c>
      <c r="AE211" s="12">
        <v>0</v>
      </c>
      <c r="AF211" s="12">
        <v>0</v>
      </c>
      <c r="AG211" s="12">
        <v>0</v>
      </c>
      <c r="AH211" s="12">
        <v>0</v>
      </c>
      <c r="AI211" s="12">
        <v>0</v>
      </c>
      <c r="AJ211" s="12">
        <v>0</v>
      </c>
      <c r="AK211" s="12">
        <v>0</v>
      </c>
      <c r="AL211" s="12" t="s">
        <v>3448</v>
      </c>
      <c r="AM211" s="7" t="s">
        <v>608</v>
      </c>
      <c r="AN211" s="7" t="s">
        <v>634</v>
      </c>
      <c r="AO211" s="7">
        <v>2000</v>
      </c>
      <c r="AP211" s="12" t="s">
        <v>3458</v>
      </c>
      <c r="AQ211" s="12">
        <v>3284</v>
      </c>
      <c r="AR211" s="12">
        <v>2</v>
      </c>
      <c r="AS211" s="12" t="s">
        <v>755</v>
      </c>
      <c r="AT211" s="7" t="s">
        <v>349</v>
      </c>
      <c r="AU211" s="12">
        <v>0</v>
      </c>
      <c r="AV211" s="12">
        <v>0</v>
      </c>
      <c r="AW211" s="12">
        <v>0</v>
      </c>
      <c r="AX211" s="12">
        <v>0</v>
      </c>
      <c r="AY211" s="7">
        <v>0</v>
      </c>
      <c r="AZ211" s="12">
        <v>0</v>
      </c>
      <c r="BA211" s="12">
        <v>1</v>
      </c>
      <c r="BB211" s="12">
        <v>1</v>
      </c>
      <c r="BC211" s="12">
        <v>0</v>
      </c>
      <c r="BD211" s="12">
        <v>0</v>
      </c>
      <c r="BE211" s="12">
        <v>0</v>
      </c>
      <c r="BF211" s="7" t="s">
        <v>3259</v>
      </c>
      <c r="BG211" s="7" t="s">
        <v>804</v>
      </c>
      <c r="BH211" s="7">
        <v>1</v>
      </c>
      <c r="BI211" s="7" t="s">
        <v>3253</v>
      </c>
      <c r="BJ211" s="12" t="s">
        <v>3460</v>
      </c>
      <c r="BK211" s="12" t="s">
        <v>3472</v>
      </c>
      <c r="BL211" s="12" t="s">
        <v>3474</v>
      </c>
      <c r="BM211" s="7" t="s">
        <v>787</v>
      </c>
      <c r="BN211" s="7"/>
      <c r="BO211" s="12"/>
      <c r="BP211" s="12"/>
      <c r="BQ211" s="12"/>
      <c r="BR211" s="12" t="s">
        <v>1077</v>
      </c>
      <c r="BS211" s="12">
        <v>-1.6879999999999999</v>
      </c>
      <c r="BT211" s="12"/>
      <c r="BU211" s="12"/>
      <c r="BV211" s="12" t="s">
        <v>1077</v>
      </c>
      <c r="BW211" s="12" t="s">
        <v>1077</v>
      </c>
      <c r="BX211" s="12" t="s">
        <v>1077</v>
      </c>
      <c r="BY211" s="12">
        <v>-0.3</v>
      </c>
      <c r="BZ211" s="12"/>
      <c r="CA211" s="12" t="s">
        <v>1077</v>
      </c>
      <c r="CB211" s="12" t="s">
        <v>1077</v>
      </c>
      <c r="CC211" s="12" t="s">
        <v>1077</v>
      </c>
      <c r="CD211" s="12" t="s">
        <v>1077</v>
      </c>
      <c r="CE211" s="12" t="s">
        <v>1077</v>
      </c>
      <c r="CF211" s="12"/>
      <c r="CG211" s="12"/>
      <c r="CH211" s="12"/>
      <c r="CI211" s="12"/>
      <c r="CJ211" s="12">
        <v>0.18</v>
      </c>
      <c r="CK211" s="12" t="s">
        <v>3828</v>
      </c>
      <c r="CL211" s="12" t="s">
        <v>1077</v>
      </c>
      <c r="CM211" s="12" t="s">
        <v>1077</v>
      </c>
      <c r="CN211" s="12" t="s">
        <v>1077</v>
      </c>
      <c r="CO211" s="12" t="s">
        <v>1077</v>
      </c>
      <c r="CP211" s="12">
        <v>1</v>
      </c>
      <c r="CQ211" s="12">
        <v>21</v>
      </c>
      <c r="CR211" s="12">
        <v>1</v>
      </c>
      <c r="CS211" s="12">
        <v>3262</v>
      </c>
      <c r="CT211" s="12" t="s">
        <v>1077</v>
      </c>
      <c r="CU211" s="12">
        <v>4.8716605552645363E-2</v>
      </c>
      <c r="CV211" s="12"/>
      <c r="CW211" s="12"/>
      <c r="CX211" s="57"/>
    </row>
    <row r="212" spans="1:102" ht="16.5" x14ac:dyDescent="0.35">
      <c r="A212" s="56">
        <v>15</v>
      </c>
      <c r="B212" s="12" t="s">
        <v>3706</v>
      </c>
      <c r="C212" s="12">
        <v>15.27</v>
      </c>
      <c r="D212" s="12" t="s">
        <v>1701</v>
      </c>
      <c r="E212" s="12" t="s">
        <v>307</v>
      </c>
      <c r="F212" s="12">
        <v>3</v>
      </c>
      <c r="G212" s="12" t="s">
        <v>349</v>
      </c>
      <c r="H212" s="12" t="s">
        <v>2805</v>
      </c>
      <c r="I212" s="12" t="s">
        <v>1285</v>
      </c>
      <c r="J212" s="12" t="s">
        <v>556</v>
      </c>
      <c r="K212" s="12" t="s">
        <v>564</v>
      </c>
      <c r="L212" s="12" t="s">
        <v>558</v>
      </c>
      <c r="M212" s="12" t="s">
        <v>3164</v>
      </c>
      <c r="N212" s="12"/>
      <c r="O212" s="12" t="s">
        <v>3400</v>
      </c>
      <c r="P212" s="12" t="s">
        <v>3403</v>
      </c>
      <c r="Q212" s="12">
        <v>1</v>
      </c>
      <c r="R212" s="12">
        <v>0</v>
      </c>
      <c r="S212" s="12">
        <v>0</v>
      </c>
      <c r="T212" s="12">
        <v>0</v>
      </c>
      <c r="U212" s="12">
        <v>0</v>
      </c>
      <c r="V212" s="12">
        <v>0</v>
      </c>
      <c r="W212" s="12">
        <v>0</v>
      </c>
      <c r="X212" s="12">
        <v>0</v>
      </c>
      <c r="Y212" s="12">
        <v>0</v>
      </c>
      <c r="Z212" s="12">
        <v>0</v>
      </c>
      <c r="AA212" s="12">
        <v>0</v>
      </c>
      <c r="AB212" s="12">
        <v>1</v>
      </c>
      <c r="AC212" s="12">
        <v>0</v>
      </c>
      <c r="AD212" s="12">
        <v>0</v>
      </c>
      <c r="AE212" s="12">
        <v>0</v>
      </c>
      <c r="AF212" s="12">
        <v>0</v>
      </c>
      <c r="AG212" s="12">
        <v>0</v>
      </c>
      <c r="AH212" s="12">
        <v>0</v>
      </c>
      <c r="AI212" s="12">
        <v>0</v>
      </c>
      <c r="AJ212" s="12">
        <v>0</v>
      </c>
      <c r="AK212" s="12">
        <v>0</v>
      </c>
      <c r="AL212" s="12" t="s">
        <v>3448</v>
      </c>
      <c r="AM212" s="7" t="s">
        <v>608</v>
      </c>
      <c r="AN212" s="7" t="s">
        <v>634</v>
      </c>
      <c r="AO212" s="7">
        <v>2000</v>
      </c>
      <c r="AP212" s="12" t="s">
        <v>3458</v>
      </c>
      <c r="AQ212" s="12">
        <v>3284</v>
      </c>
      <c r="AR212" s="12">
        <v>2</v>
      </c>
      <c r="AS212" s="12" t="s">
        <v>755</v>
      </c>
      <c r="AT212" s="7" t="s">
        <v>349</v>
      </c>
      <c r="AU212" s="12">
        <v>0</v>
      </c>
      <c r="AV212" s="12">
        <v>0</v>
      </c>
      <c r="AW212" s="12">
        <v>0</v>
      </c>
      <c r="AX212" s="12">
        <v>0</v>
      </c>
      <c r="AY212" s="7">
        <v>0</v>
      </c>
      <c r="AZ212" s="12">
        <v>0</v>
      </c>
      <c r="BA212" s="12">
        <v>1</v>
      </c>
      <c r="BB212" s="12">
        <v>1</v>
      </c>
      <c r="BC212" s="12">
        <v>0</v>
      </c>
      <c r="BD212" s="12">
        <v>0</v>
      </c>
      <c r="BE212" s="12">
        <v>0</v>
      </c>
      <c r="BF212" s="7" t="s">
        <v>3259</v>
      </c>
      <c r="BG212" s="7" t="s">
        <v>816</v>
      </c>
      <c r="BH212" s="7">
        <v>1</v>
      </c>
      <c r="BI212" s="7" t="s">
        <v>3253</v>
      </c>
      <c r="BJ212" s="12" t="s">
        <v>3460</v>
      </c>
      <c r="BK212" s="12" t="s">
        <v>3472</v>
      </c>
      <c r="BL212" s="12" t="s">
        <v>3474</v>
      </c>
      <c r="BM212" s="7" t="s">
        <v>787</v>
      </c>
      <c r="BN212" s="7"/>
      <c r="BO212" s="12"/>
      <c r="BP212" s="12"/>
      <c r="BQ212" s="12"/>
      <c r="BR212" s="12" t="s">
        <v>1077</v>
      </c>
      <c r="BS212" s="12">
        <v>-6.7160000000000002</v>
      </c>
      <c r="BT212" s="12"/>
      <c r="BU212" s="12"/>
      <c r="BV212" s="12" t="s">
        <v>1077</v>
      </c>
      <c r="BW212" s="12" t="s">
        <v>1077</v>
      </c>
      <c r="BX212" s="12" t="s">
        <v>1077</v>
      </c>
      <c r="BY212" s="12">
        <v>-0.3</v>
      </c>
      <c r="BZ212" s="12"/>
      <c r="CA212" s="12" t="s">
        <v>1077</v>
      </c>
      <c r="CB212" s="12" t="s">
        <v>1077</v>
      </c>
      <c r="CC212" s="12" t="s">
        <v>1077</v>
      </c>
      <c r="CD212" s="12" t="s">
        <v>1077</v>
      </c>
      <c r="CE212" s="12" t="s">
        <v>1077</v>
      </c>
      <c r="CF212" s="12"/>
      <c r="CG212" s="12"/>
      <c r="CH212" s="12"/>
      <c r="CI212" s="12"/>
      <c r="CJ212" s="12">
        <v>0.18</v>
      </c>
      <c r="CK212" s="12" t="s">
        <v>3828</v>
      </c>
      <c r="CL212" s="12" t="s">
        <v>1077</v>
      </c>
      <c r="CM212" s="12" t="s">
        <v>1077</v>
      </c>
      <c r="CN212" s="12" t="s">
        <v>1077</v>
      </c>
      <c r="CO212" s="12" t="s">
        <v>1077</v>
      </c>
      <c r="CP212" s="12">
        <v>1</v>
      </c>
      <c r="CQ212" s="12">
        <v>21</v>
      </c>
      <c r="CR212" s="12">
        <v>1</v>
      </c>
      <c r="CS212" s="12">
        <v>3262</v>
      </c>
      <c r="CT212" s="12" t="s">
        <v>1077</v>
      </c>
      <c r="CU212" s="12">
        <v>2.4445608521040684E-3</v>
      </c>
      <c r="CV212" s="12"/>
      <c r="CW212" s="12"/>
      <c r="CX212" s="57"/>
    </row>
    <row r="213" spans="1:102" ht="16.5" x14ac:dyDescent="0.35">
      <c r="A213" s="56">
        <v>65</v>
      </c>
      <c r="B213" s="12" t="s">
        <v>3754</v>
      </c>
      <c r="C213" s="12">
        <v>65.400000000000006</v>
      </c>
      <c r="D213" s="12" t="s">
        <v>2305</v>
      </c>
      <c r="E213" s="12" t="s">
        <v>433</v>
      </c>
      <c r="F213" s="12">
        <v>3</v>
      </c>
      <c r="G213" s="12" t="s">
        <v>349</v>
      </c>
      <c r="H213" s="12" t="s">
        <v>2805</v>
      </c>
      <c r="I213" s="12" t="s">
        <v>1285</v>
      </c>
      <c r="J213" s="12" t="s">
        <v>556</v>
      </c>
      <c r="K213" s="12" t="s">
        <v>562</v>
      </c>
      <c r="L213" s="12" t="s">
        <v>558</v>
      </c>
      <c r="M213" s="12" t="s">
        <v>3237</v>
      </c>
      <c r="N213" s="12" t="s">
        <v>3435</v>
      </c>
      <c r="O213" s="12" t="s">
        <v>3400</v>
      </c>
      <c r="P213" s="12" t="s">
        <v>3401</v>
      </c>
      <c r="Q213" s="12">
        <v>0</v>
      </c>
      <c r="R213" s="12">
        <v>0</v>
      </c>
      <c r="S213" s="12">
        <v>0</v>
      </c>
      <c r="T213" s="12">
        <v>0</v>
      </c>
      <c r="U213" s="12">
        <v>0</v>
      </c>
      <c r="V213" s="12">
        <v>0</v>
      </c>
      <c r="W213" s="12">
        <v>1</v>
      </c>
      <c r="X213" s="12">
        <v>0</v>
      </c>
      <c r="Y213" s="12">
        <v>0</v>
      </c>
      <c r="Z213" s="12">
        <v>0</v>
      </c>
      <c r="AA213" s="12">
        <v>0</v>
      </c>
      <c r="AB213" s="12">
        <v>0</v>
      </c>
      <c r="AC213" s="12">
        <v>1</v>
      </c>
      <c r="AD213" s="12">
        <v>0</v>
      </c>
      <c r="AE213" s="12">
        <v>0</v>
      </c>
      <c r="AF213" s="12">
        <v>0</v>
      </c>
      <c r="AG213" s="12">
        <v>0</v>
      </c>
      <c r="AH213" s="12">
        <v>0</v>
      </c>
      <c r="AI213" s="12">
        <v>0</v>
      </c>
      <c r="AJ213" s="12">
        <v>0</v>
      </c>
      <c r="AK213" s="12">
        <v>0</v>
      </c>
      <c r="AL213" s="12" t="s">
        <v>607</v>
      </c>
      <c r="AM213" s="7" t="s">
        <v>668</v>
      </c>
      <c r="AN213" s="7" t="s">
        <v>628</v>
      </c>
      <c r="AO213" s="7">
        <v>2010</v>
      </c>
      <c r="AP213" s="12" t="s">
        <v>3235</v>
      </c>
      <c r="AQ213" s="12">
        <v>473</v>
      </c>
      <c r="AR213" s="12">
        <v>1</v>
      </c>
      <c r="AS213" s="12" t="s">
        <v>555</v>
      </c>
      <c r="AT213" s="7" t="s">
        <v>212</v>
      </c>
      <c r="AU213" s="12">
        <v>1</v>
      </c>
      <c r="AV213" s="12">
        <v>0</v>
      </c>
      <c r="AW213" s="12">
        <v>0</v>
      </c>
      <c r="AX213" s="12">
        <v>0</v>
      </c>
      <c r="AY213" s="7">
        <v>1</v>
      </c>
      <c r="AZ213" s="12">
        <v>0</v>
      </c>
      <c r="BA213" s="12">
        <v>0</v>
      </c>
      <c r="BB213" s="12">
        <v>0</v>
      </c>
      <c r="BC213" s="12">
        <v>1</v>
      </c>
      <c r="BD213" s="12">
        <v>0</v>
      </c>
      <c r="BE213" s="12">
        <v>0</v>
      </c>
      <c r="BF213" s="7" t="s">
        <v>772</v>
      </c>
      <c r="BG213" s="7" t="s">
        <v>2796</v>
      </c>
      <c r="BH213" s="7"/>
      <c r="BI213" s="7" t="s">
        <v>2816</v>
      </c>
      <c r="BJ213" s="12" t="s">
        <v>718</v>
      </c>
      <c r="BK213" s="12" t="s">
        <v>3463</v>
      </c>
      <c r="BL213" s="12" t="s">
        <v>3464</v>
      </c>
      <c r="BM213" s="7" t="s">
        <v>787</v>
      </c>
      <c r="BN213" s="7"/>
      <c r="BO213" s="12"/>
      <c r="BP213" s="12" t="s">
        <v>3545</v>
      </c>
      <c r="BQ213" s="12">
        <v>-2.2752999999999999E-2</v>
      </c>
      <c r="BR213" s="12" t="s">
        <v>3513</v>
      </c>
      <c r="BS213" s="12">
        <v>-6.0999999999999999E-2</v>
      </c>
      <c r="BT213" s="12"/>
      <c r="BU213" s="12"/>
      <c r="BV213" s="12" t="s">
        <v>1077</v>
      </c>
      <c r="BW213" s="12" t="s">
        <v>1077</v>
      </c>
      <c r="BX213" s="12" t="s">
        <v>1077</v>
      </c>
      <c r="BY213" s="12">
        <v>-0.3</v>
      </c>
      <c r="BZ213" s="12"/>
      <c r="CA213" s="12" t="s">
        <v>1077</v>
      </c>
      <c r="CB213" s="12" t="s">
        <v>1077</v>
      </c>
      <c r="CC213" s="12" t="s">
        <v>1077</v>
      </c>
      <c r="CD213" s="12" t="s">
        <v>1077</v>
      </c>
      <c r="CE213" s="12" t="s">
        <v>1077</v>
      </c>
      <c r="CF213" s="12"/>
      <c r="CG213" s="12"/>
      <c r="CH213" s="12">
        <f>BQ213/BY213</f>
        <v>7.5843333333333332E-2</v>
      </c>
      <c r="CI213" s="12" t="s">
        <v>3553</v>
      </c>
      <c r="CJ213" s="12">
        <v>0.36299999999999999</v>
      </c>
      <c r="CK213" s="12" t="s">
        <v>3824</v>
      </c>
      <c r="CL213" s="12" t="s">
        <v>1077</v>
      </c>
      <c r="CM213" s="12" t="s">
        <v>1077</v>
      </c>
      <c r="CN213" s="12">
        <v>1.73</v>
      </c>
      <c r="CO213" s="12" t="s">
        <v>1043</v>
      </c>
      <c r="CP213" s="12">
        <v>1</v>
      </c>
      <c r="CQ213" s="12">
        <v>21</v>
      </c>
      <c r="CR213" s="12">
        <v>1</v>
      </c>
      <c r="CS213" s="12">
        <v>451</v>
      </c>
      <c r="CT213" s="12">
        <v>9.3689999999999998</v>
      </c>
      <c r="CU213" s="12">
        <v>0.373</v>
      </c>
      <c r="CV213" s="12">
        <f>BS213*(CU213)</f>
        <v>-2.2752999999999999E-2</v>
      </c>
      <c r="CW213" s="12"/>
      <c r="CX213" s="57"/>
    </row>
    <row r="214" spans="1:102" ht="16.5" x14ac:dyDescent="0.35">
      <c r="A214" s="56">
        <v>15</v>
      </c>
      <c r="B214" s="12" t="s">
        <v>3706</v>
      </c>
      <c r="C214" s="12">
        <v>15.28</v>
      </c>
      <c r="D214" s="12" t="s">
        <v>1712</v>
      </c>
      <c r="E214" s="12" t="s">
        <v>308</v>
      </c>
      <c r="F214" s="12">
        <v>3</v>
      </c>
      <c r="G214" s="12" t="s">
        <v>349</v>
      </c>
      <c r="H214" s="12" t="s">
        <v>2805</v>
      </c>
      <c r="I214" s="12" t="s">
        <v>1285</v>
      </c>
      <c r="J214" s="12" t="s">
        <v>556</v>
      </c>
      <c r="K214" s="12" t="s">
        <v>564</v>
      </c>
      <c r="L214" s="12" t="s">
        <v>558</v>
      </c>
      <c r="M214" s="12" t="s">
        <v>3164</v>
      </c>
      <c r="N214" s="12"/>
      <c r="O214" s="12" t="s">
        <v>3400</v>
      </c>
      <c r="P214" s="12" t="s">
        <v>3403</v>
      </c>
      <c r="Q214" s="12">
        <v>1</v>
      </c>
      <c r="R214" s="12">
        <v>0</v>
      </c>
      <c r="S214" s="12">
        <v>0</v>
      </c>
      <c r="T214" s="12">
        <v>0</v>
      </c>
      <c r="U214" s="12">
        <v>0</v>
      </c>
      <c r="V214" s="12">
        <v>0</v>
      </c>
      <c r="W214" s="12">
        <v>0</v>
      </c>
      <c r="X214" s="12">
        <v>0</v>
      </c>
      <c r="Y214" s="12">
        <v>0</v>
      </c>
      <c r="Z214" s="12">
        <v>0</v>
      </c>
      <c r="AA214" s="12">
        <v>0</v>
      </c>
      <c r="AB214" s="12">
        <v>1</v>
      </c>
      <c r="AC214" s="12">
        <v>0</v>
      </c>
      <c r="AD214" s="12">
        <v>0</v>
      </c>
      <c r="AE214" s="12">
        <v>0</v>
      </c>
      <c r="AF214" s="12">
        <v>0</v>
      </c>
      <c r="AG214" s="12">
        <v>0</v>
      </c>
      <c r="AH214" s="12">
        <v>0</v>
      </c>
      <c r="AI214" s="12">
        <v>0</v>
      </c>
      <c r="AJ214" s="12">
        <v>0</v>
      </c>
      <c r="AK214" s="12">
        <v>0</v>
      </c>
      <c r="AL214" s="12" t="s">
        <v>3448</v>
      </c>
      <c r="AM214" s="7" t="s">
        <v>608</v>
      </c>
      <c r="AN214" s="7" t="s">
        <v>615</v>
      </c>
      <c r="AO214" s="7">
        <v>2000</v>
      </c>
      <c r="AP214" s="12" t="s">
        <v>3458</v>
      </c>
      <c r="AQ214" s="12">
        <v>1428</v>
      </c>
      <c r="AR214" s="12">
        <v>2</v>
      </c>
      <c r="AS214" s="12" t="s">
        <v>755</v>
      </c>
      <c r="AT214" s="7" t="s">
        <v>349</v>
      </c>
      <c r="AU214" s="12">
        <v>0</v>
      </c>
      <c r="AV214" s="12">
        <v>0</v>
      </c>
      <c r="AW214" s="12">
        <v>0</v>
      </c>
      <c r="AX214" s="12">
        <v>0</v>
      </c>
      <c r="AY214" s="7">
        <v>0</v>
      </c>
      <c r="AZ214" s="12">
        <v>0</v>
      </c>
      <c r="BA214" s="12">
        <v>1</v>
      </c>
      <c r="BB214" s="12">
        <v>1</v>
      </c>
      <c r="BC214" s="12">
        <v>0</v>
      </c>
      <c r="BD214" s="12">
        <v>0</v>
      </c>
      <c r="BE214" s="12">
        <v>0</v>
      </c>
      <c r="BF214" s="7" t="s">
        <v>3259</v>
      </c>
      <c r="BG214" s="7" t="s">
        <v>814</v>
      </c>
      <c r="BH214" s="7">
        <v>1</v>
      </c>
      <c r="BI214" s="7" t="s">
        <v>3253</v>
      </c>
      <c r="BJ214" s="12" t="s">
        <v>3460</v>
      </c>
      <c r="BK214" s="12" t="s">
        <v>3472</v>
      </c>
      <c r="BL214" s="12" t="s">
        <v>3474</v>
      </c>
      <c r="BM214" s="7" t="s">
        <v>787</v>
      </c>
      <c r="BN214" s="7"/>
      <c r="BO214" s="12"/>
      <c r="BP214" s="12"/>
      <c r="BQ214" s="12"/>
      <c r="BR214" s="12" t="s">
        <v>1077</v>
      </c>
      <c r="BS214" s="12">
        <v>-13.574</v>
      </c>
      <c r="BT214" s="12"/>
      <c r="BU214" s="12"/>
      <c r="BV214" s="12" t="s">
        <v>1077</v>
      </c>
      <c r="BW214" s="12" t="s">
        <v>1077</v>
      </c>
      <c r="BX214" s="12" t="s">
        <v>1077</v>
      </c>
      <c r="BY214" s="12">
        <v>-0.28999999999999998</v>
      </c>
      <c r="BZ214" s="12"/>
      <c r="CA214" s="12" t="s">
        <v>1077</v>
      </c>
      <c r="CB214" s="12" t="s">
        <v>1077</v>
      </c>
      <c r="CC214" s="12" t="s">
        <v>1077</v>
      </c>
      <c r="CD214" s="12" t="s">
        <v>1077</v>
      </c>
      <c r="CE214" s="12" t="s">
        <v>1077</v>
      </c>
      <c r="CF214" s="12"/>
      <c r="CG214" s="12"/>
      <c r="CH214" s="12"/>
      <c r="CI214" s="12"/>
      <c r="CJ214" s="12">
        <v>0.14799999999999999</v>
      </c>
      <c r="CK214" s="12" t="s">
        <v>3828</v>
      </c>
      <c r="CL214" s="12" t="s">
        <v>1077</v>
      </c>
      <c r="CM214" s="12" t="s">
        <v>1077</v>
      </c>
      <c r="CN214" s="12" t="s">
        <v>1077</v>
      </c>
      <c r="CO214" s="12" t="s">
        <v>1077</v>
      </c>
      <c r="CP214" s="12">
        <v>1</v>
      </c>
      <c r="CQ214" s="12">
        <v>18</v>
      </c>
      <c r="CR214" s="12">
        <v>1</v>
      </c>
      <c r="CS214" s="12">
        <v>1409</v>
      </c>
      <c r="CT214" s="12" t="s">
        <v>1077</v>
      </c>
      <c r="CU214" s="12">
        <v>9.9528548978522792E-3</v>
      </c>
      <c r="CV214" s="12"/>
      <c r="CW214" s="12"/>
      <c r="CX214" s="57"/>
    </row>
    <row r="215" spans="1:102" ht="16.5" x14ac:dyDescent="0.35">
      <c r="A215" s="56">
        <v>65</v>
      </c>
      <c r="B215" s="12" t="s">
        <v>3754</v>
      </c>
      <c r="C215" s="12">
        <v>65.5</v>
      </c>
      <c r="D215" s="12" t="s">
        <v>2280</v>
      </c>
      <c r="E215" s="12" t="s">
        <v>435</v>
      </c>
      <c r="F215" s="12">
        <v>3</v>
      </c>
      <c r="G215" s="12" t="s">
        <v>349</v>
      </c>
      <c r="H215" s="12" t="s">
        <v>2805</v>
      </c>
      <c r="I215" s="12" t="s">
        <v>1285</v>
      </c>
      <c r="J215" s="12" t="s">
        <v>556</v>
      </c>
      <c r="K215" s="12" t="s">
        <v>562</v>
      </c>
      <c r="L215" s="12" t="s">
        <v>558</v>
      </c>
      <c r="M215" s="12" t="s">
        <v>3237</v>
      </c>
      <c r="N215" s="12" t="s">
        <v>3435</v>
      </c>
      <c r="O215" s="12" t="s">
        <v>3400</v>
      </c>
      <c r="P215" s="12" t="s">
        <v>3401</v>
      </c>
      <c r="Q215" s="12">
        <v>0</v>
      </c>
      <c r="R215" s="12">
        <v>0</v>
      </c>
      <c r="S215" s="12">
        <v>0</v>
      </c>
      <c r="T215" s="12">
        <v>0</v>
      </c>
      <c r="U215" s="12">
        <v>0</v>
      </c>
      <c r="V215" s="12">
        <v>0</v>
      </c>
      <c r="W215" s="12">
        <v>1</v>
      </c>
      <c r="X215" s="12">
        <v>0</v>
      </c>
      <c r="Y215" s="12">
        <v>0</v>
      </c>
      <c r="Z215" s="12">
        <v>0</v>
      </c>
      <c r="AA215" s="12">
        <v>0</v>
      </c>
      <c r="AB215" s="12">
        <v>0</v>
      </c>
      <c r="AC215" s="12">
        <v>1</v>
      </c>
      <c r="AD215" s="12">
        <v>0</v>
      </c>
      <c r="AE215" s="12">
        <v>0</v>
      </c>
      <c r="AF215" s="12">
        <v>0</v>
      </c>
      <c r="AG215" s="12">
        <v>0</v>
      </c>
      <c r="AH215" s="12">
        <v>0</v>
      </c>
      <c r="AI215" s="12">
        <v>0</v>
      </c>
      <c r="AJ215" s="12">
        <v>0</v>
      </c>
      <c r="AK215" s="12">
        <v>0</v>
      </c>
      <c r="AL215" s="12" t="s">
        <v>607</v>
      </c>
      <c r="AM215" s="7" t="s">
        <v>668</v>
      </c>
      <c r="AN215" s="7" t="s">
        <v>628</v>
      </c>
      <c r="AO215" s="7">
        <v>2010</v>
      </c>
      <c r="AP215" s="12" t="s">
        <v>3235</v>
      </c>
      <c r="AQ215" s="12">
        <v>473</v>
      </c>
      <c r="AR215" s="12">
        <v>1</v>
      </c>
      <c r="AS215" s="12" t="s">
        <v>555</v>
      </c>
      <c r="AT215" s="7" t="s">
        <v>212</v>
      </c>
      <c r="AU215" s="12">
        <v>1</v>
      </c>
      <c r="AV215" s="12">
        <v>0</v>
      </c>
      <c r="AW215" s="12">
        <v>0</v>
      </c>
      <c r="AX215" s="12">
        <v>0</v>
      </c>
      <c r="AY215" s="7">
        <v>1</v>
      </c>
      <c r="AZ215" s="12">
        <v>0</v>
      </c>
      <c r="BA215" s="12">
        <v>0</v>
      </c>
      <c r="BB215" s="12">
        <v>0</v>
      </c>
      <c r="BC215" s="12">
        <v>1</v>
      </c>
      <c r="BD215" s="12">
        <v>0</v>
      </c>
      <c r="BE215" s="12">
        <v>0</v>
      </c>
      <c r="BF215" s="7" t="s">
        <v>772</v>
      </c>
      <c r="BG215" s="7" t="s">
        <v>2743</v>
      </c>
      <c r="BH215" s="7"/>
      <c r="BI215" s="7" t="s">
        <v>2814</v>
      </c>
      <c r="BJ215" s="12" t="s">
        <v>718</v>
      </c>
      <c r="BK215" s="12" t="s">
        <v>3463</v>
      </c>
      <c r="BL215" s="12" t="s">
        <v>3464</v>
      </c>
      <c r="BM215" s="7" t="s">
        <v>787</v>
      </c>
      <c r="BN215" s="7"/>
      <c r="BO215" s="12"/>
      <c r="BP215" s="12" t="s">
        <v>3545</v>
      </c>
      <c r="BQ215" s="12">
        <v>-4.0222000000000001E-2</v>
      </c>
      <c r="BR215" s="12" t="s">
        <v>3513</v>
      </c>
      <c r="BS215" s="12">
        <v>-9.0999999999999998E-2</v>
      </c>
      <c r="BT215" s="12"/>
      <c r="BU215" s="12"/>
      <c r="BV215" s="12" t="s">
        <v>1077</v>
      </c>
      <c r="BW215" s="12" t="s">
        <v>1077</v>
      </c>
      <c r="BX215" s="12" t="s">
        <v>1077</v>
      </c>
      <c r="BY215" s="12">
        <v>-0.28999999999999998</v>
      </c>
      <c r="BZ215" s="12"/>
      <c r="CA215" s="12" t="s">
        <v>1077</v>
      </c>
      <c r="CB215" s="12" t="s">
        <v>1077</v>
      </c>
      <c r="CC215" s="12" t="s">
        <v>1077</v>
      </c>
      <c r="CD215" s="12" t="s">
        <v>1077</v>
      </c>
      <c r="CE215" s="12" t="s">
        <v>1077</v>
      </c>
      <c r="CF215" s="12"/>
      <c r="CG215" s="12"/>
      <c r="CH215" s="12">
        <f>BQ215/BY215</f>
        <v>0.13869655172413795</v>
      </c>
      <c r="CI215" s="12" t="s">
        <v>3553</v>
      </c>
      <c r="CJ215" s="12">
        <v>0.25800000000000001</v>
      </c>
      <c r="CK215" s="12" t="s">
        <v>3824</v>
      </c>
      <c r="CL215" s="12" t="s">
        <v>1077</v>
      </c>
      <c r="CM215" s="12" t="s">
        <v>1077</v>
      </c>
      <c r="CN215" s="12">
        <v>2.11</v>
      </c>
      <c r="CO215" s="12" t="s">
        <v>1043</v>
      </c>
      <c r="CP215" s="12">
        <v>1</v>
      </c>
      <c r="CQ215" s="12">
        <v>17</v>
      </c>
      <c r="CR215" s="12">
        <v>1</v>
      </c>
      <c r="CS215" s="12">
        <v>455</v>
      </c>
      <c r="CT215" s="12">
        <v>9.3689999999999998</v>
      </c>
      <c r="CU215" s="12">
        <v>0.442</v>
      </c>
      <c r="CV215" s="12">
        <f>BS215*(CU215)</f>
        <v>-4.0222000000000001E-2</v>
      </c>
      <c r="CW215" s="12"/>
      <c r="CX215" s="57"/>
    </row>
    <row r="216" spans="1:102" ht="16.5" x14ac:dyDescent="0.35">
      <c r="A216" s="56">
        <v>30</v>
      </c>
      <c r="B216" s="12" t="s">
        <v>3721</v>
      </c>
      <c r="C216" s="12">
        <v>30.2</v>
      </c>
      <c r="D216" s="12" t="s">
        <v>1836</v>
      </c>
      <c r="E216" s="12" t="s">
        <v>347</v>
      </c>
      <c r="F216" s="12">
        <v>3</v>
      </c>
      <c r="G216" s="12" t="s">
        <v>349</v>
      </c>
      <c r="H216" s="12" t="s">
        <v>2805</v>
      </c>
      <c r="I216" s="12" t="s">
        <v>1285</v>
      </c>
      <c r="J216" s="12" t="s">
        <v>556</v>
      </c>
      <c r="K216" s="12" t="s">
        <v>568</v>
      </c>
      <c r="L216" s="12" t="s">
        <v>1204</v>
      </c>
      <c r="M216" s="12" t="s">
        <v>3237</v>
      </c>
      <c r="N216" s="12" t="s">
        <v>3435</v>
      </c>
      <c r="O216" s="12" t="s">
        <v>3400</v>
      </c>
      <c r="P216" s="12" t="s">
        <v>3401</v>
      </c>
      <c r="Q216" s="12">
        <v>0</v>
      </c>
      <c r="R216" s="12">
        <v>0</v>
      </c>
      <c r="S216" s="12">
        <v>1</v>
      </c>
      <c r="T216" s="12">
        <v>0</v>
      </c>
      <c r="U216" s="12">
        <v>0</v>
      </c>
      <c r="V216" s="12">
        <v>0</v>
      </c>
      <c r="W216" s="12">
        <v>0</v>
      </c>
      <c r="X216" s="12">
        <v>0</v>
      </c>
      <c r="Y216" s="12">
        <v>0</v>
      </c>
      <c r="Z216" s="12">
        <v>0</v>
      </c>
      <c r="AA216" s="12">
        <v>0</v>
      </c>
      <c r="AB216" s="12">
        <v>0</v>
      </c>
      <c r="AC216" s="12">
        <v>0</v>
      </c>
      <c r="AD216" s="12">
        <v>0</v>
      </c>
      <c r="AE216" s="12">
        <v>0</v>
      </c>
      <c r="AF216" s="12">
        <v>0</v>
      </c>
      <c r="AG216" s="12">
        <v>0</v>
      </c>
      <c r="AH216" s="12">
        <v>0</v>
      </c>
      <c r="AI216" s="12">
        <v>0</v>
      </c>
      <c r="AJ216" s="12">
        <v>0</v>
      </c>
      <c r="AK216" s="12" t="s">
        <v>657</v>
      </c>
      <c r="AL216" s="12" t="s">
        <v>607</v>
      </c>
      <c r="AM216" s="7" t="s">
        <v>608</v>
      </c>
      <c r="AN216" s="7" t="s">
        <v>656</v>
      </c>
      <c r="AO216" s="7">
        <v>2005</v>
      </c>
      <c r="AP216" s="12" t="s">
        <v>3458</v>
      </c>
      <c r="AQ216" s="12">
        <v>141</v>
      </c>
      <c r="AR216" s="12">
        <v>1</v>
      </c>
      <c r="AS216" s="12" t="s">
        <v>555</v>
      </c>
      <c r="AT216" s="7" t="s">
        <v>212</v>
      </c>
      <c r="AU216" s="12">
        <v>0</v>
      </c>
      <c r="AV216" s="12">
        <v>0</v>
      </c>
      <c r="AW216" s="12">
        <v>0</v>
      </c>
      <c r="AX216" s="12">
        <v>0</v>
      </c>
      <c r="AY216" s="7">
        <v>0</v>
      </c>
      <c r="AZ216" s="12">
        <v>0</v>
      </c>
      <c r="BA216" s="12">
        <v>0</v>
      </c>
      <c r="BB216" s="12">
        <v>0</v>
      </c>
      <c r="BC216" s="12">
        <v>0</v>
      </c>
      <c r="BD216" s="12">
        <v>0</v>
      </c>
      <c r="BE216" s="12">
        <v>0</v>
      </c>
      <c r="BF216" s="7" t="s">
        <v>772</v>
      </c>
      <c r="BG216" s="7" t="s">
        <v>2736</v>
      </c>
      <c r="BH216" s="7"/>
      <c r="BI216" s="7" t="s">
        <v>2814</v>
      </c>
      <c r="BJ216" s="12" t="s">
        <v>851</v>
      </c>
      <c r="BK216" s="12" t="s">
        <v>3463</v>
      </c>
      <c r="BL216" s="12" t="s">
        <v>3469</v>
      </c>
      <c r="BM216" s="7" t="s">
        <v>788</v>
      </c>
      <c r="BN216" s="7"/>
      <c r="BO216" s="12"/>
      <c r="BP216" s="12" t="s">
        <v>4043</v>
      </c>
      <c r="BQ216" s="12">
        <f>CV216</f>
        <v>-0.1012</v>
      </c>
      <c r="BR216" s="12" t="s">
        <v>3527</v>
      </c>
      <c r="BS216" s="12">
        <v>-0.23</v>
      </c>
      <c r="BT216" s="12"/>
      <c r="BU216" s="12">
        <f>EXP(BS216)</f>
        <v>0.79453360250333405</v>
      </c>
      <c r="BV216" s="12" t="s">
        <v>3416</v>
      </c>
      <c r="BW216" s="12">
        <v>-0.2064</v>
      </c>
      <c r="BX216" s="12" t="s">
        <v>1140</v>
      </c>
      <c r="BY216" s="12">
        <f>BS216/CF216</f>
        <v>-0.27058823529411768</v>
      </c>
      <c r="BZ216" s="12" t="s">
        <v>4041</v>
      </c>
      <c r="CA216" s="12" t="s">
        <v>1077</v>
      </c>
      <c r="CB216" s="12" t="s">
        <v>1077</v>
      </c>
      <c r="CC216" s="12" t="s">
        <v>1077</v>
      </c>
      <c r="CD216" s="12" t="s">
        <v>1077</v>
      </c>
      <c r="CE216" s="12">
        <v>0.79</v>
      </c>
      <c r="CF216" s="12">
        <v>0.85</v>
      </c>
      <c r="CG216" s="12"/>
      <c r="CH216" s="12">
        <f>BQ216/BY216</f>
        <v>0.37399999999999994</v>
      </c>
      <c r="CI216" s="12" t="s">
        <v>3553</v>
      </c>
      <c r="CJ216" s="12">
        <v>0.15</v>
      </c>
      <c r="CK216" s="12" t="s">
        <v>3827</v>
      </c>
      <c r="CL216" s="12">
        <v>-376.39</v>
      </c>
      <c r="CM216" s="12">
        <v>0</v>
      </c>
      <c r="CN216" s="12">
        <v>1371.01</v>
      </c>
      <c r="CO216" s="12" t="s">
        <v>3419</v>
      </c>
      <c r="CP216" s="12"/>
      <c r="CQ216" s="12"/>
      <c r="CR216" s="12"/>
      <c r="CS216" s="12" t="s">
        <v>1077</v>
      </c>
      <c r="CT216" s="12" t="s">
        <v>718</v>
      </c>
      <c r="CU216" s="12">
        <v>0.44</v>
      </c>
      <c r="CV216" s="12">
        <f>BS216*CU216</f>
        <v>-0.1012</v>
      </c>
      <c r="CW216" s="12"/>
      <c r="CX216" s="57"/>
    </row>
    <row r="217" spans="1:102" ht="16.5" x14ac:dyDescent="0.35">
      <c r="A217" s="56">
        <v>15</v>
      </c>
      <c r="B217" s="12" t="s">
        <v>3706</v>
      </c>
      <c r="C217" s="12">
        <v>15.29</v>
      </c>
      <c r="D217" s="12" t="s">
        <v>1722</v>
      </c>
      <c r="E217" s="12" t="s">
        <v>309</v>
      </c>
      <c r="F217" s="12">
        <v>3</v>
      </c>
      <c r="G217" s="12" t="s">
        <v>349</v>
      </c>
      <c r="H217" s="12" t="s">
        <v>2805</v>
      </c>
      <c r="I217" s="12" t="s">
        <v>1285</v>
      </c>
      <c r="J217" s="12" t="s">
        <v>556</v>
      </c>
      <c r="K217" s="12" t="s">
        <v>564</v>
      </c>
      <c r="L217" s="12" t="s">
        <v>558</v>
      </c>
      <c r="M217" s="12" t="s">
        <v>3164</v>
      </c>
      <c r="N217" s="12"/>
      <c r="O217" s="12" t="s">
        <v>3400</v>
      </c>
      <c r="P217" s="12" t="s">
        <v>3403</v>
      </c>
      <c r="Q217" s="12">
        <v>1</v>
      </c>
      <c r="R217" s="12">
        <v>0</v>
      </c>
      <c r="S217" s="12">
        <v>0</v>
      </c>
      <c r="T217" s="12">
        <v>0</v>
      </c>
      <c r="U217" s="12">
        <v>0</v>
      </c>
      <c r="V217" s="12">
        <v>0</v>
      </c>
      <c r="W217" s="12">
        <v>0</v>
      </c>
      <c r="X217" s="12">
        <v>0</v>
      </c>
      <c r="Y217" s="12">
        <v>0</v>
      </c>
      <c r="Z217" s="12">
        <v>0</v>
      </c>
      <c r="AA217" s="12">
        <v>0</v>
      </c>
      <c r="AB217" s="12">
        <v>1</v>
      </c>
      <c r="AC217" s="12">
        <v>0</v>
      </c>
      <c r="AD217" s="12">
        <v>0</v>
      </c>
      <c r="AE217" s="12">
        <v>0</v>
      </c>
      <c r="AF217" s="12">
        <v>0</v>
      </c>
      <c r="AG217" s="12">
        <v>0</v>
      </c>
      <c r="AH217" s="12">
        <v>0</v>
      </c>
      <c r="AI217" s="12">
        <v>0</v>
      </c>
      <c r="AJ217" s="12">
        <v>0</v>
      </c>
      <c r="AK217" s="12">
        <v>0</v>
      </c>
      <c r="AL217" s="12" t="s">
        <v>3448</v>
      </c>
      <c r="AM217" s="7" t="s">
        <v>608</v>
      </c>
      <c r="AN217" s="7" t="s">
        <v>635</v>
      </c>
      <c r="AO217" s="7">
        <v>2000</v>
      </c>
      <c r="AP217" s="12" t="s">
        <v>3458</v>
      </c>
      <c r="AQ217" s="12">
        <v>583</v>
      </c>
      <c r="AR217" s="12">
        <v>2</v>
      </c>
      <c r="AS217" s="12" t="s">
        <v>755</v>
      </c>
      <c r="AT217" s="7" t="s">
        <v>349</v>
      </c>
      <c r="AU217" s="12">
        <v>0</v>
      </c>
      <c r="AV217" s="12">
        <v>0</v>
      </c>
      <c r="AW217" s="12">
        <v>0</v>
      </c>
      <c r="AX217" s="12">
        <v>0</v>
      </c>
      <c r="AY217" s="7">
        <v>0</v>
      </c>
      <c r="AZ217" s="12">
        <v>0</v>
      </c>
      <c r="BA217" s="12">
        <v>1</v>
      </c>
      <c r="BB217" s="12">
        <v>1</v>
      </c>
      <c r="BC217" s="12">
        <v>0</v>
      </c>
      <c r="BD217" s="12">
        <v>0</v>
      </c>
      <c r="BE217" s="12">
        <v>0</v>
      </c>
      <c r="BF217" s="7" t="s">
        <v>3259</v>
      </c>
      <c r="BG217" s="7" t="s">
        <v>814</v>
      </c>
      <c r="BH217" s="7">
        <v>1</v>
      </c>
      <c r="BI217" s="7" t="s">
        <v>3253</v>
      </c>
      <c r="BJ217" s="12" t="s">
        <v>3460</v>
      </c>
      <c r="BK217" s="12" t="s">
        <v>3472</v>
      </c>
      <c r="BL217" s="12" t="s">
        <v>3474</v>
      </c>
      <c r="BM217" s="7" t="s">
        <v>787</v>
      </c>
      <c r="BN217" s="7"/>
      <c r="BO217" s="12"/>
      <c r="BP217" s="12"/>
      <c r="BQ217" s="12"/>
      <c r="BR217" s="12" t="s">
        <v>1077</v>
      </c>
      <c r="BS217" s="12">
        <v>-8.4369999999999994</v>
      </c>
      <c r="BT217" s="12"/>
      <c r="BU217" s="12"/>
      <c r="BV217" s="12" t="s">
        <v>1077</v>
      </c>
      <c r="BW217" s="12" t="s">
        <v>1077</v>
      </c>
      <c r="BX217" s="12" t="s">
        <v>1077</v>
      </c>
      <c r="BY217" s="12">
        <v>-0.27</v>
      </c>
      <c r="BZ217" s="12"/>
      <c r="CA217" s="12" t="s">
        <v>1077</v>
      </c>
      <c r="CB217" s="12" t="s">
        <v>1077</v>
      </c>
      <c r="CC217" s="12" t="s">
        <v>1077</v>
      </c>
      <c r="CD217" s="12" t="s">
        <v>1077</v>
      </c>
      <c r="CE217" s="12" t="s">
        <v>1077</v>
      </c>
      <c r="CF217" s="12"/>
      <c r="CG217" s="12"/>
      <c r="CH217" s="12"/>
      <c r="CI217" s="12"/>
      <c r="CJ217" s="12">
        <v>0.112</v>
      </c>
      <c r="CK217" s="12" t="s">
        <v>3828</v>
      </c>
      <c r="CL217" s="12" t="s">
        <v>1077</v>
      </c>
      <c r="CM217" s="12" t="s">
        <v>1077</v>
      </c>
      <c r="CN217" s="12" t="s">
        <v>1077</v>
      </c>
      <c r="CO217" s="12" t="s">
        <v>1077</v>
      </c>
      <c r="CP217" s="12">
        <v>1</v>
      </c>
      <c r="CQ217" s="12">
        <v>16</v>
      </c>
      <c r="CR217" s="12">
        <v>1</v>
      </c>
      <c r="CS217" s="12">
        <v>566</v>
      </c>
      <c r="CT217" s="12" t="s">
        <v>1077</v>
      </c>
      <c r="CU217" s="12">
        <v>9.9528548978522792E-3</v>
      </c>
      <c r="CV217" s="12"/>
      <c r="CW217" s="12"/>
      <c r="CX217" s="57"/>
    </row>
    <row r="218" spans="1:102" ht="16.5" x14ac:dyDescent="0.35">
      <c r="A218" s="56">
        <v>15</v>
      </c>
      <c r="B218" s="12" t="s">
        <v>3706</v>
      </c>
      <c r="C218" s="12">
        <v>15.3</v>
      </c>
      <c r="D218" s="12" t="s">
        <v>1732</v>
      </c>
      <c r="E218" s="12" t="s">
        <v>319</v>
      </c>
      <c r="F218" s="12">
        <v>3</v>
      </c>
      <c r="G218" s="12" t="s">
        <v>349</v>
      </c>
      <c r="H218" s="12" t="s">
        <v>2805</v>
      </c>
      <c r="I218" s="12" t="s">
        <v>1285</v>
      </c>
      <c r="J218" s="12" t="s">
        <v>556</v>
      </c>
      <c r="K218" s="12" t="s">
        <v>564</v>
      </c>
      <c r="L218" s="12" t="s">
        <v>558</v>
      </c>
      <c r="M218" s="12" t="s">
        <v>3164</v>
      </c>
      <c r="N218" s="12"/>
      <c r="O218" s="12" t="s">
        <v>3400</v>
      </c>
      <c r="P218" s="12" t="s">
        <v>3403</v>
      </c>
      <c r="Q218" s="12">
        <v>1</v>
      </c>
      <c r="R218" s="12">
        <v>0</v>
      </c>
      <c r="S218" s="12">
        <v>0</v>
      </c>
      <c r="T218" s="12">
        <v>0</v>
      </c>
      <c r="U218" s="12">
        <v>0</v>
      </c>
      <c r="V218" s="12">
        <v>0</v>
      </c>
      <c r="W218" s="12">
        <v>0</v>
      </c>
      <c r="X218" s="12">
        <v>0</v>
      </c>
      <c r="Y218" s="12">
        <v>0</v>
      </c>
      <c r="Z218" s="12">
        <v>0</v>
      </c>
      <c r="AA218" s="12">
        <v>0</v>
      </c>
      <c r="AB218" s="12">
        <v>1</v>
      </c>
      <c r="AC218" s="12">
        <v>0</v>
      </c>
      <c r="AD218" s="12">
        <v>0</v>
      </c>
      <c r="AE218" s="12">
        <v>0</v>
      </c>
      <c r="AF218" s="12">
        <v>0</v>
      </c>
      <c r="AG218" s="12">
        <v>0</v>
      </c>
      <c r="AH218" s="12">
        <v>0</v>
      </c>
      <c r="AI218" s="12">
        <v>0</v>
      </c>
      <c r="AJ218" s="12">
        <v>0</v>
      </c>
      <c r="AK218" s="12">
        <v>0</v>
      </c>
      <c r="AL218" s="12" t="s">
        <v>3448</v>
      </c>
      <c r="AM218" s="7" t="s">
        <v>608</v>
      </c>
      <c r="AN218" s="7" t="s">
        <v>636</v>
      </c>
      <c r="AO218" s="7">
        <v>2000</v>
      </c>
      <c r="AP218" s="12" t="s">
        <v>3458</v>
      </c>
      <c r="AQ218" s="12">
        <v>385</v>
      </c>
      <c r="AR218" s="12">
        <v>2</v>
      </c>
      <c r="AS218" s="12" t="s">
        <v>755</v>
      </c>
      <c r="AT218" s="7" t="s">
        <v>212</v>
      </c>
      <c r="AU218" s="12">
        <v>0</v>
      </c>
      <c r="AV218" s="12">
        <v>0</v>
      </c>
      <c r="AW218" s="12">
        <v>0</v>
      </c>
      <c r="AX218" s="12">
        <v>0</v>
      </c>
      <c r="AY218" s="7">
        <v>0</v>
      </c>
      <c r="AZ218" s="12">
        <v>0</v>
      </c>
      <c r="BA218" s="12">
        <v>1</v>
      </c>
      <c r="BB218" s="12">
        <v>1</v>
      </c>
      <c r="BC218" s="12">
        <v>0</v>
      </c>
      <c r="BD218" s="12">
        <v>0</v>
      </c>
      <c r="BE218" s="12">
        <v>0</v>
      </c>
      <c r="BF218" s="7" t="s">
        <v>3259</v>
      </c>
      <c r="BG218" s="7" t="s">
        <v>819</v>
      </c>
      <c r="BH218" s="7">
        <v>1</v>
      </c>
      <c r="BI218" s="7" t="s">
        <v>3253</v>
      </c>
      <c r="BJ218" s="12" t="s">
        <v>3460</v>
      </c>
      <c r="BK218" s="12" t="s">
        <v>3472</v>
      </c>
      <c r="BL218" s="12" t="s">
        <v>3474</v>
      </c>
      <c r="BM218" s="7" t="s">
        <v>787</v>
      </c>
      <c r="BN218" s="7"/>
      <c r="BO218" s="12"/>
      <c r="BP218" s="12"/>
      <c r="BQ218" s="12"/>
      <c r="BR218" s="12" t="s">
        <v>1077</v>
      </c>
      <c r="BS218" s="12">
        <v>-2.847</v>
      </c>
      <c r="BT218" s="12"/>
      <c r="BU218" s="12"/>
      <c r="BV218" s="12" t="s">
        <v>1077</v>
      </c>
      <c r="BW218" s="12" t="s">
        <v>1077</v>
      </c>
      <c r="BX218" s="12" t="s">
        <v>1077</v>
      </c>
      <c r="BY218" s="12">
        <v>-0.27</v>
      </c>
      <c r="BZ218" s="12"/>
      <c r="CA218" s="12" t="s">
        <v>1077</v>
      </c>
      <c r="CB218" s="12" t="s">
        <v>1077</v>
      </c>
      <c r="CC218" s="12" t="s">
        <v>1077</v>
      </c>
      <c r="CD218" s="12" t="s">
        <v>1077</v>
      </c>
      <c r="CE218" s="12" t="s">
        <v>1077</v>
      </c>
      <c r="CF218" s="12"/>
      <c r="CG218" s="12"/>
      <c r="CH218" s="12"/>
      <c r="CI218" s="12"/>
      <c r="CJ218" s="12">
        <v>0.106</v>
      </c>
      <c r="CK218" s="12" t="s">
        <v>3828</v>
      </c>
      <c r="CL218" s="12" t="s">
        <v>1077</v>
      </c>
      <c r="CM218" s="12" t="s">
        <v>1077</v>
      </c>
      <c r="CN218" s="12" t="s">
        <v>1077</v>
      </c>
      <c r="CO218" s="12" t="s">
        <v>1077</v>
      </c>
      <c r="CP218" s="12">
        <v>1</v>
      </c>
      <c r="CQ218" s="12">
        <v>15</v>
      </c>
      <c r="CR218" s="12">
        <v>1</v>
      </c>
      <c r="CS218" s="12">
        <v>369</v>
      </c>
      <c r="CT218" s="12" t="s">
        <v>1077</v>
      </c>
      <c r="CU218" s="12">
        <v>2.6017111925964728E-2</v>
      </c>
      <c r="CV218" s="12"/>
      <c r="CW218" s="12"/>
      <c r="CX218" s="57"/>
    </row>
    <row r="219" spans="1:102" ht="16.5" x14ac:dyDescent="0.35">
      <c r="A219" s="56">
        <v>15</v>
      </c>
      <c r="B219" s="12" t="s">
        <v>3706</v>
      </c>
      <c r="C219" s="12">
        <v>15.8</v>
      </c>
      <c r="D219" s="12" t="s">
        <v>1506</v>
      </c>
      <c r="E219" s="12" t="s">
        <v>315</v>
      </c>
      <c r="F219" s="12" t="s">
        <v>3916</v>
      </c>
      <c r="G219" s="12" t="s">
        <v>349</v>
      </c>
      <c r="H219" s="12" t="s">
        <v>2805</v>
      </c>
      <c r="I219" s="12" t="s">
        <v>1285</v>
      </c>
      <c r="J219" s="12" t="s">
        <v>556</v>
      </c>
      <c r="K219" s="12" t="s">
        <v>564</v>
      </c>
      <c r="L219" s="12" t="s">
        <v>558</v>
      </c>
      <c r="M219" s="12" t="s">
        <v>3164</v>
      </c>
      <c r="N219" s="12"/>
      <c r="O219" s="12" t="s">
        <v>3400</v>
      </c>
      <c r="P219" s="12" t="s">
        <v>3403</v>
      </c>
      <c r="Q219" s="12">
        <v>1</v>
      </c>
      <c r="R219" s="12">
        <v>0</v>
      </c>
      <c r="S219" s="12">
        <v>0</v>
      </c>
      <c r="T219" s="12">
        <v>0</v>
      </c>
      <c r="U219" s="12">
        <v>0</v>
      </c>
      <c r="V219" s="12">
        <v>0</v>
      </c>
      <c r="W219" s="12">
        <v>0</v>
      </c>
      <c r="X219" s="12">
        <v>0</v>
      </c>
      <c r="Y219" s="12">
        <v>0</v>
      </c>
      <c r="Z219" s="12">
        <v>0</v>
      </c>
      <c r="AA219" s="12">
        <v>0</v>
      </c>
      <c r="AB219" s="12">
        <v>1</v>
      </c>
      <c r="AC219" s="12">
        <v>0</v>
      </c>
      <c r="AD219" s="12">
        <v>0</v>
      </c>
      <c r="AE219" s="12">
        <v>0</v>
      </c>
      <c r="AF219" s="12">
        <v>0</v>
      </c>
      <c r="AG219" s="12">
        <v>0</v>
      </c>
      <c r="AH219" s="12">
        <v>0</v>
      </c>
      <c r="AI219" s="12">
        <v>0</v>
      </c>
      <c r="AJ219" s="12">
        <v>0</v>
      </c>
      <c r="AK219" s="12">
        <v>0</v>
      </c>
      <c r="AL219" s="12" t="s">
        <v>3448</v>
      </c>
      <c r="AM219" s="7" t="s">
        <v>608</v>
      </c>
      <c r="AN219" s="7" t="s">
        <v>615</v>
      </c>
      <c r="AO219" s="7">
        <v>2000</v>
      </c>
      <c r="AP219" s="12" t="s">
        <v>3458</v>
      </c>
      <c r="AQ219" s="12">
        <v>1430</v>
      </c>
      <c r="AR219" s="12">
        <v>1</v>
      </c>
      <c r="AS219" s="12" t="s">
        <v>555</v>
      </c>
      <c r="AT219" s="7" t="s">
        <v>349</v>
      </c>
      <c r="AU219" s="12">
        <v>0</v>
      </c>
      <c r="AV219" s="12">
        <v>0</v>
      </c>
      <c r="AW219" s="12">
        <v>0</v>
      </c>
      <c r="AX219" s="12">
        <v>0</v>
      </c>
      <c r="AY219" s="7">
        <v>0</v>
      </c>
      <c r="AZ219" s="12">
        <v>0</v>
      </c>
      <c r="BA219" s="12">
        <v>1</v>
      </c>
      <c r="BB219" s="12">
        <v>1</v>
      </c>
      <c r="BC219" s="12">
        <v>0</v>
      </c>
      <c r="BD219" s="12">
        <v>0</v>
      </c>
      <c r="BE219" s="12">
        <v>0</v>
      </c>
      <c r="BF219" s="7" t="s">
        <v>2820</v>
      </c>
      <c r="BG219" s="7" t="s">
        <v>802</v>
      </c>
      <c r="BH219" s="7">
        <v>1</v>
      </c>
      <c r="BI219" s="7" t="s">
        <v>3257</v>
      </c>
      <c r="BJ219" s="12" t="s">
        <v>3460</v>
      </c>
      <c r="BK219" s="12" t="s">
        <v>3472</v>
      </c>
      <c r="BL219" s="12" t="s">
        <v>3474</v>
      </c>
      <c r="BM219" s="7" t="s">
        <v>787</v>
      </c>
      <c r="BN219" s="7"/>
      <c r="BO219" s="12" t="s">
        <v>1208</v>
      </c>
      <c r="BP219" s="12" t="s">
        <v>1262</v>
      </c>
      <c r="BQ219" s="12"/>
      <c r="BR219" s="12" t="s">
        <v>1077</v>
      </c>
      <c r="BS219" s="12">
        <v>-0.23599999999999999</v>
      </c>
      <c r="BT219" s="12"/>
      <c r="BU219" s="12">
        <f>EXP(BS219)</f>
        <v>0.78978067393280271</v>
      </c>
      <c r="BV219" s="12" t="s">
        <v>3416</v>
      </c>
      <c r="BW219" s="12" t="s">
        <v>1077</v>
      </c>
      <c r="BX219" s="12" t="s">
        <v>1077</v>
      </c>
      <c r="BY219" s="12">
        <v>-0.27</v>
      </c>
      <c r="BZ219" s="12"/>
      <c r="CA219" s="12" t="s">
        <v>1077</v>
      </c>
      <c r="CB219" s="12" t="s">
        <v>1077</v>
      </c>
      <c r="CC219" s="12" t="s">
        <v>1077</v>
      </c>
      <c r="CD219" s="12" t="s">
        <v>1077</v>
      </c>
      <c r="CE219" s="12" t="s">
        <v>1077</v>
      </c>
      <c r="CF219" s="12"/>
      <c r="CG219" s="12"/>
      <c r="CH219" s="12"/>
      <c r="CI219" s="12"/>
      <c r="CJ219" s="12">
        <v>0.55300000000000005</v>
      </c>
      <c r="CK219" s="12" t="s">
        <v>3828</v>
      </c>
      <c r="CL219" s="12" t="s">
        <v>1077</v>
      </c>
      <c r="CM219" s="12" t="s">
        <v>1077</v>
      </c>
      <c r="CN219" s="12" t="s">
        <v>1077</v>
      </c>
      <c r="CO219" s="12" t="s">
        <v>1077</v>
      </c>
      <c r="CP219" s="12"/>
      <c r="CQ219" s="12"/>
      <c r="CR219" s="12"/>
      <c r="CS219" s="12" t="s">
        <v>1077</v>
      </c>
      <c r="CT219" s="12" t="s">
        <v>1077</v>
      </c>
      <c r="CU219" s="12">
        <v>2.9683953204120831E-3</v>
      </c>
      <c r="CV219" s="12" t="s">
        <v>1137</v>
      </c>
      <c r="CW219" s="12"/>
      <c r="CX219" s="57"/>
    </row>
    <row r="220" spans="1:102" ht="16.5" x14ac:dyDescent="0.35">
      <c r="A220" s="56">
        <v>131</v>
      </c>
      <c r="B220" s="12" t="s">
        <v>3287</v>
      </c>
      <c r="C220" s="12">
        <v>131.19999999999999</v>
      </c>
      <c r="D220" s="12" t="s">
        <v>3307</v>
      </c>
      <c r="E220" s="12" t="s">
        <v>3296</v>
      </c>
      <c r="F220" s="12" t="s">
        <v>3916</v>
      </c>
      <c r="G220" s="12" t="s">
        <v>349</v>
      </c>
      <c r="H220" s="12" t="s">
        <v>2805</v>
      </c>
      <c r="I220" s="12" t="s">
        <v>1285</v>
      </c>
      <c r="J220" s="12" t="s">
        <v>1222</v>
      </c>
      <c r="K220" s="12" t="s">
        <v>564</v>
      </c>
      <c r="L220" s="12" t="s">
        <v>567</v>
      </c>
      <c r="M220" s="12" t="s">
        <v>3164</v>
      </c>
      <c r="N220" s="12"/>
      <c r="O220" s="12" t="s">
        <v>3400</v>
      </c>
      <c r="P220" s="12" t="s">
        <v>3402</v>
      </c>
      <c r="Q220" s="12">
        <v>1</v>
      </c>
      <c r="R220" s="12">
        <v>0</v>
      </c>
      <c r="S220" s="12">
        <v>0</v>
      </c>
      <c r="T220" s="12">
        <v>0</v>
      </c>
      <c r="U220" s="12">
        <v>0</v>
      </c>
      <c r="V220" s="12">
        <v>0</v>
      </c>
      <c r="W220" s="12">
        <v>0</v>
      </c>
      <c r="X220" s="12">
        <v>0</v>
      </c>
      <c r="Y220" s="12">
        <v>0</v>
      </c>
      <c r="Z220" s="12">
        <v>0</v>
      </c>
      <c r="AA220" s="12">
        <v>0</v>
      </c>
      <c r="AB220" s="12">
        <v>0</v>
      </c>
      <c r="AC220" s="12">
        <v>0</v>
      </c>
      <c r="AD220" s="12">
        <v>0</v>
      </c>
      <c r="AE220" s="12">
        <v>0</v>
      </c>
      <c r="AF220" s="12">
        <v>0</v>
      </c>
      <c r="AG220" s="12">
        <v>0</v>
      </c>
      <c r="AH220" s="12">
        <v>0</v>
      </c>
      <c r="AI220" s="12">
        <v>0</v>
      </c>
      <c r="AJ220" s="12">
        <v>1</v>
      </c>
      <c r="AK220" s="12">
        <v>0</v>
      </c>
      <c r="AL220" s="12" t="s">
        <v>3450</v>
      </c>
      <c r="AM220" s="12" t="s">
        <v>608</v>
      </c>
      <c r="AN220" s="12" t="s">
        <v>727</v>
      </c>
      <c r="AO220" s="12">
        <v>1991</v>
      </c>
      <c r="AP220" s="12" t="s">
        <v>3458</v>
      </c>
      <c r="AQ220" s="12">
        <v>1036</v>
      </c>
      <c r="AR220" s="12">
        <v>1</v>
      </c>
      <c r="AS220" s="12" t="s">
        <v>555</v>
      </c>
      <c r="AT220" s="12" t="s">
        <v>349</v>
      </c>
      <c r="AU220" s="12">
        <v>1</v>
      </c>
      <c r="AV220" s="12">
        <v>1</v>
      </c>
      <c r="AW220" s="12">
        <v>1</v>
      </c>
      <c r="AX220" s="12">
        <v>0</v>
      </c>
      <c r="AY220" s="12">
        <v>0</v>
      </c>
      <c r="AZ220" s="12">
        <v>0</v>
      </c>
      <c r="BA220" s="12">
        <v>1</v>
      </c>
      <c r="BB220" s="12">
        <v>1</v>
      </c>
      <c r="BC220" s="12">
        <v>1</v>
      </c>
      <c r="BD220" s="12">
        <v>1</v>
      </c>
      <c r="BE220" s="12">
        <v>1</v>
      </c>
      <c r="BF220" s="12" t="s">
        <v>766</v>
      </c>
      <c r="BG220" s="12" t="s">
        <v>3290</v>
      </c>
      <c r="BH220" s="12"/>
      <c r="BI220" s="12" t="s">
        <v>2806</v>
      </c>
      <c r="BJ220" s="12" t="s">
        <v>3460</v>
      </c>
      <c r="BK220" s="12" t="s">
        <v>1044</v>
      </c>
      <c r="BL220" s="12" t="s">
        <v>3480</v>
      </c>
      <c r="BM220" s="12" t="s">
        <v>3493</v>
      </c>
      <c r="BN220" s="12" t="s">
        <v>3316</v>
      </c>
      <c r="BO220" s="12"/>
      <c r="BP220" s="12" t="s">
        <v>3547</v>
      </c>
      <c r="BQ220" s="12">
        <v>-1.8700000000000001E-2</v>
      </c>
      <c r="BR220" s="12" t="s">
        <v>3528</v>
      </c>
      <c r="BS220" s="12">
        <v>-1.1000000000000001E-3</v>
      </c>
      <c r="BT220" s="12">
        <f>EXP(Table2[[#This Row],[b_mag_LOR]])</f>
        <v>0.99890060477822762</v>
      </c>
      <c r="BU220" s="12"/>
      <c r="BV220" s="12" t="s">
        <v>3415</v>
      </c>
      <c r="BW220" s="12"/>
      <c r="BX220" s="12"/>
      <c r="BY220" s="12">
        <v>-0.27</v>
      </c>
      <c r="BZ220" s="12"/>
      <c r="CA220" s="12"/>
      <c r="CB220" s="12"/>
      <c r="CC220" s="12"/>
      <c r="CD220" s="12"/>
      <c r="CE220" s="12" t="s">
        <v>3110</v>
      </c>
      <c r="CF220" s="12"/>
      <c r="CG220" s="12"/>
      <c r="CH220" s="12">
        <f>ABS(BQ220/BY220)</f>
        <v>6.9259259259259257E-2</v>
      </c>
      <c r="CI220" s="12" t="s">
        <v>3553</v>
      </c>
      <c r="CJ220" s="12">
        <v>0.26500000000000001</v>
      </c>
      <c r="CK220" s="12" t="s">
        <v>3832</v>
      </c>
      <c r="CL220" s="12"/>
      <c r="CM220" s="12"/>
      <c r="CN220" s="12"/>
      <c r="CO220" s="12"/>
      <c r="CP220" s="12"/>
      <c r="CQ220" s="12"/>
      <c r="CR220" s="12"/>
      <c r="CS220" s="12"/>
      <c r="CT220" s="12">
        <v>0.158</v>
      </c>
      <c r="CU220" s="12">
        <v>17</v>
      </c>
      <c r="CV220" s="12">
        <f>BS220*CU220*(1-CT220)</f>
        <v>-1.57454E-2</v>
      </c>
      <c r="CW220" s="12"/>
      <c r="CX220" s="57"/>
    </row>
    <row r="221" spans="1:102" ht="16.5" x14ac:dyDescent="0.35">
      <c r="A221" s="56">
        <v>65</v>
      </c>
      <c r="B221" s="12" t="s">
        <v>3754</v>
      </c>
      <c r="C221" s="12">
        <v>65.2</v>
      </c>
      <c r="D221" s="12" t="s">
        <v>2298</v>
      </c>
      <c r="E221" s="12" t="s">
        <v>431</v>
      </c>
      <c r="F221" s="12">
        <v>3</v>
      </c>
      <c r="G221" s="12" t="s">
        <v>349</v>
      </c>
      <c r="H221" s="12" t="s">
        <v>2805</v>
      </c>
      <c r="I221" s="12" t="s">
        <v>1285</v>
      </c>
      <c r="J221" s="12" t="s">
        <v>556</v>
      </c>
      <c r="K221" s="12" t="s">
        <v>562</v>
      </c>
      <c r="L221" s="12" t="s">
        <v>558</v>
      </c>
      <c r="M221" s="12" t="s">
        <v>3237</v>
      </c>
      <c r="N221" s="12" t="s">
        <v>3435</v>
      </c>
      <c r="O221" s="12" t="s">
        <v>3400</v>
      </c>
      <c r="P221" s="12" t="s">
        <v>3401</v>
      </c>
      <c r="Q221" s="12">
        <v>0</v>
      </c>
      <c r="R221" s="12">
        <v>0</v>
      </c>
      <c r="S221" s="12">
        <v>0</v>
      </c>
      <c r="T221" s="12">
        <v>0</v>
      </c>
      <c r="U221" s="12">
        <v>0</v>
      </c>
      <c r="V221" s="12">
        <v>0</v>
      </c>
      <c r="W221" s="12">
        <v>1</v>
      </c>
      <c r="X221" s="12">
        <v>0</v>
      </c>
      <c r="Y221" s="12">
        <v>0</v>
      </c>
      <c r="Z221" s="12">
        <v>0</v>
      </c>
      <c r="AA221" s="12">
        <v>0</v>
      </c>
      <c r="AB221" s="12">
        <v>0</v>
      </c>
      <c r="AC221" s="12">
        <v>1</v>
      </c>
      <c r="AD221" s="12">
        <v>0</v>
      </c>
      <c r="AE221" s="12">
        <v>0</v>
      </c>
      <c r="AF221" s="12">
        <v>0</v>
      </c>
      <c r="AG221" s="12">
        <v>0</v>
      </c>
      <c r="AH221" s="12">
        <v>0</v>
      </c>
      <c r="AI221" s="12">
        <v>0</v>
      </c>
      <c r="AJ221" s="12">
        <v>0</v>
      </c>
      <c r="AK221" s="12">
        <v>0</v>
      </c>
      <c r="AL221" s="12" t="s">
        <v>607</v>
      </c>
      <c r="AM221" s="7" t="s">
        <v>668</v>
      </c>
      <c r="AN221" s="7" t="s">
        <v>628</v>
      </c>
      <c r="AO221" s="7">
        <v>2010</v>
      </c>
      <c r="AP221" s="12" t="s">
        <v>3235</v>
      </c>
      <c r="AQ221" s="12">
        <v>473</v>
      </c>
      <c r="AR221" s="12">
        <v>1</v>
      </c>
      <c r="AS221" s="12" t="s">
        <v>555</v>
      </c>
      <c r="AT221" s="7" t="s">
        <v>212</v>
      </c>
      <c r="AU221" s="12">
        <v>1</v>
      </c>
      <c r="AV221" s="12">
        <v>0</v>
      </c>
      <c r="AW221" s="12">
        <v>0</v>
      </c>
      <c r="AX221" s="12">
        <v>0</v>
      </c>
      <c r="AY221" s="7">
        <v>1</v>
      </c>
      <c r="AZ221" s="12">
        <v>0</v>
      </c>
      <c r="BA221" s="12">
        <v>0</v>
      </c>
      <c r="BB221" s="12">
        <v>0</v>
      </c>
      <c r="BC221" s="12">
        <v>1</v>
      </c>
      <c r="BD221" s="12">
        <v>0</v>
      </c>
      <c r="BE221" s="12">
        <v>0</v>
      </c>
      <c r="BF221" s="7" t="s">
        <v>772</v>
      </c>
      <c r="BG221" s="7" t="s">
        <v>2795</v>
      </c>
      <c r="BH221" s="7"/>
      <c r="BI221" s="7" t="s">
        <v>2816</v>
      </c>
      <c r="BJ221" s="12" t="s">
        <v>718</v>
      </c>
      <c r="BK221" s="12" t="s">
        <v>3463</v>
      </c>
      <c r="BL221" s="12" t="s">
        <v>3481</v>
      </c>
      <c r="BM221" s="7" t="s">
        <v>787</v>
      </c>
      <c r="BN221" s="7"/>
      <c r="BO221" s="12"/>
      <c r="BP221" s="12" t="s">
        <v>3545</v>
      </c>
      <c r="BQ221" s="12">
        <v>-2.6622E-2</v>
      </c>
      <c r="BR221" s="12" t="s">
        <v>3513</v>
      </c>
      <c r="BS221" s="12">
        <v>-5.0999999999999997E-2</v>
      </c>
      <c r="BT221" s="12"/>
      <c r="BU221" s="12"/>
      <c r="BV221" s="12" t="s">
        <v>1077</v>
      </c>
      <c r="BW221" s="12" t="s">
        <v>1077</v>
      </c>
      <c r="BX221" s="12" t="s">
        <v>1077</v>
      </c>
      <c r="BY221" s="12">
        <v>-0.25</v>
      </c>
      <c r="BZ221" s="12"/>
      <c r="CA221" s="12" t="s">
        <v>1077</v>
      </c>
      <c r="CB221" s="12" t="s">
        <v>1077</v>
      </c>
      <c r="CC221" s="12" t="s">
        <v>1077</v>
      </c>
      <c r="CD221" s="12" t="s">
        <v>1077</v>
      </c>
      <c r="CE221" s="12" t="s">
        <v>1077</v>
      </c>
      <c r="CF221" s="12"/>
      <c r="CG221" s="12"/>
      <c r="CH221" s="12">
        <f>BQ221/BY221</f>
        <v>0.106488</v>
      </c>
      <c r="CI221" s="12" t="s">
        <v>3553</v>
      </c>
      <c r="CJ221" s="12">
        <v>0.41499999999999998</v>
      </c>
      <c r="CK221" s="12" t="s">
        <v>3824</v>
      </c>
      <c r="CL221" s="12" t="s">
        <v>1077</v>
      </c>
      <c r="CM221" s="12" t="s">
        <v>1077</v>
      </c>
      <c r="CN221" s="12">
        <v>3.55</v>
      </c>
      <c r="CO221" s="12" t="s">
        <v>1043</v>
      </c>
      <c r="CP221" s="12">
        <v>1</v>
      </c>
      <c r="CQ221" s="12">
        <v>18</v>
      </c>
      <c r="CR221" s="12">
        <v>1</v>
      </c>
      <c r="CS221" s="12">
        <v>454</v>
      </c>
      <c r="CT221" s="12">
        <v>9.3689999999999998</v>
      </c>
      <c r="CU221" s="12">
        <v>0.52200000000000002</v>
      </c>
      <c r="CV221" s="12">
        <f>BS221*(CU221)</f>
        <v>-2.6622E-2</v>
      </c>
      <c r="CW221" s="12"/>
      <c r="CX221" s="57"/>
    </row>
    <row r="222" spans="1:102" ht="16.5" x14ac:dyDescent="0.35">
      <c r="A222" s="56">
        <v>69</v>
      </c>
      <c r="B222" s="12" t="s">
        <v>3758</v>
      </c>
      <c r="C222" s="12">
        <v>69.099999999999994</v>
      </c>
      <c r="D222" s="12" t="s">
        <v>2336</v>
      </c>
      <c r="E222" s="12" t="s">
        <v>446</v>
      </c>
      <c r="F222" s="12">
        <v>3</v>
      </c>
      <c r="G222" s="12" t="s">
        <v>349</v>
      </c>
      <c r="H222" s="12" t="s">
        <v>2805</v>
      </c>
      <c r="I222" s="12" t="s">
        <v>1285</v>
      </c>
      <c r="J222" s="12" t="s">
        <v>556</v>
      </c>
      <c r="K222" s="12" t="s">
        <v>3440</v>
      </c>
      <c r="L222" s="12" t="s">
        <v>558</v>
      </c>
      <c r="M222" s="12" t="s">
        <v>3237</v>
      </c>
      <c r="N222" s="12" t="s">
        <v>595</v>
      </c>
      <c r="O222" s="12" t="s">
        <v>3400</v>
      </c>
      <c r="P222" s="12" t="s">
        <v>3402</v>
      </c>
      <c r="Q222" s="12">
        <v>0</v>
      </c>
      <c r="R222" s="12">
        <v>0</v>
      </c>
      <c r="S222" s="12">
        <v>1</v>
      </c>
      <c r="T222" s="12">
        <v>0</v>
      </c>
      <c r="U222" s="12">
        <v>0</v>
      </c>
      <c r="V222" s="12">
        <v>0</v>
      </c>
      <c r="W222" s="12">
        <v>1</v>
      </c>
      <c r="X222" s="12">
        <v>0</v>
      </c>
      <c r="Y222" s="12">
        <v>0</v>
      </c>
      <c r="Z222" s="12">
        <v>0</v>
      </c>
      <c r="AA222" s="12">
        <v>0</v>
      </c>
      <c r="AB222" s="12">
        <v>0</v>
      </c>
      <c r="AC222" s="12">
        <v>0</v>
      </c>
      <c r="AD222" s="12">
        <v>0</v>
      </c>
      <c r="AE222" s="12">
        <v>0</v>
      </c>
      <c r="AF222" s="12">
        <v>0</v>
      </c>
      <c r="AG222" s="12">
        <v>0</v>
      </c>
      <c r="AH222" s="12">
        <v>0</v>
      </c>
      <c r="AI222" s="12">
        <v>0</v>
      </c>
      <c r="AJ222" s="12">
        <v>1</v>
      </c>
      <c r="AK222" s="12">
        <v>0</v>
      </c>
      <c r="AL222" s="12" t="s">
        <v>607</v>
      </c>
      <c r="AM222" s="7" t="s">
        <v>682</v>
      </c>
      <c r="AN222" s="7" t="s">
        <v>711</v>
      </c>
      <c r="AO222" s="7">
        <v>2009</v>
      </c>
      <c r="AP222" s="12" t="s">
        <v>3458</v>
      </c>
      <c r="AQ222" s="12">
        <v>236</v>
      </c>
      <c r="AR222" s="12">
        <v>13</v>
      </c>
      <c r="AS222" s="12" t="s">
        <v>755</v>
      </c>
      <c r="AT222" s="7" t="s">
        <v>212</v>
      </c>
      <c r="AU222" s="12">
        <v>1</v>
      </c>
      <c r="AV222" s="12">
        <v>0</v>
      </c>
      <c r="AW222" s="12">
        <v>1</v>
      </c>
      <c r="AX222" s="12">
        <v>0</v>
      </c>
      <c r="AY222" s="7">
        <v>0</v>
      </c>
      <c r="AZ222" s="12">
        <v>0</v>
      </c>
      <c r="BA222" s="12">
        <v>1</v>
      </c>
      <c r="BB222" s="12">
        <v>1</v>
      </c>
      <c r="BC222" s="12">
        <v>1</v>
      </c>
      <c r="BD222" s="12">
        <v>0</v>
      </c>
      <c r="BE222" s="12">
        <v>1</v>
      </c>
      <c r="BF222" s="7" t="s">
        <v>772</v>
      </c>
      <c r="BG222" s="7" t="s">
        <v>3405</v>
      </c>
      <c r="BH222" s="7"/>
      <c r="BI222" s="7" t="s">
        <v>2814</v>
      </c>
      <c r="BJ222" s="12" t="s">
        <v>718</v>
      </c>
      <c r="BK222" s="12" t="s">
        <v>3463</v>
      </c>
      <c r="BL222" s="12" t="s">
        <v>3470</v>
      </c>
      <c r="BM222" s="7" t="s">
        <v>3486</v>
      </c>
      <c r="BN222" s="7"/>
      <c r="BO222" s="12"/>
      <c r="BP222" s="12" t="s">
        <v>3538</v>
      </c>
      <c r="BQ222" s="12">
        <v>-2.8000000000000001E-2</v>
      </c>
      <c r="BR222" s="12" t="s">
        <v>3429</v>
      </c>
      <c r="BS222" s="12">
        <v>-2.8000000000000001E-2</v>
      </c>
      <c r="BT222" s="12"/>
      <c r="BU222" s="12"/>
      <c r="BV222" s="12" t="s">
        <v>1077</v>
      </c>
      <c r="BW222" s="12" t="s">
        <v>1077</v>
      </c>
      <c r="BX222" s="12" t="s">
        <v>1077</v>
      </c>
      <c r="BY222" s="12">
        <v>-0.24</v>
      </c>
      <c r="BZ222" s="12"/>
      <c r="CA222" s="12" t="s">
        <v>1077</v>
      </c>
      <c r="CB222" s="12" t="s">
        <v>1077</v>
      </c>
      <c r="CC222" s="12" t="s">
        <v>1077</v>
      </c>
      <c r="CD222" s="12" t="s">
        <v>1095</v>
      </c>
      <c r="CE222" s="12" t="s">
        <v>1077</v>
      </c>
      <c r="CF222" s="12"/>
      <c r="CG222" s="12"/>
      <c r="CH222" s="12">
        <f>BQ222/BY222</f>
        <v>0.11666666666666667</v>
      </c>
      <c r="CI222" s="12" t="s">
        <v>3553</v>
      </c>
      <c r="CJ222" s="12">
        <v>0.877</v>
      </c>
      <c r="CK222" s="12" t="s">
        <v>3824</v>
      </c>
      <c r="CL222" s="12" t="s">
        <v>1077</v>
      </c>
      <c r="CM222" s="12" t="s">
        <v>1077</v>
      </c>
      <c r="CN222" s="12" t="s">
        <v>1077</v>
      </c>
      <c r="CO222" s="12" t="s">
        <v>1077</v>
      </c>
      <c r="CP222" s="12">
        <v>1</v>
      </c>
      <c r="CQ222" s="12">
        <v>10</v>
      </c>
      <c r="CR222" s="12">
        <v>1</v>
      </c>
      <c r="CS222" s="12">
        <v>225</v>
      </c>
      <c r="CT222" s="12" t="s">
        <v>1077</v>
      </c>
      <c r="CU222" s="12" t="s">
        <v>1077</v>
      </c>
      <c r="CV222" s="12" t="s">
        <v>1077</v>
      </c>
      <c r="CW222" s="12"/>
      <c r="CX222" s="57"/>
    </row>
    <row r="223" spans="1:102" ht="16.5" x14ac:dyDescent="0.35">
      <c r="A223" s="56">
        <v>15</v>
      </c>
      <c r="B223" s="12" t="s">
        <v>3706</v>
      </c>
      <c r="C223" s="12">
        <v>15.27</v>
      </c>
      <c r="D223" s="12" t="s">
        <v>1704</v>
      </c>
      <c r="E223" s="12" t="s">
        <v>307</v>
      </c>
      <c r="F223" s="12">
        <v>3</v>
      </c>
      <c r="G223" s="12" t="s">
        <v>349</v>
      </c>
      <c r="H223" s="12" t="s">
        <v>2805</v>
      </c>
      <c r="I223" s="12" t="s">
        <v>1285</v>
      </c>
      <c r="J223" s="12" t="s">
        <v>556</v>
      </c>
      <c r="K223" s="12" t="s">
        <v>564</v>
      </c>
      <c r="L223" s="12" t="s">
        <v>558</v>
      </c>
      <c r="M223" s="12" t="s">
        <v>3164</v>
      </c>
      <c r="N223" s="12"/>
      <c r="O223" s="12" t="s">
        <v>3400</v>
      </c>
      <c r="P223" s="12" t="s">
        <v>3403</v>
      </c>
      <c r="Q223" s="12">
        <v>1</v>
      </c>
      <c r="R223" s="12">
        <v>0</v>
      </c>
      <c r="S223" s="12">
        <v>0</v>
      </c>
      <c r="T223" s="12">
        <v>0</v>
      </c>
      <c r="U223" s="12">
        <v>0</v>
      </c>
      <c r="V223" s="12">
        <v>0</v>
      </c>
      <c r="W223" s="12">
        <v>0</v>
      </c>
      <c r="X223" s="12">
        <v>0</v>
      </c>
      <c r="Y223" s="12">
        <v>0</v>
      </c>
      <c r="Z223" s="12">
        <v>0</v>
      </c>
      <c r="AA223" s="12">
        <v>0</v>
      </c>
      <c r="AB223" s="12">
        <v>1</v>
      </c>
      <c r="AC223" s="12">
        <v>0</v>
      </c>
      <c r="AD223" s="12">
        <v>0</v>
      </c>
      <c r="AE223" s="12">
        <v>0</v>
      </c>
      <c r="AF223" s="12">
        <v>0</v>
      </c>
      <c r="AG223" s="12">
        <v>0</v>
      </c>
      <c r="AH223" s="12">
        <v>0</v>
      </c>
      <c r="AI223" s="12">
        <v>0</v>
      </c>
      <c r="AJ223" s="12">
        <v>0</v>
      </c>
      <c r="AK223" s="12">
        <v>0</v>
      </c>
      <c r="AL223" s="12" t="s">
        <v>3448</v>
      </c>
      <c r="AM223" s="7" t="s">
        <v>608</v>
      </c>
      <c r="AN223" s="7" t="s">
        <v>634</v>
      </c>
      <c r="AO223" s="7">
        <v>2000</v>
      </c>
      <c r="AP223" s="12" t="s">
        <v>3458</v>
      </c>
      <c r="AQ223" s="12">
        <v>3284</v>
      </c>
      <c r="AR223" s="12">
        <v>2</v>
      </c>
      <c r="AS223" s="12" t="s">
        <v>755</v>
      </c>
      <c r="AT223" s="7" t="s">
        <v>349</v>
      </c>
      <c r="AU223" s="12">
        <v>0</v>
      </c>
      <c r="AV223" s="12">
        <v>0</v>
      </c>
      <c r="AW223" s="12">
        <v>0</v>
      </c>
      <c r="AX223" s="12">
        <v>0</v>
      </c>
      <c r="AY223" s="7">
        <v>0</v>
      </c>
      <c r="AZ223" s="12">
        <v>0</v>
      </c>
      <c r="BA223" s="12">
        <v>1</v>
      </c>
      <c r="BB223" s="12">
        <v>1</v>
      </c>
      <c r="BC223" s="12">
        <v>0</v>
      </c>
      <c r="BD223" s="12">
        <v>0</v>
      </c>
      <c r="BE223" s="12">
        <v>0</v>
      </c>
      <c r="BF223" s="7" t="s">
        <v>3259</v>
      </c>
      <c r="BG223" s="7" t="s">
        <v>809</v>
      </c>
      <c r="BH223" s="7">
        <v>1</v>
      </c>
      <c r="BI223" s="7" t="s">
        <v>3253</v>
      </c>
      <c r="BJ223" s="12" t="s">
        <v>3460</v>
      </c>
      <c r="BK223" s="12" t="s">
        <v>3472</v>
      </c>
      <c r="BL223" s="12" t="s">
        <v>3474</v>
      </c>
      <c r="BM223" s="7" t="s">
        <v>787</v>
      </c>
      <c r="BN223" s="7"/>
      <c r="BO223" s="12"/>
      <c r="BP223" s="12"/>
      <c r="BQ223" s="12"/>
      <c r="BR223" s="12" t="s">
        <v>1077</v>
      </c>
      <c r="BS223" s="12">
        <v>-1.0680000000000001</v>
      </c>
      <c r="BT223" s="12"/>
      <c r="BU223" s="12"/>
      <c r="BV223" s="12" t="s">
        <v>1077</v>
      </c>
      <c r="BW223" s="12" t="s">
        <v>1077</v>
      </c>
      <c r="BX223" s="12" t="s">
        <v>1077</v>
      </c>
      <c r="BY223" s="12">
        <v>-0.22</v>
      </c>
      <c r="BZ223" s="12"/>
      <c r="CA223" s="12" t="s">
        <v>1077</v>
      </c>
      <c r="CB223" s="12" t="s">
        <v>1077</v>
      </c>
      <c r="CC223" s="12" t="s">
        <v>1077</v>
      </c>
      <c r="CD223" s="12" t="s">
        <v>1077</v>
      </c>
      <c r="CE223" s="12" t="s">
        <v>1077</v>
      </c>
      <c r="CF223" s="12"/>
      <c r="CG223" s="12"/>
      <c r="CH223" s="12"/>
      <c r="CI223" s="12"/>
      <c r="CJ223" s="12">
        <v>0.18</v>
      </c>
      <c r="CK223" s="12" t="s">
        <v>3828</v>
      </c>
      <c r="CL223" s="12" t="s">
        <v>1077</v>
      </c>
      <c r="CM223" s="12" t="s">
        <v>1077</v>
      </c>
      <c r="CN223" s="12" t="s">
        <v>1077</v>
      </c>
      <c r="CO223" s="12" t="s">
        <v>1077</v>
      </c>
      <c r="CP223" s="12">
        <v>1</v>
      </c>
      <c r="CQ223" s="12">
        <v>21</v>
      </c>
      <c r="CR223" s="12">
        <v>1</v>
      </c>
      <c r="CS223" s="12">
        <v>3262</v>
      </c>
      <c r="CT223" s="12" t="s">
        <v>1077</v>
      </c>
      <c r="CU223" s="12">
        <v>3.719224724986904E-2</v>
      </c>
      <c r="CV223" s="12"/>
      <c r="CW223" s="12"/>
      <c r="CX223" s="57"/>
    </row>
    <row r="224" spans="1:102" x14ac:dyDescent="0.35">
      <c r="A224" s="56">
        <v>100</v>
      </c>
      <c r="B224" s="12" t="s">
        <v>3790</v>
      </c>
      <c r="C224" s="12">
        <v>100.1</v>
      </c>
      <c r="D224" s="12" t="s">
        <v>2554</v>
      </c>
      <c r="E224" s="12" t="s">
        <v>513</v>
      </c>
      <c r="F224" s="12">
        <v>7</v>
      </c>
      <c r="G224" s="12" t="s">
        <v>349</v>
      </c>
      <c r="H224" s="12" t="s">
        <v>2805</v>
      </c>
      <c r="I224" s="12" t="s">
        <v>1285</v>
      </c>
      <c r="J224" s="12" t="s">
        <v>1249</v>
      </c>
      <c r="K224" s="12" t="s">
        <v>1225</v>
      </c>
      <c r="L224" s="12" t="s">
        <v>1228</v>
      </c>
      <c r="M224" s="12" t="s">
        <v>3164</v>
      </c>
      <c r="N224" s="12"/>
      <c r="O224" s="12" t="s">
        <v>3400</v>
      </c>
      <c r="P224" s="12" t="s">
        <v>3404</v>
      </c>
      <c r="Q224" s="12">
        <v>0</v>
      </c>
      <c r="R224" s="12">
        <v>0</v>
      </c>
      <c r="S224" s="12">
        <v>0</v>
      </c>
      <c r="T224" s="12">
        <v>0</v>
      </c>
      <c r="U224" s="12">
        <v>0</v>
      </c>
      <c r="V224" s="12">
        <v>1</v>
      </c>
      <c r="W224" s="12">
        <v>0</v>
      </c>
      <c r="X224" s="12">
        <v>0</v>
      </c>
      <c r="Y224" s="12">
        <v>0</v>
      </c>
      <c r="Z224" s="12">
        <v>0</v>
      </c>
      <c r="AA224" s="12">
        <v>0</v>
      </c>
      <c r="AB224" s="12">
        <v>0</v>
      </c>
      <c r="AC224" s="12">
        <v>0</v>
      </c>
      <c r="AD224" s="12">
        <v>0</v>
      </c>
      <c r="AE224" s="12">
        <v>0</v>
      </c>
      <c r="AF224" s="12">
        <v>0</v>
      </c>
      <c r="AG224" s="12">
        <v>0</v>
      </c>
      <c r="AH224" s="12">
        <v>0</v>
      </c>
      <c r="AI224" s="12">
        <v>0</v>
      </c>
      <c r="AJ224" s="12">
        <v>1</v>
      </c>
      <c r="AK224" s="12">
        <v>0</v>
      </c>
      <c r="AL224" s="12" t="s">
        <v>607</v>
      </c>
      <c r="AM224" s="7" t="s">
        <v>608</v>
      </c>
      <c r="AN224" s="7" t="s">
        <v>742</v>
      </c>
      <c r="AO224" s="7">
        <v>2011</v>
      </c>
      <c r="AP224" s="12" t="s">
        <v>3235</v>
      </c>
      <c r="AQ224" s="12">
        <v>284</v>
      </c>
      <c r="AR224" s="12">
        <v>1</v>
      </c>
      <c r="AS224" s="12" t="s">
        <v>555</v>
      </c>
      <c r="AT224" s="7" t="s">
        <v>212</v>
      </c>
      <c r="AU224" s="12">
        <v>1</v>
      </c>
      <c r="AV224" s="12">
        <v>0</v>
      </c>
      <c r="AW224" s="12">
        <v>0</v>
      </c>
      <c r="AX224" s="12">
        <v>0</v>
      </c>
      <c r="AY224" s="7">
        <v>0</v>
      </c>
      <c r="AZ224" s="12">
        <v>1</v>
      </c>
      <c r="BA224" s="12">
        <v>1</v>
      </c>
      <c r="BB224" s="12">
        <v>1</v>
      </c>
      <c r="BC224" s="12">
        <v>1</v>
      </c>
      <c r="BD224" s="12">
        <v>1</v>
      </c>
      <c r="BE224" s="12">
        <v>1</v>
      </c>
      <c r="BF224" s="7" t="s">
        <v>2820</v>
      </c>
      <c r="BG224" s="7" t="s">
        <v>992</v>
      </c>
      <c r="BH224" s="7">
        <v>1</v>
      </c>
      <c r="BI224" s="7" t="s">
        <v>3257</v>
      </c>
      <c r="BJ224" s="12" t="s">
        <v>3460</v>
      </c>
      <c r="BK224" s="12" t="s">
        <v>718</v>
      </c>
      <c r="BL224" s="12" t="s">
        <v>3471</v>
      </c>
      <c r="BM224" s="7" t="s">
        <v>3484</v>
      </c>
      <c r="BN224" s="7" t="s">
        <v>1162</v>
      </c>
      <c r="BO224" s="12"/>
      <c r="BP224" s="12" t="s">
        <v>3544</v>
      </c>
      <c r="BQ224" s="12">
        <f>CV224</f>
        <v>-0.32558411552346572</v>
      </c>
      <c r="BR224" s="12" t="s">
        <v>3528</v>
      </c>
      <c r="BS224" s="12">
        <v>-0.11</v>
      </c>
      <c r="BT224" s="12">
        <v>0.9</v>
      </c>
      <c r="BU224" s="12"/>
      <c r="BV224" s="12" t="s">
        <v>1252</v>
      </c>
      <c r="BW224" s="12"/>
      <c r="BX224" s="12"/>
      <c r="BY224" s="12">
        <f>BS224/CF224</f>
        <v>-0.21484375</v>
      </c>
      <c r="BZ224" s="12"/>
      <c r="CA224" s="12" t="s">
        <v>1077</v>
      </c>
      <c r="CB224" s="12" t="s">
        <v>1077</v>
      </c>
      <c r="CC224" s="12" t="s">
        <v>1077</v>
      </c>
      <c r="CD224" s="12" t="s">
        <v>1077</v>
      </c>
      <c r="CE224" s="12" t="s">
        <v>1077</v>
      </c>
      <c r="CF224" s="12">
        <v>0.51200000000000001</v>
      </c>
      <c r="CG224" s="12"/>
      <c r="CH224" s="12">
        <f>BQ224/BY224</f>
        <v>1.5154460649819494</v>
      </c>
      <c r="CI224" s="12" t="s">
        <v>3553</v>
      </c>
      <c r="CJ224" s="12" t="s">
        <v>1077</v>
      </c>
      <c r="CK224" s="12" t="s">
        <v>1077</v>
      </c>
      <c r="CL224" s="12" t="s">
        <v>1077</v>
      </c>
      <c r="CM224" s="12" t="s">
        <v>1077</v>
      </c>
      <c r="CN224" s="12" t="s">
        <v>1077</v>
      </c>
      <c r="CO224" s="12" t="s">
        <v>1077</v>
      </c>
      <c r="CP224" s="12"/>
      <c r="CQ224" s="12"/>
      <c r="CR224" s="12"/>
      <c r="CS224" s="12" t="s">
        <v>1077</v>
      </c>
      <c r="CT224" s="12">
        <f>(30+41)/277</f>
        <v>0.2563176895306859</v>
      </c>
      <c r="CU224" s="12">
        <v>3.98</v>
      </c>
      <c r="CV224" s="12">
        <f>BS224*CU224*(1-CT224)</f>
        <v>-0.32558411552346572</v>
      </c>
      <c r="CW224" s="12"/>
      <c r="CX224" s="57"/>
    </row>
    <row r="225" spans="1:102" ht="16.5" x14ac:dyDescent="0.35">
      <c r="A225" s="56">
        <v>15</v>
      </c>
      <c r="B225" s="12" t="s">
        <v>3706</v>
      </c>
      <c r="C225" s="12">
        <v>15.29</v>
      </c>
      <c r="D225" s="12" t="s">
        <v>1725</v>
      </c>
      <c r="E225" s="12" t="s">
        <v>309</v>
      </c>
      <c r="F225" s="12">
        <v>3</v>
      </c>
      <c r="G225" s="12" t="s">
        <v>349</v>
      </c>
      <c r="H225" s="12" t="s">
        <v>2805</v>
      </c>
      <c r="I225" s="12" t="s">
        <v>1285</v>
      </c>
      <c r="J225" s="12" t="s">
        <v>556</v>
      </c>
      <c r="K225" s="12" t="s">
        <v>564</v>
      </c>
      <c r="L225" s="12" t="s">
        <v>558</v>
      </c>
      <c r="M225" s="12" t="s">
        <v>3164</v>
      </c>
      <c r="N225" s="12"/>
      <c r="O225" s="12" t="s">
        <v>3400</v>
      </c>
      <c r="P225" s="12" t="s">
        <v>3403</v>
      </c>
      <c r="Q225" s="12">
        <v>1</v>
      </c>
      <c r="R225" s="12">
        <v>0</v>
      </c>
      <c r="S225" s="12">
        <v>0</v>
      </c>
      <c r="T225" s="12">
        <v>0</v>
      </c>
      <c r="U225" s="12">
        <v>0</v>
      </c>
      <c r="V225" s="12">
        <v>0</v>
      </c>
      <c r="W225" s="12">
        <v>0</v>
      </c>
      <c r="X225" s="12">
        <v>0</v>
      </c>
      <c r="Y225" s="12">
        <v>0</v>
      </c>
      <c r="Z225" s="12">
        <v>0</v>
      </c>
      <c r="AA225" s="12">
        <v>0</v>
      </c>
      <c r="AB225" s="12">
        <v>1</v>
      </c>
      <c r="AC225" s="12">
        <v>0</v>
      </c>
      <c r="AD225" s="12">
        <v>0</v>
      </c>
      <c r="AE225" s="12">
        <v>0</v>
      </c>
      <c r="AF225" s="12">
        <v>0</v>
      </c>
      <c r="AG225" s="12">
        <v>0</v>
      </c>
      <c r="AH225" s="12">
        <v>0</v>
      </c>
      <c r="AI225" s="12">
        <v>0</v>
      </c>
      <c r="AJ225" s="12">
        <v>0</v>
      </c>
      <c r="AK225" s="12">
        <v>0</v>
      </c>
      <c r="AL225" s="12" t="s">
        <v>3448</v>
      </c>
      <c r="AM225" s="7" t="s">
        <v>608</v>
      </c>
      <c r="AN225" s="7" t="s">
        <v>635</v>
      </c>
      <c r="AO225" s="7">
        <v>2000</v>
      </c>
      <c r="AP225" s="12" t="s">
        <v>3458</v>
      </c>
      <c r="AQ225" s="12">
        <v>583</v>
      </c>
      <c r="AR225" s="12">
        <v>2</v>
      </c>
      <c r="AS225" s="12" t="s">
        <v>755</v>
      </c>
      <c r="AT225" s="7" t="s">
        <v>349</v>
      </c>
      <c r="AU225" s="12">
        <v>0</v>
      </c>
      <c r="AV225" s="12">
        <v>0</v>
      </c>
      <c r="AW225" s="12">
        <v>0</v>
      </c>
      <c r="AX225" s="12">
        <v>0</v>
      </c>
      <c r="AY225" s="7">
        <v>0</v>
      </c>
      <c r="AZ225" s="12">
        <v>0</v>
      </c>
      <c r="BA225" s="12">
        <v>1</v>
      </c>
      <c r="BB225" s="12">
        <v>1</v>
      </c>
      <c r="BC225" s="12">
        <v>0</v>
      </c>
      <c r="BD225" s="12">
        <v>0</v>
      </c>
      <c r="BE225" s="12">
        <v>0</v>
      </c>
      <c r="BF225" s="7" t="s">
        <v>3259</v>
      </c>
      <c r="BG225" s="7" t="s">
        <v>818</v>
      </c>
      <c r="BH225" s="7">
        <v>1</v>
      </c>
      <c r="BI225" s="7" t="s">
        <v>3253</v>
      </c>
      <c r="BJ225" s="12" t="s">
        <v>3460</v>
      </c>
      <c r="BK225" s="12" t="s">
        <v>3472</v>
      </c>
      <c r="BL225" s="12" t="s">
        <v>3474</v>
      </c>
      <c r="BM225" s="7" t="s">
        <v>787</v>
      </c>
      <c r="BN225" s="7"/>
      <c r="BO225" s="12"/>
      <c r="BP225" s="12"/>
      <c r="BQ225" s="12"/>
      <c r="BR225" s="12" t="s">
        <v>1077</v>
      </c>
      <c r="BS225" s="12">
        <v>-1.5349999999999999</v>
      </c>
      <c r="BT225" s="12"/>
      <c r="BU225" s="12"/>
      <c r="BV225" s="12" t="s">
        <v>1077</v>
      </c>
      <c r="BW225" s="12" t="s">
        <v>1077</v>
      </c>
      <c r="BX225" s="12" t="s">
        <v>1077</v>
      </c>
      <c r="BY225" s="12">
        <v>-0.19</v>
      </c>
      <c r="BZ225" s="12"/>
      <c r="CA225" s="12" t="s">
        <v>1077</v>
      </c>
      <c r="CB225" s="12" t="s">
        <v>1077</v>
      </c>
      <c r="CC225" s="12" t="s">
        <v>1077</v>
      </c>
      <c r="CD225" s="12" t="s">
        <v>1077</v>
      </c>
      <c r="CE225" s="12" t="s">
        <v>1077</v>
      </c>
      <c r="CF225" s="12"/>
      <c r="CG225" s="12"/>
      <c r="CH225" s="12"/>
      <c r="CI225" s="12"/>
      <c r="CJ225" s="12">
        <v>0.112</v>
      </c>
      <c r="CK225" s="12" t="s">
        <v>3828</v>
      </c>
      <c r="CL225" s="12" t="s">
        <v>1077</v>
      </c>
      <c r="CM225" s="12" t="s">
        <v>1077</v>
      </c>
      <c r="CN225" s="12" t="s">
        <v>1077</v>
      </c>
      <c r="CO225" s="12" t="s">
        <v>1077</v>
      </c>
      <c r="CP225" s="12">
        <v>1</v>
      </c>
      <c r="CQ225" s="12">
        <v>16</v>
      </c>
      <c r="CR225" s="12">
        <v>1</v>
      </c>
      <c r="CS225" s="12">
        <v>566</v>
      </c>
      <c r="CT225" s="12" t="s">
        <v>1077</v>
      </c>
      <c r="CU225" s="12">
        <v>3.5969966823817007E-2</v>
      </c>
      <c r="CV225" s="12"/>
      <c r="CW225" s="12"/>
      <c r="CX225" s="57"/>
    </row>
    <row r="226" spans="1:102" ht="16.5" x14ac:dyDescent="0.35">
      <c r="A226" s="56">
        <v>15</v>
      </c>
      <c r="B226" s="12" t="s">
        <v>3706</v>
      </c>
      <c r="C226" s="12">
        <v>15.3</v>
      </c>
      <c r="D226" s="12" t="s">
        <v>1733</v>
      </c>
      <c r="E226" s="12" t="s">
        <v>319</v>
      </c>
      <c r="F226" s="12">
        <v>3</v>
      </c>
      <c r="G226" s="12" t="s">
        <v>349</v>
      </c>
      <c r="H226" s="12" t="s">
        <v>2805</v>
      </c>
      <c r="I226" s="12" t="s">
        <v>1285</v>
      </c>
      <c r="J226" s="12" t="s">
        <v>556</v>
      </c>
      <c r="K226" s="12" t="s">
        <v>564</v>
      </c>
      <c r="L226" s="12" t="s">
        <v>558</v>
      </c>
      <c r="M226" s="12" t="s">
        <v>3164</v>
      </c>
      <c r="N226" s="12"/>
      <c r="O226" s="12" t="s">
        <v>3400</v>
      </c>
      <c r="P226" s="12" t="s">
        <v>3403</v>
      </c>
      <c r="Q226" s="12">
        <v>1</v>
      </c>
      <c r="R226" s="12">
        <v>0</v>
      </c>
      <c r="S226" s="12">
        <v>0</v>
      </c>
      <c r="T226" s="12">
        <v>0</v>
      </c>
      <c r="U226" s="12">
        <v>0</v>
      </c>
      <c r="V226" s="12">
        <v>0</v>
      </c>
      <c r="W226" s="12">
        <v>0</v>
      </c>
      <c r="X226" s="12">
        <v>0</v>
      </c>
      <c r="Y226" s="12">
        <v>0</v>
      </c>
      <c r="Z226" s="12">
        <v>0</v>
      </c>
      <c r="AA226" s="12">
        <v>0</v>
      </c>
      <c r="AB226" s="12">
        <v>1</v>
      </c>
      <c r="AC226" s="12">
        <v>0</v>
      </c>
      <c r="AD226" s="12">
        <v>0</v>
      </c>
      <c r="AE226" s="12">
        <v>0</v>
      </c>
      <c r="AF226" s="12">
        <v>0</v>
      </c>
      <c r="AG226" s="12">
        <v>0</v>
      </c>
      <c r="AH226" s="12">
        <v>0</v>
      </c>
      <c r="AI226" s="12">
        <v>0</v>
      </c>
      <c r="AJ226" s="12">
        <v>0</v>
      </c>
      <c r="AK226" s="12">
        <v>0</v>
      </c>
      <c r="AL226" s="12" t="s">
        <v>3448</v>
      </c>
      <c r="AM226" s="7" t="s">
        <v>608</v>
      </c>
      <c r="AN226" s="7" t="s">
        <v>636</v>
      </c>
      <c r="AO226" s="7">
        <v>2000</v>
      </c>
      <c r="AP226" s="12" t="s">
        <v>3458</v>
      </c>
      <c r="AQ226" s="12">
        <v>385</v>
      </c>
      <c r="AR226" s="12">
        <v>2</v>
      </c>
      <c r="AS226" s="12" t="s">
        <v>755</v>
      </c>
      <c r="AT226" s="7" t="s">
        <v>212</v>
      </c>
      <c r="AU226" s="12">
        <v>0</v>
      </c>
      <c r="AV226" s="12">
        <v>0</v>
      </c>
      <c r="AW226" s="12">
        <v>0</v>
      </c>
      <c r="AX226" s="12">
        <v>0</v>
      </c>
      <c r="AY226" s="7">
        <v>0</v>
      </c>
      <c r="AZ226" s="12">
        <v>0</v>
      </c>
      <c r="BA226" s="12">
        <v>1</v>
      </c>
      <c r="BB226" s="12">
        <v>1</v>
      </c>
      <c r="BC226" s="12">
        <v>0</v>
      </c>
      <c r="BD226" s="12">
        <v>0</v>
      </c>
      <c r="BE226" s="12">
        <v>0</v>
      </c>
      <c r="BF226" s="7" t="s">
        <v>3259</v>
      </c>
      <c r="BG226" s="7" t="s">
        <v>808</v>
      </c>
      <c r="BH226" s="7">
        <v>1</v>
      </c>
      <c r="BI226" s="7" t="s">
        <v>3253</v>
      </c>
      <c r="BJ226" s="12" t="s">
        <v>3460</v>
      </c>
      <c r="BK226" s="12" t="s">
        <v>3472</v>
      </c>
      <c r="BL226" s="12" t="s">
        <v>3474</v>
      </c>
      <c r="BM226" s="7" t="s">
        <v>787</v>
      </c>
      <c r="BN226" s="7"/>
      <c r="BO226" s="12"/>
      <c r="BP226" s="12"/>
      <c r="BQ226" s="12"/>
      <c r="BR226" s="12" t="s">
        <v>1077</v>
      </c>
      <c r="BS226" s="12">
        <v>-1.0089999999999999</v>
      </c>
      <c r="BT226" s="12"/>
      <c r="BU226" s="12"/>
      <c r="BV226" s="12" t="s">
        <v>1077</v>
      </c>
      <c r="BW226" s="12" t="s">
        <v>1077</v>
      </c>
      <c r="BX226" s="12" t="s">
        <v>1077</v>
      </c>
      <c r="BY226" s="12">
        <v>-0.13</v>
      </c>
      <c r="BZ226" s="12"/>
      <c r="CA226" s="12" t="s">
        <v>1077</v>
      </c>
      <c r="CB226" s="12" t="s">
        <v>1077</v>
      </c>
      <c r="CC226" s="12" t="s">
        <v>1077</v>
      </c>
      <c r="CD226" s="12" t="s">
        <v>1077</v>
      </c>
      <c r="CE226" s="12" t="s">
        <v>1077</v>
      </c>
      <c r="CF226" s="12"/>
      <c r="CG226" s="12"/>
      <c r="CH226" s="12"/>
      <c r="CI226" s="12"/>
      <c r="CJ226" s="12">
        <v>0.106</v>
      </c>
      <c r="CK226" s="12" t="s">
        <v>3828</v>
      </c>
      <c r="CL226" s="12" t="s">
        <v>1077</v>
      </c>
      <c r="CM226" s="12" t="s">
        <v>1077</v>
      </c>
      <c r="CN226" s="12" t="s">
        <v>1077</v>
      </c>
      <c r="CO226" s="12" t="s">
        <v>1077</v>
      </c>
      <c r="CP226" s="12">
        <v>1</v>
      </c>
      <c r="CQ226" s="12">
        <v>15</v>
      </c>
      <c r="CR226" s="12">
        <v>1</v>
      </c>
      <c r="CS226" s="12">
        <v>369</v>
      </c>
      <c r="CT226" s="12" t="s">
        <v>1077</v>
      </c>
      <c r="CU226" s="12">
        <v>0.14999126942552821</v>
      </c>
      <c r="CV226" s="12"/>
      <c r="CW226" s="12"/>
      <c r="CX226" s="57"/>
    </row>
    <row r="227" spans="1:102" ht="16.5" x14ac:dyDescent="0.35">
      <c r="A227" s="56">
        <v>65</v>
      </c>
      <c r="B227" s="12" t="s">
        <v>3754</v>
      </c>
      <c r="C227" s="12">
        <v>65.099999999999994</v>
      </c>
      <c r="D227" s="12" t="s">
        <v>2321</v>
      </c>
      <c r="E227" s="12" t="s">
        <v>441</v>
      </c>
      <c r="F227" s="12">
        <v>3</v>
      </c>
      <c r="G227" s="12" t="s">
        <v>349</v>
      </c>
      <c r="H227" s="12" t="s">
        <v>2805</v>
      </c>
      <c r="I227" s="12" t="s">
        <v>1285</v>
      </c>
      <c r="J227" s="12" t="s">
        <v>556</v>
      </c>
      <c r="K227" s="12" t="s">
        <v>562</v>
      </c>
      <c r="L227" s="12" t="s">
        <v>558</v>
      </c>
      <c r="M227" s="12" t="s">
        <v>3237</v>
      </c>
      <c r="N227" s="12" t="s">
        <v>3435</v>
      </c>
      <c r="O227" s="12" t="s">
        <v>3400</v>
      </c>
      <c r="P227" s="12" t="s">
        <v>3401</v>
      </c>
      <c r="Q227" s="12">
        <v>0</v>
      </c>
      <c r="R227" s="12">
        <v>0</v>
      </c>
      <c r="S227" s="12">
        <v>0</v>
      </c>
      <c r="T227" s="12">
        <v>0</v>
      </c>
      <c r="U227" s="12">
        <v>0</v>
      </c>
      <c r="V227" s="12">
        <v>0</v>
      </c>
      <c r="W227" s="12">
        <v>1</v>
      </c>
      <c r="X227" s="12">
        <v>0</v>
      </c>
      <c r="Y227" s="12">
        <v>0</v>
      </c>
      <c r="Z227" s="12">
        <v>0</v>
      </c>
      <c r="AA227" s="12">
        <v>0</v>
      </c>
      <c r="AB227" s="12">
        <v>0</v>
      </c>
      <c r="AC227" s="12">
        <v>1</v>
      </c>
      <c r="AD227" s="12">
        <v>0</v>
      </c>
      <c r="AE227" s="12">
        <v>0</v>
      </c>
      <c r="AF227" s="12">
        <v>0</v>
      </c>
      <c r="AG227" s="12">
        <v>0</v>
      </c>
      <c r="AH227" s="12">
        <v>0</v>
      </c>
      <c r="AI227" s="12">
        <v>0</v>
      </c>
      <c r="AJ227" s="12">
        <v>0</v>
      </c>
      <c r="AK227" s="12">
        <v>0</v>
      </c>
      <c r="AL227" s="12" t="s">
        <v>607</v>
      </c>
      <c r="AM227" s="7" t="s">
        <v>668</v>
      </c>
      <c r="AN227" s="7" t="s">
        <v>705</v>
      </c>
      <c r="AO227" s="7">
        <v>2010</v>
      </c>
      <c r="AP227" s="12" t="s">
        <v>3235</v>
      </c>
      <c r="AQ227" s="12">
        <v>473</v>
      </c>
      <c r="AR227" s="12">
        <v>1</v>
      </c>
      <c r="AS227" s="12" t="s">
        <v>555</v>
      </c>
      <c r="AT227" s="7" t="s">
        <v>212</v>
      </c>
      <c r="AU227" s="12">
        <v>1</v>
      </c>
      <c r="AV227" s="12">
        <v>0</v>
      </c>
      <c r="AW227" s="12">
        <v>0</v>
      </c>
      <c r="AX227" s="12">
        <v>0</v>
      </c>
      <c r="AY227" s="7">
        <v>1</v>
      </c>
      <c r="AZ227" s="12">
        <v>0</v>
      </c>
      <c r="BA227" s="12">
        <v>0</v>
      </c>
      <c r="BB227" s="12">
        <v>0</v>
      </c>
      <c r="BC227" s="12">
        <v>1</v>
      </c>
      <c r="BD227" s="12">
        <v>0</v>
      </c>
      <c r="BE227" s="12">
        <v>0</v>
      </c>
      <c r="BF227" s="7" t="s">
        <v>772</v>
      </c>
      <c r="BG227" s="7" t="s">
        <v>2795</v>
      </c>
      <c r="BH227" s="7"/>
      <c r="BI227" s="7" t="s">
        <v>2816</v>
      </c>
      <c r="BJ227" s="12" t="s">
        <v>718</v>
      </c>
      <c r="BK227" s="12" t="s">
        <v>3463</v>
      </c>
      <c r="BL227" s="12" t="s">
        <v>3464</v>
      </c>
      <c r="BM227" s="7" t="s">
        <v>787</v>
      </c>
      <c r="BN227" s="7"/>
      <c r="BO227" s="12"/>
      <c r="BP227" s="12" t="s">
        <v>3545</v>
      </c>
      <c r="BQ227" s="12">
        <v>-7.5199999999999998E-3</v>
      </c>
      <c r="BR227" s="12" t="s">
        <v>3513</v>
      </c>
      <c r="BS227" s="12">
        <v>-0.02</v>
      </c>
      <c r="BT227" s="12"/>
      <c r="BU227" s="12"/>
      <c r="BV227" s="12" t="s">
        <v>1077</v>
      </c>
      <c r="BW227" s="12" t="s">
        <v>1077</v>
      </c>
      <c r="BX227" s="12" t="s">
        <v>1077</v>
      </c>
      <c r="BY227" s="12">
        <v>-0.09</v>
      </c>
      <c r="BZ227" s="12"/>
      <c r="CA227" s="12" t="s">
        <v>1077</v>
      </c>
      <c r="CB227" s="12" t="s">
        <v>1077</v>
      </c>
      <c r="CC227" s="12" t="s">
        <v>1077</v>
      </c>
      <c r="CD227" s="12" t="s">
        <v>1077</v>
      </c>
      <c r="CE227" s="12" t="s">
        <v>1077</v>
      </c>
      <c r="CF227" s="12"/>
      <c r="CG227" s="12"/>
      <c r="CH227" s="12">
        <f>BQ227/BY227</f>
        <v>8.355555555555555E-2</v>
      </c>
      <c r="CI227" s="12" t="s">
        <v>3553</v>
      </c>
      <c r="CJ227" s="12">
        <v>0.44</v>
      </c>
      <c r="CK227" s="12" t="s">
        <v>3824</v>
      </c>
      <c r="CL227" s="12" t="s">
        <v>1077</v>
      </c>
      <c r="CM227" s="12" t="s">
        <v>1077</v>
      </c>
      <c r="CN227" s="12">
        <v>6.36</v>
      </c>
      <c r="CO227" s="12" t="s">
        <v>1043</v>
      </c>
      <c r="CP227" s="12">
        <v>1</v>
      </c>
      <c r="CQ227" s="12">
        <v>18</v>
      </c>
      <c r="CR227" s="12">
        <v>1</v>
      </c>
      <c r="CS227" s="12">
        <v>454</v>
      </c>
      <c r="CT227" s="12">
        <v>9.0969999999999995</v>
      </c>
      <c r="CU227" s="12">
        <v>0.376</v>
      </c>
      <c r="CV227" s="12">
        <f>BS227*(CU227)</f>
        <v>-7.5199999999999998E-3</v>
      </c>
      <c r="CW227" s="12"/>
      <c r="CX227" s="57"/>
    </row>
    <row r="228" spans="1:102" ht="16.5" x14ac:dyDescent="0.35">
      <c r="A228" s="56">
        <v>30</v>
      </c>
      <c r="B228" s="12" t="s">
        <v>3721</v>
      </c>
      <c r="C228" s="12">
        <v>30.1</v>
      </c>
      <c r="D228" s="12" t="s">
        <v>1835</v>
      </c>
      <c r="E228" s="12" t="s">
        <v>346</v>
      </c>
      <c r="F228" s="12">
        <v>3</v>
      </c>
      <c r="G228" s="12" t="s">
        <v>349</v>
      </c>
      <c r="H228" s="12" t="s">
        <v>2805</v>
      </c>
      <c r="I228" s="12" t="s">
        <v>1285</v>
      </c>
      <c r="J228" s="12" t="s">
        <v>556</v>
      </c>
      <c r="K228" s="12" t="s">
        <v>568</v>
      </c>
      <c r="L228" s="12" t="s">
        <v>1204</v>
      </c>
      <c r="M228" s="12" t="s">
        <v>3237</v>
      </c>
      <c r="N228" s="12" t="s">
        <v>3435</v>
      </c>
      <c r="O228" s="12" t="s">
        <v>3400</v>
      </c>
      <c r="P228" s="12" t="s">
        <v>3401</v>
      </c>
      <c r="Q228" s="12">
        <v>0</v>
      </c>
      <c r="R228" s="12">
        <v>0</v>
      </c>
      <c r="S228" s="12">
        <v>1</v>
      </c>
      <c r="T228" s="12">
        <v>0</v>
      </c>
      <c r="U228" s="12">
        <v>0</v>
      </c>
      <c r="V228" s="12">
        <v>0</v>
      </c>
      <c r="W228" s="12">
        <v>0</v>
      </c>
      <c r="X228" s="12">
        <v>0</v>
      </c>
      <c r="Y228" s="12">
        <v>0</v>
      </c>
      <c r="Z228" s="12">
        <v>0</v>
      </c>
      <c r="AA228" s="12">
        <v>0</v>
      </c>
      <c r="AB228" s="12">
        <v>0</v>
      </c>
      <c r="AC228" s="12">
        <v>0</v>
      </c>
      <c r="AD228" s="12">
        <v>0</v>
      </c>
      <c r="AE228" s="12">
        <v>0</v>
      </c>
      <c r="AF228" s="12">
        <v>0</v>
      </c>
      <c r="AG228" s="12">
        <v>0</v>
      </c>
      <c r="AH228" s="12">
        <v>0</v>
      </c>
      <c r="AI228" s="12">
        <v>0</v>
      </c>
      <c r="AJ228" s="12">
        <v>1</v>
      </c>
      <c r="AK228" s="12">
        <v>0</v>
      </c>
      <c r="AL228" s="12" t="s">
        <v>607</v>
      </c>
      <c r="AM228" s="7" t="s">
        <v>608</v>
      </c>
      <c r="AN228" s="7" t="s">
        <v>656</v>
      </c>
      <c r="AO228" s="7">
        <v>2005</v>
      </c>
      <c r="AP228" s="12" t="s">
        <v>3458</v>
      </c>
      <c r="AQ228" s="12">
        <v>148</v>
      </c>
      <c r="AR228" s="12">
        <v>1</v>
      </c>
      <c r="AS228" s="12" t="s">
        <v>555</v>
      </c>
      <c r="AT228" s="7" t="s">
        <v>212</v>
      </c>
      <c r="AU228" s="12">
        <v>0</v>
      </c>
      <c r="AV228" s="12">
        <v>0</v>
      </c>
      <c r="AW228" s="12">
        <v>0</v>
      </c>
      <c r="AX228" s="12">
        <v>0</v>
      </c>
      <c r="AY228" s="7">
        <v>0</v>
      </c>
      <c r="AZ228" s="12">
        <v>0</v>
      </c>
      <c r="BA228" s="12">
        <v>0</v>
      </c>
      <c r="BB228" s="12">
        <v>0</v>
      </c>
      <c r="BC228" s="12">
        <v>0</v>
      </c>
      <c r="BD228" s="12">
        <v>0</v>
      </c>
      <c r="BE228" s="12">
        <v>0</v>
      </c>
      <c r="BF228" s="7" t="s">
        <v>772</v>
      </c>
      <c r="BG228" s="7" t="s">
        <v>2736</v>
      </c>
      <c r="BH228" s="7"/>
      <c r="BI228" s="7" t="s">
        <v>2814</v>
      </c>
      <c r="BJ228" s="12" t="s">
        <v>851</v>
      </c>
      <c r="BK228" s="12" t="s">
        <v>3463</v>
      </c>
      <c r="BL228" s="12" t="s">
        <v>3469</v>
      </c>
      <c r="BM228" s="7" t="s">
        <v>788</v>
      </c>
      <c r="BN228" s="7"/>
      <c r="BO228" s="12"/>
      <c r="BP228" s="12" t="s">
        <v>4042</v>
      </c>
      <c r="BQ228" s="12">
        <f>CV228</f>
        <v>-2.2000000000000002E-2</v>
      </c>
      <c r="BR228" s="12" t="s">
        <v>3527</v>
      </c>
      <c r="BS228" s="12">
        <v>-0.05</v>
      </c>
      <c r="BT228" s="12"/>
      <c r="BU228" s="12">
        <f>EXP(BS228)</f>
        <v>0.95122942450071402</v>
      </c>
      <c r="BV228" s="12" t="s">
        <v>3416</v>
      </c>
      <c r="BW228" s="12">
        <v>-5.2200000000000003E-2</v>
      </c>
      <c r="BX228" s="12" t="s">
        <v>1140</v>
      </c>
      <c r="BY228" s="12">
        <f>BS228/CF228</f>
        <v>-6.25E-2</v>
      </c>
      <c r="BZ228" s="12" t="s">
        <v>4041</v>
      </c>
      <c r="CA228" s="12" t="s">
        <v>1077</v>
      </c>
      <c r="CB228" s="12" t="s">
        <v>1077</v>
      </c>
      <c r="CC228" s="12" t="s">
        <v>1077</v>
      </c>
      <c r="CD228" s="12" t="s">
        <v>1077</v>
      </c>
      <c r="CE228" s="12">
        <v>0.95</v>
      </c>
      <c r="CF228" s="12">
        <v>0.8</v>
      </c>
      <c r="CG228" s="12"/>
      <c r="CH228" s="12">
        <f>BQ228/BY228</f>
        <v>0.35200000000000004</v>
      </c>
      <c r="CI228" s="12" t="s">
        <v>3553</v>
      </c>
      <c r="CJ228" s="12">
        <v>0.16</v>
      </c>
      <c r="CK228" s="12" t="s">
        <v>3827</v>
      </c>
      <c r="CL228" s="12">
        <v>-392</v>
      </c>
      <c r="CM228" s="12">
        <v>0</v>
      </c>
      <c r="CN228" s="12">
        <v>1034.95</v>
      </c>
      <c r="CO228" s="12" t="s">
        <v>3419</v>
      </c>
      <c r="CP228" s="12"/>
      <c r="CQ228" s="12"/>
      <c r="CR228" s="12"/>
      <c r="CS228" s="12" t="s">
        <v>1077</v>
      </c>
      <c r="CT228" s="12">
        <v>13.86</v>
      </c>
      <c r="CU228" s="12">
        <v>0.44</v>
      </c>
      <c r="CV228" s="12">
        <f>BS228*CU228</f>
        <v>-2.2000000000000002E-2</v>
      </c>
      <c r="CW228" s="12"/>
      <c r="CX228" s="57"/>
    </row>
    <row r="229" spans="1:102" ht="16.5" x14ac:dyDescent="0.35">
      <c r="A229" s="56">
        <v>15</v>
      </c>
      <c r="B229" s="12" t="s">
        <v>3706</v>
      </c>
      <c r="C229" s="12">
        <v>15.1</v>
      </c>
      <c r="D229" s="12" t="s">
        <v>1517</v>
      </c>
      <c r="E229" s="12" t="s">
        <v>317</v>
      </c>
      <c r="F229" s="12" t="s">
        <v>3916</v>
      </c>
      <c r="G229" s="12" t="s">
        <v>349</v>
      </c>
      <c r="H229" s="12" t="s">
        <v>2805</v>
      </c>
      <c r="I229" s="12" t="s">
        <v>1285</v>
      </c>
      <c r="J229" s="12" t="s">
        <v>556</v>
      </c>
      <c r="K229" s="12" t="s">
        <v>564</v>
      </c>
      <c r="L229" s="12" t="s">
        <v>558</v>
      </c>
      <c r="M229" s="12" t="s">
        <v>3164</v>
      </c>
      <c r="N229" s="12"/>
      <c r="O229" s="12" t="s">
        <v>3400</v>
      </c>
      <c r="P229" s="12" t="s">
        <v>3403</v>
      </c>
      <c r="Q229" s="12">
        <v>1</v>
      </c>
      <c r="R229" s="12">
        <v>0</v>
      </c>
      <c r="S229" s="12">
        <v>0</v>
      </c>
      <c r="T229" s="12">
        <v>0</v>
      </c>
      <c r="U229" s="12">
        <v>0</v>
      </c>
      <c r="V229" s="12">
        <v>0</v>
      </c>
      <c r="W229" s="12">
        <v>0</v>
      </c>
      <c r="X229" s="12">
        <v>0</v>
      </c>
      <c r="Y229" s="12">
        <v>0</v>
      </c>
      <c r="Z229" s="12">
        <v>0</v>
      </c>
      <c r="AA229" s="12">
        <v>0</v>
      </c>
      <c r="AB229" s="12">
        <v>1</v>
      </c>
      <c r="AC229" s="12">
        <v>0</v>
      </c>
      <c r="AD229" s="12">
        <v>0</v>
      </c>
      <c r="AE229" s="12">
        <v>0</v>
      </c>
      <c r="AF229" s="12">
        <v>0</v>
      </c>
      <c r="AG229" s="12">
        <v>0</v>
      </c>
      <c r="AH229" s="12">
        <v>0</v>
      </c>
      <c r="AI229" s="12">
        <v>0</v>
      </c>
      <c r="AJ229" s="12">
        <v>0</v>
      </c>
      <c r="AK229" s="12">
        <v>0</v>
      </c>
      <c r="AL229" s="12" t="s">
        <v>3448</v>
      </c>
      <c r="AM229" s="7" t="s">
        <v>608</v>
      </c>
      <c r="AN229" s="7" t="s">
        <v>636</v>
      </c>
      <c r="AO229" s="7">
        <v>2000</v>
      </c>
      <c r="AP229" s="12" t="s">
        <v>3458</v>
      </c>
      <c r="AQ229" s="12">
        <v>397</v>
      </c>
      <c r="AR229" s="12">
        <v>1</v>
      </c>
      <c r="AS229" s="12" t="s">
        <v>555</v>
      </c>
      <c r="AT229" s="7" t="s">
        <v>349</v>
      </c>
      <c r="AU229" s="12">
        <v>0</v>
      </c>
      <c r="AV229" s="12">
        <v>0</v>
      </c>
      <c r="AW229" s="12">
        <v>0</v>
      </c>
      <c r="AX229" s="12">
        <v>0</v>
      </c>
      <c r="AY229" s="7">
        <v>0</v>
      </c>
      <c r="AZ229" s="12">
        <v>0</v>
      </c>
      <c r="BA229" s="12">
        <v>1</v>
      </c>
      <c r="BB229" s="12">
        <v>1</v>
      </c>
      <c r="BC229" s="12">
        <v>0</v>
      </c>
      <c r="BD229" s="12">
        <v>0</v>
      </c>
      <c r="BE229" s="12">
        <v>0</v>
      </c>
      <c r="BF229" s="7" t="s">
        <v>2820</v>
      </c>
      <c r="BG229" s="7" t="s">
        <v>806</v>
      </c>
      <c r="BH229" s="7">
        <v>1</v>
      </c>
      <c r="BI229" s="7" t="s">
        <v>3257</v>
      </c>
      <c r="BJ229" s="12" t="s">
        <v>3460</v>
      </c>
      <c r="BK229" s="12" t="s">
        <v>3472</v>
      </c>
      <c r="BL229" s="12" t="s">
        <v>3474</v>
      </c>
      <c r="BM229" s="7" t="s">
        <v>787</v>
      </c>
      <c r="BN229" s="7"/>
      <c r="BO229" s="12" t="s">
        <v>1208</v>
      </c>
      <c r="BP229" s="12" t="s">
        <v>1262</v>
      </c>
      <c r="BQ229" s="12"/>
      <c r="BR229" s="12" t="s">
        <v>1077</v>
      </c>
      <c r="BS229" s="12">
        <v>-8.6E-3</v>
      </c>
      <c r="BT229" s="12"/>
      <c r="BU229" s="12">
        <f>EXP(BS229)</f>
        <v>0.99143687421819526</v>
      </c>
      <c r="BV229" s="12" t="s">
        <v>3416</v>
      </c>
      <c r="BW229" s="12" t="s">
        <v>1077</v>
      </c>
      <c r="BX229" s="12" t="s">
        <v>1077</v>
      </c>
      <c r="BY229" s="12">
        <v>-0.03</v>
      </c>
      <c r="BZ229" s="12"/>
      <c r="CA229" s="12" t="s">
        <v>1077</v>
      </c>
      <c r="CB229" s="12" t="s">
        <v>1077</v>
      </c>
      <c r="CC229" s="12" t="s">
        <v>1077</v>
      </c>
      <c r="CD229" s="12" t="s">
        <v>1077</v>
      </c>
      <c r="CE229" s="12" t="s">
        <v>1077</v>
      </c>
      <c r="CF229" s="12"/>
      <c r="CG229" s="12"/>
      <c r="CH229" s="12"/>
      <c r="CI229" s="12"/>
      <c r="CJ229" s="12">
        <v>0.46800000000000003</v>
      </c>
      <c r="CK229" s="12" t="s">
        <v>3828</v>
      </c>
      <c r="CL229" s="12" t="s">
        <v>1077</v>
      </c>
      <c r="CM229" s="12" t="s">
        <v>1077</v>
      </c>
      <c r="CN229" s="12" t="s">
        <v>1077</v>
      </c>
      <c r="CO229" s="12" t="s">
        <v>1077</v>
      </c>
      <c r="CP229" s="12"/>
      <c r="CQ229" s="12"/>
      <c r="CR229" s="12"/>
      <c r="CS229" s="12" t="s">
        <v>1077</v>
      </c>
      <c r="CT229" s="12" t="s">
        <v>1077</v>
      </c>
      <c r="CU229" s="12">
        <v>0.14213375240090798</v>
      </c>
      <c r="CV229" s="12"/>
      <c r="CW229" s="12"/>
      <c r="CX229" s="57"/>
    </row>
    <row r="230" spans="1:102" ht="16.5" x14ac:dyDescent="0.35">
      <c r="A230" s="56">
        <v>131</v>
      </c>
      <c r="B230" s="12" t="s">
        <v>3287</v>
      </c>
      <c r="C230" s="12">
        <v>131.19999999999999</v>
      </c>
      <c r="D230" s="12" t="s">
        <v>3310</v>
      </c>
      <c r="E230" s="12" t="s">
        <v>3296</v>
      </c>
      <c r="F230" s="12" t="s">
        <v>3916</v>
      </c>
      <c r="G230" s="12" t="s">
        <v>349</v>
      </c>
      <c r="H230" s="12" t="s">
        <v>2805</v>
      </c>
      <c r="I230" s="12" t="s">
        <v>1285</v>
      </c>
      <c r="J230" s="12" t="s">
        <v>1222</v>
      </c>
      <c r="K230" s="12" t="s">
        <v>564</v>
      </c>
      <c r="L230" s="12" t="s">
        <v>567</v>
      </c>
      <c r="M230" s="12" t="s">
        <v>3164</v>
      </c>
      <c r="N230" s="12"/>
      <c r="O230" s="12" t="s">
        <v>3400</v>
      </c>
      <c r="P230" s="12" t="s">
        <v>3402</v>
      </c>
      <c r="Q230" s="12">
        <v>1</v>
      </c>
      <c r="R230" s="12">
        <v>0</v>
      </c>
      <c r="S230" s="12">
        <v>0</v>
      </c>
      <c r="T230" s="12">
        <v>0</v>
      </c>
      <c r="U230" s="12">
        <v>0</v>
      </c>
      <c r="V230" s="12">
        <v>0</v>
      </c>
      <c r="W230" s="12">
        <v>0</v>
      </c>
      <c r="X230" s="12">
        <v>0</v>
      </c>
      <c r="Y230" s="12">
        <v>0</v>
      </c>
      <c r="Z230" s="12">
        <v>0</v>
      </c>
      <c r="AA230" s="12">
        <v>0</v>
      </c>
      <c r="AB230" s="12">
        <v>0</v>
      </c>
      <c r="AC230" s="12">
        <v>0</v>
      </c>
      <c r="AD230" s="12">
        <v>0</v>
      </c>
      <c r="AE230" s="12">
        <v>0</v>
      </c>
      <c r="AF230" s="12">
        <v>0</v>
      </c>
      <c r="AG230" s="12">
        <v>0</v>
      </c>
      <c r="AH230" s="12">
        <v>0</v>
      </c>
      <c r="AI230" s="12">
        <v>0</v>
      </c>
      <c r="AJ230" s="12">
        <v>1</v>
      </c>
      <c r="AK230" s="12">
        <v>0</v>
      </c>
      <c r="AL230" s="12" t="s">
        <v>3450</v>
      </c>
      <c r="AM230" s="12" t="s">
        <v>608</v>
      </c>
      <c r="AN230" s="12" t="s">
        <v>727</v>
      </c>
      <c r="AO230" s="12">
        <v>1991</v>
      </c>
      <c r="AP230" s="12" t="s">
        <v>3458</v>
      </c>
      <c r="AQ230" s="12">
        <v>1036</v>
      </c>
      <c r="AR230" s="12">
        <v>1</v>
      </c>
      <c r="AS230" s="12" t="s">
        <v>555</v>
      </c>
      <c r="AT230" s="12" t="s">
        <v>349</v>
      </c>
      <c r="AU230" s="12">
        <v>1</v>
      </c>
      <c r="AV230" s="12">
        <v>1</v>
      </c>
      <c r="AW230" s="12">
        <v>1</v>
      </c>
      <c r="AX230" s="12">
        <v>0</v>
      </c>
      <c r="AY230" s="12">
        <v>0</v>
      </c>
      <c r="AZ230" s="12">
        <v>0</v>
      </c>
      <c r="BA230" s="12">
        <v>1</v>
      </c>
      <c r="BB230" s="12">
        <v>1</v>
      </c>
      <c r="BC230" s="12">
        <v>1</v>
      </c>
      <c r="BD230" s="12">
        <v>1</v>
      </c>
      <c r="BE230" s="12">
        <v>1</v>
      </c>
      <c r="BF230" s="12" t="s">
        <v>772</v>
      </c>
      <c r="BG230" s="12" t="s">
        <v>3293</v>
      </c>
      <c r="BH230" s="12"/>
      <c r="BI230" s="12" t="s">
        <v>2816</v>
      </c>
      <c r="BJ230" s="12" t="s">
        <v>3460</v>
      </c>
      <c r="BK230" s="12" t="s">
        <v>1044</v>
      </c>
      <c r="BL230" s="12" t="s">
        <v>3470</v>
      </c>
      <c r="BM230" s="12" t="s">
        <v>3493</v>
      </c>
      <c r="BN230" s="12" t="s">
        <v>3316</v>
      </c>
      <c r="BO230" s="12"/>
      <c r="BP230" s="12" t="s">
        <v>3547</v>
      </c>
      <c r="BQ230" s="12">
        <v>-3.7989999999999999E-3</v>
      </c>
      <c r="BR230" s="12" t="s">
        <v>3528</v>
      </c>
      <c r="BS230" s="12">
        <v>-1.3100000000000001E-2</v>
      </c>
      <c r="BT230" s="12">
        <f>EXP(Table2[[#This Row],[b_mag_LOR]])</f>
        <v>0.98698543154204177</v>
      </c>
      <c r="BU230" s="12"/>
      <c r="BV230" s="12" t="s">
        <v>3415</v>
      </c>
      <c r="BW230" s="12"/>
      <c r="BX230" s="12"/>
      <c r="BY230" s="12">
        <v>-0.03</v>
      </c>
      <c r="BZ230" s="12"/>
      <c r="CA230" s="12"/>
      <c r="CB230" s="12"/>
      <c r="CC230" s="12"/>
      <c r="CD230" s="12"/>
      <c r="CE230" s="12" t="s">
        <v>3110</v>
      </c>
      <c r="CF230" s="12"/>
      <c r="CG230" s="12"/>
      <c r="CH230" s="12">
        <f>ABS(BQ230/BY230)</f>
        <v>0.12663333333333332</v>
      </c>
      <c r="CI230" s="12" t="s">
        <v>3553</v>
      </c>
      <c r="CJ230" s="12">
        <v>0.26500000000000001</v>
      </c>
      <c r="CK230" s="12" t="s">
        <v>3832</v>
      </c>
      <c r="CL230" s="12"/>
      <c r="CM230" s="12"/>
      <c r="CN230" s="12"/>
      <c r="CO230" s="12"/>
      <c r="CP230" s="12"/>
      <c r="CQ230" s="12"/>
      <c r="CR230" s="12"/>
      <c r="CS230" s="12"/>
      <c r="CT230" s="12">
        <v>0.158</v>
      </c>
      <c r="CU230" s="12">
        <v>0.28999999999999998</v>
      </c>
      <c r="CV230" s="12">
        <f>BS230*CU230*(1-CT230)</f>
        <v>-3.1987579999999999E-3</v>
      </c>
      <c r="CW230" s="12"/>
      <c r="CX230" s="57"/>
    </row>
    <row r="231" spans="1:102" x14ac:dyDescent="0.35">
      <c r="A231" s="56">
        <v>124</v>
      </c>
      <c r="B231" s="12" t="s">
        <v>3145</v>
      </c>
      <c r="C231" s="12">
        <v>124.3</v>
      </c>
      <c r="D231" s="12" t="s">
        <v>2860</v>
      </c>
      <c r="E231" s="12" t="s">
        <v>2997</v>
      </c>
      <c r="F231" s="12">
        <v>7</v>
      </c>
      <c r="G231" s="12" t="s">
        <v>349</v>
      </c>
      <c r="H231" s="12" t="s">
        <v>2804</v>
      </c>
      <c r="I231" s="12" t="s">
        <v>1285</v>
      </c>
      <c r="J231" s="12" t="s">
        <v>1222</v>
      </c>
      <c r="K231" s="12"/>
      <c r="L231" s="12" t="s">
        <v>567</v>
      </c>
      <c r="M231" s="12" t="s">
        <v>3164</v>
      </c>
      <c r="N231" s="12"/>
      <c r="O231" s="12" t="s">
        <v>3400</v>
      </c>
      <c r="P231" s="12" t="s">
        <v>3404</v>
      </c>
      <c r="Q231" s="12">
        <v>1</v>
      </c>
      <c r="R231" s="12">
        <v>0</v>
      </c>
      <c r="S231" s="12">
        <v>0</v>
      </c>
      <c r="T231" s="12">
        <v>0</v>
      </c>
      <c r="U231" s="12">
        <v>0</v>
      </c>
      <c r="V231" s="12">
        <v>0</v>
      </c>
      <c r="W231" s="12">
        <v>0</v>
      </c>
      <c r="X231" s="12">
        <v>0</v>
      </c>
      <c r="Y231" s="12">
        <v>0</v>
      </c>
      <c r="Z231" s="12">
        <v>0</v>
      </c>
      <c r="AA231" s="12">
        <v>0</v>
      </c>
      <c r="AB231" s="12">
        <v>0</v>
      </c>
      <c r="AC231" s="12">
        <v>0</v>
      </c>
      <c r="AD231" s="12">
        <v>0</v>
      </c>
      <c r="AE231" s="12">
        <v>0</v>
      </c>
      <c r="AF231" s="12">
        <v>0</v>
      </c>
      <c r="AG231" s="12">
        <v>0</v>
      </c>
      <c r="AH231" s="12">
        <v>0</v>
      </c>
      <c r="AI231" s="12">
        <v>0</v>
      </c>
      <c r="AJ231" s="12">
        <v>0</v>
      </c>
      <c r="AK231" s="12">
        <v>0</v>
      </c>
      <c r="AL231" s="12" t="s">
        <v>3451</v>
      </c>
      <c r="AM231" s="12" t="s">
        <v>3081</v>
      </c>
      <c r="AN231" s="12" t="s">
        <v>3086</v>
      </c>
      <c r="AO231" s="12">
        <v>2009</v>
      </c>
      <c r="AP231" s="12" t="s">
        <v>3458</v>
      </c>
      <c r="AQ231" s="12">
        <v>1365</v>
      </c>
      <c r="AR231" s="12">
        <v>1</v>
      </c>
      <c r="AS231" s="12" t="s">
        <v>555</v>
      </c>
      <c r="AT231" s="12" t="s">
        <v>349</v>
      </c>
      <c r="AU231" s="12">
        <v>0</v>
      </c>
      <c r="AV231" s="12">
        <v>0</v>
      </c>
      <c r="AW231" s="12">
        <v>0</v>
      </c>
      <c r="AX231" s="12">
        <v>0</v>
      </c>
      <c r="AY231" s="7">
        <v>1</v>
      </c>
      <c r="AZ231" s="12">
        <v>1</v>
      </c>
      <c r="BA231" s="12">
        <v>1</v>
      </c>
      <c r="BB231" s="12">
        <v>1</v>
      </c>
      <c r="BC231" s="12">
        <v>0</v>
      </c>
      <c r="BD231" s="12">
        <v>1</v>
      </c>
      <c r="BE231" s="12">
        <v>0</v>
      </c>
      <c r="BF231" s="12" t="s">
        <v>2820</v>
      </c>
      <c r="BG231" s="12" t="s">
        <v>829</v>
      </c>
      <c r="BH231" s="12"/>
      <c r="BI231" s="12" t="s">
        <v>2818</v>
      </c>
      <c r="BJ231" s="12" t="s">
        <v>3460</v>
      </c>
      <c r="BK231" s="12" t="s">
        <v>776</v>
      </c>
      <c r="BL231" s="12" t="s">
        <v>3471</v>
      </c>
      <c r="BM231" s="12" t="s">
        <v>3493</v>
      </c>
      <c r="BN231" s="7" t="s">
        <v>775</v>
      </c>
      <c r="BO231" s="12" t="s">
        <v>558</v>
      </c>
      <c r="BP231" s="12" t="s">
        <v>1160</v>
      </c>
      <c r="BQ231" s="12"/>
      <c r="BR231" s="12"/>
      <c r="BS231" s="12">
        <v>7.0000000000000001E-3</v>
      </c>
      <c r="BT231" s="12">
        <f>EXP(BS231)</f>
        <v>1.0070245572668486</v>
      </c>
      <c r="BU231" s="12"/>
      <c r="BV231" s="12" t="s">
        <v>3415</v>
      </c>
      <c r="BW231" s="12"/>
      <c r="BX231" s="12"/>
      <c r="BY231" s="12">
        <v>8.9999999999999993E-3</v>
      </c>
      <c r="BZ231" s="12"/>
      <c r="CA231" s="12"/>
      <c r="CB231" s="12"/>
      <c r="CC231" s="12"/>
      <c r="CD231" s="12"/>
      <c r="CE231" s="12">
        <v>0.92600000000000005</v>
      </c>
      <c r="CF231" s="12">
        <v>7.4999999999999997E-2</v>
      </c>
      <c r="CG231" s="12"/>
      <c r="CH231" s="12"/>
      <c r="CI231" s="12"/>
      <c r="CJ231" s="12" t="s">
        <v>718</v>
      </c>
      <c r="CK231" s="12">
        <v>0</v>
      </c>
      <c r="CL231" s="12"/>
      <c r="CM231" s="12"/>
      <c r="CN231" s="12"/>
      <c r="CO231" s="12"/>
      <c r="CP231" s="12"/>
      <c r="CQ231" s="12"/>
      <c r="CR231" s="12"/>
      <c r="CS231" s="12"/>
      <c r="CT231" s="12"/>
      <c r="CU231" s="12"/>
      <c r="CV231" s="12"/>
      <c r="CW231" s="12"/>
      <c r="CX231" s="57"/>
    </row>
    <row r="232" spans="1:102" ht="16.5" x14ac:dyDescent="0.35">
      <c r="A232" s="56">
        <v>15</v>
      </c>
      <c r="B232" s="12" t="s">
        <v>3706</v>
      </c>
      <c r="C232" s="12">
        <v>15.3</v>
      </c>
      <c r="D232" s="12" t="s">
        <v>1734</v>
      </c>
      <c r="E232" s="12" t="s">
        <v>319</v>
      </c>
      <c r="F232" s="12">
        <v>3</v>
      </c>
      <c r="G232" s="12" t="s">
        <v>349</v>
      </c>
      <c r="H232" s="12" t="s">
        <v>2804</v>
      </c>
      <c r="I232" s="12" t="s">
        <v>1285</v>
      </c>
      <c r="J232" s="12" t="s">
        <v>556</v>
      </c>
      <c r="K232" s="12" t="s">
        <v>564</v>
      </c>
      <c r="L232" s="12" t="s">
        <v>558</v>
      </c>
      <c r="M232" s="12" t="s">
        <v>3164</v>
      </c>
      <c r="N232" s="12"/>
      <c r="O232" s="12" t="s">
        <v>3400</v>
      </c>
      <c r="P232" s="12" t="s">
        <v>3403</v>
      </c>
      <c r="Q232" s="12">
        <v>1</v>
      </c>
      <c r="R232" s="12">
        <v>0</v>
      </c>
      <c r="S232" s="12">
        <v>0</v>
      </c>
      <c r="T232" s="12">
        <v>0</v>
      </c>
      <c r="U232" s="12">
        <v>0</v>
      </c>
      <c r="V232" s="12">
        <v>0</v>
      </c>
      <c r="W232" s="12">
        <v>0</v>
      </c>
      <c r="X232" s="12">
        <v>0</v>
      </c>
      <c r="Y232" s="12">
        <v>0</v>
      </c>
      <c r="Z232" s="12">
        <v>0</v>
      </c>
      <c r="AA232" s="12">
        <v>0</v>
      </c>
      <c r="AB232" s="12">
        <v>1</v>
      </c>
      <c r="AC232" s="12">
        <v>0</v>
      </c>
      <c r="AD232" s="12">
        <v>0</v>
      </c>
      <c r="AE232" s="12">
        <v>0</v>
      </c>
      <c r="AF232" s="12">
        <v>0</v>
      </c>
      <c r="AG232" s="12">
        <v>0</v>
      </c>
      <c r="AH232" s="12">
        <v>0</v>
      </c>
      <c r="AI232" s="12">
        <v>0</v>
      </c>
      <c r="AJ232" s="12">
        <v>0</v>
      </c>
      <c r="AK232" s="12">
        <v>0</v>
      </c>
      <c r="AL232" s="12" t="s">
        <v>3448</v>
      </c>
      <c r="AM232" s="7" t="s">
        <v>608</v>
      </c>
      <c r="AN232" s="7" t="s">
        <v>636</v>
      </c>
      <c r="AO232" s="7">
        <v>2000</v>
      </c>
      <c r="AP232" s="12" t="s">
        <v>3458</v>
      </c>
      <c r="AQ232" s="12">
        <v>385</v>
      </c>
      <c r="AR232" s="12">
        <v>2</v>
      </c>
      <c r="AS232" s="12" t="s">
        <v>755</v>
      </c>
      <c r="AT232" s="7" t="s">
        <v>212</v>
      </c>
      <c r="AU232" s="12">
        <v>0</v>
      </c>
      <c r="AV232" s="12">
        <v>0</v>
      </c>
      <c r="AW232" s="12">
        <v>0</v>
      </c>
      <c r="AX232" s="12">
        <v>0</v>
      </c>
      <c r="AY232" s="7">
        <v>0</v>
      </c>
      <c r="AZ232" s="12">
        <v>0</v>
      </c>
      <c r="BA232" s="12">
        <v>1</v>
      </c>
      <c r="BB232" s="12">
        <v>1</v>
      </c>
      <c r="BC232" s="12">
        <v>0</v>
      </c>
      <c r="BD232" s="12">
        <v>0</v>
      </c>
      <c r="BE232" s="12">
        <v>0</v>
      </c>
      <c r="BF232" s="7" t="s">
        <v>3259</v>
      </c>
      <c r="BG232" s="7" t="s">
        <v>807</v>
      </c>
      <c r="BH232" s="7">
        <v>1</v>
      </c>
      <c r="BI232" s="7" t="s">
        <v>3253</v>
      </c>
      <c r="BJ232" s="12" t="s">
        <v>3460</v>
      </c>
      <c r="BK232" s="12" t="s">
        <v>3472</v>
      </c>
      <c r="BL232" s="12" t="s">
        <v>3474</v>
      </c>
      <c r="BM232" s="7" t="s">
        <v>787</v>
      </c>
      <c r="BN232" s="7"/>
      <c r="BO232" s="12"/>
      <c r="BP232" s="12"/>
      <c r="BQ232" s="12"/>
      <c r="BR232" s="12" t="s">
        <v>1077</v>
      </c>
      <c r="BS232" s="12">
        <v>0.52300000000000002</v>
      </c>
      <c r="BT232" s="12"/>
      <c r="BU232" s="12"/>
      <c r="BV232" s="12" t="s">
        <v>1077</v>
      </c>
      <c r="BW232" s="12" t="s">
        <v>1077</v>
      </c>
      <c r="BX232" s="12" t="s">
        <v>1077</v>
      </c>
      <c r="BY232" s="12">
        <v>0.01</v>
      </c>
      <c r="BZ232" s="12"/>
      <c r="CA232" s="12" t="s">
        <v>1077</v>
      </c>
      <c r="CB232" s="12" t="s">
        <v>1077</v>
      </c>
      <c r="CC232" s="12" t="s">
        <v>1077</v>
      </c>
      <c r="CD232" s="12" t="s">
        <v>1077</v>
      </c>
      <c r="CE232" s="12" t="s">
        <v>1077</v>
      </c>
      <c r="CF232" s="12"/>
      <c r="CG232" s="12"/>
      <c r="CH232" s="12"/>
      <c r="CI232" s="12"/>
      <c r="CJ232" s="12">
        <v>0.106</v>
      </c>
      <c r="CK232" s="12" t="s">
        <v>3828</v>
      </c>
      <c r="CL232" s="12" t="s">
        <v>1077</v>
      </c>
      <c r="CM232" s="12" t="s">
        <v>1077</v>
      </c>
      <c r="CN232" s="12" t="s">
        <v>1077</v>
      </c>
      <c r="CO232" s="12" t="s">
        <v>1077</v>
      </c>
      <c r="CP232" s="12">
        <v>1</v>
      </c>
      <c r="CQ232" s="12">
        <v>15</v>
      </c>
      <c r="CR232" s="12">
        <v>1</v>
      </c>
      <c r="CS232" s="12">
        <v>369</v>
      </c>
      <c r="CT232" s="12" t="s">
        <v>1077</v>
      </c>
      <c r="CU232" s="12">
        <v>4.2081368954077179E-2</v>
      </c>
      <c r="CV232" s="12"/>
      <c r="CW232" s="12"/>
      <c r="CX232" s="57"/>
    </row>
    <row r="233" spans="1:102" x14ac:dyDescent="0.35">
      <c r="A233" s="56">
        <v>80</v>
      </c>
      <c r="B233" s="12" t="s">
        <v>3770</v>
      </c>
      <c r="C233" s="12">
        <v>80.099999999999994</v>
      </c>
      <c r="D233" s="12" t="s">
        <v>2417</v>
      </c>
      <c r="E233" s="12" t="s">
        <v>480</v>
      </c>
      <c r="F233" s="12">
        <v>7</v>
      </c>
      <c r="G233" s="12" t="s">
        <v>349</v>
      </c>
      <c r="H233" s="12" t="s">
        <v>2805</v>
      </c>
      <c r="I233" s="12" t="s">
        <v>1285</v>
      </c>
      <c r="J233" s="12" t="s">
        <v>1222</v>
      </c>
      <c r="K233" s="12" t="s">
        <v>564</v>
      </c>
      <c r="L233" s="12" t="s">
        <v>1118</v>
      </c>
      <c r="M233" s="12" t="s">
        <v>3164</v>
      </c>
      <c r="N233" s="12"/>
      <c r="O233" s="12" t="s">
        <v>3400</v>
      </c>
      <c r="P233" s="12" t="s">
        <v>3402</v>
      </c>
      <c r="Q233" s="12">
        <v>1</v>
      </c>
      <c r="R233" s="12">
        <v>0</v>
      </c>
      <c r="S233" s="12">
        <v>0</v>
      </c>
      <c r="T233" s="12">
        <v>0</v>
      </c>
      <c r="U233" s="12">
        <v>0</v>
      </c>
      <c r="V233" s="12">
        <v>0</v>
      </c>
      <c r="W233" s="12">
        <v>0</v>
      </c>
      <c r="X233" s="12">
        <v>0</v>
      </c>
      <c r="Y233" s="12">
        <v>0</v>
      </c>
      <c r="Z233" s="12">
        <v>0</v>
      </c>
      <c r="AA233" s="12">
        <v>0</v>
      </c>
      <c r="AB233" s="12">
        <v>0</v>
      </c>
      <c r="AC233" s="12">
        <v>0</v>
      </c>
      <c r="AD233" s="12">
        <v>0</v>
      </c>
      <c r="AE233" s="12">
        <v>0</v>
      </c>
      <c r="AF233" s="12">
        <v>0</v>
      </c>
      <c r="AG233" s="12">
        <v>0</v>
      </c>
      <c r="AH233" s="12">
        <v>0</v>
      </c>
      <c r="AI233" s="12">
        <v>0</v>
      </c>
      <c r="AJ233" s="12">
        <v>1</v>
      </c>
      <c r="AK233" s="12">
        <v>0</v>
      </c>
      <c r="AL233" s="12" t="s">
        <v>607</v>
      </c>
      <c r="AM233" s="7" t="s">
        <v>682</v>
      </c>
      <c r="AN233" s="7" t="s">
        <v>721</v>
      </c>
      <c r="AO233" s="7">
        <v>2009</v>
      </c>
      <c r="AP233" s="12" t="s">
        <v>3458</v>
      </c>
      <c r="AQ233" s="12">
        <v>22201</v>
      </c>
      <c r="AR233" s="12">
        <v>1</v>
      </c>
      <c r="AS233" s="12" t="s">
        <v>555</v>
      </c>
      <c r="AT233" s="7" t="s">
        <v>349</v>
      </c>
      <c r="AU233" s="12">
        <v>0</v>
      </c>
      <c r="AV233" s="12">
        <v>0</v>
      </c>
      <c r="AW233" s="12">
        <v>0</v>
      </c>
      <c r="AX233" s="12">
        <v>0</v>
      </c>
      <c r="AY233" s="7">
        <v>1</v>
      </c>
      <c r="AZ233" s="12">
        <v>0</v>
      </c>
      <c r="BA233" s="12">
        <v>1</v>
      </c>
      <c r="BB233" s="12">
        <v>1</v>
      </c>
      <c r="BC233" s="12">
        <v>0</v>
      </c>
      <c r="BD233" s="12">
        <v>1</v>
      </c>
      <c r="BE233" s="12">
        <v>1</v>
      </c>
      <c r="BF233" s="7" t="s">
        <v>2820</v>
      </c>
      <c r="BG233" s="7" t="s">
        <v>829</v>
      </c>
      <c r="BH233" s="7"/>
      <c r="BI233" s="7" t="s">
        <v>2818</v>
      </c>
      <c r="BJ233" s="12" t="s">
        <v>3460</v>
      </c>
      <c r="BK233" s="12" t="s">
        <v>3472</v>
      </c>
      <c r="BL233" s="12" t="s">
        <v>3482</v>
      </c>
      <c r="BM233" s="7" t="s">
        <v>3485</v>
      </c>
      <c r="BN233" s="7" t="s">
        <v>775</v>
      </c>
      <c r="BO233" s="12"/>
      <c r="BP233" s="12" t="s">
        <v>3544</v>
      </c>
      <c r="BQ233" s="12">
        <f>CV233</f>
        <v>-1.07065E-3</v>
      </c>
      <c r="BR233" s="12" t="s">
        <v>3529</v>
      </c>
      <c r="BS233" s="12">
        <v>-1E-3</v>
      </c>
      <c r="BT233" s="12">
        <v>0.99</v>
      </c>
      <c r="BU233" s="12"/>
      <c r="BV233" s="12" t="s">
        <v>1252</v>
      </c>
      <c r="BW233" s="12" t="s">
        <v>1077</v>
      </c>
      <c r="BX233" s="12" t="s">
        <v>1077</v>
      </c>
      <c r="BY233" s="12">
        <v>0.02</v>
      </c>
      <c r="BZ233" s="12"/>
      <c r="CA233" s="12" t="s">
        <v>1077</v>
      </c>
      <c r="CB233" s="12">
        <v>0.02</v>
      </c>
      <c r="CC233" s="12" t="s">
        <v>1080</v>
      </c>
      <c r="CD233" s="12" t="s">
        <v>1077</v>
      </c>
      <c r="CE233" s="12" t="s">
        <v>1077</v>
      </c>
      <c r="CF233" s="12" t="s">
        <v>1077</v>
      </c>
      <c r="CG233" s="12"/>
      <c r="CH233" s="12">
        <f>ABS(BQ233/BY233)</f>
        <v>5.3532500000000004E-2</v>
      </c>
      <c r="CI233" s="12" t="s">
        <v>3553</v>
      </c>
      <c r="CJ233" s="12" t="s">
        <v>718</v>
      </c>
      <c r="CK233" s="12" t="s">
        <v>1077</v>
      </c>
      <c r="CL233" s="12">
        <v>29062.728999999999</v>
      </c>
      <c r="CM233" s="12">
        <v>0</v>
      </c>
      <c r="CN233" s="12">
        <v>11580.636</v>
      </c>
      <c r="CO233" s="12" t="s">
        <v>3419</v>
      </c>
      <c r="CP233" s="12"/>
      <c r="CQ233" s="12"/>
      <c r="CR233" s="12"/>
      <c r="CS233" s="12">
        <v>33</v>
      </c>
      <c r="CT233" s="12">
        <v>0.19500000000000001</v>
      </c>
      <c r="CU233" s="12">
        <v>1.33</v>
      </c>
      <c r="CV233" s="12">
        <f>BS233*CU233*(1-CT233)</f>
        <v>-1.07065E-3</v>
      </c>
      <c r="CW233" s="12"/>
      <c r="CX233" s="57"/>
    </row>
    <row r="234" spans="1:102" ht="16.5" x14ac:dyDescent="0.35">
      <c r="A234" s="56">
        <v>15</v>
      </c>
      <c r="B234" s="12" t="s">
        <v>3706</v>
      </c>
      <c r="C234" s="12">
        <v>15.28</v>
      </c>
      <c r="D234" s="12" t="s">
        <v>1673</v>
      </c>
      <c r="E234" s="12" t="s">
        <v>308</v>
      </c>
      <c r="F234" s="12" t="s">
        <v>4090</v>
      </c>
      <c r="G234" s="12" t="s">
        <v>349</v>
      </c>
      <c r="H234" s="12" t="s">
        <v>2804</v>
      </c>
      <c r="I234" s="12" t="s">
        <v>1285</v>
      </c>
      <c r="J234" s="12" t="s">
        <v>556</v>
      </c>
      <c r="K234" s="12" t="s">
        <v>564</v>
      </c>
      <c r="L234" s="12" t="s">
        <v>558</v>
      </c>
      <c r="M234" s="12" t="s">
        <v>3164</v>
      </c>
      <c r="N234" s="12"/>
      <c r="O234" s="12" t="s">
        <v>3400</v>
      </c>
      <c r="P234" s="12" t="s">
        <v>3403</v>
      </c>
      <c r="Q234" s="12">
        <v>1</v>
      </c>
      <c r="R234" s="12">
        <v>0</v>
      </c>
      <c r="S234" s="12">
        <v>0</v>
      </c>
      <c r="T234" s="12">
        <v>0</v>
      </c>
      <c r="U234" s="12">
        <v>0</v>
      </c>
      <c r="V234" s="12">
        <v>0</v>
      </c>
      <c r="W234" s="12">
        <v>0</v>
      </c>
      <c r="X234" s="12">
        <v>0</v>
      </c>
      <c r="Y234" s="12">
        <v>0</v>
      </c>
      <c r="Z234" s="12">
        <v>0</v>
      </c>
      <c r="AA234" s="12">
        <v>0</v>
      </c>
      <c r="AB234" s="12">
        <v>1</v>
      </c>
      <c r="AC234" s="12">
        <v>0</v>
      </c>
      <c r="AD234" s="12">
        <v>0</v>
      </c>
      <c r="AE234" s="12">
        <v>0</v>
      </c>
      <c r="AF234" s="12">
        <v>0</v>
      </c>
      <c r="AG234" s="12">
        <v>0</v>
      </c>
      <c r="AH234" s="12">
        <v>0</v>
      </c>
      <c r="AI234" s="12">
        <v>0</v>
      </c>
      <c r="AJ234" s="12">
        <v>0</v>
      </c>
      <c r="AK234" s="12">
        <v>0</v>
      </c>
      <c r="AL234" s="12" t="s">
        <v>3448</v>
      </c>
      <c r="AM234" s="7" t="s">
        <v>608</v>
      </c>
      <c r="AN234" s="7" t="s">
        <v>615</v>
      </c>
      <c r="AO234" s="7">
        <v>2000</v>
      </c>
      <c r="AP234" s="12" t="s">
        <v>3458</v>
      </c>
      <c r="AQ234" s="12">
        <v>1428</v>
      </c>
      <c r="AR234" s="12">
        <v>2</v>
      </c>
      <c r="AS234" s="12" t="s">
        <v>755</v>
      </c>
      <c r="AT234" s="7" t="s">
        <v>349</v>
      </c>
      <c r="AU234" s="12">
        <v>0</v>
      </c>
      <c r="AV234" s="12">
        <v>0</v>
      </c>
      <c r="AW234" s="12">
        <v>0</v>
      </c>
      <c r="AX234" s="12">
        <v>0</v>
      </c>
      <c r="AY234" s="7">
        <v>0</v>
      </c>
      <c r="AZ234" s="12">
        <v>0</v>
      </c>
      <c r="BA234" s="12">
        <v>1</v>
      </c>
      <c r="BB234" s="12">
        <v>1</v>
      </c>
      <c r="BC234" s="12">
        <v>0</v>
      </c>
      <c r="BD234" s="12">
        <v>0</v>
      </c>
      <c r="BE234" s="12">
        <v>0</v>
      </c>
      <c r="BF234" s="7" t="s">
        <v>2820</v>
      </c>
      <c r="BG234" s="7" t="s">
        <v>815</v>
      </c>
      <c r="BH234" s="7">
        <v>1</v>
      </c>
      <c r="BI234" s="7" t="s">
        <v>3257</v>
      </c>
      <c r="BJ234" s="12" t="s">
        <v>3460</v>
      </c>
      <c r="BK234" s="12" t="s">
        <v>3472</v>
      </c>
      <c r="BL234" s="12" t="s">
        <v>3474</v>
      </c>
      <c r="BM234" s="7" t="s">
        <v>787</v>
      </c>
      <c r="BN234" s="7"/>
      <c r="BO234" s="12"/>
      <c r="BP234" s="12"/>
      <c r="BQ234" s="12"/>
      <c r="BR234" s="12" t="s">
        <v>1077</v>
      </c>
      <c r="BS234" s="12">
        <v>0.22600000000000001</v>
      </c>
      <c r="BT234" s="12"/>
      <c r="BU234" s="12"/>
      <c r="BV234" s="12" t="s">
        <v>1077</v>
      </c>
      <c r="BW234" s="12" t="s">
        <v>1077</v>
      </c>
      <c r="BX234" s="12" t="s">
        <v>1077</v>
      </c>
      <c r="BY234" s="12">
        <v>0.03</v>
      </c>
      <c r="BZ234" s="12"/>
      <c r="CA234" s="12" t="s">
        <v>1077</v>
      </c>
      <c r="CB234" s="12" t="s">
        <v>1077</v>
      </c>
      <c r="CC234" s="12" t="s">
        <v>1077</v>
      </c>
      <c r="CD234" s="12" t="s">
        <v>1077</v>
      </c>
      <c r="CE234" s="12" t="s">
        <v>1077</v>
      </c>
      <c r="CF234" s="12"/>
      <c r="CG234" s="12"/>
      <c r="CH234" s="12"/>
      <c r="CI234" s="12"/>
      <c r="CJ234" s="12">
        <v>0.14799999999999999</v>
      </c>
      <c r="CK234" s="12" t="s">
        <v>3828</v>
      </c>
      <c r="CL234" s="12" t="s">
        <v>1077</v>
      </c>
      <c r="CM234" s="12" t="s">
        <v>1077</v>
      </c>
      <c r="CN234" s="12" t="s">
        <v>1077</v>
      </c>
      <c r="CO234" s="12" t="s">
        <v>1077</v>
      </c>
      <c r="CP234" s="12">
        <v>1</v>
      </c>
      <c r="CQ234" s="12">
        <v>18</v>
      </c>
      <c r="CR234" s="12">
        <v>1</v>
      </c>
      <c r="CS234" s="12">
        <v>1409</v>
      </c>
      <c r="CT234" s="12" t="s">
        <v>1077</v>
      </c>
      <c r="CU234" s="12">
        <v>7.8051335777894179E-2</v>
      </c>
      <c r="CV234" s="12"/>
      <c r="CW234" s="12"/>
      <c r="CX234" s="57"/>
    </row>
    <row r="235" spans="1:102" ht="16.5" x14ac:dyDescent="0.35">
      <c r="A235" s="56">
        <v>131</v>
      </c>
      <c r="B235" s="12" t="s">
        <v>3287</v>
      </c>
      <c r="C235" s="12">
        <v>131.1</v>
      </c>
      <c r="D235" s="12" t="s">
        <v>3304</v>
      </c>
      <c r="E235" s="12" t="s">
        <v>3295</v>
      </c>
      <c r="F235" s="12" t="s">
        <v>3916</v>
      </c>
      <c r="G235" s="12" t="s">
        <v>349</v>
      </c>
      <c r="H235" s="12" t="s">
        <v>2804</v>
      </c>
      <c r="I235" s="12" t="s">
        <v>1285</v>
      </c>
      <c r="J235" s="12" t="s">
        <v>1222</v>
      </c>
      <c r="K235" s="12" t="s">
        <v>564</v>
      </c>
      <c r="L235" s="12" t="s">
        <v>567</v>
      </c>
      <c r="M235" s="12" t="s">
        <v>3164</v>
      </c>
      <c r="N235" s="12"/>
      <c r="O235" s="12" t="s">
        <v>3400</v>
      </c>
      <c r="P235" s="12" t="s">
        <v>3402</v>
      </c>
      <c r="Q235" s="12">
        <v>1</v>
      </c>
      <c r="R235" s="12">
        <v>0</v>
      </c>
      <c r="S235" s="12">
        <v>0</v>
      </c>
      <c r="T235" s="12">
        <v>0</v>
      </c>
      <c r="U235" s="12">
        <v>0</v>
      </c>
      <c r="V235" s="12">
        <v>0</v>
      </c>
      <c r="W235" s="12">
        <v>0</v>
      </c>
      <c r="X235" s="12">
        <v>0</v>
      </c>
      <c r="Y235" s="12">
        <v>0</v>
      </c>
      <c r="Z235" s="12">
        <v>0</v>
      </c>
      <c r="AA235" s="12">
        <v>0</v>
      </c>
      <c r="AB235" s="12">
        <v>0</v>
      </c>
      <c r="AC235" s="12">
        <v>0</v>
      </c>
      <c r="AD235" s="12">
        <v>0</v>
      </c>
      <c r="AE235" s="12">
        <v>0</v>
      </c>
      <c r="AF235" s="12">
        <v>0</v>
      </c>
      <c r="AG235" s="12">
        <v>0</v>
      </c>
      <c r="AH235" s="12">
        <v>0</v>
      </c>
      <c r="AI235" s="12">
        <v>0</v>
      </c>
      <c r="AJ235" s="12">
        <v>1</v>
      </c>
      <c r="AK235" s="12">
        <v>0</v>
      </c>
      <c r="AL235" s="12" t="s">
        <v>3341</v>
      </c>
      <c r="AM235" s="12" t="s">
        <v>608</v>
      </c>
      <c r="AN235" s="12" t="s">
        <v>727</v>
      </c>
      <c r="AO235" s="12">
        <v>1991</v>
      </c>
      <c r="AP235" s="12" t="s">
        <v>3458</v>
      </c>
      <c r="AQ235" s="12">
        <v>1619</v>
      </c>
      <c r="AR235" s="12">
        <v>1</v>
      </c>
      <c r="AS235" s="12" t="s">
        <v>555</v>
      </c>
      <c r="AT235" s="12" t="s">
        <v>349</v>
      </c>
      <c r="AU235" s="12">
        <v>1</v>
      </c>
      <c r="AV235" s="12">
        <v>1</v>
      </c>
      <c r="AW235" s="12">
        <v>1</v>
      </c>
      <c r="AX235" s="12">
        <v>0</v>
      </c>
      <c r="AY235" s="12">
        <v>0</v>
      </c>
      <c r="AZ235" s="12">
        <v>0</v>
      </c>
      <c r="BA235" s="12">
        <v>1</v>
      </c>
      <c r="BB235" s="12">
        <v>1</v>
      </c>
      <c r="BC235" s="12">
        <v>1</v>
      </c>
      <c r="BD235" s="12">
        <v>1</v>
      </c>
      <c r="BE235" s="12">
        <v>1</v>
      </c>
      <c r="BF235" s="12" t="s">
        <v>772</v>
      </c>
      <c r="BG235" s="12" t="s">
        <v>3294</v>
      </c>
      <c r="BH235" s="12"/>
      <c r="BI235" s="12" t="s">
        <v>2816</v>
      </c>
      <c r="BJ235" s="12" t="s">
        <v>3395</v>
      </c>
      <c r="BK235" s="12" t="s">
        <v>1044</v>
      </c>
      <c r="BL235" s="12" t="s">
        <v>3470</v>
      </c>
      <c r="BM235" s="12" t="s">
        <v>3493</v>
      </c>
      <c r="BN235" s="12" t="s">
        <v>3316</v>
      </c>
      <c r="BO235" s="12"/>
      <c r="BP235" s="12" t="s">
        <v>3547</v>
      </c>
      <c r="BQ235" s="12">
        <v>4.4460000000000003E-3</v>
      </c>
      <c r="BR235" s="12" t="s">
        <v>3528</v>
      </c>
      <c r="BS235" s="12">
        <v>1.14E-2</v>
      </c>
      <c r="BT235" s="12">
        <f>EXP(Table2[[#This Row],[b_mag_LOR]])</f>
        <v>1.011465227629341</v>
      </c>
      <c r="BU235" s="12"/>
      <c r="BV235" s="12" t="s">
        <v>3415</v>
      </c>
      <c r="BW235" s="12"/>
      <c r="BX235" s="12"/>
      <c r="BY235" s="12">
        <v>0.04</v>
      </c>
      <c r="BZ235" s="12"/>
      <c r="CA235" s="12"/>
      <c r="CB235" s="12"/>
      <c r="CC235" s="12"/>
      <c r="CD235" s="12"/>
      <c r="CE235" s="12" t="s">
        <v>3110</v>
      </c>
      <c r="CF235" s="12"/>
      <c r="CG235" s="12"/>
      <c r="CH235" s="12">
        <f>ABS(BQ235/BY235)</f>
        <v>0.11115</v>
      </c>
      <c r="CI235" s="12" t="s">
        <v>3553</v>
      </c>
      <c r="CJ235" s="12">
        <v>0.41599999999999998</v>
      </c>
      <c r="CK235" s="12" t="s">
        <v>3832</v>
      </c>
      <c r="CL235" s="12"/>
      <c r="CM235" s="12"/>
      <c r="CN235" s="12"/>
      <c r="CO235" s="12"/>
      <c r="CP235" s="12"/>
      <c r="CQ235" s="12"/>
      <c r="CR235" s="12"/>
      <c r="CS235" s="12"/>
      <c r="CT235" s="12">
        <v>0.30399999999999999</v>
      </c>
      <c r="CU235" s="12">
        <v>0.39</v>
      </c>
      <c r="CV235" s="12">
        <f>BS235*CU235*(1-CT235)</f>
        <v>3.094416E-3</v>
      </c>
      <c r="CW235" s="12"/>
      <c r="CX235" s="57"/>
    </row>
    <row r="236" spans="1:102" ht="16.5" x14ac:dyDescent="0.35">
      <c r="A236" s="56">
        <v>65</v>
      </c>
      <c r="B236" s="12" t="s">
        <v>3754</v>
      </c>
      <c r="C236" s="12">
        <v>65.5</v>
      </c>
      <c r="D236" s="12" t="s">
        <v>2270</v>
      </c>
      <c r="E236" s="12" t="s">
        <v>435</v>
      </c>
      <c r="F236" s="12">
        <v>3</v>
      </c>
      <c r="G236" s="12" t="s">
        <v>349</v>
      </c>
      <c r="H236" s="12" t="s">
        <v>2804</v>
      </c>
      <c r="I236" s="12" t="s">
        <v>1285</v>
      </c>
      <c r="J236" s="12" t="s">
        <v>556</v>
      </c>
      <c r="K236" s="12" t="s">
        <v>562</v>
      </c>
      <c r="L236" s="12" t="s">
        <v>558</v>
      </c>
      <c r="M236" s="12" t="s">
        <v>3237</v>
      </c>
      <c r="N236" s="12" t="s">
        <v>3435</v>
      </c>
      <c r="O236" s="12" t="s">
        <v>3400</v>
      </c>
      <c r="P236" s="12" t="s">
        <v>3401</v>
      </c>
      <c r="Q236" s="12">
        <v>0</v>
      </c>
      <c r="R236" s="12">
        <v>0</v>
      </c>
      <c r="S236" s="12">
        <v>0</v>
      </c>
      <c r="T236" s="12">
        <v>0</v>
      </c>
      <c r="U236" s="12">
        <v>0</v>
      </c>
      <c r="V236" s="12">
        <v>0</v>
      </c>
      <c r="W236" s="12">
        <v>1</v>
      </c>
      <c r="X236" s="12">
        <v>0</v>
      </c>
      <c r="Y236" s="12">
        <v>0</v>
      </c>
      <c r="Z236" s="12">
        <v>0</v>
      </c>
      <c r="AA236" s="12">
        <v>0</v>
      </c>
      <c r="AB236" s="12">
        <v>0</v>
      </c>
      <c r="AC236" s="12">
        <v>1</v>
      </c>
      <c r="AD236" s="12">
        <v>0</v>
      </c>
      <c r="AE236" s="12">
        <v>0</v>
      </c>
      <c r="AF236" s="12">
        <v>0</v>
      </c>
      <c r="AG236" s="12">
        <v>0</v>
      </c>
      <c r="AH236" s="12">
        <v>0</v>
      </c>
      <c r="AI236" s="12">
        <v>0</v>
      </c>
      <c r="AJ236" s="12">
        <v>0</v>
      </c>
      <c r="AK236" s="12">
        <v>0</v>
      </c>
      <c r="AL236" s="12" t="s">
        <v>607</v>
      </c>
      <c r="AM236" s="7" t="s">
        <v>668</v>
      </c>
      <c r="AN236" s="7" t="s">
        <v>628</v>
      </c>
      <c r="AO236" s="7">
        <v>2010</v>
      </c>
      <c r="AP236" s="12" t="s">
        <v>3235</v>
      </c>
      <c r="AQ236" s="12">
        <v>473</v>
      </c>
      <c r="AR236" s="12">
        <v>1</v>
      </c>
      <c r="AS236" s="12" t="s">
        <v>555</v>
      </c>
      <c r="AT236" s="7" t="s">
        <v>212</v>
      </c>
      <c r="AU236" s="12">
        <v>1</v>
      </c>
      <c r="AV236" s="12">
        <v>0</v>
      </c>
      <c r="AW236" s="12">
        <v>0</v>
      </c>
      <c r="AX236" s="12">
        <v>0</v>
      </c>
      <c r="AY236" s="7">
        <v>1</v>
      </c>
      <c r="AZ236" s="12">
        <v>0</v>
      </c>
      <c r="BA236" s="12">
        <v>0</v>
      </c>
      <c r="BB236" s="12">
        <v>0</v>
      </c>
      <c r="BC236" s="12">
        <v>1</v>
      </c>
      <c r="BD236" s="12">
        <v>0</v>
      </c>
      <c r="BE236" s="12">
        <v>0</v>
      </c>
      <c r="BF236" s="7" t="s">
        <v>766</v>
      </c>
      <c r="BG236" s="7" t="s">
        <v>165</v>
      </c>
      <c r="BH236" s="7"/>
      <c r="BI236" s="7" t="s">
        <v>2809</v>
      </c>
      <c r="BJ236" s="12" t="s">
        <v>718</v>
      </c>
      <c r="BK236" s="12" t="s">
        <v>3463</v>
      </c>
      <c r="BL236" s="12" t="s">
        <v>3464</v>
      </c>
      <c r="BM236" s="7" t="s">
        <v>787</v>
      </c>
      <c r="BN236" s="7"/>
      <c r="BO236" s="12"/>
      <c r="BP236" s="12" t="s">
        <v>3545</v>
      </c>
      <c r="BQ236" s="12">
        <v>4.1899999999999999E-4</v>
      </c>
      <c r="BR236" s="12" t="s">
        <v>3513</v>
      </c>
      <c r="BS236" s="12">
        <v>0.41899999999999998</v>
      </c>
      <c r="BT236" s="12"/>
      <c r="BU236" s="12"/>
      <c r="BV236" s="12" t="s">
        <v>1077</v>
      </c>
      <c r="BW236" s="12" t="s">
        <v>1077</v>
      </c>
      <c r="BX236" s="12" t="s">
        <v>1077</v>
      </c>
      <c r="BY236" s="12">
        <v>0.05</v>
      </c>
      <c r="BZ236" s="12"/>
      <c r="CA236" s="12" t="s">
        <v>1077</v>
      </c>
      <c r="CB236" s="12" t="s">
        <v>1077</v>
      </c>
      <c r="CC236" s="12" t="s">
        <v>1077</v>
      </c>
      <c r="CD236" s="12" t="s">
        <v>1077</v>
      </c>
      <c r="CE236" s="12" t="s">
        <v>1077</v>
      </c>
      <c r="CF236" s="12"/>
      <c r="CG236" s="12"/>
      <c r="CH236" s="12">
        <f>BQ236/BY236</f>
        <v>8.3799999999999986E-3</v>
      </c>
      <c r="CI236" s="12" t="s">
        <v>3553</v>
      </c>
      <c r="CJ236" s="12">
        <v>0.25800000000000001</v>
      </c>
      <c r="CK236" s="12" t="s">
        <v>3824</v>
      </c>
      <c r="CL236" s="12" t="s">
        <v>1077</v>
      </c>
      <c r="CM236" s="12" t="s">
        <v>1077</v>
      </c>
      <c r="CN236" s="12">
        <v>2.11</v>
      </c>
      <c r="CO236" s="12" t="s">
        <v>1043</v>
      </c>
      <c r="CP236" s="12">
        <v>1</v>
      </c>
      <c r="CQ236" s="12">
        <v>17</v>
      </c>
      <c r="CR236" s="12">
        <v>1</v>
      </c>
      <c r="CS236" s="12">
        <v>455</v>
      </c>
      <c r="CT236" s="12">
        <v>9.3689999999999998</v>
      </c>
      <c r="CU236" s="12">
        <v>1E-3</v>
      </c>
      <c r="CV236" s="12">
        <f>BS236*(CU236)</f>
        <v>4.1899999999999999E-4</v>
      </c>
      <c r="CW236" s="12"/>
      <c r="CX236" s="57"/>
    </row>
    <row r="237" spans="1:102" ht="16.5" x14ac:dyDescent="0.35">
      <c r="A237" s="56">
        <v>75</v>
      </c>
      <c r="B237" s="12" t="s">
        <v>3764</v>
      </c>
      <c r="C237" s="12">
        <v>75.3</v>
      </c>
      <c r="D237" s="12" t="s">
        <v>2393</v>
      </c>
      <c r="E237" s="12" t="s">
        <v>393</v>
      </c>
      <c r="F237" s="12" t="s">
        <v>3916</v>
      </c>
      <c r="G237" s="12" t="s">
        <v>349</v>
      </c>
      <c r="H237" s="12" t="s">
        <v>2805</v>
      </c>
      <c r="I237" s="12" t="s">
        <v>1285</v>
      </c>
      <c r="J237" s="12" t="s">
        <v>556</v>
      </c>
      <c r="K237" s="12" t="s">
        <v>564</v>
      </c>
      <c r="L237" s="12" t="s">
        <v>558</v>
      </c>
      <c r="M237" s="12" t="s">
        <v>3237</v>
      </c>
      <c r="N237" s="12" t="s">
        <v>3437</v>
      </c>
      <c r="O237" s="12" t="s">
        <v>3400</v>
      </c>
      <c r="P237" s="12" t="s">
        <v>3403</v>
      </c>
      <c r="Q237" s="12">
        <v>1</v>
      </c>
      <c r="R237" s="12">
        <v>0</v>
      </c>
      <c r="S237" s="12">
        <v>0</v>
      </c>
      <c r="T237" s="12">
        <v>0</v>
      </c>
      <c r="U237" s="12">
        <v>0</v>
      </c>
      <c r="V237" s="12">
        <v>0</v>
      </c>
      <c r="W237" s="12">
        <v>0</v>
      </c>
      <c r="X237" s="12">
        <v>0</v>
      </c>
      <c r="Y237" s="12">
        <v>0</v>
      </c>
      <c r="Z237" s="12">
        <v>0</v>
      </c>
      <c r="AA237" s="12">
        <v>0</v>
      </c>
      <c r="AB237" s="12">
        <v>1</v>
      </c>
      <c r="AC237" s="12">
        <v>0</v>
      </c>
      <c r="AD237" s="12">
        <v>0</v>
      </c>
      <c r="AE237" s="12">
        <v>0</v>
      </c>
      <c r="AF237" s="12">
        <v>0</v>
      </c>
      <c r="AG237" s="12">
        <v>0</v>
      </c>
      <c r="AH237" s="12">
        <v>0</v>
      </c>
      <c r="AI237" s="12">
        <v>0</v>
      </c>
      <c r="AJ237" s="12">
        <v>0</v>
      </c>
      <c r="AK237" s="12">
        <v>0</v>
      </c>
      <c r="AL237" s="12" t="s">
        <v>3448</v>
      </c>
      <c r="AM237" s="7" t="s">
        <v>637</v>
      </c>
      <c r="AN237" s="7" t="s">
        <v>715</v>
      </c>
      <c r="AO237" s="7">
        <v>2011</v>
      </c>
      <c r="AP237" s="12" t="s">
        <v>3235</v>
      </c>
      <c r="AQ237" s="12" t="s">
        <v>718</v>
      </c>
      <c r="AR237" s="12">
        <v>1</v>
      </c>
      <c r="AS237" s="12" t="s">
        <v>555</v>
      </c>
      <c r="AT237" s="7" t="s">
        <v>212</v>
      </c>
      <c r="AU237" s="12">
        <v>0</v>
      </c>
      <c r="AV237" s="12">
        <v>0</v>
      </c>
      <c r="AW237" s="12">
        <v>0</v>
      </c>
      <c r="AX237" s="12">
        <v>0</v>
      </c>
      <c r="AY237" s="7">
        <v>0</v>
      </c>
      <c r="AZ237" s="12">
        <v>0</v>
      </c>
      <c r="BA237" s="12">
        <v>0</v>
      </c>
      <c r="BB237" s="12">
        <v>1</v>
      </c>
      <c r="BC237" s="12">
        <v>0</v>
      </c>
      <c r="BD237" s="12">
        <v>0</v>
      </c>
      <c r="BE237" s="12">
        <v>1</v>
      </c>
      <c r="BF237" s="7" t="s">
        <v>772</v>
      </c>
      <c r="BG237" s="7" t="s">
        <v>2745</v>
      </c>
      <c r="BH237" s="7"/>
      <c r="BI237" s="7" t="s">
        <v>2814</v>
      </c>
      <c r="BJ237" s="12" t="s">
        <v>3460</v>
      </c>
      <c r="BK237" s="12" t="s">
        <v>3472</v>
      </c>
      <c r="BL237" s="12" t="s">
        <v>3482</v>
      </c>
      <c r="BM237" s="7" t="s">
        <v>953</v>
      </c>
      <c r="BN237" s="7"/>
      <c r="BO237" s="12"/>
      <c r="BP237" s="12"/>
      <c r="BQ237" s="12" t="s">
        <v>1077</v>
      </c>
      <c r="BR237" s="12" t="s">
        <v>1077</v>
      </c>
      <c r="BS237" s="12">
        <v>0</v>
      </c>
      <c r="BT237" s="12"/>
      <c r="BU237" s="12"/>
      <c r="BV237" s="12" t="s">
        <v>1077</v>
      </c>
      <c r="BW237" s="12" t="s">
        <v>1077</v>
      </c>
      <c r="BX237" s="12" t="s">
        <v>1077</v>
      </c>
      <c r="BY237" s="12">
        <v>0.06</v>
      </c>
      <c r="BZ237" s="12"/>
      <c r="CA237" s="12" t="s">
        <v>1077</v>
      </c>
      <c r="CB237" s="12" t="s">
        <v>1077</v>
      </c>
      <c r="CC237" s="12" t="s">
        <v>1077</v>
      </c>
      <c r="CD237" s="12" t="s">
        <v>1077</v>
      </c>
      <c r="CE237" s="12" t="s">
        <v>1077</v>
      </c>
      <c r="CF237" s="12"/>
      <c r="CG237" s="12"/>
      <c r="CH237" s="12"/>
      <c r="CI237" s="12"/>
      <c r="CJ237" s="12">
        <v>0.73</v>
      </c>
      <c r="CK237" s="12" t="s">
        <v>3824</v>
      </c>
      <c r="CL237" s="12" t="s">
        <v>1077</v>
      </c>
      <c r="CM237" s="12" t="s">
        <v>1077</v>
      </c>
      <c r="CN237" s="12" t="s">
        <v>1077</v>
      </c>
      <c r="CO237" s="12" t="s">
        <v>1077</v>
      </c>
      <c r="CP237" s="12">
        <v>0</v>
      </c>
      <c r="CQ237" s="12"/>
      <c r="CR237" s="12"/>
      <c r="CS237" s="12" t="s">
        <v>1077</v>
      </c>
      <c r="CT237" s="12" t="s">
        <v>718</v>
      </c>
      <c r="CU237" s="12" t="s">
        <v>1077</v>
      </c>
      <c r="CV237" s="12" t="s">
        <v>1077</v>
      </c>
      <c r="CW237" s="12"/>
      <c r="CX237" s="57"/>
    </row>
    <row r="238" spans="1:102" ht="16.5" x14ac:dyDescent="0.35">
      <c r="A238" s="56">
        <v>65</v>
      </c>
      <c r="B238" s="12" t="s">
        <v>3754</v>
      </c>
      <c r="C238" s="12">
        <v>65.400000000000006</v>
      </c>
      <c r="D238" s="12" t="s">
        <v>2239</v>
      </c>
      <c r="E238" s="12" t="s">
        <v>433</v>
      </c>
      <c r="F238" s="12">
        <v>3</v>
      </c>
      <c r="G238" s="12" t="s">
        <v>349</v>
      </c>
      <c r="H238" s="12" t="s">
        <v>2804</v>
      </c>
      <c r="I238" s="12" t="s">
        <v>1285</v>
      </c>
      <c r="J238" s="12" t="s">
        <v>556</v>
      </c>
      <c r="K238" s="12" t="s">
        <v>562</v>
      </c>
      <c r="L238" s="12" t="s">
        <v>558</v>
      </c>
      <c r="M238" s="12" t="s">
        <v>3237</v>
      </c>
      <c r="N238" s="12" t="s">
        <v>3435</v>
      </c>
      <c r="O238" s="12" t="s">
        <v>3400</v>
      </c>
      <c r="P238" s="12" t="s">
        <v>3401</v>
      </c>
      <c r="Q238" s="12">
        <v>0</v>
      </c>
      <c r="R238" s="12">
        <v>0</v>
      </c>
      <c r="S238" s="12">
        <v>0</v>
      </c>
      <c r="T238" s="12">
        <v>0</v>
      </c>
      <c r="U238" s="12">
        <v>0</v>
      </c>
      <c r="V238" s="12">
        <v>0</v>
      </c>
      <c r="W238" s="12">
        <v>1</v>
      </c>
      <c r="X238" s="12">
        <v>0</v>
      </c>
      <c r="Y238" s="12">
        <v>0</v>
      </c>
      <c r="Z238" s="12">
        <v>0</v>
      </c>
      <c r="AA238" s="12">
        <v>0</v>
      </c>
      <c r="AB238" s="12">
        <v>0</v>
      </c>
      <c r="AC238" s="12">
        <v>1</v>
      </c>
      <c r="AD238" s="12">
        <v>0</v>
      </c>
      <c r="AE238" s="12">
        <v>0</v>
      </c>
      <c r="AF238" s="12">
        <v>0</v>
      </c>
      <c r="AG238" s="12">
        <v>0</v>
      </c>
      <c r="AH238" s="12">
        <v>0</v>
      </c>
      <c r="AI238" s="12">
        <v>0</v>
      </c>
      <c r="AJ238" s="12">
        <v>0</v>
      </c>
      <c r="AK238" s="12">
        <v>0</v>
      </c>
      <c r="AL238" s="12" t="s">
        <v>607</v>
      </c>
      <c r="AM238" s="7" t="s">
        <v>668</v>
      </c>
      <c r="AN238" s="7" t="s">
        <v>628</v>
      </c>
      <c r="AO238" s="7">
        <v>2010</v>
      </c>
      <c r="AP238" s="12" t="s">
        <v>3235</v>
      </c>
      <c r="AQ238" s="12">
        <v>473</v>
      </c>
      <c r="AR238" s="12">
        <v>1</v>
      </c>
      <c r="AS238" s="12" t="s">
        <v>555</v>
      </c>
      <c r="AT238" s="7" t="s">
        <v>212</v>
      </c>
      <c r="AU238" s="12">
        <v>1</v>
      </c>
      <c r="AV238" s="12">
        <v>0</v>
      </c>
      <c r="AW238" s="12">
        <v>0</v>
      </c>
      <c r="AX238" s="12">
        <v>0</v>
      </c>
      <c r="AY238" s="7">
        <v>1</v>
      </c>
      <c r="AZ238" s="12">
        <v>0</v>
      </c>
      <c r="BA238" s="12">
        <v>0</v>
      </c>
      <c r="BB238" s="12">
        <v>0</v>
      </c>
      <c r="BC238" s="12">
        <v>1</v>
      </c>
      <c r="BD238" s="12">
        <v>0</v>
      </c>
      <c r="BE238" s="12">
        <v>0</v>
      </c>
      <c r="BF238" s="7" t="s">
        <v>766</v>
      </c>
      <c r="BG238" s="7" t="s">
        <v>936</v>
      </c>
      <c r="BH238" s="7"/>
      <c r="BI238" s="7" t="s">
        <v>2806</v>
      </c>
      <c r="BJ238" s="12" t="s">
        <v>718</v>
      </c>
      <c r="BK238" s="12" t="s">
        <v>3463</v>
      </c>
      <c r="BL238" s="12" t="s">
        <v>3464</v>
      </c>
      <c r="BM238" s="7" t="s">
        <v>787</v>
      </c>
      <c r="BN238" s="7"/>
      <c r="BO238" s="12"/>
      <c r="BP238" s="12" t="s">
        <v>3545</v>
      </c>
      <c r="BQ238" s="12">
        <v>1.5600000000000002E-3</v>
      </c>
      <c r="BR238" s="12" t="s">
        <v>3513</v>
      </c>
      <c r="BS238" s="12">
        <v>0.19500000000000001</v>
      </c>
      <c r="BT238" s="12"/>
      <c r="BU238" s="12"/>
      <c r="BV238" s="12" t="s">
        <v>1077</v>
      </c>
      <c r="BW238" s="12" t="s">
        <v>1077</v>
      </c>
      <c r="BX238" s="12" t="s">
        <v>1077</v>
      </c>
      <c r="BY238" s="12">
        <v>7.0000000000000007E-2</v>
      </c>
      <c r="BZ238" s="12"/>
      <c r="CA238" s="12" t="s">
        <v>1077</v>
      </c>
      <c r="CB238" s="12" t="s">
        <v>1077</v>
      </c>
      <c r="CC238" s="12" t="s">
        <v>1077</v>
      </c>
      <c r="CD238" s="12" t="s">
        <v>1077</v>
      </c>
      <c r="CE238" s="12" t="s">
        <v>1077</v>
      </c>
      <c r="CF238" s="12"/>
      <c r="CG238" s="12"/>
      <c r="CH238" s="12">
        <f>BQ238/BY238</f>
        <v>2.2285714285714287E-2</v>
      </c>
      <c r="CI238" s="12" t="s">
        <v>3553</v>
      </c>
      <c r="CJ238" s="12">
        <v>0.36299999999999999</v>
      </c>
      <c r="CK238" s="12" t="s">
        <v>3824</v>
      </c>
      <c r="CL238" s="12" t="s">
        <v>1077</v>
      </c>
      <c r="CM238" s="12" t="s">
        <v>1077</v>
      </c>
      <c r="CN238" s="12">
        <v>1.73</v>
      </c>
      <c r="CO238" s="12" t="s">
        <v>1043</v>
      </c>
      <c r="CP238" s="12">
        <v>1</v>
      </c>
      <c r="CQ238" s="12">
        <v>21</v>
      </c>
      <c r="CR238" s="12">
        <v>1</v>
      </c>
      <c r="CS238" s="12">
        <v>451</v>
      </c>
      <c r="CT238" s="12">
        <v>9.3689999999999998</v>
      </c>
      <c r="CU238" s="12">
        <v>8.0000000000000002E-3</v>
      </c>
      <c r="CV238" s="12">
        <f>BS238*(CU238)</f>
        <v>1.5600000000000002E-3</v>
      </c>
      <c r="CW238" s="12"/>
      <c r="CX238" s="57"/>
    </row>
    <row r="239" spans="1:102" ht="16.5" x14ac:dyDescent="0.35">
      <c r="A239" s="56">
        <v>15</v>
      </c>
      <c r="B239" s="12" t="s">
        <v>3706</v>
      </c>
      <c r="C239" s="12">
        <v>15.3</v>
      </c>
      <c r="D239" s="12" t="s">
        <v>1735</v>
      </c>
      <c r="E239" s="12" t="s">
        <v>319</v>
      </c>
      <c r="F239" s="12">
        <v>3</v>
      </c>
      <c r="G239" s="12" t="s">
        <v>349</v>
      </c>
      <c r="H239" s="12" t="s">
        <v>2804</v>
      </c>
      <c r="I239" s="12" t="s">
        <v>1285</v>
      </c>
      <c r="J239" s="12" t="s">
        <v>556</v>
      </c>
      <c r="K239" s="12" t="s">
        <v>564</v>
      </c>
      <c r="L239" s="12" t="s">
        <v>558</v>
      </c>
      <c r="M239" s="12" t="s">
        <v>3164</v>
      </c>
      <c r="N239" s="12"/>
      <c r="O239" s="12" t="s">
        <v>3400</v>
      </c>
      <c r="P239" s="12" t="s">
        <v>3403</v>
      </c>
      <c r="Q239" s="12">
        <v>1</v>
      </c>
      <c r="R239" s="12">
        <v>0</v>
      </c>
      <c r="S239" s="12">
        <v>0</v>
      </c>
      <c r="T239" s="12">
        <v>0</v>
      </c>
      <c r="U239" s="12">
        <v>0</v>
      </c>
      <c r="V239" s="12">
        <v>0</v>
      </c>
      <c r="W239" s="12">
        <v>0</v>
      </c>
      <c r="X239" s="12">
        <v>0</v>
      </c>
      <c r="Y239" s="12">
        <v>0</v>
      </c>
      <c r="Z239" s="12">
        <v>0</v>
      </c>
      <c r="AA239" s="12">
        <v>0</v>
      </c>
      <c r="AB239" s="12">
        <v>1</v>
      </c>
      <c r="AC239" s="12">
        <v>0</v>
      </c>
      <c r="AD239" s="12">
        <v>0</v>
      </c>
      <c r="AE239" s="12">
        <v>0</v>
      </c>
      <c r="AF239" s="12">
        <v>0</v>
      </c>
      <c r="AG239" s="12">
        <v>0</v>
      </c>
      <c r="AH239" s="12">
        <v>0</v>
      </c>
      <c r="AI239" s="12">
        <v>0</v>
      </c>
      <c r="AJ239" s="12">
        <v>0</v>
      </c>
      <c r="AK239" s="12">
        <v>0</v>
      </c>
      <c r="AL239" s="12" t="s">
        <v>3448</v>
      </c>
      <c r="AM239" s="7" t="s">
        <v>608</v>
      </c>
      <c r="AN239" s="7" t="s">
        <v>636</v>
      </c>
      <c r="AO239" s="7">
        <v>2000</v>
      </c>
      <c r="AP239" s="12" t="s">
        <v>3458</v>
      </c>
      <c r="AQ239" s="12">
        <v>385</v>
      </c>
      <c r="AR239" s="12">
        <v>2</v>
      </c>
      <c r="AS239" s="12" t="s">
        <v>755</v>
      </c>
      <c r="AT239" s="7" t="s">
        <v>212</v>
      </c>
      <c r="AU239" s="12">
        <v>0</v>
      </c>
      <c r="AV239" s="12">
        <v>0</v>
      </c>
      <c r="AW239" s="12">
        <v>0</v>
      </c>
      <c r="AX239" s="12">
        <v>0</v>
      </c>
      <c r="AY239" s="7">
        <v>0</v>
      </c>
      <c r="AZ239" s="12">
        <v>0</v>
      </c>
      <c r="BA239" s="12">
        <v>1</v>
      </c>
      <c r="BB239" s="12">
        <v>1</v>
      </c>
      <c r="BC239" s="12">
        <v>0</v>
      </c>
      <c r="BD239" s="12">
        <v>0</v>
      </c>
      <c r="BE239" s="12">
        <v>0</v>
      </c>
      <c r="BF239" s="7" t="s">
        <v>3259</v>
      </c>
      <c r="BG239" s="7" t="s">
        <v>805</v>
      </c>
      <c r="BH239" s="7">
        <v>1</v>
      </c>
      <c r="BI239" s="7" t="s">
        <v>3253</v>
      </c>
      <c r="BJ239" s="12" t="s">
        <v>3460</v>
      </c>
      <c r="BK239" s="12" t="s">
        <v>3472</v>
      </c>
      <c r="BL239" s="12" t="s">
        <v>3474</v>
      </c>
      <c r="BM239" s="7" t="s">
        <v>787</v>
      </c>
      <c r="BN239" s="7"/>
      <c r="BO239" s="12"/>
      <c r="BP239" s="12"/>
      <c r="BQ239" s="12"/>
      <c r="BR239" s="12" t="s">
        <v>1077</v>
      </c>
      <c r="BS239" s="12">
        <v>0.54400000000000004</v>
      </c>
      <c r="BT239" s="12"/>
      <c r="BU239" s="12"/>
      <c r="BV239" s="12" t="s">
        <v>1077</v>
      </c>
      <c r="BW239" s="12" t="s">
        <v>1077</v>
      </c>
      <c r="BX239" s="12" t="s">
        <v>1077</v>
      </c>
      <c r="BY239" s="12">
        <v>0.08</v>
      </c>
      <c r="BZ239" s="12"/>
      <c r="CA239" s="12" t="s">
        <v>1077</v>
      </c>
      <c r="CB239" s="12" t="s">
        <v>1077</v>
      </c>
      <c r="CC239" s="12" t="s">
        <v>1077</v>
      </c>
      <c r="CD239" s="12" t="s">
        <v>1077</v>
      </c>
      <c r="CE239" s="12" t="s">
        <v>1077</v>
      </c>
      <c r="CF239" s="12"/>
      <c r="CG239" s="12"/>
      <c r="CH239" s="12"/>
      <c r="CI239" s="12"/>
      <c r="CJ239" s="12">
        <v>0.106</v>
      </c>
      <c r="CK239" s="12" t="s">
        <v>3828</v>
      </c>
      <c r="CL239" s="12" t="s">
        <v>1077</v>
      </c>
      <c r="CM239" s="12" t="s">
        <v>1077</v>
      </c>
      <c r="CN239" s="12" t="s">
        <v>1077</v>
      </c>
      <c r="CO239" s="12" t="s">
        <v>1077</v>
      </c>
      <c r="CP239" s="12">
        <v>1</v>
      </c>
      <c r="CQ239" s="12">
        <v>15</v>
      </c>
      <c r="CR239" s="12">
        <v>1</v>
      </c>
      <c r="CS239" s="12">
        <v>369</v>
      </c>
      <c r="CT239" s="12" t="s">
        <v>1077</v>
      </c>
      <c r="CU239" s="12">
        <v>5.2034223851929455E-2</v>
      </c>
      <c r="CV239" s="12"/>
      <c r="CW239" s="12"/>
      <c r="CX239" s="57"/>
    </row>
    <row r="240" spans="1:102" x14ac:dyDescent="0.35">
      <c r="A240" s="56">
        <v>124</v>
      </c>
      <c r="B240" s="12" t="s">
        <v>3145</v>
      </c>
      <c r="C240" s="12">
        <v>124.2</v>
      </c>
      <c r="D240" s="12" t="s">
        <v>2859</v>
      </c>
      <c r="E240" s="12" t="s">
        <v>2996</v>
      </c>
      <c r="F240" s="12">
        <v>7</v>
      </c>
      <c r="G240" s="12" t="s">
        <v>349</v>
      </c>
      <c r="H240" s="12" t="s">
        <v>2804</v>
      </c>
      <c r="I240" s="12" t="s">
        <v>1285</v>
      </c>
      <c r="J240" s="12" t="s">
        <v>1222</v>
      </c>
      <c r="K240" s="12"/>
      <c r="L240" s="12" t="s">
        <v>567</v>
      </c>
      <c r="M240" s="12" t="s">
        <v>3164</v>
      </c>
      <c r="N240" s="12"/>
      <c r="O240" s="12" t="s">
        <v>3400</v>
      </c>
      <c r="P240" s="12" t="s">
        <v>3404</v>
      </c>
      <c r="Q240" s="12">
        <v>1</v>
      </c>
      <c r="R240" s="12">
        <v>0</v>
      </c>
      <c r="S240" s="12">
        <v>0</v>
      </c>
      <c r="T240" s="12">
        <v>0</v>
      </c>
      <c r="U240" s="12">
        <v>0</v>
      </c>
      <c r="V240" s="12">
        <v>0</v>
      </c>
      <c r="W240" s="12">
        <v>0</v>
      </c>
      <c r="X240" s="12">
        <v>0</v>
      </c>
      <c r="Y240" s="12">
        <v>0</v>
      </c>
      <c r="Z240" s="12">
        <v>0</v>
      </c>
      <c r="AA240" s="12">
        <v>0</v>
      </c>
      <c r="AB240" s="12">
        <v>0</v>
      </c>
      <c r="AC240" s="12">
        <v>0</v>
      </c>
      <c r="AD240" s="12">
        <v>0</v>
      </c>
      <c r="AE240" s="12">
        <v>0</v>
      </c>
      <c r="AF240" s="12">
        <v>0</v>
      </c>
      <c r="AG240" s="12">
        <v>0</v>
      </c>
      <c r="AH240" s="12">
        <v>0</v>
      </c>
      <c r="AI240" s="12">
        <v>0</v>
      </c>
      <c r="AJ240" s="12">
        <v>0</v>
      </c>
      <c r="AK240" s="12">
        <v>0</v>
      </c>
      <c r="AL240" s="12" t="s">
        <v>3451</v>
      </c>
      <c r="AM240" s="12" t="s">
        <v>3081</v>
      </c>
      <c r="AN240" s="12" t="s">
        <v>3086</v>
      </c>
      <c r="AO240" s="12">
        <v>2009</v>
      </c>
      <c r="AP240" s="12" t="s">
        <v>3458</v>
      </c>
      <c r="AQ240" s="12">
        <v>1365</v>
      </c>
      <c r="AR240" s="12">
        <v>1</v>
      </c>
      <c r="AS240" s="12" t="s">
        <v>555</v>
      </c>
      <c r="AT240" s="12" t="s">
        <v>349</v>
      </c>
      <c r="AU240" s="12">
        <v>0</v>
      </c>
      <c r="AV240" s="12">
        <v>0</v>
      </c>
      <c r="AW240" s="12">
        <v>0</v>
      </c>
      <c r="AX240" s="12">
        <v>0</v>
      </c>
      <c r="AY240" s="7">
        <v>1</v>
      </c>
      <c r="AZ240" s="12">
        <v>1</v>
      </c>
      <c r="BA240" s="12">
        <v>1</v>
      </c>
      <c r="BB240" s="12">
        <v>1</v>
      </c>
      <c r="BC240" s="12">
        <v>0</v>
      </c>
      <c r="BD240" s="12">
        <v>1</v>
      </c>
      <c r="BE240" s="12">
        <v>0</v>
      </c>
      <c r="BF240" s="12" t="s">
        <v>3258</v>
      </c>
      <c r="BG240" s="12" t="s">
        <v>3030</v>
      </c>
      <c r="BH240" s="12"/>
      <c r="BI240" s="12" t="s">
        <v>3248</v>
      </c>
      <c r="BJ240" s="12" t="s">
        <v>3460</v>
      </c>
      <c r="BK240" s="12" t="s">
        <v>776</v>
      </c>
      <c r="BL240" s="12" t="s">
        <v>3471</v>
      </c>
      <c r="BM240" s="12" t="s">
        <v>3493</v>
      </c>
      <c r="BN240" s="7" t="s">
        <v>775</v>
      </c>
      <c r="BO240" s="12" t="s">
        <v>558</v>
      </c>
      <c r="BP240" s="12" t="s">
        <v>1160</v>
      </c>
      <c r="BQ240" s="12"/>
      <c r="BR240" s="12"/>
      <c r="BS240" s="12">
        <v>0.224</v>
      </c>
      <c r="BT240" s="12">
        <f>EXP(BS240)</f>
        <v>1.2510710194283623</v>
      </c>
      <c r="BU240" s="12"/>
      <c r="BV240" s="12" t="s">
        <v>3415</v>
      </c>
      <c r="BW240" s="12"/>
      <c r="BX240" s="12"/>
      <c r="BY240" s="12">
        <v>0.08</v>
      </c>
      <c r="BZ240" s="12"/>
      <c r="CA240" s="12"/>
      <c r="CB240" s="12"/>
      <c r="CC240" s="12"/>
      <c r="CD240" s="12"/>
      <c r="CE240" s="12">
        <v>0.77500000000000002</v>
      </c>
      <c r="CF240" s="12">
        <v>0.78600000000000003</v>
      </c>
      <c r="CG240" s="12"/>
      <c r="CH240" s="12"/>
      <c r="CI240" s="12"/>
      <c r="CJ240" s="12" t="s">
        <v>718</v>
      </c>
      <c r="CK240" s="12">
        <v>0</v>
      </c>
      <c r="CL240" s="12"/>
      <c r="CM240" s="12"/>
      <c r="CN240" s="12"/>
      <c r="CO240" s="12"/>
      <c r="CP240" s="12"/>
      <c r="CQ240" s="12"/>
      <c r="CR240" s="12"/>
      <c r="CS240" s="12"/>
      <c r="CT240" s="12"/>
      <c r="CU240" s="12"/>
      <c r="CV240" s="12"/>
      <c r="CW240" s="12"/>
      <c r="CX240" s="57"/>
    </row>
    <row r="241" spans="1:102" ht="16.5" x14ac:dyDescent="0.35">
      <c r="A241" s="56">
        <v>139</v>
      </c>
      <c r="B241" s="12" t="s">
        <v>3154</v>
      </c>
      <c r="C241" s="12">
        <v>139.4</v>
      </c>
      <c r="D241" s="12" t="s">
        <v>2953</v>
      </c>
      <c r="E241" s="12" t="s">
        <v>3373</v>
      </c>
      <c r="F241" s="12">
        <v>3</v>
      </c>
      <c r="G241" s="12" t="s">
        <v>349</v>
      </c>
      <c r="H241" s="12" t="s">
        <v>2804</v>
      </c>
      <c r="I241" s="12" t="s">
        <v>1285</v>
      </c>
      <c r="J241" s="12" t="s">
        <v>556</v>
      </c>
      <c r="K241" s="12"/>
      <c r="L241" s="12" t="s">
        <v>558</v>
      </c>
      <c r="M241" s="12" t="s">
        <v>3261</v>
      </c>
      <c r="N241" s="12" t="s">
        <v>3435</v>
      </c>
      <c r="O241" s="12" t="s">
        <v>3400</v>
      </c>
      <c r="P241" s="12" t="s">
        <v>3401</v>
      </c>
      <c r="Q241" s="12">
        <v>0</v>
      </c>
      <c r="R241" s="12">
        <v>0</v>
      </c>
      <c r="S241" s="12">
        <v>0</v>
      </c>
      <c r="T241" s="12">
        <v>1</v>
      </c>
      <c r="U241" s="12">
        <v>0</v>
      </c>
      <c r="V241" s="12">
        <v>0</v>
      </c>
      <c r="W241" s="12">
        <v>0</v>
      </c>
      <c r="X241" s="12">
        <v>0</v>
      </c>
      <c r="Y241" s="12">
        <v>0</v>
      </c>
      <c r="Z241" s="12">
        <v>0</v>
      </c>
      <c r="AA241" s="12">
        <v>0</v>
      </c>
      <c r="AB241" s="12">
        <v>0</v>
      </c>
      <c r="AC241" s="12">
        <v>1</v>
      </c>
      <c r="AD241" s="12">
        <v>0</v>
      </c>
      <c r="AE241" s="12">
        <v>0</v>
      </c>
      <c r="AF241" s="12">
        <v>0</v>
      </c>
      <c r="AG241" s="12">
        <v>0</v>
      </c>
      <c r="AH241" s="12">
        <v>0</v>
      </c>
      <c r="AI241" s="12">
        <v>0</v>
      </c>
      <c r="AJ241" s="12">
        <v>0</v>
      </c>
      <c r="AK241" s="12">
        <v>0</v>
      </c>
      <c r="AL241" s="12" t="s">
        <v>723</v>
      </c>
      <c r="AM241" s="12" t="s">
        <v>3101</v>
      </c>
      <c r="AN241" s="12" t="s">
        <v>614</v>
      </c>
      <c r="AO241" s="12" t="s">
        <v>3270</v>
      </c>
      <c r="AP241" s="12" t="s">
        <v>3235</v>
      </c>
      <c r="AQ241" s="12">
        <v>120</v>
      </c>
      <c r="AR241" s="12">
        <v>1</v>
      </c>
      <c r="AS241" s="12" t="s">
        <v>555</v>
      </c>
      <c r="AT241" s="12" t="s">
        <v>212</v>
      </c>
      <c r="AU241" s="12">
        <v>0</v>
      </c>
      <c r="AV241" s="12">
        <v>0</v>
      </c>
      <c r="AW241" s="12">
        <v>0</v>
      </c>
      <c r="AX241" s="12">
        <v>1</v>
      </c>
      <c r="AY241" s="7">
        <v>1</v>
      </c>
      <c r="AZ241" s="12">
        <v>1</v>
      </c>
      <c r="BA241" s="12">
        <v>0</v>
      </c>
      <c r="BB241" s="12">
        <v>1</v>
      </c>
      <c r="BC241" s="12">
        <v>0</v>
      </c>
      <c r="BD241" s="12">
        <v>0</v>
      </c>
      <c r="BE241" s="12">
        <v>1</v>
      </c>
      <c r="BF241" s="12" t="s">
        <v>766</v>
      </c>
      <c r="BG241" s="12" t="s">
        <v>799</v>
      </c>
      <c r="BH241" s="12"/>
      <c r="BI241" s="12" t="s">
        <v>3244</v>
      </c>
      <c r="BJ241" s="12" t="s">
        <v>718</v>
      </c>
      <c r="BK241" s="12" t="s">
        <v>3463</v>
      </c>
      <c r="BL241" s="12" t="s">
        <v>3481</v>
      </c>
      <c r="BM241" s="12" t="s">
        <v>787</v>
      </c>
      <c r="BN241" s="7"/>
      <c r="BO241" s="12"/>
      <c r="BP241" s="12" t="s">
        <v>4028</v>
      </c>
      <c r="BQ241" s="12">
        <v>1.3299999999999999E-2</v>
      </c>
      <c r="BR241" s="12" t="s">
        <v>3429</v>
      </c>
      <c r="BS241" s="12">
        <v>1.3299999999999999E-2</v>
      </c>
      <c r="BT241" s="12"/>
      <c r="BU241" s="12"/>
      <c r="BV241" s="12"/>
      <c r="BW241" s="12"/>
      <c r="BX241" s="12"/>
      <c r="BY241" s="12">
        <f>BS241/CF241</f>
        <v>9.8737936154417227E-2</v>
      </c>
      <c r="BZ241" s="12" t="s">
        <v>4041</v>
      </c>
      <c r="CA241" s="12"/>
      <c r="CB241" s="12"/>
      <c r="CC241" s="12"/>
      <c r="CD241" s="12"/>
      <c r="CE241" s="12" t="s">
        <v>3110</v>
      </c>
      <c r="CF241" s="12">
        <v>0.13469999999999999</v>
      </c>
      <c r="CG241" s="12"/>
      <c r="CH241" s="12">
        <f>BQ241/BY241</f>
        <v>0.13469999999999999</v>
      </c>
      <c r="CI241" s="12" t="s">
        <v>3553</v>
      </c>
      <c r="CJ241" s="12">
        <v>0.66820000000000002</v>
      </c>
      <c r="CK241" s="12" t="s">
        <v>3828</v>
      </c>
      <c r="CL241" s="12"/>
      <c r="CM241" s="12"/>
      <c r="CN241" s="12"/>
      <c r="CO241" s="12"/>
      <c r="CP241" s="12">
        <v>1</v>
      </c>
      <c r="CQ241" s="12">
        <v>19</v>
      </c>
      <c r="CR241" s="12">
        <v>1</v>
      </c>
      <c r="CS241" s="12">
        <f>AQ241-(CP241*CQ241)-CR241</f>
        <v>100</v>
      </c>
      <c r="CT241" s="12"/>
      <c r="CU241" s="12"/>
      <c r="CV241" s="12"/>
      <c r="CW241" s="12"/>
      <c r="CX241" s="57"/>
    </row>
    <row r="242" spans="1:102" ht="16.5" x14ac:dyDescent="0.35">
      <c r="A242" s="56">
        <v>15</v>
      </c>
      <c r="B242" s="12" t="s">
        <v>3706</v>
      </c>
      <c r="C242" s="12">
        <v>15.3</v>
      </c>
      <c r="D242" s="12" t="s">
        <v>1736</v>
      </c>
      <c r="E242" s="12" t="s">
        <v>319</v>
      </c>
      <c r="F242" s="12">
        <v>3</v>
      </c>
      <c r="G242" s="12" t="s">
        <v>349</v>
      </c>
      <c r="H242" s="12" t="s">
        <v>2804</v>
      </c>
      <c r="I242" s="12" t="s">
        <v>1285</v>
      </c>
      <c r="J242" s="12" t="s">
        <v>556</v>
      </c>
      <c r="K242" s="12" t="s">
        <v>564</v>
      </c>
      <c r="L242" s="12" t="s">
        <v>558</v>
      </c>
      <c r="M242" s="12" t="s">
        <v>3164</v>
      </c>
      <c r="N242" s="12"/>
      <c r="O242" s="12" t="s">
        <v>3400</v>
      </c>
      <c r="P242" s="12" t="s">
        <v>3403</v>
      </c>
      <c r="Q242" s="12">
        <v>1</v>
      </c>
      <c r="R242" s="12">
        <v>0</v>
      </c>
      <c r="S242" s="12">
        <v>0</v>
      </c>
      <c r="T242" s="12">
        <v>0</v>
      </c>
      <c r="U242" s="12">
        <v>0</v>
      </c>
      <c r="V242" s="12">
        <v>0</v>
      </c>
      <c r="W242" s="12">
        <v>0</v>
      </c>
      <c r="X242" s="12">
        <v>0</v>
      </c>
      <c r="Y242" s="12">
        <v>0</v>
      </c>
      <c r="Z242" s="12">
        <v>0</v>
      </c>
      <c r="AA242" s="12">
        <v>0</v>
      </c>
      <c r="AB242" s="12">
        <v>1</v>
      </c>
      <c r="AC242" s="12">
        <v>0</v>
      </c>
      <c r="AD242" s="12">
        <v>0</v>
      </c>
      <c r="AE242" s="12">
        <v>0</v>
      </c>
      <c r="AF242" s="12">
        <v>0</v>
      </c>
      <c r="AG242" s="12">
        <v>0</v>
      </c>
      <c r="AH242" s="12">
        <v>0</v>
      </c>
      <c r="AI242" s="12">
        <v>0</v>
      </c>
      <c r="AJ242" s="12">
        <v>0</v>
      </c>
      <c r="AK242" s="12">
        <v>0</v>
      </c>
      <c r="AL242" s="12" t="s">
        <v>3448</v>
      </c>
      <c r="AM242" s="7" t="s">
        <v>608</v>
      </c>
      <c r="AN242" s="7" t="s">
        <v>636</v>
      </c>
      <c r="AO242" s="7">
        <v>2000</v>
      </c>
      <c r="AP242" s="12" t="s">
        <v>3458</v>
      </c>
      <c r="AQ242" s="12">
        <v>385</v>
      </c>
      <c r="AR242" s="12">
        <v>2</v>
      </c>
      <c r="AS242" s="12" t="s">
        <v>755</v>
      </c>
      <c r="AT242" s="7" t="s">
        <v>212</v>
      </c>
      <c r="AU242" s="12">
        <v>0</v>
      </c>
      <c r="AV242" s="12">
        <v>0</v>
      </c>
      <c r="AW242" s="12">
        <v>0</v>
      </c>
      <c r="AX242" s="12">
        <v>0</v>
      </c>
      <c r="AY242" s="7">
        <v>0</v>
      </c>
      <c r="AZ242" s="12">
        <v>0</v>
      </c>
      <c r="BA242" s="12">
        <v>1</v>
      </c>
      <c r="BB242" s="12">
        <v>1</v>
      </c>
      <c r="BC242" s="12">
        <v>0</v>
      </c>
      <c r="BD242" s="12">
        <v>0</v>
      </c>
      <c r="BE242" s="12">
        <v>0</v>
      </c>
      <c r="BF242" s="7" t="s">
        <v>3259</v>
      </c>
      <c r="BG242" s="7" t="s">
        <v>817</v>
      </c>
      <c r="BH242" s="7">
        <v>1</v>
      </c>
      <c r="BI242" s="7" t="s">
        <v>3253</v>
      </c>
      <c r="BJ242" s="12" t="s">
        <v>3460</v>
      </c>
      <c r="BK242" s="12" t="s">
        <v>3472</v>
      </c>
      <c r="BL242" s="12" t="s">
        <v>3474</v>
      </c>
      <c r="BM242" s="7" t="s">
        <v>787</v>
      </c>
      <c r="BN242" s="7"/>
      <c r="BO242" s="12"/>
      <c r="BP242" s="12"/>
      <c r="BQ242" s="12"/>
      <c r="BR242" s="12" t="s">
        <v>1077</v>
      </c>
      <c r="BS242" s="12">
        <v>0.80500000000000005</v>
      </c>
      <c r="BT242" s="12"/>
      <c r="BU242" s="12"/>
      <c r="BV242" s="12" t="s">
        <v>1077</v>
      </c>
      <c r="BW242" s="12" t="s">
        <v>1077</v>
      </c>
      <c r="BX242" s="12" t="s">
        <v>1077</v>
      </c>
      <c r="BY242" s="12">
        <v>0.1</v>
      </c>
      <c r="BZ242" s="12"/>
      <c r="CA242" s="12" t="s">
        <v>1077</v>
      </c>
      <c r="CB242" s="12" t="s">
        <v>1077</v>
      </c>
      <c r="CC242" s="12" t="s">
        <v>1077</v>
      </c>
      <c r="CD242" s="12" t="s">
        <v>1077</v>
      </c>
      <c r="CE242" s="12" t="s">
        <v>1077</v>
      </c>
      <c r="CF242" s="12"/>
      <c r="CG242" s="12"/>
      <c r="CH242" s="12"/>
      <c r="CI242" s="12"/>
      <c r="CJ242" s="12">
        <v>0.106</v>
      </c>
      <c r="CK242" s="12" t="s">
        <v>3828</v>
      </c>
      <c r="CL242" s="12" t="s">
        <v>1077</v>
      </c>
      <c r="CM242" s="12" t="s">
        <v>1077</v>
      </c>
      <c r="CN242" s="12" t="s">
        <v>1077</v>
      </c>
      <c r="CO242" s="12" t="s">
        <v>1077</v>
      </c>
      <c r="CP242" s="12">
        <v>1</v>
      </c>
      <c r="CQ242" s="12">
        <v>15</v>
      </c>
      <c r="CR242" s="12">
        <v>1</v>
      </c>
      <c r="CS242" s="12">
        <v>369</v>
      </c>
      <c r="CT242" s="12" t="s">
        <v>1077</v>
      </c>
      <c r="CU242" s="12">
        <v>2.2699493626680634E-3</v>
      </c>
      <c r="CV242" s="12"/>
      <c r="CW242" s="12"/>
      <c r="CX242" s="57"/>
    </row>
    <row r="243" spans="1:102" x14ac:dyDescent="0.35">
      <c r="A243" s="56">
        <v>124</v>
      </c>
      <c r="B243" s="12" t="s">
        <v>3145</v>
      </c>
      <c r="C243" s="12">
        <v>124.17</v>
      </c>
      <c r="D243" s="12" t="s">
        <v>2875</v>
      </c>
      <c r="E243" s="12" t="s">
        <v>3355</v>
      </c>
      <c r="F243" s="12">
        <v>7</v>
      </c>
      <c r="G243" s="12" t="s">
        <v>349</v>
      </c>
      <c r="H243" s="12" t="s">
        <v>2804</v>
      </c>
      <c r="I243" s="12" t="s">
        <v>1285</v>
      </c>
      <c r="J243" s="12" t="s">
        <v>1222</v>
      </c>
      <c r="K243" s="12"/>
      <c r="L243" s="12" t="s">
        <v>567</v>
      </c>
      <c r="M243" s="12" t="s">
        <v>3164</v>
      </c>
      <c r="N243" s="12"/>
      <c r="O243" s="12" t="s">
        <v>3400</v>
      </c>
      <c r="P243" s="12" t="s">
        <v>3404</v>
      </c>
      <c r="Q243" s="12">
        <v>1</v>
      </c>
      <c r="R243" s="12">
        <v>0</v>
      </c>
      <c r="S243" s="12">
        <v>0</v>
      </c>
      <c r="T243" s="12">
        <v>0</v>
      </c>
      <c r="U243" s="12">
        <v>0</v>
      </c>
      <c r="V243" s="12">
        <v>0</v>
      </c>
      <c r="W243" s="12">
        <v>0</v>
      </c>
      <c r="X243" s="12">
        <v>0</v>
      </c>
      <c r="Y243" s="12">
        <v>0</v>
      </c>
      <c r="Z243" s="12">
        <v>0</v>
      </c>
      <c r="AA243" s="12">
        <v>0</v>
      </c>
      <c r="AB243" s="12">
        <v>0</v>
      </c>
      <c r="AC243" s="12">
        <v>0</v>
      </c>
      <c r="AD243" s="12">
        <v>0</v>
      </c>
      <c r="AE243" s="12">
        <v>0</v>
      </c>
      <c r="AF243" s="12">
        <v>0</v>
      </c>
      <c r="AG243" s="12">
        <v>0</v>
      </c>
      <c r="AH243" s="12">
        <v>0</v>
      </c>
      <c r="AI243" s="12">
        <v>0</v>
      </c>
      <c r="AJ243" s="12">
        <v>0</v>
      </c>
      <c r="AK243" s="12">
        <v>0</v>
      </c>
      <c r="AL243" s="12" t="s">
        <v>3451</v>
      </c>
      <c r="AM243" s="12" t="s">
        <v>3081</v>
      </c>
      <c r="AN243" s="12" t="s">
        <v>3086</v>
      </c>
      <c r="AO243" s="12">
        <v>2009</v>
      </c>
      <c r="AP243" s="12" t="s">
        <v>3458</v>
      </c>
      <c r="AQ243" s="12">
        <v>564</v>
      </c>
      <c r="AR243" s="12">
        <v>1</v>
      </c>
      <c r="AS243" s="12" t="s">
        <v>555</v>
      </c>
      <c r="AT243" s="12" t="s">
        <v>349</v>
      </c>
      <c r="AU243" s="12">
        <v>0</v>
      </c>
      <c r="AV243" s="12">
        <v>0</v>
      </c>
      <c r="AW243" s="12">
        <v>0</v>
      </c>
      <c r="AX243" s="12">
        <v>0</v>
      </c>
      <c r="AY243" s="7">
        <v>1</v>
      </c>
      <c r="AZ243" s="12">
        <v>1</v>
      </c>
      <c r="BA243" s="12">
        <v>1</v>
      </c>
      <c r="BB243" s="12">
        <v>1</v>
      </c>
      <c r="BC243" s="12">
        <v>0</v>
      </c>
      <c r="BD243" s="12">
        <v>1</v>
      </c>
      <c r="BE243" s="12">
        <v>0</v>
      </c>
      <c r="BF243" s="12" t="s">
        <v>2820</v>
      </c>
      <c r="BG243" s="12" t="s">
        <v>3031</v>
      </c>
      <c r="BH243" s="12"/>
      <c r="BI243" s="12" t="s">
        <v>2818</v>
      </c>
      <c r="BJ243" s="12" t="s">
        <v>3460</v>
      </c>
      <c r="BK243" s="12" t="s">
        <v>776</v>
      </c>
      <c r="BL243" s="12" t="s">
        <v>3471</v>
      </c>
      <c r="BM243" s="12" t="s">
        <v>3493</v>
      </c>
      <c r="BN243" s="7" t="s">
        <v>775</v>
      </c>
      <c r="BO243" s="12" t="s">
        <v>558</v>
      </c>
      <c r="BP243" s="12" t="s">
        <v>1160</v>
      </c>
      <c r="BQ243" s="12"/>
      <c r="BR243" s="12"/>
      <c r="BS243" s="12">
        <v>5.6000000000000001E-2</v>
      </c>
      <c r="BT243" s="12">
        <f>EXP(BS243)</f>
        <v>1.0575976837366112</v>
      </c>
      <c r="BU243" s="12"/>
      <c r="BV243" s="12" t="s">
        <v>3415</v>
      </c>
      <c r="BW243" s="12"/>
      <c r="BX243" s="12"/>
      <c r="BY243" s="12">
        <v>0.1</v>
      </c>
      <c r="BZ243" s="12"/>
      <c r="CA243" s="12"/>
      <c r="CB243" s="12"/>
      <c r="CC243" s="12"/>
      <c r="CD243" s="12"/>
      <c r="CE243" s="12">
        <v>0.82599999999999996</v>
      </c>
      <c r="CF243" s="12">
        <v>0.25600000000000001</v>
      </c>
      <c r="CG243" s="12"/>
      <c r="CH243" s="12"/>
      <c r="CI243" s="12"/>
      <c r="CJ243" s="12" t="s">
        <v>718</v>
      </c>
      <c r="CK243" s="12">
        <v>0</v>
      </c>
      <c r="CL243" s="12"/>
      <c r="CM243" s="12"/>
      <c r="CN243" s="12"/>
      <c r="CO243" s="12"/>
      <c r="CP243" s="12"/>
      <c r="CQ243" s="12"/>
      <c r="CR243" s="12"/>
      <c r="CS243" s="12"/>
      <c r="CT243" s="12"/>
      <c r="CU243" s="12"/>
      <c r="CV243" s="12"/>
      <c r="CW243" s="12"/>
      <c r="CX243" s="57"/>
    </row>
    <row r="244" spans="1:102" ht="16.5" x14ac:dyDescent="0.35">
      <c r="A244" s="56">
        <v>15</v>
      </c>
      <c r="B244" s="12" t="s">
        <v>3706</v>
      </c>
      <c r="C244" s="12">
        <v>15.9</v>
      </c>
      <c r="D244" s="12" t="s">
        <v>1589</v>
      </c>
      <c r="E244" s="12" t="s">
        <v>316</v>
      </c>
      <c r="F244" s="12" t="s">
        <v>3916</v>
      </c>
      <c r="G244" s="12" t="s">
        <v>349</v>
      </c>
      <c r="H244" s="12" t="s">
        <v>2804</v>
      </c>
      <c r="I244" s="12" t="s">
        <v>1285</v>
      </c>
      <c r="J244" s="12" t="s">
        <v>556</v>
      </c>
      <c r="K244" s="12" t="s">
        <v>564</v>
      </c>
      <c r="L244" s="12" t="s">
        <v>558</v>
      </c>
      <c r="M244" s="12" t="s">
        <v>3164</v>
      </c>
      <c r="N244" s="12"/>
      <c r="O244" s="12" t="s">
        <v>3400</v>
      </c>
      <c r="P244" s="12" t="s">
        <v>3403</v>
      </c>
      <c r="Q244" s="12">
        <v>1</v>
      </c>
      <c r="R244" s="12">
        <v>0</v>
      </c>
      <c r="S244" s="12">
        <v>0</v>
      </c>
      <c r="T244" s="12">
        <v>0</v>
      </c>
      <c r="U244" s="12">
        <v>0</v>
      </c>
      <c r="V244" s="12">
        <v>0</v>
      </c>
      <c r="W244" s="12">
        <v>0</v>
      </c>
      <c r="X244" s="12">
        <v>0</v>
      </c>
      <c r="Y244" s="12">
        <v>0</v>
      </c>
      <c r="Z244" s="12">
        <v>0</v>
      </c>
      <c r="AA244" s="12">
        <v>0</v>
      </c>
      <c r="AB244" s="12">
        <v>1</v>
      </c>
      <c r="AC244" s="12">
        <v>0</v>
      </c>
      <c r="AD244" s="12">
        <v>0</v>
      </c>
      <c r="AE244" s="12">
        <v>0</v>
      </c>
      <c r="AF244" s="12">
        <v>0</v>
      </c>
      <c r="AG244" s="12">
        <v>0</v>
      </c>
      <c r="AH244" s="12">
        <v>0</v>
      </c>
      <c r="AI244" s="12">
        <v>0</v>
      </c>
      <c r="AJ244" s="12">
        <v>0</v>
      </c>
      <c r="AK244" s="12">
        <v>0</v>
      </c>
      <c r="AL244" s="12" t="s">
        <v>3448</v>
      </c>
      <c r="AM244" s="7" t="s">
        <v>608</v>
      </c>
      <c r="AN244" s="7" t="s">
        <v>635</v>
      </c>
      <c r="AO244" s="7">
        <v>2000</v>
      </c>
      <c r="AP244" s="12" t="s">
        <v>3458</v>
      </c>
      <c r="AQ244" s="12">
        <v>593</v>
      </c>
      <c r="AR244" s="12">
        <v>1</v>
      </c>
      <c r="AS244" s="12" t="s">
        <v>555</v>
      </c>
      <c r="AT244" s="7" t="s">
        <v>349</v>
      </c>
      <c r="AU244" s="12">
        <v>0</v>
      </c>
      <c r="AV244" s="12">
        <v>0</v>
      </c>
      <c r="AW244" s="12">
        <v>0</v>
      </c>
      <c r="AX244" s="12">
        <v>0</v>
      </c>
      <c r="AY244" s="7">
        <v>0</v>
      </c>
      <c r="AZ244" s="12">
        <v>0</v>
      </c>
      <c r="BA244" s="12">
        <v>1</v>
      </c>
      <c r="BB244" s="12">
        <v>1</v>
      </c>
      <c r="BC244" s="12">
        <v>0</v>
      </c>
      <c r="BD244" s="12">
        <v>0</v>
      </c>
      <c r="BE244" s="12">
        <v>0</v>
      </c>
      <c r="BF244" s="7" t="s">
        <v>3259</v>
      </c>
      <c r="BG244" s="7" t="s">
        <v>805</v>
      </c>
      <c r="BH244" s="7">
        <v>1</v>
      </c>
      <c r="BI244" s="7" t="s">
        <v>3253</v>
      </c>
      <c r="BJ244" s="12" t="s">
        <v>3460</v>
      </c>
      <c r="BK244" s="12" t="s">
        <v>3472</v>
      </c>
      <c r="BL244" s="12" t="s">
        <v>3474</v>
      </c>
      <c r="BM244" s="7" t="s">
        <v>787</v>
      </c>
      <c r="BN244" s="7"/>
      <c r="BO244" s="12" t="s">
        <v>1208</v>
      </c>
      <c r="BP244" s="12" t="s">
        <v>1262</v>
      </c>
      <c r="BQ244" s="12"/>
      <c r="BR244" s="12" t="s">
        <v>1077</v>
      </c>
      <c r="BS244" s="12">
        <v>1.8800000000000001E-2</v>
      </c>
      <c r="BT244" s="12"/>
      <c r="BU244" s="12">
        <f>EXP(BS244)</f>
        <v>1.0189778326699586</v>
      </c>
      <c r="BV244" s="12" t="s">
        <v>3416</v>
      </c>
      <c r="BW244" s="12" t="s">
        <v>1077</v>
      </c>
      <c r="BX244" s="12" t="s">
        <v>1077</v>
      </c>
      <c r="BY244" s="12">
        <v>0.11</v>
      </c>
      <c r="BZ244" s="12"/>
      <c r="CA244" s="12" t="s">
        <v>1077</v>
      </c>
      <c r="CB244" s="12" t="s">
        <v>1077</v>
      </c>
      <c r="CC244" s="12" t="s">
        <v>1077</v>
      </c>
      <c r="CD244" s="12" t="s">
        <v>1077</v>
      </c>
      <c r="CE244" s="12" t="s">
        <v>1077</v>
      </c>
      <c r="CF244" s="12"/>
      <c r="CG244" s="12"/>
      <c r="CH244" s="12"/>
      <c r="CI244" s="12"/>
      <c r="CJ244" s="12">
        <v>0.52600000000000002</v>
      </c>
      <c r="CK244" s="12" t="s">
        <v>3828</v>
      </c>
      <c r="CL244" s="12" t="s">
        <v>1077</v>
      </c>
      <c r="CM244" s="12" t="s">
        <v>1077</v>
      </c>
      <c r="CN244" s="12" t="s">
        <v>1077</v>
      </c>
      <c r="CO244" s="12" t="s">
        <v>1077</v>
      </c>
      <c r="CP244" s="12"/>
      <c r="CQ244" s="12"/>
      <c r="CR244" s="12"/>
      <c r="CS244" s="12" t="s">
        <v>1077</v>
      </c>
      <c r="CT244" s="12" t="s">
        <v>1077</v>
      </c>
      <c r="CU244" s="12">
        <v>5.2034223851929455E-2</v>
      </c>
      <c r="CV244" s="12"/>
      <c r="CW244" s="12"/>
      <c r="CX244" s="57"/>
    </row>
    <row r="245" spans="1:102" ht="16.5" x14ac:dyDescent="0.35">
      <c r="A245" s="56">
        <v>15</v>
      </c>
      <c r="B245" s="12" t="s">
        <v>3706</v>
      </c>
      <c r="C245" s="12">
        <v>15.28</v>
      </c>
      <c r="D245" s="12" t="s">
        <v>1715</v>
      </c>
      <c r="E245" s="12" t="s">
        <v>308</v>
      </c>
      <c r="F245" s="12">
        <v>3</v>
      </c>
      <c r="G245" s="12" t="s">
        <v>349</v>
      </c>
      <c r="H245" s="12" t="s">
        <v>2804</v>
      </c>
      <c r="I245" s="12" t="s">
        <v>1285</v>
      </c>
      <c r="J245" s="12" t="s">
        <v>556</v>
      </c>
      <c r="K245" s="12" t="s">
        <v>564</v>
      </c>
      <c r="L245" s="12" t="s">
        <v>558</v>
      </c>
      <c r="M245" s="12" t="s">
        <v>3164</v>
      </c>
      <c r="N245" s="12"/>
      <c r="O245" s="12" t="s">
        <v>3400</v>
      </c>
      <c r="P245" s="12" t="s">
        <v>3403</v>
      </c>
      <c r="Q245" s="12">
        <v>1</v>
      </c>
      <c r="R245" s="12">
        <v>0</v>
      </c>
      <c r="S245" s="12">
        <v>0</v>
      </c>
      <c r="T245" s="12">
        <v>0</v>
      </c>
      <c r="U245" s="12">
        <v>0</v>
      </c>
      <c r="V245" s="12">
        <v>0</v>
      </c>
      <c r="W245" s="12">
        <v>0</v>
      </c>
      <c r="X245" s="12">
        <v>0</v>
      </c>
      <c r="Y245" s="12">
        <v>0</v>
      </c>
      <c r="Z245" s="12">
        <v>0</v>
      </c>
      <c r="AA245" s="12">
        <v>0</v>
      </c>
      <c r="AB245" s="12">
        <v>1</v>
      </c>
      <c r="AC245" s="12">
        <v>0</v>
      </c>
      <c r="AD245" s="12">
        <v>0</v>
      </c>
      <c r="AE245" s="12">
        <v>0</v>
      </c>
      <c r="AF245" s="12">
        <v>0</v>
      </c>
      <c r="AG245" s="12">
        <v>0</v>
      </c>
      <c r="AH245" s="12">
        <v>0</v>
      </c>
      <c r="AI245" s="12">
        <v>0</v>
      </c>
      <c r="AJ245" s="12">
        <v>0</v>
      </c>
      <c r="AK245" s="12">
        <v>0</v>
      </c>
      <c r="AL245" s="12" t="s">
        <v>3448</v>
      </c>
      <c r="AM245" s="7" t="s">
        <v>608</v>
      </c>
      <c r="AN245" s="7" t="s">
        <v>615</v>
      </c>
      <c r="AO245" s="7">
        <v>2000</v>
      </c>
      <c r="AP245" s="12" t="s">
        <v>3458</v>
      </c>
      <c r="AQ245" s="12">
        <v>1428</v>
      </c>
      <c r="AR245" s="12">
        <v>2</v>
      </c>
      <c r="AS245" s="12" t="s">
        <v>755</v>
      </c>
      <c r="AT245" s="7" t="s">
        <v>349</v>
      </c>
      <c r="AU245" s="12">
        <v>0</v>
      </c>
      <c r="AV245" s="12">
        <v>0</v>
      </c>
      <c r="AW245" s="12">
        <v>0</v>
      </c>
      <c r="AX245" s="12">
        <v>0</v>
      </c>
      <c r="AY245" s="7">
        <v>0</v>
      </c>
      <c r="AZ245" s="12">
        <v>0</v>
      </c>
      <c r="BA245" s="12">
        <v>1</v>
      </c>
      <c r="BB245" s="12">
        <v>1</v>
      </c>
      <c r="BC245" s="12">
        <v>0</v>
      </c>
      <c r="BD245" s="12">
        <v>0</v>
      </c>
      <c r="BE245" s="12">
        <v>0</v>
      </c>
      <c r="BF245" s="7" t="s">
        <v>3259</v>
      </c>
      <c r="BG245" s="7" t="s">
        <v>818</v>
      </c>
      <c r="BH245" s="7">
        <v>1</v>
      </c>
      <c r="BI245" s="7" t="s">
        <v>3253</v>
      </c>
      <c r="BJ245" s="12" t="s">
        <v>3460</v>
      </c>
      <c r="BK245" s="12" t="s">
        <v>3472</v>
      </c>
      <c r="BL245" s="12" t="s">
        <v>3474</v>
      </c>
      <c r="BM245" s="7" t="s">
        <v>787</v>
      </c>
      <c r="BN245" s="7"/>
      <c r="BO245" s="12"/>
      <c r="BP245" s="12"/>
      <c r="BQ245" s="12"/>
      <c r="BR245" s="12" t="s">
        <v>1077</v>
      </c>
      <c r="BS245" s="12">
        <v>1.52</v>
      </c>
      <c r="BT245" s="12"/>
      <c r="BU245" s="12"/>
      <c r="BV245" s="12" t="s">
        <v>1077</v>
      </c>
      <c r="BW245" s="12" t="s">
        <v>1077</v>
      </c>
      <c r="BX245" s="12" t="s">
        <v>1077</v>
      </c>
      <c r="BY245" s="12">
        <v>0.12</v>
      </c>
      <c r="BZ245" s="12"/>
      <c r="CA245" s="12" t="s">
        <v>1077</v>
      </c>
      <c r="CB245" s="12" t="s">
        <v>1077</v>
      </c>
      <c r="CC245" s="12" t="s">
        <v>1077</v>
      </c>
      <c r="CD245" s="12" t="s">
        <v>1077</v>
      </c>
      <c r="CE245" s="12" t="s">
        <v>1077</v>
      </c>
      <c r="CF245" s="12"/>
      <c r="CG245" s="12"/>
      <c r="CH245" s="12"/>
      <c r="CI245" s="12"/>
      <c r="CJ245" s="12">
        <v>0.14799999999999999</v>
      </c>
      <c r="CK245" s="12" t="s">
        <v>3828</v>
      </c>
      <c r="CL245" s="12" t="s">
        <v>1077</v>
      </c>
      <c r="CM245" s="12" t="s">
        <v>1077</v>
      </c>
      <c r="CN245" s="12" t="s">
        <v>1077</v>
      </c>
      <c r="CO245" s="12" t="s">
        <v>1077</v>
      </c>
      <c r="CP245" s="12">
        <v>1</v>
      </c>
      <c r="CQ245" s="12">
        <v>18</v>
      </c>
      <c r="CR245" s="12">
        <v>1</v>
      </c>
      <c r="CS245" s="12">
        <v>1409</v>
      </c>
      <c r="CT245" s="12" t="s">
        <v>1077</v>
      </c>
      <c r="CU245" s="12">
        <v>3.5969966823817007E-2</v>
      </c>
      <c r="CV245" s="12"/>
      <c r="CW245" s="12"/>
      <c r="CX245" s="57"/>
    </row>
    <row r="246" spans="1:102" ht="16.5" x14ac:dyDescent="0.35">
      <c r="A246" s="56">
        <v>65</v>
      </c>
      <c r="B246" s="12" t="s">
        <v>3754</v>
      </c>
      <c r="C246" s="12">
        <v>65.2</v>
      </c>
      <c r="D246" s="12" t="s">
        <v>2300</v>
      </c>
      <c r="E246" s="12" t="s">
        <v>431</v>
      </c>
      <c r="F246" s="12">
        <v>3</v>
      </c>
      <c r="G246" s="12" t="s">
        <v>349</v>
      </c>
      <c r="H246" s="12" t="s">
        <v>2804</v>
      </c>
      <c r="I246" s="12" t="s">
        <v>1285</v>
      </c>
      <c r="J246" s="12" t="s">
        <v>556</v>
      </c>
      <c r="K246" s="12" t="s">
        <v>562</v>
      </c>
      <c r="L246" s="12" t="s">
        <v>558</v>
      </c>
      <c r="M246" s="12" t="s">
        <v>3237</v>
      </c>
      <c r="N246" s="12" t="s">
        <v>3435</v>
      </c>
      <c r="O246" s="12" t="s">
        <v>3400</v>
      </c>
      <c r="P246" s="12" t="s">
        <v>3401</v>
      </c>
      <c r="Q246" s="12">
        <v>0</v>
      </c>
      <c r="R246" s="12">
        <v>0</v>
      </c>
      <c r="S246" s="12">
        <v>0</v>
      </c>
      <c r="T246" s="12">
        <v>0</v>
      </c>
      <c r="U246" s="12">
        <v>0</v>
      </c>
      <c r="V246" s="12">
        <v>0</v>
      </c>
      <c r="W246" s="12">
        <v>1</v>
      </c>
      <c r="X246" s="12">
        <v>0</v>
      </c>
      <c r="Y246" s="12">
        <v>0</v>
      </c>
      <c r="Z246" s="12">
        <v>0</v>
      </c>
      <c r="AA246" s="12">
        <v>0</v>
      </c>
      <c r="AB246" s="12">
        <v>0</v>
      </c>
      <c r="AC246" s="12">
        <v>1</v>
      </c>
      <c r="AD246" s="12">
        <v>0</v>
      </c>
      <c r="AE246" s="12">
        <v>0</v>
      </c>
      <c r="AF246" s="12">
        <v>0</v>
      </c>
      <c r="AG246" s="12">
        <v>0</v>
      </c>
      <c r="AH246" s="12">
        <v>0</v>
      </c>
      <c r="AI246" s="12">
        <v>0</v>
      </c>
      <c r="AJ246" s="12">
        <v>0</v>
      </c>
      <c r="AK246" s="12">
        <v>0</v>
      </c>
      <c r="AL246" s="12" t="s">
        <v>607</v>
      </c>
      <c r="AM246" s="7" t="s">
        <v>668</v>
      </c>
      <c r="AN246" s="7" t="s">
        <v>628</v>
      </c>
      <c r="AO246" s="7">
        <v>2010</v>
      </c>
      <c r="AP246" s="12" t="s">
        <v>3235</v>
      </c>
      <c r="AQ246" s="12">
        <v>473</v>
      </c>
      <c r="AR246" s="12">
        <v>1</v>
      </c>
      <c r="AS246" s="12" t="s">
        <v>555</v>
      </c>
      <c r="AT246" s="7" t="s">
        <v>212</v>
      </c>
      <c r="AU246" s="12">
        <v>1</v>
      </c>
      <c r="AV246" s="12">
        <v>0</v>
      </c>
      <c r="AW246" s="12">
        <v>0</v>
      </c>
      <c r="AX246" s="12">
        <v>0</v>
      </c>
      <c r="AY246" s="7">
        <v>1</v>
      </c>
      <c r="AZ246" s="12">
        <v>0</v>
      </c>
      <c r="BA246" s="12">
        <v>0</v>
      </c>
      <c r="BB246" s="12">
        <v>0</v>
      </c>
      <c r="BC246" s="12">
        <v>1</v>
      </c>
      <c r="BD246" s="12">
        <v>0</v>
      </c>
      <c r="BE246" s="12">
        <v>0</v>
      </c>
      <c r="BF246" s="7" t="s">
        <v>772</v>
      </c>
      <c r="BG246" s="7" t="s">
        <v>2796</v>
      </c>
      <c r="BH246" s="7"/>
      <c r="BI246" s="7" t="s">
        <v>2816</v>
      </c>
      <c r="BJ246" s="12" t="s">
        <v>718</v>
      </c>
      <c r="BK246" s="12" t="s">
        <v>3463</v>
      </c>
      <c r="BL246" s="12" t="s">
        <v>3481</v>
      </c>
      <c r="BM246" s="7" t="s">
        <v>787</v>
      </c>
      <c r="BN246" s="7"/>
      <c r="BO246" s="12"/>
      <c r="BP246" s="12" t="s">
        <v>3545</v>
      </c>
      <c r="BQ246" s="12">
        <v>4.1370000000000001E-3</v>
      </c>
      <c r="BR246" s="12" t="s">
        <v>3513</v>
      </c>
      <c r="BS246" s="12">
        <v>2.1000000000000001E-2</v>
      </c>
      <c r="BT246" s="12"/>
      <c r="BU246" s="12"/>
      <c r="BV246" s="12" t="s">
        <v>1077</v>
      </c>
      <c r="BW246" s="12" t="s">
        <v>1077</v>
      </c>
      <c r="BX246" s="12" t="s">
        <v>1077</v>
      </c>
      <c r="BY246" s="12">
        <v>0.12</v>
      </c>
      <c r="BZ246" s="12"/>
      <c r="CA246" s="12" t="s">
        <v>1077</v>
      </c>
      <c r="CB246" s="12" t="s">
        <v>1077</v>
      </c>
      <c r="CC246" s="12" t="s">
        <v>1077</v>
      </c>
      <c r="CD246" s="12" t="s">
        <v>1077</v>
      </c>
      <c r="CE246" s="12" t="s">
        <v>1077</v>
      </c>
      <c r="CF246" s="12"/>
      <c r="CG246" s="12"/>
      <c r="CH246" s="12">
        <f>BQ246/BY246</f>
        <v>3.4474999999999999E-2</v>
      </c>
      <c r="CI246" s="12" t="s">
        <v>3553</v>
      </c>
      <c r="CJ246" s="12">
        <v>0.41499999999999998</v>
      </c>
      <c r="CK246" s="12" t="s">
        <v>3824</v>
      </c>
      <c r="CL246" s="12" t="s">
        <v>1077</v>
      </c>
      <c r="CM246" s="12" t="s">
        <v>1077</v>
      </c>
      <c r="CN246" s="12">
        <v>3.55</v>
      </c>
      <c r="CO246" s="12" t="s">
        <v>1043</v>
      </c>
      <c r="CP246" s="12">
        <v>1</v>
      </c>
      <c r="CQ246" s="12">
        <v>18</v>
      </c>
      <c r="CR246" s="12">
        <v>1</v>
      </c>
      <c r="CS246" s="12">
        <v>454</v>
      </c>
      <c r="CT246" s="12">
        <v>9.3689999999999998</v>
      </c>
      <c r="CU246" s="12">
        <v>0.19700000000000001</v>
      </c>
      <c r="CV246" s="12">
        <f>BS246*(CU246)</f>
        <v>4.1370000000000001E-3</v>
      </c>
      <c r="CW246" s="12"/>
      <c r="CX246" s="57"/>
    </row>
    <row r="247" spans="1:102" ht="16.5" x14ac:dyDescent="0.35">
      <c r="A247" s="56">
        <v>15</v>
      </c>
      <c r="B247" s="12" t="s">
        <v>3706</v>
      </c>
      <c r="C247" s="12">
        <v>15.26</v>
      </c>
      <c r="D247" s="12" t="s">
        <v>1692</v>
      </c>
      <c r="E247" s="12" t="s">
        <v>306</v>
      </c>
      <c r="F247" s="12">
        <v>3</v>
      </c>
      <c r="G247" s="12" t="s">
        <v>349</v>
      </c>
      <c r="H247" s="12" t="s">
        <v>2804</v>
      </c>
      <c r="I247" s="12" t="s">
        <v>1285</v>
      </c>
      <c r="J247" s="12" t="s">
        <v>556</v>
      </c>
      <c r="K247" s="12" t="s">
        <v>564</v>
      </c>
      <c r="L247" s="12" t="s">
        <v>558</v>
      </c>
      <c r="M247" s="12" t="s">
        <v>3164</v>
      </c>
      <c r="N247" s="12"/>
      <c r="O247" s="12" t="s">
        <v>3400</v>
      </c>
      <c r="P247" s="12" t="s">
        <v>3403</v>
      </c>
      <c r="Q247" s="12">
        <v>1</v>
      </c>
      <c r="R247" s="12">
        <v>0</v>
      </c>
      <c r="S247" s="12">
        <v>0</v>
      </c>
      <c r="T247" s="12">
        <v>0</v>
      </c>
      <c r="U247" s="12">
        <v>0</v>
      </c>
      <c r="V247" s="12">
        <v>0</v>
      </c>
      <c r="W247" s="12">
        <v>0</v>
      </c>
      <c r="X247" s="12">
        <v>0</v>
      </c>
      <c r="Y247" s="12">
        <v>0</v>
      </c>
      <c r="Z247" s="12">
        <v>0</v>
      </c>
      <c r="AA247" s="12">
        <v>0</v>
      </c>
      <c r="AB247" s="12">
        <v>1</v>
      </c>
      <c r="AC247" s="12">
        <v>0</v>
      </c>
      <c r="AD247" s="12">
        <v>0</v>
      </c>
      <c r="AE247" s="12">
        <v>0</v>
      </c>
      <c r="AF247" s="12">
        <v>0</v>
      </c>
      <c r="AG247" s="12">
        <v>0</v>
      </c>
      <c r="AH247" s="12">
        <v>0</v>
      </c>
      <c r="AI247" s="12">
        <v>0</v>
      </c>
      <c r="AJ247" s="12">
        <v>0</v>
      </c>
      <c r="AK247" s="12">
        <v>0</v>
      </c>
      <c r="AL247" s="12" t="s">
        <v>3448</v>
      </c>
      <c r="AM247" s="7" t="s">
        <v>608</v>
      </c>
      <c r="AN247" s="7" t="s">
        <v>633</v>
      </c>
      <c r="AO247" s="7">
        <v>2000</v>
      </c>
      <c r="AP247" s="12" t="s">
        <v>3458</v>
      </c>
      <c r="AQ247" s="12">
        <v>5680</v>
      </c>
      <c r="AR247" s="12">
        <v>2</v>
      </c>
      <c r="AS247" s="12" t="s">
        <v>755</v>
      </c>
      <c r="AT247" s="7" t="s">
        <v>349</v>
      </c>
      <c r="AU247" s="12">
        <v>0</v>
      </c>
      <c r="AV247" s="12">
        <v>0</v>
      </c>
      <c r="AW247" s="12">
        <v>0</v>
      </c>
      <c r="AX247" s="12">
        <v>0</v>
      </c>
      <c r="AY247" s="7">
        <v>0</v>
      </c>
      <c r="AZ247" s="12">
        <v>0</v>
      </c>
      <c r="BA247" s="12">
        <v>1</v>
      </c>
      <c r="BB247" s="12">
        <v>1</v>
      </c>
      <c r="BC247" s="12">
        <v>0</v>
      </c>
      <c r="BD247" s="12">
        <v>0</v>
      </c>
      <c r="BE247" s="12">
        <v>0</v>
      </c>
      <c r="BF247" s="7" t="s">
        <v>3259</v>
      </c>
      <c r="BG247" s="7" t="s">
        <v>818</v>
      </c>
      <c r="BH247" s="7">
        <v>1</v>
      </c>
      <c r="BI247" s="7" t="s">
        <v>3253</v>
      </c>
      <c r="BJ247" s="12" t="s">
        <v>3460</v>
      </c>
      <c r="BK247" s="12" t="s">
        <v>3472</v>
      </c>
      <c r="BL247" s="12" t="s">
        <v>3474</v>
      </c>
      <c r="BM247" s="7" t="s">
        <v>787</v>
      </c>
      <c r="BN247" s="7"/>
      <c r="BO247" s="12"/>
      <c r="BP247" s="12">
        <v>5</v>
      </c>
      <c r="BQ247" s="12"/>
      <c r="BR247" s="12" t="s">
        <v>1077</v>
      </c>
      <c r="BS247" s="12">
        <v>0.68300000000000005</v>
      </c>
      <c r="BT247" s="12"/>
      <c r="BU247" s="12"/>
      <c r="BV247" s="12" t="s">
        <v>1077</v>
      </c>
      <c r="BW247" s="12" t="s">
        <v>1077</v>
      </c>
      <c r="BX247" s="12" t="s">
        <v>1077</v>
      </c>
      <c r="BY247" s="12">
        <v>0.14000000000000001</v>
      </c>
      <c r="BZ247" s="12"/>
      <c r="CA247" s="12" t="s">
        <v>1077</v>
      </c>
      <c r="CB247" s="12" t="s">
        <v>1077</v>
      </c>
      <c r="CC247" s="12" t="s">
        <v>1077</v>
      </c>
      <c r="CD247" s="12" t="s">
        <v>1077</v>
      </c>
      <c r="CE247" s="12" t="s">
        <v>1077</v>
      </c>
      <c r="CF247" s="12"/>
      <c r="CG247" s="12"/>
      <c r="CH247" s="12"/>
      <c r="CI247" s="12"/>
      <c r="CJ247" s="12">
        <v>0.13</v>
      </c>
      <c r="CK247" s="12" t="s">
        <v>3828</v>
      </c>
      <c r="CL247" s="12" t="s">
        <v>1077</v>
      </c>
      <c r="CM247" s="12" t="s">
        <v>1077</v>
      </c>
      <c r="CN247" s="12" t="s">
        <v>1077</v>
      </c>
      <c r="CO247" s="12" t="s">
        <v>1077</v>
      </c>
      <c r="CP247" s="12">
        <v>1</v>
      </c>
      <c r="CQ247" s="12">
        <v>24</v>
      </c>
      <c r="CR247" s="12">
        <v>1</v>
      </c>
      <c r="CS247" s="12">
        <v>5655</v>
      </c>
      <c r="CT247" s="12" t="s">
        <v>1077</v>
      </c>
      <c r="CU247" s="12">
        <v>3.5969966823817007E-2</v>
      </c>
      <c r="CV247" s="12" t="s">
        <v>1137</v>
      </c>
      <c r="CW247" s="12"/>
      <c r="CX247" s="57"/>
    </row>
    <row r="248" spans="1:102" ht="16.5" x14ac:dyDescent="0.35">
      <c r="A248" s="56">
        <v>65</v>
      </c>
      <c r="B248" s="12" t="s">
        <v>3754</v>
      </c>
      <c r="C248" s="12">
        <v>65.599999999999994</v>
      </c>
      <c r="D248" s="12" t="s">
        <v>2311</v>
      </c>
      <c r="E248" s="12" t="s">
        <v>437</v>
      </c>
      <c r="F248" s="12">
        <v>3</v>
      </c>
      <c r="G248" s="12" t="s">
        <v>349</v>
      </c>
      <c r="H248" s="12" t="s">
        <v>2804</v>
      </c>
      <c r="I248" s="12" t="s">
        <v>1285</v>
      </c>
      <c r="J248" s="12" t="s">
        <v>556</v>
      </c>
      <c r="K248" s="12" t="s">
        <v>562</v>
      </c>
      <c r="L248" s="12" t="s">
        <v>558</v>
      </c>
      <c r="M248" s="12" t="s">
        <v>3237</v>
      </c>
      <c r="N248" s="12" t="s">
        <v>3435</v>
      </c>
      <c r="O248" s="12" t="s">
        <v>3400</v>
      </c>
      <c r="P248" s="12" t="s">
        <v>3401</v>
      </c>
      <c r="Q248" s="12">
        <v>0</v>
      </c>
      <c r="R248" s="12">
        <v>0</v>
      </c>
      <c r="S248" s="12">
        <v>0</v>
      </c>
      <c r="T248" s="12">
        <v>0</v>
      </c>
      <c r="U248" s="12">
        <v>0</v>
      </c>
      <c r="V248" s="12">
        <v>0</v>
      </c>
      <c r="W248" s="12">
        <v>1</v>
      </c>
      <c r="X248" s="12">
        <v>0</v>
      </c>
      <c r="Y248" s="12">
        <v>0</v>
      </c>
      <c r="Z248" s="12">
        <v>0</v>
      </c>
      <c r="AA248" s="12">
        <v>0</v>
      </c>
      <c r="AB248" s="12">
        <v>0</v>
      </c>
      <c r="AC248" s="12">
        <v>1</v>
      </c>
      <c r="AD248" s="12">
        <v>0</v>
      </c>
      <c r="AE248" s="12">
        <v>0</v>
      </c>
      <c r="AF248" s="12">
        <v>0</v>
      </c>
      <c r="AG248" s="12">
        <v>0</v>
      </c>
      <c r="AH248" s="12">
        <v>0</v>
      </c>
      <c r="AI248" s="12">
        <v>0</v>
      </c>
      <c r="AJ248" s="12">
        <v>0</v>
      </c>
      <c r="AK248" s="12">
        <v>0</v>
      </c>
      <c r="AL248" s="12" t="s">
        <v>607</v>
      </c>
      <c r="AM248" s="7" t="s">
        <v>668</v>
      </c>
      <c r="AN248" s="7" t="s">
        <v>705</v>
      </c>
      <c r="AO248" s="7">
        <v>2010</v>
      </c>
      <c r="AP248" s="12" t="s">
        <v>3235</v>
      </c>
      <c r="AQ248" s="12">
        <v>473</v>
      </c>
      <c r="AR248" s="12">
        <v>1</v>
      </c>
      <c r="AS248" s="12" t="s">
        <v>555</v>
      </c>
      <c r="AT248" s="7" t="s">
        <v>212</v>
      </c>
      <c r="AU248" s="12">
        <v>1</v>
      </c>
      <c r="AV248" s="12">
        <v>0</v>
      </c>
      <c r="AW248" s="12">
        <v>0</v>
      </c>
      <c r="AX248" s="12">
        <v>0</v>
      </c>
      <c r="AY248" s="7">
        <v>1</v>
      </c>
      <c r="AZ248" s="12">
        <v>0</v>
      </c>
      <c r="BA248" s="12">
        <v>0</v>
      </c>
      <c r="BB248" s="12">
        <v>0</v>
      </c>
      <c r="BC248" s="12">
        <v>1</v>
      </c>
      <c r="BD248" s="12">
        <v>0</v>
      </c>
      <c r="BE248" s="12">
        <v>0</v>
      </c>
      <c r="BF248" s="7" t="s">
        <v>772</v>
      </c>
      <c r="BG248" s="7" t="s">
        <v>2796</v>
      </c>
      <c r="BH248" s="7"/>
      <c r="BI248" s="7" t="s">
        <v>2816</v>
      </c>
      <c r="BJ248" s="12" t="s">
        <v>718</v>
      </c>
      <c r="BK248" s="12" t="s">
        <v>3463</v>
      </c>
      <c r="BL248" s="12" t="s">
        <v>3468</v>
      </c>
      <c r="BM248" s="7" t="s">
        <v>787</v>
      </c>
      <c r="BN248" s="7"/>
      <c r="BO248" s="12"/>
      <c r="BP248" s="12" t="s">
        <v>3545</v>
      </c>
      <c r="BQ248" s="12">
        <v>4.7339999999999995E-3</v>
      </c>
      <c r="BR248" s="12" t="s">
        <v>3513</v>
      </c>
      <c r="BS248" s="12">
        <v>1.7999999999999999E-2</v>
      </c>
      <c r="BT248" s="12"/>
      <c r="BU248" s="12"/>
      <c r="BV248" s="12" t="s">
        <v>1077</v>
      </c>
      <c r="BW248" s="12" t="s">
        <v>1077</v>
      </c>
      <c r="BX248" s="12" t="s">
        <v>1077</v>
      </c>
      <c r="BY248" s="12">
        <v>0.14000000000000001</v>
      </c>
      <c r="BZ248" s="12"/>
      <c r="CA248" s="12" t="s">
        <v>1077</v>
      </c>
      <c r="CB248" s="12" t="s">
        <v>1077</v>
      </c>
      <c r="CC248" s="12" t="s">
        <v>1077</v>
      </c>
      <c r="CD248" s="12" t="s">
        <v>1077</v>
      </c>
      <c r="CE248" s="12" t="s">
        <v>1077</v>
      </c>
      <c r="CF248" s="12"/>
      <c r="CG248" s="12"/>
      <c r="CH248" s="12">
        <f>BQ248/BY248</f>
        <v>3.3814285714285706E-2</v>
      </c>
      <c r="CI248" s="12" t="s">
        <v>3553</v>
      </c>
      <c r="CJ248" s="12">
        <v>0.47199999999999998</v>
      </c>
      <c r="CK248" s="12" t="s">
        <v>3824</v>
      </c>
      <c r="CL248" s="12" t="s">
        <v>1077</v>
      </c>
      <c r="CM248" s="12" t="s">
        <v>1077</v>
      </c>
      <c r="CN248" s="12">
        <v>7</v>
      </c>
      <c r="CO248" s="12" t="s">
        <v>1043</v>
      </c>
      <c r="CP248" s="12">
        <v>1</v>
      </c>
      <c r="CQ248" s="12">
        <v>18</v>
      </c>
      <c r="CR248" s="12">
        <v>1</v>
      </c>
      <c r="CS248" s="12">
        <v>454</v>
      </c>
      <c r="CT248" s="12">
        <v>9.0969999999999995</v>
      </c>
      <c r="CU248" s="12">
        <v>0.26300000000000001</v>
      </c>
      <c r="CV248" s="12">
        <f>BS248*(CU248)</f>
        <v>4.7339999999999995E-3</v>
      </c>
      <c r="CW248" s="12"/>
      <c r="CX248" s="57"/>
    </row>
    <row r="249" spans="1:102" x14ac:dyDescent="0.35">
      <c r="A249" s="56">
        <v>124</v>
      </c>
      <c r="B249" s="12" t="s">
        <v>3145</v>
      </c>
      <c r="C249" s="12">
        <v>124.4</v>
      </c>
      <c r="D249" s="12" t="s">
        <v>2861</v>
      </c>
      <c r="E249" s="12" t="s">
        <v>2998</v>
      </c>
      <c r="F249" s="12">
        <v>7</v>
      </c>
      <c r="G249" s="12" t="s">
        <v>349</v>
      </c>
      <c r="H249" s="12" t="s">
        <v>2804</v>
      </c>
      <c r="I249" s="12" t="s">
        <v>1285</v>
      </c>
      <c r="J249" s="12" t="s">
        <v>1222</v>
      </c>
      <c r="K249" s="12"/>
      <c r="L249" s="12" t="s">
        <v>567</v>
      </c>
      <c r="M249" s="12" t="s">
        <v>3164</v>
      </c>
      <c r="N249" s="12"/>
      <c r="O249" s="12" t="s">
        <v>3400</v>
      </c>
      <c r="P249" s="12" t="s">
        <v>3404</v>
      </c>
      <c r="Q249" s="12">
        <v>1</v>
      </c>
      <c r="R249" s="12">
        <v>0</v>
      </c>
      <c r="S249" s="12">
        <v>0</v>
      </c>
      <c r="T249" s="12">
        <v>0</v>
      </c>
      <c r="U249" s="12">
        <v>0</v>
      </c>
      <c r="V249" s="12">
        <v>0</v>
      </c>
      <c r="W249" s="12">
        <v>0</v>
      </c>
      <c r="X249" s="12">
        <v>0</v>
      </c>
      <c r="Y249" s="12">
        <v>0</v>
      </c>
      <c r="Z249" s="12">
        <v>0</v>
      </c>
      <c r="AA249" s="12">
        <v>0</v>
      </c>
      <c r="AB249" s="12">
        <v>0</v>
      </c>
      <c r="AC249" s="12">
        <v>0</v>
      </c>
      <c r="AD249" s="12">
        <v>0</v>
      </c>
      <c r="AE249" s="12">
        <v>0</v>
      </c>
      <c r="AF249" s="12">
        <v>0</v>
      </c>
      <c r="AG249" s="12">
        <v>0</v>
      </c>
      <c r="AH249" s="12">
        <v>0</v>
      </c>
      <c r="AI249" s="12">
        <v>0</v>
      </c>
      <c r="AJ249" s="12">
        <v>0</v>
      </c>
      <c r="AK249" s="12">
        <v>0</v>
      </c>
      <c r="AL249" s="12" t="s">
        <v>3451</v>
      </c>
      <c r="AM249" s="12" t="s">
        <v>3081</v>
      </c>
      <c r="AN249" s="12" t="s">
        <v>3086</v>
      </c>
      <c r="AO249" s="12">
        <v>2009</v>
      </c>
      <c r="AP249" s="12" t="s">
        <v>3458</v>
      </c>
      <c r="AQ249" s="12">
        <v>1365</v>
      </c>
      <c r="AR249" s="12">
        <v>1</v>
      </c>
      <c r="AS249" s="12" t="s">
        <v>555</v>
      </c>
      <c r="AT249" s="12" t="s">
        <v>349</v>
      </c>
      <c r="AU249" s="12">
        <v>0</v>
      </c>
      <c r="AV249" s="12">
        <v>0</v>
      </c>
      <c r="AW249" s="12">
        <v>0</v>
      </c>
      <c r="AX249" s="12">
        <v>0</v>
      </c>
      <c r="AY249" s="7">
        <v>1</v>
      </c>
      <c r="AZ249" s="12">
        <v>1</v>
      </c>
      <c r="BA249" s="12">
        <v>1</v>
      </c>
      <c r="BB249" s="12">
        <v>1</v>
      </c>
      <c r="BC249" s="12">
        <v>0</v>
      </c>
      <c r="BD249" s="12">
        <v>1</v>
      </c>
      <c r="BE249" s="12">
        <v>0</v>
      </c>
      <c r="BF249" s="12" t="s">
        <v>2820</v>
      </c>
      <c r="BG249" s="12" t="s">
        <v>3031</v>
      </c>
      <c r="BH249" s="12"/>
      <c r="BI249" s="12" t="s">
        <v>2818</v>
      </c>
      <c r="BJ249" s="12" t="s">
        <v>3460</v>
      </c>
      <c r="BK249" s="12" t="s">
        <v>776</v>
      </c>
      <c r="BL249" s="12" t="s">
        <v>3471</v>
      </c>
      <c r="BM249" s="12" t="s">
        <v>3493</v>
      </c>
      <c r="BN249" s="7" t="s">
        <v>775</v>
      </c>
      <c r="BO249" s="12" t="s">
        <v>558</v>
      </c>
      <c r="BP249" s="12" t="s">
        <v>1160</v>
      </c>
      <c r="BQ249" s="12"/>
      <c r="BR249" s="12"/>
      <c r="BS249" s="12">
        <v>0.17199999999999999</v>
      </c>
      <c r="BT249" s="12">
        <f>EXP(BS249)</f>
        <v>1.187677833213906</v>
      </c>
      <c r="BU249" s="12"/>
      <c r="BV249" s="12" t="s">
        <v>3415</v>
      </c>
      <c r="BW249" s="12"/>
      <c r="BX249" s="12"/>
      <c r="BY249" s="12">
        <v>0.14299999999999999</v>
      </c>
      <c r="BZ249" s="12"/>
      <c r="CA249" s="12"/>
      <c r="CB249" s="12"/>
      <c r="CC249" s="12"/>
      <c r="CD249" s="12"/>
      <c r="CE249" s="12">
        <v>1.4</v>
      </c>
      <c r="CF249" s="12">
        <v>0.14299999999999999</v>
      </c>
      <c r="CG249" s="12"/>
      <c r="CH249" s="12"/>
      <c r="CI249" s="12"/>
      <c r="CJ249" s="12" t="s">
        <v>718</v>
      </c>
      <c r="CK249" s="12">
        <v>0</v>
      </c>
      <c r="CL249" s="12"/>
      <c r="CM249" s="12"/>
      <c r="CN249" s="12"/>
      <c r="CO249" s="12"/>
      <c r="CP249" s="12"/>
      <c r="CQ249" s="12"/>
      <c r="CR249" s="12"/>
      <c r="CS249" s="12"/>
      <c r="CT249" s="12"/>
      <c r="CU249" s="12"/>
      <c r="CV249" s="12"/>
      <c r="CW249" s="12"/>
      <c r="CX249" s="57"/>
    </row>
    <row r="250" spans="1:102" ht="16.5" x14ac:dyDescent="0.35">
      <c r="A250" s="56">
        <v>65</v>
      </c>
      <c r="B250" s="12" t="s">
        <v>3754</v>
      </c>
      <c r="C250" s="12">
        <v>65.099999999999994</v>
      </c>
      <c r="D250" s="12" t="s">
        <v>2245</v>
      </c>
      <c r="E250" s="12" t="s">
        <v>441</v>
      </c>
      <c r="F250" s="12">
        <v>3</v>
      </c>
      <c r="G250" s="12" t="s">
        <v>349</v>
      </c>
      <c r="H250" s="12" t="s">
        <v>2804</v>
      </c>
      <c r="I250" s="12" t="s">
        <v>1285</v>
      </c>
      <c r="J250" s="12" t="s">
        <v>556</v>
      </c>
      <c r="K250" s="12" t="s">
        <v>562</v>
      </c>
      <c r="L250" s="12" t="s">
        <v>558</v>
      </c>
      <c r="M250" s="12" t="s">
        <v>3237</v>
      </c>
      <c r="N250" s="12" t="s">
        <v>3435</v>
      </c>
      <c r="O250" s="12" t="s">
        <v>3400</v>
      </c>
      <c r="P250" s="12" t="s">
        <v>3401</v>
      </c>
      <c r="Q250" s="12">
        <v>0</v>
      </c>
      <c r="R250" s="12">
        <v>0</v>
      </c>
      <c r="S250" s="12">
        <v>0</v>
      </c>
      <c r="T250" s="12">
        <v>0</v>
      </c>
      <c r="U250" s="12">
        <v>0</v>
      </c>
      <c r="V250" s="12">
        <v>0</v>
      </c>
      <c r="W250" s="12">
        <v>1</v>
      </c>
      <c r="X250" s="12">
        <v>0</v>
      </c>
      <c r="Y250" s="12">
        <v>0</v>
      </c>
      <c r="Z250" s="12">
        <v>0</v>
      </c>
      <c r="AA250" s="12">
        <v>0</v>
      </c>
      <c r="AB250" s="12">
        <v>0</v>
      </c>
      <c r="AC250" s="12">
        <v>1</v>
      </c>
      <c r="AD250" s="12">
        <v>0</v>
      </c>
      <c r="AE250" s="12">
        <v>0</v>
      </c>
      <c r="AF250" s="12">
        <v>0</v>
      </c>
      <c r="AG250" s="12">
        <v>0</v>
      </c>
      <c r="AH250" s="12">
        <v>0</v>
      </c>
      <c r="AI250" s="12">
        <v>0</v>
      </c>
      <c r="AJ250" s="12">
        <v>0</v>
      </c>
      <c r="AK250" s="12">
        <v>0</v>
      </c>
      <c r="AL250" s="12" t="s">
        <v>607</v>
      </c>
      <c r="AM250" s="7" t="s">
        <v>668</v>
      </c>
      <c r="AN250" s="7" t="s">
        <v>705</v>
      </c>
      <c r="AO250" s="7">
        <v>2010</v>
      </c>
      <c r="AP250" s="12" t="s">
        <v>3235</v>
      </c>
      <c r="AQ250" s="12">
        <v>473</v>
      </c>
      <c r="AR250" s="12">
        <v>1</v>
      </c>
      <c r="AS250" s="12" t="s">
        <v>555</v>
      </c>
      <c r="AT250" s="7" t="s">
        <v>212</v>
      </c>
      <c r="AU250" s="12">
        <v>1</v>
      </c>
      <c r="AV250" s="12">
        <v>0</v>
      </c>
      <c r="AW250" s="12">
        <v>0</v>
      </c>
      <c r="AX250" s="12">
        <v>0</v>
      </c>
      <c r="AY250" s="7">
        <v>1</v>
      </c>
      <c r="AZ250" s="12">
        <v>0</v>
      </c>
      <c r="BA250" s="12">
        <v>0</v>
      </c>
      <c r="BB250" s="12">
        <v>0</v>
      </c>
      <c r="BC250" s="12">
        <v>1</v>
      </c>
      <c r="BD250" s="12">
        <v>0</v>
      </c>
      <c r="BE250" s="12">
        <v>0</v>
      </c>
      <c r="BF250" s="7" t="s">
        <v>766</v>
      </c>
      <c r="BG250" s="7" t="s">
        <v>936</v>
      </c>
      <c r="BH250" s="7"/>
      <c r="BI250" s="7" t="s">
        <v>2806</v>
      </c>
      <c r="BJ250" s="12" t="s">
        <v>718</v>
      </c>
      <c r="BK250" s="12" t="s">
        <v>3463</v>
      </c>
      <c r="BL250" s="12" t="s">
        <v>3464</v>
      </c>
      <c r="BM250" s="7" t="s">
        <v>787</v>
      </c>
      <c r="BN250" s="7"/>
      <c r="BO250" s="12"/>
      <c r="BP250" s="12" t="s">
        <v>3545</v>
      </c>
      <c r="BQ250" s="12">
        <v>2.5959999999999998E-3</v>
      </c>
      <c r="BR250" s="12" t="s">
        <v>3513</v>
      </c>
      <c r="BS250" s="12">
        <v>0.11799999999999999</v>
      </c>
      <c r="BT250" s="12"/>
      <c r="BU250" s="12"/>
      <c r="BV250" s="12" t="s">
        <v>1077</v>
      </c>
      <c r="BW250" s="12" t="s">
        <v>1077</v>
      </c>
      <c r="BX250" s="12" t="s">
        <v>1077</v>
      </c>
      <c r="BY250" s="12">
        <v>0.19</v>
      </c>
      <c r="BZ250" s="12"/>
      <c r="CA250" s="12" t="s">
        <v>1077</v>
      </c>
      <c r="CB250" s="12" t="s">
        <v>1077</v>
      </c>
      <c r="CC250" s="12" t="s">
        <v>1077</v>
      </c>
      <c r="CD250" s="12" t="s">
        <v>1077</v>
      </c>
      <c r="CE250" s="12" t="s">
        <v>1077</v>
      </c>
      <c r="CF250" s="12"/>
      <c r="CG250" s="12"/>
      <c r="CH250" s="12">
        <f>BQ250/BY250</f>
        <v>1.3663157894736841E-2</v>
      </c>
      <c r="CI250" s="12" t="s">
        <v>3553</v>
      </c>
      <c r="CJ250" s="12">
        <v>0.44</v>
      </c>
      <c r="CK250" s="12" t="s">
        <v>3824</v>
      </c>
      <c r="CL250" s="12" t="s">
        <v>1077</v>
      </c>
      <c r="CM250" s="12" t="s">
        <v>1077</v>
      </c>
      <c r="CN250" s="12">
        <v>6.36</v>
      </c>
      <c r="CO250" s="12" t="s">
        <v>1043</v>
      </c>
      <c r="CP250" s="12">
        <v>1</v>
      </c>
      <c r="CQ250" s="12">
        <v>18</v>
      </c>
      <c r="CR250" s="12">
        <v>1</v>
      </c>
      <c r="CS250" s="12">
        <v>454</v>
      </c>
      <c r="CT250" s="12">
        <v>9.0969999999999995</v>
      </c>
      <c r="CU250" s="12">
        <v>2.1999999999999999E-2</v>
      </c>
      <c r="CV250" s="12">
        <f>BS250*(CU250)</f>
        <v>2.5959999999999998E-3</v>
      </c>
      <c r="CW250" s="12"/>
      <c r="CX250" s="57"/>
    </row>
    <row r="251" spans="1:102" ht="16.5" x14ac:dyDescent="0.35">
      <c r="A251" s="56">
        <v>65</v>
      </c>
      <c r="B251" s="12" t="s">
        <v>3754</v>
      </c>
      <c r="C251" s="12">
        <v>65.900000000000006</v>
      </c>
      <c r="D251" s="12" t="s">
        <v>2320</v>
      </c>
      <c r="E251" s="12" t="s">
        <v>440</v>
      </c>
      <c r="F251" s="12">
        <v>3</v>
      </c>
      <c r="G251" s="12" t="s">
        <v>349</v>
      </c>
      <c r="H251" s="12" t="s">
        <v>2804</v>
      </c>
      <c r="I251" s="12" t="s">
        <v>1285</v>
      </c>
      <c r="J251" s="12" t="s">
        <v>556</v>
      </c>
      <c r="K251" s="12" t="s">
        <v>562</v>
      </c>
      <c r="L251" s="12" t="s">
        <v>558</v>
      </c>
      <c r="M251" s="12" t="s">
        <v>3237</v>
      </c>
      <c r="N251" s="12" t="s">
        <v>3435</v>
      </c>
      <c r="O251" s="12" t="s">
        <v>3400</v>
      </c>
      <c r="P251" s="12" t="s">
        <v>3401</v>
      </c>
      <c r="Q251" s="12">
        <v>0</v>
      </c>
      <c r="R251" s="12">
        <v>0</v>
      </c>
      <c r="S251" s="12">
        <v>0</v>
      </c>
      <c r="T251" s="12">
        <v>0</v>
      </c>
      <c r="U251" s="12">
        <v>0</v>
      </c>
      <c r="V251" s="12">
        <v>0</v>
      </c>
      <c r="W251" s="12">
        <v>1</v>
      </c>
      <c r="X251" s="12">
        <v>0</v>
      </c>
      <c r="Y251" s="12">
        <v>0</v>
      </c>
      <c r="Z251" s="12">
        <v>0</v>
      </c>
      <c r="AA251" s="12">
        <v>0</v>
      </c>
      <c r="AB251" s="12">
        <v>0</v>
      </c>
      <c r="AC251" s="12">
        <v>1</v>
      </c>
      <c r="AD251" s="12">
        <v>0</v>
      </c>
      <c r="AE251" s="12">
        <v>0</v>
      </c>
      <c r="AF251" s="12">
        <v>0</v>
      </c>
      <c r="AG251" s="12">
        <v>0</v>
      </c>
      <c r="AH251" s="12">
        <v>0</v>
      </c>
      <c r="AI251" s="12">
        <v>0</v>
      </c>
      <c r="AJ251" s="12">
        <v>0</v>
      </c>
      <c r="AK251" s="12">
        <v>0</v>
      </c>
      <c r="AL251" s="12" t="s">
        <v>607</v>
      </c>
      <c r="AM251" s="7" t="s">
        <v>668</v>
      </c>
      <c r="AN251" s="7" t="s">
        <v>705</v>
      </c>
      <c r="AO251" s="7">
        <v>2010</v>
      </c>
      <c r="AP251" s="12" t="s">
        <v>3235</v>
      </c>
      <c r="AQ251" s="12">
        <v>473</v>
      </c>
      <c r="AR251" s="12">
        <v>1</v>
      </c>
      <c r="AS251" s="12" t="s">
        <v>555</v>
      </c>
      <c r="AT251" s="7" t="s">
        <v>212</v>
      </c>
      <c r="AU251" s="12">
        <v>1</v>
      </c>
      <c r="AV251" s="12">
        <v>0</v>
      </c>
      <c r="AW251" s="12">
        <v>0</v>
      </c>
      <c r="AX251" s="12">
        <v>0</v>
      </c>
      <c r="AY251" s="7">
        <v>1</v>
      </c>
      <c r="AZ251" s="12">
        <v>0</v>
      </c>
      <c r="BA251" s="12">
        <v>0</v>
      </c>
      <c r="BB251" s="12">
        <v>0</v>
      </c>
      <c r="BC251" s="12">
        <v>1</v>
      </c>
      <c r="BD251" s="12">
        <v>0</v>
      </c>
      <c r="BE251" s="12">
        <v>0</v>
      </c>
      <c r="BF251" s="7" t="s">
        <v>772</v>
      </c>
      <c r="BG251" s="7" t="s">
        <v>2783</v>
      </c>
      <c r="BH251" s="7"/>
      <c r="BI251" s="7" t="s">
        <v>2816</v>
      </c>
      <c r="BJ251" s="12" t="s">
        <v>718</v>
      </c>
      <c r="BK251" s="12" t="s">
        <v>3463</v>
      </c>
      <c r="BL251" s="12" t="s">
        <v>3464</v>
      </c>
      <c r="BM251" s="7" t="s">
        <v>787</v>
      </c>
      <c r="BN251" s="7"/>
      <c r="BO251" s="12"/>
      <c r="BP251" s="12" t="s">
        <v>3545</v>
      </c>
      <c r="BQ251" s="12">
        <v>1.0164000000000001E-2</v>
      </c>
      <c r="BR251" s="12" t="s">
        <v>3513</v>
      </c>
      <c r="BS251" s="12">
        <v>4.2000000000000003E-2</v>
      </c>
      <c r="BT251" s="12"/>
      <c r="BU251" s="12"/>
      <c r="BV251" s="12" t="s">
        <v>1077</v>
      </c>
      <c r="BW251" s="12" t="s">
        <v>1077</v>
      </c>
      <c r="BX251" s="12" t="s">
        <v>1077</v>
      </c>
      <c r="BY251" s="12">
        <v>0.2</v>
      </c>
      <c r="BZ251" s="12"/>
      <c r="CA251" s="12" t="s">
        <v>1077</v>
      </c>
      <c r="CB251" s="12" t="s">
        <v>1077</v>
      </c>
      <c r="CC251" s="12" t="s">
        <v>1077</v>
      </c>
      <c r="CD251" s="12" t="s">
        <v>1077</v>
      </c>
      <c r="CE251" s="12" t="s">
        <v>1077</v>
      </c>
      <c r="CF251" s="12"/>
      <c r="CG251" s="12"/>
      <c r="CH251" s="12">
        <f>BQ251/BY251</f>
        <v>5.0820000000000004E-2</v>
      </c>
      <c r="CI251" s="12" t="s">
        <v>3553</v>
      </c>
      <c r="CJ251" s="12">
        <v>0.50800000000000001</v>
      </c>
      <c r="CK251" s="12" t="s">
        <v>3824</v>
      </c>
      <c r="CL251" s="12" t="s">
        <v>1077</v>
      </c>
      <c r="CM251" s="12" t="s">
        <v>1077</v>
      </c>
      <c r="CN251" s="12">
        <v>4.83</v>
      </c>
      <c r="CO251" s="12" t="s">
        <v>1043</v>
      </c>
      <c r="CP251" s="12">
        <v>1</v>
      </c>
      <c r="CQ251" s="12">
        <v>18</v>
      </c>
      <c r="CR251" s="12">
        <v>1</v>
      </c>
      <c r="CS251" s="12">
        <v>454</v>
      </c>
      <c r="CT251" s="12">
        <v>9.0969999999999995</v>
      </c>
      <c r="CU251" s="12">
        <v>0.24199999999999999</v>
      </c>
      <c r="CV251" s="12">
        <f>BS251*(CU251)</f>
        <v>1.0164000000000001E-2</v>
      </c>
      <c r="CW251" s="12"/>
      <c r="CX251" s="57"/>
    </row>
    <row r="252" spans="1:102" x14ac:dyDescent="0.35">
      <c r="A252" s="56">
        <v>124</v>
      </c>
      <c r="B252" s="12" t="s">
        <v>3145</v>
      </c>
      <c r="C252" s="12">
        <v>124.7</v>
      </c>
      <c r="D252" s="12" t="s">
        <v>2864</v>
      </c>
      <c r="E252" s="12" t="s">
        <v>3349</v>
      </c>
      <c r="F252" s="12">
        <v>7</v>
      </c>
      <c r="G252" s="12" t="s">
        <v>349</v>
      </c>
      <c r="H252" s="12" t="s">
        <v>2804</v>
      </c>
      <c r="I252" s="12" t="s">
        <v>1285</v>
      </c>
      <c r="J252" s="12" t="s">
        <v>1222</v>
      </c>
      <c r="K252" s="12"/>
      <c r="L252" s="12" t="s">
        <v>567</v>
      </c>
      <c r="M252" s="12" t="s">
        <v>3164</v>
      </c>
      <c r="N252" s="12"/>
      <c r="O252" s="12" t="s">
        <v>3400</v>
      </c>
      <c r="P252" s="12" t="s">
        <v>3404</v>
      </c>
      <c r="Q252" s="12">
        <v>1</v>
      </c>
      <c r="R252" s="12">
        <v>0</v>
      </c>
      <c r="S252" s="12">
        <v>0</v>
      </c>
      <c r="T252" s="12">
        <v>0</v>
      </c>
      <c r="U252" s="12">
        <v>0</v>
      </c>
      <c r="V252" s="12">
        <v>0</v>
      </c>
      <c r="W252" s="12">
        <v>0</v>
      </c>
      <c r="X252" s="12">
        <v>0</v>
      </c>
      <c r="Y252" s="12">
        <v>0</v>
      </c>
      <c r="Z252" s="12">
        <v>0</v>
      </c>
      <c r="AA252" s="12">
        <v>0</v>
      </c>
      <c r="AB252" s="12">
        <v>0</v>
      </c>
      <c r="AC252" s="12">
        <v>0</v>
      </c>
      <c r="AD252" s="12">
        <v>0</v>
      </c>
      <c r="AE252" s="12">
        <v>0</v>
      </c>
      <c r="AF252" s="12">
        <v>0</v>
      </c>
      <c r="AG252" s="12">
        <v>0</v>
      </c>
      <c r="AH252" s="12">
        <v>0</v>
      </c>
      <c r="AI252" s="12">
        <v>0</v>
      </c>
      <c r="AJ252" s="12">
        <v>0</v>
      </c>
      <c r="AK252" s="12">
        <v>0</v>
      </c>
      <c r="AL252" s="12" t="s">
        <v>3451</v>
      </c>
      <c r="AM252" s="12" t="s">
        <v>3081</v>
      </c>
      <c r="AN252" s="12" t="s">
        <v>3086</v>
      </c>
      <c r="AO252" s="12">
        <v>2009</v>
      </c>
      <c r="AP252" s="12" t="s">
        <v>3458</v>
      </c>
      <c r="AQ252" s="12">
        <v>272</v>
      </c>
      <c r="AR252" s="12">
        <v>1</v>
      </c>
      <c r="AS252" s="12" t="s">
        <v>555</v>
      </c>
      <c r="AT252" s="12" t="s">
        <v>349</v>
      </c>
      <c r="AU252" s="12">
        <v>0</v>
      </c>
      <c r="AV252" s="12">
        <v>0</v>
      </c>
      <c r="AW252" s="12">
        <v>0</v>
      </c>
      <c r="AX252" s="12">
        <v>0</v>
      </c>
      <c r="AY252" s="7">
        <v>1</v>
      </c>
      <c r="AZ252" s="12">
        <v>1</v>
      </c>
      <c r="BA252" s="12">
        <v>1</v>
      </c>
      <c r="BB252" s="12">
        <v>1</v>
      </c>
      <c r="BC252" s="12">
        <v>0</v>
      </c>
      <c r="BD252" s="12">
        <v>1</v>
      </c>
      <c r="BE252" s="12">
        <v>0</v>
      </c>
      <c r="BF252" s="12" t="s">
        <v>772</v>
      </c>
      <c r="BG252" s="12" t="s">
        <v>3029</v>
      </c>
      <c r="BH252" s="12"/>
      <c r="BI252" s="12" t="s">
        <v>2816</v>
      </c>
      <c r="BJ252" s="12" t="s">
        <v>3460</v>
      </c>
      <c r="BK252" s="12" t="s">
        <v>776</v>
      </c>
      <c r="BL252" s="12" t="s">
        <v>3471</v>
      </c>
      <c r="BM252" s="12" t="s">
        <v>3493</v>
      </c>
      <c r="BN252" s="7" t="s">
        <v>775</v>
      </c>
      <c r="BO252" s="12" t="s">
        <v>558</v>
      </c>
      <c r="BP252" s="12" t="s">
        <v>1160</v>
      </c>
      <c r="BQ252" s="12"/>
      <c r="BR252" s="12"/>
      <c r="BS252" s="12">
        <v>0.215</v>
      </c>
      <c r="BT252" s="12">
        <f>EXP(BS252)</f>
        <v>1.2398618969660617</v>
      </c>
      <c r="BU252" s="12"/>
      <c r="BV252" s="12" t="s">
        <v>3415</v>
      </c>
      <c r="BW252" s="12"/>
      <c r="BX252" s="12"/>
      <c r="BY252" s="12">
        <v>0.2</v>
      </c>
      <c r="BZ252" s="12"/>
      <c r="CA252" s="12"/>
      <c r="CB252" s="12"/>
      <c r="CC252" s="12"/>
      <c r="CD252" s="12"/>
      <c r="CE252" s="12">
        <v>0.66600000000000004</v>
      </c>
      <c r="CF252" s="12">
        <v>0.498</v>
      </c>
      <c r="CG252" s="12"/>
      <c r="CH252" s="12"/>
      <c r="CI252" s="12"/>
      <c r="CJ252" s="12" t="s">
        <v>718</v>
      </c>
      <c r="CK252" s="12">
        <v>0</v>
      </c>
      <c r="CL252" s="12"/>
      <c r="CM252" s="12"/>
      <c r="CN252" s="12"/>
      <c r="CO252" s="12"/>
      <c r="CP252" s="12"/>
      <c r="CQ252" s="12"/>
      <c r="CR252" s="12"/>
      <c r="CS252" s="12"/>
      <c r="CT252" s="12"/>
      <c r="CU252" s="12"/>
      <c r="CV252" s="12"/>
      <c r="CW252" s="12"/>
      <c r="CX252" s="57"/>
    </row>
    <row r="253" spans="1:102" x14ac:dyDescent="0.35">
      <c r="A253" s="56">
        <v>124</v>
      </c>
      <c r="B253" s="12" t="s">
        <v>3145</v>
      </c>
      <c r="C253" s="46" t="s">
        <v>2878</v>
      </c>
      <c r="D253" s="12" t="s">
        <v>2879</v>
      </c>
      <c r="E253" s="12" t="s">
        <v>3001</v>
      </c>
      <c r="F253" s="12">
        <v>7</v>
      </c>
      <c r="G253" s="12" t="s">
        <v>349</v>
      </c>
      <c r="H253" s="12" t="s">
        <v>2804</v>
      </c>
      <c r="I253" s="12" t="s">
        <v>1285</v>
      </c>
      <c r="J253" s="12" t="s">
        <v>1222</v>
      </c>
      <c r="K253" s="12"/>
      <c r="L253" s="12" t="s">
        <v>567</v>
      </c>
      <c r="M253" s="12" t="s">
        <v>3164</v>
      </c>
      <c r="N253" s="12"/>
      <c r="O253" s="12" t="s">
        <v>3400</v>
      </c>
      <c r="P253" s="12" t="s">
        <v>3404</v>
      </c>
      <c r="Q253" s="12">
        <v>1</v>
      </c>
      <c r="R253" s="12">
        <v>0</v>
      </c>
      <c r="S253" s="12">
        <v>0</v>
      </c>
      <c r="T253" s="12">
        <v>0</v>
      </c>
      <c r="U253" s="12">
        <v>0</v>
      </c>
      <c r="V253" s="12">
        <v>0</v>
      </c>
      <c r="W253" s="12">
        <v>0</v>
      </c>
      <c r="X253" s="12">
        <v>0</v>
      </c>
      <c r="Y253" s="12">
        <v>0</v>
      </c>
      <c r="Z253" s="12">
        <v>0</v>
      </c>
      <c r="AA253" s="12">
        <v>0</v>
      </c>
      <c r="AB253" s="12">
        <v>0</v>
      </c>
      <c r="AC253" s="12">
        <v>0</v>
      </c>
      <c r="AD253" s="12">
        <v>0</v>
      </c>
      <c r="AE253" s="12">
        <v>0</v>
      </c>
      <c r="AF253" s="12">
        <v>0</v>
      </c>
      <c r="AG253" s="12">
        <v>0</v>
      </c>
      <c r="AH253" s="12">
        <v>0</v>
      </c>
      <c r="AI253" s="12">
        <v>0</v>
      </c>
      <c r="AJ253" s="12">
        <v>0</v>
      </c>
      <c r="AK253" s="12">
        <v>0</v>
      </c>
      <c r="AL253" s="12" t="s">
        <v>723</v>
      </c>
      <c r="AM253" s="12" t="s">
        <v>3081</v>
      </c>
      <c r="AN253" s="12" t="s">
        <v>3086</v>
      </c>
      <c r="AO253" s="12">
        <v>2009</v>
      </c>
      <c r="AP253" s="12" t="s">
        <v>3458</v>
      </c>
      <c r="AQ253" s="12">
        <v>564</v>
      </c>
      <c r="AR253" s="12">
        <v>1</v>
      </c>
      <c r="AS253" s="12" t="s">
        <v>555</v>
      </c>
      <c r="AT253" s="12" t="s">
        <v>349</v>
      </c>
      <c r="AU253" s="12">
        <v>0</v>
      </c>
      <c r="AV253" s="12">
        <v>0</v>
      </c>
      <c r="AW253" s="12">
        <v>0</v>
      </c>
      <c r="AX253" s="12">
        <v>0</v>
      </c>
      <c r="AY253" s="7">
        <v>1</v>
      </c>
      <c r="AZ253" s="12">
        <v>1</v>
      </c>
      <c r="BA253" s="12">
        <v>1</v>
      </c>
      <c r="BB253" s="12">
        <v>0</v>
      </c>
      <c r="BC253" s="12">
        <v>0</v>
      </c>
      <c r="BD253" s="12">
        <v>0</v>
      </c>
      <c r="BE253" s="12">
        <v>0</v>
      </c>
      <c r="BF253" s="12" t="s">
        <v>2820</v>
      </c>
      <c r="BG253" s="12" t="s">
        <v>3032</v>
      </c>
      <c r="BH253" s="12"/>
      <c r="BI253" s="12" t="s">
        <v>2818</v>
      </c>
      <c r="BJ253" s="12" t="s">
        <v>3460</v>
      </c>
      <c r="BK253" s="12" t="s">
        <v>776</v>
      </c>
      <c r="BL253" s="12" t="s">
        <v>3471</v>
      </c>
      <c r="BM253" s="12" t="s">
        <v>3493</v>
      </c>
      <c r="BN253" s="7" t="s">
        <v>775</v>
      </c>
      <c r="BO253" s="12"/>
      <c r="BP253" s="12" t="s">
        <v>1160</v>
      </c>
      <c r="BQ253" s="12"/>
      <c r="BR253" s="12"/>
      <c r="BS253" s="12">
        <v>4.0000000000000001E-3</v>
      </c>
      <c r="BT253" s="12">
        <f>EXP(BS253)</f>
        <v>1.0040080106773419</v>
      </c>
      <c r="BU253" s="12"/>
      <c r="BV253" s="12" t="s">
        <v>3415</v>
      </c>
      <c r="BW253" s="12"/>
      <c r="BX253" s="12"/>
      <c r="BY253" s="12">
        <v>0.2</v>
      </c>
      <c r="BZ253" s="12"/>
      <c r="CA253" s="12"/>
      <c r="CB253" s="12"/>
      <c r="CC253" s="12"/>
      <c r="CD253" s="12"/>
      <c r="CE253" s="12">
        <v>0.66500000000000004</v>
      </c>
      <c r="CF253" s="12">
        <v>8.0000000000000002E-3</v>
      </c>
      <c r="CG253" s="12" t="s">
        <v>1252</v>
      </c>
      <c r="CH253" s="12"/>
      <c r="CI253" s="12"/>
      <c r="CJ253" s="12" t="s">
        <v>718</v>
      </c>
      <c r="CK253" s="12">
        <v>0</v>
      </c>
      <c r="CL253" s="12"/>
      <c r="CM253" s="12"/>
      <c r="CN253" s="12"/>
      <c r="CO253" s="12"/>
      <c r="CP253" s="12"/>
      <c r="CQ253" s="12"/>
      <c r="CR253" s="12"/>
      <c r="CS253" s="12"/>
      <c r="CT253" s="12"/>
      <c r="CU253" s="12"/>
      <c r="CV253" s="12"/>
      <c r="CW253" s="12"/>
      <c r="CX253" s="57"/>
    </row>
    <row r="254" spans="1:102" ht="16.5" x14ac:dyDescent="0.35">
      <c r="A254" s="56">
        <v>23</v>
      </c>
      <c r="B254" s="12" t="s">
        <v>3714</v>
      </c>
      <c r="C254" s="12">
        <v>23.2</v>
      </c>
      <c r="D254" s="12" t="s">
        <v>1778</v>
      </c>
      <c r="E254" s="12" t="s">
        <v>333</v>
      </c>
      <c r="F254" s="12">
        <v>3</v>
      </c>
      <c r="G254" s="12" t="s">
        <v>349</v>
      </c>
      <c r="H254" s="12" t="s">
        <v>2804</v>
      </c>
      <c r="I254" s="12" t="s">
        <v>1285</v>
      </c>
      <c r="J254" s="12" t="s">
        <v>556</v>
      </c>
      <c r="K254" s="12" t="s">
        <v>3441</v>
      </c>
      <c r="L254" s="12" t="s">
        <v>558</v>
      </c>
      <c r="M254" s="12" t="s">
        <v>3237</v>
      </c>
      <c r="N254" s="12" t="s">
        <v>3436</v>
      </c>
      <c r="O254" s="12" t="s">
        <v>3400</v>
      </c>
      <c r="P254" s="12" t="s">
        <v>3401</v>
      </c>
      <c r="Q254" s="12">
        <v>0</v>
      </c>
      <c r="R254" s="12">
        <v>0</v>
      </c>
      <c r="S254" s="12">
        <v>1</v>
      </c>
      <c r="T254" s="12">
        <v>0</v>
      </c>
      <c r="U254" s="12">
        <v>0</v>
      </c>
      <c r="V254" s="12">
        <v>0</v>
      </c>
      <c r="W254" s="12">
        <v>1</v>
      </c>
      <c r="X254" s="12">
        <v>0</v>
      </c>
      <c r="Y254" s="12">
        <v>0</v>
      </c>
      <c r="Z254" s="12">
        <v>0</v>
      </c>
      <c r="AA254" s="12">
        <v>0</v>
      </c>
      <c r="AB254" s="12">
        <v>0</v>
      </c>
      <c r="AC254" s="12">
        <v>1</v>
      </c>
      <c r="AD254" s="12">
        <v>0</v>
      </c>
      <c r="AE254" s="12">
        <v>0</v>
      </c>
      <c r="AF254" s="12">
        <v>0</v>
      </c>
      <c r="AG254" s="12">
        <v>0</v>
      </c>
      <c r="AH254" s="12">
        <v>0</v>
      </c>
      <c r="AI254" s="12">
        <v>0</v>
      </c>
      <c r="AJ254" s="12">
        <v>0</v>
      </c>
      <c r="AK254" s="12">
        <v>0</v>
      </c>
      <c r="AL254" s="12" t="s">
        <v>607</v>
      </c>
      <c r="AM254" s="7" t="s">
        <v>608</v>
      </c>
      <c r="AN254" s="7" t="s">
        <v>646</v>
      </c>
      <c r="AO254" s="7" t="s">
        <v>647</v>
      </c>
      <c r="AP254" s="12" t="s">
        <v>691</v>
      </c>
      <c r="AQ254" s="12">
        <v>26</v>
      </c>
      <c r="AR254" s="12">
        <v>26</v>
      </c>
      <c r="AS254" s="12" t="s">
        <v>554</v>
      </c>
      <c r="AT254" s="7" t="s">
        <v>349</v>
      </c>
      <c r="AU254" s="12">
        <v>1</v>
      </c>
      <c r="AV254" s="12">
        <v>0</v>
      </c>
      <c r="AW254" s="12">
        <v>1</v>
      </c>
      <c r="AX254" s="12">
        <v>0</v>
      </c>
      <c r="AY254" s="7">
        <v>1</v>
      </c>
      <c r="AZ254" s="12">
        <v>0</v>
      </c>
      <c r="BA254" s="12">
        <v>1</v>
      </c>
      <c r="BB254" s="12">
        <v>1</v>
      </c>
      <c r="BC254" s="12">
        <v>0</v>
      </c>
      <c r="BD254" s="12">
        <v>0</v>
      </c>
      <c r="BE254" s="12">
        <v>1</v>
      </c>
      <c r="BF254" s="7" t="s">
        <v>3259</v>
      </c>
      <c r="BG254" s="7" t="s">
        <v>1239</v>
      </c>
      <c r="BH254" s="7"/>
      <c r="BI254" s="7" t="s">
        <v>2812</v>
      </c>
      <c r="BJ254" s="12" t="s">
        <v>3460</v>
      </c>
      <c r="BK254" s="12" t="s">
        <v>1044</v>
      </c>
      <c r="BL254" s="12" t="s">
        <v>3473</v>
      </c>
      <c r="BM254" s="7" t="s">
        <v>787</v>
      </c>
      <c r="BN254" s="7"/>
      <c r="BO254" s="12"/>
      <c r="BP254" s="12" t="s">
        <v>3538</v>
      </c>
      <c r="BQ254" s="12">
        <v>0.16800000000000001</v>
      </c>
      <c r="BR254" s="12" t="s">
        <v>3429</v>
      </c>
      <c r="BS254" s="12">
        <v>0.16800000000000001</v>
      </c>
      <c r="BT254" s="12"/>
      <c r="BU254" s="12"/>
      <c r="BV254" s="12" t="s">
        <v>1077</v>
      </c>
      <c r="BW254" s="12" t="s">
        <v>1077</v>
      </c>
      <c r="BX254" s="12" t="s">
        <v>1077</v>
      </c>
      <c r="BY254" s="12">
        <v>0.222</v>
      </c>
      <c r="BZ254" s="12"/>
      <c r="CA254" s="12" t="s">
        <v>1077</v>
      </c>
      <c r="CB254" s="12" t="s">
        <v>1077</v>
      </c>
      <c r="CC254" s="12" t="s">
        <v>1077</v>
      </c>
      <c r="CD254" s="12" t="s">
        <v>1077</v>
      </c>
      <c r="CE254" s="12">
        <v>0.82799999999999996</v>
      </c>
      <c r="CF254" s="12">
        <v>0.76</v>
      </c>
      <c r="CG254" s="12"/>
      <c r="CH254" s="12">
        <f>BQ254/BY254</f>
        <v>0.7567567567567568</v>
      </c>
      <c r="CI254" s="12" t="s">
        <v>3553</v>
      </c>
      <c r="CJ254" s="12">
        <v>0.90400000000000003</v>
      </c>
      <c r="CK254" s="12" t="s">
        <v>3828</v>
      </c>
      <c r="CL254" s="12" t="s">
        <v>1077</v>
      </c>
      <c r="CM254" s="12" t="s">
        <v>1077</v>
      </c>
      <c r="CN254" s="12" t="s">
        <v>1077</v>
      </c>
      <c r="CO254" s="12" t="s">
        <v>1077</v>
      </c>
      <c r="CP254" s="12">
        <v>1</v>
      </c>
      <c r="CQ254" s="12">
        <v>9</v>
      </c>
      <c r="CR254" s="12">
        <v>0</v>
      </c>
      <c r="CS254" s="12">
        <v>17</v>
      </c>
      <c r="CT254" s="12" t="s">
        <v>1077</v>
      </c>
      <c r="CU254" s="12" t="s">
        <v>1077</v>
      </c>
      <c r="CV254" s="12" t="s">
        <v>1077</v>
      </c>
      <c r="CW254" s="12"/>
      <c r="CX254" s="57"/>
    </row>
    <row r="255" spans="1:102" ht="16.5" x14ac:dyDescent="0.35">
      <c r="A255" s="56">
        <v>65</v>
      </c>
      <c r="B255" s="12" t="s">
        <v>3754</v>
      </c>
      <c r="C255" s="12">
        <v>65.2</v>
      </c>
      <c r="D255" s="12" t="s">
        <v>2287</v>
      </c>
      <c r="E255" s="12" t="s">
        <v>431</v>
      </c>
      <c r="F255" s="12">
        <v>3</v>
      </c>
      <c r="G255" s="12" t="s">
        <v>349</v>
      </c>
      <c r="H255" s="12" t="s">
        <v>2804</v>
      </c>
      <c r="I255" s="12" t="s">
        <v>1285</v>
      </c>
      <c r="J255" s="12" t="s">
        <v>556</v>
      </c>
      <c r="K255" s="12" t="s">
        <v>562</v>
      </c>
      <c r="L255" s="12" t="s">
        <v>558</v>
      </c>
      <c r="M255" s="12" t="s">
        <v>3237</v>
      </c>
      <c r="N255" s="12" t="s">
        <v>3435</v>
      </c>
      <c r="O255" s="12" t="s">
        <v>3400</v>
      </c>
      <c r="P255" s="12" t="s">
        <v>3401</v>
      </c>
      <c r="Q255" s="12">
        <v>0</v>
      </c>
      <c r="R255" s="12">
        <v>0</v>
      </c>
      <c r="S255" s="12">
        <v>0</v>
      </c>
      <c r="T255" s="12">
        <v>0</v>
      </c>
      <c r="U255" s="12">
        <v>0</v>
      </c>
      <c r="V255" s="12">
        <v>0</v>
      </c>
      <c r="W255" s="12">
        <v>1</v>
      </c>
      <c r="X255" s="12">
        <v>0</v>
      </c>
      <c r="Y255" s="12">
        <v>0</v>
      </c>
      <c r="Z255" s="12">
        <v>0</v>
      </c>
      <c r="AA255" s="12">
        <v>0</v>
      </c>
      <c r="AB255" s="12">
        <v>0</v>
      </c>
      <c r="AC255" s="12">
        <v>1</v>
      </c>
      <c r="AD255" s="12">
        <v>0</v>
      </c>
      <c r="AE255" s="12">
        <v>0</v>
      </c>
      <c r="AF255" s="12">
        <v>0</v>
      </c>
      <c r="AG255" s="12">
        <v>0</v>
      </c>
      <c r="AH255" s="12">
        <v>0</v>
      </c>
      <c r="AI255" s="12">
        <v>0</v>
      </c>
      <c r="AJ255" s="12">
        <v>0</v>
      </c>
      <c r="AK255" s="12">
        <v>0</v>
      </c>
      <c r="AL255" s="12" t="s">
        <v>607</v>
      </c>
      <c r="AM255" s="7" t="s">
        <v>668</v>
      </c>
      <c r="AN255" s="7" t="s">
        <v>628</v>
      </c>
      <c r="AO255" s="7">
        <v>2010</v>
      </c>
      <c r="AP255" s="12" t="s">
        <v>3235</v>
      </c>
      <c r="AQ255" s="12">
        <v>473</v>
      </c>
      <c r="AR255" s="12">
        <v>1</v>
      </c>
      <c r="AS255" s="12" t="s">
        <v>555</v>
      </c>
      <c r="AT255" s="7" t="s">
        <v>212</v>
      </c>
      <c r="AU255" s="12">
        <v>1</v>
      </c>
      <c r="AV255" s="12">
        <v>0</v>
      </c>
      <c r="AW255" s="12">
        <v>0</v>
      </c>
      <c r="AX255" s="12">
        <v>0</v>
      </c>
      <c r="AY255" s="7">
        <v>1</v>
      </c>
      <c r="AZ255" s="12">
        <v>0</v>
      </c>
      <c r="BA255" s="12">
        <v>0</v>
      </c>
      <c r="BB255" s="12">
        <v>0</v>
      </c>
      <c r="BC255" s="12">
        <v>1</v>
      </c>
      <c r="BD255" s="12">
        <v>0</v>
      </c>
      <c r="BE255" s="12">
        <v>0</v>
      </c>
      <c r="BF255" s="7" t="s">
        <v>772</v>
      </c>
      <c r="BG255" s="7" t="s">
        <v>2782</v>
      </c>
      <c r="BH255" s="7"/>
      <c r="BI255" s="7" t="s">
        <v>2815</v>
      </c>
      <c r="BJ255" s="12" t="s">
        <v>718</v>
      </c>
      <c r="BK255" s="12" t="s">
        <v>3463</v>
      </c>
      <c r="BL255" s="12" t="s">
        <v>3481</v>
      </c>
      <c r="BM255" s="7" t="s">
        <v>787</v>
      </c>
      <c r="BN255" s="7"/>
      <c r="BO255" s="12"/>
      <c r="BP255" s="12" t="s">
        <v>3545</v>
      </c>
      <c r="BQ255" s="12">
        <v>2.2235999999999999E-2</v>
      </c>
      <c r="BR255" s="12" t="s">
        <v>3513</v>
      </c>
      <c r="BS255" s="12">
        <v>5.0999999999999997E-2</v>
      </c>
      <c r="BT255" s="12"/>
      <c r="BU255" s="12"/>
      <c r="BV255" s="12" t="s">
        <v>1077</v>
      </c>
      <c r="BW255" s="12" t="s">
        <v>1077</v>
      </c>
      <c r="BX255" s="12" t="s">
        <v>1077</v>
      </c>
      <c r="BY255" s="12">
        <v>0.23</v>
      </c>
      <c r="BZ255" s="12"/>
      <c r="CA255" s="12" t="s">
        <v>1077</v>
      </c>
      <c r="CB255" s="12" t="s">
        <v>1077</v>
      </c>
      <c r="CC255" s="12" t="s">
        <v>1077</v>
      </c>
      <c r="CD255" s="12" t="s">
        <v>1077</v>
      </c>
      <c r="CE255" s="12" t="s">
        <v>1077</v>
      </c>
      <c r="CF255" s="12"/>
      <c r="CG255" s="12"/>
      <c r="CH255" s="12">
        <f>BQ255/BY255</f>
        <v>9.6678260869565213E-2</v>
      </c>
      <c r="CI255" s="12" t="s">
        <v>3553</v>
      </c>
      <c r="CJ255" s="12">
        <v>0.41499999999999998</v>
      </c>
      <c r="CK255" s="12" t="s">
        <v>3824</v>
      </c>
      <c r="CL255" s="12" t="s">
        <v>1077</v>
      </c>
      <c r="CM255" s="12" t="s">
        <v>1077</v>
      </c>
      <c r="CN255" s="12">
        <v>3.55</v>
      </c>
      <c r="CO255" s="12" t="s">
        <v>1043</v>
      </c>
      <c r="CP255" s="12">
        <v>1</v>
      </c>
      <c r="CQ255" s="12">
        <v>18</v>
      </c>
      <c r="CR255" s="12">
        <v>1</v>
      </c>
      <c r="CS255" s="12">
        <v>454</v>
      </c>
      <c r="CT255" s="12">
        <v>9.3689999999999998</v>
      </c>
      <c r="CU255" s="12">
        <v>0.436</v>
      </c>
      <c r="CV255" s="12">
        <f>BS255*(CU255)</f>
        <v>2.2235999999999999E-2</v>
      </c>
      <c r="CW255" s="12"/>
      <c r="CX255" s="57"/>
    </row>
    <row r="256" spans="1:102" ht="16.5" x14ac:dyDescent="0.35">
      <c r="A256" s="56">
        <v>37</v>
      </c>
      <c r="B256" s="12" t="s">
        <v>3728</v>
      </c>
      <c r="C256" s="12">
        <v>37.1</v>
      </c>
      <c r="D256" s="12" t="s">
        <v>1881</v>
      </c>
      <c r="E256" s="12" t="s">
        <v>363</v>
      </c>
      <c r="F256" s="12" t="s">
        <v>3916</v>
      </c>
      <c r="G256" s="12" t="s">
        <v>212</v>
      </c>
      <c r="H256" s="12" t="s">
        <v>2804</v>
      </c>
      <c r="I256" s="12" t="s">
        <v>212</v>
      </c>
      <c r="J256" s="12" t="s">
        <v>1249</v>
      </c>
      <c r="K256" s="12" t="s">
        <v>1225</v>
      </c>
      <c r="L256" s="12" t="s">
        <v>173</v>
      </c>
      <c r="M256" s="12" t="s">
        <v>3237</v>
      </c>
      <c r="N256" s="12" t="s">
        <v>3437</v>
      </c>
      <c r="O256" s="12" t="s">
        <v>3400</v>
      </c>
      <c r="P256" s="12" t="s">
        <v>3403</v>
      </c>
      <c r="Q256" s="12">
        <v>0</v>
      </c>
      <c r="R256" s="12">
        <v>0</v>
      </c>
      <c r="S256" s="12">
        <v>1</v>
      </c>
      <c r="T256" s="12">
        <v>0</v>
      </c>
      <c r="U256" s="12">
        <v>0</v>
      </c>
      <c r="V256" s="12">
        <v>0</v>
      </c>
      <c r="W256" s="12">
        <v>0</v>
      </c>
      <c r="X256" s="12">
        <v>0</v>
      </c>
      <c r="Y256" s="12">
        <v>0</v>
      </c>
      <c r="Z256" s="12">
        <v>0</v>
      </c>
      <c r="AA256" s="12">
        <v>0</v>
      </c>
      <c r="AB256" s="12">
        <v>1</v>
      </c>
      <c r="AC256" s="12">
        <v>0</v>
      </c>
      <c r="AD256" s="12">
        <v>0</v>
      </c>
      <c r="AE256" s="12">
        <v>0</v>
      </c>
      <c r="AF256" s="12">
        <v>0</v>
      </c>
      <c r="AG256" s="12">
        <v>0</v>
      </c>
      <c r="AH256" s="12">
        <v>0</v>
      </c>
      <c r="AI256" s="12">
        <v>0</v>
      </c>
      <c r="AJ256" s="12">
        <v>0</v>
      </c>
      <c r="AK256" s="12">
        <v>0</v>
      </c>
      <c r="AL256" s="12" t="s">
        <v>3448</v>
      </c>
      <c r="AM256" s="7" t="s">
        <v>637</v>
      </c>
      <c r="AN256" s="7" t="s">
        <v>667</v>
      </c>
      <c r="AO256" s="7">
        <v>2006</v>
      </c>
      <c r="AP256" s="12" t="s">
        <v>3458</v>
      </c>
      <c r="AQ256" s="12">
        <v>761</v>
      </c>
      <c r="AR256" s="12">
        <v>1</v>
      </c>
      <c r="AS256" s="12" t="s">
        <v>555</v>
      </c>
      <c r="AT256" s="7" t="s">
        <v>212</v>
      </c>
      <c r="AU256" s="12">
        <v>1</v>
      </c>
      <c r="AV256" s="12">
        <v>0</v>
      </c>
      <c r="AW256" s="12">
        <v>0</v>
      </c>
      <c r="AX256" s="12">
        <v>1</v>
      </c>
      <c r="AY256" s="7">
        <v>1</v>
      </c>
      <c r="AZ256" s="12">
        <v>0</v>
      </c>
      <c r="BA256" s="12">
        <v>1</v>
      </c>
      <c r="BB256" s="12">
        <v>1</v>
      </c>
      <c r="BC256" s="12">
        <v>0</v>
      </c>
      <c r="BD256" s="12">
        <v>1</v>
      </c>
      <c r="BE256" s="12">
        <v>0</v>
      </c>
      <c r="BF256" s="7" t="s">
        <v>766</v>
      </c>
      <c r="BG256" s="7" t="s">
        <v>781</v>
      </c>
      <c r="BH256" s="7"/>
      <c r="BI256" s="12" t="s">
        <v>2807</v>
      </c>
      <c r="BJ256" s="12" t="s">
        <v>3460</v>
      </c>
      <c r="BK256" s="12" t="s">
        <v>3472</v>
      </c>
      <c r="BL256" s="12" t="s">
        <v>3482</v>
      </c>
      <c r="BM256" s="7" t="s">
        <v>3484</v>
      </c>
      <c r="BN256" s="7" t="s">
        <v>1174</v>
      </c>
      <c r="BO256" s="12"/>
      <c r="BP256" s="12" t="s">
        <v>3519</v>
      </c>
      <c r="BQ256" s="12">
        <f>CV256</f>
        <v>0.98308983648960002</v>
      </c>
      <c r="BR256" s="12" t="s">
        <v>3528</v>
      </c>
      <c r="BS256" s="12">
        <v>0.22681000000000001</v>
      </c>
      <c r="BT256" s="12">
        <f>EXP(BS256)</f>
        <v>1.2545914729136154</v>
      </c>
      <c r="BU256" s="12"/>
      <c r="BV256" s="12" t="s">
        <v>3415</v>
      </c>
      <c r="BW256" s="12" t="s">
        <v>1077</v>
      </c>
      <c r="BX256" s="12" t="s">
        <v>1077</v>
      </c>
      <c r="BY256" s="12" t="s">
        <v>1077</v>
      </c>
      <c r="BZ256" s="12"/>
      <c r="CA256" s="12" t="s">
        <v>1077</v>
      </c>
      <c r="CB256" s="12" t="s">
        <v>1077</v>
      </c>
      <c r="CC256" s="12" t="s">
        <v>1077</v>
      </c>
      <c r="CD256" s="12" t="s">
        <v>1077</v>
      </c>
      <c r="CE256" s="12">
        <v>3.2099999999999997E-2</v>
      </c>
      <c r="CF256" s="12" t="s">
        <v>1077</v>
      </c>
      <c r="CG256" s="12"/>
      <c r="CH256" s="12"/>
      <c r="CI256" s="12"/>
      <c r="CJ256" s="12">
        <v>0.307</v>
      </c>
      <c r="CK256" s="12" t="s">
        <v>3827</v>
      </c>
      <c r="CL256" s="12" t="s">
        <v>1077</v>
      </c>
      <c r="CM256" s="12" t="s">
        <v>1077</v>
      </c>
      <c r="CN256" s="12">
        <v>6.2249999999999996</v>
      </c>
      <c r="CO256" s="12" t="s">
        <v>1052</v>
      </c>
      <c r="CP256" s="12"/>
      <c r="CQ256" s="12"/>
      <c r="CR256" s="12"/>
      <c r="CS256" s="12" t="s">
        <v>1077</v>
      </c>
      <c r="CT256" s="12">
        <v>9.2799999999999994E-2</v>
      </c>
      <c r="CU256" s="12">
        <v>4.7778</v>
      </c>
      <c r="CV256" s="12">
        <f>BS256*CU256*(1-CT256)</f>
        <v>0.98308983648960002</v>
      </c>
      <c r="CW256" s="12"/>
      <c r="CX256" s="57"/>
    </row>
    <row r="257" spans="1:102" ht="16.5" x14ac:dyDescent="0.35">
      <c r="A257" s="56">
        <v>78</v>
      </c>
      <c r="B257" s="12" t="s">
        <v>3767</v>
      </c>
      <c r="C257" s="12">
        <v>78.099999999999994</v>
      </c>
      <c r="D257" s="12" t="s">
        <v>2401</v>
      </c>
      <c r="E257" s="12" t="s">
        <v>474</v>
      </c>
      <c r="F257" s="12" t="s">
        <v>3916</v>
      </c>
      <c r="G257" s="12" t="s">
        <v>349</v>
      </c>
      <c r="H257" s="12" t="s">
        <v>2804</v>
      </c>
      <c r="I257" s="12" t="s">
        <v>1285</v>
      </c>
      <c r="J257" s="12" t="s">
        <v>1226</v>
      </c>
      <c r="K257" s="12" t="s">
        <v>564</v>
      </c>
      <c r="L257" s="12" t="s">
        <v>1118</v>
      </c>
      <c r="M257" s="12" t="s">
        <v>3164</v>
      </c>
      <c r="N257" s="12"/>
      <c r="O257" s="12" t="s">
        <v>3400</v>
      </c>
      <c r="P257" s="12" t="s">
        <v>3402</v>
      </c>
      <c r="Q257" s="12">
        <v>0</v>
      </c>
      <c r="R257" s="12">
        <v>0</v>
      </c>
      <c r="S257" s="12">
        <v>1</v>
      </c>
      <c r="T257" s="12">
        <v>0</v>
      </c>
      <c r="U257" s="12">
        <v>0</v>
      </c>
      <c r="V257" s="12">
        <v>0</v>
      </c>
      <c r="W257" s="12">
        <v>0</v>
      </c>
      <c r="X257" s="12">
        <v>0</v>
      </c>
      <c r="Y257" s="12">
        <v>0</v>
      </c>
      <c r="Z257" s="12">
        <v>0</v>
      </c>
      <c r="AA257" s="12">
        <v>0</v>
      </c>
      <c r="AB257" s="12">
        <v>0</v>
      </c>
      <c r="AC257" s="12">
        <v>0</v>
      </c>
      <c r="AD257" s="12">
        <v>0</v>
      </c>
      <c r="AE257" s="12">
        <v>0</v>
      </c>
      <c r="AF257" s="12">
        <v>0</v>
      </c>
      <c r="AG257" s="12">
        <v>0</v>
      </c>
      <c r="AH257" s="12">
        <v>0</v>
      </c>
      <c r="AI257" s="12">
        <v>0</v>
      </c>
      <c r="AJ257" s="12">
        <v>1</v>
      </c>
      <c r="AK257" s="12">
        <v>0</v>
      </c>
      <c r="AL257" s="12" t="s">
        <v>607</v>
      </c>
      <c r="AM257" s="7" t="s">
        <v>637</v>
      </c>
      <c r="AN257" s="7" t="s">
        <v>720</v>
      </c>
      <c r="AO257" s="7">
        <v>2013</v>
      </c>
      <c r="AP257" s="12" t="s">
        <v>3235</v>
      </c>
      <c r="AQ257" s="12">
        <v>11837</v>
      </c>
      <c r="AR257" s="12">
        <v>1</v>
      </c>
      <c r="AS257" s="12" t="s">
        <v>555</v>
      </c>
      <c r="AT257" s="7" t="s">
        <v>212</v>
      </c>
      <c r="AU257" s="12">
        <v>0</v>
      </c>
      <c r="AV257" s="12">
        <v>1</v>
      </c>
      <c r="AW257" s="12">
        <v>0</v>
      </c>
      <c r="AX257" s="12">
        <v>0</v>
      </c>
      <c r="AY257" s="7">
        <v>0</v>
      </c>
      <c r="AZ257" s="12">
        <v>0</v>
      </c>
      <c r="BA257" s="12">
        <v>0</v>
      </c>
      <c r="BB257" s="12">
        <v>0</v>
      </c>
      <c r="BC257" s="12">
        <v>0</v>
      </c>
      <c r="BD257" s="12">
        <v>0</v>
      </c>
      <c r="BE257" s="12">
        <v>0</v>
      </c>
      <c r="BF257" s="7" t="s">
        <v>766</v>
      </c>
      <c r="BG257" s="7" t="s">
        <v>159</v>
      </c>
      <c r="BH257" s="7"/>
      <c r="BI257" s="7" t="s">
        <v>2806</v>
      </c>
      <c r="BJ257" s="12" t="s">
        <v>3459</v>
      </c>
      <c r="BK257" s="12" t="s">
        <v>3463</v>
      </c>
      <c r="BL257" s="12" t="s">
        <v>3469</v>
      </c>
      <c r="BM257" s="7" t="s">
        <v>3485</v>
      </c>
      <c r="BN257" s="7" t="s">
        <v>1174</v>
      </c>
      <c r="BO257" s="12"/>
      <c r="BP257" s="12" t="s">
        <v>1160</v>
      </c>
      <c r="BQ257" s="12" t="s">
        <v>1077</v>
      </c>
      <c r="BR257" s="12" t="s">
        <v>1077</v>
      </c>
      <c r="BS257" s="12">
        <v>2.9999999999999997E-4</v>
      </c>
      <c r="BT257" s="12">
        <f>EXP(BS257)</f>
        <v>1.0003000450045003</v>
      </c>
      <c r="BU257" s="12"/>
      <c r="BV257" s="12" t="s">
        <v>3415</v>
      </c>
      <c r="BW257" s="12" t="s">
        <v>1077</v>
      </c>
      <c r="BX257" s="12" t="s">
        <v>1077</v>
      </c>
      <c r="BY257" s="12">
        <v>0.25</v>
      </c>
      <c r="BZ257" s="12"/>
      <c r="CA257" s="12" t="s">
        <v>1077</v>
      </c>
      <c r="CB257" s="12" t="s">
        <v>1077</v>
      </c>
      <c r="CC257" s="12" t="s">
        <v>1077</v>
      </c>
      <c r="CD257" s="12" t="s">
        <v>1077</v>
      </c>
      <c r="CE257" s="12" t="s">
        <v>1077</v>
      </c>
      <c r="CF257" s="12"/>
      <c r="CG257" s="12"/>
      <c r="CH257" s="12"/>
      <c r="CI257" s="12"/>
      <c r="CJ257" s="12">
        <v>0.60799999999999998</v>
      </c>
      <c r="CK257" s="12" t="s">
        <v>3827</v>
      </c>
      <c r="CL257" s="12">
        <v>-5097.1229999999996</v>
      </c>
      <c r="CM257" s="12" t="s">
        <v>1077</v>
      </c>
      <c r="CN257" s="12" t="s">
        <v>1077</v>
      </c>
      <c r="CO257" s="12" t="s">
        <v>1077</v>
      </c>
      <c r="CP257" s="12"/>
      <c r="CQ257" s="12"/>
      <c r="CR257" s="12"/>
      <c r="CS257" s="12" t="s">
        <v>1077</v>
      </c>
      <c r="CT257" s="12" t="s">
        <v>718</v>
      </c>
      <c r="CU257" s="12" t="s">
        <v>718</v>
      </c>
      <c r="CV257" s="12" t="s">
        <v>1077</v>
      </c>
      <c r="CW257" s="12"/>
      <c r="CX257" s="57"/>
    </row>
    <row r="258" spans="1:102" ht="16.5" x14ac:dyDescent="0.35">
      <c r="A258" s="56">
        <v>65</v>
      </c>
      <c r="B258" s="12" t="s">
        <v>3754</v>
      </c>
      <c r="C258" s="12">
        <v>65.099999999999994</v>
      </c>
      <c r="D258" s="12" t="s">
        <v>2323</v>
      </c>
      <c r="E258" s="12" t="s">
        <v>441</v>
      </c>
      <c r="F258" s="12">
        <v>3</v>
      </c>
      <c r="G258" s="12" t="s">
        <v>349</v>
      </c>
      <c r="H258" s="12" t="s">
        <v>2804</v>
      </c>
      <c r="I258" s="12" t="s">
        <v>1285</v>
      </c>
      <c r="J258" s="12" t="s">
        <v>556</v>
      </c>
      <c r="K258" s="12" t="s">
        <v>562</v>
      </c>
      <c r="L258" s="12" t="s">
        <v>558</v>
      </c>
      <c r="M258" s="12" t="s">
        <v>3237</v>
      </c>
      <c r="N258" s="12" t="s">
        <v>3435</v>
      </c>
      <c r="O258" s="12" t="s">
        <v>3400</v>
      </c>
      <c r="P258" s="12" t="s">
        <v>3401</v>
      </c>
      <c r="Q258" s="12">
        <v>0</v>
      </c>
      <c r="R258" s="12">
        <v>0</v>
      </c>
      <c r="S258" s="12">
        <v>0</v>
      </c>
      <c r="T258" s="12">
        <v>0</v>
      </c>
      <c r="U258" s="12">
        <v>0</v>
      </c>
      <c r="V258" s="12">
        <v>0</v>
      </c>
      <c r="W258" s="12">
        <v>1</v>
      </c>
      <c r="X258" s="12">
        <v>0</v>
      </c>
      <c r="Y258" s="12">
        <v>0</v>
      </c>
      <c r="Z258" s="12">
        <v>0</v>
      </c>
      <c r="AA258" s="12">
        <v>0</v>
      </c>
      <c r="AB258" s="12">
        <v>0</v>
      </c>
      <c r="AC258" s="12">
        <v>1</v>
      </c>
      <c r="AD258" s="12">
        <v>0</v>
      </c>
      <c r="AE258" s="12">
        <v>0</v>
      </c>
      <c r="AF258" s="12">
        <v>0</v>
      </c>
      <c r="AG258" s="12">
        <v>0</v>
      </c>
      <c r="AH258" s="12">
        <v>0</v>
      </c>
      <c r="AI258" s="12">
        <v>0</v>
      </c>
      <c r="AJ258" s="12">
        <v>0</v>
      </c>
      <c r="AK258" s="12">
        <v>0</v>
      </c>
      <c r="AL258" s="12" t="s">
        <v>607</v>
      </c>
      <c r="AM258" s="7" t="s">
        <v>668</v>
      </c>
      <c r="AN258" s="7" t="s">
        <v>705</v>
      </c>
      <c r="AO258" s="7">
        <v>2010</v>
      </c>
      <c r="AP258" s="12" t="s">
        <v>3235</v>
      </c>
      <c r="AQ258" s="12">
        <v>473</v>
      </c>
      <c r="AR258" s="12">
        <v>1</v>
      </c>
      <c r="AS258" s="12" t="s">
        <v>555</v>
      </c>
      <c r="AT258" s="7" t="s">
        <v>212</v>
      </c>
      <c r="AU258" s="12">
        <v>1</v>
      </c>
      <c r="AV258" s="12">
        <v>0</v>
      </c>
      <c r="AW258" s="12">
        <v>0</v>
      </c>
      <c r="AX258" s="12">
        <v>0</v>
      </c>
      <c r="AY258" s="7">
        <v>1</v>
      </c>
      <c r="AZ258" s="12">
        <v>0</v>
      </c>
      <c r="BA258" s="12">
        <v>0</v>
      </c>
      <c r="BB258" s="12">
        <v>0</v>
      </c>
      <c r="BC258" s="12">
        <v>1</v>
      </c>
      <c r="BD258" s="12">
        <v>0</v>
      </c>
      <c r="BE258" s="12">
        <v>0</v>
      </c>
      <c r="BF258" s="7" t="s">
        <v>772</v>
      </c>
      <c r="BG258" s="7" t="s">
        <v>2796</v>
      </c>
      <c r="BH258" s="7"/>
      <c r="BI258" s="7" t="s">
        <v>2816</v>
      </c>
      <c r="BJ258" s="12" t="s">
        <v>718</v>
      </c>
      <c r="BK258" s="12" t="s">
        <v>3463</v>
      </c>
      <c r="BL258" s="12" t="s">
        <v>3464</v>
      </c>
      <c r="BM258" s="7" t="s">
        <v>787</v>
      </c>
      <c r="BN258" s="7"/>
      <c r="BO258" s="12"/>
      <c r="BP258" s="12" t="s">
        <v>3545</v>
      </c>
      <c r="BQ258" s="12">
        <v>2.7317999999999999E-2</v>
      </c>
      <c r="BR258" s="12" t="s">
        <v>3513</v>
      </c>
      <c r="BS258" s="12">
        <v>5.8000000000000003E-2</v>
      </c>
      <c r="BT258" s="12"/>
      <c r="BU258" s="12"/>
      <c r="BV258" s="12" t="s">
        <v>1077</v>
      </c>
      <c r="BW258" s="12" t="s">
        <v>1077</v>
      </c>
      <c r="BX258" s="12" t="s">
        <v>1077</v>
      </c>
      <c r="BY258" s="12">
        <v>0.253</v>
      </c>
      <c r="BZ258" s="12"/>
      <c r="CA258" s="12" t="s">
        <v>1077</v>
      </c>
      <c r="CB258" s="12" t="s">
        <v>1077</v>
      </c>
      <c r="CC258" s="12" t="s">
        <v>1077</v>
      </c>
      <c r="CD258" s="12" t="s">
        <v>1077</v>
      </c>
      <c r="CE258" s="12" t="s">
        <v>1077</v>
      </c>
      <c r="CF258" s="12"/>
      <c r="CG258" s="12"/>
      <c r="CH258" s="12">
        <f>BQ258/BY258</f>
        <v>0.10797628458498024</v>
      </c>
      <c r="CI258" s="12" t="s">
        <v>3553</v>
      </c>
      <c r="CJ258" s="12">
        <v>0.44</v>
      </c>
      <c r="CK258" s="12" t="s">
        <v>3824</v>
      </c>
      <c r="CL258" s="12" t="s">
        <v>1077</v>
      </c>
      <c r="CM258" s="12" t="s">
        <v>1077</v>
      </c>
      <c r="CN258" s="12">
        <v>6.36</v>
      </c>
      <c r="CO258" s="12" t="s">
        <v>1043</v>
      </c>
      <c r="CP258" s="12">
        <v>1</v>
      </c>
      <c r="CQ258" s="12">
        <v>18</v>
      </c>
      <c r="CR258" s="12">
        <v>1</v>
      </c>
      <c r="CS258" s="12">
        <v>454</v>
      </c>
      <c r="CT258" s="12">
        <v>9.0969999999999995</v>
      </c>
      <c r="CU258" s="12">
        <v>0.47099999999999997</v>
      </c>
      <c r="CV258" s="12">
        <f>BS258*(CU258)</f>
        <v>2.7317999999999999E-2</v>
      </c>
      <c r="CW258" s="12"/>
      <c r="CX258" s="57"/>
    </row>
    <row r="259" spans="1:102" ht="16.5" x14ac:dyDescent="0.35">
      <c r="A259" s="56">
        <v>139</v>
      </c>
      <c r="B259" s="12" t="s">
        <v>3154</v>
      </c>
      <c r="C259" s="12">
        <v>139.1</v>
      </c>
      <c r="D259" s="12" t="s">
        <v>2944</v>
      </c>
      <c r="E259" s="12" t="s">
        <v>3370</v>
      </c>
      <c r="F259" s="12">
        <v>3</v>
      </c>
      <c r="G259" s="12" t="s">
        <v>349</v>
      </c>
      <c r="H259" s="12" t="s">
        <v>2804</v>
      </c>
      <c r="I259" s="12" t="s">
        <v>1285</v>
      </c>
      <c r="J259" s="12" t="s">
        <v>556</v>
      </c>
      <c r="K259" s="12"/>
      <c r="L259" s="12" t="s">
        <v>558</v>
      </c>
      <c r="M259" s="12" t="s">
        <v>3261</v>
      </c>
      <c r="N259" s="12" t="s">
        <v>3435</v>
      </c>
      <c r="O259" s="12" t="s">
        <v>3400</v>
      </c>
      <c r="P259" s="12" t="s">
        <v>3401</v>
      </c>
      <c r="Q259" s="12">
        <v>0</v>
      </c>
      <c r="R259" s="12">
        <v>0</v>
      </c>
      <c r="S259" s="12">
        <v>0</v>
      </c>
      <c r="T259" s="12">
        <v>1</v>
      </c>
      <c r="U259" s="12">
        <v>0</v>
      </c>
      <c r="V259" s="12">
        <v>0</v>
      </c>
      <c r="W259" s="12">
        <v>0</v>
      </c>
      <c r="X259" s="12">
        <v>0</v>
      </c>
      <c r="Y259" s="12">
        <v>0</v>
      </c>
      <c r="Z259" s="12">
        <v>0</v>
      </c>
      <c r="AA259" s="12">
        <v>0</v>
      </c>
      <c r="AB259" s="12">
        <v>0</v>
      </c>
      <c r="AC259" s="12">
        <v>1</v>
      </c>
      <c r="AD259" s="12">
        <v>0</v>
      </c>
      <c r="AE259" s="12">
        <v>0</v>
      </c>
      <c r="AF259" s="12">
        <v>0</v>
      </c>
      <c r="AG259" s="12">
        <v>0</v>
      </c>
      <c r="AH259" s="12">
        <v>0</v>
      </c>
      <c r="AI259" s="12">
        <v>0</v>
      </c>
      <c r="AJ259" s="12">
        <v>0</v>
      </c>
      <c r="AK259" s="12">
        <v>0</v>
      </c>
      <c r="AL259" s="12" t="s">
        <v>723</v>
      </c>
      <c r="AM259" s="12" t="s">
        <v>3101</v>
      </c>
      <c r="AN259" s="12" t="s">
        <v>614</v>
      </c>
      <c r="AO259" s="12" t="s">
        <v>3270</v>
      </c>
      <c r="AP259" s="12" t="s">
        <v>3235</v>
      </c>
      <c r="AQ259" s="12">
        <v>120</v>
      </c>
      <c r="AR259" s="12">
        <v>1</v>
      </c>
      <c r="AS259" s="12" t="s">
        <v>555</v>
      </c>
      <c r="AT259" s="12" t="s">
        <v>212</v>
      </c>
      <c r="AU259" s="12">
        <v>0</v>
      </c>
      <c r="AV259" s="12">
        <v>0</v>
      </c>
      <c r="AW259" s="12">
        <v>0</v>
      </c>
      <c r="AX259" s="12">
        <v>1</v>
      </c>
      <c r="AY259" s="7">
        <v>1</v>
      </c>
      <c r="AZ259" s="12">
        <v>1</v>
      </c>
      <c r="BA259" s="12">
        <v>0</v>
      </c>
      <c r="BB259" s="12">
        <v>0</v>
      </c>
      <c r="BC259" s="12">
        <v>0</v>
      </c>
      <c r="BD259" s="12">
        <v>0</v>
      </c>
      <c r="BE259" s="12">
        <v>1</v>
      </c>
      <c r="BF259" s="12" t="s">
        <v>766</v>
      </c>
      <c r="BG259" s="12" t="s">
        <v>799</v>
      </c>
      <c r="BH259" s="12"/>
      <c r="BI259" s="12" t="s">
        <v>3244</v>
      </c>
      <c r="BJ259" s="12" t="s">
        <v>718</v>
      </c>
      <c r="BK259" s="12" t="s">
        <v>3463</v>
      </c>
      <c r="BL259" s="12" t="s">
        <v>3481</v>
      </c>
      <c r="BM259" s="12" t="s">
        <v>787</v>
      </c>
      <c r="BN259" s="7"/>
      <c r="BO259" s="12"/>
      <c r="BP259" s="12" t="s">
        <v>4028</v>
      </c>
      <c r="BQ259" s="12">
        <v>2.29E-2</v>
      </c>
      <c r="BR259" s="12" t="s">
        <v>3429</v>
      </c>
      <c r="BS259" s="12">
        <v>2.29E-2</v>
      </c>
      <c r="BT259" s="12"/>
      <c r="BU259" s="12"/>
      <c r="BV259" s="12"/>
      <c r="BW259" s="12"/>
      <c r="BX259" s="12"/>
      <c r="BY259" s="12">
        <f>BS259/CF259</f>
        <v>0.26877934272300469</v>
      </c>
      <c r="BZ259" s="12" t="s">
        <v>4041</v>
      </c>
      <c r="CA259" s="12"/>
      <c r="CB259" s="12"/>
      <c r="CC259" s="12"/>
      <c r="CD259" s="12"/>
      <c r="CE259" s="12" t="s">
        <v>3110</v>
      </c>
      <c r="CF259" s="12">
        <v>8.5199999999999998E-2</v>
      </c>
      <c r="CG259" s="12"/>
      <c r="CH259" s="12">
        <f>BQ259/BY259</f>
        <v>8.5199999999999998E-2</v>
      </c>
      <c r="CI259" s="12" t="s">
        <v>3553</v>
      </c>
      <c r="CJ259" s="12">
        <v>0.627</v>
      </c>
      <c r="CK259" s="12" t="s">
        <v>3828</v>
      </c>
      <c r="CL259" s="12"/>
      <c r="CM259" s="12"/>
      <c r="CN259" s="12"/>
      <c r="CO259" s="12"/>
      <c r="CP259" s="12">
        <v>1</v>
      </c>
      <c r="CQ259" s="12">
        <v>9</v>
      </c>
      <c r="CR259" s="12">
        <v>1</v>
      </c>
      <c r="CS259" s="12">
        <f>AQ259-(CP259*CQ259)-CR259</f>
        <v>110</v>
      </c>
      <c r="CT259" s="12"/>
      <c r="CU259" s="12"/>
      <c r="CV259" s="12"/>
      <c r="CW259" s="12"/>
      <c r="CX259" s="57"/>
    </row>
    <row r="260" spans="1:102" ht="16.5" x14ac:dyDescent="0.35">
      <c r="A260" s="56">
        <v>24</v>
      </c>
      <c r="B260" s="12" t="s">
        <v>3715</v>
      </c>
      <c r="C260" s="12">
        <v>24.1</v>
      </c>
      <c r="D260" s="12" t="s">
        <v>1784</v>
      </c>
      <c r="E260" s="12" t="s">
        <v>334</v>
      </c>
      <c r="F260" s="12">
        <v>3</v>
      </c>
      <c r="G260" s="12" t="s">
        <v>349</v>
      </c>
      <c r="H260" s="12" t="s">
        <v>2804</v>
      </c>
      <c r="I260" s="12" t="s">
        <v>1285</v>
      </c>
      <c r="J260" s="12" t="s">
        <v>1139</v>
      </c>
      <c r="K260" s="12" t="s">
        <v>576</v>
      </c>
      <c r="L260" s="12" t="s">
        <v>1251</v>
      </c>
      <c r="M260" s="12" t="s">
        <v>3164</v>
      </c>
      <c r="N260" s="12"/>
      <c r="O260" s="12" t="s">
        <v>3400</v>
      </c>
      <c r="P260" s="12" t="s">
        <v>3402</v>
      </c>
      <c r="Q260" s="12">
        <v>1</v>
      </c>
      <c r="R260" s="12">
        <v>0</v>
      </c>
      <c r="S260" s="12">
        <v>0</v>
      </c>
      <c r="T260" s="12">
        <v>0</v>
      </c>
      <c r="U260" s="12">
        <v>0</v>
      </c>
      <c r="V260" s="12">
        <v>0</v>
      </c>
      <c r="W260" s="12">
        <v>0</v>
      </c>
      <c r="X260" s="12">
        <v>0</v>
      </c>
      <c r="Y260" s="12">
        <v>0</v>
      </c>
      <c r="Z260" s="12">
        <v>0</v>
      </c>
      <c r="AA260" s="12">
        <v>0</v>
      </c>
      <c r="AB260" s="12">
        <v>0</v>
      </c>
      <c r="AC260" s="12">
        <v>0</v>
      </c>
      <c r="AD260" s="12">
        <v>0</v>
      </c>
      <c r="AE260" s="12">
        <v>0</v>
      </c>
      <c r="AF260" s="12">
        <v>0</v>
      </c>
      <c r="AG260" s="12">
        <v>0</v>
      </c>
      <c r="AH260" s="12">
        <v>0</v>
      </c>
      <c r="AI260" s="12">
        <v>0</v>
      </c>
      <c r="AJ260" s="12">
        <v>1</v>
      </c>
      <c r="AK260" s="12">
        <v>0</v>
      </c>
      <c r="AL260" s="12" t="s">
        <v>3450</v>
      </c>
      <c r="AM260" s="7" t="s">
        <v>608</v>
      </c>
      <c r="AN260" s="7" t="s">
        <v>648</v>
      </c>
      <c r="AO260" s="7">
        <v>1994</v>
      </c>
      <c r="AP260" s="12" t="s">
        <v>3458</v>
      </c>
      <c r="AQ260" s="12">
        <v>2949</v>
      </c>
      <c r="AR260" s="12">
        <v>1</v>
      </c>
      <c r="AS260" s="12" t="s">
        <v>555</v>
      </c>
      <c r="AT260" s="7" t="s">
        <v>349</v>
      </c>
      <c r="AU260" s="12">
        <v>1</v>
      </c>
      <c r="AV260" s="12">
        <v>0</v>
      </c>
      <c r="AW260" s="12">
        <v>1</v>
      </c>
      <c r="AX260" s="12">
        <v>0</v>
      </c>
      <c r="AY260" s="7">
        <v>0</v>
      </c>
      <c r="AZ260" s="12">
        <v>1</v>
      </c>
      <c r="BA260" s="12">
        <v>1</v>
      </c>
      <c r="BB260" s="12">
        <v>1</v>
      </c>
      <c r="BC260" s="12">
        <v>1</v>
      </c>
      <c r="BD260" s="12">
        <v>0</v>
      </c>
      <c r="BE260" s="12">
        <v>1</v>
      </c>
      <c r="BF260" s="7" t="s">
        <v>766</v>
      </c>
      <c r="BG260" s="7" t="s">
        <v>159</v>
      </c>
      <c r="BH260" s="7"/>
      <c r="BI260" s="7" t="s">
        <v>2806</v>
      </c>
      <c r="BJ260" s="12" t="s">
        <v>3460</v>
      </c>
      <c r="BK260" s="12" t="s">
        <v>1044</v>
      </c>
      <c r="BL260" s="12" t="s">
        <v>3480</v>
      </c>
      <c r="BM260" s="7" t="s">
        <v>787</v>
      </c>
      <c r="BN260" s="7" t="s">
        <v>775</v>
      </c>
      <c r="BO260" s="12"/>
      <c r="BP260" s="12"/>
      <c r="BQ260" s="12"/>
      <c r="BR260" s="12" t="s">
        <v>1077</v>
      </c>
      <c r="BS260" s="12">
        <v>0.04</v>
      </c>
      <c r="BT260" s="12"/>
      <c r="BU260" s="12"/>
      <c r="BV260" s="12" t="s">
        <v>1077</v>
      </c>
      <c r="BW260" s="12" t="s">
        <v>1077</v>
      </c>
      <c r="BX260" s="12" t="s">
        <v>1077</v>
      </c>
      <c r="BY260" s="12">
        <v>0.3</v>
      </c>
      <c r="BZ260" s="12"/>
      <c r="CA260" s="12" t="s">
        <v>1077</v>
      </c>
      <c r="CB260" s="12"/>
      <c r="CC260" s="12"/>
      <c r="CD260" s="12" t="s">
        <v>1077</v>
      </c>
      <c r="CE260" s="12" t="s">
        <v>1077</v>
      </c>
      <c r="CF260" s="12">
        <v>0.23</v>
      </c>
      <c r="CG260" s="12"/>
      <c r="CH260" s="12"/>
      <c r="CI260" s="12"/>
      <c r="CJ260" s="12">
        <v>1.7000000000000001E-2</v>
      </c>
      <c r="CK260" s="12" t="s">
        <v>3828</v>
      </c>
      <c r="CL260" s="12" t="s">
        <v>1077</v>
      </c>
      <c r="CM260" s="12">
        <v>0</v>
      </c>
      <c r="CN260" s="12">
        <v>943.43</v>
      </c>
      <c r="CO260" s="12" t="s">
        <v>3419</v>
      </c>
      <c r="CP260" s="12">
        <v>1</v>
      </c>
      <c r="CQ260" s="12">
        <v>14</v>
      </c>
      <c r="CR260" s="12">
        <v>1</v>
      </c>
      <c r="CS260" s="12">
        <v>2934</v>
      </c>
      <c r="CT260" s="12" t="s">
        <v>718</v>
      </c>
      <c r="CU260" s="12" t="s">
        <v>1077</v>
      </c>
      <c r="CV260" s="12" t="s">
        <v>1077</v>
      </c>
      <c r="CW260" s="12"/>
      <c r="CX260" s="57"/>
    </row>
    <row r="261" spans="1:102" ht="16.5" x14ac:dyDescent="0.35">
      <c r="A261" s="56">
        <v>15</v>
      </c>
      <c r="B261" s="12" t="s">
        <v>3706</v>
      </c>
      <c r="C261" s="12">
        <v>15.27</v>
      </c>
      <c r="D261" s="12" t="s">
        <v>1706</v>
      </c>
      <c r="E261" s="12" t="s">
        <v>307</v>
      </c>
      <c r="F261" s="12">
        <v>3</v>
      </c>
      <c r="G261" s="12" t="s">
        <v>349</v>
      </c>
      <c r="H261" s="12" t="s">
        <v>2804</v>
      </c>
      <c r="I261" s="12" t="s">
        <v>1285</v>
      </c>
      <c r="J261" s="12" t="s">
        <v>556</v>
      </c>
      <c r="K261" s="12" t="s">
        <v>564</v>
      </c>
      <c r="L261" s="12" t="s">
        <v>558</v>
      </c>
      <c r="M261" s="12" t="s">
        <v>3164</v>
      </c>
      <c r="N261" s="12"/>
      <c r="O261" s="12" t="s">
        <v>3400</v>
      </c>
      <c r="P261" s="12" t="s">
        <v>3403</v>
      </c>
      <c r="Q261" s="12">
        <v>1</v>
      </c>
      <c r="R261" s="12">
        <v>0</v>
      </c>
      <c r="S261" s="12">
        <v>0</v>
      </c>
      <c r="T261" s="12">
        <v>0</v>
      </c>
      <c r="U261" s="12">
        <v>0</v>
      </c>
      <c r="V261" s="12">
        <v>0</v>
      </c>
      <c r="W261" s="12">
        <v>0</v>
      </c>
      <c r="X261" s="12">
        <v>0</v>
      </c>
      <c r="Y261" s="12">
        <v>0</v>
      </c>
      <c r="Z261" s="12">
        <v>0</v>
      </c>
      <c r="AA261" s="12">
        <v>0</v>
      </c>
      <c r="AB261" s="12">
        <v>1</v>
      </c>
      <c r="AC261" s="12">
        <v>0</v>
      </c>
      <c r="AD261" s="12">
        <v>0</v>
      </c>
      <c r="AE261" s="12">
        <v>0</v>
      </c>
      <c r="AF261" s="12">
        <v>0</v>
      </c>
      <c r="AG261" s="12">
        <v>0</v>
      </c>
      <c r="AH261" s="12">
        <v>0</v>
      </c>
      <c r="AI261" s="12">
        <v>0</v>
      </c>
      <c r="AJ261" s="12">
        <v>0</v>
      </c>
      <c r="AK261" s="12">
        <v>0</v>
      </c>
      <c r="AL261" s="12" t="s">
        <v>3448</v>
      </c>
      <c r="AM261" s="7" t="s">
        <v>608</v>
      </c>
      <c r="AN261" s="7" t="s">
        <v>634</v>
      </c>
      <c r="AO261" s="7">
        <v>2000</v>
      </c>
      <c r="AP261" s="12" t="s">
        <v>3458</v>
      </c>
      <c r="AQ261" s="12">
        <v>3284</v>
      </c>
      <c r="AR261" s="12">
        <v>2</v>
      </c>
      <c r="AS261" s="12" t="s">
        <v>755</v>
      </c>
      <c r="AT261" s="7" t="s">
        <v>349</v>
      </c>
      <c r="AU261" s="12">
        <v>0</v>
      </c>
      <c r="AV261" s="12">
        <v>0</v>
      </c>
      <c r="AW261" s="12">
        <v>0</v>
      </c>
      <c r="AX261" s="12">
        <v>0</v>
      </c>
      <c r="AY261" s="7">
        <v>0</v>
      </c>
      <c r="AZ261" s="12">
        <v>0</v>
      </c>
      <c r="BA261" s="12">
        <v>1</v>
      </c>
      <c r="BB261" s="12">
        <v>1</v>
      </c>
      <c r="BC261" s="12">
        <v>0</v>
      </c>
      <c r="BD261" s="12">
        <v>0</v>
      </c>
      <c r="BE261" s="12">
        <v>0</v>
      </c>
      <c r="BF261" s="7" t="s">
        <v>3259</v>
      </c>
      <c r="BG261" s="7" t="s">
        <v>817</v>
      </c>
      <c r="BH261" s="7">
        <v>1</v>
      </c>
      <c r="BI261" s="7" t="s">
        <v>3253</v>
      </c>
      <c r="BJ261" s="12" t="s">
        <v>3460</v>
      </c>
      <c r="BK261" s="12" t="s">
        <v>3472</v>
      </c>
      <c r="BL261" s="12" t="s">
        <v>3474</v>
      </c>
      <c r="BM261" s="7" t="s">
        <v>787</v>
      </c>
      <c r="BN261" s="7"/>
      <c r="BO261" s="12"/>
      <c r="BP261" s="12"/>
      <c r="BQ261" s="12"/>
      <c r="BR261" s="12" t="s">
        <v>1077</v>
      </c>
      <c r="BS261" s="12">
        <v>4.7249999999999996</v>
      </c>
      <c r="BT261" s="12"/>
      <c r="BU261" s="12"/>
      <c r="BV261" s="12" t="s">
        <v>1077</v>
      </c>
      <c r="BW261" s="12" t="s">
        <v>1077</v>
      </c>
      <c r="BX261" s="12" t="s">
        <v>1077</v>
      </c>
      <c r="BY261" s="12">
        <v>0.31</v>
      </c>
      <c r="BZ261" s="12"/>
      <c r="CA261" s="12" t="s">
        <v>1077</v>
      </c>
      <c r="CB261" s="12" t="s">
        <v>1077</v>
      </c>
      <c r="CC261" s="12" t="s">
        <v>1077</v>
      </c>
      <c r="CD261" s="12" t="s">
        <v>1077</v>
      </c>
      <c r="CE261" s="12" t="s">
        <v>1077</v>
      </c>
      <c r="CF261" s="12"/>
      <c r="CG261" s="12"/>
      <c r="CH261" s="12"/>
      <c r="CI261" s="12"/>
      <c r="CJ261" s="12">
        <v>0.18</v>
      </c>
      <c r="CK261" s="12" t="s">
        <v>3828</v>
      </c>
      <c r="CL261" s="12" t="s">
        <v>1077</v>
      </c>
      <c r="CM261" s="12" t="s">
        <v>1077</v>
      </c>
      <c r="CN261" s="12" t="s">
        <v>1077</v>
      </c>
      <c r="CO261" s="12" t="s">
        <v>1077</v>
      </c>
      <c r="CP261" s="12">
        <v>1</v>
      </c>
      <c r="CQ261" s="12">
        <v>21</v>
      </c>
      <c r="CR261" s="12">
        <v>1</v>
      </c>
      <c r="CS261" s="12">
        <v>3262</v>
      </c>
      <c r="CT261" s="12" t="s">
        <v>1077</v>
      </c>
      <c r="CU261" s="12">
        <v>2.2699493626680634E-3</v>
      </c>
      <c r="CV261" s="12"/>
      <c r="CW261" s="12"/>
      <c r="CX261" s="57"/>
    </row>
    <row r="262" spans="1:102" ht="16.5" x14ac:dyDescent="0.35">
      <c r="A262" s="56">
        <v>15</v>
      </c>
      <c r="B262" s="12" t="s">
        <v>3706</v>
      </c>
      <c r="C262" s="12">
        <v>15.3</v>
      </c>
      <c r="D262" s="12" t="s">
        <v>1684</v>
      </c>
      <c r="E262" s="12" t="s">
        <v>319</v>
      </c>
      <c r="F262" s="12" t="s">
        <v>4090</v>
      </c>
      <c r="G262" s="12" t="s">
        <v>349</v>
      </c>
      <c r="H262" s="12" t="s">
        <v>2804</v>
      </c>
      <c r="I262" s="12" t="s">
        <v>1285</v>
      </c>
      <c r="J262" s="12" t="s">
        <v>556</v>
      </c>
      <c r="K262" s="12" t="s">
        <v>564</v>
      </c>
      <c r="L262" s="12" t="s">
        <v>558</v>
      </c>
      <c r="M262" s="12" t="s">
        <v>3164</v>
      </c>
      <c r="N262" s="12"/>
      <c r="O262" s="12" t="s">
        <v>3400</v>
      </c>
      <c r="P262" s="12" t="s">
        <v>3403</v>
      </c>
      <c r="Q262" s="12">
        <v>1</v>
      </c>
      <c r="R262" s="12">
        <v>0</v>
      </c>
      <c r="S262" s="12">
        <v>0</v>
      </c>
      <c r="T262" s="12">
        <v>0</v>
      </c>
      <c r="U262" s="12">
        <v>0</v>
      </c>
      <c r="V262" s="12">
        <v>0</v>
      </c>
      <c r="W262" s="12">
        <v>0</v>
      </c>
      <c r="X262" s="12">
        <v>0</v>
      </c>
      <c r="Y262" s="12">
        <v>0</v>
      </c>
      <c r="Z262" s="12">
        <v>0</v>
      </c>
      <c r="AA262" s="12">
        <v>0</v>
      </c>
      <c r="AB262" s="12">
        <v>1</v>
      </c>
      <c r="AC262" s="12">
        <v>0</v>
      </c>
      <c r="AD262" s="12">
        <v>0</v>
      </c>
      <c r="AE262" s="12">
        <v>0</v>
      </c>
      <c r="AF262" s="12">
        <v>0</v>
      </c>
      <c r="AG262" s="12">
        <v>0</v>
      </c>
      <c r="AH262" s="12">
        <v>0</v>
      </c>
      <c r="AI262" s="12">
        <v>0</v>
      </c>
      <c r="AJ262" s="12">
        <v>0</v>
      </c>
      <c r="AK262" s="12">
        <v>0</v>
      </c>
      <c r="AL262" s="12" t="s">
        <v>3448</v>
      </c>
      <c r="AM262" s="7" t="s">
        <v>608</v>
      </c>
      <c r="AN262" s="7" t="s">
        <v>636</v>
      </c>
      <c r="AO262" s="7">
        <v>2000</v>
      </c>
      <c r="AP262" s="12" t="s">
        <v>3458</v>
      </c>
      <c r="AQ262" s="12">
        <v>385</v>
      </c>
      <c r="AR262" s="12">
        <v>2</v>
      </c>
      <c r="AS262" s="12" t="s">
        <v>755</v>
      </c>
      <c r="AT262" s="7" t="s">
        <v>212</v>
      </c>
      <c r="AU262" s="12">
        <v>0</v>
      </c>
      <c r="AV262" s="12">
        <v>0</v>
      </c>
      <c r="AW262" s="12">
        <v>0</v>
      </c>
      <c r="AX262" s="12">
        <v>0</v>
      </c>
      <c r="AY262" s="7">
        <v>0</v>
      </c>
      <c r="AZ262" s="12">
        <v>0</v>
      </c>
      <c r="BA262" s="12">
        <v>1</v>
      </c>
      <c r="BB262" s="12">
        <v>1</v>
      </c>
      <c r="BC262" s="12">
        <v>0</v>
      </c>
      <c r="BD262" s="12">
        <v>0</v>
      </c>
      <c r="BE262" s="12">
        <v>0</v>
      </c>
      <c r="BF262" s="7" t="s">
        <v>2820</v>
      </c>
      <c r="BG262" s="7" t="s">
        <v>815</v>
      </c>
      <c r="BH262" s="7">
        <v>1</v>
      </c>
      <c r="BI262" s="7" t="s">
        <v>3257</v>
      </c>
      <c r="BJ262" s="12" t="s">
        <v>3460</v>
      </c>
      <c r="BK262" s="12" t="s">
        <v>3472</v>
      </c>
      <c r="BL262" s="12" t="s">
        <v>3474</v>
      </c>
      <c r="BM262" s="7" t="s">
        <v>787</v>
      </c>
      <c r="BN262" s="7"/>
      <c r="BO262" s="12"/>
      <c r="BP262" s="12"/>
      <c r="BQ262" s="12"/>
      <c r="BR262" s="12" t="s">
        <v>1077</v>
      </c>
      <c r="BS262" s="12">
        <v>3.3109999999999999</v>
      </c>
      <c r="BT262" s="12"/>
      <c r="BU262" s="12"/>
      <c r="BV262" s="12" t="s">
        <v>1077</v>
      </c>
      <c r="BW262" s="12" t="s">
        <v>1077</v>
      </c>
      <c r="BX262" s="12" t="s">
        <v>1077</v>
      </c>
      <c r="BY262" s="12">
        <v>0.33</v>
      </c>
      <c r="BZ262" s="12"/>
      <c r="CA262" s="12" t="s">
        <v>1077</v>
      </c>
      <c r="CB262" s="12" t="s">
        <v>1077</v>
      </c>
      <c r="CC262" s="12" t="s">
        <v>1077</v>
      </c>
      <c r="CD262" s="12" t="s">
        <v>1077</v>
      </c>
      <c r="CE262" s="12" t="s">
        <v>1077</v>
      </c>
      <c r="CF262" s="12"/>
      <c r="CG262" s="12"/>
      <c r="CH262" s="12"/>
      <c r="CI262" s="12"/>
      <c r="CJ262" s="12">
        <v>0.106</v>
      </c>
      <c r="CK262" s="12" t="s">
        <v>3828</v>
      </c>
      <c r="CL262" s="12" t="s">
        <v>1077</v>
      </c>
      <c r="CM262" s="12" t="s">
        <v>1077</v>
      </c>
      <c r="CN262" s="12" t="s">
        <v>1077</v>
      </c>
      <c r="CO262" s="12" t="s">
        <v>1077</v>
      </c>
      <c r="CP262" s="12">
        <v>1</v>
      </c>
      <c r="CQ262" s="12">
        <v>15</v>
      </c>
      <c r="CR262" s="12">
        <v>1</v>
      </c>
      <c r="CS262" s="12">
        <v>369</v>
      </c>
      <c r="CT262" s="12" t="s">
        <v>1077</v>
      </c>
      <c r="CU262" s="12">
        <v>7.8051335777894179E-2</v>
      </c>
      <c r="CV262" s="12"/>
      <c r="CW262" s="12"/>
      <c r="CX262" s="57"/>
    </row>
    <row r="263" spans="1:102" ht="16.5" x14ac:dyDescent="0.35">
      <c r="A263" s="56">
        <v>24</v>
      </c>
      <c r="B263" s="12" t="s">
        <v>3715</v>
      </c>
      <c r="C263" s="12">
        <v>24.2</v>
      </c>
      <c r="D263" s="12" t="s">
        <v>1782</v>
      </c>
      <c r="E263" s="12" t="s">
        <v>334</v>
      </c>
      <c r="F263" s="12">
        <v>3</v>
      </c>
      <c r="G263" s="12" t="s">
        <v>349</v>
      </c>
      <c r="H263" s="12" t="s">
        <v>2804</v>
      </c>
      <c r="I263" s="12" t="s">
        <v>1285</v>
      </c>
      <c r="J263" s="12" t="s">
        <v>1139</v>
      </c>
      <c r="K263" s="12" t="s">
        <v>576</v>
      </c>
      <c r="L263" s="12" t="s">
        <v>1251</v>
      </c>
      <c r="M263" s="12" t="s">
        <v>3164</v>
      </c>
      <c r="N263" s="12"/>
      <c r="O263" s="12" t="s">
        <v>3400</v>
      </c>
      <c r="P263" s="12" t="s">
        <v>3402</v>
      </c>
      <c r="Q263" s="12">
        <v>1</v>
      </c>
      <c r="R263" s="12">
        <v>0</v>
      </c>
      <c r="S263" s="12">
        <v>0</v>
      </c>
      <c r="T263" s="12">
        <v>0</v>
      </c>
      <c r="U263" s="12">
        <v>0</v>
      </c>
      <c r="V263" s="12">
        <v>0</v>
      </c>
      <c r="W263" s="12">
        <v>0</v>
      </c>
      <c r="X263" s="12">
        <v>0</v>
      </c>
      <c r="Y263" s="12">
        <v>0</v>
      </c>
      <c r="Z263" s="12">
        <v>0</v>
      </c>
      <c r="AA263" s="12">
        <v>0</v>
      </c>
      <c r="AB263" s="12">
        <v>0</v>
      </c>
      <c r="AC263" s="12">
        <v>0</v>
      </c>
      <c r="AD263" s="12">
        <v>0</v>
      </c>
      <c r="AE263" s="12">
        <v>0</v>
      </c>
      <c r="AF263" s="12">
        <v>0</v>
      </c>
      <c r="AG263" s="12">
        <v>0</v>
      </c>
      <c r="AH263" s="12">
        <v>0</v>
      </c>
      <c r="AI263" s="12">
        <v>0</v>
      </c>
      <c r="AJ263" s="12">
        <v>1</v>
      </c>
      <c r="AK263" s="12">
        <v>0</v>
      </c>
      <c r="AL263" s="12" t="s">
        <v>3450</v>
      </c>
      <c r="AM263" s="7" t="s">
        <v>608</v>
      </c>
      <c r="AN263" s="7" t="s">
        <v>648</v>
      </c>
      <c r="AO263" s="7">
        <v>1994</v>
      </c>
      <c r="AP263" s="12" t="s">
        <v>3458</v>
      </c>
      <c r="AQ263" s="12">
        <v>2572</v>
      </c>
      <c r="AR263" s="12">
        <v>1</v>
      </c>
      <c r="AS263" s="12" t="s">
        <v>555</v>
      </c>
      <c r="AT263" s="7" t="s">
        <v>349</v>
      </c>
      <c r="AU263" s="12">
        <v>1</v>
      </c>
      <c r="AV263" s="12">
        <v>0</v>
      </c>
      <c r="AW263" s="12">
        <v>1</v>
      </c>
      <c r="AX263" s="12">
        <v>0</v>
      </c>
      <c r="AY263" s="7">
        <v>0</v>
      </c>
      <c r="AZ263" s="12">
        <v>1</v>
      </c>
      <c r="BA263" s="12">
        <v>1</v>
      </c>
      <c r="BB263" s="12">
        <v>1</v>
      </c>
      <c r="BC263" s="12">
        <v>1</v>
      </c>
      <c r="BD263" s="12">
        <v>0</v>
      </c>
      <c r="BE263" s="12">
        <v>1</v>
      </c>
      <c r="BF263" s="7" t="s">
        <v>766</v>
      </c>
      <c r="BG263" s="7" t="s">
        <v>832</v>
      </c>
      <c r="BH263" s="7"/>
      <c r="BI263" s="7" t="s">
        <v>2806</v>
      </c>
      <c r="BJ263" s="12" t="s">
        <v>3460</v>
      </c>
      <c r="BK263" s="12" t="s">
        <v>1044</v>
      </c>
      <c r="BL263" s="12" t="s">
        <v>3480</v>
      </c>
      <c r="BM263" s="7" t="s">
        <v>787</v>
      </c>
      <c r="BN263" s="7" t="s">
        <v>775</v>
      </c>
      <c r="BO263" s="12"/>
      <c r="BP263" s="12"/>
      <c r="BQ263" s="12"/>
      <c r="BR263" s="12" t="s">
        <v>1077</v>
      </c>
      <c r="BS263" s="12">
        <v>0.02</v>
      </c>
      <c r="BT263" s="12"/>
      <c r="BU263" s="12"/>
      <c r="BV263" s="12" t="s">
        <v>1077</v>
      </c>
      <c r="BW263" s="12" t="s">
        <v>1077</v>
      </c>
      <c r="BX263" s="12" t="s">
        <v>1077</v>
      </c>
      <c r="BY263" s="12">
        <v>0.33</v>
      </c>
      <c r="BZ263" s="12"/>
      <c r="CA263" s="12" t="s">
        <v>1077</v>
      </c>
      <c r="CB263" s="12"/>
      <c r="CC263" s="12"/>
      <c r="CD263" s="12" t="s">
        <v>1077</v>
      </c>
      <c r="CE263" s="12" t="s">
        <v>1077</v>
      </c>
      <c r="CF263" s="12">
        <v>0.33</v>
      </c>
      <c r="CG263" s="12"/>
      <c r="CH263" s="12"/>
      <c r="CI263" s="12"/>
      <c r="CJ263" s="12">
        <v>2.7699999999999999E-2</v>
      </c>
      <c r="CK263" s="12" t="s">
        <v>3828</v>
      </c>
      <c r="CL263" s="12" t="s">
        <v>1077</v>
      </c>
      <c r="CM263" s="12">
        <v>0</v>
      </c>
      <c r="CN263" s="12">
        <v>401.58</v>
      </c>
      <c r="CO263" s="12" t="s">
        <v>3419</v>
      </c>
      <c r="CP263" s="12">
        <v>1</v>
      </c>
      <c r="CQ263" s="12">
        <v>14</v>
      </c>
      <c r="CR263" s="12">
        <v>1</v>
      </c>
      <c r="CS263" s="12">
        <v>2557</v>
      </c>
      <c r="CT263" s="12" t="s">
        <v>718</v>
      </c>
      <c r="CU263" s="12" t="s">
        <v>1077</v>
      </c>
      <c r="CV263" s="12" t="s">
        <v>1077</v>
      </c>
      <c r="CW263" s="12"/>
      <c r="CX263" s="57"/>
    </row>
    <row r="264" spans="1:102" ht="16.5" x14ac:dyDescent="0.35">
      <c r="A264" s="56">
        <v>65</v>
      </c>
      <c r="B264" s="12" t="s">
        <v>3754</v>
      </c>
      <c r="C264" s="12">
        <v>65.3</v>
      </c>
      <c r="D264" s="12" t="s">
        <v>2303</v>
      </c>
      <c r="E264" s="12" t="s">
        <v>432</v>
      </c>
      <c r="F264" s="12">
        <v>3</v>
      </c>
      <c r="G264" s="12" t="s">
        <v>349</v>
      </c>
      <c r="H264" s="12" t="s">
        <v>2804</v>
      </c>
      <c r="I264" s="12" t="s">
        <v>1285</v>
      </c>
      <c r="J264" s="12" t="s">
        <v>556</v>
      </c>
      <c r="K264" s="12" t="s">
        <v>562</v>
      </c>
      <c r="L264" s="12" t="s">
        <v>558</v>
      </c>
      <c r="M264" s="12" t="s">
        <v>3237</v>
      </c>
      <c r="N264" s="12" t="s">
        <v>3435</v>
      </c>
      <c r="O264" s="12" t="s">
        <v>3400</v>
      </c>
      <c r="P264" s="12" t="s">
        <v>3401</v>
      </c>
      <c r="Q264" s="12">
        <v>0</v>
      </c>
      <c r="R264" s="12">
        <v>0</v>
      </c>
      <c r="S264" s="12">
        <v>0</v>
      </c>
      <c r="T264" s="12">
        <v>0</v>
      </c>
      <c r="U264" s="12">
        <v>0</v>
      </c>
      <c r="V264" s="12">
        <v>0</v>
      </c>
      <c r="W264" s="12">
        <v>1</v>
      </c>
      <c r="X264" s="12">
        <v>0</v>
      </c>
      <c r="Y264" s="12">
        <v>0</v>
      </c>
      <c r="Z264" s="12">
        <v>0</v>
      </c>
      <c r="AA264" s="12">
        <v>0</v>
      </c>
      <c r="AB264" s="12">
        <v>0</v>
      </c>
      <c r="AC264" s="12">
        <v>1</v>
      </c>
      <c r="AD264" s="12">
        <v>0</v>
      </c>
      <c r="AE264" s="12">
        <v>0</v>
      </c>
      <c r="AF264" s="12">
        <v>0</v>
      </c>
      <c r="AG264" s="12">
        <v>0</v>
      </c>
      <c r="AH264" s="12">
        <v>0</v>
      </c>
      <c r="AI264" s="12">
        <v>0</v>
      </c>
      <c r="AJ264" s="12">
        <v>0</v>
      </c>
      <c r="AK264" s="12">
        <v>0</v>
      </c>
      <c r="AL264" s="12" t="s">
        <v>607</v>
      </c>
      <c r="AM264" s="7" t="s">
        <v>668</v>
      </c>
      <c r="AN264" s="7" t="s">
        <v>628</v>
      </c>
      <c r="AO264" s="7">
        <v>2010</v>
      </c>
      <c r="AP264" s="12" t="s">
        <v>3235</v>
      </c>
      <c r="AQ264" s="12">
        <v>473</v>
      </c>
      <c r="AR264" s="12">
        <v>1</v>
      </c>
      <c r="AS264" s="12" t="s">
        <v>555</v>
      </c>
      <c r="AT264" s="7" t="s">
        <v>212</v>
      </c>
      <c r="AU264" s="12">
        <v>1</v>
      </c>
      <c r="AV264" s="12">
        <v>0</v>
      </c>
      <c r="AW264" s="12">
        <v>0</v>
      </c>
      <c r="AX264" s="12">
        <v>0</v>
      </c>
      <c r="AY264" s="7">
        <v>1</v>
      </c>
      <c r="AZ264" s="12">
        <v>0</v>
      </c>
      <c r="BA264" s="12">
        <v>0</v>
      </c>
      <c r="BB264" s="12">
        <v>0</v>
      </c>
      <c r="BC264" s="12">
        <v>1</v>
      </c>
      <c r="BD264" s="12">
        <v>0</v>
      </c>
      <c r="BE264" s="12">
        <v>0</v>
      </c>
      <c r="BF264" s="7" t="s">
        <v>772</v>
      </c>
      <c r="BG264" s="7" t="s">
        <v>2796</v>
      </c>
      <c r="BH264" s="7"/>
      <c r="BI264" s="7" t="s">
        <v>2816</v>
      </c>
      <c r="BJ264" s="12" t="s">
        <v>718</v>
      </c>
      <c r="BK264" s="12" t="s">
        <v>3463</v>
      </c>
      <c r="BL264" s="12" t="s">
        <v>3481</v>
      </c>
      <c r="BM264" s="7" t="s">
        <v>787</v>
      </c>
      <c r="BN264" s="7"/>
      <c r="BO264" s="12"/>
      <c r="BP264" s="12" t="s">
        <v>3545</v>
      </c>
      <c r="BQ264" s="12">
        <v>1.7399999999999999E-2</v>
      </c>
      <c r="BR264" s="12" t="s">
        <v>3513</v>
      </c>
      <c r="BS264" s="12">
        <v>8.6999999999999994E-2</v>
      </c>
      <c r="BT264" s="12"/>
      <c r="BU264" s="12"/>
      <c r="BV264" s="12" t="s">
        <v>1077</v>
      </c>
      <c r="BW264" s="12" t="s">
        <v>1077</v>
      </c>
      <c r="BX264" s="12" t="s">
        <v>1077</v>
      </c>
      <c r="BY264" s="12">
        <v>0.34</v>
      </c>
      <c r="BZ264" s="12"/>
      <c r="CA264" s="12" t="s">
        <v>1077</v>
      </c>
      <c r="CB264" s="12" t="s">
        <v>1077</v>
      </c>
      <c r="CC264" s="12" t="s">
        <v>1077</v>
      </c>
      <c r="CD264" s="12" t="s">
        <v>1077</v>
      </c>
      <c r="CE264" s="12" t="s">
        <v>1077</v>
      </c>
      <c r="CF264" s="12"/>
      <c r="CG264" s="12"/>
      <c r="CH264" s="12">
        <f>BQ264/BY264</f>
        <v>5.1176470588235289E-2</v>
      </c>
      <c r="CI264" s="12" t="s">
        <v>3553</v>
      </c>
      <c r="CJ264" s="12">
        <v>0.379</v>
      </c>
      <c r="CK264" s="12" t="s">
        <v>3824</v>
      </c>
      <c r="CL264" s="12" t="s">
        <v>1077</v>
      </c>
      <c r="CM264" s="12" t="s">
        <v>1077</v>
      </c>
      <c r="CN264" s="12">
        <v>2.63</v>
      </c>
      <c r="CO264" s="12" t="s">
        <v>1043</v>
      </c>
      <c r="CP264" s="12">
        <v>1</v>
      </c>
      <c r="CQ264" s="12">
        <v>18</v>
      </c>
      <c r="CR264" s="12">
        <v>1</v>
      </c>
      <c r="CS264" s="12">
        <v>454</v>
      </c>
      <c r="CT264" s="12">
        <v>9.3689999999999998</v>
      </c>
      <c r="CU264" s="12">
        <v>0.2</v>
      </c>
      <c r="CV264" s="12">
        <f>BS264*(CU264)</f>
        <v>1.7399999999999999E-2</v>
      </c>
      <c r="CW264" s="12"/>
      <c r="CX264" s="57"/>
    </row>
    <row r="265" spans="1:102" ht="16.5" x14ac:dyDescent="0.35">
      <c r="A265" s="56">
        <v>131</v>
      </c>
      <c r="B265" s="12" t="s">
        <v>3287</v>
      </c>
      <c r="C265" s="12">
        <v>131.19999999999999</v>
      </c>
      <c r="D265" s="12" t="s">
        <v>3309</v>
      </c>
      <c r="E265" s="12" t="s">
        <v>3296</v>
      </c>
      <c r="F265" s="12" t="s">
        <v>3916</v>
      </c>
      <c r="G265" s="12" t="s">
        <v>349</v>
      </c>
      <c r="H265" s="12" t="s">
        <v>2804</v>
      </c>
      <c r="I265" s="12" t="s">
        <v>1285</v>
      </c>
      <c r="J265" s="12" t="s">
        <v>1222</v>
      </c>
      <c r="K265" s="12" t="s">
        <v>564</v>
      </c>
      <c r="L265" s="12" t="s">
        <v>567</v>
      </c>
      <c r="M265" s="12" t="s">
        <v>3164</v>
      </c>
      <c r="N265" s="12"/>
      <c r="O265" s="12" t="s">
        <v>3400</v>
      </c>
      <c r="P265" s="12" t="s">
        <v>3402</v>
      </c>
      <c r="Q265" s="12">
        <v>1</v>
      </c>
      <c r="R265" s="12">
        <v>0</v>
      </c>
      <c r="S265" s="12">
        <v>0</v>
      </c>
      <c r="T265" s="12">
        <v>0</v>
      </c>
      <c r="U265" s="12">
        <v>0</v>
      </c>
      <c r="V265" s="12">
        <v>0</v>
      </c>
      <c r="W265" s="12">
        <v>0</v>
      </c>
      <c r="X265" s="12">
        <v>0</v>
      </c>
      <c r="Y265" s="12">
        <v>0</v>
      </c>
      <c r="Z265" s="12">
        <v>0</v>
      </c>
      <c r="AA265" s="12">
        <v>0</v>
      </c>
      <c r="AB265" s="12">
        <v>0</v>
      </c>
      <c r="AC265" s="12">
        <v>0</v>
      </c>
      <c r="AD265" s="12">
        <v>0</v>
      </c>
      <c r="AE265" s="12">
        <v>0</v>
      </c>
      <c r="AF265" s="12">
        <v>0</v>
      </c>
      <c r="AG265" s="12">
        <v>0</v>
      </c>
      <c r="AH265" s="12">
        <v>0</v>
      </c>
      <c r="AI265" s="12">
        <v>0</v>
      </c>
      <c r="AJ265" s="12">
        <v>1</v>
      </c>
      <c r="AK265" s="12">
        <v>0</v>
      </c>
      <c r="AL265" s="12" t="s">
        <v>3450</v>
      </c>
      <c r="AM265" s="12" t="s">
        <v>608</v>
      </c>
      <c r="AN265" s="12" t="s">
        <v>727</v>
      </c>
      <c r="AO265" s="12">
        <v>1991</v>
      </c>
      <c r="AP265" s="12" t="s">
        <v>3458</v>
      </c>
      <c r="AQ265" s="12">
        <v>1036</v>
      </c>
      <c r="AR265" s="12">
        <v>1</v>
      </c>
      <c r="AS265" s="12" t="s">
        <v>555</v>
      </c>
      <c r="AT265" s="12" t="s">
        <v>349</v>
      </c>
      <c r="AU265" s="12">
        <v>1</v>
      </c>
      <c r="AV265" s="12">
        <v>1</v>
      </c>
      <c r="AW265" s="12">
        <v>1</v>
      </c>
      <c r="AX265" s="12">
        <v>0</v>
      </c>
      <c r="AY265" s="12">
        <v>0</v>
      </c>
      <c r="AZ265" s="12">
        <v>0</v>
      </c>
      <c r="BA265" s="12">
        <v>1</v>
      </c>
      <c r="BB265" s="12">
        <v>1</v>
      </c>
      <c r="BC265" s="12">
        <v>1</v>
      </c>
      <c r="BD265" s="12">
        <v>1</v>
      </c>
      <c r="BE265" s="12">
        <v>1</v>
      </c>
      <c r="BF265" s="12" t="s">
        <v>766</v>
      </c>
      <c r="BG265" s="12" t="s">
        <v>3292</v>
      </c>
      <c r="BH265" s="12"/>
      <c r="BI265" s="12" t="s">
        <v>2806</v>
      </c>
      <c r="BJ265" s="12" t="s">
        <v>3395</v>
      </c>
      <c r="BK265" s="12" t="s">
        <v>1044</v>
      </c>
      <c r="BL265" s="12" t="s">
        <v>3480</v>
      </c>
      <c r="BM265" s="12" t="s">
        <v>3493</v>
      </c>
      <c r="BN265" s="12" t="s">
        <v>3316</v>
      </c>
      <c r="BO265" s="12"/>
      <c r="BP265" s="12" t="s">
        <v>3547</v>
      </c>
      <c r="BQ265" s="12">
        <v>2.7E-2</v>
      </c>
      <c r="BR265" s="12" t="s">
        <v>3528</v>
      </c>
      <c r="BS265" s="12">
        <v>2.0000000000000001E-4</v>
      </c>
      <c r="BT265" s="12">
        <f>EXP(Table2[[#This Row],[b_mag_LOR]])</f>
        <v>1.0002000200013335</v>
      </c>
      <c r="BU265" s="12"/>
      <c r="BV265" s="12" t="s">
        <v>3415</v>
      </c>
      <c r="BW265" s="12"/>
      <c r="BX265" s="12"/>
      <c r="BY265" s="12">
        <v>0.34</v>
      </c>
      <c r="BZ265" s="12"/>
      <c r="CA265" s="12"/>
      <c r="CB265" s="12"/>
      <c r="CC265" s="12"/>
      <c r="CD265" s="12"/>
      <c r="CE265" s="12" t="s">
        <v>3110</v>
      </c>
      <c r="CF265" s="12"/>
      <c r="CG265" s="12"/>
      <c r="CH265" s="12">
        <f>ABS(BQ265/BY265)</f>
        <v>7.9411764705882348E-2</v>
      </c>
      <c r="CI265" s="12" t="s">
        <v>3553</v>
      </c>
      <c r="CJ265" s="12">
        <v>0.26500000000000001</v>
      </c>
      <c r="CK265" s="12" t="s">
        <v>3832</v>
      </c>
      <c r="CL265" s="12"/>
      <c r="CM265" s="12"/>
      <c r="CN265" s="12"/>
      <c r="CO265" s="12"/>
      <c r="CP265" s="12"/>
      <c r="CQ265" s="12"/>
      <c r="CR265" s="12"/>
      <c r="CS265" s="12"/>
      <c r="CT265" s="12">
        <v>0.158</v>
      </c>
      <c r="CU265" s="12">
        <v>135</v>
      </c>
      <c r="CV265" s="12">
        <f>BS265*CU265*(1-CT265)</f>
        <v>2.2733999999999997E-2</v>
      </c>
      <c r="CW265" s="12"/>
      <c r="CX265" s="57"/>
    </row>
    <row r="266" spans="1:102" ht="16.5" x14ac:dyDescent="0.35">
      <c r="A266" s="56">
        <v>15</v>
      </c>
      <c r="B266" s="12" t="s">
        <v>3706</v>
      </c>
      <c r="C266" s="12">
        <v>15.26</v>
      </c>
      <c r="D266" s="12" t="s">
        <v>1695</v>
      </c>
      <c r="E266" s="12" t="s">
        <v>306</v>
      </c>
      <c r="F266" s="12">
        <v>3</v>
      </c>
      <c r="G266" s="12" t="s">
        <v>349</v>
      </c>
      <c r="H266" s="12" t="s">
        <v>2804</v>
      </c>
      <c r="I266" s="12" t="s">
        <v>1285</v>
      </c>
      <c r="J266" s="12" t="s">
        <v>556</v>
      </c>
      <c r="K266" s="12" t="s">
        <v>564</v>
      </c>
      <c r="L266" s="12" t="s">
        <v>558</v>
      </c>
      <c r="M266" s="12" t="s">
        <v>3164</v>
      </c>
      <c r="N266" s="12"/>
      <c r="O266" s="12" t="s">
        <v>3400</v>
      </c>
      <c r="P266" s="12" t="s">
        <v>3403</v>
      </c>
      <c r="Q266" s="12">
        <v>1</v>
      </c>
      <c r="R266" s="12">
        <v>0</v>
      </c>
      <c r="S266" s="12">
        <v>0</v>
      </c>
      <c r="T266" s="12">
        <v>0</v>
      </c>
      <c r="U266" s="12">
        <v>0</v>
      </c>
      <c r="V266" s="12">
        <v>0</v>
      </c>
      <c r="W266" s="12">
        <v>0</v>
      </c>
      <c r="X266" s="12">
        <v>0</v>
      </c>
      <c r="Y266" s="12">
        <v>0</v>
      </c>
      <c r="Z266" s="12">
        <v>0</v>
      </c>
      <c r="AA266" s="12">
        <v>0</v>
      </c>
      <c r="AB266" s="12">
        <v>1</v>
      </c>
      <c r="AC266" s="12">
        <v>0</v>
      </c>
      <c r="AD266" s="12">
        <v>0</v>
      </c>
      <c r="AE266" s="12">
        <v>0</v>
      </c>
      <c r="AF266" s="12">
        <v>0</v>
      </c>
      <c r="AG266" s="12">
        <v>0</v>
      </c>
      <c r="AH266" s="12">
        <v>0</v>
      </c>
      <c r="AI266" s="12">
        <v>0</v>
      </c>
      <c r="AJ266" s="12">
        <v>0</v>
      </c>
      <c r="AK266" s="12">
        <v>0</v>
      </c>
      <c r="AL266" s="12" t="s">
        <v>3448</v>
      </c>
      <c r="AM266" s="7" t="s">
        <v>608</v>
      </c>
      <c r="AN266" s="7" t="s">
        <v>633</v>
      </c>
      <c r="AO266" s="7">
        <v>2000</v>
      </c>
      <c r="AP266" s="12" t="s">
        <v>3458</v>
      </c>
      <c r="AQ266" s="12">
        <v>5680</v>
      </c>
      <c r="AR266" s="12">
        <v>2</v>
      </c>
      <c r="AS266" s="12" t="s">
        <v>755</v>
      </c>
      <c r="AT266" s="7" t="s">
        <v>349</v>
      </c>
      <c r="AU266" s="12">
        <v>0</v>
      </c>
      <c r="AV266" s="12">
        <v>0</v>
      </c>
      <c r="AW266" s="12">
        <v>0</v>
      </c>
      <c r="AX266" s="12">
        <v>0</v>
      </c>
      <c r="AY266" s="7">
        <v>0</v>
      </c>
      <c r="AZ266" s="12">
        <v>0</v>
      </c>
      <c r="BA266" s="12">
        <v>1</v>
      </c>
      <c r="BB266" s="12">
        <v>1</v>
      </c>
      <c r="BC266" s="12">
        <v>0</v>
      </c>
      <c r="BD266" s="12">
        <v>0</v>
      </c>
      <c r="BE266" s="12">
        <v>0</v>
      </c>
      <c r="BF266" s="7" t="s">
        <v>3259</v>
      </c>
      <c r="BG266" s="7" t="s">
        <v>817</v>
      </c>
      <c r="BH266" s="7">
        <v>1</v>
      </c>
      <c r="BI266" s="7" t="s">
        <v>3253</v>
      </c>
      <c r="BJ266" s="12" t="s">
        <v>3460</v>
      </c>
      <c r="BK266" s="12" t="s">
        <v>3472</v>
      </c>
      <c r="BL266" s="12" t="s">
        <v>3474</v>
      </c>
      <c r="BM266" s="7" t="s">
        <v>787</v>
      </c>
      <c r="BN266" s="7"/>
      <c r="BO266" s="12"/>
      <c r="BP266" s="12"/>
      <c r="BQ266" s="12"/>
      <c r="BR266" s="12" t="s">
        <v>1077</v>
      </c>
      <c r="BS266" s="12">
        <v>6.0119999999999996</v>
      </c>
      <c r="BT266" s="12"/>
      <c r="BU266" s="12"/>
      <c r="BV266" s="12" t="s">
        <v>1077</v>
      </c>
      <c r="BW266" s="12" t="s">
        <v>1077</v>
      </c>
      <c r="BX266" s="12" t="s">
        <v>1077</v>
      </c>
      <c r="BY266" s="12">
        <v>0.35</v>
      </c>
      <c r="BZ266" s="12"/>
      <c r="CA266" s="12" t="s">
        <v>1077</v>
      </c>
      <c r="CB266" s="12" t="s">
        <v>1077</v>
      </c>
      <c r="CC266" s="12" t="s">
        <v>1077</v>
      </c>
      <c r="CD266" s="12" t="s">
        <v>1077</v>
      </c>
      <c r="CE266" s="12" t="s">
        <v>1077</v>
      </c>
      <c r="CF266" s="12"/>
      <c r="CG266" s="12"/>
      <c r="CH266" s="12"/>
      <c r="CI266" s="12"/>
      <c r="CJ266" s="12">
        <v>0.13</v>
      </c>
      <c r="CK266" s="12" t="s">
        <v>3828</v>
      </c>
      <c r="CL266" s="12" t="s">
        <v>1077</v>
      </c>
      <c r="CM266" s="12" t="s">
        <v>1077</v>
      </c>
      <c r="CN266" s="12" t="s">
        <v>1077</v>
      </c>
      <c r="CO266" s="12" t="s">
        <v>1077</v>
      </c>
      <c r="CP266" s="12">
        <v>1</v>
      </c>
      <c r="CQ266" s="12">
        <v>24</v>
      </c>
      <c r="CR266" s="12">
        <v>1</v>
      </c>
      <c r="CS266" s="12">
        <v>5655</v>
      </c>
      <c r="CT266" s="12" t="s">
        <v>1077</v>
      </c>
      <c r="CU266" s="12">
        <v>2.2699493626680634E-3</v>
      </c>
      <c r="CV266" s="12"/>
      <c r="CW266" s="12"/>
      <c r="CX266" s="57"/>
    </row>
    <row r="267" spans="1:102" ht="16.5" x14ac:dyDescent="0.35">
      <c r="A267" s="56">
        <v>15</v>
      </c>
      <c r="B267" s="12" t="s">
        <v>3706</v>
      </c>
      <c r="C267" s="12">
        <v>15.3</v>
      </c>
      <c r="D267" s="12" t="s">
        <v>1737</v>
      </c>
      <c r="E267" s="12" t="s">
        <v>319</v>
      </c>
      <c r="F267" s="12">
        <v>3</v>
      </c>
      <c r="G267" s="12" t="s">
        <v>349</v>
      </c>
      <c r="H267" s="12" t="s">
        <v>2804</v>
      </c>
      <c r="I267" s="12" t="s">
        <v>1285</v>
      </c>
      <c r="J267" s="12" t="s">
        <v>556</v>
      </c>
      <c r="K267" s="12" t="s">
        <v>564</v>
      </c>
      <c r="L267" s="12" t="s">
        <v>558</v>
      </c>
      <c r="M267" s="12" t="s">
        <v>3164</v>
      </c>
      <c r="N267" s="12"/>
      <c r="O267" s="12" t="s">
        <v>3400</v>
      </c>
      <c r="P267" s="12" t="s">
        <v>3403</v>
      </c>
      <c r="Q267" s="12">
        <v>1</v>
      </c>
      <c r="R267" s="12">
        <v>0</v>
      </c>
      <c r="S267" s="12">
        <v>0</v>
      </c>
      <c r="T267" s="12">
        <v>0</v>
      </c>
      <c r="U267" s="12">
        <v>0</v>
      </c>
      <c r="V267" s="12">
        <v>0</v>
      </c>
      <c r="W267" s="12">
        <v>0</v>
      </c>
      <c r="X267" s="12">
        <v>0</v>
      </c>
      <c r="Y267" s="12">
        <v>0</v>
      </c>
      <c r="Z267" s="12">
        <v>0</v>
      </c>
      <c r="AA267" s="12">
        <v>0</v>
      </c>
      <c r="AB267" s="12">
        <v>1</v>
      </c>
      <c r="AC267" s="12">
        <v>0</v>
      </c>
      <c r="AD267" s="12">
        <v>0</v>
      </c>
      <c r="AE267" s="12">
        <v>0</v>
      </c>
      <c r="AF267" s="12">
        <v>0</v>
      </c>
      <c r="AG267" s="12">
        <v>0</v>
      </c>
      <c r="AH267" s="12">
        <v>0</v>
      </c>
      <c r="AI267" s="12">
        <v>0</v>
      </c>
      <c r="AJ267" s="12">
        <v>0</v>
      </c>
      <c r="AK267" s="12">
        <v>0</v>
      </c>
      <c r="AL267" s="12" t="s">
        <v>3448</v>
      </c>
      <c r="AM267" s="7" t="s">
        <v>608</v>
      </c>
      <c r="AN267" s="7" t="s">
        <v>636</v>
      </c>
      <c r="AO267" s="7">
        <v>2000</v>
      </c>
      <c r="AP267" s="12" t="s">
        <v>3458</v>
      </c>
      <c r="AQ267" s="12">
        <v>385</v>
      </c>
      <c r="AR267" s="12">
        <v>2</v>
      </c>
      <c r="AS267" s="12" t="s">
        <v>755</v>
      </c>
      <c r="AT267" s="7" t="s">
        <v>212</v>
      </c>
      <c r="AU267" s="12">
        <v>0</v>
      </c>
      <c r="AV267" s="12">
        <v>0</v>
      </c>
      <c r="AW267" s="12">
        <v>0</v>
      </c>
      <c r="AX267" s="12">
        <v>0</v>
      </c>
      <c r="AY267" s="7">
        <v>0</v>
      </c>
      <c r="AZ267" s="12">
        <v>0</v>
      </c>
      <c r="BA267" s="12">
        <v>1</v>
      </c>
      <c r="BB267" s="12">
        <v>1</v>
      </c>
      <c r="BC267" s="12">
        <v>0</v>
      </c>
      <c r="BD267" s="12">
        <v>0</v>
      </c>
      <c r="BE267" s="12">
        <v>0</v>
      </c>
      <c r="BF267" s="7" t="s">
        <v>3259</v>
      </c>
      <c r="BG267" s="7" t="s">
        <v>813</v>
      </c>
      <c r="BH267" s="7">
        <v>1</v>
      </c>
      <c r="BI267" s="7" t="s">
        <v>3253</v>
      </c>
      <c r="BJ267" s="12" t="s">
        <v>3460</v>
      </c>
      <c r="BK267" s="12" t="s">
        <v>3472</v>
      </c>
      <c r="BL267" s="12" t="s">
        <v>3474</v>
      </c>
      <c r="BM267" s="7" t="s">
        <v>787</v>
      </c>
      <c r="BN267" s="7"/>
      <c r="BO267" s="12"/>
      <c r="BP267" s="12"/>
      <c r="BQ267" s="12"/>
      <c r="BR267" s="12" t="s">
        <v>1077</v>
      </c>
      <c r="BS267" s="12">
        <v>4.6029999999999998</v>
      </c>
      <c r="BT267" s="12"/>
      <c r="BU267" s="12"/>
      <c r="BV267" s="12" t="s">
        <v>1077</v>
      </c>
      <c r="BW267" s="12" t="s">
        <v>1077</v>
      </c>
      <c r="BX267" s="12" t="s">
        <v>1077</v>
      </c>
      <c r="BY267" s="12">
        <v>0.35</v>
      </c>
      <c r="BZ267" s="12"/>
      <c r="CA267" s="12" t="s">
        <v>1077</v>
      </c>
      <c r="CB267" s="12" t="s">
        <v>1077</v>
      </c>
      <c r="CC267" s="12" t="s">
        <v>1077</v>
      </c>
      <c r="CD267" s="12" t="s">
        <v>1077</v>
      </c>
      <c r="CE267" s="12" t="s">
        <v>1077</v>
      </c>
      <c r="CF267" s="12"/>
      <c r="CG267" s="12"/>
      <c r="CH267" s="12"/>
      <c r="CI267" s="12"/>
      <c r="CJ267" s="12">
        <v>0.106</v>
      </c>
      <c r="CK267" s="12" t="s">
        <v>3828</v>
      </c>
      <c r="CL267" s="12" t="s">
        <v>1077</v>
      </c>
      <c r="CM267" s="12" t="s">
        <v>1077</v>
      </c>
      <c r="CN267" s="12" t="s">
        <v>1077</v>
      </c>
      <c r="CO267" s="12" t="s">
        <v>1077</v>
      </c>
      <c r="CP267" s="12">
        <v>1</v>
      </c>
      <c r="CQ267" s="12">
        <v>15</v>
      </c>
      <c r="CR267" s="12">
        <v>1</v>
      </c>
      <c r="CS267" s="12">
        <v>369</v>
      </c>
      <c r="CT267" s="12" t="s">
        <v>1077</v>
      </c>
      <c r="CU267" s="12">
        <v>9.9528548978522792E-3</v>
      </c>
      <c r="CV267" s="12"/>
      <c r="CW267" s="12"/>
      <c r="CX267" s="57"/>
    </row>
    <row r="268" spans="1:102" ht="16.5" x14ac:dyDescent="0.35">
      <c r="A268" s="56">
        <v>65</v>
      </c>
      <c r="B268" s="12" t="s">
        <v>3754</v>
      </c>
      <c r="C268" s="12">
        <v>65.099999999999994</v>
      </c>
      <c r="D268" s="12" t="s">
        <v>2266</v>
      </c>
      <c r="E268" s="12" t="s">
        <v>262</v>
      </c>
      <c r="F268" s="12">
        <v>3</v>
      </c>
      <c r="G268" s="12" t="s">
        <v>349</v>
      </c>
      <c r="H268" s="12" t="s">
        <v>2804</v>
      </c>
      <c r="I268" s="12" t="s">
        <v>1285</v>
      </c>
      <c r="J268" s="12" t="s">
        <v>556</v>
      </c>
      <c r="K268" s="12" t="s">
        <v>562</v>
      </c>
      <c r="L268" s="12" t="s">
        <v>558</v>
      </c>
      <c r="M268" s="12" t="s">
        <v>3237</v>
      </c>
      <c r="N268" s="12" t="s">
        <v>3435</v>
      </c>
      <c r="O268" s="12" t="s">
        <v>3400</v>
      </c>
      <c r="P268" s="12" t="s">
        <v>3401</v>
      </c>
      <c r="Q268" s="12">
        <v>0</v>
      </c>
      <c r="R268" s="12">
        <v>0</v>
      </c>
      <c r="S268" s="12">
        <v>0</v>
      </c>
      <c r="T268" s="12">
        <v>0</v>
      </c>
      <c r="U268" s="12">
        <v>0</v>
      </c>
      <c r="V268" s="12">
        <v>0</v>
      </c>
      <c r="W268" s="12">
        <v>1</v>
      </c>
      <c r="X268" s="12">
        <v>0</v>
      </c>
      <c r="Y268" s="12">
        <v>0</v>
      </c>
      <c r="Z268" s="12">
        <v>0</v>
      </c>
      <c r="AA268" s="12">
        <v>0</v>
      </c>
      <c r="AB268" s="12">
        <v>0</v>
      </c>
      <c r="AC268" s="12">
        <v>1</v>
      </c>
      <c r="AD268" s="12">
        <v>0</v>
      </c>
      <c r="AE268" s="12">
        <v>0</v>
      </c>
      <c r="AF268" s="12">
        <v>0</v>
      </c>
      <c r="AG268" s="12">
        <v>0</v>
      </c>
      <c r="AH268" s="12">
        <v>0</v>
      </c>
      <c r="AI268" s="12">
        <v>0</v>
      </c>
      <c r="AJ268" s="12">
        <v>0</v>
      </c>
      <c r="AK268" s="12">
        <v>0</v>
      </c>
      <c r="AL268" s="12" t="s">
        <v>607</v>
      </c>
      <c r="AM268" s="7" t="s">
        <v>668</v>
      </c>
      <c r="AN268" s="7" t="s">
        <v>628</v>
      </c>
      <c r="AO268" s="7">
        <v>2010</v>
      </c>
      <c r="AP268" s="12" t="s">
        <v>3235</v>
      </c>
      <c r="AQ268" s="12">
        <v>473</v>
      </c>
      <c r="AR268" s="12">
        <v>1</v>
      </c>
      <c r="AS268" s="12" t="s">
        <v>555</v>
      </c>
      <c r="AT268" s="7" t="s">
        <v>212</v>
      </c>
      <c r="AU268" s="12">
        <v>1</v>
      </c>
      <c r="AV268" s="12">
        <v>0</v>
      </c>
      <c r="AW268" s="12">
        <v>0</v>
      </c>
      <c r="AX268" s="12">
        <v>0</v>
      </c>
      <c r="AY268" s="7">
        <v>1</v>
      </c>
      <c r="AZ268" s="12">
        <v>0</v>
      </c>
      <c r="BA268" s="12">
        <v>0</v>
      </c>
      <c r="BB268" s="12">
        <v>0</v>
      </c>
      <c r="BC268" s="12">
        <v>1</v>
      </c>
      <c r="BD268" s="12">
        <v>0</v>
      </c>
      <c r="BE268" s="12">
        <v>0</v>
      </c>
      <c r="BF268" s="7" t="s">
        <v>766</v>
      </c>
      <c r="BG268" s="7" t="s">
        <v>165</v>
      </c>
      <c r="BH268" s="7"/>
      <c r="BI268" s="7" t="s">
        <v>2809</v>
      </c>
      <c r="BJ268" s="12" t="s">
        <v>718</v>
      </c>
      <c r="BK268" s="12" t="s">
        <v>3463</v>
      </c>
      <c r="BL268" s="12" t="s">
        <v>3468</v>
      </c>
      <c r="BM268" s="7" t="s">
        <v>787</v>
      </c>
      <c r="BN268" s="7"/>
      <c r="BO268" s="12"/>
      <c r="BP268" s="12" t="s">
        <v>3545</v>
      </c>
      <c r="BQ268" s="12">
        <v>3.7979999999999997E-3</v>
      </c>
      <c r="BR268" s="12" t="s">
        <v>3513</v>
      </c>
      <c r="BS268" s="12">
        <v>0.42199999999999999</v>
      </c>
      <c r="BT268" s="12"/>
      <c r="BU268" s="12"/>
      <c r="BV268" s="12" t="s">
        <v>1077</v>
      </c>
      <c r="BW268" s="12" t="s">
        <v>1077</v>
      </c>
      <c r="BX268" s="12" t="s">
        <v>1077</v>
      </c>
      <c r="BY268" s="12">
        <v>0.35</v>
      </c>
      <c r="BZ268" s="12"/>
      <c r="CA268" s="12" t="s">
        <v>1077</v>
      </c>
      <c r="CB268" s="12" t="s">
        <v>1077</v>
      </c>
      <c r="CC268" s="12" t="s">
        <v>1077</v>
      </c>
      <c r="CD268" s="12" t="s">
        <v>1077</v>
      </c>
      <c r="CE268" s="12" t="s">
        <v>1077</v>
      </c>
      <c r="CF268" s="12"/>
      <c r="CG268" s="12"/>
      <c r="CH268" s="12">
        <f>BQ268/BY268</f>
        <v>1.0851428571428571E-2</v>
      </c>
      <c r="CI268" s="12" t="s">
        <v>3553</v>
      </c>
      <c r="CJ268" s="12">
        <v>0.36799999999999999</v>
      </c>
      <c r="CK268" s="12" t="s">
        <v>3824</v>
      </c>
      <c r="CL268" s="12" t="s">
        <v>1077</v>
      </c>
      <c r="CM268" s="12" t="s">
        <v>1077</v>
      </c>
      <c r="CN268" s="12">
        <v>3.6</v>
      </c>
      <c r="CO268" s="12" t="s">
        <v>1043</v>
      </c>
      <c r="CP268" s="12">
        <v>1</v>
      </c>
      <c r="CQ268" s="12">
        <v>18</v>
      </c>
      <c r="CR268" s="12">
        <v>1</v>
      </c>
      <c r="CS268" s="12">
        <v>454</v>
      </c>
      <c r="CT268" s="12">
        <v>9.3689999999999998</v>
      </c>
      <c r="CU268" s="12">
        <v>8.9999999999999993E-3</v>
      </c>
      <c r="CV268" s="12">
        <f>BS268*(CU268)</f>
        <v>3.7979999999999997E-3</v>
      </c>
      <c r="CW268" s="12"/>
      <c r="CX268" s="57"/>
    </row>
    <row r="269" spans="1:102" ht="16.5" x14ac:dyDescent="0.35">
      <c r="A269" s="56">
        <v>15</v>
      </c>
      <c r="B269" s="12" t="s">
        <v>3706</v>
      </c>
      <c r="C269" s="12">
        <v>15.28</v>
      </c>
      <c r="D269" s="12" t="s">
        <v>1676</v>
      </c>
      <c r="E269" s="12" t="s">
        <v>308</v>
      </c>
      <c r="F269" s="12" t="s">
        <v>4090</v>
      </c>
      <c r="G269" s="12" t="s">
        <v>349</v>
      </c>
      <c r="H269" s="12" t="s">
        <v>2804</v>
      </c>
      <c r="I269" s="12" t="s">
        <v>1285</v>
      </c>
      <c r="J269" s="12" t="s">
        <v>556</v>
      </c>
      <c r="K269" s="12" t="s">
        <v>564</v>
      </c>
      <c r="L269" s="12" t="s">
        <v>558</v>
      </c>
      <c r="M269" s="12" t="s">
        <v>3164</v>
      </c>
      <c r="N269" s="12"/>
      <c r="O269" s="12" t="s">
        <v>3400</v>
      </c>
      <c r="P269" s="12" t="s">
        <v>3403</v>
      </c>
      <c r="Q269" s="12">
        <v>1</v>
      </c>
      <c r="R269" s="12">
        <v>0</v>
      </c>
      <c r="S269" s="12">
        <v>0</v>
      </c>
      <c r="T269" s="12">
        <v>0</v>
      </c>
      <c r="U269" s="12">
        <v>0</v>
      </c>
      <c r="V269" s="12">
        <v>0</v>
      </c>
      <c r="W269" s="12">
        <v>0</v>
      </c>
      <c r="X269" s="12">
        <v>0</v>
      </c>
      <c r="Y269" s="12">
        <v>0</v>
      </c>
      <c r="Z269" s="12">
        <v>0</v>
      </c>
      <c r="AA269" s="12">
        <v>0</v>
      </c>
      <c r="AB269" s="12">
        <v>1</v>
      </c>
      <c r="AC269" s="12">
        <v>0</v>
      </c>
      <c r="AD269" s="12">
        <v>0</v>
      </c>
      <c r="AE269" s="12">
        <v>0</v>
      </c>
      <c r="AF269" s="12">
        <v>0</v>
      </c>
      <c r="AG269" s="12">
        <v>0</v>
      </c>
      <c r="AH269" s="12">
        <v>0</v>
      </c>
      <c r="AI269" s="12">
        <v>0</v>
      </c>
      <c r="AJ269" s="12">
        <v>0</v>
      </c>
      <c r="AK269" s="12">
        <v>0</v>
      </c>
      <c r="AL269" s="12" t="s">
        <v>3448</v>
      </c>
      <c r="AM269" s="7" t="s">
        <v>608</v>
      </c>
      <c r="AN269" s="7" t="s">
        <v>615</v>
      </c>
      <c r="AO269" s="7">
        <v>2000</v>
      </c>
      <c r="AP269" s="12" t="s">
        <v>3458</v>
      </c>
      <c r="AQ269" s="12">
        <v>1428</v>
      </c>
      <c r="AR269" s="12">
        <v>2</v>
      </c>
      <c r="AS269" s="12" t="s">
        <v>755</v>
      </c>
      <c r="AT269" s="7" t="s">
        <v>349</v>
      </c>
      <c r="AU269" s="12">
        <v>0</v>
      </c>
      <c r="AV269" s="12">
        <v>0</v>
      </c>
      <c r="AW269" s="12">
        <v>0</v>
      </c>
      <c r="AX269" s="12">
        <v>0</v>
      </c>
      <c r="AY269" s="7">
        <v>0</v>
      </c>
      <c r="AZ269" s="12">
        <v>0</v>
      </c>
      <c r="BA269" s="12">
        <v>1</v>
      </c>
      <c r="BB269" s="12">
        <v>1</v>
      </c>
      <c r="BC269" s="12">
        <v>0</v>
      </c>
      <c r="BD269" s="12">
        <v>0</v>
      </c>
      <c r="BE269" s="12">
        <v>0</v>
      </c>
      <c r="BF269" s="7" t="s">
        <v>2820</v>
      </c>
      <c r="BG269" s="7" t="s">
        <v>802</v>
      </c>
      <c r="BH269" s="7">
        <v>1</v>
      </c>
      <c r="BI269" s="7" t="s">
        <v>3257</v>
      </c>
      <c r="BJ269" s="12" t="s">
        <v>3460</v>
      </c>
      <c r="BK269" s="12" t="s">
        <v>3472</v>
      </c>
      <c r="BL269" s="12" t="s">
        <v>3474</v>
      </c>
      <c r="BM269" s="7" t="s">
        <v>787</v>
      </c>
      <c r="BN269" s="7"/>
      <c r="BO269" s="12"/>
      <c r="BP269" s="12"/>
      <c r="BQ269" s="12"/>
      <c r="BR269" s="12" t="s">
        <v>1077</v>
      </c>
      <c r="BS269" s="12">
        <v>28.266999999999999</v>
      </c>
      <c r="BT269" s="12"/>
      <c r="BU269" s="12"/>
      <c r="BV269" s="12" t="s">
        <v>1077</v>
      </c>
      <c r="BW269" s="12" t="s">
        <v>1077</v>
      </c>
      <c r="BX269" s="12" t="s">
        <v>1077</v>
      </c>
      <c r="BY269" s="12">
        <v>0.36</v>
      </c>
      <c r="BZ269" s="12"/>
      <c r="CA269" s="12" t="s">
        <v>1077</v>
      </c>
      <c r="CB269" s="12" t="s">
        <v>1077</v>
      </c>
      <c r="CC269" s="12" t="s">
        <v>1077</v>
      </c>
      <c r="CD269" s="12" t="s">
        <v>1077</v>
      </c>
      <c r="CE269" s="12" t="s">
        <v>1077</v>
      </c>
      <c r="CF269" s="12"/>
      <c r="CG269" s="12"/>
      <c r="CH269" s="12"/>
      <c r="CI269" s="12"/>
      <c r="CJ269" s="12">
        <v>0.14799999999999999</v>
      </c>
      <c r="CK269" s="12" t="s">
        <v>3828</v>
      </c>
      <c r="CL269" s="12" t="s">
        <v>1077</v>
      </c>
      <c r="CM269" s="12" t="s">
        <v>1077</v>
      </c>
      <c r="CN269" s="12" t="s">
        <v>1077</v>
      </c>
      <c r="CO269" s="12" t="s">
        <v>1077</v>
      </c>
      <c r="CP269" s="12">
        <v>1</v>
      </c>
      <c r="CQ269" s="12">
        <v>18</v>
      </c>
      <c r="CR269" s="12">
        <v>1</v>
      </c>
      <c r="CS269" s="12">
        <v>1409</v>
      </c>
      <c r="CT269" s="12" t="s">
        <v>1077</v>
      </c>
      <c r="CU269" s="12">
        <v>2.9683953204120831E-3</v>
      </c>
      <c r="CV269" s="12"/>
      <c r="CW269" s="12"/>
      <c r="CX269" s="57"/>
    </row>
    <row r="270" spans="1:102" ht="16.5" x14ac:dyDescent="0.35">
      <c r="A270" s="56">
        <v>65</v>
      </c>
      <c r="B270" s="12" t="s">
        <v>3754</v>
      </c>
      <c r="C270" s="12">
        <v>65.7</v>
      </c>
      <c r="D270" s="12" t="s">
        <v>2312</v>
      </c>
      <c r="E270" s="12" t="s">
        <v>438</v>
      </c>
      <c r="F270" s="12">
        <v>3</v>
      </c>
      <c r="G270" s="12" t="s">
        <v>349</v>
      </c>
      <c r="H270" s="12" t="s">
        <v>2804</v>
      </c>
      <c r="I270" s="12" t="s">
        <v>1285</v>
      </c>
      <c r="J270" s="12" t="s">
        <v>556</v>
      </c>
      <c r="K270" s="12" t="s">
        <v>562</v>
      </c>
      <c r="L270" s="12" t="s">
        <v>558</v>
      </c>
      <c r="M270" s="12" t="s">
        <v>3237</v>
      </c>
      <c r="N270" s="12" t="s">
        <v>3435</v>
      </c>
      <c r="O270" s="12" t="s">
        <v>3400</v>
      </c>
      <c r="P270" s="12" t="s">
        <v>3401</v>
      </c>
      <c r="Q270" s="12">
        <v>0</v>
      </c>
      <c r="R270" s="12">
        <v>0</v>
      </c>
      <c r="S270" s="12">
        <v>0</v>
      </c>
      <c r="T270" s="12">
        <v>0</v>
      </c>
      <c r="U270" s="12">
        <v>0</v>
      </c>
      <c r="V270" s="12">
        <v>0</v>
      </c>
      <c r="W270" s="12">
        <v>1</v>
      </c>
      <c r="X270" s="12">
        <v>0</v>
      </c>
      <c r="Y270" s="12">
        <v>0</v>
      </c>
      <c r="Z270" s="12">
        <v>0</v>
      </c>
      <c r="AA270" s="12">
        <v>0</v>
      </c>
      <c r="AB270" s="12">
        <v>0</v>
      </c>
      <c r="AC270" s="12">
        <v>1</v>
      </c>
      <c r="AD270" s="12">
        <v>0</v>
      </c>
      <c r="AE270" s="12">
        <v>0</v>
      </c>
      <c r="AF270" s="12">
        <v>0</v>
      </c>
      <c r="AG270" s="12">
        <v>0</v>
      </c>
      <c r="AH270" s="12">
        <v>0</v>
      </c>
      <c r="AI270" s="12">
        <v>0</v>
      </c>
      <c r="AJ270" s="12">
        <v>0</v>
      </c>
      <c r="AK270" s="12">
        <v>0</v>
      </c>
      <c r="AL270" s="12" t="s">
        <v>607</v>
      </c>
      <c r="AM270" s="7" t="s">
        <v>668</v>
      </c>
      <c r="AN270" s="7" t="s">
        <v>705</v>
      </c>
      <c r="AO270" s="7">
        <v>2010</v>
      </c>
      <c r="AP270" s="12" t="s">
        <v>3235</v>
      </c>
      <c r="AQ270" s="12">
        <v>473</v>
      </c>
      <c r="AR270" s="12">
        <v>1</v>
      </c>
      <c r="AS270" s="12" t="s">
        <v>555</v>
      </c>
      <c r="AT270" s="7" t="s">
        <v>212</v>
      </c>
      <c r="AU270" s="12">
        <v>1</v>
      </c>
      <c r="AV270" s="12">
        <v>0</v>
      </c>
      <c r="AW270" s="12">
        <v>0</v>
      </c>
      <c r="AX270" s="12">
        <v>0</v>
      </c>
      <c r="AY270" s="7">
        <v>1</v>
      </c>
      <c r="AZ270" s="12">
        <v>0</v>
      </c>
      <c r="BA270" s="12">
        <v>0</v>
      </c>
      <c r="BB270" s="12">
        <v>0</v>
      </c>
      <c r="BC270" s="12">
        <v>1</v>
      </c>
      <c r="BD270" s="12">
        <v>0</v>
      </c>
      <c r="BE270" s="12">
        <v>0</v>
      </c>
      <c r="BF270" s="7" t="s">
        <v>772</v>
      </c>
      <c r="BG270" s="7" t="s">
        <v>2796</v>
      </c>
      <c r="BH270" s="7"/>
      <c r="BI270" s="7" t="s">
        <v>2816</v>
      </c>
      <c r="BJ270" s="12" t="s">
        <v>718</v>
      </c>
      <c r="BK270" s="12" t="s">
        <v>3463</v>
      </c>
      <c r="BL270" s="12" t="s">
        <v>3481</v>
      </c>
      <c r="BM270" s="7" t="s">
        <v>787</v>
      </c>
      <c r="BN270" s="7"/>
      <c r="BO270" s="12"/>
      <c r="BP270" s="12" t="s">
        <v>3545</v>
      </c>
      <c r="BQ270" s="12">
        <v>1.0503999999999999E-2</v>
      </c>
      <c r="BR270" s="12" t="s">
        <v>3513</v>
      </c>
      <c r="BS270" s="12">
        <v>5.1999999999999998E-2</v>
      </c>
      <c r="BT270" s="12"/>
      <c r="BU270" s="12"/>
      <c r="BV270" s="12" t="s">
        <v>1077</v>
      </c>
      <c r="BW270" s="12" t="s">
        <v>1077</v>
      </c>
      <c r="BX270" s="12" t="s">
        <v>1077</v>
      </c>
      <c r="BY270" s="12">
        <v>0.36</v>
      </c>
      <c r="BZ270" s="12"/>
      <c r="CA270" s="12" t="s">
        <v>1077</v>
      </c>
      <c r="CB270" s="12" t="s">
        <v>1077</v>
      </c>
      <c r="CC270" s="12" t="s">
        <v>1077</v>
      </c>
      <c r="CD270" s="12" t="s">
        <v>1077</v>
      </c>
      <c r="CE270" s="12" t="s">
        <v>1077</v>
      </c>
      <c r="CF270" s="12"/>
      <c r="CG270" s="12"/>
      <c r="CH270" s="12">
        <f>BQ270/BY270</f>
        <v>2.9177777777777778E-2</v>
      </c>
      <c r="CI270" s="12" t="s">
        <v>3553</v>
      </c>
      <c r="CJ270" s="12">
        <v>0.52200000000000002</v>
      </c>
      <c r="CK270" s="12" t="s">
        <v>3824</v>
      </c>
      <c r="CL270" s="12" t="s">
        <v>1077</v>
      </c>
      <c r="CM270" s="12" t="s">
        <v>1077</v>
      </c>
      <c r="CN270" s="12">
        <v>5.68</v>
      </c>
      <c r="CO270" s="12" t="s">
        <v>1043</v>
      </c>
      <c r="CP270" s="12">
        <v>1</v>
      </c>
      <c r="CQ270" s="12">
        <v>18</v>
      </c>
      <c r="CR270" s="12">
        <v>1</v>
      </c>
      <c r="CS270" s="12">
        <v>454</v>
      </c>
      <c r="CT270" s="12">
        <v>9.0969999999999995</v>
      </c>
      <c r="CU270" s="12">
        <v>0.20200000000000001</v>
      </c>
      <c r="CV270" s="12">
        <f>BS270*(CU270)</f>
        <v>1.0503999999999999E-2</v>
      </c>
      <c r="CW270" s="12"/>
      <c r="CX270" s="57"/>
    </row>
    <row r="271" spans="1:102" ht="16.5" x14ac:dyDescent="0.35">
      <c r="A271" s="56">
        <v>65</v>
      </c>
      <c r="B271" s="12" t="s">
        <v>3754</v>
      </c>
      <c r="C271" s="12">
        <v>65.7</v>
      </c>
      <c r="D271" s="12" t="s">
        <v>2314</v>
      </c>
      <c r="E271" s="12" t="s">
        <v>438</v>
      </c>
      <c r="F271" s="12">
        <v>3</v>
      </c>
      <c r="G271" s="12" t="s">
        <v>349</v>
      </c>
      <c r="H271" s="12" t="s">
        <v>2804</v>
      </c>
      <c r="I271" s="12" t="s">
        <v>1285</v>
      </c>
      <c r="J271" s="12" t="s">
        <v>556</v>
      </c>
      <c r="K271" s="12" t="s">
        <v>562</v>
      </c>
      <c r="L271" s="12" t="s">
        <v>558</v>
      </c>
      <c r="M271" s="12" t="s">
        <v>3237</v>
      </c>
      <c r="N271" s="12" t="s">
        <v>3435</v>
      </c>
      <c r="O271" s="12" t="s">
        <v>3400</v>
      </c>
      <c r="P271" s="12" t="s">
        <v>3401</v>
      </c>
      <c r="Q271" s="12">
        <v>0</v>
      </c>
      <c r="R271" s="12">
        <v>0</v>
      </c>
      <c r="S271" s="12">
        <v>0</v>
      </c>
      <c r="T271" s="12">
        <v>0</v>
      </c>
      <c r="U271" s="12">
        <v>0</v>
      </c>
      <c r="V271" s="12">
        <v>0</v>
      </c>
      <c r="W271" s="12">
        <v>1</v>
      </c>
      <c r="X271" s="12">
        <v>0</v>
      </c>
      <c r="Y271" s="12">
        <v>0</v>
      </c>
      <c r="Z271" s="12">
        <v>0</v>
      </c>
      <c r="AA271" s="12">
        <v>0</v>
      </c>
      <c r="AB271" s="12">
        <v>0</v>
      </c>
      <c r="AC271" s="12">
        <v>1</v>
      </c>
      <c r="AD271" s="12">
        <v>0</v>
      </c>
      <c r="AE271" s="12">
        <v>0</v>
      </c>
      <c r="AF271" s="12">
        <v>0</v>
      </c>
      <c r="AG271" s="12">
        <v>0</v>
      </c>
      <c r="AH271" s="12">
        <v>0</v>
      </c>
      <c r="AI271" s="12">
        <v>0</v>
      </c>
      <c r="AJ271" s="12">
        <v>0</v>
      </c>
      <c r="AK271" s="12">
        <v>0</v>
      </c>
      <c r="AL271" s="12" t="s">
        <v>607</v>
      </c>
      <c r="AM271" s="7" t="s">
        <v>668</v>
      </c>
      <c r="AN271" s="7" t="s">
        <v>705</v>
      </c>
      <c r="AO271" s="7">
        <v>2010</v>
      </c>
      <c r="AP271" s="12" t="s">
        <v>3235</v>
      </c>
      <c r="AQ271" s="12">
        <v>473</v>
      </c>
      <c r="AR271" s="12">
        <v>1</v>
      </c>
      <c r="AS271" s="12" t="s">
        <v>555</v>
      </c>
      <c r="AT271" s="7" t="s">
        <v>212</v>
      </c>
      <c r="AU271" s="12">
        <v>1</v>
      </c>
      <c r="AV271" s="12">
        <v>0</v>
      </c>
      <c r="AW271" s="12">
        <v>0</v>
      </c>
      <c r="AX271" s="12">
        <v>0</v>
      </c>
      <c r="AY271" s="7">
        <v>1</v>
      </c>
      <c r="AZ271" s="12">
        <v>0</v>
      </c>
      <c r="BA271" s="12">
        <v>0</v>
      </c>
      <c r="BB271" s="12">
        <v>0</v>
      </c>
      <c r="BC271" s="12">
        <v>1</v>
      </c>
      <c r="BD271" s="12">
        <v>0</v>
      </c>
      <c r="BE271" s="12">
        <v>0</v>
      </c>
      <c r="BF271" s="7" t="s">
        <v>772</v>
      </c>
      <c r="BG271" s="7" t="s">
        <v>2795</v>
      </c>
      <c r="BH271" s="7"/>
      <c r="BI271" s="7" t="s">
        <v>2816</v>
      </c>
      <c r="BJ271" s="12" t="s">
        <v>718</v>
      </c>
      <c r="BK271" s="12" t="s">
        <v>3463</v>
      </c>
      <c r="BL271" s="12" t="s">
        <v>3481</v>
      </c>
      <c r="BM271" s="7" t="s">
        <v>787</v>
      </c>
      <c r="BN271" s="7"/>
      <c r="BO271" s="12"/>
      <c r="BP271" s="12" t="s">
        <v>3545</v>
      </c>
      <c r="BQ271" s="12">
        <v>3.1320000000000001E-2</v>
      </c>
      <c r="BR271" s="12" t="s">
        <v>3513</v>
      </c>
      <c r="BS271" s="12">
        <v>5.8000000000000003E-2</v>
      </c>
      <c r="BT271" s="12"/>
      <c r="BU271" s="12"/>
      <c r="BV271" s="12" t="s">
        <v>1077</v>
      </c>
      <c r="BW271" s="12" t="s">
        <v>1077</v>
      </c>
      <c r="BX271" s="12" t="s">
        <v>1077</v>
      </c>
      <c r="BY271" s="12">
        <v>0.37</v>
      </c>
      <c r="BZ271" s="12"/>
      <c r="CA271" s="12" t="s">
        <v>1077</v>
      </c>
      <c r="CB271" s="12" t="s">
        <v>1077</v>
      </c>
      <c r="CC271" s="12" t="s">
        <v>1077</v>
      </c>
      <c r="CD271" s="12" t="s">
        <v>1077</v>
      </c>
      <c r="CE271" s="12" t="s">
        <v>1077</v>
      </c>
      <c r="CF271" s="12"/>
      <c r="CG271" s="12"/>
      <c r="CH271" s="12">
        <f>BQ271/BY271</f>
        <v>8.4648648648648656E-2</v>
      </c>
      <c r="CI271" s="12" t="s">
        <v>3553</v>
      </c>
      <c r="CJ271" s="12">
        <v>0.52200000000000002</v>
      </c>
      <c r="CK271" s="12" t="s">
        <v>3824</v>
      </c>
      <c r="CL271" s="12" t="s">
        <v>1077</v>
      </c>
      <c r="CM271" s="12" t="s">
        <v>1077</v>
      </c>
      <c r="CN271" s="12">
        <v>5.68</v>
      </c>
      <c r="CO271" s="12" t="s">
        <v>1043</v>
      </c>
      <c r="CP271" s="12">
        <v>1</v>
      </c>
      <c r="CQ271" s="12">
        <v>18</v>
      </c>
      <c r="CR271" s="12">
        <v>1</v>
      </c>
      <c r="CS271" s="12">
        <v>454</v>
      </c>
      <c r="CT271" s="12">
        <v>9.0969999999999995</v>
      </c>
      <c r="CU271" s="12">
        <v>0.54</v>
      </c>
      <c r="CV271" s="12">
        <f>BS271*(CU271)</f>
        <v>3.1320000000000001E-2</v>
      </c>
      <c r="CW271" s="12"/>
      <c r="CX271" s="57"/>
    </row>
    <row r="272" spans="1:102" ht="16.5" x14ac:dyDescent="0.35">
      <c r="A272" s="56">
        <v>65</v>
      </c>
      <c r="B272" s="12" t="s">
        <v>3754</v>
      </c>
      <c r="C272" s="12">
        <v>65.7</v>
      </c>
      <c r="D272" s="12" t="s">
        <v>2282</v>
      </c>
      <c r="E272" s="12" t="s">
        <v>438</v>
      </c>
      <c r="F272" s="12">
        <v>3</v>
      </c>
      <c r="G272" s="12" t="s">
        <v>349</v>
      </c>
      <c r="H272" s="12" t="s">
        <v>2804</v>
      </c>
      <c r="I272" s="12" t="s">
        <v>1285</v>
      </c>
      <c r="J272" s="12" t="s">
        <v>556</v>
      </c>
      <c r="K272" s="12" t="s">
        <v>562</v>
      </c>
      <c r="L272" s="12" t="s">
        <v>558</v>
      </c>
      <c r="M272" s="12" t="s">
        <v>3237</v>
      </c>
      <c r="N272" s="12" t="s">
        <v>3435</v>
      </c>
      <c r="O272" s="12" t="s">
        <v>3400</v>
      </c>
      <c r="P272" s="12" t="s">
        <v>3401</v>
      </c>
      <c r="Q272" s="12">
        <v>0</v>
      </c>
      <c r="R272" s="12">
        <v>0</v>
      </c>
      <c r="S272" s="12">
        <v>0</v>
      </c>
      <c r="T272" s="12">
        <v>0</v>
      </c>
      <c r="U272" s="12">
        <v>0</v>
      </c>
      <c r="V272" s="12">
        <v>0</v>
      </c>
      <c r="W272" s="12">
        <v>1</v>
      </c>
      <c r="X272" s="12">
        <v>0</v>
      </c>
      <c r="Y272" s="12">
        <v>0</v>
      </c>
      <c r="Z272" s="12">
        <v>0</v>
      </c>
      <c r="AA272" s="12">
        <v>0</v>
      </c>
      <c r="AB272" s="12">
        <v>0</v>
      </c>
      <c r="AC272" s="12">
        <v>1</v>
      </c>
      <c r="AD272" s="12">
        <v>0</v>
      </c>
      <c r="AE272" s="12">
        <v>0</v>
      </c>
      <c r="AF272" s="12">
        <v>0</v>
      </c>
      <c r="AG272" s="12">
        <v>0</v>
      </c>
      <c r="AH272" s="12">
        <v>0</v>
      </c>
      <c r="AI272" s="12">
        <v>0</v>
      </c>
      <c r="AJ272" s="12">
        <v>0</v>
      </c>
      <c r="AK272" s="12">
        <v>0</v>
      </c>
      <c r="AL272" s="12" t="s">
        <v>607</v>
      </c>
      <c r="AM272" s="7" t="s">
        <v>668</v>
      </c>
      <c r="AN272" s="7" t="s">
        <v>705</v>
      </c>
      <c r="AO272" s="7">
        <v>2010</v>
      </c>
      <c r="AP272" s="12" t="s">
        <v>3235</v>
      </c>
      <c r="AQ272" s="12">
        <v>473</v>
      </c>
      <c r="AR272" s="12">
        <v>1</v>
      </c>
      <c r="AS272" s="12" t="s">
        <v>555</v>
      </c>
      <c r="AT272" s="7" t="s">
        <v>212</v>
      </c>
      <c r="AU272" s="12">
        <v>1</v>
      </c>
      <c r="AV272" s="12">
        <v>0</v>
      </c>
      <c r="AW272" s="12">
        <v>0</v>
      </c>
      <c r="AX272" s="12">
        <v>0</v>
      </c>
      <c r="AY272" s="7">
        <v>1</v>
      </c>
      <c r="AZ272" s="12">
        <v>0</v>
      </c>
      <c r="BA272" s="12">
        <v>0</v>
      </c>
      <c r="BB272" s="12">
        <v>0</v>
      </c>
      <c r="BC272" s="12">
        <v>1</v>
      </c>
      <c r="BD272" s="12">
        <v>0</v>
      </c>
      <c r="BE272" s="12">
        <v>0</v>
      </c>
      <c r="BF272" s="7" t="s">
        <v>772</v>
      </c>
      <c r="BG272" s="7" t="s">
        <v>2743</v>
      </c>
      <c r="BH272" s="7"/>
      <c r="BI272" s="7" t="s">
        <v>2814</v>
      </c>
      <c r="BJ272" s="12" t="s">
        <v>718</v>
      </c>
      <c r="BK272" s="12" t="s">
        <v>3463</v>
      </c>
      <c r="BL272" s="12" t="s">
        <v>3481</v>
      </c>
      <c r="BM272" s="7" t="s">
        <v>787</v>
      </c>
      <c r="BN272" s="7"/>
      <c r="BO272" s="12"/>
      <c r="BP272" s="12" t="s">
        <v>3545</v>
      </c>
      <c r="BQ272" s="12">
        <v>4.1420000000000005E-2</v>
      </c>
      <c r="BR272" s="12" t="s">
        <v>3513</v>
      </c>
      <c r="BS272" s="12">
        <v>7.5999999999999998E-2</v>
      </c>
      <c r="BT272" s="12"/>
      <c r="BU272" s="12"/>
      <c r="BV272" s="12" t="s">
        <v>1077</v>
      </c>
      <c r="BW272" s="12" t="s">
        <v>1077</v>
      </c>
      <c r="BX272" s="12" t="s">
        <v>1077</v>
      </c>
      <c r="BY272" s="12">
        <v>0.37</v>
      </c>
      <c r="BZ272" s="12"/>
      <c r="CA272" s="12" t="s">
        <v>1077</v>
      </c>
      <c r="CB272" s="12" t="s">
        <v>1077</v>
      </c>
      <c r="CC272" s="12" t="s">
        <v>1077</v>
      </c>
      <c r="CD272" s="12" t="s">
        <v>1077</v>
      </c>
      <c r="CE272" s="12" t="s">
        <v>1077</v>
      </c>
      <c r="CF272" s="12"/>
      <c r="CG272" s="12"/>
      <c r="CH272" s="12">
        <f>BQ272/BY272</f>
        <v>0.11194594594594597</v>
      </c>
      <c r="CI272" s="12" t="s">
        <v>3553</v>
      </c>
      <c r="CJ272" s="12">
        <v>0.52200000000000002</v>
      </c>
      <c r="CK272" s="12" t="s">
        <v>3824</v>
      </c>
      <c r="CL272" s="12" t="s">
        <v>1077</v>
      </c>
      <c r="CM272" s="12" t="s">
        <v>1077</v>
      </c>
      <c r="CN272" s="12">
        <v>5.68</v>
      </c>
      <c r="CO272" s="12" t="s">
        <v>1043</v>
      </c>
      <c r="CP272" s="12">
        <v>1</v>
      </c>
      <c r="CQ272" s="12">
        <v>18</v>
      </c>
      <c r="CR272" s="12">
        <v>1</v>
      </c>
      <c r="CS272" s="12">
        <v>454</v>
      </c>
      <c r="CT272" s="12">
        <v>9.0969999999999995</v>
      </c>
      <c r="CU272" s="12">
        <v>0.54500000000000004</v>
      </c>
      <c r="CV272" s="12">
        <f>BS272*(CU272)</f>
        <v>4.1420000000000005E-2</v>
      </c>
      <c r="CW272" s="12"/>
      <c r="CX272" s="57"/>
    </row>
    <row r="273" spans="1:102" x14ac:dyDescent="0.35">
      <c r="A273" s="56">
        <v>101</v>
      </c>
      <c r="B273" s="12" t="s">
        <v>3791</v>
      </c>
      <c r="C273" s="12">
        <v>101.2</v>
      </c>
      <c r="D273" s="12" t="s">
        <v>2564</v>
      </c>
      <c r="E273" s="12" t="s">
        <v>517</v>
      </c>
      <c r="F273" s="12" t="s">
        <v>3916</v>
      </c>
      <c r="G273" s="12" t="s">
        <v>349</v>
      </c>
      <c r="H273" s="12" t="s">
        <v>2804</v>
      </c>
      <c r="I273" s="12" t="s">
        <v>1285</v>
      </c>
      <c r="J273" s="12" t="s">
        <v>1222</v>
      </c>
      <c r="K273" s="12" t="s">
        <v>564</v>
      </c>
      <c r="L273" s="12" t="s">
        <v>1250</v>
      </c>
      <c r="M273" s="12" t="s">
        <v>3164</v>
      </c>
      <c r="N273" s="12"/>
      <c r="O273" s="12" t="s">
        <v>3400</v>
      </c>
      <c r="P273" s="12" t="s">
        <v>3404</v>
      </c>
      <c r="Q273" s="12">
        <v>0</v>
      </c>
      <c r="R273" s="12">
        <v>0</v>
      </c>
      <c r="S273" s="12">
        <v>1</v>
      </c>
      <c r="T273" s="12">
        <v>0</v>
      </c>
      <c r="U273" s="12">
        <v>0</v>
      </c>
      <c r="V273" s="12">
        <v>0</v>
      </c>
      <c r="W273" s="12">
        <v>0</v>
      </c>
      <c r="X273" s="12">
        <v>0</v>
      </c>
      <c r="Y273" s="12">
        <v>0</v>
      </c>
      <c r="Z273" s="12">
        <v>0</v>
      </c>
      <c r="AA273" s="12">
        <v>0</v>
      </c>
      <c r="AB273" s="12">
        <v>0</v>
      </c>
      <c r="AC273" s="12">
        <v>0</v>
      </c>
      <c r="AD273" s="12">
        <v>0</v>
      </c>
      <c r="AE273" s="12">
        <v>0</v>
      </c>
      <c r="AF273" s="12">
        <v>0</v>
      </c>
      <c r="AG273" s="12">
        <v>0</v>
      </c>
      <c r="AH273" s="12">
        <v>1</v>
      </c>
      <c r="AI273" s="12">
        <v>0</v>
      </c>
      <c r="AJ273" s="12">
        <v>0</v>
      </c>
      <c r="AK273" s="12">
        <v>0</v>
      </c>
      <c r="AL273" s="12" t="s">
        <v>3448</v>
      </c>
      <c r="AM273" s="7" t="s">
        <v>682</v>
      </c>
      <c r="AN273" s="7" t="s">
        <v>683</v>
      </c>
      <c r="AO273" s="7" t="s">
        <v>743</v>
      </c>
      <c r="AP273" s="12" t="s">
        <v>3235</v>
      </c>
      <c r="AQ273" s="12">
        <v>546</v>
      </c>
      <c r="AR273" s="12">
        <v>1</v>
      </c>
      <c r="AS273" s="12" t="s">
        <v>555</v>
      </c>
      <c r="AT273" s="7" t="s">
        <v>349</v>
      </c>
      <c r="AU273" s="12">
        <v>1</v>
      </c>
      <c r="AV273" s="12">
        <v>0</v>
      </c>
      <c r="AW273" s="12">
        <v>0</v>
      </c>
      <c r="AX273" s="12">
        <v>0</v>
      </c>
      <c r="AY273" s="7">
        <v>1</v>
      </c>
      <c r="AZ273" s="12">
        <v>1</v>
      </c>
      <c r="BA273" s="12">
        <v>1</v>
      </c>
      <c r="BB273" s="12">
        <v>1</v>
      </c>
      <c r="BC273" s="12">
        <v>1</v>
      </c>
      <c r="BD273" s="12">
        <v>1</v>
      </c>
      <c r="BE273" s="12">
        <v>0</v>
      </c>
      <c r="BF273" s="7" t="s">
        <v>2820</v>
      </c>
      <c r="BG273" s="7" t="s">
        <v>1001</v>
      </c>
      <c r="BH273" s="7"/>
      <c r="BI273" s="12" t="s">
        <v>2818</v>
      </c>
      <c r="BJ273" s="12" t="s">
        <v>3460</v>
      </c>
      <c r="BK273" s="12" t="s">
        <v>718</v>
      </c>
      <c r="BL273" s="12" t="s">
        <v>3471</v>
      </c>
      <c r="BM273" s="7" t="s">
        <v>3485</v>
      </c>
      <c r="BN273" s="7" t="s">
        <v>1174</v>
      </c>
      <c r="BO273" s="12"/>
      <c r="BP273" s="12" t="s">
        <v>1160</v>
      </c>
      <c r="BQ273" s="12" t="s">
        <v>1077</v>
      </c>
      <c r="BR273" s="12" t="s">
        <v>1077</v>
      </c>
      <c r="BS273" s="12">
        <v>6.5000000000000002E-2</v>
      </c>
      <c r="BT273" s="12">
        <f>EXP(BS273)</f>
        <v>1.0671590243841926</v>
      </c>
      <c r="BU273" s="12"/>
      <c r="BV273" s="12" t="s">
        <v>3415</v>
      </c>
      <c r="BW273" s="12" t="s">
        <v>1077</v>
      </c>
      <c r="BX273" s="12" t="s">
        <v>1077</v>
      </c>
      <c r="BY273" s="12">
        <v>0.38500000000000001</v>
      </c>
      <c r="BZ273" s="12"/>
      <c r="CA273" s="12" t="s">
        <v>1077</v>
      </c>
      <c r="CB273" s="12">
        <v>0.38500000000000001</v>
      </c>
      <c r="CC273" s="12"/>
      <c r="CD273" s="12" t="s">
        <v>1077</v>
      </c>
      <c r="CE273" s="12" t="s">
        <v>1077</v>
      </c>
      <c r="CF273" s="12"/>
      <c r="CG273" s="12"/>
      <c r="CH273" s="12"/>
      <c r="CI273" s="12"/>
      <c r="CJ273" s="12" t="s">
        <v>1077</v>
      </c>
      <c r="CK273" s="12" t="s">
        <v>1077</v>
      </c>
      <c r="CL273" s="12" t="s">
        <v>1077</v>
      </c>
      <c r="CM273" s="12">
        <v>0</v>
      </c>
      <c r="CN273" s="12">
        <v>91.846000000000004</v>
      </c>
      <c r="CO273" s="12" t="s">
        <v>3419</v>
      </c>
      <c r="CP273" s="12"/>
      <c r="CQ273" s="12"/>
      <c r="CR273" s="12"/>
      <c r="CS273" s="12">
        <v>36</v>
      </c>
      <c r="CT273" s="12" t="s">
        <v>1077</v>
      </c>
      <c r="CU273" s="12" t="s">
        <v>718</v>
      </c>
      <c r="CV273" s="12" t="s">
        <v>1077</v>
      </c>
      <c r="CW273" s="12"/>
      <c r="CX273" s="57"/>
    </row>
    <row r="274" spans="1:102" ht="16.5" x14ac:dyDescent="0.35">
      <c r="A274" s="56">
        <v>44</v>
      </c>
      <c r="B274" s="12" t="s">
        <v>3735</v>
      </c>
      <c r="C274" s="12">
        <v>44.2</v>
      </c>
      <c r="D274" s="12" t="s">
        <v>2059</v>
      </c>
      <c r="E274" s="12" t="s">
        <v>345</v>
      </c>
      <c r="F274" s="12">
        <v>3</v>
      </c>
      <c r="G274" s="12" t="s">
        <v>349</v>
      </c>
      <c r="H274" s="12" t="s">
        <v>2804</v>
      </c>
      <c r="I274" s="12" t="s">
        <v>1285</v>
      </c>
      <c r="J274" s="12" t="s">
        <v>560</v>
      </c>
      <c r="K274" s="12" t="s">
        <v>564</v>
      </c>
      <c r="L274" s="12" t="s">
        <v>1216</v>
      </c>
      <c r="M274" s="12" t="s">
        <v>3237</v>
      </c>
      <c r="N274" s="12" t="s">
        <v>3436</v>
      </c>
      <c r="O274" s="12" t="s">
        <v>3400</v>
      </c>
      <c r="P274" s="12" t="s">
        <v>3403</v>
      </c>
      <c r="Q274" s="12">
        <v>1</v>
      </c>
      <c r="R274" s="12">
        <v>0</v>
      </c>
      <c r="S274" s="12">
        <v>0</v>
      </c>
      <c r="T274" s="12">
        <v>0</v>
      </c>
      <c r="U274" s="12">
        <v>0</v>
      </c>
      <c r="V274" s="12">
        <v>0</v>
      </c>
      <c r="W274" s="12">
        <v>0</v>
      </c>
      <c r="X274" s="12">
        <v>0</v>
      </c>
      <c r="Y274" s="12">
        <v>0</v>
      </c>
      <c r="Z274" s="12">
        <v>0</v>
      </c>
      <c r="AA274" s="12">
        <v>0</v>
      </c>
      <c r="AB274" s="12">
        <v>1</v>
      </c>
      <c r="AC274" s="12">
        <v>0</v>
      </c>
      <c r="AD274" s="12">
        <v>0</v>
      </c>
      <c r="AE274" s="12">
        <v>0</v>
      </c>
      <c r="AF274" s="12">
        <v>0</v>
      </c>
      <c r="AG274" s="12">
        <v>0</v>
      </c>
      <c r="AH274" s="12">
        <v>0</v>
      </c>
      <c r="AI274" s="12">
        <v>0</v>
      </c>
      <c r="AJ274" s="12">
        <v>0</v>
      </c>
      <c r="AK274" s="12">
        <v>0</v>
      </c>
      <c r="AL274" s="12" t="s">
        <v>3448</v>
      </c>
      <c r="AM274" s="7" t="s">
        <v>608</v>
      </c>
      <c r="AN274" s="7" t="s">
        <v>614</v>
      </c>
      <c r="AO274" s="7">
        <v>2000</v>
      </c>
      <c r="AP274" s="12" t="s">
        <v>3458</v>
      </c>
      <c r="AQ274" s="12">
        <v>43</v>
      </c>
      <c r="AR274" s="12">
        <v>1</v>
      </c>
      <c r="AS274" s="12" t="s">
        <v>555</v>
      </c>
      <c r="AT274" s="7" t="s">
        <v>212</v>
      </c>
      <c r="AU274" s="12">
        <v>1</v>
      </c>
      <c r="AV274" s="12">
        <v>0</v>
      </c>
      <c r="AW274" s="12">
        <v>1</v>
      </c>
      <c r="AX274" s="12">
        <v>0</v>
      </c>
      <c r="AY274" s="7">
        <v>0</v>
      </c>
      <c r="AZ274" s="12">
        <v>0</v>
      </c>
      <c r="BA274" s="12">
        <v>1</v>
      </c>
      <c r="BB274" s="12">
        <v>1</v>
      </c>
      <c r="BC274" s="12">
        <v>0</v>
      </c>
      <c r="BD274" s="12">
        <v>1</v>
      </c>
      <c r="BE274" s="12">
        <v>0</v>
      </c>
      <c r="BF274" s="7" t="s">
        <v>3258</v>
      </c>
      <c r="BG274" s="7" t="s">
        <v>887</v>
      </c>
      <c r="BH274" s="7"/>
      <c r="BI274" s="7" t="s">
        <v>2810</v>
      </c>
      <c r="BJ274" s="12" t="s">
        <v>3460</v>
      </c>
      <c r="BK274" s="12" t="s">
        <v>3472</v>
      </c>
      <c r="BL274" s="12" t="s">
        <v>3476</v>
      </c>
      <c r="BM274" s="7" t="s">
        <v>787</v>
      </c>
      <c r="BN274" s="7"/>
      <c r="BO274" s="12"/>
      <c r="BP274" s="12" t="s">
        <v>3538</v>
      </c>
      <c r="BQ274" s="12">
        <v>4.2000000000000003E-2</v>
      </c>
      <c r="BR274" s="12" t="s">
        <v>3429</v>
      </c>
      <c r="BS274" s="12">
        <v>4.2000000000000003E-2</v>
      </c>
      <c r="BT274" s="12"/>
      <c r="BU274" s="12">
        <f>EXP(BS274)</f>
        <v>1.0428944787507632</v>
      </c>
      <c r="BV274" s="12" t="s">
        <v>3416</v>
      </c>
      <c r="BW274" s="12">
        <v>3.2000000000000001E-2</v>
      </c>
      <c r="BX274" s="12" t="s">
        <v>3422</v>
      </c>
      <c r="BY274" s="12">
        <v>0.39</v>
      </c>
      <c r="BZ274" s="12"/>
      <c r="CA274" s="12" t="s">
        <v>1077</v>
      </c>
      <c r="CB274" s="12"/>
      <c r="CC274" s="12"/>
      <c r="CD274" s="12" t="s">
        <v>1077</v>
      </c>
      <c r="CE274" s="12">
        <v>0.69899999999999995</v>
      </c>
      <c r="CF274" s="12">
        <v>0.107</v>
      </c>
      <c r="CG274" s="12"/>
      <c r="CH274" s="12">
        <f>BQ274/BY274</f>
        <v>0.1076923076923077</v>
      </c>
      <c r="CI274" s="12" t="s">
        <v>3553</v>
      </c>
      <c r="CJ274" s="12">
        <v>0.83399999999999996</v>
      </c>
      <c r="CK274" s="12" t="s">
        <v>3828</v>
      </c>
      <c r="CL274" s="12" t="s">
        <v>1077</v>
      </c>
      <c r="CM274" s="12">
        <v>0</v>
      </c>
      <c r="CN274" s="12">
        <v>31.212</v>
      </c>
      <c r="CO274" s="12" t="s">
        <v>3427</v>
      </c>
      <c r="CP274" s="12">
        <v>1</v>
      </c>
      <c r="CQ274" s="12">
        <v>7</v>
      </c>
      <c r="CR274" s="12">
        <v>1</v>
      </c>
      <c r="CS274" s="12">
        <v>35</v>
      </c>
      <c r="CT274" s="12" t="s">
        <v>1077</v>
      </c>
      <c r="CU274" s="12" t="s">
        <v>1077</v>
      </c>
      <c r="CV274" s="12" t="s">
        <v>1077</v>
      </c>
      <c r="CW274" s="12"/>
      <c r="CX274" s="57"/>
    </row>
    <row r="275" spans="1:102" ht="16.5" x14ac:dyDescent="0.35">
      <c r="A275" s="56">
        <v>24</v>
      </c>
      <c r="B275" s="12" t="s">
        <v>3715</v>
      </c>
      <c r="C275" s="12">
        <v>24.1</v>
      </c>
      <c r="D275" s="12" t="s">
        <v>1785</v>
      </c>
      <c r="E275" s="12" t="s">
        <v>334</v>
      </c>
      <c r="F275" s="12">
        <v>3</v>
      </c>
      <c r="G275" s="12" t="s">
        <v>349</v>
      </c>
      <c r="H275" s="12" t="s">
        <v>2804</v>
      </c>
      <c r="I275" s="12" t="s">
        <v>1285</v>
      </c>
      <c r="J275" s="12" t="s">
        <v>1139</v>
      </c>
      <c r="K275" s="12" t="s">
        <v>576</v>
      </c>
      <c r="L275" s="12" t="s">
        <v>1251</v>
      </c>
      <c r="M275" s="12" t="s">
        <v>3164</v>
      </c>
      <c r="N275" s="12"/>
      <c r="O275" s="12" t="s">
        <v>3400</v>
      </c>
      <c r="P275" s="12" t="s">
        <v>3402</v>
      </c>
      <c r="Q275" s="12">
        <v>1</v>
      </c>
      <c r="R275" s="12">
        <v>0</v>
      </c>
      <c r="S275" s="12">
        <v>0</v>
      </c>
      <c r="T275" s="12">
        <v>0</v>
      </c>
      <c r="U275" s="12">
        <v>0</v>
      </c>
      <c r="V275" s="12">
        <v>0</v>
      </c>
      <c r="W275" s="12">
        <v>0</v>
      </c>
      <c r="X275" s="12">
        <v>0</v>
      </c>
      <c r="Y275" s="12">
        <v>0</v>
      </c>
      <c r="Z275" s="12">
        <v>0</v>
      </c>
      <c r="AA275" s="12">
        <v>0</v>
      </c>
      <c r="AB275" s="12">
        <v>0</v>
      </c>
      <c r="AC275" s="12">
        <v>0</v>
      </c>
      <c r="AD275" s="12">
        <v>0</v>
      </c>
      <c r="AE275" s="12">
        <v>0</v>
      </c>
      <c r="AF275" s="12">
        <v>0</v>
      </c>
      <c r="AG275" s="12">
        <v>0</v>
      </c>
      <c r="AH275" s="12">
        <v>0</v>
      </c>
      <c r="AI275" s="12">
        <v>0</v>
      </c>
      <c r="AJ275" s="12">
        <v>1</v>
      </c>
      <c r="AK275" s="12">
        <v>0</v>
      </c>
      <c r="AL275" s="12" t="s">
        <v>3450</v>
      </c>
      <c r="AM275" s="7" t="s">
        <v>608</v>
      </c>
      <c r="AN275" s="7" t="s">
        <v>648</v>
      </c>
      <c r="AO275" s="7">
        <v>1994</v>
      </c>
      <c r="AP275" s="12" t="s">
        <v>3458</v>
      </c>
      <c r="AQ275" s="12">
        <v>2949</v>
      </c>
      <c r="AR275" s="12">
        <v>1</v>
      </c>
      <c r="AS275" s="12" t="s">
        <v>555</v>
      </c>
      <c r="AT275" s="7" t="s">
        <v>349</v>
      </c>
      <c r="AU275" s="12">
        <v>1</v>
      </c>
      <c r="AV275" s="12">
        <v>0</v>
      </c>
      <c r="AW275" s="12">
        <v>1</v>
      </c>
      <c r="AX275" s="12">
        <v>0</v>
      </c>
      <c r="AY275" s="7">
        <v>0</v>
      </c>
      <c r="AZ275" s="12">
        <v>1</v>
      </c>
      <c r="BA275" s="12">
        <v>1</v>
      </c>
      <c r="BB275" s="12">
        <v>1</v>
      </c>
      <c r="BC275" s="12">
        <v>1</v>
      </c>
      <c r="BD275" s="12">
        <v>0</v>
      </c>
      <c r="BE275" s="12">
        <v>1</v>
      </c>
      <c r="BF275" s="7" t="s">
        <v>766</v>
      </c>
      <c r="BG275" s="7" t="s">
        <v>832</v>
      </c>
      <c r="BH275" s="7"/>
      <c r="BI275" s="7" t="s">
        <v>2806</v>
      </c>
      <c r="BJ275" s="12" t="s">
        <v>3460</v>
      </c>
      <c r="BK275" s="12" t="s">
        <v>1044</v>
      </c>
      <c r="BL275" s="12" t="s">
        <v>3480</v>
      </c>
      <c r="BM275" s="7" t="s">
        <v>787</v>
      </c>
      <c r="BN275" s="7" t="s">
        <v>775</v>
      </c>
      <c r="BO275" s="12"/>
      <c r="BP275" s="12"/>
      <c r="BQ275" s="12"/>
      <c r="BR275" s="12" t="s">
        <v>1077</v>
      </c>
      <c r="BS275" s="12">
        <v>0.04</v>
      </c>
      <c r="BT275" s="12"/>
      <c r="BU275" s="12"/>
      <c r="BV275" s="12" t="s">
        <v>1077</v>
      </c>
      <c r="BW275" s="12" t="s">
        <v>1077</v>
      </c>
      <c r="BX275" s="12" t="s">
        <v>1077</v>
      </c>
      <c r="BY275" s="12">
        <v>0.4</v>
      </c>
      <c r="BZ275" s="12"/>
      <c r="CA275" s="12" t="s">
        <v>1077</v>
      </c>
      <c r="CB275" s="12"/>
      <c r="CC275" s="12"/>
      <c r="CD275" s="12" t="s">
        <v>1077</v>
      </c>
      <c r="CE275" s="12" t="s">
        <v>1077</v>
      </c>
      <c r="CF275" s="12">
        <v>0.48</v>
      </c>
      <c r="CG275" s="12"/>
      <c r="CH275" s="12"/>
      <c r="CI275" s="12"/>
      <c r="CJ275" s="12">
        <v>1.7000000000000001E-2</v>
      </c>
      <c r="CK275" s="12" t="s">
        <v>3828</v>
      </c>
      <c r="CL275" s="12" t="s">
        <v>1077</v>
      </c>
      <c r="CM275" s="12">
        <v>0</v>
      </c>
      <c r="CN275" s="12">
        <v>943.43</v>
      </c>
      <c r="CO275" s="12" t="s">
        <v>3419</v>
      </c>
      <c r="CP275" s="12">
        <v>1</v>
      </c>
      <c r="CQ275" s="12">
        <v>14</v>
      </c>
      <c r="CR275" s="12">
        <v>1</v>
      </c>
      <c r="CS275" s="12">
        <v>2934</v>
      </c>
      <c r="CT275" s="12" t="s">
        <v>718</v>
      </c>
      <c r="CU275" s="12" t="s">
        <v>1077</v>
      </c>
      <c r="CV275" s="12" t="s">
        <v>1077</v>
      </c>
      <c r="CW275" s="12"/>
      <c r="CX275" s="57"/>
    </row>
    <row r="276" spans="1:102" x14ac:dyDescent="0.35">
      <c r="A276" s="56">
        <v>124</v>
      </c>
      <c r="B276" s="12" t="s">
        <v>3145</v>
      </c>
      <c r="C276" s="46" t="s">
        <v>2867</v>
      </c>
      <c r="D276" s="12" t="s">
        <v>2868</v>
      </c>
      <c r="E276" s="12" t="s">
        <v>3000</v>
      </c>
      <c r="F276" s="12">
        <v>7</v>
      </c>
      <c r="G276" s="12" t="s">
        <v>349</v>
      </c>
      <c r="H276" s="12" t="s">
        <v>2804</v>
      </c>
      <c r="I276" s="12" t="s">
        <v>1285</v>
      </c>
      <c r="J276" s="12" t="s">
        <v>1222</v>
      </c>
      <c r="K276" s="12"/>
      <c r="L276" s="12" t="s">
        <v>567</v>
      </c>
      <c r="M276" s="12" t="s">
        <v>3164</v>
      </c>
      <c r="N276" s="12"/>
      <c r="O276" s="12" t="s">
        <v>3400</v>
      </c>
      <c r="P276" s="12" t="s">
        <v>3404</v>
      </c>
      <c r="Q276" s="12">
        <v>1</v>
      </c>
      <c r="R276" s="12">
        <v>0</v>
      </c>
      <c r="S276" s="12">
        <v>0</v>
      </c>
      <c r="T276" s="12">
        <v>0</v>
      </c>
      <c r="U276" s="12">
        <v>0</v>
      </c>
      <c r="V276" s="12">
        <v>0</v>
      </c>
      <c r="W276" s="12">
        <v>0</v>
      </c>
      <c r="X276" s="12">
        <v>0</v>
      </c>
      <c r="Y276" s="12">
        <v>0</v>
      </c>
      <c r="Z276" s="12">
        <v>0</v>
      </c>
      <c r="AA276" s="12">
        <v>0</v>
      </c>
      <c r="AB276" s="12">
        <v>0</v>
      </c>
      <c r="AC276" s="12">
        <v>0</v>
      </c>
      <c r="AD276" s="12">
        <v>0</v>
      </c>
      <c r="AE276" s="12">
        <v>0</v>
      </c>
      <c r="AF276" s="12">
        <v>0</v>
      </c>
      <c r="AG276" s="12">
        <v>0</v>
      </c>
      <c r="AH276" s="12">
        <v>0</v>
      </c>
      <c r="AI276" s="12">
        <v>0</v>
      </c>
      <c r="AJ276" s="12">
        <v>0</v>
      </c>
      <c r="AK276" s="12">
        <v>0</v>
      </c>
      <c r="AL276" s="12" t="s">
        <v>723</v>
      </c>
      <c r="AM276" s="12" t="s">
        <v>3081</v>
      </c>
      <c r="AN276" s="12" t="s">
        <v>3086</v>
      </c>
      <c r="AO276" s="12">
        <v>2009</v>
      </c>
      <c r="AP276" s="12" t="s">
        <v>3458</v>
      </c>
      <c r="AQ276" s="12">
        <v>272</v>
      </c>
      <c r="AR276" s="12">
        <v>1</v>
      </c>
      <c r="AS276" s="12" t="s">
        <v>555</v>
      </c>
      <c r="AT276" s="12" t="s">
        <v>349</v>
      </c>
      <c r="AU276" s="12">
        <v>0</v>
      </c>
      <c r="AV276" s="12">
        <v>0</v>
      </c>
      <c r="AW276" s="12">
        <v>0</v>
      </c>
      <c r="AX276" s="12">
        <v>0</v>
      </c>
      <c r="AY276" s="7">
        <v>1</v>
      </c>
      <c r="AZ276" s="12">
        <v>1</v>
      </c>
      <c r="BA276" s="12">
        <v>1</v>
      </c>
      <c r="BB276" s="12">
        <v>0</v>
      </c>
      <c r="BC276" s="12">
        <v>0</v>
      </c>
      <c r="BD276" s="12">
        <v>0</v>
      </c>
      <c r="BE276" s="12">
        <v>0</v>
      </c>
      <c r="BF276" s="12" t="s">
        <v>3258</v>
      </c>
      <c r="BG276" s="12" t="s">
        <v>3030</v>
      </c>
      <c r="BH276" s="12"/>
      <c r="BI276" s="12" t="s">
        <v>3249</v>
      </c>
      <c r="BJ276" s="12" t="s">
        <v>3460</v>
      </c>
      <c r="BK276" s="12" t="s">
        <v>776</v>
      </c>
      <c r="BL276" s="12" t="s">
        <v>3471</v>
      </c>
      <c r="BM276" s="12" t="s">
        <v>3493</v>
      </c>
      <c r="BN276" s="7" t="s">
        <v>775</v>
      </c>
      <c r="BO276" s="12"/>
      <c r="BP276" s="12" t="s">
        <v>1160</v>
      </c>
      <c r="BQ276" s="12"/>
      <c r="BR276" s="12"/>
      <c r="BS276" s="12">
        <v>0.7</v>
      </c>
      <c r="BT276" s="12">
        <f>EXP(BS276)</f>
        <v>2.0137527074704766</v>
      </c>
      <c r="BU276" s="12"/>
      <c r="BV276" s="12" t="s">
        <v>3415</v>
      </c>
      <c r="BW276" s="12"/>
      <c r="BX276" s="12"/>
      <c r="BY276" s="12">
        <v>0.4</v>
      </c>
      <c r="BZ276" s="12"/>
      <c r="CA276" s="12"/>
      <c r="CB276" s="12"/>
      <c r="CC276" s="12"/>
      <c r="CD276" s="12"/>
      <c r="CE276" s="12">
        <v>0.51800000000000002</v>
      </c>
      <c r="CF276" s="12">
        <v>1.0820000000000001</v>
      </c>
      <c r="CG276" s="12"/>
      <c r="CH276" s="12"/>
      <c r="CI276" s="12"/>
      <c r="CJ276" s="12" t="s">
        <v>718</v>
      </c>
      <c r="CK276" s="12">
        <v>0</v>
      </c>
      <c r="CL276" s="12"/>
      <c r="CM276" s="12"/>
      <c r="CN276" s="12"/>
      <c r="CO276" s="12"/>
      <c r="CP276" s="12"/>
      <c r="CQ276" s="12"/>
      <c r="CR276" s="12"/>
      <c r="CS276" s="12"/>
      <c r="CT276" s="12"/>
      <c r="CU276" s="12"/>
      <c r="CV276" s="12"/>
      <c r="CW276" s="12"/>
      <c r="CX276" s="57"/>
    </row>
    <row r="277" spans="1:102" ht="16.5" x14ac:dyDescent="0.35">
      <c r="A277" s="56">
        <v>65</v>
      </c>
      <c r="B277" s="12" t="s">
        <v>3754</v>
      </c>
      <c r="C277" s="12">
        <v>65.3</v>
      </c>
      <c r="D277" s="12" t="s">
        <v>2268</v>
      </c>
      <c r="E277" s="12" t="s">
        <v>432</v>
      </c>
      <c r="F277" s="12">
        <v>3</v>
      </c>
      <c r="G277" s="12" t="s">
        <v>349</v>
      </c>
      <c r="H277" s="12" t="s">
        <v>2804</v>
      </c>
      <c r="I277" s="12" t="s">
        <v>1285</v>
      </c>
      <c r="J277" s="12" t="s">
        <v>556</v>
      </c>
      <c r="K277" s="12" t="s">
        <v>562</v>
      </c>
      <c r="L277" s="12" t="s">
        <v>558</v>
      </c>
      <c r="M277" s="12" t="s">
        <v>3237</v>
      </c>
      <c r="N277" s="12" t="s">
        <v>3435</v>
      </c>
      <c r="O277" s="12" t="s">
        <v>3400</v>
      </c>
      <c r="P277" s="12" t="s">
        <v>3401</v>
      </c>
      <c r="Q277" s="12">
        <v>0</v>
      </c>
      <c r="R277" s="12">
        <v>0</v>
      </c>
      <c r="S277" s="12">
        <v>0</v>
      </c>
      <c r="T277" s="12">
        <v>0</v>
      </c>
      <c r="U277" s="12">
        <v>0</v>
      </c>
      <c r="V277" s="12">
        <v>0</v>
      </c>
      <c r="W277" s="12">
        <v>1</v>
      </c>
      <c r="X277" s="12">
        <v>0</v>
      </c>
      <c r="Y277" s="12">
        <v>0</v>
      </c>
      <c r="Z277" s="12">
        <v>0</v>
      </c>
      <c r="AA277" s="12">
        <v>0</v>
      </c>
      <c r="AB277" s="12">
        <v>0</v>
      </c>
      <c r="AC277" s="12">
        <v>1</v>
      </c>
      <c r="AD277" s="12">
        <v>0</v>
      </c>
      <c r="AE277" s="12">
        <v>0</v>
      </c>
      <c r="AF277" s="12">
        <v>0</v>
      </c>
      <c r="AG277" s="12">
        <v>0</v>
      </c>
      <c r="AH277" s="12">
        <v>0</v>
      </c>
      <c r="AI277" s="12">
        <v>0</v>
      </c>
      <c r="AJ277" s="12">
        <v>0</v>
      </c>
      <c r="AK277" s="12">
        <v>0</v>
      </c>
      <c r="AL277" s="12" t="s">
        <v>607</v>
      </c>
      <c r="AM277" s="7" t="s">
        <v>668</v>
      </c>
      <c r="AN277" s="7" t="s">
        <v>628</v>
      </c>
      <c r="AO277" s="7">
        <v>2010</v>
      </c>
      <c r="AP277" s="12" t="s">
        <v>3235</v>
      </c>
      <c r="AQ277" s="12">
        <v>473</v>
      </c>
      <c r="AR277" s="12">
        <v>1</v>
      </c>
      <c r="AS277" s="12" t="s">
        <v>555</v>
      </c>
      <c r="AT277" s="7" t="s">
        <v>212</v>
      </c>
      <c r="AU277" s="12">
        <v>1</v>
      </c>
      <c r="AV277" s="12">
        <v>0</v>
      </c>
      <c r="AW277" s="12">
        <v>0</v>
      </c>
      <c r="AX277" s="12">
        <v>0</v>
      </c>
      <c r="AY277" s="7">
        <v>1</v>
      </c>
      <c r="AZ277" s="12">
        <v>0</v>
      </c>
      <c r="BA277" s="12">
        <v>0</v>
      </c>
      <c r="BB277" s="12">
        <v>0</v>
      </c>
      <c r="BC277" s="12">
        <v>1</v>
      </c>
      <c r="BD277" s="12">
        <v>0</v>
      </c>
      <c r="BE277" s="12">
        <v>0</v>
      </c>
      <c r="BF277" s="7" t="s">
        <v>766</v>
      </c>
      <c r="BG277" s="7" t="s">
        <v>165</v>
      </c>
      <c r="BH277" s="7"/>
      <c r="BI277" s="7" t="s">
        <v>2809</v>
      </c>
      <c r="BJ277" s="12" t="s">
        <v>718</v>
      </c>
      <c r="BK277" s="12" t="s">
        <v>3463</v>
      </c>
      <c r="BL277" s="12" t="s">
        <v>3481</v>
      </c>
      <c r="BM277" s="7" t="s">
        <v>787</v>
      </c>
      <c r="BN277" s="7"/>
      <c r="BO277" s="12"/>
      <c r="BP277" s="12" t="s">
        <v>3545</v>
      </c>
      <c r="BQ277" s="12">
        <v>3.8940000000000003E-3</v>
      </c>
      <c r="BR277" s="12" t="s">
        <v>3513</v>
      </c>
      <c r="BS277" s="12">
        <v>0.64900000000000002</v>
      </c>
      <c r="BT277" s="12"/>
      <c r="BU277" s="12"/>
      <c r="BV277" s="12" t="s">
        <v>1077</v>
      </c>
      <c r="BW277" s="12" t="s">
        <v>1077</v>
      </c>
      <c r="BX277" s="12" t="s">
        <v>1077</v>
      </c>
      <c r="BY277" s="12">
        <v>0.41</v>
      </c>
      <c r="BZ277" s="12"/>
      <c r="CA277" s="12" t="s">
        <v>1077</v>
      </c>
      <c r="CB277" s="12" t="s">
        <v>1077</v>
      </c>
      <c r="CC277" s="12" t="s">
        <v>1077</v>
      </c>
      <c r="CD277" s="12" t="s">
        <v>1077</v>
      </c>
      <c r="CE277" s="12" t="s">
        <v>1077</v>
      </c>
      <c r="CF277" s="12"/>
      <c r="CG277" s="12"/>
      <c r="CH277" s="12">
        <f t="shared" ref="CH277:CH284" si="0">BQ277/BY277</f>
        <v>9.4975609756097583E-3</v>
      </c>
      <c r="CI277" s="12" t="s">
        <v>3553</v>
      </c>
      <c r="CJ277" s="12">
        <v>0.379</v>
      </c>
      <c r="CK277" s="12" t="s">
        <v>3824</v>
      </c>
      <c r="CL277" s="12" t="s">
        <v>1077</v>
      </c>
      <c r="CM277" s="12" t="s">
        <v>1077</v>
      </c>
      <c r="CN277" s="12">
        <v>2.63</v>
      </c>
      <c r="CO277" s="12" t="s">
        <v>1043</v>
      </c>
      <c r="CP277" s="12">
        <v>1</v>
      </c>
      <c r="CQ277" s="12">
        <v>18</v>
      </c>
      <c r="CR277" s="12">
        <v>1</v>
      </c>
      <c r="CS277" s="12">
        <v>454</v>
      </c>
      <c r="CT277" s="12">
        <v>9.3689999999999998</v>
      </c>
      <c r="CU277" s="12">
        <v>6.0000000000000001E-3</v>
      </c>
      <c r="CV277" s="12">
        <f>BS277*(CU277)</f>
        <v>3.8940000000000003E-3</v>
      </c>
      <c r="CW277" s="12"/>
      <c r="CX277" s="57"/>
    </row>
    <row r="278" spans="1:102" ht="16.5" x14ac:dyDescent="0.35">
      <c r="A278" s="56">
        <v>65</v>
      </c>
      <c r="B278" s="12" t="s">
        <v>3754</v>
      </c>
      <c r="C278" s="12">
        <v>65.5</v>
      </c>
      <c r="D278" s="12" t="s">
        <v>2307</v>
      </c>
      <c r="E278" s="12" t="s">
        <v>435</v>
      </c>
      <c r="F278" s="12">
        <v>3</v>
      </c>
      <c r="G278" s="12" t="s">
        <v>349</v>
      </c>
      <c r="H278" s="12" t="s">
        <v>2804</v>
      </c>
      <c r="I278" s="12" t="s">
        <v>1285</v>
      </c>
      <c r="J278" s="12" t="s">
        <v>556</v>
      </c>
      <c r="K278" s="12" t="s">
        <v>562</v>
      </c>
      <c r="L278" s="12" t="s">
        <v>558</v>
      </c>
      <c r="M278" s="12" t="s">
        <v>3237</v>
      </c>
      <c r="N278" s="12" t="s">
        <v>3435</v>
      </c>
      <c r="O278" s="12" t="s">
        <v>3400</v>
      </c>
      <c r="P278" s="12" t="s">
        <v>3401</v>
      </c>
      <c r="Q278" s="12">
        <v>0</v>
      </c>
      <c r="R278" s="12">
        <v>0</v>
      </c>
      <c r="S278" s="12">
        <v>0</v>
      </c>
      <c r="T278" s="12">
        <v>0</v>
      </c>
      <c r="U278" s="12">
        <v>0</v>
      </c>
      <c r="V278" s="12">
        <v>0</v>
      </c>
      <c r="W278" s="12">
        <v>1</v>
      </c>
      <c r="X278" s="12">
        <v>0</v>
      </c>
      <c r="Y278" s="12">
        <v>0</v>
      </c>
      <c r="Z278" s="12">
        <v>0</v>
      </c>
      <c r="AA278" s="12">
        <v>0</v>
      </c>
      <c r="AB278" s="12">
        <v>0</v>
      </c>
      <c r="AC278" s="12">
        <v>1</v>
      </c>
      <c r="AD278" s="12">
        <v>0</v>
      </c>
      <c r="AE278" s="12">
        <v>0</v>
      </c>
      <c r="AF278" s="12">
        <v>0</v>
      </c>
      <c r="AG278" s="12">
        <v>0</v>
      </c>
      <c r="AH278" s="12">
        <v>0</v>
      </c>
      <c r="AI278" s="12">
        <v>0</v>
      </c>
      <c r="AJ278" s="12">
        <v>0</v>
      </c>
      <c r="AK278" s="12">
        <v>0</v>
      </c>
      <c r="AL278" s="12" t="s">
        <v>607</v>
      </c>
      <c r="AM278" s="7" t="s">
        <v>668</v>
      </c>
      <c r="AN278" s="7" t="s">
        <v>628</v>
      </c>
      <c r="AO278" s="7">
        <v>2010</v>
      </c>
      <c r="AP278" s="12" t="s">
        <v>3235</v>
      </c>
      <c r="AQ278" s="12">
        <v>473</v>
      </c>
      <c r="AR278" s="12">
        <v>1</v>
      </c>
      <c r="AS278" s="12" t="s">
        <v>555</v>
      </c>
      <c r="AT278" s="7" t="s">
        <v>212</v>
      </c>
      <c r="AU278" s="12">
        <v>1</v>
      </c>
      <c r="AV278" s="12">
        <v>0</v>
      </c>
      <c r="AW278" s="12">
        <v>0</v>
      </c>
      <c r="AX278" s="12">
        <v>0</v>
      </c>
      <c r="AY278" s="7">
        <v>1</v>
      </c>
      <c r="AZ278" s="12">
        <v>0</v>
      </c>
      <c r="BA278" s="12">
        <v>0</v>
      </c>
      <c r="BB278" s="12">
        <v>0</v>
      </c>
      <c r="BC278" s="12">
        <v>1</v>
      </c>
      <c r="BD278" s="12">
        <v>0</v>
      </c>
      <c r="BE278" s="12">
        <v>0</v>
      </c>
      <c r="BF278" s="7" t="s">
        <v>772</v>
      </c>
      <c r="BG278" s="7" t="s">
        <v>2795</v>
      </c>
      <c r="BH278" s="7"/>
      <c r="BI278" s="7" t="s">
        <v>2816</v>
      </c>
      <c r="BJ278" s="12" t="s">
        <v>718</v>
      </c>
      <c r="BK278" s="12" t="s">
        <v>3463</v>
      </c>
      <c r="BL278" s="12" t="s">
        <v>3464</v>
      </c>
      <c r="BM278" s="7" t="s">
        <v>787</v>
      </c>
      <c r="BN278" s="7"/>
      <c r="BO278" s="12"/>
      <c r="BP278" s="12" t="s">
        <v>3545</v>
      </c>
      <c r="BQ278" s="12">
        <v>3.7547999999999998E-2</v>
      </c>
      <c r="BR278" s="12" t="s">
        <v>3513</v>
      </c>
      <c r="BS278" s="12">
        <v>0.126</v>
      </c>
      <c r="BT278" s="12"/>
      <c r="BU278" s="12"/>
      <c r="BV278" s="12" t="s">
        <v>1077</v>
      </c>
      <c r="BW278" s="12" t="s">
        <v>1077</v>
      </c>
      <c r="BX278" s="12" t="s">
        <v>1077</v>
      </c>
      <c r="BY278" s="12">
        <v>0.42</v>
      </c>
      <c r="BZ278" s="12"/>
      <c r="CA278" s="12" t="s">
        <v>1077</v>
      </c>
      <c r="CB278" s="12" t="s">
        <v>1077</v>
      </c>
      <c r="CC278" s="12" t="s">
        <v>1077</v>
      </c>
      <c r="CD278" s="12" t="s">
        <v>1077</v>
      </c>
      <c r="CE278" s="12" t="s">
        <v>1077</v>
      </c>
      <c r="CF278" s="12"/>
      <c r="CG278" s="12"/>
      <c r="CH278" s="12">
        <f t="shared" si="0"/>
        <v>8.9399999999999993E-2</v>
      </c>
      <c r="CI278" s="12" t="s">
        <v>3553</v>
      </c>
      <c r="CJ278" s="12">
        <v>0.25800000000000001</v>
      </c>
      <c r="CK278" s="12" t="s">
        <v>3824</v>
      </c>
      <c r="CL278" s="12" t="s">
        <v>1077</v>
      </c>
      <c r="CM278" s="12" t="s">
        <v>1077</v>
      </c>
      <c r="CN278" s="12">
        <v>2.11</v>
      </c>
      <c r="CO278" s="12" t="s">
        <v>1043</v>
      </c>
      <c r="CP278" s="12">
        <v>1</v>
      </c>
      <c r="CQ278" s="12">
        <v>17</v>
      </c>
      <c r="CR278" s="12">
        <v>1</v>
      </c>
      <c r="CS278" s="12">
        <v>455</v>
      </c>
      <c r="CT278" s="12">
        <v>9.3689999999999998</v>
      </c>
      <c r="CU278" s="12">
        <v>0.29799999999999999</v>
      </c>
      <c r="CV278" s="12">
        <f>BS278*(CU278)</f>
        <v>3.7547999999999998E-2</v>
      </c>
      <c r="CW278" s="12"/>
      <c r="CX278" s="57"/>
    </row>
    <row r="279" spans="1:102" ht="16.5" x14ac:dyDescent="0.35">
      <c r="A279" s="56">
        <v>72</v>
      </c>
      <c r="B279" s="12" t="s">
        <v>3761</v>
      </c>
      <c r="C279" s="12">
        <v>72.099999999999994</v>
      </c>
      <c r="D279" s="12" t="s">
        <v>2367</v>
      </c>
      <c r="E279" s="12" t="s">
        <v>462</v>
      </c>
      <c r="F279" s="12">
        <v>3</v>
      </c>
      <c r="G279" s="12" t="s">
        <v>349</v>
      </c>
      <c r="H279" s="12" t="s">
        <v>2804</v>
      </c>
      <c r="I279" s="12" t="s">
        <v>1285</v>
      </c>
      <c r="J279" s="12" t="s">
        <v>1224</v>
      </c>
      <c r="K279" s="12" t="s">
        <v>1225</v>
      </c>
      <c r="L279" s="12" t="s">
        <v>581</v>
      </c>
      <c r="M279" s="12" t="s">
        <v>3237</v>
      </c>
      <c r="N279" s="12" t="s">
        <v>596</v>
      </c>
      <c r="O279" s="12" t="s">
        <v>3400</v>
      </c>
      <c r="P279" s="12" t="s">
        <v>3402</v>
      </c>
      <c r="Q279" s="12">
        <v>0</v>
      </c>
      <c r="R279" s="12">
        <v>0</v>
      </c>
      <c r="S279" s="12">
        <v>1</v>
      </c>
      <c r="T279" s="12">
        <v>0</v>
      </c>
      <c r="U279" s="12">
        <v>0</v>
      </c>
      <c r="V279" s="12">
        <v>0</v>
      </c>
      <c r="W279" s="12">
        <v>0</v>
      </c>
      <c r="X279" s="12">
        <v>0</v>
      </c>
      <c r="Y279" s="12">
        <v>0</v>
      </c>
      <c r="Z279" s="12">
        <v>0</v>
      </c>
      <c r="AA279" s="12">
        <v>0</v>
      </c>
      <c r="AB279" s="12">
        <v>0</v>
      </c>
      <c r="AC279" s="12">
        <v>0</v>
      </c>
      <c r="AD279" s="12">
        <v>0</v>
      </c>
      <c r="AE279" s="12">
        <v>0</v>
      </c>
      <c r="AF279" s="12">
        <v>0</v>
      </c>
      <c r="AG279" s="12">
        <v>0</v>
      </c>
      <c r="AH279" s="12">
        <v>0</v>
      </c>
      <c r="AI279" s="12">
        <v>0</v>
      </c>
      <c r="AJ279" s="12">
        <v>1</v>
      </c>
      <c r="AK279" s="12">
        <v>0</v>
      </c>
      <c r="AL279" s="12" t="s">
        <v>607</v>
      </c>
      <c r="AM279" s="7" t="s">
        <v>608</v>
      </c>
      <c r="AN279" s="7" t="s">
        <v>646</v>
      </c>
      <c r="AO279" s="7">
        <v>2009</v>
      </c>
      <c r="AP279" s="12" t="s">
        <v>3458</v>
      </c>
      <c r="AQ279" s="12">
        <v>12851</v>
      </c>
      <c r="AR279" s="12">
        <v>1</v>
      </c>
      <c r="AS279" s="12" t="s">
        <v>555</v>
      </c>
      <c r="AT279" s="7" t="s">
        <v>212</v>
      </c>
      <c r="AU279" s="12">
        <v>0</v>
      </c>
      <c r="AV279" s="12">
        <v>1</v>
      </c>
      <c r="AW279" s="12">
        <v>0</v>
      </c>
      <c r="AX279" s="12">
        <v>0</v>
      </c>
      <c r="AY279" s="7">
        <v>0</v>
      </c>
      <c r="AZ279" s="12">
        <v>0</v>
      </c>
      <c r="BA279" s="12">
        <v>1</v>
      </c>
      <c r="BB279" s="12">
        <v>1</v>
      </c>
      <c r="BC279" s="12">
        <v>0</v>
      </c>
      <c r="BD279" s="12">
        <v>1</v>
      </c>
      <c r="BE279" s="12">
        <v>0</v>
      </c>
      <c r="BF279" s="7" t="s">
        <v>766</v>
      </c>
      <c r="BG279" s="7" t="s">
        <v>159</v>
      </c>
      <c r="BH279" s="7"/>
      <c r="BI279" s="7" t="s">
        <v>2806</v>
      </c>
      <c r="BJ279" s="12" t="s">
        <v>3459</v>
      </c>
      <c r="BK279" s="12" t="s">
        <v>1044</v>
      </c>
      <c r="BL279" s="12" t="s">
        <v>3480</v>
      </c>
      <c r="BM279" s="7" t="s">
        <v>788</v>
      </c>
      <c r="BN279" s="7"/>
      <c r="BO279" s="12"/>
      <c r="BP279" s="12" t="s">
        <v>4025</v>
      </c>
      <c r="BQ279" s="12">
        <v>0</v>
      </c>
      <c r="BR279" s="12" t="s">
        <v>1252</v>
      </c>
      <c r="BS279" s="12">
        <v>6.0900000000000003E-5</v>
      </c>
      <c r="BT279" s="12"/>
      <c r="BU279" s="12">
        <f>EXP(BS279)</f>
        <v>1.0000609018544426</v>
      </c>
      <c r="BV279" s="12" t="s">
        <v>3416</v>
      </c>
      <c r="BW279" s="12" t="s">
        <v>1077</v>
      </c>
      <c r="BX279" s="12" t="s">
        <v>1077</v>
      </c>
      <c r="BY279" s="12">
        <f>BS279/CF279</f>
        <v>0.42058011049723759</v>
      </c>
      <c r="BZ279" s="12" t="s">
        <v>3562</v>
      </c>
      <c r="CA279" s="12">
        <v>0.42</v>
      </c>
      <c r="CB279" s="12" t="s">
        <v>1077</v>
      </c>
      <c r="CC279" s="12" t="s">
        <v>1077</v>
      </c>
      <c r="CD279" s="12" t="s">
        <v>1096</v>
      </c>
      <c r="CE279" s="12">
        <v>0.67400000000000004</v>
      </c>
      <c r="CF279" s="12">
        <v>1.448E-4</v>
      </c>
      <c r="CG279" s="12" t="s">
        <v>1252</v>
      </c>
      <c r="CH279" s="12">
        <f t="shared" si="0"/>
        <v>0</v>
      </c>
      <c r="CI279" s="12" t="s">
        <v>3553</v>
      </c>
      <c r="CJ279" s="12">
        <v>2.6700000000000002E-2</v>
      </c>
      <c r="CK279" s="12" t="s">
        <v>3827</v>
      </c>
      <c r="CL279" s="12">
        <v>-40092.103000000003</v>
      </c>
      <c r="CM279" s="12" t="s">
        <v>1077</v>
      </c>
      <c r="CN279" s="12" t="s">
        <v>1077</v>
      </c>
      <c r="CO279" s="12" t="s">
        <v>1077</v>
      </c>
      <c r="CP279" s="12"/>
      <c r="CQ279" s="12"/>
      <c r="CR279" s="12"/>
      <c r="CS279" s="12" t="s">
        <v>1077</v>
      </c>
      <c r="CT279" s="12" t="s">
        <v>1077</v>
      </c>
      <c r="CU279" s="12" t="s">
        <v>1077</v>
      </c>
      <c r="CV279" s="12" t="s">
        <v>1077</v>
      </c>
      <c r="CW279" s="12"/>
      <c r="CX279" s="57"/>
    </row>
    <row r="280" spans="1:102" ht="16.5" x14ac:dyDescent="0.35">
      <c r="A280" s="56">
        <v>34</v>
      </c>
      <c r="B280" s="12" t="s">
        <v>3725</v>
      </c>
      <c r="C280" s="12">
        <v>34.200000000000003</v>
      </c>
      <c r="D280" s="12" t="s">
        <v>1876</v>
      </c>
      <c r="E280" s="12" t="s">
        <v>359</v>
      </c>
      <c r="F280" s="12">
        <v>3</v>
      </c>
      <c r="G280" s="12" t="s">
        <v>349</v>
      </c>
      <c r="H280" s="12" t="s">
        <v>2804</v>
      </c>
      <c r="I280" s="12" t="s">
        <v>1285</v>
      </c>
      <c r="J280" s="12" t="s">
        <v>560</v>
      </c>
      <c r="K280" s="12" t="s">
        <v>561</v>
      </c>
      <c r="L280" s="12" t="s">
        <v>1216</v>
      </c>
      <c r="M280" s="12" t="s">
        <v>3237</v>
      </c>
      <c r="N280" s="12" t="s">
        <v>3437</v>
      </c>
      <c r="O280" s="12" t="s">
        <v>3400</v>
      </c>
      <c r="P280" s="12" t="s">
        <v>3402</v>
      </c>
      <c r="Q280" s="12">
        <v>1</v>
      </c>
      <c r="R280" s="12">
        <v>0</v>
      </c>
      <c r="S280" s="12">
        <v>0</v>
      </c>
      <c r="T280" s="12">
        <v>0</v>
      </c>
      <c r="U280" s="12">
        <v>0</v>
      </c>
      <c r="V280" s="12">
        <v>0</v>
      </c>
      <c r="W280" s="12">
        <v>0</v>
      </c>
      <c r="X280" s="12">
        <v>0</v>
      </c>
      <c r="Y280" s="12">
        <v>0</v>
      </c>
      <c r="Z280" s="12">
        <v>0</v>
      </c>
      <c r="AA280" s="12">
        <v>0</v>
      </c>
      <c r="AB280" s="12">
        <v>1</v>
      </c>
      <c r="AC280" s="12">
        <v>0</v>
      </c>
      <c r="AD280" s="12">
        <v>0</v>
      </c>
      <c r="AE280" s="12">
        <v>0</v>
      </c>
      <c r="AF280" s="12">
        <v>0</v>
      </c>
      <c r="AG280" s="12">
        <v>0</v>
      </c>
      <c r="AH280" s="12">
        <v>0</v>
      </c>
      <c r="AI280" s="12">
        <v>0</v>
      </c>
      <c r="AJ280" s="12">
        <v>0</v>
      </c>
      <c r="AK280" s="12">
        <v>0</v>
      </c>
      <c r="AL280" s="12" t="s">
        <v>3448</v>
      </c>
      <c r="AM280" s="7" t="s">
        <v>608</v>
      </c>
      <c r="AN280" s="7" t="s">
        <v>614</v>
      </c>
      <c r="AO280" s="7" t="s">
        <v>660</v>
      </c>
      <c r="AP280" s="12" t="s">
        <v>691</v>
      </c>
      <c r="AQ280" s="12">
        <v>451</v>
      </c>
      <c r="AR280" s="12">
        <v>1</v>
      </c>
      <c r="AS280" s="12" t="s">
        <v>555</v>
      </c>
      <c r="AT280" s="7" t="s">
        <v>212</v>
      </c>
      <c r="AU280" s="12">
        <v>0</v>
      </c>
      <c r="AV280" s="12">
        <v>0</v>
      </c>
      <c r="AW280" s="12">
        <v>1</v>
      </c>
      <c r="AX280" s="12">
        <v>0</v>
      </c>
      <c r="AY280" s="7">
        <v>0</v>
      </c>
      <c r="AZ280" s="12">
        <v>0</v>
      </c>
      <c r="BA280" s="12">
        <v>1</v>
      </c>
      <c r="BB280" s="12">
        <v>1</v>
      </c>
      <c r="BC280" s="12">
        <v>0</v>
      </c>
      <c r="BD280" s="12">
        <v>0</v>
      </c>
      <c r="BE280" s="12">
        <v>0</v>
      </c>
      <c r="BF280" s="7" t="s">
        <v>772</v>
      </c>
      <c r="BG280" s="7" t="s">
        <v>2737</v>
      </c>
      <c r="BH280" s="7"/>
      <c r="BI280" s="7" t="s">
        <v>2814</v>
      </c>
      <c r="BJ280" s="12" t="s">
        <v>851</v>
      </c>
      <c r="BK280" s="12" t="s">
        <v>1044</v>
      </c>
      <c r="BL280" s="12" t="s">
        <v>3473</v>
      </c>
      <c r="BM280" s="7" t="s">
        <v>787</v>
      </c>
      <c r="BN280" s="7"/>
      <c r="BO280" s="12"/>
      <c r="BP280" s="12" t="s">
        <v>3538</v>
      </c>
      <c r="BQ280" s="12">
        <v>8.6999999999999994E-2</v>
      </c>
      <c r="BR280" s="12" t="s">
        <v>3429</v>
      </c>
      <c r="BS280" s="12">
        <v>8.6999999999999994E-2</v>
      </c>
      <c r="BT280" s="12"/>
      <c r="BU280" s="12"/>
      <c r="BV280" s="12" t="s">
        <v>1077</v>
      </c>
      <c r="BW280" s="12" t="s">
        <v>1077</v>
      </c>
      <c r="BX280" s="12" t="s">
        <v>1077</v>
      </c>
      <c r="BY280" s="12">
        <v>0.43</v>
      </c>
      <c r="BZ280" s="12"/>
      <c r="CA280" s="12" t="s">
        <v>1077</v>
      </c>
      <c r="CB280" s="12" t="s">
        <v>1077</v>
      </c>
      <c r="CC280" s="12" t="s">
        <v>1077</v>
      </c>
      <c r="CD280" s="12" t="s">
        <v>1077</v>
      </c>
      <c r="CE280" s="12" t="s">
        <v>1077</v>
      </c>
      <c r="CF280" s="12"/>
      <c r="CG280" s="12"/>
      <c r="CH280" s="12">
        <f t="shared" si="0"/>
        <v>0.20232558139534881</v>
      </c>
      <c r="CI280" s="12" t="s">
        <v>3553</v>
      </c>
      <c r="CJ280" s="12">
        <v>0.66</v>
      </c>
      <c r="CK280" s="12" t="s">
        <v>3824</v>
      </c>
      <c r="CL280" s="12" t="s">
        <v>1077</v>
      </c>
      <c r="CM280" s="12" t="s">
        <v>1077</v>
      </c>
      <c r="CN280" s="12" t="s">
        <v>1077</v>
      </c>
      <c r="CO280" s="12" t="s">
        <v>1077</v>
      </c>
      <c r="CP280" s="12">
        <v>1</v>
      </c>
      <c r="CQ280" s="12">
        <v>11</v>
      </c>
      <c r="CR280" s="12">
        <v>1</v>
      </c>
      <c r="CS280" s="12">
        <v>440</v>
      </c>
      <c r="CT280" s="12" t="s">
        <v>1077</v>
      </c>
      <c r="CU280" s="12" t="s">
        <v>1077</v>
      </c>
      <c r="CV280" s="12" t="s">
        <v>1077</v>
      </c>
      <c r="CW280" s="12"/>
      <c r="CX280" s="57"/>
    </row>
    <row r="281" spans="1:102" x14ac:dyDescent="0.35">
      <c r="A281" s="56">
        <v>117</v>
      </c>
      <c r="B281" s="12" t="s">
        <v>3809</v>
      </c>
      <c r="C281" s="12">
        <v>117.1</v>
      </c>
      <c r="D281" s="12" t="s">
        <v>2698</v>
      </c>
      <c r="E281" s="12" t="s">
        <v>552</v>
      </c>
      <c r="F281" s="12">
        <v>7</v>
      </c>
      <c r="G281" s="12" t="s">
        <v>212</v>
      </c>
      <c r="H281" s="12" t="s">
        <v>2804</v>
      </c>
      <c r="I281" s="12" t="s">
        <v>212</v>
      </c>
      <c r="J281" s="12" t="s">
        <v>1222</v>
      </c>
      <c r="K281" s="12" t="s">
        <v>1173</v>
      </c>
      <c r="L281" s="12" t="s">
        <v>1118</v>
      </c>
      <c r="M281" s="12" t="s">
        <v>3237</v>
      </c>
      <c r="N281" s="12" t="s">
        <v>599</v>
      </c>
      <c r="O281" s="12" t="s">
        <v>3400</v>
      </c>
      <c r="P281" s="12" t="s">
        <v>3402</v>
      </c>
      <c r="Q281" s="12">
        <v>1</v>
      </c>
      <c r="R281" s="12">
        <v>0</v>
      </c>
      <c r="S281" s="12">
        <v>0</v>
      </c>
      <c r="T281" s="12">
        <v>0</v>
      </c>
      <c r="U281" s="12">
        <v>0</v>
      </c>
      <c r="V281" s="12">
        <v>0</v>
      </c>
      <c r="W281" s="12">
        <v>0</v>
      </c>
      <c r="X281" s="12">
        <v>0</v>
      </c>
      <c r="Y281" s="12">
        <v>0</v>
      </c>
      <c r="Z281" s="12">
        <v>0</v>
      </c>
      <c r="AA281" s="12">
        <v>0</v>
      </c>
      <c r="AB281" s="12">
        <v>0</v>
      </c>
      <c r="AC281" s="12">
        <v>0</v>
      </c>
      <c r="AD281" s="12">
        <v>0</v>
      </c>
      <c r="AE281" s="12">
        <v>0</v>
      </c>
      <c r="AF281" s="12">
        <v>0</v>
      </c>
      <c r="AG281" s="12">
        <v>0</v>
      </c>
      <c r="AH281" s="12">
        <v>0</v>
      </c>
      <c r="AI281" s="12">
        <v>0</v>
      </c>
      <c r="AJ281" s="12">
        <v>1</v>
      </c>
      <c r="AK281" s="12">
        <v>0</v>
      </c>
      <c r="AL281" s="12" t="s">
        <v>3450</v>
      </c>
      <c r="AM281" s="7" t="s">
        <v>608</v>
      </c>
      <c r="AN281" s="7" t="s">
        <v>621</v>
      </c>
      <c r="AO281" s="7">
        <v>1995</v>
      </c>
      <c r="AP281" s="12" t="s">
        <v>3458</v>
      </c>
      <c r="AQ281" s="12">
        <v>131</v>
      </c>
      <c r="AR281" s="12">
        <v>1</v>
      </c>
      <c r="AS281" s="12" t="s">
        <v>555</v>
      </c>
      <c r="AT281" s="7" t="s">
        <v>212</v>
      </c>
      <c r="AU281" s="12">
        <v>0</v>
      </c>
      <c r="AV281" s="12">
        <v>1</v>
      </c>
      <c r="AW281" s="12">
        <v>1</v>
      </c>
      <c r="AX281" s="12">
        <v>0</v>
      </c>
      <c r="AY281" s="7">
        <v>0</v>
      </c>
      <c r="AZ281" s="12">
        <v>0</v>
      </c>
      <c r="BA281" s="12">
        <v>1</v>
      </c>
      <c r="BB281" s="12">
        <v>1</v>
      </c>
      <c r="BC281" s="12">
        <v>0</v>
      </c>
      <c r="BD281" s="12">
        <v>1</v>
      </c>
      <c r="BE281" s="12">
        <v>0</v>
      </c>
      <c r="BF281" s="7" t="s">
        <v>766</v>
      </c>
      <c r="BG281" s="7" t="s">
        <v>781</v>
      </c>
      <c r="BH281" s="7"/>
      <c r="BI281" s="7" t="s">
        <v>2807</v>
      </c>
      <c r="BJ281" s="12" t="s">
        <v>3460</v>
      </c>
      <c r="BK281" s="12" t="s">
        <v>599</v>
      </c>
      <c r="BL281" s="12" t="s">
        <v>3471</v>
      </c>
      <c r="BM281" s="7" t="s">
        <v>3485</v>
      </c>
      <c r="BN281" s="7" t="s">
        <v>1159</v>
      </c>
      <c r="BO281" s="12"/>
      <c r="BP281" s="12" t="s">
        <v>3541</v>
      </c>
      <c r="BQ281" s="12">
        <v>7.7499999999999999E-2</v>
      </c>
      <c r="BR281" s="12" t="s">
        <v>1252</v>
      </c>
      <c r="BS281" s="12">
        <v>2.8899999999999999E-2</v>
      </c>
      <c r="BT281" s="12">
        <f>EXP(BS281)</f>
        <v>1.0293216571626347</v>
      </c>
      <c r="BU281" s="12"/>
      <c r="BV281" s="12" t="s">
        <v>3415</v>
      </c>
      <c r="BW281" s="12"/>
      <c r="BX281" s="12"/>
      <c r="BY281" s="12">
        <v>0.43809999999999999</v>
      </c>
      <c r="BZ281" s="12"/>
      <c r="CA281" s="12" t="s">
        <v>1077</v>
      </c>
      <c r="CB281" s="12" t="s">
        <v>1077</v>
      </c>
      <c r="CC281" s="12" t="s">
        <v>1077</v>
      </c>
      <c r="CD281" s="12" t="s">
        <v>1077</v>
      </c>
      <c r="CE281" s="12" t="s">
        <v>1084</v>
      </c>
      <c r="CF281" s="12" t="s">
        <v>1077</v>
      </c>
      <c r="CG281" s="12"/>
      <c r="CH281" s="12">
        <f t="shared" si="0"/>
        <v>0.17690025108422736</v>
      </c>
      <c r="CI281" s="12" t="s">
        <v>3553</v>
      </c>
      <c r="CJ281" s="12" t="s">
        <v>718</v>
      </c>
      <c r="CK281" s="12" t="s">
        <v>1077</v>
      </c>
      <c r="CL281" s="12" t="s">
        <v>1077</v>
      </c>
      <c r="CM281" s="12" t="s">
        <v>1077</v>
      </c>
      <c r="CN281" s="12" t="s">
        <v>1077</v>
      </c>
      <c r="CO281" s="12" t="s">
        <v>1077</v>
      </c>
      <c r="CP281" s="12"/>
      <c r="CQ281" s="12"/>
      <c r="CR281" s="12"/>
      <c r="CS281" s="12" t="s">
        <v>1077</v>
      </c>
      <c r="CT281" s="12" t="s">
        <v>1077</v>
      </c>
      <c r="CU281" s="12" t="s">
        <v>1077</v>
      </c>
      <c r="CV281" s="12" t="s">
        <v>1077</v>
      </c>
      <c r="CW281" s="12"/>
      <c r="CX281" s="57"/>
    </row>
    <row r="282" spans="1:102" ht="16.5" x14ac:dyDescent="0.35">
      <c r="A282" s="56">
        <v>65</v>
      </c>
      <c r="B282" s="12" t="s">
        <v>3754</v>
      </c>
      <c r="C282" s="12">
        <v>65.099999999999994</v>
      </c>
      <c r="D282" s="12" t="s">
        <v>2297</v>
      </c>
      <c r="E282" s="12" t="s">
        <v>262</v>
      </c>
      <c r="F282" s="12">
        <v>3</v>
      </c>
      <c r="G282" s="12" t="s">
        <v>349</v>
      </c>
      <c r="H282" s="12" t="s">
        <v>2804</v>
      </c>
      <c r="I282" s="12" t="s">
        <v>1285</v>
      </c>
      <c r="J282" s="12" t="s">
        <v>556</v>
      </c>
      <c r="K282" s="12" t="s">
        <v>562</v>
      </c>
      <c r="L282" s="12" t="s">
        <v>558</v>
      </c>
      <c r="M282" s="12" t="s">
        <v>3237</v>
      </c>
      <c r="N282" s="12" t="s">
        <v>3435</v>
      </c>
      <c r="O282" s="12" t="s">
        <v>3400</v>
      </c>
      <c r="P282" s="12" t="s">
        <v>3401</v>
      </c>
      <c r="Q282" s="12">
        <v>0</v>
      </c>
      <c r="R282" s="12">
        <v>0</v>
      </c>
      <c r="S282" s="12">
        <v>0</v>
      </c>
      <c r="T282" s="12">
        <v>0</v>
      </c>
      <c r="U282" s="12">
        <v>0</v>
      </c>
      <c r="V282" s="12">
        <v>0</v>
      </c>
      <c r="W282" s="12">
        <v>1</v>
      </c>
      <c r="X282" s="12">
        <v>0</v>
      </c>
      <c r="Y282" s="12">
        <v>0</v>
      </c>
      <c r="Z282" s="12">
        <v>0</v>
      </c>
      <c r="AA282" s="12">
        <v>0</v>
      </c>
      <c r="AB282" s="12">
        <v>0</v>
      </c>
      <c r="AC282" s="12">
        <v>1</v>
      </c>
      <c r="AD282" s="12">
        <v>0</v>
      </c>
      <c r="AE282" s="12">
        <v>0</v>
      </c>
      <c r="AF282" s="12">
        <v>0</v>
      </c>
      <c r="AG282" s="12">
        <v>0</v>
      </c>
      <c r="AH282" s="12">
        <v>0</v>
      </c>
      <c r="AI282" s="12">
        <v>0</v>
      </c>
      <c r="AJ282" s="12">
        <v>0</v>
      </c>
      <c r="AK282" s="12">
        <v>0</v>
      </c>
      <c r="AL282" s="12" t="s">
        <v>607</v>
      </c>
      <c r="AM282" s="7" t="s">
        <v>668</v>
      </c>
      <c r="AN282" s="7" t="s">
        <v>628</v>
      </c>
      <c r="AO282" s="7">
        <v>2010</v>
      </c>
      <c r="AP282" s="12" t="s">
        <v>3235</v>
      </c>
      <c r="AQ282" s="12">
        <v>473</v>
      </c>
      <c r="AR282" s="12">
        <v>1</v>
      </c>
      <c r="AS282" s="12" t="s">
        <v>555</v>
      </c>
      <c r="AT282" s="7" t="s">
        <v>212</v>
      </c>
      <c r="AU282" s="12">
        <v>1</v>
      </c>
      <c r="AV282" s="12">
        <v>0</v>
      </c>
      <c r="AW282" s="12">
        <v>0</v>
      </c>
      <c r="AX282" s="12">
        <v>0</v>
      </c>
      <c r="AY282" s="7">
        <v>1</v>
      </c>
      <c r="AZ282" s="12">
        <v>0</v>
      </c>
      <c r="BA282" s="12">
        <v>0</v>
      </c>
      <c r="BB282" s="12">
        <v>0</v>
      </c>
      <c r="BC282" s="12">
        <v>1</v>
      </c>
      <c r="BD282" s="12">
        <v>0</v>
      </c>
      <c r="BE282" s="12">
        <v>0</v>
      </c>
      <c r="BF282" s="7" t="s">
        <v>772</v>
      </c>
      <c r="BG282" s="7" t="s">
        <v>2796</v>
      </c>
      <c r="BH282" s="7"/>
      <c r="BI282" s="7" t="s">
        <v>2816</v>
      </c>
      <c r="BJ282" s="12" t="s">
        <v>718</v>
      </c>
      <c r="BK282" s="12" t="s">
        <v>3463</v>
      </c>
      <c r="BL282" s="12" t="s">
        <v>3468</v>
      </c>
      <c r="BM282" s="7" t="s">
        <v>787</v>
      </c>
      <c r="BN282" s="7"/>
      <c r="BO282" s="12"/>
      <c r="BP282" s="12" t="s">
        <v>3545</v>
      </c>
      <c r="BQ282" s="12">
        <v>1.8156000000000002E-2</v>
      </c>
      <c r="BR282" s="12" t="s">
        <v>3513</v>
      </c>
      <c r="BS282" s="12">
        <v>6.8000000000000005E-2</v>
      </c>
      <c r="BT282" s="12"/>
      <c r="BU282" s="12"/>
      <c r="BV282" s="12" t="s">
        <v>1077</v>
      </c>
      <c r="BW282" s="12" t="s">
        <v>1077</v>
      </c>
      <c r="BX282" s="12" t="s">
        <v>1077</v>
      </c>
      <c r="BY282" s="12">
        <v>0.44</v>
      </c>
      <c r="BZ282" s="12"/>
      <c r="CA282" s="12" t="s">
        <v>1077</v>
      </c>
      <c r="CB282" s="12" t="s">
        <v>1077</v>
      </c>
      <c r="CC282" s="12" t="s">
        <v>1077</v>
      </c>
      <c r="CD282" s="12" t="s">
        <v>1077</v>
      </c>
      <c r="CE282" s="12" t="s">
        <v>1077</v>
      </c>
      <c r="CF282" s="12"/>
      <c r="CG282" s="12"/>
      <c r="CH282" s="12">
        <f t="shared" si="0"/>
        <v>4.126363636363637E-2</v>
      </c>
      <c r="CI282" s="12" t="s">
        <v>3553</v>
      </c>
      <c r="CJ282" s="12">
        <v>0.36799999999999999</v>
      </c>
      <c r="CK282" s="12" t="s">
        <v>3824</v>
      </c>
      <c r="CL282" s="12" t="s">
        <v>1077</v>
      </c>
      <c r="CM282" s="12" t="s">
        <v>1077</v>
      </c>
      <c r="CN282" s="12">
        <v>3.6</v>
      </c>
      <c r="CO282" s="12" t="s">
        <v>1043</v>
      </c>
      <c r="CP282" s="12">
        <v>1</v>
      </c>
      <c r="CQ282" s="12">
        <v>18</v>
      </c>
      <c r="CR282" s="12">
        <v>1</v>
      </c>
      <c r="CS282" s="12">
        <v>454</v>
      </c>
      <c r="CT282" s="12">
        <v>9.3689999999999998</v>
      </c>
      <c r="CU282" s="12">
        <v>0.26700000000000002</v>
      </c>
      <c r="CV282" s="12">
        <f>BS282*(CU282)</f>
        <v>1.8156000000000002E-2</v>
      </c>
      <c r="CW282" s="12"/>
      <c r="CX282" s="57"/>
    </row>
    <row r="283" spans="1:102" ht="16.5" x14ac:dyDescent="0.35">
      <c r="A283" s="56">
        <v>65</v>
      </c>
      <c r="B283" s="12" t="s">
        <v>3754</v>
      </c>
      <c r="C283" s="12">
        <v>65.099999999999994</v>
      </c>
      <c r="D283" s="12" t="s">
        <v>2276</v>
      </c>
      <c r="E283" s="12" t="s">
        <v>262</v>
      </c>
      <c r="F283" s="12">
        <v>3</v>
      </c>
      <c r="G283" s="12" t="s">
        <v>349</v>
      </c>
      <c r="H283" s="12" t="s">
        <v>2804</v>
      </c>
      <c r="I283" s="12" t="s">
        <v>1285</v>
      </c>
      <c r="J283" s="12" t="s">
        <v>556</v>
      </c>
      <c r="K283" s="12" t="s">
        <v>562</v>
      </c>
      <c r="L283" s="12" t="s">
        <v>558</v>
      </c>
      <c r="M283" s="12" t="s">
        <v>3237</v>
      </c>
      <c r="N283" s="12" t="s">
        <v>3435</v>
      </c>
      <c r="O283" s="12" t="s">
        <v>3400</v>
      </c>
      <c r="P283" s="12" t="s">
        <v>3401</v>
      </c>
      <c r="Q283" s="12">
        <v>0</v>
      </c>
      <c r="R283" s="12">
        <v>0</v>
      </c>
      <c r="S283" s="12">
        <v>0</v>
      </c>
      <c r="T283" s="12">
        <v>0</v>
      </c>
      <c r="U283" s="12">
        <v>0</v>
      </c>
      <c r="V283" s="12">
        <v>0</v>
      </c>
      <c r="W283" s="12">
        <v>1</v>
      </c>
      <c r="X283" s="12">
        <v>0</v>
      </c>
      <c r="Y283" s="12">
        <v>0</v>
      </c>
      <c r="Z283" s="12">
        <v>0</v>
      </c>
      <c r="AA283" s="12">
        <v>0</v>
      </c>
      <c r="AB283" s="12">
        <v>0</v>
      </c>
      <c r="AC283" s="12">
        <v>1</v>
      </c>
      <c r="AD283" s="12">
        <v>0</v>
      </c>
      <c r="AE283" s="12">
        <v>0</v>
      </c>
      <c r="AF283" s="12">
        <v>0</v>
      </c>
      <c r="AG283" s="12">
        <v>0</v>
      </c>
      <c r="AH283" s="12">
        <v>0</v>
      </c>
      <c r="AI283" s="12">
        <v>0</v>
      </c>
      <c r="AJ283" s="12">
        <v>0</v>
      </c>
      <c r="AK283" s="12">
        <v>0</v>
      </c>
      <c r="AL283" s="12" t="s">
        <v>607</v>
      </c>
      <c r="AM283" s="7" t="s">
        <v>668</v>
      </c>
      <c r="AN283" s="7" t="s">
        <v>628</v>
      </c>
      <c r="AO283" s="7">
        <v>2010</v>
      </c>
      <c r="AP283" s="12" t="s">
        <v>3235</v>
      </c>
      <c r="AQ283" s="12">
        <v>473</v>
      </c>
      <c r="AR283" s="12">
        <v>1</v>
      </c>
      <c r="AS283" s="12" t="s">
        <v>555</v>
      </c>
      <c r="AT283" s="7" t="s">
        <v>212</v>
      </c>
      <c r="AU283" s="12">
        <v>1</v>
      </c>
      <c r="AV283" s="12">
        <v>0</v>
      </c>
      <c r="AW283" s="12">
        <v>0</v>
      </c>
      <c r="AX283" s="12">
        <v>0</v>
      </c>
      <c r="AY283" s="7">
        <v>1</v>
      </c>
      <c r="AZ283" s="12">
        <v>0</v>
      </c>
      <c r="BA283" s="12">
        <v>0</v>
      </c>
      <c r="BB283" s="12">
        <v>0</v>
      </c>
      <c r="BC283" s="12">
        <v>1</v>
      </c>
      <c r="BD283" s="12">
        <v>0</v>
      </c>
      <c r="BE283" s="12">
        <v>0</v>
      </c>
      <c r="BF283" s="7" t="s">
        <v>772</v>
      </c>
      <c r="BG283" s="7" t="s">
        <v>2743</v>
      </c>
      <c r="BH283" s="7"/>
      <c r="BI283" s="7" t="s">
        <v>2814</v>
      </c>
      <c r="BJ283" s="12" t="s">
        <v>718</v>
      </c>
      <c r="BK283" s="12" t="s">
        <v>3463</v>
      </c>
      <c r="BL283" s="12" t="s">
        <v>3468</v>
      </c>
      <c r="BM283" s="7" t="s">
        <v>787</v>
      </c>
      <c r="BN283" s="7"/>
      <c r="BO283" s="12"/>
      <c r="BP283" s="12" t="s">
        <v>3545</v>
      </c>
      <c r="BQ283" s="12">
        <v>4.9503999999999992E-2</v>
      </c>
      <c r="BR283" s="12" t="s">
        <v>3513</v>
      </c>
      <c r="BS283" s="12">
        <v>0.104</v>
      </c>
      <c r="BT283" s="12"/>
      <c r="BU283" s="12"/>
      <c r="BV283" s="12" t="s">
        <v>1077</v>
      </c>
      <c r="BW283" s="12" t="s">
        <v>1077</v>
      </c>
      <c r="BX283" s="12" t="s">
        <v>1077</v>
      </c>
      <c r="BY283" s="12">
        <v>0.44</v>
      </c>
      <c r="BZ283" s="12"/>
      <c r="CA283" s="12" t="s">
        <v>1077</v>
      </c>
      <c r="CB283" s="12" t="s">
        <v>1077</v>
      </c>
      <c r="CC283" s="12" t="s">
        <v>1077</v>
      </c>
      <c r="CD283" s="12" t="s">
        <v>1077</v>
      </c>
      <c r="CE283" s="12" t="s">
        <v>1077</v>
      </c>
      <c r="CF283" s="12"/>
      <c r="CG283" s="12"/>
      <c r="CH283" s="12">
        <f t="shared" si="0"/>
        <v>0.11250909090909089</v>
      </c>
      <c r="CI283" s="12" t="s">
        <v>3553</v>
      </c>
      <c r="CJ283" s="12">
        <v>0.36799999999999999</v>
      </c>
      <c r="CK283" s="12" t="s">
        <v>3824</v>
      </c>
      <c r="CL283" s="12" t="s">
        <v>1077</v>
      </c>
      <c r="CM283" s="12" t="s">
        <v>1077</v>
      </c>
      <c r="CN283" s="12">
        <v>3.6</v>
      </c>
      <c r="CO283" s="12" t="s">
        <v>1043</v>
      </c>
      <c r="CP283" s="12">
        <v>1</v>
      </c>
      <c r="CQ283" s="12">
        <v>18</v>
      </c>
      <c r="CR283" s="12">
        <v>1</v>
      </c>
      <c r="CS283" s="12">
        <v>454</v>
      </c>
      <c r="CT283" s="12">
        <v>9.3689999999999998</v>
      </c>
      <c r="CU283" s="12">
        <v>0.47599999999999998</v>
      </c>
      <c r="CV283" s="12">
        <f>BS283*(CU283)</f>
        <v>4.9503999999999992E-2</v>
      </c>
      <c r="CW283" s="12"/>
      <c r="CX283" s="57"/>
    </row>
    <row r="284" spans="1:102" ht="16.5" x14ac:dyDescent="0.35">
      <c r="A284" s="56">
        <v>45</v>
      </c>
      <c r="B284" s="12" t="s">
        <v>3736</v>
      </c>
      <c r="C284" s="12">
        <v>45.1</v>
      </c>
      <c r="D284" s="12" t="s">
        <v>2061</v>
      </c>
      <c r="E284" s="12" t="s">
        <v>380</v>
      </c>
      <c r="F284" s="12">
        <v>3</v>
      </c>
      <c r="G284" s="12" t="s">
        <v>349</v>
      </c>
      <c r="H284" s="12" t="s">
        <v>2804</v>
      </c>
      <c r="I284" s="12" t="s">
        <v>1285</v>
      </c>
      <c r="J284" s="12" t="s">
        <v>556</v>
      </c>
      <c r="K284" s="12" t="s">
        <v>564</v>
      </c>
      <c r="L284" s="12" t="s">
        <v>558</v>
      </c>
      <c r="M284" s="12" t="s">
        <v>3237</v>
      </c>
      <c r="N284" s="12" t="s">
        <v>3437</v>
      </c>
      <c r="O284" s="12" t="s">
        <v>3400</v>
      </c>
      <c r="P284" s="12" t="s">
        <v>3402</v>
      </c>
      <c r="Q284" s="12">
        <v>1</v>
      </c>
      <c r="R284" s="12">
        <v>0</v>
      </c>
      <c r="S284" s="12">
        <v>0</v>
      </c>
      <c r="T284" s="12">
        <v>0</v>
      </c>
      <c r="U284" s="12">
        <v>0</v>
      </c>
      <c r="V284" s="12">
        <v>0</v>
      </c>
      <c r="W284" s="12">
        <v>0</v>
      </c>
      <c r="X284" s="12">
        <v>0</v>
      </c>
      <c r="Y284" s="12">
        <v>0</v>
      </c>
      <c r="Z284" s="12">
        <v>0</v>
      </c>
      <c r="AA284" s="12">
        <v>0</v>
      </c>
      <c r="AB284" s="12">
        <v>0</v>
      </c>
      <c r="AC284" s="12">
        <v>0</v>
      </c>
      <c r="AD284" s="12">
        <v>0</v>
      </c>
      <c r="AE284" s="12">
        <v>0</v>
      </c>
      <c r="AF284" s="12">
        <v>0</v>
      </c>
      <c r="AG284" s="12">
        <v>0</v>
      </c>
      <c r="AH284" s="12">
        <v>0</v>
      </c>
      <c r="AI284" s="12">
        <v>0</v>
      </c>
      <c r="AJ284" s="12">
        <v>1</v>
      </c>
      <c r="AK284" s="12">
        <v>0</v>
      </c>
      <c r="AL284" s="12" t="s">
        <v>678</v>
      </c>
      <c r="AM284" s="7" t="s">
        <v>631</v>
      </c>
      <c r="AN284" s="7" t="s">
        <v>679</v>
      </c>
      <c r="AO284" s="7">
        <v>2012</v>
      </c>
      <c r="AP284" s="12" t="s">
        <v>3235</v>
      </c>
      <c r="AQ284" s="12">
        <v>200</v>
      </c>
      <c r="AR284" s="12">
        <v>1</v>
      </c>
      <c r="AS284" s="12" t="s">
        <v>555</v>
      </c>
      <c r="AT284" s="7" t="s">
        <v>212</v>
      </c>
      <c r="AU284" s="12">
        <v>1</v>
      </c>
      <c r="AV284" s="12">
        <v>0</v>
      </c>
      <c r="AW284" s="12">
        <v>0</v>
      </c>
      <c r="AX284" s="12">
        <v>1</v>
      </c>
      <c r="AY284" s="7">
        <v>1</v>
      </c>
      <c r="AZ284" s="12">
        <v>0</v>
      </c>
      <c r="BA284" s="12">
        <v>0</v>
      </c>
      <c r="BB284" s="12">
        <v>0</v>
      </c>
      <c r="BC284" s="12">
        <v>1</v>
      </c>
      <c r="BD284" s="12">
        <v>1</v>
      </c>
      <c r="BE284" s="12">
        <v>0</v>
      </c>
      <c r="BF284" s="7" t="s">
        <v>2821</v>
      </c>
      <c r="BG284" s="7" t="s">
        <v>1217</v>
      </c>
      <c r="BH284" s="7"/>
      <c r="BI284" s="7" t="s">
        <v>2819</v>
      </c>
      <c r="BJ284" s="12" t="s">
        <v>718</v>
      </c>
      <c r="BK284" s="12" t="s">
        <v>1044</v>
      </c>
      <c r="BL284" s="12" t="s">
        <v>3481</v>
      </c>
      <c r="BM284" s="7" t="s">
        <v>787</v>
      </c>
      <c r="BN284" s="7"/>
      <c r="BO284" s="12"/>
      <c r="BP284" s="12" t="s">
        <v>4034</v>
      </c>
      <c r="BQ284" s="47">
        <f>CV284</f>
        <v>7.6643356643356655E-2</v>
      </c>
      <c r="BR284" s="12" t="s">
        <v>3506</v>
      </c>
      <c r="BS284" s="12">
        <v>8.0000000000000002E-3</v>
      </c>
      <c r="BT284" s="12"/>
      <c r="BU284" s="12"/>
      <c r="BV284" s="12" t="s">
        <v>1077</v>
      </c>
      <c r="BW284" s="12" t="s">
        <v>1077</v>
      </c>
      <c r="BX284" s="12" t="s">
        <v>1077</v>
      </c>
      <c r="BY284" s="12">
        <f>BS284/CF284</f>
        <v>0.44444444444444448</v>
      </c>
      <c r="BZ284" s="12" t="s">
        <v>3562</v>
      </c>
      <c r="CA284" s="12" t="s">
        <v>1077</v>
      </c>
      <c r="CB284" s="12" t="s">
        <v>1077</v>
      </c>
      <c r="CC284" s="12" t="s">
        <v>1077</v>
      </c>
      <c r="CD284" s="12" t="s">
        <v>1077</v>
      </c>
      <c r="CE284" s="12">
        <v>0.54400000000000004</v>
      </c>
      <c r="CF284" s="12">
        <v>1.7999999999999999E-2</v>
      </c>
      <c r="CG284" s="12" t="s">
        <v>1252</v>
      </c>
      <c r="CH284" s="12">
        <f t="shared" si="0"/>
        <v>0.17244755244755247</v>
      </c>
      <c r="CI284" s="12" t="s">
        <v>3553</v>
      </c>
      <c r="CJ284" s="12">
        <v>0.26900000000000002</v>
      </c>
      <c r="CK284" s="12" t="s">
        <v>3828</v>
      </c>
      <c r="CL284" s="12" t="s">
        <v>1077</v>
      </c>
      <c r="CM284" s="12" t="s">
        <v>1077</v>
      </c>
      <c r="CN284" s="12" t="s">
        <v>1077</v>
      </c>
      <c r="CO284" s="12" t="s">
        <v>1077</v>
      </c>
      <c r="CP284" s="12">
        <v>1</v>
      </c>
      <c r="CQ284" s="12">
        <v>23</v>
      </c>
      <c r="CR284" s="12">
        <v>1</v>
      </c>
      <c r="CS284" s="12">
        <v>176</v>
      </c>
      <c r="CT284" s="12">
        <v>0.14299999999999999</v>
      </c>
      <c r="CU284" s="12">
        <v>1.37</v>
      </c>
      <c r="CV284" s="12">
        <f>BS284*CU284/CT284</f>
        <v>7.6643356643356655E-2</v>
      </c>
      <c r="CW284" s="12"/>
      <c r="CX284" s="57"/>
    </row>
    <row r="285" spans="1:102" ht="16.5" x14ac:dyDescent="0.35">
      <c r="A285" s="56">
        <v>141</v>
      </c>
      <c r="B285" s="12" t="s">
        <v>3156</v>
      </c>
      <c r="C285" s="12">
        <v>141.1</v>
      </c>
      <c r="D285" s="12" t="s">
        <v>2969</v>
      </c>
      <c r="E285" s="12" t="s">
        <v>3019</v>
      </c>
      <c r="F285" s="12">
        <v>7</v>
      </c>
      <c r="G285" s="12" t="s">
        <v>349</v>
      </c>
      <c r="H285" s="12" t="s">
        <v>2804</v>
      </c>
      <c r="I285" s="12" t="s">
        <v>1285</v>
      </c>
      <c r="J285" s="12" t="s">
        <v>1222</v>
      </c>
      <c r="K285" s="12"/>
      <c r="L285" s="12" t="s">
        <v>567</v>
      </c>
      <c r="M285" s="12" t="s">
        <v>3164</v>
      </c>
      <c r="N285" s="12"/>
      <c r="O285" s="12" t="s">
        <v>3400</v>
      </c>
      <c r="P285" s="12" t="s">
        <v>3404</v>
      </c>
      <c r="Q285" s="12">
        <v>1</v>
      </c>
      <c r="R285" s="12">
        <v>0</v>
      </c>
      <c r="S285" s="12">
        <v>0</v>
      </c>
      <c r="T285" s="12">
        <v>0</v>
      </c>
      <c r="U285" s="12">
        <v>0</v>
      </c>
      <c r="V285" s="12">
        <v>0</v>
      </c>
      <c r="W285" s="12">
        <v>0</v>
      </c>
      <c r="X285" s="12">
        <v>0</v>
      </c>
      <c r="Y285" s="12">
        <v>0</v>
      </c>
      <c r="Z285" s="12">
        <v>0</v>
      </c>
      <c r="AA285" s="12">
        <v>0</v>
      </c>
      <c r="AB285" s="12">
        <v>0</v>
      </c>
      <c r="AC285" s="12">
        <v>0</v>
      </c>
      <c r="AD285" s="12">
        <v>0</v>
      </c>
      <c r="AE285" s="12">
        <v>0</v>
      </c>
      <c r="AF285" s="12">
        <v>0</v>
      </c>
      <c r="AG285" s="12">
        <v>0</v>
      </c>
      <c r="AH285" s="12">
        <v>0</v>
      </c>
      <c r="AI285" s="12">
        <v>0</v>
      </c>
      <c r="AJ285" s="12">
        <v>1</v>
      </c>
      <c r="AK285" s="12">
        <v>0</v>
      </c>
      <c r="AL285" s="12" t="s">
        <v>3448</v>
      </c>
      <c r="AM285" s="12" t="s">
        <v>3081</v>
      </c>
      <c r="AN285" s="12" t="s">
        <v>3102</v>
      </c>
      <c r="AO285" s="12">
        <v>2014</v>
      </c>
      <c r="AP285" s="12" t="s">
        <v>3235</v>
      </c>
      <c r="AQ285" s="12">
        <v>816</v>
      </c>
      <c r="AR285" s="12">
        <v>1</v>
      </c>
      <c r="AS285" s="12" t="s">
        <v>555</v>
      </c>
      <c r="AT285" s="12" t="s">
        <v>349</v>
      </c>
      <c r="AU285" s="12">
        <v>0</v>
      </c>
      <c r="AV285" s="12">
        <v>1</v>
      </c>
      <c r="AW285" s="12">
        <v>0</v>
      </c>
      <c r="AX285" s="12">
        <v>0</v>
      </c>
      <c r="AY285" s="7">
        <v>0</v>
      </c>
      <c r="AZ285" s="12">
        <v>0</v>
      </c>
      <c r="BA285" s="12">
        <v>1</v>
      </c>
      <c r="BB285" s="12">
        <v>1</v>
      </c>
      <c r="BC285" s="12">
        <v>0</v>
      </c>
      <c r="BD285" s="12">
        <v>0</v>
      </c>
      <c r="BE285" s="12">
        <v>1</v>
      </c>
      <c r="BF285" s="12" t="s">
        <v>3258</v>
      </c>
      <c r="BG285" s="12" t="s">
        <v>3068</v>
      </c>
      <c r="BH285" s="12">
        <v>1</v>
      </c>
      <c r="BI285" s="12" t="s">
        <v>3282</v>
      </c>
      <c r="BJ285" s="12" t="s">
        <v>3460</v>
      </c>
      <c r="BK285" s="12" t="s">
        <v>1044</v>
      </c>
      <c r="BL285" s="12" t="s">
        <v>3471</v>
      </c>
      <c r="BM285" s="12" t="s">
        <v>3273</v>
      </c>
      <c r="BN285" s="7" t="s">
        <v>775</v>
      </c>
      <c r="BO285" s="12"/>
      <c r="BP285" s="12" t="s">
        <v>3567</v>
      </c>
      <c r="BQ285" s="12"/>
      <c r="BR285" s="12"/>
      <c r="BS285" s="12">
        <v>0.19800000000000001</v>
      </c>
      <c r="BT285" s="12">
        <f>EXP(BS285)</f>
        <v>1.2189623938216427</v>
      </c>
      <c r="BU285" s="12"/>
      <c r="BV285" s="12" t="s">
        <v>3415</v>
      </c>
      <c r="BW285" s="12"/>
      <c r="BX285" s="12"/>
      <c r="BY285" s="12">
        <f>BS285/CF285</f>
        <v>0.47482014388489213</v>
      </c>
      <c r="BZ285" s="12" t="s">
        <v>4041</v>
      </c>
      <c r="CA285" s="12"/>
      <c r="CB285" s="12"/>
      <c r="CC285" s="12"/>
      <c r="CD285" s="12"/>
      <c r="CE285" s="12" t="s">
        <v>3110</v>
      </c>
      <c r="CF285" s="12">
        <v>0.41699999999999998</v>
      </c>
      <c r="CG285" s="12"/>
      <c r="CH285" s="12"/>
      <c r="CI285" s="12"/>
      <c r="CJ285" s="12">
        <v>0.36809999999999998</v>
      </c>
      <c r="CK285" s="12" t="s">
        <v>3827</v>
      </c>
      <c r="CL285" s="12"/>
      <c r="CM285" s="12"/>
      <c r="CN285" s="12"/>
      <c r="CO285" s="12"/>
      <c r="CP285" s="12">
        <v>1</v>
      </c>
      <c r="CQ285" s="12">
        <v>19</v>
      </c>
      <c r="CR285" s="12">
        <v>1</v>
      </c>
      <c r="CS285" s="12">
        <f>AQ285-(CP285*CQ285)-CR285</f>
        <v>796</v>
      </c>
      <c r="CT285" s="12"/>
      <c r="CU285" s="12"/>
      <c r="CV285" s="12"/>
      <c r="CW285" s="12"/>
      <c r="CX285" s="57"/>
    </row>
    <row r="286" spans="1:102" ht="16.5" x14ac:dyDescent="0.35">
      <c r="A286" s="56">
        <v>15</v>
      </c>
      <c r="B286" s="12" t="s">
        <v>3706</v>
      </c>
      <c r="C286" s="12">
        <v>15.28</v>
      </c>
      <c r="D286" s="12" t="s">
        <v>1716</v>
      </c>
      <c r="E286" s="12" t="s">
        <v>308</v>
      </c>
      <c r="F286" s="12">
        <v>3</v>
      </c>
      <c r="G286" s="12" t="s">
        <v>349</v>
      </c>
      <c r="H286" s="12" t="s">
        <v>2804</v>
      </c>
      <c r="I286" s="12" t="s">
        <v>1285</v>
      </c>
      <c r="J286" s="12" t="s">
        <v>556</v>
      </c>
      <c r="K286" s="12" t="s">
        <v>564</v>
      </c>
      <c r="L286" s="12" t="s">
        <v>558</v>
      </c>
      <c r="M286" s="12" t="s">
        <v>3164</v>
      </c>
      <c r="N286" s="12"/>
      <c r="O286" s="12" t="s">
        <v>3400</v>
      </c>
      <c r="P286" s="12" t="s">
        <v>3403</v>
      </c>
      <c r="Q286" s="12">
        <v>1</v>
      </c>
      <c r="R286" s="12">
        <v>0</v>
      </c>
      <c r="S286" s="12">
        <v>0</v>
      </c>
      <c r="T286" s="12">
        <v>0</v>
      </c>
      <c r="U286" s="12">
        <v>0</v>
      </c>
      <c r="V286" s="12">
        <v>0</v>
      </c>
      <c r="W286" s="12">
        <v>0</v>
      </c>
      <c r="X286" s="12">
        <v>0</v>
      </c>
      <c r="Y286" s="12">
        <v>0</v>
      </c>
      <c r="Z286" s="12">
        <v>0</v>
      </c>
      <c r="AA286" s="12">
        <v>0</v>
      </c>
      <c r="AB286" s="12">
        <v>1</v>
      </c>
      <c r="AC286" s="12">
        <v>0</v>
      </c>
      <c r="AD286" s="12">
        <v>0</v>
      </c>
      <c r="AE286" s="12">
        <v>0</v>
      </c>
      <c r="AF286" s="12">
        <v>0</v>
      </c>
      <c r="AG286" s="12">
        <v>0</v>
      </c>
      <c r="AH286" s="12">
        <v>0</v>
      </c>
      <c r="AI286" s="12">
        <v>0</v>
      </c>
      <c r="AJ286" s="12">
        <v>0</v>
      </c>
      <c r="AK286" s="12">
        <v>0</v>
      </c>
      <c r="AL286" s="12" t="s">
        <v>3448</v>
      </c>
      <c r="AM286" s="7" t="s">
        <v>608</v>
      </c>
      <c r="AN286" s="7" t="s">
        <v>615</v>
      </c>
      <c r="AO286" s="7">
        <v>2000</v>
      </c>
      <c r="AP286" s="12" t="s">
        <v>3458</v>
      </c>
      <c r="AQ286" s="12">
        <v>1428</v>
      </c>
      <c r="AR286" s="12">
        <v>2</v>
      </c>
      <c r="AS286" s="12" t="s">
        <v>755</v>
      </c>
      <c r="AT286" s="7" t="s">
        <v>349</v>
      </c>
      <c r="AU286" s="12">
        <v>0</v>
      </c>
      <c r="AV286" s="12">
        <v>0</v>
      </c>
      <c r="AW286" s="12">
        <v>0</v>
      </c>
      <c r="AX286" s="12">
        <v>0</v>
      </c>
      <c r="AY286" s="7">
        <v>0</v>
      </c>
      <c r="AZ286" s="12">
        <v>0</v>
      </c>
      <c r="BA286" s="12">
        <v>1</v>
      </c>
      <c r="BB286" s="12">
        <v>1</v>
      </c>
      <c r="BC286" s="12">
        <v>0</v>
      </c>
      <c r="BD286" s="12">
        <v>0</v>
      </c>
      <c r="BE286" s="12">
        <v>0</v>
      </c>
      <c r="BF286" s="7" t="s">
        <v>3259</v>
      </c>
      <c r="BG286" s="7" t="s">
        <v>813</v>
      </c>
      <c r="BH286" s="7">
        <v>1</v>
      </c>
      <c r="BI286" s="7" t="s">
        <v>3253</v>
      </c>
      <c r="BJ286" s="12" t="s">
        <v>3460</v>
      </c>
      <c r="BK286" s="12" t="s">
        <v>3472</v>
      </c>
      <c r="BL286" s="12" t="s">
        <v>3474</v>
      </c>
      <c r="BM286" s="7" t="s">
        <v>787</v>
      </c>
      <c r="BN286" s="7"/>
      <c r="BO286" s="12"/>
      <c r="BP286" s="12"/>
      <c r="BQ286" s="12"/>
      <c r="BR286" s="12" t="s">
        <v>1077</v>
      </c>
      <c r="BS286" s="12">
        <v>5.6760000000000002</v>
      </c>
      <c r="BT286" s="12"/>
      <c r="BU286" s="12"/>
      <c r="BV286" s="12" t="s">
        <v>1077</v>
      </c>
      <c r="BW286" s="12" t="s">
        <v>1077</v>
      </c>
      <c r="BX286" s="12" t="s">
        <v>1077</v>
      </c>
      <c r="BY286" s="12">
        <v>0.48</v>
      </c>
      <c r="BZ286" s="12"/>
      <c r="CA286" s="12" t="s">
        <v>1077</v>
      </c>
      <c r="CB286" s="12" t="s">
        <v>1077</v>
      </c>
      <c r="CC286" s="12" t="s">
        <v>1077</v>
      </c>
      <c r="CD286" s="12" t="s">
        <v>1077</v>
      </c>
      <c r="CE286" s="12" t="s">
        <v>1077</v>
      </c>
      <c r="CF286" s="12"/>
      <c r="CG286" s="12"/>
      <c r="CH286" s="12"/>
      <c r="CI286" s="12"/>
      <c r="CJ286" s="12">
        <v>0.14799999999999999</v>
      </c>
      <c r="CK286" s="12" t="s">
        <v>3828</v>
      </c>
      <c r="CL286" s="12" t="s">
        <v>1077</v>
      </c>
      <c r="CM286" s="12" t="s">
        <v>1077</v>
      </c>
      <c r="CN286" s="12" t="s">
        <v>1077</v>
      </c>
      <c r="CO286" s="12" t="s">
        <v>1077</v>
      </c>
      <c r="CP286" s="12">
        <v>1</v>
      </c>
      <c r="CQ286" s="12">
        <v>18</v>
      </c>
      <c r="CR286" s="12">
        <v>1</v>
      </c>
      <c r="CS286" s="12">
        <v>1409</v>
      </c>
      <c r="CT286" s="12" t="s">
        <v>1077</v>
      </c>
      <c r="CU286" s="12">
        <v>4.0509865549153132E-2</v>
      </c>
      <c r="CV286" s="12"/>
      <c r="CW286" s="12"/>
      <c r="CX286" s="57"/>
    </row>
    <row r="287" spans="1:102" x14ac:dyDescent="0.35">
      <c r="A287" s="56">
        <v>101</v>
      </c>
      <c r="B287" s="12" t="s">
        <v>3791</v>
      </c>
      <c r="C287" s="12">
        <v>101.2</v>
      </c>
      <c r="D287" s="12" t="s">
        <v>2560</v>
      </c>
      <c r="E287" s="12" t="s">
        <v>517</v>
      </c>
      <c r="F287" s="12" t="s">
        <v>3916</v>
      </c>
      <c r="G287" s="12" t="s">
        <v>349</v>
      </c>
      <c r="H287" s="12" t="s">
        <v>2805</v>
      </c>
      <c r="I287" s="12" t="s">
        <v>1285</v>
      </c>
      <c r="J287" s="12" t="s">
        <v>1222</v>
      </c>
      <c r="K287" s="12" t="s">
        <v>564</v>
      </c>
      <c r="L287" s="12" t="s">
        <v>1250</v>
      </c>
      <c r="M287" s="12" t="s">
        <v>3164</v>
      </c>
      <c r="N287" s="12"/>
      <c r="O287" s="12" t="s">
        <v>3400</v>
      </c>
      <c r="P287" s="12" t="s">
        <v>3404</v>
      </c>
      <c r="Q287" s="12">
        <v>0</v>
      </c>
      <c r="R287" s="12">
        <v>0</v>
      </c>
      <c r="S287" s="12">
        <v>1</v>
      </c>
      <c r="T287" s="12">
        <v>0</v>
      </c>
      <c r="U287" s="12">
        <v>0</v>
      </c>
      <c r="V287" s="12">
        <v>0</v>
      </c>
      <c r="W287" s="12">
        <v>0</v>
      </c>
      <c r="X287" s="12">
        <v>0</v>
      </c>
      <c r="Y287" s="12">
        <v>0</v>
      </c>
      <c r="Z287" s="12">
        <v>0</v>
      </c>
      <c r="AA287" s="12">
        <v>0</v>
      </c>
      <c r="AB287" s="12">
        <v>0</v>
      </c>
      <c r="AC287" s="12">
        <v>0</v>
      </c>
      <c r="AD287" s="12">
        <v>0</v>
      </c>
      <c r="AE287" s="12">
        <v>0</v>
      </c>
      <c r="AF287" s="12">
        <v>0</v>
      </c>
      <c r="AG287" s="12">
        <v>0</v>
      </c>
      <c r="AH287" s="12">
        <v>1</v>
      </c>
      <c r="AI287" s="12">
        <v>0</v>
      </c>
      <c r="AJ287" s="12">
        <v>0</v>
      </c>
      <c r="AK287" s="12">
        <v>0</v>
      </c>
      <c r="AL287" s="12" t="s">
        <v>3448</v>
      </c>
      <c r="AM287" s="7" t="s">
        <v>682</v>
      </c>
      <c r="AN287" s="7" t="s">
        <v>683</v>
      </c>
      <c r="AO287" s="7" t="s">
        <v>743</v>
      </c>
      <c r="AP287" s="12" t="s">
        <v>3235</v>
      </c>
      <c r="AQ287" s="12">
        <v>546</v>
      </c>
      <c r="AR287" s="12">
        <v>1</v>
      </c>
      <c r="AS287" s="12" t="s">
        <v>555</v>
      </c>
      <c r="AT287" s="7" t="s">
        <v>349</v>
      </c>
      <c r="AU287" s="12">
        <v>1</v>
      </c>
      <c r="AV287" s="12">
        <v>0</v>
      </c>
      <c r="AW287" s="12">
        <v>0</v>
      </c>
      <c r="AX287" s="12">
        <v>0</v>
      </c>
      <c r="AY287" s="7">
        <v>1</v>
      </c>
      <c r="AZ287" s="12">
        <v>1</v>
      </c>
      <c r="BA287" s="12">
        <v>1</v>
      </c>
      <c r="BB287" s="12">
        <v>1</v>
      </c>
      <c r="BC287" s="12">
        <v>1</v>
      </c>
      <c r="BD287" s="12">
        <v>1</v>
      </c>
      <c r="BE287" s="12">
        <v>0</v>
      </c>
      <c r="BF287" s="7" t="s">
        <v>2820</v>
      </c>
      <c r="BG287" s="7" t="s">
        <v>1000</v>
      </c>
      <c r="BH287" s="7"/>
      <c r="BI287" s="7" t="s">
        <v>2817</v>
      </c>
      <c r="BJ287" s="12" t="s">
        <v>3460</v>
      </c>
      <c r="BK287" s="12" t="s">
        <v>718</v>
      </c>
      <c r="BL287" s="12" t="s">
        <v>3471</v>
      </c>
      <c r="BM287" s="7" t="s">
        <v>3485</v>
      </c>
      <c r="BN287" s="7" t="s">
        <v>1174</v>
      </c>
      <c r="BO287" s="12"/>
      <c r="BP287" s="12" t="s">
        <v>1160</v>
      </c>
      <c r="BQ287" s="12" t="s">
        <v>1077</v>
      </c>
      <c r="BR287" s="12" t="s">
        <v>1077</v>
      </c>
      <c r="BS287" s="12">
        <v>-0.14399999999999999</v>
      </c>
      <c r="BT287" s="12">
        <f>EXP(BS287)</f>
        <v>0.86588774805920499</v>
      </c>
      <c r="BU287" s="12"/>
      <c r="BV287" s="12" t="s">
        <v>3415</v>
      </c>
      <c r="BW287" s="12" t="s">
        <v>1077</v>
      </c>
      <c r="BX287" s="12" t="s">
        <v>1077</v>
      </c>
      <c r="BY287" s="12">
        <v>0.49</v>
      </c>
      <c r="BZ287" s="12"/>
      <c r="CA287" s="12" t="s">
        <v>1077</v>
      </c>
      <c r="CB287" s="12">
        <v>0.49</v>
      </c>
      <c r="CC287" s="12"/>
      <c r="CD287" s="12" t="s">
        <v>1077</v>
      </c>
      <c r="CE287" s="12" t="s">
        <v>1077</v>
      </c>
      <c r="CF287" s="12"/>
      <c r="CG287" s="12"/>
      <c r="CH287" s="12"/>
      <c r="CI287" s="12"/>
      <c r="CJ287" s="12" t="s">
        <v>1077</v>
      </c>
      <c r="CK287" s="12" t="s">
        <v>1077</v>
      </c>
      <c r="CL287" s="12" t="s">
        <v>1077</v>
      </c>
      <c r="CM287" s="12">
        <v>0</v>
      </c>
      <c r="CN287" s="12">
        <v>91.846000000000004</v>
      </c>
      <c r="CO287" s="12" t="s">
        <v>3419</v>
      </c>
      <c r="CP287" s="12"/>
      <c r="CQ287" s="12"/>
      <c r="CR287" s="12"/>
      <c r="CS287" s="12">
        <v>36</v>
      </c>
      <c r="CT287" s="12" t="s">
        <v>1077</v>
      </c>
      <c r="CU287" s="12" t="s">
        <v>718</v>
      </c>
      <c r="CV287" s="12" t="s">
        <v>1077</v>
      </c>
      <c r="CW287" s="12"/>
      <c r="CX287" s="57"/>
    </row>
    <row r="288" spans="1:102" ht="16.5" x14ac:dyDescent="0.35">
      <c r="A288" s="56">
        <v>7</v>
      </c>
      <c r="B288" s="12" t="s">
        <v>3698</v>
      </c>
      <c r="C288" s="12">
        <v>7.2</v>
      </c>
      <c r="D288" s="12" t="s">
        <v>179</v>
      </c>
      <c r="E288" s="12" t="s">
        <v>3410</v>
      </c>
      <c r="F288" s="12">
        <v>7</v>
      </c>
      <c r="G288" s="12" t="s">
        <v>349</v>
      </c>
      <c r="H288" s="12" t="s">
        <v>2804</v>
      </c>
      <c r="I288" s="12" t="s">
        <v>1285</v>
      </c>
      <c r="J288" s="12" t="s">
        <v>1222</v>
      </c>
      <c r="K288" s="12" t="s">
        <v>561</v>
      </c>
      <c r="L288" s="12" t="s">
        <v>1118</v>
      </c>
      <c r="M288" s="12" t="s">
        <v>3164</v>
      </c>
      <c r="N288" s="12"/>
      <c r="O288" s="12" t="s">
        <v>3400</v>
      </c>
      <c r="P288" s="12" t="s">
        <v>3402</v>
      </c>
      <c r="Q288" s="12">
        <v>1</v>
      </c>
      <c r="R288" s="12">
        <v>0</v>
      </c>
      <c r="S288" s="12">
        <v>0</v>
      </c>
      <c r="T288" s="12">
        <v>0</v>
      </c>
      <c r="U288" s="12">
        <v>0</v>
      </c>
      <c r="V288" s="12">
        <v>0</v>
      </c>
      <c r="W288" s="12">
        <v>0</v>
      </c>
      <c r="X288" s="12">
        <v>0</v>
      </c>
      <c r="Y288" s="12">
        <v>0</v>
      </c>
      <c r="Z288" s="12">
        <v>1</v>
      </c>
      <c r="AA288" s="12">
        <v>0</v>
      </c>
      <c r="AB288" s="12">
        <v>1</v>
      </c>
      <c r="AC288" s="12">
        <v>0</v>
      </c>
      <c r="AD288" s="12">
        <v>0</v>
      </c>
      <c r="AE288" s="12">
        <v>0</v>
      </c>
      <c r="AF288" s="12">
        <v>0</v>
      </c>
      <c r="AG288" s="12">
        <v>0</v>
      </c>
      <c r="AH288" s="12">
        <v>0</v>
      </c>
      <c r="AI288" s="12">
        <v>0</v>
      </c>
      <c r="AJ288" s="12">
        <v>0</v>
      </c>
      <c r="AK288" s="12" t="s">
        <v>622</v>
      </c>
      <c r="AL288" s="12" t="s">
        <v>3448</v>
      </c>
      <c r="AM288" s="7" t="s">
        <v>608</v>
      </c>
      <c r="AN288" s="7" t="s">
        <v>621</v>
      </c>
      <c r="AO288" s="7" t="s">
        <v>623</v>
      </c>
      <c r="AP288" s="12" t="s">
        <v>691</v>
      </c>
      <c r="AQ288" s="12">
        <v>2127</v>
      </c>
      <c r="AR288" s="12">
        <v>1</v>
      </c>
      <c r="AS288" s="12" t="s">
        <v>555</v>
      </c>
      <c r="AT288" s="7" t="s">
        <v>212</v>
      </c>
      <c r="AU288" s="12">
        <v>1</v>
      </c>
      <c r="AV288" s="12">
        <v>1</v>
      </c>
      <c r="AW288" s="12">
        <v>0</v>
      </c>
      <c r="AX288" s="12">
        <v>0</v>
      </c>
      <c r="AY288" s="7">
        <v>1</v>
      </c>
      <c r="AZ288" s="12">
        <v>0</v>
      </c>
      <c r="BA288" s="12">
        <v>1</v>
      </c>
      <c r="BB288" s="12">
        <v>1</v>
      </c>
      <c r="BC288" s="12">
        <v>1</v>
      </c>
      <c r="BD288" s="12">
        <v>1</v>
      </c>
      <c r="BE288" s="12">
        <v>0</v>
      </c>
      <c r="BF288" s="7" t="s">
        <v>766</v>
      </c>
      <c r="BG288" s="7" t="s">
        <v>778</v>
      </c>
      <c r="BH288" s="7"/>
      <c r="BI288" s="7" t="s">
        <v>2807</v>
      </c>
      <c r="BJ288" s="12" t="s">
        <v>3460</v>
      </c>
      <c r="BK288" s="12" t="s">
        <v>1044</v>
      </c>
      <c r="BL288" s="12" t="s">
        <v>3480</v>
      </c>
      <c r="BM288" s="7" t="s">
        <v>3485</v>
      </c>
      <c r="BN288" s="7" t="s">
        <v>775</v>
      </c>
      <c r="BO288" s="12"/>
      <c r="BP288" s="12" t="s">
        <v>3995</v>
      </c>
      <c r="BQ288" s="12">
        <f>CV288</f>
        <v>4.2595739999999993E-2</v>
      </c>
      <c r="BR288" s="12" t="s">
        <v>3529</v>
      </c>
      <c r="BS288" s="12">
        <v>1.0999999999999999E-2</v>
      </c>
      <c r="BT288" s="12">
        <f>EXP(BS288)</f>
        <v>1.0110607224447195</v>
      </c>
      <c r="BU288" s="12"/>
      <c r="BV288" s="12" t="s">
        <v>3415</v>
      </c>
      <c r="BW288" s="12"/>
      <c r="BX288" s="12"/>
      <c r="BY288" s="12">
        <v>0.497</v>
      </c>
      <c r="BZ288" s="12"/>
      <c r="CA288" s="12" t="s">
        <v>1077</v>
      </c>
      <c r="CB288" s="12" t="s">
        <v>1077</v>
      </c>
      <c r="CC288" s="12" t="s">
        <v>1077</v>
      </c>
      <c r="CD288" s="12" t="s">
        <v>1077</v>
      </c>
      <c r="CE288" s="12" t="s">
        <v>1077</v>
      </c>
      <c r="CF288" s="12"/>
      <c r="CG288" s="12"/>
      <c r="CH288" s="12">
        <f>BQ288/BY288</f>
        <v>8.5705714285714274E-2</v>
      </c>
      <c r="CI288" s="12" t="s">
        <v>3553</v>
      </c>
      <c r="CJ288" s="12">
        <v>0.47699999999999998</v>
      </c>
      <c r="CK288" s="12" t="s">
        <v>3834</v>
      </c>
      <c r="CL288" s="12" t="s">
        <v>1077</v>
      </c>
      <c r="CM288" s="12" t="s">
        <v>1077</v>
      </c>
      <c r="CN288" s="12">
        <v>-1531.7840000000001</v>
      </c>
      <c r="CO288" s="12" t="s">
        <v>3419</v>
      </c>
      <c r="CP288" s="12"/>
      <c r="CQ288" s="12"/>
      <c r="CR288" s="12"/>
      <c r="CS288" s="12" t="s">
        <v>1077</v>
      </c>
      <c r="CT288" s="12">
        <v>9.0999999999999998E-2</v>
      </c>
      <c r="CU288" s="12">
        <v>4.26</v>
      </c>
      <c r="CV288" s="12">
        <f>BS288*CU288*(1-CT288)</f>
        <v>4.2595739999999993E-2</v>
      </c>
      <c r="CW288" s="12"/>
      <c r="CX288" s="57"/>
    </row>
    <row r="289" spans="1:102" ht="16.5" x14ac:dyDescent="0.35">
      <c r="A289" s="56">
        <v>65</v>
      </c>
      <c r="B289" s="12" t="s">
        <v>3754</v>
      </c>
      <c r="C289" s="12">
        <v>65.8</v>
      </c>
      <c r="D289" s="12" t="s">
        <v>2273</v>
      </c>
      <c r="E289" s="12" t="s">
        <v>439</v>
      </c>
      <c r="F289" s="12">
        <v>3</v>
      </c>
      <c r="G289" s="12" t="s">
        <v>349</v>
      </c>
      <c r="H289" s="12" t="s">
        <v>2804</v>
      </c>
      <c r="I289" s="12" t="s">
        <v>1285</v>
      </c>
      <c r="J289" s="12" t="s">
        <v>556</v>
      </c>
      <c r="K289" s="12" t="s">
        <v>562</v>
      </c>
      <c r="L289" s="12" t="s">
        <v>558</v>
      </c>
      <c r="M289" s="12" t="s">
        <v>3237</v>
      </c>
      <c r="N289" s="12" t="s">
        <v>3435</v>
      </c>
      <c r="O289" s="12" t="s">
        <v>3400</v>
      </c>
      <c r="P289" s="12" t="s">
        <v>3401</v>
      </c>
      <c r="Q289" s="12">
        <v>0</v>
      </c>
      <c r="R289" s="12">
        <v>0</v>
      </c>
      <c r="S289" s="12">
        <v>0</v>
      </c>
      <c r="T289" s="12">
        <v>0</v>
      </c>
      <c r="U289" s="12">
        <v>0</v>
      </c>
      <c r="V289" s="12">
        <v>0</v>
      </c>
      <c r="W289" s="12">
        <v>1</v>
      </c>
      <c r="X289" s="12">
        <v>0</v>
      </c>
      <c r="Y289" s="12">
        <v>0</v>
      </c>
      <c r="Z289" s="12">
        <v>0</v>
      </c>
      <c r="AA289" s="12">
        <v>0</v>
      </c>
      <c r="AB289" s="12">
        <v>0</v>
      </c>
      <c r="AC289" s="12">
        <v>1</v>
      </c>
      <c r="AD289" s="12">
        <v>0</v>
      </c>
      <c r="AE289" s="12">
        <v>0</v>
      </c>
      <c r="AF289" s="12">
        <v>0</v>
      </c>
      <c r="AG289" s="12">
        <v>0</v>
      </c>
      <c r="AH289" s="12">
        <v>0</v>
      </c>
      <c r="AI289" s="12">
        <v>0</v>
      </c>
      <c r="AJ289" s="12">
        <v>0</v>
      </c>
      <c r="AK289" s="12">
        <v>0</v>
      </c>
      <c r="AL289" s="12" t="s">
        <v>607</v>
      </c>
      <c r="AM289" s="7" t="s">
        <v>668</v>
      </c>
      <c r="AN289" s="7" t="s">
        <v>705</v>
      </c>
      <c r="AO289" s="7">
        <v>2010</v>
      </c>
      <c r="AP289" s="12" t="s">
        <v>3235</v>
      </c>
      <c r="AQ289" s="12">
        <v>473</v>
      </c>
      <c r="AR289" s="12">
        <v>1</v>
      </c>
      <c r="AS289" s="12" t="s">
        <v>555</v>
      </c>
      <c r="AT289" s="7" t="s">
        <v>212</v>
      </c>
      <c r="AU289" s="12">
        <v>1</v>
      </c>
      <c r="AV289" s="12">
        <v>0</v>
      </c>
      <c r="AW289" s="12">
        <v>0</v>
      </c>
      <c r="AX289" s="12">
        <v>0</v>
      </c>
      <c r="AY289" s="7">
        <v>1</v>
      </c>
      <c r="AZ289" s="12">
        <v>0</v>
      </c>
      <c r="BA289" s="12">
        <v>0</v>
      </c>
      <c r="BB289" s="12">
        <v>0</v>
      </c>
      <c r="BC289" s="12">
        <v>1</v>
      </c>
      <c r="BD289" s="12">
        <v>0</v>
      </c>
      <c r="BE289" s="12">
        <v>0</v>
      </c>
      <c r="BF289" s="7" t="s">
        <v>766</v>
      </c>
      <c r="BG289" s="7" t="s">
        <v>165</v>
      </c>
      <c r="BH289" s="7"/>
      <c r="BI289" s="7" t="s">
        <v>2809</v>
      </c>
      <c r="BJ289" s="12" t="s">
        <v>718</v>
      </c>
      <c r="BK289" s="12" t="s">
        <v>3463</v>
      </c>
      <c r="BL289" s="12" t="s">
        <v>3481</v>
      </c>
      <c r="BM289" s="7" t="s">
        <v>787</v>
      </c>
      <c r="BN289" s="7"/>
      <c r="BO289" s="12"/>
      <c r="BP289" s="12" t="s">
        <v>3545</v>
      </c>
      <c r="BQ289" s="12">
        <v>4.8579999999999995E-3</v>
      </c>
      <c r="BR289" s="12" t="s">
        <v>3513</v>
      </c>
      <c r="BS289" s="12">
        <v>0.69399999999999995</v>
      </c>
      <c r="BT289" s="12"/>
      <c r="BU289" s="12"/>
      <c r="BV289" s="12" t="s">
        <v>1077</v>
      </c>
      <c r="BW289" s="12" t="s">
        <v>1077</v>
      </c>
      <c r="BX289" s="12" t="s">
        <v>1077</v>
      </c>
      <c r="BY289" s="12">
        <v>0.5</v>
      </c>
      <c r="BZ289" s="12"/>
      <c r="CA289" s="12" t="s">
        <v>1077</v>
      </c>
      <c r="CB289" s="12" t="s">
        <v>1077</v>
      </c>
      <c r="CC289" s="12" t="s">
        <v>1077</v>
      </c>
      <c r="CD289" s="12" t="s">
        <v>1077</v>
      </c>
      <c r="CE289" s="12" t="s">
        <v>1077</v>
      </c>
      <c r="CF289" s="12"/>
      <c r="CG289" s="12"/>
      <c r="CH289" s="12">
        <f>BQ289/BY289</f>
        <v>9.7159999999999989E-3</v>
      </c>
      <c r="CI289" s="12" t="s">
        <v>3553</v>
      </c>
      <c r="CJ289" s="12">
        <v>0.52200000000000002</v>
      </c>
      <c r="CK289" s="12" t="s">
        <v>3824</v>
      </c>
      <c r="CL289" s="12" t="s">
        <v>1077</v>
      </c>
      <c r="CM289" s="12" t="s">
        <v>1077</v>
      </c>
      <c r="CN289" s="12">
        <v>4.34</v>
      </c>
      <c r="CO289" s="12" t="s">
        <v>1043</v>
      </c>
      <c r="CP289" s="12">
        <v>1</v>
      </c>
      <c r="CQ289" s="12">
        <v>18</v>
      </c>
      <c r="CR289" s="12">
        <v>1</v>
      </c>
      <c r="CS289" s="12">
        <v>454</v>
      </c>
      <c r="CT289" s="12">
        <v>9.0969999999999995</v>
      </c>
      <c r="CU289" s="12">
        <v>7.0000000000000001E-3</v>
      </c>
      <c r="CV289" s="12">
        <f>BS289*(CU289)</f>
        <v>4.8579999999999995E-3</v>
      </c>
      <c r="CW289" s="12"/>
      <c r="CX289" s="57"/>
    </row>
    <row r="290" spans="1:102" x14ac:dyDescent="0.35">
      <c r="A290" s="56">
        <v>124</v>
      </c>
      <c r="B290" s="12" t="s">
        <v>3145</v>
      </c>
      <c r="C290" s="12">
        <v>124.1</v>
      </c>
      <c r="D290" s="12" t="s">
        <v>2858</v>
      </c>
      <c r="E290" s="12" t="s">
        <v>3344</v>
      </c>
      <c r="F290" s="12">
        <v>7</v>
      </c>
      <c r="G290" s="12" t="s">
        <v>349</v>
      </c>
      <c r="H290" s="12" t="s">
        <v>2804</v>
      </c>
      <c r="I290" s="12" t="s">
        <v>1285</v>
      </c>
      <c r="J290" s="12" t="s">
        <v>1222</v>
      </c>
      <c r="K290" s="12"/>
      <c r="L290" s="12" t="s">
        <v>567</v>
      </c>
      <c r="M290" s="12" t="s">
        <v>3164</v>
      </c>
      <c r="N290" s="12"/>
      <c r="O290" s="12" t="s">
        <v>3400</v>
      </c>
      <c r="P290" s="12" t="s">
        <v>3404</v>
      </c>
      <c r="Q290" s="12">
        <v>1</v>
      </c>
      <c r="R290" s="12">
        <v>0</v>
      </c>
      <c r="S290" s="12">
        <v>0</v>
      </c>
      <c r="T290" s="12">
        <v>0</v>
      </c>
      <c r="U290" s="12">
        <v>0</v>
      </c>
      <c r="V290" s="12">
        <v>0</v>
      </c>
      <c r="W290" s="12">
        <v>0</v>
      </c>
      <c r="X290" s="12">
        <v>0</v>
      </c>
      <c r="Y290" s="12">
        <v>0</v>
      </c>
      <c r="Z290" s="12">
        <v>0</v>
      </c>
      <c r="AA290" s="12">
        <v>0</v>
      </c>
      <c r="AB290" s="12">
        <v>0</v>
      </c>
      <c r="AC290" s="12">
        <v>0</v>
      </c>
      <c r="AD290" s="12">
        <v>0</v>
      </c>
      <c r="AE290" s="12">
        <v>0</v>
      </c>
      <c r="AF290" s="12">
        <v>0</v>
      </c>
      <c r="AG290" s="12">
        <v>0</v>
      </c>
      <c r="AH290" s="12">
        <v>0</v>
      </c>
      <c r="AI290" s="12">
        <v>0</v>
      </c>
      <c r="AJ290" s="12">
        <v>0</v>
      </c>
      <c r="AK290" s="12">
        <v>0</v>
      </c>
      <c r="AL290" s="12" t="s">
        <v>3451</v>
      </c>
      <c r="AM290" s="12" t="s">
        <v>3081</v>
      </c>
      <c r="AN290" s="12" t="s">
        <v>3086</v>
      </c>
      <c r="AO290" s="12">
        <v>2009</v>
      </c>
      <c r="AP290" s="12" t="s">
        <v>3458</v>
      </c>
      <c r="AQ290" s="12">
        <v>1365</v>
      </c>
      <c r="AR290" s="12">
        <v>1</v>
      </c>
      <c r="AS290" s="12" t="s">
        <v>555</v>
      </c>
      <c r="AT290" s="12" t="s">
        <v>349</v>
      </c>
      <c r="AU290" s="12">
        <v>0</v>
      </c>
      <c r="AV290" s="12">
        <v>0</v>
      </c>
      <c r="AW290" s="12">
        <v>0</v>
      </c>
      <c r="AX290" s="12">
        <v>0</v>
      </c>
      <c r="AY290" s="7">
        <v>1</v>
      </c>
      <c r="AZ290" s="12">
        <v>1</v>
      </c>
      <c r="BA290" s="12">
        <v>1</v>
      </c>
      <c r="BB290" s="12">
        <v>1</v>
      </c>
      <c r="BC290" s="12">
        <v>0</v>
      </c>
      <c r="BD290" s="12">
        <v>1</v>
      </c>
      <c r="BE290" s="12">
        <v>0</v>
      </c>
      <c r="BF290" s="12" t="s">
        <v>772</v>
      </c>
      <c r="BG290" s="12" t="s">
        <v>3029</v>
      </c>
      <c r="BH290" s="12"/>
      <c r="BI290" s="12" t="s">
        <v>2816</v>
      </c>
      <c r="BJ290" s="12" t="s">
        <v>3460</v>
      </c>
      <c r="BK290" s="12" t="s">
        <v>776</v>
      </c>
      <c r="BL290" s="12" t="s">
        <v>3471</v>
      </c>
      <c r="BM290" s="12" t="s">
        <v>3493</v>
      </c>
      <c r="BN290" s="7" t="s">
        <v>775</v>
      </c>
      <c r="BO290" s="12" t="s">
        <v>558</v>
      </c>
      <c r="BP290" s="12" t="s">
        <v>1160</v>
      </c>
      <c r="BQ290" s="12"/>
      <c r="BR290" s="12"/>
      <c r="BS290" s="12">
        <v>0.26800000000000002</v>
      </c>
      <c r="BT290" s="12">
        <f>EXP(BS290)</f>
        <v>1.3073471400149361</v>
      </c>
      <c r="BU290" s="12"/>
      <c r="BV290" s="12" t="s">
        <v>3415</v>
      </c>
      <c r="BW290" s="12"/>
      <c r="BX290" s="12"/>
      <c r="BY290" s="12">
        <v>0.5</v>
      </c>
      <c r="BZ290" s="12"/>
      <c r="CA290" s="12"/>
      <c r="CB290" s="12"/>
      <c r="CC290" s="12"/>
      <c r="CD290" s="12"/>
      <c r="CE290" s="12">
        <v>0.49199999999999999</v>
      </c>
      <c r="CF290" s="12">
        <v>0.39</v>
      </c>
      <c r="CG290" s="12"/>
      <c r="CH290" s="12"/>
      <c r="CI290" s="12"/>
      <c r="CJ290" s="12" t="s">
        <v>718</v>
      </c>
      <c r="CK290" s="12">
        <v>0</v>
      </c>
      <c r="CL290" s="12"/>
      <c r="CM290" s="12"/>
      <c r="CN290" s="12"/>
      <c r="CO290" s="12"/>
      <c r="CP290" s="12"/>
      <c r="CQ290" s="12"/>
      <c r="CR290" s="12"/>
      <c r="CS290" s="12"/>
      <c r="CT290" s="12"/>
      <c r="CU290" s="12"/>
      <c r="CV290" s="12"/>
      <c r="CW290" s="12"/>
      <c r="CX290" s="57"/>
    </row>
    <row r="291" spans="1:102" x14ac:dyDescent="0.35">
      <c r="A291" s="56">
        <v>124</v>
      </c>
      <c r="B291" s="12" t="s">
        <v>3145</v>
      </c>
      <c r="C291" s="12">
        <v>124.18</v>
      </c>
      <c r="D291" s="12" t="s">
        <v>2876</v>
      </c>
      <c r="E291" s="12" t="s">
        <v>3348</v>
      </c>
      <c r="F291" s="12">
        <v>7</v>
      </c>
      <c r="G291" s="12" t="s">
        <v>349</v>
      </c>
      <c r="H291" s="12" t="s">
        <v>2805</v>
      </c>
      <c r="I291" s="12" t="s">
        <v>1285</v>
      </c>
      <c r="J291" s="12" t="s">
        <v>1222</v>
      </c>
      <c r="K291" s="12"/>
      <c r="L291" s="12" t="s">
        <v>567</v>
      </c>
      <c r="M291" s="12" t="s">
        <v>3164</v>
      </c>
      <c r="N291" s="12"/>
      <c r="O291" s="12" t="s">
        <v>3400</v>
      </c>
      <c r="P291" s="12" t="s">
        <v>3404</v>
      </c>
      <c r="Q291" s="12">
        <v>1</v>
      </c>
      <c r="R291" s="12">
        <v>0</v>
      </c>
      <c r="S291" s="12">
        <v>0</v>
      </c>
      <c r="T291" s="12">
        <v>0</v>
      </c>
      <c r="U291" s="12">
        <v>0</v>
      </c>
      <c r="V291" s="12">
        <v>0</v>
      </c>
      <c r="W291" s="12">
        <v>0</v>
      </c>
      <c r="X291" s="12">
        <v>0</v>
      </c>
      <c r="Y291" s="12">
        <v>0</v>
      </c>
      <c r="Z291" s="12">
        <v>0</v>
      </c>
      <c r="AA291" s="12">
        <v>0</v>
      </c>
      <c r="AB291" s="12">
        <v>0</v>
      </c>
      <c r="AC291" s="12">
        <v>0</v>
      </c>
      <c r="AD291" s="12">
        <v>0</v>
      </c>
      <c r="AE291" s="12">
        <v>0</v>
      </c>
      <c r="AF291" s="12">
        <v>0</v>
      </c>
      <c r="AG291" s="12">
        <v>0</v>
      </c>
      <c r="AH291" s="12">
        <v>0</v>
      </c>
      <c r="AI291" s="12">
        <v>0</v>
      </c>
      <c r="AJ291" s="12">
        <v>0</v>
      </c>
      <c r="AK291" s="12">
        <v>0</v>
      </c>
      <c r="AL291" s="12" t="s">
        <v>3451</v>
      </c>
      <c r="AM291" s="12" t="s">
        <v>3081</v>
      </c>
      <c r="AN291" s="12" t="s">
        <v>3086</v>
      </c>
      <c r="AO291" s="12">
        <v>2009</v>
      </c>
      <c r="AP291" s="12" t="s">
        <v>3458</v>
      </c>
      <c r="AQ291" s="12">
        <v>503</v>
      </c>
      <c r="AR291" s="12">
        <v>1</v>
      </c>
      <c r="AS291" s="12" t="s">
        <v>555</v>
      </c>
      <c r="AT291" s="12" t="s">
        <v>349</v>
      </c>
      <c r="AU291" s="12">
        <v>0</v>
      </c>
      <c r="AV291" s="12">
        <v>0</v>
      </c>
      <c r="AW291" s="12">
        <v>0</v>
      </c>
      <c r="AX291" s="12">
        <v>0</v>
      </c>
      <c r="AY291" s="7">
        <v>1</v>
      </c>
      <c r="AZ291" s="12">
        <v>1</v>
      </c>
      <c r="BA291" s="12">
        <v>1</v>
      </c>
      <c r="BB291" s="12">
        <v>1</v>
      </c>
      <c r="BC291" s="12">
        <v>0</v>
      </c>
      <c r="BD291" s="12">
        <v>1</v>
      </c>
      <c r="BE291" s="12">
        <v>0</v>
      </c>
      <c r="BF291" s="12" t="s">
        <v>2820</v>
      </c>
      <c r="BG291" s="12" t="s">
        <v>3032</v>
      </c>
      <c r="BH291" s="12"/>
      <c r="BI291" s="12" t="s">
        <v>2818</v>
      </c>
      <c r="BJ291" s="12" t="s">
        <v>3460</v>
      </c>
      <c r="BK291" s="12" t="s">
        <v>776</v>
      </c>
      <c r="BL291" s="12" t="s">
        <v>3471</v>
      </c>
      <c r="BM291" s="12" t="s">
        <v>3493</v>
      </c>
      <c r="BN291" s="7" t="s">
        <v>775</v>
      </c>
      <c r="BO291" s="12" t="s">
        <v>558</v>
      </c>
      <c r="BP291" s="12" t="s">
        <v>1160</v>
      </c>
      <c r="BQ291" s="12"/>
      <c r="BR291" s="12"/>
      <c r="BS291" s="12">
        <v>-8.9999999999999993E-3</v>
      </c>
      <c r="BT291" s="12">
        <f>EXP(BS291)</f>
        <v>0.99104037877288365</v>
      </c>
      <c r="BU291" s="12"/>
      <c r="BV291" s="12" t="s">
        <v>3415</v>
      </c>
      <c r="BW291" s="12"/>
      <c r="BX291" s="12"/>
      <c r="BY291" s="12">
        <v>0.5</v>
      </c>
      <c r="BZ291" s="12"/>
      <c r="CA291" s="12"/>
      <c r="CB291" s="12"/>
      <c r="CC291" s="12"/>
      <c r="CD291" s="12"/>
      <c r="CE291" s="12">
        <v>0.46700000000000003</v>
      </c>
      <c r="CF291" s="12">
        <v>1.2E-2</v>
      </c>
      <c r="CG291" s="12" t="s">
        <v>1252</v>
      </c>
      <c r="CH291" s="12"/>
      <c r="CI291" s="12"/>
      <c r="CJ291" s="12" t="s">
        <v>718</v>
      </c>
      <c r="CK291" s="12">
        <v>0</v>
      </c>
      <c r="CL291" s="12"/>
      <c r="CM291" s="12"/>
      <c r="CN291" s="12"/>
      <c r="CO291" s="12"/>
      <c r="CP291" s="12"/>
      <c r="CQ291" s="12"/>
      <c r="CR291" s="12"/>
      <c r="CS291" s="12"/>
      <c r="CT291" s="12"/>
      <c r="CU291" s="12"/>
      <c r="CV291" s="12"/>
      <c r="CW291" s="12"/>
      <c r="CX291" s="57"/>
    </row>
    <row r="292" spans="1:102" ht="16.5" x14ac:dyDescent="0.35">
      <c r="A292" s="56">
        <v>15</v>
      </c>
      <c r="B292" s="12" t="s">
        <v>3706</v>
      </c>
      <c r="C292" s="12">
        <v>15.26</v>
      </c>
      <c r="D292" s="12" t="s">
        <v>1693</v>
      </c>
      <c r="E292" s="12" t="s">
        <v>306</v>
      </c>
      <c r="F292" s="12">
        <v>3</v>
      </c>
      <c r="G292" s="12" t="s">
        <v>349</v>
      </c>
      <c r="H292" s="12" t="s">
        <v>2804</v>
      </c>
      <c r="I292" s="12" t="s">
        <v>1285</v>
      </c>
      <c r="J292" s="12" t="s">
        <v>556</v>
      </c>
      <c r="K292" s="12" t="s">
        <v>564</v>
      </c>
      <c r="L292" s="12" t="s">
        <v>558</v>
      </c>
      <c r="M292" s="12" t="s">
        <v>3164</v>
      </c>
      <c r="N292" s="12"/>
      <c r="O292" s="12" t="s">
        <v>3400</v>
      </c>
      <c r="P292" s="12" t="s">
        <v>3403</v>
      </c>
      <c r="Q292" s="12">
        <v>1</v>
      </c>
      <c r="R292" s="12">
        <v>0</v>
      </c>
      <c r="S292" s="12">
        <v>0</v>
      </c>
      <c r="T292" s="12">
        <v>0</v>
      </c>
      <c r="U292" s="12">
        <v>0</v>
      </c>
      <c r="V292" s="12">
        <v>0</v>
      </c>
      <c r="W292" s="12">
        <v>0</v>
      </c>
      <c r="X292" s="12">
        <v>0</v>
      </c>
      <c r="Y292" s="12">
        <v>0</v>
      </c>
      <c r="Z292" s="12">
        <v>0</v>
      </c>
      <c r="AA292" s="12">
        <v>0</v>
      </c>
      <c r="AB292" s="12">
        <v>1</v>
      </c>
      <c r="AC292" s="12">
        <v>0</v>
      </c>
      <c r="AD292" s="12">
        <v>0</v>
      </c>
      <c r="AE292" s="12">
        <v>0</v>
      </c>
      <c r="AF292" s="12">
        <v>0</v>
      </c>
      <c r="AG292" s="12">
        <v>0</v>
      </c>
      <c r="AH292" s="12">
        <v>0</v>
      </c>
      <c r="AI292" s="12">
        <v>0</v>
      </c>
      <c r="AJ292" s="12">
        <v>0</v>
      </c>
      <c r="AK292" s="12">
        <v>0</v>
      </c>
      <c r="AL292" s="12" t="s">
        <v>3448</v>
      </c>
      <c r="AM292" s="7" t="s">
        <v>608</v>
      </c>
      <c r="AN292" s="7" t="s">
        <v>633</v>
      </c>
      <c r="AO292" s="7">
        <v>2000</v>
      </c>
      <c r="AP292" s="12" t="s">
        <v>3458</v>
      </c>
      <c r="AQ292" s="12">
        <v>5680</v>
      </c>
      <c r="AR292" s="12">
        <v>2</v>
      </c>
      <c r="AS292" s="12" t="s">
        <v>755</v>
      </c>
      <c r="AT292" s="7" t="s">
        <v>349</v>
      </c>
      <c r="AU292" s="12">
        <v>0</v>
      </c>
      <c r="AV292" s="12">
        <v>0</v>
      </c>
      <c r="AW292" s="12">
        <v>0</v>
      </c>
      <c r="AX292" s="12">
        <v>0</v>
      </c>
      <c r="AY292" s="7">
        <v>0</v>
      </c>
      <c r="AZ292" s="12">
        <v>0</v>
      </c>
      <c r="BA292" s="12">
        <v>1</v>
      </c>
      <c r="BB292" s="12">
        <v>1</v>
      </c>
      <c r="BC292" s="12">
        <v>0</v>
      </c>
      <c r="BD292" s="12">
        <v>0</v>
      </c>
      <c r="BE292" s="12">
        <v>0</v>
      </c>
      <c r="BF292" s="7" t="s">
        <v>3259</v>
      </c>
      <c r="BG292" s="7" t="s">
        <v>813</v>
      </c>
      <c r="BH292" s="7">
        <v>1</v>
      </c>
      <c r="BI292" s="7" t="s">
        <v>3253</v>
      </c>
      <c r="BJ292" s="12" t="s">
        <v>3460</v>
      </c>
      <c r="BK292" s="12" t="s">
        <v>3472</v>
      </c>
      <c r="BL292" s="12" t="s">
        <v>3474</v>
      </c>
      <c r="BM292" s="7" t="s">
        <v>787</v>
      </c>
      <c r="BN292" s="7"/>
      <c r="BO292" s="12"/>
      <c r="BP292" s="12">
        <v>5</v>
      </c>
      <c r="BQ292" s="12"/>
      <c r="BR292" s="12" t="s">
        <v>1077</v>
      </c>
      <c r="BS292" s="12">
        <v>2.298</v>
      </c>
      <c r="BT292" s="12"/>
      <c r="BU292" s="12"/>
      <c r="BV292" s="12" t="s">
        <v>1077</v>
      </c>
      <c r="BW292" s="12" t="s">
        <v>1077</v>
      </c>
      <c r="BX292" s="12" t="s">
        <v>1077</v>
      </c>
      <c r="BY292" s="12">
        <v>0.51</v>
      </c>
      <c r="BZ292" s="12"/>
      <c r="CA292" s="12" t="s">
        <v>1077</v>
      </c>
      <c r="CB292" s="12" t="s">
        <v>1077</v>
      </c>
      <c r="CC292" s="12" t="s">
        <v>1077</v>
      </c>
      <c r="CD292" s="12" t="s">
        <v>1077</v>
      </c>
      <c r="CE292" s="12" t="s">
        <v>1077</v>
      </c>
      <c r="CF292" s="12"/>
      <c r="CG292" s="12"/>
      <c r="CH292" s="12"/>
      <c r="CI292" s="12"/>
      <c r="CJ292" s="12">
        <v>0.13</v>
      </c>
      <c r="CK292" s="12" t="s">
        <v>3828</v>
      </c>
      <c r="CL292" s="12" t="s">
        <v>1077</v>
      </c>
      <c r="CM292" s="12" t="s">
        <v>1077</v>
      </c>
      <c r="CN292" s="12" t="s">
        <v>1077</v>
      </c>
      <c r="CO292" s="12" t="s">
        <v>1077</v>
      </c>
      <c r="CP292" s="12">
        <v>1</v>
      </c>
      <c r="CQ292" s="12">
        <v>24</v>
      </c>
      <c r="CR292" s="12">
        <v>1</v>
      </c>
      <c r="CS292" s="12">
        <v>5655</v>
      </c>
      <c r="CT292" s="12" t="s">
        <v>1077</v>
      </c>
      <c r="CU292" s="12">
        <v>4.0509865549153132E-2</v>
      </c>
      <c r="CV292" s="12" t="s">
        <v>1137</v>
      </c>
      <c r="CW292" s="12"/>
      <c r="CX292" s="57"/>
    </row>
    <row r="293" spans="1:102" ht="16.5" x14ac:dyDescent="0.35">
      <c r="A293" s="56">
        <v>139</v>
      </c>
      <c r="B293" s="12" t="s">
        <v>3154</v>
      </c>
      <c r="C293" s="12">
        <v>139.4</v>
      </c>
      <c r="D293" s="12" t="s">
        <v>2956</v>
      </c>
      <c r="E293" s="12" t="s">
        <v>3373</v>
      </c>
      <c r="F293" s="12">
        <v>3</v>
      </c>
      <c r="G293" s="12" t="s">
        <v>349</v>
      </c>
      <c r="H293" s="12" t="s">
        <v>2804</v>
      </c>
      <c r="I293" s="12" t="s">
        <v>1285</v>
      </c>
      <c r="J293" s="12" t="s">
        <v>556</v>
      </c>
      <c r="K293" s="12"/>
      <c r="L293" s="12" t="s">
        <v>558</v>
      </c>
      <c r="M293" s="12" t="s">
        <v>3261</v>
      </c>
      <c r="N293" s="12" t="s">
        <v>3435</v>
      </c>
      <c r="O293" s="12" t="s">
        <v>3400</v>
      </c>
      <c r="P293" s="12" t="s">
        <v>3401</v>
      </c>
      <c r="Q293" s="12">
        <v>0</v>
      </c>
      <c r="R293" s="12">
        <v>0</v>
      </c>
      <c r="S293" s="12">
        <v>0</v>
      </c>
      <c r="T293" s="12">
        <v>1</v>
      </c>
      <c r="U293" s="12">
        <v>0</v>
      </c>
      <c r="V293" s="12">
        <v>0</v>
      </c>
      <c r="W293" s="12">
        <v>0</v>
      </c>
      <c r="X293" s="12">
        <v>0</v>
      </c>
      <c r="Y293" s="12">
        <v>0</v>
      </c>
      <c r="Z293" s="12">
        <v>0</v>
      </c>
      <c r="AA293" s="12">
        <v>0</v>
      </c>
      <c r="AB293" s="12">
        <v>0</v>
      </c>
      <c r="AC293" s="12">
        <v>1</v>
      </c>
      <c r="AD293" s="12">
        <v>0</v>
      </c>
      <c r="AE293" s="12">
        <v>0</v>
      </c>
      <c r="AF293" s="12">
        <v>0</v>
      </c>
      <c r="AG293" s="12">
        <v>0</v>
      </c>
      <c r="AH293" s="12">
        <v>0</v>
      </c>
      <c r="AI293" s="12">
        <v>0</v>
      </c>
      <c r="AJ293" s="12">
        <v>0</v>
      </c>
      <c r="AK293" s="12">
        <v>0</v>
      </c>
      <c r="AL293" s="12" t="s">
        <v>723</v>
      </c>
      <c r="AM293" s="12" t="s">
        <v>3101</v>
      </c>
      <c r="AN293" s="12" t="s">
        <v>614</v>
      </c>
      <c r="AO293" s="12" t="s">
        <v>3270</v>
      </c>
      <c r="AP293" s="12" t="s">
        <v>3235</v>
      </c>
      <c r="AQ293" s="12">
        <v>120</v>
      </c>
      <c r="AR293" s="12">
        <v>1</v>
      </c>
      <c r="AS293" s="12" t="s">
        <v>555</v>
      </c>
      <c r="AT293" s="12" t="s">
        <v>212</v>
      </c>
      <c r="AU293" s="12">
        <v>0</v>
      </c>
      <c r="AV293" s="12">
        <v>0</v>
      </c>
      <c r="AW293" s="12">
        <v>0</v>
      </c>
      <c r="AX293" s="12">
        <v>1</v>
      </c>
      <c r="AY293" s="7">
        <v>1</v>
      </c>
      <c r="AZ293" s="12">
        <v>1</v>
      </c>
      <c r="BA293" s="12">
        <v>0</v>
      </c>
      <c r="BB293" s="12">
        <v>1</v>
      </c>
      <c r="BC293" s="12">
        <v>0</v>
      </c>
      <c r="BD293" s="12">
        <v>0</v>
      </c>
      <c r="BE293" s="12">
        <v>1</v>
      </c>
      <c r="BF293" s="12" t="s">
        <v>3258</v>
      </c>
      <c r="BG293" s="12" t="s">
        <v>3063</v>
      </c>
      <c r="BH293" s="12">
        <v>1</v>
      </c>
      <c r="BI293" s="12" t="s">
        <v>3282</v>
      </c>
      <c r="BJ293" s="12" t="s">
        <v>718</v>
      </c>
      <c r="BK293" s="12" t="s">
        <v>3463</v>
      </c>
      <c r="BL293" s="12" t="s">
        <v>3481</v>
      </c>
      <c r="BM293" s="12" t="s">
        <v>787</v>
      </c>
      <c r="BN293" s="7"/>
      <c r="BO293" s="12"/>
      <c r="BP293" s="12" t="s">
        <v>3567</v>
      </c>
      <c r="BQ293" s="12"/>
      <c r="BR293" s="12"/>
      <c r="BS293" s="12">
        <v>6.4399999999999999E-2</v>
      </c>
      <c r="BT293" s="12"/>
      <c r="BU293" s="12"/>
      <c r="BV293" s="12"/>
      <c r="BW293" s="12"/>
      <c r="BX293" s="12"/>
      <c r="BY293" s="12">
        <f>BS293/CF293</f>
        <v>0.51233094669848844</v>
      </c>
      <c r="BZ293" s="12" t="s">
        <v>4041</v>
      </c>
      <c r="CA293" s="12"/>
      <c r="CB293" s="12"/>
      <c r="CC293" s="12"/>
      <c r="CD293" s="12"/>
      <c r="CE293" s="12" t="s">
        <v>3110</v>
      </c>
      <c r="CF293" s="12">
        <v>0.12570000000000001</v>
      </c>
      <c r="CG293" s="12"/>
      <c r="CH293" s="12"/>
      <c r="CI293" s="12"/>
      <c r="CJ293" s="12">
        <v>0.66820000000000002</v>
      </c>
      <c r="CK293" s="12" t="s">
        <v>3828</v>
      </c>
      <c r="CL293" s="12"/>
      <c r="CM293" s="12"/>
      <c r="CN293" s="12"/>
      <c r="CO293" s="12"/>
      <c r="CP293" s="12">
        <v>1</v>
      </c>
      <c r="CQ293" s="12">
        <v>19</v>
      </c>
      <c r="CR293" s="12">
        <v>1</v>
      </c>
      <c r="CS293" s="12">
        <f>AQ293-(CP293*CQ293)-CR293</f>
        <v>100</v>
      </c>
      <c r="CT293" s="12"/>
      <c r="CU293" s="12"/>
      <c r="CV293" s="12"/>
      <c r="CW293" s="12"/>
      <c r="CX293" s="57"/>
    </row>
    <row r="294" spans="1:102" ht="16.5" x14ac:dyDescent="0.35">
      <c r="A294" s="56">
        <v>7</v>
      </c>
      <c r="B294" s="12" t="s">
        <v>3698</v>
      </c>
      <c r="C294" s="12">
        <v>7.1</v>
      </c>
      <c r="D294" s="12" t="s">
        <v>176</v>
      </c>
      <c r="E294" s="12" t="s">
        <v>200</v>
      </c>
      <c r="F294" s="12">
        <v>7</v>
      </c>
      <c r="G294" s="12" t="s">
        <v>349</v>
      </c>
      <c r="H294" s="12" t="s">
        <v>2804</v>
      </c>
      <c r="I294" s="12" t="s">
        <v>1285</v>
      </c>
      <c r="J294" s="12" t="s">
        <v>1222</v>
      </c>
      <c r="K294" s="12" t="s">
        <v>561</v>
      </c>
      <c r="L294" s="12" t="s">
        <v>1118</v>
      </c>
      <c r="M294" s="12" t="s">
        <v>3164</v>
      </c>
      <c r="N294" s="12"/>
      <c r="O294" s="12" t="s">
        <v>3400</v>
      </c>
      <c r="P294" s="12" t="s">
        <v>3402</v>
      </c>
      <c r="Q294" s="12">
        <v>1</v>
      </c>
      <c r="R294" s="12">
        <v>0</v>
      </c>
      <c r="S294" s="12">
        <v>0</v>
      </c>
      <c r="T294" s="12">
        <v>0</v>
      </c>
      <c r="U294" s="12">
        <v>0</v>
      </c>
      <c r="V294" s="12">
        <v>0</v>
      </c>
      <c r="W294" s="12">
        <v>0</v>
      </c>
      <c r="X294" s="12">
        <v>0</v>
      </c>
      <c r="Y294" s="12">
        <v>0</v>
      </c>
      <c r="Z294" s="12">
        <v>1</v>
      </c>
      <c r="AA294" s="12">
        <v>0</v>
      </c>
      <c r="AB294" s="12">
        <v>1</v>
      </c>
      <c r="AC294" s="12">
        <v>0</v>
      </c>
      <c r="AD294" s="12">
        <v>0</v>
      </c>
      <c r="AE294" s="12">
        <v>0</v>
      </c>
      <c r="AF294" s="12">
        <v>0</v>
      </c>
      <c r="AG294" s="12">
        <v>0</v>
      </c>
      <c r="AH294" s="12">
        <v>0</v>
      </c>
      <c r="AI294" s="12">
        <v>0</v>
      </c>
      <c r="AJ294" s="12">
        <v>0</v>
      </c>
      <c r="AK294" s="12" t="s">
        <v>622</v>
      </c>
      <c r="AL294" s="12" t="s">
        <v>3448</v>
      </c>
      <c r="AM294" s="7" t="s">
        <v>608</v>
      </c>
      <c r="AN294" s="7" t="s">
        <v>621</v>
      </c>
      <c r="AO294" s="7" t="s">
        <v>623</v>
      </c>
      <c r="AP294" s="12" t="s">
        <v>691</v>
      </c>
      <c r="AQ294" s="12">
        <v>2127</v>
      </c>
      <c r="AR294" s="12">
        <v>1</v>
      </c>
      <c r="AS294" s="12" t="s">
        <v>555</v>
      </c>
      <c r="AT294" s="7" t="s">
        <v>212</v>
      </c>
      <c r="AU294" s="12">
        <v>1</v>
      </c>
      <c r="AV294" s="12">
        <v>1</v>
      </c>
      <c r="AW294" s="12">
        <v>0</v>
      </c>
      <c r="AX294" s="12">
        <v>0</v>
      </c>
      <c r="AY294" s="7">
        <v>1</v>
      </c>
      <c r="AZ294" s="12">
        <v>0</v>
      </c>
      <c r="BA294" s="12">
        <v>1</v>
      </c>
      <c r="BB294" s="12">
        <v>1</v>
      </c>
      <c r="BC294" s="12">
        <v>1</v>
      </c>
      <c r="BD294" s="12">
        <v>1</v>
      </c>
      <c r="BE294" s="12">
        <v>0</v>
      </c>
      <c r="BF294" s="7" t="s">
        <v>766</v>
      </c>
      <c r="BG294" s="7" t="s">
        <v>778</v>
      </c>
      <c r="BH294" s="7"/>
      <c r="BI294" s="7" t="s">
        <v>2807</v>
      </c>
      <c r="BJ294" s="12" t="s">
        <v>3460</v>
      </c>
      <c r="BK294" s="12" t="s">
        <v>1044</v>
      </c>
      <c r="BL294" s="12" t="s">
        <v>3480</v>
      </c>
      <c r="BM294" s="7" t="s">
        <v>3485</v>
      </c>
      <c r="BN294" s="7" t="s">
        <v>775</v>
      </c>
      <c r="BO294" s="12"/>
      <c r="BP294" s="12" t="s">
        <v>3994</v>
      </c>
      <c r="BQ294" s="12"/>
      <c r="BR294" s="12"/>
      <c r="BS294" s="12">
        <v>1.2E-2</v>
      </c>
      <c r="BT294" s="12">
        <f>EXP(BS294)</f>
        <v>1.0120722888660778</v>
      </c>
      <c r="BU294" s="12"/>
      <c r="BV294" s="12" t="s">
        <v>3415</v>
      </c>
      <c r="BW294" s="12"/>
      <c r="BX294" s="12"/>
      <c r="BY294" s="12">
        <v>0.52300000000000002</v>
      </c>
      <c r="BZ294" s="12"/>
      <c r="CA294" s="12" t="s">
        <v>1077</v>
      </c>
      <c r="CB294" s="12" t="s">
        <v>1077</v>
      </c>
      <c r="CC294" s="12" t="s">
        <v>1077</v>
      </c>
      <c r="CD294" s="12" t="s">
        <v>1077</v>
      </c>
      <c r="CE294" s="12" t="s">
        <v>1077</v>
      </c>
      <c r="CF294" s="12"/>
      <c r="CG294" s="12"/>
      <c r="CH294" s="54">
        <f>BQ294/BY294</f>
        <v>0</v>
      </c>
      <c r="CI294" s="12" t="s">
        <v>3553</v>
      </c>
      <c r="CJ294" s="12">
        <v>0.47399999999999998</v>
      </c>
      <c r="CK294" s="12" t="s">
        <v>3834</v>
      </c>
      <c r="CL294" s="12" t="s">
        <v>1077</v>
      </c>
      <c r="CM294" s="12" t="s">
        <v>1077</v>
      </c>
      <c r="CN294" s="12">
        <v>-1539.32</v>
      </c>
      <c r="CO294" s="12" t="s">
        <v>3419</v>
      </c>
      <c r="CP294" s="12"/>
      <c r="CQ294" s="12"/>
      <c r="CR294" s="12"/>
      <c r="CS294" s="12" t="s">
        <v>1077</v>
      </c>
      <c r="CT294" s="12" t="s">
        <v>1079</v>
      </c>
      <c r="CU294" s="12">
        <v>4.26</v>
      </c>
      <c r="CV294" s="12"/>
      <c r="CW294" s="12"/>
      <c r="CX294" s="57"/>
    </row>
    <row r="295" spans="1:102" ht="16.5" x14ac:dyDescent="0.35">
      <c r="A295" s="56">
        <v>15</v>
      </c>
      <c r="B295" s="12" t="s">
        <v>3706</v>
      </c>
      <c r="C295" s="12">
        <v>15.28</v>
      </c>
      <c r="D295" s="12" t="s">
        <v>1674</v>
      </c>
      <c r="E295" s="12" t="s">
        <v>308</v>
      </c>
      <c r="F295" s="12" t="s">
        <v>4090</v>
      </c>
      <c r="G295" s="12" t="s">
        <v>349</v>
      </c>
      <c r="H295" s="12" t="s">
        <v>2804</v>
      </c>
      <c r="I295" s="12" t="s">
        <v>1285</v>
      </c>
      <c r="J295" s="12" t="s">
        <v>556</v>
      </c>
      <c r="K295" s="12" t="s">
        <v>564</v>
      </c>
      <c r="L295" s="12" t="s">
        <v>558</v>
      </c>
      <c r="M295" s="12" t="s">
        <v>3164</v>
      </c>
      <c r="N295" s="12"/>
      <c r="O295" s="12" t="s">
        <v>3400</v>
      </c>
      <c r="P295" s="12" t="s">
        <v>3403</v>
      </c>
      <c r="Q295" s="12">
        <v>1</v>
      </c>
      <c r="R295" s="12">
        <v>0</v>
      </c>
      <c r="S295" s="12">
        <v>0</v>
      </c>
      <c r="T295" s="12">
        <v>0</v>
      </c>
      <c r="U295" s="12">
        <v>0</v>
      </c>
      <c r="V295" s="12">
        <v>0</v>
      </c>
      <c r="W295" s="12">
        <v>0</v>
      </c>
      <c r="X295" s="12">
        <v>0</v>
      </c>
      <c r="Y295" s="12">
        <v>0</v>
      </c>
      <c r="Z295" s="12">
        <v>0</v>
      </c>
      <c r="AA295" s="12">
        <v>0</v>
      </c>
      <c r="AB295" s="12">
        <v>1</v>
      </c>
      <c r="AC295" s="12">
        <v>0</v>
      </c>
      <c r="AD295" s="12">
        <v>0</v>
      </c>
      <c r="AE295" s="12">
        <v>0</v>
      </c>
      <c r="AF295" s="12">
        <v>0</v>
      </c>
      <c r="AG295" s="12">
        <v>0</v>
      </c>
      <c r="AH295" s="12">
        <v>0</v>
      </c>
      <c r="AI295" s="12">
        <v>0</v>
      </c>
      <c r="AJ295" s="12">
        <v>0</v>
      </c>
      <c r="AK295" s="12">
        <v>0</v>
      </c>
      <c r="AL295" s="12" t="s">
        <v>3448</v>
      </c>
      <c r="AM295" s="7" t="s">
        <v>608</v>
      </c>
      <c r="AN295" s="7" t="s">
        <v>615</v>
      </c>
      <c r="AO295" s="7">
        <v>2000</v>
      </c>
      <c r="AP295" s="12" t="s">
        <v>3458</v>
      </c>
      <c r="AQ295" s="12">
        <v>1428</v>
      </c>
      <c r="AR295" s="12">
        <v>2</v>
      </c>
      <c r="AS295" s="12" t="s">
        <v>755</v>
      </c>
      <c r="AT295" s="7" t="s">
        <v>349</v>
      </c>
      <c r="AU295" s="12">
        <v>0</v>
      </c>
      <c r="AV295" s="12">
        <v>0</v>
      </c>
      <c r="AW295" s="12">
        <v>0</v>
      </c>
      <c r="AX295" s="12">
        <v>0</v>
      </c>
      <c r="AY295" s="7">
        <v>0</v>
      </c>
      <c r="AZ295" s="12">
        <v>0</v>
      </c>
      <c r="BA295" s="12">
        <v>1</v>
      </c>
      <c r="BB295" s="12">
        <v>1</v>
      </c>
      <c r="BC295" s="12">
        <v>0</v>
      </c>
      <c r="BD295" s="12">
        <v>0</v>
      </c>
      <c r="BE295" s="12">
        <v>0</v>
      </c>
      <c r="BF295" s="7" t="s">
        <v>2820</v>
      </c>
      <c r="BG295" s="7" t="s">
        <v>803</v>
      </c>
      <c r="BH295" s="7">
        <v>1</v>
      </c>
      <c r="BI295" s="7" t="s">
        <v>3257</v>
      </c>
      <c r="BJ295" s="12" t="s">
        <v>3460</v>
      </c>
      <c r="BK295" s="12" t="s">
        <v>3472</v>
      </c>
      <c r="BL295" s="12" t="s">
        <v>3474</v>
      </c>
      <c r="BM295" s="7" t="s">
        <v>787</v>
      </c>
      <c r="BN295" s="7"/>
      <c r="BO295" s="12"/>
      <c r="BP295" s="12"/>
      <c r="BQ295" s="12"/>
      <c r="BR295" s="12" t="s">
        <v>1077</v>
      </c>
      <c r="BS295" s="12">
        <v>8.1519999999999992</v>
      </c>
      <c r="BT295" s="12"/>
      <c r="BU295" s="12"/>
      <c r="BV295" s="12" t="s">
        <v>1077</v>
      </c>
      <c r="BW295" s="12" t="s">
        <v>1077</v>
      </c>
      <c r="BX295" s="12" t="s">
        <v>1077</v>
      </c>
      <c r="BY295" s="12">
        <v>0.53</v>
      </c>
      <c r="BZ295" s="12"/>
      <c r="CA295" s="12" t="s">
        <v>1077</v>
      </c>
      <c r="CB295" s="12" t="s">
        <v>1077</v>
      </c>
      <c r="CC295" s="12" t="s">
        <v>1077</v>
      </c>
      <c r="CD295" s="12" t="s">
        <v>1077</v>
      </c>
      <c r="CE295" s="12" t="s">
        <v>1077</v>
      </c>
      <c r="CF295" s="12"/>
      <c r="CG295" s="12"/>
      <c r="CH295" s="12"/>
      <c r="CI295" s="12"/>
      <c r="CJ295" s="12">
        <v>0.14799999999999999</v>
      </c>
      <c r="CK295" s="12" t="s">
        <v>3828</v>
      </c>
      <c r="CL295" s="12" t="s">
        <v>1077</v>
      </c>
      <c r="CM295" s="12" t="s">
        <v>1077</v>
      </c>
      <c r="CN295" s="12" t="s">
        <v>1077</v>
      </c>
      <c r="CO295" s="12" t="s">
        <v>1077</v>
      </c>
      <c r="CP295" s="12">
        <v>1</v>
      </c>
      <c r="CQ295" s="12">
        <v>18</v>
      </c>
      <c r="CR295" s="12">
        <v>1</v>
      </c>
      <c r="CS295" s="12">
        <v>1409</v>
      </c>
      <c r="CT295" s="12" t="s">
        <v>1077</v>
      </c>
      <c r="CU295" s="12">
        <v>7.2289156626506021E-2</v>
      </c>
      <c r="CV295" s="12"/>
      <c r="CW295" s="12"/>
      <c r="CX295" s="57"/>
    </row>
    <row r="296" spans="1:102" ht="16.5" x14ac:dyDescent="0.35">
      <c r="A296" s="56">
        <v>15</v>
      </c>
      <c r="B296" s="12" t="s">
        <v>3706</v>
      </c>
      <c r="C296" s="12">
        <v>15.29</v>
      </c>
      <c r="D296" s="12" t="s">
        <v>1726</v>
      </c>
      <c r="E296" s="12" t="s">
        <v>309</v>
      </c>
      <c r="F296" s="12">
        <v>3</v>
      </c>
      <c r="G296" s="12" t="s">
        <v>349</v>
      </c>
      <c r="H296" s="12" t="s">
        <v>2804</v>
      </c>
      <c r="I296" s="12" t="s">
        <v>1285</v>
      </c>
      <c r="J296" s="12" t="s">
        <v>556</v>
      </c>
      <c r="K296" s="12" t="s">
        <v>564</v>
      </c>
      <c r="L296" s="12" t="s">
        <v>558</v>
      </c>
      <c r="M296" s="12" t="s">
        <v>3164</v>
      </c>
      <c r="N296" s="12"/>
      <c r="O296" s="12" t="s">
        <v>3400</v>
      </c>
      <c r="P296" s="12" t="s">
        <v>3403</v>
      </c>
      <c r="Q296" s="12">
        <v>1</v>
      </c>
      <c r="R296" s="12">
        <v>0</v>
      </c>
      <c r="S296" s="12">
        <v>0</v>
      </c>
      <c r="T296" s="12">
        <v>0</v>
      </c>
      <c r="U296" s="12">
        <v>0</v>
      </c>
      <c r="V296" s="12">
        <v>0</v>
      </c>
      <c r="W296" s="12">
        <v>0</v>
      </c>
      <c r="X296" s="12">
        <v>0</v>
      </c>
      <c r="Y296" s="12">
        <v>0</v>
      </c>
      <c r="Z296" s="12">
        <v>0</v>
      </c>
      <c r="AA296" s="12">
        <v>0</v>
      </c>
      <c r="AB296" s="12">
        <v>1</v>
      </c>
      <c r="AC296" s="12">
        <v>0</v>
      </c>
      <c r="AD296" s="12">
        <v>0</v>
      </c>
      <c r="AE296" s="12">
        <v>0</v>
      </c>
      <c r="AF296" s="12">
        <v>0</v>
      </c>
      <c r="AG296" s="12">
        <v>0</v>
      </c>
      <c r="AH296" s="12">
        <v>0</v>
      </c>
      <c r="AI296" s="12">
        <v>0</v>
      </c>
      <c r="AJ296" s="12">
        <v>0</v>
      </c>
      <c r="AK296" s="12">
        <v>0</v>
      </c>
      <c r="AL296" s="12" t="s">
        <v>3448</v>
      </c>
      <c r="AM296" s="7" t="s">
        <v>608</v>
      </c>
      <c r="AN296" s="7" t="s">
        <v>635</v>
      </c>
      <c r="AO296" s="7">
        <v>2000</v>
      </c>
      <c r="AP296" s="12" t="s">
        <v>3458</v>
      </c>
      <c r="AQ296" s="12">
        <v>583</v>
      </c>
      <c r="AR296" s="12">
        <v>2</v>
      </c>
      <c r="AS296" s="12" t="s">
        <v>755</v>
      </c>
      <c r="AT296" s="7" t="s">
        <v>349</v>
      </c>
      <c r="AU296" s="12">
        <v>0</v>
      </c>
      <c r="AV296" s="12">
        <v>0</v>
      </c>
      <c r="AW296" s="12">
        <v>0</v>
      </c>
      <c r="AX296" s="12">
        <v>0</v>
      </c>
      <c r="AY296" s="7">
        <v>0</v>
      </c>
      <c r="AZ296" s="12">
        <v>0</v>
      </c>
      <c r="BA296" s="12">
        <v>1</v>
      </c>
      <c r="BB296" s="12">
        <v>1</v>
      </c>
      <c r="BC296" s="12">
        <v>0</v>
      </c>
      <c r="BD296" s="12">
        <v>0</v>
      </c>
      <c r="BE296" s="12">
        <v>0</v>
      </c>
      <c r="BF296" s="7" t="s">
        <v>3259</v>
      </c>
      <c r="BG296" s="7" t="s">
        <v>808</v>
      </c>
      <c r="BH296" s="7">
        <v>1</v>
      </c>
      <c r="BI296" s="7" t="s">
        <v>3253</v>
      </c>
      <c r="BJ296" s="12" t="s">
        <v>3460</v>
      </c>
      <c r="BK296" s="12" t="s">
        <v>3472</v>
      </c>
      <c r="BL296" s="12" t="s">
        <v>3474</v>
      </c>
      <c r="BM296" s="7" t="s">
        <v>787</v>
      </c>
      <c r="BN296" s="7"/>
      <c r="BO296" s="12"/>
      <c r="BP296" s="12"/>
      <c r="BQ296" s="12"/>
      <c r="BR296" s="12" t="s">
        <v>1077</v>
      </c>
      <c r="BS296" s="12">
        <v>3.05</v>
      </c>
      <c r="BT296" s="12"/>
      <c r="BU296" s="12"/>
      <c r="BV296" s="12" t="s">
        <v>1077</v>
      </c>
      <c r="BW296" s="12" t="s">
        <v>1077</v>
      </c>
      <c r="BX296" s="12" t="s">
        <v>1077</v>
      </c>
      <c r="BY296" s="12">
        <v>0.53</v>
      </c>
      <c r="BZ296" s="12"/>
      <c r="CA296" s="12" t="s">
        <v>1077</v>
      </c>
      <c r="CB296" s="12" t="s">
        <v>1077</v>
      </c>
      <c r="CC296" s="12" t="s">
        <v>1077</v>
      </c>
      <c r="CD296" s="12" t="s">
        <v>1077</v>
      </c>
      <c r="CE296" s="12" t="s">
        <v>1077</v>
      </c>
      <c r="CF296" s="12"/>
      <c r="CG296" s="12"/>
      <c r="CH296" s="12"/>
      <c r="CI296" s="12"/>
      <c r="CJ296" s="12">
        <v>0.112</v>
      </c>
      <c r="CK296" s="12" t="s">
        <v>3828</v>
      </c>
      <c r="CL296" s="12" t="s">
        <v>1077</v>
      </c>
      <c r="CM296" s="12" t="s">
        <v>1077</v>
      </c>
      <c r="CN296" s="12" t="s">
        <v>1077</v>
      </c>
      <c r="CO296" s="12" t="s">
        <v>1077</v>
      </c>
      <c r="CP296" s="12">
        <v>1</v>
      </c>
      <c r="CQ296" s="12">
        <v>16</v>
      </c>
      <c r="CR296" s="12">
        <v>1</v>
      </c>
      <c r="CS296" s="12">
        <v>566</v>
      </c>
      <c r="CT296" s="12" t="s">
        <v>1077</v>
      </c>
      <c r="CU296" s="12">
        <v>0.14999126942552821</v>
      </c>
      <c r="CV296" s="12"/>
      <c r="CW296" s="12"/>
      <c r="CX296" s="57"/>
    </row>
    <row r="297" spans="1:102" ht="16.5" x14ac:dyDescent="0.35">
      <c r="A297" s="56">
        <v>65</v>
      </c>
      <c r="B297" s="12" t="s">
        <v>3754</v>
      </c>
      <c r="C297" s="12">
        <v>65.900000000000006</v>
      </c>
      <c r="D297" s="12" t="s">
        <v>2274</v>
      </c>
      <c r="E297" s="12" t="s">
        <v>440</v>
      </c>
      <c r="F297" s="12">
        <v>3</v>
      </c>
      <c r="G297" s="12" t="s">
        <v>349</v>
      </c>
      <c r="H297" s="12" t="s">
        <v>2804</v>
      </c>
      <c r="I297" s="12" t="s">
        <v>1285</v>
      </c>
      <c r="J297" s="12" t="s">
        <v>556</v>
      </c>
      <c r="K297" s="12" t="s">
        <v>562</v>
      </c>
      <c r="L297" s="12" t="s">
        <v>558</v>
      </c>
      <c r="M297" s="12" t="s">
        <v>3237</v>
      </c>
      <c r="N297" s="12" t="s">
        <v>3435</v>
      </c>
      <c r="O297" s="12" t="s">
        <v>3400</v>
      </c>
      <c r="P297" s="12" t="s">
        <v>3401</v>
      </c>
      <c r="Q297" s="12">
        <v>0</v>
      </c>
      <c r="R297" s="12">
        <v>0</v>
      </c>
      <c r="S297" s="12">
        <v>0</v>
      </c>
      <c r="T297" s="12">
        <v>0</v>
      </c>
      <c r="U297" s="12">
        <v>0</v>
      </c>
      <c r="V297" s="12">
        <v>0</v>
      </c>
      <c r="W297" s="12">
        <v>1</v>
      </c>
      <c r="X297" s="12">
        <v>0</v>
      </c>
      <c r="Y297" s="12">
        <v>0</v>
      </c>
      <c r="Z297" s="12">
        <v>0</v>
      </c>
      <c r="AA297" s="12">
        <v>0</v>
      </c>
      <c r="AB297" s="12">
        <v>0</v>
      </c>
      <c r="AC297" s="12">
        <v>1</v>
      </c>
      <c r="AD297" s="12">
        <v>0</v>
      </c>
      <c r="AE297" s="12">
        <v>0</v>
      </c>
      <c r="AF297" s="12">
        <v>0</v>
      </c>
      <c r="AG297" s="12">
        <v>0</v>
      </c>
      <c r="AH297" s="12">
        <v>0</v>
      </c>
      <c r="AI297" s="12">
        <v>0</v>
      </c>
      <c r="AJ297" s="12">
        <v>0</v>
      </c>
      <c r="AK297" s="12">
        <v>0</v>
      </c>
      <c r="AL297" s="12" t="s">
        <v>607</v>
      </c>
      <c r="AM297" s="7" t="s">
        <v>668</v>
      </c>
      <c r="AN297" s="7" t="s">
        <v>705</v>
      </c>
      <c r="AO297" s="7">
        <v>2010</v>
      </c>
      <c r="AP297" s="12" t="s">
        <v>3235</v>
      </c>
      <c r="AQ297" s="12">
        <v>473</v>
      </c>
      <c r="AR297" s="12">
        <v>1</v>
      </c>
      <c r="AS297" s="12" t="s">
        <v>555</v>
      </c>
      <c r="AT297" s="7" t="s">
        <v>212</v>
      </c>
      <c r="AU297" s="12">
        <v>1</v>
      </c>
      <c r="AV297" s="12">
        <v>0</v>
      </c>
      <c r="AW297" s="12">
        <v>0</v>
      </c>
      <c r="AX297" s="12">
        <v>0</v>
      </c>
      <c r="AY297" s="7">
        <v>1</v>
      </c>
      <c r="AZ297" s="12">
        <v>0</v>
      </c>
      <c r="BA297" s="12">
        <v>0</v>
      </c>
      <c r="BB297" s="12">
        <v>0</v>
      </c>
      <c r="BC297" s="12">
        <v>1</v>
      </c>
      <c r="BD297" s="12">
        <v>0</v>
      </c>
      <c r="BE297" s="12">
        <v>0</v>
      </c>
      <c r="BF297" s="7" t="s">
        <v>766</v>
      </c>
      <c r="BG297" s="7" t="s">
        <v>165</v>
      </c>
      <c r="BH297" s="7"/>
      <c r="BI297" s="7" t="s">
        <v>2809</v>
      </c>
      <c r="BJ297" s="12" t="s">
        <v>718</v>
      </c>
      <c r="BK297" s="12" t="s">
        <v>3463</v>
      </c>
      <c r="BL297" s="12" t="s">
        <v>3464</v>
      </c>
      <c r="BM297" s="7" t="s">
        <v>787</v>
      </c>
      <c r="BN297" s="7"/>
      <c r="BO297" s="12"/>
      <c r="BP297" s="12" t="s">
        <v>3545</v>
      </c>
      <c r="BQ297" s="12">
        <v>5.62E-3</v>
      </c>
      <c r="BR297" s="12" t="s">
        <v>3513</v>
      </c>
      <c r="BS297" s="12">
        <v>1.405</v>
      </c>
      <c r="BT297" s="12"/>
      <c r="BU297" s="12"/>
      <c r="BV297" s="12" t="s">
        <v>1077</v>
      </c>
      <c r="BW297" s="12" t="s">
        <v>1077</v>
      </c>
      <c r="BX297" s="12" t="s">
        <v>1077</v>
      </c>
      <c r="BY297" s="12">
        <v>0.55000000000000004</v>
      </c>
      <c r="BZ297" s="12"/>
      <c r="CA297" s="12" t="s">
        <v>1077</v>
      </c>
      <c r="CB297" s="12" t="s">
        <v>1077</v>
      </c>
      <c r="CC297" s="12" t="s">
        <v>1077</v>
      </c>
      <c r="CD297" s="12" t="s">
        <v>1077</v>
      </c>
      <c r="CE297" s="12" t="s">
        <v>1077</v>
      </c>
      <c r="CF297" s="12"/>
      <c r="CG297" s="12"/>
      <c r="CH297" s="12">
        <f>BQ297/BY297</f>
        <v>1.0218181818181817E-2</v>
      </c>
      <c r="CI297" s="12" t="s">
        <v>3553</v>
      </c>
      <c r="CJ297" s="12">
        <v>0.50800000000000001</v>
      </c>
      <c r="CK297" s="12" t="s">
        <v>3824</v>
      </c>
      <c r="CL297" s="12" t="s">
        <v>1077</v>
      </c>
      <c r="CM297" s="12" t="s">
        <v>1077</v>
      </c>
      <c r="CN297" s="12">
        <v>4.83</v>
      </c>
      <c r="CO297" s="12" t="s">
        <v>1043</v>
      </c>
      <c r="CP297" s="12">
        <v>1</v>
      </c>
      <c r="CQ297" s="12">
        <v>18</v>
      </c>
      <c r="CR297" s="12">
        <v>1</v>
      </c>
      <c r="CS297" s="12">
        <v>454</v>
      </c>
      <c r="CT297" s="12">
        <v>9.0969999999999995</v>
      </c>
      <c r="CU297" s="12">
        <v>4.0000000000000001E-3</v>
      </c>
      <c r="CV297" s="12">
        <f>BS297*(CU297)</f>
        <v>5.62E-3</v>
      </c>
      <c r="CW297" s="12"/>
      <c r="CX297" s="57"/>
    </row>
    <row r="298" spans="1:102" ht="16.5" x14ac:dyDescent="0.35">
      <c r="A298" s="56">
        <v>131</v>
      </c>
      <c r="B298" s="12" t="s">
        <v>3287</v>
      </c>
      <c r="C298" s="12">
        <v>131.30000000000001</v>
      </c>
      <c r="D298" s="12" t="s">
        <v>3306</v>
      </c>
      <c r="E298" s="12" t="s">
        <v>3297</v>
      </c>
      <c r="F298" s="12" t="s">
        <v>3916</v>
      </c>
      <c r="G298" s="12" t="s">
        <v>349</v>
      </c>
      <c r="H298" s="12" t="s">
        <v>2804</v>
      </c>
      <c r="I298" s="12" t="s">
        <v>1285</v>
      </c>
      <c r="J298" s="12" t="s">
        <v>1222</v>
      </c>
      <c r="K298" s="12" t="s">
        <v>564</v>
      </c>
      <c r="L298" s="12" t="s">
        <v>567</v>
      </c>
      <c r="M298" s="12" t="s">
        <v>3164</v>
      </c>
      <c r="N298" s="12"/>
      <c r="O298" s="12" t="s">
        <v>3400</v>
      </c>
      <c r="P298" s="12" t="s">
        <v>3402</v>
      </c>
      <c r="Q298" s="12">
        <v>0</v>
      </c>
      <c r="R298" s="12">
        <v>0</v>
      </c>
      <c r="S298" s="12">
        <v>1</v>
      </c>
      <c r="T298" s="12">
        <v>0</v>
      </c>
      <c r="U298" s="12">
        <v>0</v>
      </c>
      <c r="V298" s="12">
        <v>0</v>
      </c>
      <c r="W298" s="12">
        <v>1</v>
      </c>
      <c r="X298" s="12">
        <v>0</v>
      </c>
      <c r="Y298" s="12">
        <v>0</v>
      </c>
      <c r="Z298" s="12">
        <v>0</v>
      </c>
      <c r="AA298" s="12">
        <v>0</v>
      </c>
      <c r="AB298" s="12">
        <v>0</v>
      </c>
      <c r="AC298" s="12">
        <v>0</v>
      </c>
      <c r="AD298" s="12">
        <v>0</v>
      </c>
      <c r="AE298" s="12">
        <v>0</v>
      </c>
      <c r="AF298" s="12">
        <v>0</v>
      </c>
      <c r="AG298" s="12">
        <v>0</v>
      </c>
      <c r="AH298" s="12">
        <v>0</v>
      </c>
      <c r="AI298" s="12">
        <v>0</v>
      </c>
      <c r="AJ298" s="12">
        <v>1</v>
      </c>
      <c r="AK298" s="12">
        <v>0</v>
      </c>
      <c r="AL298" s="12" t="s">
        <v>3341</v>
      </c>
      <c r="AM298" s="12" t="s">
        <v>730</v>
      </c>
      <c r="AN298" s="12" t="s">
        <v>730</v>
      </c>
      <c r="AO298" s="12">
        <v>1991</v>
      </c>
      <c r="AP298" s="12" t="s">
        <v>3458</v>
      </c>
      <c r="AQ298" s="12">
        <v>20246</v>
      </c>
      <c r="AR298" s="12">
        <v>1</v>
      </c>
      <c r="AS298" s="12" t="s">
        <v>555</v>
      </c>
      <c r="AT298" s="12" t="s">
        <v>349</v>
      </c>
      <c r="AU298" s="12">
        <v>1</v>
      </c>
      <c r="AV298" s="12">
        <v>1</v>
      </c>
      <c r="AW298" s="12">
        <v>1</v>
      </c>
      <c r="AX298" s="12">
        <v>0</v>
      </c>
      <c r="AY298" s="12">
        <v>0</v>
      </c>
      <c r="AZ298" s="12">
        <v>0</v>
      </c>
      <c r="BA298" s="12">
        <v>1</v>
      </c>
      <c r="BB298" s="12">
        <v>1</v>
      </c>
      <c r="BC298" s="12">
        <v>1</v>
      </c>
      <c r="BD298" s="12">
        <v>1</v>
      </c>
      <c r="BE298" s="12">
        <v>1</v>
      </c>
      <c r="BF298" s="12" t="s">
        <v>766</v>
      </c>
      <c r="BG298" s="12" t="s">
        <v>3298</v>
      </c>
      <c r="BH298" s="12"/>
      <c r="BI298" s="12" t="s">
        <v>2807</v>
      </c>
      <c r="BJ298" s="12" t="s">
        <v>3460</v>
      </c>
      <c r="BK298" s="12" t="s">
        <v>1044</v>
      </c>
      <c r="BL298" s="12" t="s">
        <v>3480</v>
      </c>
      <c r="BM298" s="12" t="s">
        <v>3491</v>
      </c>
      <c r="BN298" s="12" t="s">
        <v>3316</v>
      </c>
      <c r="BO298" s="12"/>
      <c r="BP298" s="12" t="s">
        <v>3547</v>
      </c>
      <c r="BQ298" s="12">
        <v>0.1052</v>
      </c>
      <c r="BR298" s="12" t="s">
        <v>3528</v>
      </c>
      <c r="BS298" s="12">
        <v>4.0000000000000002E-4</v>
      </c>
      <c r="BT298" s="12">
        <f>EXP(Table2[[#This Row],[b_mag_LOR]])</f>
        <v>1.0004000800106678</v>
      </c>
      <c r="BU298" s="12"/>
      <c r="BV298" s="12" t="s">
        <v>3415</v>
      </c>
      <c r="BW298" s="12"/>
      <c r="BX298" s="12"/>
      <c r="BY298" s="12">
        <v>0.55000000000000004</v>
      </c>
      <c r="BZ298" s="12"/>
      <c r="CA298" s="12"/>
      <c r="CB298" s="12"/>
      <c r="CC298" s="12"/>
      <c r="CD298" s="12"/>
      <c r="CE298" s="12" t="s">
        <v>3110</v>
      </c>
      <c r="CF298" s="12"/>
      <c r="CG298" s="12"/>
      <c r="CH298" s="12">
        <f>ABS(BQ298/BY298)</f>
        <v>0.19127272727272726</v>
      </c>
      <c r="CI298" s="12" t="s">
        <v>3553</v>
      </c>
      <c r="CJ298" s="12">
        <v>0.4098</v>
      </c>
      <c r="CK298" s="12" t="s">
        <v>3832</v>
      </c>
      <c r="CL298" s="12"/>
      <c r="CM298" s="12"/>
      <c r="CN298" s="12"/>
      <c r="CO298" s="12"/>
      <c r="CP298" s="12"/>
      <c r="CQ298" s="12"/>
      <c r="CR298" s="12"/>
      <c r="CS298" s="12"/>
      <c r="CT298" s="12">
        <f>0.368+0.518</f>
        <v>0.88600000000000001</v>
      </c>
      <c r="CU298" s="12">
        <v>263</v>
      </c>
      <c r="CV298" s="12">
        <f>BS298*CU298*(1-CT298)</f>
        <v>1.19928E-2</v>
      </c>
      <c r="CW298" s="12"/>
      <c r="CX298" s="57"/>
    </row>
    <row r="299" spans="1:102" ht="16.5" x14ac:dyDescent="0.35">
      <c r="A299" s="56">
        <v>44</v>
      </c>
      <c r="B299" s="12" t="s">
        <v>3735</v>
      </c>
      <c r="C299" s="12">
        <v>44.3</v>
      </c>
      <c r="D299" s="12" t="s">
        <v>2060</v>
      </c>
      <c r="E299" s="12" t="s">
        <v>3428</v>
      </c>
      <c r="F299" s="12">
        <v>3</v>
      </c>
      <c r="G299" s="12" t="s">
        <v>349</v>
      </c>
      <c r="H299" s="12" t="s">
        <v>2804</v>
      </c>
      <c r="I299" s="12" t="s">
        <v>1285</v>
      </c>
      <c r="J299" s="12" t="s">
        <v>560</v>
      </c>
      <c r="K299" s="12" t="s">
        <v>564</v>
      </c>
      <c r="L299" s="12" t="s">
        <v>1216</v>
      </c>
      <c r="M299" s="12" t="s">
        <v>3237</v>
      </c>
      <c r="N299" s="12" t="s">
        <v>3436</v>
      </c>
      <c r="O299" s="12" t="s">
        <v>3400</v>
      </c>
      <c r="P299" s="12" t="s">
        <v>3403</v>
      </c>
      <c r="Q299" s="12">
        <v>1</v>
      </c>
      <c r="R299" s="12">
        <v>0</v>
      </c>
      <c r="S299" s="12">
        <v>0</v>
      </c>
      <c r="T299" s="12">
        <v>0</v>
      </c>
      <c r="U299" s="12">
        <v>0</v>
      </c>
      <c r="V299" s="12">
        <v>0</v>
      </c>
      <c r="W299" s="12">
        <v>0</v>
      </c>
      <c r="X299" s="12">
        <v>0</v>
      </c>
      <c r="Y299" s="12">
        <v>0</v>
      </c>
      <c r="Z299" s="12">
        <v>0</v>
      </c>
      <c r="AA299" s="12">
        <v>0</v>
      </c>
      <c r="AB299" s="12">
        <v>1</v>
      </c>
      <c r="AC299" s="12">
        <v>0</v>
      </c>
      <c r="AD299" s="12">
        <v>0</v>
      </c>
      <c r="AE299" s="12">
        <v>0</v>
      </c>
      <c r="AF299" s="12">
        <v>0</v>
      </c>
      <c r="AG299" s="12">
        <v>0</v>
      </c>
      <c r="AH299" s="12">
        <v>0</v>
      </c>
      <c r="AI299" s="12">
        <v>0</v>
      </c>
      <c r="AJ299" s="12">
        <v>0</v>
      </c>
      <c r="AK299" s="12">
        <v>0</v>
      </c>
      <c r="AL299" s="12" t="s">
        <v>3448</v>
      </c>
      <c r="AM299" s="7" t="s">
        <v>608</v>
      </c>
      <c r="AN299" s="7" t="s">
        <v>614</v>
      </c>
      <c r="AO299" s="7">
        <v>2000</v>
      </c>
      <c r="AP299" s="12" t="s">
        <v>3458</v>
      </c>
      <c r="AQ299" s="12">
        <v>29</v>
      </c>
      <c r="AR299" s="12">
        <v>1</v>
      </c>
      <c r="AS299" s="12" t="s">
        <v>555</v>
      </c>
      <c r="AT299" s="7" t="s">
        <v>212</v>
      </c>
      <c r="AU299" s="12">
        <v>1</v>
      </c>
      <c r="AV299" s="12">
        <v>0</v>
      </c>
      <c r="AW299" s="12">
        <v>1</v>
      </c>
      <c r="AX299" s="12">
        <v>0</v>
      </c>
      <c r="AY299" s="7">
        <v>0</v>
      </c>
      <c r="AZ299" s="12">
        <v>0</v>
      </c>
      <c r="BA299" s="12">
        <v>1</v>
      </c>
      <c r="BB299" s="12">
        <v>1</v>
      </c>
      <c r="BC299" s="12">
        <v>0</v>
      </c>
      <c r="BD299" s="12">
        <v>1</v>
      </c>
      <c r="BE299" s="12">
        <v>0</v>
      </c>
      <c r="BF299" s="7" t="s">
        <v>3258</v>
      </c>
      <c r="BG299" s="7" t="s">
        <v>887</v>
      </c>
      <c r="BH299" s="7"/>
      <c r="BI299" s="12" t="s">
        <v>2810</v>
      </c>
      <c r="BJ299" s="12" t="s">
        <v>3460</v>
      </c>
      <c r="BK299" s="12" t="s">
        <v>3472</v>
      </c>
      <c r="BL299" s="12" t="s">
        <v>3476</v>
      </c>
      <c r="BM299" s="7" t="s">
        <v>787</v>
      </c>
      <c r="BN299" s="7"/>
      <c r="BO299" s="12"/>
      <c r="BP299" s="12" t="s">
        <v>3538</v>
      </c>
      <c r="BQ299" s="12">
        <v>6.6000000000000003E-2</v>
      </c>
      <c r="BR299" s="12" t="s">
        <v>3429</v>
      </c>
      <c r="BS299" s="12">
        <v>6.6000000000000003E-2</v>
      </c>
      <c r="BT299" s="12"/>
      <c r="BU299" s="12">
        <f>EXP(BS299)</f>
        <v>1.0682267171659934</v>
      </c>
      <c r="BV299" s="12" t="s">
        <v>3416</v>
      </c>
      <c r="BW299" s="12">
        <v>4.3999999999999997E-2</v>
      </c>
      <c r="BX299" s="12" t="s">
        <v>3422</v>
      </c>
      <c r="BY299" s="12">
        <v>0.55700000000000005</v>
      </c>
      <c r="BZ299" s="12"/>
      <c r="CA299" s="12" t="s">
        <v>1077</v>
      </c>
      <c r="CB299" s="12"/>
      <c r="CC299" s="12"/>
      <c r="CD299" s="12" t="s">
        <v>1077</v>
      </c>
      <c r="CE299" s="12">
        <v>0.58399999999999996</v>
      </c>
      <c r="CF299" s="12">
        <v>0.11799999999999999</v>
      </c>
      <c r="CG299" s="12"/>
      <c r="CH299" s="12">
        <f>BQ299/BY299</f>
        <v>0.118491921005386</v>
      </c>
      <c r="CI299" s="12" t="s">
        <v>3553</v>
      </c>
      <c r="CJ299" s="12">
        <v>0.85</v>
      </c>
      <c r="CK299" s="12" t="s">
        <v>3828</v>
      </c>
      <c r="CL299" s="12" t="s">
        <v>1077</v>
      </c>
      <c r="CM299" s="12">
        <v>0</v>
      </c>
      <c r="CN299" s="12">
        <v>22.056000000000001</v>
      </c>
      <c r="CO299" s="12" t="s">
        <v>3427</v>
      </c>
      <c r="CP299" s="12">
        <v>1</v>
      </c>
      <c r="CQ299" s="12">
        <v>7</v>
      </c>
      <c r="CR299" s="12">
        <v>1</v>
      </c>
      <c r="CS299" s="12">
        <v>21</v>
      </c>
      <c r="CT299" s="12" t="s">
        <v>1077</v>
      </c>
      <c r="CU299" s="12" t="s">
        <v>1077</v>
      </c>
      <c r="CV299" s="12" t="s">
        <v>1077</v>
      </c>
      <c r="CW299" s="12"/>
      <c r="CX299" s="57"/>
    </row>
    <row r="300" spans="1:102" x14ac:dyDescent="0.35">
      <c r="A300" s="56">
        <v>124</v>
      </c>
      <c r="B300" s="12" t="s">
        <v>3145</v>
      </c>
      <c r="C300" s="12">
        <v>124.14</v>
      </c>
      <c r="D300" s="12" t="s">
        <v>2872</v>
      </c>
      <c r="E300" s="12" t="s">
        <v>3353</v>
      </c>
      <c r="F300" s="12">
        <v>7</v>
      </c>
      <c r="G300" s="12" t="s">
        <v>349</v>
      </c>
      <c r="H300" s="12" t="s">
        <v>2805</v>
      </c>
      <c r="I300" s="12" t="s">
        <v>1285</v>
      </c>
      <c r="J300" s="12" t="s">
        <v>1222</v>
      </c>
      <c r="K300" s="12"/>
      <c r="L300" s="12" t="s">
        <v>567</v>
      </c>
      <c r="M300" s="12" t="s">
        <v>3164</v>
      </c>
      <c r="N300" s="12"/>
      <c r="O300" s="12" t="s">
        <v>3400</v>
      </c>
      <c r="P300" s="12" t="s">
        <v>3404</v>
      </c>
      <c r="Q300" s="12">
        <v>1</v>
      </c>
      <c r="R300" s="12">
        <v>0</v>
      </c>
      <c r="S300" s="12">
        <v>0</v>
      </c>
      <c r="T300" s="12">
        <v>0</v>
      </c>
      <c r="U300" s="12">
        <v>0</v>
      </c>
      <c r="V300" s="12">
        <v>0</v>
      </c>
      <c r="W300" s="12">
        <v>0</v>
      </c>
      <c r="X300" s="12">
        <v>0</v>
      </c>
      <c r="Y300" s="12">
        <v>0</v>
      </c>
      <c r="Z300" s="12">
        <v>0</v>
      </c>
      <c r="AA300" s="12">
        <v>0</v>
      </c>
      <c r="AB300" s="12">
        <v>0</v>
      </c>
      <c r="AC300" s="12">
        <v>0</v>
      </c>
      <c r="AD300" s="12">
        <v>0</v>
      </c>
      <c r="AE300" s="12">
        <v>0</v>
      </c>
      <c r="AF300" s="12">
        <v>0</v>
      </c>
      <c r="AG300" s="12">
        <v>0</v>
      </c>
      <c r="AH300" s="12">
        <v>0</v>
      </c>
      <c r="AI300" s="12">
        <v>0</v>
      </c>
      <c r="AJ300" s="12">
        <v>0</v>
      </c>
      <c r="AK300" s="12">
        <v>0</v>
      </c>
      <c r="AL300" s="12" t="s">
        <v>3451</v>
      </c>
      <c r="AM300" s="12" t="s">
        <v>3081</v>
      </c>
      <c r="AN300" s="12" t="s">
        <v>3086</v>
      </c>
      <c r="AO300" s="12">
        <v>2009</v>
      </c>
      <c r="AP300" s="12" t="s">
        <v>3458</v>
      </c>
      <c r="AQ300" s="12">
        <v>564</v>
      </c>
      <c r="AR300" s="12">
        <v>1</v>
      </c>
      <c r="AS300" s="12" t="s">
        <v>555</v>
      </c>
      <c r="AT300" s="12" t="s">
        <v>349</v>
      </c>
      <c r="AU300" s="12">
        <v>0</v>
      </c>
      <c r="AV300" s="12">
        <v>0</v>
      </c>
      <c r="AW300" s="12">
        <v>0</v>
      </c>
      <c r="AX300" s="12">
        <v>0</v>
      </c>
      <c r="AY300" s="7">
        <v>1</v>
      </c>
      <c r="AZ300" s="12">
        <v>1</v>
      </c>
      <c r="BA300" s="12">
        <v>1</v>
      </c>
      <c r="BB300" s="12">
        <v>1</v>
      </c>
      <c r="BC300" s="12">
        <v>0</v>
      </c>
      <c r="BD300" s="12">
        <v>1</v>
      </c>
      <c r="BE300" s="12">
        <v>0</v>
      </c>
      <c r="BF300" s="12" t="s">
        <v>2821</v>
      </c>
      <c r="BG300" s="12" t="s">
        <v>829</v>
      </c>
      <c r="BH300" s="12"/>
      <c r="BI300" s="12" t="s">
        <v>2819</v>
      </c>
      <c r="BJ300" s="12" t="s">
        <v>3460</v>
      </c>
      <c r="BK300" s="12" t="s">
        <v>776</v>
      </c>
      <c r="BL300" s="12" t="s">
        <v>3471</v>
      </c>
      <c r="BM300" s="12" t="s">
        <v>3493</v>
      </c>
      <c r="BN300" s="7" t="s">
        <v>775</v>
      </c>
      <c r="BO300" s="12" t="s">
        <v>558</v>
      </c>
      <c r="BP300" s="12" t="s">
        <v>1160</v>
      </c>
      <c r="BQ300" s="12"/>
      <c r="BR300" s="12"/>
      <c r="BS300" s="12">
        <v>-0.107</v>
      </c>
      <c r="BT300" s="12">
        <f>EXP(BS300)</f>
        <v>0.8985256729903055</v>
      </c>
      <c r="BU300" s="12"/>
      <c r="BV300" s="12" t="s">
        <v>3415</v>
      </c>
      <c r="BW300" s="12"/>
      <c r="BX300" s="12"/>
      <c r="BY300" s="12">
        <v>0.6</v>
      </c>
      <c r="BZ300" s="12"/>
      <c r="CA300" s="12"/>
      <c r="CB300" s="12"/>
      <c r="CC300" s="12"/>
      <c r="CD300" s="12"/>
      <c r="CE300" s="12">
        <v>0.44900000000000001</v>
      </c>
      <c r="CF300" s="12">
        <v>0.14099999999999999</v>
      </c>
      <c r="CG300" s="12"/>
      <c r="CH300" s="12"/>
      <c r="CI300" s="12"/>
      <c r="CJ300" s="12" t="s">
        <v>718</v>
      </c>
      <c r="CK300" s="12">
        <v>0</v>
      </c>
      <c r="CL300" s="12"/>
      <c r="CM300" s="12"/>
      <c r="CN300" s="12"/>
      <c r="CO300" s="12"/>
      <c r="CP300" s="12"/>
      <c r="CQ300" s="12"/>
      <c r="CR300" s="12"/>
      <c r="CS300" s="12"/>
      <c r="CT300" s="12"/>
      <c r="CU300" s="12"/>
      <c r="CV300" s="12"/>
      <c r="CW300" s="12"/>
      <c r="CX300" s="57"/>
    </row>
    <row r="301" spans="1:102" ht="16.5" x14ac:dyDescent="0.35">
      <c r="A301" s="56">
        <v>15</v>
      </c>
      <c r="B301" s="12" t="s">
        <v>3706</v>
      </c>
      <c r="C301" s="12">
        <v>15.27</v>
      </c>
      <c r="D301" s="12" t="s">
        <v>1705</v>
      </c>
      <c r="E301" s="12" t="s">
        <v>307</v>
      </c>
      <c r="F301" s="12">
        <v>3</v>
      </c>
      <c r="G301" s="12" t="s">
        <v>349</v>
      </c>
      <c r="H301" s="12" t="s">
        <v>2804</v>
      </c>
      <c r="I301" s="12" t="s">
        <v>1285</v>
      </c>
      <c r="J301" s="12" t="s">
        <v>556</v>
      </c>
      <c r="K301" s="12" t="s">
        <v>564</v>
      </c>
      <c r="L301" s="12" t="s">
        <v>558</v>
      </c>
      <c r="M301" s="12" t="s">
        <v>3164</v>
      </c>
      <c r="N301" s="12"/>
      <c r="O301" s="12" t="s">
        <v>3400</v>
      </c>
      <c r="P301" s="12" t="s">
        <v>3403</v>
      </c>
      <c r="Q301" s="12">
        <v>1</v>
      </c>
      <c r="R301" s="12">
        <v>0</v>
      </c>
      <c r="S301" s="12">
        <v>0</v>
      </c>
      <c r="T301" s="12">
        <v>0</v>
      </c>
      <c r="U301" s="12">
        <v>0</v>
      </c>
      <c r="V301" s="12">
        <v>0</v>
      </c>
      <c r="W301" s="12">
        <v>0</v>
      </c>
      <c r="X301" s="12">
        <v>0</v>
      </c>
      <c r="Y301" s="12">
        <v>0</v>
      </c>
      <c r="Z301" s="12">
        <v>0</v>
      </c>
      <c r="AA301" s="12">
        <v>0</v>
      </c>
      <c r="AB301" s="12">
        <v>1</v>
      </c>
      <c r="AC301" s="12">
        <v>0</v>
      </c>
      <c r="AD301" s="12">
        <v>0</v>
      </c>
      <c r="AE301" s="12">
        <v>0</v>
      </c>
      <c r="AF301" s="12">
        <v>0</v>
      </c>
      <c r="AG301" s="12">
        <v>0</v>
      </c>
      <c r="AH301" s="12">
        <v>0</v>
      </c>
      <c r="AI301" s="12">
        <v>0</v>
      </c>
      <c r="AJ301" s="12">
        <v>0</v>
      </c>
      <c r="AK301" s="12">
        <v>0</v>
      </c>
      <c r="AL301" s="12" t="s">
        <v>3448</v>
      </c>
      <c r="AM301" s="7" t="s">
        <v>608</v>
      </c>
      <c r="AN301" s="7" t="s">
        <v>634</v>
      </c>
      <c r="AO301" s="7">
        <v>2000</v>
      </c>
      <c r="AP301" s="12" t="s">
        <v>3458</v>
      </c>
      <c r="AQ301" s="12">
        <v>3284</v>
      </c>
      <c r="AR301" s="12">
        <v>2</v>
      </c>
      <c r="AS301" s="12" t="s">
        <v>755</v>
      </c>
      <c r="AT301" s="7" t="s">
        <v>349</v>
      </c>
      <c r="AU301" s="12">
        <v>0</v>
      </c>
      <c r="AV301" s="12">
        <v>0</v>
      </c>
      <c r="AW301" s="12">
        <v>0</v>
      </c>
      <c r="AX301" s="12">
        <v>0</v>
      </c>
      <c r="AY301" s="7">
        <v>0</v>
      </c>
      <c r="AZ301" s="12">
        <v>0</v>
      </c>
      <c r="BA301" s="12">
        <v>1</v>
      </c>
      <c r="BB301" s="12">
        <v>1</v>
      </c>
      <c r="BC301" s="12">
        <v>0</v>
      </c>
      <c r="BD301" s="12">
        <v>0</v>
      </c>
      <c r="BE301" s="12">
        <v>0</v>
      </c>
      <c r="BF301" s="7" t="s">
        <v>3259</v>
      </c>
      <c r="BG301" s="7" t="s">
        <v>813</v>
      </c>
      <c r="BH301" s="7">
        <v>1</v>
      </c>
      <c r="BI301" s="7" t="s">
        <v>3253</v>
      </c>
      <c r="BJ301" s="12" t="s">
        <v>3460</v>
      </c>
      <c r="BK301" s="12" t="s">
        <v>3472</v>
      </c>
      <c r="BL301" s="12" t="s">
        <v>3474</v>
      </c>
      <c r="BM301" s="7" t="s">
        <v>787</v>
      </c>
      <c r="BN301" s="7"/>
      <c r="BO301" s="12"/>
      <c r="BP301" s="12"/>
      <c r="BQ301" s="12"/>
      <c r="BR301" s="12" t="s">
        <v>1077</v>
      </c>
      <c r="BS301" s="12">
        <v>3.323</v>
      </c>
      <c r="BT301" s="12"/>
      <c r="BU301" s="12"/>
      <c r="BV301" s="12" t="s">
        <v>1077</v>
      </c>
      <c r="BW301" s="12" t="s">
        <v>1077</v>
      </c>
      <c r="BX301" s="12" t="s">
        <v>1077</v>
      </c>
      <c r="BY301" s="12">
        <v>0.63</v>
      </c>
      <c r="BZ301" s="12"/>
      <c r="CA301" s="12" t="s">
        <v>1077</v>
      </c>
      <c r="CB301" s="12" t="s">
        <v>1077</v>
      </c>
      <c r="CC301" s="12" t="s">
        <v>1077</v>
      </c>
      <c r="CD301" s="12" t="s">
        <v>1077</v>
      </c>
      <c r="CE301" s="12" t="s">
        <v>1077</v>
      </c>
      <c r="CF301" s="12"/>
      <c r="CG301" s="12"/>
      <c r="CH301" s="12"/>
      <c r="CI301" s="12"/>
      <c r="CJ301" s="12">
        <v>0.18</v>
      </c>
      <c r="CK301" s="12" t="s">
        <v>3828</v>
      </c>
      <c r="CL301" s="12" t="s">
        <v>1077</v>
      </c>
      <c r="CM301" s="12" t="s">
        <v>1077</v>
      </c>
      <c r="CN301" s="12" t="s">
        <v>1077</v>
      </c>
      <c r="CO301" s="12" t="s">
        <v>1077</v>
      </c>
      <c r="CP301" s="12">
        <v>1</v>
      </c>
      <c r="CQ301" s="12">
        <v>21</v>
      </c>
      <c r="CR301" s="12">
        <v>1</v>
      </c>
      <c r="CS301" s="12">
        <v>3262</v>
      </c>
      <c r="CT301" s="12" t="s">
        <v>1077</v>
      </c>
      <c r="CU301" s="12">
        <v>4.0509865549153132E-2</v>
      </c>
      <c r="CV301" s="12"/>
      <c r="CW301" s="12"/>
      <c r="CX301" s="57"/>
    </row>
    <row r="302" spans="1:102" ht="16.5" x14ac:dyDescent="0.35">
      <c r="A302" s="56">
        <v>15</v>
      </c>
      <c r="B302" s="12" t="s">
        <v>3706</v>
      </c>
      <c r="C302" s="12">
        <v>15.3</v>
      </c>
      <c r="D302" s="12" t="s">
        <v>1738</v>
      </c>
      <c r="E302" s="12" t="s">
        <v>319</v>
      </c>
      <c r="F302" s="12">
        <v>3</v>
      </c>
      <c r="G302" s="12" t="s">
        <v>349</v>
      </c>
      <c r="H302" s="12" t="s">
        <v>2804</v>
      </c>
      <c r="I302" s="12" t="s">
        <v>1285</v>
      </c>
      <c r="J302" s="12" t="s">
        <v>556</v>
      </c>
      <c r="K302" s="12" t="s">
        <v>564</v>
      </c>
      <c r="L302" s="12" t="s">
        <v>558</v>
      </c>
      <c r="M302" s="12" t="s">
        <v>3164</v>
      </c>
      <c r="N302" s="12"/>
      <c r="O302" s="12" t="s">
        <v>3400</v>
      </c>
      <c r="P302" s="12" t="s">
        <v>3403</v>
      </c>
      <c r="Q302" s="12">
        <v>1</v>
      </c>
      <c r="R302" s="12">
        <v>0</v>
      </c>
      <c r="S302" s="12">
        <v>0</v>
      </c>
      <c r="T302" s="12">
        <v>0</v>
      </c>
      <c r="U302" s="12">
        <v>0</v>
      </c>
      <c r="V302" s="12">
        <v>0</v>
      </c>
      <c r="W302" s="12">
        <v>0</v>
      </c>
      <c r="X302" s="12">
        <v>0</v>
      </c>
      <c r="Y302" s="12">
        <v>0</v>
      </c>
      <c r="Z302" s="12">
        <v>0</v>
      </c>
      <c r="AA302" s="12">
        <v>0</v>
      </c>
      <c r="AB302" s="12">
        <v>1</v>
      </c>
      <c r="AC302" s="12">
        <v>0</v>
      </c>
      <c r="AD302" s="12">
        <v>0</v>
      </c>
      <c r="AE302" s="12">
        <v>0</v>
      </c>
      <c r="AF302" s="12">
        <v>0</v>
      </c>
      <c r="AG302" s="12">
        <v>0</v>
      </c>
      <c r="AH302" s="12">
        <v>0</v>
      </c>
      <c r="AI302" s="12">
        <v>0</v>
      </c>
      <c r="AJ302" s="12">
        <v>0</v>
      </c>
      <c r="AK302" s="12">
        <v>0</v>
      </c>
      <c r="AL302" s="12" t="s">
        <v>3448</v>
      </c>
      <c r="AM302" s="7" t="s">
        <v>608</v>
      </c>
      <c r="AN302" s="7" t="s">
        <v>636</v>
      </c>
      <c r="AO302" s="7">
        <v>2000</v>
      </c>
      <c r="AP302" s="12" t="s">
        <v>3458</v>
      </c>
      <c r="AQ302" s="12">
        <v>385</v>
      </c>
      <c r="AR302" s="12">
        <v>2</v>
      </c>
      <c r="AS302" s="12" t="s">
        <v>755</v>
      </c>
      <c r="AT302" s="7" t="s">
        <v>212</v>
      </c>
      <c r="AU302" s="12">
        <v>0</v>
      </c>
      <c r="AV302" s="12">
        <v>0</v>
      </c>
      <c r="AW302" s="12">
        <v>0</v>
      </c>
      <c r="AX302" s="12">
        <v>0</v>
      </c>
      <c r="AY302" s="7">
        <v>0</v>
      </c>
      <c r="AZ302" s="12">
        <v>0</v>
      </c>
      <c r="BA302" s="12">
        <v>1</v>
      </c>
      <c r="BB302" s="12">
        <v>1</v>
      </c>
      <c r="BC302" s="12">
        <v>0</v>
      </c>
      <c r="BD302" s="12">
        <v>0</v>
      </c>
      <c r="BE302" s="12">
        <v>0</v>
      </c>
      <c r="BF302" s="7" t="s">
        <v>3259</v>
      </c>
      <c r="BG302" s="7" t="s">
        <v>804</v>
      </c>
      <c r="BH302" s="7">
        <v>1</v>
      </c>
      <c r="BI302" s="7" t="s">
        <v>3253</v>
      </c>
      <c r="BJ302" s="12" t="s">
        <v>3460</v>
      </c>
      <c r="BK302" s="12" t="s">
        <v>3472</v>
      </c>
      <c r="BL302" s="12" t="s">
        <v>3474</v>
      </c>
      <c r="BM302" s="7" t="s">
        <v>787</v>
      </c>
      <c r="BN302" s="7"/>
      <c r="BO302" s="12"/>
      <c r="BP302" s="12"/>
      <c r="BQ302" s="12"/>
      <c r="BR302" s="12" t="s">
        <v>1077</v>
      </c>
      <c r="BS302" s="12">
        <v>8.1080000000000005</v>
      </c>
      <c r="BT302" s="12"/>
      <c r="BU302" s="12"/>
      <c r="BV302" s="12" t="s">
        <v>1077</v>
      </c>
      <c r="BW302" s="12" t="s">
        <v>1077</v>
      </c>
      <c r="BX302" s="12" t="s">
        <v>1077</v>
      </c>
      <c r="BY302" s="12">
        <v>0.64</v>
      </c>
      <c r="BZ302" s="12"/>
      <c r="CA302" s="12" t="s">
        <v>1077</v>
      </c>
      <c r="CB302" s="12" t="s">
        <v>1077</v>
      </c>
      <c r="CC302" s="12" t="s">
        <v>1077</v>
      </c>
      <c r="CD302" s="12" t="s">
        <v>1077</v>
      </c>
      <c r="CE302" s="12" t="s">
        <v>1077</v>
      </c>
      <c r="CF302" s="12"/>
      <c r="CG302" s="12"/>
      <c r="CH302" s="12"/>
      <c r="CI302" s="12"/>
      <c r="CJ302" s="12">
        <v>0.106</v>
      </c>
      <c r="CK302" s="12" t="s">
        <v>3828</v>
      </c>
      <c r="CL302" s="12" t="s">
        <v>1077</v>
      </c>
      <c r="CM302" s="12" t="s">
        <v>1077</v>
      </c>
      <c r="CN302" s="12" t="s">
        <v>1077</v>
      </c>
      <c r="CO302" s="12" t="s">
        <v>1077</v>
      </c>
      <c r="CP302" s="12">
        <v>1</v>
      </c>
      <c r="CQ302" s="12">
        <v>15</v>
      </c>
      <c r="CR302" s="12">
        <v>1</v>
      </c>
      <c r="CS302" s="12">
        <v>369</v>
      </c>
      <c r="CT302" s="12" t="s">
        <v>1077</v>
      </c>
      <c r="CU302" s="12">
        <v>4.8716605552645363E-2</v>
      </c>
      <c r="CV302" s="12"/>
      <c r="CW302" s="12"/>
      <c r="CX302" s="57"/>
    </row>
    <row r="303" spans="1:102" ht="16.5" x14ac:dyDescent="0.35">
      <c r="A303" s="56">
        <v>90</v>
      </c>
      <c r="B303" s="12" t="s">
        <v>3780</v>
      </c>
      <c r="C303" s="12">
        <v>90.1</v>
      </c>
      <c r="D303" s="12" t="s">
        <v>2498</v>
      </c>
      <c r="E303" s="12" t="s">
        <v>492</v>
      </c>
      <c r="F303" s="12">
        <v>3</v>
      </c>
      <c r="G303" s="12" t="s">
        <v>349</v>
      </c>
      <c r="H303" s="12" t="s">
        <v>2805</v>
      </c>
      <c r="I303" s="12" t="s">
        <v>1285</v>
      </c>
      <c r="J303" s="12" t="s">
        <v>556</v>
      </c>
      <c r="K303" s="12" t="s">
        <v>564</v>
      </c>
      <c r="L303" s="12" t="s">
        <v>558</v>
      </c>
      <c r="M303" s="12" t="s">
        <v>3164</v>
      </c>
      <c r="N303" s="12"/>
      <c r="O303" s="12" t="s">
        <v>3400</v>
      </c>
      <c r="P303" s="12" t="s">
        <v>3404</v>
      </c>
      <c r="Q303" s="12">
        <v>0</v>
      </c>
      <c r="R303" s="12">
        <v>0</v>
      </c>
      <c r="S303" s="12">
        <v>1</v>
      </c>
      <c r="T303" s="12">
        <v>0</v>
      </c>
      <c r="U303" s="12">
        <v>0</v>
      </c>
      <c r="V303" s="12">
        <v>0</v>
      </c>
      <c r="W303" s="12">
        <v>0</v>
      </c>
      <c r="X303" s="12">
        <v>0</v>
      </c>
      <c r="Y303" s="12">
        <v>0</v>
      </c>
      <c r="Z303" s="12">
        <v>0</v>
      </c>
      <c r="AA303" s="12">
        <v>0</v>
      </c>
      <c r="AB303" s="12">
        <v>0</v>
      </c>
      <c r="AC303" s="12">
        <v>0</v>
      </c>
      <c r="AD303" s="12">
        <v>0</v>
      </c>
      <c r="AE303" s="12">
        <v>0</v>
      </c>
      <c r="AF303" s="12">
        <v>0</v>
      </c>
      <c r="AG303" s="12">
        <v>0</v>
      </c>
      <c r="AH303" s="12">
        <v>0</v>
      </c>
      <c r="AI303" s="12">
        <v>0</v>
      </c>
      <c r="AJ303" s="12">
        <v>1</v>
      </c>
      <c r="AK303" s="12">
        <v>0</v>
      </c>
      <c r="AL303" s="12" t="s">
        <v>607</v>
      </c>
      <c r="AM303" s="7" t="s">
        <v>682</v>
      </c>
      <c r="AN303" s="7" t="s">
        <v>734</v>
      </c>
      <c r="AO303" s="7">
        <v>2014</v>
      </c>
      <c r="AP303" s="12" t="s">
        <v>3235</v>
      </c>
      <c r="AQ303" s="12">
        <v>537</v>
      </c>
      <c r="AR303" s="12">
        <v>2</v>
      </c>
      <c r="AS303" s="12" t="s">
        <v>755</v>
      </c>
      <c r="AT303" s="7" t="s">
        <v>212</v>
      </c>
      <c r="AU303" s="12">
        <v>0</v>
      </c>
      <c r="AV303" s="12">
        <v>0</v>
      </c>
      <c r="AW303" s="12">
        <v>0</v>
      </c>
      <c r="AX303" s="12">
        <v>1</v>
      </c>
      <c r="AY303" s="7">
        <v>0</v>
      </c>
      <c r="AZ303" s="12">
        <v>0</v>
      </c>
      <c r="BA303" s="12">
        <v>1</v>
      </c>
      <c r="BB303" s="12">
        <v>1</v>
      </c>
      <c r="BC303" s="12">
        <v>0</v>
      </c>
      <c r="BD303" s="12">
        <v>0</v>
      </c>
      <c r="BE303" s="12">
        <v>0</v>
      </c>
      <c r="BF303" s="7" t="s">
        <v>3258</v>
      </c>
      <c r="BG303" s="7" t="s">
        <v>1273</v>
      </c>
      <c r="BH303" s="7">
        <v>1</v>
      </c>
      <c r="BI303" s="7" t="s">
        <v>3282</v>
      </c>
      <c r="BJ303" s="12" t="s">
        <v>3460</v>
      </c>
      <c r="BK303" s="12" t="s">
        <v>599</v>
      </c>
      <c r="BL303" s="12" t="s">
        <v>3471</v>
      </c>
      <c r="BM303" s="7" t="s">
        <v>787</v>
      </c>
      <c r="BN303" s="7"/>
      <c r="BO303" s="12" t="s">
        <v>1274</v>
      </c>
      <c r="BP303" s="12"/>
      <c r="BQ303" s="12" t="s">
        <v>1077</v>
      </c>
      <c r="BR303" s="12" t="s">
        <v>1077</v>
      </c>
      <c r="BS303" s="12">
        <v>-0.1</v>
      </c>
      <c r="BT303" s="12"/>
      <c r="BU303" s="12"/>
      <c r="BV303" s="12" t="s">
        <v>1077</v>
      </c>
      <c r="BW303" s="12" t="s">
        <v>1077</v>
      </c>
      <c r="BX303" s="12" t="s">
        <v>1077</v>
      </c>
      <c r="BY303" s="12">
        <v>0.64</v>
      </c>
      <c r="BZ303" s="12"/>
      <c r="CA303" s="12" t="s">
        <v>1077</v>
      </c>
      <c r="CB303" s="12" t="s">
        <v>1077</v>
      </c>
      <c r="CC303" s="12" t="s">
        <v>1077</v>
      </c>
      <c r="CD303" s="12" t="s">
        <v>1077</v>
      </c>
      <c r="CE303" s="12" t="s">
        <v>1077</v>
      </c>
      <c r="CF303" s="12"/>
      <c r="CG303" s="12"/>
      <c r="CH303" s="12"/>
      <c r="CI303" s="12"/>
      <c r="CJ303" s="12">
        <v>0.62</v>
      </c>
      <c r="CK303" s="12" t="s">
        <v>3828</v>
      </c>
      <c r="CL303" s="12" t="s">
        <v>1077</v>
      </c>
      <c r="CM303" s="12" t="s">
        <v>1077</v>
      </c>
      <c r="CN303" s="12" t="s">
        <v>1077</v>
      </c>
      <c r="CO303" s="12" t="s">
        <v>1077</v>
      </c>
      <c r="CP303" s="12">
        <v>1</v>
      </c>
      <c r="CQ303" s="12">
        <v>8</v>
      </c>
      <c r="CR303" s="12">
        <v>1</v>
      </c>
      <c r="CS303" s="12">
        <v>528</v>
      </c>
      <c r="CT303" s="12" t="s">
        <v>1077</v>
      </c>
      <c r="CU303" s="12" t="s">
        <v>718</v>
      </c>
      <c r="CV303" s="12" t="s">
        <v>1077</v>
      </c>
      <c r="CW303" s="12"/>
      <c r="CX303" s="57"/>
    </row>
    <row r="304" spans="1:102" ht="16.5" x14ac:dyDescent="0.35">
      <c r="A304" s="56">
        <v>139</v>
      </c>
      <c r="B304" s="12" t="s">
        <v>3154</v>
      </c>
      <c r="C304" s="12">
        <v>139.30000000000001</v>
      </c>
      <c r="D304" s="12" t="s">
        <v>2948</v>
      </c>
      <c r="E304" s="12" t="s">
        <v>3372</v>
      </c>
      <c r="F304" s="12">
        <v>3</v>
      </c>
      <c r="G304" s="12" t="s">
        <v>349</v>
      </c>
      <c r="H304" s="12" t="s">
        <v>2804</v>
      </c>
      <c r="I304" s="12" t="s">
        <v>1285</v>
      </c>
      <c r="J304" s="12" t="s">
        <v>556</v>
      </c>
      <c r="K304" s="12"/>
      <c r="L304" s="12" t="s">
        <v>558</v>
      </c>
      <c r="M304" s="12" t="s">
        <v>3261</v>
      </c>
      <c r="N304" s="12" t="s">
        <v>3435</v>
      </c>
      <c r="O304" s="12" t="s">
        <v>3400</v>
      </c>
      <c r="P304" s="12" t="s">
        <v>3401</v>
      </c>
      <c r="Q304" s="12">
        <v>0</v>
      </c>
      <c r="R304" s="12">
        <v>0</v>
      </c>
      <c r="S304" s="12">
        <v>0</v>
      </c>
      <c r="T304" s="12">
        <v>1</v>
      </c>
      <c r="U304" s="12">
        <v>0</v>
      </c>
      <c r="V304" s="12">
        <v>0</v>
      </c>
      <c r="W304" s="12">
        <v>0</v>
      </c>
      <c r="X304" s="12">
        <v>0</v>
      </c>
      <c r="Y304" s="12">
        <v>0</v>
      </c>
      <c r="Z304" s="12">
        <v>0</v>
      </c>
      <c r="AA304" s="12">
        <v>0</v>
      </c>
      <c r="AB304" s="12">
        <v>0</v>
      </c>
      <c r="AC304" s="12">
        <v>1</v>
      </c>
      <c r="AD304" s="12">
        <v>0</v>
      </c>
      <c r="AE304" s="12">
        <v>0</v>
      </c>
      <c r="AF304" s="12">
        <v>0</v>
      </c>
      <c r="AG304" s="12">
        <v>0</v>
      </c>
      <c r="AH304" s="12">
        <v>0</v>
      </c>
      <c r="AI304" s="12">
        <v>0</v>
      </c>
      <c r="AJ304" s="12">
        <v>0</v>
      </c>
      <c r="AK304" s="12">
        <v>0</v>
      </c>
      <c r="AL304" s="12" t="s">
        <v>723</v>
      </c>
      <c r="AM304" s="12" t="s">
        <v>3101</v>
      </c>
      <c r="AN304" s="12" t="s">
        <v>614</v>
      </c>
      <c r="AO304" s="12" t="s">
        <v>3270</v>
      </c>
      <c r="AP304" s="12" t="s">
        <v>3235</v>
      </c>
      <c r="AQ304" s="12">
        <v>120</v>
      </c>
      <c r="AR304" s="12">
        <v>1</v>
      </c>
      <c r="AS304" s="12" t="s">
        <v>555</v>
      </c>
      <c r="AT304" s="12" t="s">
        <v>212</v>
      </c>
      <c r="AU304" s="12">
        <v>0</v>
      </c>
      <c r="AV304" s="12">
        <v>0</v>
      </c>
      <c r="AW304" s="12">
        <v>0</v>
      </c>
      <c r="AX304" s="12">
        <v>1</v>
      </c>
      <c r="AY304" s="7">
        <v>1</v>
      </c>
      <c r="AZ304" s="12">
        <v>1</v>
      </c>
      <c r="BA304" s="12">
        <v>0</v>
      </c>
      <c r="BB304" s="12">
        <v>0</v>
      </c>
      <c r="BC304" s="12">
        <v>0</v>
      </c>
      <c r="BD304" s="12">
        <v>0</v>
      </c>
      <c r="BE304" s="12">
        <v>1</v>
      </c>
      <c r="BF304" s="12" t="s">
        <v>766</v>
      </c>
      <c r="BG304" s="12" t="s">
        <v>799</v>
      </c>
      <c r="BH304" s="12"/>
      <c r="BI304" s="12" t="s">
        <v>2807</v>
      </c>
      <c r="BJ304" s="12" t="s">
        <v>718</v>
      </c>
      <c r="BK304" s="12" t="s">
        <v>3463</v>
      </c>
      <c r="BL304" s="12" t="s">
        <v>3481</v>
      </c>
      <c r="BM304" s="12" t="s">
        <v>787</v>
      </c>
      <c r="BN304" s="7"/>
      <c r="BO304" s="12"/>
      <c r="BP304" s="12" t="s">
        <v>3567</v>
      </c>
      <c r="BQ304" s="12"/>
      <c r="BR304" s="12"/>
      <c r="BS304" s="12">
        <v>5.5300000000000002E-2</v>
      </c>
      <c r="BT304" s="12"/>
      <c r="BU304" s="12"/>
      <c r="BV304" s="12"/>
      <c r="BW304" s="12"/>
      <c r="BX304" s="12"/>
      <c r="BY304" s="12">
        <f>BS304/CF304</f>
        <v>0.64377182770663566</v>
      </c>
      <c r="BZ304" s="12" t="s">
        <v>4041</v>
      </c>
      <c r="CA304" s="12"/>
      <c r="CB304" s="12"/>
      <c r="CC304" s="12"/>
      <c r="CD304" s="12"/>
      <c r="CE304" s="12" t="s">
        <v>3110</v>
      </c>
      <c r="CF304" s="12">
        <v>8.5900000000000004E-2</v>
      </c>
      <c r="CG304" s="12"/>
      <c r="CH304" s="12"/>
      <c r="CI304" s="12"/>
      <c r="CJ304" s="12">
        <v>0.68500000000000005</v>
      </c>
      <c r="CK304" s="12" t="s">
        <v>3828</v>
      </c>
      <c r="CL304" s="12"/>
      <c r="CM304" s="12"/>
      <c r="CN304" s="12"/>
      <c r="CO304" s="12"/>
      <c r="CP304" s="12">
        <v>1</v>
      </c>
      <c r="CQ304" s="12">
        <v>15</v>
      </c>
      <c r="CR304" s="12">
        <v>1</v>
      </c>
      <c r="CS304" s="12">
        <f>AQ304-(CP304*CQ304)-CR304</f>
        <v>104</v>
      </c>
      <c r="CT304" s="12"/>
      <c r="CU304" s="12"/>
      <c r="CV304" s="12"/>
      <c r="CW304" s="12"/>
      <c r="CX304" s="57"/>
    </row>
    <row r="305" spans="1:102" ht="16.5" x14ac:dyDescent="0.35">
      <c r="A305" s="56">
        <v>65</v>
      </c>
      <c r="B305" s="12" t="s">
        <v>3754</v>
      </c>
      <c r="C305" s="12">
        <v>65.099999999999994</v>
      </c>
      <c r="D305" s="12" t="s">
        <v>2265</v>
      </c>
      <c r="E305" s="12" t="s">
        <v>441</v>
      </c>
      <c r="F305" s="12">
        <v>3</v>
      </c>
      <c r="G305" s="12" t="s">
        <v>349</v>
      </c>
      <c r="H305" s="12" t="s">
        <v>2804</v>
      </c>
      <c r="I305" s="12" t="s">
        <v>1285</v>
      </c>
      <c r="J305" s="12" t="s">
        <v>556</v>
      </c>
      <c r="K305" s="12" t="s">
        <v>562</v>
      </c>
      <c r="L305" s="12" t="s">
        <v>558</v>
      </c>
      <c r="M305" s="12" t="s">
        <v>3237</v>
      </c>
      <c r="N305" s="12" t="s">
        <v>3435</v>
      </c>
      <c r="O305" s="12" t="s">
        <v>3400</v>
      </c>
      <c r="P305" s="12" t="s">
        <v>3401</v>
      </c>
      <c r="Q305" s="12">
        <v>0</v>
      </c>
      <c r="R305" s="12">
        <v>0</v>
      </c>
      <c r="S305" s="12">
        <v>0</v>
      </c>
      <c r="T305" s="12">
        <v>0</v>
      </c>
      <c r="U305" s="12">
        <v>0</v>
      </c>
      <c r="V305" s="12">
        <v>0</v>
      </c>
      <c r="W305" s="12">
        <v>1</v>
      </c>
      <c r="X305" s="12">
        <v>0</v>
      </c>
      <c r="Y305" s="12">
        <v>0</v>
      </c>
      <c r="Z305" s="12">
        <v>0</v>
      </c>
      <c r="AA305" s="12">
        <v>0</v>
      </c>
      <c r="AB305" s="12">
        <v>0</v>
      </c>
      <c r="AC305" s="12">
        <v>1</v>
      </c>
      <c r="AD305" s="12">
        <v>0</v>
      </c>
      <c r="AE305" s="12">
        <v>0</v>
      </c>
      <c r="AF305" s="12">
        <v>0</v>
      </c>
      <c r="AG305" s="12">
        <v>0</v>
      </c>
      <c r="AH305" s="12">
        <v>0</v>
      </c>
      <c r="AI305" s="12">
        <v>0</v>
      </c>
      <c r="AJ305" s="12">
        <v>0</v>
      </c>
      <c r="AK305" s="12">
        <v>0</v>
      </c>
      <c r="AL305" s="12" t="s">
        <v>607</v>
      </c>
      <c r="AM305" s="7" t="s">
        <v>668</v>
      </c>
      <c r="AN305" s="7" t="s">
        <v>705</v>
      </c>
      <c r="AO305" s="7">
        <v>2010</v>
      </c>
      <c r="AP305" s="12" t="s">
        <v>3235</v>
      </c>
      <c r="AQ305" s="12">
        <v>473</v>
      </c>
      <c r="AR305" s="12">
        <v>1</v>
      </c>
      <c r="AS305" s="12" t="s">
        <v>555</v>
      </c>
      <c r="AT305" s="7" t="s">
        <v>212</v>
      </c>
      <c r="AU305" s="12">
        <v>1</v>
      </c>
      <c r="AV305" s="12">
        <v>0</v>
      </c>
      <c r="AW305" s="12">
        <v>0</v>
      </c>
      <c r="AX305" s="12">
        <v>0</v>
      </c>
      <c r="AY305" s="7">
        <v>1</v>
      </c>
      <c r="AZ305" s="12">
        <v>0</v>
      </c>
      <c r="BA305" s="12">
        <v>0</v>
      </c>
      <c r="BB305" s="12">
        <v>0</v>
      </c>
      <c r="BC305" s="12">
        <v>1</v>
      </c>
      <c r="BD305" s="12">
        <v>0</v>
      </c>
      <c r="BE305" s="12">
        <v>0</v>
      </c>
      <c r="BF305" s="7" t="s">
        <v>766</v>
      </c>
      <c r="BG305" s="7" t="s">
        <v>935</v>
      </c>
      <c r="BH305" s="7"/>
      <c r="BI305" s="7" t="s">
        <v>2807</v>
      </c>
      <c r="BJ305" s="12" t="s">
        <v>718</v>
      </c>
      <c r="BK305" s="12" t="s">
        <v>3463</v>
      </c>
      <c r="BL305" s="12" t="s">
        <v>3464</v>
      </c>
      <c r="BM305" s="7" t="s">
        <v>787</v>
      </c>
      <c r="BN305" s="7"/>
      <c r="BO305" s="12"/>
      <c r="BP305" s="12" t="s">
        <v>3545</v>
      </c>
      <c r="BQ305" s="12">
        <v>1.9E-2</v>
      </c>
      <c r="BR305" s="12" t="s">
        <v>3513</v>
      </c>
      <c r="BS305" s="12">
        <v>0.5</v>
      </c>
      <c r="BT305" s="12"/>
      <c r="BU305" s="12"/>
      <c r="BV305" s="12" t="s">
        <v>1077</v>
      </c>
      <c r="BW305" s="12" t="s">
        <v>1077</v>
      </c>
      <c r="BX305" s="12" t="s">
        <v>1077</v>
      </c>
      <c r="BY305" s="12">
        <v>0.68</v>
      </c>
      <c r="BZ305" s="12"/>
      <c r="CA305" s="12" t="s">
        <v>1077</v>
      </c>
      <c r="CB305" s="12" t="s">
        <v>1077</v>
      </c>
      <c r="CC305" s="12" t="s">
        <v>1077</v>
      </c>
      <c r="CD305" s="12" t="s">
        <v>1077</v>
      </c>
      <c r="CE305" s="12" t="s">
        <v>1077</v>
      </c>
      <c r="CF305" s="12"/>
      <c r="CG305" s="12"/>
      <c r="CH305" s="12">
        <f>BQ305/BY305</f>
        <v>2.7941176470588233E-2</v>
      </c>
      <c r="CI305" s="12" t="s">
        <v>3553</v>
      </c>
      <c r="CJ305" s="12">
        <v>0.44</v>
      </c>
      <c r="CK305" s="12" t="s">
        <v>3824</v>
      </c>
      <c r="CL305" s="12" t="s">
        <v>1077</v>
      </c>
      <c r="CM305" s="12" t="s">
        <v>1077</v>
      </c>
      <c r="CN305" s="12">
        <v>6.36</v>
      </c>
      <c r="CO305" s="12" t="s">
        <v>1043</v>
      </c>
      <c r="CP305" s="12">
        <v>1</v>
      </c>
      <c r="CQ305" s="12">
        <v>18</v>
      </c>
      <c r="CR305" s="12">
        <v>1</v>
      </c>
      <c r="CS305" s="12">
        <v>454</v>
      </c>
      <c r="CT305" s="12">
        <v>9.0969999999999995</v>
      </c>
      <c r="CU305" s="12">
        <v>3.7999999999999999E-2</v>
      </c>
      <c r="CV305" s="12">
        <f>BS305*(CU305)</f>
        <v>1.9E-2</v>
      </c>
      <c r="CW305" s="12"/>
      <c r="CX305" s="57"/>
    </row>
    <row r="306" spans="1:102" ht="16.5" x14ac:dyDescent="0.35">
      <c r="A306" s="56">
        <v>131</v>
      </c>
      <c r="B306" s="12" t="s">
        <v>3287</v>
      </c>
      <c r="C306" s="12">
        <v>131.1</v>
      </c>
      <c r="D306" s="12" t="s">
        <v>3300</v>
      </c>
      <c r="E306" s="12" t="s">
        <v>3295</v>
      </c>
      <c r="F306" s="12" t="s">
        <v>3916</v>
      </c>
      <c r="G306" s="12" t="s">
        <v>349</v>
      </c>
      <c r="H306" s="12" t="s">
        <v>2804</v>
      </c>
      <c r="I306" s="12" t="s">
        <v>1285</v>
      </c>
      <c r="J306" s="12" t="s">
        <v>1222</v>
      </c>
      <c r="K306" s="12" t="s">
        <v>564</v>
      </c>
      <c r="L306" s="12" t="s">
        <v>567</v>
      </c>
      <c r="M306" s="12" t="s">
        <v>3164</v>
      </c>
      <c r="N306" s="12"/>
      <c r="O306" s="12" t="s">
        <v>3400</v>
      </c>
      <c r="P306" s="12" t="s">
        <v>3402</v>
      </c>
      <c r="Q306" s="12">
        <v>1</v>
      </c>
      <c r="R306" s="12">
        <v>0</v>
      </c>
      <c r="S306" s="12">
        <v>0</v>
      </c>
      <c r="T306" s="12">
        <v>0</v>
      </c>
      <c r="U306" s="12">
        <v>0</v>
      </c>
      <c r="V306" s="12">
        <v>0</v>
      </c>
      <c r="W306" s="12">
        <v>0</v>
      </c>
      <c r="X306" s="12">
        <v>0</v>
      </c>
      <c r="Y306" s="12">
        <v>0</v>
      </c>
      <c r="Z306" s="12">
        <v>0</v>
      </c>
      <c r="AA306" s="12">
        <v>0</v>
      </c>
      <c r="AB306" s="12">
        <v>0</v>
      </c>
      <c r="AC306" s="12">
        <v>0</v>
      </c>
      <c r="AD306" s="12">
        <v>0</v>
      </c>
      <c r="AE306" s="12">
        <v>0</v>
      </c>
      <c r="AF306" s="12">
        <v>0</v>
      </c>
      <c r="AG306" s="12">
        <v>0</v>
      </c>
      <c r="AH306" s="12">
        <v>0</v>
      </c>
      <c r="AI306" s="12">
        <v>0</v>
      </c>
      <c r="AJ306" s="12">
        <v>1</v>
      </c>
      <c r="AK306" s="12">
        <v>0</v>
      </c>
      <c r="AL306" s="12" t="s">
        <v>3341</v>
      </c>
      <c r="AM306" s="12" t="s">
        <v>608</v>
      </c>
      <c r="AN306" s="12" t="s">
        <v>727</v>
      </c>
      <c r="AO306" s="12">
        <v>1991</v>
      </c>
      <c r="AP306" s="12" t="s">
        <v>3458</v>
      </c>
      <c r="AQ306" s="12">
        <v>1619</v>
      </c>
      <c r="AR306" s="12">
        <v>1</v>
      </c>
      <c r="AS306" s="12" t="s">
        <v>555</v>
      </c>
      <c r="AT306" s="12" t="s">
        <v>349</v>
      </c>
      <c r="AU306" s="12">
        <v>1</v>
      </c>
      <c r="AV306" s="12">
        <v>1</v>
      </c>
      <c r="AW306" s="12">
        <v>1</v>
      </c>
      <c r="AX306" s="12">
        <v>0</v>
      </c>
      <c r="AY306" s="12">
        <v>0</v>
      </c>
      <c r="AZ306" s="12">
        <v>0</v>
      </c>
      <c r="BA306" s="12">
        <v>1</v>
      </c>
      <c r="BB306" s="12">
        <v>1</v>
      </c>
      <c r="BC306" s="12">
        <v>1</v>
      </c>
      <c r="BD306" s="12">
        <v>1</v>
      </c>
      <c r="BE306" s="12">
        <v>1</v>
      </c>
      <c r="BF306" s="12" t="s">
        <v>766</v>
      </c>
      <c r="BG306" s="12" t="s">
        <v>3290</v>
      </c>
      <c r="BH306" s="12"/>
      <c r="BI306" s="12" t="s">
        <v>2806</v>
      </c>
      <c r="BJ306" s="12" t="s">
        <v>3460</v>
      </c>
      <c r="BK306" s="12" t="s">
        <v>1044</v>
      </c>
      <c r="BL306" s="12" t="s">
        <v>3480</v>
      </c>
      <c r="BM306" s="12" t="s">
        <v>3493</v>
      </c>
      <c r="BN306" s="12" t="s">
        <v>3316</v>
      </c>
      <c r="BO306" s="12"/>
      <c r="BP306" s="12" t="s">
        <v>3547</v>
      </c>
      <c r="BQ306" s="12">
        <v>1.3600000000000001E-2</v>
      </c>
      <c r="BR306" s="12" t="s">
        <v>3528</v>
      </c>
      <c r="BS306" s="12">
        <v>8.0000000000000004E-4</v>
      </c>
      <c r="BT306" s="12">
        <f>EXP(Table2[[#This Row],[b_mag_LOR]])</f>
        <v>1.0008003200853504</v>
      </c>
      <c r="BU306" s="12"/>
      <c r="BV306" s="12" t="s">
        <v>3415</v>
      </c>
      <c r="BW306" s="12"/>
      <c r="BX306" s="12"/>
      <c r="BY306" s="12">
        <v>0.68</v>
      </c>
      <c r="BZ306" s="12"/>
      <c r="CA306" s="12"/>
      <c r="CB306" s="12"/>
      <c r="CC306" s="12"/>
      <c r="CD306" s="12"/>
      <c r="CE306" s="12" t="s">
        <v>3317</v>
      </c>
      <c r="CF306" s="12"/>
      <c r="CG306" s="12"/>
      <c r="CH306" s="12">
        <f>ABS(BQ306/BY306)</f>
        <v>0.02</v>
      </c>
      <c r="CI306" s="12" t="s">
        <v>3553</v>
      </c>
      <c r="CJ306" s="12">
        <v>0.41599999999999998</v>
      </c>
      <c r="CK306" s="12" t="s">
        <v>3832</v>
      </c>
      <c r="CL306" s="12"/>
      <c r="CM306" s="12"/>
      <c r="CN306" s="12"/>
      <c r="CO306" s="12"/>
      <c r="CP306" s="12"/>
      <c r="CQ306" s="12"/>
      <c r="CR306" s="12"/>
      <c r="CS306" s="12"/>
      <c r="CT306" s="12">
        <v>0.30399999999999999</v>
      </c>
      <c r="CU306" s="12">
        <v>17</v>
      </c>
      <c r="CV306" s="12">
        <f>BS306*CU306*(1-CT306)</f>
        <v>9.4655999999999994E-3</v>
      </c>
      <c r="CW306" s="12"/>
      <c r="CX306" s="57"/>
    </row>
    <row r="307" spans="1:102" ht="16.5" x14ac:dyDescent="0.35">
      <c r="A307" s="56">
        <v>15</v>
      </c>
      <c r="B307" s="12" t="s">
        <v>3706</v>
      </c>
      <c r="C307" s="12">
        <v>15.1</v>
      </c>
      <c r="D307" s="12" t="s">
        <v>1518</v>
      </c>
      <c r="E307" s="12" t="s">
        <v>317</v>
      </c>
      <c r="F307" s="12" t="s">
        <v>3916</v>
      </c>
      <c r="G307" s="12" t="s">
        <v>349</v>
      </c>
      <c r="H307" s="12" t="s">
        <v>2804</v>
      </c>
      <c r="I307" s="12" t="s">
        <v>1285</v>
      </c>
      <c r="J307" s="12" t="s">
        <v>556</v>
      </c>
      <c r="K307" s="12" t="s">
        <v>564</v>
      </c>
      <c r="L307" s="12" t="s">
        <v>558</v>
      </c>
      <c r="M307" s="12" t="s">
        <v>3164</v>
      </c>
      <c r="N307" s="12"/>
      <c r="O307" s="12" t="s">
        <v>3400</v>
      </c>
      <c r="P307" s="12" t="s">
        <v>3403</v>
      </c>
      <c r="Q307" s="12">
        <v>1</v>
      </c>
      <c r="R307" s="12">
        <v>0</v>
      </c>
      <c r="S307" s="12">
        <v>0</v>
      </c>
      <c r="T307" s="12">
        <v>0</v>
      </c>
      <c r="U307" s="12">
        <v>0</v>
      </c>
      <c r="V307" s="12">
        <v>0</v>
      </c>
      <c r="W307" s="12">
        <v>0</v>
      </c>
      <c r="X307" s="12">
        <v>0</v>
      </c>
      <c r="Y307" s="12">
        <v>0</v>
      </c>
      <c r="Z307" s="12">
        <v>0</v>
      </c>
      <c r="AA307" s="12">
        <v>0</v>
      </c>
      <c r="AB307" s="12">
        <v>1</v>
      </c>
      <c r="AC307" s="12">
        <v>0</v>
      </c>
      <c r="AD307" s="12">
        <v>0</v>
      </c>
      <c r="AE307" s="12">
        <v>0</v>
      </c>
      <c r="AF307" s="12">
        <v>0</v>
      </c>
      <c r="AG307" s="12">
        <v>0</v>
      </c>
      <c r="AH307" s="12">
        <v>0</v>
      </c>
      <c r="AI307" s="12">
        <v>0</v>
      </c>
      <c r="AJ307" s="12">
        <v>0</v>
      </c>
      <c r="AK307" s="12">
        <v>0</v>
      </c>
      <c r="AL307" s="12" t="s">
        <v>3448</v>
      </c>
      <c r="AM307" s="7" t="s">
        <v>608</v>
      </c>
      <c r="AN307" s="7" t="s">
        <v>636</v>
      </c>
      <c r="AO307" s="7">
        <v>2000</v>
      </c>
      <c r="AP307" s="12" t="s">
        <v>3458</v>
      </c>
      <c r="AQ307" s="12">
        <v>397</v>
      </c>
      <c r="AR307" s="12">
        <v>1</v>
      </c>
      <c r="AS307" s="12" t="s">
        <v>555</v>
      </c>
      <c r="AT307" s="7" t="s">
        <v>349</v>
      </c>
      <c r="AU307" s="12">
        <v>0</v>
      </c>
      <c r="AV307" s="12">
        <v>0</v>
      </c>
      <c r="AW307" s="12">
        <v>0</v>
      </c>
      <c r="AX307" s="12">
        <v>0</v>
      </c>
      <c r="AY307" s="7">
        <v>0</v>
      </c>
      <c r="AZ307" s="12">
        <v>0</v>
      </c>
      <c r="BA307" s="12">
        <v>1</v>
      </c>
      <c r="BB307" s="12">
        <v>1</v>
      </c>
      <c r="BC307" s="12">
        <v>0</v>
      </c>
      <c r="BD307" s="12">
        <v>0</v>
      </c>
      <c r="BE307" s="12">
        <v>0</v>
      </c>
      <c r="BF307" s="7" t="s">
        <v>2820</v>
      </c>
      <c r="BG307" s="7" t="s">
        <v>815</v>
      </c>
      <c r="BH307" s="7">
        <v>1</v>
      </c>
      <c r="BI307" s="12" t="s">
        <v>3257</v>
      </c>
      <c r="BJ307" s="12" t="s">
        <v>3460</v>
      </c>
      <c r="BK307" s="12" t="s">
        <v>3472</v>
      </c>
      <c r="BL307" s="12" t="s">
        <v>3474</v>
      </c>
      <c r="BM307" s="7" t="s">
        <v>787</v>
      </c>
      <c r="BN307" s="7"/>
      <c r="BO307" s="12" t="s">
        <v>1208</v>
      </c>
      <c r="BP307" s="12" t="s">
        <v>1262</v>
      </c>
      <c r="BQ307" s="12"/>
      <c r="BR307" s="12" t="s">
        <v>1077</v>
      </c>
      <c r="BS307" s="12">
        <v>0.1739</v>
      </c>
      <c r="BT307" s="12"/>
      <c r="BU307" s="12">
        <f>EXP(BS307)</f>
        <v>1.1899365662138601</v>
      </c>
      <c r="BV307" s="12" t="s">
        <v>3416</v>
      </c>
      <c r="BW307" s="12" t="s">
        <v>1077</v>
      </c>
      <c r="BX307" s="12" t="s">
        <v>1077</v>
      </c>
      <c r="BY307" s="12">
        <v>0.69</v>
      </c>
      <c r="BZ307" s="12"/>
      <c r="CA307" s="12" t="s">
        <v>1077</v>
      </c>
      <c r="CB307" s="12" t="s">
        <v>1077</v>
      </c>
      <c r="CC307" s="12" t="s">
        <v>1077</v>
      </c>
      <c r="CD307" s="12" t="s">
        <v>1077</v>
      </c>
      <c r="CE307" s="12" t="s">
        <v>1077</v>
      </c>
      <c r="CF307" s="12"/>
      <c r="CG307" s="12"/>
      <c r="CH307" s="12"/>
      <c r="CI307" s="12"/>
      <c r="CJ307" s="12">
        <v>0.46800000000000003</v>
      </c>
      <c r="CK307" s="12" t="s">
        <v>3828</v>
      </c>
      <c r="CL307" s="12" t="s">
        <v>1077</v>
      </c>
      <c r="CM307" s="12" t="s">
        <v>1077</v>
      </c>
      <c r="CN307" s="12" t="s">
        <v>1077</v>
      </c>
      <c r="CO307" s="12" t="s">
        <v>1077</v>
      </c>
      <c r="CP307" s="12"/>
      <c r="CQ307" s="12"/>
      <c r="CR307" s="12"/>
      <c r="CS307" s="12" t="s">
        <v>1077</v>
      </c>
      <c r="CT307" s="12" t="s">
        <v>1077</v>
      </c>
      <c r="CU307" s="12">
        <v>7.8051335777894179E-2</v>
      </c>
      <c r="CV307" s="12"/>
      <c r="CW307" s="12"/>
      <c r="CX307" s="57"/>
    </row>
    <row r="308" spans="1:102" ht="16.5" x14ac:dyDescent="0.35">
      <c r="A308" s="56">
        <v>15</v>
      </c>
      <c r="B308" s="12" t="s">
        <v>3706</v>
      </c>
      <c r="C308" s="12">
        <v>15.26</v>
      </c>
      <c r="D308" s="12" t="s">
        <v>1694</v>
      </c>
      <c r="E308" s="12" t="s">
        <v>306</v>
      </c>
      <c r="F308" s="12">
        <v>3</v>
      </c>
      <c r="G308" s="12" t="s">
        <v>349</v>
      </c>
      <c r="H308" s="12" t="s">
        <v>2804</v>
      </c>
      <c r="I308" s="12" t="s">
        <v>1285</v>
      </c>
      <c r="J308" s="12" t="s">
        <v>556</v>
      </c>
      <c r="K308" s="12" t="s">
        <v>564</v>
      </c>
      <c r="L308" s="12" t="s">
        <v>558</v>
      </c>
      <c r="M308" s="12" t="s">
        <v>3164</v>
      </c>
      <c r="N308" s="12"/>
      <c r="O308" s="12" t="s">
        <v>3400</v>
      </c>
      <c r="P308" s="12" t="s">
        <v>3403</v>
      </c>
      <c r="Q308" s="12">
        <v>1</v>
      </c>
      <c r="R308" s="12">
        <v>0</v>
      </c>
      <c r="S308" s="12">
        <v>0</v>
      </c>
      <c r="T308" s="12">
        <v>0</v>
      </c>
      <c r="U308" s="12">
        <v>0</v>
      </c>
      <c r="V308" s="12">
        <v>0</v>
      </c>
      <c r="W308" s="12">
        <v>0</v>
      </c>
      <c r="X308" s="12">
        <v>0</v>
      </c>
      <c r="Y308" s="12">
        <v>0</v>
      </c>
      <c r="Z308" s="12">
        <v>0</v>
      </c>
      <c r="AA308" s="12">
        <v>0</v>
      </c>
      <c r="AB308" s="12">
        <v>1</v>
      </c>
      <c r="AC308" s="12">
        <v>0</v>
      </c>
      <c r="AD308" s="12">
        <v>0</v>
      </c>
      <c r="AE308" s="12">
        <v>0</v>
      </c>
      <c r="AF308" s="12">
        <v>0</v>
      </c>
      <c r="AG308" s="12">
        <v>0</v>
      </c>
      <c r="AH308" s="12">
        <v>0</v>
      </c>
      <c r="AI308" s="12">
        <v>0</v>
      </c>
      <c r="AJ308" s="12">
        <v>0</v>
      </c>
      <c r="AK308" s="12">
        <v>0</v>
      </c>
      <c r="AL308" s="12" t="s">
        <v>3448</v>
      </c>
      <c r="AM308" s="7" t="s">
        <v>608</v>
      </c>
      <c r="AN308" s="7" t="s">
        <v>633</v>
      </c>
      <c r="AO308" s="7">
        <v>2000</v>
      </c>
      <c r="AP308" s="12" t="s">
        <v>3458</v>
      </c>
      <c r="AQ308" s="12">
        <v>5680</v>
      </c>
      <c r="AR308" s="12">
        <v>2</v>
      </c>
      <c r="AS308" s="12" t="s">
        <v>755</v>
      </c>
      <c r="AT308" s="7" t="s">
        <v>349</v>
      </c>
      <c r="AU308" s="12">
        <v>0</v>
      </c>
      <c r="AV308" s="12">
        <v>0</v>
      </c>
      <c r="AW308" s="12">
        <v>0</v>
      </c>
      <c r="AX308" s="12">
        <v>0</v>
      </c>
      <c r="AY308" s="7">
        <v>0</v>
      </c>
      <c r="AZ308" s="12">
        <v>0</v>
      </c>
      <c r="BA308" s="12">
        <v>1</v>
      </c>
      <c r="BB308" s="12">
        <v>1</v>
      </c>
      <c r="BC308" s="12">
        <v>0</v>
      </c>
      <c r="BD308" s="12">
        <v>0</v>
      </c>
      <c r="BE308" s="12">
        <v>0</v>
      </c>
      <c r="BF308" s="7" t="s">
        <v>3259</v>
      </c>
      <c r="BG308" s="7" t="s">
        <v>807</v>
      </c>
      <c r="BH308" s="7">
        <v>1</v>
      </c>
      <c r="BI308" s="7" t="s">
        <v>3253</v>
      </c>
      <c r="BJ308" s="12" t="s">
        <v>3460</v>
      </c>
      <c r="BK308" s="12" t="s">
        <v>3472</v>
      </c>
      <c r="BL308" s="12" t="s">
        <v>3474</v>
      </c>
      <c r="BM308" s="7" t="s">
        <v>787</v>
      </c>
      <c r="BN308" s="7"/>
      <c r="BO308" s="12"/>
      <c r="BP308" s="12">
        <v>5</v>
      </c>
      <c r="BQ308" s="12"/>
      <c r="BR308" s="12" t="s">
        <v>1077</v>
      </c>
      <c r="BS308" s="12">
        <v>3.1349999999999998</v>
      </c>
      <c r="BT308" s="12"/>
      <c r="BU308" s="12"/>
      <c r="BV308" s="12" t="s">
        <v>1077</v>
      </c>
      <c r="BW308" s="12" t="s">
        <v>1077</v>
      </c>
      <c r="BX308" s="12" t="s">
        <v>1077</v>
      </c>
      <c r="BY308" s="12">
        <v>0.7</v>
      </c>
      <c r="BZ308" s="12"/>
      <c r="CA308" s="12" t="s">
        <v>1077</v>
      </c>
      <c r="CB308" s="12" t="s">
        <v>1077</v>
      </c>
      <c r="CC308" s="12" t="s">
        <v>1077</v>
      </c>
      <c r="CD308" s="12" t="s">
        <v>1077</v>
      </c>
      <c r="CE308" s="12" t="s">
        <v>1077</v>
      </c>
      <c r="CF308" s="12"/>
      <c r="CG308" s="12"/>
      <c r="CH308" s="12"/>
      <c r="CI308" s="12"/>
      <c r="CJ308" s="12">
        <v>0.13</v>
      </c>
      <c r="CK308" s="12" t="s">
        <v>3828</v>
      </c>
      <c r="CL308" s="12" t="s">
        <v>1077</v>
      </c>
      <c r="CM308" s="12" t="s">
        <v>1077</v>
      </c>
      <c r="CN308" s="12" t="s">
        <v>1077</v>
      </c>
      <c r="CO308" s="12" t="s">
        <v>1077</v>
      </c>
      <c r="CP308" s="12">
        <v>1</v>
      </c>
      <c r="CQ308" s="12">
        <v>24</v>
      </c>
      <c r="CR308" s="12">
        <v>1</v>
      </c>
      <c r="CS308" s="12">
        <v>5655</v>
      </c>
      <c r="CT308" s="12" t="s">
        <v>1077</v>
      </c>
      <c r="CU308" s="12">
        <v>4.2081368954077179E-2</v>
      </c>
      <c r="CV308" s="12" t="s">
        <v>1137</v>
      </c>
      <c r="CW308" s="12"/>
      <c r="CX308" s="57"/>
    </row>
    <row r="309" spans="1:102" x14ac:dyDescent="0.35">
      <c r="A309" s="56">
        <v>124</v>
      </c>
      <c r="B309" s="12" t="s">
        <v>3145</v>
      </c>
      <c r="C309" s="12">
        <v>124.12</v>
      </c>
      <c r="D309" s="12" t="s">
        <v>2870</v>
      </c>
      <c r="E309" s="12" t="s">
        <v>3345</v>
      </c>
      <c r="F309" s="12">
        <v>7</v>
      </c>
      <c r="G309" s="12" t="s">
        <v>349</v>
      </c>
      <c r="H309" s="12" t="s">
        <v>2805</v>
      </c>
      <c r="I309" s="12" t="s">
        <v>1285</v>
      </c>
      <c r="J309" s="12" t="s">
        <v>1222</v>
      </c>
      <c r="K309" s="12"/>
      <c r="L309" s="12" t="s">
        <v>567</v>
      </c>
      <c r="M309" s="12" t="s">
        <v>3164</v>
      </c>
      <c r="N309" s="12"/>
      <c r="O309" s="12" t="s">
        <v>3400</v>
      </c>
      <c r="P309" s="12" t="s">
        <v>3404</v>
      </c>
      <c r="Q309" s="12">
        <v>1</v>
      </c>
      <c r="R309" s="12">
        <v>0</v>
      </c>
      <c r="S309" s="12">
        <v>0</v>
      </c>
      <c r="T309" s="12">
        <v>0</v>
      </c>
      <c r="U309" s="12">
        <v>0</v>
      </c>
      <c r="V309" s="12">
        <v>0</v>
      </c>
      <c r="W309" s="12">
        <v>0</v>
      </c>
      <c r="X309" s="12">
        <v>0</v>
      </c>
      <c r="Y309" s="12">
        <v>0</v>
      </c>
      <c r="Z309" s="12">
        <v>0</v>
      </c>
      <c r="AA309" s="12">
        <v>0</v>
      </c>
      <c r="AB309" s="12">
        <v>0</v>
      </c>
      <c r="AC309" s="12">
        <v>0</v>
      </c>
      <c r="AD309" s="12">
        <v>0</v>
      </c>
      <c r="AE309" s="12">
        <v>0</v>
      </c>
      <c r="AF309" s="12">
        <v>0</v>
      </c>
      <c r="AG309" s="12">
        <v>0</v>
      </c>
      <c r="AH309" s="12">
        <v>0</v>
      </c>
      <c r="AI309" s="12">
        <v>0</v>
      </c>
      <c r="AJ309" s="12">
        <v>0</v>
      </c>
      <c r="AK309" s="12">
        <v>0</v>
      </c>
      <c r="AL309" s="12" t="s">
        <v>3451</v>
      </c>
      <c r="AM309" s="12" t="s">
        <v>3081</v>
      </c>
      <c r="AN309" s="12" t="s">
        <v>3086</v>
      </c>
      <c r="AO309" s="12">
        <v>2009</v>
      </c>
      <c r="AP309" s="12" t="s">
        <v>3458</v>
      </c>
      <c r="AQ309" s="12">
        <v>503</v>
      </c>
      <c r="AR309" s="12">
        <v>1</v>
      </c>
      <c r="AS309" s="12" t="s">
        <v>555</v>
      </c>
      <c r="AT309" s="12" t="s">
        <v>349</v>
      </c>
      <c r="AU309" s="12">
        <v>0</v>
      </c>
      <c r="AV309" s="12">
        <v>0</v>
      </c>
      <c r="AW309" s="12">
        <v>0</v>
      </c>
      <c r="AX309" s="12">
        <v>0</v>
      </c>
      <c r="AY309" s="7">
        <v>1</v>
      </c>
      <c r="AZ309" s="12">
        <v>1</v>
      </c>
      <c r="BA309" s="12">
        <v>1</v>
      </c>
      <c r="BB309" s="12">
        <v>1</v>
      </c>
      <c r="BC309" s="12">
        <v>0</v>
      </c>
      <c r="BD309" s="12">
        <v>1</v>
      </c>
      <c r="BE309" s="12">
        <v>0</v>
      </c>
      <c r="BF309" s="12" t="s">
        <v>2821</v>
      </c>
      <c r="BG309" s="12" t="s">
        <v>829</v>
      </c>
      <c r="BH309" s="12"/>
      <c r="BI309" s="12" t="s">
        <v>2819</v>
      </c>
      <c r="BJ309" s="12" t="s">
        <v>3460</v>
      </c>
      <c r="BK309" s="12" t="s">
        <v>776</v>
      </c>
      <c r="BL309" s="12" t="s">
        <v>3471</v>
      </c>
      <c r="BM309" s="12" t="s">
        <v>3493</v>
      </c>
      <c r="BN309" s="7" t="s">
        <v>775</v>
      </c>
      <c r="BO309" s="12" t="s">
        <v>558</v>
      </c>
      <c r="BP309" s="12" t="s">
        <v>1160</v>
      </c>
      <c r="BQ309" s="12"/>
      <c r="BR309" s="12"/>
      <c r="BS309" s="12">
        <v>-0.183</v>
      </c>
      <c r="BT309" s="12">
        <f>EXP(BS309)</f>
        <v>0.83276815573709095</v>
      </c>
      <c r="BU309" s="12"/>
      <c r="BV309" s="12" t="s">
        <v>3415</v>
      </c>
      <c r="BW309" s="12"/>
      <c r="BX309" s="12"/>
      <c r="BY309" s="12">
        <v>0.7</v>
      </c>
      <c r="BZ309" s="12"/>
      <c r="CA309" s="12"/>
      <c r="CB309" s="12"/>
      <c r="CC309" s="12"/>
      <c r="CD309" s="12"/>
      <c r="CE309" s="12">
        <v>0.41299999999999998</v>
      </c>
      <c r="CF309" s="12">
        <v>0.224</v>
      </c>
      <c r="CG309" s="12"/>
      <c r="CH309" s="12"/>
      <c r="CI309" s="12"/>
      <c r="CJ309" s="12" t="s">
        <v>718</v>
      </c>
      <c r="CK309" s="12">
        <v>0</v>
      </c>
      <c r="CL309" s="12"/>
      <c r="CM309" s="12"/>
      <c r="CN309" s="12"/>
      <c r="CO309" s="12"/>
      <c r="CP309" s="12"/>
      <c r="CQ309" s="12"/>
      <c r="CR309" s="12"/>
      <c r="CS309" s="12"/>
      <c r="CT309" s="12"/>
      <c r="CU309" s="12"/>
      <c r="CV309" s="12"/>
      <c r="CW309" s="12"/>
      <c r="CX309" s="57"/>
    </row>
    <row r="310" spans="1:102" ht="16.5" x14ac:dyDescent="0.35">
      <c r="A310" s="56">
        <v>77</v>
      </c>
      <c r="B310" s="12" t="s">
        <v>3766</v>
      </c>
      <c r="C310" s="12">
        <v>77.2</v>
      </c>
      <c r="D310" s="12" t="s">
        <v>2399</v>
      </c>
      <c r="E310" s="12" t="s">
        <v>473</v>
      </c>
      <c r="F310" s="12">
        <v>3</v>
      </c>
      <c r="G310" s="12" t="s">
        <v>349</v>
      </c>
      <c r="H310" s="12" t="s">
        <v>2804</v>
      </c>
      <c r="I310" s="12" t="s">
        <v>1285</v>
      </c>
      <c r="J310" s="12" t="s">
        <v>556</v>
      </c>
      <c r="K310" s="12" t="s">
        <v>562</v>
      </c>
      <c r="L310" s="12" t="s">
        <v>558</v>
      </c>
      <c r="M310" s="12" t="s">
        <v>3237</v>
      </c>
      <c r="N310" s="12" t="s">
        <v>3438</v>
      </c>
      <c r="O310" s="12" t="s">
        <v>3400</v>
      </c>
      <c r="P310" s="12" t="s">
        <v>3401</v>
      </c>
      <c r="Q310" s="12">
        <v>0</v>
      </c>
      <c r="R310" s="12">
        <v>0</v>
      </c>
      <c r="S310" s="12">
        <v>0</v>
      </c>
      <c r="T310" s="12">
        <v>0</v>
      </c>
      <c r="U310" s="12">
        <v>0</v>
      </c>
      <c r="V310" s="12">
        <v>1</v>
      </c>
      <c r="W310" s="12">
        <v>0</v>
      </c>
      <c r="X310" s="12">
        <v>0</v>
      </c>
      <c r="Y310" s="12">
        <v>0</v>
      </c>
      <c r="Z310" s="12">
        <v>0</v>
      </c>
      <c r="AA310" s="12">
        <v>0</v>
      </c>
      <c r="AB310" s="12">
        <v>0</v>
      </c>
      <c r="AC310" s="12">
        <v>1</v>
      </c>
      <c r="AD310" s="12">
        <v>0</v>
      </c>
      <c r="AE310" s="12">
        <v>0</v>
      </c>
      <c r="AF310" s="12">
        <v>0</v>
      </c>
      <c r="AG310" s="12">
        <v>0</v>
      </c>
      <c r="AH310" s="12">
        <v>0</v>
      </c>
      <c r="AI310" s="12">
        <v>0</v>
      </c>
      <c r="AJ310" s="12">
        <v>0</v>
      </c>
      <c r="AK310" s="12">
        <v>0</v>
      </c>
      <c r="AL310" s="12" t="s">
        <v>607</v>
      </c>
      <c r="AM310" s="7" t="s">
        <v>719</v>
      </c>
      <c r="AN310" s="7" t="s">
        <v>614</v>
      </c>
      <c r="AO310" s="7" t="s">
        <v>718</v>
      </c>
      <c r="AP310" s="12" t="s">
        <v>3235</v>
      </c>
      <c r="AQ310" s="12">
        <v>21</v>
      </c>
      <c r="AR310" s="12">
        <v>1</v>
      </c>
      <c r="AS310" s="12" t="s">
        <v>555</v>
      </c>
      <c r="AT310" s="7" t="s">
        <v>349</v>
      </c>
      <c r="AU310" s="12">
        <v>1</v>
      </c>
      <c r="AV310" s="12">
        <v>1</v>
      </c>
      <c r="AW310" s="12">
        <v>0</v>
      </c>
      <c r="AX310" s="12">
        <v>0</v>
      </c>
      <c r="AY310" s="7">
        <v>1</v>
      </c>
      <c r="AZ310" s="12">
        <v>0</v>
      </c>
      <c r="BA310" s="12">
        <v>0</v>
      </c>
      <c r="BB310" s="12">
        <v>0</v>
      </c>
      <c r="BC310" s="12">
        <v>0</v>
      </c>
      <c r="BD310" s="12">
        <v>0</v>
      </c>
      <c r="BE310" s="12">
        <v>1</v>
      </c>
      <c r="BF310" s="7" t="s">
        <v>3258</v>
      </c>
      <c r="BG310" s="7" t="s">
        <v>957</v>
      </c>
      <c r="BH310" s="7"/>
      <c r="BI310" s="7" t="s">
        <v>3249</v>
      </c>
      <c r="BJ310" s="12" t="s">
        <v>3460</v>
      </c>
      <c r="BK310" s="12" t="s">
        <v>594</v>
      </c>
      <c r="BL310" s="12" t="s">
        <v>3464</v>
      </c>
      <c r="BM310" s="7" t="s">
        <v>787</v>
      </c>
      <c r="BN310" s="7"/>
      <c r="BO310" s="12"/>
      <c r="BP310" s="12"/>
      <c r="BQ310" s="12" t="s">
        <v>1077</v>
      </c>
      <c r="BR310" s="12" t="s">
        <v>1077</v>
      </c>
      <c r="BS310" s="12" t="s">
        <v>1077</v>
      </c>
      <c r="BT310" s="12"/>
      <c r="BU310" s="12"/>
      <c r="BV310" s="12" t="s">
        <v>1077</v>
      </c>
      <c r="BW310" s="12">
        <v>0.13300000000000001</v>
      </c>
      <c r="BX310" s="12" t="s">
        <v>3422</v>
      </c>
      <c r="BY310" s="12">
        <v>0.72499999999999998</v>
      </c>
      <c r="BZ310" s="12"/>
      <c r="CA310" s="12" t="s">
        <v>1077</v>
      </c>
      <c r="CB310" s="12" t="s">
        <v>1077</v>
      </c>
      <c r="CC310" s="12" t="s">
        <v>1077</v>
      </c>
      <c r="CD310" s="12" t="s">
        <v>1077</v>
      </c>
      <c r="CE310" s="12">
        <v>0.48</v>
      </c>
      <c r="CF310" s="12"/>
      <c r="CG310" s="12"/>
      <c r="CH310" s="12"/>
      <c r="CI310" s="12"/>
      <c r="CJ310" s="12">
        <v>0.624</v>
      </c>
      <c r="CK310" s="12" t="s">
        <v>3828</v>
      </c>
      <c r="CL310" s="12" t="s">
        <v>1077</v>
      </c>
      <c r="CM310" s="12" t="s">
        <v>1077</v>
      </c>
      <c r="CN310" s="12" t="s">
        <v>1077</v>
      </c>
      <c r="CO310" s="12" t="s">
        <v>1077</v>
      </c>
      <c r="CP310" s="12">
        <v>1</v>
      </c>
      <c r="CQ310" s="12">
        <v>4</v>
      </c>
      <c r="CR310" s="12">
        <v>1</v>
      </c>
      <c r="CS310" s="12">
        <v>16</v>
      </c>
      <c r="CT310" s="12" t="s">
        <v>1077</v>
      </c>
      <c r="CU310" s="12" t="s">
        <v>1077</v>
      </c>
      <c r="CV310" s="12" t="s">
        <v>1077</v>
      </c>
      <c r="CW310" s="12"/>
      <c r="CX310" s="57"/>
    </row>
    <row r="311" spans="1:102" ht="16.5" x14ac:dyDescent="0.35">
      <c r="A311" s="56">
        <v>65</v>
      </c>
      <c r="B311" s="12" t="s">
        <v>3754</v>
      </c>
      <c r="C311" s="12">
        <v>65.900000000000006</v>
      </c>
      <c r="D311" s="12" t="s">
        <v>2293</v>
      </c>
      <c r="E311" s="12" t="s">
        <v>440</v>
      </c>
      <c r="F311" s="12">
        <v>3</v>
      </c>
      <c r="G311" s="12" t="s">
        <v>349</v>
      </c>
      <c r="H311" s="12" t="s">
        <v>2804</v>
      </c>
      <c r="I311" s="12" t="s">
        <v>1285</v>
      </c>
      <c r="J311" s="12" t="s">
        <v>556</v>
      </c>
      <c r="K311" s="12" t="s">
        <v>562</v>
      </c>
      <c r="L311" s="12" t="s">
        <v>558</v>
      </c>
      <c r="M311" s="12" t="s">
        <v>3237</v>
      </c>
      <c r="N311" s="12" t="s">
        <v>3435</v>
      </c>
      <c r="O311" s="12" t="s">
        <v>3400</v>
      </c>
      <c r="P311" s="12" t="s">
        <v>3401</v>
      </c>
      <c r="Q311" s="12">
        <v>0</v>
      </c>
      <c r="R311" s="12">
        <v>0</v>
      </c>
      <c r="S311" s="12">
        <v>0</v>
      </c>
      <c r="T311" s="12">
        <v>0</v>
      </c>
      <c r="U311" s="12">
        <v>0</v>
      </c>
      <c r="V311" s="12">
        <v>0</v>
      </c>
      <c r="W311" s="12">
        <v>1</v>
      </c>
      <c r="X311" s="12">
        <v>0</v>
      </c>
      <c r="Y311" s="12">
        <v>0</v>
      </c>
      <c r="Z311" s="12">
        <v>0</v>
      </c>
      <c r="AA311" s="12">
        <v>0</v>
      </c>
      <c r="AB311" s="12">
        <v>0</v>
      </c>
      <c r="AC311" s="12">
        <v>1</v>
      </c>
      <c r="AD311" s="12">
        <v>0</v>
      </c>
      <c r="AE311" s="12">
        <v>0</v>
      </c>
      <c r="AF311" s="12">
        <v>0</v>
      </c>
      <c r="AG311" s="12">
        <v>0</v>
      </c>
      <c r="AH311" s="12">
        <v>0</v>
      </c>
      <c r="AI311" s="12">
        <v>0</v>
      </c>
      <c r="AJ311" s="12">
        <v>0</v>
      </c>
      <c r="AK311" s="12">
        <v>0</v>
      </c>
      <c r="AL311" s="12" t="s">
        <v>607</v>
      </c>
      <c r="AM311" s="7" t="s">
        <v>668</v>
      </c>
      <c r="AN311" s="7" t="s">
        <v>705</v>
      </c>
      <c r="AO311" s="7">
        <v>2010</v>
      </c>
      <c r="AP311" s="12" t="s">
        <v>3235</v>
      </c>
      <c r="AQ311" s="12">
        <v>473</v>
      </c>
      <c r="AR311" s="12">
        <v>1</v>
      </c>
      <c r="AS311" s="12" t="s">
        <v>555</v>
      </c>
      <c r="AT311" s="7" t="s">
        <v>212</v>
      </c>
      <c r="AU311" s="12">
        <v>1</v>
      </c>
      <c r="AV311" s="12">
        <v>0</v>
      </c>
      <c r="AW311" s="12">
        <v>0</v>
      </c>
      <c r="AX311" s="12">
        <v>0</v>
      </c>
      <c r="AY311" s="7">
        <v>1</v>
      </c>
      <c r="AZ311" s="12">
        <v>0</v>
      </c>
      <c r="BA311" s="12">
        <v>0</v>
      </c>
      <c r="BB311" s="12">
        <v>0</v>
      </c>
      <c r="BC311" s="12">
        <v>1</v>
      </c>
      <c r="BD311" s="12">
        <v>0</v>
      </c>
      <c r="BE311" s="12">
        <v>0</v>
      </c>
      <c r="BF311" s="7" t="s">
        <v>772</v>
      </c>
      <c r="BG311" s="7" t="s">
        <v>2782</v>
      </c>
      <c r="BH311" s="7"/>
      <c r="BI311" s="7" t="s">
        <v>2815</v>
      </c>
      <c r="BJ311" s="12" t="s">
        <v>718</v>
      </c>
      <c r="BK311" s="12" t="s">
        <v>3463</v>
      </c>
      <c r="BL311" s="12" t="s">
        <v>3464</v>
      </c>
      <c r="BM311" s="7" t="s">
        <v>787</v>
      </c>
      <c r="BN311" s="7"/>
      <c r="BO311" s="12"/>
      <c r="BP311" s="12" t="s">
        <v>3545</v>
      </c>
      <c r="BQ311" s="12">
        <v>5.8874999999999997E-2</v>
      </c>
      <c r="BR311" s="12" t="s">
        <v>3513</v>
      </c>
      <c r="BS311" s="12">
        <v>0.125</v>
      </c>
      <c r="BT311" s="12"/>
      <c r="BU311" s="12"/>
      <c r="BV311" s="12" t="s">
        <v>1077</v>
      </c>
      <c r="BW311" s="12" t="s">
        <v>1077</v>
      </c>
      <c r="BX311" s="12" t="s">
        <v>1077</v>
      </c>
      <c r="BY311" s="12">
        <v>0.75</v>
      </c>
      <c r="BZ311" s="12"/>
      <c r="CA311" s="12" t="s">
        <v>1077</v>
      </c>
      <c r="CB311" s="12" t="s">
        <v>1077</v>
      </c>
      <c r="CC311" s="12" t="s">
        <v>1077</v>
      </c>
      <c r="CD311" s="12" t="s">
        <v>1077</v>
      </c>
      <c r="CE311" s="12" t="s">
        <v>1077</v>
      </c>
      <c r="CF311" s="12"/>
      <c r="CG311" s="12"/>
      <c r="CH311" s="12">
        <f>BQ311/BY311</f>
        <v>7.85E-2</v>
      </c>
      <c r="CI311" s="12" t="s">
        <v>3553</v>
      </c>
      <c r="CJ311" s="12">
        <v>0.50800000000000001</v>
      </c>
      <c r="CK311" s="12" t="s">
        <v>3824</v>
      </c>
      <c r="CL311" s="12" t="s">
        <v>1077</v>
      </c>
      <c r="CM311" s="12" t="s">
        <v>1077</v>
      </c>
      <c r="CN311" s="12">
        <v>4.83</v>
      </c>
      <c r="CO311" s="12" t="s">
        <v>1043</v>
      </c>
      <c r="CP311" s="12">
        <v>1</v>
      </c>
      <c r="CQ311" s="12">
        <v>18</v>
      </c>
      <c r="CR311" s="12">
        <v>1</v>
      </c>
      <c r="CS311" s="12">
        <v>454</v>
      </c>
      <c r="CT311" s="12">
        <v>9.0969999999999995</v>
      </c>
      <c r="CU311" s="12">
        <v>0.47099999999999997</v>
      </c>
      <c r="CV311" s="12">
        <f>BS311*(CU311)</f>
        <v>5.8874999999999997E-2</v>
      </c>
      <c r="CW311" s="12"/>
      <c r="CX311" s="57"/>
    </row>
    <row r="312" spans="1:102" ht="16.5" x14ac:dyDescent="0.35">
      <c r="A312" s="56">
        <v>15</v>
      </c>
      <c r="B312" s="12" t="s">
        <v>3706</v>
      </c>
      <c r="C312" s="12">
        <v>15.27</v>
      </c>
      <c r="D312" s="12" t="s">
        <v>1707</v>
      </c>
      <c r="E312" s="12" t="s">
        <v>307</v>
      </c>
      <c r="F312" s="12">
        <v>3</v>
      </c>
      <c r="G312" s="12" t="s">
        <v>349</v>
      </c>
      <c r="H312" s="12" t="s">
        <v>2804</v>
      </c>
      <c r="I312" s="12" t="s">
        <v>1285</v>
      </c>
      <c r="J312" s="12" t="s">
        <v>556</v>
      </c>
      <c r="K312" s="12" t="s">
        <v>564</v>
      </c>
      <c r="L312" s="12" t="s">
        <v>558</v>
      </c>
      <c r="M312" s="12" t="s">
        <v>3164</v>
      </c>
      <c r="N312" s="12"/>
      <c r="O312" s="12" t="s">
        <v>3400</v>
      </c>
      <c r="P312" s="12" t="s">
        <v>3403</v>
      </c>
      <c r="Q312" s="12">
        <v>1</v>
      </c>
      <c r="R312" s="12">
        <v>0</v>
      </c>
      <c r="S312" s="12">
        <v>0</v>
      </c>
      <c r="T312" s="12">
        <v>0</v>
      </c>
      <c r="U312" s="12">
        <v>0</v>
      </c>
      <c r="V312" s="12">
        <v>0</v>
      </c>
      <c r="W312" s="12">
        <v>0</v>
      </c>
      <c r="X312" s="12">
        <v>0</v>
      </c>
      <c r="Y312" s="12">
        <v>0</v>
      </c>
      <c r="Z312" s="12">
        <v>0</v>
      </c>
      <c r="AA312" s="12">
        <v>0</v>
      </c>
      <c r="AB312" s="12">
        <v>1</v>
      </c>
      <c r="AC312" s="12">
        <v>0</v>
      </c>
      <c r="AD312" s="12">
        <v>0</v>
      </c>
      <c r="AE312" s="12">
        <v>0</v>
      </c>
      <c r="AF312" s="12">
        <v>0</v>
      </c>
      <c r="AG312" s="12">
        <v>0</v>
      </c>
      <c r="AH312" s="12">
        <v>0</v>
      </c>
      <c r="AI312" s="12">
        <v>0</v>
      </c>
      <c r="AJ312" s="12">
        <v>0</v>
      </c>
      <c r="AK312" s="12">
        <v>0</v>
      </c>
      <c r="AL312" s="12" t="s">
        <v>3448</v>
      </c>
      <c r="AM312" s="7" t="s">
        <v>608</v>
      </c>
      <c r="AN312" s="7" t="s">
        <v>634</v>
      </c>
      <c r="AO312" s="7">
        <v>2000</v>
      </c>
      <c r="AP312" s="12" t="s">
        <v>3458</v>
      </c>
      <c r="AQ312" s="12">
        <v>3284</v>
      </c>
      <c r="AR312" s="12">
        <v>2</v>
      </c>
      <c r="AS312" s="12" t="s">
        <v>755</v>
      </c>
      <c r="AT312" s="7" t="s">
        <v>349</v>
      </c>
      <c r="AU312" s="12">
        <v>0</v>
      </c>
      <c r="AV312" s="12">
        <v>0</v>
      </c>
      <c r="AW312" s="12">
        <v>0</v>
      </c>
      <c r="AX312" s="12">
        <v>0</v>
      </c>
      <c r="AY312" s="7">
        <v>0</v>
      </c>
      <c r="AZ312" s="12">
        <v>0</v>
      </c>
      <c r="BA312" s="12">
        <v>1</v>
      </c>
      <c r="BB312" s="12">
        <v>1</v>
      </c>
      <c r="BC312" s="12">
        <v>0</v>
      </c>
      <c r="BD312" s="12">
        <v>0</v>
      </c>
      <c r="BE312" s="12">
        <v>0</v>
      </c>
      <c r="BF312" s="7" t="s">
        <v>3259</v>
      </c>
      <c r="BG312" s="7" t="s">
        <v>818</v>
      </c>
      <c r="BH312" s="7">
        <v>1</v>
      </c>
      <c r="BI312" s="7" t="s">
        <v>3253</v>
      </c>
      <c r="BJ312" s="12" t="s">
        <v>3460</v>
      </c>
      <c r="BK312" s="12" t="s">
        <v>3472</v>
      </c>
      <c r="BL312" s="12" t="s">
        <v>3474</v>
      </c>
      <c r="BM312" s="7" t="s">
        <v>787</v>
      </c>
      <c r="BN312" s="7"/>
      <c r="BO312" s="12"/>
      <c r="BP312" s="12"/>
      <c r="BQ312" s="12"/>
      <c r="BR312" s="12" t="s">
        <v>1077</v>
      </c>
      <c r="BS312" s="12">
        <v>5.6390000000000002</v>
      </c>
      <c r="BT312" s="12"/>
      <c r="BU312" s="12"/>
      <c r="BV312" s="12" t="s">
        <v>1077</v>
      </c>
      <c r="BW312" s="12" t="s">
        <v>1077</v>
      </c>
      <c r="BX312" s="12" t="s">
        <v>1077</v>
      </c>
      <c r="BY312" s="12">
        <v>0.78</v>
      </c>
      <c r="BZ312" s="12"/>
      <c r="CA312" s="12" t="s">
        <v>1077</v>
      </c>
      <c r="CB312" s="12" t="s">
        <v>1077</v>
      </c>
      <c r="CC312" s="12" t="s">
        <v>1077</v>
      </c>
      <c r="CD312" s="12" t="s">
        <v>1077</v>
      </c>
      <c r="CE312" s="12" t="s">
        <v>1077</v>
      </c>
      <c r="CF312" s="12"/>
      <c r="CG312" s="12"/>
      <c r="CH312" s="12"/>
      <c r="CI312" s="12"/>
      <c r="CJ312" s="12">
        <v>0.18</v>
      </c>
      <c r="CK312" s="12" t="s">
        <v>3828</v>
      </c>
      <c r="CL312" s="12" t="s">
        <v>1077</v>
      </c>
      <c r="CM312" s="12" t="s">
        <v>1077</v>
      </c>
      <c r="CN312" s="12" t="s">
        <v>1077</v>
      </c>
      <c r="CO312" s="12" t="s">
        <v>1077</v>
      </c>
      <c r="CP312" s="12">
        <v>1</v>
      </c>
      <c r="CQ312" s="12">
        <v>21</v>
      </c>
      <c r="CR312" s="12">
        <v>1</v>
      </c>
      <c r="CS312" s="12">
        <v>3262</v>
      </c>
      <c r="CT312" s="12" t="s">
        <v>1077</v>
      </c>
      <c r="CU312" s="12">
        <v>3.5969966823817007E-2</v>
      </c>
      <c r="CV312" s="12"/>
      <c r="CW312" s="12"/>
      <c r="CX312" s="57"/>
    </row>
    <row r="313" spans="1:102" x14ac:dyDescent="0.35">
      <c r="A313" s="56">
        <v>25</v>
      </c>
      <c r="B313" s="12" t="s">
        <v>3716</v>
      </c>
      <c r="C313" s="12">
        <v>25.5</v>
      </c>
      <c r="D313" s="12" t="s">
        <v>1804</v>
      </c>
      <c r="E313" s="12" t="s">
        <v>339</v>
      </c>
      <c r="F313" s="12">
        <v>3</v>
      </c>
      <c r="G313" s="12" t="s">
        <v>349</v>
      </c>
      <c r="H313" s="12" t="s">
        <v>2804</v>
      </c>
      <c r="I313" s="12" t="s">
        <v>1285</v>
      </c>
      <c r="J313" s="12" t="s">
        <v>1158</v>
      </c>
      <c r="K313" s="12" t="s">
        <v>564</v>
      </c>
      <c r="L313" s="12" t="s">
        <v>581</v>
      </c>
      <c r="M313" s="12" t="s">
        <v>3237</v>
      </c>
      <c r="N313" s="12" t="s">
        <v>3437</v>
      </c>
      <c r="O313" s="12" t="s">
        <v>3400</v>
      </c>
      <c r="P313" s="12" t="s">
        <v>3403</v>
      </c>
      <c r="Q313" s="12">
        <v>0</v>
      </c>
      <c r="R313" s="12">
        <v>0</v>
      </c>
      <c r="S313" s="12">
        <v>0</v>
      </c>
      <c r="T313" s="12">
        <v>0</v>
      </c>
      <c r="U313" s="12">
        <v>0</v>
      </c>
      <c r="V313" s="12">
        <v>0</v>
      </c>
      <c r="W313" s="12">
        <v>1</v>
      </c>
      <c r="X313" s="12">
        <v>0</v>
      </c>
      <c r="Y313" s="12">
        <v>0</v>
      </c>
      <c r="Z313" s="12">
        <v>0</v>
      </c>
      <c r="AA313" s="12">
        <v>0</v>
      </c>
      <c r="AB313" s="12">
        <v>1</v>
      </c>
      <c r="AC313" s="12">
        <v>0</v>
      </c>
      <c r="AD313" s="12">
        <v>0</v>
      </c>
      <c r="AE313" s="12">
        <v>0</v>
      </c>
      <c r="AF313" s="12">
        <v>0</v>
      </c>
      <c r="AG313" s="12">
        <v>0</v>
      </c>
      <c r="AH313" s="12">
        <v>0</v>
      </c>
      <c r="AI313" s="12">
        <v>0</v>
      </c>
      <c r="AJ313" s="12">
        <v>0</v>
      </c>
      <c r="AK313" s="12">
        <v>0</v>
      </c>
      <c r="AL313" s="12" t="s">
        <v>3448</v>
      </c>
      <c r="AM313" s="7" t="s">
        <v>608</v>
      </c>
      <c r="AN313" s="7" t="s">
        <v>615</v>
      </c>
      <c r="AO313" s="7">
        <v>2000</v>
      </c>
      <c r="AP313" s="12" t="s">
        <v>3458</v>
      </c>
      <c r="AQ313" s="12">
        <v>1887</v>
      </c>
      <c r="AR313" s="12">
        <v>1</v>
      </c>
      <c r="AS313" s="12" t="s">
        <v>755</v>
      </c>
      <c r="AT313" s="7" t="s">
        <v>212</v>
      </c>
      <c r="AU313" s="12">
        <v>0</v>
      </c>
      <c r="AV313" s="12">
        <v>0</v>
      </c>
      <c r="AW313" s="12">
        <v>0</v>
      </c>
      <c r="AX313" s="12">
        <v>0</v>
      </c>
      <c r="AY313" s="7">
        <v>1</v>
      </c>
      <c r="AZ313" s="12">
        <v>1</v>
      </c>
      <c r="BA313" s="12">
        <v>1</v>
      </c>
      <c r="BB313" s="12">
        <v>1</v>
      </c>
      <c r="BC313" s="12">
        <v>1</v>
      </c>
      <c r="BD313" s="12">
        <v>1</v>
      </c>
      <c r="BE313" s="12">
        <v>1</v>
      </c>
      <c r="BF313" s="7" t="s">
        <v>772</v>
      </c>
      <c r="BG313" s="7" t="s">
        <v>2789</v>
      </c>
      <c r="BH313" s="7"/>
      <c r="BI313" s="12" t="s">
        <v>2816</v>
      </c>
      <c r="BJ313" s="12" t="s">
        <v>3460</v>
      </c>
      <c r="BK313" s="12" t="s">
        <v>3472</v>
      </c>
      <c r="BL313" s="12" t="s">
        <v>3482</v>
      </c>
      <c r="BM313" s="7" t="s">
        <v>788</v>
      </c>
      <c r="BN313" s="7"/>
      <c r="BO313" s="12"/>
      <c r="BP313" s="12" t="s">
        <v>4032</v>
      </c>
      <c r="BQ313" s="12">
        <f>CV313</f>
        <v>3.8496000000000002E-2</v>
      </c>
      <c r="BR313" s="12" t="s">
        <v>3527</v>
      </c>
      <c r="BS313" s="12">
        <v>9.6000000000000002E-2</v>
      </c>
      <c r="BT313" s="12"/>
      <c r="BU313" s="12">
        <f>EXP(BS313)</f>
        <v>1.1007590639939788</v>
      </c>
      <c r="BV313" s="12" t="s">
        <v>3416</v>
      </c>
      <c r="BW313" s="12" t="s">
        <v>1077</v>
      </c>
      <c r="BX313" s="12" t="s">
        <v>1077</v>
      </c>
      <c r="BY313" s="12">
        <f>BS313/CF313</f>
        <v>0.8</v>
      </c>
      <c r="BZ313" s="12" t="s">
        <v>4041</v>
      </c>
      <c r="CA313" s="12" t="s">
        <v>1077</v>
      </c>
      <c r="CB313" s="12" t="s">
        <v>1077</v>
      </c>
      <c r="CC313" s="12" t="s">
        <v>1077</v>
      </c>
      <c r="CD313" s="12" t="s">
        <v>1077</v>
      </c>
      <c r="CE313" s="12" t="s">
        <v>1077</v>
      </c>
      <c r="CF313" s="12">
        <v>0.12</v>
      </c>
      <c r="CG313" s="12"/>
      <c r="CH313" s="12">
        <f>BQ313/BY313</f>
        <v>4.8120000000000003E-2</v>
      </c>
      <c r="CI313" s="12" t="s">
        <v>3553</v>
      </c>
      <c r="CJ313" s="12">
        <v>0.436</v>
      </c>
      <c r="CK313" s="12" t="s">
        <v>1049</v>
      </c>
      <c r="CL313" s="12" t="s">
        <v>1077</v>
      </c>
      <c r="CM313" s="12" t="s">
        <v>1050</v>
      </c>
      <c r="CN313" s="12" t="s">
        <v>1077</v>
      </c>
      <c r="CO313" s="12" t="s">
        <v>1077</v>
      </c>
      <c r="CP313" s="12"/>
      <c r="CQ313" s="12"/>
      <c r="CR313" s="12"/>
      <c r="CS313" s="12" t="s">
        <v>1077</v>
      </c>
      <c r="CT313" s="12">
        <v>50.73</v>
      </c>
      <c r="CU313" s="12">
        <v>0.40100000000000002</v>
      </c>
      <c r="CV313" s="12">
        <f>BS313*CU313</f>
        <v>3.8496000000000002E-2</v>
      </c>
      <c r="CW313" s="12"/>
      <c r="CX313" s="57"/>
    </row>
    <row r="314" spans="1:102" ht="16.5" x14ac:dyDescent="0.35">
      <c r="A314" s="56">
        <v>65</v>
      </c>
      <c r="B314" s="12" t="s">
        <v>3754</v>
      </c>
      <c r="C314" s="12">
        <v>65.5</v>
      </c>
      <c r="D314" s="12" t="s">
        <v>2255</v>
      </c>
      <c r="E314" s="12" t="s">
        <v>435</v>
      </c>
      <c r="F314" s="12">
        <v>3</v>
      </c>
      <c r="G314" s="12" t="s">
        <v>349</v>
      </c>
      <c r="H314" s="12" t="s">
        <v>2804</v>
      </c>
      <c r="I314" s="12" t="s">
        <v>1285</v>
      </c>
      <c r="J314" s="12" t="s">
        <v>556</v>
      </c>
      <c r="K314" s="12" t="s">
        <v>562</v>
      </c>
      <c r="L314" s="12" t="s">
        <v>558</v>
      </c>
      <c r="M314" s="12" t="s">
        <v>3237</v>
      </c>
      <c r="N314" s="12" t="s">
        <v>3435</v>
      </c>
      <c r="O314" s="12" t="s">
        <v>3400</v>
      </c>
      <c r="P314" s="12" t="s">
        <v>3401</v>
      </c>
      <c r="Q314" s="12">
        <v>0</v>
      </c>
      <c r="R314" s="12">
        <v>0</v>
      </c>
      <c r="S314" s="12">
        <v>0</v>
      </c>
      <c r="T314" s="12">
        <v>0</v>
      </c>
      <c r="U314" s="12">
        <v>0</v>
      </c>
      <c r="V314" s="12">
        <v>0</v>
      </c>
      <c r="W314" s="12">
        <v>1</v>
      </c>
      <c r="X314" s="12">
        <v>0</v>
      </c>
      <c r="Y314" s="12">
        <v>0</v>
      </c>
      <c r="Z314" s="12">
        <v>0</v>
      </c>
      <c r="AA314" s="12">
        <v>0</v>
      </c>
      <c r="AB314" s="12">
        <v>0</v>
      </c>
      <c r="AC314" s="12">
        <v>1</v>
      </c>
      <c r="AD314" s="12">
        <v>0</v>
      </c>
      <c r="AE314" s="12">
        <v>0</v>
      </c>
      <c r="AF314" s="12">
        <v>0</v>
      </c>
      <c r="AG314" s="12">
        <v>0</v>
      </c>
      <c r="AH314" s="12">
        <v>0</v>
      </c>
      <c r="AI314" s="12">
        <v>0</v>
      </c>
      <c r="AJ314" s="12">
        <v>0</v>
      </c>
      <c r="AK314" s="12">
        <v>0</v>
      </c>
      <c r="AL314" s="12" t="s">
        <v>607</v>
      </c>
      <c r="AM314" s="7" t="s">
        <v>668</v>
      </c>
      <c r="AN314" s="7" t="s">
        <v>628</v>
      </c>
      <c r="AO314" s="7">
        <v>2010</v>
      </c>
      <c r="AP314" s="12" t="s">
        <v>3235</v>
      </c>
      <c r="AQ314" s="12">
        <v>473</v>
      </c>
      <c r="AR314" s="12">
        <v>1</v>
      </c>
      <c r="AS314" s="12" t="s">
        <v>555</v>
      </c>
      <c r="AT314" s="7" t="s">
        <v>212</v>
      </c>
      <c r="AU314" s="12">
        <v>1</v>
      </c>
      <c r="AV314" s="12">
        <v>0</v>
      </c>
      <c r="AW314" s="12">
        <v>0</v>
      </c>
      <c r="AX314" s="12">
        <v>0</v>
      </c>
      <c r="AY314" s="7">
        <v>1</v>
      </c>
      <c r="AZ314" s="12">
        <v>0</v>
      </c>
      <c r="BA314" s="12">
        <v>0</v>
      </c>
      <c r="BB314" s="12">
        <v>0</v>
      </c>
      <c r="BC314" s="12">
        <v>1</v>
      </c>
      <c r="BD314" s="12">
        <v>0</v>
      </c>
      <c r="BE314" s="12">
        <v>0</v>
      </c>
      <c r="BF314" s="7" t="s">
        <v>766</v>
      </c>
      <c r="BG314" s="7" t="s">
        <v>935</v>
      </c>
      <c r="BH314" s="7"/>
      <c r="BI314" s="7" t="s">
        <v>2807</v>
      </c>
      <c r="BJ314" s="12" t="s">
        <v>718</v>
      </c>
      <c r="BK314" s="12" t="s">
        <v>3463</v>
      </c>
      <c r="BL314" s="12" t="s">
        <v>3464</v>
      </c>
      <c r="BM314" s="7" t="s">
        <v>787</v>
      </c>
      <c r="BN314" s="7"/>
      <c r="BO314" s="12"/>
      <c r="BP314" s="12" t="s">
        <v>3545</v>
      </c>
      <c r="BQ314" s="12">
        <v>2.1329999999999998E-2</v>
      </c>
      <c r="BR314" s="12" t="s">
        <v>3513</v>
      </c>
      <c r="BS314" s="12">
        <v>1.1850000000000001</v>
      </c>
      <c r="BT314" s="12"/>
      <c r="BU314" s="12"/>
      <c r="BV314" s="12" t="s">
        <v>1077</v>
      </c>
      <c r="BW314" s="12" t="s">
        <v>1077</v>
      </c>
      <c r="BX314" s="12" t="s">
        <v>1077</v>
      </c>
      <c r="BY314" s="12">
        <v>0.84</v>
      </c>
      <c r="BZ314" s="12"/>
      <c r="CA314" s="12" t="s">
        <v>1077</v>
      </c>
      <c r="CB314" s="12" t="s">
        <v>1077</v>
      </c>
      <c r="CC314" s="12" t="s">
        <v>1077</v>
      </c>
      <c r="CD314" s="12" t="s">
        <v>1077</v>
      </c>
      <c r="CE314" s="12" t="s">
        <v>1077</v>
      </c>
      <c r="CF314" s="12"/>
      <c r="CG314" s="12"/>
      <c r="CH314" s="12">
        <f>BQ314/BY314</f>
        <v>2.5392857142857141E-2</v>
      </c>
      <c r="CI314" s="12" t="s">
        <v>3553</v>
      </c>
      <c r="CJ314" s="12">
        <v>0.25800000000000001</v>
      </c>
      <c r="CK314" s="12" t="s">
        <v>3824</v>
      </c>
      <c r="CL314" s="12" t="s">
        <v>1077</v>
      </c>
      <c r="CM314" s="12" t="s">
        <v>1077</v>
      </c>
      <c r="CN314" s="12">
        <v>2.11</v>
      </c>
      <c r="CO314" s="12" t="s">
        <v>1043</v>
      </c>
      <c r="CP314" s="12">
        <v>1</v>
      </c>
      <c r="CQ314" s="12">
        <v>17</v>
      </c>
      <c r="CR314" s="12">
        <v>1</v>
      </c>
      <c r="CS314" s="12">
        <v>455</v>
      </c>
      <c r="CT314" s="12">
        <v>9.3689999999999998</v>
      </c>
      <c r="CU314" s="12">
        <v>1.7999999999999999E-2</v>
      </c>
      <c r="CV314" s="12">
        <f>BS314*(CU314)</f>
        <v>2.1329999999999998E-2</v>
      </c>
      <c r="CW314" s="12"/>
      <c r="CX314" s="57"/>
    </row>
    <row r="315" spans="1:102" ht="16.5" x14ac:dyDescent="0.35">
      <c r="A315" s="56">
        <v>138</v>
      </c>
      <c r="B315" s="12" t="s">
        <v>3153</v>
      </c>
      <c r="C315" s="12">
        <v>138.1</v>
      </c>
      <c r="D315" s="12" t="s">
        <v>2943</v>
      </c>
      <c r="E315" s="12" t="s">
        <v>3014</v>
      </c>
      <c r="F315" s="12">
        <v>3</v>
      </c>
      <c r="G315" s="12" t="s">
        <v>349</v>
      </c>
      <c r="H315" s="12" t="s">
        <v>2804</v>
      </c>
      <c r="I315" s="12" t="s">
        <v>1285</v>
      </c>
      <c r="J315" s="12" t="s">
        <v>1158</v>
      </c>
      <c r="K315" s="12"/>
      <c r="L315" s="12" t="s">
        <v>558</v>
      </c>
      <c r="M315" s="12" t="s">
        <v>3261</v>
      </c>
      <c r="N315" s="12" t="s">
        <v>3435</v>
      </c>
      <c r="O315" s="12" t="s">
        <v>3400</v>
      </c>
      <c r="P315" s="12" t="s">
        <v>3402</v>
      </c>
      <c r="Q315" s="12">
        <v>1</v>
      </c>
      <c r="R315" s="12">
        <v>0</v>
      </c>
      <c r="S315" s="12">
        <v>0</v>
      </c>
      <c r="T315" s="12">
        <v>0</v>
      </c>
      <c r="U315" s="12">
        <v>0</v>
      </c>
      <c r="V315" s="12">
        <v>0</v>
      </c>
      <c r="W315" s="12">
        <v>0</v>
      </c>
      <c r="X315" s="12">
        <v>0</v>
      </c>
      <c r="Y315" s="12">
        <v>0</v>
      </c>
      <c r="Z315" s="12">
        <v>0</v>
      </c>
      <c r="AA315" s="12">
        <v>0</v>
      </c>
      <c r="AB315" s="12">
        <v>0</v>
      </c>
      <c r="AC315" s="12">
        <v>1</v>
      </c>
      <c r="AD315" s="12">
        <v>0</v>
      </c>
      <c r="AE315" s="12">
        <v>0</v>
      </c>
      <c r="AF315" s="12">
        <v>0</v>
      </c>
      <c r="AG315" s="12">
        <v>0</v>
      </c>
      <c r="AH315" s="12">
        <v>0</v>
      </c>
      <c r="AI315" s="12">
        <v>0</v>
      </c>
      <c r="AJ315" s="12">
        <v>0</v>
      </c>
      <c r="AK315" s="12">
        <v>0</v>
      </c>
      <c r="AL315" s="12" t="s">
        <v>723</v>
      </c>
      <c r="AM315" s="12" t="s">
        <v>3081</v>
      </c>
      <c r="AN315" s="12" t="s">
        <v>3085</v>
      </c>
      <c r="AO315" s="12">
        <v>2012</v>
      </c>
      <c r="AP315" s="12" t="s">
        <v>3235</v>
      </c>
      <c r="AQ315" s="12">
        <v>24</v>
      </c>
      <c r="AR315" s="12">
        <v>1</v>
      </c>
      <c r="AS315" s="12" t="s">
        <v>555</v>
      </c>
      <c r="AT315" s="12" t="s">
        <v>349</v>
      </c>
      <c r="AU315" s="12">
        <v>0</v>
      </c>
      <c r="AV315" s="12">
        <v>0</v>
      </c>
      <c r="AW315" s="12">
        <v>0</v>
      </c>
      <c r="AX315" s="12">
        <v>0</v>
      </c>
      <c r="AY315" s="7">
        <v>0</v>
      </c>
      <c r="AZ315" s="12">
        <v>0</v>
      </c>
      <c r="BA315" s="12">
        <v>0</v>
      </c>
      <c r="BB315" s="12">
        <v>0</v>
      </c>
      <c r="BC315" s="12">
        <v>0</v>
      </c>
      <c r="BD315" s="12">
        <v>0</v>
      </c>
      <c r="BE315" s="12">
        <v>0</v>
      </c>
      <c r="BF315" s="12" t="s">
        <v>772</v>
      </c>
      <c r="BG315" s="12" t="s">
        <v>3055</v>
      </c>
      <c r="BH315" s="12"/>
      <c r="BI315" s="12" t="s">
        <v>2814</v>
      </c>
      <c r="BJ315" s="12" t="s">
        <v>718</v>
      </c>
      <c r="BK315" s="12" t="s">
        <v>3463</v>
      </c>
      <c r="BL315" s="12" t="s">
        <v>3481</v>
      </c>
      <c r="BM315" s="12" t="s">
        <v>787</v>
      </c>
      <c r="BN315" s="7"/>
      <c r="BO315" s="12"/>
      <c r="BP315" s="12"/>
      <c r="BQ315" s="12"/>
      <c r="BR315" s="12"/>
      <c r="BS315" s="12">
        <v>0.13800000000000001</v>
      </c>
      <c r="BT315" s="12"/>
      <c r="BU315" s="12"/>
      <c r="BV315" s="12"/>
      <c r="BW315" s="12"/>
      <c r="BX315" s="12"/>
      <c r="BY315" s="12">
        <v>0.86799999999999999</v>
      </c>
      <c r="BZ315" s="12"/>
      <c r="CA315" s="12"/>
      <c r="CB315" s="12"/>
      <c r="CC315" s="12"/>
      <c r="CD315" s="12"/>
      <c r="CE315" s="12">
        <v>0.39500000000000002</v>
      </c>
      <c r="CF315" s="12">
        <v>11069.826999999999</v>
      </c>
      <c r="CG315" s="12"/>
      <c r="CH315" s="12"/>
      <c r="CI315" s="12"/>
      <c r="CJ315" s="12">
        <v>0.5</v>
      </c>
      <c r="CK315" s="12" t="s">
        <v>3824</v>
      </c>
      <c r="CL315" s="12"/>
      <c r="CM315" s="12"/>
      <c r="CN315" s="12"/>
      <c r="CO315" s="12"/>
      <c r="CP315" s="12">
        <v>1</v>
      </c>
      <c r="CQ315" s="12">
        <v>2</v>
      </c>
      <c r="CR315" s="12">
        <v>1</v>
      </c>
      <c r="CS315" s="12">
        <f>AQ315-(CP315*CQ315)-CR315</f>
        <v>21</v>
      </c>
      <c r="CT315" s="12"/>
      <c r="CU315" s="12"/>
      <c r="CV315" s="12"/>
      <c r="CW315" s="12"/>
      <c r="CX315" s="57"/>
    </row>
    <row r="316" spans="1:102" ht="16.5" x14ac:dyDescent="0.35">
      <c r="A316" s="56">
        <v>65</v>
      </c>
      <c r="B316" s="12" t="s">
        <v>3754</v>
      </c>
      <c r="C316" s="12">
        <v>65.5</v>
      </c>
      <c r="D316" s="12" t="s">
        <v>2254</v>
      </c>
      <c r="E316" s="12" t="s">
        <v>435</v>
      </c>
      <c r="F316" s="12">
        <v>3</v>
      </c>
      <c r="G316" s="12" t="s">
        <v>212</v>
      </c>
      <c r="H316" s="12" t="s">
        <v>2804</v>
      </c>
      <c r="I316" s="12" t="s">
        <v>212</v>
      </c>
      <c r="J316" s="12" t="s">
        <v>556</v>
      </c>
      <c r="K316" s="12" t="s">
        <v>562</v>
      </c>
      <c r="L316" s="12" t="s">
        <v>558</v>
      </c>
      <c r="M316" s="12" t="s">
        <v>3237</v>
      </c>
      <c r="N316" s="12" t="s">
        <v>3435</v>
      </c>
      <c r="O316" s="12" t="s">
        <v>3400</v>
      </c>
      <c r="P316" s="12" t="s">
        <v>3401</v>
      </c>
      <c r="Q316" s="12">
        <v>0</v>
      </c>
      <c r="R316" s="12">
        <v>0</v>
      </c>
      <c r="S316" s="12">
        <v>0</v>
      </c>
      <c r="T316" s="12">
        <v>0</v>
      </c>
      <c r="U316" s="12">
        <v>0</v>
      </c>
      <c r="V316" s="12">
        <v>0</v>
      </c>
      <c r="W316" s="12">
        <v>1</v>
      </c>
      <c r="X316" s="12">
        <v>0</v>
      </c>
      <c r="Y316" s="12">
        <v>0</v>
      </c>
      <c r="Z316" s="12">
        <v>0</v>
      </c>
      <c r="AA316" s="12">
        <v>0</v>
      </c>
      <c r="AB316" s="12">
        <v>0</v>
      </c>
      <c r="AC316" s="12">
        <v>1</v>
      </c>
      <c r="AD316" s="12">
        <v>0</v>
      </c>
      <c r="AE316" s="12">
        <v>0</v>
      </c>
      <c r="AF316" s="12">
        <v>0</v>
      </c>
      <c r="AG316" s="12">
        <v>0</v>
      </c>
      <c r="AH316" s="12">
        <v>0</v>
      </c>
      <c r="AI316" s="12">
        <v>0</v>
      </c>
      <c r="AJ316" s="12">
        <v>0</v>
      </c>
      <c r="AK316" s="12">
        <v>0</v>
      </c>
      <c r="AL316" s="12" t="s">
        <v>607</v>
      </c>
      <c r="AM316" s="7" t="s">
        <v>668</v>
      </c>
      <c r="AN316" s="7" t="s">
        <v>628</v>
      </c>
      <c r="AO316" s="7">
        <v>2010</v>
      </c>
      <c r="AP316" s="12" t="s">
        <v>3235</v>
      </c>
      <c r="AQ316" s="12">
        <v>473</v>
      </c>
      <c r="AR316" s="12">
        <v>1</v>
      </c>
      <c r="AS316" s="12" t="s">
        <v>555</v>
      </c>
      <c r="AT316" s="7" t="s">
        <v>212</v>
      </c>
      <c r="AU316" s="12">
        <v>1</v>
      </c>
      <c r="AV316" s="12">
        <v>0</v>
      </c>
      <c r="AW316" s="12">
        <v>0</v>
      </c>
      <c r="AX316" s="12">
        <v>0</v>
      </c>
      <c r="AY316" s="7">
        <v>1</v>
      </c>
      <c r="AZ316" s="12">
        <v>0</v>
      </c>
      <c r="BA316" s="12">
        <v>0</v>
      </c>
      <c r="BB316" s="12">
        <v>0</v>
      </c>
      <c r="BC316" s="12">
        <v>1</v>
      </c>
      <c r="BD316" s="12">
        <v>0</v>
      </c>
      <c r="BE316" s="12">
        <v>0</v>
      </c>
      <c r="BF316" s="7" t="s">
        <v>766</v>
      </c>
      <c r="BG316" s="7" t="s">
        <v>162</v>
      </c>
      <c r="BH316" s="7"/>
      <c r="BI316" s="7" t="s">
        <v>2807</v>
      </c>
      <c r="BJ316" s="12" t="s">
        <v>718</v>
      </c>
      <c r="BK316" s="12" t="s">
        <v>3463</v>
      </c>
      <c r="BL316" s="12" t="s">
        <v>3464</v>
      </c>
      <c r="BM316" s="7" t="s">
        <v>787</v>
      </c>
      <c r="BN316" s="7"/>
      <c r="BO316" s="12"/>
      <c r="BP316" s="12" t="s">
        <v>3542</v>
      </c>
      <c r="BQ316" s="12">
        <v>3.2669999999999998E-2</v>
      </c>
      <c r="BR316" s="12" t="s">
        <v>3513</v>
      </c>
      <c r="BS316" s="12">
        <v>0.36299999999999999</v>
      </c>
      <c r="BT316" s="12"/>
      <c r="BU316" s="12"/>
      <c r="BV316" s="12" t="s">
        <v>1077</v>
      </c>
      <c r="BW316" s="12" t="s">
        <v>1077</v>
      </c>
      <c r="BX316" s="12" t="s">
        <v>1077</v>
      </c>
      <c r="BY316" s="12">
        <v>0.87</v>
      </c>
      <c r="BZ316" s="12"/>
      <c r="CA316" s="12" t="s">
        <v>1077</v>
      </c>
      <c r="CB316" s="12" t="s">
        <v>1077</v>
      </c>
      <c r="CC316" s="12" t="s">
        <v>1077</v>
      </c>
      <c r="CD316" s="12" t="s">
        <v>1077</v>
      </c>
      <c r="CE316" s="12">
        <v>0.1</v>
      </c>
      <c r="CF316" s="12"/>
      <c r="CG316" s="12"/>
      <c r="CH316" s="12">
        <f>BQ316/BY316</f>
        <v>3.7551724137931029E-2</v>
      </c>
      <c r="CI316" s="12" t="s">
        <v>3553</v>
      </c>
      <c r="CJ316" s="12">
        <v>0.25800000000000001</v>
      </c>
      <c r="CK316" s="12" t="s">
        <v>3824</v>
      </c>
      <c r="CL316" s="12" t="s">
        <v>1077</v>
      </c>
      <c r="CM316" s="12" t="s">
        <v>1077</v>
      </c>
      <c r="CN316" s="12">
        <v>2.11</v>
      </c>
      <c r="CO316" s="12" t="s">
        <v>1043</v>
      </c>
      <c r="CP316" s="12">
        <v>1</v>
      </c>
      <c r="CQ316" s="12">
        <v>17</v>
      </c>
      <c r="CR316" s="12">
        <v>1</v>
      </c>
      <c r="CS316" s="12">
        <v>455</v>
      </c>
      <c r="CT316" s="12">
        <v>9.3689999999999998</v>
      </c>
      <c r="CU316" s="12">
        <v>0.09</v>
      </c>
      <c r="CV316" s="12">
        <f>BS316*(CU316)</f>
        <v>3.2669999999999998E-2</v>
      </c>
      <c r="CW316" s="12"/>
      <c r="CX316" s="57"/>
    </row>
    <row r="317" spans="1:102" ht="16.5" x14ac:dyDescent="0.35">
      <c r="A317" s="56">
        <v>15</v>
      </c>
      <c r="B317" s="12" t="s">
        <v>3706</v>
      </c>
      <c r="C317" s="12">
        <v>15.29</v>
      </c>
      <c r="D317" s="12" t="s">
        <v>1727</v>
      </c>
      <c r="E317" s="12" t="s">
        <v>309</v>
      </c>
      <c r="F317" s="12">
        <v>3</v>
      </c>
      <c r="G317" s="12" t="s">
        <v>349</v>
      </c>
      <c r="H317" s="12" t="s">
        <v>2804</v>
      </c>
      <c r="I317" s="12" t="s">
        <v>1285</v>
      </c>
      <c r="J317" s="12" t="s">
        <v>556</v>
      </c>
      <c r="K317" s="12" t="s">
        <v>564</v>
      </c>
      <c r="L317" s="12" t="s">
        <v>558</v>
      </c>
      <c r="M317" s="12" t="s">
        <v>3164</v>
      </c>
      <c r="N317" s="12"/>
      <c r="O317" s="12" t="s">
        <v>3400</v>
      </c>
      <c r="P317" s="12" t="s">
        <v>3403</v>
      </c>
      <c r="Q317" s="12">
        <v>1</v>
      </c>
      <c r="R317" s="12">
        <v>0</v>
      </c>
      <c r="S317" s="12">
        <v>0</v>
      </c>
      <c r="T317" s="12">
        <v>0</v>
      </c>
      <c r="U317" s="12">
        <v>0</v>
      </c>
      <c r="V317" s="12">
        <v>0</v>
      </c>
      <c r="W317" s="12">
        <v>0</v>
      </c>
      <c r="X317" s="12">
        <v>0</v>
      </c>
      <c r="Y317" s="12">
        <v>0</v>
      </c>
      <c r="Z317" s="12">
        <v>0</v>
      </c>
      <c r="AA317" s="12">
        <v>0</v>
      </c>
      <c r="AB317" s="12">
        <v>1</v>
      </c>
      <c r="AC317" s="12">
        <v>0</v>
      </c>
      <c r="AD317" s="12">
        <v>0</v>
      </c>
      <c r="AE317" s="12">
        <v>0</v>
      </c>
      <c r="AF317" s="12">
        <v>0</v>
      </c>
      <c r="AG317" s="12">
        <v>0</v>
      </c>
      <c r="AH317" s="12">
        <v>0</v>
      </c>
      <c r="AI317" s="12">
        <v>0</v>
      </c>
      <c r="AJ317" s="12">
        <v>0</v>
      </c>
      <c r="AK317" s="12">
        <v>0</v>
      </c>
      <c r="AL317" s="12" t="s">
        <v>3448</v>
      </c>
      <c r="AM317" s="7" t="s">
        <v>608</v>
      </c>
      <c r="AN317" s="7" t="s">
        <v>635</v>
      </c>
      <c r="AO317" s="7">
        <v>2000</v>
      </c>
      <c r="AP317" s="12" t="s">
        <v>3458</v>
      </c>
      <c r="AQ317" s="12">
        <v>583</v>
      </c>
      <c r="AR317" s="12">
        <v>2</v>
      </c>
      <c r="AS317" s="12" t="s">
        <v>755</v>
      </c>
      <c r="AT317" s="7" t="s">
        <v>349</v>
      </c>
      <c r="AU317" s="12">
        <v>0</v>
      </c>
      <c r="AV317" s="12">
        <v>0</v>
      </c>
      <c r="AW317" s="12">
        <v>0</v>
      </c>
      <c r="AX317" s="12">
        <v>0</v>
      </c>
      <c r="AY317" s="7">
        <v>0</v>
      </c>
      <c r="AZ317" s="12">
        <v>0</v>
      </c>
      <c r="BA317" s="12">
        <v>1</v>
      </c>
      <c r="BB317" s="12">
        <v>1</v>
      </c>
      <c r="BC317" s="12">
        <v>0</v>
      </c>
      <c r="BD317" s="12">
        <v>0</v>
      </c>
      <c r="BE317" s="12">
        <v>0</v>
      </c>
      <c r="BF317" s="7" t="s">
        <v>3259</v>
      </c>
      <c r="BG317" s="7" t="s">
        <v>804</v>
      </c>
      <c r="BH317" s="7">
        <v>1</v>
      </c>
      <c r="BI317" s="7" t="s">
        <v>3253</v>
      </c>
      <c r="BJ317" s="12" t="s">
        <v>3460</v>
      </c>
      <c r="BK317" s="12" t="s">
        <v>3472</v>
      </c>
      <c r="BL317" s="12" t="s">
        <v>3474</v>
      </c>
      <c r="BM317" s="7" t="s">
        <v>787</v>
      </c>
      <c r="BN317" s="7"/>
      <c r="BO317" s="12"/>
      <c r="BP317" s="12"/>
      <c r="BQ317" s="12"/>
      <c r="BR317" s="12" t="s">
        <v>1077</v>
      </c>
      <c r="BS317" s="12">
        <v>7.665</v>
      </c>
      <c r="BT317" s="12"/>
      <c r="BU317" s="12"/>
      <c r="BV317" s="12" t="s">
        <v>1077</v>
      </c>
      <c r="BW317" s="12" t="s">
        <v>1077</v>
      </c>
      <c r="BX317" s="12" t="s">
        <v>1077</v>
      </c>
      <c r="BY317" s="12">
        <v>0.89</v>
      </c>
      <c r="BZ317" s="12"/>
      <c r="CA317" s="12" t="s">
        <v>1077</v>
      </c>
      <c r="CB317" s="12" t="s">
        <v>1077</v>
      </c>
      <c r="CC317" s="12" t="s">
        <v>1077</v>
      </c>
      <c r="CD317" s="12" t="s">
        <v>1077</v>
      </c>
      <c r="CE317" s="12" t="s">
        <v>1077</v>
      </c>
      <c r="CF317" s="12"/>
      <c r="CG317" s="12"/>
      <c r="CH317" s="12"/>
      <c r="CI317" s="12"/>
      <c r="CJ317" s="12">
        <v>0.112</v>
      </c>
      <c r="CK317" s="12" t="s">
        <v>3828</v>
      </c>
      <c r="CL317" s="12" t="s">
        <v>1077</v>
      </c>
      <c r="CM317" s="12" t="s">
        <v>1077</v>
      </c>
      <c r="CN317" s="12" t="s">
        <v>1077</v>
      </c>
      <c r="CO317" s="12" t="s">
        <v>1077</v>
      </c>
      <c r="CP317" s="12">
        <v>1</v>
      </c>
      <c r="CQ317" s="12">
        <v>16</v>
      </c>
      <c r="CR317" s="12">
        <v>1</v>
      </c>
      <c r="CS317" s="12">
        <v>566</v>
      </c>
      <c r="CT317" s="12" t="s">
        <v>1077</v>
      </c>
      <c r="CU317" s="12">
        <v>4.8716605552645363E-2</v>
      </c>
      <c r="CV317" s="12"/>
      <c r="CW317" s="12"/>
      <c r="CX317" s="57"/>
    </row>
    <row r="318" spans="1:102" ht="16.5" x14ac:dyDescent="0.35">
      <c r="A318" s="56">
        <v>65</v>
      </c>
      <c r="B318" s="12" t="s">
        <v>3754</v>
      </c>
      <c r="C318" s="12">
        <v>65.3</v>
      </c>
      <c r="D318" s="12" t="s">
        <v>2288</v>
      </c>
      <c r="E318" s="12" t="s">
        <v>432</v>
      </c>
      <c r="F318" s="12">
        <v>3</v>
      </c>
      <c r="G318" s="12" t="s">
        <v>349</v>
      </c>
      <c r="H318" s="12" t="s">
        <v>2804</v>
      </c>
      <c r="I318" s="12" t="s">
        <v>1285</v>
      </c>
      <c r="J318" s="12" t="s">
        <v>556</v>
      </c>
      <c r="K318" s="12" t="s">
        <v>562</v>
      </c>
      <c r="L318" s="12" t="s">
        <v>558</v>
      </c>
      <c r="M318" s="12" t="s">
        <v>3237</v>
      </c>
      <c r="N318" s="12" t="s">
        <v>3435</v>
      </c>
      <c r="O318" s="12" t="s">
        <v>3400</v>
      </c>
      <c r="P318" s="12" t="s">
        <v>3401</v>
      </c>
      <c r="Q318" s="12">
        <v>0</v>
      </c>
      <c r="R318" s="12">
        <v>0</v>
      </c>
      <c r="S318" s="12">
        <v>0</v>
      </c>
      <c r="T318" s="12">
        <v>0</v>
      </c>
      <c r="U318" s="12">
        <v>0</v>
      </c>
      <c r="V318" s="12">
        <v>0</v>
      </c>
      <c r="W318" s="12">
        <v>1</v>
      </c>
      <c r="X318" s="12">
        <v>0</v>
      </c>
      <c r="Y318" s="12">
        <v>0</v>
      </c>
      <c r="Z318" s="12">
        <v>0</v>
      </c>
      <c r="AA318" s="12">
        <v>0</v>
      </c>
      <c r="AB318" s="12">
        <v>0</v>
      </c>
      <c r="AC318" s="12">
        <v>1</v>
      </c>
      <c r="AD318" s="12">
        <v>0</v>
      </c>
      <c r="AE318" s="12">
        <v>0</v>
      </c>
      <c r="AF318" s="12">
        <v>0</v>
      </c>
      <c r="AG318" s="12">
        <v>0</v>
      </c>
      <c r="AH318" s="12">
        <v>0</v>
      </c>
      <c r="AI318" s="12">
        <v>0</v>
      </c>
      <c r="AJ318" s="12">
        <v>0</v>
      </c>
      <c r="AK318" s="12">
        <v>0</v>
      </c>
      <c r="AL318" s="12" t="s">
        <v>607</v>
      </c>
      <c r="AM318" s="7" t="s">
        <v>668</v>
      </c>
      <c r="AN318" s="7" t="s">
        <v>628</v>
      </c>
      <c r="AO318" s="7">
        <v>2010</v>
      </c>
      <c r="AP318" s="12" t="s">
        <v>3235</v>
      </c>
      <c r="AQ318" s="12">
        <v>473</v>
      </c>
      <c r="AR318" s="12">
        <v>1</v>
      </c>
      <c r="AS318" s="12" t="s">
        <v>555</v>
      </c>
      <c r="AT318" s="7" t="s">
        <v>212</v>
      </c>
      <c r="AU318" s="12">
        <v>1</v>
      </c>
      <c r="AV318" s="12">
        <v>0</v>
      </c>
      <c r="AW318" s="12">
        <v>0</v>
      </c>
      <c r="AX318" s="12">
        <v>0</v>
      </c>
      <c r="AY318" s="7">
        <v>1</v>
      </c>
      <c r="AZ318" s="12">
        <v>0</v>
      </c>
      <c r="BA318" s="12">
        <v>0</v>
      </c>
      <c r="BB318" s="12">
        <v>0</v>
      </c>
      <c r="BC318" s="12">
        <v>1</v>
      </c>
      <c r="BD318" s="12">
        <v>0</v>
      </c>
      <c r="BE318" s="12">
        <v>0</v>
      </c>
      <c r="BF318" s="7" t="s">
        <v>772</v>
      </c>
      <c r="BG318" s="7" t="s">
        <v>2782</v>
      </c>
      <c r="BH318" s="7"/>
      <c r="BI318" s="7" t="s">
        <v>2815</v>
      </c>
      <c r="BJ318" s="12" t="s">
        <v>718</v>
      </c>
      <c r="BK318" s="12" t="s">
        <v>3463</v>
      </c>
      <c r="BL318" s="12" t="s">
        <v>3481</v>
      </c>
      <c r="BM318" s="7" t="s">
        <v>787</v>
      </c>
      <c r="BN318" s="7"/>
      <c r="BO318" s="12"/>
      <c r="BP318" s="12" t="s">
        <v>3545</v>
      </c>
      <c r="BQ318" s="12">
        <v>0.113373</v>
      </c>
      <c r="BR318" s="12" t="s">
        <v>3513</v>
      </c>
      <c r="BS318" s="12">
        <v>0.221</v>
      </c>
      <c r="BT318" s="12"/>
      <c r="BU318" s="12"/>
      <c r="BV318" s="12" t="s">
        <v>1077</v>
      </c>
      <c r="BW318" s="12" t="s">
        <v>1077</v>
      </c>
      <c r="BX318" s="12" t="s">
        <v>1077</v>
      </c>
      <c r="BY318" s="12">
        <v>0.9</v>
      </c>
      <c r="BZ318" s="12"/>
      <c r="CA318" s="12" t="s">
        <v>1077</v>
      </c>
      <c r="CB318" s="12" t="s">
        <v>1077</v>
      </c>
      <c r="CC318" s="12" t="s">
        <v>1077</v>
      </c>
      <c r="CD318" s="12" t="s">
        <v>1077</v>
      </c>
      <c r="CE318" s="12" t="s">
        <v>1077</v>
      </c>
      <c r="CF318" s="12"/>
      <c r="CG318" s="12"/>
      <c r="CH318" s="12">
        <f>BQ318/BY318</f>
        <v>0.12597</v>
      </c>
      <c r="CI318" s="12" t="s">
        <v>3553</v>
      </c>
      <c r="CJ318" s="12">
        <v>0.379</v>
      </c>
      <c r="CK318" s="12" t="s">
        <v>3824</v>
      </c>
      <c r="CL318" s="12" t="s">
        <v>1077</v>
      </c>
      <c r="CM318" s="12" t="s">
        <v>1077</v>
      </c>
      <c r="CN318" s="12">
        <v>2.63</v>
      </c>
      <c r="CO318" s="12" t="s">
        <v>1043</v>
      </c>
      <c r="CP318" s="12">
        <v>1</v>
      </c>
      <c r="CQ318" s="12">
        <v>18</v>
      </c>
      <c r="CR318" s="12">
        <v>1</v>
      </c>
      <c r="CS318" s="12">
        <v>454</v>
      </c>
      <c r="CT318" s="12">
        <v>9.3689999999999998</v>
      </c>
      <c r="CU318" s="12">
        <v>0.51300000000000001</v>
      </c>
      <c r="CV318" s="12">
        <f>BS318*CU318</f>
        <v>0.113373</v>
      </c>
      <c r="CW318" s="12"/>
      <c r="CX318" s="57"/>
    </row>
    <row r="319" spans="1:102" ht="16.5" x14ac:dyDescent="0.35">
      <c r="A319" s="56">
        <v>65</v>
      </c>
      <c r="B319" s="12" t="s">
        <v>3754</v>
      </c>
      <c r="C319" s="12">
        <v>65.400000000000006</v>
      </c>
      <c r="D319" s="12" t="s">
        <v>2253</v>
      </c>
      <c r="E319" s="12" t="s">
        <v>433</v>
      </c>
      <c r="F319" s="12">
        <v>3</v>
      </c>
      <c r="G319" s="12" t="s">
        <v>349</v>
      </c>
      <c r="H319" s="12" t="s">
        <v>2804</v>
      </c>
      <c r="I319" s="12" t="s">
        <v>1285</v>
      </c>
      <c r="J319" s="12" t="s">
        <v>556</v>
      </c>
      <c r="K319" s="12" t="s">
        <v>562</v>
      </c>
      <c r="L319" s="12" t="s">
        <v>558</v>
      </c>
      <c r="M319" s="12" t="s">
        <v>3237</v>
      </c>
      <c r="N319" s="12" t="s">
        <v>3435</v>
      </c>
      <c r="O319" s="12" t="s">
        <v>3400</v>
      </c>
      <c r="P319" s="12" t="s">
        <v>3401</v>
      </c>
      <c r="Q319" s="12">
        <v>0</v>
      </c>
      <c r="R319" s="12">
        <v>0</v>
      </c>
      <c r="S319" s="12">
        <v>0</v>
      </c>
      <c r="T319" s="12">
        <v>0</v>
      </c>
      <c r="U319" s="12">
        <v>0</v>
      </c>
      <c r="V319" s="12">
        <v>0</v>
      </c>
      <c r="W319" s="12">
        <v>1</v>
      </c>
      <c r="X319" s="12">
        <v>0</v>
      </c>
      <c r="Y319" s="12">
        <v>0</v>
      </c>
      <c r="Z319" s="12">
        <v>0</v>
      </c>
      <c r="AA319" s="12">
        <v>0</v>
      </c>
      <c r="AB319" s="12">
        <v>0</v>
      </c>
      <c r="AC319" s="12">
        <v>1</v>
      </c>
      <c r="AD319" s="12">
        <v>0</v>
      </c>
      <c r="AE319" s="12">
        <v>0</v>
      </c>
      <c r="AF319" s="12">
        <v>0</v>
      </c>
      <c r="AG319" s="12">
        <v>0</v>
      </c>
      <c r="AH319" s="12">
        <v>0</v>
      </c>
      <c r="AI319" s="12">
        <v>0</v>
      </c>
      <c r="AJ319" s="12">
        <v>0</v>
      </c>
      <c r="AK319" s="12">
        <v>0</v>
      </c>
      <c r="AL319" s="12" t="s">
        <v>607</v>
      </c>
      <c r="AM319" s="7" t="s">
        <v>668</v>
      </c>
      <c r="AN319" s="7" t="s">
        <v>628</v>
      </c>
      <c r="AO319" s="7">
        <v>2010</v>
      </c>
      <c r="AP319" s="12" t="s">
        <v>3235</v>
      </c>
      <c r="AQ319" s="12">
        <v>473</v>
      </c>
      <c r="AR319" s="12">
        <v>1</v>
      </c>
      <c r="AS319" s="12" t="s">
        <v>555</v>
      </c>
      <c r="AT319" s="7" t="s">
        <v>212</v>
      </c>
      <c r="AU319" s="12">
        <v>1</v>
      </c>
      <c r="AV319" s="12">
        <v>0</v>
      </c>
      <c r="AW319" s="12">
        <v>0</v>
      </c>
      <c r="AX319" s="12">
        <v>0</v>
      </c>
      <c r="AY319" s="7">
        <v>1</v>
      </c>
      <c r="AZ319" s="12">
        <v>0</v>
      </c>
      <c r="BA319" s="12">
        <v>0</v>
      </c>
      <c r="BB319" s="12">
        <v>0</v>
      </c>
      <c r="BC319" s="12">
        <v>1</v>
      </c>
      <c r="BD319" s="12">
        <v>0</v>
      </c>
      <c r="BE319" s="12">
        <v>0</v>
      </c>
      <c r="BF319" s="7" t="s">
        <v>766</v>
      </c>
      <c r="BG319" s="7" t="s">
        <v>935</v>
      </c>
      <c r="BH319" s="7"/>
      <c r="BI319" s="7" t="s">
        <v>2807</v>
      </c>
      <c r="BJ319" s="12" t="s">
        <v>718</v>
      </c>
      <c r="BK319" s="12" t="s">
        <v>3463</v>
      </c>
      <c r="BL319" s="12" t="s">
        <v>3464</v>
      </c>
      <c r="BM319" s="7" t="s">
        <v>787</v>
      </c>
      <c r="BN319" s="7"/>
      <c r="BO319" s="12"/>
      <c r="BP319" s="12" t="s">
        <v>3545</v>
      </c>
      <c r="BQ319" s="12">
        <v>3.4383999999999998E-2</v>
      </c>
      <c r="BR319" s="12" t="s">
        <v>3513</v>
      </c>
      <c r="BS319" s="12">
        <v>1.228</v>
      </c>
      <c r="BT319" s="12"/>
      <c r="BU319" s="12"/>
      <c r="BV319" s="12" t="s">
        <v>1077</v>
      </c>
      <c r="BW319" s="12" t="s">
        <v>1077</v>
      </c>
      <c r="BX319" s="12" t="s">
        <v>1077</v>
      </c>
      <c r="BY319" s="12">
        <v>0.9</v>
      </c>
      <c r="BZ319" s="12"/>
      <c r="CA319" s="12" t="s">
        <v>1077</v>
      </c>
      <c r="CB319" s="12" t="s">
        <v>1077</v>
      </c>
      <c r="CC319" s="12" t="s">
        <v>1077</v>
      </c>
      <c r="CD319" s="12" t="s">
        <v>1077</v>
      </c>
      <c r="CE319" s="12" t="s">
        <v>1077</v>
      </c>
      <c r="CF319" s="12"/>
      <c r="CG319" s="12"/>
      <c r="CH319" s="12">
        <f>BQ319/BY319</f>
        <v>3.8204444444444444E-2</v>
      </c>
      <c r="CI319" s="12" t="s">
        <v>3553</v>
      </c>
      <c r="CJ319" s="12">
        <v>0.36299999999999999</v>
      </c>
      <c r="CK319" s="12" t="s">
        <v>3824</v>
      </c>
      <c r="CL319" s="12" t="s">
        <v>1077</v>
      </c>
      <c r="CM319" s="12" t="s">
        <v>1077</v>
      </c>
      <c r="CN319" s="12">
        <v>1.73</v>
      </c>
      <c r="CO319" s="12" t="s">
        <v>1043</v>
      </c>
      <c r="CP319" s="12">
        <v>1</v>
      </c>
      <c r="CQ319" s="12">
        <v>21</v>
      </c>
      <c r="CR319" s="12">
        <v>1</v>
      </c>
      <c r="CS319" s="12">
        <v>451</v>
      </c>
      <c r="CT319" s="12">
        <v>9.3689999999999998</v>
      </c>
      <c r="CU319" s="12">
        <v>2.8000000000000001E-2</v>
      </c>
      <c r="CV319" s="12">
        <f>BS319*(CU319)</f>
        <v>3.4383999999999998E-2</v>
      </c>
      <c r="CW319" s="12"/>
      <c r="CX319" s="57"/>
    </row>
    <row r="320" spans="1:102" ht="16.5" x14ac:dyDescent="0.35">
      <c r="A320" s="56">
        <v>24</v>
      </c>
      <c r="B320" s="12" t="s">
        <v>3715</v>
      </c>
      <c r="C320" s="12">
        <v>24.3</v>
      </c>
      <c r="D320" s="12" t="s">
        <v>1788</v>
      </c>
      <c r="E320" s="12" t="s">
        <v>334</v>
      </c>
      <c r="F320" s="12">
        <v>3</v>
      </c>
      <c r="G320" s="12" t="s">
        <v>349</v>
      </c>
      <c r="H320" s="12" t="s">
        <v>2804</v>
      </c>
      <c r="I320" s="12" t="s">
        <v>1285</v>
      </c>
      <c r="J320" s="12" t="s">
        <v>1139</v>
      </c>
      <c r="K320" s="12" t="s">
        <v>576</v>
      </c>
      <c r="L320" s="12" t="s">
        <v>1251</v>
      </c>
      <c r="M320" s="12" t="s">
        <v>3164</v>
      </c>
      <c r="N320" s="12"/>
      <c r="O320" s="12" t="s">
        <v>3400</v>
      </c>
      <c r="P320" s="12" t="s">
        <v>3402</v>
      </c>
      <c r="Q320" s="12">
        <v>1</v>
      </c>
      <c r="R320" s="12">
        <v>0</v>
      </c>
      <c r="S320" s="12">
        <v>0</v>
      </c>
      <c r="T320" s="12">
        <v>0</v>
      </c>
      <c r="U320" s="12">
        <v>0</v>
      </c>
      <c r="V320" s="12">
        <v>0</v>
      </c>
      <c r="W320" s="12">
        <v>0</v>
      </c>
      <c r="X320" s="12">
        <v>0</v>
      </c>
      <c r="Y320" s="12">
        <v>0</v>
      </c>
      <c r="Z320" s="12">
        <v>0</v>
      </c>
      <c r="AA320" s="12">
        <v>0</v>
      </c>
      <c r="AB320" s="12">
        <v>0</v>
      </c>
      <c r="AC320" s="12">
        <v>0</v>
      </c>
      <c r="AD320" s="12">
        <v>0</v>
      </c>
      <c r="AE320" s="12">
        <v>0</v>
      </c>
      <c r="AF320" s="12">
        <v>0</v>
      </c>
      <c r="AG320" s="12">
        <v>0</v>
      </c>
      <c r="AH320" s="12">
        <v>0</v>
      </c>
      <c r="AI320" s="12">
        <v>0</v>
      </c>
      <c r="AJ320" s="12">
        <v>1</v>
      </c>
      <c r="AK320" s="12">
        <v>0</v>
      </c>
      <c r="AL320" s="12" t="s">
        <v>3450</v>
      </c>
      <c r="AM320" s="7" t="s">
        <v>608</v>
      </c>
      <c r="AN320" s="7" t="s">
        <v>648</v>
      </c>
      <c r="AO320" s="7">
        <v>1994</v>
      </c>
      <c r="AP320" s="12" t="s">
        <v>3458</v>
      </c>
      <c r="AQ320" s="12">
        <v>1607</v>
      </c>
      <c r="AR320" s="12">
        <v>1</v>
      </c>
      <c r="AS320" s="12" t="s">
        <v>555</v>
      </c>
      <c r="AT320" s="7" t="s">
        <v>349</v>
      </c>
      <c r="AU320" s="12">
        <v>1</v>
      </c>
      <c r="AV320" s="12">
        <v>0</v>
      </c>
      <c r="AW320" s="12">
        <v>1</v>
      </c>
      <c r="AX320" s="12">
        <v>0</v>
      </c>
      <c r="AY320" s="7">
        <v>0</v>
      </c>
      <c r="AZ320" s="12">
        <v>1</v>
      </c>
      <c r="BA320" s="12">
        <v>1</v>
      </c>
      <c r="BB320" s="12">
        <v>1</v>
      </c>
      <c r="BC320" s="12">
        <v>1</v>
      </c>
      <c r="BD320" s="12">
        <v>0</v>
      </c>
      <c r="BE320" s="12">
        <v>1</v>
      </c>
      <c r="BF320" s="7" t="s">
        <v>2820</v>
      </c>
      <c r="BG320" s="7" t="s">
        <v>833</v>
      </c>
      <c r="BH320" s="7"/>
      <c r="BI320" s="7" t="s">
        <v>2818</v>
      </c>
      <c r="BJ320" s="12" t="s">
        <v>3460</v>
      </c>
      <c r="BK320" s="12" t="s">
        <v>1044</v>
      </c>
      <c r="BL320" s="12" t="s">
        <v>3480</v>
      </c>
      <c r="BM320" s="7" t="s">
        <v>787</v>
      </c>
      <c r="BN320" s="7" t="s">
        <v>775</v>
      </c>
      <c r="BO320" s="12"/>
      <c r="BP320" s="12"/>
      <c r="BQ320" s="12"/>
      <c r="BR320" s="12" t="s">
        <v>1077</v>
      </c>
      <c r="BS320" s="12">
        <v>2.6200000000000001E-2</v>
      </c>
      <c r="BT320" s="12"/>
      <c r="BU320" s="12"/>
      <c r="BV320" s="12" t="s">
        <v>1077</v>
      </c>
      <c r="BW320" s="12" t="s">
        <v>1077</v>
      </c>
      <c r="BX320" s="12" t="s">
        <v>1077</v>
      </c>
      <c r="BY320" s="12">
        <v>0.91</v>
      </c>
      <c r="BZ320" s="12"/>
      <c r="CA320" s="12" t="s">
        <v>1077</v>
      </c>
      <c r="CB320" s="12"/>
      <c r="CC320" s="12"/>
      <c r="CD320" s="12" t="s">
        <v>1077</v>
      </c>
      <c r="CE320" s="12" t="s">
        <v>1077</v>
      </c>
      <c r="CF320" s="12">
        <v>0.85</v>
      </c>
      <c r="CG320" s="12"/>
      <c r="CH320" s="12"/>
      <c r="CI320" s="12"/>
      <c r="CJ320" s="12">
        <v>2.1399999999999999E-2</v>
      </c>
      <c r="CK320" s="12" t="s">
        <v>3828</v>
      </c>
      <c r="CL320" s="12" t="s">
        <v>1077</v>
      </c>
      <c r="CM320" s="12">
        <v>0</v>
      </c>
      <c r="CN320" s="12">
        <v>109.49</v>
      </c>
      <c r="CO320" s="12" t="s">
        <v>3419</v>
      </c>
      <c r="CP320" s="12">
        <v>1</v>
      </c>
      <c r="CQ320" s="12">
        <v>14</v>
      </c>
      <c r="CR320" s="12">
        <v>1</v>
      </c>
      <c r="CS320" s="12">
        <v>1592</v>
      </c>
      <c r="CT320" s="12" t="s">
        <v>718</v>
      </c>
      <c r="CU320" s="12" t="s">
        <v>1077</v>
      </c>
      <c r="CV320" s="12" t="s">
        <v>1077</v>
      </c>
      <c r="CW320" s="12"/>
      <c r="CX320" s="57"/>
    </row>
    <row r="321" spans="1:102" ht="16.5" x14ac:dyDescent="0.35">
      <c r="A321" s="56">
        <v>15</v>
      </c>
      <c r="B321" s="12" t="s">
        <v>3706</v>
      </c>
      <c r="C321" s="12">
        <v>15.3</v>
      </c>
      <c r="D321" s="12" t="s">
        <v>1685</v>
      </c>
      <c r="E321" s="12" t="s">
        <v>319</v>
      </c>
      <c r="F321" s="12" t="s">
        <v>4090</v>
      </c>
      <c r="G321" s="12" t="s">
        <v>349</v>
      </c>
      <c r="H321" s="12" t="s">
        <v>2804</v>
      </c>
      <c r="I321" s="12" t="s">
        <v>1285</v>
      </c>
      <c r="J321" s="12" t="s">
        <v>556</v>
      </c>
      <c r="K321" s="12" t="s">
        <v>564</v>
      </c>
      <c r="L321" s="12" t="s">
        <v>558</v>
      </c>
      <c r="M321" s="12" t="s">
        <v>3164</v>
      </c>
      <c r="N321" s="12"/>
      <c r="O321" s="12" t="s">
        <v>3400</v>
      </c>
      <c r="P321" s="12" t="s">
        <v>3403</v>
      </c>
      <c r="Q321" s="12">
        <v>1</v>
      </c>
      <c r="R321" s="12">
        <v>0</v>
      </c>
      <c r="S321" s="12">
        <v>0</v>
      </c>
      <c r="T321" s="12">
        <v>0</v>
      </c>
      <c r="U321" s="12">
        <v>0</v>
      </c>
      <c r="V321" s="12">
        <v>0</v>
      </c>
      <c r="W321" s="12">
        <v>0</v>
      </c>
      <c r="X321" s="12">
        <v>0</v>
      </c>
      <c r="Y321" s="12">
        <v>0</v>
      </c>
      <c r="Z321" s="12">
        <v>0</v>
      </c>
      <c r="AA321" s="12">
        <v>0</v>
      </c>
      <c r="AB321" s="12">
        <v>1</v>
      </c>
      <c r="AC321" s="12">
        <v>0</v>
      </c>
      <c r="AD321" s="12">
        <v>0</v>
      </c>
      <c r="AE321" s="12">
        <v>0</v>
      </c>
      <c r="AF321" s="12">
        <v>0</v>
      </c>
      <c r="AG321" s="12">
        <v>0</v>
      </c>
      <c r="AH321" s="12">
        <v>0</v>
      </c>
      <c r="AI321" s="12">
        <v>0</v>
      </c>
      <c r="AJ321" s="12">
        <v>0</v>
      </c>
      <c r="AK321" s="12">
        <v>0</v>
      </c>
      <c r="AL321" s="12" t="s">
        <v>3448</v>
      </c>
      <c r="AM321" s="7" t="s">
        <v>608</v>
      </c>
      <c r="AN321" s="7" t="s">
        <v>636</v>
      </c>
      <c r="AO321" s="7">
        <v>2000</v>
      </c>
      <c r="AP321" s="12" t="s">
        <v>3458</v>
      </c>
      <c r="AQ321" s="12">
        <v>385</v>
      </c>
      <c r="AR321" s="12">
        <v>2</v>
      </c>
      <c r="AS321" s="12" t="s">
        <v>755</v>
      </c>
      <c r="AT321" s="7" t="s">
        <v>212</v>
      </c>
      <c r="AU321" s="12">
        <v>0</v>
      </c>
      <c r="AV321" s="12">
        <v>0</v>
      </c>
      <c r="AW321" s="12">
        <v>0</v>
      </c>
      <c r="AX321" s="12">
        <v>0</v>
      </c>
      <c r="AY321" s="7">
        <v>0</v>
      </c>
      <c r="AZ321" s="12">
        <v>0</v>
      </c>
      <c r="BA321" s="12">
        <v>1</v>
      </c>
      <c r="BB321" s="12">
        <v>1</v>
      </c>
      <c r="BC321" s="12">
        <v>0</v>
      </c>
      <c r="BD321" s="12">
        <v>0</v>
      </c>
      <c r="BE321" s="12">
        <v>0</v>
      </c>
      <c r="BF321" s="7" t="s">
        <v>2820</v>
      </c>
      <c r="BG321" s="7" t="s">
        <v>806</v>
      </c>
      <c r="BH321" s="7">
        <v>1</v>
      </c>
      <c r="BI321" s="7" t="s">
        <v>3257</v>
      </c>
      <c r="BJ321" s="12" t="s">
        <v>3460</v>
      </c>
      <c r="BK321" s="12" t="s">
        <v>3472</v>
      </c>
      <c r="BL321" s="12" t="s">
        <v>3474</v>
      </c>
      <c r="BM321" s="7" t="s">
        <v>787</v>
      </c>
      <c r="BN321" s="7"/>
      <c r="BO321" s="12"/>
      <c r="BP321" s="12"/>
      <c r="BQ321" s="12"/>
      <c r="BR321" s="12" t="s">
        <v>1077</v>
      </c>
      <c r="BS321" s="12">
        <v>10.427</v>
      </c>
      <c r="BT321" s="12"/>
      <c r="BU321" s="12"/>
      <c r="BV321" s="12" t="s">
        <v>1077</v>
      </c>
      <c r="BW321" s="12" t="s">
        <v>1077</v>
      </c>
      <c r="BX321" s="12" t="s">
        <v>1077</v>
      </c>
      <c r="BY321" s="12">
        <v>0.93</v>
      </c>
      <c r="BZ321" s="12"/>
      <c r="CA321" s="12" t="s">
        <v>1077</v>
      </c>
      <c r="CB321" s="12" t="s">
        <v>1077</v>
      </c>
      <c r="CC321" s="12" t="s">
        <v>1077</v>
      </c>
      <c r="CD321" s="12" t="s">
        <v>1077</v>
      </c>
      <c r="CE321" s="12" t="s">
        <v>1077</v>
      </c>
      <c r="CF321" s="12"/>
      <c r="CG321" s="12"/>
      <c r="CH321" s="12"/>
      <c r="CI321" s="12"/>
      <c r="CJ321" s="12">
        <v>0.106</v>
      </c>
      <c r="CK321" s="12" t="s">
        <v>3828</v>
      </c>
      <c r="CL321" s="12" t="s">
        <v>1077</v>
      </c>
      <c r="CM321" s="12" t="s">
        <v>1077</v>
      </c>
      <c r="CN321" s="12" t="s">
        <v>1077</v>
      </c>
      <c r="CO321" s="12" t="s">
        <v>1077</v>
      </c>
      <c r="CP321" s="12">
        <v>1</v>
      </c>
      <c r="CQ321" s="12">
        <v>15</v>
      </c>
      <c r="CR321" s="12">
        <v>1</v>
      </c>
      <c r="CS321" s="12">
        <v>369</v>
      </c>
      <c r="CT321" s="12" t="s">
        <v>1077</v>
      </c>
      <c r="CU321" s="12">
        <v>0.14213375240090798</v>
      </c>
      <c r="CV321" s="12"/>
      <c r="CW321" s="12"/>
      <c r="CX321" s="57"/>
    </row>
    <row r="322" spans="1:102" ht="16.5" x14ac:dyDescent="0.35">
      <c r="A322" s="56">
        <v>7</v>
      </c>
      <c r="B322" s="12" t="s">
        <v>3698</v>
      </c>
      <c r="C322" s="12">
        <v>7.3</v>
      </c>
      <c r="D322" s="12" t="s">
        <v>182</v>
      </c>
      <c r="E322" s="12" t="s">
        <v>3411</v>
      </c>
      <c r="F322" s="12">
        <v>7</v>
      </c>
      <c r="G322" s="12" t="s">
        <v>349</v>
      </c>
      <c r="H322" s="12" t="s">
        <v>2804</v>
      </c>
      <c r="I322" s="12" t="s">
        <v>1285</v>
      </c>
      <c r="J322" s="12" t="s">
        <v>1222</v>
      </c>
      <c r="K322" s="12" t="s">
        <v>561</v>
      </c>
      <c r="L322" s="12" t="s">
        <v>1118</v>
      </c>
      <c r="M322" s="12" t="s">
        <v>3164</v>
      </c>
      <c r="N322" s="12"/>
      <c r="O322" s="12" t="s">
        <v>3400</v>
      </c>
      <c r="P322" s="12" t="s">
        <v>3402</v>
      </c>
      <c r="Q322" s="12">
        <v>1</v>
      </c>
      <c r="R322" s="12">
        <v>0</v>
      </c>
      <c r="S322" s="12">
        <v>0</v>
      </c>
      <c r="T322" s="12">
        <v>0</v>
      </c>
      <c r="U322" s="12">
        <v>0</v>
      </c>
      <c r="V322" s="12">
        <v>0</v>
      </c>
      <c r="W322" s="12">
        <v>0</v>
      </c>
      <c r="X322" s="12">
        <v>0</v>
      </c>
      <c r="Y322" s="12">
        <v>0</v>
      </c>
      <c r="Z322" s="12">
        <v>1</v>
      </c>
      <c r="AA322" s="12">
        <v>0</v>
      </c>
      <c r="AB322" s="12">
        <v>1</v>
      </c>
      <c r="AC322" s="12">
        <v>0</v>
      </c>
      <c r="AD322" s="12">
        <v>1</v>
      </c>
      <c r="AE322" s="12">
        <v>0</v>
      </c>
      <c r="AF322" s="12">
        <v>0</v>
      </c>
      <c r="AG322" s="12">
        <v>0</v>
      </c>
      <c r="AH322" s="12">
        <v>0</v>
      </c>
      <c r="AI322" s="12">
        <v>0</v>
      </c>
      <c r="AJ322" s="12">
        <v>0</v>
      </c>
      <c r="AK322" s="12" t="s">
        <v>622</v>
      </c>
      <c r="AL322" s="12" t="s">
        <v>3448</v>
      </c>
      <c r="AM322" s="7" t="s">
        <v>608</v>
      </c>
      <c r="AN322" s="7" t="s">
        <v>621</v>
      </c>
      <c r="AO322" s="7" t="s">
        <v>623</v>
      </c>
      <c r="AP322" s="12" t="s">
        <v>691</v>
      </c>
      <c r="AQ322" s="12">
        <v>2127</v>
      </c>
      <c r="AR322" s="12">
        <v>1</v>
      </c>
      <c r="AS322" s="12" t="s">
        <v>555</v>
      </c>
      <c r="AT322" s="7" t="s">
        <v>212</v>
      </c>
      <c r="AU322" s="12">
        <v>1</v>
      </c>
      <c r="AV322" s="12">
        <v>1</v>
      </c>
      <c r="AW322" s="12">
        <v>0</v>
      </c>
      <c r="AX322" s="12">
        <v>0</v>
      </c>
      <c r="AY322" s="7">
        <v>1</v>
      </c>
      <c r="AZ322" s="12">
        <v>0</v>
      </c>
      <c r="BA322" s="12">
        <v>1</v>
      </c>
      <c r="BB322" s="12">
        <v>1</v>
      </c>
      <c r="BC322" s="12">
        <v>1</v>
      </c>
      <c r="BD322" s="12">
        <v>1</v>
      </c>
      <c r="BE322" s="12">
        <v>0</v>
      </c>
      <c r="BF322" s="7" t="s">
        <v>766</v>
      </c>
      <c r="BG322" s="7" t="s">
        <v>778</v>
      </c>
      <c r="BH322" s="7"/>
      <c r="BI322" s="7" t="s">
        <v>2807</v>
      </c>
      <c r="BJ322" s="12" t="s">
        <v>3460</v>
      </c>
      <c r="BK322" s="12" t="s">
        <v>1044</v>
      </c>
      <c r="BL322" s="12" t="s">
        <v>3480</v>
      </c>
      <c r="BM322" s="7" t="s">
        <v>3485</v>
      </c>
      <c r="BN322" s="7" t="s">
        <v>775</v>
      </c>
      <c r="BO322" s="12"/>
      <c r="BP322" s="12" t="s">
        <v>3995</v>
      </c>
      <c r="BQ322" s="12">
        <f>CV322</f>
        <v>8.1536399999999981E-2</v>
      </c>
      <c r="BR322" s="12" t="s">
        <v>3529</v>
      </c>
      <c r="BS322" s="12">
        <v>2.1999999999999999E-2</v>
      </c>
      <c r="BT322" s="12">
        <f>EXP(BS322)</f>
        <v>1.0222437844704382</v>
      </c>
      <c r="BU322" s="12"/>
      <c r="BV322" s="12" t="s">
        <v>3415</v>
      </c>
      <c r="BW322" s="12"/>
      <c r="BX322" s="12"/>
      <c r="BY322" s="12">
        <v>0.93600000000000005</v>
      </c>
      <c r="BZ322" s="12"/>
      <c r="CA322" s="12" t="s">
        <v>1077</v>
      </c>
      <c r="CB322" s="12" t="s">
        <v>1077</v>
      </c>
      <c r="CC322" s="12" t="s">
        <v>1077</v>
      </c>
      <c r="CD322" s="12" t="s">
        <v>1077</v>
      </c>
      <c r="CE322" s="12" t="s">
        <v>1077</v>
      </c>
      <c r="CF322" s="12"/>
      <c r="CG322" s="12"/>
      <c r="CH322" s="12">
        <f>BQ322/BY322</f>
        <v>8.7111538461538435E-2</v>
      </c>
      <c r="CI322" s="12" t="s">
        <v>3553</v>
      </c>
      <c r="CJ322" s="12">
        <v>0.34300000000000003</v>
      </c>
      <c r="CK322" s="12" t="s">
        <v>3834</v>
      </c>
      <c r="CL322" s="12" t="s">
        <v>1077</v>
      </c>
      <c r="CM322" s="12" t="s">
        <v>1077</v>
      </c>
      <c r="CN322" s="12">
        <v>-3457.86</v>
      </c>
      <c r="CO322" s="12" t="s">
        <v>3419</v>
      </c>
      <c r="CP322" s="12"/>
      <c r="CQ322" s="12"/>
      <c r="CR322" s="12"/>
      <c r="CS322" s="12" t="s">
        <v>1077</v>
      </c>
      <c r="CT322" s="12">
        <v>0.13</v>
      </c>
      <c r="CU322" s="12">
        <v>4.26</v>
      </c>
      <c r="CV322" s="12">
        <f>BS322*CU322*(1-CT322)</f>
        <v>8.1536399999999981E-2</v>
      </c>
      <c r="CW322" s="12"/>
      <c r="CX322" s="57"/>
    </row>
    <row r="323" spans="1:102" ht="16.5" x14ac:dyDescent="0.35">
      <c r="A323" s="56">
        <v>15</v>
      </c>
      <c r="B323" s="12" t="s">
        <v>3706</v>
      </c>
      <c r="C323" s="12">
        <v>15.28</v>
      </c>
      <c r="D323" s="12" t="s">
        <v>1718</v>
      </c>
      <c r="E323" s="12" t="s">
        <v>308</v>
      </c>
      <c r="F323" s="12">
        <v>3</v>
      </c>
      <c r="G323" s="12" t="s">
        <v>349</v>
      </c>
      <c r="H323" s="12" t="s">
        <v>2804</v>
      </c>
      <c r="I323" s="12" t="s">
        <v>1285</v>
      </c>
      <c r="J323" s="12" t="s">
        <v>556</v>
      </c>
      <c r="K323" s="12" t="s">
        <v>564</v>
      </c>
      <c r="L323" s="12" t="s">
        <v>558</v>
      </c>
      <c r="M323" s="12" t="s">
        <v>3164</v>
      </c>
      <c r="N323" s="12"/>
      <c r="O323" s="12" t="s">
        <v>3400</v>
      </c>
      <c r="P323" s="12" t="s">
        <v>3403</v>
      </c>
      <c r="Q323" s="12">
        <v>1</v>
      </c>
      <c r="R323" s="12">
        <v>0</v>
      </c>
      <c r="S323" s="12">
        <v>0</v>
      </c>
      <c r="T323" s="12">
        <v>0</v>
      </c>
      <c r="U323" s="12">
        <v>0</v>
      </c>
      <c r="V323" s="12">
        <v>0</v>
      </c>
      <c r="W323" s="12">
        <v>0</v>
      </c>
      <c r="X323" s="12">
        <v>0</v>
      </c>
      <c r="Y323" s="12">
        <v>0</v>
      </c>
      <c r="Z323" s="12">
        <v>0</v>
      </c>
      <c r="AA323" s="12">
        <v>0</v>
      </c>
      <c r="AB323" s="12">
        <v>1</v>
      </c>
      <c r="AC323" s="12">
        <v>0</v>
      </c>
      <c r="AD323" s="12">
        <v>0</v>
      </c>
      <c r="AE323" s="12">
        <v>0</v>
      </c>
      <c r="AF323" s="12">
        <v>0</v>
      </c>
      <c r="AG323" s="12">
        <v>0</v>
      </c>
      <c r="AH323" s="12">
        <v>0</v>
      </c>
      <c r="AI323" s="12">
        <v>0</v>
      </c>
      <c r="AJ323" s="12">
        <v>0</v>
      </c>
      <c r="AK323" s="12">
        <v>0</v>
      </c>
      <c r="AL323" s="12" t="s">
        <v>3448</v>
      </c>
      <c r="AM323" s="7" t="s">
        <v>608</v>
      </c>
      <c r="AN323" s="7" t="s">
        <v>615</v>
      </c>
      <c r="AO323" s="7">
        <v>2000</v>
      </c>
      <c r="AP323" s="12" t="s">
        <v>3458</v>
      </c>
      <c r="AQ323" s="12">
        <v>1428</v>
      </c>
      <c r="AR323" s="12">
        <v>2</v>
      </c>
      <c r="AS323" s="12" t="s">
        <v>755</v>
      </c>
      <c r="AT323" s="7" t="s">
        <v>349</v>
      </c>
      <c r="AU323" s="12">
        <v>0</v>
      </c>
      <c r="AV323" s="12">
        <v>0</v>
      </c>
      <c r="AW323" s="12">
        <v>0</v>
      </c>
      <c r="AX323" s="12">
        <v>0</v>
      </c>
      <c r="AY323" s="7">
        <v>0</v>
      </c>
      <c r="AZ323" s="12">
        <v>0</v>
      </c>
      <c r="BA323" s="12">
        <v>1</v>
      </c>
      <c r="BB323" s="12">
        <v>1</v>
      </c>
      <c r="BC323" s="12">
        <v>0</v>
      </c>
      <c r="BD323" s="12">
        <v>0</v>
      </c>
      <c r="BE323" s="12">
        <v>0</v>
      </c>
      <c r="BF323" s="7" t="s">
        <v>3259</v>
      </c>
      <c r="BG323" s="7" t="s">
        <v>805</v>
      </c>
      <c r="BH323" s="7">
        <v>1</v>
      </c>
      <c r="BI323" s="7" t="s">
        <v>3253</v>
      </c>
      <c r="BJ323" s="12" t="s">
        <v>3460</v>
      </c>
      <c r="BK323" s="12" t="s">
        <v>3472</v>
      </c>
      <c r="BL323" s="12" t="s">
        <v>3474</v>
      </c>
      <c r="BM323" s="7" t="s">
        <v>787</v>
      </c>
      <c r="BN323" s="7"/>
      <c r="BO323" s="12"/>
      <c r="BP323" s="12"/>
      <c r="BQ323" s="12"/>
      <c r="BR323" s="12" t="s">
        <v>1077</v>
      </c>
      <c r="BS323" s="12">
        <v>12.192</v>
      </c>
      <c r="BT323" s="12"/>
      <c r="BU323" s="12"/>
      <c r="BV323" s="12" t="s">
        <v>1077</v>
      </c>
      <c r="BW323" s="12" t="s">
        <v>1077</v>
      </c>
      <c r="BX323" s="12" t="s">
        <v>1077</v>
      </c>
      <c r="BY323" s="12">
        <v>0.94</v>
      </c>
      <c r="BZ323" s="12"/>
      <c r="CA323" s="12" t="s">
        <v>1077</v>
      </c>
      <c r="CB323" s="12" t="s">
        <v>1077</v>
      </c>
      <c r="CC323" s="12" t="s">
        <v>1077</v>
      </c>
      <c r="CD323" s="12" t="s">
        <v>1077</v>
      </c>
      <c r="CE323" s="12" t="s">
        <v>1077</v>
      </c>
      <c r="CF323" s="12"/>
      <c r="CG323" s="12"/>
      <c r="CH323" s="12"/>
      <c r="CI323" s="12"/>
      <c r="CJ323" s="12">
        <v>0.14799999999999999</v>
      </c>
      <c r="CK323" s="12" t="s">
        <v>3828</v>
      </c>
      <c r="CL323" s="12" t="s">
        <v>1077</v>
      </c>
      <c r="CM323" s="12" t="s">
        <v>1077</v>
      </c>
      <c r="CN323" s="12" t="s">
        <v>1077</v>
      </c>
      <c r="CO323" s="12" t="s">
        <v>1077</v>
      </c>
      <c r="CP323" s="12">
        <v>1</v>
      </c>
      <c r="CQ323" s="12">
        <v>18</v>
      </c>
      <c r="CR323" s="12">
        <v>1</v>
      </c>
      <c r="CS323" s="12">
        <v>1409</v>
      </c>
      <c r="CT323" s="12" t="s">
        <v>1077</v>
      </c>
      <c r="CU323" s="12">
        <v>5.2034223851929455E-2</v>
      </c>
      <c r="CV323" s="12"/>
      <c r="CW323" s="12"/>
      <c r="CX323" s="57"/>
    </row>
    <row r="324" spans="1:102" ht="16.5" x14ac:dyDescent="0.35">
      <c r="A324" s="56">
        <v>65</v>
      </c>
      <c r="B324" s="12" t="s">
        <v>3754</v>
      </c>
      <c r="C324" s="12">
        <v>65.599999999999994</v>
      </c>
      <c r="D324" s="12" t="s">
        <v>2281</v>
      </c>
      <c r="E324" s="12" t="s">
        <v>437</v>
      </c>
      <c r="F324" s="12">
        <v>3</v>
      </c>
      <c r="G324" s="12" t="s">
        <v>349</v>
      </c>
      <c r="H324" s="12" t="s">
        <v>2804</v>
      </c>
      <c r="I324" s="12" t="s">
        <v>1285</v>
      </c>
      <c r="J324" s="12" t="s">
        <v>556</v>
      </c>
      <c r="K324" s="12" t="s">
        <v>562</v>
      </c>
      <c r="L324" s="12" t="s">
        <v>558</v>
      </c>
      <c r="M324" s="12" t="s">
        <v>3237</v>
      </c>
      <c r="N324" s="12" t="s">
        <v>3435</v>
      </c>
      <c r="O324" s="12" t="s">
        <v>3400</v>
      </c>
      <c r="P324" s="12" t="s">
        <v>3401</v>
      </c>
      <c r="Q324" s="12">
        <v>0</v>
      </c>
      <c r="R324" s="12">
        <v>0</v>
      </c>
      <c r="S324" s="12">
        <v>0</v>
      </c>
      <c r="T324" s="12">
        <v>0</v>
      </c>
      <c r="U324" s="12">
        <v>0</v>
      </c>
      <c r="V324" s="12">
        <v>0</v>
      </c>
      <c r="W324" s="12">
        <v>1</v>
      </c>
      <c r="X324" s="12">
        <v>0</v>
      </c>
      <c r="Y324" s="12">
        <v>0</v>
      </c>
      <c r="Z324" s="12">
        <v>0</v>
      </c>
      <c r="AA324" s="12">
        <v>0</v>
      </c>
      <c r="AB324" s="12">
        <v>0</v>
      </c>
      <c r="AC324" s="12">
        <v>1</v>
      </c>
      <c r="AD324" s="12">
        <v>0</v>
      </c>
      <c r="AE324" s="12">
        <v>0</v>
      </c>
      <c r="AF324" s="12">
        <v>0</v>
      </c>
      <c r="AG324" s="12">
        <v>0</v>
      </c>
      <c r="AH324" s="12">
        <v>0</v>
      </c>
      <c r="AI324" s="12">
        <v>0</v>
      </c>
      <c r="AJ324" s="12">
        <v>0</v>
      </c>
      <c r="AK324" s="12">
        <v>0</v>
      </c>
      <c r="AL324" s="12" t="s">
        <v>607</v>
      </c>
      <c r="AM324" s="7" t="s">
        <v>668</v>
      </c>
      <c r="AN324" s="7" t="s">
        <v>705</v>
      </c>
      <c r="AO324" s="7">
        <v>2010</v>
      </c>
      <c r="AP324" s="12" t="s">
        <v>3235</v>
      </c>
      <c r="AQ324" s="12">
        <v>473</v>
      </c>
      <c r="AR324" s="12">
        <v>1</v>
      </c>
      <c r="AS324" s="12" t="s">
        <v>555</v>
      </c>
      <c r="AT324" s="7" t="s">
        <v>212</v>
      </c>
      <c r="AU324" s="12">
        <v>1</v>
      </c>
      <c r="AV324" s="12">
        <v>0</v>
      </c>
      <c r="AW324" s="12">
        <v>0</v>
      </c>
      <c r="AX324" s="12">
        <v>0</v>
      </c>
      <c r="AY324" s="7">
        <v>1</v>
      </c>
      <c r="AZ324" s="12">
        <v>0</v>
      </c>
      <c r="BA324" s="12">
        <v>0</v>
      </c>
      <c r="BB324" s="12">
        <v>0</v>
      </c>
      <c r="BC324" s="12">
        <v>1</v>
      </c>
      <c r="BD324" s="12">
        <v>0</v>
      </c>
      <c r="BE324" s="12">
        <v>0</v>
      </c>
      <c r="BF324" s="7" t="s">
        <v>772</v>
      </c>
      <c r="BG324" s="7" t="s">
        <v>2743</v>
      </c>
      <c r="BH324" s="7"/>
      <c r="BI324" s="7" t="s">
        <v>2814</v>
      </c>
      <c r="BJ324" s="12" t="s">
        <v>718</v>
      </c>
      <c r="BK324" s="12" t="s">
        <v>3463</v>
      </c>
      <c r="BL324" s="12" t="s">
        <v>3468</v>
      </c>
      <c r="BM324" s="7" t="s">
        <v>787</v>
      </c>
      <c r="BN324" s="7"/>
      <c r="BO324" s="12"/>
      <c r="BP324" s="12" t="s">
        <v>3545</v>
      </c>
      <c r="BQ324" s="12">
        <v>8.3999999999999991E-2</v>
      </c>
      <c r="BR324" s="12" t="s">
        <v>3513</v>
      </c>
      <c r="BS324" s="12">
        <v>0.17499999999999999</v>
      </c>
      <c r="BT324" s="12"/>
      <c r="BU324" s="12"/>
      <c r="BV324" s="12" t="s">
        <v>1077</v>
      </c>
      <c r="BW324" s="12" t="s">
        <v>1077</v>
      </c>
      <c r="BX324" s="12" t="s">
        <v>1077</v>
      </c>
      <c r="BY324" s="12">
        <v>0.96</v>
      </c>
      <c r="BZ324" s="12"/>
      <c r="CA324" s="12" t="s">
        <v>1077</v>
      </c>
      <c r="CB324" s="12" t="s">
        <v>1077</v>
      </c>
      <c r="CC324" s="12" t="s">
        <v>1077</v>
      </c>
      <c r="CD324" s="12" t="s">
        <v>1077</v>
      </c>
      <c r="CE324" s="12" t="s">
        <v>1077</v>
      </c>
      <c r="CF324" s="12"/>
      <c r="CG324" s="12"/>
      <c r="CH324" s="12">
        <f>BQ324/BY324</f>
        <v>8.7499999999999994E-2</v>
      </c>
      <c r="CI324" s="12" t="s">
        <v>3553</v>
      </c>
      <c r="CJ324" s="12">
        <v>0.47199999999999998</v>
      </c>
      <c r="CK324" s="12" t="s">
        <v>3824</v>
      </c>
      <c r="CL324" s="12" t="s">
        <v>1077</v>
      </c>
      <c r="CM324" s="12" t="s">
        <v>1077</v>
      </c>
      <c r="CN324" s="12">
        <v>7</v>
      </c>
      <c r="CO324" s="12" t="s">
        <v>1043</v>
      </c>
      <c r="CP324" s="12">
        <v>1</v>
      </c>
      <c r="CQ324" s="12">
        <v>18</v>
      </c>
      <c r="CR324" s="12">
        <v>1</v>
      </c>
      <c r="CS324" s="12">
        <v>454</v>
      </c>
      <c r="CT324" s="12">
        <v>9.0969999999999995</v>
      </c>
      <c r="CU324" s="12">
        <v>0.48</v>
      </c>
      <c r="CV324" s="12">
        <f>BS324*(CU324)</f>
        <v>8.3999999999999991E-2</v>
      </c>
      <c r="CW324" s="12"/>
      <c r="CX324" s="57"/>
    </row>
    <row r="325" spans="1:102" ht="16.5" x14ac:dyDescent="0.35">
      <c r="A325" s="56">
        <v>37</v>
      </c>
      <c r="B325" s="12" t="s">
        <v>3728</v>
      </c>
      <c r="C325" s="12">
        <v>37.1</v>
      </c>
      <c r="D325" s="12" t="s">
        <v>1885</v>
      </c>
      <c r="E325" s="12" t="s">
        <v>363</v>
      </c>
      <c r="F325" s="12" t="s">
        <v>3916</v>
      </c>
      <c r="G325" s="12" t="s">
        <v>212</v>
      </c>
      <c r="H325" s="12" t="s">
        <v>2804</v>
      </c>
      <c r="I325" s="12" t="s">
        <v>212</v>
      </c>
      <c r="J325" s="12" t="s">
        <v>1249</v>
      </c>
      <c r="K325" s="12" t="s">
        <v>1225</v>
      </c>
      <c r="L325" s="12" t="s">
        <v>173</v>
      </c>
      <c r="M325" s="12" t="s">
        <v>3237</v>
      </c>
      <c r="N325" s="12" t="s">
        <v>3437</v>
      </c>
      <c r="O325" s="12" t="s">
        <v>3400</v>
      </c>
      <c r="P325" s="12" t="s">
        <v>3403</v>
      </c>
      <c r="Q325" s="12">
        <v>0</v>
      </c>
      <c r="R325" s="12">
        <v>0</v>
      </c>
      <c r="S325" s="12">
        <v>1</v>
      </c>
      <c r="T325" s="12">
        <v>0</v>
      </c>
      <c r="U325" s="12">
        <v>0</v>
      </c>
      <c r="V325" s="12">
        <v>0</v>
      </c>
      <c r="W325" s="12">
        <v>0</v>
      </c>
      <c r="X325" s="12">
        <v>0</v>
      </c>
      <c r="Y325" s="12">
        <v>0</v>
      </c>
      <c r="Z325" s="12">
        <v>0</v>
      </c>
      <c r="AA325" s="12">
        <v>0</v>
      </c>
      <c r="AB325" s="12">
        <v>1</v>
      </c>
      <c r="AC325" s="12">
        <v>0</v>
      </c>
      <c r="AD325" s="12">
        <v>0</v>
      </c>
      <c r="AE325" s="12">
        <v>0</v>
      </c>
      <c r="AF325" s="12">
        <v>0</v>
      </c>
      <c r="AG325" s="12">
        <v>0</v>
      </c>
      <c r="AH325" s="12">
        <v>0</v>
      </c>
      <c r="AI325" s="12">
        <v>0</v>
      </c>
      <c r="AJ325" s="12">
        <v>0</v>
      </c>
      <c r="AK325" s="12">
        <v>0</v>
      </c>
      <c r="AL325" s="12" t="s">
        <v>3448</v>
      </c>
      <c r="AM325" s="7" t="s">
        <v>637</v>
      </c>
      <c r="AN325" s="7" t="s">
        <v>667</v>
      </c>
      <c r="AO325" s="7">
        <v>2006</v>
      </c>
      <c r="AP325" s="12" t="s">
        <v>3458</v>
      </c>
      <c r="AQ325" s="12">
        <v>761</v>
      </c>
      <c r="AR325" s="12">
        <v>1</v>
      </c>
      <c r="AS325" s="12" t="s">
        <v>555</v>
      </c>
      <c r="AT325" s="7" t="s">
        <v>212</v>
      </c>
      <c r="AU325" s="12">
        <v>1</v>
      </c>
      <c r="AV325" s="12">
        <v>0</v>
      </c>
      <c r="AW325" s="12">
        <v>0</v>
      </c>
      <c r="AX325" s="12">
        <v>1</v>
      </c>
      <c r="AY325" s="7">
        <v>1</v>
      </c>
      <c r="AZ325" s="12">
        <v>0</v>
      </c>
      <c r="BA325" s="12">
        <v>1</v>
      </c>
      <c r="BB325" s="12">
        <v>1</v>
      </c>
      <c r="BC325" s="12">
        <v>0</v>
      </c>
      <c r="BD325" s="12">
        <v>1</v>
      </c>
      <c r="BE325" s="12">
        <v>0</v>
      </c>
      <c r="BF325" s="7" t="s">
        <v>766</v>
      </c>
      <c r="BG325" s="7" t="s">
        <v>860</v>
      </c>
      <c r="BH325" s="7"/>
      <c r="BI325" s="12" t="s">
        <v>2808</v>
      </c>
      <c r="BJ325" s="12" t="s">
        <v>3460</v>
      </c>
      <c r="BK325" s="12" t="s">
        <v>3472</v>
      </c>
      <c r="BL325" s="12" t="s">
        <v>3482</v>
      </c>
      <c r="BM325" s="7" t="s">
        <v>3484</v>
      </c>
      <c r="BN325" s="7" t="s">
        <v>1174</v>
      </c>
      <c r="BO325" s="12"/>
      <c r="BP325" s="12" t="s">
        <v>3519</v>
      </c>
      <c r="BQ325" s="12">
        <f>CV325</f>
        <v>6.1728609600000005E-2</v>
      </c>
      <c r="BR325" s="12" t="s">
        <v>3528</v>
      </c>
      <c r="BS325" s="12">
        <v>0.22681000000000001</v>
      </c>
      <c r="BT325" s="12">
        <f>EXP(BS325)</f>
        <v>1.2545914729136154</v>
      </c>
      <c r="BU325" s="12"/>
      <c r="BV325" s="12" t="s">
        <v>3415</v>
      </c>
      <c r="BW325" s="12" t="s">
        <v>1077</v>
      </c>
      <c r="BX325" s="12" t="s">
        <v>1077</v>
      </c>
      <c r="BY325" s="12" t="s">
        <v>1077</v>
      </c>
      <c r="BZ325" s="12"/>
      <c r="CA325" s="12" t="s">
        <v>1077</v>
      </c>
      <c r="CB325" s="12" t="s">
        <v>1077</v>
      </c>
      <c r="CC325" s="12" t="s">
        <v>1077</v>
      </c>
      <c r="CD325" s="12" t="s">
        <v>1077</v>
      </c>
      <c r="CE325" s="12">
        <v>3.2099999999999997E-2</v>
      </c>
      <c r="CF325" s="12" t="s">
        <v>1077</v>
      </c>
      <c r="CG325" s="12"/>
      <c r="CH325" s="12"/>
      <c r="CI325" s="12"/>
      <c r="CJ325" s="12">
        <v>0.307</v>
      </c>
      <c r="CK325" s="12" t="s">
        <v>3827</v>
      </c>
      <c r="CL325" s="12" t="s">
        <v>1077</v>
      </c>
      <c r="CM325" s="12" t="s">
        <v>1077</v>
      </c>
      <c r="CN325" s="12">
        <v>6.2249999999999996</v>
      </c>
      <c r="CO325" s="12" t="s">
        <v>1052</v>
      </c>
      <c r="CP325" s="12"/>
      <c r="CQ325" s="12"/>
      <c r="CR325" s="12"/>
      <c r="CS325" s="12" t="s">
        <v>1077</v>
      </c>
      <c r="CT325" s="12">
        <v>9.2799999999999994E-2</v>
      </c>
      <c r="CU325" s="12">
        <v>0.3</v>
      </c>
      <c r="CV325" s="12">
        <f>BS325*CU325*(1-CT325)</f>
        <v>6.1728609600000005E-2</v>
      </c>
      <c r="CW325" s="12"/>
      <c r="CX325" s="57"/>
    </row>
    <row r="326" spans="1:102" ht="16.5" x14ac:dyDescent="0.35">
      <c r="A326" s="56">
        <v>65</v>
      </c>
      <c r="B326" s="12" t="s">
        <v>3754</v>
      </c>
      <c r="C326" s="12">
        <v>65.2</v>
      </c>
      <c r="D326" s="12" t="s">
        <v>2277</v>
      </c>
      <c r="E326" s="12" t="s">
        <v>431</v>
      </c>
      <c r="F326" s="12">
        <v>3</v>
      </c>
      <c r="G326" s="12" t="s">
        <v>349</v>
      </c>
      <c r="H326" s="12" t="s">
        <v>2804</v>
      </c>
      <c r="I326" s="12" t="s">
        <v>1285</v>
      </c>
      <c r="J326" s="12" t="s">
        <v>556</v>
      </c>
      <c r="K326" s="12" t="s">
        <v>562</v>
      </c>
      <c r="L326" s="12" t="s">
        <v>558</v>
      </c>
      <c r="M326" s="12" t="s">
        <v>3237</v>
      </c>
      <c r="N326" s="12" t="s">
        <v>3435</v>
      </c>
      <c r="O326" s="12" t="s">
        <v>3400</v>
      </c>
      <c r="P326" s="12" t="s">
        <v>3401</v>
      </c>
      <c r="Q326" s="12">
        <v>0</v>
      </c>
      <c r="R326" s="12">
        <v>0</v>
      </c>
      <c r="S326" s="12">
        <v>0</v>
      </c>
      <c r="T326" s="12">
        <v>0</v>
      </c>
      <c r="U326" s="12">
        <v>0</v>
      </c>
      <c r="V326" s="12">
        <v>0</v>
      </c>
      <c r="W326" s="12">
        <v>1</v>
      </c>
      <c r="X326" s="12">
        <v>0</v>
      </c>
      <c r="Y326" s="12">
        <v>0</v>
      </c>
      <c r="Z326" s="12">
        <v>0</v>
      </c>
      <c r="AA326" s="12">
        <v>0</v>
      </c>
      <c r="AB326" s="12">
        <v>0</v>
      </c>
      <c r="AC326" s="12">
        <v>1</v>
      </c>
      <c r="AD326" s="12">
        <v>0</v>
      </c>
      <c r="AE326" s="12">
        <v>0</v>
      </c>
      <c r="AF326" s="12">
        <v>0</v>
      </c>
      <c r="AG326" s="12">
        <v>0</v>
      </c>
      <c r="AH326" s="12">
        <v>0</v>
      </c>
      <c r="AI326" s="12">
        <v>0</v>
      </c>
      <c r="AJ326" s="12">
        <v>0</v>
      </c>
      <c r="AK326" s="12">
        <v>0</v>
      </c>
      <c r="AL326" s="12" t="s">
        <v>607</v>
      </c>
      <c r="AM326" s="7" t="s">
        <v>668</v>
      </c>
      <c r="AN326" s="7" t="s">
        <v>628</v>
      </c>
      <c r="AO326" s="7">
        <v>2010</v>
      </c>
      <c r="AP326" s="12" t="s">
        <v>3235</v>
      </c>
      <c r="AQ326" s="12">
        <v>473</v>
      </c>
      <c r="AR326" s="12">
        <v>1</v>
      </c>
      <c r="AS326" s="12" t="s">
        <v>555</v>
      </c>
      <c r="AT326" s="7" t="s">
        <v>212</v>
      </c>
      <c r="AU326" s="12">
        <v>1</v>
      </c>
      <c r="AV326" s="12">
        <v>0</v>
      </c>
      <c r="AW326" s="12">
        <v>0</v>
      </c>
      <c r="AX326" s="12">
        <v>0</v>
      </c>
      <c r="AY326" s="7">
        <v>1</v>
      </c>
      <c r="AZ326" s="12">
        <v>0</v>
      </c>
      <c r="BA326" s="12">
        <v>0</v>
      </c>
      <c r="BB326" s="12">
        <v>0</v>
      </c>
      <c r="BC326" s="12">
        <v>1</v>
      </c>
      <c r="BD326" s="12">
        <v>0</v>
      </c>
      <c r="BE326" s="12">
        <v>0</v>
      </c>
      <c r="BF326" s="7" t="s">
        <v>772</v>
      </c>
      <c r="BG326" s="7" t="s">
        <v>2743</v>
      </c>
      <c r="BH326" s="7"/>
      <c r="BI326" s="7" t="s">
        <v>2814</v>
      </c>
      <c r="BJ326" s="12" t="s">
        <v>718</v>
      </c>
      <c r="BK326" s="12" t="s">
        <v>3463</v>
      </c>
      <c r="BL326" s="12" t="s">
        <v>3481</v>
      </c>
      <c r="BM326" s="7" t="s">
        <v>787</v>
      </c>
      <c r="BN326" s="7"/>
      <c r="BO326" s="12"/>
      <c r="BP326" s="12" t="s">
        <v>3545</v>
      </c>
      <c r="BQ326" s="12">
        <v>0.13459600000000002</v>
      </c>
      <c r="BR326" s="12" t="s">
        <v>3513</v>
      </c>
      <c r="BS326" s="12">
        <v>0.253</v>
      </c>
      <c r="BT326" s="12"/>
      <c r="BU326" s="12"/>
      <c r="BV326" s="12" t="s">
        <v>1077</v>
      </c>
      <c r="BW326" s="12" t="s">
        <v>1077</v>
      </c>
      <c r="BX326" s="12" t="s">
        <v>1077</v>
      </c>
      <c r="BY326" s="12">
        <v>0.98</v>
      </c>
      <c r="BZ326" s="12"/>
      <c r="CA326" s="12" t="s">
        <v>1077</v>
      </c>
      <c r="CB326" s="12" t="s">
        <v>1077</v>
      </c>
      <c r="CC326" s="12" t="s">
        <v>1077</v>
      </c>
      <c r="CD326" s="12" t="s">
        <v>1077</v>
      </c>
      <c r="CE326" s="12" t="s">
        <v>1077</v>
      </c>
      <c r="CF326" s="12"/>
      <c r="CG326" s="12"/>
      <c r="CH326" s="12">
        <f>BQ326/BY326</f>
        <v>0.13734285714285716</v>
      </c>
      <c r="CI326" s="12" t="s">
        <v>3553</v>
      </c>
      <c r="CJ326" s="12">
        <v>0.41499999999999998</v>
      </c>
      <c r="CK326" s="12" t="s">
        <v>3824</v>
      </c>
      <c r="CL326" s="12" t="s">
        <v>1077</v>
      </c>
      <c r="CM326" s="12" t="s">
        <v>1077</v>
      </c>
      <c r="CN326" s="12">
        <v>3.55</v>
      </c>
      <c r="CO326" s="12" t="s">
        <v>1043</v>
      </c>
      <c r="CP326" s="12">
        <v>1</v>
      </c>
      <c r="CQ326" s="12">
        <v>18</v>
      </c>
      <c r="CR326" s="12">
        <v>1</v>
      </c>
      <c r="CS326" s="12">
        <v>454</v>
      </c>
      <c r="CT326" s="12">
        <v>9.3689999999999998</v>
      </c>
      <c r="CU326" s="12">
        <v>0.53200000000000003</v>
      </c>
      <c r="CV326" s="12">
        <f>BS326*CU326</f>
        <v>0.13459600000000002</v>
      </c>
      <c r="CW326" s="12"/>
      <c r="CX326" s="57"/>
    </row>
    <row r="327" spans="1:102" x14ac:dyDescent="0.35">
      <c r="A327" s="56">
        <v>55</v>
      </c>
      <c r="B327" s="12" t="s">
        <v>3744</v>
      </c>
      <c r="C327" s="12">
        <v>55.1</v>
      </c>
      <c r="D327" s="12" t="s">
        <v>2154</v>
      </c>
      <c r="E327" s="12" t="s">
        <v>399</v>
      </c>
      <c r="F327" s="12">
        <v>7</v>
      </c>
      <c r="G327" s="12" t="s">
        <v>349</v>
      </c>
      <c r="H327" s="12" t="s">
        <v>2804</v>
      </c>
      <c r="I327" s="12" t="s">
        <v>1285</v>
      </c>
      <c r="J327" s="12" t="s">
        <v>1226</v>
      </c>
      <c r="K327" s="12" t="s">
        <v>564</v>
      </c>
      <c r="L327" s="12" t="s">
        <v>1118</v>
      </c>
      <c r="M327" s="12" t="s">
        <v>3237</v>
      </c>
      <c r="N327" s="12" t="s">
        <v>3437</v>
      </c>
      <c r="O327" s="12" t="s">
        <v>3400</v>
      </c>
      <c r="P327" s="12" t="s">
        <v>3403</v>
      </c>
      <c r="Q327" s="12">
        <v>1</v>
      </c>
      <c r="R327" s="12">
        <v>0</v>
      </c>
      <c r="S327" s="12">
        <v>0</v>
      </c>
      <c r="T327" s="12">
        <v>0</v>
      </c>
      <c r="U327" s="12">
        <v>0</v>
      </c>
      <c r="V327" s="12">
        <v>0</v>
      </c>
      <c r="W327" s="12">
        <v>0</v>
      </c>
      <c r="X327" s="12">
        <v>0</v>
      </c>
      <c r="Y327" s="12">
        <v>0</v>
      </c>
      <c r="Z327" s="12">
        <v>0</v>
      </c>
      <c r="AA327" s="12">
        <v>0</v>
      </c>
      <c r="AB327" s="12">
        <v>0</v>
      </c>
      <c r="AC327" s="12">
        <v>0</v>
      </c>
      <c r="AD327" s="12">
        <v>0</v>
      </c>
      <c r="AE327" s="12">
        <v>0</v>
      </c>
      <c r="AF327" s="12">
        <v>0</v>
      </c>
      <c r="AG327" s="12">
        <v>0</v>
      </c>
      <c r="AH327" s="12">
        <v>0</v>
      </c>
      <c r="AI327" s="12">
        <v>0</v>
      </c>
      <c r="AJ327" s="12">
        <v>1</v>
      </c>
      <c r="AK327" s="12">
        <v>0</v>
      </c>
      <c r="AL327" s="12" t="s">
        <v>607</v>
      </c>
      <c r="AM327" s="7" t="s">
        <v>608</v>
      </c>
      <c r="AN327" s="7" t="s">
        <v>614</v>
      </c>
      <c r="AO327" s="7" t="s">
        <v>691</v>
      </c>
      <c r="AP327" s="12" t="s">
        <v>3235</v>
      </c>
      <c r="AQ327" s="12">
        <v>1000</v>
      </c>
      <c r="AR327" s="12">
        <v>1</v>
      </c>
      <c r="AS327" s="12" t="s">
        <v>555</v>
      </c>
      <c r="AT327" s="7" t="s">
        <v>212</v>
      </c>
      <c r="AU327" s="12">
        <v>1</v>
      </c>
      <c r="AV327" s="12">
        <v>0</v>
      </c>
      <c r="AW327" s="12">
        <v>0</v>
      </c>
      <c r="AX327" s="12">
        <v>1</v>
      </c>
      <c r="AY327" s="7">
        <v>1</v>
      </c>
      <c r="AZ327" s="12">
        <v>0</v>
      </c>
      <c r="BA327" s="12">
        <v>1</v>
      </c>
      <c r="BB327" s="12">
        <v>1</v>
      </c>
      <c r="BC327" s="12">
        <v>0</v>
      </c>
      <c r="BD327" s="12">
        <v>1</v>
      </c>
      <c r="BE327" s="12" t="s">
        <v>914</v>
      </c>
      <c r="BF327" s="7" t="s">
        <v>2820</v>
      </c>
      <c r="BG327" s="7" t="s">
        <v>1188</v>
      </c>
      <c r="BH327" s="7">
        <v>1</v>
      </c>
      <c r="BI327" s="7" t="s">
        <v>3257</v>
      </c>
      <c r="BJ327" s="12" t="s">
        <v>3460</v>
      </c>
      <c r="BK327" s="12" t="s">
        <v>599</v>
      </c>
      <c r="BL327" s="12" t="s">
        <v>3471</v>
      </c>
      <c r="BM327" s="7" t="s">
        <v>3485</v>
      </c>
      <c r="BN327" s="7" t="s">
        <v>775</v>
      </c>
      <c r="BO327" s="12" t="s">
        <v>1178</v>
      </c>
      <c r="BP327" s="12" t="s">
        <v>1160</v>
      </c>
      <c r="BQ327" s="12" t="s">
        <v>1077</v>
      </c>
      <c r="BR327" s="12" t="s">
        <v>1077</v>
      </c>
      <c r="BS327" s="12">
        <v>1.2496</v>
      </c>
      <c r="BT327" s="12">
        <f>EXP(BS327)</f>
        <v>3.4889470994690668</v>
      </c>
      <c r="BU327" s="12"/>
      <c r="BV327" s="12" t="s">
        <v>3415</v>
      </c>
      <c r="BW327" s="12" t="s">
        <v>1077</v>
      </c>
      <c r="BX327" s="12" t="s">
        <v>1077</v>
      </c>
      <c r="BY327" s="12">
        <v>0.99099999999999999</v>
      </c>
      <c r="BZ327" s="12"/>
      <c r="CA327" s="12" t="s">
        <v>1077</v>
      </c>
      <c r="CB327" s="12" t="s">
        <v>1077</v>
      </c>
      <c r="CC327" s="12" t="s">
        <v>1077</v>
      </c>
      <c r="CD327" s="12" t="s">
        <v>1077</v>
      </c>
      <c r="CE327" s="12" t="s">
        <v>1077</v>
      </c>
      <c r="CF327" s="12">
        <v>1.2609999999999999</v>
      </c>
      <c r="CG327" s="12"/>
      <c r="CH327" s="12"/>
      <c r="CI327" s="12"/>
      <c r="CJ327" s="12" t="s">
        <v>718</v>
      </c>
      <c r="CK327" s="12" t="s">
        <v>1077</v>
      </c>
      <c r="CL327" s="12">
        <v>62198.92</v>
      </c>
      <c r="CM327" s="12" t="s">
        <v>1077</v>
      </c>
      <c r="CN327" s="12" t="s">
        <v>1077</v>
      </c>
      <c r="CO327" s="12" t="s">
        <v>1077</v>
      </c>
      <c r="CP327" s="12"/>
      <c r="CQ327" s="12"/>
      <c r="CR327" s="12"/>
      <c r="CS327" s="12">
        <v>159</v>
      </c>
      <c r="CT327" s="12">
        <v>5.2299999999999999E-2</v>
      </c>
      <c r="CU327" s="12" t="s">
        <v>1077</v>
      </c>
      <c r="CV327" s="12"/>
      <c r="CW327" s="12"/>
      <c r="CX327" s="57"/>
    </row>
    <row r="328" spans="1:102" ht="16.5" x14ac:dyDescent="0.35">
      <c r="A328" s="56">
        <v>30</v>
      </c>
      <c r="B328" s="12" t="s">
        <v>3721</v>
      </c>
      <c r="C328" s="12">
        <v>30.1</v>
      </c>
      <c r="D328" s="12" t="s">
        <v>1831</v>
      </c>
      <c r="E328" s="12" t="s">
        <v>346</v>
      </c>
      <c r="F328" s="12">
        <v>3</v>
      </c>
      <c r="G328" s="12" t="s">
        <v>349</v>
      </c>
      <c r="H328" s="12" t="s">
        <v>2804</v>
      </c>
      <c r="I328" s="12" t="s">
        <v>1285</v>
      </c>
      <c r="J328" s="12" t="s">
        <v>556</v>
      </c>
      <c r="K328" s="12" t="s">
        <v>568</v>
      </c>
      <c r="L328" s="12" t="s">
        <v>1204</v>
      </c>
      <c r="M328" s="12" t="s">
        <v>3237</v>
      </c>
      <c r="N328" s="12" t="s">
        <v>3435</v>
      </c>
      <c r="O328" s="12" t="s">
        <v>3400</v>
      </c>
      <c r="P328" s="12" t="s">
        <v>3401</v>
      </c>
      <c r="Q328" s="12">
        <v>0</v>
      </c>
      <c r="R328" s="12">
        <v>0</v>
      </c>
      <c r="S328" s="12">
        <v>1</v>
      </c>
      <c r="T328" s="12">
        <v>0</v>
      </c>
      <c r="U328" s="12">
        <v>0</v>
      </c>
      <c r="V328" s="12">
        <v>0</v>
      </c>
      <c r="W328" s="12">
        <v>0</v>
      </c>
      <c r="X328" s="12">
        <v>0</v>
      </c>
      <c r="Y328" s="12">
        <v>0</v>
      </c>
      <c r="Z328" s="12">
        <v>0</v>
      </c>
      <c r="AA328" s="12">
        <v>0</v>
      </c>
      <c r="AB328" s="12">
        <v>0</v>
      </c>
      <c r="AC328" s="12">
        <v>0</v>
      </c>
      <c r="AD328" s="12">
        <v>0</v>
      </c>
      <c r="AE328" s="12">
        <v>0</v>
      </c>
      <c r="AF328" s="12">
        <v>0</v>
      </c>
      <c r="AG328" s="12">
        <v>0</v>
      </c>
      <c r="AH328" s="12">
        <v>0</v>
      </c>
      <c r="AI328" s="12">
        <v>0</v>
      </c>
      <c r="AJ328" s="12">
        <v>1</v>
      </c>
      <c r="AK328" s="12">
        <v>0</v>
      </c>
      <c r="AL328" s="12" t="s">
        <v>607</v>
      </c>
      <c r="AM328" s="7" t="s">
        <v>608</v>
      </c>
      <c r="AN328" s="7" t="s">
        <v>656</v>
      </c>
      <c r="AO328" s="7">
        <v>2005</v>
      </c>
      <c r="AP328" s="12" t="s">
        <v>3458</v>
      </c>
      <c r="AQ328" s="12">
        <v>148</v>
      </c>
      <c r="AR328" s="12">
        <v>1</v>
      </c>
      <c r="AS328" s="12" t="s">
        <v>555</v>
      </c>
      <c r="AT328" s="7" t="s">
        <v>212</v>
      </c>
      <c r="AU328" s="12">
        <v>0</v>
      </c>
      <c r="AV328" s="12">
        <v>0</v>
      </c>
      <c r="AW328" s="12">
        <v>0</v>
      </c>
      <c r="AX328" s="12">
        <v>0</v>
      </c>
      <c r="AY328" s="7">
        <v>0</v>
      </c>
      <c r="AZ328" s="12">
        <v>0</v>
      </c>
      <c r="BA328" s="12">
        <v>0</v>
      </c>
      <c r="BB328" s="12">
        <v>0</v>
      </c>
      <c r="BC328" s="12">
        <v>0</v>
      </c>
      <c r="BD328" s="12">
        <v>0</v>
      </c>
      <c r="BE328" s="12">
        <v>0</v>
      </c>
      <c r="BF328" s="7" t="s">
        <v>2820</v>
      </c>
      <c r="BG328" s="7" t="s">
        <v>1006</v>
      </c>
      <c r="BH328" s="7"/>
      <c r="BI328" s="12" t="s">
        <v>2818</v>
      </c>
      <c r="BJ328" s="12" t="s">
        <v>851</v>
      </c>
      <c r="BK328" s="12" t="s">
        <v>3463</v>
      </c>
      <c r="BL328" s="12" t="s">
        <v>3469</v>
      </c>
      <c r="BM328" s="7" t="s">
        <v>788</v>
      </c>
      <c r="BN328" s="7"/>
      <c r="BO328" s="12"/>
      <c r="BP328" s="12" t="s">
        <v>4043</v>
      </c>
      <c r="BQ328" s="12">
        <f>CV328</f>
        <v>0.26619999999999999</v>
      </c>
      <c r="BR328" s="12" t="s">
        <v>3527</v>
      </c>
      <c r="BS328" s="12">
        <v>0.11</v>
      </c>
      <c r="BT328" s="12"/>
      <c r="BU328" s="12">
        <f>EXP(BS328)</f>
        <v>1.1162780704588713</v>
      </c>
      <c r="BV328" s="12" t="s">
        <v>3416</v>
      </c>
      <c r="BW328" s="12">
        <v>0.11960000000000001</v>
      </c>
      <c r="BX328" s="12" t="s">
        <v>1140</v>
      </c>
      <c r="BY328" s="12">
        <f>BS328/CF328</f>
        <v>1</v>
      </c>
      <c r="BZ328" s="12" t="s">
        <v>4041</v>
      </c>
      <c r="CA328" s="12" t="s">
        <v>1077</v>
      </c>
      <c r="CB328" s="12" t="s">
        <v>1077</v>
      </c>
      <c r="CC328" s="12" t="s">
        <v>1077</v>
      </c>
      <c r="CD328" s="12" t="s">
        <v>1077</v>
      </c>
      <c r="CE328" s="12">
        <v>0.31</v>
      </c>
      <c r="CF328" s="12">
        <v>0.11</v>
      </c>
      <c r="CG328" s="12"/>
      <c r="CH328" s="12">
        <f>BQ328/BY328</f>
        <v>0.26619999999999999</v>
      </c>
      <c r="CI328" s="12" t="s">
        <v>3553</v>
      </c>
      <c r="CJ328" s="12">
        <v>0.16</v>
      </c>
      <c r="CK328" s="12" t="s">
        <v>3827</v>
      </c>
      <c r="CL328" s="12">
        <v>-392</v>
      </c>
      <c r="CM328" s="12">
        <v>0</v>
      </c>
      <c r="CN328" s="12">
        <v>1034.95</v>
      </c>
      <c r="CO328" s="12" t="s">
        <v>3419</v>
      </c>
      <c r="CP328" s="12"/>
      <c r="CQ328" s="12"/>
      <c r="CR328" s="12"/>
      <c r="CS328" s="12" t="s">
        <v>1077</v>
      </c>
      <c r="CT328" s="12">
        <v>13.86</v>
      </c>
      <c r="CU328" s="12">
        <v>2.42</v>
      </c>
      <c r="CV328" s="12">
        <f>BS328*CU328</f>
        <v>0.26619999999999999</v>
      </c>
      <c r="CW328" s="12"/>
      <c r="CX328" s="57"/>
    </row>
    <row r="329" spans="1:102" ht="16.5" x14ac:dyDescent="0.35">
      <c r="A329" s="56">
        <v>45</v>
      </c>
      <c r="B329" s="12" t="s">
        <v>3736</v>
      </c>
      <c r="C329" s="12">
        <v>45.1</v>
      </c>
      <c r="D329" s="12" t="s">
        <v>196</v>
      </c>
      <c r="E329" s="12" t="s">
        <v>380</v>
      </c>
      <c r="F329" s="12">
        <v>3</v>
      </c>
      <c r="G329" s="12" t="s">
        <v>349</v>
      </c>
      <c r="H329" s="12" t="s">
        <v>2804</v>
      </c>
      <c r="I329" s="12" t="s">
        <v>1285</v>
      </c>
      <c r="J329" s="12" t="s">
        <v>556</v>
      </c>
      <c r="K329" s="12" t="s">
        <v>564</v>
      </c>
      <c r="L329" s="12" t="s">
        <v>558</v>
      </c>
      <c r="M329" s="12" t="s">
        <v>3237</v>
      </c>
      <c r="N329" s="12" t="s">
        <v>3437</v>
      </c>
      <c r="O329" s="12" t="s">
        <v>3400</v>
      </c>
      <c r="P329" s="12" t="s">
        <v>3402</v>
      </c>
      <c r="Q329" s="12">
        <v>1</v>
      </c>
      <c r="R329" s="12">
        <v>0</v>
      </c>
      <c r="S329" s="12">
        <v>0</v>
      </c>
      <c r="T329" s="12">
        <v>0</v>
      </c>
      <c r="U329" s="12">
        <v>0</v>
      </c>
      <c r="V329" s="12">
        <v>0</v>
      </c>
      <c r="W329" s="12">
        <v>0</v>
      </c>
      <c r="X329" s="12">
        <v>0</v>
      </c>
      <c r="Y329" s="12">
        <v>0</v>
      </c>
      <c r="Z329" s="12">
        <v>0</v>
      </c>
      <c r="AA329" s="12">
        <v>0</v>
      </c>
      <c r="AB329" s="12">
        <v>0</v>
      </c>
      <c r="AC329" s="12">
        <v>0</v>
      </c>
      <c r="AD329" s="12">
        <v>0</v>
      </c>
      <c r="AE329" s="12">
        <v>0</v>
      </c>
      <c r="AF329" s="12">
        <v>0</v>
      </c>
      <c r="AG329" s="12">
        <v>0</v>
      </c>
      <c r="AH329" s="12">
        <v>0</v>
      </c>
      <c r="AI329" s="12">
        <v>0</v>
      </c>
      <c r="AJ329" s="12">
        <v>1</v>
      </c>
      <c r="AK329" s="12">
        <v>0</v>
      </c>
      <c r="AL329" s="12" t="s">
        <v>678</v>
      </c>
      <c r="AM329" s="7" t="s">
        <v>631</v>
      </c>
      <c r="AN329" s="7" t="s">
        <v>679</v>
      </c>
      <c r="AO329" s="7">
        <v>2012</v>
      </c>
      <c r="AP329" s="12" t="s">
        <v>3235</v>
      </c>
      <c r="AQ329" s="12">
        <v>200</v>
      </c>
      <c r="AR329" s="12">
        <v>1</v>
      </c>
      <c r="AS329" s="12" t="s">
        <v>555</v>
      </c>
      <c r="AT329" s="7" t="s">
        <v>212</v>
      </c>
      <c r="AU329" s="12">
        <v>1</v>
      </c>
      <c r="AV329" s="12">
        <v>0</v>
      </c>
      <c r="AW329" s="12">
        <v>0</v>
      </c>
      <c r="AX329" s="12">
        <v>1</v>
      </c>
      <c r="AY329" s="7">
        <v>1</v>
      </c>
      <c r="AZ329" s="12">
        <v>0</v>
      </c>
      <c r="BA329" s="12">
        <v>0</v>
      </c>
      <c r="BB329" s="12">
        <v>0</v>
      </c>
      <c r="BC329" s="12">
        <v>1</v>
      </c>
      <c r="BD329" s="12">
        <v>1</v>
      </c>
      <c r="BE329" s="12">
        <v>0</v>
      </c>
      <c r="BF329" s="7" t="s">
        <v>766</v>
      </c>
      <c r="BG329" s="7" t="s">
        <v>1218</v>
      </c>
      <c r="BH329" s="7"/>
      <c r="BI329" s="7" t="s">
        <v>2807</v>
      </c>
      <c r="BJ329" s="12" t="s">
        <v>718</v>
      </c>
      <c r="BK329" s="12" t="s">
        <v>1044</v>
      </c>
      <c r="BL329" s="12" t="s">
        <v>3481</v>
      </c>
      <c r="BM329" s="7" t="s">
        <v>787</v>
      </c>
      <c r="BN329" s="7"/>
      <c r="BO329" s="12"/>
      <c r="BP329" s="12" t="s">
        <v>4034</v>
      </c>
      <c r="BQ329" s="47">
        <f>CV329</f>
        <v>0.33489510489510493</v>
      </c>
      <c r="BR329" s="12" t="s">
        <v>3506</v>
      </c>
      <c r="BS329" s="12">
        <v>1E-3</v>
      </c>
      <c r="BT329" s="12"/>
      <c r="BU329" s="12"/>
      <c r="BV329" s="12" t="s">
        <v>1077</v>
      </c>
      <c r="BW329" s="12" t="s">
        <v>1077</v>
      </c>
      <c r="BX329" s="12" t="s">
        <v>1077</v>
      </c>
      <c r="BY329" s="12">
        <f>BS329/CF329</f>
        <v>1</v>
      </c>
      <c r="BZ329" s="12" t="s">
        <v>3562</v>
      </c>
      <c r="CA329" s="12" t="s">
        <v>1077</v>
      </c>
      <c r="CB329" s="12" t="s">
        <v>1077</v>
      </c>
      <c r="CC329" s="12" t="s">
        <v>1077</v>
      </c>
      <c r="CD329" s="12" t="s">
        <v>1077</v>
      </c>
      <c r="CE329" s="12">
        <v>0.48</v>
      </c>
      <c r="CF329" s="12">
        <v>1E-3</v>
      </c>
      <c r="CG329" s="12" t="s">
        <v>1252</v>
      </c>
      <c r="CH329" s="12">
        <f>BQ329/BY329</f>
        <v>0.33489510489510493</v>
      </c>
      <c r="CI329" s="12" t="s">
        <v>3553</v>
      </c>
      <c r="CJ329" s="12">
        <v>0.26900000000000002</v>
      </c>
      <c r="CK329" s="12" t="s">
        <v>3828</v>
      </c>
      <c r="CL329" s="12" t="s">
        <v>1077</v>
      </c>
      <c r="CM329" s="12" t="s">
        <v>1077</v>
      </c>
      <c r="CN329" s="12" t="s">
        <v>1077</v>
      </c>
      <c r="CO329" s="12" t="s">
        <v>1077</v>
      </c>
      <c r="CP329" s="12">
        <v>1</v>
      </c>
      <c r="CQ329" s="12">
        <v>23</v>
      </c>
      <c r="CR329" s="12">
        <v>1</v>
      </c>
      <c r="CS329" s="12">
        <v>176</v>
      </c>
      <c r="CT329" s="12">
        <v>0.14299999999999999</v>
      </c>
      <c r="CU329" s="12">
        <v>47.89</v>
      </c>
      <c r="CV329" s="12">
        <f>BS329*CU329/CT329</f>
        <v>0.33489510489510493</v>
      </c>
      <c r="CW329" s="12"/>
      <c r="CX329" s="57"/>
    </row>
    <row r="330" spans="1:102" ht="16.5" x14ac:dyDescent="0.35">
      <c r="A330" s="56">
        <v>45</v>
      </c>
      <c r="B330" s="12" t="s">
        <v>3736</v>
      </c>
      <c r="C330" s="12">
        <v>45.1</v>
      </c>
      <c r="D330" s="12" t="s">
        <v>1169</v>
      </c>
      <c r="E330" s="12" t="s">
        <v>380</v>
      </c>
      <c r="F330" s="12">
        <v>3</v>
      </c>
      <c r="G330" s="12" t="s">
        <v>349</v>
      </c>
      <c r="H330" s="12" t="s">
        <v>2804</v>
      </c>
      <c r="I330" s="12" t="s">
        <v>1285</v>
      </c>
      <c r="J330" s="12" t="s">
        <v>556</v>
      </c>
      <c r="K330" s="12" t="s">
        <v>564</v>
      </c>
      <c r="L330" s="12" t="s">
        <v>558</v>
      </c>
      <c r="M330" s="12" t="s">
        <v>3237</v>
      </c>
      <c r="N330" s="12" t="s">
        <v>3437</v>
      </c>
      <c r="O330" s="12" t="s">
        <v>3400</v>
      </c>
      <c r="P330" s="12" t="s">
        <v>3402</v>
      </c>
      <c r="Q330" s="12">
        <v>1</v>
      </c>
      <c r="R330" s="12">
        <v>0</v>
      </c>
      <c r="S330" s="12">
        <v>0</v>
      </c>
      <c r="T330" s="12">
        <v>0</v>
      </c>
      <c r="U330" s="12">
        <v>0</v>
      </c>
      <c r="V330" s="12">
        <v>0</v>
      </c>
      <c r="W330" s="12">
        <v>0</v>
      </c>
      <c r="X330" s="12">
        <v>0</v>
      </c>
      <c r="Y330" s="12">
        <v>0</v>
      </c>
      <c r="Z330" s="12">
        <v>0</v>
      </c>
      <c r="AA330" s="12">
        <v>0</v>
      </c>
      <c r="AB330" s="12">
        <v>0</v>
      </c>
      <c r="AC330" s="12">
        <v>0</v>
      </c>
      <c r="AD330" s="12">
        <v>0</v>
      </c>
      <c r="AE330" s="12">
        <v>0</v>
      </c>
      <c r="AF330" s="12">
        <v>0</v>
      </c>
      <c r="AG330" s="12">
        <v>0</v>
      </c>
      <c r="AH330" s="12">
        <v>0</v>
      </c>
      <c r="AI330" s="12">
        <v>0</v>
      </c>
      <c r="AJ330" s="12">
        <v>1</v>
      </c>
      <c r="AK330" s="12">
        <v>0</v>
      </c>
      <c r="AL330" s="12" t="s">
        <v>678</v>
      </c>
      <c r="AM330" s="7" t="s">
        <v>631</v>
      </c>
      <c r="AN330" s="7" t="s">
        <v>679</v>
      </c>
      <c r="AO330" s="7">
        <v>2012</v>
      </c>
      <c r="AP330" s="12" t="s">
        <v>3235</v>
      </c>
      <c r="AQ330" s="12">
        <v>200</v>
      </c>
      <c r="AR330" s="12">
        <v>1</v>
      </c>
      <c r="AS330" s="12" t="s">
        <v>555</v>
      </c>
      <c r="AT330" s="7" t="s">
        <v>212</v>
      </c>
      <c r="AU330" s="12">
        <v>1</v>
      </c>
      <c r="AV330" s="12">
        <v>0</v>
      </c>
      <c r="AW330" s="12">
        <v>0</v>
      </c>
      <c r="AX330" s="12">
        <v>1</v>
      </c>
      <c r="AY330" s="7">
        <v>1</v>
      </c>
      <c r="AZ330" s="12">
        <v>0</v>
      </c>
      <c r="BA330" s="12">
        <v>0</v>
      </c>
      <c r="BB330" s="12">
        <v>0</v>
      </c>
      <c r="BC330" s="12">
        <v>1</v>
      </c>
      <c r="BD330" s="12">
        <v>1</v>
      </c>
      <c r="BE330" s="12">
        <v>0</v>
      </c>
      <c r="BF330" s="7" t="s">
        <v>766</v>
      </c>
      <c r="BG330" s="7" t="s">
        <v>781</v>
      </c>
      <c r="BH330" s="7"/>
      <c r="BI330" s="7" t="s">
        <v>2807</v>
      </c>
      <c r="BJ330" s="12" t="s">
        <v>718</v>
      </c>
      <c r="BK330" s="12" t="s">
        <v>1044</v>
      </c>
      <c r="BL330" s="12" t="s">
        <v>3481</v>
      </c>
      <c r="BM330" s="7" t="s">
        <v>787</v>
      </c>
      <c r="BN330" s="7"/>
      <c r="BO330" s="12"/>
      <c r="BP330" s="12"/>
      <c r="BQ330" s="12" t="s">
        <v>1077</v>
      </c>
      <c r="BR330" s="12" t="s">
        <v>1077</v>
      </c>
      <c r="BS330" s="12">
        <v>1E-3</v>
      </c>
      <c r="BT330" s="12"/>
      <c r="BU330" s="12"/>
      <c r="BV330" s="12" t="s">
        <v>1077</v>
      </c>
      <c r="BW330" s="12" t="s">
        <v>1077</v>
      </c>
      <c r="BX330" s="12" t="s">
        <v>1077</v>
      </c>
      <c r="BY330" s="12">
        <f>BS330/CF330</f>
        <v>1</v>
      </c>
      <c r="BZ330" s="12"/>
      <c r="CA330" s="12" t="s">
        <v>1077</v>
      </c>
      <c r="CB330" s="12" t="s">
        <v>1077</v>
      </c>
      <c r="CC330" s="12" t="s">
        <v>1077</v>
      </c>
      <c r="CD330" s="12" t="s">
        <v>1077</v>
      </c>
      <c r="CE330" s="12">
        <v>0.158</v>
      </c>
      <c r="CF330" s="12">
        <v>1E-3</v>
      </c>
      <c r="CG330" s="12" t="s">
        <v>1252</v>
      </c>
      <c r="CH330" s="12"/>
      <c r="CI330" s="12"/>
      <c r="CJ330" s="12">
        <v>0.26900000000000002</v>
      </c>
      <c r="CK330" s="12" t="s">
        <v>3828</v>
      </c>
      <c r="CL330" s="12" t="s">
        <v>1077</v>
      </c>
      <c r="CM330" s="12" t="s">
        <v>1077</v>
      </c>
      <c r="CN330" s="12" t="s">
        <v>1077</v>
      </c>
      <c r="CO330" s="12" t="s">
        <v>1077</v>
      </c>
      <c r="CP330" s="12">
        <v>1</v>
      </c>
      <c r="CQ330" s="12">
        <v>23</v>
      </c>
      <c r="CR330" s="12">
        <v>1</v>
      </c>
      <c r="CS330" s="12">
        <v>176</v>
      </c>
      <c r="CT330" s="12">
        <v>0.14299999999999999</v>
      </c>
      <c r="CU330" s="12">
        <v>1780</v>
      </c>
      <c r="CV330" s="12">
        <f>BS330*CU330/CT330</f>
        <v>12.447552447552448</v>
      </c>
      <c r="CW330" s="12"/>
      <c r="CX330" s="57"/>
    </row>
    <row r="331" spans="1:102" ht="43.5" x14ac:dyDescent="0.35">
      <c r="A331" s="56">
        <v>3</v>
      </c>
      <c r="B331" s="12" t="s">
        <v>3695</v>
      </c>
      <c r="C331" s="12">
        <v>3.1</v>
      </c>
      <c r="D331" s="12" t="s">
        <v>1375</v>
      </c>
      <c r="E331" s="12" t="s">
        <v>1128</v>
      </c>
      <c r="F331" s="12">
        <v>7</v>
      </c>
      <c r="G331" s="12" t="s">
        <v>349</v>
      </c>
      <c r="H331" s="12" t="s">
        <v>2804</v>
      </c>
      <c r="I331" s="12" t="s">
        <v>1285</v>
      </c>
      <c r="J331" s="12" t="s">
        <v>1222</v>
      </c>
      <c r="K331" s="12" t="s">
        <v>564</v>
      </c>
      <c r="L331" s="12" t="s">
        <v>173</v>
      </c>
      <c r="M331" s="12" t="s">
        <v>3164</v>
      </c>
      <c r="N331" s="12"/>
      <c r="O331" s="12" t="s">
        <v>3400</v>
      </c>
      <c r="P331" s="12" t="s">
        <v>3402</v>
      </c>
      <c r="Q331" s="12">
        <v>1</v>
      </c>
      <c r="R331" s="12">
        <v>0</v>
      </c>
      <c r="S331" s="12">
        <v>0</v>
      </c>
      <c r="T331" s="12">
        <v>0</v>
      </c>
      <c r="U331" s="12">
        <v>0</v>
      </c>
      <c r="V331" s="12">
        <v>0</v>
      </c>
      <c r="W331" s="12">
        <v>0</v>
      </c>
      <c r="X331" s="12">
        <v>0</v>
      </c>
      <c r="Y331" s="12">
        <v>0</v>
      </c>
      <c r="Z331" s="12">
        <v>0</v>
      </c>
      <c r="AA331" s="12">
        <v>0</v>
      </c>
      <c r="AB331" s="12">
        <v>0</v>
      </c>
      <c r="AC331" s="12">
        <v>0</v>
      </c>
      <c r="AD331" s="12">
        <v>0</v>
      </c>
      <c r="AE331" s="12">
        <v>0</v>
      </c>
      <c r="AF331" s="12">
        <v>0</v>
      </c>
      <c r="AG331" s="12">
        <v>0</v>
      </c>
      <c r="AH331" s="12">
        <v>0</v>
      </c>
      <c r="AI331" s="12">
        <v>0</v>
      </c>
      <c r="AJ331" s="12">
        <v>1</v>
      </c>
      <c r="AK331" s="12">
        <v>0</v>
      </c>
      <c r="AL331" s="12" t="s">
        <v>607</v>
      </c>
      <c r="AM331" s="7" t="s">
        <v>608</v>
      </c>
      <c r="AN331" s="7" t="s">
        <v>617</v>
      </c>
      <c r="AO331" s="7">
        <v>1994</v>
      </c>
      <c r="AP331" s="12" t="s">
        <v>3458</v>
      </c>
      <c r="AQ331" s="12">
        <v>1960</v>
      </c>
      <c r="AR331" s="12">
        <v>1</v>
      </c>
      <c r="AS331" s="12" t="s">
        <v>555</v>
      </c>
      <c r="AT331" s="7" t="s">
        <v>349</v>
      </c>
      <c r="AU331" s="12">
        <v>0</v>
      </c>
      <c r="AV331" s="12">
        <v>1</v>
      </c>
      <c r="AW331" s="12">
        <v>1</v>
      </c>
      <c r="AX331" s="12">
        <v>0</v>
      </c>
      <c r="AY331" s="7">
        <v>0</v>
      </c>
      <c r="AZ331" s="12">
        <v>0</v>
      </c>
      <c r="BA331" s="12">
        <v>1</v>
      </c>
      <c r="BB331" s="12">
        <v>1</v>
      </c>
      <c r="BC331" s="12">
        <v>0</v>
      </c>
      <c r="BD331" s="12">
        <v>1</v>
      </c>
      <c r="BE331" s="12">
        <v>0</v>
      </c>
      <c r="BF331" s="7" t="s">
        <v>2820</v>
      </c>
      <c r="BG331" s="33" t="s">
        <v>1235</v>
      </c>
      <c r="BH331" s="7"/>
      <c r="BI331" s="12" t="s">
        <v>2818</v>
      </c>
      <c r="BJ331" s="12" t="s">
        <v>3459</v>
      </c>
      <c r="BK331" s="12" t="s">
        <v>1044</v>
      </c>
      <c r="BL331" s="12" t="s">
        <v>3480</v>
      </c>
      <c r="BM331" s="7" t="s">
        <v>3484</v>
      </c>
      <c r="BN331" s="7" t="s">
        <v>775</v>
      </c>
      <c r="BO331" s="12"/>
      <c r="BP331" s="12" t="s">
        <v>4033</v>
      </c>
      <c r="BQ331" s="12">
        <v>0.32700000000000001</v>
      </c>
      <c r="BR331" s="12" t="s">
        <v>1252</v>
      </c>
      <c r="BS331" s="12">
        <v>0.47010000000000002</v>
      </c>
      <c r="BT331" s="12">
        <f>EXP(BS331)</f>
        <v>1.6001542006369196</v>
      </c>
      <c r="BU331" s="12"/>
      <c r="BV331" s="12" t="s">
        <v>3415</v>
      </c>
      <c r="BW331" s="12" t="s">
        <v>1077</v>
      </c>
      <c r="BX331" s="12" t="s">
        <v>1077</v>
      </c>
      <c r="BY331" s="12">
        <f>BS331/CF331</f>
        <v>1.0418882978723405</v>
      </c>
      <c r="BZ331" s="12" t="s">
        <v>4041</v>
      </c>
      <c r="CA331" s="12" t="s">
        <v>1077</v>
      </c>
      <c r="CB331" s="12" t="s">
        <v>1077</v>
      </c>
      <c r="CC331" s="12" t="s">
        <v>1077</v>
      </c>
      <c r="CD331" s="12" t="s">
        <v>1077</v>
      </c>
      <c r="CE331" s="12">
        <v>0.29349999999999998</v>
      </c>
      <c r="CF331" s="12">
        <v>0.45119999999999999</v>
      </c>
      <c r="CG331" s="12"/>
      <c r="CH331" s="12">
        <f>BQ331/BY331</f>
        <v>0.31385322271857052</v>
      </c>
      <c r="CI331" s="12" t="s">
        <v>3553</v>
      </c>
      <c r="CJ331" s="12">
        <v>0.30480000000000002</v>
      </c>
      <c r="CK331" s="12" t="s">
        <v>3826</v>
      </c>
      <c r="CL331" s="12">
        <v>168.357</v>
      </c>
      <c r="CM331" s="12">
        <v>0</v>
      </c>
      <c r="CN331" s="12">
        <v>109.071</v>
      </c>
      <c r="CO331" s="12" t="s">
        <v>3419</v>
      </c>
      <c r="CP331" s="12"/>
      <c r="CQ331" s="12"/>
      <c r="CR331" s="12"/>
      <c r="CS331" s="12" t="s">
        <v>1077</v>
      </c>
      <c r="CT331" s="12" t="s">
        <v>1077</v>
      </c>
      <c r="CU331" s="12" t="s">
        <v>1077</v>
      </c>
      <c r="CV331" s="12" t="s">
        <v>1077</v>
      </c>
      <c r="CW331" s="12"/>
      <c r="CX331" s="57"/>
    </row>
    <row r="332" spans="1:102" ht="16.5" x14ac:dyDescent="0.35">
      <c r="A332" s="56">
        <v>30</v>
      </c>
      <c r="B332" s="12" t="s">
        <v>3721</v>
      </c>
      <c r="C332" s="12">
        <v>30.2</v>
      </c>
      <c r="D332" s="12" t="s">
        <v>1832</v>
      </c>
      <c r="E332" s="12" t="s">
        <v>347</v>
      </c>
      <c r="F332" s="12">
        <v>3</v>
      </c>
      <c r="G332" s="12" t="s">
        <v>349</v>
      </c>
      <c r="H332" s="12" t="s">
        <v>2804</v>
      </c>
      <c r="I332" s="12" t="s">
        <v>1285</v>
      </c>
      <c r="J332" s="12" t="s">
        <v>556</v>
      </c>
      <c r="K332" s="12" t="s">
        <v>568</v>
      </c>
      <c r="L332" s="12" t="s">
        <v>1204</v>
      </c>
      <c r="M332" s="12" t="s">
        <v>3237</v>
      </c>
      <c r="N332" s="12" t="s">
        <v>3435</v>
      </c>
      <c r="O332" s="12" t="s">
        <v>3400</v>
      </c>
      <c r="P332" s="12" t="s">
        <v>3401</v>
      </c>
      <c r="Q332" s="12">
        <v>0</v>
      </c>
      <c r="R332" s="12">
        <v>0</v>
      </c>
      <c r="S332" s="12">
        <v>1</v>
      </c>
      <c r="T332" s="12">
        <v>0</v>
      </c>
      <c r="U332" s="12">
        <v>0</v>
      </c>
      <c r="V332" s="12">
        <v>0</v>
      </c>
      <c r="W332" s="12">
        <v>0</v>
      </c>
      <c r="X332" s="12">
        <v>0</v>
      </c>
      <c r="Y332" s="12">
        <v>0</v>
      </c>
      <c r="Z332" s="12">
        <v>0</v>
      </c>
      <c r="AA332" s="12">
        <v>0</v>
      </c>
      <c r="AB332" s="12">
        <v>0</v>
      </c>
      <c r="AC332" s="12">
        <v>0</v>
      </c>
      <c r="AD332" s="12">
        <v>0</v>
      </c>
      <c r="AE332" s="12">
        <v>0</v>
      </c>
      <c r="AF332" s="12">
        <v>0</v>
      </c>
      <c r="AG332" s="12">
        <v>0</v>
      </c>
      <c r="AH332" s="12">
        <v>0</v>
      </c>
      <c r="AI332" s="12">
        <v>0</v>
      </c>
      <c r="AJ332" s="12">
        <v>0</v>
      </c>
      <c r="AK332" s="12" t="s">
        <v>657</v>
      </c>
      <c r="AL332" s="12" t="s">
        <v>607</v>
      </c>
      <c r="AM332" s="7" t="s">
        <v>608</v>
      </c>
      <c r="AN332" s="7" t="s">
        <v>656</v>
      </c>
      <c r="AO332" s="7">
        <v>2005</v>
      </c>
      <c r="AP332" s="12" t="s">
        <v>3458</v>
      </c>
      <c r="AQ332" s="12">
        <v>141</v>
      </c>
      <c r="AR332" s="12">
        <v>1</v>
      </c>
      <c r="AS332" s="12" t="s">
        <v>555</v>
      </c>
      <c r="AT332" s="7" t="s">
        <v>212</v>
      </c>
      <c r="AU332" s="12">
        <v>0</v>
      </c>
      <c r="AV332" s="12">
        <v>0</v>
      </c>
      <c r="AW332" s="12">
        <v>0</v>
      </c>
      <c r="AX332" s="12">
        <v>0</v>
      </c>
      <c r="AY332" s="7">
        <v>0</v>
      </c>
      <c r="AZ332" s="12">
        <v>0</v>
      </c>
      <c r="BA332" s="12">
        <v>0</v>
      </c>
      <c r="BB332" s="12">
        <v>0</v>
      </c>
      <c r="BC332" s="12">
        <v>0</v>
      </c>
      <c r="BD332" s="12">
        <v>0</v>
      </c>
      <c r="BE332" s="12">
        <v>0</v>
      </c>
      <c r="BF332" s="7" t="s">
        <v>2820</v>
      </c>
      <c r="BG332" s="7" t="s">
        <v>1006</v>
      </c>
      <c r="BH332" s="7"/>
      <c r="BI332" s="12" t="s">
        <v>2818</v>
      </c>
      <c r="BJ332" s="12" t="s">
        <v>851</v>
      </c>
      <c r="BK332" s="12" t="s">
        <v>3463</v>
      </c>
      <c r="BL332" s="12" t="s">
        <v>3469</v>
      </c>
      <c r="BM332" s="7" t="s">
        <v>788</v>
      </c>
      <c r="BN332" s="7"/>
      <c r="BO332" s="12"/>
      <c r="BP332" s="12" t="s">
        <v>4043</v>
      </c>
      <c r="BQ332" s="12">
        <f>CV332</f>
        <v>0.31459999999999999</v>
      </c>
      <c r="BR332" s="12" t="s">
        <v>3527</v>
      </c>
      <c r="BS332" s="12">
        <v>0.13</v>
      </c>
      <c r="BT332" s="12"/>
      <c r="BU332" s="12">
        <f>EXP(BS332)</f>
        <v>1.1388283833246218</v>
      </c>
      <c r="BV332" s="12" t="s">
        <v>3416</v>
      </c>
      <c r="BW332" s="12">
        <v>0.13830000000000001</v>
      </c>
      <c r="BX332" s="12" t="s">
        <v>1140</v>
      </c>
      <c r="BY332" s="12">
        <f>BS332/CF332</f>
        <v>1.0833333333333335</v>
      </c>
      <c r="BZ332" s="12" t="s">
        <v>4041</v>
      </c>
      <c r="CA332" s="12" t="s">
        <v>1077</v>
      </c>
      <c r="CB332" s="12" t="s">
        <v>1077</v>
      </c>
      <c r="CC332" s="12" t="s">
        <v>1077</v>
      </c>
      <c r="CD332" s="12" t="s">
        <v>1077</v>
      </c>
      <c r="CE332" s="12">
        <v>0.26</v>
      </c>
      <c r="CF332" s="12">
        <v>0.12</v>
      </c>
      <c r="CG332" s="12"/>
      <c r="CH332" s="12">
        <f>BQ332/BY332</f>
        <v>0.29039999999999994</v>
      </c>
      <c r="CI332" s="12" t="s">
        <v>3553</v>
      </c>
      <c r="CJ332" s="12">
        <v>0.15</v>
      </c>
      <c r="CK332" s="12" t="s">
        <v>3827</v>
      </c>
      <c r="CL332" s="12">
        <v>-376.39</v>
      </c>
      <c r="CM332" s="12">
        <v>0</v>
      </c>
      <c r="CN332" s="12">
        <v>1371.01</v>
      </c>
      <c r="CO332" s="12" t="s">
        <v>3419</v>
      </c>
      <c r="CP332" s="12"/>
      <c r="CQ332" s="12"/>
      <c r="CR332" s="12"/>
      <c r="CS332" s="12" t="s">
        <v>1077</v>
      </c>
      <c r="CT332" s="12" t="s">
        <v>718</v>
      </c>
      <c r="CU332" s="12">
        <v>2.42</v>
      </c>
      <c r="CV332" s="12">
        <f>BS332*CU332</f>
        <v>0.31459999999999999</v>
      </c>
      <c r="CW332" s="12"/>
      <c r="CX332" s="57"/>
    </row>
    <row r="333" spans="1:102" ht="16.5" x14ac:dyDescent="0.35">
      <c r="A333" s="56">
        <v>37</v>
      </c>
      <c r="B333" s="12" t="s">
        <v>3728</v>
      </c>
      <c r="C333" s="12">
        <v>37.200000000000003</v>
      </c>
      <c r="D333" s="12" t="s">
        <v>1883</v>
      </c>
      <c r="E333" s="12" t="s">
        <v>364</v>
      </c>
      <c r="F333" s="12" t="s">
        <v>3916</v>
      </c>
      <c r="G333" s="12" t="s">
        <v>212</v>
      </c>
      <c r="H333" s="12" t="s">
        <v>2804</v>
      </c>
      <c r="I333" s="12" t="s">
        <v>212</v>
      </c>
      <c r="J333" s="12" t="s">
        <v>1249</v>
      </c>
      <c r="K333" s="12" t="s">
        <v>1225</v>
      </c>
      <c r="L333" s="12" t="s">
        <v>173</v>
      </c>
      <c r="M333" s="12" t="s">
        <v>3237</v>
      </c>
      <c r="N333" s="12" t="s">
        <v>3437</v>
      </c>
      <c r="O333" s="12" t="s">
        <v>3400</v>
      </c>
      <c r="P333" s="12" t="s">
        <v>3403</v>
      </c>
      <c r="Q333" s="12">
        <v>0</v>
      </c>
      <c r="R333" s="12">
        <v>0</v>
      </c>
      <c r="S333" s="12">
        <v>1</v>
      </c>
      <c r="T333" s="12">
        <v>0</v>
      </c>
      <c r="U333" s="12">
        <v>0</v>
      </c>
      <c r="V333" s="12">
        <v>0</v>
      </c>
      <c r="W333" s="12">
        <v>0</v>
      </c>
      <c r="X333" s="12">
        <v>0</v>
      </c>
      <c r="Y333" s="12">
        <v>0</v>
      </c>
      <c r="Z333" s="12">
        <v>0</v>
      </c>
      <c r="AA333" s="12">
        <v>0</v>
      </c>
      <c r="AB333" s="12">
        <v>1</v>
      </c>
      <c r="AC333" s="12">
        <v>0</v>
      </c>
      <c r="AD333" s="12">
        <v>0</v>
      </c>
      <c r="AE333" s="12">
        <v>0</v>
      </c>
      <c r="AF333" s="12">
        <v>0</v>
      </c>
      <c r="AG333" s="12">
        <v>0</v>
      </c>
      <c r="AH333" s="12">
        <v>0</v>
      </c>
      <c r="AI333" s="12">
        <v>0</v>
      </c>
      <c r="AJ333" s="12">
        <v>0</v>
      </c>
      <c r="AK333" s="12">
        <v>0</v>
      </c>
      <c r="AL333" s="12" t="s">
        <v>3448</v>
      </c>
      <c r="AM333" s="7" t="s">
        <v>637</v>
      </c>
      <c r="AN333" s="7" t="s">
        <v>667</v>
      </c>
      <c r="AO333" s="7">
        <v>2006</v>
      </c>
      <c r="AP333" s="12" t="s">
        <v>3458</v>
      </c>
      <c r="AQ333" s="12">
        <v>761</v>
      </c>
      <c r="AR333" s="12">
        <v>1</v>
      </c>
      <c r="AS333" s="12" t="s">
        <v>555</v>
      </c>
      <c r="AT333" s="7" t="s">
        <v>212</v>
      </c>
      <c r="AU333" s="12">
        <v>0</v>
      </c>
      <c r="AV333" s="12">
        <v>0</v>
      </c>
      <c r="AW333" s="12">
        <v>0</v>
      </c>
      <c r="AX333" s="12">
        <v>1</v>
      </c>
      <c r="AY333" s="7">
        <v>1</v>
      </c>
      <c r="AZ333" s="12">
        <v>0</v>
      </c>
      <c r="BA333" s="12">
        <v>1</v>
      </c>
      <c r="BB333" s="12">
        <v>1</v>
      </c>
      <c r="BC333" s="12">
        <v>0</v>
      </c>
      <c r="BD333" s="12">
        <v>0</v>
      </c>
      <c r="BE333" s="12">
        <v>0</v>
      </c>
      <c r="BF333" s="7" t="s">
        <v>766</v>
      </c>
      <c r="BG333" s="7" t="s">
        <v>771</v>
      </c>
      <c r="BH333" s="7"/>
      <c r="BI333" s="7" t="s">
        <v>2807</v>
      </c>
      <c r="BJ333" s="12" t="s">
        <v>3460</v>
      </c>
      <c r="BK333" s="12" t="s">
        <v>3472</v>
      </c>
      <c r="BL333" s="12" t="s">
        <v>3482</v>
      </c>
      <c r="BM333" s="7" t="s">
        <v>3484</v>
      </c>
      <c r="BN333" s="7" t="s">
        <v>1174</v>
      </c>
      <c r="BO333" s="12"/>
      <c r="BP333" s="12" t="s">
        <v>3519</v>
      </c>
      <c r="BQ333" s="12">
        <f>CV333</f>
        <v>0.1063982304</v>
      </c>
      <c r="BR333" s="12" t="s">
        <v>3528</v>
      </c>
      <c r="BS333" s="12">
        <v>0.58640999999999999</v>
      </c>
      <c r="BT333" s="12">
        <f>EXP(BS333)</f>
        <v>1.7975237080793633</v>
      </c>
      <c r="BU333" s="12"/>
      <c r="BV333" s="12" t="s">
        <v>3415</v>
      </c>
      <c r="BW333" s="12" t="s">
        <v>1077</v>
      </c>
      <c r="BX333" s="12" t="s">
        <v>1077</v>
      </c>
      <c r="BY333" s="12" t="s">
        <v>1077</v>
      </c>
      <c r="BZ333" s="12"/>
      <c r="CA333" s="12" t="s">
        <v>1077</v>
      </c>
      <c r="CB333" s="12" t="s">
        <v>1077</v>
      </c>
      <c r="CC333" s="12" t="s">
        <v>1077</v>
      </c>
      <c r="CD333" s="12" t="s">
        <v>1077</v>
      </c>
      <c r="CE333" s="12">
        <v>0</v>
      </c>
      <c r="CF333" s="12" t="s">
        <v>1077</v>
      </c>
      <c r="CG333" s="12"/>
      <c r="CH333" s="12"/>
      <c r="CI333" s="12"/>
      <c r="CJ333" s="12">
        <v>0.30099999999999999</v>
      </c>
      <c r="CK333" s="12" t="s">
        <v>3827</v>
      </c>
      <c r="CL333" s="12" t="s">
        <v>1077</v>
      </c>
      <c r="CM333" s="12" t="s">
        <v>1077</v>
      </c>
      <c r="CN333" s="12">
        <v>6.1950000000000003</v>
      </c>
      <c r="CO333" s="12" t="s">
        <v>1052</v>
      </c>
      <c r="CP333" s="12"/>
      <c r="CQ333" s="12"/>
      <c r="CR333" s="12"/>
      <c r="CS333" s="12" t="s">
        <v>1077</v>
      </c>
      <c r="CT333" s="12">
        <v>9.2799999999999994E-2</v>
      </c>
      <c r="CU333" s="12">
        <v>0.2</v>
      </c>
      <c r="CV333" s="12">
        <f>BS333*CU333*(1-CT333)</f>
        <v>0.1063982304</v>
      </c>
      <c r="CW333" s="12"/>
      <c r="CX333" s="57"/>
    </row>
    <row r="334" spans="1:102" ht="16.5" x14ac:dyDescent="0.35">
      <c r="A334" s="56">
        <v>15</v>
      </c>
      <c r="B334" s="12" t="s">
        <v>3706</v>
      </c>
      <c r="C334" s="12">
        <v>15.9</v>
      </c>
      <c r="D334" s="12" t="s">
        <v>1516</v>
      </c>
      <c r="E334" s="12" t="s">
        <v>316</v>
      </c>
      <c r="F334" s="12" t="s">
        <v>3916</v>
      </c>
      <c r="G334" s="12" t="s">
        <v>349</v>
      </c>
      <c r="H334" s="12" t="s">
        <v>2804</v>
      </c>
      <c r="I334" s="12" t="s">
        <v>1285</v>
      </c>
      <c r="J334" s="12" t="s">
        <v>556</v>
      </c>
      <c r="K334" s="12" t="s">
        <v>564</v>
      </c>
      <c r="L334" s="12" t="s">
        <v>558</v>
      </c>
      <c r="M334" s="12" t="s">
        <v>3164</v>
      </c>
      <c r="N334" s="12"/>
      <c r="O334" s="12" t="s">
        <v>3400</v>
      </c>
      <c r="P334" s="12" t="s">
        <v>3403</v>
      </c>
      <c r="Q334" s="12">
        <v>1</v>
      </c>
      <c r="R334" s="12">
        <v>0</v>
      </c>
      <c r="S334" s="12">
        <v>0</v>
      </c>
      <c r="T334" s="12">
        <v>0</v>
      </c>
      <c r="U334" s="12">
        <v>0</v>
      </c>
      <c r="V334" s="12">
        <v>0</v>
      </c>
      <c r="W334" s="12">
        <v>0</v>
      </c>
      <c r="X334" s="12">
        <v>0</v>
      </c>
      <c r="Y334" s="12">
        <v>0</v>
      </c>
      <c r="Z334" s="12">
        <v>0</v>
      </c>
      <c r="AA334" s="12">
        <v>0</v>
      </c>
      <c r="AB334" s="12">
        <v>1</v>
      </c>
      <c r="AC334" s="12">
        <v>0</v>
      </c>
      <c r="AD334" s="12">
        <v>0</v>
      </c>
      <c r="AE334" s="12">
        <v>0</v>
      </c>
      <c r="AF334" s="12">
        <v>0</v>
      </c>
      <c r="AG334" s="12">
        <v>0</v>
      </c>
      <c r="AH334" s="12">
        <v>0</v>
      </c>
      <c r="AI334" s="12">
        <v>0</v>
      </c>
      <c r="AJ334" s="12">
        <v>0</v>
      </c>
      <c r="AK334" s="12">
        <v>0</v>
      </c>
      <c r="AL334" s="12" t="s">
        <v>3448</v>
      </c>
      <c r="AM334" s="7" t="s">
        <v>608</v>
      </c>
      <c r="AN334" s="7" t="s">
        <v>635</v>
      </c>
      <c r="AO334" s="7">
        <v>2000</v>
      </c>
      <c r="AP334" s="12" t="s">
        <v>3458</v>
      </c>
      <c r="AQ334" s="12">
        <v>593</v>
      </c>
      <c r="AR334" s="12">
        <v>1</v>
      </c>
      <c r="AS334" s="12" t="s">
        <v>555</v>
      </c>
      <c r="AT334" s="7" t="s">
        <v>349</v>
      </c>
      <c r="AU334" s="12">
        <v>0</v>
      </c>
      <c r="AV334" s="12">
        <v>0</v>
      </c>
      <c r="AW334" s="12">
        <v>0</v>
      </c>
      <c r="AX334" s="12">
        <v>0</v>
      </c>
      <c r="AY334" s="7">
        <v>0</v>
      </c>
      <c r="AZ334" s="12">
        <v>0</v>
      </c>
      <c r="BA334" s="12">
        <v>1</v>
      </c>
      <c r="BB334" s="12">
        <v>1</v>
      </c>
      <c r="BC334" s="12">
        <v>0</v>
      </c>
      <c r="BD334" s="12">
        <v>0</v>
      </c>
      <c r="BE334" s="12">
        <v>0</v>
      </c>
      <c r="BF334" s="7" t="s">
        <v>2820</v>
      </c>
      <c r="BG334" s="7" t="s">
        <v>810</v>
      </c>
      <c r="BH334" s="7">
        <v>1</v>
      </c>
      <c r="BI334" s="7" t="s">
        <v>3257</v>
      </c>
      <c r="BJ334" s="12" t="s">
        <v>3460</v>
      </c>
      <c r="BK334" s="12" t="s">
        <v>3472</v>
      </c>
      <c r="BL334" s="12" t="s">
        <v>3474</v>
      </c>
      <c r="BM334" s="7" t="s">
        <v>787</v>
      </c>
      <c r="BN334" s="7"/>
      <c r="BO334" s="12" t="s">
        <v>1208</v>
      </c>
      <c r="BP334" s="12" t="s">
        <v>1262</v>
      </c>
      <c r="BQ334" s="12"/>
      <c r="BR334" s="12" t="s">
        <v>1077</v>
      </c>
      <c r="BS334" s="12">
        <v>0.75539999999999996</v>
      </c>
      <c r="BT334" s="12"/>
      <c r="BU334" s="12">
        <f>EXP(BS334)</f>
        <v>2.1284627381962586</v>
      </c>
      <c r="BV334" s="12" t="s">
        <v>3416</v>
      </c>
      <c r="BW334" s="12" t="s">
        <v>1077</v>
      </c>
      <c r="BX334" s="12" t="s">
        <v>1077</v>
      </c>
      <c r="BY334" s="12">
        <v>1.1000000000000001</v>
      </c>
      <c r="BZ334" s="12"/>
      <c r="CA334" s="12" t="s">
        <v>1077</v>
      </c>
      <c r="CB334" s="12" t="s">
        <v>1077</v>
      </c>
      <c r="CC334" s="12" t="s">
        <v>1077</v>
      </c>
      <c r="CD334" s="12" t="s">
        <v>1077</v>
      </c>
      <c r="CE334" s="12" t="s">
        <v>1077</v>
      </c>
      <c r="CF334" s="12"/>
      <c r="CG334" s="12"/>
      <c r="CH334" s="12"/>
      <c r="CI334" s="12"/>
      <c r="CJ334" s="12">
        <v>0.52600000000000002</v>
      </c>
      <c r="CK334" s="12" t="s">
        <v>3828</v>
      </c>
      <c r="CL334" s="12" t="s">
        <v>1077</v>
      </c>
      <c r="CM334" s="12" t="s">
        <v>1077</v>
      </c>
      <c r="CN334" s="12" t="s">
        <v>1077</v>
      </c>
      <c r="CO334" s="12" t="s">
        <v>1077</v>
      </c>
      <c r="CP334" s="12"/>
      <c r="CQ334" s="12"/>
      <c r="CR334" s="12"/>
      <c r="CS334" s="12" t="s">
        <v>1077</v>
      </c>
      <c r="CT334" s="12" t="s">
        <v>1077</v>
      </c>
      <c r="CU334" s="12">
        <v>2.4969442989348698E-2</v>
      </c>
      <c r="CV334" s="12"/>
      <c r="CW334" s="12"/>
      <c r="CX334" s="57"/>
    </row>
    <row r="335" spans="1:102" ht="16.5" x14ac:dyDescent="0.35">
      <c r="A335" s="56">
        <v>24</v>
      </c>
      <c r="B335" s="12" t="s">
        <v>3715</v>
      </c>
      <c r="C335" s="12">
        <v>24.4</v>
      </c>
      <c r="D335" s="12" t="s">
        <v>1786</v>
      </c>
      <c r="E335" s="12" t="s">
        <v>334</v>
      </c>
      <c r="F335" s="12">
        <v>3</v>
      </c>
      <c r="G335" s="12" t="s">
        <v>349</v>
      </c>
      <c r="H335" s="12" t="s">
        <v>2804</v>
      </c>
      <c r="I335" s="12" t="s">
        <v>1285</v>
      </c>
      <c r="J335" s="12" t="s">
        <v>1139</v>
      </c>
      <c r="K335" s="12" t="s">
        <v>576</v>
      </c>
      <c r="L335" s="12" t="s">
        <v>1251</v>
      </c>
      <c r="M335" s="12" t="s">
        <v>3164</v>
      </c>
      <c r="N335" s="12"/>
      <c r="O335" s="12" t="s">
        <v>3400</v>
      </c>
      <c r="P335" s="12" t="s">
        <v>3402</v>
      </c>
      <c r="Q335" s="12">
        <v>1</v>
      </c>
      <c r="R335" s="12">
        <v>0</v>
      </c>
      <c r="S335" s="12">
        <v>0</v>
      </c>
      <c r="T335" s="12">
        <v>0</v>
      </c>
      <c r="U335" s="12">
        <v>0</v>
      </c>
      <c r="V335" s="12">
        <v>0</v>
      </c>
      <c r="W335" s="12">
        <v>0</v>
      </c>
      <c r="X335" s="12">
        <v>0</v>
      </c>
      <c r="Y335" s="12">
        <v>0</v>
      </c>
      <c r="Z335" s="12">
        <v>0</v>
      </c>
      <c r="AA335" s="12">
        <v>0</v>
      </c>
      <c r="AB335" s="12">
        <v>0</v>
      </c>
      <c r="AC335" s="12">
        <v>0</v>
      </c>
      <c r="AD335" s="12">
        <v>0</v>
      </c>
      <c r="AE335" s="12">
        <v>0</v>
      </c>
      <c r="AF335" s="12">
        <v>0</v>
      </c>
      <c r="AG335" s="12">
        <v>0</v>
      </c>
      <c r="AH335" s="12">
        <v>0</v>
      </c>
      <c r="AI335" s="12">
        <v>0</v>
      </c>
      <c r="AJ335" s="12">
        <v>1</v>
      </c>
      <c r="AK335" s="12">
        <v>0</v>
      </c>
      <c r="AL335" s="12" t="s">
        <v>3450</v>
      </c>
      <c r="AM335" s="7" t="s">
        <v>608</v>
      </c>
      <c r="AN335" s="7" t="s">
        <v>648</v>
      </c>
      <c r="AO335" s="7">
        <v>1994</v>
      </c>
      <c r="AP335" s="12" t="s">
        <v>3458</v>
      </c>
      <c r="AQ335" s="12">
        <v>1765</v>
      </c>
      <c r="AR335" s="12">
        <v>1</v>
      </c>
      <c r="AS335" s="12" t="s">
        <v>555</v>
      </c>
      <c r="AT335" s="7" t="s">
        <v>349</v>
      </c>
      <c r="AU335" s="12">
        <v>1</v>
      </c>
      <c r="AV335" s="12">
        <v>0</v>
      </c>
      <c r="AW335" s="12">
        <v>1</v>
      </c>
      <c r="AX335" s="12">
        <v>0</v>
      </c>
      <c r="AY335" s="7">
        <v>0</v>
      </c>
      <c r="AZ335" s="12">
        <v>1</v>
      </c>
      <c r="BA335" s="12">
        <v>1</v>
      </c>
      <c r="BB335" s="12">
        <v>1</v>
      </c>
      <c r="BC335" s="12">
        <v>1</v>
      </c>
      <c r="BD335" s="12">
        <v>0</v>
      </c>
      <c r="BE335" s="12">
        <v>1</v>
      </c>
      <c r="BF335" s="7" t="s">
        <v>766</v>
      </c>
      <c r="BG335" s="7" t="s">
        <v>832</v>
      </c>
      <c r="BH335" s="7"/>
      <c r="BI335" s="7" t="s">
        <v>2806</v>
      </c>
      <c r="BJ335" s="12" t="s">
        <v>3460</v>
      </c>
      <c r="BK335" s="12" t="s">
        <v>1044</v>
      </c>
      <c r="BL335" s="12" t="s">
        <v>3480</v>
      </c>
      <c r="BM335" s="7" t="s">
        <v>787</v>
      </c>
      <c r="BN335" s="7" t="s">
        <v>775</v>
      </c>
      <c r="BO335" s="12"/>
      <c r="BP335" s="12"/>
      <c r="BQ335" s="12"/>
      <c r="BR335" s="12" t="s">
        <v>1077</v>
      </c>
      <c r="BS335" s="12">
        <v>0.16</v>
      </c>
      <c r="BT335" s="12"/>
      <c r="BU335" s="12"/>
      <c r="BV335" s="12" t="s">
        <v>1077</v>
      </c>
      <c r="BW335" s="12" t="s">
        <v>1077</v>
      </c>
      <c r="BX335" s="12" t="s">
        <v>1077</v>
      </c>
      <c r="BY335" s="12">
        <v>1.1000000000000001</v>
      </c>
      <c r="BZ335" s="12"/>
      <c r="CA335" s="12" t="s">
        <v>1077</v>
      </c>
      <c r="CB335" s="12"/>
      <c r="CC335" s="12"/>
      <c r="CD335" s="12" t="s">
        <v>1077</v>
      </c>
      <c r="CE335" s="12" t="s">
        <v>1077</v>
      </c>
      <c r="CF335" s="12">
        <v>1.03</v>
      </c>
      <c r="CG335" s="12"/>
      <c r="CH335" s="12"/>
      <c r="CI335" s="12"/>
      <c r="CJ335" s="12">
        <v>2.1499999999999998E-2</v>
      </c>
      <c r="CK335" s="12" t="s">
        <v>3828</v>
      </c>
      <c r="CL335" s="12" t="s">
        <v>1077</v>
      </c>
      <c r="CM335" s="12">
        <v>0</v>
      </c>
      <c r="CN335" s="12">
        <v>662.18</v>
      </c>
      <c r="CO335" s="12" t="s">
        <v>3419</v>
      </c>
      <c r="CP335" s="12">
        <v>1</v>
      </c>
      <c r="CQ335" s="12">
        <v>14</v>
      </c>
      <c r="CR335" s="12">
        <v>1</v>
      </c>
      <c r="CS335" s="12">
        <v>1750</v>
      </c>
      <c r="CT335" s="12" t="s">
        <v>718</v>
      </c>
      <c r="CU335" s="12" t="s">
        <v>1077</v>
      </c>
      <c r="CV335" s="12" t="s">
        <v>1077</v>
      </c>
      <c r="CW335" s="12"/>
      <c r="CX335" s="57"/>
    </row>
    <row r="336" spans="1:102" ht="16.5" x14ac:dyDescent="0.35">
      <c r="A336" s="56">
        <v>31</v>
      </c>
      <c r="B336" s="12" t="s">
        <v>3722</v>
      </c>
      <c r="C336" s="12">
        <v>31.2</v>
      </c>
      <c r="D336" s="12" t="s">
        <v>1845</v>
      </c>
      <c r="E336" s="12" t="s">
        <v>348</v>
      </c>
      <c r="F336" s="12" t="s">
        <v>3916</v>
      </c>
      <c r="G336" s="12" t="s">
        <v>349</v>
      </c>
      <c r="H336" s="12" t="s">
        <v>2804</v>
      </c>
      <c r="I336" s="12" t="s">
        <v>1285</v>
      </c>
      <c r="J336" s="12" t="s">
        <v>1222</v>
      </c>
      <c r="K336" s="12" t="s">
        <v>1177</v>
      </c>
      <c r="L336" s="12" t="s">
        <v>173</v>
      </c>
      <c r="M336" s="12" t="s">
        <v>3164</v>
      </c>
      <c r="N336" s="12"/>
      <c r="O336" s="12" t="s">
        <v>3400</v>
      </c>
      <c r="P336" s="12" t="s">
        <v>3402</v>
      </c>
      <c r="Q336" s="12">
        <v>0</v>
      </c>
      <c r="R336" s="12">
        <v>0</v>
      </c>
      <c r="S336" s="12">
        <v>1</v>
      </c>
      <c r="T336" s="12">
        <v>0</v>
      </c>
      <c r="U336" s="12">
        <v>0</v>
      </c>
      <c r="V336" s="12">
        <v>0</v>
      </c>
      <c r="W336" s="12">
        <v>0</v>
      </c>
      <c r="X336" s="12">
        <v>0</v>
      </c>
      <c r="Y336" s="12">
        <v>0</v>
      </c>
      <c r="Z336" s="12">
        <v>0</v>
      </c>
      <c r="AA336" s="12">
        <v>0</v>
      </c>
      <c r="AB336" s="12">
        <v>1</v>
      </c>
      <c r="AC336" s="12">
        <v>0</v>
      </c>
      <c r="AD336" s="12">
        <v>0</v>
      </c>
      <c r="AE336" s="12">
        <v>0</v>
      </c>
      <c r="AF336" s="12">
        <v>0</v>
      </c>
      <c r="AG336" s="12">
        <v>0</v>
      </c>
      <c r="AH336" s="12">
        <v>0</v>
      </c>
      <c r="AI336" s="12">
        <v>0</v>
      </c>
      <c r="AJ336" s="12">
        <v>0</v>
      </c>
      <c r="AK336" s="12">
        <v>0</v>
      </c>
      <c r="AL336" s="12" t="s">
        <v>3448</v>
      </c>
      <c r="AM336" s="7" t="s">
        <v>608</v>
      </c>
      <c r="AN336" s="7" t="s">
        <v>618</v>
      </c>
      <c r="AO336" s="7">
        <v>1999</v>
      </c>
      <c r="AP336" s="12" t="s">
        <v>3458</v>
      </c>
      <c r="AQ336" s="12">
        <v>10475</v>
      </c>
      <c r="AR336" s="12">
        <v>1</v>
      </c>
      <c r="AS336" s="12" t="s">
        <v>555</v>
      </c>
      <c r="AT336" s="7" t="s">
        <v>212</v>
      </c>
      <c r="AU336" s="12">
        <v>0</v>
      </c>
      <c r="AV336" s="12">
        <v>0</v>
      </c>
      <c r="AW336" s="12">
        <v>0</v>
      </c>
      <c r="AX336" s="12">
        <v>0</v>
      </c>
      <c r="AY336" s="7">
        <v>0</v>
      </c>
      <c r="AZ336" s="12">
        <v>0</v>
      </c>
      <c r="BA336" s="12">
        <v>0</v>
      </c>
      <c r="BB336" s="12">
        <v>0</v>
      </c>
      <c r="BC336" s="12">
        <v>0</v>
      </c>
      <c r="BD336" s="12">
        <v>0</v>
      </c>
      <c r="BE336" s="12">
        <v>0</v>
      </c>
      <c r="BF336" s="7" t="s">
        <v>772</v>
      </c>
      <c r="BG336" s="7" t="s">
        <v>2733</v>
      </c>
      <c r="BH336" s="7"/>
      <c r="BI336" s="12" t="s">
        <v>2814</v>
      </c>
      <c r="BJ336" s="12" t="s">
        <v>3460</v>
      </c>
      <c r="BK336" s="12" t="s">
        <v>1044</v>
      </c>
      <c r="BL336" s="12" t="s">
        <v>3480</v>
      </c>
      <c r="BM336" s="7" t="s">
        <v>3492</v>
      </c>
      <c r="BN336" s="7" t="s">
        <v>1174</v>
      </c>
      <c r="BO336" s="12"/>
      <c r="BP336" s="12" t="s">
        <v>3541</v>
      </c>
      <c r="BQ336" s="12">
        <v>0.08</v>
      </c>
      <c r="BR336" s="12" t="s">
        <v>1252</v>
      </c>
      <c r="BS336" s="12">
        <v>0.16250000000000001</v>
      </c>
      <c r="BT336" s="12">
        <f>EXP(BS336)</f>
        <v>1.1764483184486905</v>
      </c>
      <c r="BU336" s="12"/>
      <c r="BV336" s="12" t="s">
        <v>3415</v>
      </c>
      <c r="BW336" s="12" t="s">
        <v>1077</v>
      </c>
      <c r="BX336" s="12" t="s">
        <v>1077</v>
      </c>
      <c r="BY336" s="12">
        <v>1.1000000000000001</v>
      </c>
      <c r="BZ336" s="12"/>
      <c r="CA336" s="12" t="s">
        <v>1077</v>
      </c>
      <c r="CB336" s="12" t="s">
        <v>1077</v>
      </c>
      <c r="CC336" s="12" t="s">
        <v>1077</v>
      </c>
      <c r="CD336" s="12" t="s">
        <v>1077</v>
      </c>
      <c r="CE336" s="12" t="s">
        <v>1077</v>
      </c>
      <c r="CF336" s="12"/>
      <c r="CG336" s="12"/>
      <c r="CH336" s="12">
        <f>BQ336/BY336</f>
        <v>7.2727272727272724E-2</v>
      </c>
      <c r="CI336" s="12" t="s">
        <v>3553</v>
      </c>
      <c r="CJ336" s="12">
        <v>0.47499999999999998</v>
      </c>
      <c r="CK336" s="12" t="s">
        <v>3827</v>
      </c>
      <c r="CL336" s="12">
        <v>-7211.2</v>
      </c>
      <c r="CM336" s="12" t="s">
        <v>1077</v>
      </c>
      <c r="CN336" s="12" t="s">
        <v>1077</v>
      </c>
      <c r="CO336" s="12" t="s">
        <v>1077</v>
      </c>
      <c r="CP336" s="12">
        <v>5</v>
      </c>
      <c r="CQ336" s="12">
        <v>43</v>
      </c>
      <c r="CR336" s="12">
        <v>1</v>
      </c>
      <c r="CS336" s="12">
        <v>10259</v>
      </c>
      <c r="CT336" s="12" t="s">
        <v>1077</v>
      </c>
      <c r="CU336" s="12" t="s">
        <v>1077</v>
      </c>
      <c r="CV336" s="12" t="s">
        <v>1077</v>
      </c>
      <c r="CW336" s="12"/>
      <c r="CX336" s="57"/>
    </row>
    <row r="337" spans="1:102" x14ac:dyDescent="0.35">
      <c r="A337" s="56">
        <v>124</v>
      </c>
      <c r="B337" s="12" t="s">
        <v>3145</v>
      </c>
      <c r="C337" s="12">
        <v>124.15</v>
      </c>
      <c r="D337" s="12" t="s">
        <v>2873</v>
      </c>
      <c r="E337" s="12" t="s">
        <v>3347</v>
      </c>
      <c r="F337" s="12">
        <v>7</v>
      </c>
      <c r="G337" s="12" t="s">
        <v>349</v>
      </c>
      <c r="H337" s="12" t="s">
        <v>2805</v>
      </c>
      <c r="I337" s="12" t="s">
        <v>1285</v>
      </c>
      <c r="J337" s="12" t="s">
        <v>1222</v>
      </c>
      <c r="K337" s="12"/>
      <c r="L337" s="12" t="s">
        <v>567</v>
      </c>
      <c r="M337" s="12" t="s">
        <v>3164</v>
      </c>
      <c r="N337" s="12"/>
      <c r="O337" s="12" t="s">
        <v>3400</v>
      </c>
      <c r="P337" s="12" t="s">
        <v>3404</v>
      </c>
      <c r="Q337" s="12">
        <v>1</v>
      </c>
      <c r="R337" s="12">
        <v>0</v>
      </c>
      <c r="S337" s="12">
        <v>0</v>
      </c>
      <c r="T337" s="12">
        <v>0</v>
      </c>
      <c r="U337" s="12">
        <v>0</v>
      </c>
      <c r="V337" s="12">
        <v>0</v>
      </c>
      <c r="W337" s="12">
        <v>0</v>
      </c>
      <c r="X337" s="12">
        <v>0</v>
      </c>
      <c r="Y337" s="12">
        <v>0</v>
      </c>
      <c r="Z337" s="12">
        <v>0</v>
      </c>
      <c r="AA337" s="12">
        <v>0</v>
      </c>
      <c r="AB337" s="12">
        <v>0</v>
      </c>
      <c r="AC337" s="12">
        <v>0</v>
      </c>
      <c r="AD337" s="12">
        <v>0</v>
      </c>
      <c r="AE337" s="12">
        <v>0</v>
      </c>
      <c r="AF337" s="12">
        <v>0</v>
      </c>
      <c r="AG337" s="12">
        <v>0</v>
      </c>
      <c r="AH337" s="12">
        <v>0</v>
      </c>
      <c r="AI337" s="12">
        <v>0</v>
      </c>
      <c r="AJ337" s="12">
        <v>0</v>
      </c>
      <c r="AK337" s="12">
        <v>0</v>
      </c>
      <c r="AL337" s="12" t="s">
        <v>3451</v>
      </c>
      <c r="AM337" s="12" t="s">
        <v>3081</v>
      </c>
      <c r="AN337" s="12" t="s">
        <v>3086</v>
      </c>
      <c r="AO337" s="12">
        <v>2009</v>
      </c>
      <c r="AP337" s="12" t="s">
        <v>3458</v>
      </c>
      <c r="AQ337" s="12">
        <v>503</v>
      </c>
      <c r="AR337" s="12">
        <v>1</v>
      </c>
      <c r="AS337" s="12" t="s">
        <v>555</v>
      </c>
      <c r="AT337" s="12" t="s">
        <v>349</v>
      </c>
      <c r="AU337" s="12">
        <v>0</v>
      </c>
      <c r="AV337" s="12">
        <v>0</v>
      </c>
      <c r="AW337" s="12">
        <v>0</v>
      </c>
      <c r="AX337" s="12">
        <v>0</v>
      </c>
      <c r="AY337" s="7">
        <v>1</v>
      </c>
      <c r="AZ337" s="12">
        <v>1</v>
      </c>
      <c r="BA337" s="12">
        <v>1</v>
      </c>
      <c r="BB337" s="12">
        <v>1</v>
      </c>
      <c r="BC337" s="12">
        <v>0</v>
      </c>
      <c r="BD337" s="12">
        <v>1</v>
      </c>
      <c r="BE337" s="12">
        <v>0</v>
      </c>
      <c r="BF337" s="12" t="s">
        <v>2821</v>
      </c>
      <c r="BG337" s="12" t="s">
        <v>3031</v>
      </c>
      <c r="BH337" s="12"/>
      <c r="BI337" s="12" t="s">
        <v>2819</v>
      </c>
      <c r="BJ337" s="12" t="s">
        <v>3460</v>
      </c>
      <c r="BK337" s="12" t="s">
        <v>776</v>
      </c>
      <c r="BL337" s="12" t="s">
        <v>3471</v>
      </c>
      <c r="BM337" s="12" t="s">
        <v>3493</v>
      </c>
      <c r="BN337" s="7" t="s">
        <v>775</v>
      </c>
      <c r="BO337" s="12" t="s">
        <v>558</v>
      </c>
      <c r="BP337" s="12" t="s">
        <v>1160</v>
      </c>
      <c r="BQ337" s="12"/>
      <c r="BR337" s="12"/>
      <c r="BS337" s="12">
        <v>-0.51100000000000001</v>
      </c>
      <c r="BT337" s="12">
        <f>EXP(BS337)</f>
        <v>0.59989538338118553</v>
      </c>
      <c r="BU337" s="12"/>
      <c r="BV337" s="12" t="s">
        <v>3415</v>
      </c>
      <c r="BW337" s="12"/>
      <c r="BX337" s="12"/>
      <c r="BY337" s="12">
        <v>1.1000000000000001</v>
      </c>
      <c r="BZ337" s="12"/>
      <c r="CA337" s="12"/>
      <c r="CB337" s="12"/>
      <c r="CC337" s="12"/>
      <c r="CD337" s="12"/>
      <c r="CE337" s="12">
        <v>0.30099999999999999</v>
      </c>
      <c r="CF337" s="12">
        <v>0.49399999999999999</v>
      </c>
      <c r="CG337" s="12"/>
      <c r="CH337" s="12"/>
      <c r="CI337" s="12"/>
      <c r="CJ337" s="12" t="s">
        <v>718</v>
      </c>
      <c r="CK337" s="12">
        <v>0</v>
      </c>
      <c r="CL337" s="12"/>
      <c r="CM337" s="12"/>
      <c r="CN337" s="12"/>
      <c r="CO337" s="12"/>
      <c r="CP337" s="12"/>
      <c r="CQ337" s="12"/>
      <c r="CR337" s="12"/>
      <c r="CS337" s="12"/>
      <c r="CT337" s="12"/>
      <c r="CU337" s="12"/>
      <c r="CV337" s="12"/>
      <c r="CW337" s="12"/>
      <c r="CX337" s="57"/>
    </row>
    <row r="338" spans="1:102" x14ac:dyDescent="0.35">
      <c r="A338" s="56">
        <v>124</v>
      </c>
      <c r="B338" s="12" t="s">
        <v>3145</v>
      </c>
      <c r="C338" s="12">
        <v>124.5</v>
      </c>
      <c r="D338" s="12" t="s">
        <v>2862</v>
      </c>
      <c r="E338" s="12" t="s">
        <v>2999</v>
      </c>
      <c r="F338" s="12">
        <v>7</v>
      </c>
      <c r="G338" s="12" t="s">
        <v>349</v>
      </c>
      <c r="H338" s="12" t="s">
        <v>2804</v>
      </c>
      <c r="I338" s="12" t="s">
        <v>1285</v>
      </c>
      <c r="J338" s="12" t="s">
        <v>1222</v>
      </c>
      <c r="K338" s="12"/>
      <c r="L338" s="12" t="s">
        <v>567</v>
      </c>
      <c r="M338" s="12" t="s">
        <v>3164</v>
      </c>
      <c r="N338" s="12"/>
      <c r="O338" s="12" t="s">
        <v>3400</v>
      </c>
      <c r="P338" s="12" t="s">
        <v>3404</v>
      </c>
      <c r="Q338" s="12">
        <v>1</v>
      </c>
      <c r="R338" s="12">
        <v>0</v>
      </c>
      <c r="S338" s="12">
        <v>0</v>
      </c>
      <c r="T338" s="12">
        <v>0</v>
      </c>
      <c r="U338" s="12">
        <v>0</v>
      </c>
      <c r="V338" s="12">
        <v>0</v>
      </c>
      <c r="W338" s="12">
        <v>0</v>
      </c>
      <c r="X338" s="12">
        <v>0</v>
      </c>
      <c r="Y338" s="12">
        <v>0</v>
      </c>
      <c r="Z338" s="12">
        <v>0</v>
      </c>
      <c r="AA338" s="12">
        <v>0</v>
      </c>
      <c r="AB338" s="12">
        <v>0</v>
      </c>
      <c r="AC338" s="12">
        <v>0</v>
      </c>
      <c r="AD338" s="12">
        <v>0</v>
      </c>
      <c r="AE338" s="12">
        <v>0</v>
      </c>
      <c r="AF338" s="12">
        <v>0</v>
      </c>
      <c r="AG338" s="12">
        <v>0</v>
      </c>
      <c r="AH338" s="12">
        <v>0</v>
      </c>
      <c r="AI338" s="12">
        <v>0</v>
      </c>
      <c r="AJ338" s="12">
        <v>0</v>
      </c>
      <c r="AK338" s="12">
        <v>0</v>
      </c>
      <c r="AL338" s="12" t="s">
        <v>3451</v>
      </c>
      <c r="AM338" s="12" t="s">
        <v>3081</v>
      </c>
      <c r="AN338" s="12" t="s">
        <v>3086</v>
      </c>
      <c r="AO338" s="12">
        <v>2009</v>
      </c>
      <c r="AP338" s="12" t="s">
        <v>3458</v>
      </c>
      <c r="AQ338" s="12">
        <v>1365</v>
      </c>
      <c r="AR338" s="12">
        <v>1</v>
      </c>
      <c r="AS338" s="12" t="s">
        <v>555</v>
      </c>
      <c r="AT338" s="12" t="s">
        <v>349</v>
      </c>
      <c r="AU338" s="12">
        <v>0</v>
      </c>
      <c r="AV338" s="12">
        <v>0</v>
      </c>
      <c r="AW338" s="12">
        <v>0</v>
      </c>
      <c r="AX338" s="12">
        <v>0</v>
      </c>
      <c r="AY338" s="7">
        <v>1</v>
      </c>
      <c r="AZ338" s="12">
        <v>1</v>
      </c>
      <c r="BA338" s="12">
        <v>1</v>
      </c>
      <c r="BB338" s="12">
        <v>1</v>
      </c>
      <c r="BC338" s="12">
        <v>0</v>
      </c>
      <c r="BD338" s="12">
        <v>1</v>
      </c>
      <c r="BE338" s="12">
        <v>0</v>
      </c>
      <c r="BF338" s="12" t="s">
        <v>2820</v>
      </c>
      <c r="BG338" s="12" t="s">
        <v>3032</v>
      </c>
      <c r="BH338" s="12"/>
      <c r="BI338" s="12" t="s">
        <v>2818</v>
      </c>
      <c r="BJ338" s="12" t="s">
        <v>3460</v>
      </c>
      <c r="BK338" s="12" t="s">
        <v>776</v>
      </c>
      <c r="BL338" s="12" t="s">
        <v>3471</v>
      </c>
      <c r="BM338" s="12" t="s">
        <v>3493</v>
      </c>
      <c r="BN338" s="7" t="s">
        <v>775</v>
      </c>
      <c r="BO338" s="12" t="s">
        <v>558</v>
      </c>
      <c r="BP338" s="12" t="s">
        <v>1160</v>
      </c>
      <c r="BQ338" s="12"/>
      <c r="BR338" s="12"/>
      <c r="BS338" s="12">
        <v>4.0000000000000001E-3</v>
      </c>
      <c r="BT338" s="12">
        <f>EXP(BS338)</f>
        <v>1.0040080106773419</v>
      </c>
      <c r="BU338" s="12"/>
      <c r="BV338" s="12" t="s">
        <v>3415</v>
      </c>
      <c r="BW338" s="12"/>
      <c r="BX338" s="12"/>
      <c r="BY338" s="12">
        <v>1.1000000000000001</v>
      </c>
      <c r="BZ338" s="12"/>
      <c r="CA338" s="12"/>
      <c r="CB338" s="12"/>
      <c r="CC338" s="12"/>
      <c r="CD338" s="12"/>
      <c r="CE338" s="12">
        <v>0.30499999999999999</v>
      </c>
      <c r="CF338" s="12">
        <v>4.0000000000000001E-3</v>
      </c>
      <c r="CG338" s="12" t="s">
        <v>1252</v>
      </c>
      <c r="CH338" s="12"/>
      <c r="CI338" s="12"/>
      <c r="CJ338" s="12" t="s">
        <v>718</v>
      </c>
      <c r="CK338" s="12">
        <v>0</v>
      </c>
      <c r="CL338" s="12"/>
      <c r="CM338" s="12"/>
      <c r="CN338" s="12"/>
      <c r="CO338" s="12"/>
      <c r="CP338" s="12"/>
      <c r="CQ338" s="12"/>
      <c r="CR338" s="12"/>
      <c r="CS338" s="12"/>
      <c r="CT338" s="12"/>
      <c r="CU338" s="12"/>
      <c r="CV338" s="12"/>
      <c r="CW338" s="12"/>
      <c r="CX338" s="57"/>
    </row>
    <row r="339" spans="1:102" ht="16.5" x14ac:dyDescent="0.35">
      <c r="A339" s="56">
        <v>15</v>
      </c>
      <c r="B339" s="12" t="s">
        <v>3706</v>
      </c>
      <c r="C339" s="12">
        <v>15.28</v>
      </c>
      <c r="D339" s="12" t="s">
        <v>1675</v>
      </c>
      <c r="E339" s="12" t="s">
        <v>308</v>
      </c>
      <c r="F339" s="12" t="s">
        <v>4090</v>
      </c>
      <c r="G339" s="12" t="s">
        <v>349</v>
      </c>
      <c r="H339" s="12" t="s">
        <v>2804</v>
      </c>
      <c r="I339" s="12" t="s">
        <v>1285</v>
      </c>
      <c r="J339" s="12" t="s">
        <v>556</v>
      </c>
      <c r="K339" s="12" t="s">
        <v>564</v>
      </c>
      <c r="L339" s="12" t="s">
        <v>558</v>
      </c>
      <c r="M339" s="12" t="s">
        <v>3164</v>
      </c>
      <c r="N339" s="12"/>
      <c r="O339" s="12" t="s">
        <v>3400</v>
      </c>
      <c r="P339" s="12" t="s">
        <v>3403</v>
      </c>
      <c r="Q339" s="12">
        <v>1</v>
      </c>
      <c r="R339" s="12">
        <v>0</v>
      </c>
      <c r="S339" s="12">
        <v>0</v>
      </c>
      <c r="T339" s="12">
        <v>0</v>
      </c>
      <c r="U339" s="12">
        <v>0</v>
      </c>
      <c r="V339" s="12">
        <v>0</v>
      </c>
      <c r="W339" s="12">
        <v>0</v>
      </c>
      <c r="X339" s="12">
        <v>0</v>
      </c>
      <c r="Y339" s="12">
        <v>0</v>
      </c>
      <c r="Z339" s="12">
        <v>0</v>
      </c>
      <c r="AA339" s="12">
        <v>0</v>
      </c>
      <c r="AB339" s="12">
        <v>1</v>
      </c>
      <c r="AC339" s="12">
        <v>0</v>
      </c>
      <c r="AD339" s="12">
        <v>0</v>
      </c>
      <c r="AE339" s="12">
        <v>0</v>
      </c>
      <c r="AF339" s="12">
        <v>0</v>
      </c>
      <c r="AG339" s="12">
        <v>0</v>
      </c>
      <c r="AH339" s="12">
        <v>0</v>
      </c>
      <c r="AI339" s="12">
        <v>0</v>
      </c>
      <c r="AJ339" s="12">
        <v>0</v>
      </c>
      <c r="AK339" s="12">
        <v>0</v>
      </c>
      <c r="AL339" s="12" t="s">
        <v>3448</v>
      </c>
      <c r="AM339" s="7" t="s">
        <v>608</v>
      </c>
      <c r="AN339" s="7" t="s">
        <v>615</v>
      </c>
      <c r="AO339" s="7">
        <v>2000</v>
      </c>
      <c r="AP339" s="12" t="s">
        <v>3458</v>
      </c>
      <c r="AQ339" s="12">
        <v>1428</v>
      </c>
      <c r="AR339" s="12">
        <v>2</v>
      </c>
      <c r="AS339" s="12" t="s">
        <v>755</v>
      </c>
      <c r="AT339" s="7" t="s">
        <v>349</v>
      </c>
      <c r="AU339" s="12">
        <v>0</v>
      </c>
      <c r="AV339" s="12">
        <v>0</v>
      </c>
      <c r="AW339" s="12">
        <v>0</v>
      </c>
      <c r="AX339" s="12">
        <v>0</v>
      </c>
      <c r="AY339" s="7">
        <v>0</v>
      </c>
      <c r="AZ339" s="12">
        <v>0</v>
      </c>
      <c r="BA339" s="12">
        <v>1</v>
      </c>
      <c r="BB339" s="12">
        <v>1</v>
      </c>
      <c r="BC339" s="12">
        <v>0</v>
      </c>
      <c r="BD339" s="12">
        <v>0</v>
      </c>
      <c r="BE339" s="12">
        <v>0</v>
      </c>
      <c r="BF339" s="7" t="s">
        <v>2820</v>
      </c>
      <c r="BG339" s="7" t="s">
        <v>806</v>
      </c>
      <c r="BH339" s="7">
        <v>1</v>
      </c>
      <c r="BI339" s="7" t="s">
        <v>3257</v>
      </c>
      <c r="BJ339" s="12" t="s">
        <v>3460</v>
      </c>
      <c r="BK339" s="12" t="s">
        <v>3472</v>
      </c>
      <c r="BL339" s="12" t="s">
        <v>3474</v>
      </c>
      <c r="BM339" s="7" t="s">
        <v>787</v>
      </c>
      <c r="BN339" s="7"/>
      <c r="BO339" s="12"/>
      <c r="BP339" s="12"/>
      <c r="BQ339" s="12"/>
      <c r="BR339" s="12" t="s">
        <v>1077</v>
      </c>
      <c r="BS339" s="12">
        <v>8.7940000000000005</v>
      </c>
      <c r="BT339" s="12"/>
      <c r="BU339" s="12"/>
      <c r="BV339" s="12" t="s">
        <v>1077</v>
      </c>
      <c r="BW339" s="12" t="s">
        <v>1077</v>
      </c>
      <c r="BX339" s="12" t="s">
        <v>1077</v>
      </c>
      <c r="BY339" s="12">
        <v>1.1100000000000001</v>
      </c>
      <c r="BZ339" s="12"/>
      <c r="CA339" s="12" t="s">
        <v>1077</v>
      </c>
      <c r="CB339" s="12" t="s">
        <v>1077</v>
      </c>
      <c r="CC339" s="12" t="s">
        <v>1077</v>
      </c>
      <c r="CD339" s="12" t="s">
        <v>1077</v>
      </c>
      <c r="CE339" s="12" t="s">
        <v>1077</v>
      </c>
      <c r="CF339" s="12"/>
      <c r="CG339" s="12"/>
      <c r="CH339" s="12"/>
      <c r="CI339" s="12"/>
      <c r="CJ339" s="12">
        <v>0.14799999999999999</v>
      </c>
      <c r="CK339" s="12" t="s">
        <v>3828</v>
      </c>
      <c r="CL339" s="12" t="s">
        <v>1077</v>
      </c>
      <c r="CM339" s="12" t="s">
        <v>1077</v>
      </c>
      <c r="CN339" s="12" t="s">
        <v>1077</v>
      </c>
      <c r="CO339" s="12" t="s">
        <v>1077</v>
      </c>
      <c r="CP339" s="12">
        <v>1</v>
      </c>
      <c r="CQ339" s="12">
        <v>18</v>
      </c>
      <c r="CR339" s="12">
        <v>1</v>
      </c>
      <c r="CS339" s="12">
        <v>1409</v>
      </c>
      <c r="CT339" s="12" t="s">
        <v>1077</v>
      </c>
      <c r="CU339" s="12">
        <v>0.14213375240090798</v>
      </c>
      <c r="CV339" s="12"/>
      <c r="CW339" s="12"/>
      <c r="CX339" s="57"/>
    </row>
    <row r="340" spans="1:102" ht="16.5" x14ac:dyDescent="0.35">
      <c r="A340" s="56">
        <v>75</v>
      </c>
      <c r="B340" s="12" t="s">
        <v>3764</v>
      </c>
      <c r="C340" s="12">
        <v>75.400000000000006</v>
      </c>
      <c r="D340" s="12" t="s">
        <v>2394</v>
      </c>
      <c r="E340" s="12" t="s">
        <v>393</v>
      </c>
      <c r="F340" s="12" t="s">
        <v>3916</v>
      </c>
      <c r="G340" s="12" t="s">
        <v>212</v>
      </c>
      <c r="H340" s="12" t="s">
        <v>2804</v>
      </c>
      <c r="I340" s="12" t="s">
        <v>212</v>
      </c>
      <c r="J340" s="12" t="s">
        <v>556</v>
      </c>
      <c r="K340" s="12" t="s">
        <v>564</v>
      </c>
      <c r="L340" s="12" t="s">
        <v>558</v>
      </c>
      <c r="M340" s="12" t="s">
        <v>3237</v>
      </c>
      <c r="N340" s="12" t="s">
        <v>3437</v>
      </c>
      <c r="O340" s="12" t="s">
        <v>3400</v>
      </c>
      <c r="P340" s="12" t="s">
        <v>3403</v>
      </c>
      <c r="Q340" s="12">
        <v>1</v>
      </c>
      <c r="R340" s="12">
        <v>0</v>
      </c>
      <c r="S340" s="12">
        <v>0</v>
      </c>
      <c r="T340" s="12">
        <v>0</v>
      </c>
      <c r="U340" s="12">
        <v>0</v>
      </c>
      <c r="V340" s="12">
        <v>0</v>
      </c>
      <c r="W340" s="12">
        <v>0</v>
      </c>
      <c r="X340" s="12">
        <v>0</v>
      </c>
      <c r="Y340" s="12">
        <v>0</v>
      </c>
      <c r="Z340" s="12">
        <v>0</v>
      </c>
      <c r="AA340" s="12">
        <v>0</v>
      </c>
      <c r="AB340" s="12">
        <v>1</v>
      </c>
      <c r="AC340" s="12">
        <v>0</v>
      </c>
      <c r="AD340" s="12">
        <v>0</v>
      </c>
      <c r="AE340" s="12">
        <v>0</v>
      </c>
      <c r="AF340" s="12">
        <v>0</v>
      </c>
      <c r="AG340" s="12">
        <v>0</v>
      </c>
      <c r="AH340" s="12">
        <v>0</v>
      </c>
      <c r="AI340" s="12">
        <v>0</v>
      </c>
      <c r="AJ340" s="12">
        <v>0</v>
      </c>
      <c r="AK340" s="12">
        <v>0</v>
      </c>
      <c r="AL340" s="12" t="s">
        <v>3448</v>
      </c>
      <c r="AM340" s="7" t="s">
        <v>637</v>
      </c>
      <c r="AN340" s="7" t="s">
        <v>716</v>
      </c>
      <c r="AO340" s="7">
        <v>2011</v>
      </c>
      <c r="AP340" s="12" t="s">
        <v>3235</v>
      </c>
      <c r="AQ340" s="12" t="s">
        <v>718</v>
      </c>
      <c r="AR340" s="12">
        <v>1</v>
      </c>
      <c r="AS340" s="12" t="s">
        <v>555</v>
      </c>
      <c r="AT340" s="7" t="s">
        <v>212</v>
      </c>
      <c r="AU340" s="12">
        <v>0</v>
      </c>
      <c r="AV340" s="12">
        <v>0</v>
      </c>
      <c r="AW340" s="12">
        <v>0</v>
      </c>
      <c r="AX340" s="12">
        <v>0</v>
      </c>
      <c r="AY340" s="7">
        <v>0</v>
      </c>
      <c r="AZ340" s="12">
        <v>0</v>
      </c>
      <c r="BA340" s="12">
        <v>0</v>
      </c>
      <c r="BB340" s="12">
        <v>1</v>
      </c>
      <c r="BC340" s="12">
        <v>0</v>
      </c>
      <c r="BD340" s="12">
        <v>0</v>
      </c>
      <c r="BE340" s="12">
        <v>1</v>
      </c>
      <c r="BF340" s="7" t="s">
        <v>772</v>
      </c>
      <c r="BG340" s="7" t="s">
        <v>2746</v>
      </c>
      <c r="BH340" s="7"/>
      <c r="BI340" s="7" t="s">
        <v>2814</v>
      </c>
      <c r="BJ340" s="12" t="s">
        <v>3460</v>
      </c>
      <c r="BK340" s="12" t="s">
        <v>3472</v>
      </c>
      <c r="BL340" s="12" t="s">
        <v>3482</v>
      </c>
      <c r="BM340" s="7" t="s">
        <v>953</v>
      </c>
      <c r="BN340" s="7"/>
      <c r="BO340" s="12"/>
      <c r="BP340" s="12"/>
      <c r="BQ340" s="12" t="s">
        <v>1077</v>
      </c>
      <c r="BR340" s="12" t="s">
        <v>1077</v>
      </c>
      <c r="BS340" s="12">
        <v>230.05</v>
      </c>
      <c r="BT340" s="12"/>
      <c r="BU340" s="12"/>
      <c r="BV340" s="12" t="s">
        <v>1077</v>
      </c>
      <c r="BW340" s="12" t="s">
        <v>1077</v>
      </c>
      <c r="BX340" s="12" t="s">
        <v>1077</v>
      </c>
      <c r="BY340" s="12">
        <v>1.1200000000000001</v>
      </c>
      <c r="BZ340" s="12"/>
      <c r="CA340" s="12" t="s">
        <v>1077</v>
      </c>
      <c r="CB340" s="12" t="s">
        <v>1077</v>
      </c>
      <c r="CC340" s="12" t="s">
        <v>1077</v>
      </c>
      <c r="CD340" s="12" t="s">
        <v>1077</v>
      </c>
      <c r="CE340" s="12" t="s">
        <v>1077</v>
      </c>
      <c r="CF340" s="12"/>
      <c r="CG340" s="12"/>
      <c r="CH340" s="12"/>
      <c r="CI340" s="12"/>
      <c r="CJ340" s="12">
        <v>0.63</v>
      </c>
      <c r="CK340" s="12" t="s">
        <v>3824</v>
      </c>
      <c r="CL340" s="12" t="s">
        <v>1077</v>
      </c>
      <c r="CM340" s="12" t="s">
        <v>1077</v>
      </c>
      <c r="CN340" s="12" t="s">
        <v>1077</v>
      </c>
      <c r="CO340" s="12" t="s">
        <v>1077</v>
      </c>
      <c r="CP340" s="12">
        <v>0</v>
      </c>
      <c r="CQ340" s="12"/>
      <c r="CR340" s="12"/>
      <c r="CS340" s="12" t="s">
        <v>1077</v>
      </c>
      <c r="CT340" s="12" t="s">
        <v>718</v>
      </c>
      <c r="CU340" s="12" t="s">
        <v>1077</v>
      </c>
      <c r="CV340" s="12" t="s">
        <v>1077</v>
      </c>
      <c r="CW340" s="12"/>
      <c r="CX340" s="57"/>
    </row>
    <row r="341" spans="1:102" x14ac:dyDescent="0.35">
      <c r="A341" s="56">
        <v>100</v>
      </c>
      <c r="B341" s="12" t="s">
        <v>3790</v>
      </c>
      <c r="C341" s="12">
        <v>100.1</v>
      </c>
      <c r="D341" s="12" t="s">
        <v>2550</v>
      </c>
      <c r="E341" s="12" t="s">
        <v>513</v>
      </c>
      <c r="F341" s="12">
        <v>7</v>
      </c>
      <c r="G341" s="12" t="s">
        <v>349</v>
      </c>
      <c r="H341" s="12" t="s">
        <v>2804</v>
      </c>
      <c r="I341" s="12" t="s">
        <v>1285</v>
      </c>
      <c r="J341" s="12" t="s">
        <v>1249</v>
      </c>
      <c r="K341" s="12" t="s">
        <v>1225</v>
      </c>
      <c r="L341" s="12" t="s">
        <v>1228</v>
      </c>
      <c r="M341" s="12" t="s">
        <v>3164</v>
      </c>
      <c r="N341" s="12"/>
      <c r="O341" s="12" t="s">
        <v>3400</v>
      </c>
      <c r="P341" s="12" t="s">
        <v>3404</v>
      </c>
      <c r="Q341" s="12">
        <v>0</v>
      </c>
      <c r="R341" s="12">
        <v>0</v>
      </c>
      <c r="S341" s="12">
        <v>0</v>
      </c>
      <c r="T341" s="12">
        <v>0</v>
      </c>
      <c r="U341" s="12">
        <v>0</v>
      </c>
      <c r="V341" s="12">
        <v>1</v>
      </c>
      <c r="W341" s="12">
        <v>0</v>
      </c>
      <c r="X341" s="12">
        <v>0</v>
      </c>
      <c r="Y341" s="12">
        <v>0</v>
      </c>
      <c r="Z341" s="12">
        <v>0</v>
      </c>
      <c r="AA341" s="12">
        <v>0</v>
      </c>
      <c r="AB341" s="12">
        <v>0</v>
      </c>
      <c r="AC341" s="12">
        <v>0</v>
      </c>
      <c r="AD341" s="12">
        <v>0</v>
      </c>
      <c r="AE341" s="12">
        <v>0</v>
      </c>
      <c r="AF341" s="12">
        <v>0</v>
      </c>
      <c r="AG341" s="12">
        <v>0</v>
      </c>
      <c r="AH341" s="12">
        <v>0</v>
      </c>
      <c r="AI341" s="12">
        <v>0</v>
      </c>
      <c r="AJ341" s="12">
        <v>1</v>
      </c>
      <c r="AK341" s="12">
        <v>0</v>
      </c>
      <c r="AL341" s="12" t="s">
        <v>607</v>
      </c>
      <c r="AM341" s="7" t="s">
        <v>608</v>
      </c>
      <c r="AN341" s="7" t="s">
        <v>742</v>
      </c>
      <c r="AO341" s="7">
        <v>2011</v>
      </c>
      <c r="AP341" s="12" t="s">
        <v>3235</v>
      </c>
      <c r="AQ341" s="12">
        <v>284</v>
      </c>
      <c r="AR341" s="12">
        <v>1</v>
      </c>
      <c r="AS341" s="12" t="s">
        <v>555</v>
      </c>
      <c r="AT341" s="7" t="s">
        <v>212</v>
      </c>
      <c r="AU341" s="12">
        <v>1</v>
      </c>
      <c r="AV341" s="12">
        <v>0</v>
      </c>
      <c r="AW341" s="12">
        <v>0</v>
      </c>
      <c r="AX341" s="12">
        <v>0</v>
      </c>
      <c r="AY341" s="7">
        <v>0</v>
      </c>
      <c r="AZ341" s="12">
        <v>1</v>
      </c>
      <c r="BA341" s="12">
        <v>1</v>
      </c>
      <c r="BB341" s="12">
        <v>1</v>
      </c>
      <c r="BC341" s="12">
        <v>1</v>
      </c>
      <c r="BD341" s="12">
        <v>1</v>
      </c>
      <c r="BE341" s="12">
        <v>1</v>
      </c>
      <c r="BF341" s="7" t="s">
        <v>766</v>
      </c>
      <c r="BG341" s="7" t="s">
        <v>165</v>
      </c>
      <c r="BH341" s="7"/>
      <c r="BI341" s="7" t="s">
        <v>2809</v>
      </c>
      <c r="BJ341" s="12" t="s">
        <v>3460</v>
      </c>
      <c r="BK341" s="12" t="s">
        <v>3463</v>
      </c>
      <c r="BL341" s="12" t="s">
        <v>3470</v>
      </c>
      <c r="BM341" s="7" t="s">
        <v>3484</v>
      </c>
      <c r="BN341" s="7" t="s">
        <v>1162</v>
      </c>
      <c r="BO341" s="12"/>
      <c r="BP341" s="12" t="s">
        <v>4036</v>
      </c>
      <c r="BQ341" s="12">
        <f>CV341</f>
        <v>0.65030555956678693</v>
      </c>
      <c r="BR341" s="12" t="s">
        <v>3528</v>
      </c>
      <c r="BS341" s="12">
        <v>1.7999999999999999E-2</v>
      </c>
      <c r="BT341" s="12">
        <v>1.02</v>
      </c>
      <c r="BU341" s="12"/>
      <c r="BV341" s="12" t="s">
        <v>1252</v>
      </c>
      <c r="BW341" s="12" t="s">
        <v>1077</v>
      </c>
      <c r="BX341" s="12" t="s">
        <v>1077</v>
      </c>
      <c r="BY341" s="12">
        <f>BS341/CF341</f>
        <v>1.125</v>
      </c>
      <c r="BZ341" s="12" t="s">
        <v>3562</v>
      </c>
      <c r="CA341" s="12" t="s">
        <v>1077</v>
      </c>
      <c r="CB341" s="12" t="s">
        <v>1077</v>
      </c>
      <c r="CC341" s="12" t="s">
        <v>1077</v>
      </c>
      <c r="CD341" s="12" t="s">
        <v>1077</v>
      </c>
      <c r="CE341" s="12" t="s">
        <v>1077</v>
      </c>
      <c r="CF341" s="12">
        <v>1.6E-2</v>
      </c>
      <c r="CG341" s="12" t="s">
        <v>1252</v>
      </c>
      <c r="CH341" s="12">
        <f>BQ341/BY341</f>
        <v>0.57804938628158842</v>
      </c>
      <c r="CI341" s="12" t="s">
        <v>3553</v>
      </c>
      <c r="CJ341" s="12" t="s">
        <v>1077</v>
      </c>
      <c r="CK341" s="12" t="s">
        <v>1077</v>
      </c>
      <c r="CL341" s="12" t="s">
        <v>1077</v>
      </c>
      <c r="CM341" s="12" t="s">
        <v>1077</v>
      </c>
      <c r="CN341" s="12" t="s">
        <v>1077</v>
      </c>
      <c r="CO341" s="12" t="s">
        <v>1077</v>
      </c>
      <c r="CP341" s="12"/>
      <c r="CQ341" s="12"/>
      <c r="CR341" s="12"/>
      <c r="CS341" s="12" t="s">
        <v>1077</v>
      </c>
      <c r="CT341" s="12">
        <f>(30+41)/277</f>
        <v>0.2563176895306859</v>
      </c>
      <c r="CU341" s="12">
        <v>48.58</v>
      </c>
      <c r="CV341" s="12">
        <f>BS341*CU341*(1-CT341)</f>
        <v>0.65030555956678693</v>
      </c>
      <c r="CW341" s="12"/>
      <c r="CX341" s="57"/>
    </row>
    <row r="342" spans="1:102" ht="16.5" x14ac:dyDescent="0.35">
      <c r="A342" s="56">
        <v>23</v>
      </c>
      <c r="B342" s="12" t="s">
        <v>3714</v>
      </c>
      <c r="C342" s="12">
        <v>23.1</v>
      </c>
      <c r="D342" s="12" t="s">
        <v>1776</v>
      </c>
      <c r="E342" s="12" t="s">
        <v>332</v>
      </c>
      <c r="F342" s="12">
        <v>3</v>
      </c>
      <c r="G342" s="12" t="s">
        <v>349</v>
      </c>
      <c r="H342" s="12" t="s">
        <v>2804</v>
      </c>
      <c r="I342" s="12" t="s">
        <v>1285</v>
      </c>
      <c r="J342" s="12" t="s">
        <v>556</v>
      </c>
      <c r="K342" s="12" t="s">
        <v>3441</v>
      </c>
      <c r="L342" s="12" t="s">
        <v>558</v>
      </c>
      <c r="M342" s="12" t="s">
        <v>3237</v>
      </c>
      <c r="N342" s="12" t="s">
        <v>3436</v>
      </c>
      <c r="O342" s="12" t="s">
        <v>3400</v>
      </c>
      <c r="P342" s="12" t="s">
        <v>3401</v>
      </c>
      <c r="Q342" s="12">
        <v>0</v>
      </c>
      <c r="R342" s="12">
        <v>0</v>
      </c>
      <c r="S342" s="12">
        <v>1</v>
      </c>
      <c r="T342" s="12">
        <v>0</v>
      </c>
      <c r="U342" s="12">
        <v>0</v>
      </c>
      <c r="V342" s="12">
        <v>0</v>
      </c>
      <c r="W342" s="12">
        <v>1</v>
      </c>
      <c r="X342" s="12">
        <v>0</v>
      </c>
      <c r="Y342" s="12">
        <v>0</v>
      </c>
      <c r="Z342" s="12">
        <v>0</v>
      </c>
      <c r="AA342" s="12">
        <v>0</v>
      </c>
      <c r="AB342" s="12">
        <v>0</v>
      </c>
      <c r="AC342" s="12">
        <v>1</v>
      </c>
      <c r="AD342" s="12">
        <v>0</v>
      </c>
      <c r="AE342" s="12">
        <v>0</v>
      </c>
      <c r="AF342" s="12">
        <v>0</v>
      </c>
      <c r="AG342" s="12">
        <v>0</v>
      </c>
      <c r="AH342" s="12">
        <v>0</v>
      </c>
      <c r="AI342" s="12">
        <v>0</v>
      </c>
      <c r="AJ342" s="12">
        <v>0</v>
      </c>
      <c r="AK342" s="12">
        <v>0</v>
      </c>
      <c r="AL342" s="12" t="s">
        <v>607</v>
      </c>
      <c r="AM342" s="7" t="s">
        <v>608</v>
      </c>
      <c r="AN342" s="7" t="s">
        <v>646</v>
      </c>
      <c r="AO342" s="7" t="s">
        <v>647</v>
      </c>
      <c r="AP342" s="12" t="s">
        <v>691</v>
      </c>
      <c r="AQ342" s="12">
        <v>26</v>
      </c>
      <c r="AR342" s="12">
        <v>26</v>
      </c>
      <c r="AS342" s="12" t="s">
        <v>554</v>
      </c>
      <c r="AT342" s="7" t="s">
        <v>349</v>
      </c>
      <c r="AU342" s="12">
        <v>1</v>
      </c>
      <c r="AV342" s="12">
        <v>0</v>
      </c>
      <c r="AW342" s="12">
        <v>1</v>
      </c>
      <c r="AX342" s="12">
        <v>0</v>
      </c>
      <c r="AY342" s="7">
        <v>1</v>
      </c>
      <c r="AZ342" s="12">
        <v>0</v>
      </c>
      <c r="BA342" s="12">
        <v>1</v>
      </c>
      <c r="BB342" s="12">
        <v>1</v>
      </c>
      <c r="BC342" s="12">
        <v>0</v>
      </c>
      <c r="BD342" s="12">
        <v>0</v>
      </c>
      <c r="BE342" s="12">
        <v>1</v>
      </c>
      <c r="BF342" s="7" t="s">
        <v>3259</v>
      </c>
      <c r="BG342" s="7" t="s">
        <v>1239</v>
      </c>
      <c r="BH342" s="7"/>
      <c r="BI342" s="7" t="s">
        <v>2812</v>
      </c>
      <c r="BJ342" s="12" t="s">
        <v>3460</v>
      </c>
      <c r="BK342" s="12" t="s">
        <v>1044</v>
      </c>
      <c r="BL342" s="12" t="s">
        <v>3473</v>
      </c>
      <c r="BM342" s="7" t="s">
        <v>787</v>
      </c>
      <c r="BN342" s="7"/>
      <c r="BO342" s="12"/>
      <c r="BP342" s="12" t="s">
        <v>3538</v>
      </c>
      <c r="BQ342" s="12">
        <v>0.77700000000000002</v>
      </c>
      <c r="BR342" s="12" t="s">
        <v>3429</v>
      </c>
      <c r="BS342" s="12">
        <v>0.77700000000000002</v>
      </c>
      <c r="BT342" s="12"/>
      <c r="BU342" s="12"/>
      <c r="BV342" s="12" t="s">
        <v>1077</v>
      </c>
      <c r="BW342" s="12" t="s">
        <v>1077</v>
      </c>
      <c r="BX342" s="12" t="s">
        <v>1077</v>
      </c>
      <c r="BY342" s="12">
        <v>1.1299999999999999</v>
      </c>
      <c r="BZ342" s="12"/>
      <c r="CA342" s="12" t="s">
        <v>1077</v>
      </c>
      <c r="CB342" s="12" t="s">
        <v>1077</v>
      </c>
      <c r="CC342" s="12" t="s">
        <v>1077</v>
      </c>
      <c r="CD342" s="12" t="s">
        <v>1077</v>
      </c>
      <c r="CE342" s="12">
        <v>0.27900000000000003</v>
      </c>
      <c r="CF342" s="12">
        <v>0.68799999999999994</v>
      </c>
      <c r="CG342" s="12"/>
      <c r="CH342" s="12">
        <f>BQ342/BY342</f>
        <v>0.68761061946902668</v>
      </c>
      <c r="CI342" s="12" t="s">
        <v>3553</v>
      </c>
      <c r="CJ342" s="12">
        <v>0.90400000000000003</v>
      </c>
      <c r="CK342" s="12" t="s">
        <v>3828</v>
      </c>
      <c r="CL342" s="12" t="s">
        <v>1077</v>
      </c>
      <c r="CM342" s="12" t="s">
        <v>1077</v>
      </c>
      <c r="CN342" s="12" t="s">
        <v>1077</v>
      </c>
      <c r="CO342" s="12" t="s">
        <v>1077</v>
      </c>
      <c r="CP342" s="12">
        <v>1</v>
      </c>
      <c r="CQ342" s="12">
        <v>9</v>
      </c>
      <c r="CR342" s="12">
        <v>1</v>
      </c>
      <c r="CS342" s="12">
        <v>16</v>
      </c>
      <c r="CT342" s="12" t="s">
        <v>1077</v>
      </c>
      <c r="CU342" s="12" t="s">
        <v>1077</v>
      </c>
      <c r="CV342" s="12" t="s">
        <v>1077</v>
      </c>
      <c r="CW342" s="12"/>
      <c r="CX342" s="57"/>
    </row>
    <row r="343" spans="1:102" x14ac:dyDescent="0.35">
      <c r="A343" s="56">
        <v>11</v>
      </c>
      <c r="B343" s="12" t="s">
        <v>3702</v>
      </c>
      <c r="C343" s="12">
        <v>11.2</v>
      </c>
      <c r="D343" s="12" t="s">
        <v>1458</v>
      </c>
      <c r="E343" s="12" t="s">
        <v>274</v>
      </c>
      <c r="F343" s="12">
        <v>3</v>
      </c>
      <c r="G343" s="12" t="s">
        <v>349</v>
      </c>
      <c r="H343" s="12" t="s">
        <v>2804</v>
      </c>
      <c r="I343" s="12" t="s">
        <v>1285</v>
      </c>
      <c r="J343" s="12" t="s">
        <v>556</v>
      </c>
      <c r="K343" s="12" t="s">
        <v>564</v>
      </c>
      <c r="L343" s="12" t="s">
        <v>558</v>
      </c>
      <c r="M343" s="12" t="s">
        <v>3164</v>
      </c>
      <c r="N343" s="12"/>
      <c r="O343" s="12" t="s">
        <v>3400</v>
      </c>
      <c r="P343" s="12" t="s">
        <v>3402</v>
      </c>
      <c r="Q343" s="12">
        <v>1</v>
      </c>
      <c r="R343" s="12">
        <v>0</v>
      </c>
      <c r="S343" s="12">
        <v>0</v>
      </c>
      <c r="T343" s="12">
        <v>0</v>
      </c>
      <c r="U343" s="12">
        <v>0</v>
      </c>
      <c r="V343" s="12">
        <v>0</v>
      </c>
      <c r="W343" s="12">
        <v>0</v>
      </c>
      <c r="X343" s="12">
        <v>0</v>
      </c>
      <c r="Y343" s="12">
        <v>0</v>
      </c>
      <c r="Z343" s="12">
        <v>0</v>
      </c>
      <c r="AA343" s="12">
        <v>0</v>
      </c>
      <c r="AB343" s="12">
        <v>0</v>
      </c>
      <c r="AC343" s="12">
        <v>1</v>
      </c>
      <c r="AD343" s="12">
        <v>0</v>
      </c>
      <c r="AE343" s="12">
        <v>0</v>
      </c>
      <c r="AF343" s="12">
        <v>0</v>
      </c>
      <c r="AG343" s="12">
        <v>0</v>
      </c>
      <c r="AH343" s="12">
        <v>0</v>
      </c>
      <c r="AI343" s="12">
        <v>0</v>
      </c>
      <c r="AJ343" s="12">
        <v>0</v>
      </c>
      <c r="AK343" s="12">
        <v>0</v>
      </c>
      <c r="AL343" s="12" t="s">
        <v>607</v>
      </c>
      <c r="AM343" s="7" t="s">
        <v>608</v>
      </c>
      <c r="AN343" s="7" t="s">
        <v>615</v>
      </c>
      <c r="AO343" s="7">
        <v>2000</v>
      </c>
      <c r="AP343" s="12" t="s">
        <v>3458</v>
      </c>
      <c r="AQ343" s="12">
        <v>8212</v>
      </c>
      <c r="AR343" s="12">
        <v>1</v>
      </c>
      <c r="AS343" s="12" t="s">
        <v>555</v>
      </c>
      <c r="AT343" s="7" t="s">
        <v>212</v>
      </c>
      <c r="AU343" s="12">
        <v>1</v>
      </c>
      <c r="AV343" s="12">
        <v>1</v>
      </c>
      <c r="AW343" s="12">
        <v>0</v>
      </c>
      <c r="AX343" s="12">
        <v>0</v>
      </c>
      <c r="AY343" s="7">
        <v>0</v>
      </c>
      <c r="AZ343" s="12">
        <v>1</v>
      </c>
      <c r="BA343" s="12">
        <v>1</v>
      </c>
      <c r="BB343" s="12">
        <v>1</v>
      </c>
      <c r="BC343" s="12">
        <v>1</v>
      </c>
      <c r="BD343" s="12">
        <v>1</v>
      </c>
      <c r="BE343" s="12">
        <v>1</v>
      </c>
      <c r="BF343" s="7" t="s">
        <v>3258</v>
      </c>
      <c r="BG343" s="7" t="s">
        <v>789</v>
      </c>
      <c r="BH343" s="7">
        <v>1</v>
      </c>
      <c r="BI343" s="12" t="s">
        <v>3282</v>
      </c>
      <c r="BJ343" s="12" t="s">
        <v>3460</v>
      </c>
      <c r="BK343" s="12" t="s">
        <v>718</v>
      </c>
      <c r="BL343" s="12" t="s">
        <v>3471</v>
      </c>
      <c r="BM343" s="7" t="s">
        <v>790</v>
      </c>
      <c r="BN343" s="7"/>
      <c r="BO343" s="12" t="s">
        <v>1214</v>
      </c>
      <c r="BP343" s="12" t="s">
        <v>3561</v>
      </c>
      <c r="BQ343" s="12" t="s">
        <v>1077</v>
      </c>
      <c r="BR343" s="12" t="s">
        <v>1077</v>
      </c>
      <c r="BS343" s="12">
        <v>0.13039999999999999</v>
      </c>
      <c r="BT343" s="12"/>
      <c r="BU343" s="12">
        <f>EXP(BS343)</f>
        <v>1.1392840057963711</v>
      </c>
      <c r="BV343" s="12" t="s">
        <v>3416</v>
      </c>
      <c r="BW343" s="12" t="s">
        <v>1077</v>
      </c>
      <c r="BX343" s="12" t="s">
        <v>1077</v>
      </c>
      <c r="BY343" s="12">
        <f>BS343/CF343</f>
        <v>1.1368788142981692</v>
      </c>
      <c r="BZ343" s="12" t="s">
        <v>4041</v>
      </c>
      <c r="CA343" s="12" t="s">
        <v>1077</v>
      </c>
      <c r="CB343" s="12"/>
      <c r="CC343" s="12"/>
      <c r="CD343" s="12" t="s">
        <v>1077</v>
      </c>
      <c r="CE343" s="12">
        <v>0.25600000000000001</v>
      </c>
      <c r="CF343" s="12">
        <v>0.1147</v>
      </c>
      <c r="CG343" s="12"/>
      <c r="CH343" s="12"/>
      <c r="CI343" s="12"/>
      <c r="CJ343" s="12" t="s">
        <v>1077</v>
      </c>
      <c r="CK343" s="12" t="s">
        <v>1077</v>
      </c>
      <c r="CL343" s="12" t="s">
        <v>1077</v>
      </c>
      <c r="CM343" s="12" t="s">
        <v>1077</v>
      </c>
      <c r="CN343" s="12">
        <v>118.5</v>
      </c>
      <c r="CO343" s="12" t="s">
        <v>3427</v>
      </c>
      <c r="CP343" s="12">
        <v>1</v>
      </c>
      <c r="CQ343" s="12">
        <v>8</v>
      </c>
      <c r="CR343" s="12">
        <v>1</v>
      </c>
      <c r="CS343" s="12">
        <v>8203</v>
      </c>
      <c r="CT343" s="12">
        <v>0.39</v>
      </c>
      <c r="CU343" s="12" t="s">
        <v>718</v>
      </c>
      <c r="CV343" s="12" t="s">
        <v>1077</v>
      </c>
      <c r="CW343" s="12"/>
      <c r="CX343" s="57"/>
    </row>
    <row r="344" spans="1:102" x14ac:dyDescent="0.35">
      <c r="A344" s="56">
        <v>101</v>
      </c>
      <c r="B344" s="12" t="s">
        <v>3791</v>
      </c>
      <c r="C344" s="12">
        <v>101.1</v>
      </c>
      <c r="D344" s="12" t="s">
        <v>2563</v>
      </c>
      <c r="E344" s="12" t="s">
        <v>517</v>
      </c>
      <c r="F344" s="12" t="s">
        <v>3916</v>
      </c>
      <c r="G344" s="12" t="s">
        <v>349</v>
      </c>
      <c r="H344" s="12" t="s">
        <v>2805</v>
      </c>
      <c r="I344" s="12" t="s">
        <v>1285</v>
      </c>
      <c r="J344" s="12" t="s">
        <v>1222</v>
      </c>
      <c r="K344" s="12" t="s">
        <v>564</v>
      </c>
      <c r="L344" s="12" t="s">
        <v>1250</v>
      </c>
      <c r="M344" s="12" t="s">
        <v>3164</v>
      </c>
      <c r="N344" s="12"/>
      <c r="O344" s="12" t="s">
        <v>3400</v>
      </c>
      <c r="P344" s="12" t="s">
        <v>3404</v>
      </c>
      <c r="Q344" s="12">
        <v>0</v>
      </c>
      <c r="R344" s="12">
        <v>0</v>
      </c>
      <c r="S344" s="12">
        <v>0</v>
      </c>
      <c r="T344" s="12">
        <v>0</v>
      </c>
      <c r="U344" s="12">
        <v>0</v>
      </c>
      <c r="V344" s="12">
        <v>0</v>
      </c>
      <c r="W344" s="12">
        <v>1</v>
      </c>
      <c r="X344" s="12">
        <v>0</v>
      </c>
      <c r="Y344" s="12">
        <v>0</v>
      </c>
      <c r="Z344" s="12">
        <v>0</v>
      </c>
      <c r="AA344" s="12">
        <v>0</v>
      </c>
      <c r="AB344" s="12">
        <v>0</v>
      </c>
      <c r="AC344" s="12">
        <v>0</v>
      </c>
      <c r="AD344" s="12">
        <v>0</v>
      </c>
      <c r="AE344" s="12">
        <v>0</v>
      </c>
      <c r="AF344" s="12">
        <v>0</v>
      </c>
      <c r="AG344" s="12">
        <v>0</v>
      </c>
      <c r="AH344" s="12">
        <v>1</v>
      </c>
      <c r="AI344" s="12">
        <v>0</v>
      </c>
      <c r="AJ344" s="12">
        <v>0</v>
      </c>
      <c r="AK344" s="12">
        <v>0</v>
      </c>
      <c r="AL344" s="12" t="s">
        <v>3448</v>
      </c>
      <c r="AM344" s="7" t="s">
        <v>682</v>
      </c>
      <c r="AN344" s="7" t="s">
        <v>683</v>
      </c>
      <c r="AO344" s="7" t="s">
        <v>743</v>
      </c>
      <c r="AP344" s="12" t="s">
        <v>3235</v>
      </c>
      <c r="AQ344" s="12">
        <v>546</v>
      </c>
      <c r="AR344" s="12">
        <v>1</v>
      </c>
      <c r="AS344" s="12" t="s">
        <v>555</v>
      </c>
      <c r="AT344" s="7" t="s">
        <v>349</v>
      </c>
      <c r="AU344" s="12">
        <v>1</v>
      </c>
      <c r="AV344" s="12">
        <v>0</v>
      </c>
      <c r="AW344" s="12">
        <v>0</v>
      </c>
      <c r="AX344" s="12">
        <v>0</v>
      </c>
      <c r="AY344" s="7">
        <v>1</v>
      </c>
      <c r="AZ344" s="12">
        <v>1</v>
      </c>
      <c r="BA344" s="12">
        <v>1</v>
      </c>
      <c r="BB344" s="12">
        <v>1</v>
      </c>
      <c r="BC344" s="12">
        <v>1</v>
      </c>
      <c r="BD344" s="12">
        <v>1</v>
      </c>
      <c r="BE344" s="12">
        <v>0</v>
      </c>
      <c r="BF344" s="7" t="s">
        <v>2820</v>
      </c>
      <c r="BG344" s="7" t="s">
        <v>1001</v>
      </c>
      <c r="BH344" s="7"/>
      <c r="BI344" s="7" t="s">
        <v>2818</v>
      </c>
      <c r="BJ344" s="12" t="s">
        <v>3460</v>
      </c>
      <c r="BK344" s="12" t="s">
        <v>718</v>
      </c>
      <c r="BL344" s="12" t="s">
        <v>3471</v>
      </c>
      <c r="BM344" s="7" t="s">
        <v>3485</v>
      </c>
      <c r="BN344" s="7" t="s">
        <v>1174</v>
      </c>
      <c r="BO344" s="12"/>
      <c r="BP344" s="12" t="s">
        <v>1160</v>
      </c>
      <c r="BQ344" s="12" t="s">
        <v>1077</v>
      </c>
      <c r="BR344" s="12" t="s">
        <v>1077</v>
      </c>
      <c r="BS344" s="12">
        <v>-0.81</v>
      </c>
      <c r="BT344" s="12">
        <f>EXP(BS344)</f>
        <v>0.44485806622294111</v>
      </c>
      <c r="BU344" s="12"/>
      <c r="BV344" s="12" t="s">
        <v>3415</v>
      </c>
      <c r="BW344" s="12" t="s">
        <v>1077</v>
      </c>
      <c r="BX344" s="12" t="s">
        <v>1077</v>
      </c>
      <c r="BY344" s="12">
        <v>1.141</v>
      </c>
      <c r="BZ344" s="12"/>
      <c r="CA344" s="12" t="s">
        <v>1077</v>
      </c>
      <c r="CB344" s="12">
        <v>1.141</v>
      </c>
      <c r="CC344" s="12"/>
      <c r="CD344" s="12" t="s">
        <v>1077</v>
      </c>
      <c r="CE344" s="12" t="s">
        <v>1077</v>
      </c>
      <c r="CF344" s="12"/>
      <c r="CG344" s="12"/>
      <c r="CH344" s="12"/>
      <c r="CI344" s="12"/>
      <c r="CJ344" s="12" t="s">
        <v>1077</v>
      </c>
      <c r="CK344" s="12" t="s">
        <v>1077</v>
      </c>
      <c r="CL344" s="12" t="s">
        <v>1077</v>
      </c>
      <c r="CM344" s="12">
        <v>1.4999999999999999E-2</v>
      </c>
      <c r="CN344" s="12">
        <v>56.722000000000001</v>
      </c>
      <c r="CO344" s="12" t="s">
        <v>3419</v>
      </c>
      <c r="CP344" s="12"/>
      <c r="CQ344" s="12"/>
      <c r="CR344" s="12"/>
      <c r="CS344" s="12">
        <v>36</v>
      </c>
      <c r="CT344" s="12" t="s">
        <v>1077</v>
      </c>
      <c r="CU344" s="12" t="s">
        <v>718</v>
      </c>
      <c r="CV344" s="12" t="s">
        <v>1077</v>
      </c>
      <c r="CW344" s="12"/>
      <c r="CX344" s="57"/>
    </row>
    <row r="345" spans="1:102" ht="16.5" x14ac:dyDescent="0.35">
      <c r="A345" s="56">
        <v>65</v>
      </c>
      <c r="B345" s="12" t="s">
        <v>3754</v>
      </c>
      <c r="C345" s="12">
        <v>65.099999999999994</v>
      </c>
      <c r="D345" s="12" t="s">
        <v>2275</v>
      </c>
      <c r="E345" s="12" t="s">
        <v>441</v>
      </c>
      <c r="F345" s="12">
        <v>3</v>
      </c>
      <c r="G345" s="12" t="s">
        <v>349</v>
      </c>
      <c r="H345" s="12" t="s">
        <v>2804</v>
      </c>
      <c r="I345" s="12" t="s">
        <v>1285</v>
      </c>
      <c r="J345" s="12" t="s">
        <v>556</v>
      </c>
      <c r="K345" s="12" t="s">
        <v>562</v>
      </c>
      <c r="L345" s="12" t="s">
        <v>558</v>
      </c>
      <c r="M345" s="12" t="s">
        <v>3237</v>
      </c>
      <c r="N345" s="12" t="s">
        <v>3435</v>
      </c>
      <c r="O345" s="12" t="s">
        <v>3400</v>
      </c>
      <c r="P345" s="12" t="s">
        <v>3401</v>
      </c>
      <c r="Q345" s="12">
        <v>0</v>
      </c>
      <c r="R345" s="12">
        <v>0</v>
      </c>
      <c r="S345" s="12">
        <v>0</v>
      </c>
      <c r="T345" s="12">
        <v>0</v>
      </c>
      <c r="U345" s="12">
        <v>0</v>
      </c>
      <c r="V345" s="12">
        <v>0</v>
      </c>
      <c r="W345" s="12">
        <v>1</v>
      </c>
      <c r="X345" s="12">
        <v>0</v>
      </c>
      <c r="Y345" s="12">
        <v>0</v>
      </c>
      <c r="Z345" s="12">
        <v>0</v>
      </c>
      <c r="AA345" s="12">
        <v>0</v>
      </c>
      <c r="AB345" s="12">
        <v>0</v>
      </c>
      <c r="AC345" s="12">
        <v>1</v>
      </c>
      <c r="AD345" s="12">
        <v>0</v>
      </c>
      <c r="AE345" s="12">
        <v>0</v>
      </c>
      <c r="AF345" s="12">
        <v>0</v>
      </c>
      <c r="AG345" s="12">
        <v>0</v>
      </c>
      <c r="AH345" s="12">
        <v>0</v>
      </c>
      <c r="AI345" s="12">
        <v>0</v>
      </c>
      <c r="AJ345" s="12">
        <v>0</v>
      </c>
      <c r="AK345" s="12">
        <v>0</v>
      </c>
      <c r="AL345" s="12" t="s">
        <v>607</v>
      </c>
      <c r="AM345" s="7" t="s">
        <v>668</v>
      </c>
      <c r="AN345" s="7" t="s">
        <v>705</v>
      </c>
      <c r="AO345" s="7">
        <v>2010</v>
      </c>
      <c r="AP345" s="12" t="s">
        <v>3235</v>
      </c>
      <c r="AQ345" s="12">
        <v>473</v>
      </c>
      <c r="AR345" s="12">
        <v>1</v>
      </c>
      <c r="AS345" s="12" t="s">
        <v>555</v>
      </c>
      <c r="AT345" s="7" t="s">
        <v>212</v>
      </c>
      <c r="AU345" s="12">
        <v>1</v>
      </c>
      <c r="AV345" s="12">
        <v>0</v>
      </c>
      <c r="AW345" s="12">
        <v>0</v>
      </c>
      <c r="AX345" s="12">
        <v>0</v>
      </c>
      <c r="AY345" s="7">
        <v>1</v>
      </c>
      <c r="AZ345" s="12">
        <v>0</v>
      </c>
      <c r="BA345" s="12">
        <v>0</v>
      </c>
      <c r="BB345" s="12">
        <v>0</v>
      </c>
      <c r="BC345" s="12">
        <v>1</v>
      </c>
      <c r="BD345" s="12">
        <v>0</v>
      </c>
      <c r="BE345" s="12">
        <v>0</v>
      </c>
      <c r="BF345" s="7" t="s">
        <v>766</v>
      </c>
      <c r="BG345" s="7" t="s">
        <v>165</v>
      </c>
      <c r="BH345" s="7"/>
      <c r="BI345" s="7" t="s">
        <v>2809</v>
      </c>
      <c r="BJ345" s="12" t="s">
        <v>718</v>
      </c>
      <c r="BK345" s="12" t="s">
        <v>3463</v>
      </c>
      <c r="BL345" s="12" t="s">
        <v>3464</v>
      </c>
      <c r="BM345" s="7" t="s">
        <v>787</v>
      </c>
      <c r="BN345" s="7"/>
      <c r="BO345" s="12"/>
      <c r="BP345" s="12" t="s">
        <v>3545</v>
      </c>
      <c r="BQ345" s="12">
        <v>8.124000000000001E-3</v>
      </c>
      <c r="BR345" s="12" t="s">
        <v>3513</v>
      </c>
      <c r="BS345" s="12">
        <v>2.0310000000000001</v>
      </c>
      <c r="BT345" s="12"/>
      <c r="BU345" s="12"/>
      <c r="BV345" s="12" t="s">
        <v>1077</v>
      </c>
      <c r="BW345" s="12" t="s">
        <v>1077</v>
      </c>
      <c r="BX345" s="12" t="s">
        <v>1077</v>
      </c>
      <c r="BY345" s="12">
        <v>1.1499999999999999</v>
      </c>
      <c r="BZ345" s="12"/>
      <c r="CA345" s="12" t="s">
        <v>1077</v>
      </c>
      <c r="CB345" s="12" t="s">
        <v>1077</v>
      </c>
      <c r="CC345" s="12" t="s">
        <v>1077</v>
      </c>
      <c r="CD345" s="12" t="s">
        <v>1077</v>
      </c>
      <c r="CE345" s="12" t="s">
        <v>1077</v>
      </c>
      <c r="CF345" s="12"/>
      <c r="CG345" s="12"/>
      <c r="CH345" s="12">
        <f>BQ345/BY345</f>
        <v>7.0643478260869579E-3</v>
      </c>
      <c r="CI345" s="12" t="s">
        <v>3553</v>
      </c>
      <c r="CJ345" s="12">
        <v>0.44</v>
      </c>
      <c r="CK345" s="12" t="s">
        <v>3824</v>
      </c>
      <c r="CL345" s="12" t="s">
        <v>1077</v>
      </c>
      <c r="CM345" s="12" t="s">
        <v>1077</v>
      </c>
      <c r="CN345" s="12">
        <v>6.36</v>
      </c>
      <c r="CO345" s="12" t="s">
        <v>1043</v>
      </c>
      <c r="CP345" s="12">
        <v>1</v>
      </c>
      <c r="CQ345" s="12">
        <v>18</v>
      </c>
      <c r="CR345" s="12">
        <v>1</v>
      </c>
      <c r="CS345" s="12">
        <v>454</v>
      </c>
      <c r="CT345" s="12">
        <v>9.0969999999999995</v>
      </c>
      <c r="CU345" s="12">
        <v>4.0000000000000001E-3</v>
      </c>
      <c r="CV345" s="12">
        <f>BS345*(CU345)</f>
        <v>8.124000000000001E-3</v>
      </c>
      <c r="CW345" s="12"/>
      <c r="CX345" s="57"/>
    </row>
    <row r="346" spans="1:102" ht="16.5" x14ac:dyDescent="0.35">
      <c r="A346" s="56">
        <v>90</v>
      </c>
      <c r="B346" s="12" t="s">
        <v>3780</v>
      </c>
      <c r="C346" s="12">
        <v>90.1</v>
      </c>
      <c r="D346" s="12" t="s">
        <v>2497</v>
      </c>
      <c r="E346" s="12" t="s">
        <v>493</v>
      </c>
      <c r="F346" s="12">
        <v>3</v>
      </c>
      <c r="G346" s="12" t="s">
        <v>349</v>
      </c>
      <c r="H346" s="12" t="s">
        <v>2805</v>
      </c>
      <c r="I346" s="12" t="s">
        <v>1285</v>
      </c>
      <c r="J346" s="12" t="s">
        <v>556</v>
      </c>
      <c r="K346" s="12" t="s">
        <v>564</v>
      </c>
      <c r="L346" s="12" t="s">
        <v>558</v>
      </c>
      <c r="M346" s="12" t="s">
        <v>3164</v>
      </c>
      <c r="N346" s="12"/>
      <c r="O346" s="12" t="s">
        <v>3400</v>
      </c>
      <c r="P346" s="12" t="s">
        <v>3404</v>
      </c>
      <c r="Q346" s="12">
        <v>0</v>
      </c>
      <c r="R346" s="12">
        <v>0</v>
      </c>
      <c r="S346" s="12">
        <v>1</v>
      </c>
      <c r="T346" s="12">
        <v>0</v>
      </c>
      <c r="U346" s="12">
        <v>0</v>
      </c>
      <c r="V346" s="12">
        <v>0</v>
      </c>
      <c r="W346" s="12">
        <v>0</v>
      </c>
      <c r="X346" s="12">
        <v>0</v>
      </c>
      <c r="Y346" s="12">
        <v>0</v>
      </c>
      <c r="Z346" s="12">
        <v>0</v>
      </c>
      <c r="AA346" s="12">
        <v>0</v>
      </c>
      <c r="AB346" s="12">
        <v>0</v>
      </c>
      <c r="AC346" s="12">
        <v>0</v>
      </c>
      <c r="AD346" s="12">
        <v>0</v>
      </c>
      <c r="AE346" s="12">
        <v>0</v>
      </c>
      <c r="AF346" s="12">
        <v>0</v>
      </c>
      <c r="AG346" s="12">
        <v>0</v>
      </c>
      <c r="AH346" s="12">
        <v>0</v>
      </c>
      <c r="AI346" s="12">
        <v>0</v>
      </c>
      <c r="AJ346" s="12">
        <v>1</v>
      </c>
      <c r="AK346" s="12">
        <v>0</v>
      </c>
      <c r="AL346" s="12" t="s">
        <v>607</v>
      </c>
      <c r="AM346" s="7" t="s">
        <v>682</v>
      </c>
      <c r="AN346" s="7" t="s">
        <v>734</v>
      </c>
      <c r="AO346" s="7">
        <v>2013</v>
      </c>
      <c r="AP346" s="12" t="s">
        <v>3235</v>
      </c>
      <c r="AQ346" s="12">
        <v>358</v>
      </c>
      <c r="AR346" s="12">
        <v>3</v>
      </c>
      <c r="AS346" s="12" t="s">
        <v>755</v>
      </c>
      <c r="AT346" s="7" t="s">
        <v>212</v>
      </c>
      <c r="AU346" s="12">
        <v>0</v>
      </c>
      <c r="AV346" s="12">
        <v>0</v>
      </c>
      <c r="AW346" s="12">
        <v>0</v>
      </c>
      <c r="AX346" s="12">
        <v>1</v>
      </c>
      <c r="AY346" s="7">
        <v>0</v>
      </c>
      <c r="AZ346" s="12">
        <v>0</v>
      </c>
      <c r="BA346" s="12">
        <v>1</v>
      </c>
      <c r="BB346" s="12">
        <v>1</v>
      </c>
      <c r="BC346" s="12">
        <v>0</v>
      </c>
      <c r="BD346" s="12">
        <v>0</v>
      </c>
      <c r="BE346" s="12">
        <v>0</v>
      </c>
      <c r="BF346" s="7" t="s">
        <v>3258</v>
      </c>
      <c r="BG346" s="7" t="s">
        <v>1273</v>
      </c>
      <c r="BH346" s="7">
        <v>1</v>
      </c>
      <c r="BI346" s="7" t="s">
        <v>3282</v>
      </c>
      <c r="BJ346" s="12" t="s">
        <v>3460</v>
      </c>
      <c r="BK346" s="12" t="s">
        <v>599</v>
      </c>
      <c r="BL346" s="12" t="s">
        <v>3471</v>
      </c>
      <c r="BM346" s="7" t="s">
        <v>787</v>
      </c>
      <c r="BN346" s="7"/>
      <c r="BO346" s="12" t="s">
        <v>1274</v>
      </c>
      <c r="BP346" s="12"/>
      <c r="BQ346" s="12" t="s">
        <v>1077</v>
      </c>
      <c r="BR346" s="12" t="s">
        <v>1077</v>
      </c>
      <c r="BS346" s="12">
        <v>-0.18</v>
      </c>
      <c r="BT346" s="12"/>
      <c r="BU346" s="12"/>
      <c r="BV346" s="12" t="s">
        <v>1077</v>
      </c>
      <c r="BW346" s="12" t="s">
        <v>1077</v>
      </c>
      <c r="BX346" s="12" t="s">
        <v>1077</v>
      </c>
      <c r="BY346" s="12">
        <v>1.1599999999999999</v>
      </c>
      <c r="BZ346" s="12"/>
      <c r="CA346" s="12" t="s">
        <v>1077</v>
      </c>
      <c r="CB346" s="12" t="s">
        <v>1077</v>
      </c>
      <c r="CC346" s="12" t="s">
        <v>1077</v>
      </c>
      <c r="CD346" s="12" t="s">
        <v>1077</v>
      </c>
      <c r="CE346" s="12" t="s">
        <v>1077</v>
      </c>
      <c r="CF346" s="12"/>
      <c r="CG346" s="12"/>
      <c r="CH346" s="12"/>
      <c r="CI346" s="12"/>
      <c r="CJ346" s="12">
        <v>0.62</v>
      </c>
      <c r="CK346" s="12" t="s">
        <v>3828</v>
      </c>
      <c r="CL346" s="12" t="s">
        <v>1077</v>
      </c>
      <c r="CM346" s="12" t="s">
        <v>1077</v>
      </c>
      <c r="CN346" s="12" t="s">
        <v>1077</v>
      </c>
      <c r="CO346" s="12" t="s">
        <v>1077</v>
      </c>
      <c r="CP346" s="12">
        <v>1</v>
      </c>
      <c r="CQ346" s="12">
        <v>8</v>
      </c>
      <c r="CR346" s="12">
        <v>1</v>
      </c>
      <c r="CS346" s="12">
        <v>349</v>
      </c>
      <c r="CT346" s="12" t="s">
        <v>1077</v>
      </c>
      <c r="CU346" s="12" t="s">
        <v>718</v>
      </c>
      <c r="CV346" s="12" t="s">
        <v>1077</v>
      </c>
      <c r="CW346" s="12"/>
      <c r="CX346" s="57"/>
    </row>
    <row r="347" spans="1:102" ht="16.5" x14ac:dyDescent="0.35">
      <c r="A347" s="56">
        <v>102</v>
      </c>
      <c r="B347" s="12" t="s">
        <v>3795</v>
      </c>
      <c r="C347" s="12">
        <v>102.1</v>
      </c>
      <c r="D347" s="12" t="s">
        <v>297</v>
      </c>
      <c r="E347" s="12" t="s">
        <v>296</v>
      </c>
      <c r="F347" s="12">
        <v>3</v>
      </c>
      <c r="G347" s="12" t="s">
        <v>349</v>
      </c>
      <c r="H347" s="12" t="s">
        <v>2804</v>
      </c>
      <c r="I347" s="12" t="s">
        <v>1285</v>
      </c>
      <c r="J347" s="12" t="s">
        <v>556</v>
      </c>
      <c r="K347" s="12" t="s">
        <v>3440</v>
      </c>
      <c r="L347" s="12" t="s">
        <v>558</v>
      </c>
      <c r="M347" s="12" t="s">
        <v>3237</v>
      </c>
      <c r="N347" s="12" t="s">
        <v>592</v>
      </c>
      <c r="O347" s="12" t="s">
        <v>3400</v>
      </c>
      <c r="P347" s="12" t="s">
        <v>3402</v>
      </c>
      <c r="Q347" s="12">
        <v>1</v>
      </c>
      <c r="R347" s="12">
        <v>0</v>
      </c>
      <c r="S347" s="12">
        <v>0</v>
      </c>
      <c r="T347" s="12">
        <v>0</v>
      </c>
      <c r="U347" s="12">
        <v>0</v>
      </c>
      <c r="V347" s="12">
        <v>0</v>
      </c>
      <c r="W347" s="12">
        <v>0</v>
      </c>
      <c r="X347" s="12">
        <v>0</v>
      </c>
      <c r="Y347" s="12">
        <v>0</v>
      </c>
      <c r="Z347" s="12">
        <v>0</v>
      </c>
      <c r="AA347" s="12">
        <v>0</v>
      </c>
      <c r="AB347" s="12">
        <v>0</v>
      </c>
      <c r="AC347" s="12">
        <v>0</v>
      </c>
      <c r="AD347" s="12">
        <v>0</v>
      </c>
      <c r="AE347" s="12">
        <v>0</v>
      </c>
      <c r="AF347" s="12">
        <v>0</v>
      </c>
      <c r="AG347" s="12">
        <v>0</v>
      </c>
      <c r="AH347" s="12">
        <v>0</v>
      </c>
      <c r="AI347" s="12">
        <v>0</v>
      </c>
      <c r="AJ347" s="12">
        <v>1</v>
      </c>
      <c r="AK347" s="12">
        <v>0</v>
      </c>
      <c r="AL347" s="12" t="s">
        <v>607</v>
      </c>
      <c r="AM347" s="7" t="s">
        <v>682</v>
      </c>
      <c r="AN347" s="7" t="s">
        <v>711</v>
      </c>
      <c r="AO347" s="7" t="s">
        <v>744</v>
      </c>
      <c r="AP347" s="12" t="s">
        <v>3235</v>
      </c>
      <c r="AQ347" s="12">
        <v>1824</v>
      </c>
      <c r="AR347" s="12" t="s">
        <v>758</v>
      </c>
      <c r="AS347" s="12" t="s">
        <v>555</v>
      </c>
      <c r="AT347" s="7" t="s">
        <v>212</v>
      </c>
      <c r="AU347" s="12">
        <v>0</v>
      </c>
      <c r="AV347" s="12">
        <v>0</v>
      </c>
      <c r="AW347" s="12">
        <v>1</v>
      </c>
      <c r="AX347" s="12">
        <v>0</v>
      </c>
      <c r="AY347" s="7">
        <v>1</v>
      </c>
      <c r="AZ347" s="12">
        <v>0</v>
      </c>
      <c r="BA347" s="12">
        <v>1</v>
      </c>
      <c r="BB347" s="12">
        <v>1</v>
      </c>
      <c r="BC347" s="12">
        <v>0</v>
      </c>
      <c r="BD347" s="12">
        <v>0</v>
      </c>
      <c r="BE347" s="12">
        <v>0</v>
      </c>
      <c r="BF347" s="7" t="s">
        <v>772</v>
      </c>
      <c r="BG347" s="7" t="s">
        <v>2744</v>
      </c>
      <c r="BH347" s="7"/>
      <c r="BI347" s="7" t="s">
        <v>2814</v>
      </c>
      <c r="BJ347" s="12" t="s">
        <v>3460</v>
      </c>
      <c r="BK347" s="12" t="s">
        <v>3463</v>
      </c>
      <c r="BL347" s="12" t="s">
        <v>3470</v>
      </c>
      <c r="BM347" s="7" t="s">
        <v>1002</v>
      </c>
      <c r="BN347" s="7"/>
      <c r="BO347" s="12"/>
      <c r="BP347" s="12"/>
      <c r="BQ347" s="12" t="s">
        <v>1077</v>
      </c>
      <c r="BR347" s="12" t="s">
        <v>1077</v>
      </c>
      <c r="BS347" s="12">
        <v>0.11600000000000001</v>
      </c>
      <c r="BT347" s="12"/>
      <c r="BU347" s="12"/>
      <c r="BV347" s="12" t="s">
        <v>1077</v>
      </c>
      <c r="BW347" s="12" t="s">
        <v>1077</v>
      </c>
      <c r="BX347" s="12" t="s">
        <v>1077</v>
      </c>
      <c r="BY347" s="12">
        <v>1.1599999999999999</v>
      </c>
      <c r="BZ347" s="12"/>
      <c r="CA347" s="12" t="s">
        <v>1077</v>
      </c>
      <c r="CB347" s="12" t="s">
        <v>1077</v>
      </c>
      <c r="CC347" s="12" t="s">
        <v>1077</v>
      </c>
      <c r="CD347" s="12" t="s">
        <v>1077</v>
      </c>
      <c r="CE347" s="12" t="s">
        <v>1077</v>
      </c>
      <c r="CF347" s="12">
        <v>0.1</v>
      </c>
      <c r="CG347" s="12"/>
      <c r="CH347" s="12"/>
      <c r="CI347" s="12"/>
      <c r="CJ347" s="12">
        <v>0.26</v>
      </c>
      <c r="CK347" s="12" t="s">
        <v>3828</v>
      </c>
      <c r="CL347" s="12" t="s">
        <v>1077</v>
      </c>
      <c r="CM347" s="12">
        <v>0</v>
      </c>
      <c r="CN347" s="12">
        <v>459.71</v>
      </c>
      <c r="CO347" s="12" t="s">
        <v>1058</v>
      </c>
      <c r="CP347" s="12">
        <v>1</v>
      </c>
      <c r="CQ347" s="12">
        <v>8</v>
      </c>
      <c r="CR347" s="12">
        <v>1</v>
      </c>
      <c r="CS347" s="12">
        <v>1815</v>
      </c>
      <c r="CT347" s="12" t="s">
        <v>1077</v>
      </c>
      <c r="CU347" s="12" t="s">
        <v>1077</v>
      </c>
      <c r="CV347" s="12" t="s">
        <v>1077</v>
      </c>
      <c r="CW347" s="12"/>
      <c r="CX347" s="57"/>
    </row>
    <row r="348" spans="1:102" ht="16.5" x14ac:dyDescent="0.35">
      <c r="A348" s="56">
        <v>75</v>
      </c>
      <c r="B348" s="12" t="s">
        <v>3764</v>
      </c>
      <c r="C348" s="12">
        <v>75.400000000000006</v>
      </c>
      <c r="D348" s="12" t="s">
        <v>2388</v>
      </c>
      <c r="E348" s="12" t="s">
        <v>393</v>
      </c>
      <c r="F348" s="12" t="s">
        <v>3916</v>
      </c>
      <c r="G348" s="12" t="s">
        <v>212</v>
      </c>
      <c r="H348" s="12" t="s">
        <v>2805</v>
      </c>
      <c r="I348" s="12" t="s">
        <v>349</v>
      </c>
      <c r="J348" s="12" t="s">
        <v>556</v>
      </c>
      <c r="K348" s="12" t="s">
        <v>564</v>
      </c>
      <c r="L348" s="12" t="s">
        <v>558</v>
      </c>
      <c r="M348" s="12" t="s">
        <v>3237</v>
      </c>
      <c r="N348" s="12" t="s">
        <v>3437</v>
      </c>
      <c r="O348" s="12" t="s">
        <v>3400</v>
      </c>
      <c r="P348" s="12" t="s">
        <v>3403</v>
      </c>
      <c r="Q348" s="12">
        <v>1</v>
      </c>
      <c r="R348" s="12">
        <v>0</v>
      </c>
      <c r="S348" s="12">
        <v>0</v>
      </c>
      <c r="T348" s="12">
        <v>0</v>
      </c>
      <c r="U348" s="12">
        <v>0</v>
      </c>
      <c r="V348" s="12">
        <v>0</v>
      </c>
      <c r="W348" s="12">
        <v>0</v>
      </c>
      <c r="X348" s="12">
        <v>0</v>
      </c>
      <c r="Y348" s="12">
        <v>0</v>
      </c>
      <c r="Z348" s="12">
        <v>0</v>
      </c>
      <c r="AA348" s="12">
        <v>0</v>
      </c>
      <c r="AB348" s="12">
        <v>1</v>
      </c>
      <c r="AC348" s="12">
        <v>0</v>
      </c>
      <c r="AD348" s="12">
        <v>0</v>
      </c>
      <c r="AE348" s="12">
        <v>0</v>
      </c>
      <c r="AF348" s="12">
        <v>0</v>
      </c>
      <c r="AG348" s="12">
        <v>0</v>
      </c>
      <c r="AH348" s="12">
        <v>0</v>
      </c>
      <c r="AI348" s="12">
        <v>0</v>
      </c>
      <c r="AJ348" s="12">
        <v>0</v>
      </c>
      <c r="AK348" s="12">
        <v>0</v>
      </c>
      <c r="AL348" s="12" t="s">
        <v>3448</v>
      </c>
      <c r="AM348" s="7" t="s">
        <v>637</v>
      </c>
      <c r="AN348" s="7" t="s">
        <v>716</v>
      </c>
      <c r="AO348" s="7">
        <v>2011</v>
      </c>
      <c r="AP348" s="12" t="s">
        <v>3235</v>
      </c>
      <c r="AQ348" s="12" t="s">
        <v>718</v>
      </c>
      <c r="AR348" s="12">
        <v>1</v>
      </c>
      <c r="AS348" s="12" t="s">
        <v>555</v>
      </c>
      <c r="AT348" s="7" t="s">
        <v>212</v>
      </c>
      <c r="AU348" s="12">
        <v>0</v>
      </c>
      <c r="AV348" s="12">
        <v>0</v>
      </c>
      <c r="AW348" s="12">
        <v>0</v>
      </c>
      <c r="AX348" s="12">
        <v>0</v>
      </c>
      <c r="AY348" s="7">
        <v>0</v>
      </c>
      <c r="AZ348" s="12">
        <v>0</v>
      </c>
      <c r="BA348" s="12">
        <v>0</v>
      </c>
      <c r="BB348" s="12">
        <v>1</v>
      </c>
      <c r="BC348" s="12">
        <v>0</v>
      </c>
      <c r="BD348" s="12">
        <v>0</v>
      </c>
      <c r="BE348" s="12">
        <v>1</v>
      </c>
      <c r="BF348" s="7" t="s">
        <v>2820</v>
      </c>
      <c r="BG348" s="7" t="s">
        <v>954</v>
      </c>
      <c r="BH348" s="7">
        <v>1</v>
      </c>
      <c r="BI348" s="7" t="s">
        <v>2818</v>
      </c>
      <c r="BJ348" s="12" t="s">
        <v>3460</v>
      </c>
      <c r="BK348" s="12" t="s">
        <v>3472</v>
      </c>
      <c r="BL348" s="12" t="s">
        <v>3482</v>
      </c>
      <c r="BM348" s="7" t="s">
        <v>953</v>
      </c>
      <c r="BN348" s="7"/>
      <c r="BO348" s="12"/>
      <c r="BP348" s="12"/>
      <c r="BQ348" s="12" t="s">
        <v>1077</v>
      </c>
      <c r="BR348" s="12" t="s">
        <v>1077</v>
      </c>
      <c r="BS348" s="12">
        <v>-34.64</v>
      </c>
      <c r="BT348" s="12"/>
      <c r="BU348" s="12"/>
      <c r="BV348" s="12" t="s">
        <v>1077</v>
      </c>
      <c r="BW348" s="12" t="s">
        <v>1077</v>
      </c>
      <c r="BX348" s="12" t="s">
        <v>1077</v>
      </c>
      <c r="BY348" s="12">
        <v>1.17</v>
      </c>
      <c r="BZ348" s="12"/>
      <c r="CA348" s="12" t="s">
        <v>1077</v>
      </c>
      <c r="CB348" s="12" t="s">
        <v>1077</v>
      </c>
      <c r="CC348" s="12" t="s">
        <v>1077</v>
      </c>
      <c r="CD348" s="12" t="s">
        <v>1077</v>
      </c>
      <c r="CE348" s="12" t="s">
        <v>1077</v>
      </c>
      <c r="CF348" s="12"/>
      <c r="CG348" s="12"/>
      <c r="CH348" s="12"/>
      <c r="CI348" s="12"/>
      <c r="CJ348" s="12">
        <v>0.63</v>
      </c>
      <c r="CK348" s="12" t="s">
        <v>3824</v>
      </c>
      <c r="CL348" s="12" t="s">
        <v>1077</v>
      </c>
      <c r="CM348" s="12" t="s">
        <v>1077</v>
      </c>
      <c r="CN348" s="12" t="s">
        <v>1077</v>
      </c>
      <c r="CO348" s="12" t="s">
        <v>1077</v>
      </c>
      <c r="CP348" s="12">
        <v>0</v>
      </c>
      <c r="CQ348" s="12"/>
      <c r="CR348" s="12"/>
      <c r="CS348" s="12" t="s">
        <v>1077</v>
      </c>
      <c r="CT348" s="12" t="s">
        <v>718</v>
      </c>
      <c r="CU348" s="12" t="s">
        <v>1077</v>
      </c>
      <c r="CV348" s="12" t="s">
        <v>1077</v>
      </c>
      <c r="CW348" s="12"/>
      <c r="CX348" s="57"/>
    </row>
    <row r="349" spans="1:102" ht="16.5" x14ac:dyDescent="0.35">
      <c r="A349" s="56">
        <v>65</v>
      </c>
      <c r="B349" s="12" t="s">
        <v>3754</v>
      </c>
      <c r="C349" s="12">
        <v>65.900000000000006</v>
      </c>
      <c r="D349" s="12" t="s">
        <v>2263</v>
      </c>
      <c r="E349" s="12" t="s">
        <v>440</v>
      </c>
      <c r="F349" s="12">
        <v>3</v>
      </c>
      <c r="G349" s="12" t="s">
        <v>349</v>
      </c>
      <c r="H349" s="12" t="s">
        <v>2804</v>
      </c>
      <c r="I349" s="12" t="s">
        <v>1285</v>
      </c>
      <c r="J349" s="12" t="s">
        <v>556</v>
      </c>
      <c r="K349" s="12" t="s">
        <v>562</v>
      </c>
      <c r="L349" s="12" t="s">
        <v>558</v>
      </c>
      <c r="M349" s="12" t="s">
        <v>3237</v>
      </c>
      <c r="N349" s="12" t="s">
        <v>3435</v>
      </c>
      <c r="O349" s="12" t="s">
        <v>3400</v>
      </c>
      <c r="P349" s="12" t="s">
        <v>3401</v>
      </c>
      <c r="Q349" s="12">
        <v>0</v>
      </c>
      <c r="R349" s="12">
        <v>0</v>
      </c>
      <c r="S349" s="12">
        <v>0</v>
      </c>
      <c r="T349" s="12">
        <v>0</v>
      </c>
      <c r="U349" s="12">
        <v>0</v>
      </c>
      <c r="V349" s="12">
        <v>0</v>
      </c>
      <c r="W349" s="12">
        <v>1</v>
      </c>
      <c r="X349" s="12">
        <v>0</v>
      </c>
      <c r="Y349" s="12">
        <v>0</v>
      </c>
      <c r="Z349" s="12">
        <v>0</v>
      </c>
      <c r="AA349" s="12">
        <v>0</v>
      </c>
      <c r="AB349" s="12">
        <v>0</v>
      </c>
      <c r="AC349" s="12">
        <v>1</v>
      </c>
      <c r="AD349" s="12">
        <v>0</v>
      </c>
      <c r="AE349" s="12">
        <v>0</v>
      </c>
      <c r="AF349" s="12">
        <v>0</v>
      </c>
      <c r="AG349" s="12">
        <v>0</v>
      </c>
      <c r="AH349" s="12">
        <v>0</v>
      </c>
      <c r="AI349" s="12">
        <v>0</v>
      </c>
      <c r="AJ349" s="12">
        <v>0</v>
      </c>
      <c r="AK349" s="12">
        <v>0</v>
      </c>
      <c r="AL349" s="12" t="s">
        <v>607</v>
      </c>
      <c r="AM349" s="7" t="s">
        <v>668</v>
      </c>
      <c r="AN349" s="7" t="s">
        <v>705</v>
      </c>
      <c r="AO349" s="7">
        <v>2010</v>
      </c>
      <c r="AP349" s="12" t="s">
        <v>3235</v>
      </c>
      <c r="AQ349" s="12">
        <v>473</v>
      </c>
      <c r="AR349" s="12">
        <v>1</v>
      </c>
      <c r="AS349" s="12" t="s">
        <v>555</v>
      </c>
      <c r="AT349" s="7" t="s">
        <v>212</v>
      </c>
      <c r="AU349" s="12">
        <v>1</v>
      </c>
      <c r="AV349" s="12">
        <v>0</v>
      </c>
      <c r="AW349" s="12">
        <v>0</v>
      </c>
      <c r="AX349" s="12">
        <v>0</v>
      </c>
      <c r="AY349" s="7">
        <v>1</v>
      </c>
      <c r="AZ349" s="12">
        <v>0</v>
      </c>
      <c r="BA349" s="12">
        <v>0</v>
      </c>
      <c r="BB349" s="12">
        <v>0</v>
      </c>
      <c r="BC349" s="12">
        <v>1</v>
      </c>
      <c r="BD349" s="12">
        <v>0</v>
      </c>
      <c r="BE349" s="12">
        <v>0</v>
      </c>
      <c r="BF349" s="7" t="s">
        <v>766</v>
      </c>
      <c r="BG349" s="7" t="s">
        <v>935</v>
      </c>
      <c r="BH349" s="7"/>
      <c r="BI349" s="7" t="s">
        <v>2807</v>
      </c>
      <c r="BJ349" s="12" t="s">
        <v>718</v>
      </c>
      <c r="BK349" s="12" t="s">
        <v>3463</v>
      </c>
      <c r="BL349" s="12" t="s">
        <v>3464</v>
      </c>
      <c r="BM349" s="7" t="s">
        <v>787</v>
      </c>
      <c r="BN349" s="7"/>
      <c r="BO349" s="12"/>
      <c r="BP349" s="12" t="s">
        <v>3545</v>
      </c>
      <c r="BQ349" s="12">
        <v>3.8812999999999993E-2</v>
      </c>
      <c r="BR349" s="12" t="s">
        <v>3513</v>
      </c>
      <c r="BS349" s="12">
        <v>1.0489999999999999</v>
      </c>
      <c r="BT349" s="12"/>
      <c r="BU349" s="12"/>
      <c r="BV349" s="12" t="s">
        <v>1077</v>
      </c>
      <c r="BW349" s="12" t="s">
        <v>1077</v>
      </c>
      <c r="BX349" s="12" t="s">
        <v>1077</v>
      </c>
      <c r="BY349" s="12">
        <v>1.25</v>
      </c>
      <c r="BZ349" s="12"/>
      <c r="CA349" s="12" t="s">
        <v>1077</v>
      </c>
      <c r="CB349" s="12" t="s">
        <v>1077</v>
      </c>
      <c r="CC349" s="12" t="s">
        <v>1077</v>
      </c>
      <c r="CD349" s="12" t="s">
        <v>1077</v>
      </c>
      <c r="CE349" s="12" t="s">
        <v>1077</v>
      </c>
      <c r="CF349" s="12"/>
      <c r="CG349" s="12"/>
      <c r="CH349" s="12">
        <f>BQ349/BY349</f>
        <v>3.1050399999999995E-2</v>
      </c>
      <c r="CI349" s="12" t="s">
        <v>3553</v>
      </c>
      <c r="CJ349" s="12">
        <v>0.50800000000000001</v>
      </c>
      <c r="CK349" s="12" t="s">
        <v>3824</v>
      </c>
      <c r="CL349" s="12" t="s">
        <v>1077</v>
      </c>
      <c r="CM349" s="12" t="s">
        <v>1077</v>
      </c>
      <c r="CN349" s="12">
        <v>4.83</v>
      </c>
      <c r="CO349" s="12" t="s">
        <v>1043</v>
      </c>
      <c r="CP349" s="12">
        <v>1</v>
      </c>
      <c r="CQ349" s="12">
        <v>18</v>
      </c>
      <c r="CR349" s="12">
        <v>1</v>
      </c>
      <c r="CS349" s="12">
        <v>454</v>
      </c>
      <c r="CT349" s="12">
        <v>9.0969999999999995</v>
      </c>
      <c r="CU349" s="12">
        <v>3.6999999999999998E-2</v>
      </c>
      <c r="CV349" s="12">
        <f>BS349*(CU349)</f>
        <v>3.8812999999999993E-2</v>
      </c>
      <c r="CW349" s="12"/>
      <c r="CX349" s="57"/>
    </row>
    <row r="350" spans="1:102" ht="16.5" x14ac:dyDescent="0.35">
      <c r="A350" s="56">
        <v>78</v>
      </c>
      <c r="B350" s="12" t="s">
        <v>3767</v>
      </c>
      <c r="C350" s="12">
        <v>78.099999999999994</v>
      </c>
      <c r="D350" s="12" t="s">
        <v>2400</v>
      </c>
      <c r="E350" s="12" t="s">
        <v>474</v>
      </c>
      <c r="F350" s="12" t="s">
        <v>3916</v>
      </c>
      <c r="G350" s="12" t="s">
        <v>349</v>
      </c>
      <c r="H350" s="12" t="s">
        <v>2804</v>
      </c>
      <c r="I350" s="12" t="s">
        <v>1285</v>
      </c>
      <c r="J350" s="12" t="s">
        <v>1226</v>
      </c>
      <c r="K350" s="12" t="s">
        <v>564</v>
      </c>
      <c r="L350" s="12" t="s">
        <v>1118</v>
      </c>
      <c r="M350" s="12" t="s">
        <v>3164</v>
      </c>
      <c r="N350" s="12"/>
      <c r="O350" s="12" t="s">
        <v>3400</v>
      </c>
      <c r="P350" s="12" t="s">
        <v>3402</v>
      </c>
      <c r="Q350" s="12">
        <v>0</v>
      </c>
      <c r="R350" s="12">
        <v>0</v>
      </c>
      <c r="S350" s="12">
        <v>1</v>
      </c>
      <c r="T350" s="12">
        <v>0</v>
      </c>
      <c r="U350" s="12">
        <v>0</v>
      </c>
      <c r="V350" s="12">
        <v>0</v>
      </c>
      <c r="W350" s="12">
        <v>0</v>
      </c>
      <c r="X350" s="12">
        <v>0</v>
      </c>
      <c r="Y350" s="12">
        <v>0</v>
      </c>
      <c r="Z350" s="12">
        <v>0</v>
      </c>
      <c r="AA350" s="12">
        <v>0</v>
      </c>
      <c r="AB350" s="12">
        <v>0</v>
      </c>
      <c r="AC350" s="12">
        <v>0</v>
      </c>
      <c r="AD350" s="12">
        <v>0</v>
      </c>
      <c r="AE350" s="12">
        <v>0</v>
      </c>
      <c r="AF350" s="12">
        <v>0</v>
      </c>
      <c r="AG350" s="12">
        <v>0</v>
      </c>
      <c r="AH350" s="12">
        <v>0</v>
      </c>
      <c r="AI350" s="12">
        <v>0</v>
      </c>
      <c r="AJ350" s="12">
        <v>1</v>
      </c>
      <c r="AK350" s="12">
        <v>0</v>
      </c>
      <c r="AL350" s="12" t="s">
        <v>607</v>
      </c>
      <c r="AM350" s="7" t="s">
        <v>637</v>
      </c>
      <c r="AN350" s="7" t="s">
        <v>720</v>
      </c>
      <c r="AO350" s="7">
        <v>2013</v>
      </c>
      <c r="AP350" s="12" t="s">
        <v>3235</v>
      </c>
      <c r="AQ350" s="12">
        <v>11837</v>
      </c>
      <c r="AR350" s="12">
        <v>1</v>
      </c>
      <c r="AS350" s="12" t="s">
        <v>555</v>
      </c>
      <c r="AT350" s="7" t="s">
        <v>212</v>
      </c>
      <c r="AU350" s="12">
        <v>0</v>
      </c>
      <c r="AV350" s="12">
        <v>1</v>
      </c>
      <c r="AW350" s="12">
        <v>0</v>
      </c>
      <c r="AX350" s="12">
        <v>0</v>
      </c>
      <c r="AY350" s="7">
        <v>0</v>
      </c>
      <c r="AZ350" s="12">
        <v>0</v>
      </c>
      <c r="BA350" s="12">
        <v>0</v>
      </c>
      <c r="BB350" s="12">
        <v>0</v>
      </c>
      <c r="BC350" s="12">
        <v>0</v>
      </c>
      <c r="BD350" s="12">
        <v>0</v>
      </c>
      <c r="BE350" s="12">
        <v>0</v>
      </c>
      <c r="BF350" s="7" t="s">
        <v>766</v>
      </c>
      <c r="BG350" s="7" t="s">
        <v>159</v>
      </c>
      <c r="BH350" s="7"/>
      <c r="BI350" s="7" t="s">
        <v>2806</v>
      </c>
      <c r="BJ350" s="12" t="s">
        <v>3460</v>
      </c>
      <c r="BK350" s="12" t="s">
        <v>3463</v>
      </c>
      <c r="BL350" s="12" t="s">
        <v>3469</v>
      </c>
      <c r="BM350" s="7" t="s">
        <v>3485</v>
      </c>
      <c r="BN350" s="7" t="s">
        <v>1174</v>
      </c>
      <c r="BO350" s="12"/>
      <c r="BP350" s="12" t="s">
        <v>1160</v>
      </c>
      <c r="BQ350" s="12" t="s">
        <v>1077</v>
      </c>
      <c r="BR350" s="12" t="s">
        <v>1077</v>
      </c>
      <c r="BS350" s="12">
        <v>2E-3</v>
      </c>
      <c r="BT350" s="12">
        <f>EXP(BS350)</f>
        <v>1.0020020013340003</v>
      </c>
      <c r="BU350" s="12"/>
      <c r="BV350" s="12" t="s">
        <v>3415</v>
      </c>
      <c r="BW350" s="12" t="s">
        <v>1077</v>
      </c>
      <c r="BX350" s="12" t="s">
        <v>1077</v>
      </c>
      <c r="BY350" s="12">
        <v>1.25</v>
      </c>
      <c r="BZ350" s="12"/>
      <c r="CA350" s="12" t="s">
        <v>1077</v>
      </c>
      <c r="CB350" s="12" t="s">
        <v>1077</v>
      </c>
      <c r="CC350" s="12" t="s">
        <v>1077</v>
      </c>
      <c r="CD350" s="12" t="s">
        <v>1077</v>
      </c>
      <c r="CE350" s="12" t="s">
        <v>1077</v>
      </c>
      <c r="CF350" s="12"/>
      <c r="CG350" s="12"/>
      <c r="CH350" s="12"/>
      <c r="CI350" s="12"/>
      <c r="CJ350" s="12">
        <v>0.60799999999999998</v>
      </c>
      <c r="CK350" s="12" t="s">
        <v>3827</v>
      </c>
      <c r="CL350" s="12">
        <v>-5097.1229999999996</v>
      </c>
      <c r="CM350" s="12" t="s">
        <v>1077</v>
      </c>
      <c r="CN350" s="12" t="s">
        <v>1077</v>
      </c>
      <c r="CO350" s="12" t="s">
        <v>1077</v>
      </c>
      <c r="CP350" s="12"/>
      <c r="CQ350" s="12"/>
      <c r="CR350" s="12"/>
      <c r="CS350" s="12" t="s">
        <v>1077</v>
      </c>
      <c r="CT350" s="12" t="s">
        <v>718</v>
      </c>
      <c r="CU350" s="12" t="s">
        <v>718</v>
      </c>
      <c r="CV350" s="12" t="s">
        <v>1077</v>
      </c>
      <c r="CW350" s="12"/>
      <c r="CX350" s="57"/>
    </row>
    <row r="351" spans="1:102" x14ac:dyDescent="0.35">
      <c r="A351" s="56">
        <v>11</v>
      </c>
      <c r="B351" s="12" t="s">
        <v>3702</v>
      </c>
      <c r="C351" s="12">
        <v>11.3</v>
      </c>
      <c r="D351" s="12" t="s">
        <v>1457</v>
      </c>
      <c r="E351" s="12" t="s">
        <v>275</v>
      </c>
      <c r="F351" s="12">
        <v>3</v>
      </c>
      <c r="G351" s="12" t="s">
        <v>349</v>
      </c>
      <c r="H351" s="12" t="s">
        <v>2804</v>
      </c>
      <c r="I351" s="12" t="s">
        <v>1285</v>
      </c>
      <c r="J351" s="12" t="s">
        <v>556</v>
      </c>
      <c r="K351" s="12" t="s">
        <v>564</v>
      </c>
      <c r="L351" s="12" t="s">
        <v>558</v>
      </c>
      <c r="M351" s="12" t="s">
        <v>3164</v>
      </c>
      <c r="N351" s="12"/>
      <c r="O351" s="12" t="s">
        <v>3400</v>
      </c>
      <c r="P351" s="12" t="s">
        <v>3402</v>
      </c>
      <c r="Q351" s="12">
        <v>1</v>
      </c>
      <c r="R351" s="12">
        <v>0</v>
      </c>
      <c r="S351" s="12">
        <v>0</v>
      </c>
      <c r="T351" s="12">
        <v>0</v>
      </c>
      <c r="U351" s="12">
        <v>0</v>
      </c>
      <c r="V351" s="12">
        <v>0</v>
      </c>
      <c r="W351" s="12">
        <v>0</v>
      </c>
      <c r="X351" s="12">
        <v>0</v>
      </c>
      <c r="Y351" s="12">
        <v>0</v>
      </c>
      <c r="Z351" s="12">
        <v>0</v>
      </c>
      <c r="AA351" s="12">
        <v>0</v>
      </c>
      <c r="AB351" s="12">
        <v>0</v>
      </c>
      <c r="AC351" s="12">
        <v>1</v>
      </c>
      <c r="AD351" s="12">
        <v>0</v>
      </c>
      <c r="AE351" s="12">
        <v>0</v>
      </c>
      <c r="AF351" s="12">
        <v>0</v>
      </c>
      <c r="AG351" s="12">
        <v>0</v>
      </c>
      <c r="AH351" s="12">
        <v>0</v>
      </c>
      <c r="AI351" s="12">
        <v>0</v>
      </c>
      <c r="AJ351" s="12">
        <v>0</v>
      </c>
      <c r="AK351" s="12">
        <v>0</v>
      </c>
      <c r="AL351" s="12" t="s">
        <v>607</v>
      </c>
      <c r="AM351" s="7" t="s">
        <v>608</v>
      </c>
      <c r="AN351" s="7" t="s">
        <v>615</v>
      </c>
      <c r="AO351" s="7">
        <v>2000</v>
      </c>
      <c r="AP351" s="12" t="s">
        <v>3458</v>
      </c>
      <c r="AQ351" s="12">
        <v>8212</v>
      </c>
      <c r="AR351" s="12">
        <v>1</v>
      </c>
      <c r="AS351" s="12" t="s">
        <v>555</v>
      </c>
      <c r="AT351" s="7" t="s">
        <v>212</v>
      </c>
      <c r="AU351" s="12">
        <v>1</v>
      </c>
      <c r="AV351" s="12">
        <v>1</v>
      </c>
      <c r="AW351" s="12">
        <v>0</v>
      </c>
      <c r="AX351" s="12">
        <v>0</v>
      </c>
      <c r="AY351" s="7">
        <v>0</v>
      </c>
      <c r="AZ351" s="12">
        <v>1</v>
      </c>
      <c r="BA351" s="12">
        <v>1</v>
      </c>
      <c r="BB351" s="12">
        <v>1</v>
      </c>
      <c r="BC351" s="12">
        <v>1</v>
      </c>
      <c r="BD351" s="12">
        <v>1</v>
      </c>
      <c r="BE351" s="12">
        <v>1</v>
      </c>
      <c r="BF351" s="7" t="s">
        <v>3258</v>
      </c>
      <c r="BG351" s="7" t="s">
        <v>789</v>
      </c>
      <c r="BH351" s="7">
        <v>1</v>
      </c>
      <c r="BI351" s="12" t="s">
        <v>3282</v>
      </c>
      <c r="BJ351" s="12" t="s">
        <v>3460</v>
      </c>
      <c r="BK351" s="12" t="s">
        <v>718</v>
      </c>
      <c r="BL351" s="12" t="s">
        <v>3471</v>
      </c>
      <c r="BM351" s="7" t="s">
        <v>790</v>
      </c>
      <c r="BN351" s="7"/>
      <c r="BO351" s="12" t="s">
        <v>1214</v>
      </c>
      <c r="BP351" s="12" t="s">
        <v>3499</v>
      </c>
      <c r="BQ351" s="12" t="s">
        <v>1077</v>
      </c>
      <c r="BR351" s="12" t="s">
        <v>1077</v>
      </c>
      <c r="BS351" s="12">
        <v>0.128</v>
      </c>
      <c r="BT351" s="12"/>
      <c r="BU351" s="12">
        <f>EXP(BS351)</f>
        <v>1.1365530026970603</v>
      </c>
      <c r="BV351" s="12" t="s">
        <v>3416</v>
      </c>
      <c r="BW351" s="12" t="s">
        <v>1077</v>
      </c>
      <c r="BX351" s="12" t="s">
        <v>1077</v>
      </c>
      <c r="BY351" s="12">
        <f>BS351/CF351</f>
        <v>1.2864321608040201</v>
      </c>
      <c r="BZ351" s="12" t="s">
        <v>4041</v>
      </c>
      <c r="CA351" s="12" t="s">
        <v>1077</v>
      </c>
      <c r="CB351" s="12" t="s">
        <v>1077</v>
      </c>
      <c r="CC351" s="12" t="s">
        <v>1077</v>
      </c>
      <c r="CD351" s="12" t="s">
        <v>1077</v>
      </c>
      <c r="CE351" s="12">
        <v>0.19800000000000001</v>
      </c>
      <c r="CF351" s="12">
        <v>9.9500000000000005E-2</v>
      </c>
      <c r="CG351" s="12"/>
      <c r="CH351" s="12"/>
      <c r="CI351" s="12"/>
      <c r="CJ351" s="12" t="s">
        <v>1077</v>
      </c>
      <c r="CK351" s="12" t="s">
        <v>1077</v>
      </c>
      <c r="CL351" s="12" t="s">
        <v>1077</v>
      </c>
      <c r="CM351" s="12" t="s">
        <v>1077</v>
      </c>
      <c r="CN351" s="12">
        <v>1712.7</v>
      </c>
      <c r="CO351" s="12" t="s">
        <v>3419</v>
      </c>
      <c r="CP351" s="12">
        <v>1</v>
      </c>
      <c r="CQ351" s="12">
        <v>8</v>
      </c>
      <c r="CR351" s="12">
        <v>1</v>
      </c>
      <c r="CS351" s="12">
        <v>8203</v>
      </c>
      <c r="CT351" s="12">
        <v>0.39</v>
      </c>
      <c r="CU351" s="12" t="s">
        <v>718</v>
      </c>
      <c r="CV351" s="12" t="s">
        <v>1077</v>
      </c>
      <c r="CW351" s="12"/>
      <c r="CX351" s="57"/>
    </row>
    <row r="352" spans="1:102" ht="16.5" x14ac:dyDescent="0.35">
      <c r="A352" s="56">
        <v>15</v>
      </c>
      <c r="B352" s="12" t="s">
        <v>3706</v>
      </c>
      <c r="C352" s="12">
        <v>15.29</v>
      </c>
      <c r="D352" s="12" t="s">
        <v>1683</v>
      </c>
      <c r="E352" s="12" t="s">
        <v>309</v>
      </c>
      <c r="F352" s="12" t="s">
        <v>4090</v>
      </c>
      <c r="G352" s="12" t="s">
        <v>349</v>
      </c>
      <c r="H352" s="12" t="s">
        <v>2804</v>
      </c>
      <c r="I352" s="12" t="s">
        <v>1285</v>
      </c>
      <c r="J352" s="12" t="s">
        <v>556</v>
      </c>
      <c r="K352" s="12" t="s">
        <v>564</v>
      </c>
      <c r="L352" s="12" t="s">
        <v>558</v>
      </c>
      <c r="M352" s="12" t="s">
        <v>3164</v>
      </c>
      <c r="N352" s="12"/>
      <c r="O352" s="12" t="s">
        <v>3400</v>
      </c>
      <c r="P352" s="12" t="s">
        <v>3403</v>
      </c>
      <c r="Q352" s="12">
        <v>1</v>
      </c>
      <c r="R352" s="12">
        <v>0</v>
      </c>
      <c r="S352" s="12">
        <v>0</v>
      </c>
      <c r="T352" s="12">
        <v>0</v>
      </c>
      <c r="U352" s="12">
        <v>0</v>
      </c>
      <c r="V352" s="12">
        <v>0</v>
      </c>
      <c r="W352" s="12">
        <v>0</v>
      </c>
      <c r="X352" s="12">
        <v>0</v>
      </c>
      <c r="Y352" s="12">
        <v>0</v>
      </c>
      <c r="Z352" s="12">
        <v>0</v>
      </c>
      <c r="AA352" s="12">
        <v>0</v>
      </c>
      <c r="AB352" s="12">
        <v>1</v>
      </c>
      <c r="AC352" s="12">
        <v>0</v>
      </c>
      <c r="AD352" s="12">
        <v>0</v>
      </c>
      <c r="AE352" s="12">
        <v>0</v>
      </c>
      <c r="AF352" s="12">
        <v>0</v>
      </c>
      <c r="AG352" s="12">
        <v>0</v>
      </c>
      <c r="AH352" s="12">
        <v>0</v>
      </c>
      <c r="AI352" s="12">
        <v>0</v>
      </c>
      <c r="AJ352" s="12">
        <v>0</v>
      </c>
      <c r="AK352" s="12">
        <v>0</v>
      </c>
      <c r="AL352" s="12" t="s">
        <v>3448</v>
      </c>
      <c r="AM352" s="7" t="s">
        <v>608</v>
      </c>
      <c r="AN352" s="7" t="s">
        <v>635</v>
      </c>
      <c r="AO352" s="7">
        <v>2000</v>
      </c>
      <c r="AP352" s="12" t="s">
        <v>3458</v>
      </c>
      <c r="AQ352" s="12">
        <v>583</v>
      </c>
      <c r="AR352" s="12">
        <v>2</v>
      </c>
      <c r="AS352" s="12" t="s">
        <v>755</v>
      </c>
      <c r="AT352" s="7" t="s">
        <v>349</v>
      </c>
      <c r="AU352" s="12">
        <v>0</v>
      </c>
      <c r="AV352" s="12">
        <v>0</v>
      </c>
      <c r="AW352" s="12">
        <v>0</v>
      </c>
      <c r="AX352" s="12">
        <v>0</v>
      </c>
      <c r="AY352" s="7">
        <v>0</v>
      </c>
      <c r="AZ352" s="12">
        <v>0</v>
      </c>
      <c r="BA352" s="12">
        <v>1</v>
      </c>
      <c r="BB352" s="12">
        <v>1</v>
      </c>
      <c r="BC352" s="12">
        <v>0</v>
      </c>
      <c r="BD352" s="12">
        <v>0</v>
      </c>
      <c r="BE352" s="12">
        <v>0</v>
      </c>
      <c r="BF352" s="7" t="s">
        <v>2820</v>
      </c>
      <c r="BG352" s="7" t="s">
        <v>810</v>
      </c>
      <c r="BH352" s="7">
        <v>1</v>
      </c>
      <c r="BI352" s="7" t="s">
        <v>3257</v>
      </c>
      <c r="BJ352" s="12" t="s">
        <v>3460</v>
      </c>
      <c r="BK352" s="12" t="s">
        <v>3472</v>
      </c>
      <c r="BL352" s="12" t="s">
        <v>3474</v>
      </c>
      <c r="BM352" s="7" t="s">
        <v>787</v>
      </c>
      <c r="BN352" s="7"/>
      <c r="BO352" s="12"/>
      <c r="BP352" s="12"/>
      <c r="BQ352" s="12"/>
      <c r="BR352" s="12" t="s">
        <v>1077</v>
      </c>
      <c r="BS352" s="12">
        <v>42.481999999999999</v>
      </c>
      <c r="BT352" s="12"/>
      <c r="BU352" s="12"/>
      <c r="BV352" s="12" t="s">
        <v>1077</v>
      </c>
      <c r="BW352" s="12" t="s">
        <v>1077</v>
      </c>
      <c r="BX352" s="12" t="s">
        <v>1077</v>
      </c>
      <c r="BY352" s="12">
        <v>1.31</v>
      </c>
      <c r="BZ352" s="12"/>
      <c r="CA352" s="12" t="s">
        <v>1077</v>
      </c>
      <c r="CB352" s="12" t="s">
        <v>1077</v>
      </c>
      <c r="CC352" s="12" t="s">
        <v>1077</v>
      </c>
      <c r="CD352" s="12" t="s">
        <v>1077</v>
      </c>
      <c r="CE352" s="12" t="s">
        <v>1077</v>
      </c>
      <c r="CF352" s="12"/>
      <c r="CG352" s="12"/>
      <c r="CH352" s="12"/>
      <c r="CI352" s="12"/>
      <c r="CJ352" s="12">
        <v>0.112</v>
      </c>
      <c r="CK352" s="12" t="s">
        <v>3828</v>
      </c>
      <c r="CL352" s="12" t="s">
        <v>1077</v>
      </c>
      <c r="CM352" s="12" t="s">
        <v>1077</v>
      </c>
      <c r="CN352" s="12" t="s">
        <v>1077</v>
      </c>
      <c r="CO352" s="12" t="s">
        <v>1077</v>
      </c>
      <c r="CP352" s="12">
        <v>1</v>
      </c>
      <c r="CQ352" s="12">
        <v>16</v>
      </c>
      <c r="CR352" s="12">
        <v>1</v>
      </c>
      <c r="CS352" s="12">
        <v>566</v>
      </c>
      <c r="CT352" s="12" t="s">
        <v>1077</v>
      </c>
      <c r="CU352" s="12">
        <v>2.4969442989348698E-2</v>
      </c>
      <c r="CV352" s="12"/>
      <c r="CW352" s="12"/>
      <c r="CX352" s="57"/>
    </row>
    <row r="353" spans="1:102" ht="16.5" x14ac:dyDescent="0.35">
      <c r="A353" s="56">
        <v>131</v>
      </c>
      <c r="B353" s="12" t="s">
        <v>3287</v>
      </c>
      <c r="C353" s="12">
        <v>131.4</v>
      </c>
      <c r="D353" s="12" t="s">
        <v>3315</v>
      </c>
      <c r="E353" s="12" t="s">
        <v>3313</v>
      </c>
      <c r="F353" s="12" t="s">
        <v>3916</v>
      </c>
      <c r="G353" s="12" t="s">
        <v>349</v>
      </c>
      <c r="H353" s="12" t="s">
        <v>2804</v>
      </c>
      <c r="I353" s="12" t="s">
        <v>1285</v>
      </c>
      <c r="J353" s="12" t="s">
        <v>1222</v>
      </c>
      <c r="K353" s="12" t="s">
        <v>564</v>
      </c>
      <c r="L353" s="12" t="s">
        <v>567</v>
      </c>
      <c r="M353" s="12" t="s">
        <v>3164</v>
      </c>
      <c r="N353" s="12"/>
      <c r="O353" s="12" t="s">
        <v>3400</v>
      </c>
      <c r="P353" s="12" t="s">
        <v>3402</v>
      </c>
      <c r="Q353" s="12">
        <v>0</v>
      </c>
      <c r="R353" s="12">
        <v>0</v>
      </c>
      <c r="S353" s="12">
        <v>1</v>
      </c>
      <c r="T353" s="12">
        <v>0</v>
      </c>
      <c r="U353" s="12">
        <v>0</v>
      </c>
      <c r="V353" s="12">
        <v>0</v>
      </c>
      <c r="W353" s="12">
        <v>1</v>
      </c>
      <c r="X353" s="12">
        <v>0</v>
      </c>
      <c r="Y353" s="12">
        <v>0</v>
      </c>
      <c r="Z353" s="12">
        <v>0</v>
      </c>
      <c r="AA353" s="12">
        <v>0</v>
      </c>
      <c r="AB353" s="12">
        <v>0</v>
      </c>
      <c r="AC353" s="12">
        <v>0</v>
      </c>
      <c r="AD353" s="12">
        <v>0</v>
      </c>
      <c r="AE353" s="12">
        <v>0</v>
      </c>
      <c r="AF353" s="12">
        <v>0</v>
      </c>
      <c r="AG353" s="12">
        <v>0</v>
      </c>
      <c r="AH353" s="12">
        <v>0</v>
      </c>
      <c r="AI353" s="12">
        <v>0</v>
      </c>
      <c r="AJ353" s="12">
        <v>1</v>
      </c>
      <c r="AK353" s="12">
        <v>0</v>
      </c>
      <c r="AL353" s="12" t="s">
        <v>3450</v>
      </c>
      <c r="AM353" s="12" t="s">
        <v>730</v>
      </c>
      <c r="AN353" s="12" t="s">
        <v>730</v>
      </c>
      <c r="AO353" s="12">
        <v>1991</v>
      </c>
      <c r="AP353" s="12" t="s">
        <v>3458</v>
      </c>
      <c r="AQ353" s="12">
        <v>15281</v>
      </c>
      <c r="AR353" s="12">
        <v>1</v>
      </c>
      <c r="AS353" s="12" t="s">
        <v>555</v>
      </c>
      <c r="AT353" s="12" t="s">
        <v>349</v>
      </c>
      <c r="AU353" s="12">
        <v>1</v>
      </c>
      <c r="AV353" s="12">
        <v>1</v>
      </c>
      <c r="AW353" s="12">
        <v>1</v>
      </c>
      <c r="AX353" s="12">
        <v>0</v>
      </c>
      <c r="AY353" s="12">
        <v>0</v>
      </c>
      <c r="AZ353" s="12">
        <v>0</v>
      </c>
      <c r="BA353" s="12">
        <v>1</v>
      </c>
      <c r="BB353" s="12">
        <v>1</v>
      </c>
      <c r="BC353" s="12">
        <v>1</v>
      </c>
      <c r="BD353" s="12">
        <v>1</v>
      </c>
      <c r="BE353" s="12">
        <v>1</v>
      </c>
      <c r="BF353" s="12" t="s">
        <v>766</v>
      </c>
      <c r="BG353" s="12" t="s">
        <v>3290</v>
      </c>
      <c r="BH353" s="12"/>
      <c r="BI353" s="12" t="s">
        <v>2806</v>
      </c>
      <c r="BJ353" s="12" t="s">
        <v>3460</v>
      </c>
      <c r="BK353" s="12" t="s">
        <v>1044</v>
      </c>
      <c r="BL353" s="12" t="s">
        <v>3480</v>
      </c>
      <c r="BM353" s="12" t="s">
        <v>3491</v>
      </c>
      <c r="BN353" s="12" t="s">
        <v>3316</v>
      </c>
      <c r="BO353" s="12"/>
      <c r="BP353" s="12" t="s">
        <v>3547</v>
      </c>
      <c r="BQ353" s="12">
        <v>0.13599999999999998</v>
      </c>
      <c r="BR353" s="12" t="s">
        <v>3528</v>
      </c>
      <c r="BS353" s="12">
        <v>1.6999999999999999E-3</v>
      </c>
      <c r="BT353" s="12">
        <f>EXP(Table2[[#This Row],[b_mag_LOR]])</f>
        <v>1.0017014458191815</v>
      </c>
      <c r="BU353" s="12"/>
      <c r="BV353" s="12" t="s">
        <v>3415</v>
      </c>
      <c r="BW353" s="12"/>
      <c r="BX353" s="12"/>
      <c r="BY353" s="12">
        <v>1.31</v>
      </c>
      <c r="BZ353" s="12"/>
      <c r="CA353" s="12"/>
      <c r="CB353" s="12"/>
      <c r="CC353" s="12"/>
      <c r="CD353" s="12"/>
      <c r="CE353" s="12" t="s">
        <v>3110</v>
      </c>
      <c r="CF353" s="12"/>
      <c r="CG353" s="12"/>
      <c r="CH353" s="12">
        <f>ABS(BQ353/BY353)</f>
        <v>0.10381679389312976</v>
      </c>
      <c r="CI353" s="12" t="s">
        <v>3553</v>
      </c>
      <c r="CJ353" s="12">
        <v>0.4279</v>
      </c>
      <c r="CK353" s="12" t="s">
        <v>3832</v>
      </c>
      <c r="CL353" s="12"/>
      <c r="CM353" s="12"/>
      <c r="CN353" s="12"/>
      <c r="CO353" s="12"/>
      <c r="CP353" s="12"/>
      <c r="CQ353" s="12"/>
      <c r="CR353" s="12"/>
      <c r="CS353" s="12"/>
      <c r="CT353" s="12">
        <f>0.247+0.649</f>
        <v>0.89600000000000002</v>
      </c>
      <c r="CU353" s="12">
        <v>80</v>
      </c>
      <c r="CV353" s="12">
        <f>BS353*CU353*(1-CT353)</f>
        <v>1.4143999999999995E-2</v>
      </c>
      <c r="CW353" s="12"/>
      <c r="CX353" s="57"/>
    </row>
    <row r="354" spans="1:102" ht="16.5" x14ac:dyDescent="0.35">
      <c r="A354" s="56">
        <v>15</v>
      </c>
      <c r="B354" s="12" t="s">
        <v>3706</v>
      </c>
      <c r="C354" s="12">
        <v>15.28</v>
      </c>
      <c r="D354" s="12" t="s">
        <v>1717</v>
      </c>
      <c r="E354" s="12" t="s">
        <v>308</v>
      </c>
      <c r="F354" s="12">
        <v>3</v>
      </c>
      <c r="G354" s="12" t="s">
        <v>349</v>
      </c>
      <c r="H354" s="12" t="s">
        <v>2804</v>
      </c>
      <c r="I354" s="12" t="s">
        <v>1285</v>
      </c>
      <c r="J354" s="12" t="s">
        <v>556</v>
      </c>
      <c r="K354" s="12" t="s">
        <v>564</v>
      </c>
      <c r="L354" s="12" t="s">
        <v>558</v>
      </c>
      <c r="M354" s="12" t="s">
        <v>3164</v>
      </c>
      <c r="N354" s="12"/>
      <c r="O354" s="12" t="s">
        <v>3400</v>
      </c>
      <c r="P354" s="12" t="s">
        <v>3403</v>
      </c>
      <c r="Q354" s="12">
        <v>1</v>
      </c>
      <c r="R354" s="12">
        <v>0</v>
      </c>
      <c r="S354" s="12">
        <v>0</v>
      </c>
      <c r="T354" s="12">
        <v>0</v>
      </c>
      <c r="U354" s="12">
        <v>0</v>
      </c>
      <c r="V354" s="12">
        <v>0</v>
      </c>
      <c r="W354" s="12">
        <v>0</v>
      </c>
      <c r="X354" s="12">
        <v>0</v>
      </c>
      <c r="Y354" s="12">
        <v>0</v>
      </c>
      <c r="Z354" s="12">
        <v>0</v>
      </c>
      <c r="AA354" s="12">
        <v>0</v>
      </c>
      <c r="AB354" s="12">
        <v>1</v>
      </c>
      <c r="AC354" s="12">
        <v>0</v>
      </c>
      <c r="AD354" s="12">
        <v>0</v>
      </c>
      <c r="AE354" s="12">
        <v>0</v>
      </c>
      <c r="AF354" s="12">
        <v>0</v>
      </c>
      <c r="AG354" s="12">
        <v>0</v>
      </c>
      <c r="AH354" s="12">
        <v>0</v>
      </c>
      <c r="AI354" s="12">
        <v>0</v>
      </c>
      <c r="AJ354" s="12">
        <v>0</v>
      </c>
      <c r="AK354" s="12">
        <v>0</v>
      </c>
      <c r="AL354" s="12" t="s">
        <v>3448</v>
      </c>
      <c r="AM354" s="7" t="s">
        <v>608</v>
      </c>
      <c r="AN354" s="7" t="s">
        <v>615</v>
      </c>
      <c r="AO354" s="7">
        <v>2000</v>
      </c>
      <c r="AP354" s="12" t="s">
        <v>3458</v>
      </c>
      <c r="AQ354" s="12">
        <v>1428</v>
      </c>
      <c r="AR354" s="12">
        <v>2</v>
      </c>
      <c r="AS354" s="12" t="s">
        <v>755</v>
      </c>
      <c r="AT354" s="7" t="s">
        <v>349</v>
      </c>
      <c r="AU354" s="12">
        <v>0</v>
      </c>
      <c r="AV354" s="12">
        <v>0</v>
      </c>
      <c r="AW354" s="12">
        <v>0</v>
      </c>
      <c r="AX354" s="12">
        <v>0</v>
      </c>
      <c r="AY354" s="7">
        <v>0</v>
      </c>
      <c r="AZ354" s="12">
        <v>0</v>
      </c>
      <c r="BA354" s="12">
        <v>1</v>
      </c>
      <c r="BB354" s="12">
        <v>1</v>
      </c>
      <c r="BC354" s="12">
        <v>0</v>
      </c>
      <c r="BD354" s="12">
        <v>0</v>
      </c>
      <c r="BE354" s="12">
        <v>0</v>
      </c>
      <c r="BF354" s="7" t="s">
        <v>3259</v>
      </c>
      <c r="BG354" s="7" t="s">
        <v>808</v>
      </c>
      <c r="BH354" s="7">
        <v>1</v>
      </c>
      <c r="BI354" s="7" t="s">
        <v>3253</v>
      </c>
      <c r="BJ354" s="12" t="s">
        <v>3460</v>
      </c>
      <c r="BK354" s="12" t="s">
        <v>3472</v>
      </c>
      <c r="BL354" s="12" t="s">
        <v>3474</v>
      </c>
      <c r="BM354" s="7" t="s">
        <v>787</v>
      </c>
      <c r="BN354" s="7"/>
      <c r="BO354" s="12"/>
      <c r="BP354" s="12"/>
      <c r="BQ354" s="12"/>
      <c r="BR354" s="12" t="s">
        <v>1077</v>
      </c>
      <c r="BS354" s="12">
        <v>11.333</v>
      </c>
      <c r="BT354" s="12"/>
      <c r="BU354" s="12"/>
      <c r="BV354" s="12" t="s">
        <v>1077</v>
      </c>
      <c r="BW354" s="12" t="s">
        <v>1077</v>
      </c>
      <c r="BX354" s="12" t="s">
        <v>1077</v>
      </c>
      <c r="BY354" s="12">
        <v>1.33</v>
      </c>
      <c r="BZ354" s="12"/>
      <c r="CA354" s="12" t="s">
        <v>1077</v>
      </c>
      <c r="CB354" s="12" t="s">
        <v>1077</v>
      </c>
      <c r="CC354" s="12" t="s">
        <v>1077</v>
      </c>
      <c r="CD354" s="12" t="s">
        <v>1077</v>
      </c>
      <c r="CE354" s="12" t="s">
        <v>1077</v>
      </c>
      <c r="CF354" s="12"/>
      <c r="CG354" s="12"/>
      <c r="CH354" s="12"/>
      <c r="CI354" s="12"/>
      <c r="CJ354" s="12">
        <v>0.14799999999999999</v>
      </c>
      <c r="CK354" s="12" t="s">
        <v>3828</v>
      </c>
      <c r="CL354" s="12" t="s">
        <v>1077</v>
      </c>
      <c r="CM354" s="12" t="s">
        <v>1077</v>
      </c>
      <c r="CN354" s="12" t="s">
        <v>1077</v>
      </c>
      <c r="CO354" s="12" t="s">
        <v>1077</v>
      </c>
      <c r="CP354" s="12">
        <v>1</v>
      </c>
      <c r="CQ354" s="12">
        <v>18</v>
      </c>
      <c r="CR354" s="12">
        <v>1</v>
      </c>
      <c r="CS354" s="12">
        <v>1409</v>
      </c>
      <c r="CT354" s="12" t="s">
        <v>1077</v>
      </c>
      <c r="CU354" s="12">
        <v>0.14999126942552821</v>
      </c>
      <c r="CV354" s="12"/>
      <c r="CW354" s="12"/>
      <c r="CX354" s="57"/>
    </row>
    <row r="355" spans="1:102" ht="16.5" x14ac:dyDescent="0.35">
      <c r="A355" s="56">
        <v>32</v>
      </c>
      <c r="B355" s="12" t="s">
        <v>3723</v>
      </c>
      <c r="C355" s="12">
        <v>32.200000000000003</v>
      </c>
      <c r="D355" s="12" t="s">
        <v>1855</v>
      </c>
      <c r="E355" s="12" t="s">
        <v>351</v>
      </c>
      <c r="F355" s="12" t="s">
        <v>3916</v>
      </c>
      <c r="G355" s="12" t="s">
        <v>349</v>
      </c>
      <c r="H355" s="12" t="s">
        <v>2804</v>
      </c>
      <c r="I355" s="12" t="s">
        <v>1285</v>
      </c>
      <c r="J355" s="12" t="s">
        <v>556</v>
      </c>
      <c r="K355" s="12" t="s">
        <v>569</v>
      </c>
      <c r="L355" s="12" t="s">
        <v>558</v>
      </c>
      <c r="M355" s="12" t="s">
        <v>3237</v>
      </c>
      <c r="N355" s="12" t="s">
        <v>593</v>
      </c>
      <c r="O355" s="12" t="s">
        <v>3400</v>
      </c>
      <c r="P355" s="12" t="s">
        <v>3401</v>
      </c>
      <c r="Q355" s="12">
        <v>1</v>
      </c>
      <c r="R355" s="12">
        <v>0</v>
      </c>
      <c r="S355" s="12">
        <v>0</v>
      </c>
      <c r="T355" s="12">
        <v>0</v>
      </c>
      <c r="U355" s="12">
        <v>0</v>
      </c>
      <c r="V355" s="12">
        <v>0</v>
      </c>
      <c r="W355" s="12">
        <v>0</v>
      </c>
      <c r="X355" s="12">
        <v>0</v>
      </c>
      <c r="Y355" s="12">
        <v>0</v>
      </c>
      <c r="Z355" s="12">
        <v>0</v>
      </c>
      <c r="AA355" s="12">
        <v>0</v>
      </c>
      <c r="AB355" s="12">
        <v>0</v>
      </c>
      <c r="AC355" s="12">
        <v>1</v>
      </c>
      <c r="AD355" s="12">
        <v>0</v>
      </c>
      <c r="AE355" s="12">
        <v>0</v>
      </c>
      <c r="AF355" s="12">
        <v>0</v>
      </c>
      <c r="AG355" s="12">
        <v>0</v>
      </c>
      <c r="AH355" s="12">
        <v>1</v>
      </c>
      <c r="AI355" s="12">
        <v>0</v>
      </c>
      <c r="AJ355" s="12">
        <v>0</v>
      </c>
      <c r="AK355" s="12">
        <v>0</v>
      </c>
      <c r="AL355" s="12" t="s">
        <v>607</v>
      </c>
      <c r="AM355" s="7" t="s">
        <v>608</v>
      </c>
      <c r="AN355" s="7" t="s">
        <v>658</v>
      </c>
      <c r="AO355" s="7">
        <v>2000</v>
      </c>
      <c r="AP355" s="12" t="s">
        <v>3458</v>
      </c>
      <c r="AQ355" s="12" t="s">
        <v>718</v>
      </c>
      <c r="AR355" s="12">
        <v>1</v>
      </c>
      <c r="AS355" s="12" t="s">
        <v>555</v>
      </c>
      <c r="AT355" s="7" t="s">
        <v>349</v>
      </c>
      <c r="AU355" s="12">
        <v>0</v>
      </c>
      <c r="AV355" s="12">
        <v>1</v>
      </c>
      <c r="AW355" s="12">
        <v>0</v>
      </c>
      <c r="AX355" s="12">
        <v>0</v>
      </c>
      <c r="AY355" s="7">
        <v>1</v>
      </c>
      <c r="AZ355" s="12">
        <v>0</v>
      </c>
      <c r="BA355" s="12">
        <v>1</v>
      </c>
      <c r="BB355" s="12">
        <v>1</v>
      </c>
      <c r="BC355" s="12">
        <v>1</v>
      </c>
      <c r="BD355" s="12">
        <v>1</v>
      </c>
      <c r="BE355" s="12">
        <v>0</v>
      </c>
      <c r="BF355" s="7" t="s">
        <v>766</v>
      </c>
      <c r="BG355" s="7" t="s">
        <v>778</v>
      </c>
      <c r="BH355" s="7"/>
      <c r="BI355" s="7" t="s">
        <v>2807</v>
      </c>
      <c r="BJ355" s="12" t="s">
        <v>3460</v>
      </c>
      <c r="BK355" s="12" t="s">
        <v>3472</v>
      </c>
      <c r="BL355" s="12" t="s">
        <v>3476</v>
      </c>
      <c r="BM355" s="7" t="s">
        <v>787</v>
      </c>
      <c r="BN355" s="7"/>
      <c r="BO355" s="12"/>
      <c r="BP355" s="12"/>
      <c r="BQ355" s="12"/>
      <c r="BR355" s="12" t="s">
        <v>1077</v>
      </c>
      <c r="BS355" s="12">
        <v>1.073</v>
      </c>
      <c r="BT355" s="12"/>
      <c r="BU355" s="12"/>
      <c r="BV355" s="12" t="s">
        <v>1077</v>
      </c>
      <c r="BW355" s="12" t="s">
        <v>1077</v>
      </c>
      <c r="BX355" s="12" t="s">
        <v>1077</v>
      </c>
      <c r="BY355" s="12">
        <v>1.3640000000000001</v>
      </c>
      <c r="BZ355" s="12"/>
      <c r="CA355" s="12" t="s">
        <v>1077</v>
      </c>
      <c r="CB355" s="12" t="s">
        <v>1077</v>
      </c>
      <c r="CC355" s="12" t="s">
        <v>1077</v>
      </c>
      <c r="CD355" s="12" t="s">
        <v>1077</v>
      </c>
      <c r="CE355" s="12" t="s">
        <v>1077</v>
      </c>
      <c r="CF355" s="12"/>
      <c r="CG355" s="12"/>
      <c r="CH355" s="12"/>
      <c r="CI355" s="12"/>
      <c r="CJ355" s="12">
        <v>0.73080000000000001</v>
      </c>
      <c r="CK355" s="12" t="s">
        <v>3828</v>
      </c>
      <c r="CL355" s="12" t="s">
        <v>1077</v>
      </c>
      <c r="CM355" s="12" t="s">
        <v>1077</v>
      </c>
      <c r="CN355" s="12" t="s">
        <v>1077</v>
      </c>
      <c r="CO355" s="12" t="s">
        <v>1077</v>
      </c>
      <c r="CP355" s="12">
        <v>1</v>
      </c>
      <c r="CQ355" s="12">
        <v>11</v>
      </c>
      <c r="CR355" s="12">
        <v>1</v>
      </c>
      <c r="CS355" s="12">
        <v>1139</v>
      </c>
      <c r="CT355" s="12" t="s">
        <v>718</v>
      </c>
      <c r="CU355" s="12">
        <v>1498.58</v>
      </c>
      <c r="CV355" s="12"/>
      <c r="CW355" s="12"/>
      <c r="CX355" s="57"/>
    </row>
    <row r="356" spans="1:102" ht="16.5" x14ac:dyDescent="0.35">
      <c r="A356" s="56">
        <v>32</v>
      </c>
      <c r="B356" s="12" t="s">
        <v>3723</v>
      </c>
      <c r="C356" s="12">
        <v>32.200000000000003</v>
      </c>
      <c r="D356" s="12" t="s">
        <v>1853</v>
      </c>
      <c r="E356" s="12" t="s">
        <v>351</v>
      </c>
      <c r="F356" s="12" t="s">
        <v>3916</v>
      </c>
      <c r="G356" s="12" t="s">
        <v>349</v>
      </c>
      <c r="H356" s="12" t="s">
        <v>2804</v>
      </c>
      <c r="I356" s="12" t="s">
        <v>1285</v>
      </c>
      <c r="J356" s="12" t="s">
        <v>556</v>
      </c>
      <c r="K356" s="12" t="s">
        <v>569</v>
      </c>
      <c r="L356" s="12" t="s">
        <v>558</v>
      </c>
      <c r="M356" s="12" t="s">
        <v>3237</v>
      </c>
      <c r="N356" s="12" t="s">
        <v>593</v>
      </c>
      <c r="O356" s="12" t="s">
        <v>3400</v>
      </c>
      <c r="P356" s="12" t="s">
        <v>3401</v>
      </c>
      <c r="Q356" s="12">
        <v>1</v>
      </c>
      <c r="R356" s="12">
        <v>0</v>
      </c>
      <c r="S356" s="12">
        <v>0</v>
      </c>
      <c r="T356" s="12">
        <v>0</v>
      </c>
      <c r="U356" s="12">
        <v>0</v>
      </c>
      <c r="V356" s="12">
        <v>0</v>
      </c>
      <c r="W356" s="12">
        <v>0</v>
      </c>
      <c r="X356" s="12">
        <v>0</v>
      </c>
      <c r="Y356" s="12">
        <v>0</v>
      </c>
      <c r="Z356" s="12">
        <v>0</v>
      </c>
      <c r="AA356" s="12">
        <v>0</v>
      </c>
      <c r="AB356" s="12">
        <v>0</v>
      </c>
      <c r="AC356" s="12">
        <v>1</v>
      </c>
      <c r="AD356" s="12">
        <v>0</v>
      </c>
      <c r="AE356" s="12">
        <v>0</v>
      </c>
      <c r="AF356" s="12">
        <v>0</v>
      </c>
      <c r="AG356" s="12">
        <v>0</v>
      </c>
      <c r="AH356" s="12">
        <v>1</v>
      </c>
      <c r="AI356" s="12">
        <v>0</v>
      </c>
      <c r="AJ356" s="12">
        <v>0</v>
      </c>
      <c r="AK356" s="12">
        <v>0</v>
      </c>
      <c r="AL356" s="12" t="s">
        <v>607</v>
      </c>
      <c r="AM356" s="7" t="s">
        <v>608</v>
      </c>
      <c r="AN356" s="7" t="s">
        <v>658</v>
      </c>
      <c r="AO356" s="7">
        <v>2000</v>
      </c>
      <c r="AP356" s="12" t="s">
        <v>3458</v>
      </c>
      <c r="AQ356" s="12" t="s">
        <v>718</v>
      </c>
      <c r="AR356" s="12">
        <v>1</v>
      </c>
      <c r="AS356" s="12" t="s">
        <v>555</v>
      </c>
      <c r="AT356" s="7" t="s">
        <v>349</v>
      </c>
      <c r="AU356" s="12">
        <v>0</v>
      </c>
      <c r="AV356" s="12">
        <v>1</v>
      </c>
      <c r="AW356" s="12">
        <v>0</v>
      </c>
      <c r="AX356" s="12">
        <v>0</v>
      </c>
      <c r="AY356" s="7">
        <v>1</v>
      </c>
      <c r="AZ356" s="12">
        <v>0</v>
      </c>
      <c r="BA356" s="12">
        <v>1</v>
      </c>
      <c r="BB356" s="12">
        <v>1</v>
      </c>
      <c r="BC356" s="12">
        <v>1</v>
      </c>
      <c r="BD356" s="12">
        <v>1</v>
      </c>
      <c r="BE356" s="12">
        <v>0</v>
      </c>
      <c r="BF356" s="7" t="s">
        <v>766</v>
      </c>
      <c r="BG356" s="7" t="s">
        <v>159</v>
      </c>
      <c r="BH356" s="7"/>
      <c r="BI356" s="7" t="s">
        <v>2806</v>
      </c>
      <c r="BJ356" s="12" t="s">
        <v>3460</v>
      </c>
      <c r="BK356" s="12" t="s">
        <v>3472</v>
      </c>
      <c r="BL356" s="12" t="s">
        <v>3476</v>
      </c>
      <c r="BM356" s="7" t="s">
        <v>787</v>
      </c>
      <c r="BN356" s="7"/>
      <c r="BO356" s="12"/>
      <c r="BP356" s="12"/>
      <c r="BQ356" s="12"/>
      <c r="BR356" s="12" t="s">
        <v>1077</v>
      </c>
      <c r="BS356" s="12">
        <v>0.192</v>
      </c>
      <c r="BT356" s="12"/>
      <c r="BU356" s="12"/>
      <c r="BV356" s="12" t="s">
        <v>1077</v>
      </c>
      <c r="BW356" s="12" t="s">
        <v>1077</v>
      </c>
      <c r="BX356" s="12" t="s">
        <v>1077</v>
      </c>
      <c r="BY356" s="12">
        <v>1.375</v>
      </c>
      <c r="BZ356" s="12"/>
      <c r="CA356" s="12" t="s">
        <v>1077</v>
      </c>
      <c r="CB356" s="12" t="s">
        <v>1077</v>
      </c>
      <c r="CC356" s="12" t="s">
        <v>1077</v>
      </c>
      <c r="CD356" s="12" t="s">
        <v>1077</v>
      </c>
      <c r="CE356" s="12" t="s">
        <v>1077</v>
      </c>
      <c r="CF356" s="12"/>
      <c r="CG356" s="12"/>
      <c r="CH356" s="12"/>
      <c r="CI356" s="12"/>
      <c r="CJ356" s="12">
        <v>0.73080000000000001</v>
      </c>
      <c r="CK356" s="12" t="s">
        <v>3828</v>
      </c>
      <c r="CL356" s="12" t="s">
        <v>1077</v>
      </c>
      <c r="CM356" s="12" t="s">
        <v>1077</v>
      </c>
      <c r="CN356" s="12" t="s">
        <v>1077</v>
      </c>
      <c r="CO356" s="12" t="s">
        <v>1077</v>
      </c>
      <c r="CP356" s="12">
        <v>1</v>
      </c>
      <c r="CQ356" s="12">
        <v>11</v>
      </c>
      <c r="CR356" s="12">
        <v>1</v>
      </c>
      <c r="CS356" s="12">
        <v>1139</v>
      </c>
      <c r="CT356" s="12" t="s">
        <v>718</v>
      </c>
      <c r="CU356" s="12">
        <v>1398.5</v>
      </c>
      <c r="CV356" s="12"/>
      <c r="CW356" s="12"/>
      <c r="CX356" s="57"/>
    </row>
    <row r="357" spans="1:102" ht="16.5" x14ac:dyDescent="0.35">
      <c r="A357" s="56">
        <v>38</v>
      </c>
      <c r="B357" s="12" t="s">
        <v>3729</v>
      </c>
      <c r="C357" s="12">
        <v>38.1</v>
      </c>
      <c r="D357" s="12" t="s">
        <v>1895</v>
      </c>
      <c r="E357" s="12" t="s">
        <v>366</v>
      </c>
      <c r="F357" s="12">
        <v>4</v>
      </c>
      <c r="G357" s="12" t="s">
        <v>212</v>
      </c>
      <c r="H357" s="12" t="s">
        <v>2804</v>
      </c>
      <c r="I357" s="12" t="s">
        <v>212</v>
      </c>
      <c r="J357" s="12" t="s">
        <v>556</v>
      </c>
      <c r="K357" s="12" t="s">
        <v>564</v>
      </c>
      <c r="L357" s="12" t="s">
        <v>558</v>
      </c>
      <c r="M357" s="12" t="s">
        <v>3237</v>
      </c>
      <c r="N357" s="12" t="s">
        <v>3435</v>
      </c>
      <c r="O357" s="12" t="s">
        <v>3400</v>
      </c>
      <c r="P357" s="12" t="s">
        <v>3401</v>
      </c>
      <c r="Q357" s="12">
        <v>0</v>
      </c>
      <c r="R357" s="12">
        <v>0</v>
      </c>
      <c r="S357" s="12">
        <v>0</v>
      </c>
      <c r="T357" s="12">
        <v>0</v>
      </c>
      <c r="U357" s="12">
        <v>0</v>
      </c>
      <c r="V357" s="12">
        <v>0</v>
      </c>
      <c r="W357" s="12">
        <v>1</v>
      </c>
      <c r="X357" s="12">
        <v>0</v>
      </c>
      <c r="Y357" s="12">
        <v>0</v>
      </c>
      <c r="Z357" s="12">
        <v>0</v>
      </c>
      <c r="AA357" s="12">
        <v>0</v>
      </c>
      <c r="AB357" s="12">
        <v>0</v>
      </c>
      <c r="AC357" s="12">
        <v>1</v>
      </c>
      <c r="AD357" s="12">
        <v>0</v>
      </c>
      <c r="AE357" s="12">
        <v>0</v>
      </c>
      <c r="AF357" s="12">
        <v>0</v>
      </c>
      <c r="AG357" s="12">
        <v>0</v>
      </c>
      <c r="AH357" s="12">
        <v>0</v>
      </c>
      <c r="AI357" s="12">
        <v>0</v>
      </c>
      <c r="AJ357" s="12">
        <v>0</v>
      </c>
      <c r="AK357" s="12">
        <v>0</v>
      </c>
      <c r="AL357" s="12" t="s">
        <v>3454</v>
      </c>
      <c r="AM357" s="7" t="s">
        <v>668</v>
      </c>
      <c r="AN357" s="7" t="s">
        <v>669</v>
      </c>
      <c r="AO357" s="7">
        <v>2010</v>
      </c>
      <c r="AP357" s="12" t="s">
        <v>3235</v>
      </c>
      <c r="AQ357" s="12">
        <v>1000</v>
      </c>
      <c r="AR357" s="12">
        <v>1</v>
      </c>
      <c r="AS357" s="12" t="s">
        <v>555</v>
      </c>
      <c r="AT357" s="7" t="s">
        <v>212</v>
      </c>
      <c r="AU357" s="12">
        <v>1</v>
      </c>
      <c r="AV357" s="12">
        <v>0</v>
      </c>
      <c r="AW357" s="12">
        <v>0</v>
      </c>
      <c r="AX357" s="12">
        <v>0</v>
      </c>
      <c r="AY357" s="7">
        <v>1</v>
      </c>
      <c r="AZ357" s="12">
        <v>0</v>
      </c>
      <c r="BA357" s="12">
        <v>0</v>
      </c>
      <c r="BB357" s="12">
        <v>0</v>
      </c>
      <c r="BC357" s="12">
        <v>0</v>
      </c>
      <c r="BD357" s="12">
        <v>0</v>
      </c>
      <c r="BE357" s="12">
        <v>0</v>
      </c>
      <c r="BF357" s="7" t="s">
        <v>766</v>
      </c>
      <c r="BG357" s="7" t="s">
        <v>798</v>
      </c>
      <c r="BH357" s="7"/>
      <c r="BI357" s="7" t="s">
        <v>2806</v>
      </c>
      <c r="BJ357" s="12" t="s">
        <v>3460</v>
      </c>
      <c r="BK357" s="12" t="s">
        <v>3463</v>
      </c>
      <c r="BL357" s="12" t="s">
        <v>3481</v>
      </c>
      <c r="BM357" s="7" t="s">
        <v>864</v>
      </c>
      <c r="BN357" s="7"/>
      <c r="BO357" s="12"/>
      <c r="BP357" s="12" t="s">
        <v>3279</v>
      </c>
      <c r="BQ357" s="12">
        <v>0.374</v>
      </c>
      <c r="BR357" s="12" t="s">
        <v>3429</v>
      </c>
      <c r="BS357" s="12">
        <v>0.49199999999999999</v>
      </c>
      <c r="BT357" s="12"/>
      <c r="BU357" s="12"/>
      <c r="BV357" s="12" t="s">
        <v>1077</v>
      </c>
      <c r="BW357" s="12" t="s">
        <v>1077</v>
      </c>
      <c r="BX357" s="12" t="s">
        <v>1077</v>
      </c>
      <c r="BY357" s="12" t="s">
        <v>1077</v>
      </c>
      <c r="BZ357" s="12"/>
      <c r="CA357" s="12" t="s">
        <v>1077</v>
      </c>
      <c r="CB357" s="12"/>
      <c r="CC357" s="12"/>
      <c r="CD357" s="12" t="s">
        <v>1077</v>
      </c>
      <c r="CE357" s="12">
        <v>1E-3</v>
      </c>
      <c r="CF357" s="12" t="s">
        <v>1077</v>
      </c>
      <c r="CG357" s="12"/>
      <c r="CH357" s="12"/>
      <c r="CI357" s="12"/>
      <c r="CJ357" s="12">
        <v>0.76700000000000002</v>
      </c>
      <c r="CK357" s="12" t="s">
        <v>3828</v>
      </c>
      <c r="CL357" s="12" t="s">
        <v>1077</v>
      </c>
      <c r="CM357" s="12" t="s">
        <v>1077</v>
      </c>
      <c r="CN357" s="12">
        <v>438.74200000000002</v>
      </c>
      <c r="CO357" s="12" t="s">
        <v>3427</v>
      </c>
      <c r="CP357" s="12"/>
      <c r="CQ357" s="12"/>
      <c r="CR357" s="12"/>
      <c r="CS357" s="12" t="s">
        <v>1077</v>
      </c>
      <c r="CT357" s="12" t="s">
        <v>1077</v>
      </c>
      <c r="CU357" s="12" t="s">
        <v>1077</v>
      </c>
      <c r="CV357" s="12" t="s">
        <v>1077</v>
      </c>
      <c r="CW357" s="12"/>
      <c r="CX357" s="57"/>
    </row>
    <row r="358" spans="1:102" x14ac:dyDescent="0.35">
      <c r="A358" s="56">
        <v>124</v>
      </c>
      <c r="B358" s="12" t="s">
        <v>3145</v>
      </c>
      <c r="C358" s="12">
        <v>124.11</v>
      </c>
      <c r="D358" s="12" t="s">
        <v>2869</v>
      </c>
      <c r="E358" s="12" t="s">
        <v>3354</v>
      </c>
      <c r="F358" s="12">
        <v>7</v>
      </c>
      <c r="G358" s="12" t="s">
        <v>349</v>
      </c>
      <c r="H358" s="12" t="s">
        <v>2804</v>
      </c>
      <c r="I358" s="12" t="s">
        <v>1285</v>
      </c>
      <c r="J358" s="12" t="s">
        <v>1222</v>
      </c>
      <c r="K358" s="12"/>
      <c r="L358" s="12" t="s">
        <v>567</v>
      </c>
      <c r="M358" s="12" t="s">
        <v>3164</v>
      </c>
      <c r="N358" s="12"/>
      <c r="O358" s="12" t="s">
        <v>3400</v>
      </c>
      <c r="P358" s="12" t="s">
        <v>3404</v>
      </c>
      <c r="Q358" s="12">
        <v>1</v>
      </c>
      <c r="R358" s="12">
        <v>0</v>
      </c>
      <c r="S358" s="12">
        <v>0</v>
      </c>
      <c r="T358" s="12">
        <v>0</v>
      </c>
      <c r="U358" s="12">
        <v>0</v>
      </c>
      <c r="V358" s="12">
        <v>0</v>
      </c>
      <c r="W358" s="12">
        <v>0</v>
      </c>
      <c r="X358" s="12">
        <v>0</v>
      </c>
      <c r="Y358" s="12">
        <v>0</v>
      </c>
      <c r="Z358" s="12">
        <v>0</v>
      </c>
      <c r="AA358" s="12">
        <v>0</v>
      </c>
      <c r="AB358" s="12">
        <v>0</v>
      </c>
      <c r="AC358" s="12">
        <v>0</v>
      </c>
      <c r="AD358" s="12">
        <v>0</v>
      </c>
      <c r="AE358" s="12">
        <v>0</v>
      </c>
      <c r="AF358" s="12">
        <v>0</v>
      </c>
      <c r="AG358" s="12">
        <v>0</v>
      </c>
      <c r="AH358" s="12">
        <v>0</v>
      </c>
      <c r="AI358" s="12">
        <v>0</v>
      </c>
      <c r="AJ358" s="12">
        <v>0</v>
      </c>
      <c r="AK358" s="12">
        <v>0</v>
      </c>
      <c r="AL358" s="12" t="s">
        <v>3451</v>
      </c>
      <c r="AM358" s="12" t="s">
        <v>3081</v>
      </c>
      <c r="AN358" s="12" t="s">
        <v>3086</v>
      </c>
      <c r="AO358" s="12">
        <v>2009</v>
      </c>
      <c r="AP358" s="12" t="s">
        <v>3458</v>
      </c>
      <c r="AQ358" s="12">
        <v>564</v>
      </c>
      <c r="AR358" s="12">
        <v>1</v>
      </c>
      <c r="AS358" s="12" t="s">
        <v>555</v>
      </c>
      <c r="AT358" s="12" t="s">
        <v>349</v>
      </c>
      <c r="AU358" s="12">
        <v>0</v>
      </c>
      <c r="AV358" s="12">
        <v>0</v>
      </c>
      <c r="AW358" s="12">
        <v>0</v>
      </c>
      <c r="AX358" s="12">
        <v>0</v>
      </c>
      <c r="AY358" s="7">
        <v>1</v>
      </c>
      <c r="AZ358" s="12">
        <v>1</v>
      </c>
      <c r="BA358" s="12">
        <v>1</v>
      </c>
      <c r="BB358" s="12">
        <v>1</v>
      </c>
      <c r="BC358" s="12">
        <v>0</v>
      </c>
      <c r="BD358" s="12">
        <v>1</v>
      </c>
      <c r="BE358" s="12">
        <v>0</v>
      </c>
      <c r="BF358" s="12" t="s">
        <v>3258</v>
      </c>
      <c r="BG358" s="12" t="s">
        <v>3030</v>
      </c>
      <c r="BH358" s="12"/>
      <c r="BI358" s="12" t="s">
        <v>3249</v>
      </c>
      <c r="BJ358" s="12" t="s">
        <v>3460</v>
      </c>
      <c r="BK358" s="12" t="s">
        <v>776</v>
      </c>
      <c r="BL358" s="12" t="s">
        <v>3471</v>
      </c>
      <c r="BM358" s="12" t="s">
        <v>3493</v>
      </c>
      <c r="BN358" s="7" t="s">
        <v>775</v>
      </c>
      <c r="BO358" s="12" t="s">
        <v>558</v>
      </c>
      <c r="BP358" s="12" t="s">
        <v>1160</v>
      </c>
      <c r="BQ358" s="12"/>
      <c r="BR358" s="12"/>
      <c r="BS358" s="12">
        <v>1.6659999999999999</v>
      </c>
      <c r="BT358" s="12">
        <f>EXP(BS358)</f>
        <v>5.2909615667283143</v>
      </c>
      <c r="BU358" s="12"/>
      <c r="BV358" s="12" t="s">
        <v>3415</v>
      </c>
      <c r="BW358" s="12"/>
      <c r="BX358" s="12"/>
      <c r="BY358" s="12">
        <v>1.4</v>
      </c>
      <c r="BZ358" s="12"/>
      <c r="CA358" s="12"/>
      <c r="CB358" s="12"/>
      <c r="CC358" s="12"/>
      <c r="CD358" s="12"/>
      <c r="CE358" s="12">
        <v>0.24299999999999999</v>
      </c>
      <c r="CF358" s="12">
        <v>1.427</v>
      </c>
      <c r="CG358" s="12"/>
      <c r="CH358" s="12"/>
      <c r="CI358" s="12"/>
      <c r="CJ358" s="12" t="s">
        <v>718</v>
      </c>
      <c r="CK358" s="12">
        <v>0</v>
      </c>
      <c r="CL358" s="12"/>
      <c r="CM358" s="12"/>
      <c r="CN358" s="12"/>
      <c r="CO358" s="12"/>
      <c r="CP358" s="12"/>
      <c r="CQ358" s="12"/>
      <c r="CR358" s="12"/>
      <c r="CS358" s="12"/>
      <c r="CT358" s="12"/>
      <c r="CU358" s="12"/>
      <c r="CV358" s="12"/>
      <c r="CW358" s="12"/>
      <c r="CX358" s="57"/>
    </row>
    <row r="359" spans="1:102" ht="16.5" x14ac:dyDescent="0.35">
      <c r="A359" s="56">
        <v>15</v>
      </c>
      <c r="B359" s="12" t="s">
        <v>3706</v>
      </c>
      <c r="C359" s="12">
        <v>15.29</v>
      </c>
      <c r="D359" s="12" t="s">
        <v>1682</v>
      </c>
      <c r="E359" s="12" t="s">
        <v>309</v>
      </c>
      <c r="F359" s="12" t="s">
        <v>4090</v>
      </c>
      <c r="G359" s="12" t="s">
        <v>349</v>
      </c>
      <c r="H359" s="12" t="s">
        <v>2804</v>
      </c>
      <c r="I359" s="12" t="s">
        <v>1285</v>
      </c>
      <c r="J359" s="12" t="s">
        <v>556</v>
      </c>
      <c r="K359" s="12" t="s">
        <v>564</v>
      </c>
      <c r="L359" s="12" t="s">
        <v>558</v>
      </c>
      <c r="M359" s="12" t="s">
        <v>3164</v>
      </c>
      <c r="N359" s="12"/>
      <c r="O359" s="12" t="s">
        <v>3400</v>
      </c>
      <c r="P359" s="12" t="s">
        <v>3403</v>
      </c>
      <c r="Q359" s="12">
        <v>1</v>
      </c>
      <c r="R359" s="12">
        <v>0</v>
      </c>
      <c r="S359" s="12">
        <v>0</v>
      </c>
      <c r="T359" s="12">
        <v>0</v>
      </c>
      <c r="U359" s="12">
        <v>0</v>
      </c>
      <c r="V359" s="12">
        <v>0</v>
      </c>
      <c r="W359" s="12">
        <v>0</v>
      </c>
      <c r="X359" s="12">
        <v>0</v>
      </c>
      <c r="Y359" s="12">
        <v>0</v>
      </c>
      <c r="Z359" s="12">
        <v>0</v>
      </c>
      <c r="AA359" s="12">
        <v>0</v>
      </c>
      <c r="AB359" s="12">
        <v>1</v>
      </c>
      <c r="AC359" s="12">
        <v>0</v>
      </c>
      <c r="AD359" s="12">
        <v>0</v>
      </c>
      <c r="AE359" s="12">
        <v>0</v>
      </c>
      <c r="AF359" s="12">
        <v>0</v>
      </c>
      <c r="AG359" s="12">
        <v>0</v>
      </c>
      <c r="AH359" s="12">
        <v>0</v>
      </c>
      <c r="AI359" s="12">
        <v>0</v>
      </c>
      <c r="AJ359" s="12">
        <v>0</v>
      </c>
      <c r="AK359" s="12">
        <v>0</v>
      </c>
      <c r="AL359" s="12" t="s">
        <v>3448</v>
      </c>
      <c r="AM359" s="7" t="s">
        <v>608</v>
      </c>
      <c r="AN359" s="7" t="s">
        <v>635</v>
      </c>
      <c r="AO359" s="7">
        <v>2000</v>
      </c>
      <c r="AP359" s="12" t="s">
        <v>3458</v>
      </c>
      <c r="AQ359" s="12">
        <v>583</v>
      </c>
      <c r="AR359" s="12">
        <v>2</v>
      </c>
      <c r="AS359" s="12" t="s">
        <v>755</v>
      </c>
      <c r="AT359" s="7" t="s">
        <v>349</v>
      </c>
      <c r="AU359" s="12">
        <v>0</v>
      </c>
      <c r="AV359" s="12">
        <v>0</v>
      </c>
      <c r="AW359" s="12">
        <v>0</v>
      </c>
      <c r="AX359" s="12">
        <v>0</v>
      </c>
      <c r="AY359" s="7">
        <v>0</v>
      </c>
      <c r="AZ359" s="12">
        <v>0</v>
      </c>
      <c r="BA359" s="12">
        <v>1</v>
      </c>
      <c r="BB359" s="12">
        <v>1</v>
      </c>
      <c r="BC359" s="12">
        <v>0</v>
      </c>
      <c r="BD359" s="12">
        <v>0</v>
      </c>
      <c r="BE359" s="12">
        <v>0</v>
      </c>
      <c r="BF359" s="7" t="s">
        <v>2820</v>
      </c>
      <c r="BG359" s="7" t="s">
        <v>803</v>
      </c>
      <c r="BH359" s="7">
        <v>1</v>
      </c>
      <c r="BI359" s="7" t="s">
        <v>3257</v>
      </c>
      <c r="BJ359" s="12" t="s">
        <v>3460</v>
      </c>
      <c r="BK359" s="12" t="s">
        <v>3472</v>
      </c>
      <c r="BL359" s="12" t="s">
        <v>3474</v>
      </c>
      <c r="BM359" s="7" t="s">
        <v>787</v>
      </c>
      <c r="BN359" s="7"/>
      <c r="BO359" s="12"/>
      <c r="BP359" s="12"/>
      <c r="BQ359" s="12"/>
      <c r="BR359" s="12" t="s">
        <v>1077</v>
      </c>
      <c r="BS359" s="12">
        <v>15.2</v>
      </c>
      <c r="BT359" s="12"/>
      <c r="BU359" s="12"/>
      <c r="BV359" s="12" t="s">
        <v>1077</v>
      </c>
      <c r="BW359" s="12" t="s">
        <v>1077</v>
      </c>
      <c r="BX359" s="12" t="s">
        <v>1077</v>
      </c>
      <c r="BY359" s="12">
        <v>1.43</v>
      </c>
      <c r="BZ359" s="12"/>
      <c r="CA359" s="12" t="s">
        <v>1077</v>
      </c>
      <c r="CB359" s="12" t="s">
        <v>1077</v>
      </c>
      <c r="CC359" s="12" t="s">
        <v>1077</v>
      </c>
      <c r="CD359" s="12" t="s">
        <v>1077</v>
      </c>
      <c r="CE359" s="12" t="s">
        <v>1077</v>
      </c>
      <c r="CF359" s="12"/>
      <c r="CG359" s="12"/>
      <c r="CH359" s="12"/>
      <c r="CI359" s="12"/>
      <c r="CJ359" s="12">
        <v>0.112</v>
      </c>
      <c r="CK359" s="12" t="s">
        <v>3828</v>
      </c>
      <c r="CL359" s="12" t="s">
        <v>1077</v>
      </c>
      <c r="CM359" s="12" t="s">
        <v>1077</v>
      </c>
      <c r="CN359" s="12" t="s">
        <v>1077</v>
      </c>
      <c r="CO359" s="12" t="s">
        <v>1077</v>
      </c>
      <c r="CP359" s="12">
        <v>1</v>
      </c>
      <c r="CQ359" s="12">
        <v>16</v>
      </c>
      <c r="CR359" s="12">
        <v>1</v>
      </c>
      <c r="CS359" s="12">
        <v>566</v>
      </c>
      <c r="CT359" s="12" t="s">
        <v>1077</v>
      </c>
      <c r="CU359" s="12">
        <v>7.2289156626506021E-2</v>
      </c>
      <c r="CV359" s="12"/>
      <c r="CW359" s="12"/>
      <c r="CX359" s="57"/>
    </row>
    <row r="360" spans="1:102" x14ac:dyDescent="0.35">
      <c r="A360" s="56">
        <v>101</v>
      </c>
      <c r="B360" s="12" t="s">
        <v>3791</v>
      </c>
      <c r="C360" s="12">
        <v>101.1</v>
      </c>
      <c r="D360" s="12" t="s">
        <v>2559</v>
      </c>
      <c r="E360" s="12" t="s">
        <v>517</v>
      </c>
      <c r="F360" s="12" t="s">
        <v>3916</v>
      </c>
      <c r="G360" s="12" t="s">
        <v>349</v>
      </c>
      <c r="H360" s="12" t="s">
        <v>2805</v>
      </c>
      <c r="I360" s="12" t="s">
        <v>1285</v>
      </c>
      <c r="J360" s="12" t="s">
        <v>1222</v>
      </c>
      <c r="K360" s="12" t="s">
        <v>564</v>
      </c>
      <c r="L360" s="12" t="s">
        <v>1250</v>
      </c>
      <c r="M360" s="12" t="s">
        <v>3164</v>
      </c>
      <c r="N360" s="12"/>
      <c r="O360" s="12" t="s">
        <v>3400</v>
      </c>
      <c r="P360" s="12" t="s">
        <v>3404</v>
      </c>
      <c r="Q360" s="12">
        <v>0</v>
      </c>
      <c r="R360" s="12">
        <v>0</v>
      </c>
      <c r="S360" s="12">
        <v>0</v>
      </c>
      <c r="T360" s="12">
        <v>0</v>
      </c>
      <c r="U360" s="12">
        <v>0</v>
      </c>
      <c r="V360" s="12">
        <v>0</v>
      </c>
      <c r="W360" s="12">
        <v>1</v>
      </c>
      <c r="X360" s="12">
        <v>0</v>
      </c>
      <c r="Y360" s="12">
        <v>0</v>
      </c>
      <c r="Z360" s="12">
        <v>0</v>
      </c>
      <c r="AA360" s="12">
        <v>0</v>
      </c>
      <c r="AB360" s="12">
        <v>0</v>
      </c>
      <c r="AC360" s="12">
        <v>0</v>
      </c>
      <c r="AD360" s="12">
        <v>0</v>
      </c>
      <c r="AE360" s="12">
        <v>0</v>
      </c>
      <c r="AF360" s="12">
        <v>0</v>
      </c>
      <c r="AG360" s="12">
        <v>0</v>
      </c>
      <c r="AH360" s="12">
        <v>1</v>
      </c>
      <c r="AI360" s="12">
        <v>0</v>
      </c>
      <c r="AJ360" s="12">
        <v>0</v>
      </c>
      <c r="AK360" s="12">
        <v>0</v>
      </c>
      <c r="AL360" s="12" t="s">
        <v>3448</v>
      </c>
      <c r="AM360" s="7" t="s">
        <v>682</v>
      </c>
      <c r="AN360" s="7" t="s">
        <v>683</v>
      </c>
      <c r="AO360" s="7" t="s">
        <v>743</v>
      </c>
      <c r="AP360" s="12" t="s">
        <v>3235</v>
      </c>
      <c r="AQ360" s="12">
        <v>546</v>
      </c>
      <c r="AR360" s="12">
        <v>1</v>
      </c>
      <c r="AS360" s="12" t="s">
        <v>555</v>
      </c>
      <c r="AT360" s="7" t="s">
        <v>349</v>
      </c>
      <c r="AU360" s="12">
        <v>1</v>
      </c>
      <c r="AV360" s="12">
        <v>0</v>
      </c>
      <c r="AW360" s="12">
        <v>0</v>
      </c>
      <c r="AX360" s="12">
        <v>0</v>
      </c>
      <c r="AY360" s="7">
        <v>1</v>
      </c>
      <c r="AZ360" s="12">
        <v>1</v>
      </c>
      <c r="BA360" s="12">
        <v>1</v>
      </c>
      <c r="BB360" s="12">
        <v>1</v>
      </c>
      <c r="BC360" s="12">
        <v>1</v>
      </c>
      <c r="BD360" s="12">
        <v>1</v>
      </c>
      <c r="BE360" s="12">
        <v>0</v>
      </c>
      <c r="BF360" s="7" t="s">
        <v>2820</v>
      </c>
      <c r="BG360" s="7" t="s">
        <v>1000</v>
      </c>
      <c r="BH360" s="7"/>
      <c r="BI360" s="7" t="s">
        <v>2817</v>
      </c>
      <c r="BJ360" s="12" t="s">
        <v>3460</v>
      </c>
      <c r="BK360" s="12" t="s">
        <v>718</v>
      </c>
      <c r="BL360" s="12" t="s">
        <v>3471</v>
      </c>
      <c r="BM360" s="7" t="s">
        <v>3485</v>
      </c>
      <c r="BN360" s="7" t="s">
        <v>1174</v>
      </c>
      <c r="BO360" s="12"/>
      <c r="BP360" s="12" t="s">
        <v>1160</v>
      </c>
      <c r="BQ360" s="12" t="s">
        <v>1077</v>
      </c>
      <c r="BR360" s="12" t="s">
        <v>1077</v>
      </c>
      <c r="BS360" s="12">
        <v>-0.73499999999999999</v>
      </c>
      <c r="BT360" s="12">
        <f>EXP(BS360)</f>
        <v>0.47950545897489411</v>
      </c>
      <c r="BU360" s="12"/>
      <c r="BV360" s="12" t="s">
        <v>3415</v>
      </c>
      <c r="BW360" s="12" t="s">
        <v>1077</v>
      </c>
      <c r="BX360" s="12" t="s">
        <v>1077</v>
      </c>
      <c r="BY360" s="12">
        <v>1.444</v>
      </c>
      <c r="BZ360" s="12"/>
      <c r="CA360" s="12" t="s">
        <v>1077</v>
      </c>
      <c r="CB360" s="12">
        <v>1.444</v>
      </c>
      <c r="CC360" s="12"/>
      <c r="CD360" s="12" t="s">
        <v>1077</v>
      </c>
      <c r="CE360" s="12" t="s">
        <v>1077</v>
      </c>
      <c r="CF360" s="12"/>
      <c r="CG360" s="12"/>
      <c r="CH360" s="12"/>
      <c r="CI360" s="12"/>
      <c r="CJ360" s="12" t="s">
        <v>1077</v>
      </c>
      <c r="CK360" s="12" t="s">
        <v>1077</v>
      </c>
      <c r="CL360" s="12" t="s">
        <v>1077</v>
      </c>
      <c r="CM360" s="12">
        <v>1.4999999999999999E-2</v>
      </c>
      <c r="CN360" s="12">
        <v>56.722000000000001</v>
      </c>
      <c r="CO360" s="12" t="s">
        <v>3419</v>
      </c>
      <c r="CP360" s="12"/>
      <c r="CQ360" s="12"/>
      <c r="CR360" s="12"/>
      <c r="CS360" s="12">
        <v>36</v>
      </c>
      <c r="CT360" s="12" t="s">
        <v>1077</v>
      </c>
      <c r="CU360" s="12" t="s">
        <v>718</v>
      </c>
      <c r="CV360" s="12" t="s">
        <v>1077</v>
      </c>
      <c r="CW360" s="12"/>
      <c r="CX360" s="57"/>
    </row>
    <row r="361" spans="1:102" ht="16.5" x14ac:dyDescent="0.35">
      <c r="A361" s="56">
        <v>72</v>
      </c>
      <c r="B361" s="12" t="s">
        <v>3761</v>
      </c>
      <c r="C361" s="12">
        <v>72.3</v>
      </c>
      <c r="D361" s="12" t="s">
        <v>2373</v>
      </c>
      <c r="E361" s="12" t="s">
        <v>464</v>
      </c>
      <c r="F361" s="12">
        <v>3</v>
      </c>
      <c r="G361" s="12" t="s">
        <v>349</v>
      </c>
      <c r="H361" s="12" t="s">
        <v>2804</v>
      </c>
      <c r="I361" s="12" t="s">
        <v>1285</v>
      </c>
      <c r="J361" s="12" t="s">
        <v>1224</v>
      </c>
      <c r="K361" s="12" t="s">
        <v>1225</v>
      </c>
      <c r="L361" s="12" t="s">
        <v>581</v>
      </c>
      <c r="M361" s="12" t="s">
        <v>3237</v>
      </c>
      <c r="N361" s="12" t="s">
        <v>596</v>
      </c>
      <c r="O361" s="12" t="s">
        <v>3400</v>
      </c>
      <c r="P361" s="12" t="s">
        <v>3402</v>
      </c>
      <c r="Q361" s="12">
        <v>0</v>
      </c>
      <c r="R361" s="12">
        <v>0</v>
      </c>
      <c r="S361" s="12">
        <v>1</v>
      </c>
      <c r="T361" s="12">
        <v>0</v>
      </c>
      <c r="U361" s="12">
        <v>0</v>
      </c>
      <c r="V361" s="12">
        <v>0</v>
      </c>
      <c r="W361" s="12">
        <v>0</v>
      </c>
      <c r="X361" s="12">
        <v>0</v>
      </c>
      <c r="Y361" s="12">
        <v>0</v>
      </c>
      <c r="Z361" s="12">
        <v>0</v>
      </c>
      <c r="AA361" s="12">
        <v>0</v>
      </c>
      <c r="AB361" s="12">
        <v>0</v>
      </c>
      <c r="AC361" s="12">
        <v>0</v>
      </c>
      <c r="AD361" s="12">
        <v>0</v>
      </c>
      <c r="AE361" s="12">
        <v>0</v>
      </c>
      <c r="AF361" s="12">
        <v>0</v>
      </c>
      <c r="AG361" s="12">
        <v>0</v>
      </c>
      <c r="AH361" s="12">
        <v>0</v>
      </c>
      <c r="AI361" s="12">
        <v>0</v>
      </c>
      <c r="AJ361" s="12">
        <v>1</v>
      </c>
      <c r="AK361" s="12">
        <v>0</v>
      </c>
      <c r="AL361" s="12" t="s">
        <v>607</v>
      </c>
      <c r="AM361" s="7" t="s">
        <v>608</v>
      </c>
      <c r="AN361" s="7" t="s">
        <v>646</v>
      </c>
      <c r="AO361" s="7">
        <v>2009</v>
      </c>
      <c r="AP361" s="12" t="s">
        <v>3458</v>
      </c>
      <c r="AQ361" s="12">
        <v>1298</v>
      </c>
      <c r="AR361" s="12">
        <v>1</v>
      </c>
      <c r="AS361" s="12" t="s">
        <v>555</v>
      </c>
      <c r="AT361" s="7" t="s">
        <v>212</v>
      </c>
      <c r="AU361" s="12">
        <v>0</v>
      </c>
      <c r="AV361" s="12">
        <v>1</v>
      </c>
      <c r="AW361" s="12">
        <v>0</v>
      </c>
      <c r="AX361" s="12">
        <v>0</v>
      </c>
      <c r="AY361" s="7">
        <v>0</v>
      </c>
      <c r="AZ361" s="12">
        <v>0</v>
      </c>
      <c r="BA361" s="12">
        <v>1</v>
      </c>
      <c r="BB361" s="12">
        <v>1</v>
      </c>
      <c r="BC361" s="12">
        <v>0</v>
      </c>
      <c r="BD361" s="12">
        <v>1</v>
      </c>
      <c r="BE361" s="12">
        <v>0</v>
      </c>
      <c r="BF361" s="7" t="s">
        <v>766</v>
      </c>
      <c r="BG361" s="7" t="s">
        <v>781</v>
      </c>
      <c r="BH361" s="7"/>
      <c r="BI361" s="7" t="s">
        <v>2807</v>
      </c>
      <c r="BJ361" s="12" t="s">
        <v>3460</v>
      </c>
      <c r="BK361" s="12" t="s">
        <v>1044</v>
      </c>
      <c r="BL361" s="12" t="s">
        <v>3480</v>
      </c>
      <c r="BM361" s="7" t="s">
        <v>788</v>
      </c>
      <c r="BN361" s="7"/>
      <c r="BO361" s="12"/>
      <c r="BP361" s="12" t="s">
        <v>4025</v>
      </c>
      <c r="BQ361" s="12">
        <v>0.21</v>
      </c>
      <c r="BR361" s="12" t="s">
        <v>1252</v>
      </c>
      <c r="BS361" s="12">
        <v>3.7781599999999999E-2</v>
      </c>
      <c r="BT361" s="12"/>
      <c r="BU361" s="12">
        <f>EXP(BS361)</f>
        <v>1.0385043987484257</v>
      </c>
      <c r="BV361" s="12" t="s">
        <v>3416</v>
      </c>
      <c r="BW361" s="12" t="s">
        <v>1077</v>
      </c>
      <c r="BX361" s="12" t="s">
        <v>1077</v>
      </c>
      <c r="BY361" s="12">
        <f>BS361/CF361</f>
        <v>1.4456378252834332</v>
      </c>
      <c r="BZ361" s="12" t="s">
        <v>3562</v>
      </c>
      <c r="CA361" s="12">
        <v>1.45</v>
      </c>
      <c r="CB361" s="12" t="s">
        <v>1077</v>
      </c>
      <c r="CC361" s="12" t="s">
        <v>1077</v>
      </c>
      <c r="CD361" s="12" t="s">
        <v>1100</v>
      </c>
      <c r="CE361" s="12">
        <v>0.14799999999999999</v>
      </c>
      <c r="CF361" s="12">
        <v>2.6134899999999999E-2</v>
      </c>
      <c r="CG361" s="12" t="s">
        <v>1252</v>
      </c>
      <c r="CH361" s="12">
        <f>BQ361/BY361</f>
        <v>0.14526459969932454</v>
      </c>
      <c r="CI361" s="12" t="s">
        <v>3553</v>
      </c>
      <c r="CJ361" s="12">
        <v>1.17E-2</v>
      </c>
      <c r="CK361" s="12" t="s">
        <v>3827</v>
      </c>
      <c r="CL361" s="12">
        <v>-1091.6280999999999</v>
      </c>
      <c r="CM361" s="12" t="s">
        <v>1077</v>
      </c>
      <c r="CN361" s="12" t="s">
        <v>1077</v>
      </c>
      <c r="CO361" s="12" t="s">
        <v>1077</v>
      </c>
      <c r="CP361" s="12"/>
      <c r="CQ361" s="12"/>
      <c r="CR361" s="12"/>
      <c r="CS361" s="12" t="s">
        <v>1077</v>
      </c>
      <c r="CT361" s="12" t="s">
        <v>1077</v>
      </c>
      <c r="CU361" s="12" t="s">
        <v>1077</v>
      </c>
      <c r="CV361" s="12" t="s">
        <v>1077</v>
      </c>
      <c r="CW361" s="12"/>
      <c r="CX361" s="57"/>
    </row>
    <row r="362" spans="1:102" ht="16.5" x14ac:dyDescent="0.35">
      <c r="A362" s="56">
        <v>78</v>
      </c>
      <c r="B362" s="12" t="s">
        <v>3767</v>
      </c>
      <c r="C362" s="12">
        <v>78.3</v>
      </c>
      <c r="D362" s="12" t="s">
        <v>2407</v>
      </c>
      <c r="E362" s="12" t="s">
        <v>475</v>
      </c>
      <c r="F362" s="12" t="s">
        <v>3916</v>
      </c>
      <c r="G362" s="12" t="s">
        <v>349</v>
      </c>
      <c r="H362" s="12" t="s">
        <v>2804</v>
      </c>
      <c r="I362" s="12" t="s">
        <v>1285</v>
      </c>
      <c r="J362" s="12" t="s">
        <v>556</v>
      </c>
      <c r="K362" s="12" t="s">
        <v>578</v>
      </c>
      <c r="L362" s="12" t="s">
        <v>558</v>
      </c>
      <c r="M362" s="12" t="s">
        <v>3164</v>
      </c>
      <c r="N362" s="12"/>
      <c r="O362" s="12" t="s">
        <v>3400</v>
      </c>
      <c r="P362" s="12" t="s">
        <v>3402</v>
      </c>
      <c r="Q362" s="12">
        <v>0</v>
      </c>
      <c r="R362" s="12">
        <v>0</v>
      </c>
      <c r="S362" s="12">
        <v>1</v>
      </c>
      <c r="T362" s="12">
        <v>0</v>
      </c>
      <c r="U362" s="12">
        <v>0</v>
      </c>
      <c r="V362" s="12">
        <v>0</v>
      </c>
      <c r="W362" s="12">
        <v>0</v>
      </c>
      <c r="X362" s="12">
        <v>0</v>
      </c>
      <c r="Y362" s="12">
        <v>0</v>
      </c>
      <c r="Z362" s="12">
        <v>0</v>
      </c>
      <c r="AA362" s="12">
        <v>0</v>
      </c>
      <c r="AB362" s="12">
        <v>0</v>
      </c>
      <c r="AC362" s="12">
        <v>0</v>
      </c>
      <c r="AD362" s="12">
        <v>0</v>
      </c>
      <c r="AE362" s="12">
        <v>0</v>
      </c>
      <c r="AF362" s="12">
        <v>0</v>
      </c>
      <c r="AG362" s="12">
        <v>0</v>
      </c>
      <c r="AH362" s="12">
        <v>0</v>
      </c>
      <c r="AI362" s="12">
        <v>0</v>
      </c>
      <c r="AJ362" s="12">
        <v>1</v>
      </c>
      <c r="AK362" s="12">
        <v>0</v>
      </c>
      <c r="AL362" s="12" t="s">
        <v>607</v>
      </c>
      <c r="AM362" s="7" t="s">
        <v>637</v>
      </c>
      <c r="AN362" s="7" t="s">
        <v>720</v>
      </c>
      <c r="AO362" s="7">
        <v>2014</v>
      </c>
      <c r="AP362" s="12" t="s">
        <v>3235</v>
      </c>
      <c r="AQ362" s="12">
        <v>474</v>
      </c>
      <c r="AR362" s="12">
        <v>1</v>
      </c>
      <c r="AS362" s="12" t="s">
        <v>555</v>
      </c>
      <c r="AT362" s="7" t="s">
        <v>212</v>
      </c>
      <c r="AU362" s="12">
        <v>0</v>
      </c>
      <c r="AV362" s="12">
        <v>0</v>
      </c>
      <c r="AW362" s="12">
        <v>0</v>
      </c>
      <c r="AX362" s="12">
        <v>0</v>
      </c>
      <c r="AY362" s="7">
        <v>0</v>
      </c>
      <c r="AZ362" s="12">
        <v>0</v>
      </c>
      <c r="BA362" s="12">
        <v>0</v>
      </c>
      <c r="BB362" s="12">
        <v>0</v>
      </c>
      <c r="BC362" s="12">
        <v>0</v>
      </c>
      <c r="BD362" s="12">
        <v>0</v>
      </c>
      <c r="BE362" s="12">
        <v>0</v>
      </c>
      <c r="BF362" s="7" t="s">
        <v>766</v>
      </c>
      <c r="BG362" s="7" t="s">
        <v>781</v>
      </c>
      <c r="BH362" s="7"/>
      <c r="BI362" s="7" t="s">
        <v>2807</v>
      </c>
      <c r="BJ362" s="12" t="s">
        <v>800</v>
      </c>
      <c r="BK362" s="12" t="s">
        <v>3463</v>
      </c>
      <c r="BL362" s="12" t="s">
        <v>3469</v>
      </c>
      <c r="BM362" s="7" t="s">
        <v>787</v>
      </c>
      <c r="BN362" s="7"/>
      <c r="BO362" s="12"/>
      <c r="BP362" s="12"/>
      <c r="BQ362" s="12" t="s">
        <v>1077</v>
      </c>
      <c r="BR362" s="12" t="s">
        <v>1077</v>
      </c>
      <c r="BS362" s="12">
        <v>4.1000000000000003E-3</v>
      </c>
      <c r="BT362" s="12"/>
      <c r="BU362" s="12">
        <f>EXP(BS362)</f>
        <v>1.0041084164986169</v>
      </c>
      <c r="BV362" s="12" t="s">
        <v>3416</v>
      </c>
      <c r="BW362" s="12" t="s">
        <v>1077</v>
      </c>
      <c r="BX362" s="12" t="s">
        <v>1077</v>
      </c>
      <c r="BY362" s="12">
        <v>1.45</v>
      </c>
      <c r="BZ362" s="12"/>
      <c r="CA362" s="12" t="s">
        <v>1077</v>
      </c>
      <c r="CB362" s="12" t="s">
        <v>1077</v>
      </c>
      <c r="CC362" s="12" t="s">
        <v>1077</v>
      </c>
      <c r="CD362" s="12" t="s">
        <v>1077</v>
      </c>
      <c r="CE362" s="12" t="s">
        <v>1077</v>
      </c>
      <c r="CF362" s="12"/>
      <c r="CG362" s="12"/>
      <c r="CH362" s="12"/>
      <c r="CI362" s="12"/>
      <c r="CJ362" s="12">
        <v>0.28999999999999998</v>
      </c>
      <c r="CK362" s="12" t="s">
        <v>3824</v>
      </c>
      <c r="CL362" s="12" t="s">
        <v>1077</v>
      </c>
      <c r="CM362" s="12" t="s">
        <v>1077</v>
      </c>
      <c r="CN362" s="12" t="s">
        <v>1077</v>
      </c>
      <c r="CO362" s="12" t="s">
        <v>1077</v>
      </c>
      <c r="CP362" s="12"/>
      <c r="CQ362" s="12"/>
      <c r="CR362" s="12"/>
      <c r="CS362" s="12" t="s">
        <v>1077</v>
      </c>
      <c r="CT362" s="12" t="s">
        <v>1077</v>
      </c>
      <c r="CU362" s="12" t="s">
        <v>718</v>
      </c>
      <c r="CV362" s="12" t="s">
        <v>1077</v>
      </c>
      <c r="CW362" s="12"/>
      <c r="CX362" s="57"/>
    </row>
    <row r="363" spans="1:102" ht="16.5" x14ac:dyDescent="0.35">
      <c r="A363" s="56">
        <v>65</v>
      </c>
      <c r="B363" s="12" t="s">
        <v>3754</v>
      </c>
      <c r="C363" s="12">
        <v>65.900000000000006</v>
      </c>
      <c r="D363" s="12" t="s">
        <v>2244</v>
      </c>
      <c r="E363" s="12" t="s">
        <v>440</v>
      </c>
      <c r="F363" s="12">
        <v>3</v>
      </c>
      <c r="G363" s="12" t="s">
        <v>349</v>
      </c>
      <c r="H363" s="12" t="s">
        <v>2804</v>
      </c>
      <c r="I363" s="12" t="s">
        <v>1285</v>
      </c>
      <c r="J363" s="12" t="s">
        <v>556</v>
      </c>
      <c r="K363" s="12" t="s">
        <v>562</v>
      </c>
      <c r="L363" s="12" t="s">
        <v>558</v>
      </c>
      <c r="M363" s="12" t="s">
        <v>3237</v>
      </c>
      <c r="N363" s="12" t="s">
        <v>3435</v>
      </c>
      <c r="O363" s="12" t="s">
        <v>3400</v>
      </c>
      <c r="P363" s="12" t="s">
        <v>3401</v>
      </c>
      <c r="Q363" s="12">
        <v>0</v>
      </c>
      <c r="R363" s="12">
        <v>0</v>
      </c>
      <c r="S363" s="12">
        <v>0</v>
      </c>
      <c r="T363" s="12">
        <v>0</v>
      </c>
      <c r="U363" s="12">
        <v>0</v>
      </c>
      <c r="V363" s="12">
        <v>0</v>
      </c>
      <c r="W363" s="12">
        <v>1</v>
      </c>
      <c r="X363" s="12">
        <v>0</v>
      </c>
      <c r="Y363" s="12">
        <v>0</v>
      </c>
      <c r="Z363" s="12">
        <v>0</v>
      </c>
      <c r="AA363" s="12">
        <v>0</v>
      </c>
      <c r="AB363" s="12">
        <v>0</v>
      </c>
      <c r="AC363" s="12">
        <v>1</v>
      </c>
      <c r="AD363" s="12">
        <v>0</v>
      </c>
      <c r="AE363" s="12">
        <v>0</v>
      </c>
      <c r="AF363" s="12">
        <v>0</v>
      </c>
      <c r="AG363" s="12">
        <v>0</v>
      </c>
      <c r="AH363" s="12">
        <v>0</v>
      </c>
      <c r="AI363" s="12">
        <v>0</v>
      </c>
      <c r="AJ363" s="12">
        <v>0</v>
      </c>
      <c r="AK363" s="12">
        <v>0</v>
      </c>
      <c r="AL363" s="12" t="s">
        <v>607</v>
      </c>
      <c r="AM363" s="7" t="s">
        <v>668</v>
      </c>
      <c r="AN363" s="7" t="s">
        <v>705</v>
      </c>
      <c r="AO363" s="7">
        <v>2010</v>
      </c>
      <c r="AP363" s="12" t="s">
        <v>3235</v>
      </c>
      <c r="AQ363" s="12">
        <v>473</v>
      </c>
      <c r="AR363" s="12">
        <v>1</v>
      </c>
      <c r="AS363" s="12" t="s">
        <v>555</v>
      </c>
      <c r="AT363" s="7" t="s">
        <v>212</v>
      </c>
      <c r="AU363" s="12">
        <v>1</v>
      </c>
      <c r="AV363" s="12">
        <v>0</v>
      </c>
      <c r="AW363" s="12">
        <v>0</v>
      </c>
      <c r="AX363" s="12">
        <v>0</v>
      </c>
      <c r="AY363" s="7">
        <v>1</v>
      </c>
      <c r="AZ363" s="12">
        <v>0</v>
      </c>
      <c r="BA363" s="12">
        <v>0</v>
      </c>
      <c r="BB363" s="12">
        <v>0</v>
      </c>
      <c r="BC363" s="12">
        <v>1</v>
      </c>
      <c r="BD363" s="12">
        <v>0</v>
      </c>
      <c r="BE363" s="12">
        <v>0</v>
      </c>
      <c r="BF363" s="7" t="s">
        <v>766</v>
      </c>
      <c r="BG363" s="7" t="s">
        <v>936</v>
      </c>
      <c r="BH363" s="7"/>
      <c r="BI363" s="7" t="s">
        <v>2806</v>
      </c>
      <c r="BJ363" s="12" t="s">
        <v>718</v>
      </c>
      <c r="BK363" s="12" t="s">
        <v>3463</v>
      </c>
      <c r="BL363" s="12" t="s">
        <v>3464</v>
      </c>
      <c r="BM363" s="7" t="s">
        <v>787</v>
      </c>
      <c r="BN363" s="7"/>
      <c r="BO363" s="12"/>
      <c r="BP363" s="12" t="s">
        <v>3545</v>
      </c>
      <c r="BQ363" s="12">
        <v>2.4072E-2</v>
      </c>
      <c r="BR363" s="12" t="s">
        <v>3513</v>
      </c>
      <c r="BS363" s="12">
        <v>1.4159999999999999</v>
      </c>
      <c r="BT363" s="12"/>
      <c r="BU363" s="12"/>
      <c r="BV363" s="12" t="s">
        <v>1077</v>
      </c>
      <c r="BW363" s="12" t="s">
        <v>1077</v>
      </c>
      <c r="BX363" s="12" t="s">
        <v>1077</v>
      </c>
      <c r="BY363" s="12">
        <v>1.5</v>
      </c>
      <c r="BZ363" s="12"/>
      <c r="CA363" s="12" t="s">
        <v>1077</v>
      </c>
      <c r="CB363" s="12" t="s">
        <v>1077</v>
      </c>
      <c r="CC363" s="12" t="s">
        <v>1077</v>
      </c>
      <c r="CD363" s="12" t="s">
        <v>1077</v>
      </c>
      <c r="CE363" s="12" t="s">
        <v>1077</v>
      </c>
      <c r="CF363" s="12"/>
      <c r="CG363" s="12"/>
      <c r="CH363" s="12">
        <f>BQ363/BY363</f>
        <v>1.6048E-2</v>
      </c>
      <c r="CI363" s="12" t="s">
        <v>3553</v>
      </c>
      <c r="CJ363" s="12">
        <v>0.50800000000000001</v>
      </c>
      <c r="CK363" s="12" t="s">
        <v>3824</v>
      </c>
      <c r="CL363" s="12" t="s">
        <v>1077</v>
      </c>
      <c r="CM363" s="12" t="s">
        <v>1077</v>
      </c>
      <c r="CN363" s="12">
        <v>4.83</v>
      </c>
      <c r="CO363" s="12" t="s">
        <v>1043</v>
      </c>
      <c r="CP363" s="12">
        <v>1</v>
      </c>
      <c r="CQ363" s="12">
        <v>18</v>
      </c>
      <c r="CR363" s="12">
        <v>1</v>
      </c>
      <c r="CS363" s="12">
        <v>454</v>
      </c>
      <c r="CT363" s="12">
        <v>9.0969999999999995</v>
      </c>
      <c r="CU363" s="12">
        <v>1.7000000000000001E-2</v>
      </c>
      <c r="CV363" s="12">
        <f>BS363*(CU363)</f>
        <v>2.4072E-2</v>
      </c>
      <c r="CW363" s="12"/>
      <c r="CX363" s="57"/>
    </row>
    <row r="364" spans="1:102" ht="16.5" x14ac:dyDescent="0.35">
      <c r="A364" s="56">
        <v>114</v>
      </c>
      <c r="B364" s="12" t="s">
        <v>3686</v>
      </c>
      <c r="C364" s="12">
        <v>114.1</v>
      </c>
      <c r="D364" s="12" t="s">
        <v>2668</v>
      </c>
      <c r="E364" s="12" t="s">
        <v>546</v>
      </c>
      <c r="F364" s="12">
        <v>3</v>
      </c>
      <c r="G364" s="12" t="s">
        <v>212</v>
      </c>
      <c r="H364" s="12" t="s">
        <v>2804</v>
      </c>
      <c r="I364" s="12" t="s">
        <v>212</v>
      </c>
      <c r="J364" s="12" t="s">
        <v>556</v>
      </c>
      <c r="K364" s="12" t="s">
        <v>564</v>
      </c>
      <c r="L364" s="12" t="s">
        <v>558</v>
      </c>
      <c r="M364" s="12" t="s">
        <v>3237</v>
      </c>
      <c r="N364" s="12" t="s">
        <v>592</v>
      </c>
      <c r="O364" s="12" t="s">
        <v>3400</v>
      </c>
      <c r="P364" s="12" t="s">
        <v>3402</v>
      </c>
      <c r="Q364" s="12">
        <v>1</v>
      </c>
      <c r="R364" s="12">
        <v>0</v>
      </c>
      <c r="S364" s="12">
        <v>0</v>
      </c>
      <c r="T364" s="12">
        <v>0</v>
      </c>
      <c r="U364" s="12">
        <v>0</v>
      </c>
      <c r="V364" s="12">
        <v>0</v>
      </c>
      <c r="W364" s="12">
        <v>0</v>
      </c>
      <c r="X364" s="12">
        <v>0</v>
      </c>
      <c r="Y364" s="12">
        <v>0</v>
      </c>
      <c r="Z364" s="12">
        <v>0</v>
      </c>
      <c r="AA364" s="12">
        <v>0</v>
      </c>
      <c r="AB364" s="12">
        <v>0</v>
      </c>
      <c r="AC364" s="12">
        <v>0</v>
      </c>
      <c r="AD364" s="12">
        <v>0</v>
      </c>
      <c r="AE364" s="12">
        <v>0</v>
      </c>
      <c r="AF364" s="12">
        <v>0</v>
      </c>
      <c r="AG364" s="12">
        <v>0</v>
      </c>
      <c r="AH364" s="12">
        <v>0</v>
      </c>
      <c r="AI364" s="12">
        <v>0</v>
      </c>
      <c r="AJ364" s="12">
        <v>1</v>
      </c>
      <c r="AK364" s="12">
        <v>0</v>
      </c>
      <c r="AL364" s="12" t="s">
        <v>607</v>
      </c>
      <c r="AM364" s="7" t="s">
        <v>608</v>
      </c>
      <c r="AN364" s="7" t="s">
        <v>752</v>
      </c>
      <c r="AO364" s="7">
        <v>2006</v>
      </c>
      <c r="AP364" s="12" t="s">
        <v>3458</v>
      </c>
      <c r="AQ364" s="12" t="s">
        <v>1017</v>
      </c>
      <c r="AR364" s="12">
        <v>1</v>
      </c>
      <c r="AS364" s="12" t="s">
        <v>555</v>
      </c>
      <c r="AT364" s="7" t="s">
        <v>212</v>
      </c>
      <c r="AU364" s="12">
        <v>0</v>
      </c>
      <c r="AV364" s="12">
        <v>0</v>
      </c>
      <c r="AW364" s="12">
        <v>0</v>
      </c>
      <c r="AX364" s="12">
        <v>0</v>
      </c>
      <c r="AY364" s="7">
        <v>1</v>
      </c>
      <c r="AZ364" s="12">
        <v>0</v>
      </c>
      <c r="BA364" s="12">
        <v>1</v>
      </c>
      <c r="BB364" s="12">
        <v>1</v>
      </c>
      <c r="BC364" s="12">
        <v>1</v>
      </c>
      <c r="BD364" s="12">
        <v>1</v>
      </c>
      <c r="BE364" s="12">
        <v>0</v>
      </c>
      <c r="BF364" s="7" t="s">
        <v>2820</v>
      </c>
      <c r="BG364" s="7" t="s">
        <v>846</v>
      </c>
      <c r="BH364" s="7"/>
      <c r="BI364" s="7" t="s">
        <v>2818</v>
      </c>
      <c r="BJ364" s="12" t="s">
        <v>3460</v>
      </c>
      <c r="BK364" s="12" t="s">
        <v>3467</v>
      </c>
      <c r="BL364" s="12" t="s">
        <v>3464</v>
      </c>
      <c r="BM364" s="7" t="s">
        <v>787</v>
      </c>
      <c r="BN364" s="7"/>
      <c r="BO364" s="12"/>
      <c r="BP364" s="12"/>
      <c r="BQ364" s="12" t="s">
        <v>1077</v>
      </c>
      <c r="BR364" s="12" t="s">
        <v>1077</v>
      </c>
      <c r="BS364" s="12">
        <v>2E-3</v>
      </c>
      <c r="BT364" s="12"/>
      <c r="BU364" s="12"/>
      <c r="BV364" s="12" t="s">
        <v>1077</v>
      </c>
      <c r="BW364" s="12" t="s">
        <v>1077</v>
      </c>
      <c r="BX364" s="12" t="s">
        <v>1077</v>
      </c>
      <c r="BY364" s="12">
        <v>1.5</v>
      </c>
      <c r="BZ364" s="12"/>
      <c r="CA364" s="12" t="s">
        <v>1077</v>
      </c>
      <c r="CB364" s="12" t="s">
        <v>1077</v>
      </c>
      <c r="CC364" s="12" t="s">
        <v>1077</v>
      </c>
      <c r="CD364" s="12" t="s">
        <v>1077</v>
      </c>
      <c r="CE364" s="12" t="s">
        <v>1077</v>
      </c>
      <c r="CF364" s="12"/>
      <c r="CG364" s="12"/>
      <c r="CH364" s="12"/>
      <c r="CI364" s="12"/>
      <c r="CJ364" s="12">
        <v>0.14699999999999999</v>
      </c>
      <c r="CK364" s="12" t="s">
        <v>3824</v>
      </c>
      <c r="CL364" s="12" t="s">
        <v>1077</v>
      </c>
      <c r="CM364" s="12" t="s">
        <v>1077</v>
      </c>
      <c r="CN364" s="12" t="s">
        <v>1077</v>
      </c>
      <c r="CO364" s="12" t="s">
        <v>1077</v>
      </c>
      <c r="CP364" s="12">
        <v>1</v>
      </c>
      <c r="CQ364" s="12">
        <v>11</v>
      </c>
      <c r="CR364" s="12">
        <v>1</v>
      </c>
      <c r="CS364" s="12">
        <v>44988</v>
      </c>
      <c r="CT364" s="12" t="s">
        <v>1077</v>
      </c>
      <c r="CU364" s="12" t="s">
        <v>718</v>
      </c>
      <c r="CV364" s="12" t="s">
        <v>1077</v>
      </c>
      <c r="CW364" s="12"/>
      <c r="CX364" s="57"/>
    </row>
    <row r="365" spans="1:102" ht="16.5" x14ac:dyDescent="0.35">
      <c r="A365" s="56">
        <v>65</v>
      </c>
      <c r="B365" s="12" t="s">
        <v>3754</v>
      </c>
      <c r="C365" s="12">
        <v>65.8</v>
      </c>
      <c r="D365" s="12" t="s">
        <v>2292</v>
      </c>
      <c r="E365" s="12" t="s">
        <v>439</v>
      </c>
      <c r="F365" s="12">
        <v>3</v>
      </c>
      <c r="G365" s="12" t="s">
        <v>349</v>
      </c>
      <c r="H365" s="12" t="s">
        <v>2804</v>
      </c>
      <c r="I365" s="12" t="s">
        <v>1285</v>
      </c>
      <c r="J365" s="12" t="s">
        <v>556</v>
      </c>
      <c r="K365" s="12" t="s">
        <v>562</v>
      </c>
      <c r="L365" s="12" t="s">
        <v>558</v>
      </c>
      <c r="M365" s="12" t="s">
        <v>3237</v>
      </c>
      <c r="N365" s="12" t="s">
        <v>3435</v>
      </c>
      <c r="O365" s="12" t="s">
        <v>3400</v>
      </c>
      <c r="P365" s="12" t="s">
        <v>3401</v>
      </c>
      <c r="Q365" s="12">
        <v>0</v>
      </c>
      <c r="R365" s="12">
        <v>0</v>
      </c>
      <c r="S365" s="12">
        <v>0</v>
      </c>
      <c r="T365" s="12">
        <v>0</v>
      </c>
      <c r="U365" s="12">
        <v>0</v>
      </c>
      <c r="V365" s="12">
        <v>0</v>
      </c>
      <c r="W365" s="12">
        <v>1</v>
      </c>
      <c r="X365" s="12">
        <v>0</v>
      </c>
      <c r="Y365" s="12">
        <v>0</v>
      </c>
      <c r="Z365" s="12">
        <v>0</v>
      </c>
      <c r="AA365" s="12">
        <v>0</v>
      </c>
      <c r="AB365" s="12">
        <v>0</v>
      </c>
      <c r="AC365" s="12">
        <v>1</v>
      </c>
      <c r="AD365" s="12">
        <v>0</v>
      </c>
      <c r="AE365" s="12">
        <v>0</v>
      </c>
      <c r="AF365" s="12">
        <v>0</v>
      </c>
      <c r="AG365" s="12">
        <v>0</v>
      </c>
      <c r="AH365" s="12">
        <v>0</v>
      </c>
      <c r="AI365" s="12">
        <v>0</v>
      </c>
      <c r="AJ365" s="12">
        <v>0</v>
      </c>
      <c r="AK365" s="12">
        <v>0</v>
      </c>
      <c r="AL365" s="12" t="s">
        <v>607</v>
      </c>
      <c r="AM365" s="7" t="s">
        <v>668</v>
      </c>
      <c r="AN365" s="7" t="s">
        <v>705</v>
      </c>
      <c r="AO365" s="7">
        <v>2010</v>
      </c>
      <c r="AP365" s="12" t="s">
        <v>3235</v>
      </c>
      <c r="AQ365" s="12">
        <v>473</v>
      </c>
      <c r="AR365" s="12">
        <v>1</v>
      </c>
      <c r="AS365" s="12" t="s">
        <v>555</v>
      </c>
      <c r="AT365" s="7" t="s">
        <v>212</v>
      </c>
      <c r="AU365" s="12">
        <v>1</v>
      </c>
      <c r="AV365" s="12">
        <v>0</v>
      </c>
      <c r="AW365" s="12">
        <v>0</v>
      </c>
      <c r="AX365" s="12">
        <v>0</v>
      </c>
      <c r="AY365" s="7">
        <v>1</v>
      </c>
      <c r="AZ365" s="12">
        <v>0</v>
      </c>
      <c r="BA365" s="12">
        <v>0</v>
      </c>
      <c r="BB365" s="12">
        <v>0</v>
      </c>
      <c r="BC365" s="12">
        <v>1</v>
      </c>
      <c r="BD365" s="12">
        <v>0</v>
      </c>
      <c r="BE365" s="12">
        <v>0</v>
      </c>
      <c r="BF365" s="7" t="s">
        <v>772</v>
      </c>
      <c r="BG365" s="7" t="s">
        <v>2782</v>
      </c>
      <c r="BH365" s="7"/>
      <c r="BI365" s="7" t="s">
        <v>2815</v>
      </c>
      <c r="BJ365" s="12" t="s">
        <v>718</v>
      </c>
      <c r="BK365" s="12" t="s">
        <v>3463</v>
      </c>
      <c r="BL365" s="12" t="s">
        <v>3481</v>
      </c>
      <c r="BM365" s="7" t="s">
        <v>787</v>
      </c>
      <c r="BN365" s="7"/>
      <c r="BO365" s="12"/>
      <c r="BP365" s="12" t="s">
        <v>3545</v>
      </c>
      <c r="BQ365" s="12">
        <v>0.112828</v>
      </c>
      <c r="BR365" s="12" t="s">
        <v>3513</v>
      </c>
      <c r="BS365" s="12">
        <v>0.26800000000000002</v>
      </c>
      <c r="BT365" s="12"/>
      <c r="BU365" s="12"/>
      <c r="BV365" s="12" t="s">
        <v>1077</v>
      </c>
      <c r="BW365" s="12" t="s">
        <v>1077</v>
      </c>
      <c r="BX365" s="12" t="s">
        <v>1077</v>
      </c>
      <c r="BY365" s="12">
        <v>1.52</v>
      </c>
      <c r="BZ365" s="12"/>
      <c r="CA365" s="12" t="s">
        <v>1077</v>
      </c>
      <c r="CB365" s="12" t="s">
        <v>1077</v>
      </c>
      <c r="CC365" s="12" t="s">
        <v>1077</v>
      </c>
      <c r="CD365" s="12" t="s">
        <v>1077</v>
      </c>
      <c r="CE365" s="12" t="s">
        <v>1077</v>
      </c>
      <c r="CF365" s="12"/>
      <c r="CG365" s="12"/>
      <c r="CH365" s="12">
        <f>BQ365/BY365</f>
        <v>7.4228947368421047E-2</v>
      </c>
      <c r="CI365" s="12" t="s">
        <v>3553</v>
      </c>
      <c r="CJ365" s="12">
        <v>0.52200000000000002</v>
      </c>
      <c r="CK365" s="12" t="s">
        <v>3824</v>
      </c>
      <c r="CL365" s="12" t="s">
        <v>1077</v>
      </c>
      <c r="CM365" s="12" t="s">
        <v>1077</v>
      </c>
      <c r="CN365" s="12">
        <v>4.34</v>
      </c>
      <c r="CO365" s="12" t="s">
        <v>1043</v>
      </c>
      <c r="CP365" s="12">
        <v>1</v>
      </c>
      <c r="CQ365" s="12">
        <v>18</v>
      </c>
      <c r="CR365" s="12">
        <v>1</v>
      </c>
      <c r="CS365" s="12">
        <v>454</v>
      </c>
      <c r="CT365" s="12">
        <v>9.0969999999999995</v>
      </c>
      <c r="CU365" s="12">
        <v>0.42099999999999999</v>
      </c>
      <c r="CV365" s="12">
        <f>BS365*CU365</f>
        <v>0.112828</v>
      </c>
      <c r="CW365" s="12"/>
      <c r="CX365" s="57"/>
    </row>
    <row r="366" spans="1:102" ht="16.5" x14ac:dyDescent="0.35">
      <c r="A366" s="56">
        <v>65</v>
      </c>
      <c r="B366" s="12" t="s">
        <v>3754</v>
      </c>
      <c r="C366" s="12">
        <v>65.900000000000006</v>
      </c>
      <c r="D366" s="12" t="s">
        <v>2318</v>
      </c>
      <c r="E366" s="12" t="s">
        <v>440</v>
      </c>
      <c r="F366" s="12">
        <v>3</v>
      </c>
      <c r="G366" s="12" t="s">
        <v>349</v>
      </c>
      <c r="H366" s="12" t="s">
        <v>2804</v>
      </c>
      <c r="I366" s="12" t="s">
        <v>1285</v>
      </c>
      <c r="J366" s="12" t="s">
        <v>556</v>
      </c>
      <c r="K366" s="12" t="s">
        <v>562</v>
      </c>
      <c r="L366" s="12" t="s">
        <v>558</v>
      </c>
      <c r="M366" s="12" t="s">
        <v>3237</v>
      </c>
      <c r="N366" s="12" t="s">
        <v>3435</v>
      </c>
      <c r="O366" s="12" t="s">
        <v>3400</v>
      </c>
      <c r="P366" s="12" t="s">
        <v>3401</v>
      </c>
      <c r="Q366" s="12">
        <v>0</v>
      </c>
      <c r="R366" s="12">
        <v>0</v>
      </c>
      <c r="S366" s="12">
        <v>0</v>
      </c>
      <c r="T366" s="12">
        <v>0</v>
      </c>
      <c r="U366" s="12">
        <v>0</v>
      </c>
      <c r="V366" s="12">
        <v>0</v>
      </c>
      <c r="W366" s="12">
        <v>1</v>
      </c>
      <c r="X366" s="12">
        <v>0</v>
      </c>
      <c r="Y366" s="12">
        <v>0</v>
      </c>
      <c r="Z366" s="12">
        <v>0</v>
      </c>
      <c r="AA366" s="12">
        <v>0</v>
      </c>
      <c r="AB366" s="12">
        <v>0</v>
      </c>
      <c r="AC366" s="12">
        <v>1</v>
      </c>
      <c r="AD366" s="12">
        <v>0</v>
      </c>
      <c r="AE366" s="12">
        <v>0</v>
      </c>
      <c r="AF366" s="12">
        <v>0</v>
      </c>
      <c r="AG366" s="12">
        <v>0</v>
      </c>
      <c r="AH366" s="12">
        <v>0</v>
      </c>
      <c r="AI366" s="12">
        <v>0</v>
      </c>
      <c r="AJ366" s="12">
        <v>0</v>
      </c>
      <c r="AK366" s="12">
        <v>0</v>
      </c>
      <c r="AL366" s="12" t="s">
        <v>607</v>
      </c>
      <c r="AM366" s="7" t="s">
        <v>668</v>
      </c>
      <c r="AN366" s="7" t="s">
        <v>705</v>
      </c>
      <c r="AO366" s="7">
        <v>2010</v>
      </c>
      <c r="AP366" s="12" t="s">
        <v>3235</v>
      </c>
      <c r="AQ366" s="12">
        <v>473</v>
      </c>
      <c r="AR366" s="12">
        <v>1</v>
      </c>
      <c r="AS366" s="12" t="s">
        <v>555</v>
      </c>
      <c r="AT366" s="7" t="s">
        <v>212</v>
      </c>
      <c r="AU366" s="12">
        <v>1</v>
      </c>
      <c r="AV366" s="12">
        <v>0</v>
      </c>
      <c r="AW366" s="12">
        <v>0</v>
      </c>
      <c r="AX366" s="12">
        <v>0</v>
      </c>
      <c r="AY366" s="7">
        <v>1</v>
      </c>
      <c r="AZ366" s="12">
        <v>0</v>
      </c>
      <c r="BA366" s="12">
        <v>0</v>
      </c>
      <c r="BB366" s="12">
        <v>0</v>
      </c>
      <c r="BC366" s="12">
        <v>1</v>
      </c>
      <c r="BD366" s="12">
        <v>0</v>
      </c>
      <c r="BE366" s="12">
        <v>0</v>
      </c>
      <c r="BF366" s="7" t="s">
        <v>772</v>
      </c>
      <c r="BG366" s="7" t="s">
        <v>2795</v>
      </c>
      <c r="BH366" s="7"/>
      <c r="BI366" s="7" t="s">
        <v>2816</v>
      </c>
      <c r="BJ366" s="12" t="s">
        <v>718</v>
      </c>
      <c r="BK366" s="12" t="s">
        <v>3463</v>
      </c>
      <c r="BL366" s="12" t="s">
        <v>3464</v>
      </c>
      <c r="BM366" s="7" t="s">
        <v>787</v>
      </c>
      <c r="BN366" s="7"/>
      <c r="BO366" s="12"/>
      <c r="BP366" s="12" t="s">
        <v>3545</v>
      </c>
      <c r="BQ366" s="12">
        <v>0.12112499999999998</v>
      </c>
      <c r="BR366" s="12" t="s">
        <v>3513</v>
      </c>
      <c r="BS366" s="12">
        <v>0.28499999999999998</v>
      </c>
      <c r="BT366" s="12"/>
      <c r="BU366" s="12"/>
      <c r="BV366" s="12" t="s">
        <v>1077</v>
      </c>
      <c r="BW366" s="12" t="s">
        <v>1077</v>
      </c>
      <c r="BX366" s="12" t="s">
        <v>1077</v>
      </c>
      <c r="BY366" s="12">
        <v>1.52</v>
      </c>
      <c r="BZ366" s="12"/>
      <c r="CA366" s="12" t="s">
        <v>1077</v>
      </c>
      <c r="CB366" s="12" t="s">
        <v>1077</v>
      </c>
      <c r="CC366" s="12" t="s">
        <v>1077</v>
      </c>
      <c r="CD366" s="12" t="s">
        <v>1077</v>
      </c>
      <c r="CE366" s="12" t="s">
        <v>1077</v>
      </c>
      <c r="CF366" s="12"/>
      <c r="CG366" s="12"/>
      <c r="CH366" s="12">
        <f>BQ366/BY366</f>
        <v>7.9687499999999994E-2</v>
      </c>
      <c r="CI366" s="12" t="s">
        <v>3553</v>
      </c>
      <c r="CJ366" s="12">
        <v>0.50800000000000001</v>
      </c>
      <c r="CK366" s="12" t="s">
        <v>3824</v>
      </c>
      <c r="CL366" s="12" t="s">
        <v>1077</v>
      </c>
      <c r="CM366" s="12" t="s">
        <v>1077</v>
      </c>
      <c r="CN366" s="12">
        <v>4.83</v>
      </c>
      <c r="CO366" s="12" t="s">
        <v>1043</v>
      </c>
      <c r="CP366" s="12">
        <v>1</v>
      </c>
      <c r="CQ366" s="12">
        <v>18</v>
      </c>
      <c r="CR366" s="12">
        <v>1</v>
      </c>
      <c r="CS366" s="12">
        <v>454</v>
      </c>
      <c r="CT366" s="12">
        <v>9.0969999999999995</v>
      </c>
      <c r="CU366" s="12">
        <v>0.42499999999999999</v>
      </c>
      <c r="CV366" s="12">
        <f>BS366*CU366</f>
        <v>0.12112499999999998</v>
      </c>
      <c r="CW366" s="12"/>
      <c r="CX366" s="57"/>
    </row>
    <row r="367" spans="1:102" ht="16.5" x14ac:dyDescent="0.35">
      <c r="A367" s="56">
        <v>15</v>
      </c>
      <c r="B367" s="12" t="s">
        <v>3706</v>
      </c>
      <c r="C367" s="12">
        <v>15.1</v>
      </c>
      <c r="D367" s="12" t="s">
        <v>1600</v>
      </c>
      <c r="E367" s="12" t="s">
        <v>317</v>
      </c>
      <c r="F367" s="12" t="s">
        <v>3916</v>
      </c>
      <c r="G367" s="12" t="s">
        <v>349</v>
      </c>
      <c r="H367" s="12" t="s">
        <v>2804</v>
      </c>
      <c r="I367" s="12" t="s">
        <v>1285</v>
      </c>
      <c r="J367" s="12" t="s">
        <v>556</v>
      </c>
      <c r="K367" s="12" t="s">
        <v>564</v>
      </c>
      <c r="L367" s="12" t="s">
        <v>558</v>
      </c>
      <c r="M367" s="12" t="s">
        <v>3164</v>
      </c>
      <c r="N367" s="12"/>
      <c r="O367" s="12" t="s">
        <v>3400</v>
      </c>
      <c r="P367" s="12" t="s">
        <v>3403</v>
      </c>
      <c r="Q367" s="12">
        <v>1</v>
      </c>
      <c r="R367" s="12">
        <v>0</v>
      </c>
      <c r="S367" s="12">
        <v>0</v>
      </c>
      <c r="T367" s="12">
        <v>0</v>
      </c>
      <c r="U367" s="12">
        <v>0</v>
      </c>
      <c r="V367" s="12">
        <v>0</v>
      </c>
      <c r="W367" s="12">
        <v>0</v>
      </c>
      <c r="X367" s="12">
        <v>0</v>
      </c>
      <c r="Y367" s="12">
        <v>0</v>
      </c>
      <c r="Z367" s="12">
        <v>0</v>
      </c>
      <c r="AA367" s="12">
        <v>0</v>
      </c>
      <c r="AB367" s="12">
        <v>1</v>
      </c>
      <c r="AC367" s="12">
        <v>0</v>
      </c>
      <c r="AD367" s="12">
        <v>0</v>
      </c>
      <c r="AE367" s="12">
        <v>0</v>
      </c>
      <c r="AF367" s="12">
        <v>0</v>
      </c>
      <c r="AG367" s="12">
        <v>0</v>
      </c>
      <c r="AH367" s="12">
        <v>0</v>
      </c>
      <c r="AI367" s="12">
        <v>0</v>
      </c>
      <c r="AJ367" s="12">
        <v>0</v>
      </c>
      <c r="AK367" s="12">
        <v>0</v>
      </c>
      <c r="AL367" s="12" t="s">
        <v>3448</v>
      </c>
      <c r="AM367" s="7" t="s">
        <v>608</v>
      </c>
      <c r="AN367" s="7" t="s">
        <v>636</v>
      </c>
      <c r="AO367" s="7">
        <v>2000</v>
      </c>
      <c r="AP367" s="12" t="s">
        <v>3458</v>
      </c>
      <c r="AQ367" s="12">
        <v>397</v>
      </c>
      <c r="AR367" s="12">
        <v>1</v>
      </c>
      <c r="AS367" s="12" t="s">
        <v>555</v>
      </c>
      <c r="AT367" s="7" t="s">
        <v>349</v>
      </c>
      <c r="AU367" s="12">
        <v>0</v>
      </c>
      <c r="AV367" s="12">
        <v>0</v>
      </c>
      <c r="AW367" s="12">
        <v>0</v>
      </c>
      <c r="AX367" s="12">
        <v>0</v>
      </c>
      <c r="AY367" s="7">
        <v>0</v>
      </c>
      <c r="AZ367" s="12">
        <v>0</v>
      </c>
      <c r="BA367" s="12">
        <v>1</v>
      </c>
      <c r="BB367" s="12">
        <v>1</v>
      </c>
      <c r="BC367" s="12">
        <v>0</v>
      </c>
      <c r="BD367" s="12">
        <v>0</v>
      </c>
      <c r="BE367" s="12">
        <v>0</v>
      </c>
      <c r="BF367" s="7" t="s">
        <v>3259</v>
      </c>
      <c r="BG367" s="7" t="s">
        <v>804</v>
      </c>
      <c r="BH367" s="7">
        <v>1</v>
      </c>
      <c r="BI367" s="12" t="s">
        <v>3253</v>
      </c>
      <c r="BJ367" s="12" t="s">
        <v>3460</v>
      </c>
      <c r="BK367" s="12" t="s">
        <v>3472</v>
      </c>
      <c r="BL367" s="12" t="s">
        <v>3474</v>
      </c>
      <c r="BM367" s="7" t="s">
        <v>787</v>
      </c>
      <c r="BN367" s="7"/>
      <c r="BO367" s="12" t="s">
        <v>1208</v>
      </c>
      <c r="BP367" s="12" t="s">
        <v>1262</v>
      </c>
      <c r="BQ367" s="12"/>
      <c r="BR367" s="12" t="s">
        <v>1077</v>
      </c>
      <c r="BS367" s="12">
        <v>0.50519999999999998</v>
      </c>
      <c r="BT367" s="12"/>
      <c r="BU367" s="12">
        <f>EXP(BS367)</f>
        <v>1.6573169507068628</v>
      </c>
      <c r="BV367" s="12" t="s">
        <v>3416</v>
      </c>
      <c r="BW367" s="12" t="s">
        <v>1077</v>
      </c>
      <c r="BX367" s="12" t="s">
        <v>1077</v>
      </c>
      <c r="BY367" s="12">
        <v>1.58</v>
      </c>
      <c r="BZ367" s="12"/>
      <c r="CA367" s="12" t="s">
        <v>1077</v>
      </c>
      <c r="CB367" s="12" t="s">
        <v>1077</v>
      </c>
      <c r="CC367" s="12" t="s">
        <v>1077</v>
      </c>
      <c r="CD367" s="12" t="s">
        <v>1077</v>
      </c>
      <c r="CE367" s="12" t="s">
        <v>1077</v>
      </c>
      <c r="CF367" s="12"/>
      <c r="CG367" s="12"/>
      <c r="CH367" s="12"/>
      <c r="CI367" s="12"/>
      <c r="CJ367" s="12">
        <v>0.46800000000000003</v>
      </c>
      <c r="CK367" s="12" t="s">
        <v>3828</v>
      </c>
      <c r="CL367" s="12" t="s">
        <v>1077</v>
      </c>
      <c r="CM367" s="12" t="s">
        <v>1077</v>
      </c>
      <c r="CN367" s="12" t="s">
        <v>1077</v>
      </c>
      <c r="CO367" s="12" t="s">
        <v>1077</v>
      </c>
      <c r="CP367" s="12"/>
      <c r="CQ367" s="12"/>
      <c r="CR367" s="12"/>
      <c r="CS367" s="12" t="s">
        <v>1077</v>
      </c>
      <c r="CT367" s="12" t="s">
        <v>1077</v>
      </c>
      <c r="CU367" s="12">
        <v>4.8716605552645363E-2</v>
      </c>
      <c r="CV367" s="12"/>
      <c r="CW367" s="12"/>
      <c r="CX367" s="57"/>
    </row>
    <row r="368" spans="1:102" ht="16.5" x14ac:dyDescent="0.35">
      <c r="A368" s="56">
        <v>15</v>
      </c>
      <c r="B368" s="12" t="s">
        <v>3706</v>
      </c>
      <c r="C368" s="12">
        <v>15.9</v>
      </c>
      <c r="D368" s="12" t="s">
        <v>1513</v>
      </c>
      <c r="E368" s="12" t="s">
        <v>316</v>
      </c>
      <c r="F368" s="12" t="s">
        <v>3916</v>
      </c>
      <c r="G368" s="12" t="s">
        <v>349</v>
      </c>
      <c r="H368" s="12" t="s">
        <v>2804</v>
      </c>
      <c r="I368" s="12" t="s">
        <v>1285</v>
      </c>
      <c r="J368" s="12" t="s">
        <v>556</v>
      </c>
      <c r="K368" s="12" t="s">
        <v>564</v>
      </c>
      <c r="L368" s="12" t="s">
        <v>558</v>
      </c>
      <c r="M368" s="12" t="s">
        <v>3164</v>
      </c>
      <c r="N368" s="12"/>
      <c r="O368" s="12" t="s">
        <v>3400</v>
      </c>
      <c r="P368" s="12" t="s">
        <v>3403</v>
      </c>
      <c r="Q368" s="12">
        <v>1</v>
      </c>
      <c r="R368" s="12">
        <v>0</v>
      </c>
      <c r="S368" s="12">
        <v>0</v>
      </c>
      <c r="T368" s="12">
        <v>0</v>
      </c>
      <c r="U368" s="12">
        <v>0</v>
      </c>
      <c r="V368" s="12">
        <v>0</v>
      </c>
      <c r="W368" s="12">
        <v>0</v>
      </c>
      <c r="X368" s="12">
        <v>0</v>
      </c>
      <c r="Y368" s="12">
        <v>0</v>
      </c>
      <c r="Z368" s="12">
        <v>0</v>
      </c>
      <c r="AA368" s="12">
        <v>0</v>
      </c>
      <c r="AB368" s="12">
        <v>1</v>
      </c>
      <c r="AC368" s="12">
        <v>0</v>
      </c>
      <c r="AD368" s="12">
        <v>0</v>
      </c>
      <c r="AE368" s="12">
        <v>0</v>
      </c>
      <c r="AF368" s="12">
        <v>0</v>
      </c>
      <c r="AG368" s="12">
        <v>0</v>
      </c>
      <c r="AH368" s="12">
        <v>0</v>
      </c>
      <c r="AI368" s="12">
        <v>0</v>
      </c>
      <c r="AJ368" s="12">
        <v>0</v>
      </c>
      <c r="AK368" s="12">
        <v>0</v>
      </c>
      <c r="AL368" s="12" t="s">
        <v>3448</v>
      </c>
      <c r="AM368" s="7" t="s">
        <v>608</v>
      </c>
      <c r="AN368" s="7" t="s">
        <v>635</v>
      </c>
      <c r="AO368" s="7">
        <v>2000</v>
      </c>
      <c r="AP368" s="12" t="s">
        <v>3458</v>
      </c>
      <c r="AQ368" s="12">
        <v>593</v>
      </c>
      <c r="AR368" s="12">
        <v>1</v>
      </c>
      <c r="AS368" s="12" t="s">
        <v>555</v>
      </c>
      <c r="AT368" s="7" t="s">
        <v>349</v>
      </c>
      <c r="AU368" s="12">
        <v>0</v>
      </c>
      <c r="AV368" s="12">
        <v>0</v>
      </c>
      <c r="AW368" s="12">
        <v>0</v>
      </c>
      <c r="AX368" s="12">
        <v>0</v>
      </c>
      <c r="AY368" s="7">
        <v>0</v>
      </c>
      <c r="AZ368" s="12">
        <v>0</v>
      </c>
      <c r="BA368" s="12">
        <v>1</v>
      </c>
      <c r="BB368" s="12">
        <v>1</v>
      </c>
      <c r="BC368" s="12">
        <v>0</v>
      </c>
      <c r="BD368" s="12">
        <v>0</v>
      </c>
      <c r="BE368" s="12">
        <v>0</v>
      </c>
      <c r="BF368" s="7" t="s">
        <v>2820</v>
      </c>
      <c r="BG368" s="7" t="s">
        <v>815</v>
      </c>
      <c r="BH368" s="7">
        <v>1</v>
      </c>
      <c r="BI368" s="12" t="s">
        <v>3257</v>
      </c>
      <c r="BJ368" s="12" t="s">
        <v>3460</v>
      </c>
      <c r="BK368" s="12" t="s">
        <v>3472</v>
      </c>
      <c r="BL368" s="12" t="s">
        <v>3474</v>
      </c>
      <c r="BM368" s="7" t="s">
        <v>787</v>
      </c>
      <c r="BN368" s="7"/>
      <c r="BO368" s="12" t="s">
        <v>1208</v>
      </c>
      <c r="BP368" s="12" t="s">
        <v>1262</v>
      </c>
      <c r="BQ368" s="12"/>
      <c r="BR368" s="12" t="s">
        <v>1077</v>
      </c>
      <c r="BS368" s="12">
        <v>0.29549999999999998</v>
      </c>
      <c r="BT368" s="12"/>
      <c r="BU368" s="12">
        <f>EXP(BS368)</f>
        <v>1.3437980897844</v>
      </c>
      <c r="BV368" s="12" t="s">
        <v>3416</v>
      </c>
      <c r="BW368" s="12" t="s">
        <v>1077</v>
      </c>
      <c r="BX368" s="12" t="s">
        <v>1077</v>
      </c>
      <c r="BY368" s="12">
        <v>1.59</v>
      </c>
      <c r="BZ368" s="12"/>
      <c r="CA368" s="12" t="s">
        <v>1077</v>
      </c>
      <c r="CB368" s="12" t="s">
        <v>1077</v>
      </c>
      <c r="CC368" s="12" t="s">
        <v>1077</v>
      </c>
      <c r="CD368" s="12" t="s">
        <v>1077</v>
      </c>
      <c r="CE368" s="12" t="s">
        <v>1077</v>
      </c>
      <c r="CF368" s="12"/>
      <c r="CG368" s="12"/>
      <c r="CH368" s="12"/>
      <c r="CI368" s="12"/>
      <c r="CJ368" s="12">
        <v>0.52600000000000002</v>
      </c>
      <c r="CK368" s="12" t="s">
        <v>3828</v>
      </c>
      <c r="CL368" s="12" t="s">
        <v>1077</v>
      </c>
      <c r="CM368" s="12" t="s">
        <v>1077</v>
      </c>
      <c r="CN368" s="12" t="s">
        <v>1077</v>
      </c>
      <c r="CO368" s="12" t="s">
        <v>1077</v>
      </c>
      <c r="CP368" s="12"/>
      <c r="CQ368" s="12"/>
      <c r="CR368" s="12"/>
      <c r="CS368" s="12" t="s">
        <v>1077</v>
      </c>
      <c r="CT368" s="12" t="s">
        <v>1077</v>
      </c>
      <c r="CU368" s="12">
        <v>7.8051335777894179E-2</v>
      </c>
      <c r="CV368" s="12"/>
      <c r="CW368" s="12"/>
      <c r="CX368" s="57"/>
    </row>
    <row r="369" spans="1:102" ht="16.5" x14ac:dyDescent="0.35">
      <c r="A369" s="56">
        <v>31</v>
      </c>
      <c r="B369" s="12" t="s">
        <v>3722</v>
      </c>
      <c r="C369" s="12">
        <v>31.2</v>
      </c>
      <c r="D369" s="12" t="s">
        <v>1840</v>
      </c>
      <c r="E369" s="12" t="s">
        <v>348</v>
      </c>
      <c r="F369" s="12" t="s">
        <v>3916</v>
      </c>
      <c r="G369" s="12" t="s">
        <v>212</v>
      </c>
      <c r="H369" s="12" t="s">
        <v>2804</v>
      </c>
      <c r="I369" s="12" t="s">
        <v>212</v>
      </c>
      <c r="J369" s="12" t="s">
        <v>1222</v>
      </c>
      <c r="K369" s="12" t="s">
        <v>1177</v>
      </c>
      <c r="L369" s="12" t="s">
        <v>173</v>
      </c>
      <c r="M369" s="12" t="s">
        <v>3164</v>
      </c>
      <c r="N369" s="12"/>
      <c r="O369" s="12" t="s">
        <v>3400</v>
      </c>
      <c r="P369" s="12" t="s">
        <v>3402</v>
      </c>
      <c r="Q369" s="12">
        <v>0</v>
      </c>
      <c r="R369" s="12">
        <v>0</v>
      </c>
      <c r="S369" s="12">
        <v>1</v>
      </c>
      <c r="T369" s="12">
        <v>0</v>
      </c>
      <c r="U369" s="12">
        <v>0</v>
      </c>
      <c r="V369" s="12">
        <v>0</v>
      </c>
      <c r="W369" s="12">
        <v>0</v>
      </c>
      <c r="X369" s="12">
        <v>0</v>
      </c>
      <c r="Y369" s="12">
        <v>0</v>
      </c>
      <c r="Z369" s="12">
        <v>0</v>
      </c>
      <c r="AA369" s="12">
        <v>0</v>
      </c>
      <c r="AB369" s="12">
        <v>1</v>
      </c>
      <c r="AC369" s="12">
        <v>0</v>
      </c>
      <c r="AD369" s="12">
        <v>0</v>
      </c>
      <c r="AE369" s="12">
        <v>0</v>
      </c>
      <c r="AF369" s="12">
        <v>0</v>
      </c>
      <c r="AG369" s="12">
        <v>0</v>
      </c>
      <c r="AH369" s="12">
        <v>0</v>
      </c>
      <c r="AI369" s="12">
        <v>0</v>
      </c>
      <c r="AJ369" s="12">
        <v>0</v>
      </c>
      <c r="AK369" s="12">
        <v>0</v>
      </c>
      <c r="AL369" s="12" t="s">
        <v>3450</v>
      </c>
      <c r="AM369" s="7" t="s">
        <v>608</v>
      </c>
      <c r="AN369" s="7" t="s">
        <v>618</v>
      </c>
      <c r="AO369" s="7">
        <v>1999</v>
      </c>
      <c r="AP369" s="12" t="s">
        <v>3458</v>
      </c>
      <c r="AQ369" s="12">
        <v>10475</v>
      </c>
      <c r="AR369" s="12">
        <v>1</v>
      </c>
      <c r="AS369" s="12" t="s">
        <v>555</v>
      </c>
      <c r="AT369" s="7" t="s">
        <v>212</v>
      </c>
      <c r="AU369" s="12">
        <v>0</v>
      </c>
      <c r="AV369" s="12">
        <v>0</v>
      </c>
      <c r="AW369" s="12">
        <v>0</v>
      </c>
      <c r="AX369" s="12">
        <v>0</v>
      </c>
      <c r="AY369" s="7">
        <v>0</v>
      </c>
      <c r="AZ369" s="12">
        <v>0</v>
      </c>
      <c r="BA369" s="12">
        <v>0</v>
      </c>
      <c r="BB369" s="12">
        <v>0</v>
      </c>
      <c r="BC369" s="12">
        <v>0</v>
      </c>
      <c r="BD369" s="12">
        <v>0</v>
      </c>
      <c r="BE369" s="12">
        <v>0</v>
      </c>
      <c r="BF369" s="7" t="s">
        <v>2820</v>
      </c>
      <c r="BG369" s="7" t="s">
        <v>785</v>
      </c>
      <c r="BH369" s="7"/>
      <c r="BI369" s="12" t="s">
        <v>2818</v>
      </c>
      <c r="BJ369" s="12" t="s">
        <v>3460</v>
      </c>
      <c r="BK369" s="12" t="s">
        <v>1044</v>
      </c>
      <c r="BL369" s="12" t="s">
        <v>3480</v>
      </c>
      <c r="BM369" s="7" t="s">
        <v>3492</v>
      </c>
      <c r="BN369" s="7" t="s">
        <v>1174</v>
      </c>
      <c r="BO369" s="12"/>
      <c r="BP369" s="12" t="s">
        <v>3541</v>
      </c>
      <c r="BQ369" s="12">
        <v>0.24</v>
      </c>
      <c r="BR369" s="12" t="s">
        <v>1252</v>
      </c>
      <c r="BS369" s="12">
        <v>0.2198</v>
      </c>
      <c r="BT369" s="12">
        <f>EXP(BS369)</f>
        <v>1.2458275401611365</v>
      </c>
      <c r="BU369" s="12"/>
      <c r="BV369" s="12" t="s">
        <v>3415</v>
      </c>
      <c r="BW369" s="12" t="s">
        <v>1077</v>
      </c>
      <c r="BX369" s="12" t="s">
        <v>1077</v>
      </c>
      <c r="BY369" s="12">
        <v>1.6</v>
      </c>
      <c r="BZ369" s="12"/>
      <c r="CA369" s="12" t="s">
        <v>1077</v>
      </c>
      <c r="CB369" s="12" t="s">
        <v>1077</v>
      </c>
      <c r="CC369" s="12" t="s">
        <v>1077</v>
      </c>
      <c r="CD369" s="12" t="s">
        <v>1077</v>
      </c>
      <c r="CE369" s="12" t="s">
        <v>1077</v>
      </c>
      <c r="CF369" s="12"/>
      <c r="CG369" s="12"/>
      <c r="CH369" s="12">
        <f>BQ369/BY369</f>
        <v>0.15</v>
      </c>
      <c r="CI369" s="12" t="s">
        <v>3553</v>
      </c>
      <c r="CJ369" s="12">
        <v>0.47499999999999998</v>
      </c>
      <c r="CK369" s="12" t="s">
        <v>3827</v>
      </c>
      <c r="CL369" s="12">
        <v>-7211.2</v>
      </c>
      <c r="CM369" s="12" t="s">
        <v>1077</v>
      </c>
      <c r="CN369" s="12" t="s">
        <v>1077</v>
      </c>
      <c r="CO369" s="12" t="s">
        <v>1077</v>
      </c>
      <c r="CP369" s="12">
        <v>5</v>
      </c>
      <c r="CQ369" s="12">
        <v>43</v>
      </c>
      <c r="CR369" s="12">
        <v>1</v>
      </c>
      <c r="CS369" s="12">
        <v>10259</v>
      </c>
      <c r="CT369" s="12" t="s">
        <v>1077</v>
      </c>
      <c r="CU369" s="12" t="s">
        <v>1077</v>
      </c>
      <c r="CV369" s="12" t="s">
        <v>1077</v>
      </c>
      <c r="CW369" s="12"/>
      <c r="CX369" s="57"/>
    </row>
    <row r="370" spans="1:102" ht="16.5" x14ac:dyDescent="0.35">
      <c r="A370" s="56">
        <v>31</v>
      </c>
      <c r="B370" s="12" t="s">
        <v>3722</v>
      </c>
      <c r="C370" s="12">
        <v>31.2</v>
      </c>
      <c r="D370" s="12" t="s">
        <v>1843</v>
      </c>
      <c r="E370" s="12" t="s">
        <v>348</v>
      </c>
      <c r="F370" s="12" t="s">
        <v>3916</v>
      </c>
      <c r="G370" s="12" t="s">
        <v>212</v>
      </c>
      <c r="H370" s="12" t="s">
        <v>2804</v>
      </c>
      <c r="I370" s="12" t="s">
        <v>212</v>
      </c>
      <c r="J370" s="12" t="s">
        <v>1222</v>
      </c>
      <c r="K370" s="12" t="s">
        <v>1177</v>
      </c>
      <c r="L370" s="12" t="s">
        <v>173</v>
      </c>
      <c r="M370" s="12" t="s">
        <v>3164</v>
      </c>
      <c r="N370" s="12"/>
      <c r="O370" s="12" t="s">
        <v>3400</v>
      </c>
      <c r="P370" s="12" t="s">
        <v>3402</v>
      </c>
      <c r="Q370" s="12">
        <v>0</v>
      </c>
      <c r="R370" s="12">
        <v>0</v>
      </c>
      <c r="S370" s="12">
        <v>1</v>
      </c>
      <c r="T370" s="12">
        <v>0</v>
      </c>
      <c r="U370" s="12">
        <v>0</v>
      </c>
      <c r="V370" s="12">
        <v>0</v>
      </c>
      <c r="W370" s="12">
        <v>0</v>
      </c>
      <c r="X370" s="12">
        <v>0</v>
      </c>
      <c r="Y370" s="12">
        <v>0</v>
      </c>
      <c r="Z370" s="12">
        <v>0</v>
      </c>
      <c r="AA370" s="12">
        <v>0</v>
      </c>
      <c r="AB370" s="12">
        <v>1</v>
      </c>
      <c r="AC370" s="12">
        <v>0</v>
      </c>
      <c r="AD370" s="12">
        <v>0</v>
      </c>
      <c r="AE370" s="12">
        <v>0</v>
      </c>
      <c r="AF370" s="12">
        <v>0</v>
      </c>
      <c r="AG370" s="12">
        <v>0</v>
      </c>
      <c r="AH370" s="12">
        <v>0</v>
      </c>
      <c r="AI370" s="12">
        <v>0</v>
      </c>
      <c r="AJ370" s="12">
        <v>0</v>
      </c>
      <c r="AK370" s="12">
        <v>0</v>
      </c>
      <c r="AL370" s="12" t="s">
        <v>3450</v>
      </c>
      <c r="AM370" s="7" t="s">
        <v>608</v>
      </c>
      <c r="AN370" s="7" t="s">
        <v>618</v>
      </c>
      <c r="AO370" s="7">
        <v>1999</v>
      </c>
      <c r="AP370" s="12" t="s">
        <v>3458</v>
      </c>
      <c r="AQ370" s="12">
        <v>10475</v>
      </c>
      <c r="AR370" s="12">
        <v>1</v>
      </c>
      <c r="AS370" s="12" t="s">
        <v>555</v>
      </c>
      <c r="AT370" s="7" t="s">
        <v>212</v>
      </c>
      <c r="AU370" s="12">
        <v>0</v>
      </c>
      <c r="AV370" s="12">
        <v>0</v>
      </c>
      <c r="AW370" s="12">
        <v>0</v>
      </c>
      <c r="AX370" s="12">
        <v>0</v>
      </c>
      <c r="AY370" s="7">
        <v>0</v>
      </c>
      <c r="AZ370" s="12">
        <v>0</v>
      </c>
      <c r="BA370" s="12">
        <v>0</v>
      </c>
      <c r="BB370" s="12">
        <v>0</v>
      </c>
      <c r="BC370" s="12">
        <v>0</v>
      </c>
      <c r="BD370" s="12">
        <v>0</v>
      </c>
      <c r="BE370" s="12">
        <v>0</v>
      </c>
      <c r="BF370" s="7" t="s">
        <v>772</v>
      </c>
      <c r="BG370" s="7" t="s">
        <v>2733</v>
      </c>
      <c r="BH370" s="7"/>
      <c r="BI370" s="12" t="s">
        <v>2814</v>
      </c>
      <c r="BJ370" s="12" t="s">
        <v>3459</v>
      </c>
      <c r="BK370" s="12" t="s">
        <v>1044</v>
      </c>
      <c r="BL370" s="12" t="s">
        <v>3480</v>
      </c>
      <c r="BM370" s="7" t="s">
        <v>3492</v>
      </c>
      <c r="BN370" s="7" t="s">
        <v>1174</v>
      </c>
      <c r="BO370" s="12"/>
      <c r="BP370" s="12" t="s">
        <v>3541</v>
      </c>
      <c r="BQ370" s="12">
        <v>0.3</v>
      </c>
      <c r="BR370" s="12" t="s">
        <v>1252</v>
      </c>
      <c r="BS370" s="12">
        <v>0.26200000000000001</v>
      </c>
      <c r="BT370" s="12">
        <f>EXP(BS370)</f>
        <v>1.2995265424293818</v>
      </c>
      <c r="BU370" s="12"/>
      <c r="BV370" s="12" t="s">
        <v>3415</v>
      </c>
      <c r="BW370" s="12" t="s">
        <v>1077</v>
      </c>
      <c r="BX370" s="12" t="s">
        <v>1077</v>
      </c>
      <c r="BY370" s="12">
        <v>1.6</v>
      </c>
      <c r="BZ370" s="12"/>
      <c r="CA370" s="12" t="s">
        <v>1077</v>
      </c>
      <c r="CB370" s="12" t="s">
        <v>1077</v>
      </c>
      <c r="CC370" s="12" t="s">
        <v>1077</v>
      </c>
      <c r="CD370" s="12" t="s">
        <v>1077</v>
      </c>
      <c r="CE370" s="12" t="s">
        <v>1077</v>
      </c>
      <c r="CF370" s="12"/>
      <c r="CG370" s="12"/>
      <c r="CH370" s="12">
        <f>BQ370/BY370</f>
        <v>0.18749999999999997</v>
      </c>
      <c r="CI370" s="12" t="s">
        <v>3553</v>
      </c>
      <c r="CJ370" s="12">
        <v>0.47499999999999998</v>
      </c>
      <c r="CK370" s="12" t="s">
        <v>3827</v>
      </c>
      <c r="CL370" s="12">
        <v>-7211.2</v>
      </c>
      <c r="CM370" s="12" t="s">
        <v>1077</v>
      </c>
      <c r="CN370" s="12" t="s">
        <v>1077</v>
      </c>
      <c r="CO370" s="12" t="s">
        <v>1077</v>
      </c>
      <c r="CP370" s="12">
        <v>5</v>
      </c>
      <c r="CQ370" s="12">
        <v>43</v>
      </c>
      <c r="CR370" s="12">
        <v>1</v>
      </c>
      <c r="CS370" s="12">
        <v>10259</v>
      </c>
      <c r="CT370" s="12" t="s">
        <v>1077</v>
      </c>
      <c r="CU370" s="12" t="s">
        <v>1077</v>
      </c>
      <c r="CV370" s="12" t="s">
        <v>1077</v>
      </c>
      <c r="CW370" s="12"/>
      <c r="CX370" s="57"/>
    </row>
    <row r="371" spans="1:102" x14ac:dyDescent="0.35">
      <c r="A371" s="56">
        <v>124</v>
      </c>
      <c r="B371" s="12" t="s">
        <v>3145</v>
      </c>
      <c r="C371" s="12">
        <v>124.13</v>
      </c>
      <c r="D371" s="12" t="s">
        <v>2871</v>
      </c>
      <c r="E371" s="12" t="s">
        <v>3352</v>
      </c>
      <c r="F371" s="12" t="s">
        <v>3916</v>
      </c>
      <c r="G371" s="12" t="s">
        <v>349</v>
      </c>
      <c r="H371" s="12" t="s">
        <v>2804</v>
      </c>
      <c r="I371" s="12" t="s">
        <v>1285</v>
      </c>
      <c r="J371" s="12" t="s">
        <v>1222</v>
      </c>
      <c r="K371" s="12"/>
      <c r="L371" s="12" t="s">
        <v>567</v>
      </c>
      <c r="M371" s="12" t="s">
        <v>3164</v>
      </c>
      <c r="N371" s="12"/>
      <c r="O371" s="12" t="s">
        <v>3400</v>
      </c>
      <c r="P371" s="12" t="s">
        <v>3404</v>
      </c>
      <c r="Q371" s="12">
        <v>1</v>
      </c>
      <c r="R371" s="12">
        <v>0</v>
      </c>
      <c r="S371" s="12">
        <v>0</v>
      </c>
      <c r="T371" s="12">
        <v>0</v>
      </c>
      <c r="U371" s="12">
        <v>0</v>
      </c>
      <c r="V371" s="12">
        <v>0</v>
      </c>
      <c r="W371" s="12">
        <v>0</v>
      </c>
      <c r="X371" s="12">
        <v>0</v>
      </c>
      <c r="Y371" s="12">
        <v>0</v>
      </c>
      <c r="Z371" s="12">
        <v>0</v>
      </c>
      <c r="AA371" s="12">
        <v>0</v>
      </c>
      <c r="AB371" s="12">
        <v>0</v>
      </c>
      <c r="AC371" s="12">
        <v>0</v>
      </c>
      <c r="AD371" s="12">
        <v>0</v>
      </c>
      <c r="AE371" s="12">
        <v>0</v>
      </c>
      <c r="AF371" s="12">
        <v>0</v>
      </c>
      <c r="AG371" s="12">
        <v>0</v>
      </c>
      <c r="AH371" s="12">
        <v>0</v>
      </c>
      <c r="AI371" s="12">
        <v>0</v>
      </c>
      <c r="AJ371" s="12">
        <v>0</v>
      </c>
      <c r="AK371" s="12">
        <v>0</v>
      </c>
      <c r="AL371" s="12" t="s">
        <v>3451</v>
      </c>
      <c r="AM371" s="12" t="s">
        <v>3081</v>
      </c>
      <c r="AN371" s="12" t="s">
        <v>3086</v>
      </c>
      <c r="AO371" s="12">
        <v>2009</v>
      </c>
      <c r="AP371" s="12" t="s">
        <v>3458</v>
      </c>
      <c r="AQ371" s="12">
        <v>272</v>
      </c>
      <c r="AR371" s="12">
        <v>1</v>
      </c>
      <c r="AS371" s="12" t="s">
        <v>555</v>
      </c>
      <c r="AT371" s="12" t="s">
        <v>349</v>
      </c>
      <c r="AU371" s="12">
        <v>0</v>
      </c>
      <c r="AV371" s="12">
        <v>0</v>
      </c>
      <c r="AW371" s="12">
        <v>0</v>
      </c>
      <c r="AX371" s="12">
        <v>0</v>
      </c>
      <c r="AY371" s="7">
        <v>1</v>
      </c>
      <c r="AZ371" s="12">
        <v>1</v>
      </c>
      <c r="BA371" s="12">
        <v>1</v>
      </c>
      <c r="BB371" s="12">
        <v>1</v>
      </c>
      <c r="BC371" s="12">
        <v>0</v>
      </c>
      <c r="BD371" s="12">
        <v>1</v>
      </c>
      <c r="BE371" s="12">
        <v>0</v>
      </c>
      <c r="BF371" s="12" t="s">
        <v>2820</v>
      </c>
      <c r="BG371" s="12" t="s">
        <v>829</v>
      </c>
      <c r="BH371" s="12"/>
      <c r="BI371" s="12" t="s">
        <v>2818</v>
      </c>
      <c r="BJ371" s="12" t="s">
        <v>3460</v>
      </c>
      <c r="BK371" s="12" t="s">
        <v>776</v>
      </c>
      <c r="BL371" s="12" t="s">
        <v>3471</v>
      </c>
      <c r="BM371" s="12" t="s">
        <v>3493</v>
      </c>
      <c r="BN371" s="7" t="s">
        <v>775</v>
      </c>
      <c r="BO371" s="12" t="s">
        <v>558</v>
      </c>
      <c r="BP371" s="12" t="s">
        <v>1160</v>
      </c>
      <c r="BQ371" s="12"/>
      <c r="BR371" s="12"/>
      <c r="BS371" s="12">
        <v>0.128</v>
      </c>
      <c r="BT371" s="12">
        <f>EXP(BS371)</f>
        <v>1.1365530026970603</v>
      </c>
      <c r="BU371" s="12"/>
      <c r="BV371" s="12" t="s">
        <v>3415</v>
      </c>
      <c r="BW371" s="12"/>
      <c r="BX371" s="12"/>
      <c r="BY371" s="12">
        <v>1.6</v>
      </c>
      <c r="BZ371" s="12"/>
      <c r="CA371" s="12"/>
      <c r="CB371" s="12"/>
      <c r="CC371" s="12"/>
      <c r="CD371" s="12"/>
      <c r="CE371" s="12">
        <v>0.21299999999999999</v>
      </c>
      <c r="CF371" s="12"/>
      <c r="CG371" s="12"/>
      <c r="CH371" s="12"/>
      <c r="CI371" s="12"/>
      <c r="CJ371" s="12" t="s">
        <v>718</v>
      </c>
      <c r="CK371" s="12">
        <v>0</v>
      </c>
      <c r="CL371" s="12"/>
      <c r="CM371" s="12"/>
      <c r="CN371" s="12"/>
      <c r="CO371" s="12"/>
      <c r="CP371" s="12"/>
      <c r="CQ371" s="12"/>
      <c r="CR371" s="12"/>
      <c r="CS371" s="12"/>
      <c r="CT371" s="12"/>
      <c r="CU371" s="12"/>
      <c r="CV371" s="12"/>
      <c r="CW371" s="12"/>
      <c r="CX371" s="57"/>
    </row>
    <row r="372" spans="1:102" x14ac:dyDescent="0.35">
      <c r="A372" s="56">
        <v>4</v>
      </c>
      <c r="B372" s="12" t="s">
        <v>3227</v>
      </c>
      <c r="C372" s="12">
        <v>4.0999999999999996</v>
      </c>
      <c r="D372" s="12" t="s">
        <v>4062</v>
      </c>
      <c r="E372" s="12" t="s">
        <v>3225</v>
      </c>
      <c r="F372" s="12" t="s">
        <v>3916</v>
      </c>
      <c r="G372" s="12" t="s">
        <v>212</v>
      </c>
      <c r="H372" s="12" t="s">
        <v>2804</v>
      </c>
      <c r="I372" s="12" t="s">
        <v>212</v>
      </c>
      <c r="J372" s="12" t="s">
        <v>1222</v>
      </c>
      <c r="K372" s="12" t="s">
        <v>564</v>
      </c>
      <c r="L372" s="12" t="s">
        <v>567</v>
      </c>
      <c r="M372" s="12" t="s">
        <v>3164</v>
      </c>
      <c r="N372" s="12"/>
      <c r="O372" s="12" t="s">
        <v>3400</v>
      </c>
      <c r="P372" s="12" t="s">
        <v>3402</v>
      </c>
      <c r="Q372" s="12">
        <v>1</v>
      </c>
      <c r="R372" s="12">
        <v>0</v>
      </c>
      <c r="S372" s="12">
        <v>0</v>
      </c>
      <c r="T372" s="12">
        <v>0</v>
      </c>
      <c r="U372" s="12">
        <v>0</v>
      </c>
      <c r="V372" s="12">
        <v>0</v>
      </c>
      <c r="W372" s="12">
        <v>0</v>
      </c>
      <c r="X372" s="12">
        <v>0</v>
      </c>
      <c r="Y372" s="12">
        <v>0</v>
      </c>
      <c r="Z372" s="12">
        <v>0</v>
      </c>
      <c r="AA372" s="12">
        <v>0</v>
      </c>
      <c r="AB372" s="12">
        <v>1</v>
      </c>
      <c r="AC372" s="12">
        <v>0</v>
      </c>
      <c r="AD372" s="12">
        <v>0</v>
      </c>
      <c r="AE372" s="12">
        <v>0</v>
      </c>
      <c r="AF372" s="12">
        <v>0</v>
      </c>
      <c r="AG372" s="12">
        <v>0</v>
      </c>
      <c r="AH372" s="12">
        <v>0</v>
      </c>
      <c r="AI372" s="12">
        <v>0</v>
      </c>
      <c r="AJ372" s="12">
        <v>0</v>
      </c>
      <c r="AK372" s="12">
        <v>0</v>
      </c>
      <c r="AL372" s="12" t="s">
        <v>3448</v>
      </c>
      <c r="AM372" s="12" t="s">
        <v>608</v>
      </c>
      <c r="AN372" s="12" t="s">
        <v>615</v>
      </c>
      <c r="AO372" s="12">
        <v>2000</v>
      </c>
      <c r="AP372" s="12" t="s">
        <v>3458</v>
      </c>
      <c r="AQ372" s="12">
        <v>1878</v>
      </c>
      <c r="AR372" s="12">
        <v>1</v>
      </c>
      <c r="AS372" s="12" t="s">
        <v>555</v>
      </c>
      <c r="AT372" s="12" t="s">
        <v>212</v>
      </c>
      <c r="AU372" s="12">
        <v>0</v>
      </c>
      <c r="AV372" s="12">
        <v>1</v>
      </c>
      <c r="AW372" s="12">
        <v>1</v>
      </c>
      <c r="AX372" s="12">
        <v>0</v>
      </c>
      <c r="AY372" s="7">
        <v>0</v>
      </c>
      <c r="AZ372" s="12">
        <v>0</v>
      </c>
      <c r="BA372" s="12">
        <v>1</v>
      </c>
      <c r="BB372" s="12">
        <v>1</v>
      </c>
      <c r="BC372" s="12">
        <v>0</v>
      </c>
      <c r="BD372" s="12">
        <v>0</v>
      </c>
      <c r="BE372" s="12">
        <v>0</v>
      </c>
      <c r="BF372" s="12" t="s">
        <v>772</v>
      </c>
      <c r="BG372" s="12" t="s">
        <v>3226</v>
      </c>
      <c r="BH372" s="12"/>
      <c r="BI372" s="12" t="s">
        <v>2814</v>
      </c>
      <c r="BJ372" s="12" t="s">
        <v>3460</v>
      </c>
      <c r="BK372" s="12" t="s">
        <v>1044</v>
      </c>
      <c r="BL372" s="12" t="s">
        <v>3480</v>
      </c>
      <c r="BM372" s="12" t="s">
        <v>3493</v>
      </c>
      <c r="BN372" s="7" t="s">
        <v>1174</v>
      </c>
      <c r="BO372" s="12"/>
      <c r="BP372" s="12" t="s">
        <v>1160</v>
      </c>
      <c r="BQ372" s="12"/>
      <c r="BR372" s="12"/>
      <c r="BS372" s="12">
        <v>2.4180000000000001</v>
      </c>
      <c r="BT372" s="12">
        <f>EXP(Table2[[#This Row],[b_mag_LOR]])</f>
        <v>11.223390072983729</v>
      </c>
      <c r="BU372" s="12"/>
      <c r="BV372" s="12" t="s">
        <v>3415</v>
      </c>
      <c r="BW372" s="12"/>
      <c r="BX372" s="12"/>
      <c r="BY372" s="12">
        <v>1.6</v>
      </c>
      <c r="BZ372" s="12"/>
      <c r="CA372" s="12"/>
      <c r="CB372" s="12"/>
      <c r="CC372" s="12"/>
      <c r="CD372" s="12"/>
      <c r="CE372" s="12"/>
      <c r="CF372" s="12"/>
      <c r="CG372" s="12"/>
      <c r="CH372" s="12"/>
      <c r="CI372" s="12"/>
      <c r="CJ372" s="12" t="s">
        <v>718</v>
      </c>
      <c r="CK372" s="12">
        <v>0</v>
      </c>
      <c r="CL372" s="12"/>
      <c r="CM372" s="12"/>
      <c r="CN372" s="12"/>
      <c r="CO372" s="12"/>
      <c r="CP372" s="12">
        <v>6</v>
      </c>
      <c r="CQ372" s="12">
        <v>14</v>
      </c>
      <c r="CR372" s="12">
        <v>6</v>
      </c>
      <c r="CS372" s="12">
        <v>1788</v>
      </c>
      <c r="CT372" s="12"/>
      <c r="CU372" s="12"/>
      <c r="CV372" s="12"/>
      <c r="CW372" s="12"/>
      <c r="CX372" s="57"/>
    </row>
    <row r="373" spans="1:102" ht="16.5" x14ac:dyDescent="0.35">
      <c r="A373" s="56">
        <v>7</v>
      </c>
      <c r="B373" s="12" t="s">
        <v>3698</v>
      </c>
      <c r="C373" s="12">
        <v>7.3</v>
      </c>
      <c r="D373" s="12" t="s">
        <v>1385</v>
      </c>
      <c r="E373" s="12" t="s">
        <v>3411</v>
      </c>
      <c r="F373" s="12">
        <v>7</v>
      </c>
      <c r="G373" s="12" t="s">
        <v>349</v>
      </c>
      <c r="H373" s="12" t="s">
        <v>2804</v>
      </c>
      <c r="I373" s="12" t="s">
        <v>1285</v>
      </c>
      <c r="J373" s="12" t="s">
        <v>1222</v>
      </c>
      <c r="K373" s="12" t="s">
        <v>561</v>
      </c>
      <c r="L373" s="12" t="s">
        <v>1118</v>
      </c>
      <c r="M373" s="12" t="s">
        <v>3164</v>
      </c>
      <c r="N373" s="12"/>
      <c r="O373" s="12" t="s">
        <v>3400</v>
      </c>
      <c r="P373" s="12" t="s">
        <v>3402</v>
      </c>
      <c r="Q373" s="12">
        <v>1</v>
      </c>
      <c r="R373" s="12">
        <v>0</v>
      </c>
      <c r="S373" s="12">
        <v>0</v>
      </c>
      <c r="T373" s="12">
        <v>0</v>
      </c>
      <c r="U373" s="12">
        <v>0</v>
      </c>
      <c r="V373" s="12">
        <v>0</v>
      </c>
      <c r="W373" s="12">
        <v>0</v>
      </c>
      <c r="X373" s="12">
        <v>0</v>
      </c>
      <c r="Y373" s="12">
        <v>0</v>
      </c>
      <c r="Z373" s="12">
        <v>1</v>
      </c>
      <c r="AA373" s="12">
        <v>0</v>
      </c>
      <c r="AB373" s="12">
        <v>1</v>
      </c>
      <c r="AC373" s="12">
        <v>0</v>
      </c>
      <c r="AD373" s="12">
        <v>0</v>
      </c>
      <c r="AE373" s="12">
        <v>1</v>
      </c>
      <c r="AF373" s="12">
        <v>0</v>
      </c>
      <c r="AG373" s="12">
        <v>0</v>
      </c>
      <c r="AH373" s="12">
        <v>0</v>
      </c>
      <c r="AI373" s="12">
        <v>0</v>
      </c>
      <c r="AJ373" s="12">
        <v>0</v>
      </c>
      <c r="AK373" s="12" t="s">
        <v>622</v>
      </c>
      <c r="AL373" s="12" t="s">
        <v>3448</v>
      </c>
      <c r="AM373" s="7" t="s">
        <v>608</v>
      </c>
      <c r="AN373" s="7" t="s">
        <v>621</v>
      </c>
      <c r="AO373" s="7" t="s">
        <v>623</v>
      </c>
      <c r="AP373" s="12" t="s">
        <v>691</v>
      </c>
      <c r="AQ373" s="12">
        <v>2127</v>
      </c>
      <c r="AR373" s="12">
        <v>1</v>
      </c>
      <c r="AS373" s="12" t="s">
        <v>555</v>
      </c>
      <c r="AT373" s="7" t="s">
        <v>212</v>
      </c>
      <c r="AU373" s="12">
        <v>1</v>
      </c>
      <c r="AV373" s="12">
        <v>1</v>
      </c>
      <c r="AW373" s="12">
        <v>0</v>
      </c>
      <c r="AX373" s="12">
        <v>0</v>
      </c>
      <c r="AY373" s="7">
        <v>1</v>
      </c>
      <c r="AZ373" s="12">
        <v>0</v>
      </c>
      <c r="BA373" s="12">
        <v>1</v>
      </c>
      <c r="BB373" s="12">
        <v>1</v>
      </c>
      <c r="BC373" s="12">
        <v>1</v>
      </c>
      <c r="BD373" s="12">
        <v>1</v>
      </c>
      <c r="BE373" s="12">
        <v>0</v>
      </c>
      <c r="BF373" s="7" t="s">
        <v>766</v>
      </c>
      <c r="BG373" s="7" t="s">
        <v>778</v>
      </c>
      <c r="BH373" s="7"/>
      <c r="BI373" s="7" t="s">
        <v>2807</v>
      </c>
      <c r="BJ373" s="12" t="s">
        <v>3460</v>
      </c>
      <c r="BK373" s="12" t="s">
        <v>1044</v>
      </c>
      <c r="BL373" s="12" t="s">
        <v>3480</v>
      </c>
      <c r="BM373" s="7" t="s">
        <v>3485</v>
      </c>
      <c r="BN373" s="7" t="s">
        <v>775</v>
      </c>
      <c r="BO373" s="12"/>
      <c r="BP373" s="12" t="s">
        <v>3995</v>
      </c>
      <c r="BQ373" s="12">
        <f>CV373</f>
        <v>0.13568100000000002</v>
      </c>
      <c r="BR373" s="12" t="s">
        <v>3529</v>
      </c>
      <c r="BS373" s="12">
        <v>3.5000000000000003E-2</v>
      </c>
      <c r="BT373" s="12">
        <f>EXP(BS373)</f>
        <v>1.0356197087996233</v>
      </c>
      <c r="BU373" s="12"/>
      <c r="BV373" s="12" t="s">
        <v>3415</v>
      </c>
      <c r="BW373" s="12"/>
      <c r="BX373" s="12"/>
      <c r="BY373" s="12">
        <v>1.601</v>
      </c>
      <c r="BZ373" s="12"/>
      <c r="CA373" s="12" t="s">
        <v>1077</v>
      </c>
      <c r="CB373" s="12" t="s">
        <v>1077</v>
      </c>
      <c r="CC373" s="12" t="s">
        <v>1077</v>
      </c>
      <c r="CD373" s="12" t="s">
        <v>1077</v>
      </c>
      <c r="CE373" s="12" t="s">
        <v>1077</v>
      </c>
      <c r="CF373" s="12"/>
      <c r="CG373" s="12"/>
      <c r="CH373" s="12">
        <f>BQ373/BY373</f>
        <v>8.4747657713928809E-2</v>
      </c>
      <c r="CI373" s="12" t="s">
        <v>3553</v>
      </c>
      <c r="CJ373" s="12">
        <v>0.34300000000000003</v>
      </c>
      <c r="CK373" s="12" t="s">
        <v>3834</v>
      </c>
      <c r="CL373" s="12" t="s">
        <v>1077</v>
      </c>
      <c r="CM373" s="12" t="s">
        <v>1077</v>
      </c>
      <c r="CN373" s="12">
        <v>-3457.86</v>
      </c>
      <c r="CO373" s="12" t="s">
        <v>3419</v>
      </c>
      <c r="CP373" s="12"/>
      <c r="CQ373" s="12"/>
      <c r="CR373" s="12"/>
      <c r="CS373" s="12" t="s">
        <v>1077</v>
      </c>
      <c r="CT373" s="12">
        <v>0.09</v>
      </c>
      <c r="CU373" s="12">
        <v>4.26</v>
      </c>
      <c r="CV373" s="12">
        <f>BS373*CU373*(1-CT373)</f>
        <v>0.13568100000000002</v>
      </c>
      <c r="CW373" s="12"/>
      <c r="CX373" s="57"/>
    </row>
    <row r="374" spans="1:102" ht="16.5" x14ac:dyDescent="0.35">
      <c r="A374" s="56">
        <v>7</v>
      </c>
      <c r="B374" s="12" t="s">
        <v>3698</v>
      </c>
      <c r="C374" s="12">
        <v>7.3</v>
      </c>
      <c r="D374" s="12" t="s">
        <v>1386</v>
      </c>
      <c r="E374" s="12" t="s">
        <v>3411</v>
      </c>
      <c r="F374" s="12">
        <v>7</v>
      </c>
      <c r="G374" s="12" t="s">
        <v>349</v>
      </c>
      <c r="H374" s="12" t="s">
        <v>2804</v>
      </c>
      <c r="I374" s="12" t="s">
        <v>1285</v>
      </c>
      <c r="J374" s="12" t="s">
        <v>1222</v>
      </c>
      <c r="K374" s="12" t="s">
        <v>561</v>
      </c>
      <c r="L374" s="12" t="s">
        <v>1118</v>
      </c>
      <c r="M374" s="12" t="s">
        <v>3164</v>
      </c>
      <c r="N374" s="12"/>
      <c r="O374" s="12" t="s">
        <v>3400</v>
      </c>
      <c r="P374" s="12" t="s">
        <v>3402</v>
      </c>
      <c r="Q374" s="12">
        <v>1</v>
      </c>
      <c r="R374" s="12">
        <v>0</v>
      </c>
      <c r="S374" s="12">
        <v>0</v>
      </c>
      <c r="T374" s="12">
        <v>0</v>
      </c>
      <c r="U374" s="12">
        <v>0</v>
      </c>
      <c r="V374" s="12">
        <v>0</v>
      </c>
      <c r="W374" s="12">
        <v>0</v>
      </c>
      <c r="X374" s="12">
        <v>0</v>
      </c>
      <c r="Y374" s="12">
        <v>0</v>
      </c>
      <c r="Z374" s="12">
        <v>1</v>
      </c>
      <c r="AA374" s="12">
        <v>0</v>
      </c>
      <c r="AB374" s="12">
        <v>1</v>
      </c>
      <c r="AC374" s="12">
        <v>0</v>
      </c>
      <c r="AD374" s="12">
        <v>0</v>
      </c>
      <c r="AE374" s="12">
        <v>1</v>
      </c>
      <c r="AF374" s="12">
        <v>0</v>
      </c>
      <c r="AG374" s="12">
        <v>0</v>
      </c>
      <c r="AH374" s="12">
        <v>0</v>
      </c>
      <c r="AI374" s="12">
        <v>0</v>
      </c>
      <c r="AJ374" s="12">
        <v>0</v>
      </c>
      <c r="AK374" s="12" t="s">
        <v>622</v>
      </c>
      <c r="AL374" s="12" t="s">
        <v>3448</v>
      </c>
      <c r="AM374" s="7" t="s">
        <v>608</v>
      </c>
      <c r="AN374" s="7" t="s">
        <v>621</v>
      </c>
      <c r="AO374" s="7" t="s">
        <v>623</v>
      </c>
      <c r="AP374" s="12" t="s">
        <v>691</v>
      </c>
      <c r="AQ374" s="12">
        <v>2127</v>
      </c>
      <c r="AR374" s="12">
        <v>1</v>
      </c>
      <c r="AS374" s="12" t="s">
        <v>555</v>
      </c>
      <c r="AT374" s="7" t="s">
        <v>212</v>
      </c>
      <c r="AU374" s="12">
        <v>1</v>
      </c>
      <c r="AV374" s="12">
        <v>1</v>
      </c>
      <c r="AW374" s="12">
        <v>0</v>
      </c>
      <c r="AX374" s="12">
        <v>0</v>
      </c>
      <c r="AY374" s="7">
        <v>1</v>
      </c>
      <c r="AZ374" s="12">
        <v>0</v>
      </c>
      <c r="BA374" s="12">
        <v>1</v>
      </c>
      <c r="BB374" s="12">
        <v>1</v>
      </c>
      <c r="BC374" s="12">
        <v>1</v>
      </c>
      <c r="BD374" s="12">
        <v>1</v>
      </c>
      <c r="BE374" s="12">
        <v>0</v>
      </c>
      <c r="BF374" s="7" t="s">
        <v>766</v>
      </c>
      <c r="BG374" s="7" t="s">
        <v>778</v>
      </c>
      <c r="BH374" s="7"/>
      <c r="BI374" s="7" t="s">
        <v>2807</v>
      </c>
      <c r="BJ374" s="12" t="s">
        <v>3460</v>
      </c>
      <c r="BK374" s="12" t="s">
        <v>1044</v>
      </c>
      <c r="BL374" s="12" t="s">
        <v>3480</v>
      </c>
      <c r="BM374" s="7" t="s">
        <v>3485</v>
      </c>
      <c r="BN374" s="7" t="s">
        <v>775</v>
      </c>
      <c r="BO374" s="12"/>
      <c r="BP374" s="12" t="s">
        <v>3995</v>
      </c>
      <c r="BQ374" s="12">
        <f>CV374</f>
        <v>0.12950399999999998</v>
      </c>
      <c r="BR374" s="12" t="s">
        <v>3529</v>
      </c>
      <c r="BS374" s="12">
        <v>3.2000000000000001E-2</v>
      </c>
      <c r="BT374" s="12">
        <f>EXP(BS374)</f>
        <v>1.0325175053051183</v>
      </c>
      <c r="BU374" s="12"/>
      <c r="BV374" s="12" t="s">
        <v>3415</v>
      </c>
      <c r="BW374" s="12"/>
      <c r="BX374" s="12"/>
      <c r="BY374" s="12">
        <v>1.617</v>
      </c>
      <c r="BZ374" s="12"/>
      <c r="CA374" s="12" t="s">
        <v>1077</v>
      </c>
      <c r="CB374" s="12" t="s">
        <v>1077</v>
      </c>
      <c r="CC374" s="12" t="s">
        <v>1077</v>
      </c>
      <c r="CD374" s="12" t="s">
        <v>1077</v>
      </c>
      <c r="CE374" s="12" t="s">
        <v>1077</v>
      </c>
      <c r="CF374" s="12"/>
      <c r="CG374" s="12"/>
      <c r="CH374" s="12">
        <f>BQ374/BY374</f>
        <v>8.0089053803339499E-2</v>
      </c>
      <c r="CI374" s="12" t="s">
        <v>3553</v>
      </c>
      <c r="CJ374" s="12">
        <v>0.34300000000000003</v>
      </c>
      <c r="CK374" s="12" t="s">
        <v>3834</v>
      </c>
      <c r="CL374" s="12" t="s">
        <v>1077</v>
      </c>
      <c r="CM374" s="12" t="s">
        <v>1077</v>
      </c>
      <c r="CN374" s="12">
        <v>-3457.86</v>
      </c>
      <c r="CO374" s="12" t="s">
        <v>3419</v>
      </c>
      <c r="CP374" s="12"/>
      <c r="CQ374" s="12"/>
      <c r="CR374" s="12"/>
      <c r="CS374" s="12" t="s">
        <v>1077</v>
      </c>
      <c r="CT374" s="12">
        <v>0.05</v>
      </c>
      <c r="CU374" s="12">
        <v>4.26</v>
      </c>
      <c r="CV374" s="12">
        <f>BS374*CU374*(1-CT374)</f>
        <v>0.12950399999999998</v>
      </c>
      <c r="CW374" s="12"/>
      <c r="CX374" s="57"/>
    </row>
    <row r="375" spans="1:102" ht="16.5" x14ac:dyDescent="0.35">
      <c r="A375" s="56">
        <v>127</v>
      </c>
      <c r="B375" s="12" t="s">
        <v>3148</v>
      </c>
      <c r="C375" s="12">
        <v>127.5</v>
      </c>
      <c r="D375" s="12" t="s">
        <v>2893</v>
      </c>
      <c r="E375" s="12" t="s">
        <v>3362</v>
      </c>
      <c r="F375" s="12">
        <v>3</v>
      </c>
      <c r="G375" s="12" t="s">
        <v>212</v>
      </c>
      <c r="H375" s="12" t="s">
        <v>2804</v>
      </c>
      <c r="I375" s="12" t="s">
        <v>212</v>
      </c>
      <c r="J375" s="12" t="s">
        <v>556</v>
      </c>
      <c r="K375" s="12"/>
      <c r="L375" s="12" t="s">
        <v>581</v>
      </c>
      <c r="M375" s="12" t="s">
        <v>3164</v>
      </c>
      <c r="N375" s="12" t="s">
        <v>764</v>
      </c>
      <c r="O375" s="12" t="s">
        <v>3400</v>
      </c>
      <c r="P375" s="12" t="s">
        <v>3402</v>
      </c>
      <c r="Q375" s="12">
        <v>1</v>
      </c>
      <c r="R375" s="12">
        <v>0</v>
      </c>
      <c r="S375" s="12">
        <v>0</v>
      </c>
      <c r="T375" s="12">
        <v>0</v>
      </c>
      <c r="U375" s="12">
        <v>0</v>
      </c>
      <c r="V375" s="12">
        <v>0</v>
      </c>
      <c r="W375" s="12">
        <v>0</v>
      </c>
      <c r="X375" s="12">
        <v>0</v>
      </c>
      <c r="Y375" s="12">
        <v>0</v>
      </c>
      <c r="Z375" s="12">
        <v>0</v>
      </c>
      <c r="AA375" s="12">
        <v>0</v>
      </c>
      <c r="AB375" s="12">
        <v>0</v>
      </c>
      <c r="AC375" s="12">
        <v>0</v>
      </c>
      <c r="AD375" s="12">
        <v>0</v>
      </c>
      <c r="AE375" s="12">
        <v>0</v>
      </c>
      <c r="AF375" s="12">
        <v>0</v>
      </c>
      <c r="AG375" s="12">
        <v>0</v>
      </c>
      <c r="AH375" s="12">
        <v>0</v>
      </c>
      <c r="AI375" s="12">
        <v>0</v>
      </c>
      <c r="AJ375" s="12">
        <v>1</v>
      </c>
      <c r="AK375" s="12">
        <v>0</v>
      </c>
      <c r="AL375" s="12" t="s">
        <v>723</v>
      </c>
      <c r="AM375" s="12" t="s">
        <v>3088</v>
      </c>
      <c r="AN375" s="12" t="s">
        <v>3089</v>
      </c>
      <c r="AO375" s="12">
        <v>2012</v>
      </c>
      <c r="AP375" s="12" t="s">
        <v>3235</v>
      </c>
      <c r="AQ375" s="12">
        <v>816</v>
      </c>
      <c r="AR375" s="12">
        <v>1</v>
      </c>
      <c r="AS375" s="12" t="s">
        <v>555</v>
      </c>
      <c r="AT375" s="12" t="s">
        <v>212</v>
      </c>
      <c r="AU375" s="12">
        <v>0</v>
      </c>
      <c r="AV375" s="12">
        <v>1</v>
      </c>
      <c r="AW375" s="12">
        <v>0</v>
      </c>
      <c r="AX375" s="12">
        <v>0</v>
      </c>
      <c r="AY375" s="7">
        <v>0</v>
      </c>
      <c r="AZ375" s="12">
        <v>0</v>
      </c>
      <c r="BA375" s="12">
        <v>0</v>
      </c>
      <c r="BB375" s="12">
        <v>0</v>
      </c>
      <c r="BC375" s="12">
        <v>0</v>
      </c>
      <c r="BD375" s="12">
        <v>0</v>
      </c>
      <c r="BE375" s="12">
        <v>0</v>
      </c>
      <c r="BF375" s="12" t="s">
        <v>772</v>
      </c>
      <c r="BG375" s="12" t="s">
        <v>3364</v>
      </c>
      <c r="BH375" s="12"/>
      <c r="BI375" s="12" t="s">
        <v>2814</v>
      </c>
      <c r="BJ375" s="12" t="s">
        <v>3460</v>
      </c>
      <c r="BK375" s="12" t="s">
        <v>3463</v>
      </c>
      <c r="BL375" s="12" t="s">
        <v>3481</v>
      </c>
      <c r="BM375" s="12" t="s">
        <v>787</v>
      </c>
      <c r="BN375" s="7"/>
      <c r="BO375" s="12"/>
      <c r="BP375" s="12" t="s">
        <v>3106</v>
      </c>
      <c r="BQ375" s="12"/>
      <c r="BR375" s="12"/>
      <c r="BS375" s="12">
        <v>8.6999999999999994E-2</v>
      </c>
      <c r="BT375" s="12"/>
      <c r="BU375" s="12"/>
      <c r="BV375" s="12"/>
      <c r="BW375" s="12"/>
      <c r="BX375" s="12"/>
      <c r="BY375" s="12">
        <v>1.6220000000000001</v>
      </c>
      <c r="BZ375" s="12"/>
      <c r="CA375" s="12"/>
      <c r="CB375" s="12"/>
      <c r="CC375" s="12"/>
      <c r="CD375" s="12"/>
      <c r="CE375" s="12"/>
      <c r="CF375" s="12"/>
      <c r="CG375" s="12"/>
      <c r="CH375" s="12"/>
      <c r="CI375" s="12"/>
      <c r="CJ375" s="12">
        <v>0.29899999999999999</v>
      </c>
      <c r="CK375" s="12" t="s">
        <v>3824</v>
      </c>
      <c r="CL375" s="12"/>
      <c r="CM375" s="12"/>
      <c r="CN375" s="12"/>
      <c r="CO375" s="12"/>
      <c r="CP375" s="12">
        <v>1</v>
      </c>
      <c r="CQ375" s="12">
        <v>3</v>
      </c>
      <c r="CR375" s="12">
        <v>1</v>
      </c>
      <c r="CS375" s="12">
        <f>AQ375-(CP375*CQ375)-CR375</f>
        <v>812</v>
      </c>
      <c r="CT375" s="12"/>
      <c r="CU375" s="12"/>
      <c r="CV375" s="12"/>
      <c r="CW375" s="12"/>
      <c r="CX375" s="57"/>
    </row>
    <row r="376" spans="1:102" ht="16.5" x14ac:dyDescent="0.35">
      <c r="A376" s="56">
        <v>65</v>
      </c>
      <c r="B376" s="12" t="s">
        <v>3754</v>
      </c>
      <c r="C376" s="12">
        <v>65.3</v>
      </c>
      <c r="D376" s="12" t="s">
        <v>2251</v>
      </c>
      <c r="E376" s="12" t="s">
        <v>432</v>
      </c>
      <c r="F376" s="12">
        <v>3</v>
      </c>
      <c r="G376" s="12" t="s">
        <v>212</v>
      </c>
      <c r="H376" s="12" t="s">
        <v>2804</v>
      </c>
      <c r="I376" s="12" t="s">
        <v>212</v>
      </c>
      <c r="J376" s="12" t="s">
        <v>556</v>
      </c>
      <c r="K376" s="12" t="s">
        <v>562</v>
      </c>
      <c r="L376" s="12" t="s">
        <v>558</v>
      </c>
      <c r="M376" s="12" t="s">
        <v>3237</v>
      </c>
      <c r="N376" s="12" t="s">
        <v>3435</v>
      </c>
      <c r="O376" s="12" t="s">
        <v>3400</v>
      </c>
      <c r="P376" s="12" t="s">
        <v>3401</v>
      </c>
      <c r="Q376" s="12">
        <v>0</v>
      </c>
      <c r="R376" s="12">
        <v>0</v>
      </c>
      <c r="S376" s="12">
        <v>0</v>
      </c>
      <c r="T376" s="12">
        <v>0</v>
      </c>
      <c r="U376" s="12">
        <v>0</v>
      </c>
      <c r="V376" s="12">
        <v>0</v>
      </c>
      <c r="W376" s="12">
        <v>1</v>
      </c>
      <c r="X376" s="12">
        <v>0</v>
      </c>
      <c r="Y376" s="12">
        <v>0</v>
      </c>
      <c r="Z376" s="12">
        <v>0</v>
      </c>
      <c r="AA376" s="12">
        <v>0</v>
      </c>
      <c r="AB376" s="12">
        <v>0</v>
      </c>
      <c r="AC376" s="12">
        <v>1</v>
      </c>
      <c r="AD376" s="12">
        <v>0</v>
      </c>
      <c r="AE376" s="12">
        <v>0</v>
      </c>
      <c r="AF376" s="12">
        <v>0</v>
      </c>
      <c r="AG376" s="12">
        <v>0</v>
      </c>
      <c r="AH376" s="12">
        <v>0</v>
      </c>
      <c r="AI376" s="12">
        <v>0</v>
      </c>
      <c r="AJ376" s="12">
        <v>0</v>
      </c>
      <c r="AK376" s="12">
        <v>0</v>
      </c>
      <c r="AL376" s="12" t="s">
        <v>607</v>
      </c>
      <c r="AM376" s="7" t="s">
        <v>668</v>
      </c>
      <c r="AN376" s="7" t="s">
        <v>628</v>
      </c>
      <c r="AO376" s="7">
        <v>2010</v>
      </c>
      <c r="AP376" s="12" t="s">
        <v>3235</v>
      </c>
      <c r="AQ376" s="12">
        <v>473</v>
      </c>
      <c r="AR376" s="12">
        <v>1</v>
      </c>
      <c r="AS376" s="12" t="s">
        <v>555</v>
      </c>
      <c r="AT376" s="7" t="s">
        <v>212</v>
      </c>
      <c r="AU376" s="12">
        <v>1</v>
      </c>
      <c r="AV376" s="12">
        <v>0</v>
      </c>
      <c r="AW376" s="12">
        <v>0</v>
      </c>
      <c r="AX376" s="12">
        <v>0</v>
      </c>
      <c r="AY376" s="7">
        <v>1</v>
      </c>
      <c r="AZ376" s="12">
        <v>0</v>
      </c>
      <c r="BA376" s="12">
        <v>0</v>
      </c>
      <c r="BB376" s="12">
        <v>0</v>
      </c>
      <c r="BC376" s="12">
        <v>1</v>
      </c>
      <c r="BD376" s="12">
        <v>0</v>
      </c>
      <c r="BE376" s="12">
        <v>0</v>
      </c>
      <c r="BF376" s="7" t="s">
        <v>766</v>
      </c>
      <c r="BG376" s="7" t="s">
        <v>935</v>
      </c>
      <c r="BH376" s="7"/>
      <c r="BI376" s="7" t="s">
        <v>2807</v>
      </c>
      <c r="BJ376" s="12" t="s">
        <v>718</v>
      </c>
      <c r="BK376" s="12" t="s">
        <v>3463</v>
      </c>
      <c r="BL376" s="12" t="s">
        <v>3481</v>
      </c>
      <c r="BM376" s="7" t="s">
        <v>787</v>
      </c>
      <c r="BN376" s="7"/>
      <c r="BO376" s="12"/>
      <c r="BP376" s="12" t="s">
        <v>3542</v>
      </c>
      <c r="BQ376" s="12">
        <v>7.8048000000000006E-2</v>
      </c>
      <c r="BR376" s="12" t="s">
        <v>3513</v>
      </c>
      <c r="BS376" s="12">
        <v>1.0840000000000001</v>
      </c>
      <c r="BT376" s="12"/>
      <c r="BU376" s="12"/>
      <c r="BV376" s="12" t="s">
        <v>1077</v>
      </c>
      <c r="BW376" s="12" t="s">
        <v>1077</v>
      </c>
      <c r="BX376" s="12" t="s">
        <v>1077</v>
      </c>
      <c r="BY376" s="12">
        <v>1.65</v>
      </c>
      <c r="BZ376" s="12"/>
      <c r="CA376" s="12" t="s">
        <v>1077</v>
      </c>
      <c r="CB376" s="12" t="s">
        <v>1077</v>
      </c>
      <c r="CC376" s="12" t="s">
        <v>1077</v>
      </c>
      <c r="CD376" s="12" t="s">
        <v>1077</v>
      </c>
      <c r="CE376" s="12">
        <v>0.1</v>
      </c>
      <c r="CF376" s="12"/>
      <c r="CG376" s="12"/>
      <c r="CH376" s="12">
        <f>BQ376/BY376</f>
        <v>4.7301818181818188E-2</v>
      </c>
      <c r="CI376" s="12" t="s">
        <v>3553</v>
      </c>
      <c r="CJ376" s="12">
        <v>0.379</v>
      </c>
      <c r="CK376" s="12" t="s">
        <v>3824</v>
      </c>
      <c r="CL376" s="12" t="s">
        <v>1077</v>
      </c>
      <c r="CM376" s="12" t="s">
        <v>1077</v>
      </c>
      <c r="CN376" s="12">
        <v>2.63</v>
      </c>
      <c r="CO376" s="12" t="s">
        <v>1043</v>
      </c>
      <c r="CP376" s="12">
        <v>1</v>
      </c>
      <c r="CQ376" s="12">
        <v>18</v>
      </c>
      <c r="CR376" s="12">
        <v>1</v>
      </c>
      <c r="CS376" s="12">
        <v>454</v>
      </c>
      <c r="CT376" s="12">
        <v>9.3689999999999998</v>
      </c>
      <c r="CU376" s="12">
        <v>7.1999999999999995E-2</v>
      </c>
      <c r="CV376" s="12">
        <f>BS376*(CU376)</f>
        <v>7.8048000000000006E-2</v>
      </c>
      <c r="CW376" s="12"/>
      <c r="CX376" s="57"/>
    </row>
    <row r="377" spans="1:102" x14ac:dyDescent="0.35">
      <c r="A377" s="56">
        <v>25</v>
      </c>
      <c r="B377" s="12" t="s">
        <v>3716</v>
      </c>
      <c r="C377" s="12">
        <v>25.4</v>
      </c>
      <c r="D377" s="12" t="s">
        <v>1807</v>
      </c>
      <c r="E377" s="12" t="s">
        <v>338</v>
      </c>
      <c r="F377" s="12">
        <v>3</v>
      </c>
      <c r="G377" s="12" t="s">
        <v>212</v>
      </c>
      <c r="H377" s="12" t="s">
        <v>2804</v>
      </c>
      <c r="I377" s="12" t="s">
        <v>349</v>
      </c>
      <c r="J377" s="12" t="s">
        <v>1158</v>
      </c>
      <c r="K377" s="12" t="s">
        <v>564</v>
      </c>
      <c r="L377" s="12" t="s">
        <v>581</v>
      </c>
      <c r="M377" s="12" t="s">
        <v>3237</v>
      </c>
      <c r="N377" s="12" t="s">
        <v>3437</v>
      </c>
      <c r="O377" s="12" t="s">
        <v>3400</v>
      </c>
      <c r="P377" s="12" t="s">
        <v>3403</v>
      </c>
      <c r="Q377" s="12">
        <v>0</v>
      </c>
      <c r="R377" s="12">
        <v>0</v>
      </c>
      <c r="S377" s="12">
        <v>0</v>
      </c>
      <c r="T377" s="12">
        <v>0</v>
      </c>
      <c r="U377" s="12">
        <v>0</v>
      </c>
      <c r="V377" s="12">
        <v>0</v>
      </c>
      <c r="W377" s="12">
        <v>1</v>
      </c>
      <c r="X377" s="12">
        <v>0</v>
      </c>
      <c r="Y377" s="12">
        <v>0</v>
      </c>
      <c r="Z377" s="12">
        <v>0</v>
      </c>
      <c r="AA377" s="12">
        <v>0</v>
      </c>
      <c r="AB377" s="12">
        <v>1</v>
      </c>
      <c r="AC377" s="12">
        <v>0</v>
      </c>
      <c r="AD377" s="12">
        <v>0</v>
      </c>
      <c r="AE377" s="12">
        <v>0</v>
      </c>
      <c r="AF377" s="12">
        <v>0</v>
      </c>
      <c r="AG377" s="12">
        <v>0</v>
      </c>
      <c r="AH377" s="12">
        <v>0</v>
      </c>
      <c r="AI377" s="12">
        <v>0</v>
      </c>
      <c r="AJ377" s="12">
        <v>0</v>
      </c>
      <c r="AK377" s="12">
        <v>0</v>
      </c>
      <c r="AL377" s="12" t="s">
        <v>3448</v>
      </c>
      <c r="AM377" s="7" t="s">
        <v>608</v>
      </c>
      <c r="AN377" s="7" t="s">
        <v>635</v>
      </c>
      <c r="AO377" s="7">
        <v>2000</v>
      </c>
      <c r="AP377" s="12" t="s">
        <v>3458</v>
      </c>
      <c r="AQ377" s="12">
        <v>865</v>
      </c>
      <c r="AR377" s="12">
        <v>1</v>
      </c>
      <c r="AS377" s="12" t="s">
        <v>755</v>
      </c>
      <c r="AT377" s="7" t="s">
        <v>349</v>
      </c>
      <c r="AU377" s="12">
        <v>0</v>
      </c>
      <c r="AV377" s="12">
        <v>0</v>
      </c>
      <c r="AW377" s="12">
        <v>0</v>
      </c>
      <c r="AX377" s="12">
        <v>0</v>
      </c>
      <c r="AY377" s="7">
        <v>1</v>
      </c>
      <c r="AZ377" s="12">
        <v>1</v>
      </c>
      <c r="BA377" s="12">
        <v>1</v>
      </c>
      <c r="BB377" s="12">
        <v>1</v>
      </c>
      <c r="BC377" s="12">
        <v>1</v>
      </c>
      <c r="BD377" s="12">
        <v>1</v>
      </c>
      <c r="BE377" s="12">
        <v>1</v>
      </c>
      <c r="BF377" s="7" t="s">
        <v>2821</v>
      </c>
      <c r="BG377" s="7" t="s">
        <v>835</v>
      </c>
      <c r="BH377" s="7">
        <v>1</v>
      </c>
      <c r="BI377" s="7" t="s">
        <v>3252</v>
      </c>
      <c r="BJ377" s="12" t="s">
        <v>3460</v>
      </c>
      <c r="BK377" s="12" t="s">
        <v>3472</v>
      </c>
      <c r="BL377" s="12" t="s">
        <v>3482</v>
      </c>
      <c r="BM377" s="7" t="s">
        <v>788</v>
      </c>
      <c r="BN377" s="7"/>
      <c r="BO377" s="12" t="s">
        <v>3821</v>
      </c>
      <c r="BP377" s="12" t="s">
        <v>1260</v>
      </c>
      <c r="BQ377" s="12"/>
      <c r="BR377" s="12" t="s">
        <v>1077</v>
      </c>
      <c r="BS377" s="12">
        <v>5.0000000000000001E-3</v>
      </c>
      <c r="BT377" s="12"/>
      <c r="BU377" s="12">
        <f>EXP(BS377)</f>
        <v>1.005012520859401</v>
      </c>
      <c r="BV377" s="12" t="s">
        <v>3416</v>
      </c>
      <c r="BW377" s="12" t="s">
        <v>1077</v>
      </c>
      <c r="BX377" s="12" t="s">
        <v>1077</v>
      </c>
      <c r="BY377" s="12">
        <f>BS377/CF377</f>
        <v>1.6666666666666667</v>
      </c>
      <c r="BZ377" s="12" t="s">
        <v>3564</v>
      </c>
      <c r="CA377" s="12" t="s">
        <v>1077</v>
      </c>
      <c r="CB377" s="12" t="s">
        <v>1077</v>
      </c>
      <c r="CC377" s="12" t="s">
        <v>1077</v>
      </c>
      <c r="CD377" s="12" t="s">
        <v>1077</v>
      </c>
      <c r="CE377" s="12">
        <v>0.05</v>
      </c>
      <c r="CF377" s="12">
        <v>3.0000000000000001E-3</v>
      </c>
      <c r="CG377" s="12" t="s">
        <v>1252</v>
      </c>
      <c r="CH377" s="12"/>
      <c r="CI377" s="12"/>
      <c r="CJ377" s="12">
        <v>13.474</v>
      </c>
      <c r="CK377" s="12" t="s">
        <v>1049</v>
      </c>
      <c r="CL377" s="12" t="s">
        <v>1077</v>
      </c>
      <c r="CM377" s="12" t="s">
        <v>1050</v>
      </c>
      <c r="CN377" s="12" t="s">
        <v>1077</v>
      </c>
      <c r="CO377" s="12" t="s">
        <v>1077</v>
      </c>
      <c r="CP377" s="12"/>
      <c r="CQ377" s="12"/>
      <c r="CR377" s="12"/>
      <c r="CS377" s="12" t="s">
        <v>1077</v>
      </c>
      <c r="CT377" s="12"/>
      <c r="CU377" s="12"/>
      <c r="CV377" s="12"/>
      <c r="CW377" s="12"/>
      <c r="CX377" s="57"/>
    </row>
    <row r="378" spans="1:102" x14ac:dyDescent="0.35">
      <c r="A378" s="56">
        <v>25</v>
      </c>
      <c r="B378" s="12" t="s">
        <v>3716</v>
      </c>
      <c r="C378" s="12">
        <v>25.3</v>
      </c>
      <c r="D378" s="12" t="s">
        <v>1802</v>
      </c>
      <c r="E378" s="12" t="s">
        <v>337</v>
      </c>
      <c r="F378" s="12">
        <v>3</v>
      </c>
      <c r="G378" s="12" t="s">
        <v>212</v>
      </c>
      <c r="H378" s="12" t="s">
        <v>2804</v>
      </c>
      <c r="I378" s="12" t="s">
        <v>212</v>
      </c>
      <c r="J378" s="12" t="s">
        <v>1158</v>
      </c>
      <c r="K378" s="12" t="s">
        <v>564</v>
      </c>
      <c r="L378" s="12" t="s">
        <v>581</v>
      </c>
      <c r="M378" s="12" t="s">
        <v>3237</v>
      </c>
      <c r="N378" s="12" t="s">
        <v>3437</v>
      </c>
      <c r="O378" s="12" t="s">
        <v>3400</v>
      </c>
      <c r="P378" s="12" t="s">
        <v>3403</v>
      </c>
      <c r="Q378" s="12">
        <v>0</v>
      </c>
      <c r="R378" s="12">
        <v>0</v>
      </c>
      <c r="S378" s="12">
        <v>0</v>
      </c>
      <c r="T378" s="12">
        <v>0</v>
      </c>
      <c r="U378" s="12">
        <v>0</v>
      </c>
      <c r="V378" s="12">
        <v>0</v>
      </c>
      <c r="W378" s="12">
        <v>1</v>
      </c>
      <c r="X378" s="12">
        <v>0</v>
      </c>
      <c r="Y378" s="12">
        <v>0</v>
      </c>
      <c r="Z378" s="12">
        <v>0</v>
      </c>
      <c r="AA378" s="12">
        <v>0</v>
      </c>
      <c r="AB378" s="12">
        <v>1</v>
      </c>
      <c r="AC378" s="12">
        <v>0</v>
      </c>
      <c r="AD378" s="12">
        <v>0</v>
      </c>
      <c r="AE378" s="12">
        <v>0</v>
      </c>
      <c r="AF378" s="12">
        <v>0</v>
      </c>
      <c r="AG378" s="12">
        <v>0</v>
      </c>
      <c r="AH378" s="12">
        <v>0</v>
      </c>
      <c r="AI378" s="12">
        <v>0</v>
      </c>
      <c r="AJ378" s="12">
        <v>0</v>
      </c>
      <c r="AK378" s="12">
        <v>0</v>
      </c>
      <c r="AL378" s="12" t="s">
        <v>3448</v>
      </c>
      <c r="AM378" s="7" t="s">
        <v>608</v>
      </c>
      <c r="AN378" s="7" t="s">
        <v>649</v>
      </c>
      <c r="AO378" s="7">
        <v>2000</v>
      </c>
      <c r="AP378" s="12" t="s">
        <v>3458</v>
      </c>
      <c r="AQ378" s="12">
        <v>587</v>
      </c>
      <c r="AR378" s="12">
        <v>1</v>
      </c>
      <c r="AS378" s="12" t="s">
        <v>755</v>
      </c>
      <c r="AT378" s="7" t="s">
        <v>212</v>
      </c>
      <c r="AU378" s="12">
        <v>0</v>
      </c>
      <c r="AV378" s="12">
        <v>0</v>
      </c>
      <c r="AW378" s="12">
        <v>0</v>
      </c>
      <c r="AX378" s="12">
        <v>0</v>
      </c>
      <c r="AY378" s="7">
        <v>1</v>
      </c>
      <c r="AZ378" s="12">
        <v>1</v>
      </c>
      <c r="BA378" s="12">
        <v>1</v>
      </c>
      <c r="BB378" s="12">
        <v>1</v>
      </c>
      <c r="BC378" s="12">
        <v>1</v>
      </c>
      <c r="BD378" s="12">
        <v>1</v>
      </c>
      <c r="BE378" s="12">
        <v>1</v>
      </c>
      <c r="BF378" s="7" t="s">
        <v>772</v>
      </c>
      <c r="BG378" s="7" t="s">
        <v>2789</v>
      </c>
      <c r="BH378" s="7"/>
      <c r="BI378" s="7" t="s">
        <v>2816</v>
      </c>
      <c r="BJ378" s="12" t="s">
        <v>3460</v>
      </c>
      <c r="BK378" s="12" t="s">
        <v>3472</v>
      </c>
      <c r="BL378" s="12" t="s">
        <v>3482</v>
      </c>
      <c r="BM378" s="7" t="s">
        <v>788</v>
      </c>
      <c r="BN378" s="7"/>
      <c r="BO378" s="12"/>
      <c r="BP378" s="12" t="s">
        <v>4031</v>
      </c>
      <c r="BQ378" s="12">
        <f>CV378</f>
        <v>2.033855</v>
      </c>
      <c r="BR378" s="12" t="s">
        <v>3527</v>
      </c>
      <c r="BS378" s="12">
        <v>5.149</v>
      </c>
      <c r="BT378" s="12"/>
      <c r="BU378" s="12">
        <f>EXP(BS378)</f>
        <v>172.2591450135512</v>
      </c>
      <c r="BV378" s="12" t="s">
        <v>3416</v>
      </c>
      <c r="BW378" s="12" t="s">
        <v>1077</v>
      </c>
      <c r="BX378" s="12"/>
      <c r="BY378" s="12">
        <f>BS378/CF378</f>
        <v>1.6695849546044099</v>
      </c>
      <c r="BZ378" s="12" t="s">
        <v>4041</v>
      </c>
      <c r="CA378" s="12" t="s">
        <v>1077</v>
      </c>
      <c r="CB378" s="12" t="s">
        <v>1077</v>
      </c>
      <c r="CC378" s="12" t="s">
        <v>1077</v>
      </c>
      <c r="CD378" s="12" t="s">
        <v>1077</v>
      </c>
      <c r="CE378" s="12">
        <v>0.1</v>
      </c>
      <c r="CF378" s="12">
        <v>3.0840000000000001</v>
      </c>
      <c r="CG378" s="12"/>
      <c r="CH378" s="12">
        <f>BQ378/BY378</f>
        <v>1.21818</v>
      </c>
      <c r="CI378" s="12" t="s">
        <v>3553</v>
      </c>
      <c r="CJ378" s="12">
        <v>3.1520000000000001</v>
      </c>
      <c r="CK378" s="12" t="s">
        <v>1049</v>
      </c>
      <c r="CL378" s="12" t="s">
        <v>1077</v>
      </c>
      <c r="CM378" s="12" t="s">
        <v>1050</v>
      </c>
      <c r="CN378" s="12" t="s">
        <v>1077</v>
      </c>
      <c r="CO378" s="12" t="s">
        <v>1077</v>
      </c>
      <c r="CP378" s="12"/>
      <c r="CQ378" s="12"/>
      <c r="CR378" s="12"/>
      <c r="CS378" s="12" t="s">
        <v>1077</v>
      </c>
      <c r="CT378" s="12">
        <v>3</v>
      </c>
      <c r="CU378" s="12">
        <v>0.39500000000000002</v>
      </c>
      <c r="CV378" s="12">
        <f>BS378*CU378</f>
        <v>2.033855</v>
      </c>
      <c r="CW378" s="12"/>
      <c r="CX378" s="57"/>
    </row>
    <row r="379" spans="1:102" ht="16.5" x14ac:dyDescent="0.35">
      <c r="A379" s="56">
        <v>31</v>
      </c>
      <c r="B379" s="12" t="s">
        <v>3722</v>
      </c>
      <c r="C379" s="12">
        <v>31.2</v>
      </c>
      <c r="D379" s="12" t="s">
        <v>1839</v>
      </c>
      <c r="E379" s="12" t="s">
        <v>348</v>
      </c>
      <c r="F379" s="12" t="s">
        <v>3916</v>
      </c>
      <c r="G379" s="12" t="s">
        <v>212</v>
      </c>
      <c r="H379" s="12" t="s">
        <v>2804</v>
      </c>
      <c r="I379" s="12" t="s">
        <v>212</v>
      </c>
      <c r="J379" s="12" t="s">
        <v>1222</v>
      </c>
      <c r="K379" s="12" t="s">
        <v>1177</v>
      </c>
      <c r="L379" s="12" t="s">
        <v>173</v>
      </c>
      <c r="M379" s="12" t="s">
        <v>3164</v>
      </c>
      <c r="N379" s="12"/>
      <c r="O379" s="12" t="s">
        <v>3400</v>
      </c>
      <c r="P379" s="12" t="s">
        <v>3402</v>
      </c>
      <c r="Q379" s="12">
        <v>0</v>
      </c>
      <c r="R379" s="12">
        <v>0</v>
      </c>
      <c r="S379" s="12">
        <v>1</v>
      </c>
      <c r="T379" s="12">
        <v>0</v>
      </c>
      <c r="U379" s="12">
        <v>0</v>
      </c>
      <c r="V379" s="12">
        <v>0</v>
      </c>
      <c r="W379" s="12">
        <v>0</v>
      </c>
      <c r="X379" s="12">
        <v>0</v>
      </c>
      <c r="Y379" s="12">
        <v>0</v>
      </c>
      <c r="Z379" s="12">
        <v>0</v>
      </c>
      <c r="AA379" s="12">
        <v>0</v>
      </c>
      <c r="AB379" s="12">
        <v>1</v>
      </c>
      <c r="AC379" s="12">
        <v>0</v>
      </c>
      <c r="AD379" s="12">
        <v>0</v>
      </c>
      <c r="AE379" s="12">
        <v>0</v>
      </c>
      <c r="AF379" s="12">
        <v>0</v>
      </c>
      <c r="AG379" s="12">
        <v>0</v>
      </c>
      <c r="AH379" s="12">
        <v>0</v>
      </c>
      <c r="AI379" s="12">
        <v>0</v>
      </c>
      <c r="AJ379" s="12">
        <v>0</v>
      </c>
      <c r="AK379" s="12">
        <v>0</v>
      </c>
      <c r="AL379" s="12" t="s">
        <v>3450</v>
      </c>
      <c r="AM379" s="7" t="s">
        <v>608</v>
      </c>
      <c r="AN379" s="7" t="s">
        <v>618</v>
      </c>
      <c r="AO379" s="7">
        <v>1999</v>
      </c>
      <c r="AP379" s="12" t="s">
        <v>3458</v>
      </c>
      <c r="AQ379" s="12">
        <v>10475</v>
      </c>
      <c r="AR379" s="12">
        <v>1</v>
      </c>
      <c r="AS379" s="12" t="s">
        <v>555</v>
      </c>
      <c r="AT379" s="7" t="s">
        <v>212</v>
      </c>
      <c r="AU379" s="12">
        <v>0</v>
      </c>
      <c r="AV379" s="12">
        <v>0</v>
      </c>
      <c r="AW379" s="12">
        <v>0</v>
      </c>
      <c r="AX379" s="12">
        <v>0</v>
      </c>
      <c r="AY379" s="7">
        <v>0</v>
      </c>
      <c r="AZ379" s="12">
        <v>0</v>
      </c>
      <c r="BA379" s="12">
        <v>0</v>
      </c>
      <c r="BB379" s="12">
        <v>0</v>
      </c>
      <c r="BC379" s="12">
        <v>0</v>
      </c>
      <c r="BD379" s="12">
        <v>0</v>
      </c>
      <c r="BE379" s="12">
        <v>0</v>
      </c>
      <c r="BF379" s="7" t="s">
        <v>2820</v>
      </c>
      <c r="BG379" s="7" t="s">
        <v>785</v>
      </c>
      <c r="BH379" s="7"/>
      <c r="BI379" s="12" t="s">
        <v>2818</v>
      </c>
      <c r="BJ379" s="12" t="s">
        <v>3459</v>
      </c>
      <c r="BK379" s="12" t="s">
        <v>1044</v>
      </c>
      <c r="BL379" s="12" t="s">
        <v>3480</v>
      </c>
      <c r="BM379" s="7" t="s">
        <v>3492</v>
      </c>
      <c r="BN379" s="7" t="s">
        <v>1174</v>
      </c>
      <c r="BO379" s="12"/>
      <c r="BP379" s="12" t="s">
        <v>3541</v>
      </c>
      <c r="BQ379" s="12">
        <v>0.23</v>
      </c>
      <c r="BR379" s="12" t="s">
        <v>1252</v>
      </c>
      <c r="BS379" s="12">
        <v>0.18010000000000001</v>
      </c>
      <c r="BT379" s="12">
        <f>EXP(BS379)</f>
        <v>1.1973370908444088</v>
      </c>
      <c r="BU379" s="12"/>
      <c r="BV379" s="12" t="s">
        <v>3415</v>
      </c>
      <c r="BW379" s="12" t="s">
        <v>1077</v>
      </c>
      <c r="BX379" s="12" t="s">
        <v>1077</v>
      </c>
      <c r="BY379" s="12">
        <v>1.7</v>
      </c>
      <c r="BZ379" s="12"/>
      <c r="CA379" s="12" t="s">
        <v>1077</v>
      </c>
      <c r="CB379" s="12" t="s">
        <v>1077</v>
      </c>
      <c r="CC379" s="12" t="s">
        <v>1077</v>
      </c>
      <c r="CD379" s="12" t="s">
        <v>1077</v>
      </c>
      <c r="CE379" s="12" t="s">
        <v>1077</v>
      </c>
      <c r="CF379" s="12"/>
      <c r="CG379" s="12"/>
      <c r="CH379" s="12">
        <f>BQ379/BY379</f>
        <v>0.13529411764705884</v>
      </c>
      <c r="CI379" s="12" t="s">
        <v>3553</v>
      </c>
      <c r="CJ379" s="12">
        <v>0.47499999999999998</v>
      </c>
      <c r="CK379" s="12" t="s">
        <v>3827</v>
      </c>
      <c r="CL379" s="12">
        <v>-7211.2</v>
      </c>
      <c r="CM379" s="12" t="s">
        <v>1077</v>
      </c>
      <c r="CN379" s="12" t="s">
        <v>1077</v>
      </c>
      <c r="CO379" s="12" t="s">
        <v>1077</v>
      </c>
      <c r="CP379" s="12">
        <v>5</v>
      </c>
      <c r="CQ379" s="12">
        <v>43</v>
      </c>
      <c r="CR379" s="12">
        <v>1</v>
      </c>
      <c r="CS379" s="12">
        <v>10259</v>
      </c>
      <c r="CT379" s="12" t="s">
        <v>1077</v>
      </c>
      <c r="CU379" s="12" t="s">
        <v>1077</v>
      </c>
      <c r="CV379" s="12" t="s">
        <v>1077</v>
      </c>
      <c r="CW379" s="12"/>
      <c r="CX379" s="57"/>
    </row>
    <row r="380" spans="1:102" x14ac:dyDescent="0.35">
      <c r="A380" s="56">
        <v>124</v>
      </c>
      <c r="B380" s="12" t="s">
        <v>3145</v>
      </c>
      <c r="C380" s="12">
        <v>124.8</v>
      </c>
      <c r="D380" s="12" t="s">
        <v>2865</v>
      </c>
      <c r="E380" s="12" t="s">
        <v>3356</v>
      </c>
      <c r="F380" s="12">
        <v>7</v>
      </c>
      <c r="G380" s="12" t="s">
        <v>349</v>
      </c>
      <c r="H380" s="12" t="s">
        <v>2805</v>
      </c>
      <c r="I380" s="12" t="s">
        <v>1285</v>
      </c>
      <c r="J380" s="12" t="s">
        <v>1222</v>
      </c>
      <c r="K380" s="12"/>
      <c r="L380" s="12" t="s">
        <v>567</v>
      </c>
      <c r="M380" s="12" t="s">
        <v>3164</v>
      </c>
      <c r="N380" s="12"/>
      <c r="O380" s="12" t="s">
        <v>3400</v>
      </c>
      <c r="P380" s="12" t="s">
        <v>3404</v>
      </c>
      <c r="Q380" s="12">
        <v>1</v>
      </c>
      <c r="R380" s="12">
        <v>0</v>
      </c>
      <c r="S380" s="12">
        <v>0</v>
      </c>
      <c r="T380" s="12">
        <v>0</v>
      </c>
      <c r="U380" s="12">
        <v>0</v>
      </c>
      <c r="V380" s="12">
        <v>0</v>
      </c>
      <c r="W380" s="12">
        <v>0</v>
      </c>
      <c r="X380" s="12">
        <v>0</v>
      </c>
      <c r="Y380" s="12">
        <v>0</v>
      </c>
      <c r="Z380" s="12">
        <v>0</v>
      </c>
      <c r="AA380" s="12">
        <v>0</v>
      </c>
      <c r="AB380" s="12">
        <v>0</v>
      </c>
      <c r="AC380" s="12">
        <v>0</v>
      </c>
      <c r="AD380" s="12">
        <v>0</v>
      </c>
      <c r="AE380" s="12">
        <v>0</v>
      </c>
      <c r="AF380" s="12">
        <v>0</v>
      </c>
      <c r="AG380" s="12">
        <v>0</v>
      </c>
      <c r="AH380" s="12">
        <v>0</v>
      </c>
      <c r="AI380" s="12">
        <v>0</v>
      </c>
      <c r="AJ380" s="12">
        <v>0</v>
      </c>
      <c r="AK380" s="12">
        <v>0</v>
      </c>
      <c r="AL380" s="12" t="s">
        <v>3451</v>
      </c>
      <c r="AM380" s="12" t="s">
        <v>3081</v>
      </c>
      <c r="AN380" s="12" t="s">
        <v>3086</v>
      </c>
      <c r="AO380" s="12">
        <v>2009</v>
      </c>
      <c r="AP380" s="12" t="s">
        <v>3458</v>
      </c>
      <c r="AQ380" s="12">
        <v>564</v>
      </c>
      <c r="AR380" s="12">
        <v>1</v>
      </c>
      <c r="AS380" s="12" t="s">
        <v>555</v>
      </c>
      <c r="AT380" s="12" t="s">
        <v>349</v>
      </c>
      <c r="AU380" s="12">
        <v>0</v>
      </c>
      <c r="AV380" s="12">
        <v>0</v>
      </c>
      <c r="AW380" s="12">
        <v>0</v>
      </c>
      <c r="AX380" s="12">
        <v>0</v>
      </c>
      <c r="AY380" s="7">
        <v>1</v>
      </c>
      <c r="AZ380" s="12">
        <v>1</v>
      </c>
      <c r="BA380" s="12">
        <v>1</v>
      </c>
      <c r="BB380" s="12">
        <v>1</v>
      </c>
      <c r="BC380" s="12">
        <v>0</v>
      </c>
      <c r="BD380" s="12">
        <v>1</v>
      </c>
      <c r="BE380" s="12">
        <v>0</v>
      </c>
      <c r="BF380" s="12" t="s">
        <v>772</v>
      </c>
      <c r="BG380" s="12" t="s">
        <v>3029</v>
      </c>
      <c r="BH380" s="12"/>
      <c r="BI380" s="12" t="s">
        <v>2816</v>
      </c>
      <c r="BJ380" s="12" t="s">
        <v>3460</v>
      </c>
      <c r="BK380" s="12" t="s">
        <v>776</v>
      </c>
      <c r="BL380" s="12" t="s">
        <v>3471</v>
      </c>
      <c r="BM380" s="12" t="s">
        <v>3493</v>
      </c>
      <c r="BN380" s="7" t="s">
        <v>775</v>
      </c>
      <c r="BO380" s="12" t="s">
        <v>558</v>
      </c>
      <c r="BP380" s="12" t="s">
        <v>1160</v>
      </c>
      <c r="BQ380" s="12"/>
      <c r="BR380" s="12"/>
      <c r="BS380" s="12">
        <v>-1.6020000000000001</v>
      </c>
      <c r="BT380" s="12">
        <f>EXP(BS380)</f>
        <v>0.20149312848264125</v>
      </c>
      <c r="BU380" s="12"/>
      <c r="BV380" s="12" t="s">
        <v>3415</v>
      </c>
      <c r="BW380" s="12"/>
      <c r="BX380" s="12"/>
      <c r="BY380" s="12">
        <v>1.7</v>
      </c>
      <c r="BZ380" s="12"/>
      <c r="CA380" s="12"/>
      <c r="CB380" s="12"/>
      <c r="CC380" s="12"/>
      <c r="CD380" s="12"/>
      <c r="CE380" s="12">
        <v>0.19400000000000001</v>
      </c>
      <c r="CF380" s="12">
        <v>1.232</v>
      </c>
      <c r="CG380" s="12"/>
      <c r="CH380" s="12"/>
      <c r="CI380" s="12"/>
      <c r="CJ380" s="12" t="s">
        <v>718</v>
      </c>
      <c r="CK380" s="12">
        <v>0</v>
      </c>
      <c r="CL380" s="12"/>
      <c r="CM380" s="12"/>
      <c r="CN380" s="12"/>
      <c r="CO380" s="12"/>
      <c r="CP380" s="12"/>
      <c r="CQ380" s="12"/>
      <c r="CR380" s="12"/>
      <c r="CS380" s="12"/>
      <c r="CT380" s="12"/>
      <c r="CU380" s="12"/>
      <c r="CV380" s="12"/>
      <c r="CW380" s="12"/>
      <c r="CX380" s="57"/>
    </row>
    <row r="381" spans="1:102" ht="16.5" x14ac:dyDescent="0.35">
      <c r="A381" s="56">
        <v>15</v>
      </c>
      <c r="B381" s="12" t="s">
        <v>3706</v>
      </c>
      <c r="C381" s="12">
        <v>15.24</v>
      </c>
      <c r="D381" s="12" t="s">
        <v>1656</v>
      </c>
      <c r="E381" s="12" t="s">
        <v>1212</v>
      </c>
      <c r="F381" s="12">
        <v>3</v>
      </c>
      <c r="G381" s="12" t="s">
        <v>212</v>
      </c>
      <c r="H381" s="12" t="s">
        <v>2804</v>
      </c>
      <c r="I381" s="12" t="s">
        <v>212</v>
      </c>
      <c r="J381" s="12" t="s">
        <v>556</v>
      </c>
      <c r="K381" s="12" t="s">
        <v>564</v>
      </c>
      <c r="L381" s="12" t="s">
        <v>558</v>
      </c>
      <c r="M381" s="12" t="s">
        <v>3164</v>
      </c>
      <c r="N381" s="12"/>
      <c r="O381" s="12" t="s">
        <v>3400</v>
      </c>
      <c r="P381" s="12" t="s">
        <v>3403</v>
      </c>
      <c r="Q381" s="12">
        <v>1</v>
      </c>
      <c r="R381" s="12">
        <v>0</v>
      </c>
      <c r="S381" s="12">
        <v>0</v>
      </c>
      <c r="T381" s="12">
        <v>0</v>
      </c>
      <c r="U381" s="12">
        <v>0</v>
      </c>
      <c r="V381" s="12">
        <v>0</v>
      </c>
      <c r="W381" s="12">
        <v>0</v>
      </c>
      <c r="X381" s="12">
        <v>0</v>
      </c>
      <c r="Y381" s="12">
        <v>0</v>
      </c>
      <c r="Z381" s="12">
        <v>0</v>
      </c>
      <c r="AA381" s="12">
        <v>0</v>
      </c>
      <c r="AB381" s="12">
        <v>1</v>
      </c>
      <c r="AC381" s="12">
        <v>0</v>
      </c>
      <c r="AD381" s="12">
        <v>0</v>
      </c>
      <c r="AE381" s="12">
        <v>0</v>
      </c>
      <c r="AF381" s="12">
        <v>0</v>
      </c>
      <c r="AG381" s="12">
        <v>0</v>
      </c>
      <c r="AH381" s="12">
        <v>0</v>
      </c>
      <c r="AI381" s="12">
        <v>0</v>
      </c>
      <c r="AJ381" s="12">
        <v>0</v>
      </c>
      <c r="AK381" s="12">
        <v>0</v>
      </c>
      <c r="AL381" s="12" t="s">
        <v>3448</v>
      </c>
      <c r="AM381" s="7" t="s">
        <v>608</v>
      </c>
      <c r="AN381" s="7" t="s">
        <v>635</v>
      </c>
      <c r="AO381" s="7">
        <v>2000</v>
      </c>
      <c r="AP381" s="12" t="s">
        <v>3458</v>
      </c>
      <c r="AQ381" s="12">
        <v>583</v>
      </c>
      <c r="AR381" s="12">
        <v>2</v>
      </c>
      <c r="AS381" s="12" t="s">
        <v>755</v>
      </c>
      <c r="AT381" s="7" t="s">
        <v>349</v>
      </c>
      <c r="AU381" s="12">
        <v>0</v>
      </c>
      <c r="AV381" s="12">
        <v>0</v>
      </c>
      <c r="AW381" s="12">
        <v>0</v>
      </c>
      <c r="AX381" s="12">
        <v>0</v>
      </c>
      <c r="AY381" s="7">
        <v>0</v>
      </c>
      <c r="AZ381" s="12">
        <v>0</v>
      </c>
      <c r="BA381" s="12">
        <v>1</v>
      </c>
      <c r="BB381" s="12">
        <v>1</v>
      </c>
      <c r="BC381" s="12">
        <v>0</v>
      </c>
      <c r="BD381" s="12">
        <v>0</v>
      </c>
      <c r="BE381" s="12">
        <v>0</v>
      </c>
      <c r="BF381" s="7" t="s">
        <v>766</v>
      </c>
      <c r="BG381" s="7" t="s">
        <v>821</v>
      </c>
      <c r="BH381" s="7"/>
      <c r="BI381" s="7" t="s">
        <v>2807</v>
      </c>
      <c r="BJ381" s="12" t="s">
        <v>3460</v>
      </c>
      <c r="BK381" s="12" t="s">
        <v>3472</v>
      </c>
      <c r="BL381" s="12" t="s">
        <v>3474</v>
      </c>
      <c r="BM381" s="7" t="s">
        <v>787</v>
      </c>
      <c r="BN381" s="7"/>
      <c r="BO381" s="12"/>
      <c r="BP381" s="12">
        <v>5</v>
      </c>
      <c r="BQ381" s="12" t="s">
        <v>1077</v>
      </c>
      <c r="BR381" s="12" t="s">
        <v>1077</v>
      </c>
      <c r="BS381" s="12">
        <v>2.0289999999999999</v>
      </c>
      <c r="BT381" s="12"/>
      <c r="BU381" s="12"/>
      <c r="BV381" s="12" t="s">
        <v>1077</v>
      </c>
      <c r="BW381" s="12" t="s">
        <v>1077</v>
      </c>
      <c r="BX381" s="12" t="s">
        <v>1077</v>
      </c>
      <c r="BY381" s="12">
        <v>1.71</v>
      </c>
      <c r="BZ381" s="12"/>
      <c r="CA381" s="12" t="s">
        <v>1077</v>
      </c>
      <c r="CB381" s="12" t="s">
        <v>1077</v>
      </c>
      <c r="CC381" s="12" t="s">
        <v>1077</v>
      </c>
      <c r="CD381" s="12" t="s">
        <v>1077</v>
      </c>
      <c r="CE381" s="12">
        <v>0.1</v>
      </c>
      <c r="CF381" s="12"/>
      <c r="CG381" s="12"/>
      <c r="CH381" s="12"/>
      <c r="CI381" s="12"/>
      <c r="CJ381" s="12">
        <v>0.104</v>
      </c>
      <c r="CK381" s="12" t="s">
        <v>3828</v>
      </c>
      <c r="CL381" s="12" t="s">
        <v>1077</v>
      </c>
      <c r="CM381" s="12" t="s">
        <v>1077</v>
      </c>
      <c r="CN381" s="12" t="s">
        <v>1077</v>
      </c>
      <c r="CO381" s="12" t="s">
        <v>1077</v>
      </c>
      <c r="CP381" s="12">
        <v>1</v>
      </c>
      <c r="CQ381" s="12">
        <v>3</v>
      </c>
      <c r="CR381" s="12">
        <v>1</v>
      </c>
      <c r="CS381" s="12">
        <v>579</v>
      </c>
      <c r="CT381" s="12" t="s">
        <v>718</v>
      </c>
      <c r="CU381" s="12" t="s">
        <v>1079</v>
      </c>
      <c r="CV381" s="12" t="s">
        <v>1077</v>
      </c>
      <c r="CW381" s="12"/>
      <c r="CX381" s="57"/>
    </row>
    <row r="382" spans="1:102" ht="16.5" x14ac:dyDescent="0.35">
      <c r="A382" s="56">
        <v>15</v>
      </c>
      <c r="B382" s="12" t="s">
        <v>3706</v>
      </c>
      <c r="C382" s="12">
        <v>15.8</v>
      </c>
      <c r="D382" s="12" t="s">
        <v>1580</v>
      </c>
      <c r="E382" s="12" t="s">
        <v>315</v>
      </c>
      <c r="F382" s="12" t="s">
        <v>3916</v>
      </c>
      <c r="G382" s="12" t="s">
        <v>212</v>
      </c>
      <c r="H382" s="12" t="s">
        <v>2804</v>
      </c>
      <c r="I382" s="12" t="s">
        <v>349</v>
      </c>
      <c r="J382" s="12" t="s">
        <v>556</v>
      </c>
      <c r="K382" s="12" t="s">
        <v>564</v>
      </c>
      <c r="L382" s="12" t="s">
        <v>558</v>
      </c>
      <c r="M382" s="12" t="s">
        <v>3164</v>
      </c>
      <c r="N382" s="12"/>
      <c r="O382" s="12" t="s">
        <v>3400</v>
      </c>
      <c r="P382" s="12" t="s">
        <v>3403</v>
      </c>
      <c r="Q382" s="12">
        <v>1</v>
      </c>
      <c r="R382" s="12">
        <v>0</v>
      </c>
      <c r="S382" s="12">
        <v>0</v>
      </c>
      <c r="T382" s="12">
        <v>0</v>
      </c>
      <c r="U382" s="12">
        <v>0</v>
      </c>
      <c r="V382" s="12">
        <v>0</v>
      </c>
      <c r="W382" s="12">
        <v>0</v>
      </c>
      <c r="X382" s="12">
        <v>0</v>
      </c>
      <c r="Y382" s="12">
        <v>0</v>
      </c>
      <c r="Z382" s="12">
        <v>0</v>
      </c>
      <c r="AA382" s="12">
        <v>0</v>
      </c>
      <c r="AB382" s="12">
        <v>1</v>
      </c>
      <c r="AC382" s="12">
        <v>0</v>
      </c>
      <c r="AD382" s="12">
        <v>0</v>
      </c>
      <c r="AE382" s="12">
        <v>0</v>
      </c>
      <c r="AF382" s="12">
        <v>0</v>
      </c>
      <c r="AG382" s="12">
        <v>0</v>
      </c>
      <c r="AH382" s="12">
        <v>0</v>
      </c>
      <c r="AI382" s="12">
        <v>0</v>
      </c>
      <c r="AJ382" s="12">
        <v>0</v>
      </c>
      <c r="AK382" s="12">
        <v>0</v>
      </c>
      <c r="AL382" s="12" t="s">
        <v>3448</v>
      </c>
      <c r="AM382" s="7" t="s">
        <v>608</v>
      </c>
      <c r="AN382" s="7" t="s">
        <v>615</v>
      </c>
      <c r="AO382" s="7">
        <v>2000</v>
      </c>
      <c r="AP382" s="12" t="s">
        <v>3458</v>
      </c>
      <c r="AQ382" s="12">
        <v>1430</v>
      </c>
      <c r="AR382" s="12">
        <v>1</v>
      </c>
      <c r="AS382" s="12" t="s">
        <v>555</v>
      </c>
      <c r="AT382" s="7" t="s">
        <v>349</v>
      </c>
      <c r="AU382" s="12">
        <v>0</v>
      </c>
      <c r="AV382" s="12">
        <v>0</v>
      </c>
      <c r="AW382" s="12">
        <v>0</v>
      </c>
      <c r="AX382" s="12">
        <v>0</v>
      </c>
      <c r="AY382" s="7">
        <v>0</v>
      </c>
      <c r="AZ382" s="12">
        <v>0</v>
      </c>
      <c r="BA382" s="12">
        <v>1</v>
      </c>
      <c r="BB382" s="12">
        <v>1</v>
      </c>
      <c r="BC382" s="12">
        <v>0</v>
      </c>
      <c r="BD382" s="12">
        <v>0</v>
      </c>
      <c r="BE382" s="12">
        <v>0</v>
      </c>
      <c r="BF382" s="7" t="s">
        <v>3259</v>
      </c>
      <c r="BG382" s="7" t="s">
        <v>804</v>
      </c>
      <c r="BH382" s="7">
        <v>1</v>
      </c>
      <c r="BI382" s="12" t="s">
        <v>3253</v>
      </c>
      <c r="BJ382" s="12" t="s">
        <v>3460</v>
      </c>
      <c r="BK382" s="12" t="s">
        <v>3472</v>
      </c>
      <c r="BL382" s="12" t="s">
        <v>3474</v>
      </c>
      <c r="BM382" s="7" t="s">
        <v>787</v>
      </c>
      <c r="BN382" s="7"/>
      <c r="BO382" s="12" t="s">
        <v>1208</v>
      </c>
      <c r="BP382" s="12" t="s">
        <v>3502</v>
      </c>
      <c r="BQ382" s="12"/>
      <c r="BR382" s="12" t="s">
        <v>1077</v>
      </c>
      <c r="BS382" s="12">
        <v>0.17899999999999999</v>
      </c>
      <c r="BT382" s="12"/>
      <c r="BU382" s="12">
        <f>EXP(BS382)</f>
        <v>1.1960207441678836</v>
      </c>
      <c r="BV382" s="12" t="s">
        <v>3416</v>
      </c>
      <c r="BW382" s="12" t="s">
        <v>1077</v>
      </c>
      <c r="BX382" s="12" t="s">
        <v>1077</v>
      </c>
      <c r="BY382" s="12">
        <v>1.72</v>
      </c>
      <c r="BZ382" s="12"/>
      <c r="CA382" s="12" t="s">
        <v>1077</v>
      </c>
      <c r="CB382" s="12" t="s">
        <v>1077</v>
      </c>
      <c r="CC382" s="12" t="s">
        <v>1077</v>
      </c>
      <c r="CD382" s="12" t="s">
        <v>1077</v>
      </c>
      <c r="CE382" s="12">
        <v>0.1</v>
      </c>
      <c r="CF382" s="12"/>
      <c r="CG382" s="12"/>
      <c r="CH382" s="12"/>
      <c r="CI382" s="12"/>
      <c r="CJ382" s="12">
        <v>0.55300000000000005</v>
      </c>
      <c r="CK382" s="12" t="s">
        <v>3828</v>
      </c>
      <c r="CL382" s="12" t="s">
        <v>1077</v>
      </c>
      <c r="CM382" s="12" t="s">
        <v>1077</v>
      </c>
      <c r="CN382" s="12" t="s">
        <v>1077</v>
      </c>
      <c r="CO382" s="12" t="s">
        <v>1077</v>
      </c>
      <c r="CP382" s="12"/>
      <c r="CQ382" s="12"/>
      <c r="CR382" s="12"/>
      <c r="CS382" s="12" t="s">
        <v>1077</v>
      </c>
      <c r="CT382" s="12" t="s">
        <v>1077</v>
      </c>
      <c r="CU382" s="12">
        <v>4.8716605552645363E-2</v>
      </c>
      <c r="CV382" s="12" t="s">
        <v>1137</v>
      </c>
      <c r="CW382" s="12"/>
      <c r="CX382" s="57"/>
    </row>
    <row r="383" spans="1:102" ht="16.5" x14ac:dyDescent="0.35">
      <c r="A383" s="56">
        <v>15</v>
      </c>
      <c r="B383" s="12" t="s">
        <v>3706</v>
      </c>
      <c r="C383" s="12">
        <v>15.29</v>
      </c>
      <c r="D383" s="12" t="s">
        <v>1728</v>
      </c>
      <c r="E383" s="12" t="s">
        <v>309</v>
      </c>
      <c r="F383" s="12">
        <v>3</v>
      </c>
      <c r="G383" s="12" t="s">
        <v>212</v>
      </c>
      <c r="H383" s="12" t="s">
        <v>2804</v>
      </c>
      <c r="I383" s="12" t="s">
        <v>349</v>
      </c>
      <c r="J383" s="12" t="s">
        <v>556</v>
      </c>
      <c r="K383" s="12" t="s">
        <v>564</v>
      </c>
      <c r="L383" s="12" t="s">
        <v>558</v>
      </c>
      <c r="M383" s="12" t="s">
        <v>3164</v>
      </c>
      <c r="N383" s="12"/>
      <c r="O383" s="12" t="s">
        <v>3400</v>
      </c>
      <c r="P383" s="12" t="s">
        <v>3403</v>
      </c>
      <c r="Q383" s="12">
        <v>1</v>
      </c>
      <c r="R383" s="12">
        <v>0</v>
      </c>
      <c r="S383" s="12">
        <v>0</v>
      </c>
      <c r="T383" s="12">
        <v>0</v>
      </c>
      <c r="U383" s="12">
        <v>0</v>
      </c>
      <c r="V383" s="12">
        <v>0</v>
      </c>
      <c r="W383" s="12">
        <v>0</v>
      </c>
      <c r="X383" s="12">
        <v>0</v>
      </c>
      <c r="Y383" s="12">
        <v>0</v>
      </c>
      <c r="Z383" s="12">
        <v>0</v>
      </c>
      <c r="AA383" s="12">
        <v>0</v>
      </c>
      <c r="AB383" s="12">
        <v>1</v>
      </c>
      <c r="AC383" s="12">
        <v>0</v>
      </c>
      <c r="AD383" s="12">
        <v>0</v>
      </c>
      <c r="AE383" s="12">
        <v>0</v>
      </c>
      <c r="AF383" s="12">
        <v>0</v>
      </c>
      <c r="AG383" s="12">
        <v>0</v>
      </c>
      <c r="AH383" s="12">
        <v>0</v>
      </c>
      <c r="AI383" s="12">
        <v>0</v>
      </c>
      <c r="AJ383" s="12">
        <v>0</v>
      </c>
      <c r="AK383" s="12">
        <v>0</v>
      </c>
      <c r="AL383" s="12" t="s">
        <v>3448</v>
      </c>
      <c r="AM383" s="7" t="s">
        <v>608</v>
      </c>
      <c r="AN383" s="7" t="s">
        <v>635</v>
      </c>
      <c r="AO383" s="7">
        <v>2000</v>
      </c>
      <c r="AP383" s="12" t="s">
        <v>3458</v>
      </c>
      <c r="AQ383" s="12">
        <v>583</v>
      </c>
      <c r="AR383" s="12">
        <v>2</v>
      </c>
      <c r="AS383" s="12" t="s">
        <v>755</v>
      </c>
      <c r="AT383" s="7" t="s">
        <v>349</v>
      </c>
      <c r="AU383" s="12">
        <v>0</v>
      </c>
      <c r="AV383" s="12">
        <v>0</v>
      </c>
      <c r="AW383" s="12">
        <v>0</v>
      </c>
      <c r="AX383" s="12">
        <v>0</v>
      </c>
      <c r="AY383" s="7">
        <v>0</v>
      </c>
      <c r="AZ383" s="12">
        <v>0</v>
      </c>
      <c r="BA383" s="12">
        <v>1</v>
      </c>
      <c r="BB383" s="12">
        <v>1</v>
      </c>
      <c r="BC383" s="12">
        <v>0</v>
      </c>
      <c r="BD383" s="12">
        <v>0</v>
      </c>
      <c r="BE383" s="12">
        <v>0</v>
      </c>
      <c r="BF383" s="7" t="s">
        <v>3259</v>
      </c>
      <c r="BG383" s="7" t="s">
        <v>805</v>
      </c>
      <c r="BH383" s="7">
        <v>1</v>
      </c>
      <c r="BI383" s="7" t="s">
        <v>3253</v>
      </c>
      <c r="BJ383" s="12" t="s">
        <v>3460</v>
      </c>
      <c r="BK383" s="12" t="s">
        <v>3472</v>
      </c>
      <c r="BL383" s="12" t="s">
        <v>3474</v>
      </c>
      <c r="BM383" s="7" t="s">
        <v>787</v>
      </c>
      <c r="BN383" s="7"/>
      <c r="BO383" s="12"/>
      <c r="BP383" s="12" t="s">
        <v>3565</v>
      </c>
      <c r="BQ383" s="12"/>
      <c r="BR383" s="12" t="s">
        <v>1077</v>
      </c>
      <c r="BS383" s="12">
        <v>13.904</v>
      </c>
      <c r="BT383" s="12"/>
      <c r="BU383" s="12"/>
      <c r="BV383" s="12" t="s">
        <v>1077</v>
      </c>
      <c r="BW383" s="12" t="s">
        <v>1077</v>
      </c>
      <c r="BX383" s="12" t="s">
        <v>1077</v>
      </c>
      <c r="BY383" s="12">
        <v>1.73</v>
      </c>
      <c r="BZ383" s="12"/>
      <c r="CA383" s="12" t="s">
        <v>1077</v>
      </c>
      <c r="CB383" s="12" t="s">
        <v>1077</v>
      </c>
      <c r="CC383" s="12" t="s">
        <v>1077</v>
      </c>
      <c r="CD383" s="12" t="s">
        <v>1077</v>
      </c>
      <c r="CE383" s="12">
        <v>0.1</v>
      </c>
      <c r="CF383" s="12"/>
      <c r="CG383" s="12"/>
      <c r="CH383" s="12"/>
      <c r="CI383" s="12"/>
      <c r="CJ383" s="12">
        <v>0.112</v>
      </c>
      <c r="CK383" s="12" t="s">
        <v>3828</v>
      </c>
      <c r="CL383" s="12" t="s">
        <v>1077</v>
      </c>
      <c r="CM383" s="12" t="s">
        <v>1077</v>
      </c>
      <c r="CN383" s="12" t="s">
        <v>1077</v>
      </c>
      <c r="CO383" s="12" t="s">
        <v>1077</v>
      </c>
      <c r="CP383" s="12">
        <v>1</v>
      </c>
      <c r="CQ383" s="12">
        <v>16</v>
      </c>
      <c r="CR383" s="12">
        <v>1</v>
      </c>
      <c r="CS383" s="12">
        <v>566</v>
      </c>
      <c r="CT383" s="12" t="s">
        <v>1077</v>
      </c>
      <c r="CU383" s="12">
        <v>5.2034223851929455E-2</v>
      </c>
      <c r="CV383" s="12" t="s">
        <v>1137</v>
      </c>
      <c r="CW383" s="12"/>
      <c r="CX383" s="57"/>
    </row>
    <row r="384" spans="1:102" ht="16.5" x14ac:dyDescent="0.35">
      <c r="A384" s="56">
        <v>51</v>
      </c>
      <c r="B384" s="12" t="s">
        <v>3741</v>
      </c>
      <c r="C384" s="12">
        <v>51.1</v>
      </c>
      <c r="D384" s="12" t="s">
        <v>2108</v>
      </c>
      <c r="E384" s="12" t="s">
        <v>393</v>
      </c>
      <c r="F384" s="12">
        <v>3</v>
      </c>
      <c r="G384" s="12" t="s">
        <v>212</v>
      </c>
      <c r="H384" s="12" t="s">
        <v>2804</v>
      </c>
      <c r="I384" s="12" t="s">
        <v>212</v>
      </c>
      <c r="J384" s="12" t="s">
        <v>556</v>
      </c>
      <c r="K384" s="12" t="s">
        <v>3445</v>
      </c>
      <c r="L384" s="12" t="s">
        <v>558</v>
      </c>
      <c r="M384" s="12" t="s">
        <v>3237</v>
      </c>
      <c r="N384" s="12" t="s">
        <v>3435</v>
      </c>
      <c r="O384" s="12" t="s">
        <v>3400</v>
      </c>
      <c r="P384" s="12" t="s">
        <v>3401</v>
      </c>
      <c r="Q384" s="12">
        <v>0</v>
      </c>
      <c r="R384" s="12">
        <v>0</v>
      </c>
      <c r="S384" s="12">
        <v>0</v>
      </c>
      <c r="T384" s="12">
        <v>1</v>
      </c>
      <c r="U384" s="12">
        <v>0</v>
      </c>
      <c r="V384" s="12">
        <v>0</v>
      </c>
      <c r="W384" s="12">
        <v>0</v>
      </c>
      <c r="X384" s="12">
        <v>0</v>
      </c>
      <c r="Y384" s="12">
        <v>0</v>
      </c>
      <c r="Z384" s="12">
        <v>0</v>
      </c>
      <c r="AA384" s="12">
        <v>0</v>
      </c>
      <c r="AB384" s="12">
        <v>0</v>
      </c>
      <c r="AC384" s="12">
        <v>1</v>
      </c>
      <c r="AD384" s="12">
        <v>0</v>
      </c>
      <c r="AE384" s="12">
        <v>0</v>
      </c>
      <c r="AF384" s="12">
        <v>0</v>
      </c>
      <c r="AG384" s="12">
        <v>0</v>
      </c>
      <c r="AH384" s="12">
        <v>0</v>
      </c>
      <c r="AI384" s="12">
        <v>0</v>
      </c>
      <c r="AJ384" s="12">
        <v>0</v>
      </c>
      <c r="AK384" s="12">
        <v>0</v>
      </c>
      <c r="AL384" s="12" t="s">
        <v>607</v>
      </c>
      <c r="AM384" s="7" t="s">
        <v>608</v>
      </c>
      <c r="AN384" s="7" t="s">
        <v>634</v>
      </c>
      <c r="AO384" s="7">
        <v>2008</v>
      </c>
      <c r="AP384" s="12" t="s">
        <v>3458</v>
      </c>
      <c r="AQ384" s="12">
        <v>69</v>
      </c>
      <c r="AR384" s="12">
        <v>1</v>
      </c>
      <c r="AS384" s="12" t="s">
        <v>555</v>
      </c>
      <c r="AT384" s="7" t="s">
        <v>212</v>
      </c>
      <c r="AU384" s="12">
        <v>1</v>
      </c>
      <c r="AV384" s="12">
        <v>0</v>
      </c>
      <c r="AW384" s="12">
        <v>0</v>
      </c>
      <c r="AX384" s="12">
        <v>1</v>
      </c>
      <c r="AY384" s="7">
        <v>0</v>
      </c>
      <c r="AZ384" s="12">
        <v>0</v>
      </c>
      <c r="BA384" s="12">
        <v>0</v>
      </c>
      <c r="BB384" s="12">
        <v>0</v>
      </c>
      <c r="BC384" s="12">
        <v>1</v>
      </c>
      <c r="BD384" s="12">
        <v>0</v>
      </c>
      <c r="BE384" s="12">
        <v>0</v>
      </c>
      <c r="BF384" s="7" t="s">
        <v>766</v>
      </c>
      <c r="BG384" s="7" t="s">
        <v>774</v>
      </c>
      <c r="BH384" s="7"/>
      <c r="BI384" s="7" t="s">
        <v>2808</v>
      </c>
      <c r="BJ384" s="12" t="s">
        <v>3460</v>
      </c>
      <c r="BK384" s="12" t="s">
        <v>3463</v>
      </c>
      <c r="BL384" s="12" t="s">
        <v>3470</v>
      </c>
      <c r="BM384" s="7" t="s">
        <v>787</v>
      </c>
      <c r="BN384" s="7"/>
      <c r="BO384" s="12"/>
      <c r="BP384" s="12" t="s">
        <v>3536</v>
      </c>
      <c r="BQ384" s="47">
        <f>CV384</f>
        <v>1.1975770936953891</v>
      </c>
      <c r="BR384" s="12" t="s">
        <v>3506</v>
      </c>
      <c r="BS384" s="12">
        <v>3.5999999999999997E-2</v>
      </c>
      <c r="BT384" s="12"/>
      <c r="BU384" s="12"/>
      <c r="BV384" s="12" t="s">
        <v>1077</v>
      </c>
      <c r="BW384" s="12">
        <v>0.185</v>
      </c>
      <c r="BX384" s="12" t="s">
        <v>3422</v>
      </c>
      <c r="BY384" s="12">
        <v>1.736</v>
      </c>
      <c r="BZ384" s="12"/>
      <c r="CA384" s="12" t="s">
        <v>1077</v>
      </c>
      <c r="CB384" s="12"/>
      <c r="CC384" s="12"/>
      <c r="CD384" s="12" t="s">
        <v>1077</v>
      </c>
      <c r="CE384" s="12">
        <v>8.7999999999999995E-2</v>
      </c>
      <c r="CF384" s="12">
        <v>150.751</v>
      </c>
      <c r="CG384" s="12"/>
      <c r="CH384" s="12">
        <f>BS384/BY384</f>
        <v>2.0737327188940089E-2</v>
      </c>
      <c r="CI384" s="12" t="s">
        <v>3553</v>
      </c>
      <c r="CJ384" s="12">
        <v>0.95199999999999996</v>
      </c>
      <c r="CK384" s="12" t="s">
        <v>3824</v>
      </c>
      <c r="CL384" s="12" t="s">
        <v>1077</v>
      </c>
      <c r="CM384" s="12">
        <v>0</v>
      </c>
      <c r="CN384" s="12">
        <v>129.011</v>
      </c>
      <c r="CO384" s="12" t="s">
        <v>3427</v>
      </c>
      <c r="CP384" s="12">
        <v>1</v>
      </c>
      <c r="CQ384" s="12">
        <v>9</v>
      </c>
      <c r="CR384" s="12">
        <v>1</v>
      </c>
      <c r="CS384" s="12">
        <v>59</v>
      </c>
      <c r="CT384" s="12">
        <v>743.9</v>
      </c>
      <c r="CU384" s="12">
        <v>24746.6</v>
      </c>
      <c r="CV384" s="12">
        <f>BS384*CU384/CT384</f>
        <v>1.1975770936953891</v>
      </c>
      <c r="CW384" s="12"/>
      <c r="CX384" s="57"/>
    </row>
    <row r="385" spans="1:102" ht="16.5" x14ac:dyDescent="0.35">
      <c r="A385" s="56">
        <v>38</v>
      </c>
      <c r="B385" s="12" t="s">
        <v>3729</v>
      </c>
      <c r="C385" s="12">
        <v>38.1</v>
      </c>
      <c r="D385" s="12" t="s">
        <v>1894</v>
      </c>
      <c r="E385" s="12" t="s">
        <v>366</v>
      </c>
      <c r="F385" s="12">
        <v>4</v>
      </c>
      <c r="G385" s="12" t="s">
        <v>212</v>
      </c>
      <c r="H385" s="12" t="s">
        <v>2804</v>
      </c>
      <c r="I385" s="12" t="s">
        <v>212</v>
      </c>
      <c r="J385" s="12" t="s">
        <v>556</v>
      </c>
      <c r="K385" s="12" t="s">
        <v>564</v>
      </c>
      <c r="L385" s="12" t="s">
        <v>558</v>
      </c>
      <c r="M385" s="12" t="s">
        <v>3237</v>
      </c>
      <c r="N385" s="12" t="s">
        <v>3435</v>
      </c>
      <c r="O385" s="12" t="s">
        <v>3400</v>
      </c>
      <c r="P385" s="12" t="s">
        <v>3401</v>
      </c>
      <c r="Q385" s="12">
        <v>0</v>
      </c>
      <c r="R385" s="12">
        <v>0</v>
      </c>
      <c r="S385" s="12">
        <v>0</v>
      </c>
      <c r="T385" s="12">
        <v>0</v>
      </c>
      <c r="U385" s="12">
        <v>0</v>
      </c>
      <c r="V385" s="12">
        <v>0</v>
      </c>
      <c r="W385" s="12">
        <v>1</v>
      </c>
      <c r="X385" s="12">
        <v>0</v>
      </c>
      <c r="Y385" s="12">
        <v>0</v>
      </c>
      <c r="Z385" s="12">
        <v>0</v>
      </c>
      <c r="AA385" s="12">
        <v>0</v>
      </c>
      <c r="AB385" s="12">
        <v>0</v>
      </c>
      <c r="AC385" s="12">
        <v>1</v>
      </c>
      <c r="AD385" s="12">
        <v>0</v>
      </c>
      <c r="AE385" s="12">
        <v>0</v>
      </c>
      <c r="AF385" s="12">
        <v>0</v>
      </c>
      <c r="AG385" s="12">
        <v>0</v>
      </c>
      <c r="AH385" s="12">
        <v>0</v>
      </c>
      <c r="AI385" s="12">
        <v>0</v>
      </c>
      <c r="AJ385" s="12">
        <v>0</v>
      </c>
      <c r="AK385" s="12">
        <v>0</v>
      </c>
      <c r="AL385" s="12" t="s">
        <v>3454</v>
      </c>
      <c r="AM385" s="7" t="s">
        <v>668</v>
      </c>
      <c r="AN385" s="7" t="s">
        <v>669</v>
      </c>
      <c r="AO385" s="7">
        <v>2010</v>
      </c>
      <c r="AP385" s="12" t="s">
        <v>3235</v>
      </c>
      <c r="AQ385" s="12">
        <v>1000</v>
      </c>
      <c r="AR385" s="12">
        <v>1</v>
      </c>
      <c r="AS385" s="12" t="s">
        <v>555</v>
      </c>
      <c r="AT385" s="7" t="s">
        <v>212</v>
      </c>
      <c r="AU385" s="12">
        <v>1</v>
      </c>
      <c r="AV385" s="12">
        <v>0</v>
      </c>
      <c r="AW385" s="12">
        <v>0</v>
      </c>
      <c r="AX385" s="12">
        <v>0</v>
      </c>
      <c r="AY385" s="7">
        <v>1</v>
      </c>
      <c r="AZ385" s="12">
        <v>0</v>
      </c>
      <c r="BA385" s="12">
        <v>0</v>
      </c>
      <c r="BB385" s="12">
        <v>0</v>
      </c>
      <c r="BC385" s="12">
        <v>0</v>
      </c>
      <c r="BD385" s="12">
        <v>0</v>
      </c>
      <c r="BE385" s="12">
        <v>0</v>
      </c>
      <c r="BF385" s="7" t="s">
        <v>766</v>
      </c>
      <c r="BG385" s="7" t="s">
        <v>798</v>
      </c>
      <c r="BH385" s="7"/>
      <c r="BI385" s="7" t="s">
        <v>2806</v>
      </c>
      <c r="BJ385" s="12" t="s">
        <v>3459</v>
      </c>
      <c r="BK385" s="12" t="s">
        <v>3463</v>
      </c>
      <c r="BL385" s="12" t="s">
        <v>3481</v>
      </c>
      <c r="BM385" s="7" t="s">
        <v>864</v>
      </c>
      <c r="BN385" s="7"/>
      <c r="BO385" s="12"/>
      <c r="BP385" s="12" t="s">
        <v>3279</v>
      </c>
      <c r="BQ385" s="12">
        <v>0.45</v>
      </c>
      <c r="BR385" s="12" t="s">
        <v>3429</v>
      </c>
      <c r="BS385" s="12">
        <v>0.45</v>
      </c>
      <c r="BT385" s="12"/>
      <c r="BU385" s="12"/>
      <c r="BV385" s="12" t="s">
        <v>1077</v>
      </c>
      <c r="BW385" s="12" t="s">
        <v>1077</v>
      </c>
      <c r="BX385" s="12" t="s">
        <v>1077</v>
      </c>
      <c r="BY385" s="12" t="s">
        <v>1077</v>
      </c>
      <c r="BZ385" s="12"/>
      <c r="CA385" s="12" t="s">
        <v>1077</v>
      </c>
      <c r="CB385" s="12"/>
      <c r="CC385" s="12"/>
      <c r="CD385" s="12" t="s">
        <v>1077</v>
      </c>
      <c r="CE385" s="12">
        <v>1E-3</v>
      </c>
      <c r="CF385" s="12" t="s">
        <v>1077</v>
      </c>
      <c r="CG385" s="12"/>
      <c r="CH385" s="12"/>
      <c r="CI385" s="12"/>
      <c r="CJ385" s="12">
        <v>0.76700000000000002</v>
      </c>
      <c r="CK385" s="12" t="s">
        <v>3828</v>
      </c>
      <c r="CL385" s="12" t="s">
        <v>1077</v>
      </c>
      <c r="CM385" s="12" t="s">
        <v>1077</v>
      </c>
      <c r="CN385" s="12">
        <v>438.74200000000002</v>
      </c>
      <c r="CO385" s="12" t="s">
        <v>3427</v>
      </c>
      <c r="CP385" s="12"/>
      <c r="CQ385" s="12"/>
      <c r="CR385" s="12"/>
      <c r="CS385" s="12" t="s">
        <v>1077</v>
      </c>
      <c r="CT385" s="12" t="s">
        <v>1077</v>
      </c>
      <c r="CU385" s="12" t="s">
        <v>1077</v>
      </c>
      <c r="CV385" s="12" t="s">
        <v>1077</v>
      </c>
      <c r="CW385" s="12"/>
      <c r="CX385" s="57"/>
    </row>
    <row r="386" spans="1:102" ht="16.5" x14ac:dyDescent="0.35">
      <c r="A386" s="56">
        <v>89</v>
      </c>
      <c r="B386" s="12" t="s">
        <v>3779</v>
      </c>
      <c r="C386" s="12">
        <v>89.1</v>
      </c>
      <c r="D386" s="12" t="s">
        <v>2496</v>
      </c>
      <c r="E386" s="12" t="s">
        <v>3233</v>
      </c>
      <c r="F386" s="12">
        <v>3</v>
      </c>
      <c r="G386" s="12" t="s">
        <v>212</v>
      </c>
      <c r="H386" s="12" t="s">
        <v>2804</v>
      </c>
      <c r="I386" s="12" t="s">
        <v>212</v>
      </c>
      <c r="J386" s="12" t="s">
        <v>556</v>
      </c>
      <c r="K386" s="12" t="s">
        <v>578</v>
      </c>
      <c r="L386" s="12" t="s">
        <v>558</v>
      </c>
      <c r="M386" s="12" t="s">
        <v>3237</v>
      </c>
      <c r="N386" s="12" t="s">
        <v>3435</v>
      </c>
      <c r="O386" s="12" t="s">
        <v>3400</v>
      </c>
      <c r="P386" s="12" t="s">
        <v>3401</v>
      </c>
      <c r="Q386" s="12">
        <v>0</v>
      </c>
      <c r="R386" s="12">
        <v>0</v>
      </c>
      <c r="S386" s="12">
        <v>0</v>
      </c>
      <c r="T386" s="12">
        <v>0</v>
      </c>
      <c r="U386" s="12">
        <v>0</v>
      </c>
      <c r="V386" s="12">
        <v>1</v>
      </c>
      <c r="W386" s="12">
        <v>0</v>
      </c>
      <c r="X386" s="12">
        <v>0</v>
      </c>
      <c r="Y386" s="12">
        <v>0</v>
      </c>
      <c r="Z386" s="12">
        <v>0</v>
      </c>
      <c r="AA386" s="12">
        <v>0</v>
      </c>
      <c r="AB386" s="12">
        <v>0</v>
      </c>
      <c r="AC386" s="12">
        <v>0</v>
      </c>
      <c r="AD386" s="12">
        <v>0</v>
      </c>
      <c r="AE386" s="12">
        <v>0</v>
      </c>
      <c r="AF386" s="12">
        <v>0</v>
      </c>
      <c r="AG386" s="12">
        <v>0</v>
      </c>
      <c r="AH386" s="12">
        <v>0</v>
      </c>
      <c r="AI386" s="12">
        <v>0</v>
      </c>
      <c r="AJ386" s="12">
        <v>1</v>
      </c>
      <c r="AK386" s="12">
        <v>0</v>
      </c>
      <c r="AL386" s="12" t="s">
        <v>3454</v>
      </c>
      <c r="AM386" s="7" t="s">
        <v>637</v>
      </c>
      <c r="AN386" s="7" t="s">
        <v>732</v>
      </c>
      <c r="AO386" s="7" t="s">
        <v>733</v>
      </c>
      <c r="AP386" s="12" t="s">
        <v>3235</v>
      </c>
      <c r="AQ386" s="12">
        <v>30</v>
      </c>
      <c r="AR386" s="12" t="s">
        <v>756</v>
      </c>
      <c r="AS386" s="12" t="s">
        <v>555</v>
      </c>
      <c r="AT386" s="7" t="s">
        <v>349</v>
      </c>
      <c r="AU386" s="12">
        <v>1</v>
      </c>
      <c r="AV386" s="12">
        <v>0</v>
      </c>
      <c r="AW386" s="12">
        <v>0</v>
      </c>
      <c r="AX386" s="12">
        <v>1</v>
      </c>
      <c r="AY386" s="7">
        <v>1</v>
      </c>
      <c r="AZ386" s="12">
        <v>0</v>
      </c>
      <c r="BA386" s="12">
        <v>1</v>
      </c>
      <c r="BB386" s="12">
        <v>1</v>
      </c>
      <c r="BC386" s="12">
        <v>1</v>
      </c>
      <c r="BD386" s="12">
        <v>0</v>
      </c>
      <c r="BE386" s="12">
        <v>0</v>
      </c>
      <c r="BF386" s="7" t="s">
        <v>766</v>
      </c>
      <c r="BG386" s="7" t="s">
        <v>967</v>
      </c>
      <c r="BH386" s="7"/>
      <c r="BI386" s="7" t="s">
        <v>2807</v>
      </c>
      <c r="BJ386" s="12" t="s">
        <v>3460</v>
      </c>
      <c r="BK386" s="12" t="s">
        <v>3463</v>
      </c>
      <c r="BL386" s="12" t="s">
        <v>3464</v>
      </c>
      <c r="BM386" s="7" t="s">
        <v>787</v>
      </c>
      <c r="BN386" s="7"/>
      <c r="BO386" s="12"/>
      <c r="BP386" s="12"/>
      <c r="BQ386" s="12" t="s">
        <v>1077</v>
      </c>
      <c r="BR386" s="12" t="s">
        <v>1077</v>
      </c>
      <c r="BS386" s="12">
        <v>2.6730000000000001E-11</v>
      </c>
      <c r="BT386" s="12"/>
      <c r="BU386" s="12"/>
      <c r="BV386" s="12" t="s">
        <v>1077</v>
      </c>
      <c r="BW386" s="12" t="s">
        <v>1077</v>
      </c>
      <c r="BX386" s="12" t="s">
        <v>1077</v>
      </c>
      <c r="BY386" s="12">
        <v>1.7470000000000001</v>
      </c>
      <c r="BZ386" s="12"/>
      <c r="CA386" s="12" t="s">
        <v>1077</v>
      </c>
      <c r="CB386" s="12" t="s">
        <v>1077</v>
      </c>
      <c r="CC386" s="12" t="s">
        <v>1077</v>
      </c>
      <c r="CD386" s="12" t="s">
        <v>1077</v>
      </c>
      <c r="CE386" s="12">
        <v>0.1</v>
      </c>
      <c r="CF386" s="12"/>
      <c r="CG386" s="12"/>
      <c r="CH386" s="12"/>
      <c r="CI386" s="12"/>
      <c r="CJ386" s="12">
        <v>0.88</v>
      </c>
      <c r="CK386" s="12" t="s">
        <v>3824</v>
      </c>
      <c r="CL386" s="12" t="s">
        <v>1077</v>
      </c>
      <c r="CM386" s="12" t="s">
        <v>1077</v>
      </c>
      <c r="CN386" s="12" t="s">
        <v>1077</v>
      </c>
      <c r="CO386" s="12" t="s">
        <v>1077</v>
      </c>
      <c r="CP386" s="12">
        <v>1</v>
      </c>
      <c r="CQ386" s="12">
        <v>4</v>
      </c>
      <c r="CR386" s="12">
        <v>1</v>
      </c>
      <c r="CS386" s="12">
        <v>25</v>
      </c>
      <c r="CT386" s="12" t="s">
        <v>1077</v>
      </c>
      <c r="CU386" s="12" t="s">
        <v>1077</v>
      </c>
      <c r="CV386" s="12" t="s">
        <v>1077</v>
      </c>
      <c r="CW386" s="12"/>
      <c r="CX386" s="57"/>
    </row>
    <row r="387" spans="1:102" ht="16.5" x14ac:dyDescent="0.35">
      <c r="A387" s="56">
        <v>73</v>
      </c>
      <c r="B387" s="12" t="s">
        <v>3762</v>
      </c>
      <c r="C387" s="12">
        <v>73.150000000000006</v>
      </c>
      <c r="D387" s="12" t="s">
        <v>2704</v>
      </c>
      <c r="E387" s="12" t="s">
        <v>467</v>
      </c>
      <c r="F387" s="12">
        <v>3</v>
      </c>
      <c r="G387" s="12" t="s">
        <v>212</v>
      </c>
      <c r="H387" s="12" t="s">
        <v>2804</v>
      </c>
      <c r="I387" s="12" t="s">
        <v>212</v>
      </c>
      <c r="J387" s="12" t="s">
        <v>556</v>
      </c>
      <c r="K387" s="12" t="s">
        <v>585</v>
      </c>
      <c r="L387" s="12" t="s">
        <v>558</v>
      </c>
      <c r="M387" s="12" t="s">
        <v>3237</v>
      </c>
      <c r="N387" s="12" t="s">
        <v>3435</v>
      </c>
      <c r="O387" s="12" t="s">
        <v>3400</v>
      </c>
      <c r="P387" s="12" t="s">
        <v>3401</v>
      </c>
      <c r="Q387" s="12">
        <v>0</v>
      </c>
      <c r="R387" s="12">
        <v>0</v>
      </c>
      <c r="S387" s="12">
        <v>0</v>
      </c>
      <c r="T387" s="12">
        <v>0</v>
      </c>
      <c r="U387" s="12">
        <v>0</v>
      </c>
      <c r="V387" s="12">
        <v>1</v>
      </c>
      <c r="W387" s="12">
        <v>0</v>
      </c>
      <c r="X387" s="12">
        <v>0</v>
      </c>
      <c r="Y387" s="12">
        <v>0</v>
      </c>
      <c r="Z387" s="12">
        <v>0</v>
      </c>
      <c r="AA387" s="12">
        <v>0</v>
      </c>
      <c r="AB387" s="12">
        <v>0</v>
      </c>
      <c r="AC387" s="12">
        <v>1</v>
      </c>
      <c r="AD387" s="12">
        <v>0</v>
      </c>
      <c r="AE387" s="12">
        <v>0</v>
      </c>
      <c r="AF387" s="12">
        <v>0</v>
      </c>
      <c r="AG387" s="12">
        <v>0</v>
      </c>
      <c r="AH387" s="12">
        <v>0</v>
      </c>
      <c r="AI387" s="12">
        <v>0</v>
      </c>
      <c r="AJ387" s="12">
        <v>0</v>
      </c>
      <c r="AK387" s="12">
        <v>0</v>
      </c>
      <c r="AL387" s="12" t="s">
        <v>678</v>
      </c>
      <c r="AM387" s="7" t="s">
        <v>608</v>
      </c>
      <c r="AN387" s="7" t="s">
        <v>635</v>
      </c>
      <c r="AO387" s="7">
        <v>2011</v>
      </c>
      <c r="AP387" s="12" t="s">
        <v>3235</v>
      </c>
      <c r="AQ387" s="12">
        <v>53</v>
      </c>
      <c r="AR387" s="12">
        <v>1</v>
      </c>
      <c r="AS387" s="12" t="s">
        <v>555</v>
      </c>
      <c r="AT387" s="7" t="s">
        <v>212</v>
      </c>
      <c r="AU387" s="12">
        <v>1</v>
      </c>
      <c r="AV387" s="12">
        <v>0</v>
      </c>
      <c r="AW387" s="12">
        <v>0</v>
      </c>
      <c r="AX387" s="12">
        <v>1</v>
      </c>
      <c r="AY387" s="7">
        <v>0</v>
      </c>
      <c r="AZ387" s="12">
        <v>0</v>
      </c>
      <c r="BA387" s="12">
        <v>1</v>
      </c>
      <c r="BB387" s="12">
        <v>1</v>
      </c>
      <c r="BC387" s="12">
        <v>0</v>
      </c>
      <c r="BD387" s="12">
        <v>1</v>
      </c>
      <c r="BE387" s="12">
        <v>1</v>
      </c>
      <c r="BF387" s="7" t="s">
        <v>2820</v>
      </c>
      <c r="BG387" s="7" t="s">
        <v>971</v>
      </c>
      <c r="BH387" s="7"/>
      <c r="BI387" s="7" t="s">
        <v>2818</v>
      </c>
      <c r="BJ387" s="12" t="s">
        <v>718</v>
      </c>
      <c r="BK387" s="12" t="s">
        <v>3467</v>
      </c>
      <c r="BL387" s="12" t="s">
        <v>3470</v>
      </c>
      <c r="BM387" s="7" t="s">
        <v>787</v>
      </c>
      <c r="BN387" s="7"/>
      <c r="BO387" s="12"/>
      <c r="BP387" s="12" t="s">
        <v>3536</v>
      </c>
      <c r="BQ387" s="47">
        <f>CV387</f>
        <v>0.8989000550660794</v>
      </c>
      <c r="BR387" s="12" t="s">
        <v>3506</v>
      </c>
      <c r="BS387" s="12">
        <v>47.201999999999998</v>
      </c>
      <c r="BT387" s="12"/>
      <c r="BU387" s="12"/>
      <c r="BV387" s="12" t="s">
        <v>1077</v>
      </c>
      <c r="BW387" s="12">
        <v>0.42199999999999999</v>
      </c>
      <c r="BX387" s="12" t="s">
        <v>3422</v>
      </c>
      <c r="BY387" s="12">
        <v>1.764</v>
      </c>
      <c r="BZ387" s="12"/>
      <c r="CA387" s="12" t="s">
        <v>1077</v>
      </c>
      <c r="CB387" s="12" t="s">
        <v>1077</v>
      </c>
      <c r="CC387" s="12" t="s">
        <v>1077</v>
      </c>
      <c r="CD387" s="12" t="s">
        <v>1077</v>
      </c>
      <c r="CE387" s="12">
        <v>8.5999999999999993E-2</v>
      </c>
      <c r="CF387" s="12"/>
      <c r="CG387" s="12"/>
      <c r="CH387" s="12">
        <f>BQ387/BY387</f>
        <v>0.50958053008281146</v>
      </c>
      <c r="CI387" s="12" t="s">
        <v>3553</v>
      </c>
      <c r="CJ387" s="12">
        <v>0.85499999999999998</v>
      </c>
      <c r="CK387" s="12" t="s">
        <v>3824</v>
      </c>
      <c r="CL387" s="12" t="s">
        <v>1077</v>
      </c>
      <c r="CM387" s="12" t="s">
        <v>1077</v>
      </c>
      <c r="CN387" s="12" t="s">
        <v>1077</v>
      </c>
      <c r="CO387" s="12" t="s">
        <v>1077</v>
      </c>
      <c r="CP387" s="12">
        <v>1</v>
      </c>
      <c r="CQ387" s="12">
        <v>16</v>
      </c>
      <c r="CR387" s="12">
        <v>1</v>
      </c>
      <c r="CS387" s="12">
        <v>36</v>
      </c>
      <c r="CT387" s="12">
        <v>4358.3999999999996</v>
      </c>
      <c r="CU387" s="12">
        <v>83</v>
      </c>
      <c r="CV387" s="12">
        <f>BS387*(CU387/CT387)</f>
        <v>0.8989000550660794</v>
      </c>
      <c r="CW387" s="12"/>
      <c r="CX387" s="57"/>
    </row>
    <row r="388" spans="1:102" ht="16.5" x14ac:dyDescent="0.35">
      <c r="A388" s="56">
        <v>39</v>
      </c>
      <c r="B388" s="12" t="s">
        <v>3730</v>
      </c>
      <c r="C388" s="12">
        <v>39.200000000000003</v>
      </c>
      <c r="D388" s="12" t="s">
        <v>1999</v>
      </c>
      <c r="E388" s="12" t="s">
        <v>369</v>
      </c>
      <c r="F388" s="12">
        <v>3</v>
      </c>
      <c r="G388" s="12" t="s">
        <v>212</v>
      </c>
      <c r="H388" s="12" t="s">
        <v>2804</v>
      </c>
      <c r="I388" s="12" t="s">
        <v>212</v>
      </c>
      <c r="J388" s="12" t="s">
        <v>560</v>
      </c>
      <c r="K388" s="12" t="s">
        <v>564</v>
      </c>
      <c r="L388" s="12" t="s">
        <v>1216</v>
      </c>
      <c r="M388" s="12" t="s">
        <v>3237</v>
      </c>
      <c r="N388" s="12" t="s">
        <v>3436</v>
      </c>
      <c r="O388" s="12" t="s">
        <v>3400</v>
      </c>
      <c r="P388" s="12" t="s">
        <v>3402</v>
      </c>
      <c r="Q388" s="12">
        <v>1</v>
      </c>
      <c r="R388" s="12">
        <v>0</v>
      </c>
      <c r="S388" s="12">
        <v>0</v>
      </c>
      <c r="T388" s="12">
        <v>0</v>
      </c>
      <c r="U388" s="12">
        <v>0</v>
      </c>
      <c r="V388" s="12">
        <v>0</v>
      </c>
      <c r="W388" s="12">
        <v>0</v>
      </c>
      <c r="X388" s="12">
        <v>0</v>
      </c>
      <c r="Y388" s="12">
        <v>0</v>
      </c>
      <c r="Z388" s="12">
        <v>0</v>
      </c>
      <c r="AA388" s="12">
        <v>0</v>
      </c>
      <c r="AB388" s="12">
        <v>0</v>
      </c>
      <c r="AC388" s="12">
        <v>0</v>
      </c>
      <c r="AD388" s="12">
        <v>0</v>
      </c>
      <c r="AE388" s="12">
        <v>0</v>
      </c>
      <c r="AF388" s="12">
        <v>0</v>
      </c>
      <c r="AG388" s="12">
        <v>0</v>
      </c>
      <c r="AH388" s="12">
        <v>0</v>
      </c>
      <c r="AI388" s="12">
        <v>0</v>
      </c>
      <c r="AJ388" s="12">
        <v>1</v>
      </c>
      <c r="AK388" s="12">
        <v>0</v>
      </c>
      <c r="AL388" s="12" t="s">
        <v>607</v>
      </c>
      <c r="AM388" s="7" t="s">
        <v>670</v>
      </c>
      <c r="AN388" s="7" t="s">
        <v>614</v>
      </c>
      <c r="AO388" s="7" t="s">
        <v>671</v>
      </c>
      <c r="AP388" s="12" t="s">
        <v>691</v>
      </c>
      <c r="AQ388" s="12">
        <v>41</v>
      </c>
      <c r="AR388" s="12">
        <v>1</v>
      </c>
      <c r="AS388" s="12" t="s">
        <v>555</v>
      </c>
      <c r="AT388" s="7" t="s">
        <v>212</v>
      </c>
      <c r="AU388" s="12">
        <v>0</v>
      </c>
      <c r="AV388" s="12">
        <v>1</v>
      </c>
      <c r="AW388" s="12">
        <v>1</v>
      </c>
      <c r="AX388" s="12">
        <v>1</v>
      </c>
      <c r="AY388" s="7">
        <v>0</v>
      </c>
      <c r="AZ388" s="12">
        <v>0</v>
      </c>
      <c r="BA388" s="12">
        <v>1</v>
      </c>
      <c r="BB388" s="12">
        <v>1</v>
      </c>
      <c r="BC388" s="12">
        <v>0</v>
      </c>
      <c r="BD388" s="12">
        <v>1</v>
      </c>
      <c r="BE388" s="12">
        <v>0</v>
      </c>
      <c r="BF388" s="7" t="s">
        <v>766</v>
      </c>
      <c r="BG388" s="7" t="s">
        <v>781</v>
      </c>
      <c r="BH388" s="7"/>
      <c r="BI388" s="7" t="s">
        <v>2807</v>
      </c>
      <c r="BJ388" s="12" t="s">
        <v>718</v>
      </c>
      <c r="BK388" s="12" t="s">
        <v>1044</v>
      </c>
      <c r="BL388" s="12" t="s">
        <v>3473</v>
      </c>
      <c r="BM388" s="7" t="s">
        <v>787</v>
      </c>
      <c r="BN388" s="7"/>
      <c r="BO388" s="12"/>
      <c r="BP388" s="12" t="s">
        <v>3567</v>
      </c>
      <c r="BQ388" s="12"/>
      <c r="BR388" s="12" t="s">
        <v>1077</v>
      </c>
      <c r="BS388" s="12">
        <v>6.7480000000000002</v>
      </c>
      <c r="BT388" s="12"/>
      <c r="BU388" s="12"/>
      <c r="BV388" s="12" t="s">
        <v>1077</v>
      </c>
      <c r="BW388" s="12" t="s">
        <v>1077</v>
      </c>
      <c r="BX388" s="12" t="s">
        <v>1077</v>
      </c>
      <c r="BY388" s="12">
        <f>BS388/CF388</f>
        <v>1.7674174960712414</v>
      </c>
      <c r="BZ388" s="12" t="s">
        <v>4041</v>
      </c>
      <c r="CA388" s="12" t="s">
        <v>1077</v>
      </c>
      <c r="CB388" s="12" t="s">
        <v>1077</v>
      </c>
      <c r="CC388" s="12" t="s">
        <v>1077</v>
      </c>
      <c r="CD388" s="12" t="s">
        <v>1077</v>
      </c>
      <c r="CE388" s="12">
        <v>0.1</v>
      </c>
      <c r="CF388" s="12">
        <v>3.8180000000000001</v>
      </c>
      <c r="CG388" s="12"/>
      <c r="CH388" s="12"/>
      <c r="CI388" s="12"/>
      <c r="CJ388" s="12">
        <v>0.41</v>
      </c>
      <c r="CK388" s="12" t="s">
        <v>3824</v>
      </c>
      <c r="CL388" s="12" t="s">
        <v>1077</v>
      </c>
      <c r="CM388" s="12" t="s">
        <v>1077</v>
      </c>
      <c r="CN388" s="12" t="s">
        <v>1077</v>
      </c>
      <c r="CO388" s="12" t="s">
        <v>1077</v>
      </c>
      <c r="CP388" s="12">
        <v>1</v>
      </c>
      <c r="CQ388" s="12">
        <v>6</v>
      </c>
      <c r="CR388" s="12">
        <v>1</v>
      </c>
      <c r="CS388" s="12">
        <v>34</v>
      </c>
      <c r="CT388" s="12" t="s">
        <v>718</v>
      </c>
      <c r="CU388" s="12"/>
      <c r="CV388" s="12" t="s">
        <v>1077</v>
      </c>
      <c r="CW388" s="12"/>
      <c r="CX388" s="57"/>
    </row>
    <row r="389" spans="1:102" x14ac:dyDescent="0.35">
      <c r="A389" s="56">
        <v>100</v>
      </c>
      <c r="B389" s="12" t="s">
        <v>3790</v>
      </c>
      <c r="C389" s="12">
        <v>100.1</v>
      </c>
      <c r="D389" s="12" t="s">
        <v>2553</v>
      </c>
      <c r="E389" s="12" t="s">
        <v>513</v>
      </c>
      <c r="F389" s="12">
        <v>7</v>
      </c>
      <c r="G389" s="12" t="s">
        <v>212</v>
      </c>
      <c r="H389" s="12" t="s">
        <v>2804</v>
      </c>
      <c r="I389" s="12" t="s">
        <v>212</v>
      </c>
      <c r="J389" s="12" t="s">
        <v>1249</v>
      </c>
      <c r="K389" s="12" t="s">
        <v>1225</v>
      </c>
      <c r="L389" s="12" t="s">
        <v>1228</v>
      </c>
      <c r="M389" s="12" t="s">
        <v>3164</v>
      </c>
      <c r="N389" s="12"/>
      <c r="O389" s="12" t="s">
        <v>3400</v>
      </c>
      <c r="P389" s="12" t="s">
        <v>3404</v>
      </c>
      <c r="Q389" s="12">
        <v>0</v>
      </c>
      <c r="R389" s="12">
        <v>0</v>
      </c>
      <c r="S389" s="12">
        <v>0</v>
      </c>
      <c r="T389" s="12">
        <v>0</v>
      </c>
      <c r="U389" s="12">
        <v>0</v>
      </c>
      <c r="V389" s="12">
        <v>1</v>
      </c>
      <c r="W389" s="12">
        <v>0</v>
      </c>
      <c r="X389" s="12">
        <v>0</v>
      </c>
      <c r="Y389" s="12">
        <v>0</v>
      </c>
      <c r="Z389" s="12">
        <v>0</v>
      </c>
      <c r="AA389" s="12">
        <v>0</v>
      </c>
      <c r="AB389" s="12">
        <v>0</v>
      </c>
      <c r="AC389" s="12">
        <v>0</v>
      </c>
      <c r="AD389" s="12">
        <v>0</v>
      </c>
      <c r="AE389" s="12">
        <v>0</v>
      </c>
      <c r="AF389" s="12">
        <v>0</v>
      </c>
      <c r="AG389" s="12">
        <v>0</v>
      </c>
      <c r="AH389" s="12">
        <v>0</v>
      </c>
      <c r="AI389" s="12">
        <v>0</v>
      </c>
      <c r="AJ389" s="12">
        <v>1</v>
      </c>
      <c r="AK389" s="12">
        <v>0</v>
      </c>
      <c r="AL389" s="12" t="s">
        <v>607</v>
      </c>
      <c r="AM389" s="7" t="s">
        <v>608</v>
      </c>
      <c r="AN389" s="7" t="s">
        <v>742</v>
      </c>
      <c r="AO389" s="7">
        <v>2011</v>
      </c>
      <c r="AP389" s="12" t="s">
        <v>3235</v>
      </c>
      <c r="AQ389" s="12">
        <v>284</v>
      </c>
      <c r="AR389" s="12">
        <v>1</v>
      </c>
      <c r="AS389" s="12" t="s">
        <v>555</v>
      </c>
      <c r="AT389" s="7" t="s">
        <v>212</v>
      </c>
      <c r="AU389" s="12">
        <v>1</v>
      </c>
      <c r="AV389" s="12">
        <v>0</v>
      </c>
      <c r="AW389" s="12">
        <v>0</v>
      </c>
      <c r="AX389" s="12">
        <v>0</v>
      </c>
      <c r="AY389" s="7">
        <v>0</v>
      </c>
      <c r="AZ389" s="12">
        <v>1</v>
      </c>
      <c r="BA389" s="12">
        <v>1</v>
      </c>
      <c r="BB389" s="12">
        <v>1</v>
      </c>
      <c r="BC389" s="12">
        <v>1</v>
      </c>
      <c r="BD389" s="12">
        <v>1</v>
      </c>
      <c r="BE389" s="12">
        <v>1</v>
      </c>
      <c r="BF389" s="7" t="s">
        <v>2820</v>
      </c>
      <c r="BG389" s="7" t="s">
        <v>846</v>
      </c>
      <c r="BH389" s="7"/>
      <c r="BI389" s="7" t="s">
        <v>2818</v>
      </c>
      <c r="BJ389" s="12" t="s">
        <v>3460</v>
      </c>
      <c r="BK389" s="12" t="s">
        <v>3463</v>
      </c>
      <c r="BL389" s="12" t="s">
        <v>3470</v>
      </c>
      <c r="BM389" s="7" t="s">
        <v>3484</v>
      </c>
      <c r="BN389" s="7" t="s">
        <v>1162</v>
      </c>
      <c r="BO389" s="12"/>
      <c r="BP389" s="12" t="s">
        <v>4035</v>
      </c>
      <c r="BQ389" s="12">
        <f>CV389</f>
        <v>2.1338104693140796</v>
      </c>
      <c r="BR389" s="12" t="s">
        <v>3528</v>
      </c>
      <c r="BS389" s="12">
        <v>2.3E-2</v>
      </c>
      <c r="BT389" s="12">
        <v>1.02</v>
      </c>
      <c r="BU389" s="12"/>
      <c r="BV389" s="12" t="s">
        <v>1252</v>
      </c>
      <c r="BW389" s="12" t="s">
        <v>1077</v>
      </c>
      <c r="BX389" s="12" t="s">
        <v>1077</v>
      </c>
      <c r="BY389" s="12">
        <f>BS389/CF389</f>
        <v>1.7692307692307694</v>
      </c>
      <c r="BZ389" s="12" t="s">
        <v>3562</v>
      </c>
      <c r="CA389" s="12" t="s">
        <v>1077</v>
      </c>
      <c r="CB389" s="12" t="s">
        <v>1077</v>
      </c>
      <c r="CC389" s="12" t="s">
        <v>1077</v>
      </c>
      <c r="CD389" s="12" t="s">
        <v>1077</v>
      </c>
      <c r="CE389" s="12">
        <v>0.1</v>
      </c>
      <c r="CF389" s="12">
        <v>1.2999999999999999E-2</v>
      </c>
      <c r="CG389" s="12" t="s">
        <v>1252</v>
      </c>
      <c r="CH389" s="12">
        <f>BQ389/BY389</f>
        <v>1.2060667870036101</v>
      </c>
      <c r="CI389" s="12" t="s">
        <v>3553</v>
      </c>
      <c r="CJ389" s="12" t="s">
        <v>1077</v>
      </c>
      <c r="CK389" s="12" t="s">
        <v>1077</v>
      </c>
      <c r="CL389" s="12" t="s">
        <v>1077</v>
      </c>
      <c r="CM389" s="12" t="s">
        <v>1077</v>
      </c>
      <c r="CN389" s="12" t="s">
        <v>1077</v>
      </c>
      <c r="CO389" s="12" t="s">
        <v>1077</v>
      </c>
      <c r="CP389" s="12"/>
      <c r="CQ389" s="12"/>
      <c r="CR389" s="12"/>
      <c r="CS389" s="12" t="s">
        <v>1077</v>
      </c>
      <c r="CT389" s="12">
        <f>(30+41)/277</f>
        <v>0.2563176895306859</v>
      </c>
      <c r="CU389" s="12">
        <v>124.75</v>
      </c>
      <c r="CV389" s="12">
        <f>BS389*CU389*(1-CT389)</f>
        <v>2.1338104693140796</v>
      </c>
      <c r="CW389" s="12"/>
      <c r="CX389" s="57"/>
    </row>
    <row r="390" spans="1:102" x14ac:dyDescent="0.35">
      <c r="A390" s="56">
        <v>101</v>
      </c>
      <c r="B390" s="12" t="s">
        <v>3791</v>
      </c>
      <c r="C390" s="12">
        <v>101.2</v>
      </c>
      <c r="D390" s="12" t="s">
        <v>2558</v>
      </c>
      <c r="E390" s="12" t="s">
        <v>517</v>
      </c>
      <c r="F390" s="12" t="s">
        <v>3916</v>
      </c>
      <c r="G390" s="12" t="s">
        <v>349</v>
      </c>
      <c r="H390" s="12" t="s">
        <v>2805</v>
      </c>
      <c r="I390" s="12" t="s">
        <v>1285</v>
      </c>
      <c r="J390" s="12" t="s">
        <v>1222</v>
      </c>
      <c r="K390" s="12" t="s">
        <v>564</v>
      </c>
      <c r="L390" s="12" t="s">
        <v>1250</v>
      </c>
      <c r="M390" s="12" t="s">
        <v>3164</v>
      </c>
      <c r="N390" s="12"/>
      <c r="O390" s="12" t="s">
        <v>3400</v>
      </c>
      <c r="P390" s="12" t="s">
        <v>3404</v>
      </c>
      <c r="Q390" s="12">
        <v>0</v>
      </c>
      <c r="R390" s="12">
        <v>0</v>
      </c>
      <c r="S390" s="12">
        <v>1</v>
      </c>
      <c r="T390" s="12">
        <v>0</v>
      </c>
      <c r="U390" s="12">
        <v>0</v>
      </c>
      <c r="V390" s="12">
        <v>0</v>
      </c>
      <c r="W390" s="12">
        <v>0</v>
      </c>
      <c r="X390" s="12">
        <v>0</v>
      </c>
      <c r="Y390" s="12">
        <v>0</v>
      </c>
      <c r="Z390" s="12">
        <v>0</v>
      </c>
      <c r="AA390" s="12">
        <v>0</v>
      </c>
      <c r="AB390" s="12">
        <v>0</v>
      </c>
      <c r="AC390" s="12">
        <v>0</v>
      </c>
      <c r="AD390" s="12">
        <v>0</v>
      </c>
      <c r="AE390" s="12">
        <v>0</v>
      </c>
      <c r="AF390" s="12">
        <v>0</v>
      </c>
      <c r="AG390" s="12">
        <v>0</v>
      </c>
      <c r="AH390" s="12">
        <v>1</v>
      </c>
      <c r="AI390" s="12">
        <v>0</v>
      </c>
      <c r="AJ390" s="12">
        <v>0</v>
      </c>
      <c r="AK390" s="12">
        <v>0</v>
      </c>
      <c r="AL390" s="12" t="s">
        <v>3448</v>
      </c>
      <c r="AM390" s="7" t="s">
        <v>682</v>
      </c>
      <c r="AN390" s="7" t="s">
        <v>683</v>
      </c>
      <c r="AO390" s="7" t="s">
        <v>743</v>
      </c>
      <c r="AP390" s="12" t="s">
        <v>3235</v>
      </c>
      <c r="AQ390" s="12">
        <v>546</v>
      </c>
      <c r="AR390" s="12">
        <v>1</v>
      </c>
      <c r="AS390" s="12" t="s">
        <v>555</v>
      </c>
      <c r="AT390" s="7" t="s">
        <v>349</v>
      </c>
      <c r="AU390" s="12">
        <v>1</v>
      </c>
      <c r="AV390" s="12">
        <v>0</v>
      </c>
      <c r="AW390" s="12">
        <v>0</v>
      </c>
      <c r="AX390" s="12">
        <v>0</v>
      </c>
      <c r="AY390" s="7">
        <v>1</v>
      </c>
      <c r="AZ390" s="12">
        <v>1</v>
      </c>
      <c r="BA390" s="12">
        <v>1</v>
      </c>
      <c r="BB390" s="12">
        <v>1</v>
      </c>
      <c r="BC390" s="12">
        <v>1</v>
      </c>
      <c r="BD390" s="12">
        <v>1</v>
      </c>
      <c r="BE390" s="12">
        <v>0</v>
      </c>
      <c r="BF390" s="7" t="s">
        <v>2820</v>
      </c>
      <c r="BG390" s="7" t="s">
        <v>999</v>
      </c>
      <c r="BH390" s="7"/>
      <c r="BI390" s="7" t="s">
        <v>2803</v>
      </c>
      <c r="BJ390" s="12" t="s">
        <v>3460</v>
      </c>
      <c r="BK390" s="12" t="s">
        <v>718</v>
      </c>
      <c r="BL390" s="12" t="s">
        <v>3471</v>
      </c>
      <c r="BM390" s="7" t="s">
        <v>3485</v>
      </c>
      <c r="BN390" s="7" t="s">
        <v>1174</v>
      </c>
      <c r="BO390" s="12"/>
      <c r="BP390" s="12" t="s">
        <v>1160</v>
      </c>
      <c r="BQ390" s="12" t="s">
        <v>1077</v>
      </c>
      <c r="BR390" s="12" t="s">
        <v>1077</v>
      </c>
      <c r="BS390" s="12">
        <v>-0.26100000000000001</v>
      </c>
      <c r="BT390" s="12">
        <f>EXP(BS390)</f>
        <v>0.77028091961507916</v>
      </c>
      <c r="BU390" s="12"/>
      <c r="BV390" s="12" t="s">
        <v>3415</v>
      </c>
      <c r="BW390" s="12" t="s">
        <v>1077</v>
      </c>
      <c r="BX390" s="12" t="s">
        <v>1077</v>
      </c>
      <c r="BY390" s="12">
        <v>1.7749999999999999</v>
      </c>
      <c r="BZ390" s="12"/>
      <c r="CA390" s="12" t="s">
        <v>1077</v>
      </c>
      <c r="CB390" s="12">
        <v>1.7749999999999999</v>
      </c>
      <c r="CC390" s="12"/>
      <c r="CD390" s="12" t="s">
        <v>1077</v>
      </c>
      <c r="CE390" s="12" t="s">
        <v>1077</v>
      </c>
      <c r="CF390" s="12"/>
      <c r="CG390" s="12"/>
      <c r="CH390" s="12"/>
      <c r="CI390" s="12"/>
      <c r="CJ390" s="12" t="s">
        <v>1077</v>
      </c>
      <c r="CK390" s="12" t="s">
        <v>1077</v>
      </c>
      <c r="CL390" s="12" t="s">
        <v>1077</v>
      </c>
      <c r="CM390" s="12">
        <v>0</v>
      </c>
      <c r="CN390" s="12">
        <v>91.846000000000004</v>
      </c>
      <c r="CO390" s="12" t="s">
        <v>3419</v>
      </c>
      <c r="CP390" s="12"/>
      <c r="CQ390" s="12"/>
      <c r="CR390" s="12"/>
      <c r="CS390" s="12">
        <v>36</v>
      </c>
      <c r="CT390" s="12" t="s">
        <v>1077</v>
      </c>
      <c r="CU390" s="12" t="s">
        <v>718</v>
      </c>
      <c r="CV390" s="12" t="s">
        <v>1077</v>
      </c>
      <c r="CW390" s="12"/>
      <c r="CX390" s="57"/>
    </row>
    <row r="391" spans="1:102" ht="16.5" x14ac:dyDescent="0.35">
      <c r="A391" s="56">
        <v>65</v>
      </c>
      <c r="B391" s="12" t="s">
        <v>3754</v>
      </c>
      <c r="C391" s="12">
        <v>65.400000000000006</v>
      </c>
      <c r="D391" s="12" t="s">
        <v>2252</v>
      </c>
      <c r="E391" s="12" t="s">
        <v>433</v>
      </c>
      <c r="F391" s="12">
        <v>3</v>
      </c>
      <c r="G391" s="12" t="s">
        <v>212</v>
      </c>
      <c r="H391" s="12" t="s">
        <v>2804</v>
      </c>
      <c r="I391" s="12" t="s">
        <v>212</v>
      </c>
      <c r="J391" s="12" t="s">
        <v>556</v>
      </c>
      <c r="K391" s="12" t="s">
        <v>562</v>
      </c>
      <c r="L391" s="12" t="s">
        <v>558</v>
      </c>
      <c r="M391" s="12" t="s">
        <v>3237</v>
      </c>
      <c r="N391" s="12" t="s">
        <v>3435</v>
      </c>
      <c r="O391" s="12" t="s">
        <v>3400</v>
      </c>
      <c r="P391" s="12" t="s">
        <v>3401</v>
      </c>
      <c r="Q391" s="12">
        <v>0</v>
      </c>
      <c r="R391" s="12">
        <v>0</v>
      </c>
      <c r="S391" s="12">
        <v>0</v>
      </c>
      <c r="T391" s="12">
        <v>0</v>
      </c>
      <c r="U391" s="12">
        <v>0</v>
      </c>
      <c r="V391" s="12">
        <v>0</v>
      </c>
      <c r="W391" s="12">
        <v>1</v>
      </c>
      <c r="X391" s="12">
        <v>0</v>
      </c>
      <c r="Y391" s="12">
        <v>0</v>
      </c>
      <c r="Z391" s="12">
        <v>0</v>
      </c>
      <c r="AA391" s="12">
        <v>0</v>
      </c>
      <c r="AB391" s="12">
        <v>0</v>
      </c>
      <c r="AC391" s="12">
        <v>1</v>
      </c>
      <c r="AD391" s="12">
        <v>0</v>
      </c>
      <c r="AE391" s="12">
        <v>0</v>
      </c>
      <c r="AF391" s="12">
        <v>0</v>
      </c>
      <c r="AG391" s="12">
        <v>0</v>
      </c>
      <c r="AH391" s="12">
        <v>0</v>
      </c>
      <c r="AI391" s="12">
        <v>0</v>
      </c>
      <c r="AJ391" s="12">
        <v>0</v>
      </c>
      <c r="AK391" s="12">
        <v>0</v>
      </c>
      <c r="AL391" s="12" t="s">
        <v>607</v>
      </c>
      <c r="AM391" s="7" t="s">
        <v>668</v>
      </c>
      <c r="AN391" s="7" t="s">
        <v>628</v>
      </c>
      <c r="AO391" s="7">
        <v>2010</v>
      </c>
      <c r="AP391" s="12" t="s">
        <v>3235</v>
      </c>
      <c r="AQ391" s="12">
        <v>473</v>
      </c>
      <c r="AR391" s="12">
        <v>1</v>
      </c>
      <c r="AS391" s="12" t="s">
        <v>555</v>
      </c>
      <c r="AT391" s="7" t="s">
        <v>212</v>
      </c>
      <c r="AU391" s="12">
        <v>1</v>
      </c>
      <c r="AV391" s="12">
        <v>0</v>
      </c>
      <c r="AW391" s="12">
        <v>0</v>
      </c>
      <c r="AX391" s="12">
        <v>0</v>
      </c>
      <c r="AY391" s="7">
        <v>1</v>
      </c>
      <c r="AZ391" s="12">
        <v>0</v>
      </c>
      <c r="BA391" s="12">
        <v>0</v>
      </c>
      <c r="BB391" s="12">
        <v>0</v>
      </c>
      <c r="BC391" s="12">
        <v>1</v>
      </c>
      <c r="BD391" s="12">
        <v>0</v>
      </c>
      <c r="BE391" s="12">
        <v>0</v>
      </c>
      <c r="BF391" s="7" t="s">
        <v>766</v>
      </c>
      <c r="BG391" s="7" t="s">
        <v>162</v>
      </c>
      <c r="BH391" s="7"/>
      <c r="BI391" s="7" t="s">
        <v>2807</v>
      </c>
      <c r="BJ391" s="12" t="s">
        <v>718</v>
      </c>
      <c r="BK391" s="12" t="s">
        <v>3463</v>
      </c>
      <c r="BL391" s="12" t="s">
        <v>3464</v>
      </c>
      <c r="BM391" s="7" t="s">
        <v>787</v>
      </c>
      <c r="BN391" s="7"/>
      <c r="BO391" s="12"/>
      <c r="BP391" s="12" t="s">
        <v>3542</v>
      </c>
      <c r="BQ391" s="12">
        <v>9.0609999999999996E-2</v>
      </c>
      <c r="BR391" s="12" t="s">
        <v>3513</v>
      </c>
      <c r="BS391" s="12">
        <v>0.69699999999999995</v>
      </c>
      <c r="BT391" s="12"/>
      <c r="BU391" s="12"/>
      <c r="BV391" s="12" t="s">
        <v>1077</v>
      </c>
      <c r="BW391" s="12" t="s">
        <v>1077</v>
      </c>
      <c r="BX391" s="12" t="s">
        <v>1077</v>
      </c>
      <c r="BY391" s="12">
        <v>1.78</v>
      </c>
      <c r="BZ391" s="12"/>
      <c r="CA391" s="12" t="s">
        <v>1077</v>
      </c>
      <c r="CB391" s="12" t="s">
        <v>1077</v>
      </c>
      <c r="CC391" s="12" t="s">
        <v>1077</v>
      </c>
      <c r="CD391" s="12" t="s">
        <v>1077</v>
      </c>
      <c r="CE391" s="12">
        <v>0.1</v>
      </c>
      <c r="CF391" s="12"/>
      <c r="CG391" s="12"/>
      <c r="CH391" s="12">
        <f>BQ391/BY391</f>
        <v>5.0904494382022471E-2</v>
      </c>
      <c r="CI391" s="12" t="s">
        <v>3553</v>
      </c>
      <c r="CJ391" s="12">
        <v>0.36299999999999999</v>
      </c>
      <c r="CK391" s="12" t="s">
        <v>3824</v>
      </c>
      <c r="CL391" s="12" t="s">
        <v>1077</v>
      </c>
      <c r="CM391" s="12" t="s">
        <v>1077</v>
      </c>
      <c r="CN391" s="12">
        <v>1.73</v>
      </c>
      <c r="CO391" s="12" t="s">
        <v>1043</v>
      </c>
      <c r="CP391" s="12">
        <v>1</v>
      </c>
      <c r="CQ391" s="12">
        <v>21</v>
      </c>
      <c r="CR391" s="12">
        <v>1</v>
      </c>
      <c r="CS391" s="12">
        <v>451</v>
      </c>
      <c r="CT391" s="12">
        <v>9.3689999999999998</v>
      </c>
      <c r="CU391" s="12">
        <v>0.13</v>
      </c>
      <c r="CV391" s="12">
        <f>BS391*(CU391)</f>
        <v>9.0609999999999996E-2</v>
      </c>
      <c r="CW391" s="12"/>
      <c r="CX391" s="57"/>
    </row>
    <row r="392" spans="1:102" ht="16.5" x14ac:dyDescent="0.35">
      <c r="A392" s="56">
        <v>103</v>
      </c>
      <c r="B392" s="12" t="s">
        <v>3796</v>
      </c>
      <c r="C392" s="12">
        <v>103.1</v>
      </c>
      <c r="D392" s="12" t="s">
        <v>266</v>
      </c>
      <c r="E392" s="12" t="s">
        <v>518</v>
      </c>
      <c r="F392" s="12">
        <v>3</v>
      </c>
      <c r="G392" s="12" t="s">
        <v>212</v>
      </c>
      <c r="H392" s="12" t="s">
        <v>2804</v>
      </c>
      <c r="I392" s="12" t="s">
        <v>212</v>
      </c>
      <c r="J392" s="12" t="s">
        <v>587</v>
      </c>
      <c r="K392" s="12" t="s">
        <v>1205</v>
      </c>
      <c r="L392" s="12" t="s">
        <v>1216</v>
      </c>
      <c r="M392" s="12" t="s">
        <v>3237</v>
      </c>
      <c r="N392" s="12" t="s">
        <v>3437</v>
      </c>
      <c r="O392" s="12" t="s">
        <v>3400</v>
      </c>
      <c r="P392" s="12" t="s">
        <v>3403</v>
      </c>
      <c r="Q392" s="12">
        <v>1</v>
      </c>
      <c r="R392" s="12">
        <v>0</v>
      </c>
      <c r="S392" s="12">
        <v>0</v>
      </c>
      <c r="T392" s="12">
        <v>0</v>
      </c>
      <c r="U392" s="12">
        <v>0</v>
      </c>
      <c r="V392" s="12">
        <v>0</v>
      </c>
      <c r="W392" s="12">
        <v>0</v>
      </c>
      <c r="X392" s="12">
        <v>0</v>
      </c>
      <c r="Y392" s="12">
        <v>0</v>
      </c>
      <c r="Z392" s="12">
        <v>0</v>
      </c>
      <c r="AA392" s="12">
        <v>0</v>
      </c>
      <c r="AB392" s="12">
        <v>1</v>
      </c>
      <c r="AC392" s="12">
        <v>0</v>
      </c>
      <c r="AD392" s="12">
        <v>0</v>
      </c>
      <c r="AE392" s="12">
        <v>0</v>
      </c>
      <c r="AF392" s="12">
        <v>0</v>
      </c>
      <c r="AG392" s="12">
        <v>0</v>
      </c>
      <c r="AH392" s="12">
        <v>0</v>
      </c>
      <c r="AI392" s="12">
        <v>0</v>
      </c>
      <c r="AJ392" s="12">
        <v>0</v>
      </c>
      <c r="AK392" s="12">
        <v>0</v>
      </c>
      <c r="AL392" s="12" t="s">
        <v>3448</v>
      </c>
      <c r="AM392" s="7" t="s">
        <v>608</v>
      </c>
      <c r="AN392" s="7" t="s">
        <v>614</v>
      </c>
      <c r="AO392" s="7">
        <v>2010</v>
      </c>
      <c r="AP392" s="12" t="s">
        <v>3235</v>
      </c>
      <c r="AQ392" s="12">
        <v>4399</v>
      </c>
      <c r="AR392" s="12">
        <v>1</v>
      </c>
      <c r="AS392" s="12" t="s">
        <v>555</v>
      </c>
      <c r="AT392" s="7" t="s">
        <v>212</v>
      </c>
      <c r="AU392" s="12">
        <v>1</v>
      </c>
      <c r="AV392" s="12">
        <v>0</v>
      </c>
      <c r="AW392" s="12">
        <v>0</v>
      </c>
      <c r="AX392" s="12">
        <v>0</v>
      </c>
      <c r="AY392" s="7">
        <v>1</v>
      </c>
      <c r="AZ392" s="12">
        <v>0</v>
      </c>
      <c r="BA392" s="12">
        <v>1</v>
      </c>
      <c r="BB392" s="12">
        <v>1</v>
      </c>
      <c r="BC392" s="12">
        <v>1</v>
      </c>
      <c r="BD392" s="12">
        <v>1</v>
      </c>
      <c r="BE392" s="12">
        <v>0</v>
      </c>
      <c r="BF392" s="7" t="s">
        <v>3258</v>
      </c>
      <c r="BG392" s="7" t="s">
        <v>847</v>
      </c>
      <c r="BH392" s="7"/>
      <c r="BI392" s="7" t="s">
        <v>2810</v>
      </c>
      <c r="BJ392" s="12" t="s">
        <v>3460</v>
      </c>
      <c r="BK392" s="12" t="s">
        <v>3463</v>
      </c>
      <c r="BL392" s="12" t="s">
        <v>3470</v>
      </c>
      <c r="BM392" s="7" t="s">
        <v>1206</v>
      </c>
      <c r="BN392" s="7"/>
      <c r="BO392" s="12"/>
      <c r="BP392" s="12" t="s">
        <v>3538</v>
      </c>
      <c r="BQ392" s="12">
        <v>0.38600000000000001</v>
      </c>
      <c r="BR392" s="12" t="s">
        <v>3414</v>
      </c>
      <c r="BS392" s="12">
        <v>0.38600000000000001</v>
      </c>
      <c r="BT392" s="12"/>
      <c r="BU392" s="12"/>
      <c r="BV392" s="12" t="s">
        <v>1077</v>
      </c>
      <c r="BW392" s="12" t="s">
        <v>1077</v>
      </c>
      <c r="BX392" s="12" t="s">
        <v>1077</v>
      </c>
      <c r="BY392" s="12">
        <v>1.7849999999999999</v>
      </c>
      <c r="BZ392" s="12"/>
      <c r="CA392" s="12" t="s">
        <v>1077</v>
      </c>
      <c r="CB392" s="12" t="s">
        <v>1077</v>
      </c>
      <c r="CC392" s="12" t="s">
        <v>1077</v>
      </c>
      <c r="CD392" s="12" t="s">
        <v>1077</v>
      </c>
      <c r="CE392" s="12">
        <v>8.5000000000000006E-2</v>
      </c>
      <c r="CF392" s="12">
        <v>0.216</v>
      </c>
      <c r="CG392" s="12"/>
      <c r="CH392" s="12">
        <f>BQ392/BY392</f>
        <v>0.21624649859943978</v>
      </c>
      <c r="CI392" s="12" t="s">
        <v>3553</v>
      </c>
      <c r="CJ392" s="12">
        <v>0.59699999999999998</v>
      </c>
      <c r="CK392" s="12" t="s">
        <v>3825</v>
      </c>
      <c r="CL392" s="12" t="s">
        <v>1077</v>
      </c>
      <c r="CM392" s="12" t="s">
        <v>1077</v>
      </c>
      <c r="CN392" s="12" t="s">
        <v>1077</v>
      </c>
      <c r="CO392" s="12" t="s">
        <v>1077</v>
      </c>
      <c r="CP392" s="12">
        <v>1</v>
      </c>
      <c r="CQ392" s="12">
        <v>8</v>
      </c>
      <c r="CR392" s="12">
        <v>1</v>
      </c>
      <c r="CS392" s="12">
        <v>4390</v>
      </c>
      <c r="CT392" s="12" t="s">
        <v>1077</v>
      </c>
      <c r="CU392" s="12" t="s">
        <v>1077</v>
      </c>
      <c r="CV392" s="12" t="s">
        <v>1077</v>
      </c>
      <c r="CW392" s="12"/>
      <c r="CX392" s="57"/>
    </row>
    <row r="393" spans="1:102" ht="16.5" x14ac:dyDescent="0.35">
      <c r="A393" s="56">
        <v>31</v>
      </c>
      <c r="B393" s="12" t="s">
        <v>3722</v>
      </c>
      <c r="C393" s="12">
        <v>31.1</v>
      </c>
      <c r="D393" s="12" t="s">
        <v>1841</v>
      </c>
      <c r="E393" s="12" t="s">
        <v>348</v>
      </c>
      <c r="F393" s="12" t="s">
        <v>3916</v>
      </c>
      <c r="G393" s="12" t="s">
        <v>212</v>
      </c>
      <c r="H393" s="12" t="s">
        <v>2804</v>
      </c>
      <c r="I393" s="12" t="s">
        <v>212</v>
      </c>
      <c r="J393" s="12" t="s">
        <v>1222</v>
      </c>
      <c r="K393" s="12" t="s">
        <v>1177</v>
      </c>
      <c r="L393" s="12" t="s">
        <v>173</v>
      </c>
      <c r="M393" s="12" t="s">
        <v>3164</v>
      </c>
      <c r="N393" s="12"/>
      <c r="O393" s="12" t="s">
        <v>3400</v>
      </c>
      <c r="P393" s="12" t="s">
        <v>3402</v>
      </c>
      <c r="Q393" s="12">
        <v>0</v>
      </c>
      <c r="R393" s="12">
        <v>0</v>
      </c>
      <c r="S393" s="12">
        <v>1</v>
      </c>
      <c r="T393" s="12">
        <v>0</v>
      </c>
      <c r="U393" s="12">
        <v>0</v>
      </c>
      <c r="V393" s="12">
        <v>0</v>
      </c>
      <c r="W393" s="12">
        <v>0</v>
      </c>
      <c r="X393" s="12">
        <v>0</v>
      </c>
      <c r="Y393" s="12">
        <v>0</v>
      </c>
      <c r="Z393" s="12">
        <v>0</v>
      </c>
      <c r="AA393" s="12">
        <v>0</v>
      </c>
      <c r="AB393" s="12">
        <v>1</v>
      </c>
      <c r="AC393" s="12">
        <v>0</v>
      </c>
      <c r="AD393" s="12">
        <v>0</v>
      </c>
      <c r="AE393" s="12">
        <v>0</v>
      </c>
      <c r="AF393" s="12">
        <v>0</v>
      </c>
      <c r="AG393" s="12">
        <v>0</v>
      </c>
      <c r="AH393" s="12">
        <v>0</v>
      </c>
      <c r="AI393" s="12">
        <v>0</v>
      </c>
      <c r="AJ393" s="12">
        <v>0</v>
      </c>
      <c r="AK393" s="12">
        <v>0</v>
      </c>
      <c r="AL393" s="12" t="s">
        <v>3448</v>
      </c>
      <c r="AM393" s="7" t="s">
        <v>608</v>
      </c>
      <c r="AN393" s="7" t="s">
        <v>618</v>
      </c>
      <c r="AO393" s="7">
        <v>1999</v>
      </c>
      <c r="AP393" s="12" t="s">
        <v>3458</v>
      </c>
      <c r="AQ393" s="12">
        <v>8707</v>
      </c>
      <c r="AR393" s="12">
        <v>1</v>
      </c>
      <c r="AS393" s="12" t="s">
        <v>555</v>
      </c>
      <c r="AT393" s="7" t="s">
        <v>212</v>
      </c>
      <c r="AU393" s="12">
        <v>0</v>
      </c>
      <c r="AV393" s="12">
        <v>0</v>
      </c>
      <c r="AW393" s="12">
        <v>0</v>
      </c>
      <c r="AX393" s="12">
        <v>0</v>
      </c>
      <c r="AY393" s="7">
        <v>0</v>
      </c>
      <c r="AZ393" s="12">
        <v>0</v>
      </c>
      <c r="BA393" s="12">
        <v>0</v>
      </c>
      <c r="BB393" s="12">
        <v>0</v>
      </c>
      <c r="BC393" s="12">
        <v>0</v>
      </c>
      <c r="BD393" s="12">
        <v>0</v>
      </c>
      <c r="BE393" s="12">
        <v>0</v>
      </c>
      <c r="BF393" s="7" t="s">
        <v>2820</v>
      </c>
      <c r="BG393" s="7" t="s">
        <v>785</v>
      </c>
      <c r="BH393" s="7"/>
      <c r="BI393" s="12" t="s">
        <v>2818</v>
      </c>
      <c r="BJ393" s="12" t="s">
        <v>3459</v>
      </c>
      <c r="BK393" s="12" t="s">
        <v>1044</v>
      </c>
      <c r="BL393" s="12" t="s">
        <v>3480</v>
      </c>
      <c r="BM393" s="7" t="s">
        <v>3492</v>
      </c>
      <c r="BN393" s="7" t="s">
        <v>1174</v>
      </c>
      <c r="BO393" s="12"/>
      <c r="BP393" s="12" t="s">
        <v>3541</v>
      </c>
      <c r="BQ393" s="12">
        <v>0.14000000000000001</v>
      </c>
      <c r="BR393" s="12" t="s">
        <v>1252</v>
      </c>
      <c r="BS393" s="12">
        <v>8.4290000000000004E-2</v>
      </c>
      <c r="BT393" s="12">
        <f>EXP(BS393)</f>
        <v>1.0879443519272471</v>
      </c>
      <c r="BU393" s="12"/>
      <c r="BV393" s="12" t="s">
        <v>3415</v>
      </c>
      <c r="BW393" s="12" t="s">
        <v>1077</v>
      </c>
      <c r="BX393" s="12" t="s">
        <v>1077</v>
      </c>
      <c r="BY393" s="12">
        <v>1.8</v>
      </c>
      <c r="BZ393" s="12"/>
      <c r="CA393" s="12" t="s">
        <v>1077</v>
      </c>
      <c r="CB393" s="12" t="s">
        <v>1077</v>
      </c>
      <c r="CC393" s="12" t="s">
        <v>1077</v>
      </c>
      <c r="CD393" s="12" t="s">
        <v>1077</v>
      </c>
      <c r="CE393" s="12" t="s">
        <v>1077</v>
      </c>
      <c r="CF393" s="12"/>
      <c r="CG393" s="12"/>
      <c r="CH393" s="12">
        <f>BQ393/BY393</f>
        <v>7.7777777777777779E-2</v>
      </c>
      <c r="CI393" s="12" t="s">
        <v>3553</v>
      </c>
      <c r="CJ393" s="12">
        <v>0.63900000000000001</v>
      </c>
      <c r="CK393" s="12" t="s">
        <v>3827</v>
      </c>
      <c r="CL393" s="12">
        <v>-3990.1</v>
      </c>
      <c r="CM393" s="12" t="s">
        <v>1077</v>
      </c>
      <c r="CN393" s="12" t="s">
        <v>1077</v>
      </c>
      <c r="CO393" s="12" t="s">
        <v>1077</v>
      </c>
      <c r="CP393" s="12">
        <v>5</v>
      </c>
      <c r="CQ393" s="12">
        <v>43</v>
      </c>
      <c r="CR393" s="12">
        <v>1</v>
      </c>
      <c r="CS393" s="12">
        <v>8491</v>
      </c>
      <c r="CT393" s="12" t="s">
        <v>1077</v>
      </c>
      <c r="CU393" s="12" t="s">
        <v>1077</v>
      </c>
      <c r="CV393" s="12" t="s">
        <v>1077</v>
      </c>
      <c r="CW393" s="12"/>
      <c r="CX393" s="57"/>
    </row>
    <row r="394" spans="1:102" ht="16.5" x14ac:dyDescent="0.35">
      <c r="A394" s="56">
        <v>3</v>
      </c>
      <c r="B394" s="12" t="s">
        <v>3695</v>
      </c>
      <c r="C394" s="12">
        <v>3.1</v>
      </c>
      <c r="D394" s="12" t="s">
        <v>1377</v>
      </c>
      <c r="E394" s="12" t="s">
        <v>1128</v>
      </c>
      <c r="F394" s="12">
        <v>7</v>
      </c>
      <c r="G394" s="12" t="s">
        <v>212</v>
      </c>
      <c r="H394" s="12" t="s">
        <v>2804</v>
      </c>
      <c r="I394" s="12" t="s">
        <v>212</v>
      </c>
      <c r="J394" s="12" t="s">
        <v>1222</v>
      </c>
      <c r="K394" s="12" t="s">
        <v>564</v>
      </c>
      <c r="L394" s="12" t="s">
        <v>173</v>
      </c>
      <c r="M394" s="12" t="s">
        <v>3164</v>
      </c>
      <c r="N394" s="12"/>
      <c r="O394" s="12" t="s">
        <v>3400</v>
      </c>
      <c r="P394" s="12" t="s">
        <v>3402</v>
      </c>
      <c r="Q394" s="12">
        <v>1</v>
      </c>
      <c r="R394" s="12">
        <v>0</v>
      </c>
      <c r="S394" s="12">
        <v>0</v>
      </c>
      <c r="T394" s="12">
        <v>0</v>
      </c>
      <c r="U394" s="12">
        <v>0</v>
      </c>
      <c r="V394" s="12">
        <v>0</v>
      </c>
      <c r="W394" s="12">
        <v>0</v>
      </c>
      <c r="X394" s="12">
        <v>0</v>
      </c>
      <c r="Y394" s="12">
        <v>0</v>
      </c>
      <c r="Z394" s="12">
        <v>0</v>
      </c>
      <c r="AA394" s="12">
        <v>0</v>
      </c>
      <c r="AB394" s="12">
        <v>0</v>
      </c>
      <c r="AC394" s="12">
        <v>0</v>
      </c>
      <c r="AD394" s="12">
        <v>0</v>
      </c>
      <c r="AE394" s="12">
        <v>0</v>
      </c>
      <c r="AF394" s="12">
        <v>0</v>
      </c>
      <c r="AG394" s="12">
        <v>0</v>
      </c>
      <c r="AH394" s="12">
        <v>0</v>
      </c>
      <c r="AI394" s="12">
        <v>0</v>
      </c>
      <c r="AJ394" s="12">
        <v>1</v>
      </c>
      <c r="AK394" s="12">
        <v>0</v>
      </c>
      <c r="AL394" s="12" t="s">
        <v>607</v>
      </c>
      <c r="AM394" s="7" t="s">
        <v>608</v>
      </c>
      <c r="AN394" s="7" t="s">
        <v>617</v>
      </c>
      <c r="AO394" s="7">
        <v>1994</v>
      </c>
      <c r="AP394" s="12" t="s">
        <v>3458</v>
      </c>
      <c r="AQ394" s="12">
        <v>1960</v>
      </c>
      <c r="AR394" s="12">
        <v>1</v>
      </c>
      <c r="AS394" s="12" t="s">
        <v>555</v>
      </c>
      <c r="AT394" s="7" t="s">
        <v>349</v>
      </c>
      <c r="AU394" s="12">
        <v>0</v>
      </c>
      <c r="AV394" s="12">
        <v>1</v>
      </c>
      <c r="AW394" s="12">
        <v>1</v>
      </c>
      <c r="AX394" s="12">
        <v>0</v>
      </c>
      <c r="AY394" s="7">
        <v>0</v>
      </c>
      <c r="AZ394" s="12">
        <v>0</v>
      </c>
      <c r="BA394" s="12">
        <v>1</v>
      </c>
      <c r="BB394" s="12">
        <v>1</v>
      </c>
      <c r="BC394" s="12">
        <v>0</v>
      </c>
      <c r="BD394" s="12">
        <v>1</v>
      </c>
      <c r="BE394" s="12">
        <v>0</v>
      </c>
      <c r="BF394" s="7" t="s">
        <v>772</v>
      </c>
      <c r="BG394" s="7" t="s">
        <v>2785</v>
      </c>
      <c r="BH394" s="7"/>
      <c r="BI394" s="7" t="s">
        <v>2816</v>
      </c>
      <c r="BJ394" s="12" t="s">
        <v>3459</v>
      </c>
      <c r="BK394" s="12" t="s">
        <v>1044</v>
      </c>
      <c r="BL394" s="12" t="s">
        <v>3480</v>
      </c>
      <c r="BM394" s="7" t="s">
        <v>3484</v>
      </c>
      <c r="BN394" s="7" t="s">
        <v>775</v>
      </c>
      <c r="BO394" s="12"/>
      <c r="BP394" s="12" t="s">
        <v>4033</v>
      </c>
      <c r="BQ394" s="12">
        <v>0.45200000000000001</v>
      </c>
      <c r="BR394" s="12" t="s">
        <v>1252</v>
      </c>
      <c r="BS394" s="12">
        <v>1.5519000000000001</v>
      </c>
      <c r="BT394" s="12">
        <f>EXP(BS394)</f>
        <v>4.7204304855298984</v>
      </c>
      <c r="BU394" s="12"/>
      <c r="BV394" s="12" t="s">
        <v>3415</v>
      </c>
      <c r="BW394" s="12" t="s">
        <v>1077</v>
      </c>
      <c r="BX394" s="12"/>
      <c r="BY394" s="12">
        <f>BS394/CF394</f>
        <v>1.8095848880597014</v>
      </c>
      <c r="BZ394" s="12" t="s">
        <v>4041</v>
      </c>
      <c r="CA394" s="12" t="s">
        <v>1077</v>
      </c>
      <c r="CB394" s="12" t="s">
        <v>1077</v>
      </c>
      <c r="CC394" s="12" t="s">
        <v>1077</v>
      </c>
      <c r="CD394" s="12" t="s">
        <v>1077</v>
      </c>
      <c r="CE394" s="12">
        <v>7.0400000000000004E-2</v>
      </c>
      <c r="CF394" s="12">
        <v>0.85760000000000003</v>
      </c>
      <c r="CG394" s="12"/>
      <c r="CH394" s="12">
        <f>BQ394/BY394</f>
        <v>0.24978104259295059</v>
      </c>
      <c r="CI394" s="12" t="s">
        <v>3553</v>
      </c>
      <c r="CJ394" s="12">
        <v>0.30480000000000002</v>
      </c>
      <c r="CK394" s="12" t="s">
        <v>3826</v>
      </c>
      <c r="CL394" s="12">
        <v>168.357</v>
      </c>
      <c r="CM394" s="12">
        <v>0</v>
      </c>
      <c r="CN394" s="12">
        <v>109.071</v>
      </c>
      <c r="CO394" s="12" t="s">
        <v>3419</v>
      </c>
      <c r="CP394" s="12"/>
      <c r="CQ394" s="12"/>
      <c r="CR394" s="12"/>
      <c r="CS394" s="12" t="s">
        <v>1077</v>
      </c>
      <c r="CT394" s="12" t="s">
        <v>1077</v>
      </c>
      <c r="CU394" s="12" t="s">
        <v>1077</v>
      </c>
      <c r="CV394" s="12" t="s">
        <v>1077</v>
      </c>
      <c r="CW394" s="12"/>
      <c r="CX394" s="57"/>
    </row>
    <row r="395" spans="1:102" ht="16.5" x14ac:dyDescent="0.35">
      <c r="A395" s="56">
        <v>24</v>
      </c>
      <c r="B395" s="12" t="s">
        <v>3715</v>
      </c>
      <c r="C395" s="12">
        <v>24.2</v>
      </c>
      <c r="D395" s="12" t="s">
        <v>1783</v>
      </c>
      <c r="E395" s="12" t="s">
        <v>334</v>
      </c>
      <c r="F395" s="12">
        <v>3</v>
      </c>
      <c r="G395" s="12" t="s">
        <v>349</v>
      </c>
      <c r="H395" s="12" t="s">
        <v>2804</v>
      </c>
      <c r="I395" s="12" t="s">
        <v>1285</v>
      </c>
      <c r="J395" s="12" t="s">
        <v>1139</v>
      </c>
      <c r="K395" s="12" t="s">
        <v>576</v>
      </c>
      <c r="L395" s="12" t="s">
        <v>1251</v>
      </c>
      <c r="M395" s="12" t="s">
        <v>3164</v>
      </c>
      <c r="N395" s="12"/>
      <c r="O395" s="12" t="s">
        <v>3400</v>
      </c>
      <c r="P395" s="12" t="s">
        <v>3402</v>
      </c>
      <c r="Q395" s="12">
        <v>1</v>
      </c>
      <c r="R395" s="12">
        <v>0</v>
      </c>
      <c r="S395" s="12">
        <v>0</v>
      </c>
      <c r="T395" s="12">
        <v>0</v>
      </c>
      <c r="U395" s="12">
        <v>0</v>
      </c>
      <c r="V395" s="12">
        <v>0</v>
      </c>
      <c r="W395" s="12">
        <v>0</v>
      </c>
      <c r="X395" s="12">
        <v>0</v>
      </c>
      <c r="Y395" s="12">
        <v>0</v>
      </c>
      <c r="Z395" s="12">
        <v>0</v>
      </c>
      <c r="AA395" s="12">
        <v>0</v>
      </c>
      <c r="AB395" s="12">
        <v>0</v>
      </c>
      <c r="AC395" s="12">
        <v>0</v>
      </c>
      <c r="AD395" s="12">
        <v>0</v>
      </c>
      <c r="AE395" s="12">
        <v>0</v>
      </c>
      <c r="AF395" s="12">
        <v>0</v>
      </c>
      <c r="AG395" s="12">
        <v>0</v>
      </c>
      <c r="AH395" s="12">
        <v>0</v>
      </c>
      <c r="AI395" s="12">
        <v>0</v>
      </c>
      <c r="AJ395" s="12">
        <v>1</v>
      </c>
      <c r="AK395" s="12">
        <v>0</v>
      </c>
      <c r="AL395" s="12" t="s">
        <v>3450</v>
      </c>
      <c r="AM395" s="7" t="s">
        <v>608</v>
      </c>
      <c r="AN395" s="7" t="s">
        <v>648</v>
      </c>
      <c r="AO395" s="7">
        <v>1994</v>
      </c>
      <c r="AP395" s="12" t="s">
        <v>3458</v>
      </c>
      <c r="AQ395" s="12">
        <v>2572</v>
      </c>
      <c r="AR395" s="12">
        <v>1</v>
      </c>
      <c r="AS395" s="12" t="s">
        <v>555</v>
      </c>
      <c r="AT395" s="7" t="s">
        <v>349</v>
      </c>
      <c r="AU395" s="12">
        <v>1</v>
      </c>
      <c r="AV395" s="12">
        <v>0</v>
      </c>
      <c r="AW395" s="12">
        <v>1</v>
      </c>
      <c r="AX395" s="12">
        <v>0</v>
      </c>
      <c r="AY395" s="7">
        <v>0</v>
      </c>
      <c r="AZ395" s="12">
        <v>1</v>
      </c>
      <c r="BA395" s="12">
        <v>1</v>
      </c>
      <c r="BB395" s="12">
        <v>1</v>
      </c>
      <c r="BC395" s="12">
        <v>1</v>
      </c>
      <c r="BD395" s="12">
        <v>0</v>
      </c>
      <c r="BE395" s="12">
        <v>1</v>
      </c>
      <c r="BF395" s="7" t="s">
        <v>766</v>
      </c>
      <c r="BG395" s="7" t="s">
        <v>159</v>
      </c>
      <c r="BH395" s="7"/>
      <c r="BI395" s="7" t="s">
        <v>2806</v>
      </c>
      <c r="BJ395" s="12" t="s">
        <v>3460</v>
      </c>
      <c r="BK395" s="12" t="s">
        <v>1044</v>
      </c>
      <c r="BL395" s="12" t="s">
        <v>3480</v>
      </c>
      <c r="BM395" s="7" t="s">
        <v>787</v>
      </c>
      <c r="BN395" s="7" t="s">
        <v>775</v>
      </c>
      <c r="BO395" s="12"/>
      <c r="BP395" s="12"/>
      <c r="BQ395" s="12"/>
      <c r="BR395" s="12" t="s">
        <v>1077</v>
      </c>
      <c r="BS395" s="12">
        <v>0.19</v>
      </c>
      <c r="BT395" s="12"/>
      <c r="BU395" s="12"/>
      <c r="BV395" s="12" t="s">
        <v>1077</v>
      </c>
      <c r="BW395" s="12" t="s">
        <v>1077</v>
      </c>
      <c r="BX395" s="12" t="s">
        <v>1077</v>
      </c>
      <c r="BY395" s="12">
        <v>1.82</v>
      </c>
      <c r="BZ395" s="12"/>
      <c r="CA395" s="12" t="s">
        <v>1077</v>
      </c>
      <c r="CB395" s="12"/>
      <c r="CC395" s="12"/>
      <c r="CD395" s="12" t="s">
        <v>1077</v>
      </c>
      <c r="CE395" s="12" t="s">
        <v>1077</v>
      </c>
      <c r="CF395" s="12">
        <v>1.77</v>
      </c>
      <c r="CG395" s="12"/>
      <c r="CH395" s="12"/>
      <c r="CI395" s="12"/>
      <c r="CJ395" s="12">
        <v>2.7699999999999999E-2</v>
      </c>
      <c r="CK395" s="12" t="s">
        <v>3828</v>
      </c>
      <c r="CL395" s="12" t="s">
        <v>1077</v>
      </c>
      <c r="CM395" s="12">
        <v>0</v>
      </c>
      <c r="CN395" s="12">
        <v>401.58</v>
      </c>
      <c r="CO395" s="12" t="s">
        <v>3419</v>
      </c>
      <c r="CP395" s="12">
        <v>1</v>
      </c>
      <c r="CQ395" s="12">
        <v>14</v>
      </c>
      <c r="CR395" s="12">
        <v>1</v>
      </c>
      <c r="CS395" s="12">
        <v>2557</v>
      </c>
      <c r="CT395" s="12" t="s">
        <v>718</v>
      </c>
      <c r="CU395" s="12" t="s">
        <v>1077</v>
      </c>
      <c r="CV395" s="12" t="s">
        <v>1077</v>
      </c>
      <c r="CW395" s="12"/>
      <c r="CX395" s="57"/>
    </row>
    <row r="396" spans="1:102" ht="16.5" x14ac:dyDescent="0.35">
      <c r="A396" s="56">
        <v>24</v>
      </c>
      <c r="B396" s="12" t="s">
        <v>3715</v>
      </c>
      <c r="C396" s="12">
        <v>24.3</v>
      </c>
      <c r="D396" s="12" t="s">
        <v>1789</v>
      </c>
      <c r="E396" s="12" t="s">
        <v>334</v>
      </c>
      <c r="F396" s="12">
        <v>3</v>
      </c>
      <c r="G396" s="12" t="s">
        <v>212</v>
      </c>
      <c r="H396" s="12" t="s">
        <v>2804</v>
      </c>
      <c r="I396" s="12" t="s">
        <v>349</v>
      </c>
      <c r="J396" s="12" t="s">
        <v>1139</v>
      </c>
      <c r="K396" s="12" t="s">
        <v>576</v>
      </c>
      <c r="L396" s="12" t="s">
        <v>1251</v>
      </c>
      <c r="M396" s="12" t="s">
        <v>3164</v>
      </c>
      <c r="N396" s="12"/>
      <c r="O396" s="12" t="s">
        <v>3400</v>
      </c>
      <c r="P396" s="12" t="s">
        <v>3402</v>
      </c>
      <c r="Q396" s="12">
        <v>1</v>
      </c>
      <c r="R396" s="12">
        <v>0</v>
      </c>
      <c r="S396" s="12">
        <v>0</v>
      </c>
      <c r="T396" s="12">
        <v>0</v>
      </c>
      <c r="U396" s="12">
        <v>0</v>
      </c>
      <c r="V396" s="12">
        <v>0</v>
      </c>
      <c r="W396" s="12">
        <v>0</v>
      </c>
      <c r="X396" s="12">
        <v>0</v>
      </c>
      <c r="Y396" s="12">
        <v>0</v>
      </c>
      <c r="Z396" s="12">
        <v>0</v>
      </c>
      <c r="AA396" s="12">
        <v>0</v>
      </c>
      <c r="AB396" s="12">
        <v>0</v>
      </c>
      <c r="AC396" s="12">
        <v>0</v>
      </c>
      <c r="AD396" s="12">
        <v>0</v>
      </c>
      <c r="AE396" s="12">
        <v>0</v>
      </c>
      <c r="AF396" s="12">
        <v>0</v>
      </c>
      <c r="AG396" s="12">
        <v>0</v>
      </c>
      <c r="AH396" s="12">
        <v>0</v>
      </c>
      <c r="AI396" s="12">
        <v>0</v>
      </c>
      <c r="AJ396" s="12">
        <v>1</v>
      </c>
      <c r="AK396" s="12">
        <v>0</v>
      </c>
      <c r="AL396" s="12" t="s">
        <v>3450</v>
      </c>
      <c r="AM396" s="7" t="s">
        <v>608</v>
      </c>
      <c r="AN396" s="7" t="s">
        <v>648</v>
      </c>
      <c r="AO396" s="7">
        <v>1994</v>
      </c>
      <c r="AP396" s="12" t="s">
        <v>3458</v>
      </c>
      <c r="AQ396" s="12">
        <v>1607</v>
      </c>
      <c r="AR396" s="12">
        <v>1</v>
      </c>
      <c r="AS396" s="12" t="s">
        <v>555</v>
      </c>
      <c r="AT396" s="7" t="s">
        <v>349</v>
      </c>
      <c r="AU396" s="12">
        <v>1</v>
      </c>
      <c r="AV396" s="12">
        <v>0</v>
      </c>
      <c r="AW396" s="12">
        <v>1</v>
      </c>
      <c r="AX396" s="12">
        <v>0</v>
      </c>
      <c r="AY396" s="7">
        <v>0</v>
      </c>
      <c r="AZ396" s="12">
        <v>1</v>
      </c>
      <c r="BA396" s="12">
        <v>1</v>
      </c>
      <c r="BB396" s="12">
        <v>1</v>
      </c>
      <c r="BC396" s="12">
        <v>1</v>
      </c>
      <c r="BD396" s="12">
        <v>0</v>
      </c>
      <c r="BE396" s="12">
        <v>1</v>
      </c>
      <c r="BF396" s="7" t="s">
        <v>2821</v>
      </c>
      <c r="BG396" s="7" t="s">
        <v>834</v>
      </c>
      <c r="BH396" s="7"/>
      <c r="BI396" s="7" t="s">
        <v>2819</v>
      </c>
      <c r="BJ396" s="12" t="s">
        <v>3460</v>
      </c>
      <c r="BK396" s="12" t="s">
        <v>1044</v>
      </c>
      <c r="BL396" s="12" t="s">
        <v>3480</v>
      </c>
      <c r="BM396" s="7" t="s">
        <v>787</v>
      </c>
      <c r="BN396" s="7" t="s">
        <v>775</v>
      </c>
      <c r="BO396" s="12"/>
      <c r="BP396" s="12">
        <v>5</v>
      </c>
      <c r="BQ396" s="12"/>
      <c r="BR396" s="12" t="s">
        <v>1077</v>
      </c>
      <c r="BS396" s="12">
        <v>0.23</v>
      </c>
      <c r="BT396" s="12"/>
      <c r="BU396" s="12"/>
      <c r="BV396" s="12" t="s">
        <v>1077</v>
      </c>
      <c r="BW396" s="12" t="s">
        <v>1077</v>
      </c>
      <c r="BX396" s="12" t="s">
        <v>1077</v>
      </c>
      <c r="BY396" s="12">
        <v>1.82</v>
      </c>
      <c r="BZ396" s="12"/>
      <c r="CA396" s="12" t="s">
        <v>1077</v>
      </c>
      <c r="CB396" s="12"/>
      <c r="CC396" s="12"/>
      <c r="CD396" s="12" t="s">
        <v>1077</v>
      </c>
      <c r="CE396" s="12">
        <v>0.05</v>
      </c>
      <c r="CF396" s="12">
        <v>2.1800000000000002</v>
      </c>
      <c r="CG396" s="12"/>
      <c r="CH396" s="12"/>
      <c r="CI396" s="12"/>
      <c r="CJ396" s="12">
        <v>2.1399999999999999E-2</v>
      </c>
      <c r="CK396" s="12" t="s">
        <v>3828</v>
      </c>
      <c r="CL396" s="12" t="s">
        <v>1077</v>
      </c>
      <c r="CM396" s="12">
        <v>0</v>
      </c>
      <c r="CN396" s="12">
        <v>109.49</v>
      </c>
      <c r="CO396" s="12" t="s">
        <v>3419</v>
      </c>
      <c r="CP396" s="12">
        <v>1</v>
      </c>
      <c r="CQ396" s="12">
        <v>14</v>
      </c>
      <c r="CR396" s="12">
        <v>1</v>
      </c>
      <c r="CS396" s="12">
        <v>1592</v>
      </c>
      <c r="CT396" s="12" t="s">
        <v>718</v>
      </c>
      <c r="CU396" s="12" t="s">
        <v>1077</v>
      </c>
      <c r="CV396" s="12" t="s">
        <v>1077</v>
      </c>
      <c r="CW396" s="12"/>
      <c r="CX396" s="57"/>
    </row>
    <row r="397" spans="1:102" ht="16.5" x14ac:dyDescent="0.35">
      <c r="A397" s="56">
        <v>24</v>
      </c>
      <c r="B397" s="12" t="s">
        <v>3715</v>
      </c>
      <c r="C397" s="12">
        <v>24.4</v>
      </c>
      <c r="D397" s="12" t="s">
        <v>1787</v>
      </c>
      <c r="E397" s="12" t="s">
        <v>334</v>
      </c>
      <c r="F397" s="12">
        <v>3</v>
      </c>
      <c r="G397" s="12" t="s">
        <v>349</v>
      </c>
      <c r="H397" s="12" t="s">
        <v>2804</v>
      </c>
      <c r="I397" s="12" t="s">
        <v>1285</v>
      </c>
      <c r="J397" s="12" t="s">
        <v>1139</v>
      </c>
      <c r="K397" s="12" t="s">
        <v>576</v>
      </c>
      <c r="L397" s="12" t="s">
        <v>1251</v>
      </c>
      <c r="M397" s="12" t="s">
        <v>3164</v>
      </c>
      <c r="N397" s="12"/>
      <c r="O397" s="12" t="s">
        <v>3400</v>
      </c>
      <c r="P397" s="12" t="s">
        <v>3402</v>
      </c>
      <c r="Q397" s="12">
        <v>1</v>
      </c>
      <c r="R397" s="12">
        <v>0</v>
      </c>
      <c r="S397" s="12">
        <v>0</v>
      </c>
      <c r="T397" s="12">
        <v>0</v>
      </c>
      <c r="U397" s="12">
        <v>0</v>
      </c>
      <c r="V397" s="12">
        <v>0</v>
      </c>
      <c r="W397" s="12">
        <v>0</v>
      </c>
      <c r="X397" s="12">
        <v>0</v>
      </c>
      <c r="Y397" s="12">
        <v>0</v>
      </c>
      <c r="Z397" s="12">
        <v>0</v>
      </c>
      <c r="AA397" s="12">
        <v>0</v>
      </c>
      <c r="AB397" s="12">
        <v>0</v>
      </c>
      <c r="AC397" s="12">
        <v>0</v>
      </c>
      <c r="AD397" s="12">
        <v>0</v>
      </c>
      <c r="AE397" s="12">
        <v>0</v>
      </c>
      <c r="AF397" s="12">
        <v>0</v>
      </c>
      <c r="AG397" s="12">
        <v>0</v>
      </c>
      <c r="AH397" s="12">
        <v>0</v>
      </c>
      <c r="AI397" s="12">
        <v>0</v>
      </c>
      <c r="AJ397" s="12">
        <v>1</v>
      </c>
      <c r="AK397" s="12">
        <v>0</v>
      </c>
      <c r="AL397" s="12" t="s">
        <v>3450</v>
      </c>
      <c r="AM397" s="7" t="s">
        <v>608</v>
      </c>
      <c r="AN397" s="7" t="s">
        <v>648</v>
      </c>
      <c r="AO397" s="7">
        <v>1994</v>
      </c>
      <c r="AP397" s="12" t="s">
        <v>3458</v>
      </c>
      <c r="AQ397" s="12">
        <v>1765</v>
      </c>
      <c r="AR397" s="12">
        <v>1</v>
      </c>
      <c r="AS397" s="12" t="s">
        <v>555</v>
      </c>
      <c r="AT397" s="7" t="s">
        <v>349</v>
      </c>
      <c r="AU397" s="12">
        <v>1</v>
      </c>
      <c r="AV397" s="12">
        <v>0</v>
      </c>
      <c r="AW397" s="12">
        <v>1</v>
      </c>
      <c r="AX397" s="12">
        <v>0</v>
      </c>
      <c r="AY397" s="7">
        <v>0</v>
      </c>
      <c r="AZ397" s="12">
        <v>1</v>
      </c>
      <c r="BA397" s="12">
        <v>1</v>
      </c>
      <c r="BB397" s="12">
        <v>1</v>
      </c>
      <c r="BC397" s="12">
        <v>1</v>
      </c>
      <c r="BD397" s="12">
        <v>0</v>
      </c>
      <c r="BE397" s="12">
        <v>1</v>
      </c>
      <c r="BF397" s="7" t="s">
        <v>766</v>
      </c>
      <c r="BG397" s="7" t="s">
        <v>159</v>
      </c>
      <c r="BH397" s="7"/>
      <c r="BI397" s="7" t="s">
        <v>2806</v>
      </c>
      <c r="BJ397" s="12" t="s">
        <v>3460</v>
      </c>
      <c r="BK397" s="12" t="s">
        <v>1044</v>
      </c>
      <c r="BL397" s="12" t="s">
        <v>3480</v>
      </c>
      <c r="BM397" s="7" t="s">
        <v>787</v>
      </c>
      <c r="BN397" s="7" t="s">
        <v>775</v>
      </c>
      <c r="BO397" s="12"/>
      <c r="BP397" s="12"/>
      <c r="BQ397" s="12"/>
      <c r="BR397" s="12" t="s">
        <v>1077</v>
      </c>
      <c r="BS397" s="12">
        <v>0.37</v>
      </c>
      <c r="BT397" s="12"/>
      <c r="BU397" s="12"/>
      <c r="BV397" s="12" t="s">
        <v>1077</v>
      </c>
      <c r="BW397" s="12" t="s">
        <v>1077</v>
      </c>
      <c r="BX397" s="12" t="s">
        <v>1077</v>
      </c>
      <c r="BY397" s="12">
        <v>1.83</v>
      </c>
      <c r="BZ397" s="12"/>
      <c r="CA397" s="12" t="s">
        <v>1077</v>
      </c>
      <c r="CB397" s="12"/>
      <c r="CC397" s="12"/>
      <c r="CD397" s="12" t="s">
        <v>1077</v>
      </c>
      <c r="CE397" s="12" t="s">
        <v>1077</v>
      </c>
      <c r="CF397" s="12">
        <v>1.55</v>
      </c>
      <c r="CG397" s="12"/>
      <c r="CH397" s="12"/>
      <c r="CI397" s="12"/>
      <c r="CJ397" s="12">
        <v>2.1499999999999998E-2</v>
      </c>
      <c r="CK397" s="12" t="s">
        <v>3828</v>
      </c>
      <c r="CL397" s="12" t="s">
        <v>1077</v>
      </c>
      <c r="CM397" s="12">
        <v>0</v>
      </c>
      <c r="CN397" s="12">
        <v>662.18</v>
      </c>
      <c r="CO397" s="12" t="s">
        <v>3419</v>
      </c>
      <c r="CP397" s="12">
        <v>1</v>
      </c>
      <c r="CQ397" s="12">
        <v>14</v>
      </c>
      <c r="CR397" s="12">
        <v>1</v>
      </c>
      <c r="CS397" s="12">
        <v>1750</v>
      </c>
      <c r="CT397" s="12" t="s">
        <v>718</v>
      </c>
      <c r="CU397" s="12" t="s">
        <v>1077</v>
      </c>
      <c r="CV397" s="12" t="s">
        <v>1077</v>
      </c>
      <c r="CW397" s="12"/>
      <c r="CX397" s="57"/>
    </row>
    <row r="398" spans="1:102" ht="16.5" x14ac:dyDescent="0.35">
      <c r="A398" s="56">
        <v>65</v>
      </c>
      <c r="B398" s="12" t="s">
        <v>3754</v>
      </c>
      <c r="C398" s="12">
        <v>65.099999999999994</v>
      </c>
      <c r="D398" s="12" t="s">
        <v>2264</v>
      </c>
      <c r="E398" s="12" t="s">
        <v>441</v>
      </c>
      <c r="F398" s="12">
        <v>3</v>
      </c>
      <c r="G398" s="12" t="s">
        <v>212</v>
      </c>
      <c r="H398" s="12" t="s">
        <v>2804</v>
      </c>
      <c r="I398" s="12" t="s">
        <v>212</v>
      </c>
      <c r="J398" s="12" t="s">
        <v>556</v>
      </c>
      <c r="K398" s="12" t="s">
        <v>562</v>
      </c>
      <c r="L398" s="12" t="s">
        <v>558</v>
      </c>
      <c r="M398" s="12" t="s">
        <v>3237</v>
      </c>
      <c r="N398" s="12" t="s">
        <v>3435</v>
      </c>
      <c r="O398" s="12" t="s">
        <v>3400</v>
      </c>
      <c r="P398" s="12" t="s">
        <v>3401</v>
      </c>
      <c r="Q398" s="12">
        <v>0</v>
      </c>
      <c r="R398" s="12">
        <v>0</v>
      </c>
      <c r="S398" s="12">
        <v>0</v>
      </c>
      <c r="T398" s="12">
        <v>0</v>
      </c>
      <c r="U398" s="12">
        <v>0</v>
      </c>
      <c r="V398" s="12">
        <v>0</v>
      </c>
      <c r="W398" s="12">
        <v>1</v>
      </c>
      <c r="X398" s="12">
        <v>0</v>
      </c>
      <c r="Y398" s="12">
        <v>0</v>
      </c>
      <c r="Z398" s="12">
        <v>0</v>
      </c>
      <c r="AA398" s="12">
        <v>0</v>
      </c>
      <c r="AB398" s="12">
        <v>0</v>
      </c>
      <c r="AC398" s="12">
        <v>1</v>
      </c>
      <c r="AD398" s="12">
        <v>0</v>
      </c>
      <c r="AE398" s="12">
        <v>0</v>
      </c>
      <c r="AF398" s="12">
        <v>0</v>
      </c>
      <c r="AG398" s="12">
        <v>0</v>
      </c>
      <c r="AH398" s="12">
        <v>0</v>
      </c>
      <c r="AI398" s="12">
        <v>0</v>
      </c>
      <c r="AJ398" s="12">
        <v>0</v>
      </c>
      <c r="AK398" s="12">
        <v>0</v>
      </c>
      <c r="AL398" s="12" t="s">
        <v>607</v>
      </c>
      <c r="AM398" s="7" t="s">
        <v>668</v>
      </c>
      <c r="AN398" s="7" t="s">
        <v>705</v>
      </c>
      <c r="AO398" s="7">
        <v>2010</v>
      </c>
      <c r="AP398" s="12" t="s">
        <v>3235</v>
      </c>
      <c r="AQ398" s="12">
        <v>473</v>
      </c>
      <c r="AR398" s="12">
        <v>1</v>
      </c>
      <c r="AS398" s="12" t="s">
        <v>555</v>
      </c>
      <c r="AT398" s="7" t="s">
        <v>212</v>
      </c>
      <c r="AU398" s="12">
        <v>1</v>
      </c>
      <c r="AV398" s="12">
        <v>0</v>
      </c>
      <c r="AW398" s="12">
        <v>0</v>
      </c>
      <c r="AX398" s="12">
        <v>0</v>
      </c>
      <c r="AY398" s="7">
        <v>1</v>
      </c>
      <c r="AZ398" s="12">
        <v>0</v>
      </c>
      <c r="BA398" s="12">
        <v>0</v>
      </c>
      <c r="BB398" s="12">
        <v>0</v>
      </c>
      <c r="BC398" s="12">
        <v>1</v>
      </c>
      <c r="BD398" s="12">
        <v>0</v>
      </c>
      <c r="BE398" s="12">
        <v>0</v>
      </c>
      <c r="BF398" s="7" t="s">
        <v>766</v>
      </c>
      <c r="BG398" s="7" t="s">
        <v>162</v>
      </c>
      <c r="BH398" s="7"/>
      <c r="BI398" s="7" t="s">
        <v>2807</v>
      </c>
      <c r="BJ398" s="12" t="s">
        <v>718</v>
      </c>
      <c r="BK398" s="12" t="s">
        <v>3463</v>
      </c>
      <c r="BL398" s="12" t="s">
        <v>3464</v>
      </c>
      <c r="BM398" s="7" t="s">
        <v>787</v>
      </c>
      <c r="BN398" s="7"/>
      <c r="BO398" s="12"/>
      <c r="BP398" s="12" t="s">
        <v>3542</v>
      </c>
      <c r="BQ398" s="12">
        <v>8.4245E-2</v>
      </c>
      <c r="BR398" s="12" t="s">
        <v>3513</v>
      </c>
      <c r="BS398" s="12">
        <v>0.41499999999999998</v>
      </c>
      <c r="BT398" s="12"/>
      <c r="BU398" s="12"/>
      <c r="BV398" s="12" t="s">
        <v>1077</v>
      </c>
      <c r="BW398" s="12" t="s">
        <v>1077</v>
      </c>
      <c r="BX398" s="12" t="s">
        <v>1077</v>
      </c>
      <c r="BY398" s="12">
        <v>1.87</v>
      </c>
      <c r="BZ398" s="12"/>
      <c r="CA398" s="12" t="s">
        <v>1077</v>
      </c>
      <c r="CB398" s="12" t="s">
        <v>1077</v>
      </c>
      <c r="CC398" s="12" t="s">
        <v>1077</v>
      </c>
      <c r="CD398" s="12" t="s">
        <v>1077</v>
      </c>
      <c r="CE398" s="12">
        <v>0.1</v>
      </c>
      <c r="CF398" s="12"/>
      <c r="CG398" s="12"/>
      <c r="CH398" s="12">
        <f>BQ398/BY398</f>
        <v>4.5050802139037428E-2</v>
      </c>
      <c r="CI398" s="12" t="s">
        <v>3553</v>
      </c>
      <c r="CJ398" s="12">
        <v>0.44</v>
      </c>
      <c r="CK398" s="12" t="s">
        <v>3824</v>
      </c>
      <c r="CL398" s="12" t="s">
        <v>1077</v>
      </c>
      <c r="CM398" s="12" t="s">
        <v>1077</v>
      </c>
      <c r="CN398" s="12">
        <v>6.36</v>
      </c>
      <c r="CO398" s="12" t="s">
        <v>1043</v>
      </c>
      <c r="CP398" s="12">
        <v>1</v>
      </c>
      <c r="CQ398" s="12">
        <v>18</v>
      </c>
      <c r="CR398" s="12">
        <v>1</v>
      </c>
      <c r="CS398" s="12">
        <v>454</v>
      </c>
      <c r="CT398" s="12">
        <v>9.0969999999999995</v>
      </c>
      <c r="CU398" s="12">
        <v>0.20300000000000001</v>
      </c>
      <c r="CV398" s="12">
        <f>BS398*(CU398)</f>
        <v>8.4245E-2</v>
      </c>
      <c r="CW398" s="12"/>
      <c r="CX398" s="57"/>
    </row>
    <row r="399" spans="1:102" x14ac:dyDescent="0.35">
      <c r="A399" s="56">
        <v>11</v>
      </c>
      <c r="B399" s="12" t="s">
        <v>3702</v>
      </c>
      <c r="C399" s="12">
        <v>11.1</v>
      </c>
      <c r="D399" s="12" t="s">
        <v>1444</v>
      </c>
      <c r="E399" s="12" t="s">
        <v>273</v>
      </c>
      <c r="F399" s="12">
        <v>3</v>
      </c>
      <c r="G399" s="12" t="s">
        <v>212</v>
      </c>
      <c r="H399" s="12" t="s">
        <v>2804</v>
      </c>
      <c r="I399" s="12" t="s">
        <v>212</v>
      </c>
      <c r="J399" s="12" t="s">
        <v>556</v>
      </c>
      <c r="K399" s="12" t="s">
        <v>564</v>
      </c>
      <c r="L399" s="12" t="s">
        <v>558</v>
      </c>
      <c r="M399" s="12" t="s">
        <v>3164</v>
      </c>
      <c r="N399" s="12"/>
      <c r="O399" s="12" t="s">
        <v>3400</v>
      </c>
      <c r="P399" s="12" t="s">
        <v>3402</v>
      </c>
      <c r="Q399" s="12">
        <v>1</v>
      </c>
      <c r="R399" s="12">
        <v>0</v>
      </c>
      <c r="S399" s="12">
        <v>0</v>
      </c>
      <c r="T399" s="12">
        <v>0</v>
      </c>
      <c r="U399" s="12">
        <v>0</v>
      </c>
      <c r="V399" s="12">
        <v>0</v>
      </c>
      <c r="W399" s="12">
        <v>0</v>
      </c>
      <c r="X399" s="12">
        <v>0</v>
      </c>
      <c r="Y399" s="12">
        <v>0</v>
      </c>
      <c r="Z399" s="12">
        <v>0</v>
      </c>
      <c r="AA399" s="12">
        <v>0</v>
      </c>
      <c r="AB399" s="12">
        <v>0</v>
      </c>
      <c r="AC399" s="12">
        <v>1</v>
      </c>
      <c r="AD399" s="12">
        <v>0</v>
      </c>
      <c r="AE399" s="12">
        <v>0</v>
      </c>
      <c r="AF399" s="12">
        <v>0</v>
      </c>
      <c r="AG399" s="12">
        <v>0</v>
      </c>
      <c r="AH399" s="12">
        <v>0</v>
      </c>
      <c r="AI399" s="12">
        <v>0</v>
      </c>
      <c r="AJ399" s="12">
        <v>0</v>
      </c>
      <c r="AK399" s="12">
        <v>0</v>
      </c>
      <c r="AL399" s="12" t="s">
        <v>607</v>
      </c>
      <c r="AM399" s="7" t="s">
        <v>608</v>
      </c>
      <c r="AN399" s="7" t="s">
        <v>615</v>
      </c>
      <c r="AO399" s="7">
        <v>2000</v>
      </c>
      <c r="AP399" s="12" t="s">
        <v>3458</v>
      </c>
      <c r="AQ399" s="12">
        <v>8299</v>
      </c>
      <c r="AR399" s="12">
        <v>1</v>
      </c>
      <c r="AS399" s="12" t="s">
        <v>555</v>
      </c>
      <c r="AT399" s="7" t="s">
        <v>212</v>
      </c>
      <c r="AU399" s="12">
        <v>1</v>
      </c>
      <c r="AV399" s="12">
        <v>1</v>
      </c>
      <c r="AW399" s="12">
        <v>0</v>
      </c>
      <c r="AX399" s="12">
        <v>0</v>
      </c>
      <c r="AY399" s="7">
        <v>0</v>
      </c>
      <c r="AZ399" s="12">
        <v>1</v>
      </c>
      <c r="BA399" s="12">
        <v>1</v>
      </c>
      <c r="BB399" s="12">
        <v>1</v>
      </c>
      <c r="BC399" s="12">
        <v>1</v>
      </c>
      <c r="BD399" s="12">
        <v>1</v>
      </c>
      <c r="BE399" s="12">
        <v>1</v>
      </c>
      <c r="BF399" s="7" t="s">
        <v>3258</v>
      </c>
      <c r="BG399" s="7" t="s">
        <v>789</v>
      </c>
      <c r="BH399" s="7">
        <v>1</v>
      </c>
      <c r="BI399" s="12" t="s">
        <v>3282</v>
      </c>
      <c r="BJ399" s="12" t="s">
        <v>3460</v>
      </c>
      <c r="BK399" s="12" t="s">
        <v>718</v>
      </c>
      <c r="BL399" s="12" t="s">
        <v>3471</v>
      </c>
      <c r="BM399" s="7" t="s">
        <v>790</v>
      </c>
      <c r="BN399" s="7"/>
      <c r="BO399" s="12" t="s">
        <v>1214</v>
      </c>
      <c r="BP399" s="12" t="s">
        <v>4025</v>
      </c>
      <c r="BQ399" s="12">
        <v>0.27900000000000003</v>
      </c>
      <c r="BR399" s="12" t="s">
        <v>1252</v>
      </c>
      <c r="BS399" s="12">
        <v>0.20630000000000001</v>
      </c>
      <c r="BT399" s="12"/>
      <c r="BU399" s="12">
        <f>EXP(BS399)</f>
        <v>1.2291218852559347</v>
      </c>
      <c r="BV399" s="12" t="s">
        <v>3416</v>
      </c>
      <c r="BW399" s="12"/>
      <c r="BX399" s="12"/>
      <c r="BY399" s="12">
        <f>BS399/CF399</f>
        <v>1.8805834092980858</v>
      </c>
      <c r="BZ399" s="12" t="s">
        <v>4041</v>
      </c>
      <c r="CA399" s="12" t="s">
        <v>1077</v>
      </c>
      <c r="CB399" s="12"/>
      <c r="CC399" s="12"/>
      <c r="CD399" s="12" t="s">
        <v>1077</v>
      </c>
      <c r="CE399" s="12">
        <v>0.06</v>
      </c>
      <c r="CF399" s="12">
        <v>0.10970000000000001</v>
      </c>
      <c r="CG399" s="12"/>
      <c r="CH399" s="12">
        <f>BQ399/(BS399/CF399)</f>
        <v>0.14835821619001455</v>
      </c>
      <c r="CI399" s="12" t="s">
        <v>3553</v>
      </c>
      <c r="CJ399" s="12" t="s">
        <v>1077</v>
      </c>
      <c r="CK399" s="12" t="s">
        <v>1077</v>
      </c>
      <c r="CL399" s="12" t="s">
        <v>1077</v>
      </c>
      <c r="CM399" s="12" t="s">
        <v>1077</v>
      </c>
      <c r="CN399" s="12">
        <v>122.1</v>
      </c>
      <c r="CO399" s="12" t="s">
        <v>3427</v>
      </c>
      <c r="CP399" s="12">
        <v>1</v>
      </c>
      <c r="CQ399" s="12">
        <v>8</v>
      </c>
      <c r="CR399" s="12">
        <v>1</v>
      </c>
      <c r="CS399" s="12">
        <v>8290</v>
      </c>
      <c r="CT399" s="12">
        <v>0.39</v>
      </c>
      <c r="CU399" s="12" t="s">
        <v>718</v>
      </c>
      <c r="CV399" s="12" t="s">
        <v>1077</v>
      </c>
      <c r="CW399" s="12"/>
      <c r="CX399" s="57"/>
    </row>
    <row r="400" spans="1:102" ht="16.5" x14ac:dyDescent="0.35">
      <c r="A400" s="56">
        <v>15</v>
      </c>
      <c r="B400" s="12" t="s">
        <v>3706</v>
      </c>
      <c r="C400" s="12">
        <v>15.27</v>
      </c>
      <c r="D400" s="12" t="s">
        <v>1708</v>
      </c>
      <c r="E400" s="12" t="s">
        <v>307</v>
      </c>
      <c r="F400" s="12">
        <v>3</v>
      </c>
      <c r="G400" s="12" t="s">
        <v>212</v>
      </c>
      <c r="H400" s="12" t="s">
        <v>2804</v>
      </c>
      <c r="I400" s="12" t="s">
        <v>349</v>
      </c>
      <c r="J400" s="12" t="s">
        <v>556</v>
      </c>
      <c r="K400" s="12" t="s">
        <v>564</v>
      </c>
      <c r="L400" s="12" t="s">
        <v>558</v>
      </c>
      <c r="M400" s="12" t="s">
        <v>3164</v>
      </c>
      <c r="N400" s="12"/>
      <c r="O400" s="12" t="s">
        <v>3400</v>
      </c>
      <c r="P400" s="12" t="s">
        <v>3403</v>
      </c>
      <c r="Q400" s="12">
        <v>1</v>
      </c>
      <c r="R400" s="12">
        <v>0</v>
      </c>
      <c r="S400" s="12">
        <v>0</v>
      </c>
      <c r="T400" s="12">
        <v>0</v>
      </c>
      <c r="U400" s="12">
        <v>0</v>
      </c>
      <c r="V400" s="12">
        <v>0</v>
      </c>
      <c r="W400" s="12">
        <v>0</v>
      </c>
      <c r="X400" s="12">
        <v>0</v>
      </c>
      <c r="Y400" s="12">
        <v>0</v>
      </c>
      <c r="Z400" s="12">
        <v>0</v>
      </c>
      <c r="AA400" s="12">
        <v>0</v>
      </c>
      <c r="AB400" s="12">
        <v>1</v>
      </c>
      <c r="AC400" s="12">
        <v>0</v>
      </c>
      <c r="AD400" s="12">
        <v>0</v>
      </c>
      <c r="AE400" s="12">
        <v>0</v>
      </c>
      <c r="AF400" s="12">
        <v>0</v>
      </c>
      <c r="AG400" s="12">
        <v>0</v>
      </c>
      <c r="AH400" s="12">
        <v>0</v>
      </c>
      <c r="AI400" s="12">
        <v>0</v>
      </c>
      <c r="AJ400" s="12">
        <v>0</v>
      </c>
      <c r="AK400" s="12">
        <v>0</v>
      </c>
      <c r="AL400" s="12" t="s">
        <v>3448</v>
      </c>
      <c r="AM400" s="7" t="s">
        <v>608</v>
      </c>
      <c r="AN400" s="7" t="s">
        <v>634</v>
      </c>
      <c r="AO400" s="7">
        <v>2000</v>
      </c>
      <c r="AP400" s="12" t="s">
        <v>3458</v>
      </c>
      <c r="AQ400" s="12">
        <v>3284</v>
      </c>
      <c r="AR400" s="12">
        <v>2</v>
      </c>
      <c r="AS400" s="12" t="s">
        <v>755</v>
      </c>
      <c r="AT400" s="7" t="s">
        <v>349</v>
      </c>
      <c r="AU400" s="12">
        <v>0</v>
      </c>
      <c r="AV400" s="12">
        <v>0</v>
      </c>
      <c r="AW400" s="12">
        <v>0</v>
      </c>
      <c r="AX400" s="12">
        <v>0</v>
      </c>
      <c r="AY400" s="7">
        <v>0</v>
      </c>
      <c r="AZ400" s="12">
        <v>0</v>
      </c>
      <c r="BA400" s="12">
        <v>1</v>
      </c>
      <c r="BB400" s="12">
        <v>1</v>
      </c>
      <c r="BC400" s="12">
        <v>0</v>
      </c>
      <c r="BD400" s="12">
        <v>0</v>
      </c>
      <c r="BE400" s="12">
        <v>0</v>
      </c>
      <c r="BF400" s="7" t="s">
        <v>3259</v>
      </c>
      <c r="BG400" s="7" t="s">
        <v>807</v>
      </c>
      <c r="BH400" s="7">
        <v>1</v>
      </c>
      <c r="BI400" s="7" t="s">
        <v>3253</v>
      </c>
      <c r="BJ400" s="12" t="s">
        <v>3460</v>
      </c>
      <c r="BK400" s="12" t="s">
        <v>3472</v>
      </c>
      <c r="BL400" s="12" t="s">
        <v>3474</v>
      </c>
      <c r="BM400" s="7" t="s">
        <v>787</v>
      </c>
      <c r="BN400" s="7"/>
      <c r="BO400" s="12"/>
      <c r="BP400" s="12" t="s">
        <v>3565</v>
      </c>
      <c r="BQ400" s="12"/>
      <c r="BR400" s="12" t="s">
        <v>1077</v>
      </c>
      <c r="BS400" s="12">
        <v>9.1150000000000002</v>
      </c>
      <c r="BT400" s="12"/>
      <c r="BU400" s="12"/>
      <c r="BV400" s="12" t="s">
        <v>1077</v>
      </c>
      <c r="BW400" s="12" t="s">
        <v>1077</v>
      </c>
      <c r="BX400" s="12" t="s">
        <v>1077</v>
      </c>
      <c r="BY400" s="12">
        <v>1.89</v>
      </c>
      <c r="BZ400" s="12"/>
      <c r="CA400" s="12" t="s">
        <v>1077</v>
      </c>
      <c r="CB400" s="12" t="s">
        <v>1077</v>
      </c>
      <c r="CC400" s="12" t="s">
        <v>1077</v>
      </c>
      <c r="CD400" s="12" t="s">
        <v>1077</v>
      </c>
      <c r="CE400" s="12">
        <v>0.1</v>
      </c>
      <c r="CF400" s="12"/>
      <c r="CG400" s="12"/>
      <c r="CH400" s="12"/>
      <c r="CI400" s="12"/>
      <c r="CJ400" s="12">
        <v>0.18</v>
      </c>
      <c r="CK400" s="12" t="s">
        <v>3828</v>
      </c>
      <c r="CL400" s="12" t="s">
        <v>1077</v>
      </c>
      <c r="CM400" s="12" t="s">
        <v>1077</v>
      </c>
      <c r="CN400" s="12" t="s">
        <v>1077</v>
      </c>
      <c r="CO400" s="12" t="s">
        <v>1077</v>
      </c>
      <c r="CP400" s="12">
        <v>1</v>
      </c>
      <c r="CQ400" s="12">
        <v>21</v>
      </c>
      <c r="CR400" s="12">
        <v>1</v>
      </c>
      <c r="CS400" s="12">
        <v>3262</v>
      </c>
      <c r="CT400" s="12" t="s">
        <v>1077</v>
      </c>
      <c r="CU400" s="12">
        <v>4.2081368954077179E-2</v>
      </c>
      <c r="CV400" s="12" t="s">
        <v>1137</v>
      </c>
      <c r="CW400" s="12"/>
      <c r="CX400" s="57"/>
    </row>
    <row r="401" spans="1:102" ht="16.5" x14ac:dyDescent="0.35">
      <c r="A401" s="56">
        <v>32</v>
      </c>
      <c r="B401" s="12" t="s">
        <v>3723</v>
      </c>
      <c r="C401" s="12">
        <v>32.4</v>
      </c>
      <c r="D401" s="12" t="s">
        <v>1856</v>
      </c>
      <c r="E401" s="12" t="s">
        <v>353</v>
      </c>
      <c r="F401" s="12" t="s">
        <v>3916</v>
      </c>
      <c r="G401" s="12" t="s">
        <v>212</v>
      </c>
      <c r="H401" s="12" t="s">
        <v>2804</v>
      </c>
      <c r="I401" s="12" t="s">
        <v>212</v>
      </c>
      <c r="J401" s="12" t="s">
        <v>556</v>
      </c>
      <c r="K401" s="12" t="s">
        <v>569</v>
      </c>
      <c r="L401" s="12" t="s">
        <v>558</v>
      </c>
      <c r="M401" s="12" t="s">
        <v>3237</v>
      </c>
      <c r="N401" s="12" t="s">
        <v>593</v>
      </c>
      <c r="O401" s="12" t="s">
        <v>3400</v>
      </c>
      <c r="P401" s="12" t="s">
        <v>3401</v>
      </c>
      <c r="Q401" s="12">
        <v>1</v>
      </c>
      <c r="R401" s="12">
        <v>0</v>
      </c>
      <c r="S401" s="12">
        <v>0</v>
      </c>
      <c r="T401" s="12">
        <v>0</v>
      </c>
      <c r="U401" s="12">
        <v>0</v>
      </c>
      <c r="V401" s="12">
        <v>0</v>
      </c>
      <c r="W401" s="12">
        <v>0</v>
      </c>
      <c r="X401" s="12">
        <v>0</v>
      </c>
      <c r="Y401" s="12">
        <v>0</v>
      </c>
      <c r="Z401" s="12">
        <v>0</v>
      </c>
      <c r="AA401" s="12">
        <v>0</v>
      </c>
      <c r="AB401" s="12">
        <v>0</v>
      </c>
      <c r="AC401" s="12">
        <v>1</v>
      </c>
      <c r="AD401" s="12">
        <v>0</v>
      </c>
      <c r="AE401" s="12">
        <v>0</v>
      </c>
      <c r="AF401" s="12">
        <v>0</v>
      </c>
      <c r="AG401" s="12">
        <v>0</v>
      </c>
      <c r="AH401" s="12">
        <v>0</v>
      </c>
      <c r="AI401" s="12">
        <v>1</v>
      </c>
      <c r="AJ401" s="12">
        <v>0</v>
      </c>
      <c r="AK401" s="12">
        <v>0</v>
      </c>
      <c r="AL401" s="12" t="s">
        <v>607</v>
      </c>
      <c r="AM401" s="7" t="s">
        <v>608</v>
      </c>
      <c r="AN401" s="7" t="s">
        <v>658</v>
      </c>
      <c r="AO401" s="7">
        <v>2000</v>
      </c>
      <c r="AP401" s="12" t="s">
        <v>3458</v>
      </c>
      <c r="AQ401" s="12" t="s">
        <v>718</v>
      </c>
      <c r="AR401" s="12">
        <v>1</v>
      </c>
      <c r="AS401" s="12" t="s">
        <v>555</v>
      </c>
      <c r="AT401" s="7" t="s">
        <v>212</v>
      </c>
      <c r="AU401" s="12">
        <v>0</v>
      </c>
      <c r="AV401" s="12">
        <v>1</v>
      </c>
      <c r="AW401" s="12">
        <v>0</v>
      </c>
      <c r="AX401" s="12">
        <v>0</v>
      </c>
      <c r="AY401" s="7">
        <v>1</v>
      </c>
      <c r="AZ401" s="12">
        <v>1</v>
      </c>
      <c r="BA401" s="12">
        <v>1</v>
      </c>
      <c r="BB401" s="12">
        <v>1</v>
      </c>
      <c r="BC401" s="12">
        <v>1</v>
      </c>
      <c r="BD401" s="12">
        <v>1</v>
      </c>
      <c r="BE401" s="12">
        <v>0</v>
      </c>
      <c r="BF401" s="7" t="s">
        <v>766</v>
      </c>
      <c r="BG401" s="7" t="s">
        <v>778</v>
      </c>
      <c r="BH401" s="7"/>
      <c r="BI401" s="7" t="s">
        <v>2807</v>
      </c>
      <c r="BJ401" s="12" t="s">
        <v>3460</v>
      </c>
      <c r="BK401" s="12" t="s">
        <v>3472</v>
      </c>
      <c r="BL401" s="12" t="s">
        <v>3476</v>
      </c>
      <c r="BM401" s="7" t="s">
        <v>787</v>
      </c>
      <c r="BN401" s="7"/>
      <c r="BO401" s="12"/>
      <c r="BP401" s="12"/>
      <c r="BQ401" s="12"/>
      <c r="BR401" s="12" t="s">
        <v>1077</v>
      </c>
      <c r="BS401" s="12">
        <v>0.20899999999999999</v>
      </c>
      <c r="BT401" s="12"/>
      <c r="BU401" s="12"/>
      <c r="BV401" s="12" t="s">
        <v>1077</v>
      </c>
      <c r="BW401" s="12" t="s">
        <v>1077</v>
      </c>
      <c r="BX401" s="12" t="s">
        <v>1077</v>
      </c>
      <c r="BY401" s="12">
        <v>1.899</v>
      </c>
      <c r="BZ401" s="12"/>
      <c r="CA401" s="12" t="s">
        <v>1077</v>
      </c>
      <c r="CB401" s="12" t="s">
        <v>1077</v>
      </c>
      <c r="CC401" s="12" t="s">
        <v>1077</v>
      </c>
      <c r="CD401" s="12" t="s">
        <v>1077</v>
      </c>
      <c r="CE401" s="12">
        <v>0.1</v>
      </c>
      <c r="CF401" s="12"/>
      <c r="CG401" s="12"/>
      <c r="CH401" s="12"/>
      <c r="CI401" s="12"/>
      <c r="CJ401" s="12">
        <v>0.66139999999999999</v>
      </c>
      <c r="CK401" s="12" t="s">
        <v>3828</v>
      </c>
      <c r="CL401" s="12" t="s">
        <v>1077</v>
      </c>
      <c r="CM401" s="12" t="s">
        <v>1077</v>
      </c>
      <c r="CN401" s="12" t="s">
        <v>1077</v>
      </c>
      <c r="CO401" s="12" t="s">
        <v>1077</v>
      </c>
      <c r="CP401" s="12">
        <v>1</v>
      </c>
      <c r="CQ401" s="12">
        <v>11</v>
      </c>
      <c r="CR401" s="12">
        <v>1</v>
      </c>
      <c r="CS401" s="12">
        <v>1139</v>
      </c>
      <c r="CT401" s="12" t="s">
        <v>718</v>
      </c>
      <c r="CU401" s="12">
        <v>1498.58</v>
      </c>
      <c r="CV401" s="12"/>
      <c r="CW401" s="12"/>
      <c r="CX401" s="57"/>
    </row>
    <row r="402" spans="1:102" ht="16.5" x14ac:dyDescent="0.35">
      <c r="A402" s="56">
        <v>47</v>
      </c>
      <c r="B402" s="12" t="s">
        <v>3737</v>
      </c>
      <c r="C402" s="12">
        <v>47.1</v>
      </c>
      <c r="D402" s="12" t="s">
        <v>2087</v>
      </c>
      <c r="E402" s="12" t="s">
        <v>387</v>
      </c>
      <c r="F402" s="12">
        <v>3</v>
      </c>
      <c r="G402" s="12" t="s">
        <v>212</v>
      </c>
      <c r="H402" s="12" t="s">
        <v>2804</v>
      </c>
      <c r="I402" s="12" t="s">
        <v>212</v>
      </c>
      <c r="J402" s="12" t="s">
        <v>556</v>
      </c>
      <c r="K402" s="12" t="s">
        <v>573</v>
      </c>
      <c r="L402" s="12" t="s">
        <v>558</v>
      </c>
      <c r="M402" s="12" t="s">
        <v>3164</v>
      </c>
      <c r="N402" s="12"/>
      <c r="O402" s="12" t="s">
        <v>3400</v>
      </c>
      <c r="P402" s="12" t="s">
        <v>3401</v>
      </c>
      <c r="Q402" s="12">
        <v>1</v>
      </c>
      <c r="R402" s="12">
        <v>0</v>
      </c>
      <c r="S402" s="12">
        <v>0</v>
      </c>
      <c r="T402" s="12">
        <v>0</v>
      </c>
      <c r="U402" s="12">
        <v>0</v>
      </c>
      <c r="V402" s="12">
        <v>0</v>
      </c>
      <c r="W402" s="12">
        <v>0</v>
      </c>
      <c r="X402" s="12">
        <v>0</v>
      </c>
      <c r="Y402" s="12">
        <v>0</v>
      </c>
      <c r="Z402" s="12">
        <v>0</v>
      </c>
      <c r="AA402" s="12">
        <v>0</v>
      </c>
      <c r="AB402" s="12">
        <v>0</v>
      </c>
      <c r="AC402" s="12">
        <v>0</v>
      </c>
      <c r="AD402" s="12">
        <v>0</v>
      </c>
      <c r="AE402" s="12">
        <v>0</v>
      </c>
      <c r="AF402" s="12">
        <v>0</v>
      </c>
      <c r="AG402" s="12">
        <v>0</v>
      </c>
      <c r="AH402" s="12">
        <v>0</v>
      </c>
      <c r="AI402" s="12">
        <v>0</v>
      </c>
      <c r="AJ402" s="12">
        <v>1</v>
      </c>
      <c r="AK402" s="12">
        <v>0</v>
      </c>
      <c r="AL402" s="12" t="s">
        <v>607</v>
      </c>
      <c r="AM402" s="7" t="s">
        <v>608</v>
      </c>
      <c r="AN402" s="7" t="s">
        <v>614</v>
      </c>
      <c r="AO402" s="7" t="s">
        <v>684</v>
      </c>
      <c r="AP402" s="12" t="s">
        <v>3235</v>
      </c>
      <c r="AQ402" s="12">
        <v>6369</v>
      </c>
      <c r="AR402" s="12">
        <v>108</v>
      </c>
      <c r="AS402" s="12" t="s">
        <v>755</v>
      </c>
      <c r="AT402" s="7" t="s">
        <v>212</v>
      </c>
      <c r="AU402" s="12">
        <v>0</v>
      </c>
      <c r="AV402" s="12">
        <v>0</v>
      </c>
      <c r="AW402" s="12">
        <v>1</v>
      </c>
      <c r="AX402" s="12">
        <v>1</v>
      </c>
      <c r="AY402" s="7">
        <v>0</v>
      </c>
      <c r="AZ402" s="12">
        <v>0</v>
      </c>
      <c r="BA402" s="12">
        <v>1</v>
      </c>
      <c r="BB402" s="12">
        <v>1</v>
      </c>
      <c r="BC402" s="12">
        <v>0</v>
      </c>
      <c r="BD402" s="12">
        <v>0</v>
      </c>
      <c r="BE402" s="12">
        <v>1</v>
      </c>
      <c r="BF402" s="7" t="s">
        <v>3258</v>
      </c>
      <c r="BG402" s="7" t="s">
        <v>850</v>
      </c>
      <c r="BH402" s="7"/>
      <c r="BI402" s="7" t="s">
        <v>2810</v>
      </c>
      <c r="BJ402" s="12" t="s">
        <v>718</v>
      </c>
      <c r="BK402" s="12" t="s">
        <v>1044</v>
      </c>
      <c r="BL402" s="12" t="s">
        <v>3473</v>
      </c>
      <c r="BM402" s="7" t="s">
        <v>790</v>
      </c>
      <c r="BN402" s="7"/>
      <c r="BO402" s="12"/>
      <c r="BP402" s="12" t="s">
        <v>3548</v>
      </c>
      <c r="BQ402" s="12">
        <v>1.77E-2</v>
      </c>
      <c r="BR402" s="12" t="s">
        <v>3429</v>
      </c>
      <c r="BS402" s="12">
        <v>1.77E-2</v>
      </c>
      <c r="BT402" s="12"/>
      <c r="BU402" s="12"/>
      <c r="BV402" s="12" t="s">
        <v>1077</v>
      </c>
      <c r="BW402" s="12" t="s">
        <v>1077</v>
      </c>
      <c r="BX402" s="12" t="s">
        <v>1077</v>
      </c>
      <c r="BY402" s="12">
        <v>1.91</v>
      </c>
      <c r="BZ402" s="12"/>
      <c r="CA402" s="12" t="s">
        <v>1077</v>
      </c>
      <c r="CB402" s="12" t="s">
        <v>1077</v>
      </c>
      <c r="CC402" s="12" t="s">
        <v>1077</v>
      </c>
      <c r="CD402" s="12" t="s">
        <v>1077</v>
      </c>
      <c r="CE402" s="12">
        <v>0.1</v>
      </c>
      <c r="CF402" s="12"/>
      <c r="CG402" s="12"/>
      <c r="CH402" s="12">
        <f>BQ402/BY402</f>
        <v>9.2670157068062836E-3</v>
      </c>
      <c r="CI402" s="12" t="s">
        <v>3553</v>
      </c>
      <c r="CJ402" s="12">
        <v>0.96</v>
      </c>
      <c r="CK402" s="12" t="s">
        <v>3824</v>
      </c>
      <c r="CL402" s="12" t="s">
        <v>1077</v>
      </c>
      <c r="CM402" s="12" t="s">
        <v>1077</v>
      </c>
      <c r="CN402" s="12" t="s">
        <v>1077</v>
      </c>
      <c r="CO402" s="12" t="s">
        <v>1077</v>
      </c>
      <c r="CP402" s="12">
        <v>1</v>
      </c>
      <c r="CQ402" s="12">
        <v>21</v>
      </c>
      <c r="CR402" s="12">
        <v>1</v>
      </c>
      <c r="CS402" s="12">
        <v>6347</v>
      </c>
      <c r="CT402" s="12" t="s">
        <v>1077</v>
      </c>
      <c r="CU402" s="12" t="s">
        <v>1077</v>
      </c>
      <c r="CV402" s="12" t="s">
        <v>1077</v>
      </c>
      <c r="CW402" s="12"/>
      <c r="CX402" s="57"/>
    </row>
    <row r="403" spans="1:102" ht="16.5" x14ac:dyDescent="0.35">
      <c r="A403" s="56">
        <v>65</v>
      </c>
      <c r="B403" s="12" t="s">
        <v>3754</v>
      </c>
      <c r="C403" s="12">
        <v>65.599999999999994</v>
      </c>
      <c r="D403" s="12" t="s">
        <v>2271</v>
      </c>
      <c r="E403" s="12" t="s">
        <v>437</v>
      </c>
      <c r="F403" s="12">
        <v>3</v>
      </c>
      <c r="G403" s="12" t="s">
        <v>212</v>
      </c>
      <c r="H403" s="12" t="s">
        <v>2804</v>
      </c>
      <c r="I403" s="12" t="s">
        <v>212</v>
      </c>
      <c r="J403" s="12" t="s">
        <v>556</v>
      </c>
      <c r="K403" s="12" t="s">
        <v>562</v>
      </c>
      <c r="L403" s="12" t="s">
        <v>558</v>
      </c>
      <c r="M403" s="12" t="s">
        <v>3237</v>
      </c>
      <c r="N403" s="12" t="s">
        <v>3435</v>
      </c>
      <c r="O403" s="12" t="s">
        <v>3400</v>
      </c>
      <c r="P403" s="12" t="s">
        <v>3401</v>
      </c>
      <c r="Q403" s="12">
        <v>0</v>
      </c>
      <c r="R403" s="12">
        <v>0</v>
      </c>
      <c r="S403" s="12">
        <v>0</v>
      </c>
      <c r="T403" s="12">
        <v>0</v>
      </c>
      <c r="U403" s="12">
        <v>0</v>
      </c>
      <c r="V403" s="12">
        <v>0</v>
      </c>
      <c r="W403" s="12">
        <v>1</v>
      </c>
      <c r="X403" s="12">
        <v>0</v>
      </c>
      <c r="Y403" s="12">
        <v>0</v>
      </c>
      <c r="Z403" s="12">
        <v>0</v>
      </c>
      <c r="AA403" s="12">
        <v>0</v>
      </c>
      <c r="AB403" s="12">
        <v>0</v>
      </c>
      <c r="AC403" s="12">
        <v>1</v>
      </c>
      <c r="AD403" s="12">
        <v>0</v>
      </c>
      <c r="AE403" s="12">
        <v>0</v>
      </c>
      <c r="AF403" s="12">
        <v>0</v>
      </c>
      <c r="AG403" s="12">
        <v>0</v>
      </c>
      <c r="AH403" s="12">
        <v>0</v>
      </c>
      <c r="AI403" s="12">
        <v>0</v>
      </c>
      <c r="AJ403" s="12">
        <v>0</v>
      </c>
      <c r="AK403" s="12">
        <v>0</v>
      </c>
      <c r="AL403" s="12" t="s">
        <v>607</v>
      </c>
      <c r="AM403" s="7" t="s">
        <v>668</v>
      </c>
      <c r="AN403" s="7" t="s">
        <v>705</v>
      </c>
      <c r="AO403" s="7">
        <v>2010</v>
      </c>
      <c r="AP403" s="12" t="s">
        <v>3235</v>
      </c>
      <c r="AQ403" s="12">
        <v>473</v>
      </c>
      <c r="AR403" s="12">
        <v>1</v>
      </c>
      <c r="AS403" s="12" t="s">
        <v>555</v>
      </c>
      <c r="AT403" s="7" t="s">
        <v>212</v>
      </c>
      <c r="AU403" s="12">
        <v>1</v>
      </c>
      <c r="AV403" s="12">
        <v>0</v>
      </c>
      <c r="AW403" s="12">
        <v>0</v>
      </c>
      <c r="AX403" s="12">
        <v>0</v>
      </c>
      <c r="AY403" s="7">
        <v>1</v>
      </c>
      <c r="AZ403" s="12">
        <v>0</v>
      </c>
      <c r="BA403" s="12">
        <v>0</v>
      </c>
      <c r="BB403" s="12">
        <v>0</v>
      </c>
      <c r="BC403" s="12">
        <v>1</v>
      </c>
      <c r="BD403" s="12">
        <v>0</v>
      </c>
      <c r="BE403" s="12">
        <v>0</v>
      </c>
      <c r="BF403" s="7" t="s">
        <v>766</v>
      </c>
      <c r="BG403" s="7" t="s">
        <v>165</v>
      </c>
      <c r="BH403" s="7"/>
      <c r="BI403" s="7" t="s">
        <v>2809</v>
      </c>
      <c r="BJ403" s="12" t="s">
        <v>718</v>
      </c>
      <c r="BK403" s="12" t="s">
        <v>3463</v>
      </c>
      <c r="BL403" s="12" t="s">
        <v>3468</v>
      </c>
      <c r="BM403" s="7" t="s">
        <v>787</v>
      </c>
      <c r="BN403" s="7"/>
      <c r="BO403" s="12"/>
      <c r="BP403" s="12" t="s">
        <v>3542</v>
      </c>
      <c r="BQ403" s="12">
        <v>1.7711999999999999E-2</v>
      </c>
      <c r="BR403" s="12" t="s">
        <v>3513</v>
      </c>
      <c r="BS403" s="12">
        <v>2.214</v>
      </c>
      <c r="BT403" s="12"/>
      <c r="BU403" s="12"/>
      <c r="BV403" s="12" t="s">
        <v>1077</v>
      </c>
      <c r="BW403" s="12" t="s">
        <v>1077</v>
      </c>
      <c r="BX403" s="12" t="s">
        <v>1077</v>
      </c>
      <c r="BY403" s="12">
        <v>1.93</v>
      </c>
      <c r="BZ403" s="12"/>
      <c r="CA403" s="12" t="s">
        <v>1077</v>
      </c>
      <c r="CB403" s="12" t="s">
        <v>1077</v>
      </c>
      <c r="CC403" s="12" t="s">
        <v>1077</v>
      </c>
      <c r="CD403" s="12" t="s">
        <v>1077</v>
      </c>
      <c r="CE403" s="12">
        <v>0.1</v>
      </c>
      <c r="CF403" s="12"/>
      <c r="CG403" s="12"/>
      <c r="CH403" s="12">
        <f>BQ403/BY403</f>
        <v>9.1772020725388592E-3</v>
      </c>
      <c r="CI403" s="12" t="s">
        <v>3553</v>
      </c>
      <c r="CJ403" s="12">
        <v>0.47199999999999998</v>
      </c>
      <c r="CK403" s="12" t="s">
        <v>3824</v>
      </c>
      <c r="CL403" s="12" t="s">
        <v>1077</v>
      </c>
      <c r="CM403" s="12" t="s">
        <v>1077</v>
      </c>
      <c r="CN403" s="12">
        <v>7</v>
      </c>
      <c r="CO403" s="12" t="s">
        <v>1043</v>
      </c>
      <c r="CP403" s="12">
        <v>1</v>
      </c>
      <c r="CQ403" s="12">
        <v>18</v>
      </c>
      <c r="CR403" s="12">
        <v>1</v>
      </c>
      <c r="CS403" s="12">
        <v>454</v>
      </c>
      <c r="CT403" s="12">
        <v>9.0969999999999995</v>
      </c>
      <c r="CU403" s="12">
        <v>8.0000000000000002E-3</v>
      </c>
      <c r="CV403" s="12">
        <f>BS403*(CU403)</f>
        <v>1.7711999999999999E-2</v>
      </c>
      <c r="CW403" s="12"/>
      <c r="CX403" s="57"/>
    </row>
    <row r="404" spans="1:102" ht="16.5" x14ac:dyDescent="0.35">
      <c r="A404" s="56">
        <v>75</v>
      </c>
      <c r="B404" s="12" t="s">
        <v>3764</v>
      </c>
      <c r="C404" s="12">
        <v>75.400000000000006</v>
      </c>
      <c r="D404" s="12" t="s">
        <v>2395</v>
      </c>
      <c r="E404" s="12" t="s">
        <v>393</v>
      </c>
      <c r="F404" s="12" t="s">
        <v>3916</v>
      </c>
      <c r="G404" s="12" t="s">
        <v>212</v>
      </c>
      <c r="H404" s="12" t="s">
        <v>2804</v>
      </c>
      <c r="I404" s="12" t="s">
        <v>212</v>
      </c>
      <c r="J404" s="12" t="s">
        <v>556</v>
      </c>
      <c r="K404" s="12" t="s">
        <v>564</v>
      </c>
      <c r="L404" s="12" t="s">
        <v>558</v>
      </c>
      <c r="M404" s="12" t="s">
        <v>3237</v>
      </c>
      <c r="N404" s="12" t="s">
        <v>3437</v>
      </c>
      <c r="O404" s="12" t="s">
        <v>3400</v>
      </c>
      <c r="P404" s="12" t="s">
        <v>3403</v>
      </c>
      <c r="Q404" s="12">
        <v>1</v>
      </c>
      <c r="R404" s="12">
        <v>0</v>
      </c>
      <c r="S404" s="12">
        <v>0</v>
      </c>
      <c r="T404" s="12">
        <v>0</v>
      </c>
      <c r="U404" s="12">
        <v>0</v>
      </c>
      <c r="V404" s="12">
        <v>0</v>
      </c>
      <c r="W404" s="12">
        <v>0</v>
      </c>
      <c r="X404" s="12">
        <v>0</v>
      </c>
      <c r="Y404" s="12">
        <v>0</v>
      </c>
      <c r="Z404" s="12">
        <v>0</v>
      </c>
      <c r="AA404" s="12">
        <v>0</v>
      </c>
      <c r="AB404" s="12">
        <v>1</v>
      </c>
      <c r="AC404" s="12">
        <v>0</v>
      </c>
      <c r="AD404" s="12">
        <v>0</v>
      </c>
      <c r="AE404" s="12">
        <v>0</v>
      </c>
      <c r="AF404" s="12">
        <v>0</v>
      </c>
      <c r="AG404" s="12">
        <v>0</v>
      </c>
      <c r="AH404" s="12">
        <v>0</v>
      </c>
      <c r="AI404" s="12">
        <v>0</v>
      </c>
      <c r="AJ404" s="12">
        <v>0</v>
      </c>
      <c r="AK404" s="12">
        <v>0</v>
      </c>
      <c r="AL404" s="12" t="s">
        <v>3448</v>
      </c>
      <c r="AM404" s="7" t="s">
        <v>637</v>
      </c>
      <c r="AN404" s="7" t="s">
        <v>716</v>
      </c>
      <c r="AO404" s="7">
        <v>2011</v>
      </c>
      <c r="AP404" s="12" t="s">
        <v>3235</v>
      </c>
      <c r="AQ404" s="12" t="s">
        <v>718</v>
      </c>
      <c r="AR404" s="12">
        <v>1</v>
      </c>
      <c r="AS404" s="12" t="s">
        <v>555</v>
      </c>
      <c r="AT404" s="7" t="s">
        <v>212</v>
      </c>
      <c r="AU404" s="12">
        <v>0</v>
      </c>
      <c r="AV404" s="12">
        <v>0</v>
      </c>
      <c r="AW404" s="12">
        <v>0</v>
      </c>
      <c r="AX404" s="12">
        <v>0</v>
      </c>
      <c r="AY404" s="7">
        <v>0</v>
      </c>
      <c r="AZ404" s="12">
        <v>0</v>
      </c>
      <c r="BA404" s="12">
        <v>0</v>
      </c>
      <c r="BB404" s="12">
        <v>1</v>
      </c>
      <c r="BC404" s="12">
        <v>0</v>
      </c>
      <c r="BD404" s="12">
        <v>0</v>
      </c>
      <c r="BE404" s="12">
        <v>1</v>
      </c>
      <c r="BF404" s="7" t="s">
        <v>772</v>
      </c>
      <c r="BG404" s="7" t="s">
        <v>2745</v>
      </c>
      <c r="BH404" s="7"/>
      <c r="BI404" s="7" t="s">
        <v>2814</v>
      </c>
      <c r="BJ404" s="12" t="s">
        <v>3460</v>
      </c>
      <c r="BK404" s="12" t="s">
        <v>3472</v>
      </c>
      <c r="BL404" s="12" t="s">
        <v>3482</v>
      </c>
      <c r="BM404" s="7" t="s">
        <v>953</v>
      </c>
      <c r="BN404" s="7"/>
      <c r="BO404" s="12"/>
      <c r="BP404" s="12"/>
      <c r="BQ404" s="12" t="s">
        <v>1077</v>
      </c>
      <c r="BR404" s="12" t="s">
        <v>1077</v>
      </c>
      <c r="BS404" s="12">
        <v>0.04</v>
      </c>
      <c r="BT404" s="12"/>
      <c r="BU404" s="12"/>
      <c r="BV404" s="12" t="s">
        <v>1077</v>
      </c>
      <c r="BW404" s="12" t="s">
        <v>1077</v>
      </c>
      <c r="BX404" s="12" t="s">
        <v>1077</v>
      </c>
      <c r="BY404" s="12">
        <v>1.94</v>
      </c>
      <c r="BZ404" s="12"/>
      <c r="CA404" s="12" t="s">
        <v>1077</v>
      </c>
      <c r="CB404" s="12" t="s">
        <v>1077</v>
      </c>
      <c r="CC404" s="12" t="s">
        <v>1077</v>
      </c>
      <c r="CD404" s="12" t="s">
        <v>1077</v>
      </c>
      <c r="CE404" s="12" t="s">
        <v>1077</v>
      </c>
      <c r="CF404" s="12"/>
      <c r="CG404" s="12"/>
      <c r="CH404" s="12"/>
      <c r="CI404" s="12"/>
      <c r="CJ404" s="12">
        <v>0.63</v>
      </c>
      <c r="CK404" s="12" t="s">
        <v>3824</v>
      </c>
      <c r="CL404" s="12" t="s">
        <v>1077</v>
      </c>
      <c r="CM404" s="12" t="s">
        <v>1077</v>
      </c>
      <c r="CN404" s="12" t="s">
        <v>1077</v>
      </c>
      <c r="CO404" s="12" t="s">
        <v>1077</v>
      </c>
      <c r="CP404" s="12">
        <v>0</v>
      </c>
      <c r="CQ404" s="12"/>
      <c r="CR404" s="12"/>
      <c r="CS404" s="12" t="s">
        <v>1077</v>
      </c>
      <c r="CT404" s="12" t="s">
        <v>718</v>
      </c>
      <c r="CU404" s="12" t="s">
        <v>1077</v>
      </c>
      <c r="CV404" s="12" t="s">
        <v>1077</v>
      </c>
      <c r="CW404" s="12"/>
      <c r="CX404" s="57"/>
    </row>
    <row r="405" spans="1:102" ht="16.5" x14ac:dyDescent="0.35">
      <c r="A405" s="56">
        <v>75</v>
      </c>
      <c r="B405" s="12" t="s">
        <v>3764</v>
      </c>
      <c r="C405" s="12">
        <v>75.2</v>
      </c>
      <c r="D405" s="12" t="s">
        <v>2390</v>
      </c>
      <c r="E405" s="12" t="s">
        <v>393</v>
      </c>
      <c r="F405" s="12" t="s">
        <v>3916</v>
      </c>
      <c r="G405" s="12" t="s">
        <v>212</v>
      </c>
      <c r="H405" s="12" t="s">
        <v>2804</v>
      </c>
      <c r="I405" s="12" t="s">
        <v>212</v>
      </c>
      <c r="J405" s="12" t="s">
        <v>556</v>
      </c>
      <c r="K405" s="12" t="s">
        <v>564</v>
      </c>
      <c r="L405" s="12" t="s">
        <v>558</v>
      </c>
      <c r="M405" s="12" t="s">
        <v>3237</v>
      </c>
      <c r="N405" s="12" t="s">
        <v>3437</v>
      </c>
      <c r="O405" s="12" t="s">
        <v>3400</v>
      </c>
      <c r="P405" s="12" t="s">
        <v>3403</v>
      </c>
      <c r="Q405" s="12">
        <v>1</v>
      </c>
      <c r="R405" s="12">
        <v>0</v>
      </c>
      <c r="S405" s="12">
        <v>0</v>
      </c>
      <c r="T405" s="12">
        <v>0</v>
      </c>
      <c r="U405" s="12">
        <v>0</v>
      </c>
      <c r="V405" s="12">
        <v>0</v>
      </c>
      <c r="W405" s="12">
        <v>0</v>
      </c>
      <c r="X405" s="12">
        <v>0</v>
      </c>
      <c r="Y405" s="12">
        <v>0</v>
      </c>
      <c r="Z405" s="12">
        <v>0</v>
      </c>
      <c r="AA405" s="12">
        <v>0</v>
      </c>
      <c r="AB405" s="12">
        <v>1</v>
      </c>
      <c r="AC405" s="12">
        <v>0</v>
      </c>
      <c r="AD405" s="12">
        <v>0</v>
      </c>
      <c r="AE405" s="12">
        <v>0</v>
      </c>
      <c r="AF405" s="12">
        <v>0</v>
      </c>
      <c r="AG405" s="12">
        <v>0</v>
      </c>
      <c r="AH405" s="12">
        <v>0</v>
      </c>
      <c r="AI405" s="12">
        <v>0</v>
      </c>
      <c r="AJ405" s="12">
        <v>0</v>
      </c>
      <c r="AK405" s="12">
        <v>0</v>
      </c>
      <c r="AL405" s="12" t="s">
        <v>3448</v>
      </c>
      <c r="AM405" s="7" t="s">
        <v>637</v>
      </c>
      <c r="AN405" s="7" t="s">
        <v>665</v>
      </c>
      <c r="AO405" s="7">
        <v>2011</v>
      </c>
      <c r="AP405" s="12" t="s">
        <v>3235</v>
      </c>
      <c r="AQ405" s="12" t="s">
        <v>718</v>
      </c>
      <c r="AR405" s="12">
        <v>1</v>
      </c>
      <c r="AS405" s="12" t="s">
        <v>555</v>
      </c>
      <c r="AT405" s="7" t="s">
        <v>212</v>
      </c>
      <c r="AU405" s="12">
        <v>0</v>
      </c>
      <c r="AV405" s="12">
        <v>0</v>
      </c>
      <c r="AW405" s="12">
        <v>0</v>
      </c>
      <c r="AX405" s="12">
        <v>0</v>
      </c>
      <c r="AY405" s="7">
        <v>0</v>
      </c>
      <c r="AZ405" s="12">
        <v>0</v>
      </c>
      <c r="BA405" s="12">
        <v>0</v>
      </c>
      <c r="BB405" s="12">
        <v>1</v>
      </c>
      <c r="BC405" s="12">
        <v>0</v>
      </c>
      <c r="BD405" s="12">
        <v>0</v>
      </c>
      <c r="BE405" s="12">
        <v>1</v>
      </c>
      <c r="BF405" s="7" t="s">
        <v>772</v>
      </c>
      <c r="BG405" s="7" t="s">
        <v>2746</v>
      </c>
      <c r="BH405" s="7"/>
      <c r="BI405" s="7" t="s">
        <v>2814</v>
      </c>
      <c r="BJ405" s="12" t="s">
        <v>3460</v>
      </c>
      <c r="BK405" s="12" t="s">
        <v>3472</v>
      </c>
      <c r="BL405" s="12" t="s">
        <v>3482</v>
      </c>
      <c r="BM405" s="7" t="s">
        <v>953</v>
      </c>
      <c r="BN405" s="7"/>
      <c r="BO405" s="12"/>
      <c r="BP405" s="12"/>
      <c r="BQ405" s="12" t="s">
        <v>1077</v>
      </c>
      <c r="BR405" s="12" t="s">
        <v>1077</v>
      </c>
      <c r="BS405" s="12">
        <v>170.6</v>
      </c>
      <c r="BT405" s="12"/>
      <c r="BU405" s="12"/>
      <c r="BV405" s="12" t="s">
        <v>1077</v>
      </c>
      <c r="BW405" s="12" t="s">
        <v>1077</v>
      </c>
      <c r="BX405" s="12" t="s">
        <v>1077</v>
      </c>
      <c r="BY405" s="12">
        <v>1.95</v>
      </c>
      <c r="BZ405" s="12"/>
      <c r="CA405" s="12" t="s">
        <v>1077</v>
      </c>
      <c r="CB405" s="12" t="s">
        <v>1077</v>
      </c>
      <c r="CC405" s="12" t="s">
        <v>1077</v>
      </c>
      <c r="CD405" s="12" t="s">
        <v>1077</v>
      </c>
      <c r="CE405" s="12" t="s">
        <v>1077</v>
      </c>
      <c r="CF405" s="12"/>
      <c r="CG405" s="12"/>
      <c r="CH405" s="12"/>
      <c r="CI405" s="12"/>
      <c r="CJ405" s="12">
        <v>0.67</v>
      </c>
      <c r="CK405" s="12" t="s">
        <v>3824</v>
      </c>
      <c r="CL405" s="12" t="s">
        <v>1077</v>
      </c>
      <c r="CM405" s="12" t="s">
        <v>1077</v>
      </c>
      <c r="CN405" s="12" t="s">
        <v>1077</v>
      </c>
      <c r="CO405" s="12" t="s">
        <v>1077</v>
      </c>
      <c r="CP405" s="12">
        <v>0</v>
      </c>
      <c r="CQ405" s="12"/>
      <c r="CR405" s="12"/>
      <c r="CS405" s="12" t="s">
        <v>1077</v>
      </c>
      <c r="CT405" s="12" t="s">
        <v>718</v>
      </c>
      <c r="CU405" s="12" t="s">
        <v>1077</v>
      </c>
      <c r="CV405" s="12" t="s">
        <v>1077</v>
      </c>
      <c r="CW405" s="12"/>
      <c r="CX405" s="57"/>
    </row>
    <row r="406" spans="1:102" ht="16.5" x14ac:dyDescent="0.35">
      <c r="A406" s="56">
        <v>131</v>
      </c>
      <c r="B406" s="12" t="s">
        <v>3287</v>
      </c>
      <c r="C406" s="12">
        <v>131.19999999999999</v>
      </c>
      <c r="D406" s="12" t="s">
        <v>3311</v>
      </c>
      <c r="E406" s="12" t="s">
        <v>3296</v>
      </c>
      <c r="F406" s="12" t="s">
        <v>3916</v>
      </c>
      <c r="G406" s="12" t="s">
        <v>212</v>
      </c>
      <c r="H406" s="12" t="s">
        <v>2804</v>
      </c>
      <c r="I406" s="12" t="s">
        <v>212</v>
      </c>
      <c r="J406" s="12" t="s">
        <v>1222</v>
      </c>
      <c r="K406" s="12" t="s">
        <v>564</v>
      </c>
      <c r="L406" s="12" t="s">
        <v>567</v>
      </c>
      <c r="M406" s="12" t="s">
        <v>3164</v>
      </c>
      <c r="N406" s="12"/>
      <c r="O406" s="12" t="s">
        <v>3400</v>
      </c>
      <c r="P406" s="12" t="s">
        <v>3402</v>
      </c>
      <c r="Q406" s="12">
        <v>1</v>
      </c>
      <c r="R406" s="12">
        <v>0</v>
      </c>
      <c r="S406" s="12">
        <v>0</v>
      </c>
      <c r="T406" s="12">
        <v>0</v>
      </c>
      <c r="U406" s="12">
        <v>0</v>
      </c>
      <c r="V406" s="12">
        <v>0</v>
      </c>
      <c r="W406" s="12">
        <v>0</v>
      </c>
      <c r="X406" s="12">
        <v>0</v>
      </c>
      <c r="Y406" s="12">
        <v>0</v>
      </c>
      <c r="Z406" s="12">
        <v>0</v>
      </c>
      <c r="AA406" s="12">
        <v>0</v>
      </c>
      <c r="AB406" s="12">
        <v>0</v>
      </c>
      <c r="AC406" s="12">
        <v>0</v>
      </c>
      <c r="AD406" s="12">
        <v>0</v>
      </c>
      <c r="AE406" s="12">
        <v>0</v>
      </c>
      <c r="AF406" s="12">
        <v>0</v>
      </c>
      <c r="AG406" s="12">
        <v>0</v>
      </c>
      <c r="AH406" s="12">
        <v>0</v>
      </c>
      <c r="AI406" s="12">
        <v>0</v>
      </c>
      <c r="AJ406" s="12">
        <v>1</v>
      </c>
      <c r="AK406" s="12">
        <v>0</v>
      </c>
      <c r="AL406" s="12" t="s">
        <v>3450</v>
      </c>
      <c r="AM406" s="12" t="s">
        <v>608</v>
      </c>
      <c r="AN406" s="12" t="s">
        <v>727</v>
      </c>
      <c r="AO406" s="12">
        <v>1991</v>
      </c>
      <c r="AP406" s="12" t="s">
        <v>3458</v>
      </c>
      <c r="AQ406" s="12">
        <v>1036</v>
      </c>
      <c r="AR406" s="12">
        <v>1</v>
      </c>
      <c r="AS406" s="12" t="s">
        <v>555</v>
      </c>
      <c r="AT406" s="12" t="s">
        <v>349</v>
      </c>
      <c r="AU406" s="12">
        <v>1</v>
      </c>
      <c r="AV406" s="12">
        <v>1</v>
      </c>
      <c r="AW406" s="12">
        <v>1</v>
      </c>
      <c r="AX406" s="12">
        <v>0</v>
      </c>
      <c r="AY406" s="12">
        <v>0</v>
      </c>
      <c r="AZ406" s="12">
        <v>0</v>
      </c>
      <c r="BA406" s="12">
        <v>1</v>
      </c>
      <c r="BB406" s="12">
        <v>1</v>
      </c>
      <c r="BC406" s="12">
        <v>1</v>
      </c>
      <c r="BD406" s="12">
        <v>1</v>
      </c>
      <c r="BE406" s="12">
        <v>1</v>
      </c>
      <c r="BF406" s="12" t="s">
        <v>772</v>
      </c>
      <c r="BG406" s="12" t="s">
        <v>3294</v>
      </c>
      <c r="BH406" s="12"/>
      <c r="BI406" s="12" t="s">
        <v>2816</v>
      </c>
      <c r="BJ406" s="12" t="s">
        <v>3395</v>
      </c>
      <c r="BK406" s="12" t="s">
        <v>1044</v>
      </c>
      <c r="BL406" s="12" t="s">
        <v>3470</v>
      </c>
      <c r="BM406" s="12" t="s">
        <v>3493</v>
      </c>
      <c r="BN406" s="12" t="s">
        <v>3316</v>
      </c>
      <c r="BO406" s="12"/>
      <c r="BP406" s="12" t="s">
        <v>3547</v>
      </c>
      <c r="BQ406" s="12">
        <v>0.32865300000000003</v>
      </c>
      <c r="BR406" s="12" t="s">
        <v>3528</v>
      </c>
      <c r="BS406" s="12">
        <v>0.8427</v>
      </c>
      <c r="BT406" s="12">
        <f>EXP(Table2[[#This Row],[b_mag_LOR]])</f>
        <v>2.322629618380005</v>
      </c>
      <c r="BU406" s="12"/>
      <c r="BV406" s="12" t="s">
        <v>3415</v>
      </c>
      <c r="BW406" s="12"/>
      <c r="BX406" s="12"/>
      <c r="BY406" s="12">
        <v>1.95</v>
      </c>
      <c r="BZ406" s="12"/>
      <c r="CA406" s="12"/>
      <c r="CB406" s="12"/>
      <c r="CC406" s="12"/>
      <c r="CD406" s="12"/>
      <c r="CE406" s="12">
        <v>0.1</v>
      </c>
      <c r="CF406" s="12"/>
      <c r="CG406" s="12"/>
      <c r="CH406" s="12">
        <f>ABS(BQ406/BY406)</f>
        <v>0.16854000000000002</v>
      </c>
      <c r="CI406" s="12" t="s">
        <v>3553</v>
      </c>
      <c r="CJ406" s="12">
        <v>0.26500000000000001</v>
      </c>
      <c r="CK406" s="12" t="s">
        <v>3832</v>
      </c>
      <c r="CL406" s="12"/>
      <c r="CM406" s="12"/>
      <c r="CN406" s="12"/>
      <c r="CO406" s="12"/>
      <c r="CP406" s="12"/>
      <c r="CQ406" s="12"/>
      <c r="CR406" s="12"/>
      <c r="CS406" s="12"/>
      <c r="CT406" s="12">
        <v>0.158</v>
      </c>
      <c r="CU406" s="12">
        <v>0.39</v>
      </c>
      <c r="CV406" s="12">
        <f>BS406*CU406*(1-CT406)</f>
        <v>0.27672582600000001</v>
      </c>
      <c r="CW406" s="12"/>
      <c r="CX406" s="57"/>
    </row>
    <row r="407" spans="1:102" ht="16.5" x14ac:dyDescent="0.35">
      <c r="A407" s="56">
        <v>93</v>
      </c>
      <c r="B407" s="12" t="s">
        <v>3783</v>
      </c>
      <c r="C407" s="12">
        <v>93.1</v>
      </c>
      <c r="D407" s="12" t="s">
        <v>2506</v>
      </c>
      <c r="E407" s="12" t="s">
        <v>498</v>
      </c>
      <c r="F407" s="12">
        <v>3</v>
      </c>
      <c r="G407" s="12" t="s">
        <v>212</v>
      </c>
      <c r="H407" s="12" t="s">
        <v>2804</v>
      </c>
      <c r="I407" s="12" t="s">
        <v>212</v>
      </c>
      <c r="J407" s="12" t="s">
        <v>556</v>
      </c>
      <c r="K407" s="12" t="s">
        <v>564</v>
      </c>
      <c r="L407" s="12" t="s">
        <v>558</v>
      </c>
      <c r="M407" s="12" t="s">
        <v>3237</v>
      </c>
      <c r="N407" s="12" t="s">
        <v>3435</v>
      </c>
      <c r="O407" s="12" t="s">
        <v>3400</v>
      </c>
      <c r="P407" s="12" t="s">
        <v>3401</v>
      </c>
      <c r="Q407" s="12">
        <v>0</v>
      </c>
      <c r="R407" s="12">
        <v>0</v>
      </c>
      <c r="S407" s="12">
        <v>0</v>
      </c>
      <c r="T407" s="12">
        <v>0</v>
      </c>
      <c r="U407" s="12">
        <v>0</v>
      </c>
      <c r="V407" s="12">
        <v>1</v>
      </c>
      <c r="W407" s="12">
        <v>0</v>
      </c>
      <c r="X407" s="12">
        <v>0</v>
      </c>
      <c r="Y407" s="12">
        <v>0</v>
      </c>
      <c r="Z407" s="12">
        <v>0</v>
      </c>
      <c r="AA407" s="12">
        <v>0</v>
      </c>
      <c r="AB407" s="12">
        <v>0</v>
      </c>
      <c r="AC407" s="12">
        <v>0</v>
      </c>
      <c r="AD407" s="12">
        <v>0</v>
      </c>
      <c r="AE407" s="12">
        <v>0</v>
      </c>
      <c r="AF407" s="12">
        <v>0</v>
      </c>
      <c r="AG407" s="12">
        <v>0</v>
      </c>
      <c r="AH407" s="12">
        <v>0</v>
      </c>
      <c r="AI407" s="12">
        <v>0</v>
      </c>
      <c r="AJ407" s="12">
        <v>1</v>
      </c>
      <c r="AK407" s="12">
        <v>0</v>
      </c>
      <c r="AL407" s="12" t="s">
        <v>607</v>
      </c>
      <c r="AM407" s="7" t="s">
        <v>608</v>
      </c>
      <c r="AN407" s="7" t="s">
        <v>634</v>
      </c>
      <c r="AO407" s="7" t="s">
        <v>737</v>
      </c>
      <c r="AP407" s="12" t="s">
        <v>3235</v>
      </c>
      <c r="AQ407" s="12">
        <v>50</v>
      </c>
      <c r="AR407" s="12">
        <v>10</v>
      </c>
      <c r="AS407" s="12" t="s">
        <v>554</v>
      </c>
      <c r="AT407" s="7" t="s">
        <v>212</v>
      </c>
      <c r="AU407" s="12">
        <v>1</v>
      </c>
      <c r="AV407" s="12">
        <v>0</v>
      </c>
      <c r="AW407" s="12">
        <v>0</v>
      </c>
      <c r="AX407" s="12">
        <v>0</v>
      </c>
      <c r="AY407" s="7">
        <v>1</v>
      </c>
      <c r="AZ407" s="12">
        <v>0</v>
      </c>
      <c r="BA407" s="12">
        <v>1</v>
      </c>
      <c r="BB407" s="12">
        <v>1</v>
      </c>
      <c r="BC407" s="12">
        <v>0</v>
      </c>
      <c r="BD407" s="12">
        <v>1</v>
      </c>
      <c r="BE407" s="12">
        <v>0</v>
      </c>
      <c r="BF407" s="7" t="s">
        <v>772</v>
      </c>
      <c r="BG407" s="7" t="s">
        <v>2770</v>
      </c>
      <c r="BH407" s="7"/>
      <c r="BI407" s="7" t="s">
        <v>2814</v>
      </c>
      <c r="BJ407" s="12" t="s">
        <v>800</v>
      </c>
      <c r="BK407" s="12" t="s">
        <v>3463</v>
      </c>
      <c r="BL407" s="12" t="s">
        <v>3470</v>
      </c>
      <c r="BM407" s="7" t="s">
        <v>787</v>
      </c>
      <c r="BN407" s="7"/>
      <c r="BO407" s="12" t="s">
        <v>974</v>
      </c>
      <c r="BP407" s="12" t="s">
        <v>3559</v>
      </c>
      <c r="BQ407" s="12"/>
      <c r="BR407" s="12"/>
      <c r="BS407" s="12">
        <v>3374374</v>
      </c>
      <c r="BT407" s="12"/>
      <c r="BU407" s="12"/>
      <c r="BV407" s="12" t="s">
        <v>1077</v>
      </c>
      <c r="BW407" s="12">
        <v>0.16300000000000001</v>
      </c>
      <c r="BX407" s="12" t="s">
        <v>3422</v>
      </c>
      <c r="BY407" s="12">
        <v>1.96</v>
      </c>
      <c r="BZ407" s="12"/>
      <c r="CA407" s="12" t="s">
        <v>1077</v>
      </c>
      <c r="CB407" s="12" t="s">
        <v>1077</v>
      </c>
      <c r="CC407" s="12" t="s">
        <v>1077</v>
      </c>
      <c r="CD407" s="12" t="s">
        <v>1077</v>
      </c>
      <c r="CE407" s="12">
        <v>0.05</v>
      </c>
      <c r="CF407" s="12"/>
      <c r="CG407" s="12"/>
      <c r="CH407" s="54">
        <f>BQ407/BY407</f>
        <v>0</v>
      </c>
      <c r="CI407" s="12" t="s">
        <v>3553</v>
      </c>
      <c r="CJ407" s="12">
        <v>0.73519999999999996</v>
      </c>
      <c r="CK407" s="12" t="s">
        <v>3828</v>
      </c>
      <c r="CL407" s="12" t="s">
        <v>1077</v>
      </c>
      <c r="CM407" s="12" t="s">
        <v>1077</v>
      </c>
      <c r="CN407" s="12" t="s">
        <v>1077</v>
      </c>
      <c r="CO407" s="12" t="s">
        <v>1077</v>
      </c>
      <c r="CP407" s="12">
        <v>1</v>
      </c>
      <c r="CQ407" s="12">
        <v>12</v>
      </c>
      <c r="CR407" s="12">
        <v>1</v>
      </c>
      <c r="CS407" s="12">
        <v>37</v>
      </c>
      <c r="CT407" s="12">
        <f>(67786255-39821325)/50</f>
        <v>559298.6</v>
      </c>
      <c r="CU407" s="12">
        <v>96.3</v>
      </c>
      <c r="CV407" s="12">
        <f>BS407*(CU407/CT407)</f>
        <v>580.99951653732012</v>
      </c>
      <c r="CW407" s="50"/>
      <c r="CX407" s="58"/>
    </row>
    <row r="408" spans="1:102" ht="16.5" x14ac:dyDescent="0.35">
      <c r="A408" s="56">
        <v>15</v>
      </c>
      <c r="B408" s="12" t="s">
        <v>3706</v>
      </c>
      <c r="C408" s="12">
        <v>15.9</v>
      </c>
      <c r="D408" s="12" t="s">
        <v>1590</v>
      </c>
      <c r="E408" s="12" t="s">
        <v>316</v>
      </c>
      <c r="F408" s="12" t="s">
        <v>3916</v>
      </c>
      <c r="G408" s="12" t="s">
        <v>212</v>
      </c>
      <c r="H408" s="12" t="s">
        <v>2804</v>
      </c>
      <c r="I408" s="12" t="s">
        <v>349</v>
      </c>
      <c r="J408" s="12" t="s">
        <v>556</v>
      </c>
      <c r="K408" s="12" t="s">
        <v>564</v>
      </c>
      <c r="L408" s="12" t="s">
        <v>558</v>
      </c>
      <c r="M408" s="12" t="s">
        <v>3164</v>
      </c>
      <c r="N408" s="12"/>
      <c r="O408" s="12" t="s">
        <v>3400</v>
      </c>
      <c r="P408" s="12" t="s">
        <v>3403</v>
      </c>
      <c r="Q408" s="12">
        <v>1</v>
      </c>
      <c r="R408" s="12">
        <v>0</v>
      </c>
      <c r="S408" s="12">
        <v>0</v>
      </c>
      <c r="T408" s="12">
        <v>0</v>
      </c>
      <c r="U408" s="12">
        <v>0</v>
      </c>
      <c r="V408" s="12">
        <v>0</v>
      </c>
      <c r="W408" s="12">
        <v>0</v>
      </c>
      <c r="X408" s="12">
        <v>0</v>
      </c>
      <c r="Y408" s="12">
        <v>0</v>
      </c>
      <c r="Z408" s="12">
        <v>0</v>
      </c>
      <c r="AA408" s="12">
        <v>0</v>
      </c>
      <c r="AB408" s="12">
        <v>1</v>
      </c>
      <c r="AC408" s="12">
        <v>0</v>
      </c>
      <c r="AD408" s="12">
        <v>0</v>
      </c>
      <c r="AE408" s="12">
        <v>0</v>
      </c>
      <c r="AF408" s="12">
        <v>0</v>
      </c>
      <c r="AG408" s="12">
        <v>0</v>
      </c>
      <c r="AH408" s="12">
        <v>0</v>
      </c>
      <c r="AI408" s="12">
        <v>0</v>
      </c>
      <c r="AJ408" s="12">
        <v>0</v>
      </c>
      <c r="AK408" s="12">
        <v>0</v>
      </c>
      <c r="AL408" s="12" t="s">
        <v>3448</v>
      </c>
      <c r="AM408" s="7" t="s">
        <v>608</v>
      </c>
      <c r="AN408" s="7" t="s">
        <v>635</v>
      </c>
      <c r="AO408" s="7">
        <v>2000</v>
      </c>
      <c r="AP408" s="12" t="s">
        <v>3458</v>
      </c>
      <c r="AQ408" s="12">
        <v>593</v>
      </c>
      <c r="AR408" s="12">
        <v>1</v>
      </c>
      <c r="AS408" s="12" t="s">
        <v>555</v>
      </c>
      <c r="AT408" s="7" t="s">
        <v>349</v>
      </c>
      <c r="AU408" s="12">
        <v>0</v>
      </c>
      <c r="AV408" s="12">
        <v>0</v>
      </c>
      <c r="AW408" s="12">
        <v>0</v>
      </c>
      <c r="AX408" s="12">
        <v>0</v>
      </c>
      <c r="AY408" s="7">
        <v>0</v>
      </c>
      <c r="AZ408" s="12">
        <v>0</v>
      </c>
      <c r="BA408" s="12">
        <v>1</v>
      </c>
      <c r="BB408" s="12">
        <v>1</v>
      </c>
      <c r="BC408" s="12">
        <v>0</v>
      </c>
      <c r="BD408" s="12">
        <v>0</v>
      </c>
      <c r="BE408" s="12">
        <v>0</v>
      </c>
      <c r="BF408" s="7" t="s">
        <v>3259</v>
      </c>
      <c r="BG408" s="7" t="s">
        <v>804</v>
      </c>
      <c r="BH408" s="7">
        <v>1</v>
      </c>
      <c r="BI408" s="12" t="s">
        <v>3253</v>
      </c>
      <c r="BJ408" s="12" t="s">
        <v>3460</v>
      </c>
      <c r="BK408" s="12" t="s">
        <v>3472</v>
      </c>
      <c r="BL408" s="12" t="s">
        <v>3474</v>
      </c>
      <c r="BM408" s="7" t="s">
        <v>787</v>
      </c>
      <c r="BN408" s="7"/>
      <c r="BO408" s="12" t="s">
        <v>1208</v>
      </c>
      <c r="BP408" s="12" t="s">
        <v>3502</v>
      </c>
      <c r="BQ408" s="12"/>
      <c r="BR408" s="12" t="s">
        <v>1077</v>
      </c>
      <c r="BS408" s="12">
        <v>0.37109999999999999</v>
      </c>
      <c r="BT408" s="12"/>
      <c r="BU408" s="12">
        <f>EXP(BS408)</f>
        <v>1.4493279989401402</v>
      </c>
      <c r="BV408" s="12" t="s">
        <v>3416</v>
      </c>
      <c r="BW408" s="12" t="s">
        <v>1077</v>
      </c>
      <c r="BX408" s="12" t="s">
        <v>1077</v>
      </c>
      <c r="BY408" s="12">
        <v>1.97</v>
      </c>
      <c r="BZ408" s="12"/>
      <c r="CA408" s="12" t="s">
        <v>1077</v>
      </c>
      <c r="CB408" s="12" t="s">
        <v>1077</v>
      </c>
      <c r="CC408" s="12" t="s">
        <v>1077</v>
      </c>
      <c r="CD408" s="12" t="s">
        <v>1077</v>
      </c>
      <c r="CE408" s="12">
        <v>0.1</v>
      </c>
      <c r="CF408" s="12"/>
      <c r="CG408" s="12"/>
      <c r="CH408" s="12"/>
      <c r="CI408" s="12"/>
      <c r="CJ408" s="12">
        <v>0.52600000000000002</v>
      </c>
      <c r="CK408" s="12" t="s">
        <v>3828</v>
      </c>
      <c r="CL408" s="12" t="s">
        <v>1077</v>
      </c>
      <c r="CM408" s="12" t="s">
        <v>1077</v>
      </c>
      <c r="CN408" s="12" t="s">
        <v>1077</v>
      </c>
      <c r="CO408" s="12" t="s">
        <v>1077</v>
      </c>
      <c r="CP408" s="12"/>
      <c r="CQ408" s="12"/>
      <c r="CR408" s="12"/>
      <c r="CS408" s="12" t="s">
        <v>1077</v>
      </c>
      <c r="CT408" s="12" t="s">
        <v>1077</v>
      </c>
      <c r="CU408" s="12">
        <v>4.8716605552645363E-2</v>
      </c>
      <c r="CV408" s="12"/>
      <c r="CW408" s="12"/>
      <c r="CX408" s="57"/>
    </row>
    <row r="409" spans="1:102" ht="16.5" x14ac:dyDescent="0.35">
      <c r="A409" s="56">
        <v>65</v>
      </c>
      <c r="B409" s="12" t="s">
        <v>3754</v>
      </c>
      <c r="C409" s="12">
        <v>65.8</v>
      </c>
      <c r="D409" s="12" t="s">
        <v>2261</v>
      </c>
      <c r="E409" s="12" t="s">
        <v>439</v>
      </c>
      <c r="F409" s="12">
        <v>3</v>
      </c>
      <c r="G409" s="12" t="s">
        <v>212</v>
      </c>
      <c r="H409" s="12" t="s">
        <v>2804</v>
      </c>
      <c r="I409" s="12" t="s">
        <v>212</v>
      </c>
      <c r="J409" s="12" t="s">
        <v>556</v>
      </c>
      <c r="K409" s="12" t="s">
        <v>562</v>
      </c>
      <c r="L409" s="12" t="s">
        <v>558</v>
      </c>
      <c r="M409" s="12" t="s">
        <v>3237</v>
      </c>
      <c r="N409" s="12" t="s">
        <v>3435</v>
      </c>
      <c r="O409" s="12" t="s">
        <v>3400</v>
      </c>
      <c r="P409" s="12" t="s">
        <v>3401</v>
      </c>
      <c r="Q409" s="12">
        <v>0</v>
      </c>
      <c r="R409" s="12">
        <v>0</v>
      </c>
      <c r="S409" s="12">
        <v>0</v>
      </c>
      <c r="T409" s="12">
        <v>0</v>
      </c>
      <c r="U409" s="12">
        <v>0</v>
      </c>
      <c r="V409" s="12">
        <v>0</v>
      </c>
      <c r="W409" s="12">
        <v>1</v>
      </c>
      <c r="X409" s="12">
        <v>0</v>
      </c>
      <c r="Y409" s="12">
        <v>0</v>
      </c>
      <c r="Z409" s="12">
        <v>0</v>
      </c>
      <c r="AA409" s="12">
        <v>0</v>
      </c>
      <c r="AB409" s="12">
        <v>0</v>
      </c>
      <c r="AC409" s="12">
        <v>1</v>
      </c>
      <c r="AD409" s="12">
        <v>0</v>
      </c>
      <c r="AE409" s="12">
        <v>0</v>
      </c>
      <c r="AF409" s="12">
        <v>0</v>
      </c>
      <c r="AG409" s="12">
        <v>0</v>
      </c>
      <c r="AH409" s="12">
        <v>0</v>
      </c>
      <c r="AI409" s="12">
        <v>0</v>
      </c>
      <c r="AJ409" s="12">
        <v>0</v>
      </c>
      <c r="AK409" s="12">
        <v>0</v>
      </c>
      <c r="AL409" s="12" t="s">
        <v>607</v>
      </c>
      <c r="AM409" s="7" t="s">
        <v>668</v>
      </c>
      <c r="AN409" s="7" t="s">
        <v>705</v>
      </c>
      <c r="AO409" s="7">
        <v>2010</v>
      </c>
      <c r="AP409" s="12" t="s">
        <v>3235</v>
      </c>
      <c r="AQ409" s="12">
        <v>473</v>
      </c>
      <c r="AR409" s="12">
        <v>1</v>
      </c>
      <c r="AS409" s="12" t="s">
        <v>555</v>
      </c>
      <c r="AT409" s="7" t="s">
        <v>212</v>
      </c>
      <c r="AU409" s="12">
        <v>1</v>
      </c>
      <c r="AV409" s="12">
        <v>0</v>
      </c>
      <c r="AW409" s="12">
        <v>0</v>
      </c>
      <c r="AX409" s="12">
        <v>0</v>
      </c>
      <c r="AY409" s="7">
        <v>1</v>
      </c>
      <c r="AZ409" s="12">
        <v>0</v>
      </c>
      <c r="BA409" s="12">
        <v>0</v>
      </c>
      <c r="BB409" s="12">
        <v>0</v>
      </c>
      <c r="BC409" s="12">
        <v>1</v>
      </c>
      <c r="BD409" s="12">
        <v>0</v>
      </c>
      <c r="BE409" s="12">
        <v>0</v>
      </c>
      <c r="BF409" s="7" t="s">
        <v>766</v>
      </c>
      <c r="BG409" s="7" t="s">
        <v>935</v>
      </c>
      <c r="BH409" s="7"/>
      <c r="BI409" s="7" t="s">
        <v>2807</v>
      </c>
      <c r="BJ409" s="12" t="s">
        <v>718</v>
      </c>
      <c r="BK409" s="12" t="s">
        <v>3463</v>
      </c>
      <c r="BL409" s="12" t="s">
        <v>3481</v>
      </c>
      <c r="BM409" s="7" t="s">
        <v>787</v>
      </c>
      <c r="BN409" s="7"/>
      <c r="BO409" s="12"/>
      <c r="BP409" s="12" t="s">
        <v>3542</v>
      </c>
      <c r="BQ409" s="12">
        <v>7.5472999999999985E-2</v>
      </c>
      <c r="BR409" s="12" t="s">
        <v>3513</v>
      </c>
      <c r="BS409" s="12">
        <v>1.0629999999999999</v>
      </c>
      <c r="BT409" s="12"/>
      <c r="BU409" s="12"/>
      <c r="BV409" s="12" t="s">
        <v>1077</v>
      </c>
      <c r="BW409" s="12" t="s">
        <v>1077</v>
      </c>
      <c r="BX409" s="12" t="s">
        <v>1077</v>
      </c>
      <c r="BY409" s="12">
        <v>1.98</v>
      </c>
      <c r="BZ409" s="12"/>
      <c r="CA409" s="12" t="s">
        <v>1077</v>
      </c>
      <c r="CB409" s="12" t="s">
        <v>1077</v>
      </c>
      <c r="CC409" s="12" t="s">
        <v>1077</v>
      </c>
      <c r="CD409" s="12" t="s">
        <v>1077</v>
      </c>
      <c r="CE409" s="12">
        <v>0.05</v>
      </c>
      <c r="CF409" s="12"/>
      <c r="CG409" s="12"/>
      <c r="CH409" s="12">
        <f>BQ409/BY409</f>
        <v>3.8117676767676759E-2</v>
      </c>
      <c r="CI409" s="12" t="s">
        <v>3553</v>
      </c>
      <c r="CJ409" s="12">
        <v>0.52200000000000002</v>
      </c>
      <c r="CK409" s="12" t="s">
        <v>3824</v>
      </c>
      <c r="CL409" s="12" t="s">
        <v>1077</v>
      </c>
      <c r="CM409" s="12" t="s">
        <v>1077</v>
      </c>
      <c r="CN409" s="12">
        <v>4.34</v>
      </c>
      <c r="CO409" s="12" t="s">
        <v>1043</v>
      </c>
      <c r="CP409" s="12">
        <v>1</v>
      </c>
      <c r="CQ409" s="12">
        <v>18</v>
      </c>
      <c r="CR409" s="12">
        <v>1</v>
      </c>
      <c r="CS409" s="12">
        <v>454</v>
      </c>
      <c r="CT409" s="12">
        <v>9.0969999999999995</v>
      </c>
      <c r="CU409" s="12">
        <v>7.0999999999999994E-2</v>
      </c>
      <c r="CV409" s="12">
        <f>BS409*(CU409)</f>
        <v>7.5472999999999985E-2</v>
      </c>
      <c r="CW409" s="12"/>
      <c r="CX409" s="57"/>
    </row>
    <row r="410" spans="1:102" ht="16.5" x14ac:dyDescent="0.35">
      <c r="A410" s="56">
        <v>15</v>
      </c>
      <c r="B410" s="12" t="s">
        <v>3706</v>
      </c>
      <c r="C410" s="12">
        <v>15.26</v>
      </c>
      <c r="D410" s="12" t="s">
        <v>1697</v>
      </c>
      <c r="E410" s="12" t="s">
        <v>306</v>
      </c>
      <c r="F410" s="12">
        <v>3</v>
      </c>
      <c r="G410" s="12" t="s">
        <v>212</v>
      </c>
      <c r="H410" s="12" t="s">
        <v>2804</v>
      </c>
      <c r="I410" s="12" t="s">
        <v>349</v>
      </c>
      <c r="J410" s="12" t="s">
        <v>556</v>
      </c>
      <c r="K410" s="12" t="s">
        <v>564</v>
      </c>
      <c r="L410" s="12" t="s">
        <v>558</v>
      </c>
      <c r="M410" s="12" t="s">
        <v>3164</v>
      </c>
      <c r="N410" s="12"/>
      <c r="O410" s="12" t="s">
        <v>3400</v>
      </c>
      <c r="P410" s="12" t="s">
        <v>3403</v>
      </c>
      <c r="Q410" s="12">
        <v>1</v>
      </c>
      <c r="R410" s="12">
        <v>0</v>
      </c>
      <c r="S410" s="12">
        <v>0</v>
      </c>
      <c r="T410" s="12">
        <v>0</v>
      </c>
      <c r="U410" s="12">
        <v>0</v>
      </c>
      <c r="V410" s="12">
        <v>0</v>
      </c>
      <c r="W410" s="12">
        <v>0</v>
      </c>
      <c r="X410" s="12">
        <v>0</v>
      </c>
      <c r="Y410" s="12">
        <v>0</v>
      </c>
      <c r="Z410" s="12">
        <v>0</v>
      </c>
      <c r="AA410" s="12">
        <v>0</v>
      </c>
      <c r="AB410" s="12">
        <v>1</v>
      </c>
      <c r="AC410" s="12">
        <v>0</v>
      </c>
      <c r="AD410" s="12">
        <v>0</v>
      </c>
      <c r="AE410" s="12">
        <v>0</v>
      </c>
      <c r="AF410" s="12">
        <v>0</v>
      </c>
      <c r="AG410" s="12">
        <v>0</v>
      </c>
      <c r="AH410" s="12">
        <v>0</v>
      </c>
      <c r="AI410" s="12">
        <v>0</v>
      </c>
      <c r="AJ410" s="12">
        <v>0</v>
      </c>
      <c r="AK410" s="12">
        <v>0</v>
      </c>
      <c r="AL410" s="12" t="s">
        <v>3448</v>
      </c>
      <c r="AM410" s="7" t="s">
        <v>608</v>
      </c>
      <c r="AN410" s="7" t="s">
        <v>633</v>
      </c>
      <c r="AO410" s="7">
        <v>2000</v>
      </c>
      <c r="AP410" s="12" t="s">
        <v>3458</v>
      </c>
      <c r="AQ410" s="12">
        <v>5680</v>
      </c>
      <c r="AR410" s="12">
        <v>2</v>
      </c>
      <c r="AS410" s="12" t="s">
        <v>755</v>
      </c>
      <c r="AT410" s="7" t="s">
        <v>349</v>
      </c>
      <c r="AU410" s="12">
        <v>0</v>
      </c>
      <c r="AV410" s="12">
        <v>0</v>
      </c>
      <c r="AW410" s="12">
        <v>0</v>
      </c>
      <c r="AX410" s="12">
        <v>0</v>
      </c>
      <c r="AY410" s="7">
        <v>0</v>
      </c>
      <c r="AZ410" s="12">
        <v>0</v>
      </c>
      <c r="BA410" s="12">
        <v>1</v>
      </c>
      <c r="BB410" s="12">
        <v>1</v>
      </c>
      <c r="BC410" s="12">
        <v>0</v>
      </c>
      <c r="BD410" s="12">
        <v>0</v>
      </c>
      <c r="BE410" s="12">
        <v>0</v>
      </c>
      <c r="BF410" s="7" t="s">
        <v>3259</v>
      </c>
      <c r="BG410" s="7" t="s">
        <v>805</v>
      </c>
      <c r="BH410" s="7">
        <v>1</v>
      </c>
      <c r="BI410" s="7" t="s">
        <v>3253</v>
      </c>
      <c r="BJ410" s="12" t="s">
        <v>3460</v>
      </c>
      <c r="BK410" s="12" t="s">
        <v>3472</v>
      </c>
      <c r="BL410" s="12" t="s">
        <v>3474</v>
      </c>
      <c r="BM410" s="7" t="s">
        <v>787</v>
      </c>
      <c r="BN410" s="7"/>
      <c r="BO410" s="12"/>
      <c r="BP410" s="12" t="s">
        <v>3565</v>
      </c>
      <c r="BQ410" s="12"/>
      <c r="BR410" s="12" t="s">
        <v>1077</v>
      </c>
      <c r="BS410" s="12">
        <v>8.5909999999999993</v>
      </c>
      <c r="BT410" s="12"/>
      <c r="BU410" s="12"/>
      <c r="BV410" s="12" t="s">
        <v>1077</v>
      </c>
      <c r="BW410" s="12" t="s">
        <v>1077</v>
      </c>
      <c r="BX410" s="12" t="s">
        <v>1077</v>
      </c>
      <c r="BY410" s="12">
        <v>1.99</v>
      </c>
      <c r="BZ410" s="12"/>
      <c r="CA410" s="12" t="s">
        <v>1077</v>
      </c>
      <c r="CB410" s="12" t="s">
        <v>1077</v>
      </c>
      <c r="CC410" s="12" t="s">
        <v>1077</v>
      </c>
      <c r="CD410" s="12" t="s">
        <v>1077</v>
      </c>
      <c r="CE410" s="12">
        <v>0.1</v>
      </c>
      <c r="CF410" s="12"/>
      <c r="CG410" s="12"/>
      <c r="CH410" s="12"/>
      <c r="CI410" s="12"/>
      <c r="CJ410" s="12">
        <v>0.13</v>
      </c>
      <c r="CK410" s="12" t="s">
        <v>3828</v>
      </c>
      <c r="CL410" s="12" t="s">
        <v>1077</v>
      </c>
      <c r="CM410" s="12" t="s">
        <v>1077</v>
      </c>
      <c r="CN410" s="12" t="s">
        <v>1077</v>
      </c>
      <c r="CO410" s="12" t="s">
        <v>1077</v>
      </c>
      <c r="CP410" s="12">
        <v>1</v>
      </c>
      <c r="CQ410" s="12">
        <v>24</v>
      </c>
      <c r="CR410" s="12">
        <v>1</v>
      </c>
      <c r="CS410" s="12">
        <v>5655</v>
      </c>
      <c r="CT410" s="12" t="s">
        <v>1077</v>
      </c>
      <c r="CU410" s="12">
        <v>5.2034223851929455E-2</v>
      </c>
      <c r="CV410" s="12" t="s">
        <v>1137</v>
      </c>
      <c r="CW410" s="12"/>
      <c r="CX410" s="57"/>
    </row>
    <row r="411" spans="1:102" ht="16.5" x14ac:dyDescent="0.35">
      <c r="A411" s="56">
        <v>30</v>
      </c>
      <c r="B411" s="12" t="s">
        <v>3721</v>
      </c>
      <c r="C411" s="12">
        <v>30.2</v>
      </c>
      <c r="D411" s="12" t="s">
        <v>1825</v>
      </c>
      <c r="E411" s="12" t="s">
        <v>347</v>
      </c>
      <c r="F411" s="12">
        <v>3</v>
      </c>
      <c r="G411" s="12" t="s">
        <v>212</v>
      </c>
      <c r="H411" s="12" t="s">
        <v>2804</v>
      </c>
      <c r="I411" s="12" t="s">
        <v>212</v>
      </c>
      <c r="J411" s="12" t="s">
        <v>556</v>
      </c>
      <c r="K411" s="12" t="s">
        <v>568</v>
      </c>
      <c r="L411" s="12" t="s">
        <v>1204</v>
      </c>
      <c r="M411" s="12" t="s">
        <v>3237</v>
      </c>
      <c r="N411" s="12" t="s">
        <v>3435</v>
      </c>
      <c r="O411" s="12" t="s">
        <v>3400</v>
      </c>
      <c r="P411" s="12" t="s">
        <v>3401</v>
      </c>
      <c r="Q411" s="12">
        <v>0</v>
      </c>
      <c r="R411" s="12">
        <v>0</v>
      </c>
      <c r="S411" s="12">
        <v>1</v>
      </c>
      <c r="T411" s="12">
        <v>0</v>
      </c>
      <c r="U411" s="12">
        <v>0</v>
      </c>
      <c r="V411" s="12">
        <v>0</v>
      </c>
      <c r="W411" s="12">
        <v>0</v>
      </c>
      <c r="X411" s="12">
        <v>0</v>
      </c>
      <c r="Y411" s="12">
        <v>0</v>
      </c>
      <c r="Z411" s="12">
        <v>0</v>
      </c>
      <c r="AA411" s="12">
        <v>0</v>
      </c>
      <c r="AB411" s="12">
        <v>0</v>
      </c>
      <c r="AC411" s="12">
        <v>0</v>
      </c>
      <c r="AD411" s="12">
        <v>0</v>
      </c>
      <c r="AE411" s="12">
        <v>0</v>
      </c>
      <c r="AF411" s="12">
        <v>0</v>
      </c>
      <c r="AG411" s="12">
        <v>0</v>
      </c>
      <c r="AH411" s="12">
        <v>0</v>
      </c>
      <c r="AI411" s="12">
        <v>0</v>
      </c>
      <c r="AJ411" s="12">
        <v>0</v>
      </c>
      <c r="AK411" s="12" t="s">
        <v>657</v>
      </c>
      <c r="AL411" s="12" t="s">
        <v>607</v>
      </c>
      <c r="AM411" s="7" t="s">
        <v>608</v>
      </c>
      <c r="AN411" s="7" t="s">
        <v>656</v>
      </c>
      <c r="AO411" s="7">
        <v>2005</v>
      </c>
      <c r="AP411" s="12" t="s">
        <v>3458</v>
      </c>
      <c r="AQ411" s="12">
        <v>141</v>
      </c>
      <c r="AR411" s="12">
        <v>1</v>
      </c>
      <c r="AS411" s="12" t="s">
        <v>555</v>
      </c>
      <c r="AT411" s="7" t="s">
        <v>212</v>
      </c>
      <c r="AU411" s="12">
        <v>0</v>
      </c>
      <c r="AV411" s="12">
        <v>0</v>
      </c>
      <c r="AW411" s="12">
        <v>0</v>
      </c>
      <c r="AX411" s="12">
        <v>0</v>
      </c>
      <c r="AY411" s="7">
        <v>0</v>
      </c>
      <c r="AZ411" s="12">
        <v>0</v>
      </c>
      <c r="BA411" s="12">
        <v>0</v>
      </c>
      <c r="BB411" s="12">
        <v>0</v>
      </c>
      <c r="BC411" s="12">
        <v>0</v>
      </c>
      <c r="BD411" s="12">
        <v>0</v>
      </c>
      <c r="BE411" s="12">
        <v>0</v>
      </c>
      <c r="BF411" s="7" t="s">
        <v>2820</v>
      </c>
      <c r="BG411" s="7" t="s">
        <v>997</v>
      </c>
      <c r="BH411" s="7"/>
      <c r="BI411" s="12" t="s">
        <v>2803</v>
      </c>
      <c r="BJ411" s="12" t="s">
        <v>851</v>
      </c>
      <c r="BK411" s="12" t="s">
        <v>3463</v>
      </c>
      <c r="BL411" s="12" t="s">
        <v>3469</v>
      </c>
      <c r="BM411" s="7" t="s">
        <v>788</v>
      </c>
      <c r="BN411" s="7"/>
      <c r="BO411" s="12"/>
      <c r="BP411" s="12" t="s">
        <v>4043</v>
      </c>
      <c r="BQ411" s="12">
        <f>CV411</f>
        <v>0.76559999999999995</v>
      </c>
      <c r="BR411" s="12" t="s">
        <v>3527</v>
      </c>
      <c r="BS411" s="12">
        <v>0.22</v>
      </c>
      <c r="BT411" s="12"/>
      <c r="BU411" s="12">
        <f>EXP(BS411)</f>
        <v>1.2460767305873808</v>
      </c>
      <c r="BV411" s="12" t="s">
        <v>3416</v>
      </c>
      <c r="BW411" s="12">
        <v>23.99</v>
      </c>
      <c r="BX411" s="12" t="s">
        <v>1140</v>
      </c>
      <c r="BY411" s="12">
        <f>BS411/CF411</f>
        <v>2</v>
      </c>
      <c r="BZ411" s="12" t="s">
        <v>4041</v>
      </c>
      <c r="CA411" s="12" t="s">
        <v>1077</v>
      </c>
      <c r="CB411" s="12" t="s">
        <v>1077</v>
      </c>
      <c r="CC411" s="12" t="s">
        <v>1077</v>
      </c>
      <c r="CD411" s="12" t="s">
        <v>1077</v>
      </c>
      <c r="CE411" s="12">
        <v>0.05</v>
      </c>
      <c r="CF411" s="12">
        <v>0.11</v>
      </c>
      <c r="CG411" s="12"/>
      <c r="CH411" s="12">
        <f>BQ411/BY411</f>
        <v>0.38279999999999997</v>
      </c>
      <c r="CI411" s="12" t="s">
        <v>3553</v>
      </c>
      <c r="CJ411" s="12">
        <v>0.15</v>
      </c>
      <c r="CK411" s="12" t="s">
        <v>3827</v>
      </c>
      <c r="CL411" s="12">
        <v>-376.39</v>
      </c>
      <c r="CM411" s="12">
        <v>0</v>
      </c>
      <c r="CN411" s="12">
        <v>1371.01</v>
      </c>
      <c r="CO411" s="12" t="s">
        <v>3419</v>
      </c>
      <c r="CP411" s="12"/>
      <c r="CQ411" s="12"/>
      <c r="CR411" s="12"/>
      <c r="CS411" s="12" t="s">
        <v>1077</v>
      </c>
      <c r="CT411" s="12" t="s">
        <v>718</v>
      </c>
      <c r="CU411" s="12">
        <v>3.48</v>
      </c>
      <c r="CV411" s="12">
        <f>BS411*CU411</f>
        <v>0.76559999999999995</v>
      </c>
      <c r="CW411" s="12"/>
      <c r="CX411" s="57"/>
    </row>
    <row r="412" spans="1:102" x14ac:dyDescent="0.35">
      <c r="A412" s="56">
        <v>100</v>
      </c>
      <c r="B412" s="12" t="s">
        <v>3790</v>
      </c>
      <c r="C412" s="12">
        <v>100.2</v>
      </c>
      <c r="D412" s="12" t="s">
        <v>2543</v>
      </c>
      <c r="E412" s="12" t="s">
        <v>514</v>
      </c>
      <c r="F412" s="12">
        <v>7</v>
      </c>
      <c r="G412" s="12" t="s">
        <v>212</v>
      </c>
      <c r="H412" s="12" t="s">
        <v>2804</v>
      </c>
      <c r="I412" s="12" t="s">
        <v>212</v>
      </c>
      <c r="J412" s="12" t="s">
        <v>1167</v>
      </c>
      <c r="K412" s="12" t="s">
        <v>588</v>
      </c>
      <c r="L412" s="12" t="s">
        <v>1228</v>
      </c>
      <c r="M412" s="12" t="s">
        <v>3164</v>
      </c>
      <c r="N412" s="12"/>
      <c r="O412" s="12" t="s">
        <v>3400</v>
      </c>
      <c r="P412" s="12" t="s">
        <v>3404</v>
      </c>
      <c r="Q412" s="12">
        <v>0</v>
      </c>
      <c r="R412" s="12">
        <v>0</v>
      </c>
      <c r="S412" s="12">
        <v>0</v>
      </c>
      <c r="T412" s="12">
        <v>0</v>
      </c>
      <c r="U412" s="12">
        <v>0</v>
      </c>
      <c r="V412" s="12">
        <v>1</v>
      </c>
      <c r="W412" s="12">
        <v>0</v>
      </c>
      <c r="X412" s="12">
        <v>0</v>
      </c>
      <c r="Y412" s="12">
        <v>0</v>
      </c>
      <c r="Z412" s="12">
        <v>0</v>
      </c>
      <c r="AA412" s="12">
        <v>0</v>
      </c>
      <c r="AB412" s="12">
        <v>0</v>
      </c>
      <c r="AC412" s="12">
        <v>0</v>
      </c>
      <c r="AD412" s="12">
        <v>0</v>
      </c>
      <c r="AE412" s="12">
        <v>0</v>
      </c>
      <c r="AF412" s="12">
        <v>0</v>
      </c>
      <c r="AG412" s="12">
        <v>0</v>
      </c>
      <c r="AH412" s="12">
        <v>0</v>
      </c>
      <c r="AI412" s="12">
        <v>0</v>
      </c>
      <c r="AJ412" s="12">
        <v>1</v>
      </c>
      <c r="AK412" s="12">
        <v>0</v>
      </c>
      <c r="AL412" s="12" t="s">
        <v>607</v>
      </c>
      <c r="AM412" s="7" t="s">
        <v>608</v>
      </c>
      <c r="AN412" s="7" t="s">
        <v>742</v>
      </c>
      <c r="AO412" s="7">
        <v>2011</v>
      </c>
      <c r="AP412" s="12" t="s">
        <v>3235</v>
      </c>
      <c r="AQ412" s="12">
        <v>284</v>
      </c>
      <c r="AR412" s="12">
        <v>1</v>
      </c>
      <c r="AS412" s="12" t="s">
        <v>555</v>
      </c>
      <c r="AT412" s="7" t="s">
        <v>212</v>
      </c>
      <c r="AU412" s="12">
        <v>1</v>
      </c>
      <c r="AV412" s="12">
        <v>0</v>
      </c>
      <c r="AW412" s="12">
        <v>0</v>
      </c>
      <c r="AX412" s="12">
        <v>0</v>
      </c>
      <c r="AY412" s="7">
        <v>0</v>
      </c>
      <c r="AZ412" s="12">
        <v>1</v>
      </c>
      <c r="BA412" s="12">
        <v>1</v>
      </c>
      <c r="BB412" s="12">
        <v>1</v>
      </c>
      <c r="BC412" s="12">
        <v>1</v>
      </c>
      <c r="BD412" s="12">
        <v>1</v>
      </c>
      <c r="BE412" s="12">
        <v>1</v>
      </c>
      <c r="BF412" s="7" t="s">
        <v>2820</v>
      </c>
      <c r="BG412" s="7" t="s">
        <v>846</v>
      </c>
      <c r="BH412" s="7"/>
      <c r="BI412" s="7" t="s">
        <v>2818</v>
      </c>
      <c r="BJ412" s="12" t="s">
        <v>3460</v>
      </c>
      <c r="BK412" s="12" t="s">
        <v>3463</v>
      </c>
      <c r="BL412" s="12" t="s">
        <v>3470</v>
      </c>
      <c r="BM412" s="7" t="s">
        <v>907</v>
      </c>
      <c r="BN412" s="7"/>
      <c r="BO412" s="12"/>
      <c r="BP412" s="12" t="s">
        <v>1261</v>
      </c>
      <c r="BQ412" s="12"/>
      <c r="BR412" s="12"/>
      <c r="BS412" s="12">
        <v>2.5999999999999999E-2</v>
      </c>
      <c r="BT412" s="12">
        <f>EXP(BS412)</f>
        <v>1.026340948473442</v>
      </c>
      <c r="BU412" s="12"/>
      <c r="BV412" s="12" t="s">
        <v>3415</v>
      </c>
      <c r="BW412" s="12" t="s">
        <v>1077</v>
      </c>
      <c r="BX412" s="12" t="s">
        <v>1077</v>
      </c>
      <c r="BY412" s="12">
        <f>BS412/CF412</f>
        <v>2</v>
      </c>
      <c r="BZ412" s="12" t="s">
        <v>3563</v>
      </c>
      <c r="CA412" s="12" t="s">
        <v>1077</v>
      </c>
      <c r="CB412" s="12" t="s">
        <v>1077</v>
      </c>
      <c r="CC412" s="12" t="s">
        <v>1077</v>
      </c>
      <c r="CD412" s="12" t="s">
        <v>1077</v>
      </c>
      <c r="CE412" s="12">
        <v>0.05</v>
      </c>
      <c r="CF412" s="12">
        <v>1.2999999999999999E-2</v>
      </c>
      <c r="CG412" s="12" t="s">
        <v>1252</v>
      </c>
      <c r="CH412" s="12"/>
      <c r="CI412" s="12"/>
      <c r="CJ412" s="12" t="s">
        <v>1077</v>
      </c>
      <c r="CK412" s="12" t="s">
        <v>1077</v>
      </c>
      <c r="CL412" s="12" t="s">
        <v>1077</v>
      </c>
      <c r="CM412" s="12" t="s">
        <v>1077</v>
      </c>
      <c r="CN412" s="12" t="s">
        <v>1077</v>
      </c>
      <c r="CO412" s="12" t="s">
        <v>1077</v>
      </c>
      <c r="CP412" s="12">
        <v>1</v>
      </c>
      <c r="CQ412" s="12">
        <v>27</v>
      </c>
      <c r="CR412" s="12">
        <v>0</v>
      </c>
      <c r="CS412" s="12">
        <v>257</v>
      </c>
      <c r="CT412" s="12"/>
      <c r="CU412" s="12">
        <v>124.75</v>
      </c>
      <c r="CV412" s="12"/>
      <c r="CW412" s="12"/>
      <c r="CX412" s="57"/>
    </row>
    <row r="413" spans="1:102" ht="16.5" x14ac:dyDescent="0.35">
      <c r="A413" s="56">
        <v>9</v>
      </c>
      <c r="B413" s="12" t="s">
        <v>3700</v>
      </c>
      <c r="C413" s="12">
        <v>9.1</v>
      </c>
      <c r="D413" s="12" t="s">
        <v>1390</v>
      </c>
      <c r="E413" s="12" t="s">
        <v>211</v>
      </c>
      <c r="F413" s="12">
        <v>3</v>
      </c>
      <c r="G413" s="12" t="s">
        <v>212</v>
      </c>
      <c r="H413" s="12" t="s">
        <v>2804</v>
      </c>
      <c r="I413" s="12" t="s">
        <v>212</v>
      </c>
      <c r="J413" s="12" t="s">
        <v>556</v>
      </c>
      <c r="K413" s="12" t="s">
        <v>3446</v>
      </c>
      <c r="L413" s="12" t="s">
        <v>558</v>
      </c>
      <c r="M413" s="12" t="s">
        <v>3237</v>
      </c>
      <c r="N413" s="12" t="s">
        <v>3435</v>
      </c>
      <c r="O413" s="12" t="s">
        <v>3400</v>
      </c>
      <c r="P413" s="12" t="s">
        <v>3402</v>
      </c>
      <c r="Q413" s="12">
        <v>0</v>
      </c>
      <c r="R413" s="12">
        <v>0</v>
      </c>
      <c r="S413" s="12">
        <v>0</v>
      </c>
      <c r="T413" s="12">
        <v>0</v>
      </c>
      <c r="U413" s="12">
        <v>0</v>
      </c>
      <c r="V413" s="12">
        <v>1</v>
      </c>
      <c r="W413" s="12">
        <v>0</v>
      </c>
      <c r="X413" s="12">
        <v>0</v>
      </c>
      <c r="Y413" s="12">
        <v>0</v>
      </c>
      <c r="Z413" s="12">
        <v>0</v>
      </c>
      <c r="AA413" s="12">
        <v>0</v>
      </c>
      <c r="AB413" s="12">
        <v>0</v>
      </c>
      <c r="AC413" s="12">
        <v>1</v>
      </c>
      <c r="AD413" s="12">
        <v>0</v>
      </c>
      <c r="AE413" s="12">
        <v>0</v>
      </c>
      <c r="AF413" s="12">
        <v>0</v>
      </c>
      <c r="AG413" s="12">
        <v>0</v>
      </c>
      <c r="AH413" s="12">
        <v>0</v>
      </c>
      <c r="AI413" s="12">
        <v>0</v>
      </c>
      <c r="AJ413" s="12">
        <v>0</v>
      </c>
      <c r="AK413" s="12">
        <v>0</v>
      </c>
      <c r="AL413" s="12" t="s">
        <v>678</v>
      </c>
      <c r="AM413" s="7" t="s">
        <v>608</v>
      </c>
      <c r="AN413" s="7" t="s">
        <v>614</v>
      </c>
      <c r="AO413" s="7">
        <v>2000</v>
      </c>
      <c r="AP413" s="12" t="s">
        <v>3458</v>
      </c>
      <c r="AQ413" s="12">
        <v>268</v>
      </c>
      <c r="AR413" s="12">
        <v>1</v>
      </c>
      <c r="AS413" s="12" t="s">
        <v>555</v>
      </c>
      <c r="AT413" s="7" t="s">
        <v>212</v>
      </c>
      <c r="AU413" s="12">
        <v>1</v>
      </c>
      <c r="AV413" s="12">
        <v>0</v>
      </c>
      <c r="AW413" s="12">
        <v>0</v>
      </c>
      <c r="AX413" s="12">
        <v>0</v>
      </c>
      <c r="AY413" s="7">
        <v>1</v>
      </c>
      <c r="AZ413" s="12">
        <v>0</v>
      </c>
      <c r="BA413" s="12">
        <v>0</v>
      </c>
      <c r="BB413" s="12">
        <v>0</v>
      </c>
      <c r="BC413" s="12">
        <v>0</v>
      </c>
      <c r="BD413" s="12">
        <v>0</v>
      </c>
      <c r="BE413" s="12">
        <v>0</v>
      </c>
      <c r="BF413" s="7" t="s">
        <v>766</v>
      </c>
      <c r="BG413" s="7" t="s">
        <v>159</v>
      </c>
      <c r="BH413" s="7"/>
      <c r="BI413" s="7" t="s">
        <v>2806</v>
      </c>
      <c r="BJ413" s="12" t="s">
        <v>3460</v>
      </c>
      <c r="BK413" s="12" t="s">
        <v>3467</v>
      </c>
      <c r="BL413" s="12" t="s">
        <v>3470</v>
      </c>
      <c r="BM413" s="7" t="s">
        <v>787</v>
      </c>
      <c r="BN413" s="7"/>
      <c r="BO413" s="12"/>
      <c r="BP413" s="12" t="s">
        <v>3536</v>
      </c>
      <c r="BQ413" s="47">
        <f>CV413</f>
        <v>7.0986555555555553E-2</v>
      </c>
      <c r="BR413" s="12" t="s">
        <v>3506</v>
      </c>
      <c r="BS413" s="12">
        <v>2.2939999999999999E-2</v>
      </c>
      <c r="BT413" s="12"/>
      <c r="BU413" s="12"/>
      <c r="BV413" s="12" t="s">
        <v>1077</v>
      </c>
      <c r="BW413" s="12" t="s">
        <v>1077</v>
      </c>
      <c r="BX413" s="12" t="s">
        <v>1077</v>
      </c>
      <c r="BY413" s="12">
        <v>2.024</v>
      </c>
      <c r="BZ413" s="12"/>
      <c r="CA413" s="12" t="s">
        <v>1077</v>
      </c>
      <c r="CB413" s="12"/>
      <c r="CC413" s="12"/>
      <c r="CD413" s="12" t="s">
        <v>1077</v>
      </c>
      <c r="CE413" s="12">
        <v>4.3999999999999997E-2</v>
      </c>
      <c r="CF413" s="12"/>
      <c r="CG413" s="12"/>
      <c r="CH413" s="12">
        <f>BQ413/BY413</f>
        <v>3.507240887132191E-2</v>
      </c>
      <c r="CI413" s="12" t="s">
        <v>3553</v>
      </c>
      <c r="CJ413" s="12">
        <v>0.71499999999999997</v>
      </c>
      <c r="CK413" s="12" t="s">
        <v>3828</v>
      </c>
      <c r="CL413" s="12" t="s">
        <v>1077</v>
      </c>
      <c r="CM413" s="12" t="s">
        <v>1077</v>
      </c>
      <c r="CN413" s="12">
        <v>56.69</v>
      </c>
      <c r="CO413" s="12" t="s">
        <v>3427</v>
      </c>
      <c r="CP413" s="12">
        <v>0</v>
      </c>
      <c r="CQ413" s="12">
        <v>0</v>
      </c>
      <c r="CR413" s="12">
        <v>0</v>
      </c>
      <c r="CS413" s="12">
        <v>255</v>
      </c>
      <c r="CT413" s="12">
        <v>1260</v>
      </c>
      <c r="CU413" s="12">
        <v>3899</v>
      </c>
      <c r="CV413" s="12">
        <f>BS413*CU413/CT413</f>
        <v>7.0986555555555553E-2</v>
      </c>
      <c r="CW413" s="12"/>
      <c r="CX413" s="57"/>
    </row>
    <row r="414" spans="1:102" ht="16.5" x14ac:dyDescent="0.35">
      <c r="A414" s="56">
        <v>103</v>
      </c>
      <c r="B414" s="12" t="s">
        <v>3796</v>
      </c>
      <c r="C414" s="12">
        <v>103.1</v>
      </c>
      <c r="D414" s="12" t="s">
        <v>2568</v>
      </c>
      <c r="E414" s="12" t="s">
        <v>518</v>
      </c>
      <c r="F414" s="12">
        <v>3</v>
      </c>
      <c r="G414" s="12" t="s">
        <v>212</v>
      </c>
      <c r="H414" s="12" t="s">
        <v>2804</v>
      </c>
      <c r="I414" s="12" t="s">
        <v>212</v>
      </c>
      <c r="J414" s="12" t="s">
        <v>587</v>
      </c>
      <c r="K414" s="12" t="s">
        <v>1205</v>
      </c>
      <c r="L414" s="12" t="s">
        <v>1216</v>
      </c>
      <c r="M414" s="12" t="s">
        <v>3237</v>
      </c>
      <c r="N414" s="12" t="s">
        <v>3437</v>
      </c>
      <c r="O414" s="12" t="s">
        <v>3400</v>
      </c>
      <c r="P414" s="12" t="s">
        <v>3403</v>
      </c>
      <c r="Q414" s="12">
        <v>1</v>
      </c>
      <c r="R414" s="12">
        <v>0</v>
      </c>
      <c r="S414" s="12">
        <v>0</v>
      </c>
      <c r="T414" s="12">
        <v>0</v>
      </c>
      <c r="U414" s="12">
        <v>0</v>
      </c>
      <c r="V414" s="12">
        <v>0</v>
      </c>
      <c r="W414" s="12">
        <v>0</v>
      </c>
      <c r="X414" s="12">
        <v>0</v>
      </c>
      <c r="Y414" s="12">
        <v>0</v>
      </c>
      <c r="Z414" s="12">
        <v>0</v>
      </c>
      <c r="AA414" s="12">
        <v>0</v>
      </c>
      <c r="AB414" s="12">
        <v>1</v>
      </c>
      <c r="AC414" s="12">
        <v>0</v>
      </c>
      <c r="AD414" s="12">
        <v>0</v>
      </c>
      <c r="AE414" s="12">
        <v>0</v>
      </c>
      <c r="AF414" s="12">
        <v>0</v>
      </c>
      <c r="AG414" s="12">
        <v>0</v>
      </c>
      <c r="AH414" s="12">
        <v>0</v>
      </c>
      <c r="AI414" s="12">
        <v>0</v>
      </c>
      <c r="AJ414" s="12">
        <v>0</v>
      </c>
      <c r="AK414" s="12">
        <v>0</v>
      </c>
      <c r="AL414" s="12" t="s">
        <v>3448</v>
      </c>
      <c r="AM414" s="7" t="s">
        <v>608</v>
      </c>
      <c r="AN414" s="7" t="s">
        <v>614</v>
      </c>
      <c r="AO414" s="7">
        <v>2010</v>
      </c>
      <c r="AP414" s="12" t="s">
        <v>3235</v>
      </c>
      <c r="AQ414" s="12">
        <v>4399</v>
      </c>
      <c r="AR414" s="12">
        <v>1</v>
      </c>
      <c r="AS414" s="12" t="s">
        <v>555</v>
      </c>
      <c r="AT414" s="7" t="s">
        <v>212</v>
      </c>
      <c r="AU414" s="12">
        <v>1</v>
      </c>
      <c r="AV414" s="12">
        <v>0</v>
      </c>
      <c r="AW414" s="12">
        <v>0</v>
      </c>
      <c r="AX414" s="12">
        <v>0</v>
      </c>
      <c r="AY414" s="7">
        <v>1</v>
      </c>
      <c r="AZ414" s="12">
        <v>0</v>
      </c>
      <c r="BA414" s="12">
        <v>1</v>
      </c>
      <c r="BB414" s="12">
        <v>1</v>
      </c>
      <c r="BC414" s="12">
        <v>1</v>
      </c>
      <c r="BD414" s="12">
        <v>1</v>
      </c>
      <c r="BE414" s="12">
        <v>0</v>
      </c>
      <c r="BF414" s="7" t="s">
        <v>2820</v>
      </c>
      <c r="BG414" s="7" t="s">
        <v>1004</v>
      </c>
      <c r="BH414" s="7"/>
      <c r="BI414" s="7" t="s">
        <v>2818</v>
      </c>
      <c r="BJ414" s="12" t="s">
        <v>3460</v>
      </c>
      <c r="BK414" s="12" t="s">
        <v>599</v>
      </c>
      <c r="BL414" s="12" t="s">
        <v>3471</v>
      </c>
      <c r="BM414" s="7" t="s">
        <v>1206</v>
      </c>
      <c r="BN414" s="7"/>
      <c r="BO414" s="12"/>
      <c r="BP414" s="12" t="s">
        <v>3538</v>
      </c>
      <c r="BQ414" s="12">
        <v>0.09</v>
      </c>
      <c r="BR414" s="12" t="s">
        <v>3414</v>
      </c>
      <c r="BS414" s="12">
        <v>0.09</v>
      </c>
      <c r="BT414" s="12"/>
      <c r="BU414" s="12"/>
      <c r="BV414" s="12" t="s">
        <v>1077</v>
      </c>
      <c r="BW414" s="12" t="s">
        <v>1077</v>
      </c>
      <c r="BX414" s="12" t="s">
        <v>1077</v>
      </c>
      <c r="BY414" s="12">
        <v>2.0270000000000001</v>
      </c>
      <c r="BZ414" s="12"/>
      <c r="CA414" s="12" t="s">
        <v>1077</v>
      </c>
      <c r="CB414" s="12" t="s">
        <v>1077</v>
      </c>
      <c r="CC414" s="12" t="s">
        <v>1077</v>
      </c>
      <c r="CD414" s="12" t="s">
        <v>1077</v>
      </c>
      <c r="CE414" s="12">
        <v>4.2999999999999997E-2</v>
      </c>
      <c r="CF414" s="12">
        <v>4.3999999999999997E-2</v>
      </c>
      <c r="CG414" s="12"/>
      <c r="CH414" s="12">
        <f>BQ414/BY414</f>
        <v>4.4400592007893432E-2</v>
      </c>
      <c r="CI414" s="12" t="s">
        <v>3553</v>
      </c>
      <c r="CJ414" s="12">
        <v>0.59699999999999998</v>
      </c>
      <c r="CK414" s="12" t="s">
        <v>3825</v>
      </c>
      <c r="CL414" s="12" t="s">
        <v>1077</v>
      </c>
      <c r="CM414" s="12" t="s">
        <v>1077</v>
      </c>
      <c r="CN414" s="12" t="s">
        <v>1077</v>
      </c>
      <c r="CO414" s="12" t="s">
        <v>1077</v>
      </c>
      <c r="CP414" s="12">
        <v>1</v>
      </c>
      <c r="CQ414" s="12">
        <v>10</v>
      </c>
      <c r="CR414" s="12">
        <v>1</v>
      </c>
      <c r="CS414" s="12">
        <v>4388</v>
      </c>
      <c r="CT414" s="12" t="s">
        <v>1077</v>
      </c>
      <c r="CU414" s="12" t="s">
        <v>1077</v>
      </c>
      <c r="CV414" s="12" t="s">
        <v>1077</v>
      </c>
      <c r="CW414" s="12"/>
      <c r="CX414" s="57"/>
    </row>
    <row r="415" spans="1:102" ht="16.5" x14ac:dyDescent="0.35">
      <c r="A415" s="56">
        <v>72</v>
      </c>
      <c r="B415" s="12" t="s">
        <v>3761</v>
      </c>
      <c r="C415" s="12">
        <v>72.099999999999994</v>
      </c>
      <c r="D415" s="12" t="s">
        <v>2371</v>
      </c>
      <c r="E415" s="12" t="s">
        <v>462</v>
      </c>
      <c r="F415" s="12">
        <v>3</v>
      </c>
      <c r="G415" s="12" t="s">
        <v>212</v>
      </c>
      <c r="H415" s="12" t="s">
        <v>2804</v>
      </c>
      <c r="I415" s="12" t="s">
        <v>212</v>
      </c>
      <c r="J415" s="12" t="s">
        <v>1224</v>
      </c>
      <c r="K415" s="12" t="s">
        <v>1225</v>
      </c>
      <c r="L415" s="12" t="s">
        <v>581</v>
      </c>
      <c r="M415" s="12" t="s">
        <v>3237</v>
      </c>
      <c r="N415" s="12" t="s">
        <v>596</v>
      </c>
      <c r="O415" s="12" t="s">
        <v>3400</v>
      </c>
      <c r="P415" s="12" t="s">
        <v>3402</v>
      </c>
      <c r="Q415" s="12">
        <v>0</v>
      </c>
      <c r="R415" s="12">
        <v>0</v>
      </c>
      <c r="S415" s="12">
        <v>1</v>
      </c>
      <c r="T415" s="12">
        <v>0</v>
      </c>
      <c r="U415" s="12">
        <v>0</v>
      </c>
      <c r="V415" s="12">
        <v>0</v>
      </c>
      <c r="W415" s="12">
        <v>0</v>
      </c>
      <c r="X415" s="12">
        <v>0</v>
      </c>
      <c r="Y415" s="12">
        <v>0</v>
      </c>
      <c r="Z415" s="12">
        <v>0</v>
      </c>
      <c r="AA415" s="12">
        <v>0</v>
      </c>
      <c r="AB415" s="12">
        <v>0</v>
      </c>
      <c r="AC415" s="12">
        <v>0</v>
      </c>
      <c r="AD415" s="12">
        <v>0</v>
      </c>
      <c r="AE415" s="12">
        <v>0</v>
      </c>
      <c r="AF415" s="12">
        <v>0</v>
      </c>
      <c r="AG415" s="12">
        <v>0</v>
      </c>
      <c r="AH415" s="12">
        <v>0</v>
      </c>
      <c r="AI415" s="12">
        <v>0</v>
      </c>
      <c r="AJ415" s="12">
        <v>1</v>
      </c>
      <c r="AK415" s="12">
        <v>0</v>
      </c>
      <c r="AL415" s="12" t="s">
        <v>607</v>
      </c>
      <c r="AM415" s="7" t="s">
        <v>608</v>
      </c>
      <c r="AN415" s="7" t="s">
        <v>646</v>
      </c>
      <c r="AO415" s="7">
        <v>2009</v>
      </c>
      <c r="AP415" s="12" t="s">
        <v>3458</v>
      </c>
      <c r="AQ415" s="12">
        <v>12851</v>
      </c>
      <c r="AR415" s="12">
        <v>1</v>
      </c>
      <c r="AS415" s="12" t="s">
        <v>555</v>
      </c>
      <c r="AT415" s="7" t="s">
        <v>212</v>
      </c>
      <c r="AU415" s="12">
        <v>0</v>
      </c>
      <c r="AV415" s="12">
        <v>1</v>
      </c>
      <c r="AW415" s="12">
        <v>0</v>
      </c>
      <c r="AX415" s="12">
        <v>0</v>
      </c>
      <c r="AY415" s="7">
        <v>0</v>
      </c>
      <c r="AZ415" s="12">
        <v>0</v>
      </c>
      <c r="BA415" s="12">
        <v>1</v>
      </c>
      <c r="BB415" s="12">
        <v>1</v>
      </c>
      <c r="BC415" s="12">
        <v>0</v>
      </c>
      <c r="BD415" s="12">
        <v>1</v>
      </c>
      <c r="BE415" s="12">
        <v>0</v>
      </c>
      <c r="BF415" s="7" t="s">
        <v>766</v>
      </c>
      <c r="BG415" s="7" t="s">
        <v>781</v>
      </c>
      <c r="BH415" s="7"/>
      <c r="BI415" s="7" t="s">
        <v>2807</v>
      </c>
      <c r="BJ415" s="12" t="s">
        <v>3460</v>
      </c>
      <c r="BK415" s="12" t="s">
        <v>1044</v>
      </c>
      <c r="BL415" s="12" t="s">
        <v>3480</v>
      </c>
      <c r="BM415" s="7" t="s">
        <v>788</v>
      </c>
      <c r="BN415" s="7"/>
      <c r="BO415" s="12"/>
      <c r="BP415" s="12" t="s">
        <v>4025</v>
      </c>
      <c r="BQ415" s="12">
        <v>0.03</v>
      </c>
      <c r="BR415" s="12" t="s">
        <v>1252</v>
      </c>
      <c r="BS415" s="12">
        <v>4.8401E-3</v>
      </c>
      <c r="BT415" s="12"/>
      <c r="BU415" s="12">
        <f>EXP(BS415)</f>
        <v>1.004851832204716</v>
      </c>
      <c r="BV415" s="12" t="s">
        <v>3416</v>
      </c>
      <c r="BW415" s="12" t="s">
        <v>1077</v>
      </c>
      <c r="BX415" s="12" t="s">
        <v>1077</v>
      </c>
      <c r="BY415" s="12">
        <f>BS415/CF415</f>
        <v>2.0500211774671753</v>
      </c>
      <c r="BZ415" s="12" t="s">
        <v>3562</v>
      </c>
      <c r="CA415" s="12">
        <v>2.0499999999999998</v>
      </c>
      <c r="CB415" s="12" t="s">
        <v>1077</v>
      </c>
      <c r="CC415" s="12" t="s">
        <v>1077</v>
      </c>
      <c r="CD415" s="12" t="s">
        <v>1097</v>
      </c>
      <c r="CE415" s="12">
        <v>0.04</v>
      </c>
      <c r="CF415" s="12">
        <v>2.3609999999999998E-3</v>
      </c>
      <c r="CG415" s="12" t="s">
        <v>1252</v>
      </c>
      <c r="CH415" s="12">
        <f>BQ415/BY415</f>
        <v>1.4633995165389142E-2</v>
      </c>
      <c r="CI415" s="12" t="s">
        <v>3553</v>
      </c>
      <c r="CJ415" s="12">
        <v>2.6700000000000002E-2</v>
      </c>
      <c r="CK415" s="12" t="s">
        <v>3827</v>
      </c>
      <c r="CL415" s="12">
        <v>-40092.103000000003</v>
      </c>
      <c r="CM415" s="12" t="s">
        <v>1077</v>
      </c>
      <c r="CN415" s="12" t="s">
        <v>1077</v>
      </c>
      <c r="CO415" s="12" t="s">
        <v>1077</v>
      </c>
      <c r="CP415" s="12"/>
      <c r="CQ415" s="12"/>
      <c r="CR415" s="12"/>
      <c r="CS415" s="12" t="s">
        <v>1077</v>
      </c>
      <c r="CT415" s="12" t="s">
        <v>1077</v>
      </c>
      <c r="CU415" s="12" t="s">
        <v>1077</v>
      </c>
      <c r="CV415" s="12" t="s">
        <v>1077</v>
      </c>
      <c r="CW415" s="12"/>
      <c r="CX415" s="57"/>
    </row>
    <row r="416" spans="1:102" ht="16.5" x14ac:dyDescent="0.35">
      <c r="A416" s="56">
        <v>113</v>
      </c>
      <c r="B416" s="12" t="s">
        <v>3806</v>
      </c>
      <c r="C416" s="12">
        <v>113.1</v>
      </c>
      <c r="D416" s="12" t="s">
        <v>2665</v>
      </c>
      <c r="E416" s="12" t="s">
        <v>544</v>
      </c>
      <c r="F416" s="12">
        <v>7</v>
      </c>
      <c r="G416" s="12" t="s">
        <v>212</v>
      </c>
      <c r="H416" s="12" t="s">
        <v>2804</v>
      </c>
      <c r="I416" s="12" t="s">
        <v>212</v>
      </c>
      <c r="J416" s="12" t="s">
        <v>1249</v>
      </c>
      <c r="K416" s="12" t="s">
        <v>764</v>
      </c>
      <c r="L416" s="12" t="s">
        <v>173</v>
      </c>
      <c r="M416" s="12" t="s">
        <v>3164</v>
      </c>
      <c r="N416" s="12"/>
      <c r="O416" s="12" t="s">
        <v>3400</v>
      </c>
      <c r="P416" s="12" t="s">
        <v>3402</v>
      </c>
      <c r="Q416" s="12">
        <v>1</v>
      </c>
      <c r="R416" s="12">
        <v>0</v>
      </c>
      <c r="S416" s="12">
        <v>0</v>
      </c>
      <c r="T416" s="12">
        <v>0</v>
      </c>
      <c r="U416" s="12">
        <v>0</v>
      </c>
      <c r="V416" s="12">
        <v>0</v>
      </c>
      <c r="W416" s="12">
        <v>0</v>
      </c>
      <c r="X416" s="12">
        <v>0</v>
      </c>
      <c r="Y416" s="12">
        <v>0</v>
      </c>
      <c r="Z416" s="12">
        <v>0</v>
      </c>
      <c r="AA416" s="12">
        <v>0</v>
      </c>
      <c r="AB416" s="12">
        <v>0</v>
      </c>
      <c r="AC416" s="12">
        <v>0</v>
      </c>
      <c r="AD416" s="12">
        <v>0</v>
      </c>
      <c r="AE416" s="12">
        <v>0</v>
      </c>
      <c r="AF416" s="12">
        <v>0</v>
      </c>
      <c r="AG416" s="12">
        <v>0</v>
      </c>
      <c r="AH416" s="12">
        <v>0</v>
      </c>
      <c r="AI416" s="12">
        <v>0</v>
      </c>
      <c r="AJ416" s="12">
        <v>1</v>
      </c>
      <c r="AK416" s="12">
        <v>0</v>
      </c>
      <c r="AL416" s="12" t="s">
        <v>607</v>
      </c>
      <c r="AM416" s="7" t="s">
        <v>608</v>
      </c>
      <c r="AN416" s="7" t="s">
        <v>751</v>
      </c>
      <c r="AO416" s="7" t="s">
        <v>614</v>
      </c>
      <c r="AP416" s="12" t="s">
        <v>3235</v>
      </c>
      <c r="AQ416" s="12">
        <v>62011</v>
      </c>
      <c r="AR416" s="12">
        <v>1</v>
      </c>
      <c r="AS416" s="12" t="s">
        <v>555</v>
      </c>
      <c r="AT416" s="7" t="s">
        <v>212</v>
      </c>
      <c r="AU416" s="12">
        <v>1</v>
      </c>
      <c r="AV416" s="12">
        <v>0</v>
      </c>
      <c r="AW416" s="12">
        <v>0</v>
      </c>
      <c r="AX416" s="12">
        <v>0</v>
      </c>
      <c r="AY416" s="7">
        <v>1</v>
      </c>
      <c r="AZ416" s="12">
        <v>0</v>
      </c>
      <c r="BA416" s="12">
        <v>1</v>
      </c>
      <c r="BB416" s="12">
        <v>1</v>
      </c>
      <c r="BC416" s="12">
        <v>0</v>
      </c>
      <c r="BD416" s="12">
        <v>0</v>
      </c>
      <c r="BE416" s="12">
        <v>0</v>
      </c>
      <c r="BF416" s="7" t="s">
        <v>772</v>
      </c>
      <c r="BG416" s="7" t="s">
        <v>2802</v>
      </c>
      <c r="BH416" s="7"/>
      <c r="BI416" s="12" t="s">
        <v>2816</v>
      </c>
      <c r="BJ416" s="12" t="s">
        <v>3460</v>
      </c>
      <c r="BK416" s="12" t="s">
        <v>3463</v>
      </c>
      <c r="BL416" s="12" t="s">
        <v>3466</v>
      </c>
      <c r="BM416" s="7" t="s">
        <v>1230</v>
      </c>
      <c r="BN416" s="7" t="s">
        <v>1162</v>
      </c>
      <c r="BO416" s="12"/>
      <c r="BP416" s="12" t="s">
        <v>3537</v>
      </c>
      <c r="BQ416" s="12">
        <f>CV416</f>
        <v>0.1291746</v>
      </c>
      <c r="BR416" s="12" t="s">
        <v>3528</v>
      </c>
      <c r="BS416" s="12">
        <v>0.246</v>
      </c>
      <c r="BT416" s="12">
        <f>EXP(BS416)</f>
        <v>1.2788995735417383</v>
      </c>
      <c r="BU416" s="12"/>
      <c r="BV416" s="12" t="s">
        <v>3415</v>
      </c>
      <c r="BW416" s="12" t="s">
        <v>1077</v>
      </c>
      <c r="BX416" s="12" t="s">
        <v>1077</v>
      </c>
      <c r="BY416" s="12">
        <v>2.0539999999999998</v>
      </c>
      <c r="BZ416" s="12"/>
      <c r="CA416" s="12" t="s">
        <v>1077</v>
      </c>
      <c r="CB416" s="12" t="s">
        <v>1077</v>
      </c>
      <c r="CC416" s="12" t="s">
        <v>1077</v>
      </c>
      <c r="CD416" s="12" t="s">
        <v>1077</v>
      </c>
      <c r="CE416" s="12">
        <v>0.04</v>
      </c>
      <c r="CF416" s="12">
        <v>0.12</v>
      </c>
      <c r="CG416" s="12"/>
      <c r="CH416" s="12">
        <f>BQ416/BY416</f>
        <v>6.2889289191820838E-2</v>
      </c>
      <c r="CI416" s="12" t="s">
        <v>3553</v>
      </c>
      <c r="CJ416" s="12">
        <v>0.71</v>
      </c>
      <c r="CK416" s="12" t="s">
        <v>3827</v>
      </c>
      <c r="CL416" s="12" t="s">
        <v>1077</v>
      </c>
      <c r="CM416" s="12" t="s">
        <v>1077</v>
      </c>
      <c r="CN416" s="12" t="s">
        <v>1077</v>
      </c>
      <c r="CO416" s="12" t="s">
        <v>1077</v>
      </c>
      <c r="CP416" s="12"/>
      <c r="CQ416" s="12"/>
      <c r="CR416" s="12"/>
      <c r="CS416" s="12" t="s">
        <v>1077</v>
      </c>
      <c r="CT416" s="12">
        <v>0.11</v>
      </c>
      <c r="CU416" s="12">
        <v>0.59</v>
      </c>
      <c r="CV416" s="12">
        <f>BS416*CU416*(1-CT416)</f>
        <v>0.1291746</v>
      </c>
      <c r="CW416" s="12"/>
      <c r="CX416" s="57"/>
    </row>
    <row r="417" spans="1:102" x14ac:dyDescent="0.35">
      <c r="A417" s="56">
        <v>100</v>
      </c>
      <c r="B417" s="12" t="s">
        <v>3790</v>
      </c>
      <c r="C417" s="12">
        <v>100.4</v>
      </c>
      <c r="D417" s="12" t="s">
        <v>2539</v>
      </c>
      <c r="E417" s="12" t="s">
        <v>516</v>
      </c>
      <c r="F417" s="12">
        <v>7</v>
      </c>
      <c r="G417" s="12" t="s">
        <v>212</v>
      </c>
      <c r="H417" s="12" t="s">
        <v>2804</v>
      </c>
      <c r="I417" s="12" t="s">
        <v>212</v>
      </c>
      <c r="J417" s="12" t="s">
        <v>1167</v>
      </c>
      <c r="K417" s="12" t="s">
        <v>574</v>
      </c>
      <c r="L417" s="12" t="s">
        <v>1228</v>
      </c>
      <c r="M417" s="12" t="s">
        <v>3164</v>
      </c>
      <c r="N417" s="12"/>
      <c r="O417" s="12" t="s">
        <v>3400</v>
      </c>
      <c r="P417" s="12" t="s">
        <v>3404</v>
      </c>
      <c r="Q417" s="12">
        <v>0</v>
      </c>
      <c r="R417" s="12">
        <v>0</v>
      </c>
      <c r="S417" s="12">
        <v>0</v>
      </c>
      <c r="T417" s="12">
        <v>0</v>
      </c>
      <c r="U417" s="12">
        <v>0</v>
      </c>
      <c r="V417" s="12">
        <v>1</v>
      </c>
      <c r="W417" s="12">
        <v>0</v>
      </c>
      <c r="X417" s="12">
        <v>0</v>
      </c>
      <c r="Y417" s="12">
        <v>0</v>
      </c>
      <c r="Z417" s="12">
        <v>0</v>
      </c>
      <c r="AA417" s="12">
        <v>0</v>
      </c>
      <c r="AB417" s="12">
        <v>0</v>
      </c>
      <c r="AC417" s="12">
        <v>0</v>
      </c>
      <c r="AD417" s="12">
        <v>0</v>
      </c>
      <c r="AE417" s="12">
        <v>0</v>
      </c>
      <c r="AF417" s="12">
        <v>0</v>
      </c>
      <c r="AG417" s="12">
        <v>0</v>
      </c>
      <c r="AH417" s="12">
        <v>0</v>
      </c>
      <c r="AI417" s="12">
        <v>0</v>
      </c>
      <c r="AJ417" s="12">
        <v>1</v>
      </c>
      <c r="AK417" s="12">
        <v>0</v>
      </c>
      <c r="AL417" s="12" t="s">
        <v>607</v>
      </c>
      <c r="AM417" s="7" t="s">
        <v>608</v>
      </c>
      <c r="AN417" s="7" t="s">
        <v>742</v>
      </c>
      <c r="AO417" s="7">
        <v>2011</v>
      </c>
      <c r="AP417" s="12" t="s">
        <v>3235</v>
      </c>
      <c r="AQ417" s="12">
        <v>204</v>
      </c>
      <c r="AR417" s="12">
        <v>2</v>
      </c>
      <c r="AS417" s="12" t="s">
        <v>555</v>
      </c>
      <c r="AT417" s="7" t="s">
        <v>212</v>
      </c>
      <c r="AU417" s="12">
        <v>1</v>
      </c>
      <c r="AV417" s="12">
        <v>0</v>
      </c>
      <c r="AW417" s="12">
        <v>0</v>
      </c>
      <c r="AX417" s="12">
        <v>0</v>
      </c>
      <c r="AY417" s="7">
        <v>0</v>
      </c>
      <c r="AZ417" s="12">
        <v>0</v>
      </c>
      <c r="BA417" s="12">
        <v>1</v>
      </c>
      <c r="BB417" s="12">
        <v>1</v>
      </c>
      <c r="BC417" s="12">
        <v>1</v>
      </c>
      <c r="BD417" s="12">
        <v>1</v>
      </c>
      <c r="BE417" s="12">
        <v>1</v>
      </c>
      <c r="BF417" s="7" t="s">
        <v>766</v>
      </c>
      <c r="BG417" s="7" t="s">
        <v>1233</v>
      </c>
      <c r="BH417" s="7"/>
      <c r="BI417" s="7" t="s">
        <v>2809</v>
      </c>
      <c r="BJ417" s="12" t="s">
        <v>3460</v>
      </c>
      <c r="BK417" s="12" t="s">
        <v>3463</v>
      </c>
      <c r="BL417" s="12" t="s">
        <v>3470</v>
      </c>
      <c r="BM417" s="7" t="s">
        <v>845</v>
      </c>
      <c r="BN417" s="7" t="s">
        <v>1162</v>
      </c>
      <c r="BO417" s="12"/>
      <c r="BP417" s="12">
        <v>5</v>
      </c>
      <c r="BQ417" s="12"/>
      <c r="BR417" s="12" t="s">
        <v>1077</v>
      </c>
      <c r="BS417" s="12">
        <v>5.6000000000000001E-2</v>
      </c>
      <c r="BT417" s="12">
        <f>EXP(BS417)</f>
        <v>1.0575976837366112</v>
      </c>
      <c r="BU417" s="12"/>
      <c r="BV417" s="12" t="s">
        <v>3415</v>
      </c>
      <c r="BW417" s="12" t="s">
        <v>1077</v>
      </c>
      <c r="BX417" s="12" t="s">
        <v>1077</v>
      </c>
      <c r="BY417" s="12">
        <f>BS417/CF417</f>
        <v>2.074074074074074</v>
      </c>
      <c r="BZ417" s="12" t="s">
        <v>3553</v>
      </c>
      <c r="CA417" s="12" t="s">
        <v>1077</v>
      </c>
      <c r="CB417" s="12" t="s">
        <v>1077</v>
      </c>
      <c r="CC417" s="12" t="s">
        <v>1077</v>
      </c>
      <c r="CD417" s="12" t="s">
        <v>1077</v>
      </c>
      <c r="CE417" s="12">
        <v>0.1</v>
      </c>
      <c r="CF417" s="12">
        <v>2.7E-2</v>
      </c>
      <c r="CG417" s="12"/>
      <c r="CH417" s="12"/>
      <c r="CI417" s="12"/>
      <c r="CJ417" s="12" t="s">
        <v>718</v>
      </c>
      <c r="CK417" s="12" t="s">
        <v>1077</v>
      </c>
      <c r="CL417" s="12" t="s">
        <v>1077</v>
      </c>
      <c r="CM417" s="12" t="s">
        <v>1077</v>
      </c>
      <c r="CN417" s="12" t="s">
        <v>1077</v>
      </c>
      <c r="CO417" s="12" t="s">
        <v>1077</v>
      </c>
      <c r="CP417" s="12">
        <v>0</v>
      </c>
      <c r="CQ417" s="12"/>
      <c r="CR417" s="12"/>
      <c r="CS417" s="12" t="s">
        <v>1077</v>
      </c>
      <c r="CT417" s="12" t="s">
        <v>718</v>
      </c>
      <c r="CU417" s="12">
        <v>13.36</v>
      </c>
      <c r="CV417" s="12"/>
      <c r="CW417" s="12"/>
      <c r="CX417" s="57"/>
    </row>
    <row r="418" spans="1:102" ht="16.5" x14ac:dyDescent="0.35">
      <c r="A418" s="56">
        <v>139</v>
      </c>
      <c r="B418" s="12" t="s">
        <v>3154</v>
      </c>
      <c r="C418" s="12">
        <v>139.4</v>
      </c>
      <c r="D418" s="12" t="s">
        <v>2954</v>
      </c>
      <c r="E418" s="12" t="s">
        <v>3373</v>
      </c>
      <c r="F418" s="12">
        <v>3</v>
      </c>
      <c r="G418" s="12" t="s">
        <v>212</v>
      </c>
      <c r="H418" s="12" t="s">
        <v>2804</v>
      </c>
      <c r="I418" s="12" t="s">
        <v>212</v>
      </c>
      <c r="J418" s="12" t="s">
        <v>556</v>
      </c>
      <c r="K418" s="12"/>
      <c r="L418" s="12" t="s">
        <v>558</v>
      </c>
      <c r="M418" s="12" t="s">
        <v>3261</v>
      </c>
      <c r="N418" s="12" t="s">
        <v>3435</v>
      </c>
      <c r="O418" s="12" t="s">
        <v>3400</v>
      </c>
      <c r="P418" s="12" t="s">
        <v>3401</v>
      </c>
      <c r="Q418" s="12">
        <v>0</v>
      </c>
      <c r="R418" s="12">
        <v>0</v>
      </c>
      <c r="S418" s="12">
        <v>0</v>
      </c>
      <c r="T418" s="12">
        <v>1</v>
      </c>
      <c r="U418" s="12">
        <v>0</v>
      </c>
      <c r="V418" s="12">
        <v>0</v>
      </c>
      <c r="W418" s="12">
        <v>0</v>
      </c>
      <c r="X418" s="12">
        <v>0</v>
      </c>
      <c r="Y418" s="12">
        <v>0</v>
      </c>
      <c r="Z418" s="12">
        <v>0</v>
      </c>
      <c r="AA418" s="12">
        <v>0</v>
      </c>
      <c r="AB418" s="12">
        <v>0</v>
      </c>
      <c r="AC418" s="12">
        <v>1</v>
      </c>
      <c r="AD418" s="12">
        <v>0</v>
      </c>
      <c r="AE418" s="12">
        <v>0</v>
      </c>
      <c r="AF418" s="12">
        <v>0</v>
      </c>
      <c r="AG418" s="12">
        <v>0</v>
      </c>
      <c r="AH418" s="12">
        <v>0</v>
      </c>
      <c r="AI418" s="12">
        <v>0</v>
      </c>
      <c r="AJ418" s="12">
        <v>0</v>
      </c>
      <c r="AK418" s="12">
        <v>0</v>
      </c>
      <c r="AL418" s="12" t="s">
        <v>723</v>
      </c>
      <c r="AM418" s="12" t="s">
        <v>3101</v>
      </c>
      <c r="AN418" s="12" t="s">
        <v>614</v>
      </c>
      <c r="AO418" s="12" t="s">
        <v>3270</v>
      </c>
      <c r="AP418" s="12" t="s">
        <v>3235</v>
      </c>
      <c r="AQ418" s="12">
        <v>120</v>
      </c>
      <c r="AR418" s="12">
        <v>1</v>
      </c>
      <c r="AS418" s="12" t="s">
        <v>555</v>
      </c>
      <c r="AT418" s="12" t="s">
        <v>212</v>
      </c>
      <c r="AU418" s="12">
        <v>0</v>
      </c>
      <c r="AV418" s="12">
        <v>0</v>
      </c>
      <c r="AW418" s="12">
        <v>0</v>
      </c>
      <c r="AX418" s="12">
        <v>1</v>
      </c>
      <c r="AY418" s="7">
        <v>1</v>
      </c>
      <c r="AZ418" s="12">
        <v>1</v>
      </c>
      <c r="BA418" s="12">
        <v>0</v>
      </c>
      <c r="BB418" s="12">
        <v>1</v>
      </c>
      <c r="BC418" s="12">
        <v>0</v>
      </c>
      <c r="BD418" s="12">
        <v>0</v>
      </c>
      <c r="BE418" s="12">
        <v>1</v>
      </c>
      <c r="BF418" s="12" t="s">
        <v>3258</v>
      </c>
      <c r="BG418" s="12" t="s">
        <v>3271</v>
      </c>
      <c r="BH418" s="12">
        <v>1</v>
      </c>
      <c r="BI418" s="12" t="s">
        <v>3282</v>
      </c>
      <c r="BJ418" s="12" t="s">
        <v>718</v>
      </c>
      <c r="BK418" s="12" t="s">
        <v>3463</v>
      </c>
      <c r="BL418" s="12" t="s">
        <v>3481</v>
      </c>
      <c r="BM418" s="12" t="s">
        <v>787</v>
      </c>
      <c r="BN418" s="7"/>
      <c r="BO418" s="12"/>
      <c r="BP418" s="12" t="s">
        <v>3567</v>
      </c>
      <c r="BQ418" s="12"/>
      <c r="BR418" s="12"/>
      <c r="BS418" s="12">
        <v>0.21840000000000001</v>
      </c>
      <c r="BT418" s="12"/>
      <c r="BU418" s="12"/>
      <c r="BV418" s="12"/>
      <c r="BW418" s="12"/>
      <c r="BX418" s="12"/>
      <c r="BY418" s="12">
        <f>BS418/CF418</f>
        <v>2.08</v>
      </c>
      <c r="BZ418" s="12" t="s">
        <v>4041</v>
      </c>
      <c r="CA418" s="12"/>
      <c r="CB418" s="12"/>
      <c r="CC418" s="12"/>
      <c r="CD418" s="12"/>
      <c r="CE418" s="12">
        <v>0.05</v>
      </c>
      <c r="CF418" s="12">
        <v>0.105</v>
      </c>
      <c r="CG418" s="12"/>
      <c r="CH418" s="12"/>
      <c r="CI418" s="12"/>
      <c r="CJ418" s="12">
        <v>0.66820000000000002</v>
      </c>
      <c r="CK418" s="12" t="s">
        <v>3828</v>
      </c>
      <c r="CL418" s="12"/>
      <c r="CM418" s="12"/>
      <c r="CN418" s="12"/>
      <c r="CO418" s="12"/>
      <c r="CP418" s="12">
        <v>1</v>
      </c>
      <c r="CQ418" s="12">
        <v>19</v>
      </c>
      <c r="CR418" s="12">
        <v>1</v>
      </c>
      <c r="CS418" s="12">
        <f>AQ418-(CP418*CQ418)-CR418</f>
        <v>100</v>
      </c>
      <c r="CT418" s="12"/>
      <c r="CU418" s="12"/>
      <c r="CV418" s="12"/>
      <c r="CW418" s="12"/>
      <c r="CX418" s="57"/>
    </row>
    <row r="419" spans="1:102" ht="16.5" x14ac:dyDescent="0.35">
      <c r="A419" s="56">
        <v>65</v>
      </c>
      <c r="B419" s="12" t="s">
        <v>3754</v>
      </c>
      <c r="C419" s="12">
        <v>65.7</v>
      </c>
      <c r="D419" s="12" t="s">
        <v>2242</v>
      </c>
      <c r="E419" s="12" t="s">
        <v>438</v>
      </c>
      <c r="F419" s="12">
        <v>3</v>
      </c>
      <c r="G419" s="12" t="s">
        <v>212</v>
      </c>
      <c r="H419" s="12" t="s">
        <v>2804</v>
      </c>
      <c r="I419" s="12" t="s">
        <v>212</v>
      </c>
      <c r="J419" s="12" t="s">
        <v>556</v>
      </c>
      <c r="K419" s="12" t="s">
        <v>562</v>
      </c>
      <c r="L419" s="12" t="s">
        <v>558</v>
      </c>
      <c r="M419" s="12" t="s">
        <v>3237</v>
      </c>
      <c r="N419" s="12" t="s">
        <v>3435</v>
      </c>
      <c r="O419" s="12" t="s">
        <v>3400</v>
      </c>
      <c r="P419" s="12" t="s">
        <v>3401</v>
      </c>
      <c r="Q419" s="12">
        <v>0</v>
      </c>
      <c r="R419" s="12">
        <v>0</v>
      </c>
      <c r="S419" s="12">
        <v>0</v>
      </c>
      <c r="T419" s="12">
        <v>0</v>
      </c>
      <c r="U419" s="12">
        <v>0</v>
      </c>
      <c r="V419" s="12">
        <v>0</v>
      </c>
      <c r="W419" s="12">
        <v>1</v>
      </c>
      <c r="X419" s="12">
        <v>0</v>
      </c>
      <c r="Y419" s="12">
        <v>0</v>
      </c>
      <c r="Z419" s="12">
        <v>0</v>
      </c>
      <c r="AA419" s="12">
        <v>0</v>
      </c>
      <c r="AB419" s="12">
        <v>0</v>
      </c>
      <c r="AC419" s="12">
        <v>1</v>
      </c>
      <c r="AD419" s="12">
        <v>0</v>
      </c>
      <c r="AE419" s="12">
        <v>0</v>
      </c>
      <c r="AF419" s="12">
        <v>0</v>
      </c>
      <c r="AG419" s="12">
        <v>0</v>
      </c>
      <c r="AH419" s="12">
        <v>0</v>
      </c>
      <c r="AI419" s="12">
        <v>0</v>
      </c>
      <c r="AJ419" s="12">
        <v>0</v>
      </c>
      <c r="AK419" s="12">
        <v>0</v>
      </c>
      <c r="AL419" s="12" t="s">
        <v>607</v>
      </c>
      <c r="AM419" s="7" t="s">
        <v>668</v>
      </c>
      <c r="AN419" s="7" t="s">
        <v>705</v>
      </c>
      <c r="AO419" s="7">
        <v>2010</v>
      </c>
      <c r="AP419" s="12" t="s">
        <v>3235</v>
      </c>
      <c r="AQ419" s="12">
        <v>473</v>
      </c>
      <c r="AR419" s="12">
        <v>1</v>
      </c>
      <c r="AS419" s="12" t="s">
        <v>555</v>
      </c>
      <c r="AT419" s="7" t="s">
        <v>212</v>
      </c>
      <c r="AU419" s="12">
        <v>1</v>
      </c>
      <c r="AV419" s="12">
        <v>0</v>
      </c>
      <c r="AW419" s="12">
        <v>0</v>
      </c>
      <c r="AX419" s="12">
        <v>0</v>
      </c>
      <c r="AY419" s="7">
        <v>1</v>
      </c>
      <c r="AZ419" s="12">
        <v>0</v>
      </c>
      <c r="BA419" s="12">
        <v>0</v>
      </c>
      <c r="BB419" s="12">
        <v>0</v>
      </c>
      <c r="BC419" s="12">
        <v>1</v>
      </c>
      <c r="BD419" s="12">
        <v>0</v>
      </c>
      <c r="BE419" s="12">
        <v>0</v>
      </c>
      <c r="BF419" s="7" t="s">
        <v>766</v>
      </c>
      <c r="BG419" s="7" t="s">
        <v>936</v>
      </c>
      <c r="BH419" s="7"/>
      <c r="BI419" s="7" t="s">
        <v>2806</v>
      </c>
      <c r="BJ419" s="12" t="s">
        <v>718</v>
      </c>
      <c r="BK419" s="12" t="s">
        <v>3463</v>
      </c>
      <c r="BL419" s="12" t="s">
        <v>3481</v>
      </c>
      <c r="BM419" s="7" t="s">
        <v>787</v>
      </c>
      <c r="BN419" s="7"/>
      <c r="BO419" s="12"/>
      <c r="BP419" s="12" t="s">
        <v>3542</v>
      </c>
      <c r="BQ419" s="12">
        <v>3.7929000000000004E-2</v>
      </c>
      <c r="BR419" s="12" t="s">
        <v>3513</v>
      </c>
      <c r="BS419" s="12">
        <v>0.80700000000000005</v>
      </c>
      <c r="BT419" s="12"/>
      <c r="BU419" s="12"/>
      <c r="BV419" s="12" t="s">
        <v>1077</v>
      </c>
      <c r="BW419" s="12" t="s">
        <v>1077</v>
      </c>
      <c r="BX419" s="12" t="s">
        <v>1077</v>
      </c>
      <c r="BY419" s="12">
        <v>2.09</v>
      </c>
      <c r="BZ419" s="12"/>
      <c r="CA419" s="12" t="s">
        <v>1077</v>
      </c>
      <c r="CB419" s="12" t="s">
        <v>1077</v>
      </c>
      <c r="CC419" s="12" t="s">
        <v>1077</v>
      </c>
      <c r="CD419" s="12" t="s">
        <v>1077</v>
      </c>
      <c r="CE419" s="12">
        <v>0.05</v>
      </c>
      <c r="CF419" s="12"/>
      <c r="CG419" s="12"/>
      <c r="CH419" s="12">
        <f>BQ419/BY419</f>
        <v>1.8147846889952156E-2</v>
      </c>
      <c r="CI419" s="12" t="s">
        <v>3553</v>
      </c>
      <c r="CJ419" s="12">
        <v>0.52200000000000002</v>
      </c>
      <c r="CK419" s="12" t="s">
        <v>3824</v>
      </c>
      <c r="CL419" s="12" t="s">
        <v>1077</v>
      </c>
      <c r="CM419" s="12" t="s">
        <v>1077</v>
      </c>
      <c r="CN419" s="12">
        <v>5.68</v>
      </c>
      <c r="CO419" s="12" t="s">
        <v>1043</v>
      </c>
      <c r="CP419" s="12">
        <v>1</v>
      </c>
      <c r="CQ419" s="12">
        <v>18</v>
      </c>
      <c r="CR419" s="12">
        <v>1</v>
      </c>
      <c r="CS419" s="12">
        <v>454</v>
      </c>
      <c r="CT419" s="12">
        <v>9.0969999999999995</v>
      </c>
      <c r="CU419" s="12">
        <v>4.7E-2</v>
      </c>
      <c r="CV419" s="12">
        <f>BS419*(CU419)</f>
        <v>3.7929000000000004E-2</v>
      </c>
      <c r="CW419" s="12"/>
      <c r="CX419" s="57"/>
    </row>
    <row r="420" spans="1:102" x14ac:dyDescent="0.35">
      <c r="A420" s="56">
        <v>112</v>
      </c>
      <c r="B420" s="12" t="s">
        <v>3805</v>
      </c>
      <c r="C420" s="12">
        <v>112.2</v>
      </c>
      <c r="D420" s="12" t="s">
        <v>2659</v>
      </c>
      <c r="E420" s="12" t="s">
        <v>543</v>
      </c>
      <c r="F420" s="12">
        <v>7</v>
      </c>
      <c r="G420" s="12" t="s">
        <v>212</v>
      </c>
      <c r="H420" s="12" t="s">
        <v>2804</v>
      </c>
      <c r="I420" s="12" t="s">
        <v>212</v>
      </c>
      <c r="J420" s="12" t="s">
        <v>1226</v>
      </c>
      <c r="K420" s="12" t="s">
        <v>564</v>
      </c>
      <c r="L420" s="12" t="s">
        <v>173</v>
      </c>
      <c r="M420" s="12" t="s">
        <v>3237</v>
      </c>
      <c r="N420" s="12" t="s">
        <v>3439</v>
      </c>
      <c r="O420" s="12" t="s">
        <v>3400</v>
      </c>
      <c r="P420" s="12" t="s">
        <v>3402</v>
      </c>
      <c r="Q420" s="12">
        <v>1</v>
      </c>
      <c r="R420" s="12">
        <v>0</v>
      </c>
      <c r="S420" s="12">
        <v>0</v>
      </c>
      <c r="T420" s="12">
        <v>0</v>
      </c>
      <c r="U420" s="12">
        <v>0</v>
      </c>
      <c r="V420" s="12">
        <v>0</v>
      </c>
      <c r="W420" s="12">
        <v>0</v>
      </c>
      <c r="X420" s="12">
        <v>0</v>
      </c>
      <c r="Y420" s="12">
        <v>0</v>
      </c>
      <c r="Z420" s="12">
        <v>0</v>
      </c>
      <c r="AA420" s="12">
        <v>0</v>
      </c>
      <c r="AB420" s="12">
        <v>0</v>
      </c>
      <c r="AC420" s="12">
        <v>0</v>
      </c>
      <c r="AD420" s="12">
        <v>0</v>
      </c>
      <c r="AE420" s="12">
        <v>0</v>
      </c>
      <c r="AF420" s="12">
        <v>0</v>
      </c>
      <c r="AG420" s="12">
        <v>0</v>
      </c>
      <c r="AH420" s="12">
        <v>1</v>
      </c>
      <c r="AI420" s="12">
        <v>0</v>
      </c>
      <c r="AJ420" s="12">
        <v>0</v>
      </c>
      <c r="AK420" s="12">
        <v>0</v>
      </c>
      <c r="AL420" s="12" t="s">
        <v>3450</v>
      </c>
      <c r="AM420" s="7" t="s">
        <v>608</v>
      </c>
      <c r="AN420" s="7" t="s">
        <v>749</v>
      </c>
      <c r="AO420" s="7" t="s">
        <v>750</v>
      </c>
      <c r="AP420" s="12" t="s">
        <v>691</v>
      </c>
      <c r="AQ420" s="12">
        <v>239</v>
      </c>
      <c r="AR420" s="12">
        <v>1</v>
      </c>
      <c r="AS420" s="12" t="s">
        <v>555</v>
      </c>
      <c r="AT420" s="7" t="s">
        <v>212</v>
      </c>
      <c r="AU420" s="12">
        <v>1</v>
      </c>
      <c r="AV420" s="12">
        <v>0</v>
      </c>
      <c r="AW420" s="12">
        <v>0</v>
      </c>
      <c r="AX420" s="12">
        <v>0</v>
      </c>
      <c r="AY420" s="7">
        <v>1</v>
      </c>
      <c r="AZ420" s="12">
        <v>0</v>
      </c>
      <c r="BA420" s="12">
        <v>1</v>
      </c>
      <c r="BB420" s="12">
        <v>1</v>
      </c>
      <c r="BC420" s="12">
        <v>0</v>
      </c>
      <c r="BD420" s="12">
        <v>1</v>
      </c>
      <c r="BE420" s="12">
        <v>0</v>
      </c>
      <c r="BF420" s="7" t="s">
        <v>766</v>
      </c>
      <c r="BG420" s="7" t="s">
        <v>910</v>
      </c>
      <c r="BH420" s="7"/>
      <c r="BI420" s="7" t="s">
        <v>2808</v>
      </c>
      <c r="BJ420" s="12" t="s">
        <v>3460</v>
      </c>
      <c r="BK420" s="12" t="s">
        <v>776</v>
      </c>
      <c r="BL420" s="12" t="s">
        <v>3471</v>
      </c>
      <c r="BM420" s="7" t="s">
        <v>1234</v>
      </c>
      <c r="BN420" s="7" t="s">
        <v>1174</v>
      </c>
      <c r="BO420" s="12"/>
      <c r="BP420" s="12" t="s">
        <v>3552</v>
      </c>
      <c r="BQ420" s="12"/>
      <c r="BR420" s="12"/>
      <c r="BS420" s="12">
        <v>0.249</v>
      </c>
      <c r="BT420" s="12">
        <f>1.01^BS420</f>
        <v>1.0024807042500123</v>
      </c>
      <c r="BU420" s="12"/>
      <c r="BV420" s="12" t="s">
        <v>3417</v>
      </c>
      <c r="BW420" s="12" t="s">
        <v>1077</v>
      </c>
      <c r="BX420" s="12" t="s">
        <v>1077</v>
      </c>
      <c r="BY420" s="12">
        <v>2.09</v>
      </c>
      <c r="BZ420" s="12"/>
      <c r="CA420" s="12" t="s">
        <v>1077</v>
      </c>
      <c r="CB420" s="12" t="s">
        <v>1077</v>
      </c>
      <c r="CC420" s="12" t="s">
        <v>1077</v>
      </c>
      <c r="CD420" s="12" t="s">
        <v>1077</v>
      </c>
      <c r="CE420" s="12">
        <v>3.6999999999999998E-2</v>
      </c>
      <c r="CF420" s="12"/>
      <c r="CG420" s="12"/>
      <c r="CH420" s="54">
        <f>BQ420/BY420</f>
        <v>0</v>
      </c>
      <c r="CI420" s="12" t="s">
        <v>3553</v>
      </c>
      <c r="CJ420" s="12" t="s">
        <v>718</v>
      </c>
      <c r="CK420" s="12" t="s">
        <v>1077</v>
      </c>
      <c r="CL420" s="12" t="s">
        <v>1077</v>
      </c>
      <c r="CM420" s="12" t="s">
        <v>1077</v>
      </c>
      <c r="CN420" s="12" t="s">
        <v>1077</v>
      </c>
      <c r="CO420" s="12" t="s">
        <v>1077</v>
      </c>
      <c r="CP420" s="12"/>
      <c r="CQ420" s="12"/>
      <c r="CR420" s="12"/>
      <c r="CS420" s="12" t="s">
        <v>1077</v>
      </c>
      <c r="CT420" s="12" t="s">
        <v>1077</v>
      </c>
      <c r="CU420" s="12" t="s">
        <v>1077</v>
      </c>
      <c r="CV420" s="12" t="s">
        <v>1077</v>
      </c>
      <c r="CW420" s="12"/>
      <c r="CX420" s="57"/>
    </row>
    <row r="421" spans="1:102" x14ac:dyDescent="0.35">
      <c r="A421" s="56">
        <v>124</v>
      </c>
      <c r="B421" s="12" t="s">
        <v>3145</v>
      </c>
      <c r="C421" s="12">
        <v>124.6</v>
      </c>
      <c r="D421" s="12" t="s">
        <v>2863</v>
      </c>
      <c r="E421" s="12" t="s">
        <v>3346</v>
      </c>
      <c r="F421" s="12">
        <v>7</v>
      </c>
      <c r="G421" s="12" t="s">
        <v>349</v>
      </c>
      <c r="H421" s="12" t="s">
        <v>2804</v>
      </c>
      <c r="I421" s="12" t="s">
        <v>1285</v>
      </c>
      <c r="J421" s="12" t="s">
        <v>1222</v>
      </c>
      <c r="K421" s="12"/>
      <c r="L421" s="12" t="s">
        <v>567</v>
      </c>
      <c r="M421" s="12" t="s">
        <v>3164</v>
      </c>
      <c r="N421" s="12"/>
      <c r="O421" s="12" t="s">
        <v>3400</v>
      </c>
      <c r="P421" s="12" t="s">
        <v>3404</v>
      </c>
      <c r="Q421" s="12">
        <v>1</v>
      </c>
      <c r="R421" s="12">
        <v>0</v>
      </c>
      <c r="S421" s="12">
        <v>0</v>
      </c>
      <c r="T421" s="12">
        <v>0</v>
      </c>
      <c r="U421" s="12">
        <v>0</v>
      </c>
      <c r="V421" s="12">
        <v>0</v>
      </c>
      <c r="W421" s="12">
        <v>0</v>
      </c>
      <c r="X421" s="12">
        <v>0</v>
      </c>
      <c r="Y421" s="12">
        <v>0</v>
      </c>
      <c r="Z421" s="12">
        <v>0</v>
      </c>
      <c r="AA421" s="12">
        <v>0</v>
      </c>
      <c r="AB421" s="12">
        <v>0</v>
      </c>
      <c r="AC421" s="12">
        <v>0</v>
      </c>
      <c r="AD421" s="12">
        <v>0</v>
      </c>
      <c r="AE421" s="12">
        <v>0</v>
      </c>
      <c r="AF421" s="12">
        <v>0</v>
      </c>
      <c r="AG421" s="12">
        <v>0</v>
      </c>
      <c r="AH421" s="12">
        <v>0</v>
      </c>
      <c r="AI421" s="12">
        <v>0</v>
      </c>
      <c r="AJ421" s="12">
        <v>0</v>
      </c>
      <c r="AK421" s="12">
        <v>0</v>
      </c>
      <c r="AL421" s="12" t="s">
        <v>3451</v>
      </c>
      <c r="AM421" s="12" t="s">
        <v>3081</v>
      </c>
      <c r="AN421" s="12" t="s">
        <v>3086</v>
      </c>
      <c r="AO421" s="12">
        <v>2009</v>
      </c>
      <c r="AP421" s="12" t="s">
        <v>3458</v>
      </c>
      <c r="AQ421" s="12">
        <v>503</v>
      </c>
      <c r="AR421" s="12">
        <v>1</v>
      </c>
      <c r="AS421" s="12" t="s">
        <v>555</v>
      </c>
      <c r="AT421" s="12" t="s">
        <v>349</v>
      </c>
      <c r="AU421" s="12">
        <v>0</v>
      </c>
      <c r="AV421" s="12">
        <v>0</v>
      </c>
      <c r="AW421" s="12">
        <v>0</v>
      </c>
      <c r="AX421" s="12">
        <v>0</v>
      </c>
      <c r="AY421" s="7">
        <v>1</v>
      </c>
      <c r="AZ421" s="12">
        <v>1</v>
      </c>
      <c r="BA421" s="12">
        <v>1</v>
      </c>
      <c r="BB421" s="12">
        <v>1</v>
      </c>
      <c r="BC421" s="12">
        <v>0</v>
      </c>
      <c r="BD421" s="12">
        <v>1</v>
      </c>
      <c r="BE421" s="12">
        <v>0</v>
      </c>
      <c r="BF421" s="12" t="s">
        <v>772</v>
      </c>
      <c r="BG421" s="12" t="s">
        <v>3029</v>
      </c>
      <c r="BH421" s="12"/>
      <c r="BI421" s="12" t="s">
        <v>2816</v>
      </c>
      <c r="BJ421" s="12" t="s">
        <v>3460</v>
      </c>
      <c r="BK421" s="12" t="s">
        <v>776</v>
      </c>
      <c r="BL421" s="12" t="s">
        <v>3471</v>
      </c>
      <c r="BM421" s="12" t="s">
        <v>3493</v>
      </c>
      <c r="BN421" s="7" t="s">
        <v>775</v>
      </c>
      <c r="BO421" s="12" t="s">
        <v>558</v>
      </c>
      <c r="BP421" s="12" t="s">
        <v>1160</v>
      </c>
      <c r="BQ421" s="12"/>
      <c r="BR421" s="12"/>
      <c r="BS421" s="12">
        <v>1.607</v>
      </c>
      <c r="BT421" s="12">
        <f>EXP(BS421)</f>
        <v>4.9878252843048356</v>
      </c>
      <c r="BU421" s="12"/>
      <c r="BV421" s="12" t="s">
        <v>3415</v>
      </c>
      <c r="BW421" s="12"/>
      <c r="BX421" s="12"/>
      <c r="BY421" s="12">
        <v>2.1</v>
      </c>
      <c r="BZ421" s="12"/>
      <c r="CA421" s="12"/>
      <c r="CB421" s="12"/>
      <c r="CC421" s="12"/>
      <c r="CD421" s="12"/>
      <c r="CE421" s="12">
        <v>0.14399999999999999</v>
      </c>
      <c r="CF421" s="12">
        <v>1.101</v>
      </c>
      <c r="CG421" s="12"/>
      <c r="CH421" s="12"/>
      <c r="CI421" s="12"/>
      <c r="CJ421" s="12" t="s">
        <v>718</v>
      </c>
      <c r="CK421" s="12">
        <v>0</v>
      </c>
      <c r="CL421" s="12"/>
      <c r="CM421" s="12"/>
      <c r="CN421" s="12"/>
      <c r="CO421" s="12"/>
      <c r="CP421" s="12"/>
      <c r="CQ421" s="12"/>
      <c r="CR421" s="12"/>
      <c r="CS421" s="12"/>
      <c r="CT421" s="12"/>
      <c r="CU421" s="12"/>
      <c r="CV421" s="12"/>
      <c r="CW421" s="12"/>
      <c r="CX421" s="57"/>
    </row>
    <row r="422" spans="1:102" ht="16.5" x14ac:dyDescent="0.35">
      <c r="A422" s="56">
        <v>15</v>
      </c>
      <c r="B422" s="12" t="s">
        <v>3706</v>
      </c>
      <c r="C422" s="12">
        <v>15.8</v>
      </c>
      <c r="D422" s="12" t="s">
        <v>1581</v>
      </c>
      <c r="E422" s="12" t="s">
        <v>315</v>
      </c>
      <c r="F422" s="12" t="s">
        <v>3916</v>
      </c>
      <c r="G422" s="12" t="s">
        <v>212</v>
      </c>
      <c r="H422" s="12" t="s">
        <v>2804</v>
      </c>
      <c r="I422" s="12" t="s">
        <v>349</v>
      </c>
      <c r="J422" s="12" t="s">
        <v>556</v>
      </c>
      <c r="K422" s="12" t="s">
        <v>564</v>
      </c>
      <c r="L422" s="12" t="s">
        <v>558</v>
      </c>
      <c r="M422" s="12" t="s">
        <v>3164</v>
      </c>
      <c r="N422" s="12"/>
      <c r="O422" s="12" t="s">
        <v>3400</v>
      </c>
      <c r="P422" s="12" t="s">
        <v>3403</v>
      </c>
      <c r="Q422" s="12">
        <v>1</v>
      </c>
      <c r="R422" s="12">
        <v>0</v>
      </c>
      <c r="S422" s="12">
        <v>0</v>
      </c>
      <c r="T422" s="12">
        <v>0</v>
      </c>
      <c r="U422" s="12">
        <v>0</v>
      </c>
      <c r="V422" s="12">
        <v>0</v>
      </c>
      <c r="W422" s="12">
        <v>0</v>
      </c>
      <c r="X422" s="12">
        <v>0</v>
      </c>
      <c r="Y422" s="12">
        <v>0</v>
      </c>
      <c r="Z422" s="12">
        <v>0</v>
      </c>
      <c r="AA422" s="12">
        <v>0</v>
      </c>
      <c r="AB422" s="12">
        <v>1</v>
      </c>
      <c r="AC422" s="12">
        <v>0</v>
      </c>
      <c r="AD422" s="12">
        <v>0</v>
      </c>
      <c r="AE422" s="12">
        <v>0</v>
      </c>
      <c r="AF422" s="12">
        <v>0</v>
      </c>
      <c r="AG422" s="12">
        <v>0</v>
      </c>
      <c r="AH422" s="12">
        <v>0</v>
      </c>
      <c r="AI422" s="12">
        <v>0</v>
      </c>
      <c r="AJ422" s="12">
        <v>0</v>
      </c>
      <c r="AK422" s="12">
        <v>0</v>
      </c>
      <c r="AL422" s="12" t="s">
        <v>3448</v>
      </c>
      <c r="AM422" s="7" t="s">
        <v>608</v>
      </c>
      <c r="AN422" s="7" t="s">
        <v>615</v>
      </c>
      <c r="AO422" s="7">
        <v>2000</v>
      </c>
      <c r="AP422" s="12" t="s">
        <v>3458</v>
      </c>
      <c r="AQ422" s="12">
        <v>1430</v>
      </c>
      <c r="AR422" s="12">
        <v>1</v>
      </c>
      <c r="AS422" s="12" t="s">
        <v>555</v>
      </c>
      <c r="AT422" s="7" t="s">
        <v>349</v>
      </c>
      <c r="AU422" s="12">
        <v>0</v>
      </c>
      <c r="AV422" s="12">
        <v>0</v>
      </c>
      <c r="AW422" s="12">
        <v>0</v>
      </c>
      <c r="AX422" s="12">
        <v>0</v>
      </c>
      <c r="AY422" s="7">
        <v>0</v>
      </c>
      <c r="AZ422" s="12">
        <v>0</v>
      </c>
      <c r="BA422" s="12">
        <v>1</v>
      </c>
      <c r="BB422" s="12">
        <v>1</v>
      </c>
      <c r="BC422" s="12">
        <v>0</v>
      </c>
      <c r="BD422" s="12">
        <v>0</v>
      </c>
      <c r="BE422" s="12">
        <v>0</v>
      </c>
      <c r="BF422" s="7" t="s">
        <v>3259</v>
      </c>
      <c r="BG422" s="7" t="s">
        <v>813</v>
      </c>
      <c r="BH422" s="7">
        <v>1</v>
      </c>
      <c r="BI422" s="12" t="s">
        <v>3253</v>
      </c>
      <c r="BJ422" s="12" t="s">
        <v>3460</v>
      </c>
      <c r="BK422" s="12" t="s">
        <v>3472</v>
      </c>
      <c r="BL422" s="12" t="s">
        <v>3474</v>
      </c>
      <c r="BM422" s="7" t="s">
        <v>787</v>
      </c>
      <c r="BN422" s="7"/>
      <c r="BO422" s="12" t="s">
        <v>1208</v>
      </c>
      <c r="BP422" s="12" t="s">
        <v>3502</v>
      </c>
      <c r="BQ422" s="12"/>
      <c r="BR422" s="12" t="s">
        <v>1077</v>
      </c>
      <c r="BS422" s="12">
        <v>0.27750000000000002</v>
      </c>
      <c r="BT422" s="12"/>
      <c r="BU422" s="12">
        <f>EXP(BS422)</f>
        <v>1.3198261191437588</v>
      </c>
      <c r="BV422" s="12" t="s">
        <v>3416</v>
      </c>
      <c r="BW422" s="12" t="s">
        <v>1077</v>
      </c>
      <c r="BX422" s="12" t="s">
        <v>1077</v>
      </c>
      <c r="BY422" s="12">
        <v>2.11</v>
      </c>
      <c r="BZ422" s="12"/>
      <c r="CA422" s="12" t="s">
        <v>1077</v>
      </c>
      <c r="CB422" s="12" t="s">
        <v>1077</v>
      </c>
      <c r="CC422" s="12" t="s">
        <v>1077</v>
      </c>
      <c r="CD422" s="12" t="s">
        <v>1077</v>
      </c>
      <c r="CE422" s="12">
        <v>0.1</v>
      </c>
      <c r="CF422" s="12"/>
      <c r="CG422" s="12"/>
      <c r="CH422" s="12"/>
      <c r="CI422" s="12"/>
      <c r="CJ422" s="12">
        <v>0.55300000000000005</v>
      </c>
      <c r="CK422" s="12" t="s">
        <v>3828</v>
      </c>
      <c r="CL422" s="12" t="s">
        <v>1077</v>
      </c>
      <c r="CM422" s="12" t="s">
        <v>1077</v>
      </c>
      <c r="CN422" s="12" t="s">
        <v>1077</v>
      </c>
      <c r="CO422" s="12" t="s">
        <v>1077</v>
      </c>
      <c r="CP422" s="12"/>
      <c r="CQ422" s="12"/>
      <c r="CR422" s="12"/>
      <c r="CS422" s="12" t="s">
        <v>1077</v>
      </c>
      <c r="CT422" s="12" t="s">
        <v>1077</v>
      </c>
      <c r="CU422" s="12">
        <v>4.0509865549153132E-2</v>
      </c>
      <c r="CV422" s="12" t="s">
        <v>1137</v>
      </c>
      <c r="CW422" s="12"/>
      <c r="CX422" s="57"/>
    </row>
    <row r="423" spans="1:102" ht="16.5" x14ac:dyDescent="0.35">
      <c r="A423" s="56">
        <v>127</v>
      </c>
      <c r="B423" s="12" t="s">
        <v>3148</v>
      </c>
      <c r="C423" s="12">
        <v>127.6</v>
      </c>
      <c r="D423" s="12" t="s">
        <v>2894</v>
      </c>
      <c r="E423" s="12" t="s">
        <v>3362</v>
      </c>
      <c r="F423" s="12">
        <v>3</v>
      </c>
      <c r="G423" s="12" t="s">
        <v>212</v>
      </c>
      <c r="H423" s="12" t="s">
        <v>2804</v>
      </c>
      <c r="I423" s="12" t="s">
        <v>212</v>
      </c>
      <c r="J423" s="12" t="s">
        <v>556</v>
      </c>
      <c r="K423" s="12"/>
      <c r="L423" s="12" t="s">
        <v>581</v>
      </c>
      <c r="M423" s="12" t="s">
        <v>3164</v>
      </c>
      <c r="N423" s="12" t="s">
        <v>764</v>
      </c>
      <c r="O423" s="12" t="s">
        <v>3400</v>
      </c>
      <c r="P423" s="12" t="s">
        <v>3402</v>
      </c>
      <c r="Q423" s="12">
        <v>1</v>
      </c>
      <c r="R423" s="12">
        <v>0</v>
      </c>
      <c r="S423" s="12">
        <v>0</v>
      </c>
      <c r="T423" s="12">
        <v>0</v>
      </c>
      <c r="U423" s="12">
        <v>0</v>
      </c>
      <c r="V423" s="12">
        <v>0</v>
      </c>
      <c r="W423" s="12">
        <v>0</v>
      </c>
      <c r="X423" s="12">
        <v>0</v>
      </c>
      <c r="Y423" s="12">
        <v>0</v>
      </c>
      <c r="Z423" s="12">
        <v>0</v>
      </c>
      <c r="AA423" s="12">
        <v>0</v>
      </c>
      <c r="AB423" s="12">
        <v>0</v>
      </c>
      <c r="AC423" s="12">
        <v>0</v>
      </c>
      <c r="AD423" s="12">
        <v>0</v>
      </c>
      <c r="AE423" s="12">
        <v>0</v>
      </c>
      <c r="AF423" s="12">
        <v>0</v>
      </c>
      <c r="AG423" s="12">
        <v>0</v>
      </c>
      <c r="AH423" s="12">
        <v>0</v>
      </c>
      <c r="AI423" s="12">
        <v>0</v>
      </c>
      <c r="AJ423" s="12">
        <v>1</v>
      </c>
      <c r="AK423" s="12">
        <v>0</v>
      </c>
      <c r="AL423" s="12" t="s">
        <v>723</v>
      </c>
      <c r="AM423" s="12" t="s">
        <v>3088</v>
      </c>
      <c r="AN423" s="12" t="s">
        <v>3089</v>
      </c>
      <c r="AO423" s="12">
        <v>2012</v>
      </c>
      <c r="AP423" s="12" t="s">
        <v>3235</v>
      </c>
      <c r="AQ423" s="12">
        <v>816</v>
      </c>
      <c r="AR423" s="12">
        <v>1</v>
      </c>
      <c r="AS423" s="12" t="s">
        <v>555</v>
      </c>
      <c r="AT423" s="12" t="s">
        <v>212</v>
      </c>
      <c r="AU423" s="12">
        <v>0</v>
      </c>
      <c r="AV423" s="12">
        <v>1</v>
      </c>
      <c r="AW423" s="12">
        <v>0</v>
      </c>
      <c r="AX423" s="12">
        <v>0</v>
      </c>
      <c r="AY423" s="7">
        <v>0</v>
      </c>
      <c r="AZ423" s="12">
        <v>0</v>
      </c>
      <c r="BA423" s="12">
        <v>0</v>
      </c>
      <c r="BB423" s="12">
        <v>0</v>
      </c>
      <c r="BC423" s="12">
        <v>0</v>
      </c>
      <c r="BD423" s="12">
        <v>0</v>
      </c>
      <c r="BE423" s="12">
        <v>0</v>
      </c>
      <c r="BF423" s="12" t="s">
        <v>772</v>
      </c>
      <c r="BG423" s="12" t="s">
        <v>3038</v>
      </c>
      <c r="BH423" s="12"/>
      <c r="BI423" s="12" t="s">
        <v>2814</v>
      </c>
      <c r="BJ423" s="12" t="s">
        <v>3460</v>
      </c>
      <c r="BK423" s="12" t="s">
        <v>3472</v>
      </c>
      <c r="BL423" s="12" t="s">
        <v>3482</v>
      </c>
      <c r="BM423" s="12" t="s">
        <v>787</v>
      </c>
      <c r="BN423" s="7"/>
      <c r="BO423" s="12"/>
      <c r="BP423" s="12" t="s">
        <v>3106</v>
      </c>
      <c r="BQ423" s="12"/>
      <c r="BR423" s="12"/>
      <c r="BS423" s="12">
        <v>0.05</v>
      </c>
      <c r="BT423" s="12"/>
      <c r="BU423" s="12"/>
      <c r="BV423" s="12"/>
      <c r="BW423" s="12"/>
      <c r="BX423" s="12"/>
      <c r="BY423" s="12">
        <v>2.117</v>
      </c>
      <c r="BZ423" s="12"/>
      <c r="CA423" s="12"/>
      <c r="CB423" s="12"/>
      <c r="CC423" s="12"/>
      <c r="CD423" s="12"/>
      <c r="CE423" s="12"/>
      <c r="CF423" s="12"/>
      <c r="CG423" s="12"/>
      <c r="CH423" s="12"/>
      <c r="CI423" s="12"/>
      <c r="CJ423" s="12">
        <v>0.2994</v>
      </c>
      <c r="CK423" s="12" t="s">
        <v>3824</v>
      </c>
      <c r="CL423" s="12"/>
      <c r="CM423" s="12"/>
      <c r="CN423" s="12"/>
      <c r="CO423" s="12"/>
      <c r="CP423" s="12">
        <v>1</v>
      </c>
      <c r="CQ423" s="12">
        <v>3</v>
      </c>
      <c r="CR423" s="12">
        <v>1</v>
      </c>
      <c r="CS423" s="12">
        <f>AQ423-(CP423*CQ423)-CR423</f>
        <v>812</v>
      </c>
      <c r="CT423" s="12"/>
      <c r="CU423" s="12"/>
      <c r="CV423" s="12"/>
      <c r="CW423" s="12"/>
      <c r="CX423" s="57"/>
    </row>
    <row r="424" spans="1:102" ht="16.5" x14ac:dyDescent="0.35">
      <c r="A424" s="56">
        <v>131</v>
      </c>
      <c r="B424" s="12" t="s">
        <v>3287</v>
      </c>
      <c r="C424" s="12">
        <v>131.1</v>
      </c>
      <c r="D424" s="12" t="s">
        <v>3301</v>
      </c>
      <c r="E424" s="12" t="s">
        <v>3295</v>
      </c>
      <c r="F424" s="12" t="s">
        <v>3916</v>
      </c>
      <c r="G424" s="12" t="s">
        <v>212</v>
      </c>
      <c r="H424" s="12" t="s">
        <v>2804</v>
      </c>
      <c r="I424" s="12" t="s">
        <v>212</v>
      </c>
      <c r="J424" s="12" t="s">
        <v>1222</v>
      </c>
      <c r="K424" s="12" t="s">
        <v>564</v>
      </c>
      <c r="L424" s="12" t="s">
        <v>567</v>
      </c>
      <c r="M424" s="12" t="s">
        <v>3164</v>
      </c>
      <c r="N424" s="12"/>
      <c r="O424" s="12" t="s">
        <v>3400</v>
      </c>
      <c r="P424" s="12" t="s">
        <v>3402</v>
      </c>
      <c r="Q424" s="12">
        <v>1</v>
      </c>
      <c r="R424" s="12">
        <v>0</v>
      </c>
      <c r="S424" s="12">
        <v>0</v>
      </c>
      <c r="T424" s="12">
        <v>0</v>
      </c>
      <c r="U424" s="12">
        <v>0</v>
      </c>
      <c r="V424" s="12">
        <v>0</v>
      </c>
      <c r="W424" s="12">
        <v>0</v>
      </c>
      <c r="X424" s="12">
        <v>0</v>
      </c>
      <c r="Y424" s="12">
        <v>0</v>
      </c>
      <c r="Z424" s="12">
        <v>0</v>
      </c>
      <c r="AA424" s="12">
        <v>0</v>
      </c>
      <c r="AB424" s="12">
        <v>0</v>
      </c>
      <c r="AC424" s="12">
        <v>0</v>
      </c>
      <c r="AD424" s="12">
        <v>0</v>
      </c>
      <c r="AE424" s="12">
        <v>0</v>
      </c>
      <c r="AF424" s="12">
        <v>0</v>
      </c>
      <c r="AG424" s="12">
        <v>0</v>
      </c>
      <c r="AH424" s="12">
        <v>0</v>
      </c>
      <c r="AI424" s="12">
        <v>0</v>
      </c>
      <c r="AJ424" s="12">
        <v>1</v>
      </c>
      <c r="AK424" s="12">
        <v>0</v>
      </c>
      <c r="AL424" s="12" t="s">
        <v>3341</v>
      </c>
      <c r="AM424" s="12" t="s">
        <v>608</v>
      </c>
      <c r="AN424" s="12" t="s">
        <v>727</v>
      </c>
      <c r="AO424" s="12">
        <v>1991</v>
      </c>
      <c r="AP424" s="12" t="s">
        <v>3458</v>
      </c>
      <c r="AQ424" s="12">
        <v>1619</v>
      </c>
      <c r="AR424" s="12">
        <v>1</v>
      </c>
      <c r="AS424" s="12" t="s">
        <v>555</v>
      </c>
      <c r="AT424" s="12" t="s">
        <v>349</v>
      </c>
      <c r="AU424" s="12">
        <v>1</v>
      </c>
      <c r="AV424" s="12">
        <v>1</v>
      </c>
      <c r="AW424" s="12">
        <v>1</v>
      </c>
      <c r="AX424" s="12">
        <v>0</v>
      </c>
      <c r="AY424" s="12">
        <v>0</v>
      </c>
      <c r="AZ424" s="12">
        <v>0</v>
      </c>
      <c r="BA424" s="12">
        <v>1</v>
      </c>
      <c r="BB424" s="12">
        <v>1</v>
      </c>
      <c r="BC424" s="12">
        <v>1</v>
      </c>
      <c r="BD424" s="12">
        <v>1</v>
      </c>
      <c r="BE424" s="12">
        <v>1</v>
      </c>
      <c r="BF424" s="12" t="s">
        <v>766</v>
      </c>
      <c r="BG424" s="12" t="s">
        <v>3291</v>
      </c>
      <c r="BH424" s="12"/>
      <c r="BI424" s="12" t="s">
        <v>2807</v>
      </c>
      <c r="BJ424" s="12" t="s">
        <v>3395</v>
      </c>
      <c r="BK424" s="12" t="s">
        <v>1044</v>
      </c>
      <c r="BL424" s="12" t="s">
        <v>3480</v>
      </c>
      <c r="BM424" s="12" t="s">
        <v>3493</v>
      </c>
      <c r="BN424" s="12" t="s">
        <v>3316</v>
      </c>
      <c r="BO424" s="12"/>
      <c r="BP424" s="12" t="s">
        <v>3547</v>
      </c>
      <c r="BQ424" s="12">
        <v>7.6999999999999999E-2</v>
      </c>
      <c r="BR424" s="12" t="s">
        <v>3528</v>
      </c>
      <c r="BS424" s="12">
        <v>3.5000000000000001E-3</v>
      </c>
      <c r="BT424" s="12">
        <f>EXP(Table2[[#This Row],[b_mag_LOR]])</f>
        <v>1.0035061321520904</v>
      </c>
      <c r="BU424" s="12"/>
      <c r="BV424" s="12" t="s">
        <v>3415</v>
      </c>
      <c r="BW424" s="12"/>
      <c r="BX424" s="12"/>
      <c r="BY424" s="12">
        <v>2.13</v>
      </c>
      <c r="BZ424" s="12"/>
      <c r="CA424" s="12"/>
      <c r="CB424" s="12"/>
      <c r="CC424" s="12"/>
      <c r="CD424" s="12"/>
      <c r="CE424" s="12">
        <v>0.05</v>
      </c>
      <c r="CF424" s="12"/>
      <c r="CG424" s="12"/>
      <c r="CH424" s="12">
        <f>ABS(BQ424/BY424)</f>
        <v>3.615023474178404E-2</v>
      </c>
      <c r="CI424" s="12" t="s">
        <v>3553</v>
      </c>
      <c r="CJ424" s="12">
        <v>0.41599999999999998</v>
      </c>
      <c r="CK424" s="12" t="s">
        <v>3832</v>
      </c>
      <c r="CL424" s="12"/>
      <c r="CM424" s="12"/>
      <c r="CN424" s="12"/>
      <c r="CO424" s="12"/>
      <c r="CP424" s="12"/>
      <c r="CQ424" s="12"/>
      <c r="CR424" s="12"/>
      <c r="CS424" s="12"/>
      <c r="CT424" s="12">
        <v>0.30399999999999999</v>
      </c>
      <c r="CU424" s="12">
        <v>22</v>
      </c>
      <c r="CV424" s="12">
        <f>BS424*CU424*(1-CT424)</f>
        <v>5.3591999999999994E-2</v>
      </c>
      <c r="CW424" s="12"/>
      <c r="CX424" s="57"/>
    </row>
    <row r="425" spans="1:102" ht="16.5" x14ac:dyDescent="0.35">
      <c r="A425" s="56">
        <v>15</v>
      </c>
      <c r="B425" s="12" t="s">
        <v>3706</v>
      </c>
      <c r="C425" s="12">
        <v>15.26</v>
      </c>
      <c r="D425" s="12" t="s">
        <v>1696</v>
      </c>
      <c r="E425" s="12" t="s">
        <v>306</v>
      </c>
      <c r="F425" s="12">
        <v>3</v>
      </c>
      <c r="G425" s="12" t="s">
        <v>212</v>
      </c>
      <c r="H425" s="12" t="s">
        <v>2804</v>
      </c>
      <c r="I425" s="12" t="s">
        <v>349</v>
      </c>
      <c r="J425" s="12" t="s">
        <v>556</v>
      </c>
      <c r="K425" s="12" t="s">
        <v>564</v>
      </c>
      <c r="L425" s="12" t="s">
        <v>558</v>
      </c>
      <c r="M425" s="12" t="s">
        <v>3164</v>
      </c>
      <c r="N425" s="12"/>
      <c r="O425" s="12" t="s">
        <v>3400</v>
      </c>
      <c r="P425" s="12" t="s">
        <v>3403</v>
      </c>
      <c r="Q425" s="12">
        <v>1</v>
      </c>
      <c r="R425" s="12">
        <v>0</v>
      </c>
      <c r="S425" s="12">
        <v>0</v>
      </c>
      <c r="T425" s="12">
        <v>0</v>
      </c>
      <c r="U425" s="12">
        <v>0</v>
      </c>
      <c r="V425" s="12">
        <v>0</v>
      </c>
      <c r="W425" s="12">
        <v>0</v>
      </c>
      <c r="X425" s="12">
        <v>0</v>
      </c>
      <c r="Y425" s="12">
        <v>0</v>
      </c>
      <c r="Z425" s="12">
        <v>0</v>
      </c>
      <c r="AA425" s="12">
        <v>0</v>
      </c>
      <c r="AB425" s="12">
        <v>1</v>
      </c>
      <c r="AC425" s="12">
        <v>0</v>
      </c>
      <c r="AD425" s="12">
        <v>0</v>
      </c>
      <c r="AE425" s="12">
        <v>0</v>
      </c>
      <c r="AF425" s="12">
        <v>0</v>
      </c>
      <c r="AG425" s="12">
        <v>0</v>
      </c>
      <c r="AH425" s="12">
        <v>0</v>
      </c>
      <c r="AI425" s="12">
        <v>0</v>
      </c>
      <c r="AJ425" s="12">
        <v>0</v>
      </c>
      <c r="AK425" s="12">
        <v>0</v>
      </c>
      <c r="AL425" s="12" t="s">
        <v>3448</v>
      </c>
      <c r="AM425" s="7" t="s">
        <v>608</v>
      </c>
      <c r="AN425" s="7" t="s">
        <v>633</v>
      </c>
      <c r="AO425" s="7">
        <v>2000</v>
      </c>
      <c r="AP425" s="12" t="s">
        <v>3458</v>
      </c>
      <c r="AQ425" s="12">
        <v>5680</v>
      </c>
      <c r="AR425" s="12">
        <v>2</v>
      </c>
      <c r="AS425" s="12" t="s">
        <v>755</v>
      </c>
      <c r="AT425" s="7" t="s">
        <v>349</v>
      </c>
      <c r="AU425" s="12">
        <v>0</v>
      </c>
      <c r="AV425" s="12">
        <v>0</v>
      </c>
      <c r="AW425" s="12">
        <v>0</v>
      </c>
      <c r="AX425" s="12">
        <v>0</v>
      </c>
      <c r="AY425" s="7">
        <v>0</v>
      </c>
      <c r="AZ425" s="12">
        <v>0</v>
      </c>
      <c r="BA425" s="12">
        <v>1</v>
      </c>
      <c r="BB425" s="12">
        <v>1</v>
      </c>
      <c r="BC425" s="12">
        <v>0</v>
      </c>
      <c r="BD425" s="12">
        <v>0</v>
      </c>
      <c r="BE425" s="12">
        <v>0</v>
      </c>
      <c r="BF425" s="7" t="s">
        <v>3259</v>
      </c>
      <c r="BG425" s="7" t="s">
        <v>808</v>
      </c>
      <c r="BH425" s="7">
        <v>1</v>
      </c>
      <c r="BI425" s="7" t="s">
        <v>3253</v>
      </c>
      <c r="BJ425" s="12" t="s">
        <v>3460</v>
      </c>
      <c r="BK425" s="12" t="s">
        <v>3472</v>
      </c>
      <c r="BL425" s="12" t="s">
        <v>3474</v>
      </c>
      <c r="BM425" s="7" t="s">
        <v>787</v>
      </c>
      <c r="BN425" s="7"/>
      <c r="BO425" s="12"/>
      <c r="BP425" s="12" t="s">
        <v>3565</v>
      </c>
      <c r="BQ425" s="12"/>
      <c r="BR425" s="12" t="s">
        <v>1077</v>
      </c>
      <c r="BS425" s="12">
        <v>6.3780000000000001</v>
      </c>
      <c r="BT425" s="12"/>
      <c r="BU425" s="12"/>
      <c r="BV425" s="12" t="s">
        <v>1077</v>
      </c>
      <c r="BW425" s="12" t="s">
        <v>1077</v>
      </c>
      <c r="BX425" s="12" t="s">
        <v>1077</v>
      </c>
      <c r="BY425" s="12">
        <v>2.14</v>
      </c>
      <c r="BZ425" s="12"/>
      <c r="CA425" s="12" t="s">
        <v>1077</v>
      </c>
      <c r="CB425" s="12" t="s">
        <v>1077</v>
      </c>
      <c r="CC425" s="12" t="s">
        <v>1077</v>
      </c>
      <c r="CD425" s="12" t="s">
        <v>1077</v>
      </c>
      <c r="CE425" s="12">
        <v>0.1</v>
      </c>
      <c r="CF425" s="12"/>
      <c r="CG425" s="12"/>
      <c r="CH425" s="12"/>
      <c r="CI425" s="12"/>
      <c r="CJ425" s="12">
        <v>0.13</v>
      </c>
      <c r="CK425" s="12" t="s">
        <v>3828</v>
      </c>
      <c r="CL425" s="12" t="s">
        <v>1077</v>
      </c>
      <c r="CM425" s="12" t="s">
        <v>1077</v>
      </c>
      <c r="CN425" s="12" t="s">
        <v>1077</v>
      </c>
      <c r="CO425" s="12" t="s">
        <v>1077</v>
      </c>
      <c r="CP425" s="12">
        <v>1</v>
      </c>
      <c r="CQ425" s="12">
        <v>24</v>
      </c>
      <c r="CR425" s="12">
        <v>1</v>
      </c>
      <c r="CS425" s="12">
        <v>5655</v>
      </c>
      <c r="CT425" s="12" t="s">
        <v>1077</v>
      </c>
      <c r="CU425" s="12">
        <v>0.14999126942552821</v>
      </c>
      <c r="CV425" s="12" t="s">
        <v>1137</v>
      </c>
      <c r="CW425" s="12"/>
      <c r="CX425" s="57"/>
    </row>
    <row r="426" spans="1:102" ht="16.5" x14ac:dyDescent="0.35">
      <c r="A426" s="56">
        <v>78</v>
      </c>
      <c r="B426" s="12" t="s">
        <v>3767</v>
      </c>
      <c r="C426" s="12">
        <v>78.099999999999994</v>
      </c>
      <c r="D426" s="12" t="s">
        <v>2403</v>
      </c>
      <c r="E426" s="12" t="s">
        <v>474</v>
      </c>
      <c r="F426" s="12" t="s">
        <v>3916</v>
      </c>
      <c r="G426" s="12" t="s">
        <v>212</v>
      </c>
      <c r="H426" s="12" t="s">
        <v>2804</v>
      </c>
      <c r="I426" s="12" t="s">
        <v>212</v>
      </c>
      <c r="J426" s="12" t="s">
        <v>1226</v>
      </c>
      <c r="K426" s="12" t="s">
        <v>564</v>
      </c>
      <c r="L426" s="12" t="s">
        <v>1118</v>
      </c>
      <c r="M426" s="12" t="s">
        <v>3164</v>
      </c>
      <c r="N426" s="12"/>
      <c r="O426" s="12" t="s">
        <v>3400</v>
      </c>
      <c r="P426" s="12" t="s">
        <v>3402</v>
      </c>
      <c r="Q426" s="12">
        <v>0</v>
      </c>
      <c r="R426" s="12">
        <v>0</v>
      </c>
      <c r="S426" s="12">
        <v>1</v>
      </c>
      <c r="T426" s="12">
        <v>0</v>
      </c>
      <c r="U426" s="12">
        <v>0</v>
      </c>
      <c r="V426" s="12">
        <v>0</v>
      </c>
      <c r="W426" s="12">
        <v>0</v>
      </c>
      <c r="X426" s="12">
        <v>0</v>
      </c>
      <c r="Y426" s="12">
        <v>0</v>
      </c>
      <c r="Z426" s="12">
        <v>0</v>
      </c>
      <c r="AA426" s="12">
        <v>0</v>
      </c>
      <c r="AB426" s="12">
        <v>0</v>
      </c>
      <c r="AC426" s="12">
        <v>0</v>
      </c>
      <c r="AD426" s="12">
        <v>0</v>
      </c>
      <c r="AE426" s="12">
        <v>0</v>
      </c>
      <c r="AF426" s="12">
        <v>0</v>
      </c>
      <c r="AG426" s="12">
        <v>0</v>
      </c>
      <c r="AH426" s="12">
        <v>0</v>
      </c>
      <c r="AI426" s="12">
        <v>0</v>
      </c>
      <c r="AJ426" s="12">
        <v>1</v>
      </c>
      <c r="AK426" s="12">
        <v>0</v>
      </c>
      <c r="AL426" s="12" t="s">
        <v>607</v>
      </c>
      <c r="AM426" s="7" t="s">
        <v>637</v>
      </c>
      <c r="AN426" s="7" t="s">
        <v>720</v>
      </c>
      <c r="AO426" s="7">
        <v>2013</v>
      </c>
      <c r="AP426" s="12" t="s">
        <v>3235</v>
      </c>
      <c r="AQ426" s="12">
        <v>11837</v>
      </c>
      <c r="AR426" s="12">
        <v>1</v>
      </c>
      <c r="AS426" s="12" t="s">
        <v>555</v>
      </c>
      <c r="AT426" s="7" t="s">
        <v>212</v>
      </c>
      <c r="AU426" s="12">
        <v>0</v>
      </c>
      <c r="AV426" s="12">
        <v>1</v>
      </c>
      <c r="AW426" s="12">
        <v>0</v>
      </c>
      <c r="AX426" s="12">
        <v>0</v>
      </c>
      <c r="AY426" s="7">
        <v>0</v>
      </c>
      <c r="AZ426" s="12">
        <v>0</v>
      </c>
      <c r="BA426" s="12">
        <v>0</v>
      </c>
      <c r="BB426" s="12">
        <v>0</v>
      </c>
      <c r="BC426" s="12">
        <v>0</v>
      </c>
      <c r="BD426" s="12">
        <v>0</v>
      </c>
      <c r="BE426" s="12">
        <v>0</v>
      </c>
      <c r="BF426" s="7" t="s">
        <v>766</v>
      </c>
      <c r="BG426" s="7" t="s">
        <v>781</v>
      </c>
      <c r="BH426" s="7"/>
      <c r="BI426" s="7" t="s">
        <v>2807</v>
      </c>
      <c r="BJ426" s="12" t="s">
        <v>3459</v>
      </c>
      <c r="BK426" s="12" t="s">
        <v>3463</v>
      </c>
      <c r="BL426" s="12" t="s">
        <v>3469</v>
      </c>
      <c r="BM426" s="7" t="s">
        <v>3485</v>
      </c>
      <c r="BN426" s="7" t="s">
        <v>1174</v>
      </c>
      <c r="BO426" s="12"/>
      <c r="BP426" s="12" t="s">
        <v>1160</v>
      </c>
      <c r="BQ426" s="12" t="s">
        <v>1077</v>
      </c>
      <c r="BR426" s="12" t="s">
        <v>1077</v>
      </c>
      <c r="BS426" s="12">
        <v>6.0000000000000001E-3</v>
      </c>
      <c r="BT426" s="12">
        <f>EXP(BS426)</f>
        <v>1.0060180360540649</v>
      </c>
      <c r="BU426" s="12"/>
      <c r="BV426" s="12" t="s">
        <v>3415</v>
      </c>
      <c r="BW426" s="12" t="s">
        <v>1077</v>
      </c>
      <c r="BX426" s="12" t="s">
        <v>1077</v>
      </c>
      <c r="BY426" s="12">
        <v>2.15</v>
      </c>
      <c r="BZ426" s="12"/>
      <c r="CA426" s="12" t="s">
        <v>1077</v>
      </c>
      <c r="CB426" s="12" t="s">
        <v>1077</v>
      </c>
      <c r="CC426" s="12" t="s">
        <v>1077</v>
      </c>
      <c r="CD426" s="12" t="s">
        <v>1077</v>
      </c>
      <c r="CE426" s="12" t="s">
        <v>1077</v>
      </c>
      <c r="CF426" s="12"/>
      <c r="CG426" s="12"/>
      <c r="CH426" s="12"/>
      <c r="CI426" s="12"/>
      <c r="CJ426" s="12">
        <v>0.60799999999999998</v>
      </c>
      <c r="CK426" s="12" t="s">
        <v>3827</v>
      </c>
      <c r="CL426" s="12">
        <v>-5097.1229999999996</v>
      </c>
      <c r="CM426" s="12" t="s">
        <v>1077</v>
      </c>
      <c r="CN426" s="12" t="s">
        <v>1077</v>
      </c>
      <c r="CO426" s="12" t="s">
        <v>1077</v>
      </c>
      <c r="CP426" s="12"/>
      <c r="CQ426" s="12"/>
      <c r="CR426" s="12"/>
      <c r="CS426" s="12" t="s">
        <v>1077</v>
      </c>
      <c r="CT426" s="12" t="s">
        <v>718</v>
      </c>
      <c r="CU426" s="12" t="s">
        <v>718</v>
      </c>
      <c r="CV426" s="12" t="s">
        <v>1077</v>
      </c>
      <c r="CW426" s="12"/>
      <c r="CX426" s="57"/>
    </row>
    <row r="427" spans="1:102" ht="16.5" x14ac:dyDescent="0.35">
      <c r="A427" s="56">
        <v>128</v>
      </c>
      <c r="B427" s="12" t="s">
        <v>3149</v>
      </c>
      <c r="C427" s="12">
        <v>128.1</v>
      </c>
      <c r="D427" s="12" t="s">
        <v>2895</v>
      </c>
      <c r="E427" s="12" t="s">
        <v>3263</v>
      </c>
      <c r="F427" s="12">
        <v>3</v>
      </c>
      <c r="G427" s="12" t="s">
        <v>212</v>
      </c>
      <c r="H427" s="12" t="s">
        <v>2804</v>
      </c>
      <c r="I427" s="12" t="s">
        <v>212</v>
      </c>
      <c r="J427" s="12" t="s">
        <v>556</v>
      </c>
      <c r="K427" s="12"/>
      <c r="L427" s="12" t="s">
        <v>160</v>
      </c>
      <c r="M427" s="12" t="s">
        <v>3261</v>
      </c>
      <c r="N427" s="12" t="s">
        <v>3435</v>
      </c>
      <c r="O427" s="12" t="s">
        <v>3400</v>
      </c>
      <c r="P427" s="12" t="s">
        <v>3401</v>
      </c>
      <c r="Q427" s="12">
        <v>0</v>
      </c>
      <c r="R427" s="12">
        <v>0</v>
      </c>
      <c r="S427" s="12">
        <v>0</v>
      </c>
      <c r="T427" s="12">
        <v>0</v>
      </c>
      <c r="U427" s="12">
        <v>0</v>
      </c>
      <c r="V427" s="12">
        <v>0</v>
      </c>
      <c r="W427" s="12">
        <v>1</v>
      </c>
      <c r="X427" s="12">
        <v>0</v>
      </c>
      <c r="Y427" s="12">
        <v>0</v>
      </c>
      <c r="Z427" s="12">
        <v>0</v>
      </c>
      <c r="AA427" s="12">
        <v>0</v>
      </c>
      <c r="AB427" s="12">
        <v>0</v>
      </c>
      <c r="AC427" s="12">
        <v>1</v>
      </c>
      <c r="AD427" s="12">
        <v>0</v>
      </c>
      <c r="AE427" s="12">
        <v>0</v>
      </c>
      <c r="AF427" s="12">
        <v>0</v>
      </c>
      <c r="AG427" s="12">
        <v>0</v>
      </c>
      <c r="AH427" s="12">
        <v>0</v>
      </c>
      <c r="AI427" s="12">
        <v>0</v>
      </c>
      <c r="AJ427" s="12">
        <v>0</v>
      </c>
      <c r="AK427" s="12">
        <v>0</v>
      </c>
      <c r="AL427" s="12" t="s">
        <v>723</v>
      </c>
      <c r="AM427" s="12" t="s">
        <v>3081</v>
      </c>
      <c r="AN427" s="12" t="s">
        <v>3090</v>
      </c>
      <c r="AO427" s="12">
        <v>2010</v>
      </c>
      <c r="AP427" s="12" t="s">
        <v>3235</v>
      </c>
      <c r="AQ427" s="12">
        <v>55</v>
      </c>
      <c r="AR427" s="12">
        <v>1</v>
      </c>
      <c r="AS427" s="12" t="s">
        <v>555</v>
      </c>
      <c r="AT427" s="12" t="s">
        <v>349</v>
      </c>
      <c r="AU427" s="12">
        <v>1</v>
      </c>
      <c r="AV427" s="12">
        <v>0</v>
      </c>
      <c r="AW427" s="12">
        <v>0</v>
      </c>
      <c r="AX427" s="12">
        <v>0</v>
      </c>
      <c r="AY427" s="7">
        <v>1</v>
      </c>
      <c r="AZ427" s="12">
        <v>0</v>
      </c>
      <c r="BA427" s="12">
        <v>0</v>
      </c>
      <c r="BB427" s="12">
        <v>0</v>
      </c>
      <c r="BC427" s="12">
        <v>0</v>
      </c>
      <c r="BD427" s="12">
        <v>0</v>
      </c>
      <c r="BE427" s="12">
        <v>1</v>
      </c>
      <c r="BF427" s="12" t="s">
        <v>766</v>
      </c>
      <c r="BG427" s="12" t="s">
        <v>3039</v>
      </c>
      <c r="BH427" s="12"/>
      <c r="BI427" s="12" t="s">
        <v>3244</v>
      </c>
      <c r="BJ427" s="12" t="s">
        <v>718</v>
      </c>
      <c r="BK427" s="12" t="s">
        <v>3463</v>
      </c>
      <c r="BL427" s="12" t="s">
        <v>3470</v>
      </c>
      <c r="BM427" s="12" t="s">
        <v>787</v>
      </c>
      <c r="BN427" s="7"/>
      <c r="BO427" s="12"/>
      <c r="BP427" s="12" t="s">
        <v>3536</v>
      </c>
      <c r="BQ427" s="47">
        <f>CV427</f>
        <v>0.15402024661757152</v>
      </c>
      <c r="BR427" s="12" t="s">
        <v>3507</v>
      </c>
      <c r="BS427" s="12">
        <v>0.1769</v>
      </c>
      <c r="BT427" s="12"/>
      <c r="BU427" s="12"/>
      <c r="BV427" s="12"/>
      <c r="BW427" s="12"/>
      <c r="BX427" s="12"/>
      <c r="BY427" s="12">
        <v>2.15</v>
      </c>
      <c r="BZ427" s="12"/>
      <c r="CA427" s="12"/>
      <c r="CB427" s="12"/>
      <c r="CC427" s="12"/>
      <c r="CD427" s="12"/>
      <c r="CE427" s="12">
        <v>3.8800000000000001E-2</v>
      </c>
      <c r="CF427" s="12">
        <v>5.33E-2</v>
      </c>
      <c r="CG427" s="12"/>
      <c r="CH427" s="12">
        <f>BQ427/BY427</f>
        <v>7.1637324008172798E-2</v>
      </c>
      <c r="CI427" s="12" t="s">
        <v>3553</v>
      </c>
      <c r="CJ427" s="12">
        <v>0.97899999999999998</v>
      </c>
      <c r="CK427" s="12" t="s">
        <v>3824</v>
      </c>
      <c r="CL427" s="12"/>
      <c r="CM427" s="12"/>
      <c r="CN427" s="12"/>
      <c r="CO427" s="12"/>
      <c r="CP427" s="12">
        <v>1</v>
      </c>
      <c r="CQ427" s="12">
        <v>19</v>
      </c>
      <c r="CR427" s="12">
        <v>1</v>
      </c>
      <c r="CS427" s="12">
        <f>AQ427-(CP427*CQ427)-CR427</f>
        <v>35</v>
      </c>
      <c r="CT427" s="48">
        <v>29195</v>
      </c>
      <c r="CU427" s="48">
        <v>25419</v>
      </c>
      <c r="CV427" s="12">
        <f>BS427*CU427/CT427</f>
        <v>0.15402024661757152</v>
      </c>
      <c r="CW427" s="12"/>
      <c r="CX427" s="57"/>
    </row>
    <row r="428" spans="1:102" ht="16.5" x14ac:dyDescent="0.35">
      <c r="A428" s="56">
        <v>39</v>
      </c>
      <c r="B428" s="12" t="s">
        <v>3730</v>
      </c>
      <c r="C428" s="12">
        <v>39.1</v>
      </c>
      <c r="D428" s="12" t="s">
        <v>1998</v>
      </c>
      <c r="E428" s="12" t="s">
        <v>368</v>
      </c>
      <c r="F428" s="12">
        <v>3</v>
      </c>
      <c r="G428" s="12" t="s">
        <v>212</v>
      </c>
      <c r="H428" s="12" t="s">
        <v>2804</v>
      </c>
      <c r="I428" s="12" t="s">
        <v>212</v>
      </c>
      <c r="J428" s="12" t="s">
        <v>556</v>
      </c>
      <c r="K428" s="12" t="s">
        <v>564</v>
      </c>
      <c r="L428" s="12" t="s">
        <v>558</v>
      </c>
      <c r="M428" s="12" t="s">
        <v>3237</v>
      </c>
      <c r="N428" s="12" t="s">
        <v>3436</v>
      </c>
      <c r="O428" s="12" t="s">
        <v>3400</v>
      </c>
      <c r="P428" s="12" t="s">
        <v>3402</v>
      </c>
      <c r="Q428" s="12">
        <v>1</v>
      </c>
      <c r="R428" s="12">
        <v>0</v>
      </c>
      <c r="S428" s="12">
        <v>0</v>
      </c>
      <c r="T428" s="12">
        <v>0</v>
      </c>
      <c r="U428" s="12">
        <v>0</v>
      </c>
      <c r="V428" s="12">
        <v>0</v>
      </c>
      <c r="W428" s="12">
        <v>0</v>
      </c>
      <c r="X428" s="12">
        <v>0</v>
      </c>
      <c r="Y428" s="12">
        <v>0</v>
      </c>
      <c r="Z428" s="12">
        <v>0</v>
      </c>
      <c r="AA428" s="12">
        <v>0</v>
      </c>
      <c r="AB428" s="12">
        <v>0</v>
      </c>
      <c r="AC428" s="12">
        <v>0</v>
      </c>
      <c r="AD428" s="12">
        <v>0</v>
      </c>
      <c r="AE428" s="12">
        <v>0</v>
      </c>
      <c r="AF428" s="12">
        <v>0</v>
      </c>
      <c r="AG428" s="12">
        <v>0</v>
      </c>
      <c r="AH428" s="12">
        <v>0</v>
      </c>
      <c r="AI428" s="12">
        <v>0</v>
      </c>
      <c r="AJ428" s="12">
        <v>1</v>
      </c>
      <c r="AK428" s="12">
        <v>0</v>
      </c>
      <c r="AL428" s="12" t="s">
        <v>607</v>
      </c>
      <c r="AM428" s="7" t="s">
        <v>670</v>
      </c>
      <c r="AN428" s="7" t="s">
        <v>614</v>
      </c>
      <c r="AO428" s="7" t="s">
        <v>671</v>
      </c>
      <c r="AP428" s="12" t="s">
        <v>691</v>
      </c>
      <c r="AQ428" s="12">
        <v>41</v>
      </c>
      <c r="AR428" s="12">
        <v>1</v>
      </c>
      <c r="AS428" s="12" t="s">
        <v>555</v>
      </c>
      <c r="AT428" s="7" t="s">
        <v>212</v>
      </c>
      <c r="AU428" s="12">
        <v>0</v>
      </c>
      <c r="AV428" s="12">
        <v>1</v>
      </c>
      <c r="AW428" s="12">
        <v>1</v>
      </c>
      <c r="AX428" s="12">
        <v>1</v>
      </c>
      <c r="AY428" s="7">
        <v>0</v>
      </c>
      <c r="AZ428" s="12">
        <v>0</v>
      </c>
      <c r="BA428" s="12">
        <v>1</v>
      </c>
      <c r="BB428" s="12">
        <v>1</v>
      </c>
      <c r="BC428" s="12">
        <v>0</v>
      </c>
      <c r="BD428" s="12">
        <v>1</v>
      </c>
      <c r="BE428" s="12">
        <v>0</v>
      </c>
      <c r="BF428" s="7" t="s">
        <v>766</v>
      </c>
      <c r="BG428" s="7" t="s">
        <v>781</v>
      </c>
      <c r="BH428" s="7"/>
      <c r="BI428" s="7" t="s">
        <v>2807</v>
      </c>
      <c r="BJ428" s="12" t="s">
        <v>718</v>
      </c>
      <c r="BK428" s="12" t="s">
        <v>1044</v>
      </c>
      <c r="BL428" s="12" t="s">
        <v>3473</v>
      </c>
      <c r="BM428" s="7" t="s">
        <v>787</v>
      </c>
      <c r="BN428" s="7"/>
      <c r="BO428" s="12"/>
      <c r="BP428" s="12" t="s">
        <v>4038</v>
      </c>
      <c r="BQ428" s="12">
        <v>0.19900000000000001</v>
      </c>
      <c r="BR428" s="12" t="s">
        <v>3429</v>
      </c>
      <c r="BS428" s="12">
        <v>0.19900000000000001</v>
      </c>
      <c r="BT428" s="12"/>
      <c r="BU428" s="12"/>
      <c r="BV428" s="12" t="s">
        <v>1077</v>
      </c>
      <c r="BW428" s="12" t="s">
        <v>1077</v>
      </c>
      <c r="BX428" s="12" t="s">
        <v>1077</v>
      </c>
      <c r="BY428" s="12">
        <f>BS428/CF428</f>
        <v>2.1630434782608696</v>
      </c>
      <c r="BZ428" s="12" t="s">
        <v>3562</v>
      </c>
      <c r="CA428" s="12" t="s">
        <v>1077</v>
      </c>
      <c r="CB428" s="12" t="s">
        <v>1077</v>
      </c>
      <c r="CC428" s="12" t="s">
        <v>1077</v>
      </c>
      <c r="CD428" s="12" t="s">
        <v>1077</v>
      </c>
      <c r="CE428" s="12">
        <v>0.05</v>
      </c>
      <c r="CF428" s="12">
        <v>9.1999999999999998E-2</v>
      </c>
      <c r="CG428" s="12"/>
      <c r="CH428" s="12">
        <f>BQ428/BY428</f>
        <v>9.1999999999999998E-2</v>
      </c>
      <c r="CI428" s="12" t="s">
        <v>3553</v>
      </c>
      <c r="CJ428" s="12">
        <v>0.92</v>
      </c>
      <c r="CK428" s="12" t="s">
        <v>3824</v>
      </c>
      <c r="CL428" s="12" t="s">
        <v>1077</v>
      </c>
      <c r="CM428" s="12" t="s">
        <v>1077</v>
      </c>
      <c r="CN428" s="12" t="s">
        <v>1077</v>
      </c>
      <c r="CO428" s="12" t="s">
        <v>1077</v>
      </c>
      <c r="CP428" s="12">
        <v>1</v>
      </c>
      <c r="CQ428" s="12">
        <v>7</v>
      </c>
      <c r="CR428" s="12">
        <v>1</v>
      </c>
      <c r="CS428" s="12">
        <v>33</v>
      </c>
      <c r="CT428" s="12" t="s">
        <v>1077</v>
      </c>
      <c r="CU428" s="12" t="s">
        <v>1077</v>
      </c>
      <c r="CV428" s="12" t="s">
        <v>1077</v>
      </c>
      <c r="CW428" s="12"/>
      <c r="CX428" s="57"/>
    </row>
    <row r="429" spans="1:102" ht="16.5" x14ac:dyDescent="0.35">
      <c r="A429" s="56">
        <v>87</v>
      </c>
      <c r="B429" s="12" t="s">
        <v>3777</v>
      </c>
      <c r="C429" s="12">
        <v>87.2</v>
      </c>
      <c r="D429" s="12" t="s">
        <v>2483</v>
      </c>
      <c r="E429" s="12" t="s">
        <v>490</v>
      </c>
      <c r="F429" s="12">
        <v>3</v>
      </c>
      <c r="G429" s="12" t="s">
        <v>212</v>
      </c>
      <c r="H429" s="12" t="s">
        <v>2804</v>
      </c>
      <c r="I429" s="12" t="s">
        <v>212</v>
      </c>
      <c r="J429" s="12" t="s">
        <v>556</v>
      </c>
      <c r="K429" s="12" t="s">
        <v>562</v>
      </c>
      <c r="L429" s="12" t="s">
        <v>558</v>
      </c>
      <c r="M429" s="12" t="s">
        <v>3237</v>
      </c>
      <c r="N429" s="12" t="s">
        <v>3435</v>
      </c>
      <c r="O429" s="12" t="s">
        <v>3400</v>
      </c>
      <c r="P429" s="12" t="s">
        <v>3401</v>
      </c>
      <c r="Q429" s="12">
        <v>0</v>
      </c>
      <c r="R429" s="12">
        <v>0</v>
      </c>
      <c r="S429" s="12">
        <v>0</v>
      </c>
      <c r="T429" s="12">
        <v>0</v>
      </c>
      <c r="U429" s="12">
        <v>0</v>
      </c>
      <c r="V429" s="12">
        <v>0</v>
      </c>
      <c r="W429" s="12">
        <v>1</v>
      </c>
      <c r="X429" s="12">
        <v>0</v>
      </c>
      <c r="Y429" s="12">
        <v>0</v>
      </c>
      <c r="Z429" s="12">
        <v>0</v>
      </c>
      <c r="AA429" s="12">
        <v>0</v>
      </c>
      <c r="AB429" s="12">
        <v>0</v>
      </c>
      <c r="AC429" s="12">
        <v>1</v>
      </c>
      <c r="AD429" s="12">
        <v>0</v>
      </c>
      <c r="AE429" s="12">
        <v>0</v>
      </c>
      <c r="AF429" s="12">
        <v>0</v>
      </c>
      <c r="AG429" s="12">
        <v>0</v>
      </c>
      <c r="AH429" s="12">
        <v>0</v>
      </c>
      <c r="AI429" s="12">
        <v>0</v>
      </c>
      <c r="AJ429" s="12">
        <v>0</v>
      </c>
      <c r="AK429" s="12">
        <v>0</v>
      </c>
      <c r="AL429" s="12" t="s">
        <v>678</v>
      </c>
      <c r="AM429" s="7" t="s">
        <v>730</v>
      </c>
      <c r="AN429" s="7" t="s">
        <v>730</v>
      </c>
      <c r="AO429" s="7">
        <v>2005</v>
      </c>
      <c r="AP429" s="12" t="s">
        <v>3458</v>
      </c>
      <c r="AQ429" s="12">
        <v>79</v>
      </c>
      <c r="AR429" s="12">
        <v>1</v>
      </c>
      <c r="AS429" s="12" t="s">
        <v>555</v>
      </c>
      <c r="AT429" s="7" t="s">
        <v>212</v>
      </c>
      <c r="AU429" s="12">
        <v>1</v>
      </c>
      <c r="AV429" s="12">
        <v>1</v>
      </c>
      <c r="AW429" s="12">
        <v>1</v>
      </c>
      <c r="AX429" s="12">
        <v>1</v>
      </c>
      <c r="AY429" s="7">
        <v>1</v>
      </c>
      <c r="AZ429" s="12">
        <v>0</v>
      </c>
      <c r="BA429" s="12">
        <v>1</v>
      </c>
      <c r="BB429" s="12">
        <v>1</v>
      </c>
      <c r="BC429" s="12">
        <v>0</v>
      </c>
      <c r="BD429" s="12">
        <v>1</v>
      </c>
      <c r="BE429" s="12">
        <v>0</v>
      </c>
      <c r="BF429" s="7" t="s">
        <v>772</v>
      </c>
      <c r="BG429" s="7" t="s">
        <v>855</v>
      </c>
      <c r="BH429" s="7">
        <v>1</v>
      </c>
      <c r="BI429" s="7" t="s">
        <v>2814</v>
      </c>
      <c r="BJ429" s="12" t="s">
        <v>3460</v>
      </c>
      <c r="BK429" s="12" t="s">
        <v>718</v>
      </c>
      <c r="BL429" s="12" t="s">
        <v>3471</v>
      </c>
      <c r="BM429" s="7" t="s">
        <v>787</v>
      </c>
      <c r="BN429" s="7"/>
      <c r="BO429" s="12"/>
      <c r="BP429" s="12"/>
      <c r="BQ429" s="12"/>
      <c r="BR429" s="12" t="s">
        <v>1077</v>
      </c>
      <c r="BS429" s="12">
        <v>10629.22</v>
      </c>
      <c r="BT429" s="12"/>
      <c r="BU429" s="12"/>
      <c r="BV429" s="12" t="s">
        <v>1077</v>
      </c>
      <c r="BW429" s="12">
        <v>0.18</v>
      </c>
      <c r="BX429" s="12" t="s">
        <v>3422</v>
      </c>
      <c r="BY429" s="12">
        <v>2.1800000000000002</v>
      </c>
      <c r="BZ429" s="12"/>
      <c r="CA429" s="12" t="s">
        <v>1077</v>
      </c>
      <c r="CB429" s="12" t="s">
        <v>1077</v>
      </c>
      <c r="CC429" s="12" t="s">
        <v>1077</v>
      </c>
      <c r="CD429" s="12" t="s">
        <v>1077</v>
      </c>
      <c r="CE429" s="12">
        <v>0.03</v>
      </c>
      <c r="CF429" s="12">
        <v>4866.84</v>
      </c>
      <c r="CG429" s="12"/>
      <c r="CH429" s="12"/>
      <c r="CI429" s="12"/>
      <c r="CJ429" s="12">
        <v>0.59</v>
      </c>
      <c r="CK429" s="12" t="s">
        <v>3828</v>
      </c>
      <c r="CL429" s="12" t="s">
        <v>1077</v>
      </c>
      <c r="CM429" s="12" t="s">
        <v>1077</v>
      </c>
      <c r="CN429" s="12" t="s">
        <v>1077</v>
      </c>
      <c r="CO429" s="12" t="s">
        <v>1077</v>
      </c>
      <c r="CP429" s="12">
        <v>1</v>
      </c>
      <c r="CQ429" s="12">
        <v>9</v>
      </c>
      <c r="CR429" s="12">
        <v>1</v>
      </c>
      <c r="CS429" s="12">
        <v>69</v>
      </c>
      <c r="CT429" s="12" t="s">
        <v>1148</v>
      </c>
      <c r="CU429" s="12" t="s">
        <v>1148</v>
      </c>
      <c r="CV429" s="12"/>
      <c r="CW429" s="12"/>
      <c r="CX429" s="57"/>
    </row>
    <row r="430" spans="1:102" ht="16.5" x14ac:dyDescent="0.35">
      <c r="A430" s="56">
        <v>129</v>
      </c>
      <c r="B430" s="12" t="s">
        <v>3150</v>
      </c>
      <c r="C430" s="12">
        <v>129.1</v>
      </c>
      <c r="D430" s="12" t="s">
        <v>2902</v>
      </c>
      <c r="E430" s="12" t="s">
        <v>3264</v>
      </c>
      <c r="F430" s="12">
        <v>3</v>
      </c>
      <c r="G430" s="12" t="s">
        <v>212</v>
      </c>
      <c r="H430" s="12" t="s">
        <v>2804</v>
      </c>
      <c r="I430" s="12" t="s">
        <v>212</v>
      </c>
      <c r="J430" s="12" t="s">
        <v>556</v>
      </c>
      <c r="K430" s="12"/>
      <c r="L430" s="12" t="s">
        <v>558</v>
      </c>
      <c r="M430" s="12" t="s">
        <v>3261</v>
      </c>
      <c r="N430" s="12" t="s">
        <v>3435</v>
      </c>
      <c r="O430" s="12" t="s">
        <v>3400</v>
      </c>
      <c r="P430" s="12" t="s">
        <v>3401</v>
      </c>
      <c r="Q430" s="12">
        <v>0</v>
      </c>
      <c r="R430" s="12">
        <v>0</v>
      </c>
      <c r="S430" s="12">
        <v>0</v>
      </c>
      <c r="T430" s="12">
        <v>0</v>
      </c>
      <c r="U430" s="12">
        <v>0</v>
      </c>
      <c r="V430" s="12">
        <v>0</v>
      </c>
      <c r="W430" s="12">
        <v>1</v>
      </c>
      <c r="X430" s="12">
        <v>0</v>
      </c>
      <c r="Y430" s="12">
        <v>0</v>
      </c>
      <c r="Z430" s="12">
        <v>0</v>
      </c>
      <c r="AA430" s="12">
        <v>0</v>
      </c>
      <c r="AB430" s="12">
        <v>0</v>
      </c>
      <c r="AC430" s="12">
        <v>1</v>
      </c>
      <c r="AD430" s="12">
        <v>0</v>
      </c>
      <c r="AE430" s="12">
        <v>0</v>
      </c>
      <c r="AF430" s="12">
        <v>0</v>
      </c>
      <c r="AG430" s="12">
        <v>0</v>
      </c>
      <c r="AH430" s="12">
        <v>0</v>
      </c>
      <c r="AI430" s="12">
        <v>0</v>
      </c>
      <c r="AJ430" s="12">
        <v>0</v>
      </c>
      <c r="AK430" s="12">
        <v>0</v>
      </c>
      <c r="AL430" s="12" t="s">
        <v>723</v>
      </c>
      <c r="AM430" s="12" t="s">
        <v>3081</v>
      </c>
      <c r="AN430" s="12" t="s">
        <v>3090</v>
      </c>
      <c r="AO430" s="12">
        <v>2010</v>
      </c>
      <c r="AP430" s="12" t="s">
        <v>3235</v>
      </c>
      <c r="AQ430" s="12">
        <v>55</v>
      </c>
      <c r="AR430" s="12">
        <v>1</v>
      </c>
      <c r="AS430" s="12" t="s">
        <v>555</v>
      </c>
      <c r="AT430" s="12" t="s">
        <v>349</v>
      </c>
      <c r="AU430" s="12">
        <v>1</v>
      </c>
      <c r="AV430" s="12">
        <v>0</v>
      </c>
      <c r="AW430" s="12">
        <v>0</v>
      </c>
      <c r="AX430" s="12">
        <v>0</v>
      </c>
      <c r="AY430" s="7">
        <v>1</v>
      </c>
      <c r="AZ430" s="12">
        <v>0</v>
      </c>
      <c r="BA430" s="12">
        <v>0</v>
      </c>
      <c r="BB430" s="12">
        <v>0</v>
      </c>
      <c r="BC430" s="12">
        <v>0</v>
      </c>
      <c r="BD430" s="12">
        <v>0</v>
      </c>
      <c r="BE430" s="12">
        <v>1</v>
      </c>
      <c r="BF430" s="12" t="s">
        <v>766</v>
      </c>
      <c r="BG430" s="12" t="s">
        <v>3039</v>
      </c>
      <c r="BH430" s="12"/>
      <c r="BI430" s="12" t="s">
        <v>2807</v>
      </c>
      <c r="BJ430" s="12" t="s">
        <v>718</v>
      </c>
      <c r="BK430" s="12" t="s">
        <v>3463</v>
      </c>
      <c r="BL430" s="12" t="s">
        <v>3470</v>
      </c>
      <c r="BM430" s="12" t="s">
        <v>787</v>
      </c>
      <c r="BN430" s="7"/>
      <c r="BO430" s="12"/>
      <c r="BP430" s="12" t="s">
        <v>3536</v>
      </c>
      <c r="BQ430" s="47">
        <f>CV430</f>
        <v>0.2326385070767556</v>
      </c>
      <c r="BR430" s="12" t="s">
        <v>3507</v>
      </c>
      <c r="BS430" s="12">
        <v>0.13450000000000001</v>
      </c>
      <c r="BT430" s="12"/>
      <c r="BU430" s="12"/>
      <c r="BV430" s="12"/>
      <c r="BW430" s="12"/>
      <c r="BX430" s="12"/>
      <c r="BY430" s="12">
        <v>2.1800000000000002</v>
      </c>
      <c r="BZ430" s="12"/>
      <c r="CA430" s="12"/>
      <c r="CB430" s="12"/>
      <c r="CC430" s="12"/>
      <c r="CD430" s="12"/>
      <c r="CE430" s="12">
        <v>3.6299999999999999E-2</v>
      </c>
      <c r="CF430" s="12"/>
      <c r="CG430" s="12"/>
      <c r="CH430" s="12">
        <f>BQ430/BY430</f>
        <v>0.10671491150309889</v>
      </c>
      <c r="CI430" s="12" t="s">
        <v>3553</v>
      </c>
      <c r="CJ430" s="12">
        <v>0.97499999999999998</v>
      </c>
      <c r="CK430" s="12" t="s">
        <v>3824</v>
      </c>
      <c r="CL430" s="12"/>
      <c r="CM430" s="12"/>
      <c r="CN430" s="12"/>
      <c r="CO430" s="12"/>
      <c r="CP430" s="12"/>
      <c r="CQ430" s="12"/>
      <c r="CR430" s="12"/>
      <c r="CS430" s="48">
        <v>34</v>
      </c>
      <c r="CT430" s="48">
        <v>14696</v>
      </c>
      <c r="CU430" s="48">
        <v>25419</v>
      </c>
      <c r="CV430" s="12">
        <f>BS430*CU430/CT430</f>
        <v>0.2326385070767556</v>
      </c>
      <c r="CW430" s="12"/>
      <c r="CX430" s="57"/>
    </row>
    <row r="431" spans="1:102" ht="16.5" x14ac:dyDescent="0.35">
      <c r="A431" s="56">
        <v>113</v>
      </c>
      <c r="B431" s="12" t="s">
        <v>3806</v>
      </c>
      <c r="C431" s="12">
        <v>113.2</v>
      </c>
      <c r="D431" s="12" t="s">
        <v>2662</v>
      </c>
      <c r="E431" s="12" t="s">
        <v>545</v>
      </c>
      <c r="F431" s="12">
        <v>3</v>
      </c>
      <c r="G431" s="12" t="s">
        <v>212</v>
      </c>
      <c r="H431" s="12" t="s">
        <v>2804</v>
      </c>
      <c r="I431" s="12" t="s">
        <v>212</v>
      </c>
      <c r="J431" s="12" t="s">
        <v>556</v>
      </c>
      <c r="K431" s="12" t="s">
        <v>564</v>
      </c>
      <c r="L431" s="12" t="s">
        <v>1204</v>
      </c>
      <c r="M431" s="12" t="s">
        <v>3164</v>
      </c>
      <c r="N431" s="12"/>
      <c r="O431" s="12" t="s">
        <v>3400</v>
      </c>
      <c r="P431" s="12" t="s">
        <v>3402</v>
      </c>
      <c r="Q431" s="12">
        <v>1</v>
      </c>
      <c r="R431" s="12">
        <v>0</v>
      </c>
      <c r="S431" s="12">
        <v>0</v>
      </c>
      <c r="T431" s="12">
        <v>0</v>
      </c>
      <c r="U431" s="12">
        <v>0</v>
      </c>
      <c r="V431" s="12">
        <v>0</v>
      </c>
      <c r="W431" s="12">
        <v>0</v>
      </c>
      <c r="X431" s="12">
        <v>0</v>
      </c>
      <c r="Y431" s="12">
        <v>0</v>
      </c>
      <c r="Z431" s="12">
        <v>0</v>
      </c>
      <c r="AA431" s="12">
        <v>0</v>
      </c>
      <c r="AB431" s="12">
        <v>0</v>
      </c>
      <c r="AC431" s="12">
        <v>1</v>
      </c>
      <c r="AD431" s="12">
        <v>0</v>
      </c>
      <c r="AE431" s="12">
        <v>0</v>
      </c>
      <c r="AF431" s="12">
        <v>0</v>
      </c>
      <c r="AG431" s="12">
        <v>0</v>
      </c>
      <c r="AH431" s="12">
        <v>0</v>
      </c>
      <c r="AI431" s="12">
        <v>0</v>
      </c>
      <c r="AJ431" s="12">
        <v>0</v>
      </c>
      <c r="AK431" s="12">
        <v>0</v>
      </c>
      <c r="AL431" s="12" t="s">
        <v>607</v>
      </c>
      <c r="AM431" s="7" t="s">
        <v>608</v>
      </c>
      <c r="AN431" s="7" t="s">
        <v>751</v>
      </c>
      <c r="AO431" s="7" t="s">
        <v>614</v>
      </c>
      <c r="AP431" s="12" t="s">
        <v>3235</v>
      </c>
      <c r="AQ431" s="12">
        <v>6719</v>
      </c>
      <c r="AR431" s="12">
        <v>1</v>
      </c>
      <c r="AS431" s="12" t="s">
        <v>555</v>
      </c>
      <c r="AT431" s="7" t="s">
        <v>212</v>
      </c>
      <c r="AU431" s="12">
        <v>1</v>
      </c>
      <c r="AV431" s="12">
        <v>0</v>
      </c>
      <c r="AW431" s="12">
        <v>0</v>
      </c>
      <c r="AX431" s="12">
        <v>0</v>
      </c>
      <c r="AY431" s="7">
        <v>1</v>
      </c>
      <c r="AZ431" s="12">
        <v>0</v>
      </c>
      <c r="BA431" s="12">
        <v>1</v>
      </c>
      <c r="BB431" s="12">
        <v>1</v>
      </c>
      <c r="BC431" s="12">
        <v>0</v>
      </c>
      <c r="BD431" s="12">
        <v>0</v>
      </c>
      <c r="BE431" s="12">
        <v>0</v>
      </c>
      <c r="BF431" s="7" t="s">
        <v>772</v>
      </c>
      <c r="BG431" s="7" t="s">
        <v>2802</v>
      </c>
      <c r="BH431" s="7"/>
      <c r="BI431" s="12" t="s">
        <v>2816</v>
      </c>
      <c r="BJ431" s="12" t="s">
        <v>3460</v>
      </c>
      <c r="BK431" s="12" t="s">
        <v>3463</v>
      </c>
      <c r="BL431" s="12" t="s">
        <v>3466</v>
      </c>
      <c r="BM431" s="7" t="s">
        <v>788</v>
      </c>
      <c r="BN431" s="7"/>
      <c r="BO431" s="12"/>
      <c r="BP431" s="12" t="s">
        <v>3535</v>
      </c>
      <c r="BQ431" s="12">
        <f>CV431</f>
        <v>0.11781</v>
      </c>
      <c r="BR431" s="12" t="s">
        <v>3527</v>
      </c>
      <c r="BS431" s="12">
        <v>0.187</v>
      </c>
      <c r="BT431" s="12"/>
      <c r="BU431" s="12">
        <f>EXP(BS431)</f>
        <v>1.2056272850499248</v>
      </c>
      <c r="BV431" s="12" t="s">
        <v>3416</v>
      </c>
      <c r="BW431" s="12" t="s">
        <v>1077</v>
      </c>
      <c r="BX431" s="12" t="s">
        <v>1077</v>
      </c>
      <c r="BY431" s="12">
        <v>2.1819999999999999</v>
      </c>
      <c r="BZ431" s="12"/>
      <c r="CA431" s="12" t="s">
        <v>1077</v>
      </c>
      <c r="CB431" s="12" t="s">
        <v>1077</v>
      </c>
      <c r="CC431" s="12" t="s">
        <v>1077</v>
      </c>
      <c r="CD431" s="12" t="s">
        <v>1077</v>
      </c>
      <c r="CE431" s="12">
        <v>2.9000000000000001E-2</v>
      </c>
      <c r="CF431" s="12">
        <v>0.08</v>
      </c>
      <c r="CG431" s="12"/>
      <c r="CH431" s="12">
        <f>BQ431/BY431</f>
        <v>5.3991750687442712E-2</v>
      </c>
      <c r="CI431" s="12" t="s">
        <v>3553</v>
      </c>
      <c r="CJ431" s="12">
        <v>0.17</v>
      </c>
      <c r="CK431" s="12" t="s">
        <v>3827</v>
      </c>
      <c r="CL431" s="12" t="s">
        <v>1077</v>
      </c>
      <c r="CM431" s="12" t="s">
        <v>1077</v>
      </c>
      <c r="CN431" s="12" t="s">
        <v>1077</v>
      </c>
      <c r="CO431" s="12" t="s">
        <v>1077</v>
      </c>
      <c r="CP431" s="12"/>
      <c r="CQ431" s="12"/>
      <c r="CR431" s="12"/>
      <c r="CS431" s="12" t="s">
        <v>1077</v>
      </c>
      <c r="CT431" s="12" t="s">
        <v>1077</v>
      </c>
      <c r="CU431" s="12">
        <v>0.63</v>
      </c>
      <c r="CV431" s="12">
        <f>BS431*CU431</f>
        <v>0.11781</v>
      </c>
      <c r="CW431" s="12"/>
      <c r="CX431" s="57"/>
    </row>
    <row r="432" spans="1:102" ht="16.5" x14ac:dyDescent="0.35">
      <c r="A432" s="56">
        <v>27</v>
      </c>
      <c r="B432" s="12" t="s">
        <v>3718</v>
      </c>
      <c r="C432" s="12">
        <v>27.2</v>
      </c>
      <c r="D432" s="12" t="s">
        <v>1811</v>
      </c>
      <c r="E432" s="12" t="s">
        <v>342</v>
      </c>
      <c r="F432" s="12">
        <v>7</v>
      </c>
      <c r="G432" s="12" t="s">
        <v>212</v>
      </c>
      <c r="H432" s="12" t="s">
        <v>2804</v>
      </c>
      <c r="I432" s="12" t="s">
        <v>212</v>
      </c>
      <c r="J432" s="12" t="s">
        <v>1222</v>
      </c>
      <c r="K432" s="12" t="s">
        <v>564</v>
      </c>
      <c r="L432" s="12" t="s">
        <v>173</v>
      </c>
      <c r="M432" s="12" t="s">
        <v>3164</v>
      </c>
      <c r="N432" s="12"/>
      <c r="O432" s="12" t="s">
        <v>3400</v>
      </c>
      <c r="P432" s="12" t="s">
        <v>3402</v>
      </c>
      <c r="Q432" s="12">
        <v>0</v>
      </c>
      <c r="R432" s="12">
        <v>0</v>
      </c>
      <c r="S432" s="12">
        <v>0</v>
      </c>
      <c r="T432" s="12">
        <v>0</v>
      </c>
      <c r="U432" s="12">
        <v>0</v>
      </c>
      <c r="V432" s="12">
        <v>0</v>
      </c>
      <c r="W432" s="12">
        <v>1</v>
      </c>
      <c r="X432" s="12">
        <v>0</v>
      </c>
      <c r="Y432" s="12">
        <v>0</v>
      </c>
      <c r="Z432" s="12">
        <v>0</v>
      </c>
      <c r="AA432" s="12">
        <v>0</v>
      </c>
      <c r="AB432" s="12">
        <v>0</v>
      </c>
      <c r="AC432" s="12">
        <v>0</v>
      </c>
      <c r="AD432" s="12">
        <v>1</v>
      </c>
      <c r="AE432" s="12">
        <v>0</v>
      </c>
      <c r="AF432" s="12">
        <v>0</v>
      </c>
      <c r="AG432" s="12">
        <v>0</v>
      </c>
      <c r="AH432" s="12">
        <v>0</v>
      </c>
      <c r="AI432" s="12">
        <v>0</v>
      </c>
      <c r="AJ432" s="12">
        <v>0</v>
      </c>
      <c r="AK432" s="12" t="s">
        <v>652</v>
      </c>
      <c r="AL432" s="12" t="s">
        <v>3448</v>
      </c>
      <c r="AM432" s="7" t="s">
        <v>608</v>
      </c>
      <c r="AN432" s="7" t="s">
        <v>651</v>
      </c>
      <c r="AO432" s="7">
        <v>2000</v>
      </c>
      <c r="AP432" s="12" t="s">
        <v>3458</v>
      </c>
      <c r="AQ432" s="12">
        <v>1031</v>
      </c>
      <c r="AR432" s="12">
        <v>1</v>
      </c>
      <c r="AS432" s="12" t="s">
        <v>555</v>
      </c>
      <c r="AT432" s="7" t="s">
        <v>212</v>
      </c>
      <c r="AU432" s="12">
        <v>0</v>
      </c>
      <c r="AV432" s="12">
        <v>1</v>
      </c>
      <c r="AW432" s="12">
        <v>0</v>
      </c>
      <c r="AX432" s="12">
        <v>0</v>
      </c>
      <c r="AY432" s="7">
        <v>1</v>
      </c>
      <c r="AZ432" s="12">
        <v>1</v>
      </c>
      <c r="BA432" s="12">
        <v>1</v>
      </c>
      <c r="BB432" s="12">
        <v>1</v>
      </c>
      <c r="BC432" s="12">
        <v>1</v>
      </c>
      <c r="BD432" s="12">
        <v>1</v>
      </c>
      <c r="BE432" s="12">
        <v>1</v>
      </c>
      <c r="BF432" s="7" t="s">
        <v>766</v>
      </c>
      <c r="BG432" s="7" t="s">
        <v>771</v>
      </c>
      <c r="BH432" s="7"/>
      <c r="BI432" s="12" t="s">
        <v>2807</v>
      </c>
      <c r="BJ432" s="12" t="s">
        <v>3460</v>
      </c>
      <c r="BK432" s="12" t="s">
        <v>3463</v>
      </c>
      <c r="BL432" s="12" t="s">
        <v>3466</v>
      </c>
      <c r="BM432" s="7" t="s">
        <v>3491</v>
      </c>
      <c r="BN432" s="7" t="s">
        <v>1174</v>
      </c>
      <c r="BO432" s="12"/>
      <c r="BP432" s="12" t="s">
        <v>3557</v>
      </c>
      <c r="BQ432" s="12" t="s">
        <v>1077</v>
      </c>
      <c r="BR432" s="12" t="s">
        <v>1077</v>
      </c>
      <c r="BS432" s="12">
        <v>0.28699999999999998</v>
      </c>
      <c r="BT432" s="12">
        <f>EXP(BS432)</f>
        <v>1.3324242134756759</v>
      </c>
      <c r="BU432" s="12"/>
      <c r="BV432" s="12" t="s">
        <v>3415</v>
      </c>
      <c r="BW432" s="12" t="s">
        <v>1077</v>
      </c>
      <c r="BX432" s="12" t="s">
        <v>1077</v>
      </c>
      <c r="BY432" s="12">
        <v>2.19</v>
      </c>
      <c r="BZ432" s="12"/>
      <c r="CA432" s="12" t="s">
        <v>1077</v>
      </c>
      <c r="CB432" s="12" t="s">
        <v>1077</v>
      </c>
      <c r="CC432" s="12" t="s">
        <v>1077</v>
      </c>
      <c r="CD432" s="12" t="s">
        <v>1077</v>
      </c>
      <c r="CE432" s="12">
        <v>0.1</v>
      </c>
      <c r="CF432" s="12">
        <f>Table2[[#This Row],[b_mag_LOR]]/Table2[[#This Row],[T_stat]]</f>
        <v>0.13105022831050228</v>
      </c>
      <c r="CG432" s="12" t="s">
        <v>3564</v>
      </c>
      <c r="CH432" s="12">
        <f>BT432/BY432</f>
        <v>0.60841288286560546</v>
      </c>
      <c r="CI432" s="12" t="s">
        <v>3553</v>
      </c>
      <c r="CJ432" s="12">
        <v>0.39</v>
      </c>
      <c r="CK432" s="12" t="s">
        <v>3825</v>
      </c>
      <c r="CL432" s="12" t="s">
        <v>1077</v>
      </c>
      <c r="CM432" s="12">
        <v>0</v>
      </c>
      <c r="CN432" s="12">
        <v>435.1</v>
      </c>
      <c r="CO432" s="12" t="s">
        <v>3419</v>
      </c>
      <c r="CP432" s="12"/>
      <c r="CQ432" s="12"/>
      <c r="CR432" s="12"/>
      <c r="CS432" s="12" t="s">
        <v>1077</v>
      </c>
      <c r="CT432" s="12" t="s">
        <v>718</v>
      </c>
      <c r="CU432" s="12" t="s">
        <v>718</v>
      </c>
      <c r="CV432" s="12" t="s">
        <v>1077</v>
      </c>
      <c r="CW432" s="12"/>
      <c r="CX432" s="57"/>
    </row>
    <row r="433" spans="1:102" ht="16.5" x14ac:dyDescent="0.35">
      <c r="A433" s="56">
        <v>131</v>
      </c>
      <c r="B433" s="12" t="s">
        <v>3287</v>
      </c>
      <c r="C433" s="12">
        <v>131.4</v>
      </c>
      <c r="D433" s="12" t="s">
        <v>3314</v>
      </c>
      <c r="E433" s="12" t="s">
        <v>3313</v>
      </c>
      <c r="F433" s="12" t="s">
        <v>3916</v>
      </c>
      <c r="G433" s="12" t="s">
        <v>212</v>
      </c>
      <c r="H433" s="12" t="s">
        <v>2804</v>
      </c>
      <c r="I433" s="12" t="s">
        <v>212</v>
      </c>
      <c r="J433" s="12" t="s">
        <v>1222</v>
      </c>
      <c r="K433" s="12" t="s">
        <v>564</v>
      </c>
      <c r="L433" s="12" t="s">
        <v>567</v>
      </c>
      <c r="M433" s="12" t="s">
        <v>3164</v>
      </c>
      <c r="N433" s="12"/>
      <c r="O433" s="12" t="s">
        <v>3400</v>
      </c>
      <c r="P433" s="12" t="s">
        <v>3402</v>
      </c>
      <c r="Q433" s="12">
        <v>0</v>
      </c>
      <c r="R433" s="12">
        <v>0</v>
      </c>
      <c r="S433" s="12">
        <v>1</v>
      </c>
      <c r="T433" s="12">
        <v>0</v>
      </c>
      <c r="U433" s="12">
        <v>0</v>
      </c>
      <c r="V433" s="12">
        <v>0</v>
      </c>
      <c r="W433" s="12">
        <v>1</v>
      </c>
      <c r="X433" s="12">
        <v>0</v>
      </c>
      <c r="Y433" s="12">
        <v>0</v>
      </c>
      <c r="Z433" s="12">
        <v>0</v>
      </c>
      <c r="AA433" s="12">
        <v>0</v>
      </c>
      <c r="AB433" s="12">
        <v>0</v>
      </c>
      <c r="AC433" s="12">
        <v>0</v>
      </c>
      <c r="AD433" s="12">
        <v>0</v>
      </c>
      <c r="AE433" s="12">
        <v>0</v>
      </c>
      <c r="AF433" s="12">
        <v>0</v>
      </c>
      <c r="AG433" s="12">
        <v>0</v>
      </c>
      <c r="AH433" s="12">
        <v>0</v>
      </c>
      <c r="AI433" s="12">
        <v>0</v>
      </c>
      <c r="AJ433" s="12">
        <v>1</v>
      </c>
      <c r="AK433" s="12">
        <v>0</v>
      </c>
      <c r="AL433" s="12" t="s">
        <v>3450</v>
      </c>
      <c r="AM433" s="12" t="s">
        <v>730</v>
      </c>
      <c r="AN433" s="12" t="s">
        <v>730</v>
      </c>
      <c r="AO433" s="12">
        <v>1991</v>
      </c>
      <c r="AP433" s="12" t="s">
        <v>3458</v>
      </c>
      <c r="AQ433" s="12">
        <v>15281</v>
      </c>
      <c r="AR433" s="12">
        <v>1</v>
      </c>
      <c r="AS433" s="12" t="s">
        <v>555</v>
      </c>
      <c r="AT433" s="12" t="s">
        <v>349</v>
      </c>
      <c r="AU433" s="12">
        <v>1</v>
      </c>
      <c r="AV433" s="12">
        <v>1</v>
      </c>
      <c r="AW433" s="12">
        <v>1</v>
      </c>
      <c r="AX433" s="12">
        <v>0</v>
      </c>
      <c r="AY433" s="12">
        <v>0</v>
      </c>
      <c r="AZ433" s="12">
        <v>0</v>
      </c>
      <c r="BA433" s="12">
        <v>1</v>
      </c>
      <c r="BB433" s="12">
        <v>1</v>
      </c>
      <c r="BC433" s="12">
        <v>1</v>
      </c>
      <c r="BD433" s="12">
        <v>1</v>
      </c>
      <c r="BE433" s="12">
        <v>1</v>
      </c>
      <c r="BF433" s="12" t="s">
        <v>766</v>
      </c>
      <c r="BG433" s="12" t="s">
        <v>3298</v>
      </c>
      <c r="BH433" s="12"/>
      <c r="BI433" s="12" t="s">
        <v>2807</v>
      </c>
      <c r="BJ433" s="12" t="s">
        <v>3460</v>
      </c>
      <c r="BK433" s="12" t="s">
        <v>1044</v>
      </c>
      <c r="BL433" s="12" t="s">
        <v>3480</v>
      </c>
      <c r="BM433" s="12" t="s">
        <v>3491</v>
      </c>
      <c r="BN433" s="12" t="s">
        <v>3316</v>
      </c>
      <c r="BO433" s="12"/>
      <c r="BP433" s="12" t="s">
        <v>3547</v>
      </c>
      <c r="BQ433" s="12">
        <v>0.76269999999999993</v>
      </c>
      <c r="BR433" s="12" t="s">
        <v>3528</v>
      </c>
      <c r="BS433" s="12">
        <v>2.8999999999999998E-3</v>
      </c>
      <c r="BT433" s="12">
        <f>EXP(Table2[[#This Row],[b_mag_LOR]])</f>
        <v>1.002904209067782</v>
      </c>
      <c r="BU433" s="12"/>
      <c r="BV433" s="12" t="s">
        <v>3415</v>
      </c>
      <c r="BW433" s="12"/>
      <c r="BX433" s="12"/>
      <c r="BY433" s="12">
        <v>2.19</v>
      </c>
      <c r="BZ433" s="12"/>
      <c r="CA433" s="12"/>
      <c r="CB433" s="12"/>
      <c r="CC433" s="12"/>
      <c r="CD433" s="12"/>
      <c r="CE433" s="12">
        <v>0.05</v>
      </c>
      <c r="CF433" s="12"/>
      <c r="CG433" s="12"/>
      <c r="CH433" s="12">
        <f>ABS(BQ433/BY433)</f>
        <v>0.34826484018264836</v>
      </c>
      <c r="CI433" s="12" t="s">
        <v>3553</v>
      </c>
      <c r="CJ433" s="12">
        <v>0.4279</v>
      </c>
      <c r="CK433" s="12" t="s">
        <v>3832</v>
      </c>
      <c r="CL433" s="12"/>
      <c r="CM433" s="12"/>
      <c r="CN433" s="12"/>
      <c r="CO433" s="12"/>
      <c r="CP433" s="12"/>
      <c r="CQ433" s="12"/>
      <c r="CR433" s="12"/>
      <c r="CS433" s="12"/>
      <c r="CT433" s="12">
        <f>0.247+0.649</f>
        <v>0.89600000000000002</v>
      </c>
      <c r="CU433" s="12">
        <v>263</v>
      </c>
      <c r="CV433" s="12">
        <f>BS433*CU433*(1-CT433)</f>
        <v>7.9320799999999983E-2</v>
      </c>
      <c r="CW433" s="12"/>
      <c r="CX433" s="57"/>
    </row>
    <row r="434" spans="1:102" x14ac:dyDescent="0.35">
      <c r="A434" s="56">
        <v>124</v>
      </c>
      <c r="B434" s="12" t="s">
        <v>3145</v>
      </c>
      <c r="C434" s="12">
        <v>124.9</v>
      </c>
      <c r="D434" s="12" t="s">
        <v>2866</v>
      </c>
      <c r="E434" s="12" t="s">
        <v>3357</v>
      </c>
      <c r="F434" s="12">
        <v>7</v>
      </c>
      <c r="G434" s="12" t="s">
        <v>349</v>
      </c>
      <c r="H434" s="12" t="s">
        <v>2805</v>
      </c>
      <c r="I434" s="12" t="s">
        <v>1285</v>
      </c>
      <c r="J434" s="12" t="s">
        <v>1222</v>
      </c>
      <c r="K434" s="12"/>
      <c r="L434" s="12" t="s">
        <v>567</v>
      </c>
      <c r="M434" s="12" t="s">
        <v>3164</v>
      </c>
      <c r="N434" s="12"/>
      <c r="O434" s="12" t="s">
        <v>3400</v>
      </c>
      <c r="P434" s="12" t="s">
        <v>3404</v>
      </c>
      <c r="Q434" s="12">
        <v>1</v>
      </c>
      <c r="R434" s="12">
        <v>0</v>
      </c>
      <c r="S434" s="12">
        <v>0</v>
      </c>
      <c r="T434" s="12">
        <v>0</v>
      </c>
      <c r="U434" s="12">
        <v>0</v>
      </c>
      <c r="V434" s="12">
        <v>0</v>
      </c>
      <c r="W434" s="12">
        <v>0</v>
      </c>
      <c r="X434" s="12">
        <v>0</v>
      </c>
      <c r="Y434" s="12">
        <v>0</v>
      </c>
      <c r="Z434" s="12">
        <v>0</v>
      </c>
      <c r="AA434" s="12">
        <v>0</v>
      </c>
      <c r="AB434" s="12">
        <v>0</v>
      </c>
      <c r="AC434" s="12">
        <v>0</v>
      </c>
      <c r="AD434" s="12">
        <v>0</v>
      </c>
      <c r="AE434" s="12">
        <v>0</v>
      </c>
      <c r="AF434" s="12">
        <v>0</v>
      </c>
      <c r="AG434" s="12">
        <v>0</v>
      </c>
      <c r="AH434" s="12">
        <v>0</v>
      </c>
      <c r="AI434" s="12">
        <v>0</v>
      </c>
      <c r="AJ434" s="12">
        <v>0</v>
      </c>
      <c r="AK434" s="12">
        <v>0</v>
      </c>
      <c r="AL434" s="12" t="s">
        <v>3451</v>
      </c>
      <c r="AM434" s="12" t="s">
        <v>3081</v>
      </c>
      <c r="AN434" s="12" t="s">
        <v>3086</v>
      </c>
      <c r="AO434" s="12">
        <v>2009</v>
      </c>
      <c r="AP434" s="12" t="s">
        <v>3458</v>
      </c>
      <c r="AQ434" s="12">
        <v>503</v>
      </c>
      <c r="AR434" s="12">
        <v>1</v>
      </c>
      <c r="AS434" s="12" t="s">
        <v>555</v>
      </c>
      <c r="AT434" s="12" t="s">
        <v>349</v>
      </c>
      <c r="AU434" s="12">
        <v>0</v>
      </c>
      <c r="AV434" s="12">
        <v>0</v>
      </c>
      <c r="AW434" s="12">
        <v>0</v>
      </c>
      <c r="AX434" s="12">
        <v>0</v>
      </c>
      <c r="AY434" s="7">
        <v>1</v>
      </c>
      <c r="AZ434" s="12">
        <v>1</v>
      </c>
      <c r="BA434" s="12">
        <v>1</v>
      </c>
      <c r="BB434" s="12">
        <v>1</v>
      </c>
      <c r="BC434" s="12">
        <v>0</v>
      </c>
      <c r="BD434" s="12">
        <v>1</v>
      </c>
      <c r="BE434" s="12">
        <v>0</v>
      </c>
      <c r="BF434" s="12" t="s">
        <v>3258</v>
      </c>
      <c r="BG434" s="12" t="s">
        <v>3030</v>
      </c>
      <c r="BH434" s="12"/>
      <c r="BI434" s="12" t="s">
        <v>3249</v>
      </c>
      <c r="BJ434" s="12" t="s">
        <v>3460</v>
      </c>
      <c r="BK434" s="12" t="s">
        <v>776</v>
      </c>
      <c r="BL434" s="12" t="s">
        <v>3471</v>
      </c>
      <c r="BM434" s="12" t="s">
        <v>3493</v>
      </c>
      <c r="BN434" s="7" t="s">
        <v>775</v>
      </c>
      <c r="BO434" s="12" t="s">
        <v>558</v>
      </c>
      <c r="BP434" s="12" t="s">
        <v>1160</v>
      </c>
      <c r="BQ434" s="12"/>
      <c r="BR434" s="12"/>
      <c r="BS434" s="12">
        <v>-5.601</v>
      </c>
      <c r="BT434" s="12">
        <f>EXP(BS434)</f>
        <v>3.6941677010821497E-3</v>
      </c>
      <c r="BU434" s="12"/>
      <c r="BV434" s="12" t="s">
        <v>3415</v>
      </c>
      <c r="BW434" s="12"/>
      <c r="BX434" s="12"/>
      <c r="BY434" s="12">
        <v>2.2000000000000002</v>
      </c>
      <c r="BZ434" s="12"/>
      <c r="CA434" s="12"/>
      <c r="CB434" s="12"/>
      <c r="CC434" s="12"/>
      <c r="CD434" s="12"/>
      <c r="CE434" s="12">
        <v>0.13400000000000001</v>
      </c>
      <c r="CF434" s="12">
        <v>3.7349999999999999</v>
      </c>
      <c r="CG434" s="12"/>
      <c r="CH434" s="12"/>
      <c r="CI434" s="12"/>
      <c r="CJ434" s="12" t="s">
        <v>718</v>
      </c>
      <c r="CK434" s="12">
        <v>0</v>
      </c>
      <c r="CL434" s="12"/>
      <c r="CM434" s="12"/>
      <c r="CN434" s="12"/>
      <c r="CO434" s="12"/>
      <c r="CP434" s="12"/>
      <c r="CQ434" s="12"/>
      <c r="CR434" s="12"/>
      <c r="CS434" s="12"/>
      <c r="CT434" s="12"/>
      <c r="CU434" s="12"/>
      <c r="CV434" s="12"/>
      <c r="CW434" s="12"/>
      <c r="CX434" s="57"/>
    </row>
    <row r="435" spans="1:102" x14ac:dyDescent="0.35">
      <c r="A435" s="56">
        <v>12</v>
      </c>
      <c r="B435" s="12" t="s">
        <v>3703</v>
      </c>
      <c r="C435" s="12">
        <v>12.2</v>
      </c>
      <c r="D435" s="12" t="s">
        <v>1477</v>
      </c>
      <c r="E435" s="12" t="s">
        <v>277</v>
      </c>
      <c r="F435" s="12" t="s">
        <v>3916</v>
      </c>
      <c r="G435" s="12" t="s">
        <v>212</v>
      </c>
      <c r="H435" s="12" t="s">
        <v>2804</v>
      </c>
      <c r="I435" s="12" t="s">
        <v>349</v>
      </c>
      <c r="J435" s="12" t="s">
        <v>1222</v>
      </c>
      <c r="K435" s="12" t="s">
        <v>564</v>
      </c>
      <c r="L435" s="12" t="s">
        <v>1118</v>
      </c>
      <c r="M435" s="12" t="s">
        <v>3164</v>
      </c>
      <c r="N435" s="12"/>
      <c r="O435" s="12" t="s">
        <v>3400</v>
      </c>
      <c r="P435" s="12" t="s">
        <v>3402</v>
      </c>
      <c r="Q435" s="12">
        <v>0</v>
      </c>
      <c r="R435" s="12">
        <v>0</v>
      </c>
      <c r="S435" s="12">
        <v>0</v>
      </c>
      <c r="T435" s="12">
        <v>0</v>
      </c>
      <c r="U435" s="12">
        <v>1</v>
      </c>
      <c r="V435" s="12">
        <v>0</v>
      </c>
      <c r="W435" s="12">
        <v>0</v>
      </c>
      <c r="X435" s="12">
        <v>0</v>
      </c>
      <c r="Y435" s="12">
        <v>0</v>
      </c>
      <c r="Z435" s="12">
        <v>0</v>
      </c>
      <c r="AA435" s="12">
        <v>1</v>
      </c>
      <c r="AB435" s="12">
        <v>0</v>
      </c>
      <c r="AC435" s="12">
        <v>0</v>
      </c>
      <c r="AD435" s="12">
        <v>0</v>
      </c>
      <c r="AE435" s="12">
        <v>0</v>
      </c>
      <c r="AF435" s="12">
        <v>0</v>
      </c>
      <c r="AG435" s="12">
        <v>0</v>
      </c>
      <c r="AH435" s="12">
        <v>0</v>
      </c>
      <c r="AI435" s="12">
        <v>0</v>
      </c>
      <c r="AJ435" s="12">
        <v>0</v>
      </c>
      <c r="AK435" s="12">
        <v>0</v>
      </c>
      <c r="AL435" s="12" t="s">
        <v>3367</v>
      </c>
      <c r="AM435" s="7" t="s">
        <v>608</v>
      </c>
      <c r="AN435" s="7" t="s">
        <v>615</v>
      </c>
      <c r="AO435" s="7">
        <v>2000</v>
      </c>
      <c r="AP435" s="12" t="s">
        <v>3458</v>
      </c>
      <c r="AQ435" s="12">
        <v>4352</v>
      </c>
      <c r="AR435" s="12">
        <v>1</v>
      </c>
      <c r="AS435" s="12" t="s">
        <v>555</v>
      </c>
      <c r="AT435" s="7" t="s">
        <v>349</v>
      </c>
      <c r="AU435" s="12">
        <v>0</v>
      </c>
      <c r="AV435" s="12">
        <v>1</v>
      </c>
      <c r="AW435" s="12">
        <v>0</v>
      </c>
      <c r="AX435" s="12">
        <v>0</v>
      </c>
      <c r="AY435" s="7">
        <v>0</v>
      </c>
      <c r="AZ435" s="12">
        <v>0</v>
      </c>
      <c r="BA435" s="12">
        <v>1</v>
      </c>
      <c r="BB435" s="12">
        <v>1</v>
      </c>
      <c r="BC435" s="12">
        <v>0</v>
      </c>
      <c r="BD435" s="12">
        <v>1</v>
      </c>
      <c r="BE435" s="12">
        <v>1</v>
      </c>
      <c r="BF435" s="7" t="s">
        <v>3259</v>
      </c>
      <c r="BG435" s="7" t="s">
        <v>795</v>
      </c>
      <c r="BH435" s="7">
        <v>1</v>
      </c>
      <c r="BI435" s="7" t="s">
        <v>3253</v>
      </c>
      <c r="BJ435" s="12" t="s">
        <v>3459</v>
      </c>
      <c r="BK435" s="12" t="s">
        <v>3463</v>
      </c>
      <c r="BL435" s="12" t="s">
        <v>3470</v>
      </c>
      <c r="BM435" s="7" t="s">
        <v>3485</v>
      </c>
      <c r="BN435" s="7" t="s">
        <v>1172</v>
      </c>
      <c r="BO435" s="12" t="s">
        <v>1170</v>
      </c>
      <c r="BP435" s="12" t="s">
        <v>1160</v>
      </c>
      <c r="BQ435" s="12" t="s">
        <v>1077</v>
      </c>
      <c r="BR435" s="12" t="s">
        <v>1077</v>
      </c>
      <c r="BS435" s="12">
        <v>0.62</v>
      </c>
      <c r="BT435" s="12">
        <f>EXP(BS435)</f>
        <v>1.8589280418463421</v>
      </c>
      <c r="BU435" s="12"/>
      <c r="BV435" s="12" t="s">
        <v>3415</v>
      </c>
      <c r="BW435" s="12" t="s">
        <v>1077</v>
      </c>
      <c r="BX435" s="12" t="s">
        <v>1077</v>
      </c>
      <c r="BY435" s="12">
        <v>2.222</v>
      </c>
      <c r="BZ435" s="12"/>
      <c r="CA435" s="12" t="s">
        <v>1077</v>
      </c>
      <c r="CB435" s="12" t="s">
        <v>1077</v>
      </c>
      <c r="CC435" s="12" t="s">
        <v>1077</v>
      </c>
      <c r="CD435" s="12" t="s">
        <v>1077</v>
      </c>
      <c r="CE435" s="12" t="s">
        <v>1077</v>
      </c>
      <c r="CF435" s="12"/>
      <c r="CG435" s="12"/>
      <c r="CH435" s="12"/>
      <c r="CI435" s="12"/>
      <c r="CJ435" s="12" t="s">
        <v>718</v>
      </c>
      <c r="CK435" s="12" t="s">
        <v>1077</v>
      </c>
      <c r="CL435" s="12" t="s">
        <v>1077</v>
      </c>
      <c r="CM435" s="12" t="s">
        <v>1077</v>
      </c>
      <c r="CN435" s="12" t="s">
        <v>1077</v>
      </c>
      <c r="CO435" s="12" t="s">
        <v>1077</v>
      </c>
      <c r="CP435" s="12"/>
      <c r="CQ435" s="12"/>
      <c r="CR435" s="12"/>
      <c r="CS435" s="12" t="s">
        <v>1077</v>
      </c>
      <c r="CT435" s="12" t="s">
        <v>718</v>
      </c>
      <c r="CU435" s="12" t="s">
        <v>718</v>
      </c>
      <c r="CV435" s="12" t="s">
        <v>1077</v>
      </c>
      <c r="CW435" s="12"/>
      <c r="CX435" s="57"/>
    </row>
    <row r="436" spans="1:102" ht="16.5" x14ac:dyDescent="0.35">
      <c r="A436" s="56">
        <v>3</v>
      </c>
      <c r="B436" s="12" t="s">
        <v>3695</v>
      </c>
      <c r="C436" s="12">
        <v>3.1</v>
      </c>
      <c r="D436" s="12" t="s">
        <v>1374</v>
      </c>
      <c r="E436" s="12" t="s">
        <v>1128</v>
      </c>
      <c r="F436" s="12">
        <v>7</v>
      </c>
      <c r="G436" s="12" t="s">
        <v>212</v>
      </c>
      <c r="H436" s="12" t="s">
        <v>2804</v>
      </c>
      <c r="I436" s="12" t="s">
        <v>212</v>
      </c>
      <c r="J436" s="12" t="s">
        <v>1222</v>
      </c>
      <c r="K436" s="12" t="s">
        <v>564</v>
      </c>
      <c r="L436" s="12" t="s">
        <v>173</v>
      </c>
      <c r="M436" s="12" t="s">
        <v>3164</v>
      </c>
      <c r="N436" s="12"/>
      <c r="O436" s="12" t="s">
        <v>3400</v>
      </c>
      <c r="P436" s="12" t="s">
        <v>3402</v>
      </c>
      <c r="Q436" s="12">
        <v>1</v>
      </c>
      <c r="R436" s="12">
        <v>0</v>
      </c>
      <c r="S436" s="12">
        <v>0</v>
      </c>
      <c r="T436" s="12">
        <v>0</v>
      </c>
      <c r="U436" s="12">
        <v>0</v>
      </c>
      <c r="V436" s="12">
        <v>0</v>
      </c>
      <c r="W436" s="12">
        <v>0</v>
      </c>
      <c r="X436" s="12">
        <v>0</v>
      </c>
      <c r="Y436" s="12">
        <v>0</v>
      </c>
      <c r="Z436" s="12">
        <v>0</v>
      </c>
      <c r="AA436" s="12">
        <v>0</v>
      </c>
      <c r="AB436" s="12">
        <v>0</v>
      </c>
      <c r="AC436" s="12">
        <v>0</v>
      </c>
      <c r="AD436" s="12">
        <v>0</v>
      </c>
      <c r="AE436" s="12">
        <v>0</v>
      </c>
      <c r="AF436" s="12">
        <v>0</v>
      </c>
      <c r="AG436" s="12">
        <v>0</v>
      </c>
      <c r="AH436" s="12">
        <v>0</v>
      </c>
      <c r="AI436" s="12">
        <v>0</v>
      </c>
      <c r="AJ436" s="12">
        <v>1</v>
      </c>
      <c r="AK436" s="12">
        <v>0</v>
      </c>
      <c r="AL436" s="12" t="s">
        <v>607</v>
      </c>
      <c r="AM436" s="7" t="s">
        <v>608</v>
      </c>
      <c r="AN436" s="7" t="s">
        <v>617</v>
      </c>
      <c r="AO436" s="7">
        <v>1994</v>
      </c>
      <c r="AP436" s="12" t="s">
        <v>3458</v>
      </c>
      <c r="AQ436" s="12">
        <v>1960</v>
      </c>
      <c r="AR436" s="12">
        <v>1</v>
      </c>
      <c r="AS436" s="12" t="s">
        <v>555</v>
      </c>
      <c r="AT436" s="7" t="s">
        <v>349</v>
      </c>
      <c r="AU436" s="12">
        <v>0</v>
      </c>
      <c r="AV436" s="12">
        <v>1</v>
      </c>
      <c r="AW436" s="12">
        <v>1</v>
      </c>
      <c r="AX436" s="12">
        <v>0</v>
      </c>
      <c r="AY436" s="7">
        <v>0</v>
      </c>
      <c r="AZ436" s="12">
        <v>0</v>
      </c>
      <c r="BA436" s="12">
        <v>1</v>
      </c>
      <c r="BB436" s="12">
        <v>1</v>
      </c>
      <c r="BC436" s="12">
        <v>0</v>
      </c>
      <c r="BD436" s="12">
        <v>1</v>
      </c>
      <c r="BE436" s="12">
        <v>0</v>
      </c>
      <c r="BF436" s="7" t="s">
        <v>766</v>
      </c>
      <c r="BG436" s="7" t="s">
        <v>774</v>
      </c>
      <c r="BH436" s="7"/>
      <c r="BI436" s="7" t="s">
        <v>2808</v>
      </c>
      <c r="BJ436" s="12" t="s">
        <v>3459</v>
      </c>
      <c r="BK436" s="12" t="s">
        <v>1044</v>
      </c>
      <c r="BL436" s="12" t="s">
        <v>3480</v>
      </c>
      <c r="BM436" s="7" t="s">
        <v>3484</v>
      </c>
      <c r="BN436" s="7" t="s">
        <v>775</v>
      </c>
      <c r="BO436" s="12"/>
      <c r="BP436" s="12" t="s">
        <v>4033</v>
      </c>
      <c r="BQ436" s="12">
        <v>0.26800000000000002</v>
      </c>
      <c r="BR436" s="12" t="s">
        <v>1252</v>
      </c>
      <c r="BS436" s="12">
        <v>2.58E-2</v>
      </c>
      <c r="BT436" s="12">
        <f>EXP(BS436)</f>
        <v>1.026135700809198</v>
      </c>
      <c r="BU436" s="12"/>
      <c r="BV436" s="12" t="s">
        <v>3415</v>
      </c>
      <c r="BW436" s="12" t="s">
        <v>1077</v>
      </c>
      <c r="BX436" s="12" t="s">
        <v>1077</v>
      </c>
      <c r="BY436" s="12">
        <f>BS436/CF436</f>
        <v>2.2241379310344831</v>
      </c>
      <c r="BZ436" s="12" t="s">
        <v>4041</v>
      </c>
      <c r="CA436" s="12" t="s">
        <v>1077</v>
      </c>
      <c r="CB436" s="12" t="s">
        <v>1077</v>
      </c>
      <c r="CC436" s="12" t="s">
        <v>1077</v>
      </c>
      <c r="CD436" s="12" t="s">
        <v>1077</v>
      </c>
      <c r="CE436" s="12">
        <v>2.6499999999999999E-2</v>
      </c>
      <c r="CF436" s="12">
        <v>1.1599999999999999E-2</v>
      </c>
      <c r="CG436" s="12" t="s">
        <v>1252</v>
      </c>
      <c r="CH436" s="12">
        <f>BQ436/BY436</f>
        <v>0.12049612403100773</v>
      </c>
      <c r="CI436" s="12" t="s">
        <v>3553</v>
      </c>
      <c r="CJ436" s="12">
        <v>0.30480000000000002</v>
      </c>
      <c r="CK436" s="12" t="s">
        <v>3826</v>
      </c>
      <c r="CL436" s="12">
        <v>168.357</v>
      </c>
      <c r="CM436" s="12">
        <v>0</v>
      </c>
      <c r="CN436" s="12">
        <v>109.071</v>
      </c>
      <c r="CO436" s="12" t="s">
        <v>3419</v>
      </c>
      <c r="CP436" s="12"/>
      <c r="CQ436" s="12"/>
      <c r="CR436" s="12"/>
      <c r="CS436" s="12" t="s">
        <v>1077</v>
      </c>
      <c r="CT436" s="12" t="s">
        <v>1077</v>
      </c>
      <c r="CU436" s="12" t="s">
        <v>1077</v>
      </c>
      <c r="CV436" s="12" t="s">
        <v>1077</v>
      </c>
      <c r="CW436" s="12"/>
      <c r="CX436" s="57"/>
    </row>
    <row r="437" spans="1:102" ht="16.5" x14ac:dyDescent="0.35">
      <c r="A437" s="56">
        <v>65</v>
      </c>
      <c r="B437" s="12" t="s">
        <v>3754</v>
      </c>
      <c r="C437" s="12">
        <v>65.3</v>
      </c>
      <c r="D437" s="12" t="s">
        <v>2238</v>
      </c>
      <c r="E437" s="12" t="s">
        <v>432</v>
      </c>
      <c r="F437" s="12">
        <v>3</v>
      </c>
      <c r="G437" s="12" t="s">
        <v>212</v>
      </c>
      <c r="H437" s="12" t="s">
        <v>2804</v>
      </c>
      <c r="I437" s="12" t="s">
        <v>212</v>
      </c>
      <c r="J437" s="12" t="s">
        <v>556</v>
      </c>
      <c r="K437" s="12" t="s">
        <v>562</v>
      </c>
      <c r="L437" s="12" t="s">
        <v>558</v>
      </c>
      <c r="M437" s="12" t="s">
        <v>3237</v>
      </c>
      <c r="N437" s="12" t="s">
        <v>3435</v>
      </c>
      <c r="O437" s="12" t="s">
        <v>3400</v>
      </c>
      <c r="P437" s="12" t="s">
        <v>3401</v>
      </c>
      <c r="Q437" s="12">
        <v>0</v>
      </c>
      <c r="R437" s="12">
        <v>0</v>
      </c>
      <c r="S437" s="12">
        <v>0</v>
      </c>
      <c r="T437" s="12">
        <v>0</v>
      </c>
      <c r="U437" s="12">
        <v>0</v>
      </c>
      <c r="V437" s="12">
        <v>0</v>
      </c>
      <c r="W437" s="12">
        <v>1</v>
      </c>
      <c r="X437" s="12">
        <v>0</v>
      </c>
      <c r="Y437" s="12">
        <v>0</v>
      </c>
      <c r="Z437" s="12">
        <v>0</v>
      </c>
      <c r="AA437" s="12">
        <v>0</v>
      </c>
      <c r="AB437" s="12">
        <v>0</v>
      </c>
      <c r="AC437" s="12">
        <v>1</v>
      </c>
      <c r="AD437" s="12">
        <v>0</v>
      </c>
      <c r="AE437" s="12">
        <v>0</v>
      </c>
      <c r="AF437" s="12">
        <v>0</v>
      </c>
      <c r="AG437" s="12">
        <v>0</v>
      </c>
      <c r="AH437" s="12">
        <v>0</v>
      </c>
      <c r="AI437" s="12">
        <v>0</v>
      </c>
      <c r="AJ437" s="12">
        <v>0</v>
      </c>
      <c r="AK437" s="12">
        <v>0</v>
      </c>
      <c r="AL437" s="12" t="s">
        <v>607</v>
      </c>
      <c r="AM437" s="7" t="s">
        <v>668</v>
      </c>
      <c r="AN437" s="7" t="s">
        <v>628</v>
      </c>
      <c r="AO437" s="7">
        <v>2010</v>
      </c>
      <c r="AP437" s="12" t="s">
        <v>3235</v>
      </c>
      <c r="AQ437" s="12">
        <v>473</v>
      </c>
      <c r="AR437" s="12">
        <v>1</v>
      </c>
      <c r="AS437" s="12" t="s">
        <v>555</v>
      </c>
      <c r="AT437" s="7" t="s">
        <v>212</v>
      </c>
      <c r="AU437" s="12">
        <v>1</v>
      </c>
      <c r="AV437" s="12">
        <v>0</v>
      </c>
      <c r="AW437" s="12">
        <v>0</v>
      </c>
      <c r="AX437" s="12">
        <v>0</v>
      </c>
      <c r="AY437" s="7">
        <v>1</v>
      </c>
      <c r="AZ437" s="12">
        <v>0</v>
      </c>
      <c r="BA437" s="12">
        <v>0</v>
      </c>
      <c r="BB437" s="12">
        <v>0</v>
      </c>
      <c r="BC437" s="12">
        <v>1</v>
      </c>
      <c r="BD437" s="12">
        <v>0</v>
      </c>
      <c r="BE437" s="12">
        <v>0</v>
      </c>
      <c r="BF437" s="7" t="s">
        <v>766</v>
      </c>
      <c r="BG437" s="7" t="s">
        <v>936</v>
      </c>
      <c r="BH437" s="7"/>
      <c r="BI437" s="7" t="s">
        <v>2806</v>
      </c>
      <c r="BJ437" s="12" t="s">
        <v>718</v>
      </c>
      <c r="BK437" s="12" t="s">
        <v>3463</v>
      </c>
      <c r="BL437" s="12" t="s">
        <v>3481</v>
      </c>
      <c r="BM437" s="7" t="s">
        <v>787</v>
      </c>
      <c r="BN437" s="7"/>
      <c r="BO437" s="12"/>
      <c r="BP437" s="12" t="s">
        <v>3542</v>
      </c>
      <c r="BQ437" s="12">
        <v>4.2419999999999999E-2</v>
      </c>
      <c r="BR437" s="12" t="s">
        <v>3513</v>
      </c>
      <c r="BS437" s="12">
        <v>1.5149999999999999</v>
      </c>
      <c r="BT437" s="12"/>
      <c r="BU437" s="12"/>
      <c r="BV437" s="12" t="s">
        <v>1077</v>
      </c>
      <c r="BW437" s="12" t="s">
        <v>1077</v>
      </c>
      <c r="BX437" s="12" t="s">
        <v>1077</v>
      </c>
      <c r="BY437" s="12">
        <v>2.25</v>
      </c>
      <c r="BZ437" s="12"/>
      <c r="CA437" s="12" t="s">
        <v>1077</v>
      </c>
      <c r="CB437" s="12" t="s">
        <v>1077</v>
      </c>
      <c r="CC437" s="12" t="s">
        <v>1077</v>
      </c>
      <c r="CD437" s="12" t="s">
        <v>1077</v>
      </c>
      <c r="CE437" s="12">
        <v>0.05</v>
      </c>
      <c r="CF437" s="12"/>
      <c r="CG437" s="12"/>
      <c r="CH437" s="12">
        <f>BQ437/BY437</f>
        <v>1.8853333333333333E-2</v>
      </c>
      <c r="CI437" s="12" t="s">
        <v>3553</v>
      </c>
      <c r="CJ437" s="12">
        <v>0.379</v>
      </c>
      <c r="CK437" s="12" t="s">
        <v>3824</v>
      </c>
      <c r="CL437" s="12" t="s">
        <v>1077</v>
      </c>
      <c r="CM437" s="12" t="s">
        <v>1077</v>
      </c>
      <c r="CN437" s="12">
        <v>2.63</v>
      </c>
      <c r="CO437" s="12" t="s">
        <v>1043</v>
      </c>
      <c r="CP437" s="12">
        <v>1</v>
      </c>
      <c r="CQ437" s="12">
        <v>18</v>
      </c>
      <c r="CR437" s="12">
        <v>1</v>
      </c>
      <c r="CS437" s="12">
        <v>454</v>
      </c>
      <c r="CT437" s="12">
        <v>9.3689999999999998</v>
      </c>
      <c r="CU437" s="12">
        <v>2.8000000000000001E-2</v>
      </c>
      <c r="CV437" s="12">
        <f>BS437*(CU437)</f>
        <v>4.2419999999999999E-2</v>
      </c>
      <c r="CW437" s="12"/>
      <c r="CX437" s="57"/>
    </row>
    <row r="438" spans="1:102" ht="16.5" x14ac:dyDescent="0.35">
      <c r="A438" s="56">
        <v>141</v>
      </c>
      <c r="B438" s="12" t="s">
        <v>3156</v>
      </c>
      <c r="C438" s="12">
        <v>141.1</v>
      </c>
      <c r="D438" s="12" t="s">
        <v>3322</v>
      </c>
      <c r="E438" s="12" t="s">
        <v>3019</v>
      </c>
      <c r="F438" s="12">
        <v>7</v>
      </c>
      <c r="G438" s="12" t="s">
        <v>212</v>
      </c>
      <c r="H438" s="12" t="s">
        <v>2804</v>
      </c>
      <c r="I438" s="12" t="s">
        <v>349</v>
      </c>
      <c r="J438" s="12" t="s">
        <v>1222</v>
      </c>
      <c r="K438" s="12"/>
      <c r="L438" s="12" t="s">
        <v>567</v>
      </c>
      <c r="M438" s="12" t="s">
        <v>3164</v>
      </c>
      <c r="N438" s="12"/>
      <c r="O438" s="12" t="s">
        <v>3400</v>
      </c>
      <c r="P438" s="12" t="s">
        <v>3404</v>
      </c>
      <c r="Q438" s="12">
        <v>1</v>
      </c>
      <c r="R438" s="12">
        <v>0</v>
      </c>
      <c r="S438" s="12">
        <v>0</v>
      </c>
      <c r="T438" s="12">
        <v>0</v>
      </c>
      <c r="U438" s="12">
        <v>0</v>
      </c>
      <c r="V438" s="12">
        <v>0</v>
      </c>
      <c r="W438" s="12">
        <v>0</v>
      </c>
      <c r="X438" s="12">
        <v>0</v>
      </c>
      <c r="Y438" s="12">
        <v>0</v>
      </c>
      <c r="Z438" s="12">
        <v>0</v>
      </c>
      <c r="AA438" s="12">
        <v>0</v>
      </c>
      <c r="AB438" s="12">
        <v>0</v>
      </c>
      <c r="AC438" s="12">
        <v>0</v>
      </c>
      <c r="AD438" s="12">
        <v>0</v>
      </c>
      <c r="AE438" s="12">
        <v>0</v>
      </c>
      <c r="AF438" s="12">
        <v>0</v>
      </c>
      <c r="AG438" s="12">
        <v>0</v>
      </c>
      <c r="AH438" s="12">
        <v>0</v>
      </c>
      <c r="AI438" s="12">
        <v>0</v>
      </c>
      <c r="AJ438" s="12">
        <v>1</v>
      </c>
      <c r="AK438" s="12">
        <v>0</v>
      </c>
      <c r="AL438" s="12" t="s">
        <v>3448</v>
      </c>
      <c r="AM438" s="12" t="s">
        <v>3081</v>
      </c>
      <c r="AN438" s="12" t="s">
        <v>3102</v>
      </c>
      <c r="AO438" s="12">
        <v>2014</v>
      </c>
      <c r="AP438" s="12" t="s">
        <v>3235</v>
      </c>
      <c r="AQ438" s="12">
        <v>816</v>
      </c>
      <c r="AR438" s="12">
        <v>1</v>
      </c>
      <c r="AS438" s="12" t="s">
        <v>555</v>
      </c>
      <c r="AT438" s="12" t="s">
        <v>349</v>
      </c>
      <c r="AU438" s="12">
        <v>0</v>
      </c>
      <c r="AV438" s="12">
        <v>1</v>
      </c>
      <c r="AW438" s="12">
        <v>0</v>
      </c>
      <c r="AX438" s="12">
        <v>0</v>
      </c>
      <c r="AY438" s="7">
        <v>0</v>
      </c>
      <c r="AZ438" s="12">
        <v>0</v>
      </c>
      <c r="BA438" s="12">
        <v>1</v>
      </c>
      <c r="BB438" s="12">
        <v>1</v>
      </c>
      <c r="BC438" s="12">
        <v>0</v>
      </c>
      <c r="BD438" s="12">
        <v>0</v>
      </c>
      <c r="BE438" s="12">
        <v>1</v>
      </c>
      <c r="BF438" s="12" t="s">
        <v>3259</v>
      </c>
      <c r="BG438" s="12" t="s">
        <v>3067</v>
      </c>
      <c r="BH438" s="12">
        <v>1</v>
      </c>
      <c r="BI438" s="12" t="s">
        <v>3253</v>
      </c>
      <c r="BJ438" s="12" t="s">
        <v>3460</v>
      </c>
      <c r="BK438" s="12" t="s">
        <v>1044</v>
      </c>
      <c r="BL438" s="12" t="s">
        <v>3471</v>
      </c>
      <c r="BM438" s="12" t="s">
        <v>3273</v>
      </c>
      <c r="BN438" s="7" t="s">
        <v>775</v>
      </c>
      <c r="BO438" s="12"/>
      <c r="BP438" s="12" t="s">
        <v>3567</v>
      </c>
      <c r="BQ438" s="12"/>
      <c r="BR438" s="12"/>
      <c r="BS438" s="12">
        <v>1.05</v>
      </c>
      <c r="BT438" s="12">
        <f>EXP(BS438)</f>
        <v>2.8576511180631639</v>
      </c>
      <c r="BU438" s="12"/>
      <c r="BV438" s="12" t="s">
        <v>3415</v>
      </c>
      <c r="BW438" s="12"/>
      <c r="BX438" s="12"/>
      <c r="BY438" s="12">
        <f>BS438/CF438</f>
        <v>2.2678185745140387</v>
      </c>
      <c r="BZ438" s="12" t="s">
        <v>4041</v>
      </c>
      <c r="CA438" s="12"/>
      <c r="CB438" s="12"/>
      <c r="CC438" s="12"/>
      <c r="CD438" s="12"/>
      <c r="CE438" s="12">
        <v>0.01</v>
      </c>
      <c r="CF438" s="12">
        <v>0.46300000000000002</v>
      </c>
      <c r="CG438" s="12"/>
      <c r="CH438" s="12"/>
      <c r="CI438" s="12"/>
      <c r="CJ438" s="12">
        <v>0.36809999999999998</v>
      </c>
      <c r="CK438" s="12" t="s">
        <v>3827</v>
      </c>
      <c r="CL438" s="12"/>
      <c r="CM438" s="12"/>
      <c r="CN438" s="12"/>
      <c r="CO438" s="12"/>
      <c r="CP438" s="12">
        <v>1</v>
      </c>
      <c r="CQ438" s="12">
        <v>19</v>
      </c>
      <c r="CR438" s="12">
        <v>1</v>
      </c>
      <c r="CS438" s="12">
        <f>AQ438-(CP438*CQ438)-CR438</f>
        <v>796</v>
      </c>
      <c r="CT438" s="12"/>
      <c r="CU438" s="12"/>
      <c r="CV438" s="12"/>
      <c r="CW438" s="12"/>
      <c r="CX438" s="57"/>
    </row>
    <row r="439" spans="1:102" ht="16.5" x14ac:dyDescent="0.35">
      <c r="A439" s="56">
        <v>70</v>
      </c>
      <c r="B439" s="12" t="s">
        <v>3759</v>
      </c>
      <c r="C439" s="12">
        <v>70.13</v>
      </c>
      <c r="D439" s="12" t="s">
        <v>2347</v>
      </c>
      <c r="E439" s="12" t="s">
        <v>457</v>
      </c>
      <c r="F439" s="12">
        <v>3</v>
      </c>
      <c r="G439" s="12" t="s">
        <v>212</v>
      </c>
      <c r="H439" s="12" t="s">
        <v>2804</v>
      </c>
      <c r="I439" s="12" t="s">
        <v>212</v>
      </c>
      <c r="J439" s="12" t="s">
        <v>556</v>
      </c>
      <c r="K439" s="12" t="s">
        <v>569</v>
      </c>
      <c r="L439" s="12" t="s">
        <v>558</v>
      </c>
      <c r="M439" s="12" t="s">
        <v>3237</v>
      </c>
      <c r="N439" s="12" t="s">
        <v>3435</v>
      </c>
      <c r="O439" s="12" t="s">
        <v>3400</v>
      </c>
      <c r="P439" s="12" t="s">
        <v>3401</v>
      </c>
      <c r="Q439" s="12">
        <v>0</v>
      </c>
      <c r="R439" s="12">
        <v>1</v>
      </c>
      <c r="S439" s="12">
        <v>0</v>
      </c>
      <c r="T439" s="12">
        <v>0</v>
      </c>
      <c r="U439" s="12">
        <v>0</v>
      </c>
      <c r="V439" s="12">
        <v>0</v>
      </c>
      <c r="W439" s="12">
        <v>0</v>
      </c>
      <c r="X439" s="12">
        <v>0</v>
      </c>
      <c r="Y439" s="12">
        <v>0</v>
      </c>
      <c r="Z439" s="12">
        <v>0</v>
      </c>
      <c r="AA439" s="12">
        <v>0</v>
      </c>
      <c r="AB439" s="12">
        <v>0</v>
      </c>
      <c r="AC439" s="12">
        <v>0</v>
      </c>
      <c r="AD439" s="12">
        <v>0</v>
      </c>
      <c r="AE439" s="12">
        <v>0</v>
      </c>
      <c r="AF439" s="12">
        <v>0</v>
      </c>
      <c r="AG439" s="12">
        <v>0</v>
      </c>
      <c r="AH439" s="12">
        <v>0</v>
      </c>
      <c r="AI439" s="12">
        <v>0</v>
      </c>
      <c r="AJ439" s="12">
        <v>1</v>
      </c>
      <c r="AK439" s="12">
        <v>0</v>
      </c>
      <c r="AL439" s="12" t="s">
        <v>678</v>
      </c>
      <c r="AM439" s="7" t="s">
        <v>608</v>
      </c>
      <c r="AN439" s="7" t="s">
        <v>614</v>
      </c>
      <c r="AO439" s="7">
        <v>2009</v>
      </c>
      <c r="AP439" s="12" t="s">
        <v>3458</v>
      </c>
      <c r="AQ439" s="12">
        <v>1449</v>
      </c>
      <c r="AR439" s="12">
        <v>1</v>
      </c>
      <c r="AS439" s="12" t="s">
        <v>555</v>
      </c>
      <c r="AT439" s="7" t="s">
        <v>212</v>
      </c>
      <c r="AU439" s="12">
        <v>1</v>
      </c>
      <c r="AV439" s="12">
        <v>1</v>
      </c>
      <c r="AW439" s="12">
        <v>1</v>
      </c>
      <c r="AX439" s="12">
        <v>0</v>
      </c>
      <c r="AY439" s="7">
        <v>1</v>
      </c>
      <c r="AZ439" s="12">
        <v>0</v>
      </c>
      <c r="BA439" s="12">
        <v>0</v>
      </c>
      <c r="BB439" s="12">
        <v>0</v>
      </c>
      <c r="BC439" s="12">
        <v>1</v>
      </c>
      <c r="BD439" s="12">
        <v>0</v>
      </c>
      <c r="BE439" s="12">
        <v>0</v>
      </c>
      <c r="BF439" s="7" t="s">
        <v>766</v>
      </c>
      <c r="BG439" s="7" t="s">
        <v>781</v>
      </c>
      <c r="BH439" s="7"/>
      <c r="BI439" s="7" t="s">
        <v>2807</v>
      </c>
      <c r="BJ439" s="12" t="s">
        <v>800</v>
      </c>
      <c r="BK439" s="12" t="s">
        <v>3463</v>
      </c>
      <c r="BL439" s="12" t="s">
        <v>3470</v>
      </c>
      <c r="BM439" s="7" t="s">
        <v>787</v>
      </c>
      <c r="BN439" s="7"/>
      <c r="BO439" s="12"/>
      <c r="BP439" s="12" t="s">
        <v>3548</v>
      </c>
      <c r="BQ439" s="12">
        <v>9.2200000000000004E-2</v>
      </c>
      <c r="BR439" s="12" t="s">
        <v>3429</v>
      </c>
      <c r="BS439" s="12">
        <v>9.2200000000000004E-2</v>
      </c>
      <c r="BT439" s="12"/>
      <c r="BU439" s="12"/>
      <c r="BV439" s="12" t="s">
        <v>1077</v>
      </c>
      <c r="BW439" s="12" t="s">
        <v>1077</v>
      </c>
      <c r="BX439" s="12" t="s">
        <v>1077</v>
      </c>
      <c r="BY439" s="12">
        <v>2.27</v>
      </c>
      <c r="BZ439" s="12"/>
      <c r="CA439" s="12" t="s">
        <v>1077</v>
      </c>
      <c r="CB439" s="12" t="s">
        <v>1077</v>
      </c>
      <c r="CC439" s="12" t="s">
        <v>1077</v>
      </c>
      <c r="CD439" s="12" t="s">
        <v>1077</v>
      </c>
      <c r="CE439" s="12">
        <v>0.1</v>
      </c>
      <c r="CF439" s="12"/>
      <c r="CG439" s="12"/>
      <c r="CH439" s="12">
        <f>BQ439/BY439</f>
        <v>4.0616740088105729E-2</v>
      </c>
      <c r="CI439" s="12" t="s">
        <v>3553</v>
      </c>
      <c r="CJ439" s="12">
        <v>0.79800000000000004</v>
      </c>
      <c r="CK439" s="12" t="s">
        <v>3828</v>
      </c>
      <c r="CL439" s="12" t="s">
        <v>1077</v>
      </c>
      <c r="CM439" s="12" t="s">
        <v>1077</v>
      </c>
      <c r="CN439" s="12" t="s">
        <v>1077</v>
      </c>
      <c r="CO439" s="12" t="s">
        <v>1077</v>
      </c>
      <c r="CP439" s="12">
        <v>1</v>
      </c>
      <c r="CQ439" s="12">
        <v>13</v>
      </c>
      <c r="CR439" s="12">
        <v>1</v>
      </c>
      <c r="CS439" s="12">
        <v>1435</v>
      </c>
      <c r="CT439" s="12" t="s">
        <v>1077</v>
      </c>
      <c r="CU439" s="12" t="s">
        <v>1077</v>
      </c>
      <c r="CV439" s="12" t="s">
        <v>1077</v>
      </c>
      <c r="CW439" s="12"/>
      <c r="CX439" s="57"/>
    </row>
    <row r="440" spans="1:102" ht="16.5" x14ac:dyDescent="0.35">
      <c r="A440" s="56">
        <v>30</v>
      </c>
      <c r="B440" s="12" t="s">
        <v>3721</v>
      </c>
      <c r="C440" s="12">
        <v>30.1</v>
      </c>
      <c r="D440" s="12" t="s">
        <v>1823</v>
      </c>
      <c r="E440" s="12" t="s">
        <v>346</v>
      </c>
      <c r="F440" s="12">
        <v>3</v>
      </c>
      <c r="G440" s="12" t="s">
        <v>212</v>
      </c>
      <c r="H440" s="12" t="s">
        <v>2804</v>
      </c>
      <c r="I440" s="12" t="s">
        <v>212</v>
      </c>
      <c r="J440" s="12" t="s">
        <v>556</v>
      </c>
      <c r="K440" s="12" t="s">
        <v>568</v>
      </c>
      <c r="L440" s="12" t="s">
        <v>1204</v>
      </c>
      <c r="M440" s="12" t="s">
        <v>3237</v>
      </c>
      <c r="N440" s="12" t="s">
        <v>3435</v>
      </c>
      <c r="O440" s="12" t="s">
        <v>3400</v>
      </c>
      <c r="P440" s="12" t="s">
        <v>3401</v>
      </c>
      <c r="Q440" s="12">
        <v>0</v>
      </c>
      <c r="R440" s="12">
        <v>0</v>
      </c>
      <c r="S440" s="12">
        <v>1</v>
      </c>
      <c r="T440" s="12">
        <v>0</v>
      </c>
      <c r="U440" s="12">
        <v>0</v>
      </c>
      <c r="V440" s="12">
        <v>0</v>
      </c>
      <c r="W440" s="12">
        <v>0</v>
      </c>
      <c r="X440" s="12">
        <v>0</v>
      </c>
      <c r="Y440" s="12">
        <v>0</v>
      </c>
      <c r="Z440" s="12">
        <v>0</v>
      </c>
      <c r="AA440" s="12">
        <v>0</v>
      </c>
      <c r="AB440" s="12">
        <v>0</v>
      </c>
      <c r="AC440" s="12">
        <v>0</v>
      </c>
      <c r="AD440" s="12">
        <v>0</v>
      </c>
      <c r="AE440" s="12">
        <v>0</v>
      </c>
      <c r="AF440" s="12">
        <v>0</v>
      </c>
      <c r="AG440" s="12">
        <v>0</v>
      </c>
      <c r="AH440" s="12">
        <v>0</v>
      </c>
      <c r="AI440" s="12">
        <v>0</v>
      </c>
      <c r="AJ440" s="12">
        <v>1</v>
      </c>
      <c r="AK440" s="12">
        <v>0</v>
      </c>
      <c r="AL440" s="12" t="s">
        <v>607</v>
      </c>
      <c r="AM440" s="7" t="s">
        <v>608</v>
      </c>
      <c r="AN440" s="7" t="s">
        <v>656</v>
      </c>
      <c r="AO440" s="7">
        <v>2005</v>
      </c>
      <c r="AP440" s="12" t="s">
        <v>3458</v>
      </c>
      <c r="AQ440" s="12">
        <v>148</v>
      </c>
      <c r="AR440" s="12">
        <v>1</v>
      </c>
      <c r="AS440" s="12" t="s">
        <v>555</v>
      </c>
      <c r="AT440" s="7" t="s">
        <v>212</v>
      </c>
      <c r="AU440" s="12">
        <v>0</v>
      </c>
      <c r="AV440" s="12">
        <v>0</v>
      </c>
      <c r="AW440" s="12">
        <v>0</v>
      </c>
      <c r="AX440" s="12">
        <v>0</v>
      </c>
      <c r="AY440" s="7">
        <v>0</v>
      </c>
      <c r="AZ440" s="12">
        <v>0</v>
      </c>
      <c r="BA440" s="12">
        <v>0</v>
      </c>
      <c r="BB440" s="12">
        <v>0</v>
      </c>
      <c r="BC440" s="12">
        <v>0</v>
      </c>
      <c r="BD440" s="12">
        <v>0</v>
      </c>
      <c r="BE440" s="12">
        <v>0</v>
      </c>
      <c r="BF440" s="7" t="s">
        <v>2820</v>
      </c>
      <c r="BG440" s="7" t="s">
        <v>997</v>
      </c>
      <c r="BH440" s="7"/>
      <c r="BI440" s="12" t="s">
        <v>2803</v>
      </c>
      <c r="BJ440" s="12" t="s">
        <v>851</v>
      </c>
      <c r="BK440" s="12" t="s">
        <v>3463</v>
      </c>
      <c r="BL440" s="12" t="s">
        <v>3469</v>
      </c>
      <c r="BM440" s="7" t="s">
        <v>788</v>
      </c>
      <c r="BN440" s="7"/>
      <c r="BO440" s="12"/>
      <c r="BP440" s="12" t="s">
        <v>4043</v>
      </c>
      <c r="BQ440" s="12">
        <f>CV440</f>
        <v>0.87</v>
      </c>
      <c r="BR440" s="12" t="s">
        <v>3527</v>
      </c>
      <c r="BS440" s="12">
        <v>0.25</v>
      </c>
      <c r="BT440" s="12"/>
      <c r="BU440" s="12">
        <f>EXP(BS440)</f>
        <v>1.2840254166877414</v>
      </c>
      <c r="BV440" s="12" t="s">
        <v>3416</v>
      </c>
      <c r="BW440" s="12">
        <v>0.28350000000000003</v>
      </c>
      <c r="BX440" s="12" t="s">
        <v>1140</v>
      </c>
      <c r="BY440" s="12">
        <f>BS440/CF440</f>
        <v>2.2727272727272729</v>
      </c>
      <c r="BZ440" s="12" t="s">
        <v>4041</v>
      </c>
      <c r="CA440" s="12" t="s">
        <v>1077</v>
      </c>
      <c r="CB440" s="12" t="s">
        <v>1077</v>
      </c>
      <c r="CC440" s="12" t="s">
        <v>1077</v>
      </c>
      <c r="CD440" s="12" t="s">
        <v>1077</v>
      </c>
      <c r="CE440" s="12">
        <v>0.02</v>
      </c>
      <c r="CF440" s="12">
        <v>0.11</v>
      </c>
      <c r="CG440" s="12"/>
      <c r="CH440" s="12">
        <f>BQ440/BY440</f>
        <v>0.38279999999999997</v>
      </c>
      <c r="CI440" s="12" t="s">
        <v>3553</v>
      </c>
      <c r="CJ440" s="12">
        <v>0.16</v>
      </c>
      <c r="CK440" s="12" t="s">
        <v>3827</v>
      </c>
      <c r="CL440" s="12">
        <v>-392</v>
      </c>
      <c r="CM440" s="12">
        <v>0</v>
      </c>
      <c r="CN440" s="12">
        <v>1034.95</v>
      </c>
      <c r="CO440" s="12" t="s">
        <v>3419</v>
      </c>
      <c r="CP440" s="12"/>
      <c r="CQ440" s="12"/>
      <c r="CR440" s="12"/>
      <c r="CS440" s="12" t="s">
        <v>1077</v>
      </c>
      <c r="CT440" s="12">
        <v>13.86</v>
      </c>
      <c r="CU440" s="12">
        <v>3.48</v>
      </c>
      <c r="CV440" s="12">
        <f>BS440*CU440</f>
        <v>0.87</v>
      </c>
      <c r="CW440" s="12"/>
      <c r="CX440" s="57"/>
    </row>
    <row r="441" spans="1:102" ht="16.5" x14ac:dyDescent="0.35">
      <c r="A441" s="56">
        <v>40</v>
      </c>
      <c r="B441" s="12" t="s">
        <v>3731</v>
      </c>
      <c r="C441" s="12">
        <v>40.1</v>
      </c>
      <c r="D441" s="12" t="s">
        <v>2006</v>
      </c>
      <c r="E441" s="12" t="s">
        <v>1133</v>
      </c>
      <c r="F441" s="12">
        <v>3</v>
      </c>
      <c r="G441" s="12" t="s">
        <v>212</v>
      </c>
      <c r="H441" s="12" t="s">
        <v>2804</v>
      </c>
      <c r="I441" s="12" t="s">
        <v>212</v>
      </c>
      <c r="J441" s="12" t="s">
        <v>556</v>
      </c>
      <c r="K441" s="12" t="s">
        <v>578</v>
      </c>
      <c r="L441" s="12" t="s">
        <v>558</v>
      </c>
      <c r="M441" s="12" t="s">
        <v>3237</v>
      </c>
      <c r="N441" s="12" t="s">
        <v>3435</v>
      </c>
      <c r="O441" s="12" t="s">
        <v>3400</v>
      </c>
      <c r="P441" s="12" t="s">
        <v>3401</v>
      </c>
      <c r="Q441" s="12">
        <v>0</v>
      </c>
      <c r="R441" s="12">
        <v>0</v>
      </c>
      <c r="S441" s="12">
        <v>0</v>
      </c>
      <c r="T441" s="12">
        <v>0</v>
      </c>
      <c r="U441" s="12">
        <v>0</v>
      </c>
      <c r="V441" s="12">
        <v>0</v>
      </c>
      <c r="W441" s="12">
        <v>1</v>
      </c>
      <c r="X441" s="12">
        <v>0</v>
      </c>
      <c r="Y441" s="12">
        <v>0</v>
      </c>
      <c r="Z441" s="12">
        <v>0</v>
      </c>
      <c r="AA441" s="12">
        <v>0</v>
      </c>
      <c r="AB441" s="12">
        <v>0</v>
      </c>
      <c r="AC441" s="12">
        <v>1</v>
      </c>
      <c r="AD441" s="12">
        <v>0</v>
      </c>
      <c r="AE441" s="12">
        <v>0</v>
      </c>
      <c r="AF441" s="12">
        <v>0</v>
      </c>
      <c r="AG441" s="12">
        <v>0</v>
      </c>
      <c r="AH441" s="12">
        <v>0</v>
      </c>
      <c r="AI441" s="12">
        <v>0</v>
      </c>
      <c r="AJ441" s="12">
        <v>0</v>
      </c>
      <c r="AK441" s="12">
        <v>0</v>
      </c>
      <c r="AL441" s="12" t="s">
        <v>607</v>
      </c>
      <c r="AM441" s="7" t="s">
        <v>654</v>
      </c>
      <c r="AN441" s="7" t="s">
        <v>672</v>
      </c>
      <c r="AO441" s="7">
        <v>2004</v>
      </c>
      <c r="AP441" s="12" t="s">
        <v>3458</v>
      </c>
      <c r="AQ441" s="12">
        <v>190</v>
      </c>
      <c r="AR441" s="12">
        <v>1</v>
      </c>
      <c r="AS441" s="12" t="s">
        <v>555</v>
      </c>
      <c r="AT441" s="7" t="s">
        <v>212</v>
      </c>
      <c r="AU441" s="12">
        <v>1</v>
      </c>
      <c r="AV441" s="12">
        <v>0</v>
      </c>
      <c r="AW441" s="12">
        <v>0</v>
      </c>
      <c r="AX441" s="12">
        <v>0</v>
      </c>
      <c r="AY441" s="7">
        <v>1</v>
      </c>
      <c r="AZ441" s="12">
        <v>0</v>
      </c>
      <c r="BA441" s="12">
        <v>0</v>
      </c>
      <c r="BB441" s="12">
        <v>0</v>
      </c>
      <c r="BC441" s="12">
        <v>0</v>
      </c>
      <c r="BD441" s="12">
        <v>0</v>
      </c>
      <c r="BE441" s="12">
        <v>0</v>
      </c>
      <c r="BF441" s="7" t="s">
        <v>766</v>
      </c>
      <c r="BG441" s="7" t="s">
        <v>159</v>
      </c>
      <c r="BH441" s="7"/>
      <c r="BI441" s="7" t="s">
        <v>2806</v>
      </c>
      <c r="BJ441" s="12" t="s">
        <v>718</v>
      </c>
      <c r="BK441" s="12" t="s">
        <v>3463</v>
      </c>
      <c r="BL441" s="12" t="s">
        <v>3470</v>
      </c>
      <c r="BM441" s="7" t="s">
        <v>787</v>
      </c>
      <c r="BN441" s="7"/>
      <c r="BO441" s="12"/>
      <c r="BP441" s="12"/>
      <c r="BQ441" s="12" t="s">
        <v>1077</v>
      </c>
      <c r="BR441" s="12" t="s">
        <v>1077</v>
      </c>
      <c r="BS441" s="12">
        <v>7.0734219999999999</v>
      </c>
      <c r="BT441" s="12"/>
      <c r="BU441" s="12"/>
      <c r="BV441" s="12" t="s">
        <v>1077</v>
      </c>
      <c r="BW441" s="12" t="s">
        <v>1077</v>
      </c>
      <c r="BX441" s="12" t="s">
        <v>1077</v>
      </c>
      <c r="BY441" s="12">
        <v>2.2749640000000002</v>
      </c>
      <c r="BZ441" s="12"/>
      <c r="CA441" s="12" t="s">
        <v>1077</v>
      </c>
      <c r="CB441" s="12"/>
      <c r="CC441" s="12"/>
      <c r="CD441" s="12" t="s">
        <v>1077</v>
      </c>
      <c r="CE441" s="12">
        <v>2.4043999999999999E-2</v>
      </c>
      <c r="CF441" s="12">
        <v>3.109245</v>
      </c>
      <c r="CG441" s="12"/>
      <c r="CH441" s="12"/>
      <c r="CI441" s="12"/>
      <c r="CJ441" s="12">
        <v>0.55700000000000005</v>
      </c>
      <c r="CK441" s="12" t="s">
        <v>3828</v>
      </c>
      <c r="CL441" s="12" t="s">
        <v>1077</v>
      </c>
      <c r="CM441" s="12">
        <v>2.3514E-2</v>
      </c>
      <c r="CN441" s="12">
        <v>5157.68</v>
      </c>
      <c r="CO441" s="12" t="s">
        <v>1053</v>
      </c>
      <c r="CP441" s="12">
        <v>0</v>
      </c>
      <c r="CQ441" s="12">
        <v>0</v>
      </c>
      <c r="CR441" s="12">
        <v>0</v>
      </c>
      <c r="CS441" s="12">
        <v>185</v>
      </c>
      <c r="CT441" s="12" t="s">
        <v>718</v>
      </c>
      <c r="CU441" s="12" t="s">
        <v>718</v>
      </c>
      <c r="CV441" s="12" t="s">
        <v>1077</v>
      </c>
      <c r="CW441" s="12"/>
      <c r="CX441" s="57"/>
    </row>
    <row r="442" spans="1:102" ht="16.5" x14ac:dyDescent="0.35">
      <c r="A442" s="56">
        <v>65</v>
      </c>
      <c r="B442" s="12" t="s">
        <v>3754</v>
      </c>
      <c r="C442" s="12">
        <v>65.3</v>
      </c>
      <c r="D442" s="12" t="s">
        <v>2278</v>
      </c>
      <c r="E442" s="12" t="s">
        <v>432</v>
      </c>
      <c r="F442" s="12">
        <v>3</v>
      </c>
      <c r="G442" s="12" t="s">
        <v>212</v>
      </c>
      <c r="H442" s="12" t="s">
        <v>2804</v>
      </c>
      <c r="I442" s="12" t="s">
        <v>212</v>
      </c>
      <c r="J442" s="12" t="s">
        <v>556</v>
      </c>
      <c r="K442" s="12" t="s">
        <v>562</v>
      </c>
      <c r="L442" s="12" t="s">
        <v>558</v>
      </c>
      <c r="M442" s="12" t="s">
        <v>3237</v>
      </c>
      <c r="N442" s="12" t="s">
        <v>3435</v>
      </c>
      <c r="O442" s="12" t="s">
        <v>3400</v>
      </c>
      <c r="P442" s="12" t="s">
        <v>3401</v>
      </c>
      <c r="Q442" s="12">
        <v>0</v>
      </c>
      <c r="R442" s="12">
        <v>0</v>
      </c>
      <c r="S442" s="12">
        <v>0</v>
      </c>
      <c r="T442" s="12">
        <v>0</v>
      </c>
      <c r="U442" s="12">
        <v>0</v>
      </c>
      <c r="V442" s="12">
        <v>0</v>
      </c>
      <c r="W442" s="12">
        <v>1</v>
      </c>
      <c r="X442" s="12">
        <v>0</v>
      </c>
      <c r="Y442" s="12">
        <v>0</v>
      </c>
      <c r="Z442" s="12">
        <v>0</v>
      </c>
      <c r="AA442" s="12">
        <v>0</v>
      </c>
      <c r="AB442" s="12">
        <v>0</v>
      </c>
      <c r="AC442" s="12">
        <v>1</v>
      </c>
      <c r="AD442" s="12">
        <v>0</v>
      </c>
      <c r="AE442" s="12">
        <v>0</v>
      </c>
      <c r="AF442" s="12">
        <v>0</v>
      </c>
      <c r="AG442" s="12">
        <v>0</v>
      </c>
      <c r="AH442" s="12">
        <v>0</v>
      </c>
      <c r="AI442" s="12">
        <v>0</v>
      </c>
      <c r="AJ442" s="12">
        <v>0</v>
      </c>
      <c r="AK442" s="12">
        <v>0</v>
      </c>
      <c r="AL442" s="12" t="s">
        <v>607</v>
      </c>
      <c r="AM442" s="7" t="s">
        <v>668</v>
      </c>
      <c r="AN442" s="7" t="s">
        <v>628</v>
      </c>
      <c r="AO442" s="7">
        <v>2010</v>
      </c>
      <c r="AP442" s="12" t="s">
        <v>3235</v>
      </c>
      <c r="AQ442" s="12">
        <v>473</v>
      </c>
      <c r="AR442" s="12">
        <v>1</v>
      </c>
      <c r="AS442" s="12" t="s">
        <v>555</v>
      </c>
      <c r="AT442" s="7" t="s">
        <v>212</v>
      </c>
      <c r="AU442" s="12">
        <v>1</v>
      </c>
      <c r="AV442" s="12">
        <v>0</v>
      </c>
      <c r="AW442" s="12">
        <v>0</v>
      </c>
      <c r="AX442" s="12">
        <v>0</v>
      </c>
      <c r="AY442" s="7">
        <v>1</v>
      </c>
      <c r="AZ442" s="12">
        <v>0</v>
      </c>
      <c r="BA442" s="12">
        <v>0</v>
      </c>
      <c r="BB442" s="12">
        <v>0</v>
      </c>
      <c r="BC442" s="12">
        <v>1</v>
      </c>
      <c r="BD442" s="12">
        <v>0</v>
      </c>
      <c r="BE442" s="12">
        <v>0</v>
      </c>
      <c r="BF442" s="7" t="s">
        <v>772</v>
      </c>
      <c r="BG442" s="7" t="s">
        <v>2743</v>
      </c>
      <c r="BH442" s="7"/>
      <c r="BI442" s="7" t="s">
        <v>2814</v>
      </c>
      <c r="BJ442" s="12" t="s">
        <v>718</v>
      </c>
      <c r="BK442" s="12" t="s">
        <v>3463</v>
      </c>
      <c r="BL442" s="12" t="s">
        <v>3481</v>
      </c>
      <c r="BM442" s="7" t="s">
        <v>787</v>
      </c>
      <c r="BN442" s="7"/>
      <c r="BO442" s="12"/>
      <c r="BP442" s="12" t="s">
        <v>3542</v>
      </c>
      <c r="BQ442" s="12">
        <v>0.27682999999999996</v>
      </c>
      <c r="BR442" s="12" t="s">
        <v>3513</v>
      </c>
      <c r="BS442" s="12">
        <v>0.58899999999999997</v>
      </c>
      <c r="BT442" s="12"/>
      <c r="BU442" s="12"/>
      <c r="BV442" s="12" t="s">
        <v>1077</v>
      </c>
      <c r="BW442" s="12" t="s">
        <v>1077</v>
      </c>
      <c r="BX442" s="12" t="s">
        <v>1077</v>
      </c>
      <c r="BY442" s="12">
        <v>2.2799999999999998</v>
      </c>
      <c r="BZ442" s="12"/>
      <c r="CA442" s="12" t="s">
        <v>1077</v>
      </c>
      <c r="CB442" s="12" t="s">
        <v>1077</v>
      </c>
      <c r="CC442" s="12" t="s">
        <v>1077</v>
      </c>
      <c r="CD442" s="12" t="s">
        <v>1077</v>
      </c>
      <c r="CE442" s="12">
        <v>0.05</v>
      </c>
      <c r="CF442" s="12"/>
      <c r="CG442" s="12"/>
      <c r="CH442" s="12">
        <f t="shared" ref="CH442:CH448" si="1">BQ442/BY442</f>
        <v>0.12141666666666666</v>
      </c>
      <c r="CI442" s="12" t="s">
        <v>3553</v>
      </c>
      <c r="CJ442" s="12">
        <v>0.379</v>
      </c>
      <c r="CK442" s="12" t="s">
        <v>3824</v>
      </c>
      <c r="CL442" s="12" t="s">
        <v>1077</v>
      </c>
      <c r="CM442" s="12" t="s">
        <v>1077</v>
      </c>
      <c r="CN442" s="12">
        <v>2.63</v>
      </c>
      <c r="CO442" s="12" t="s">
        <v>1043</v>
      </c>
      <c r="CP442" s="12">
        <v>1</v>
      </c>
      <c r="CQ442" s="12">
        <v>18</v>
      </c>
      <c r="CR442" s="12">
        <v>1</v>
      </c>
      <c r="CS442" s="12">
        <v>454</v>
      </c>
      <c r="CT442" s="12">
        <v>9.3689999999999998</v>
      </c>
      <c r="CU442" s="12">
        <v>0.47</v>
      </c>
      <c r="CV442" s="12">
        <f>BS442*CU442</f>
        <v>0.27682999999999996</v>
      </c>
      <c r="CW442" s="12"/>
      <c r="CX442" s="57"/>
    </row>
    <row r="443" spans="1:102" ht="16.5" x14ac:dyDescent="0.35">
      <c r="A443" s="56">
        <v>65</v>
      </c>
      <c r="B443" s="12" t="s">
        <v>3754</v>
      </c>
      <c r="C443" s="12">
        <v>65.599999999999994</v>
      </c>
      <c r="D443" s="12" t="s">
        <v>2241</v>
      </c>
      <c r="E443" s="12" t="s">
        <v>437</v>
      </c>
      <c r="F443" s="12">
        <v>3</v>
      </c>
      <c r="G443" s="12" t="s">
        <v>212</v>
      </c>
      <c r="H443" s="12" t="s">
        <v>2804</v>
      </c>
      <c r="I443" s="12" t="s">
        <v>212</v>
      </c>
      <c r="J443" s="12" t="s">
        <v>556</v>
      </c>
      <c r="K443" s="12" t="s">
        <v>562</v>
      </c>
      <c r="L443" s="12" t="s">
        <v>558</v>
      </c>
      <c r="M443" s="12" t="s">
        <v>3237</v>
      </c>
      <c r="N443" s="12" t="s">
        <v>3435</v>
      </c>
      <c r="O443" s="12" t="s">
        <v>3400</v>
      </c>
      <c r="P443" s="12" t="s">
        <v>3401</v>
      </c>
      <c r="Q443" s="12">
        <v>0</v>
      </c>
      <c r="R443" s="12">
        <v>0</v>
      </c>
      <c r="S443" s="12">
        <v>0</v>
      </c>
      <c r="T443" s="12">
        <v>0</v>
      </c>
      <c r="U443" s="12">
        <v>0</v>
      </c>
      <c r="V443" s="12">
        <v>0</v>
      </c>
      <c r="W443" s="12">
        <v>1</v>
      </c>
      <c r="X443" s="12">
        <v>0</v>
      </c>
      <c r="Y443" s="12">
        <v>0</v>
      </c>
      <c r="Z443" s="12">
        <v>0</v>
      </c>
      <c r="AA443" s="12">
        <v>0</v>
      </c>
      <c r="AB443" s="12">
        <v>0</v>
      </c>
      <c r="AC443" s="12">
        <v>1</v>
      </c>
      <c r="AD443" s="12">
        <v>0</v>
      </c>
      <c r="AE443" s="12">
        <v>0</v>
      </c>
      <c r="AF443" s="12">
        <v>0</v>
      </c>
      <c r="AG443" s="12">
        <v>0</v>
      </c>
      <c r="AH443" s="12">
        <v>0</v>
      </c>
      <c r="AI443" s="12">
        <v>0</v>
      </c>
      <c r="AJ443" s="12">
        <v>0</v>
      </c>
      <c r="AK443" s="12">
        <v>0</v>
      </c>
      <c r="AL443" s="12" t="s">
        <v>607</v>
      </c>
      <c r="AM443" s="7" t="s">
        <v>668</v>
      </c>
      <c r="AN443" s="7" t="s">
        <v>705</v>
      </c>
      <c r="AO443" s="7">
        <v>2010</v>
      </c>
      <c r="AP443" s="12" t="s">
        <v>3235</v>
      </c>
      <c r="AQ443" s="12">
        <v>473</v>
      </c>
      <c r="AR443" s="12">
        <v>1</v>
      </c>
      <c r="AS443" s="12" t="s">
        <v>555</v>
      </c>
      <c r="AT443" s="7" t="s">
        <v>212</v>
      </c>
      <c r="AU443" s="12">
        <v>1</v>
      </c>
      <c r="AV443" s="12">
        <v>0</v>
      </c>
      <c r="AW443" s="12">
        <v>0</v>
      </c>
      <c r="AX443" s="12">
        <v>0</v>
      </c>
      <c r="AY443" s="7">
        <v>1</v>
      </c>
      <c r="AZ443" s="12">
        <v>0</v>
      </c>
      <c r="BA443" s="12">
        <v>0</v>
      </c>
      <c r="BB443" s="12">
        <v>0</v>
      </c>
      <c r="BC443" s="12">
        <v>1</v>
      </c>
      <c r="BD443" s="12">
        <v>0</v>
      </c>
      <c r="BE443" s="12">
        <v>0</v>
      </c>
      <c r="BF443" s="7" t="s">
        <v>766</v>
      </c>
      <c r="BG443" s="7" t="s">
        <v>936</v>
      </c>
      <c r="BH443" s="7"/>
      <c r="BI443" s="7" t="s">
        <v>2806</v>
      </c>
      <c r="BJ443" s="12" t="s">
        <v>718</v>
      </c>
      <c r="BK443" s="12" t="s">
        <v>3463</v>
      </c>
      <c r="BL443" s="12" t="s">
        <v>3468</v>
      </c>
      <c r="BM443" s="7" t="s">
        <v>787</v>
      </c>
      <c r="BN443" s="7"/>
      <c r="BO443" s="12"/>
      <c r="BP443" s="12" t="s">
        <v>3542</v>
      </c>
      <c r="BQ443" s="12">
        <v>4.4921000000000003E-2</v>
      </c>
      <c r="BR443" s="12" t="s">
        <v>3513</v>
      </c>
      <c r="BS443" s="12">
        <v>1.5489999999999999</v>
      </c>
      <c r="BT443" s="12"/>
      <c r="BU443" s="12"/>
      <c r="BV443" s="12" t="s">
        <v>1077</v>
      </c>
      <c r="BW443" s="12" t="s">
        <v>1077</v>
      </c>
      <c r="BX443" s="12" t="s">
        <v>1077</v>
      </c>
      <c r="BY443" s="12">
        <v>2.29</v>
      </c>
      <c r="BZ443" s="12"/>
      <c r="CA443" s="12" t="s">
        <v>1077</v>
      </c>
      <c r="CB443" s="12" t="s">
        <v>1077</v>
      </c>
      <c r="CC443" s="12" t="s">
        <v>1077</v>
      </c>
      <c r="CD443" s="12" t="s">
        <v>1077</v>
      </c>
      <c r="CE443" s="12">
        <v>0.05</v>
      </c>
      <c r="CF443" s="12"/>
      <c r="CG443" s="12"/>
      <c r="CH443" s="12">
        <f t="shared" si="1"/>
        <v>1.9616157205240174E-2</v>
      </c>
      <c r="CI443" s="12" t="s">
        <v>3553</v>
      </c>
      <c r="CJ443" s="12">
        <v>0.47199999999999998</v>
      </c>
      <c r="CK443" s="12" t="s">
        <v>3824</v>
      </c>
      <c r="CL443" s="12" t="s">
        <v>1077</v>
      </c>
      <c r="CM443" s="12" t="s">
        <v>1077</v>
      </c>
      <c r="CN443" s="12">
        <v>7</v>
      </c>
      <c r="CO443" s="12" t="s">
        <v>1043</v>
      </c>
      <c r="CP443" s="12">
        <v>1</v>
      </c>
      <c r="CQ443" s="12">
        <v>18</v>
      </c>
      <c r="CR443" s="12">
        <v>1</v>
      </c>
      <c r="CS443" s="12">
        <v>454</v>
      </c>
      <c r="CT443" s="12">
        <v>9.0969999999999995</v>
      </c>
      <c r="CU443" s="12">
        <v>2.9000000000000001E-2</v>
      </c>
      <c r="CV443" s="12">
        <f>BS443*(CU443)</f>
        <v>4.4921000000000003E-2</v>
      </c>
      <c r="CW443" s="12"/>
      <c r="CX443" s="57"/>
    </row>
    <row r="444" spans="1:102" ht="16.5" x14ac:dyDescent="0.35">
      <c r="A444" s="56">
        <v>93</v>
      </c>
      <c r="B444" s="12" t="s">
        <v>3783</v>
      </c>
      <c r="C444" s="12">
        <v>93.1</v>
      </c>
      <c r="D444" s="12" t="s">
        <v>2505</v>
      </c>
      <c r="E444" s="12" t="s">
        <v>498</v>
      </c>
      <c r="F444" s="12">
        <v>3</v>
      </c>
      <c r="G444" s="12" t="s">
        <v>212</v>
      </c>
      <c r="H444" s="12" t="s">
        <v>2804</v>
      </c>
      <c r="I444" s="12" t="s">
        <v>212</v>
      </c>
      <c r="J444" s="12" t="s">
        <v>556</v>
      </c>
      <c r="K444" s="12" t="s">
        <v>564</v>
      </c>
      <c r="L444" s="12" t="s">
        <v>558</v>
      </c>
      <c r="M444" s="12" t="s">
        <v>3237</v>
      </c>
      <c r="N444" s="12" t="s">
        <v>3435</v>
      </c>
      <c r="O444" s="12" t="s">
        <v>3400</v>
      </c>
      <c r="P444" s="12" t="s">
        <v>3401</v>
      </c>
      <c r="Q444" s="12">
        <v>0</v>
      </c>
      <c r="R444" s="12">
        <v>0</v>
      </c>
      <c r="S444" s="12">
        <v>0</v>
      </c>
      <c r="T444" s="12">
        <v>0</v>
      </c>
      <c r="U444" s="12">
        <v>0</v>
      </c>
      <c r="V444" s="12">
        <v>1</v>
      </c>
      <c r="W444" s="12">
        <v>0</v>
      </c>
      <c r="X444" s="12">
        <v>0</v>
      </c>
      <c r="Y444" s="12">
        <v>0</v>
      </c>
      <c r="Z444" s="12">
        <v>0</v>
      </c>
      <c r="AA444" s="12">
        <v>0</v>
      </c>
      <c r="AB444" s="12">
        <v>0</v>
      </c>
      <c r="AC444" s="12">
        <v>0</v>
      </c>
      <c r="AD444" s="12">
        <v>0</v>
      </c>
      <c r="AE444" s="12">
        <v>0</v>
      </c>
      <c r="AF444" s="12">
        <v>0</v>
      </c>
      <c r="AG444" s="12">
        <v>0</v>
      </c>
      <c r="AH444" s="12">
        <v>0</v>
      </c>
      <c r="AI444" s="12">
        <v>0</v>
      </c>
      <c r="AJ444" s="12">
        <v>1</v>
      </c>
      <c r="AK444" s="12">
        <v>0</v>
      </c>
      <c r="AL444" s="12" t="s">
        <v>607</v>
      </c>
      <c r="AM444" s="7" t="s">
        <v>608</v>
      </c>
      <c r="AN444" s="7" t="s">
        <v>634</v>
      </c>
      <c r="AO444" s="7" t="s">
        <v>737</v>
      </c>
      <c r="AP444" s="12" t="s">
        <v>3235</v>
      </c>
      <c r="AQ444" s="12">
        <v>50</v>
      </c>
      <c r="AR444" s="12">
        <v>10</v>
      </c>
      <c r="AS444" s="12" t="s">
        <v>554</v>
      </c>
      <c r="AT444" s="7" t="s">
        <v>212</v>
      </c>
      <c r="AU444" s="12">
        <v>1</v>
      </c>
      <c r="AV444" s="12">
        <v>0</v>
      </c>
      <c r="AW444" s="12">
        <v>0</v>
      </c>
      <c r="AX444" s="12">
        <v>0</v>
      </c>
      <c r="AY444" s="7">
        <v>1</v>
      </c>
      <c r="AZ444" s="12">
        <v>0</v>
      </c>
      <c r="BA444" s="12">
        <v>1</v>
      </c>
      <c r="BB444" s="12">
        <v>1</v>
      </c>
      <c r="BC444" s="12">
        <v>0</v>
      </c>
      <c r="BD444" s="12">
        <v>1</v>
      </c>
      <c r="BE444" s="12">
        <v>0</v>
      </c>
      <c r="BF444" s="7" t="s">
        <v>766</v>
      </c>
      <c r="BG444" s="7" t="s">
        <v>948</v>
      </c>
      <c r="BH444" s="7"/>
      <c r="BI444" s="7" t="s">
        <v>2809</v>
      </c>
      <c r="BJ444" s="12" t="s">
        <v>800</v>
      </c>
      <c r="BK444" s="12" t="s">
        <v>3463</v>
      </c>
      <c r="BL444" s="12" t="s">
        <v>3470</v>
      </c>
      <c r="BM444" s="7" t="s">
        <v>787</v>
      </c>
      <c r="BN444" s="7"/>
      <c r="BO444" s="12"/>
      <c r="BP444" s="12" t="s">
        <v>3549</v>
      </c>
      <c r="BQ444" s="47">
        <f>CV444</f>
        <v>0.14507678009564123</v>
      </c>
      <c r="BR444" s="12" t="s">
        <v>3506</v>
      </c>
      <c r="BS444" s="12">
        <v>5879.8</v>
      </c>
      <c r="BT444" s="12"/>
      <c r="BU444" s="12"/>
      <c r="BV444" s="12" t="s">
        <v>1077</v>
      </c>
      <c r="BW444" s="12">
        <v>0.3604</v>
      </c>
      <c r="BX444" s="12" t="s">
        <v>3422</v>
      </c>
      <c r="BY444" s="12">
        <v>2.2999999999999998</v>
      </c>
      <c r="BZ444" s="12"/>
      <c r="CA444" s="12" t="s">
        <v>1077</v>
      </c>
      <c r="CB444" s="12" t="s">
        <v>1077</v>
      </c>
      <c r="CC444" s="12" t="s">
        <v>1077</v>
      </c>
      <c r="CD444" s="12" t="s">
        <v>1077</v>
      </c>
      <c r="CE444" s="12">
        <v>0.05</v>
      </c>
      <c r="CF444" s="12"/>
      <c r="CG444" s="12"/>
      <c r="CH444" s="12">
        <f t="shared" si="1"/>
        <v>6.3076860911148364E-2</v>
      </c>
      <c r="CI444" s="12" t="s">
        <v>3553</v>
      </c>
      <c r="CJ444" s="12">
        <v>0.73519999999999996</v>
      </c>
      <c r="CK444" s="12" t="s">
        <v>3828</v>
      </c>
      <c r="CL444" s="12" t="s">
        <v>1077</v>
      </c>
      <c r="CM444" s="12" t="s">
        <v>1077</v>
      </c>
      <c r="CN444" s="12" t="s">
        <v>1077</v>
      </c>
      <c r="CO444" s="12" t="s">
        <v>1077</v>
      </c>
      <c r="CP444" s="12">
        <v>1</v>
      </c>
      <c r="CQ444" s="12">
        <v>12</v>
      </c>
      <c r="CR444" s="12">
        <v>1</v>
      </c>
      <c r="CS444" s="12">
        <v>37</v>
      </c>
      <c r="CT444" s="12">
        <f>(67786255-39821325)/50</f>
        <v>559298.6</v>
      </c>
      <c r="CU444" s="12">
        <v>13.8</v>
      </c>
      <c r="CV444" s="12">
        <f>BS444*(CU444/CT444)</f>
        <v>0.14507678009564123</v>
      </c>
      <c r="CW444" s="50"/>
      <c r="CX444" s="58"/>
    </row>
    <row r="445" spans="1:102" ht="16.5" x14ac:dyDescent="0.35">
      <c r="A445" s="56">
        <v>9</v>
      </c>
      <c r="B445" s="12" t="s">
        <v>3700</v>
      </c>
      <c r="C445" s="12">
        <v>9.1</v>
      </c>
      <c r="D445" s="12" t="s">
        <v>1391</v>
      </c>
      <c r="E445" s="12" t="s">
        <v>211</v>
      </c>
      <c r="F445" s="12">
        <v>3</v>
      </c>
      <c r="G445" s="12" t="s">
        <v>212</v>
      </c>
      <c r="H445" s="12" t="s">
        <v>2804</v>
      </c>
      <c r="I445" s="12" t="s">
        <v>212</v>
      </c>
      <c r="J445" s="12" t="s">
        <v>556</v>
      </c>
      <c r="K445" s="12" t="s">
        <v>3446</v>
      </c>
      <c r="L445" s="12" t="s">
        <v>558</v>
      </c>
      <c r="M445" s="12" t="s">
        <v>3237</v>
      </c>
      <c r="N445" s="12" t="s">
        <v>3435</v>
      </c>
      <c r="O445" s="12" t="s">
        <v>3400</v>
      </c>
      <c r="P445" s="12" t="s">
        <v>3402</v>
      </c>
      <c r="Q445" s="12">
        <v>0</v>
      </c>
      <c r="R445" s="12">
        <v>0</v>
      </c>
      <c r="S445" s="12">
        <v>0</v>
      </c>
      <c r="T445" s="12">
        <v>0</v>
      </c>
      <c r="U445" s="12">
        <v>0</v>
      </c>
      <c r="V445" s="12">
        <v>1</v>
      </c>
      <c r="W445" s="12">
        <v>0</v>
      </c>
      <c r="X445" s="12">
        <v>0</v>
      </c>
      <c r="Y445" s="12">
        <v>0</v>
      </c>
      <c r="Z445" s="12">
        <v>0</v>
      </c>
      <c r="AA445" s="12">
        <v>0</v>
      </c>
      <c r="AB445" s="12">
        <v>0</v>
      </c>
      <c r="AC445" s="12">
        <v>1</v>
      </c>
      <c r="AD445" s="12">
        <v>0</v>
      </c>
      <c r="AE445" s="12">
        <v>0</v>
      </c>
      <c r="AF445" s="12">
        <v>0</v>
      </c>
      <c r="AG445" s="12">
        <v>0</v>
      </c>
      <c r="AH445" s="12">
        <v>0</v>
      </c>
      <c r="AI445" s="12">
        <v>0</v>
      </c>
      <c r="AJ445" s="12">
        <v>0</v>
      </c>
      <c r="AK445" s="12">
        <v>0</v>
      </c>
      <c r="AL445" s="12" t="s">
        <v>678</v>
      </c>
      <c r="AM445" s="7" t="s">
        <v>608</v>
      </c>
      <c r="AN445" s="7" t="s">
        <v>614</v>
      </c>
      <c r="AO445" s="7">
        <v>2000</v>
      </c>
      <c r="AP445" s="12" t="s">
        <v>3458</v>
      </c>
      <c r="AQ445" s="12">
        <v>268</v>
      </c>
      <c r="AR445" s="12">
        <v>1</v>
      </c>
      <c r="AS445" s="12" t="s">
        <v>555</v>
      </c>
      <c r="AT445" s="7" t="s">
        <v>212</v>
      </c>
      <c r="AU445" s="12">
        <v>1</v>
      </c>
      <c r="AV445" s="12">
        <v>0</v>
      </c>
      <c r="AW445" s="12">
        <v>0</v>
      </c>
      <c r="AX445" s="12">
        <v>0</v>
      </c>
      <c r="AY445" s="7">
        <v>1</v>
      </c>
      <c r="AZ445" s="12">
        <v>0</v>
      </c>
      <c r="BA445" s="12">
        <v>0</v>
      </c>
      <c r="BB445" s="12">
        <v>0</v>
      </c>
      <c r="BC445" s="12">
        <v>0</v>
      </c>
      <c r="BD445" s="12">
        <v>0</v>
      </c>
      <c r="BE445" s="12">
        <v>0</v>
      </c>
      <c r="BF445" s="7" t="s">
        <v>766</v>
      </c>
      <c r="BG445" s="7" t="s">
        <v>781</v>
      </c>
      <c r="BH445" s="7"/>
      <c r="BI445" s="7" t="s">
        <v>2807</v>
      </c>
      <c r="BJ445" s="12" t="s">
        <v>3460</v>
      </c>
      <c r="BK445" s="12" t="s">
        <v>3467</v>
      </c>
      <c r="BL445" s="12" t="s">
        <v>3470</v>
      </c>
      <c r="BM445" s="7" t="s">
        <v>787</v>
      </c>
      <c r="BN445" s="7"/>
      <c r="BO445" s="12"/>
      <c r="BP445" s="12" t="s">
        <v>3536</v>
      </c>
      <c r="BQ445" s="47">
        <f>CV445</f>
        <v>0.10827333333333333</v>
      </c>
      <c r="BR445" s="12" t="s">
        <v>3506</v>
      </c>
      <c r="BS445" s="12">
        <v>9.1560000000000002E-2</v>
      </c>
      <c r="BT445" s="12"/>
      <c r="BU445" s="12"/>
      <c r="BV445" s="12" t="s">
        <v>1077</v>
      </c>
      <c r="BW445" s="12" t="s">
        <v>1077</v>
      </c>
      <c r="BX445" s="12" t="s">
        <v>1077</v>
      </c>
      <c r="BY445" s="12">
        <v>2.3069999999999999</v>
      </c>
      <c r="BZ445" s="12"/>
      <c r="CA445" s="12" t="s">
        <v>1077</v>
      </c>
      <c r="CB445" s="12"/>
      <c r="CC445" s="12"/>
      <c r="CD445" s="12" t="s">
        <v>1077</v>
      </c>
      <c r="CE445" s="12">
        <v>2.1899999999999999E-2</v>
      </c>
      <c r="CF445" s="12"/>
      <c r="CG445" s="12"/>
      <c r="CH445" s="12">
        <f t="shared" si="1"/>
        <v>4.6932524201704955E-2</v>
      </c>
      <c r="CI445" s="12" t="s">
        <v>3553</v>
      </c>
      <c r="CJ445" s="12">
        <v>0.71499999999999997</v>
      </c>
      <c r="CK445" s="12" t="s">
        <v>3828</v>
      </c>
      <c r="CL445" s="12" t="s">
        <v>1077</v>
      </c>
      <c r="CM445" s="12" t="s">
        <v>1077</v>
      </c>
      <c r="CN445" s="12">
        <v>56.69</v>
      </c>
      <c r="CO445" s="12" t="s">
        <v>3427</v>
      </c>
      <c r="CP445" s="12">
        <v>0</v>
      </c>
      <c r="CQ445" s="12">
        <v>0</v>
      </c>
      <c r="CR445" s="12">
        <v>0</v>
      </c>
      <c r="CS445" s="12">
        <v>255</v>
      </c>
      <c r="CT445" s="12">
        <v>1260</v>
      </c>
      <c r="CU445" s="12">
        <v>1490</v>
      </c>
      <c r="CV445" s="12">
        <f>BS445*CU445/CT445</f>
        <v>0.10827333333333333</v>
      </c>
      <c r="CW445" s="12"/>
      <c r="CX445" s="57"/>
    </row>
    <row r="446" spans="1:102" ht="16.5" x14ac:dyDescent="0.35">
      <c r="A446" s="56">
        <v>129</v>
      </c>
      <c r="B446" s="12" t="s">
        <v>3150</v>
      </c>
      <c r="C446" s="12">
        <v>129.1</v>
      </c>
      <c r="D446" s="12" t="s">
        <v>2907</v>
      </c>
      <c r="E446" s="12" t="s">
        <v>3264</v>
      </c>
      <c r="F446" s="12">
        <v>3</v>
      </c>
      <c r="G446" s="12" t="s">
        <v>212</v>
      </c>
      <c r="H446" s="12" t="s">
        <v>2804</v>
      </c>
      <c r="I446" s="12" t="s">
        <v>212</v>
      </c>
      <c r="J446" s="12" t="s">
        <v>556</v>
      </c>
      <c r="K446" s="12"/>
      <c r="L446" s="12" t="s">
        <v>558</v>
      </c>
      <c r="M446" s="12" t="s">
        <v>3261</v>
      </c>
      <c r="N446" s="12" t="s">
        <v>3435</v>
      </c>
      <c r="O446" s="12" t="s">
        <v>3400</v>
      </c>
      <c r="P446" s="12" t="s">
        <v>3401</v>
      </c>
      <c r="Q446" s="12">
        <v>0</v>
      </c>
      <c r="R446" s="12">
        <v>0</v>
      </c>
      <c r="S446" s="12">
        <v>0</v>
      </c>
      <c r="T446" s="12">
        <v>0</v>
      </c>
      <c r="U446" s="12">
        <v>0</v>
      </c>
      <c r="V446" s="12">
        <v>0</v>
      </c>
      <c r="W446" s="12">
        <v>1</v>
      </c>
      <c r="X446" s="12">
        <v>0</v>
      </c>
      <c r="Y446" s="12">
        <v>0</v>
      </c>
      <c r="Z446" s="12">
        <v>0</v>
      </c>
      <c r="AA446" s="12">
        <v>0</v>
      </c>
      <c r="AB446" s="12">
        <v>0</v>
      </c>
      <c r="AC446" s="12">
        <v>1</v>
      </c>
      <c r="AD446" s="12">
        <v>0</v>
      </c>
      <c r="AE446" s="12">
        <v>0</v>
      </c>
      <c r="AF446" s="12">
        <v>0</v>
      </c>
      <c r="AG446" s="12">
        <v>0</v>
      </c>
      <c r="AH446" s="12">
        <v>0</v>
      </c>
      <c r="AI446" s="12">
        <v>0</v>
      </c>
      <c r="AJ446" s="12">
        <v>0</v>
      </c>
      <c r="AK446" s="12">
        <v>0</v>
      </c>
      <c r="AL446" s="12" t="s">
        <v>723</v>
      </c>
      <c r="AM446" s="12" t="s">
        <v>3081</v>
      </c>
      <c r="AN446" s="12" t="s">
        <v>3090</v>
      </c>
      <c r="AO446" s="12">
        <v>2010</v>
      </c>
      <c r="AP446" s="12" t="s">
        <v>3235</v>
      </c>
      <c r="AQ446" s="12">
        <v>55</v>
      </c>
      <c r="AR446" s="12">
        <v>1</v>
      </c>
      <c r="AS446" s="12" t="s">
        <v>555</v>
      </c>
      <c r="AT446" s="12" t="s">
        <v>349</v>
      </c>
      <c r="AU446" s="12">
        <v>1</v>
      </c>
      <c r="AV446" s="12">
        <v>0</v>
      </c>
      <c r="AW446" s="12">
        <v>0</v>
      </c>
      <c r="AX446" s="12">
        <v>0</v>
      </c>
      <c r="AY446" s="7">
        <v>1</v>
      </c>
      <c r="AZ446" s="12">
        <v>0</v>
      </c>
      <c r="BA446" s="12">
        <v>0</v>
      </c>
      <c r="BB446" s="12">
        <v>0</v>
      </c>
      <c r="BC446" s="12">
        <v>0</v>
      </c>
      <c r="BD446" s="12">
        <v>0</v>
      </c>
      <c r="BE446" s="12">
        <v>1</v>
      </c>
      <c r="BF446" s="12" t="s">
        <v>3258</v>
      </c>
      <c r="BG446" s="12" t="s">
        <v>3044</v>
      </c>
      <c r="BH446" s="12"/>
      <c r="BI446" s="12" t="s">
        <v>3249</v>
      </c>
      <c r="BJ446" s="12" t="s">
        <v>718</v>
      </c>
      <c r="BK446" s="12" t="s">
        <v>3463</v>
      </c>
      <c r="BL446" s="12" t="s">
        <v>3470</v>
      </c>
      <c r="BM446" s="12" t="s">
        <v>787</v>
      </c>
      <c r="BN446" s="7"/>
      <c r="BO446" s="12"/>
      <c r="BP446" s="12" t="s">
        <v>3536</v>
      </c>
      <c r="BQ446" s="47">
        <f>CV446</f>
        <v>5.7566684812193788E-6</v>
      </c>
      <c r="BR446" s="12" t="s">
        <v>3507</v>
      </c>
      <c r="BS446" s="12">
        <v>1.41E-2</v>
      </c>
      <c r="BT446" s="12"/>
      <c r="BU446" s="12"/>
      <c r="BV446" s="12"/>
      <c r="BW446" s="12"/>
      <c r="BX446" s="12"/>
      <c r="BY446" s="12">
        <v>2.3199999999999998</v>
      </c>
      <c r="BZ446" s="12"/>
      <c r="CA446" s="12"/>
      <c r="CB446" s="12"/>
      <c r="CC446" s="12"/>
      <c r="CD446" s="12"/>
      <c r="CE446" s="12">
        <v>2.6700000000000002E-2</v>
      </c>
      <c r="CF446" s="12"/>
      <c r="CG446" s="12"/>
      <c r="CH446" s="12">
        <f t="shared" si="1"/>
        <v>2.4813226212152498E-6</v>
      </c>
      <c r="CI446" s="12" t="s">
        <v>3553</v>
      </c>
      <c r="CJ446" s="12">
        <v>0.97499999999999998</v>
      </c>
      <c r="CK446" s="12" t="s">
        <v>3824</v>
      </c>
      <c r="CL446" s="12"/>
      <c r="CM446" s="12"/>
      <c r="CN446" s="12"/>
      <c r="CO446" s="12"/>
      <c r="CP446" s="12"/>
      <c r="CQ446" s="12"/>
      <c r="CR446" s="12"/>
      <c r="CS446" s="48">
        <v>34</v>
      </c>
      <c r="CT446" s="48">
        <v>14696</v>
      </c>
      <c r="CU446" s="12">
        <v>6</v>
      </c>
      <c r="CV446" s="12">
        <f>BS446*CU446/CT446</f>
        <v>5.7566684812193788E-6</v>
      </c>
      <c r="CW446" s="12"/>
      <c r="CX446" s="57"/>
    </row>
    <row r="447" spans="1:102" ht="16.5" x14ac:dyDescent="0.35">
      <c r="A447" s="56">
        <v>127</v>
      </c>
      <c r="B447" s="12" t="s">
        <v>3148</v>
      </c>
      <c r="C447" s="12">
        <v>127.4</v>
      </c>
      <c r="D447" s="12" t="s">
        <v>2892</v>
      </c>
      <c r="E447" s="12" t="s">
        <v>3362</v>
      </c>
      <c r="F447" s="12">
        <v>3</v>
      </c>
      <c r="G447" s="12" t="s">
        <v>212</v>
      </c>
      <c r="H447" s="12" t="s">
        <v>2804</v>
      </c>
      <c r="I447" s="12" t="s">
        <v>212</v>
      </c>
      <c r="J447" s="12" t="s">
        <v>556</v>
      </c>
      <c r="K447" s="12"/>
      <c r="L447" s="12" t="s">
        <v>581</v>
      </c>
      <c r="M447" s="12" t="s">
        <v>3164</v>
      </c>
      <c r="N447" s="12" t="s">
        <v>764</v>
      </c>
      <c r="O447" s="12" t="s">
        <v>3400</v>
      </c>
      <c r="P447" s="12" t="s">
        <v>3402</v>
      </c>
      <c r="Q447" s="12">
        <v>1</v>
      </c>
      <c r="R447" s="12">
        <v>0</v>
      </c>
      <c r="S447" s="12">
        <v>0</v>
      </c>
      <c r="T447" s="12">
        <v>0</v>
      </c>
      <c r="U447" s="12">
        <v>0</v>
      </c>
      <c r="V447" s="12">
        <v>0</v>
      </c>
      <c r="W447" s="12">
        <v>0</v>
      </c>
      <c r="X447" s="12">
        <v>0</v>
      </c>
      <c r="Y447" s="12">
        <v>0</v>
      </c>
      <c r="Z447" s="12">
        <v>0</v>
      </c>
      <c r="AA447" s="12">
        <v>0</v>
      </c>
      <c r="AB447" s="12">
        <v>0</v>
      </c>
      <c r="AC447" s="12">
        <v>0</v>
      </c>
      <c r="AD447" s="12">
        <v>0</v>
      </c>
      <c r="AE447" s="12">
        <v>0</v>
      </c>
      <c r="AF447" s="12">
        <v>0</v>
      </c>
      <c r="AG447" s="12">
        <v>0</v>
      </c>
      <c r="AH447" s="12">
        <v>0</v>
      </c>
      <c r="AI447" s="12">
        <v>0</v>
      </c>
      <c r="AJ447" s="12">
        <v>1</v>
      </c>
      <c r="AK447" s="12">
        <v>0</v>
      </c>
      <c r="AL447" s="12" t="s">
        <v>723</v>
      </c>
      <c r="AM447" s="12" t="s">
        <v>3088</v>
      </c>
      <c r="AN447" s="12" t="s">
        <v>3089</v>
      </c>
      <c r="AO447" s="12">
        <v>2012</v>
      </c>
      <c r="AP447" s="12" t="s">
        <v>3235</v>
      </c>
      <c r="AQ447" s="12">
        <v>816</v>
      </c>
      <c r="AR447" s="12">
        <v>1</v>
      </c>
      <c r="AS447" s="12" t="s">
        <v>555</v>
      </c>
      <c r="AT447" s="12" t="s">
        <v>212</v>
      </c>
      <c r="AU447" s="12">
        <v>0</v>
      </c>
      <c r="AV447" s="12">
        <v>1</v>
      </c>
      <c r="AW447" s="12">
        <v>0</v>
      </c>
      <c r="AX447" s="12">
        <v>0</v>
      </c>
      <c r="AY447" s="7">
        <v>0</v>
      </c>
      <c r="AZ447" s="12">
        <v>0</v>
      </c>
      <c r="BA447" s="12">
        <v>0</v>
      </c>
      <c r="BB447" s="12">
        <v>0</v>
      </c>
      <c r="BC447" s="12">
        <v>0</v>
      </c>
      <c r="BD447" s="12">
        <v>0</v>
      </c>
      <c r="BE447" s="12">
        <v>0</v>
      </c>
      <c r="BF447" s="12" t="s">
        <v>772</v>
      </c>
      <c r="BG447" s="12" t="s">
        <v>3037</v>
      </c>
      <c r="BH447" s="12"/>
      <c r="BI447" s="12" t="s">
        <v>2814</v>
      </c>
      <c r="BJ447" s="12" t="s">
        <v>3460</v>
      </c>
      <c r="BK447" s="12" t="s">
        <v>3463</v>
      </c>
      <c r="BL447" s="12" t="s">
        <v>3481</v>
      </c>
      <c r="BM447" s="12" t="s">
        <v>787</v>
      </c>
      <c r="BN447" s="7"/>
      <c r="BO447" s="12"/>
      <c r="BP447" s="12" t="s">
        <v>3558</v>
      </c>
      <c r="BQ447" s="12">
        <v>1.1739999999999999</v>
      </c>
      <c r="BR447" s="12" t="s">
        <v>1252</v>
      </c>
      <c r="BS447" s="12">
        <v>0.28799999999999998</v>
      </c>
      <c r="BT447" s="12"/>
      <c r="BU447" s="12"/>
      <c r="BV447" s="12"/>
      <c r="BW447" s="12"/>
      <c r="BX447" s="12"/>
      <c r="BY447" s="12">
        <v>2.3420000000000001</v>
      </c>
      <c r="BZ447" s="12"/>
      <c r="CA447" s="12"/>
      <c r="CB447" s="12"/>
      <c r="CC447" s="12"/>
      <c r="CD447" s="12"/>
      <c r="CE447" s="12"/>
      <c r="CF447" s="12"/>
      <c r="CG447" s="12"/>
      <c r="CH447" s="12">
        <f t="shared" si="1"/>
        <v>0.50128095644748072</v>
      </c>
      <c r="CI447" s="12" t="s">
        <v>3553</v>
      </c>
      <c r="CJ447" s="12">
        <v>0.30380000000000001</v>
      </c>
      <c r="CK447" s="12" t="s">
        <v>3824</v>
      </c>
      <c r="CL447" s="12"/>
      <c r="CM447" s="12"/>
      <c r="CN447" s="12"/>
      <c r="CO447" s="12"/>
      <c r="CP447" s="12">
        <v>1</v>
      </c>
      <c r="CQ447" s="12">
        <v>3</v>
      </c>
      <c r="CR447" s="12">
        <v>1</v>
      </c>
      <c r="CS447" s="12">
        <f>AQ447-(CP447*CQ447)-CR447</f>
        <v>812</v>
      </c>
      <c r="CT447" s="12"/>
      <c r="CU447" s="12"/>
      <c r="CV447" s="12"/>
      <c r="CW447" s="12"/>
      <c r="CX447" s="57"/>
    </row>
    <row r="448" spans="1:102" ht="16.5" x14ac:dyDescent="0.35">
      <c r="A448" s="56">
        <v>66</v>
      </c>
      <c r="B448" s="12" t="s">
        <v>3755</v>
      </c>
      <c r="C448" s="12">
        <v>66.099999999999994</v>
      </c>
      <c r="D448" s="12" t="s">
        <v>2326</v>
      </c>
      <c r="E448" s="12" t="s">
        <v>442</v>
      </c>
      <c r="F448" s="12">
        <v>3</v>
      </c>
      <c r="G448" s="12" t="s">
        <v>212</v>
      </c>
      <c r="H448" s="12" t="s">
        <v>2804</v>
      </c>
      <c r="I448" s="12" t="s">
        <v>212</v>
      </c>
      <c r="J448" s="12" t="s">
        <v>556</v>
      </c>
      <c r="K448" s="12" t="s">
        <v>583</v>
      </c>
      <c r="L448" s="12" t="s">
        <v>558</v>
      </c>
      <c r="M448" s="12" t="s">
        <v>3237</v>
      </c>
      <c r="N448" s="12" t="s">
        <v>3436</v>
      </c>
      <c r="O448" s="12" t="s">
        <v>3400</v>
      </c>
      <c r="P448" s="12" t="s">
        <v>3401</v>
      </c>
      <c r="Q448" s="12">
        <v>1</v>
      </c>
      <c r="R448" s="12">
        <v>0</v>
      </c>
      <c r="S448" s="12">
        <v>0</v>
      </c>
      <c r="T448" s="12">
        <v>0</v>
      </c>
      <c r="U448" s="12">
        <v>0</v>
      </c>
      <c r="V448" s="12">
        <v>0</v>
      </c>
      <c r="W448" s="12">
        <v>0</v>
      </c>
      <c r="X448" s="12">
        <v>0</v>
      </c>
      <c r="Y448" s="12">
        <v>0</v>
      </c>
      <c r="Z448" s="12">
        <v>0</v>
      </c>
      <c r="AA448" s="12">
        <v>0</v>
      </c>
      <c r="AB448" s="12">
        <v>0</v>
      </c>
      <c r="AC448" s="12">
        <v>0</v>
      </c>
      <c r="AD448" s="12">
        <v>0</v>
      </c>
      <c r="AE448" s="12">
        <v>0</v>
      </c>
      <c r="AF448" s="12">
        <v>0</v>
      </c>
      <c r="AG448" s="12">
        <v>0</v>
      </c>
      <c r="AH448" s="12">
        <v>0</v>
      </c>
      <c r="AI448" s="12">
        <v>0</v>
      </c>
      <c r="AJ448" s="12">
        <v>1</v>
      </c>
      <c r="AK448" s="12">
        <v>0</v>
      </c>
      <c r="AL448" s="12" t="s">
        <v>607</v>
      </c>
      <c r="AM448" s="7" t="s">
        <v>608</v>
      </c>
      <c r="AN448" s="7" t="s">
        <v>614</v>
      </c>
      <c r="AO448" s="7" t="s">
        <v>706</v>
      </c>
      <c r="AP448" s="12" t="s">
        <v>691</v>
      </c>
      <c r="AQ448" s="12">
        <v>54</v>
      </c>
      <c r="AR448" s="12">
        <v>1</v>
      </c>
      <c r="AS448" s="12" t="s">
        <v>555</v>
      </c>
      <c r="AT448" s="7" t="s">
        <v>349</v>
      </c>
      <c r="AU448" s="12">
        <v>1</v>
      </c>
      <c r="AV448" s="12">
        <v>1</v>
      </c>
      <c r="AW448" s="12">
        <v>1</v>
      </c>
      <c r="AX448" s="12">
        <v>1</v>
      </c>
      <c r="AY448" s="7">
        <v>1</v>
      </c>
      <c r="AZ448" s="12">
        <v>0</v>
      </c>
      <c r="BA448" s="12">
        <v>1</v>
      </c>
      <c r="BB448" s="12">
        <v>1</v>
      </c>
      <c r="BC448" s="12">
        <v>0</v>
      </c>
      <c r="BD448" s="12">
        <v>0</v>
      </c>
      <c r="BE448" s="12">
        <v>1</v>
      </c>
      <c r="BF448" s="7" t="s">
        <v>766</v>
      </c>
      <c r="BG448" s="7" t="s">
        <v>781</v>
      </c>
      <c r="BH448" s="7"/>
      <c r="BI448" s="7" t="s">
        <v>2807</v>
      </c>
      <c r="BJ448" s="12" t="s">
        <v>718</v>
      </c>
      <c r="BK448" s="12" t="s">
        <v>3472</v>
      </c>
      <c r="BL448" s="12" t="s">
        <v>3476</v>
      </c>
      <c r="BM448" s="7" t="s">
        <v>787</v>
      </c>
      <c r="BN448" s="7"/>
      <c r="BO448" s="12"/>
      <c r="BP448" s="12" t="s">
        <v>4028</v>
      </c>
      <c r="BQ448" s="12">
        <v>0.32600000000000001</v>
      </c>
      <c r="BR448" s="12" t="s">
        <v>3429</v>
      </c>
      <c r="BS448" s="12">
        <v>0.32600000000000001</v>
      </c>
      <c r="BT448" s="12"/>
      <c r="BU448" s="12"/>
      <c r="BV448" s="12" t="s">
        <v>1077</v>
      </c>
      <c r="BW448" s="12" t="s">
        <v>1077</v>
      </c>
      <c r="BX448" s="12" t="s">
        <v>1077</v>
      </c>
      <c r="BY448" s="12">
        <f>BS448/CF448</f>
        <v>2.3453237410071943</v>
      </c>
      <c r="BZ448" s="12" t="s">
        <v>3562</v>
      </c>
      <c r="CA448" s="12" t="s">
        <v>1077</v>
      </c>
      <c r="CB448" s="12" t="s">
        <v>1077</v>
      </c>
      <c r="CC448" s="12" t="s">
        <v>1077</v>
      </c>
      <c r="CD448" s="12" t="s">
        <v>1077</v>
      </c>
      <c r="CE448" s="12">
        <v>0.01</v>
      </c>
      <c r="CF448" s="12">
        <v>0.13900000000000001</v>
      </c>
      <c r="CG448" s="12"/>
      <c r="CH448" s="12">
        <f t="shared" si="1"/>
        <v>0.13900000000000001</v>
      </c>
      <c r="CI448" s="12" t="s">
        <v>3553</v>
      </c>
      <c r="CJ448" s="12">
        <v>0.90169999999999995</v>
      </c>
      <c r="CK448" s="12" t="s">
        <v>3824</v>
      </c>
      <c r="CL448" s="12" t="s">
        <v>1077</v>
      </c>
      <c r="CM448" s="12" t="s">
        <v>1077</v>
      </c>
      <c r="CN448" s="12" t="s">
        <v>1077</v>
      </c>
      <c r="CO448" s="12" t="s">
        <v>1077</v>
      </c>
      <c r="CP448" s="12">
        <v>1</v>
      </c>
      <c r="CQ448" s="12">
        <v>19</v>
      </c>
      <c r="CR448" s="12">
        <v>0</v>
      </c>
      <c r="CS448" s="12">
        <v>305</v>
      </c>
      <c r="CT448" s="12" t="s">
        <v>1077</v>
      </c>
      <c r="CU448" s="12" t="s">
        <v>1077</v>
      </c>
      <c r="CV448" s="12" t="s">
        <v>1077</v>
      </c>
      <c r="CW448" s="12"/>
      <c r="CX448" s="57"/>
    </row>
    <row r="449" spans="1:102" x14ac:dyDescent="0.35">
      <c r="A449" s="56">
        <v>59</v>
      </c>
      <c r="B449" s="12" t="s">
        <v>3748</v>
      </c>
      <c r="C449" s="12">
        <v>59.8</v>
      </c>
      <c r="D449" s="12" t="s">
        <v>2183</v>
      </c>
      <c r="E449" s="12" t="s">
        <v>423</v>
      </c>
      <c r="F449" s="12">
        <v>3</v>
      </c>
      <c r="G449" s="12" t="s">
        <v>212</v>
      </c>
      <c r="H449" s="12" t="s">
        <v>2804</v>
      </c>
      <c r="I449" s="12" t="s">
        <v>212</v>
      </c>
      <c r="J449" s="12" t="s">
        <v>1227</v>
      </c>
      <c r="K449" s="12" t="s">
        <v>1166</v>
      </c>
      <c r="L449" s="12" t="s">
        <v>1228</v>
      </c>
      <c r="M449" s="12" t="s">
        <v>3237</v>
      </c>
      <c r="N449" s="12" t="s">
        <v>3435</v>
      </c>
      <c r="O449" s="12" t="s">
        <v>3400</v>
      </c>
      <c r="P449" s="12" t="s">
        <v>3402</v>
      </c>
      <c r="Q449" s="12">
        <v>0</v>
      </c>
      <c r="R449" s="12">
        <v>0</v>
      </c>
      <c r="S449" s="12">
        <v>1</v>
      </c>
      <c r="T449" s="12">
        <v>0</v>
      </c>
      <c r="U449" s="12">
        <v>0</v>
      </c>
      <c r="V449" s="12">
        <v>0</v>
      </c>
      <c r="W449" s="12">
        <v>0</v>
      </c>
      <c r="X449" s="12">
        <v>0</v>
      </c>
      <c r="Y449" s="12">
        <v>0</v>
      </c>
      <c r="Z449" s="12">
        <v>0</v>
      </c>
      <c r="AA449" s="12">
        <v>0</v>
      </c>
      <c r="AB449" s="12">
        <v>0</v>
      </c>
      <c r="AC449" s="12">
        <v>1</v>
      </c>
      <c r="AD449" s="12">
        <v>1</v>
      </c>
      <c r="AE449" s="12">
        <v>0</v>
      </c>
      <c r="AF449" s="12">
        <v>0</v>
      </c>
      <c r="AG449" s="12">
        <v>0</v>
      </c>
      <c r="AH449" s="12">
        <v>0</v>
      </c>
      <c r="AI449" s="12">
        <v>0</v>
      </c>
      <c r="AJ449" s="12">
        <v>0</v>
      </c>
      <c r="AK449" s="12" t="s">
        <v>696</v>
      </c>
      <c r="AL449" s="12" t="s">
        <v>3455</v>
      </c>
      <c r="AM449" s="7" t="s">
        <v>637</v>
      </c>
      <c r="AN449" s="7" t="s">
        <v>665</v>
      </c>
      <c r="AO449" s="7" t="s">
        <v>1253</v>
      </c>
      <c r="AP449" s="12" t="s">
        <v>3235</v>
      </c>
      <c r="AQ449" s="12">
        <v>1813</v>
      </c>
      <c r="AR449" s="12">
        <v>1</v>
      </c>
      <c r="AS449" s="12" t="s">
        <v>555</v>
      </c>
      <c r="AT449" s="7" t="s">
        <v>212</v>
      </c>
      <c r="AU449" s="12">
        <v>1</v>
      </c>
      <c r="AV449" s="12">
        <v>0</v>
      </c>
      <c r="AW449" s="12">
        <v>0</v>
      </c>
      <c r="AX449" s="12">
        <v>0</v>
      </c>
      <c r="AY449" s="7">
        <v>1</v>
      </c>
      <c r="AZ449" s="12">
        <v>0</v>
      </c>
      <c r="BA449" s="12">
        <v>0</v>
      </c>
      <c r="BB449" s="12">
        <v>0</v>
      </c>
      <c r="BC449" s="12">
        <v>1</v>
      </c>
      <c r="BD449" s="12">
        <v>0</v>
      </c>
      <c r="BE449" s="12">
        <v>0</v>
      </c>
      <c r="BF449" s="7" t="s">
        <v>766</v>
      </c>
      <c r="BG449" s="7" t="s">
        <v>786</v>
      </c>
      <c r="BH449" s="7"/>
      <c r="BI449" s="7" t="s">
        <v>2806</v>
      </c>
      <c r="BJ449" s="12" t="s">
        <v>3459</v>
      </c>
      <c r="BK449" s="12" t="s">
        <v>1044</v>
      </c>
      <c r="BL449" s="12" t="s">
        <v>3480</v>
      </c>
      <c r="BM449" s="7" t="s">
        <v>927</v>
      </c>
      <c r="BN449" s="7"/>
      <c r="BO449" s="12"/>
      <c r="BP449" s="12"/>
      <c r="BQ449" s="12"/>
      <c r="BR449" s="12" t="s">
        <v>1077</v>
      </c>
      <c r="BS449" s="12">
        <v>3.0000000000000001E-3</v>
      </c>
      <c r="BT449" s="12"/>
      <c r="BU449" s="12"/>
      <c r="BV449" s="12" t="s">
        <v>1077</v>
      </c>
      <c r="BW449" s="12" t="s">
        <v>1077</v>
      </c>
      <c r="BX449" s="12" t="s">
        <v>1077</v>
      </c>
      <c r="BY449" s="12">
        <v>2.35</v>
      </c>
      <c r="BZ449" s="12"/>
      <c r="CA449" s="12" t="s">
        <v>1077</v>
      </c>
      <c r="CB449" s="12" t="s">
        <v>1077</v>
      </c>
      <c r="CC449" s="12" t="s">
        <v>1077</v>
      </c>
      <c r="CD449" s="12" t="s">
        <v>1077</v>
      </c>
      <c r="CE449" s="12" t="s">
        <v>1077</v>
      </c>
      <c r="CF449" s="12"/>
      <c r="CG449" s="12"/>
      <c r="CH449" s="12"/>
      <c r="CI449" s="12"/>
      <c r="CJ449" s="12" t="s">
        <v>718</v>
      </c>
      <c r="CK449" s="12" t="s">
        <v>1077</v>
      </c>
      <c r="CL449" s="12" t="s">
        <v>1077</v>
      </c>
      <c r="CM449" s="12" t="s">
        <v>1077</v>
      </c>
      <c r="CN449" s="12" t="s">
        <v>1077</v>
      </c>
      <c r="CO449" s="12" t="s">
        <v>1077</v>
      </c>
      <c r="CP449" s="12">
        <v>1</v>
      </c>
      <c r="CQ449" s="12">
        <v>9</v>
      </c>
      <c r="CR449" s="12">
        <v>0</v>
      </c>
      <c r="CS449" s="12">
        <v>1804</v>
      </c>
      <c r="CT449" s="12">
        <v>8.49</v>
      </c>
      <c r="CU449" s="12"/>
      <c r="CV449" s="12"/>
      <c r="CW449" s="12"/>
      <c r="CX449" s="57"/>
    </row>
    <row r="450" spans="1:102" ht="16.5" x14ac:dyDescent="0.35">
      <c r="A450" s="56">
        <v>139</v>
      </c>
      <c r="B450" s="12" t="s">
        <v>3154</v>
      </c>
      <c r="C450" s="12">
        <v>139.30000000000001</v>
      </c>
      <c r="D450" s="12" t="s">
        <v>2952</v>
      </c>
      <c r="E450" s="12" t="s">
        <v>3372</v>
      </c>
      <c r="F450" s="12">
        <v>3</v>
      </c>
      <c r="G450" s="12" t="s">
        <v>212</v>
      </c>
      <c r="H450" s="12" t="s">
        <v>2804</v>
      </c>
      <c r="I450" s="12" t="s">
        <v>212</v>
      </c>
      <c r="J450" s="12" t="s">
        <v>556</v>
      </c>
      <c r="K450" s="12"/>
      <c r="L450" s="12" t="s">
        <v>558</v>
      </c>
      <c r="M450" s="12" t="s">
        <v>3261</v>
      </c>
      <c r="N450" s="12" t="s">
        <v>3435</v>
      </c>
      <c r="O450" s="12" t="s">
        <v>3400</v>
      </c>
      <c r="P450" s="12" t="s">
        <v>3401</v>
      </c>
      <c r="Q450" s="12">
        <v>0</v>
      </c>
      <c r="R450" s="12">
        <v>0</v>
      </c>
      <c r="S450" s="12">
        <v>0</v>
      </c>
      <c r="T450" s="12">
        <v>1</v>
      </c>
      <c r="U450" s="12">
        <v>0</v>
      </c>
      <c r="V450" s="12">
        <v>0</v>
      </c>
      <c r="W450" s="12">
        <v>0</v>
      </c>
      <c r="X450" s="12">
        <v>0</v>
      </c>
      <c r="Y450" s="12">
        <v>0</v>
      </c>
      <c r="Z450" s="12">
        <v>0</v>
      </c>
      <c r="AA450" s="12">
        <v>0</v>
      </c>
      <c r="AB450" s="12">
        <v>0</v>
      </c>
      <c r="AC450" s="12">
        <v>1</v>
      </c>
      <c r="AD450" s="12">
        <v>0</v>
      </c>
      <c r="AE450" s="12">
        <v>0</v>
      </c>
      <c r="AF450" s="12">
        <v>0</v>
      </c>
      <c r="AG450" s="12">
        <v>0</v>
      </c>
      <c r="AH450" s="12">
        <v>0</v>
      </c>
      <c r="AI450" s="12">
        <v>0</v>
      </c>
      <c r="AJ450" s="12">
        <v>0</v>
      </c>
      <c r="AK450" s="12">
        <v>0</v>
      </c>
      <c r="AL450" s="12" t="s">
        <v>723</v>
      </c>
      <c r="AM450" s="12" t="s">
        <v>3101</v>
      </c>
      <c r="AN450" s="12" t="s">
        <v>614</v>
      </c>
      <c r="AO450" s="12" t="s">
        <v>3270</v>
      </c>
      <c r="AP450" s="12" t="s">
        <v>3235</v>
      </c>
      <c r="AQ450" s="12">
        <v>120</v>
      </c>
      <c r="AR450" s="12">
        <v>1</v>
      </c>
      <c r="AS450" s="12" t="s">
        <v>555</v>
      </c>
      <c r="AT450" s="12" t="s">
        <v>212</v>
      </c>
      <c r="AU450" s="12">
        <v>0</v>
      </c>
      <c r="AV450" s="12">
        <v>0</v>
      </c>
      <c r="AW450" s="12">
        <v>0</v>
      </c>
      <c r="AX450" s="12">
        <v>1</v>
      </c>
      <c r="AY450" s="7">
        <v>1</v>
      </c>
      <c r="AZ450" s="12">
        <v>1</v>
      </c>
      <c r="BA450" s="12">
        <v>0</v>
      </c>
      <c r="BB450" s="12">
        <v>0</v>
      </c>
      <c r="BC450" s="12">
        <v>0</v>
      </c>
      <c r="BD450" s="12">
        <v>0</v>
      </c>
      <c r="BE450" s="12">
        <v>1</v>
      </c>
      <c r="BF450" s="12" t="s">
        <v>3258</v>
      </c>
      <c r="BG450" s="12" t="s">
        <v>3061</v>
      </c>
      <c r="BH450" s="12">
        <v>1</v>
      </c>
      <c r="BI450" s="12" t="s">
        <v>3282</v>
      </c>
      <c r="BJ450" s="12" t="s">
        <v>718</v>
      </c>
      <c r="BK450" s="12" t="s">
        <v>3463</v>
      </c>
      <c r="BL450" s="12" t="s">
        <v>3481</v>
      </c>
      <c r="BM450" s="12" t="s">
        <v>787</v>
      </c>
      <c r="BN450" s="7"/>
      <c r="BO450" s="12"/>
      <c r="BP450" s="12" t="s">
        <v>3567</v>
      </c>
      <c r="BQ450" s="12"/>
      <c r="BR450" s="12"/>
      <c r="BS450" s="12">
        <v>1.1583000000000001</v>
      </c>
      <c r="BT450" s="12"/>
      <c r="BU450" s="12"/>
      <c r="BV450" s="12"/>
      <c r="BW450" s="12"/>
      <c r="BX450" s="12"/>
      <c r="BY450" s="12">
        <f>BS450/CF450</f>
        <v>2.3585827733659137</v>
      </c>
      <c r="BZ450" s="12" t="s">
        <v>4041</v>
      </c>
      <c r="CA450" s="12"/>
      <c r="CB450" s="12"/>
      <c r="CC450" s="12"/>
      <c r="CD450" s="12"/>
      <c r="CE450" s="12">
        <v>0.05</v>
      </c>
      <c r="CF450" s="12">
        <v>0.49109999999999998</v>
      </c>
      <c r="CG450" s="12"/>
      <c r="CH450" s="12"/>
      <c r="CI450" s="12"/>
      <c r="CJ450" s="12">
        <v>0.68500000000000005</v>
      </c>
      <c r="CK450" s="12" t="s">
        <v>3828</v>
      </c>
      <c r="CL450" s="12"/>
      <c r="CM450" s="12"/>
      <c r="CN450" s="12"/>
      <c r="CO450" s="12"/>
      <c r="CP450" s="12">
        <v>1</v>
      </c>
      <c r="CQ450" s="12">
        <v>15</v>
      </c>
      <c r="CR450" s="12">
        <v>1</v>
      </c>
      <c r="CS450" s="12">
        <f>AQ450-(CP450*CQ450)-CR450</f>
        <v>104</v>
      </c>
      <c r="CT450" s="12"/>
      <c r="CU450" s="12"/>
      <c r="CV450" s="12"/>
      <c r="CW450" s="12"/>
      <c r="CX450" s="57"/>
    </row>
    <row r="451" spans="1:102" ht="16.5" x14ac:dyDescent="0.35">
      <c r="A451" s="56">
        <v>70</v>
      </c>
      <c r="B451" s="12" t="s">
        <v>3759</v>
      </c>
      <c r="C451" s="12">
        <v>70.599999999999994</v>
      </c>
      <c r="D451" s="12" t="s">
        <v>2351</v>
      </c>
      <c r="E451" s="12" t="s">
        <v>459</v>
      </c>
      <c r="F451" s="12">
        <v>3</v>
      </c>
      <c r="G451" s="12" t="s">
        <v>212</v>
      </c>
      <c r="H451" s="12" t="s">
        <v>2804</v>
      </c>
      <c r="I451" s="12" t="s">
        <v>212</v>
      </c>
      <c r="J451" s="12" t="s">
        <v>556</v>
      </c>
      <c r="K451" s="12" t="s">
        <v>569</v>
      </c>
      <c r="L451" s="12" t="s">
        <v>558</v>
      </c>
      <c r="M451" s="12" t="s">
        <v>3237</v>
      </c>
      <c r="N451" s="12" t="s">
        <v>3435</v>
      </c>
      <c r="O451" s="12" t="s">
        <v>3400</v>
      </c>
      <c r="P451" s="12" t="s">
        <v>3401</v>
      </c>
      <c r="Q451" s="12">
        <v>0</v>
      </c>
      <c r="R451" s="12">
        <v>1</v>
      </c>
      <c r="S451" s="12">
        <v>0</v>
      </c>
      <c r="T451" s="12">
        <v>0</v>
      </c>
      <c r="U451" s="12">
        <v>0</v>
      </c>
      <c r="V451" s="12">
        <v>0</v>
      </c>
      <c r="W451" s="12">
        <v>0</v>
      </c>
      <c r="X451" s="12">
        <v>0</v>
      </c>
      <c r="Y451" s="12">
        <v>0</v>
      </c>
      <c r="Z451" s="12">
        <v>0</v>
      </c>
      <c r="AA451" s="12">
        <v>0</v>
      </c>
      <c r="AB451" s="12">
        <v>0</v>
      </c>
      <c r="AC451" s="12">
        <v>0</v>
      </c>
      <c r="AD451" s="12">
        <v>0</v>
      </c>
      <c r="AE451" s="12">
        <v>0</v>
      </c>
      <c r="AF451" s="12">
        <v>0</v>
      </c>
      <c r="AG451" s="12">
        <v>0</v>
      </c>
      <c r="AH451" s="12">
        <v>0</v>
      </c>
      <c r="AI451" s="12">
        <v>0</v>
      </c>
      <c r="AJ451" s="12">
        <v>1</v>
      </c>
      <c r="AK451" s="12">
        <v>0</v>
      </c>
      <c r="AL451" s="12" t="s">
        <v>678</v>
      </c>
      <c r="AM451" s="7" t="s">
        <v>608</v>
      </c>
      <c r="AN451" s="7" t="s">
        <v>614</v>
      </c>
      <c r="AO451" s="7">
        <v>2009</v>
      </c>
      <c r="AP451" s="12" t="s">
        <v>3458</v>
      </c>
      <c r="AQ451" s="12">
        <v>1449</v>
      </c>
      <c r="AR451" s="12">
        <v>1</v>
      </c>
      <c r="AS451" s="12" t="s">
        <v>555</v>
      </c>
      <c r="AT451" s="7" t="s">
        <v>212</v>
      </c>
      <c r="AU451" s="12">
        <v>0</v>
      </c>
      <c r="AV451" s="12">
        <v>0</v>
      </c>
      <c r="AW451" s="12">
        <v>0</v>
      </c>
      <c r="AX451" s="12">
        <v>0</v>
      </c>
      <c r="AY451" s="7">
        <v>0</v>
      </c>
      <c r="AZ451" s="12">
        <v>0</v>
      </c>
      <c r="BA451" s="12">
        <v>0</v>
      </c>
      <c r="BB451" s="12">
        <v>0</v>
      </c>
      <c r="BC451" s="12">
        <v>0</v>
      </c>
      <c r="BD451" s="12">
        <v>0</v>
      </c>
      <c r="BE451" s="12">
        <v>0</v>
      </c>
      <c r="BF451" s="7" t="s">
        <v>766</v>
      </c>
      <c r="BG451" s="7" t="s">
        <v>781</v>
      </c>
      <c r="BH451" s="7"/>
      <c r="BI451" s="7" t="s">
        <v>2807</v>
      </c>
      <c r="BJ451" s="12" t="s">
        <v>800</v>
      </c>
      <c r="BK451" s="12" t="s">
        <v>3463</v>
      </c>
      <c r="BL451" s="12" t="s">
        <v>3483</v>
      </c>
      <c r="BM451" s="7" t="s">
        <v>787</v>
      </c>
      <c r="BN451" s="7"/>
      <c r="BO451" s="12"/>
      <c r="BP451" s="12">
        <v>5</v>
      </c>
      <c r="BQ451" s="12" t="s">
        <v>1077</v>
      </c>
      <c r="BR451" s="12" t="s">
        <v>1077</v>
      </c>
      <c r="BS451" s="12">
        <v>0.104</v>
      </c>
      <c r="BT451" s="12"/>
      <c r="BU451" s="12"/>
      <c r="BV451" s="12" t="s">
        <v>1077</v>
      </c>
      <c r="BW451" s="12" t="s">
        <v>1077</v>
      </c>
      <c r="BX451" s="12" t="s">
        <v>1077</v>
      </c>
      <c r="BY451" s="12">
        <v>2.38</v>
      </c>
      <c r="BZ451" s="12"/>
      <c r="CA451" s="12" t="s">
        <v>1077</v>
      </c>
      <c r="CB451" s="12" t="s">
        <v>1077</v>
      </c>
      <c r="CC451" s="12" t="s">
        <v>1077</v>
      </c>
      <c r="CD451" s="12" t="s">
        <v>1077</v>
      </c>
      <c r="CE451" s="12">
        <v>0.1</v>
      </c>
      <c r="CF451" s="12"/>
      <c r="CG451" s="12"/>
      <c r="CH451" s="12"/>
      <c r="CI451" s="12"/>
      <c r="CJ451" s="12">
        <v>0.74360000000000004</v>
      </c>
      <c r="CK451" s="12" t="s">
        <v>3828</v>
      </c>
      <c r="CL451" s="12" t="s">
        <v>1077</v>
      </c>
      <c r="CM451" s="12" t="s">
        <v>1077</v>
      </c>
      <c r="CN451" s="12" t="s">
        <v>1077</v>
      </c>
      <c r="CO451" s="12" t="s">
        <v>1077</v>
      </c>
      <c r="CP451" s="12">
        <v>1</v>
      </c>
      <c r="CQ451" s="12">
        <v>1</v>
      </c>
      <c r="CR451" s="12">
        <v>0</v>
      </c>
      <c r="CS451" s="12">
        <v>1448</v>
      </c>
      <c r="CT451" s="12">
        <v>6020</v>
      </c>
      <c r="CU451" s="12" t="s">
        <v>718</v>
      </c>
      <c r="CV451" s="12" t="s">
        <v>1077</v>
      </c>
      <c r="CW451" s="12"/>
      <c r="CX451" s="57"/>
    </row>
    <row r="452" spans="1:102" ht="72.5" x14ac:dyDescent="0.35">
      <c r="A452" s="56">
        <v>120</v>
      </c>
      <c r="B452" s="12" t="s">
        <v>3812</v>
      </c>
      <c r="C452" s="12">
        <v>120.1</v>
      </c>
      <c r="D452" s="12" t="s">
        <v>2839</v>
      </c>
      <c r="E452" s="12" t="s">
        <v>2989</v>
      </c>
      <c r="F452" s="12">
        <v>7</v>
      </c>
      <c r="G452" s="12" t="s">
        <v>349</v>
      </c>
      <c r="H452" s="12" t="s">
        <v>2804</v>
      </c>
      <c r="I452" s="12" t="s">
        <v>1285</v>
      </c>
      <c r="J452" s="12" t="s">
        <v>1222</v>
      </c>
      <c r="K452" s="12"/>
      <c r="L452" s="12" t="s">
        <v>567</v>
      </c>
      <c r="M452" s="12" t="s">
        <v>3164</v>
      </c>
      <c r="N452" s="12"/>
      <c r="O452" s="12" t="s">
        <v>3400</v>
      </c>
      <c r="P452" s="12" t="s">
        <v>3404</v>
      </c>
      <c r="Q452" s="12">
        <v>0</v>
      </c>
      <c r="R452" s="12">
        <v>0</v>
      </c>
      <c r="S452" s="12">
        <v>1</v>
      </c>
      <c r="T452" s="12">
        <v>0</v>
      </c>
      <c r="U452" s="12">
        <v>0</v>
      </c>
      <c r="V452" s="12">
        <v>0</v>
      </c>
      <c r="W452" s="12">
        <v>0</v>
      </c>
      <c r="X452" s="12">
        <v>0</v>
      </c>
      <c r="Y452" s="12">
        <v>0</v>
      </c>
      <c r="Z452" s="12">
        <v>0</v>
      </c>
      <c r="AA452" s="12">
        <v>0</v>
      </c>
      <c r="AB452" s="12">
        <v>1</v>
      </c>
      <c r="AC452" s="12">
        <v>0</v>
      </c>
      <c r="AD452" s="12">
        <v>0</v>
      </c>
      <c r="AE452" s="12">
        <v>0</v>
      </c>
      <c r="AF452" s="12">
        <v>0</v>
      </c>
      <c r="AG452" s="12">
        <v>0</v>
      </c>
      <c r="AH452" s="12">
        <v>0</v>
      </c>
      <c r="AI452" s="12">
        <v>0</v>
      </c>
      <c r="AJ452" s="12">
        <v>0</v>
      </c>
      <c r="AK452" s="12">
        <v>0</v>
      </c>
      <c r="AL452" s="12" t="s">
        <v>3448</v>
      </c>
      <c r="AM452" s="12" t="s">
        <v>3081</v>
      </c>
      <c r="AN452" s="12" t="s">
        <v>3082</v>
      </c>
      <c r="AO452" s="12">
        <v>2009</v>
      </c>
      <c r="AP452" s="12" t="s">
        <v>3458</v>
      </c>
      <c r="AQ452" s="12">
        <v>674</v>
      </c>
      <c r="AR452" s="12">
        <v>1</v>
      </c>
      <c r="AS452" s="12" t="s">
        <v>755</v>
      </c>
      <c r="AT452" s="12" t="s">
        <v>212</v>
      </c>
      <c r="AU452" s="12">
        <v>0</v>
      </c>
      <c r="AV452" s="12">
        <v>0</v>
      </c>
      <c r="AW452" s="12">
        <v>0</v>
      </c>
      <c r="AX452" s="12">
        <v>0</v>
      </c>
      <c r="AY452" s="7">
        <v>1</v>
      </c>
      <c r="AZ452" s="12">
        <v>1</v>
      </c>
      <c r="BA452" s="12">
        <v>1</v>
      </c>
      <c r="BB452" s="12">
        <v>0</v>
      </c>
      <c r="BC452" s="12">
        <v>0</v>
      </c>
      <c r="BD452" s="12">
        <v>1</v>
      </c>
      <c r="BE452" s="12">
        <v>1</v>
      </c>
      <c r="BF452" s="12" t="s">
        <v>2820</v>
      </c>
      <c r="BG452" s="33" t="s">
        <v>3025</v>
      </c>
      <c r="BH452" s="12"/>
      <c r="BI452" s="12" t="s">
        <v>2818</v>
      </c>
      <c r="BJ452" s="12" t="s">
        <v>3460</v>
      </c>
      <c r="BK452" s="12" t="s">
        <v>3463</v>
      </c>
      <c r="BL452" s="12" t="s">
        <v>3464</v>
      </c>
      <c r="BM452" s="12" t="s">
        <v>3484</v>
      </c>
      <c r="BN452" s="7" t="s">
        <v>3286</v>
      </c>
      <c r="BO452" s="12"/>
      <c r="BP452" s="12" t="s">
        <v>4040</v>
      </c>
      <c r="BQ452" s="12"/>
      <c r="BR452" s="12"/>
      <c r="BS452" s="12">
        <v>5.0599999999999996</v>
      </c>
      <c r="BT452" s="12">
        <f>EXP(BS452)</f>
        <v>157.59051632336687</v>
      </c>
      <c r="BU452" s="12"/>
      <c r="BV452" s="12" t="s">
        <v>3415</v>
      </c>
      <c r="BW452" s="12"/>
      <c r="BX452" s="12"/>
      <c r="BY452" s="12">
        <f>BS452/CF452</f>
        <v>2.3856671381423853</v>
      </c>
      <c r="BZ452" s="12" t="s">
        <v>4041</v>
      </c>
      <c r="CA452" s="12"/>
      <c r="CB452" s="12"/>
      <c r="CC452" s="12"/>
      <c r="CD452" s="12"/>
      <c r="CE452" s="12" t="s">
        <v>3109</v>
      </c>
      <c r="CF452" s="12">
        <v>2.121</v>
      </c>
      <c r="CG452" s="12"/>
      <c r="CH452" s="12"/>
      <c r="CI452" s="12"/>
      <c r="CJ452" s="12">
        <v>0.20200000000000001</v>
      </c>
      <c r="CK452" s="12" t="s">
        <v>3831</v>
      </c>
      <c r="CL452" s="12"/>
      <c r="CM452" s="12"/>
      <c r="CN452" s="12"/>
      <c r="CO452" s="12"/>
      <c r="CP452" s="12">
        <v>1</v>
      </c>
      <c r="CQ452" s="12">
        <v>4</v>
      </c>
      <c r="CR452" s="12">
        <v>1</v>
      </c>
      <c r="CS452" s="12">
        <v>-5</v>
      </c>
      <c r="CT452" s="12"/>
      <c r="CU452" s="12"/>
      <c r="CV452" s="12"/>
      <c r="CW452" s="12"/>
      <c r="CX452" s="57"/>
    </row>
    <row r="453" spans="1:102" ht="16.5" x14ac:dyDescent="0.35">
      <c r="A453" s="56">
        <v>15</v>
      </c>
      <c r="B453" s="12" t="s">
        <v>3706</v>
      </c>
      <c r="C453" s="12">
        <v>15.28</v>
      </c>
      <c r="D453" s="12" t="s">
        <v>1678</v>
      </c>
      <c r="E453" s="12" t="s">
        <v>308</v>
      </c>
      <c r="F453" s="12" t="s">
        <v>4090</v>
      </c>
      <c r="G453" s="12" t="s">
        <v>212</v>
      </c>
      <c r="H453" s="12" t="s">
        <v>2804</v>
      </c>
      <c r="I453" s="12" t="s">
        <v>212</v>
      </c>
      <c r="J453" s="12" t="s">
        <v>556</v>
      </c>
      <c r="K453" s="12" t="s">
        <v>564</v>
      </c>
      <c r="L453" s="12" t="s">
        <v>558</v>
      </c>
      <c r="M453" s="12" t="s">
        <v>3164</v>
      </c>
      <c r="N453" s="12"/>
      <c r="O453" s="12" t="s">
        <v>3400</v>
      </c>
      <c r="P453" s="12" t="s">
        <v>3403</v>
      </c>
      <c r="Q453" s="12">
        <v>1</v>
      </c>
      <c r="R453" s="12">
        <v>0</v>
      </c>
      <c r="S453" s="12">
        <v>0</v>
      </c>
      <c r="T453" s="12">
        <v>0</v>
      </c>
      <c r="U453" s="12">
        <v>0</v>
      </c>
      <c r="V453" s="12">
        <v>0</v>
      </c>
      <c r="W453" s="12">
        <v>0</v>
      </c>
      <c r="X453" s="12">
        <v>0</v>
      </c>
      <c r="Y453" s="12">
        <v>0</v>
      </c>
      <c r="Z453" s="12">
        <v>0</v>
      </c>
      <c r="AA453" s="12">
        <v>0</v>
      </c>
      <c r="AB453" s="12">
        <v>1</v>
      </c>
      <c r="AC453" s="12">
        <v>0</v>
      </c>
      <c r="AD453" s="12">
        <v>0</v>
      </c>
      <c r="AE453" s="12">
        <v>0</v>
      </c>
      <c r="AF453" s="12">
        <v>0</v>
      </c>
      <c r="AG453" s="12">
        <v>0</v>
      </c>
      <c r="AH453" s="12">
        <v>0</v>
      </c>
      <c r="AI453" s="12">
        <v>0</v>
      </c>
      <c r="AJ453" s="12">
        <v>0</v>
      </c>
      <c r="AK453" s="12">
        <v>0</v>
      </c>
      <c r="AL453" s="12" t="s">
        <v>3448</v>
      </c>
      <c r="AM453" s="7" t="s">
        <v>608</v>
      </c>
      <c r="AN453" s="7" t="s">
        <v>615</v>
      </c>
      <c r="AO453" s="7">
        <v>2000</v>
      </c>
      <c r="AP453" s="12" t="s">
        <v>3458</v>
      </c>
      <c r="AQ453" s="12">
        <v>1428</v>
      </c>
      <c r="AR453" s="12">
        <v>2</v>
      </c>
      <c r="AS453" s="12" t="s">
        <v>755</v>
      </c>
      <c r="AT453" s="7" t="s">
        <v>349</v>
      </c>
      <c r="AU453" s="12">
        <v>0</v>
      </c>
      <c r="AV453" s="12">
        <v>0</v>
      </c>
      <c r="AW453" s="12">
        <v>0</v>
      </c>
      <c r="AX453" s="12">
        <v>0</v>
      </c>
      <c r="AY453" s="7">
        <v>0</v>
      </c>
      <c r="AZ453" s="12">
        <v>0</v>
      </c>
      <c r="BA453" s="12">
        <v>1</v>
      </c>
      <c r="BB453" s="12">
        <v>1</v>
      </c>
      <c r="BC453" s="12">
        <v>0</v>
      </c>
      <c r="BD453" s="12">
        <v>0</v>
      </c>
      <c r="BE453" s="12">
        <v>0</v>
      </c>
      <c r="BF453" s="7" t="s">
        <v>2820</v>
      </c>
      <c r="BG453" s="7" t="s">
        <v>801</v>
      </c>
      <c r="BH453" s="7">
        <v>1</v>
      </c>
      <c r="BI453" s="7" t="s">
        <v>3257</v>
      </c>
      <c r="BJ453" s="12" t="s">
        <v>3460</v>
      </c>
      <c r="BK453" s="12" t="s">
        <v>3472</v>
      </c>
      <c r="BL453" s="12" t="s">
        <v>3474</v>
      </c>
      <c r="BM453" s="7" t="s">
        <v>787</v>
      </c>
      <c r="BN453" s="7"/>
      <c r="BO453" s="12"/>
      <c r="BP453" s="12">
        <v>5</v>
      </c>
      <c r="BQ453" s="12"/>
      <c r="BR453" s="12" t="s">
        <v>1077</v>
      </c>
      <c r="BS453" s="12">
        <v>48.451000000000001</v>
      </c>
      <c r="BT453" s="12"/>
      <c r="BU453" s="12"/>
      <c r="BV453" s="12" t="s">
        <v>1077</v>
      </c>
      <c r="BW453" s="12" t="s">
        <v>1077</v>
      </c>
      <c r="BX453" s="12" t="s">
        <v>1077</v>
      </c>
      <c r="BY453" s="12">
        <v>2.39</v>
      </c>
      <c r="BZ453" s="12"/>
      <c r="CA453" s="12" t="s">
        <v>1077</v>
      </c>
      <c r="CB453" s="12" t="s">
        <v>1077</v>
      </c>
      <c r="CC453" s="12" t="s">
        <v>1077</v>
      </c>
      <c r="CD453" s="12" t="s">
        <v>1077</v>
      </c>
      <c r="CE453" s="12">
        <v>0.1</v>
      </c>
      <c r="CF453" s="12"/>
      <c r="CG453" s="12"/>
      <c r="CH453" s="12"/>
      <c r="CI453" s="12"/>
      <c r="CJ453" s="12">
        <v>0.14799999999999999</v>
      </c>
      <c r="CK453" s="12" t="s">
        <v>3828</v>
      </c>
      <c r="CL453" s="12" t="s">
        <v>1077</v>
      </c>
      <c r="CM453" s="12" t="s">
        <v>1077</v>
      </c>
      <c r="CN453" s="12" t="s">
        <v>1077</v>
      </c>
      <c r="CO453" s="12" t="s">
        <v>1077</v>
      </c>
      <c r="CP453" s="12">
        <v>1</v>
      </c>
      <c r="CQ453" s="12">
        <v>18</v>
      </c>
      <c r="CR453" s="12">
        <v>1</v>
      </c>
      <c r="CS453" s="12">
        <v>1409</v>
      </c>
      <c r="CT453" s="12" t="s">
        <v>1077</v>
      </c>
      <c r="CU453" s="12">
        <v>9.6036319189802682E-3</v>
      </c>
      <c r="CV453" s="12" t="s">
        <v>1137</v>
      </c>
      <c r="CW453" s="12"/>
      <c r="CX453" s="57"/>
    </row>
    <row r="454" spans="1:102" ht="16.5" x14ac:dyDescent="0.35">
      <c r="A454" s="56">
        <v>128</v>
      </c>
      <c r="B454" s="12" t="s">
        <v>3149</v>
      </c>
      <c r="C454" s="12">
        <v>128.1</v>
      </c>
      <c r="D454" s="12" t="s">
        <v>2900</v>
      </c>
      <c r="E454" s="12" t="s">
        <v>3263</v>
      </c>
      <c r="F454" s="12">
        <v>3</v>
      </c>
      <c r="G454" s="12" t="s">
        <v>212</v>
      </c>
      <c r="H454" s="12" t="s">
        <v>2804</v>
      </c>
      <c r="I454" s="12" t="s">
        <v>212</v>
      </c>
      <c r="J454" s="12" t="s">
        <v>556</v>
      </c>
      <c r="K454" s="12"/>
      <c r="L454" s="12" t="s">
        <v>160</v>
      </c>
      <c r="M454" s="12" t="s">
        <v>3261</v>
      </c>
      <c r="N454" s="12" t="s">
        <v>3435</v>
      </c>
      <c r="O454" s="12" t="s">
        <v>3400</v>
      </c>
      <c r="P454" s="12" t="s">
        <v>3401</v>
      </c>
      <c r="Q454" s="12">
        <v>0</v>
      </c>
      <c r="R454" s="12">
        <v>0</v>
      </c>
      <c r="S454" s="12">
        <v>0</v>
      </c>
      <c r="T454" s="12">
        <v>0</v>
      </c>
      <c r="U454" s="12">
        <v>0</v>
      </c>
      <c r="V454" s="12">
        <v>0</v>
      </c>
      <c r="W454" s="12">
        <v>1</v>
      </c>
      <c r="X454" s="12">
        <v>0</v>
      </c>
      <c r="Y454" s="12">
        <v>0</v>
      </c>
      <c r="Z454" s="12">
        <v>0</v>
      </c>
      <c r="AA454" s="12">
        <v>0</v>
      </c>
      <c r="AB454" s="12">
        <v>0</v>
      </c>
      <c r="AC454" s="12">
        <v>1</v>
      </c>
      <c r="AD454" s="12">
        <v>0</v>
      </c>
      <c r="AE454" s="12">
        <v>0</v>
      </c>
      <c r="AF454" s="12">
        <v>0</v>
      </c>
      <c r="AG454" s="12">
        <v>0</v>
      </c>
      <c r="AH454" s="12">
        <v>0</v>
      </c>
      <c r="AI454" s="12">
        <v>0</v>
      </c>
      <c r="AJ454" s="12">
        <v>0</v>
      </c>
      <c r="AK454" s="12">
        <v>0</v>
      </c>
      <c r="AL454" s="12" t="s">
        <v>723</v>
      </c>
      <c r="AM454" s="12" t="s">
        <v>3081</v>
      </c>
      <c r="AN454" s="12" t="s">
        <v>3090</v>
      </c>
      <c r="AO454" s="12">
        <v>2010</v>
      </c>
      <c r="AP454" s="12" t="s">
        <v>3235</v>
      </c>
      <c r="AQ454" s="12">
        <v>55</v>
      </c>
      <c r="AR454" s="12">
        <v>1</v>
      </c>
      <c r="AS454" s="12" t="s">
        <v>555</v>
      </c>
      <c r="AT454" s="12" t="s">
        <v>349</v>
      </c>
      <c r="AU454" s="12">
        <v>1</v>
      </c>
      <c r="AV454" s="12">
        <v>0</v>
      </c>
      <c r="AW454" s="12">
        <v>0</v>
      </c>
      <c r="AX454" s="12">
        <v>0</v>
      </c>
      <c r="AY454" s="7">
        <v>1</v>
      </c>
      <c r="AZ454" s="12">
        <v>0</v>
      </c>
      <c r="BA454" s="12">
        <v>0</v>
      </c>
      <c r="BB454" s="12">
        <v>0</v>
      </c>
      <c r="BC454" s="12">
        <v>0</v>
      </c>
      <c r="BD454" s="12">
        <v>0</v>
      </c>
      <c r="BE454" s="12">
        <v>1</v>
      </c>
      <c r="BF454" s="12" t="s">
        <v>3258</v>
      </c>
      <c r="BG454" s="12" t="s">
        <v>3044</v>
      </c>
      <c r="BH454" s="12"/>
      <c r="BI454" s="12" t="s">
        <v>3248</v>
      </c>
      <c r="BJ454" s="12" t="s">
        <v>718</v>
      </c>
      <c r="BK454" s="12" t="s">
        <v>3463</v>
      </c>
      <c r="BL454" s="12" t="s">
        <v>3470</v>
      </c>
      <c r="BM454" s="12" t="s">
        <v>787</v>
      </c>
      <c r="BN454" s="7"/>
      <c r="BO454" s="12"/>
      <c r="BP454" s="12" t="s">
        <v>3536</v>
      </c>
      <c r="BQ454" s="47">
        <f>CV454</f>
        <v>2.8988744648056172E-2</v>
      </c>
      <c r="BR454" s="12" t="s">
        <v>3507</v>
      </c>
      <c r="BS454" s="12">
        <v>141.05439999999999</v>
      </c>
      <c r="BT454" s="12"/>
      <c r="BU454" s="12"/>
      <c r="BV454" s="12"/>
      <c r="BW454" s="12"/>
      <c r="BX454" s="12"/>
      <c r="BY454" s="12">
        <v>2.39</v>
      </c>
      <c r="BZ454" s="12"/>
      <c r="CA454" s="12"/>
      <c r="CB454" s="12"/>
      <c r="CC454" s="12"/>
      <c r="CD454" s="12"/>
      <c r="CE454" s="12">
        <v>2.1399999999999999E-2</v>
      </c>
      <c r="CF454" s="12">
        <v>54.878</v>
      </c>
      <c r="CG454" s="12"/>
      <c r="CH454" s="12">
        <f>BQ454/BY454</f>
        <v>1.2129181861111369E-2</v>
      </c>
      <c r="CI454" s="12" t="s">
        <v>3553</v>
      </c>
      <c r="CJ454" s="12">
        <v>0.97899999999999998</v>
      </c>
      <c r="CK454" s="12" t="s">
        <v>3824</v>
      </c>
      <c r="CL454" s="12"/>
      <c r="CM454" s="12"/>
      <c r="CN454" s="12"/>
      <c r="CO454" s="12"/>
      <c r="CP454" s="12">
        <v>1</v>
      </c>
      <c r="CQ454" s="12">
        <v>19</v>
      </c>
      <c r="CR454" s="12">
        <v>1</v>
      </c>
      <c r="CS454" s="12">
        <f>AQ454-(CP454*CQ454)-CR454</f>
        <v>35</v>
      </c>
      <c r="CT454" s="48">
        <v>29195</v>
      </c>
      <c r="CU454" s="12">
        <v>6</v>
      </c>
      <c r="CV454" s="12">
        <f>BS454*CU454/CT454</f>
        <v>2.8988744648056172E-2</v>
      </c>
      <c r="CW454" s="12"/>
      <c r="CX454" s="57"/>
    </row>
    <row r="455" spans="1:102" ht="16.5" x14ac:dyDescent="0.35">
      <c r="A455" s="56">
        <v>31</v>
      </c>
      <c r="B455" s="12" t="s">
        <v>3722</v>
      </c>
      <c r="C455" s="12">
        <v>31.1</v>
      </c>
      <c r="D455" s="12" t="s">
        <v>1844</v>
      </c>
      <c r="E455" s="12" t="s">
        <v>348</v>
      </c>
      <c r="F455" s="12" t="s">
        <v>3916</v>
      </c>
      <c r="G455" s="12" t="s">
        <v>212</v>
      </c>
      <c r="H455" s="12" t="s">
        <v>2804</v>
      </c>
      <c r="I455" s="12" t="s">
        <v>212</v>
      </c>
      <c r="J455" s="12" t="s">
        <v>1222</v>
      </c>
      <c r="K455" s="12" t="s">
        <v>1177</v>
      </c>
      <c r="L455" s="12" t="s">
        <v>173</v>
      </c>
      <c r="M455" s="12" t="s">
        <v>3164</v>
      </c>
      <c r="N455" s="12"/>
      <c r="O455" s="12" t="s">
        <v>3400</v>
      </c>
      <c r="P455" s="12" t="s">
        <v>3402</v>
      </c>
      <c r="Q455" s="12">
        <v>0</v>
      </c>
      <c r="R455" s="12">
        <v>0</v>
      </c>
      <c r="S455" s="12">
        <v>1</v>
      </c>
      <c r="T455" s="12">
        <v>0</v>
      </c>
      <c r="U455" s="12">
        <v>0</v>
      </c>
      <c r="V455" s="12">
        <v>0</v>
      </c>
      <c r="W455" s="12">
        <v>0</v>
      </c>
      <c r="X455" s="12">
        <v>0</v>
      </c>
      <c r="Y455" s="12">
        <v>0</v>
      </c>
      <c r="Z455" s="12">
        <v>0</v>
      </c>
      <c r="AA455" s="12">
        <v>0</v>
      </c>
      <c r="AB455" s="12">
        <v>1</v>
      </c>
      <c r="AC455" s="12">
        <v>0</v>
      </c>
      <c r="AD455" s="12">
        <v>0</v>
      </c>
      <c r="AE455" s="12">
        <v>0</v>
      </c>
      <c r="AF455" s="12">
        <v>0</v>
      </c>
      <c r="AG455" s="12">
        <v>0</v>
      </c>
      <c r="AH455" s="12">
        <v>0</v>
      </c>
      <c r="AI455" s="12">
        <v>0</v>
      </c>
      <c r="AJ455" s="12">
        <v>0</v>
      </c>
      <c r="AK455" s="12">
        <v>0</v>
      </c>
      <c r="AL455" s="12" t="s">
        <v>3448</v>
      </c>
      <c r="AM455" s="7" t="s">
        <v>608</v>
      </c>
      <c r="AN455" s="7" t="s">
        <v>618</v>
      </c>
      <c r="AO455" s="7">
        <v>1999</v>
      </c>
      <c r="AP455" s="12" t="s">
        <v>3458</v>
      </c>
      <c r="AQ455" s="12">
        <v>8707</v>
      </c>
      <c r="AR455" s="12">
        <v>1</v>
      </c>
      <c r="AS455" s="12" t="s">
        <v>555</v>
      </c>
      <c r="AT455" s="7" t="s">
        <v>212</v>
      </c>
      <c r="AU455" s="12">
        <v>0</v>
      </c>
      <c r="AV455" s="12">
        <v>0</v>
      </c>
      <c r="AW455" s="12">
        <v>0</v>
      </c>
      <c r="AX455" s="12">
        <v>0</v>
      </c>
      <c r="AY455" s="7">
        <v>0</v>
      </c>
      <c r="AZ455" s="12">
        <v>0</v>
      </c>
      <c r="BA455" s="12">
        <v>0</v>
      </c>
      <c r="BB455" s="12">
        <v>0</v>
      </c>
      <c r="BC455" s="12">
        <v>0</v>
      </c>
      <c r="BD455" s="12">
        <v>0</v>
      </c>
      <c r="BE455" s="12">
        <v>0</v>
      </c>
      <c r="BF455" s="7" t="s">
        <v>772</v>
      </c>
      <c r="BG455" s="7" t="s">
        <v>2733</v>
      </c>
      <c r="BH455" s="7"/>
      <c r="BI455" s="12" t="s">
        <v>2814</v>
      </c>
      <c r="BJ455" s="12" t="s">
        <v>3460</v>
      </c>
      <c r="BK455" s="12" t="s">
        <v>1044</v>
      </c>
      <c r="BL455" s="12" t="s">
        <v>3480</v>
      </c>
      <c r="BM455" s="7" t="s">
        <v>3492</v>
      </c>
      <c r="BN455" s="7" t="s">
        <v>1174</v>
      </c>
      <c r="BO455" s="12"/>
      <c r="BP455" s="12" t="s">
        <v>3541</v>
      </c>
      <c r="BQ455" s="12">
        <v>0.09</v>
      </c>
      <c r="BR455" s="12" t="s">
        <v>1252</v>
      </c>
      <c r="BS455" s="12">
        <v>0.19159999999999999</v>
      </c>
      <c r="BT455" s="12">
        <f>EXP(BS455)</f>
        <v>1.2111859456788328</v>
      </c>
      <c r="BU455" s="12"/>
      <c r="BV455" s="12" t="s">
        <v>3415</v>
      </c>
      <c r="BW455" s="12" t="s">
        <v>1077</v>
      </c>
      <c r="BX455" s="12" t="s">
        <v>1077</v>
      </c>
      <c r="BY455" s="12">
        <v>2.4</v>
      </c>
      <c r="BZ455" s="12"/>
      <c r="CA455" s="12" t="s">
        <v>1077</v>
      </c>
      <c r="CB455" s="12" t="s">
        <v>1077</v>
      </c>
      <c r="CC455" s="12" t="s">
        <v>1077</v>
      </c>
      <c r="CD455" s="12" t="s">
        <v>1077</v>
      </c>
      <c r="CE455" s="12" t="s">
        <v>1077</v>
      </c>
      <c r="CF455" s="12"/>
      <c r="CG455" s="12"/>
      <c r="CH455" s="12">
        <f>BQ455/BY455</f>
        <v>3.7499999999999999E-2</v>
      </c>
      <c r="CI455" s="12" t="s">
        <v>3553</v>
      </c>
      <c r="CJ455" s="12">
        <v>0.63900000000000001</v>
      </c>
      <c r="CK455" s="12" t="s">
        <v>3827</v>
      </c>
      <c r="CL455" s="12">
        <v>-3990.1</v>
      </c>
      <c r="CM455" s="12" t="s">
        <v>1077</v>
      </c>
      <c r="CN455" s="12" t="s">
        <v>1077</v>
      </c>
      <c r="CO455" s="12" t="s">
        <v>1077</v>
      </c>
      <c r="CP455" s="12">
        <v>5</v>
      </c>
      <c r="CQ455" s="12">
        <v>43</v>
      </c>
      <c r="CR455" s="12">
        <v>1</v>
      </c>
      <c r="CS455" s="12">
        <v>8491</v>
      </c>
      <c r="CT455" s="12" t="s">
        <v>1077</v>
      </c>
      <c r="CU455" s="12" t="s">
        <v>1077</v>
      </c>
      <c r="CV455" s="12" t="s">
        <v>1077</v>
      </c>
      <c r="CW455" s="12"/>
      <c r="CX455" s="57"/>
    </row>
    <row r="456" spans="1:102" ht="16.5" x14ac:dyDescent="0.35">
      <c r="A456" s="56">
        <v>105</v>
      </c>
      <c r="B456" s="12" t="s">
        <v>3798</v>
      </c>
      <c r="C456" s="12">
        <v>105.1</v>
      </c>
      <c r="D456" s="12" t="s">
        <v>321</v>
      </c>
      <c r="E456" s="12" t="s">
        <v>521</v>
      </c>
      <c r="F456" s="12">
        <v>3</v>
      </c>
      <c r="G456" s="12" t="s">
        <v>212</v>
      </c>
      <c r="H456" s="12" t="s">
        <v>2804</v>
      </c>
      <c r="I456" s="12" t="s">
        <v>212</v>
      </c>
      <c r="J456" s="12" t="s">
        <v>556</v>
      </c>
      <c r="K456" s="12" t="s">
        <v>578</v>
      </c>
      <c r="L456" s="12" t="s">
        <v>558</v>
      </c>
      <c r="M456" s="12" t="s">
        <v>3237</v>
      </c>
      <c r="N456" s="12" t="s">
        <v>597</v>
      </c>
      <c r="O456" s="12" t="s">
        <v>3400</v>
      </c>
      <c r="P456" s="12" t="s">
        <v>3401</v>
      </c>
      <c r="Q456" s="12">
        <v>0</v>
      </c>
      <c r="R456" s="12">
        <v>0</v>
      </c>
      <c r="S456" s="12">
        <v>0</v>
      </c>
      <c r="T456" s="12">
        <v>0</v>
      </c>
      <c r="U456" s="12">
        <v>0</v>
      </c>
      <c r="V456" s="12">
        <v>0</v>
      </c>
      <c r="W456" s="12">
        <v>1</v>
      </c>
      <c r="X456" s="12">
        <v>0</v>
      </c>
      <c r="Y456" s="12">
        <v>0</v>
      </c>
      <c r="Z456" s="12">
        <v>0</v>
      </c>
      <c r="AA456" s="12">
        <v>0</v>
      </c>
      <c r="AB456" s="12">
        <v>0</v>
      </c>
      <c r="AC456" s="12">
        <v>1</v>
      </c>
      <c r="AD456" s="12">
        <v>0</v>
      </c>
      <c r="AE456" s="12">
        <v>0</v>
      </c>
      <c r="AF456" s="12">
        <v>0</v>
      </c>
      <c r="AG456" s="12">
        <v>0</v>
      </c>
      <c r="AH456" s="12">
        <v>0</v>
      </c>
      <c r="AI456" s="12">
        <v>0</v>
      </c>
      <c r="AJ456" s="12">
        <v>0</v>
      </c>
      <c r="AK456" s="12">
        <v>0</v>
      </c>
      <c r="AL456" s="12" t="s">
        <v>607</v>
      </c>
      <c r="AM456" s="7" t="s">
        <v>654</v>
      </c>
      <c r="AN456" s="7" t="s">
        <v>672</v>
      </c>
      <c r="AO456" s="7">
        <v>2004</v>
      </c>
      <c r="AP456" s="12" t="s">
        <v>3458</v>
      </c>
      <c r="AQ456" s="12">
        <v>158</v>
      </c>
      <c r="AR456" s="12">
        <v>1</v>
      </c>
      <c r="AS456" s="12" t="s">
        <v>555</v>
      </c>
      <c r="AT456" s="7" t="s">
        <v>212</v>
      </c>
      <c r="AU456" s="12">
        <v>1</v>
      </c>
      <c r="AV456" s="12">
        <v>0</v>
      </c>
      <c r="AW456" s="12">
        <v>0</v>
      </c>
      <c r="AX456" s="12">
        <v>1</v>
      </c>
      <c r="AY456" s="7">
        <v>1</v>
      </c>
      <c r="AZ456" s="12">
        <v>0</v>
      </c>
      <c r="BA456" s="12">
        <v>1</v>
      </c>
      <c r="BB456" s="12">
        <v>1</v>
      </c>
      <c r="BC456" s="12">
        <v>0</v>
      </c>
      <c r="BD456" s="12">
        <v>0</v>
      </c>
      <c r="BE456" s="12">
        <v>0</v>
      </c>
      <c r="BF456" s="7" t="s">
        <v>766</v>
      </c>
      <c r="BG456" s="7" t="s">
        <v>1007</v>
      </c>
      <c r="BH456" s="7"/>
      <c r="BI456" s="7" t="s">
        <v>2807</v>
      </c>
      <c r="BJ456" s="12" t="s">
        <v>3460</v>
      </c>
      <c r="BK456" s="12" t="s">
        <v>1044</v>
      </c>
      <c r="BL456" s="12" t="s">
        <v>3471</v>
      </c>
      <c r="BM456" s="7" t="s">
        <v>787</v>
      </c>
      <c r="BN456" s="7"/>
      <c r="BO456" s="12"/>
      <c r="BP456" s="12"/>
      <c r="BQ456" s="12" t="s">
        <v>1077</v>
      </c>
      <c r="BR456" s="12" t="s">
        <v>1077</v>
      </c>
      <c r="BS456" s="12">
        <v>16.491</v>
      </c>
      <c r="BT456" s="12"/>
      <c r="BU456" s="12"/>
      <c r="BV456" s="12" t="s">
        <v>1077</v>
      </c>
      <c r="BW456" s="12">
        <v>0.13500000000000001</v>
      </c>
      <c r="BX456" s="12" t="s">
        <v>3422</v>
      </c>
      <c r="BY456" s="12">
        <v>2.4039999999999999</v>
      </c>
      <c r="BZ456" s="12"/>
      <c r="CA456" s="12" t="s">
        <v>1077</v>
      </c>
      <c r="CB456" s="12"/>
      <c r="CC456" s="12"/>
      <c r="CD456" s="12" t="s">
        <v>1077</v>
      </c>
      <c r="CE456" s="12">
        <v>1.7000000000000001E-2</v>
      </c>
      <c r="CF456" s="12">
        <v>6.859</v>
      </c>
      <c r="CG456" s="12"/>
      <c r="CH456" s="12"/>
      <c r="CI456" s="12"/>
      <c r="CJ456" s="12">
        <v>0.73599999999999999</v>
      </c>
      <c r="CK456" s="12" t="s">
        <v>3828</v>
      </c>
      <c r="CL456" s="12" t="s">
        <v>1077</v>
      </c>
      <c r="CM456" s="12" t="s">
        <v>1077</v>
      </c>
      <c r="CN456" s="12">
        <v>44.53</v>
      </c>
      <c r="CO456" s="12" t="s">
        <v>3427</v>
      </c>
      <c r="CP456" s="12">
        <v>1</v>
      </c>
      <c r="CQ456" s="12">
        <v>10</v>
      </c>
      <c r="CR456" s="12">
        <v>0</v>
      </c>
      <c r="CS456" s="12">
        <v>146</v>
      </c>
      <c r="CT456" s="12" t="s">
        <v>718</v>
      </c>
      <c r="CU456" s="12" t="s">
        <v>718</v>
      </c>
      <c r="CV456" s="12" t="s">
        <v>1077</v>
      </c>
      <c r="CW456" s="12"/>
      <c r="CX456" s="57"/>
    </row>
    <row r="457" spans="1:102" ht="16.5" x14ac:dyDescent="0.35">
      <c r="A457" s="56">
        <v>128</v>
      </c>
      <c r="B457" s="12" t="s">
        <v>3149</v>
      </c>
      <c r="C457" s="12">
        <v>128.1</v>
      </c>
      <c r="D457" s="12" t="s">
        <v>2898</v>
      </c>
      <c r="E457" s="12" t="s">
        <v>3263</v>
      </c>
      <c r="F457" s="12">
        <v>3</v>
      </c>
      <c r="G457" s="12" t="s">
        <v>212</v>
      </c>
      <c r="H457" s="12" t="s">
        <v>2804</v>
      </c>
      <c r="I457" s="12" t="s">
        <v>212</v>
      </c>
      <c r="J457" s="12" t="s">
        <v>556</v>
      </c>
      <c r="K457" s="12"/>
      <c r="L457" s="12" t="s">
        <v>160</v>
      </c>
      <c r="M457" s="12" t="s">
        <v>3261</v>
      </c>
      <c r="N457" s="12" t="s">
        <v>3435</v>
      </c>
      <c r="O457" s="12" t="s">
        <v>3400</v>
      </c>
      <c r="P457" s="12" t="s">
        <v>3401</v>
      </c>
      <c r="Q457" s="12">
        <v>0</v>
      </c>
      <c r="R457" s="12">
        <v>0</v>
      </c>
      <c r="S457" s="12">
        <v>0</v>
      </c>
      <c r="T457" s="12">
        <v>0</v>
      </c>
      <c r="U457" s="12">
        <v>0</v>
      </c>
      <c r="V457" s="12">
        <v>0</v>
      </c>
      <c r="W457" s="12">
        <v>1</v>
      </c>
      <c r="X457" s="12">
        <v>0</v>
      </c>
      <c r="Y457" s="12">
        <v>0</v>
      </c>
      <c r="Z457" s="12">
        <v>0</v>
      </c>
      <c r="AA457" s="12">
        <v>0</v>
      </c>
      <c r="AB457" s="12">
        <v>0</v>
      </c>
      <c r="AC457" s="12">
        <v>1</v>
      </c>
      <c r="AD457" s="12">
        <v>0</v>
      </c>
      <c r="AE457" s="12">
        <v>0</v>
      </c>
      <c r="AF457" s="12">
        <v>0</v>
      </c>
      <c r="AG457" s="12">
        <v>0</v>
      </c>
      <c r="AH457" s="12">
        <v>0</v>
      </c>
      <c r="AI457" s="12">
        <v>0</v>
      </c>
      <c r="AJ457" s="12">
        <v>0</v>
      </c>
      <c r="AK457" s="12">
        <v>0</v>
      </c>
      <c r="AL457" s="12" t="s">
        <v>723</v>
      </c>
      <c r="AM457" s="12" t="s">
        <v>3081</v>
      </c>
      <c r="AN457" s="12" t="s">
        <v>3090</v>
      </c>
      <c r="AO457" s="12">
        <v>2010</v>
      </c>
      <c r="AP457" s="12" t="s">
        <v>3235</v>
      </c>
      <c r="AQ457" s="12">
        <v>55</v>
      </c>
      <c r="AR457" s="12">
        <v>1</v>
      </c>
      <c r="AS457" s="12" t="s">
        <v>555</v>
      </c>
      <c r="AT457" s="12" t="s">
        <v>349</v>
      </c>
      <c r="AU457" s="12">
        <v>1</v>
      </c>
      <c r="AV457" s="12">
        <v>0</v>
      </c>
      <c r="AW457" s="12">
        <v>0</v>
      </c>
      <c r="AX457" s="12">
        <v>0</v>
      </c>
      <c r="AY457" s="7">
        <v>1</v>
      </c>
      <c r="AZ457" s="12">
        <v>0</v>
      </c>
      <c r="BA457" s="12">
        <v>0</v>
      </c>
      <c r="BB457" s="12">
        <v>0</v>
      </c>
      <c r="BC457" s="12">
        <v>0</v>
      </c>
      <c r="BD457" s="12">
        <v>0</v>
      </c>
      <c r="BE457" s="12">
        <v>1</v>
      </c>
      <c r="BF457" s="12" t="s">
        <v>766</v>
      </c>
      <c r="BG457" s="12" t="s">
        <v>3042</v>
      </c>
      <c r="BH457" s="12"/>
      <c r="BI457" s="12" t="s">
        <v>2806</v>
      </c>
      <c r="BJ457" s="12" t="s">
        <v>718</v>
      </c>
      <c r="BK457" s="12" t="s">
        <v>3463</v>
      </c>
      <c r="BL457" s="12" t="s">
        <v>3470</v>
      </c>
      <c r="BM457" s="12" t="s">
        <v>787</v>
      </c>
      <c r="BN457" s="7"/>
      <c r="BO457" s="12"/>
      <c r="BP457" s="12" t="s">
        <v>3536</v>
      </c>
      <c r="BQ457" s="47">
        <f>CV457</f>
        <v>3.6890744718734561E-4</v>
      </c>
      <c r="BR457" s="12" t="s">
        <v>3507</v>
      </c>
      <c r="BS457" s="12">
        <v>5.4999999999999997E-3</v>
      </c>
      <c r="BT457" s="12"/>
      <c r="BU457" s="12"/>
      <c r="BV457" s="12"/>
      <c r="BW457" s="12"/>
      <c r="BX457" s="12"/>
      <c r="BY457" s="12">
        <v>2.4300000000000002</v>
      </c>
      <c r="BZ457" s="12"/>
      <c r="CA457" s="12"/>
      <c r="CB457" s="12"/>
      <c r="CC457" s="12"/>
      <c r="CD457" s="12"/>
      <c r="CE457" s="12">
        <v>2.0199999999999999E-2</v>
      </c>
      <c r="CF457" s="12">
        <v>2.3E-3</v>
      </c>
      <c r="CG457" s="12" t="s">
        <v>1252</v>
      </c>
      <c r="CH457" s="12">
        <f>BQ457/BY457</f>
        <v>1.5181376427462782E-4</v>
      </c>
      <c r="CI457" s="12" t="s">
        <v>3553</v>
      </c>
      <c r="CJ457" s="12">
        <v>0.97899999999999998</v>
      </c>
      <c r="CK457" s="12" t="s">
        <v>3824</v>
      </c>
      <c r="CL457" s="12"/>
      <c r="CM457" s="12"/>
      <c r="CN457" s="12"/>
      <c r="CO457" s="12"/>
      <c r="CP457" s="12">
        <v>1</v>
      </c>
      <c r="CQ457" s="12">
        <v>19</v>
      </c>
      <c r="CR457" s="12">
        <v>1</v>
      </c>
      <c r="CS457" s="12">
        <f>AQ457-(CP457*CQ457)-CR457</f>
        <v>35</v>
      </c>
      <c r="CT457" s="48">
        <v>29195</v>
      </c>
      <c r="CU457" s="48">
        <v>435265</v>
      </c>
      <c r="CV457" s="12">
        <f>BS457*CT457/CU457</f>
        <v>3.6890744718734561E-4</v>
      </c>
      <c r="CW457" s="12"/>
      <c r="CX457" s="57"/>
    </row>
    <row r="458" spans="1:102" x14ac:dyDescent="0.35">
      <c r="A458" s="56">
        <v>55</v>
      </c>
      <c r="B458" s="12" t="s">
        <v>3744</v>
      </c>
      <c r="C458" s="12">
        <v>55.1</v>
      </c>
      <c r="D458" s="12" t="s">
        <v>2152</v>
      </c>
      <c r="E458" s="12" t="s">
        <v>399</v>
      </c>
      <c r="F458" s="12">
        <v>7</v>
      </c>
      <c r="G458" s="12" t="s">
        <v>212</v>
      </c>
      <c r="H458" s="12" t="s">
        <v>2804</v>
      </c>
      <c r="I458" s="12" t="s">
        <v>212</v>
      </c>
      <c r="J458" s="12" t="s">
        <v>1226</v>
      </c>
      <c r="K458" s="12" t="s">
        <v>564</v>
      </c>
      <c r="L458" s="12" t="s">
        <v>1118</v>
      </c>
      <c r="M458" s="12" t="s">
        <v>3237</v>
      </c>
      <c r="N458" s="12" t="s">
        <v>3437</v>
      </c>
      <c r="O458" s="12" t="s">
        <v>3400</v>
      </c>
      <c r="P458" s="12" t="s">
        <v>3403</v>
      </c>
      <c r="Q458" s="12">
        <v>1</v>
      </c>
      <c r="R458" s="12">
        <v>0</v>
      </c>
      <c r="S458" s="12">
        <v>0</v>
      </c>
      <c r="T458" s="12">
        <v>0</v>
      </c>
      <c r="U458" s="12">
        <v>0</v>
      </c>
      <c r="V458" s="12">
        <v>0</v>
      </c>
      <c r="W458" s="12">
        <v>0</v>
      </c>
      <c r="X458" s="12">
        <v>0</v>
      </c>
      <c r="Y458" s="12">
        <v>0</v>
      </c>
      <c r="Z458" s="12">
        <v>0</v>
      </c>
      <c r="AA458" s="12">
        <v>0</v>
      </c>
      <c r="AB458" s="12">
        <v>0</v>
      </c>
      <c r="AC458" s="12">
        <v>0</v>
      </c>
      <c r="AD458" s="12">
        <v>0</v>
      </c>
      <c r="AE458" s="12">
        <v>0</v>
      </c>
      <c r="AF458" s="12">
        <v>0</v>
      </c>
      <c r="AG458" s="12">
        <v>0</v>
      </c>
      <c r="AH458" s="12">
        <v>0</v>
      </c>
      <c r="AI458" s="12">
        <v>0</v>
      </c>
      <c r="AJ458" s="12">
        <v>1</v>
      </c>
      <c r="AK458" s="12">
        <v>0</v>
      </c>
      <c r="AL458" s="12" t="s">
        <v>607</v>
      </c>
      <c r="AM458" s="7" t="s">
        <v>608</v>
      </c>
      <c r="AN458" s="7" t="s">
        <v>614</v>
      </c>
      <c r="AO458" s="7" t="s">
        <v>691</v>
      </c>
      <c r="AP458" s="12" t="s">
        <v>3235</v>
      </c>
      <c r="AQ458" s="12">
        <v>1000</v>
      </c>
      <c r="AR458" s="12">
        <v>1</v>
      </c>
      <c r="AS458" s="12" t="s">
        <v>555</v>
      </c>
      <c r="AT458" s="7" t="s">
        <v>212</v>
      </c>
      <c r="AU458" s="12">
        <v>1</v>
      </c>
      <c r="AV458" s="12">
        <v>0</v>
      </c>
      <c r="AW458" s="12">
        <v>0</v>
      </c>
      <c r="AX458" s="12">
        <v>1</v>
      </c>
      <c r="AY458" s="7">
        <v>1</v>
      </c>
      <c r="AZ458" s="12">
        <v>0</v>
      </c>
      <c r="BA458" s="12">
        <v>1</v>
      </c>
      <c r="BB458" s="12">
        <v>1</v>
      </c>
      <c r="BC458" s="12">
        <v>0</v>
      </c>
      <c r="BD458" s="12">
        <v>1</v>
      </c>
      <c r="BE458" s="12" t="s">
        <v>914</v>
      </c>
      <c r="BF458" s="7" t="s">
        <v>2820</v>
      </c>
      <c r="BG458" s="7" t="s">
        <v>1184</v>
      </c>
      <c r="BH458" s="7">
        <v>1</v>
      </c>
      <c r="BI458" s="7" t="s">
        <v>3257</v>
      </c>
      <c r="BJ458" s="12" t="s">
        <v>3460</v>
      </c>
      <c r="BK458" s="12" t="s">
        <v>599</v>
      </c>
      <c r="BL458" s="12" t="s">
        <v>3471</v>
      </c>
      <c r="BM458" s="7" t="s">
        <v>3485</v>
      </c>
      <c r="BN458" s="7" t="s">
        <v>775</v>
      </c>
      <c r="BO458" s="12" t="s">
        <v>1178</v>
      </c>
      <c r="BP458" s="12" t="s">
        <v>1160</v>
      </c>
      <c r="BQ458" s="12" t="s">
        <v>1077</v>
      </c>
      <c r="BR458" s="12" t="s">
        <v>1077</v>
      </c>
      <c r="BS458" s="12">
        <v>15.1989</v>
      </c>
      <c r="BT458" s="12">
        <f>EXP(BS458)</f>
        <v>3988397.1844427609</v>
      </c>
      <c r="BU458" s="12"/>
      <c r="BV458" s="12" t="s">
        <v>3415</v>
      </c>
      <c r="BW458" s="12" t="s">
        <v>1077</v>
      </c>
      <c r="BX458" s="12"/>
      <c r="BY458" s="12">
        <v>2.4573</v>
      </c>
      <c r="BZ458" s="12"/>
      <c r="CA458" s="12" t="s">
        <v>1077</v>
      </c>
      <c r="CB458" s="12" t="s">
        <v>1077</v>
      </c>
      <c r="CC458" s="12" t="s">
        <v>1077</v>
      </c>
      <c r="CD458" s="12" t="s">
        <v>1077</v>
      </c>
      <c r="CE458" s="12" t="s">
        <v>1077</v>
      </c>
      <c r="CF458" s="12">
        <v>6.1852</v>
      </c>
      <c r="CG458" s="12"/>
      <c r="CH458" s="12"/>
      <c r="CI458" s="12"/>
      <c r="CJ458" s="12" t="s">
        <v>718</v>
      </c>
      <c r="CK458" s="12" t="s">
        <v>1077</v>
      </c>
      <c r="CL458" s="12">
        <v>62198.92</v>
      </c>
      <c r="CM458" s="12" t="s">
        <v>1077</v>
      </c>
      <c r="CN458" s="12" t="s">
        <v>1077</v>
      </c>
      <c r="CO458" s="12" t="s">
        <v>1077</v>
      </c>
      <c r="CP458" s="12"/>
      <c r="CQ458" s="12"/>
      <c r="CR458" s="12"/>
      <c r="CS458" s="12">
        <v>159</v>
      </c>
      <c r="CT458" s="12">
        <v>5.2299999999999999E-2</v>
      </c>
      <c r="CU458" s="12" t="s">
        <v>1077</v>
      </c>
      <c r="CV458" s="12"/>
      <c r="CW458" s="12"/>
      <c r="CX458" s="57"/>
    </row>
    <row r="459" spans="1:102" ht="16.5" x14ac:dyDescent="0.35">
      <c r="A459" s="56">
        <v>129</v>
      </c>
      <c r="B459" s="12" t="s">
        <v>3150</v>
      </c>
      <c r="C459" s="12">
        <v>129.1</v>
      </c>
      <c r="D459" s="12" t="s">
        <v>2905</v>
      </c>
      <c r="E459" s="12" t="s">
        <v>3264</v>
      </c>
      <c r="F459" s="12">
        <v>3</v>
      </c>
      <c r="G459" s="12" t="s">
        <v>212</v>
      </c>
      <c r="H459" s="12" t="s">
        <v>2805</v>
      </c>
      <c r="I459" s="12" t="s">
        <v>349</v>
      </c>
      <c r="J459" s="12" t="s">
        <v>556</v>
      </c>
      <c r="K459" s="12"/>
      <c r="L459" s="12" t="s">
        <v>558</v>
      </c>
      <c r="M459" s="12" t="s">
        <v>3261</v>
      </c>
      <c r="N459" s="12" t="s">
        <v>3435</v>
      </c>
      <c r="O459" s="12" t="s">
        <v>3400</v>
      </c>
      <c r="P459" s="12" t="s">
        <v>3401</v>
      </c>
      <c r="Q459" s="12">
        <v>0</v>
      </c>
      <c r="R459" s="12">
        <v>0</v>
      </c>
      <c r="S459" s="12">
        <v>0</v>
      </c>
      <c r="T459" s="12">
        <v>0</v>
      </c>
      <c r="U459" s="12">
        <v>0</v>
      </c>
      <c r="V459" s="12">
        <v>0</v>
      </c>
      <c r="W459" s="12">
        <v>1</v>
      </c>
      <c r="X459" s="12">
        <v>0</v>
      </c>
      <c r="Y459" s="12">
        <v>0</v>
      </c>
      <c r="Z459" s="12">
        <v>0</v>
      </c>
      <c r="AA459" s="12">
        <v>0</v>
      </c>
      <c r="AB459" s="12">
        <v>0</v>
      </c>
      <c r="AC459" s="12">
        <v>1</v>
      </c>
      <c r="AD459" s="12">
        <v>0</v>
      </c>
      <c r="AE459" s="12">
        <v>0</v>
      </c>
      <c r="AF459" s="12">
        <v>0</v>
      </c>
      <c r="AG459" s="12">
        <v>0</v>
      </c>
      <c r="AH459" s="12">
        <v>0</v>
      </c>
      <c r="AI459" s="12">
        <v>0</v>
      </c>
      <c r="AJ459" s="12">
        <v>0</v>
      </c>
      <c r="AK459" s="12">
        <v>0</v>
      </c>
      <c r="AL459" s="12" t="s">
        <v>723</v>
      </c>
      <c r="AM459" s="12" t="s">
        <v>3081</v>
      </c>
      <c r="AN459" s="12" t="s">
        <v>3090</v>
      </c>
      <c r="AO459" s="12">
        <v>2010</v>
      </c>
      <c r="AP459" s="12" t="s">
        <v>3235</v>
      </c>
      <c r="AQ459" s="12">
        <v>55</v>
      </c>
      <c r="AR459" s="12">
        <v>1</v>
      </c>
      <c r="AS459" s="12" t="s">
        <v>555</v>
      </c>
      <c r="AT459" s="12" t="s">
        <v>349</v>
      </c>
      <c r="AU459" s="12">
        <v>1</v>
      </c>
      <c r="AV459" s="12">
        <v>0</v>
      </c>
      <c r="AW459" s="12">
        <v>0</v>
      </c>
      <c r="AX459" s="12">
        <v>0</v>
      </c>
      <c r="AY459" s="7">
        <v>1</v>
      </c>
      <c r="AZ459" s="12">
        <v>0</v>
      </c>
      <c r="BA459" s="12">
        <v>0</v>
      </c>
      <c r="BB459" s="12">
        <v>0</v>
      </c>
      <c r="BC459" s="12">
        <v>0</v>
      </c>
      <c r="BD459" s="12">
        <v>0</v>
      </c>
      <c r="BE459" s="12">
        <v>1</v>
      </c>
      <c r="BF459" s="12" t="s">
        <v>766</v>
      </c>
      <c r="BG459" s="12" t="s">
        <v>3042</v>
      </c>
      <c r="BH459" s="12"/>
      <c r="BI459" s="12" t="s">
        <v>2806</v>
      </c>
      <c r="BJ459" s="12" t="s">
        <v>718</v>
      </c>
      <c r="BK459" s="12" t="s">
        <v>3463</v>
      </c>
      <c r="BL459" s="12" t="s">
        <v>3470</v>
      </c>
      <c r="BM459" s="12" t="s">
        <v>787</v>
      </c>
      <c r="BN459" s="7"/>
      <c r="BO459" s="12"/>
      <c r="BP459" s="12" t="s">
        <v>3536</v>
      </c>
      <c r="BQ459" s="47">
        <f>CV459</f>
        <v>-1.4585762696288469E-3</v>
      </c>
      <c r="BR459" s="12" t="s">
        <v>3507</v>
      </c>
      <c r="BS459" s="12">
        <v>-4.3200000000000002E-2</v>
      </c>
      <c r="BT459" s="12"/>
      <c r="BU459" s="12"/>
      <c r="BV459" s="12"/>
      <c r="BW459" s="12"/>
      <c r="BX459" s="12"/>
      <c r="BY459" s="12">
        <v>2.46</v>
      </c>
      <c r="BZ459" s="12"/>
      <c r="CA459" s="12"/>
      <c r="CB459" s="12"/>
      <c r="CC459" s="12"/>
      <c r="CD459" s="12"/>
      <c r="CE459" s="12">
        <v>1.9099999999999999E-2</v>
      </c>
      <c r="CF459" s="12"/>
      <c r="CG459" s="12"/>
      <c r="CH459" s="12">
        <f>BQ459/BY459</f>
        <v>-5.9291718277595397E-4</v>
      </c>
      <c r="CI459" s="12" t="s">
        <v>3553</v>
      </c>
      <c r="CJ459" s="12">
        <v>0.97499999999999998</v>
      </c>
      <c r="CK459" s="12" t="s">
        <v>3824</v>
      </c>
      <c r="CL459" s="12"/>
      <c r="CM459" s="12"/>
      <c r="CN459" s="12"/>
      <c r="CO459" s="12"/>
      <c r="CP459" s="12"/>
      <c r="CQ459" s="12"/>
      <c r="CR459" s="12"/>
      <c r="CS459" s="48">
        <v>34</v>
      </c>
      <c r="CT459" s="48">
        <v>14696</v>
      </c>
      <c r="CU459" s="12">
        <v>435265</v>
      </c>
      <c r="CV459" s="12">
        <f>BS459*CT459/CU459</f>
        <v>-1.4585762696288469E-3</v>
      </c>
      <c r="CW459" s="12"/>
      <c r="CX459" s="57"/>
    </row>
    <row r="460" spans="1:102" ht="16.5" x14ac:dyDescent="0.35">
      <c r="A460" s="56">
        <v>65</v>
      </c>
      <c r="B460" s="12" t="s">
        <v>3754</v>
      </c>
      <c r="C460" s="12">
        <v>65.8</v>
      </c>
      <c r="D460" s="12" t="s">
        <v>2283</v>
      </c>
      <c r="E460" s="12" t="s">
        <v>439</v>
      </c>
      <c r="F460" s="12">
        <v>3</v>
      </c>
      <c r="G460" s="12" t="s">
        <v>212</v>
      </c>
      <c r="H460" s="12" t="s">
        <v>2804</v>
      </c>
      <c r="I460" s="12" t="s">
        <v>212</v>
      </c>
      <c r="J460" s="12" t="s">
        <v>556</v>
      </c>
      <c r="K460" s="12" t="s">
        <v>562</v>
      </c>
      <c r="L460" s="12" t="s">
        <v>558</v>
      </c>
      <c r="M460" s="12" t="s">
        <v>3237</v>
      </c>
      <c r="N460" s="12" t="s">
        <v>3435</v>
      </c>
      <c r="O460" s="12" t="s">
        <v>3400</v>
      </c>
      <c r="P460" s="12" t="s">
        <v>3401</v>
      </c>
      <c r="Q460" s="12">
        <v>0</v>
      </c>
      <c r="R460" s="12">
        <v>0</v>
      </c>
      <c r="S460" s="12">
        <v>0</v>
      </c>
      <c r="T460" s="12">
        <v>0</v>
      </c>
      <c r="U460" s="12">
        <v>0</v>
      </c>
      <c r="V460" s="12">
        <v>0</v>
      </c>
      <c r="W460" s="12">
        <v>1</v>
      </c>
      <c r="X460" s="12">
        <v>0</v>
      </c>
      <c r="Y460" s="12">
        <v>0</v>
      </c>
      <c r="Z460" s="12">
        <v>0</v>
      </c>
      <c r="AA460" s="12">
        <v>0</v>
      </c>
      <c r="AB460" s="12">
        <v>0</v>
      </c>
      <c r="AC460" s="12">
        <v>1</v>
      </c>
      <c r="AD460" s="12">
        <v>0</v>
      </c>
      <c r="AE460" s="12">
        <v>0</v>
      </c>
      <c r="AF460" s="12">
        <v>0</v>
      </c>
      <c r="AG460" s="12">
        <v>0</v>
      </c>
      <c r="AH460" s="12">
        <v>0</v>
      </c>
      <c r="AI460" s="12">
        <v>0</v>
      </c>
      <c r="AJ460" s="12">
        <v>0</v>
      </c>
      <c r="AK460" s="12">
        <v>0</v>
      </c>
      <c r="AL460" s="12" t="s">
        <v>607</v>
      </c>
      <c r="AM460" s="7" t="s">
        <v>668</v>
      </c>
      <c r="AN460" s="7" t="s">
        <v>705</v>
      </c>
      <c r="AO460" s="7">
        <v>2010</v>
      </c>
      <c r="AP460" s="12" t="s">
        <v>3235</v>
      </c>
      <c r="AQ460" s="12">
        <v>473</v>
      </c>
      <c r="AR460" s="12">
        <v>1</v>
      </c>
      <c r="AS460" s="12" t="s">
        <v>555</v>
      </c>
      <c r="AT460" s="7" t="s">
        <v>212</v>
      </c>
      <c r="AU460" s="12">
        <v>1</v>
      </c>
      <c r="AV460" s="12">
        <v>0</v>
      </c>
      <c r="AW460" s="12">
        <v>0</v>
      </c>
      <c r="AX460" s="12">
        <v>0</v>
      </c>
      <c r="AY460" s="7">
        <v>1</v>
      </c>
      <c r="AZ460" s="12">
        <v>0</v>
      </c>
      <c r="BA460" s="12">
        <v>0</v>
      </c>
      <c r="BB460" s="12">
        <v>0</v>
      </c>
      <c r="BC460" s="12">
        <v>1</v>
      </c>
      <c r="BD460" s="12">
        <v>0</v>
      </c>
      <c r="BE460" s="12">
        <v>0</v>
      </c>
      <c r="BF460" s="7" t="s">
        <v>772</v>
      </c>
      <c r="BG460" s="7" t="s">
        <v>2743</v>
      </c>
      <c r="BH460" s="7"/>
      <c r="BI460" s="7" t="s">
        <v>2814</v>
      </c>
      <c r="BJ460" s="12" t="s">
        <v>718</v>
      </c>
      <c r="BK460" s="12" t="s">
        <v>3463</v>
      </c>
      <c r="BL460" s="12" t="s">
        <v>3481</v>
      </c>
      <c r="BM460" s="7" t="s">
        <v>787</v>
      </c>
      <c r="BN460" s="7"/>
      <c r="BO460" s="12"/>
      <c r="BP460" s="12" t="s">
        <v>3542</v>
      </c>
      <c r="BQ460" s="12">
        <v>0.23923</v>
      </c>
      <c r="BR460" s="12" t="s">
        <v>3513</v>
      </c>
      <c r="BS460" s="12">
        <v>0.47</v>
      </c>
      <c r="BT460" s="12"/>
      <c r="BU460" s="12"/>
      <c r="BV460" s="12" t="s">
        <v>1077</v>
      </c>
      <c r="BW460" s="12" t="s">
        <v>1077</v>
      </c>
      <c r="BX460" s="12" t="s">
        <v>1077</v>
      </c>
      <c r="BY460" s="12">
        <v>2.48</v>
      </c>
      <c r="BZ460" s="12"/>
      <c r="CA460" s="12" t="s">
        <v>1077</v>
      </c>
      <c r="CB460" s="12" t="s">
        <v>1077</v>
      </c>
      <c r="CC460" s="12" t="s">
        <v>1077</v>
      </c>
      <c r="CD460" s="12" t="s">
        <v>1077</v>
      </c>
      <c r="CE460" s="12">
        <v>0.05</v>
      </c>
      <c r="CF460" s="12"/>
      <c r="CG460" s="12"/>
      <c r="CH460" s="12">
        <f>BQ460/BY460</f>
        <v>9.6463709677419351E-2</v>
      </c>
      <c r="CI460" s="12" t="s">
        <v>3553</v>
      </c>
      <c r="CJ460" s="12">
        <v>0.52200000000000002</v>
      </c>
      <c r="CK460" s="12" t="s">
        <v>3824</v>
      </c>
      <c r="CL460" s="12" t="s">
        <v>1077</v>
      </c>
      <c r="CM460" s="12" t="s">
        <v>1077</v>
      </c>
      <c r="CN460" s="12">
        <v>4.34</v>
      </c>
      <c r="CO460" s="12" t="s">
        <v>1043</v>
      </c>
      <c r="CP460" s="12">
        <v>1</v>
      </c>
      <c r="CQ460" s="12">
        <v>18</v>
      </c>
      <c r="CR460" s="12">
        <v>1</v>
      </c>
      <c r="CS460" s="12">
        <v>454</v>
      </c>
      <c r="CT460" s="12">
        <v>9.0969999999999995</v>
      </c>
      <c r="CU460" s="12">
        <v>0.50900000000000001</v>
      </c>
      <c r="CV460" s="12">
        <f>BS460*CU460</f>
        <v>0.23923</v>
      </c>
      <c r="CW460" s="12"/>
      <c r="CX460" s="57"/>
    </row>
    <row r="461" spans="1:102" ht="16.5" x14ac:dyDescent="0.35">
      <c r="A461" s="56">
        <v>131</v>
      </c>
      <c r="B461" s="12" t="s">
        <v>3287</v>
      </c>
      <c r="C461" s="12">
        <v>131.1</v>
      </c>
      <c r="D461" s="12" t="s">
        <v>3299</v>
      </c>
      <c r="E461" s="12" t="s">
        <v>3295</v>
      </c>
      <c r="F461" s="12" t="s">
        <v>3916</v>
      </c>
      <c r="G461" s="12" t="s">
        <v>212</v>
      </c>
      <c r="H461" s="12" t="s">
        <v>2804</v>
      </c>
      <c r="I461" s="12" t="s">
        <v>212</v>
      </c>
      <c r="J461" s="12" t="s">
        <v>1222</v>
      </c>
      <c r="K461" s="12" t="s">
        <v>564</v>
      </c>
      <c r="L461" s="12" t="s">
        <v>567</v>
      </c>
      <c r="M461" s="12" t="s">
        <v>3164</v>
      </c>
      <c r="N461" s="12"/>
      <c r="O461" s="12" t="s">
        <v>3400</v>
      </c>
      <c r="P461" s="12" t="s">
        <v>3402</v>
      </c>
      <c r="Q461" s="12">
        <v>1</v>
      </c>
      <c r="R461" s="12">
        <v>0</v>
      </c>
      <c r="S461" s="12">
        <v>0</v>
      </c>
      <c r="T461" s="12">
        <v>0</v>
      </c>
      <c r="U461" s="12">
        <v>0</v>
      </c>
      <c r="V461" s="12">
        <v>0</v>
      </c>
      <c r="W461" s="12">
        <v>0</v>
      </c>
      <c r="X461" s="12">
        <v>0</v>
      </c>
      <c r="Y461" s="12">
        <v>0</v>
      </c>
      <c r="Z461" s="12">
        <v>0</v>
      </c>
      <c r="AA461" s="12">
        <v>0</v>
      </c>
      <c r="AB461" s="12">
        <v>0</v>
      </c>
      <c r="AC461" s="12">
        <v>0</v>
      </c>
      <c r="AD461" s="12">
        <v>0</v>
      </c>
      <c r="AE461" s="12">
        <v>0</v>
      </c>
      <c r="AF461" s="12">
        <v>0</v>
      </c>
      <c r="AG461" s="12">
        <v>0</v>
      </c>
      <c r="AH461" s="12">
        <v>0</v>
      </c>
      <c r="AI461" s="12">
        <v>0</v>
      </c>
      <c r="AJ461" s="12">
        <v>1</v>
      </c>
      <c r="AK461" s="12">
        <v>0</v>
      </c>
      <c r="AL461" s="12" t="s">
        <v>3341</v>
      </c>
      <c r="AM461" s="12" t="s">
        <v>608</v>
      </c>
      <c r="AN461" s="12" t="s">
        <v>727</v>
      </c>
      <c r="AO461" s="12">
        <v>1991</v>
      </c>
      <c r="AP461" s="12" t="s">
        <v>3458</v>
      </c>
      <c r="AQ461" s="12">
        <v>1619</v>
      </c>
      <c r="AR461" s="12">
        <v>1</v>
      </c>
      <c r="AS461" s="12" t="s">
        <v>555</v>
      </c>
      <c r="AT461" s="12" t="s">
        <v>349</v>
      </c>
      <c r="AU461" s="12">
        <v>1</v>
      </c>
      <c r="AV461" s="12">
        <v>1</v>
      </c>
      <c r="AW461" s="12">
        <v>1</v>
      </c>
      <c r="AX461" s="12">
        <v>0</v>
      </c>
      <c r="AY461" s="12">
        <v>0</v>
      </c>
      <c r="AZ461" s="12">
        <v>0</v>
      </c>
      <c r="BA461" s="12">
        <v>1</v>
      </c>
      <c r="BB461" s="12">
        <v>1</v>
      </c>
      <c r="BC461" s="12">
        <v>1</v>
      </c>
      <c r="BD461" s="12">
        <v>1</v>
      </c>
      <c r="BE461" s="12">
        <v>1</v>
      </c>
      <c r="BF461" s="12" t="s">
        <v>766</v>
      </c>
      <c r="BG461" s="12" t="s">
        <v>3289</v>
      </c>
      <c r="BH461" s="12"/>
      <c r="BI461" s="12" t="s">
        <v>2807</v>
      </c>
      <c r="BJ461" s="12" t="s">
        <v>3460</v>
      </c>
      <c r="BK461" s="12" t="s">
        <v>1044</v>
      </c>
      <c r="BL461" s="12" t="s">
        <v>3480</v>
      </c>
      <c r="BM461" s="12" t="s">
        <v>3493</v>
      </c>
      <c r="BN461" s="12" t="s">
        <v>3316</v>
      </c>
      <c r="BO461" s="12"/>
      <c r="BP461" s="12" t="s">
        <v>3547</v>
      </c>
      <c r="BQ461" s="12">
        <v>0.1804</v>
      </c>
      <c r="BR461" s="12" t="s">
        <v>3528</v>
      </c>
      <c r="BS461" s="12">
        <v>8.2000000000000007E-3</v>
      </c>
      <c r="BT461" s="12">
        <f>EXP(Table2[[#This Row],[b_mag_LOR]])</f>
        <v>1.0082337120833602</v>
      </c>
      <c r="BU461" s="12"/>
      <c r="BV461" s="12" t="s">
        <v>3415</v>
      </c>
      <c r="BW461" s="12"/>
      <c r="BX461" s="12"/>
      <c r="BY461" s="12">
        <v>2.48</v>
      </c>
      <c r="BZ461" s="12"/>
      <c r="CA461" s="12"/>
      <c r="CB461" s="12"/>
      <c r="CC461" s="12"/>
      <c r="CD461" s="12"/>
      <c r="CE461" s="12">
        <v>0.05</v>
      </c>
      <c r="CF461" s="12"/>
      <c r="CG461" s="12"/>
      <c r="CH461" s="12">
        <f>ABS(BQ461/BY461)</f>
        <v>7.2741935483870965E-2</v>
      </c>
      <c r="CI461" s="12" t="s">
        <v>3553</v>
      </c>
      <c r="CJ461" s="12">
        <v>0.41599999999999998</v>
      </c>
      <c r="CK461" s="12" t="s">
        <v>3832</v>
      </c>
      <c r="CL461" s="12"/>
      <c r="CM461" s="12"/>
      <c r="CN461" s="12"/>
      <c r="CO461" s="12"/>
      <c r="CP461" s="12"/>
      <c r="CQ461" s="12"/>
      <c r="CR461" s="12"/>
      <c r="CS461" s="12"/>
      <c r="CT461" s="12">
        <v>0.30399999999999999</v>
      </c>
      <c r="CU461" s="12">
        <v>22</v>
      </c>
      <c r="CV461" s="12">
        <f>BS461*CU461*(1-CT461)</f>
        <v>0.12555839999999999</v>
      </c>
      <c r="CW461" s="12"/>
      <c r="CX461" s="57"/>
    </row>
    <row r="462" spans="1:102" x14ac:dyDescent="0.35">
      <c r="A462" s="56">
        <v>12</v>
      </c>
      <c r="B462" s="12" t="s">
        <v>3703</v>
      </c>
      <c r="C462" s="12">
        <v>12.4</v>
      </c>
      <c r="D462" s="12" t="s">
        <v>1478</v>
      </c>
      <c r="E462" s="12" t="s">
        <v>291</v>
      </c>
      <c r="F462" s="12" t="s">
        <v>3916</v>
      </c>
      <c r="G462" s="12" t="s">
        <v>212</v>
      </c>
      <c r="H462" s="12" t="s">
        <v>2804</v>
      </c>
      <c r="I462" s="12" t="s">
        <v>349</v>
      </c>
      <c r="J462" s="12" t="s">
        <v>1222</v>
      </c>
      <c r="K462" s="12" t="s">
        <v>564</v>
      </c>
      <c r="L462" s="12" t="s">
        <v>1118</v>
      </c>
      <c r="M462" s="12" t="s">
        <v>3164</v>
      </c>
      <c r="N462" s="12"/>
      <c r="O462" s="12" t="s">
        <v>3400</v>
      </c>
      <c r="P462" s="12" t="s">
        <v>3402</v>
      </c>
      <c r="Q462" s="12">
        <v>0</v>
      </c>
      <c r="R462" s="12">
        <v>0</v>
      </c>
      <c r="S462" s="12">
        <v>0</v>
      </c>
      <c r="T462" s="12">
        <v>0</v>
      </c>
      <c r="U462" s="12">
        <v>1</v>
      </c>
      <c r="V462" s="12">
        <v>0</v>
      </c>
      <c r="W462" s="12">
        <v>0</v>
      </c>
      <c r="X462" s="12">
        <v>0</v>
      </c>
      <c r="Y462" s="12">
        <v>0</v>
      </c>
      <c r="Z462" s="12">
        <v>0</v>
      </c>
      <c r="AA462" s="12">
        <v>1</v>
      </c>
      <c r="AB462" s="12">
        <v>0</v>
      </c>
      <c r="AC462" s="12">
        <v>0</v>
      </c>
      <c r="AD462" s="12">
        <v>0</v>
      </c>
      <c r="AE462" s="12">
        <v>0</v>
      </c>
      <c r="AF462" s="12">
        <v>0</v>
      </c>
      <c r="AG462" s="12">
        <v>0</v>
      </c>
      <c r="AH462" s="12">
        <v>0</v>
      </c>
      <c r="AI462" s="12">
        <v>0</v>
      </c>
      <c r="AJ462" s="12">
        <v>0</v>
      </c>
      <c r="AK462" s="12">
        <v>0</v>
      </c>
      <c r="AL462" s="12" t="s">
        <v>3367</v>
      </c>
      <c r="AM462" s="7" t="s">
        <v>608</v>
      </c>
      <c r="AN462" s="7" t="s">
        <v>615</v>
      </c>
      <c r="AO462" s="7">
        <v>2000</v>
      </c>
      <c r="AP462" s="12" t="s">
        <v>3458</v>
      </c>
      <c r="AQ462" s="12">
        <v>4352</v>
      </c>
      <c r="AR462" s="12">
        <v>1</v>
      </c>
      <c r="AS462" s="12" t="s">
        <v>555</v>
      </c>
      <c r="AT462" s="7" t="s">
        <v>212</v>
      </c>
      <c r="AU462" s="12">
        <v>0</v>
      </c>
      <c r="AV462" s="12">
        <v>1</v>
      </c>
      <c r="AW462" s="12">
        <v>0</v>
      </c>
      <c r="AX462" s="12">
        <v>0</v>
      </c>
      <c r="AY462" s="7">
        <v>0</v>
      </c>
      <c r="AZ462" s="12">
        <v>0</v>
      </c>
      <c r="BA462" s="12">
        <v>1</v>
      </c>
      <c r="BB462" s="12">
        <v>1</v>
      </c>
      <c r="BC462" s="12">
        <v>0</v>
      </c>
      <c r="BD462" s="12">
        <v>1</v>
      </c>
      <c r="BE462" s="12">
        <v>1</v>
      </c>
      <c r="BF462" s="7" t="s">
        <v>3259</v>
      </c>
      <c r="BG462" s="7" t="s">
        <v>795</v>
      </c>
      <c r="BH462" s="7">
        <v>1</v>
      </c>
      <c r="BI462" s="7" t="s">
        <v>3253</v>
      </c>
      <c r="BJ462" s="12" t="s">
        <v>3459</v>
      </c>
      <c r="BK462" s="12" t="s">
        <v>3463</v>
      </c>
      <c r="BL462" s="12" t="s">
        <v>3470</v>
      </c>
      <c r="BM462" s="7" t="s">
        <v>3485</v>
      </c>
      <c r="BN462" s="7" t="s">
        <v>1172</v>
      </c>
      <c r="BO462" s="12" t="s">
        <v>1170</v>
      </c>
      <c r="BP462" s="12" t="s">
        <v>1160</v>
      </c>
      <c r="BQ462" s="12" t="s">
        <v>1077</v>
      </c>
      <c r="BR462" s="12" t="s">
        <v>1077</v>
      </c>
      <c r="BS462" s="12">
        <v>0.68899999999999995</v>
      </c>
      <c r="BT462" s="12">
        <f>EXP(BS462)</f>
        <v>1.9917228142354029</v>
      </c>
      <c r="BU462" s="12"/>
      <c r="BV462" s="12" t="s">
        <v>3415</v>
      </c>
      <c r="BW462" s="12" t="s">
        <v>1077</v>
      </c>
      <c r="BX462" s="12" t="s">
        <v>1077</v>
      </c>
      <c r="BY462" s="12">
        <v>2.52</v>
      </c>
      <c r="BZ462" s="12"/>
      <c r="CA462" s="12" t="s">
        <v>1077</v>
      </c>
      <c r="CB462" s="12" t="s">
        <v>1077</v>
      </c>
      <c r="CC462" s="12" t="s">
        <v>1077</v>
      </c>
      <c r="CD462" s="12" t="s">
        <v>1077</v>
      </c>
      <c r="CE462" s="12" t="s">
        <v>1077</v>
      </c>
      <c r="CF462" s="12"/>
      <c r="CG462" s="12"/>
      <c r="CH462" s="12"/>
      <c r="CI462" s="12"/>
      <c r="CJ462" s="12" t="s">
        <v>718</v>
      </c>
      <c r="CK462" s="12" t="s">
        <v>1077</v>
      </c>
      <c r="CL462" s="12" t="s">
        <v>1077</v>
      </c>
      <c r="CM462" s="12" t="s">
        <v>1077</v>
      </c>
      <c r="CN462" s="12" t="s">
        <v>1077</v>
      </c>
      <c r="CO462" s="12" t="s">
        <v>1077</v>
      </c>
      <c r="CP462" s="12"/>
      <c r="CQ462" s="12"/>
      <c r="CR462" s="12"/>
      <c r="CS462" s="12" t="s">
        <v>1077</v>
      </c>
      <c r="CT462" s="12" t="s">
        <v>718</v>
      </c>
      <c r="CU462" s="12" t="s">
        <v>718</v>
      </c>
      <c r="CV462" s="12" t="s">
        <v>1077</v>
      </c>
      <c r="CW462" s="12"/>
      <c r="CX462" s="57"/>
    </row>
    <row r="463" spans="1:102" ht="16.5" x14ac:dyDescent="0.35">
      <c r="A463" s="56">
        <v>115</v>
      </c>
      <c r="B463" s="12" t="s">
        <v>3807</v>
      </c>
      <c r="C463" s="12">
        <v>115.2</v>
      </c>
      <c r="D463" s="12" t="s">
        <v>2670</v>
      </c>
      <c r="E463" s="12" t="s">
        <v>548</v>
      </c>
      <c r="F463" s="12" t="s">
        <v>3916</v>
      </c>
      <c r="G463" s="12" t="s">
        <v>212</v>
      </c>
      <c r="H463" s="12" t="s">
        <v>2804</v>
      </c>
      <c r="I463" s="12" t="s">
        <v>212</v>
      </c>
      <c r="J463" s="12" t="s">
        <v>1222</v>
      </c>
      <c r="K463" s="12" t="s">
        <v>564</v>
      </c>
      <c r="L463" s="12" t="s">
        <v>173</v>
      </c>
      <c r="M463" s="12" t="s">
        <v>3164</v>
      </c>
      <c r="N463" s="12"/>
      <c r="O463" s="12" t="s">
        <v>3400</v>
      </c>
      <c r="P463" s="12" t="s">
        <v>3402</v>
      </c>
      <c r="Q463" s="12">
        <v>1</v>
      </c>
      <c r="R463" s="12">
        <v>0</v>
      </c>
      <c r="S463" s="12">
        <v>0</v>
      </c>
      <c r="T463" s="12">
        <v>0</v>
      </c>
      <c r="U463" s="12">
        <v>0</v>
      </c>
      <c r="V463" s="12">
        <v>0</v>
      </c>
      <c r="W463" s="12">
        <v>0</v>
      </c>
      <c r="X463" s="12">
        <v>0</v>
      </c>
      <c r="Y463" s="12">
        <v>0</v>
      </c>
      <c r="Z463" s="12">
        <v>0</v>
      </c>
      <c r="AA463" s="12">
        <v>0</v>
      </c>
      <c r="AB463" s="12">
        <v>0</v>
      </c>
      <c r="AC463" s="12">
        <v>0</v>
      </c>
      <c r="AD463" s="12">
        <v>0</v>
      </c>
      <c r="AE463" s="12">
        <v>0</v>
      </c>
      <c r="AF463" s="12">
        <v>0</v>
      </c>
      <c r="AG463" s="12">
        <v>0</v>
      </c>
      <c r="AH463" s="12">
        <v>0</v>
      </c>
      <c r="AI463" s="12">
        <v>0</v>
      </c>
      <c r="AJ463" s="12">
        <v>1</v>
      </c>
      <c r="AK463" s="12">
        <v>0</v>
      </c>
      <c r="AL463" s="12" t="s">
        <v>607</v>
      </c>
      <c r="AM463" s="7" t="s">
        <v>608</v>
      </c>
      <c r="AN463" s="7" t="s">
        <v>636</v>
      </c>
      <c r="AO463" s="7">
        <v>2003</v>
      </c>
      <c r="AP463" s="12" t="s">
        <v>3458</v>
      </c>
      <c r="AQ463" s="12">
        <v>726</v>
      </c>
      <c r="AR463" s="12">
        <v>1</v>
      </c>
      <c r="AS463" s="12" t="s">
        <v>555</v>
      </c>
      <c r="AT463" s="7" t="s">
        <v>212</v>
      </c>
      <c r="AU463" s="12">
        <v>0</v>
      </c>
      <c r="AV463" s="12">
        <v>1</v>
      </c>
      <c r="AW463" s="12">
        <v>0</v>
      </c>
      <c r="AX463" s="12">
        <v>1</v>
      </c>
      <c r="AY463" s="7">
        <v>1</v>
      </c>
      <c r="AZ463" s="12">
        <v>1</v>
      </c>
      <c r="BA463" s="12">
        <v>0</v>
      </c>
      <c r="BB463" s="12">
        <v>0</v>
      </c>
      <c r="BC463" s="12">
        <v>0</v>
      </c>
      <c r="BD463" s="12">
        <v>1</v>
      </c>
      <c r="BE463" s="12">
        <v>0</v>
      </c>
      <c r="BF463" s="7" t="s">
        <v>2820</v>
      </c>
      <c r="BG463" s="7" t="s">
        <v>964</v>
      </c>
      <c r="BH463" s="7"/>
      <c r="BI463" s="7" t="s">
        <v>2818</v>
      </c>
      <c r="BJ463" s="12" t="s">
        <v>3459</v>
      </c>
      <c r="BK463" s="12" t="s">
        <v>3463</v>
      </c>
      <c r="BL463" s="12" t="s">
        <v>3464</v>
      </c>
      <c r="BM463" s="7" t="s">
        <v>3484</v>
      </c>
      <c r="BN463" s="7" t="s">
        <v>1174</v>
      </c>
      <c r="BO463" s="12"/>
      <c r="BP463" s="12" t="s">
        <v>1160</v>
      </c>
      <c r="BQ463" s="12" t="s">
        <v>1077</v>
      </c>
      <c r="BR463" s="12" t="s">
        <v>1077</v>
      </c>
      <c r="BS463" s="12">
        <v>2.0209999999999999</v>
      </c>
      <c r="BT463" s="12">
        <f>EXP(BS463)</f>
        <v>7.5458670290147518</v>
      </c>
      <c r="BU463" s="12"/>
      <c r="BV463" s="12" t="s">
        <v>3415</v>
      </c>
      <c r="BW463" s="12" t="s">
        <v>1077</v>
      </c>
      <c r="BX463" s="12"/>
      <c r="BY463" s="12">
        <v>2.52</v>
      </c>
      <c r="BZ463" s="12"/>
      <c r="CA463" s="12" t="s">
        <v>1077</v>
      </c>
      <c r="CB463" s="12">
        <v>2.52</v>
      </c>
      <c r="CC463" s="12" t="s">
        <v>1080</v>
      </c>
      <c r="CD463" s="12" t="s">
        <v>1077</v>
      </c>
      <c r="CE463" s="12" t="s">
        <v>1077</v>
      </c>
      <c r="CF463" s="12" t="s">
        <v>1077</v>
      </c>
      <c r="CG463" s="12"/>
      <c r="CH463" s="12"/>
      <c r="CI463" s="12"/>
      <c r="CJ463" s="12">
        <v>0.85199999999999998</v>
      </c>
      <c r="CK463" s="12" t="s">
        <v>3827</v>
      </c>
      <c r="CL463" s="12" t="s">
        <v>1077</v>
      </c>
      <c r="CM463" s="12">
        <v>0</v>
      </c>
      <c r="CN463" s="12">
        <v>585.9</v>
      </c>
      <c r="CO463" s="12" t="s">
        <v>3419</v>
      </c>
      <c r="CP463" s="12">
        <v>0</v>
      </c>
      <c r="CQ463" s="12"/>
      <c r="CR463" s="12"/>
      <c r="CS463" s="12" t="s">
        <v>1077</v>
      </c>
      <c r="CT463" s="12"/>
      <c r="CU463" s="12" t="s">
        <v>1077</v>
      </c>
      <c r="CV463" s="12" t="s">
        <v>1077</v>
      </c>
      <c r="CW463" s="12"/>
      <c r="CX463" s="57"/>
    </row>
    <row r="464" spans="1:102" ht="16.5" x14ac:dyDescent="0.35">
      <c r="A464" s="56">
        <v>127</v>
      </c>
      <c r="B464" s="12" t="s">
        <v>3148</v>
      </c>
      <c r="C464" s="12">
        <v>127.3</v>
      </c>
      <c r="D464" s="12" t="s">
        <v>2891</v>
      </c>
      <c r="E464" s="12" t="s">
        <v>3362</v>
      </c>
      <c r="F464" s="12">
        <v>3</v>
      </c>
      <c r="G464" s="12" t="s">
        <v>212</v>
      </c>
      <c r="H464" s="12" t="s">
        <v>2804</v>
      </c>
      <c r="I464" s="12" t="s">
        <v>212</v>
      </c>
      <c r="J464" s="12" t="s">
        <v>556</v>
      </c>
      <c r="K464" s="12"/>
      <c r="L464" s="12" t="s">
        <v>581</v>
      </c>
      <c r="M464" s="12" t="s">
        <v>3164</v>
      </c>
      <c r="N464" s="12" t="s">
        <v>764</v>
      </c>
      <c r="O464" s="12" t="s">
        <v>3400</v>
      </c>
      <c r="P464" s="12" t="s">
        <v>3402</v>
      </c>
      <c r="Q464" s="12">
        <v>1</v>
      </c>
      <c r="R464" s="12">
        <v>0</v>
      </c>
      <c r="S464" s="12">
        <v>0</v>
      </c>
      <c r="T464" s="12">
        <v>0</v>
      </c>
      <c r="U464" s="12">
        <v>0</v>
      </c>
      <c r="V464" s="12">
        <v>0</v>
      </c>
      <c r="W464" s="12">
        <v>0</v>
      </c>
      <c r="X464" s="12">
        <v>0</v>
      </c>
      <c r="Y464" s="12">
        <v>0</v>
      </c>
      <c r="Z464" s="12">
        <v>0</v>
      </c>
      <c r="AA464" s="12">
        <v>0</v>
      </c>
      <c r="AB464" s="12">
        <v>0</v>
      </c>
      <c r="AC464" s="12">
        <v>0</v>
      </c>
      <c r="AD464" s="12">
        <v>0</v>
      </c>
      <c r="AE464" s="12">
        <v>0</v>
      </c>
      <c r="AF464" s="12">
        <v>0</v>
      </c>
      <c r="AG464" s="12">
        <v>0</v>
      </c>
      <c r="AH464" s="12">
        <v>0</v>
      </c>
      <c r="AI464" s="12">
        <v>0</v>
      </c>
      <c r="AJ464" s="12">
        <v>1</v>
      </c>
      <c r="AK464" s="12">
        <v>0</v>
      </c>
      <c r="AL464" s="12" t="s">
        <v>723</v>
      </c>
      <c r="AM464" s="12" t="s">
        <v>3088</v>
      </c>
      <c r="AN464" s="12" t="s">
        <v>3089</v>
      </c>
      <c r="AO464" s="12">
        <v>2012</v>
      </c>
      <c r="AP464" s="12" t="s">
        <v>3235</v>
      </c>
      <c r="AQ464" s="12">
        <v>816</v>
      </c>
      <c r="AR464" s="12">
        <v>1</v>
      </c>
      <c r="AS464" s="12" t="s">
        <v>555</v>
      </c>
      <c r="AT464" s="12" t="s">
        <v>212</v>
      </c>
      <c r="AU464" s="12">
        <v>0</v>
      </c>
      <c r="AV464" s="12">
        <v>1</v>
      </c>
      <c r="AW464" s="12">
        <v>0</v>
      </c>
      <c r="AX464" s="12">
        <v>0</v>
      </c>
      <c r="AY464" s="7">
        <v>0</v>
      </c>
      <c r="AZ464" s="12">
        <v>0</v>
      </c>
      <c r="BA464" s="12">
        <v>0</v>
      </c>
      <c r="BB464" s="12">
        <v>0</v>
      </c>
      <c r="BC464" s="12">
        <v>0</v>
      </c>
      <c r="BD464" s="12">
        <v>0</v>
      </c>
      <c r="BE464" s="12">
        <v>0</v>
      </c>
      <c r="BF464" s="12" t="s">
        <v>772</v>
      </c>
      <c r="BG464" s="12" t="s">
        <v>3363</v>
      </c>
      <c r="BH464" s="12"/>
      <c r="BI464" s="12" t="s">
        <v>2814</v>
      </c>
      <c r="BJ464" s="12" t="s">
        <v>3460</v>
      </c>
      <c r="BK464" s="12" t="s">
        <v>3463</v>
      </c>
      <c r="BL464" s="12" t="s">
        <v>3481</v>
      </c>
      <c r="BM464" s="12" t="s">
        <v>787</v>
      </c>
      <c r="BN464" s="7"/>
      <c r="BO464" s="12"/>
      <c r="BP464" s="12" t="s">
        <v>3558</v>
      </c>
      <c r="BQ464" s="12">
        <v>0.16900000000000001</v>
      </c>
      <c r="BR464" s="12" t="s">
        <v>1252</v>
      </c>
      <c r="BS464" s="12">
        <v>0.20300000000000001</v>
      </c>
      <c r="BT464" s="12"/>
      <c r="BU464" s="12"/>
      <c r="BV464" s="12"/>
      <c r="BW464" s="12"/>
      <c r="BX464" s="12"/>
      <c r="BY464" s="12">
        <v>2.532</v>
      </c>
      <c r="BZ464" s="12"/>
      <c r="CA464" s="12"/>
      <c r="CB464" s="12"/>
      <c r="CC464" s="12"/>
      <c r="CD464" s="12"/>
      <c r="CE464" s="12"/>
      <c r="CF464" s="12"/>
      <c r="CG464" s="12"/>
      <c r="CH464" s="12">
        <f>BQ464/BY464</f>
        <v>6.6745655608214854E-2</v>
      </c>
      <c r="CI464" s="12" t="s">
        <v>3553</v>
      </c>
      <c r="CJ464" s="12">
        <v>0.30399999999999999</v>
      </c>
      <c r="CK464" s="12" t="s">
        <v>3824</v>
      </c>
      <c r="CL464" s="12"/>
      <c r="CM464" s="12"/>
      <c r="CN464" s="12"/>
      <c r="CO464" s="12"/>
      <c r="CP464" s="12">
        <v>1</v>
      </c>
      <c r="CQ464" s="12">
        <v>3</v>
      </c>
      <c r="CR464" s="12">
        <v>1</v>
      </c>
      <c r="CS464" s="12">
        <f>AQ464-(CP464*CQ464)-CR464</f>
        <v>812</v>
      </c>
      <c r="CT464" s="12"/>
      <c r="CU464" s="12"/>
      <c r="CV464" s="12"/>
      <c r="CW464" s="12"/>
      <c r="CX464" s="57"/>
    </row>
    <row r="465" spans="1:102" ht="16.5" x14ac:dyDescent="0.35">
      <c r="A465" s="56">
        <v>127</v>
      </c>
      <c r="B465" s="12" t="s">
        <v>3148</v>
      </c>
      <c r="C465" s="12">
        <v>127.2</v>
      </c>
      <c r="D465" s="12" t="s">
        <v>2890</v>
      </c>
      <c r="E465" s="12" t="s">
        <v>3362</v>
      </c>
      <c r="F465" s="12">
        <v>3</v>
      </c>
      <c r="G465" s="12" t="s">
        <v>212</v>
      </c>
      <c r="H465" s="12" t="s">
        <v>2804</v>
      </c>
      <c r="I465" s="12" t="s">
        <v>212</v>
      </c>
      <c r="J465" s="12" t="s">
        <v>556</v>
      </c>
      <c r="K465" s="12"/>
      <c r="L465" s="12" t="s">
        <v>581</v>
      </c>
      <c r="M465" s="12" t="s">
        <v>3164</v>
      </c>
      <c r="N465" s="12" t="s">
        <v>764</v>
      </c>
      <c r="O465" s="12" t="s">
        <v>3400</v>
      </c>
      <c r="P465" s="12" t="s">
        <v>3402</v>
      </c>
      <c r="Q465" s="12">
        <v>1</v>
      </c>
      <c r="R465" s="12">
        <v>0</v>
      </c>
      <c r="S465" s="12">
        <v>0</v>
      </c>
      <c r="T465" s="12">
        <v>0</v>
      </c>
      <c r="U465" s="12">
        <v>0</v>
      </c>
      <c r="V465" s="12">
        <v>0</v>
      </c>
      <c r="W465" s="12">
        <v>0</v>
      </c>
      <c r="X465" s="12">
        <v>0</v>
      </c>
      <c r="Y465" s="12">
        <v>0</v>
      </c>
      <c r="Z465" s="12">
        <v>0</v>
      </c>
      <c r="AA465" s="12">
        <v>0</v>
      </c>
      <c r="AB465" s="12">
        <v>0</v>
      </c>
      <c r="AC465" s="12">
        <v>0</v>
      </c>
      <c r="AD465" s="12">
        <v>0</v>
      </c>
      <c r="AE465" s="12">
        <v>0</v>
      </c>
      <c r="AF465" s="12">
        <v>0</v>
      </c>
      <c r="AG465" s="12">
        <v>0</v>
      </c>
      <c r="AH465" s="12">
        <v>0</v>
      </c>
      <c r="AI465" s="12">
        <v>0</v>
      </c>
      <c r="AJ465" s="12">
        <v>1</v>
      </c>
      <c r="AK465" s="12">
        <v>0</v>
      </c>
      <c r="AL465" s="12" t="s">
        <v>723</v>
      </c>
      <c r="AM465" s="12" t="s">
        <v>3088</v>
      </c>
      <c r="AN465" s="12" t="s">
        <v>3089</v>
      </c>
      <c r="AO465" s="12">
        <v>2012</v>
      </c>
      <c r="AP465" s="12" t="s">
        <v>3235</v>
      </c>
      <c r="AQ465" s="12">
        <v>816</v>
      </c>
      <c r="AR465" s="12">
        <v>1</v>
      </c>
      <c r="AS465" s="12" t="s">
        <v>555</v>
      </c>
      <c r="AT465" s="12" t="s">
        <v>212</v>
      </c>
      <c r="AU465" s="12">
        <v>0</v>
      </c>
      <c r="AV465" s="12">
        <v>1</v>
      </c>
      <c r="AW465" s="12">
        <v>0</v>
      </c>
      <c r="AX465" s="12">
        <v>0</v>
      </c>
      <c r="AY465" s="7">
        <v>0</v>
      </c>
      <c r="AZ465" s="12">
        <v>0</v>
      </c>
      <c r="BA465" s="12">
        <v>0</v>
      </c>
      <c r="BB465" s="12">
        <v>0</v>
      </c>
      <c r="BC465" s="12">
        <v>0</v>
      </c>
      <c r="BD465" s="12">
        <v>0</v>
      </c>
      <c r="BE465" s="12">
        <v>0</v>
      </c>
      <c r="BF465" s="12" t="s">
        <v>772</v>
      </c>
      <c r="BG465" s="12" t="s">
        <v>3036</v>
      </c>
      <c r="BH465" s="12"/>
      <c r="BI465" s="12" t="s">
        <v>2814</v>
      </c>
      <c r="BJ465" s="12" t="s">
        <v>3460</v>
      </c>
      <c r="BK465" s="12" t="s">
        <v>3463</v>
      </c>
      <c r="BL465" s="12" t="s">
        <v>3481</v>
      </c>
      <c r="BM465" s="12" t="s">
        <v>787</v>
      </c>
      <c r="BN465" s="7"/>
      <c r="BO465" s="12"/>
      <c r="BP465" s="12" t="s">
        <v>3558</v>
      </c>
      <c r="BQ465" s="12">
        <v>0.20599999999999999</v>
      </c>
      <c r="BR465" s="12" t="s">
        <v>1252</v>
      </c>
      <c r="BS465" s="12">
        <v>5.7000000000000002E-2</v>
      </c>
      <c r="BT465" s="12"/>
      <c r="BU465" s="12"/>
      <c r="BV465" s="12"/>
      <c r="BW465" s="12"/>
      <c r="BX465" s="12"/>
      <c r="BY465" s="12">
        <v>2.544</v>
      </c>
      <c r="BZ465" s="12"/>
      <c r="CA465" s="12"/>
      <c r="CB465" s="12"/>
      <c r="CC465" s="12"/>
      <c r="CD465" s="12"/>
      <c r="CE465" s="12"/>
      <c r="CF465" s="12"/>
      <c r="CG465" s="12"/>
      <c r="CH465" s="12">
        <f>BQ465/BY465</f>
        <v>8.0974842767295593E-2</v>
      </c>
      <c r="CI465" s="12" t="s">
        <v>3553</v>
      </c>
      <c r="CJ465" s="12">
        <v>0.30399999999999999</v>
      </c>
      <c r="CK465" s="12" t="s">
        <v>3824</v>
      </c>
      <c r="CL465" s="12"/>
      <c r="CM465" s="12"/>
      <c r="CN465" s="12"/>
      <c r="CO465" s="12"/>
      <c r="CP465" s="12">
        <v>1</v>
      </c>
      <c r="CQ465" s="12">
        <v>3</v>
      </c>
      <c r="CR465" s="12">
        <v>1</v>
      </c>
      <c r="CS465" s="12">
        <f>AQ465-(CP465*CQ465)-CR465</f>
        <v>812</v>
      </c>
      <c r="CT465" s="12"/>
      <c r="CU465" s="12"/>
      <c r="CV465" s="12"/>
      <c r="CW465" s="12"/>
      <c r="CX465" s="57"/>
    </row>
    <row r="466" spans="1:102" ht="16.5" x14ac:dyDescent="0.35">
      <c r="A466" s="56">
        <v>65</v>
      </c>
      <c r="B466" s="12" t="s">
        <v>3754</v>
      </c>
      <c r="C466" s="12">
        <v>65.400000000000006</v>
      </c>
      <c r="D466" s="12" t="s">
        <v>2304</v>
      </c>
      <c r="E466" s="12" t="s">
        <v>433</v>
      </c>
      <c r="F466" s="12">
        <v>3</v>
      </c>
      <c r="G466" s="12" t="s">
        <v>212</v>
      </c>
      <c r="H466" s="12" t="s">
        <v>2804</v>
      </c>
      <c r="I466" s="12" t="s">
        <v>212</v>
      </c>
      <c r="J466" s="12" t="s">
        <v>556</v>
      </c>
      <c r="K466" s="12" t="s">
        <v>562</v>
      </c>
      <c r="L466" s="12" t="s">
        <v>558</v>
      </c>
      <c r="M466" s="12" t="s">
        <v>3237</v>
      </c>
      <c r="N466" s="12" t="s">
        <v>3435</v>
      </c>
      <c r="O466" s="12" t="s">
        <v>3400</v>
      </c>
      <c r="P466" s="12" t="s">
        <v>3401</v>
      </c>
      <c r="Q466" s="12">
        <v>0</v>
      </c>
      <c r="R466" s="12">
        <v>0</v>
      </c>
      <c r="S466" s="12">
        <v>0</v>
      </c>
      <c r="T466" s="12">
        <v>0</v>
      </c>
      <c r="U466" s="12">
        <v>0</v>
      </c>
      <c r="V466" s="12">
        <v>0</v>
      </c>
      <c r="W466" s="12">
        <v>1</v>
      </c>
      <c r="X466" s="12">
        <v>0</v>
      </c>
      <c r="Y466" s="12">
        <v>0</v>
      </c>
      <c r="Z466" s="12">
        <v>0</v>
      </c>
      <c r="AA466" s="12">
        <v>0</v>
      </c>
      <c r="AB466" s="12">
        <v>0</v>
      </c>
      <c r="AC466" s="12">
        <v>1</v>
      </c>
      <c r="AD466" s="12">
        <v>0</v>
      </c>
      <c r="AE466" s="12">
        <v>0</v>
      </c>
      <c r="AF466" s="12">
        <v>0</v>
      </c>
      <c r="AG466" s="12">
        <v>0</v>
      </c>
      <c r="AH466" s="12">
        <v>0</v>
      </c>
      <c r="AI466" s="12">
        <v>0</v>
      </c>
      <c r="AJ466" s="12">
        <v>0</v>
      </c>
      <c r="AK466" s="12">
        <v>0</v>
      </c>
      <c r="AL466" s="12" t="s">
        <v>607</v>
      </c>
      <c r="AM466" s="7" t="s">
        <v>668</v>
      </c>
      <c r="AN466" s="7" t="s">
        <v>628</v>
      </c>
      <c r="AO466" s="7">
        <v>2010</v>
      </c>
      <c r="AP466" s="12" t="s">
        <v>3235</v>
      </c>
      <c r="AQ466" s="12">
        <v>473</v>
      </c>
      <c r="AR466" s="12">
        <v>1</v>
      </c>
      <c r="AS466" s="12" t="s">
        <v>555</v>
      </c>
      <c r="AT466" s="7" t="s">
        <v>212</v>
      </c>
      <c r="AU466" s="12">
        <v>1</v>
      </c>
      <c r="AV466" s="12">
        <v>0</v>
      </c>
      <c r="AW466" s="12">
        <v>0</v>
      </c>
      <c r="AX466" s="12">
        <v>0</v>
      </c>
      <c r="AY466" s="7">
        <v>1</v>
      </c>
      <c r="AZ466" s="12">
        <v>0</v>
      </c>
      <c r="BA466" s="12">
        <v>0</v>
      </c>
      <c r="BB466" s="12">
        <v>0</v>
      </c>
      <c r="BC466" s="12">
        <v>1</v>
      </c>
      <c r="BD466" s="12">
        <v>0</v>
      </c>
      <c r="BE466" s="12">
        <v>0</v>
      </c>
      <c r="BF466" s="7" t="s">
        <v>772</v>
      </c>
      <c r="BG466" s="7" t="s">
        <v>2795</v>
      </c>
      <c r="BH466" s="7"/>
      <c r="BI466" s="7" t="s">
        <v>2816</v>
      </c>
      <c r="BJ466" s="12" t="s">
        <v>718</v>
      </c>
      <c r="BK466" s="12" t="s">
        <v>3463</v>
      </c>
      <c r="BL466" s="12" t="s">
        <v>3464</v>
      </c>
      <c r="BM466" s="7" t="s">
        <v>787</v>
      </c>
      <c r="BN466" s="7"/>
      <c r="BO466" s="12"/>
      <c r="BP466" s="12" t="s">
        <v>3542</v>
      </c>
      <c r="BQ466" s="12">
        <v>0.238264</v>
      </c>
      <c r="BR466" s="12" t="s">
        <v>3513</v>
      </c>
      <c r="BS466" s="12">
        <v>0.63200000000000001</v>
      </c>
      <c r="BT466" s="12"/>
      <c r="BU466" s="12"/>
      <c r="BV466" s="12" t="s">
        <v>1077</v>
      </c>
      <c r="BW466" s="12" t="s">
        <v>1077</v>
      </c>
      <c r="BX466" s="12" t="s">
        <v>1077</v>
      </c>
      <c r="BY466" s="12">
        <v>2.57</v>
      </c>
      <c r="BZ466" s="12"/>
      <c r="CA466" s="12" t="s">
        <v>1077</v>
      </c>
      <c r="CB466" s="12" t="s">
        <v>1077</v>
      </c>
      <c r="CC466" s="12" t="s">
        <v>1077</v>
      </c>
      <c r="CD466" s="12" t="s">
        <v>1077</v>
      </c>
      <c r="CE466" s="12">
        <v>0.05</v>
      </c>
      <c r="CF466" s="12"/>
      <c r="CG466" s="12"/>
      <c r="CH466" s="12">
        <f>BQ466/BY466</f>
        <v>9.2709727626459154E-2</v>
      </c>
      <c r="CI466" s="12" t="s">
        <v>3553</v>
      </c>
      <c r="CJ466" s="12">
        <v>0.36299999999999999</v>
      </c>
      <c r="CK466" s="12" t="s">
        <v>3824</v>
      </c>
      <c r="CL466" s="12" t="s">
        <v>1077</v>
      </c>
      <c r="CM466" s="12" t="s">
        <v>1077</v>
      </c>
      <c r="CN466" s="12">
        <v>1.73</v>
      </c>
      <c r="CO466" s="12" t="s">
        <v>1043</v>
      </c>
      <c r="CP466" s="12">
        <v>1</v>
      </c>
      <c r="CQ466" s="12">
        <v>21</v>
      </c>
      <c r="CR466" s="12">
        <v>1</v>
      </c>
      <c r="CS466" s="12">
        <v>451</v>
      </c>
      <c r="CT466" s="12">
        <v>9.3689999999999998</v>
      </c>
      <c r="CU466" s="12">
        <v>0.377</v>
      </c>
      <c r="CV466" s="12">
        <f>BS466*CU466</f>
        <v>0.238264</v>
      </c>
      <c r="CW466" s="12"/>
      <c r="CX466" s="57"/>
    </row>
    <row r="467" spans="1:102" ht="16.5" x14ac:dyDescent="0.35">
      <c r="A467" s="56">
        <v>15</v>
      </c>
      <c r="B467" s="12" t="s">
        <v>3706</v>
      </c>
      <c r="C467" s="12">
        <v>15.26</v>
      </c>
      <c r="D467" s="12" t="s">
        <v>1664</v>
      </c>
      <c r="E467" s="12" t="s">
        <v>306</v>
      </c>
      <c r="F467" s="12" t="s">
        <v>4090</v>
      </c>
      <c r="G467" s="12" t="s">
        <v>212</v>
      </c>
      <c r="H467" s="12" t="s">
        <v>2804</v>
      </c>
      <c r="I467" s="12" t="s">
        <v>212</v>
      </c>
      <c r="J467" s="12" t="s">
        <v>556</v>
      </c>
      <c r="K467" s="12" t="s">
        <v>564</v>
      </c>
      <c r="L467" s="12" t="s">
        <v>558</v>
      </c>
      <c r="M467" s="12" t="s">
        <v>3164</v>
      </c>
      <c r="N467" s="12"/>
      <c r="O467" s="12" t="s">
        <v>3400</v>
      </c>
      <c r="P467" s="12" t="s">
        <v>3403</v>
      </c>
      <c r="Q467" s="12">
        <v>1</v>
      </c>
      <c r="R467" s="12">
        <v>0</v>
      </c>
      <c r="S467" s="12">
        <v>0</v>
      </c>
      <c r="T467" s="12">
        <v>0</v>
      </c>
      <c r="U467" s="12">
        <v>0</v>
      </c>
      <c r="V467" s="12">
        <v>0</v>
      </c>
      <c r="W467" s="12">
        <v>0</v>
      </c>
      <c r="X467" s="12">
        <v>0</v>
      </c>
      <c r="Y467" s="12">
        <v>0</v>
      </c>
      <c r="Z467" s="12">
        <v>0</v>
      </c>
      <c r="AA467" s="12">
        <v>0</v>
      </c>
      <c r="AB467" s="12">
        <v>1</v>
      </c>
      <c r="AC467" s="12">
        <v>0</v>
      </c>
      <c r="AD467" s="12">
        <v>0</v>
      </c>
      <c r="AE467" s="12">
        <v>0</v>
      </c>
      <c r="AF467" s="12">
        <v>0</v>
      </c>
      <c r="AG467" s="12">
        <v>0</v>
      </c>
      <c r="AH467" s="12">
        <v>0</v>
      </c>
      <c r="AI467" s="12">
        <v>0</v>
      </c>
      <c r="AJ467" s="12">
        <v>0</v>
      </c>
      <c r="AK467" s="12">
        <v>0</v>
      </c>
      <c r="AL467" s="12" t="s">
        <v>3448</v>
      </c>
      <c r="AM467" s="7" t="s">
        <v>608</v>
      </c>
      <c r="AN467" s="7" t="s">
        <v>633</v>
      </c>
      <c r="AO467" s="7">
        <v>2000</v>
      </c>
      <c r="AP467" s="12" t="s">
        <v>3458</v>
      </c>
      <c r="AQ467" s="12">
        <v>5680</v>
      </c>
      <c r="AR467" s="12">
        <v>2</v>
      </c>
      <c r="AS467" s="12" t="s">
        <v>755</v>
      </c>
      <c r="AT467" s="7" t="s">
        <v>349</v>
      </c>
      <c r="AU467" s="12">
        <v>0</v>
      </c>
      <c r="AV467" s="12">
        <v>0</v>
      </c>
      <c r="AW467" s="12">
        <v>0</v>
      </c>
      <c r="AX467" s="12">
        <v>0</v>
      </c>
      <c r="AY467" s="7">
        <v>0</v>
      </c>
      <c r="AZ467" s="12">
        <v>0</v>
      </c>
      <c r="BA467" s="12">
        <v>1</v>
      </c>
      <c r="BB467" s="12">
        <v>1</v>
      </c>
      <c r="BC467" s="12">
        <v>0</v>
      </c>
      <c r="BD467" s="12">
        <v>0</v>
      </c>
      <c r="BE467" s="12">
        <v>0</v>
      </c>
      <c r="BF467" s="7" t="s">
        <v>2820</v>
      </c>
      <c r="BG467" s="7" t="s">
        <v>806</v>
      </c>
      <c r="BH467" s="7">
        <v>1</v>
      </c>
      <c r="BI467" s="7" t="s">
        <v>3257</v>
      </c>
      <c r="BJ467" s="12" t="s">
        <v>3460</v>
      </c>
      <c r="BK467" s="12" t="s">
        <v>3472</v>
      </c>
      <c r="BL467" s="12" t="s">
        <v>3474</v>
      </c>
      <c r="BM467" s="7" t="s">
        <v>787</v>
      </c>
      <c r="BN467" s="7"/>
      <c r="BO467" s="12"/>
      <c r="BP467" s="12">
        <v>5</v>
      </c>
      <c r="BQ467" s="12"/>
      <c r="BR467" s="12" t="s">
        <v>1077</v>
      </c>
      <c r="BS467" s="12">
        <v>7.56</v>
      </c>
      <c r="BT467" s="12"/>
      <c r="BU467" s="12"/>
      <c r="BV467" s="12" t="s">
        <v>1077</v>
      </c>
      <c r="BW467" s="12" t="s">
        <v>1077</v>
      </c>
      <c r="BX467" s="12" t="s">
        <v>1077</v>
      </c>
      <c r="BY467" s="12">
        <v>2.58</v>
      </c>
      <c r="BZ467" s="12"/>
      <c r="CA467" s="12" t="s">
        <v>1077</v>
      </c>
      <c r="CB467" s="12" t="s">
        <v>1077</v>
      </c>
      <c r="CC467" s="12" t="s">
        <v>1077</v>
      </c>
      <c r="CD467" s="12" t="s">
        <v>1077</v>
      </c>
      <c r="CE467" s="12">
        <v>0.1</v>
      </c>
      <c r="CF467" s="12"/>
      <c r="CG467" s="12"/>
      <c r="CH467" s="12"/>
      <c r="CI467" s="12"/>
      <c r="CJ467" s="12">
        <v>0.13</v>
      </c>
      <c r="CK467" s="12" t="s">
        <v>3828</v>
      </c>
      <c r="CL467" s="12" t="s">
        <v>1077</v>
      </c>
      <c r="CM467" s="12" t="s">
        <v>1077</v>
      </c>
      <c r="CN467" s="12" t="s">
        <v>1077</v>
      </c>
      <c r="CO467" s="12" t="s">
        <v>1077</v>
      </c>
      <c r="CP467" s="12">
        <v>1</v>
      </c>
      <c r="CQ467" s="12">
        <v>24</v>
      </c>
      <c r="CR467" s="12">
        <v>1</v>
      </c>
      <c r="CS467" s="12">
        <v>5655</v>
      </c>
      <c r="CT467" s="12" t="s">
        <v>1077</v>
      </c>
      <c r="CU467" s="12">
        <v>0.14213375240090798</v>
      </c>
      <c r="CV467" s="12" t="s">
        <v>1137</v>
      </c>
      <c r="CW467" s="12"/>
      <c r="CX467" s="57"/>
    </row>
    <row r="468" spans="1:102" ht="16.5" x14ac:dyDescent="0.35">
      <c r="A468" s="56">
        <v>15</v>
      </c>
      <c r="B468" s="12" t="s">
        <v>3706</v>
      </c>
      <c r="C468" s="12">
        <v>15.27</v>
      </c>
      <c r="D468" s="12" t="s">
        <v>1710</v>
      </c>
      <c r="E468" s="12" t="s">
        <v>307</v>
      </c>
      <c r="F468" s="12">
        <v>3</v>
      </c>
      <c r="G468" s="12" t="s">
        <v>212</v>
      </c>
      <c r="H468" s="12" t="s">
        <v>2804</v>
      </c>
      <c r="I468" s="12" t="s">
        <v>349</v>
      </c>
      <c r="J468" s="12" t="s">
        <v>556</v>
      </c>
      <c r="K468" s="12" t="s">
        <v>564</v>
      </c>
      <c r="L468" s="12" t="s">
        <v>558</v>
      </c>
      <c r="M468" s="12" t="s">
        <v>3164</v>
      </c>
      <c r="N468" s="12"/>
      <c r="O468" s="12" t="s">
        <v>3400</v>
      </c>
      <c r="P468" s="12" t="s">
        <v>3403</v>
      </c>
      <c r="Q468" s="12">
        <v>1</v>
      </c>
      <c r="R468" s="12">
        <v>0</v>
      </c>
      <c r="S468" s="12">
        <v>0</v>
      </c>
      <c r="T468" s="12">
        <v>0</v>
      </c>
      <c r="U468" s="12">
        <v>0</v>
      </c>
      <c r="V468" s="12">
        <v>0</v>
      </c>
      <c r="W468" s="12">
        <v>0</v>
      </c>
      <c r="X468" s="12">
        <v>0</v>
      </c>
      <c r="Y468" s="12">
        <v>0</v>
      </c>
      <c r="Z468" s="12">
        <v>0</v>
      </c>
      <c r="AA468" s="12">
        <v>0</v>
      </c>
      <c r="AB468" s="12">
        <v>1</v>
      </c>
      <c r="AC468" s="12">
        <v>0</v>
      </c>
      <c r="AD468" s="12">
        <v>0</v>
      </c>
      <c r="AE468" s="12">
        <v>0</v>
      </c>
      <c r="AF468" s="12">
        <v>0</v>
      </c>
      <c r="AG468" s="12">
        <v>0</v>
      </c>
      <c r="AH468" s="12">
        <v>0</v>
      </c>
      <c r="AI468" s="12">
        <v>0</v>
      </c>
      <c r="AJ468" s="12">
        <v>0</v>
      </c>
      <c r="AK468" s="12">
        <v>0</v>
      </c>
      <c r="AL468" s="12" t="s">
        <v>3448</v>
      </c>
      <c r="AM468" s="7" t="s">
        <v>608</v>
      </c>
      <c r="AN468" s="7" t="s">
        <v>634</v>
      </c>
      <c r="AO468" s="7">
        <v>2000</v>
      </c>
      <c r="AP468" s="12" t="s">
        <v>3458</v>
      </c>
      <c r="AQ468" s="12">
        <v>3284</v>
      </c>
      <c r="AR468" s="12">
        <v>2</v>
      </c>
      <c r="AS468" s="12" t="s">
        <v>755</v>
      </c>
      <c r="AT468" s="7" t="s">
        <v>349</v>
      </c>
      <c r="AU468" s="12">
        <v>0</v>
      </c>
      <c r="AV468" s="12">
        <v>0</v>
      </c>
      <c r="AW468" s="12">
        <v>0</v>
      </c>
      <c r="AX468" s="12">
        <v>0</v>
      </c>
      <c r="AY468" s="7">
        <v>0</v>
      </c>
      <c r="AZ468" s="12">
        <v>0</v>
      </c>
      <c r="BA468" s="12">
        <v>1</v>
      </c>
      <c r="BB468" s="12">
        <v>1</v>
      </c>
      <c r="BC468" s="12">
        <v>0</v>
      </c>
      <c r="BD468" s="12">
        <v>0</v>
      </c>
      <c r="BE468" s="12">
        <v>0</v>
      </c>
      <c r="BF468" s="7" t="s">
        <v>3259</v>
      </c>
      <c r="BG468" s="7" t="s">
        <v>805</v>
      </c>
      <c r="BH468" s="7">
        <v>1</v>
      </c>
      <c r="BI468" s="7" t="s">
        <v>3253</v>
      </c>
      <c r="BJ468" s="12" t="s">
        <v>3460</v>
      </c>
      <c r="BK468" s="12" t="s">
        <v>3472</v>
      </c>
      <c r="BL468" s="12" t="s">
        <v>3474</v>
      </c>
      <c r="BM468" s="7" t="s">
        <v>787</v>
      </c>
      <c r="BN468" s="7"/>
      <c r="BO468" s="12"/>
      <c r="BP468" s="12" t="s">
        <v>3565</v>
      </c>
      <c r="BQ468" s="12"/>
      <c r="BR468" s="12" t="s">
        <v>1077</v>
      </c>
      <c r="BS468" s="12">
        <v>16.332999999999998</v>
      </c>
      <c r="BT468" s="12"/>
      <c r="BU468" s="12"/>
      <c r="BV468" s="12" t="s">
        <v>1077</v>
      </c>
      <c r="BW468" s="12" t="s">
        <v>1077</v>
      </c>
      <c r="BX468" s="12" t="s">
        <v>1077</v>
      </c>
      <c r="BY468" s="12">
        <v>2.61</v>
      </c>
      <c r="BZ468" s="12"/>
      <c r="CA468" s="12" t="s">
        <v>1077</v>
      </c>
      <c r="CB468" s="12" t="s">
        <v>1077</v>
      </c>
      <c r="CC468" s="12" t="s">
        <v>1077</v>
      </c>
      <c r="CD468" s="12" t="s">
        <v>1077</v>
      </c>
      <c r="CE468" s="12">
        <v>0.1</v>
      </c>
      <c r="CF468" s="12"/>
      <c r="CG468" s="12"/>
      <c r="CH468" s="12"/>
      <c r="CI468" s="12"/>
      <c r="CJ468" s="12">
        <v>0.18</v>
      </c>
      <c r="CK468" s="12" t="s">
        <v>3828</v>
      </c>
      <c r="CL468" s="12" t="s">
        <v>1077</v>
      </c>
      <c r="CM468" s="12" t="s">
        <v>1077</v>
      </c>
      <c r="CN468" s="12" t="s">
        <v>1077</v>
      </c>
      <c r="CO468" s="12" t="s">
        <v>1077</v>
      </c>
      <c r="CP468" s="12">
        <v>1</v>
      </c>
      <c r="CQ468" s="12">
        <v>21</v>
      </c>
      <c r="CR468" s="12">
        <v>1</v>
      </c>
      <c r="CS468" s="12">
        <v>3262</v>
      </c>
      <c r="CT468" s="12" t="s">
        <v>1077</v>
      </c>
      <c r="CU468" s="12">
        <v>5.2034223851929455E-2</v>
      </c>
      <c r="CV468" s="12" t="s">
        <v>1137</v>
      </c>
      <c r="CW468" s="12"/>
      <c r="CX468" s="57"/>
    </row>
    <row r="469" spans="1:102" x14ac:dyDescent="0.35">
      <c r="A469" s="56">
        <v>59</v>
      </c>
      <c r="B469" s="12" t="s">
        <v>3748</v>
      </c>
      <c r="C469" s="12">
        <v>59.6</v>
      </c>
      <c r="D469" s="12" t="s">
        <v>2178</v>
      </c>
      <c r="E469" s="12" t="s">
        <v>421</v>
      </c>
      <c r="F469" s="12">
        <v>3</v>
      </c>
      <c r="G469" s="12" t="s">
        <v>212</v>
      </c>
      <c r="H469" s="12" t="s">
        <v>2804</v>
      </c>
      <c r="I469" s="12" t="s">
        <v>212</v>
      </c>
      <c r="J469" s="12" t="s">
        <v>1227</v>
      </c>
      <c r="K469" s="12" t="s">
        <v>1166</v>
      </c>
      <c r="L469" s="12" t="s">
        <v>1228</v>
      </c>
      <c r="M469" s="12" t="s">
        <v>3237</v>
      </c>
      <c r="N469" s="12" t="s">
        <v>3435</v>
      </c>
      <c r="O469" s="12" t="s">
        <v>3400</v>
      </c>
      <c r="P469" s="12" t="s">
        <v>3402</v>
      </c>
      <c r="Q469" s="12">
        <v>0</v>
      </c>
      <c r="R469" s="12">
        <v>0</v>
      </c>
      <c r="S469" s="12">
        <v>1</v>
      </c>
      <c r="T469" s="12">
        <v>0</v>
      </c>
      <c r="U469" s="12">
        <v>0</v>
      </c>
      <c r="V469" s="12">
        <v>0</v>
      </c>
      <c r="W469" s="12">
        <v>0</v>
      </c>
      <c r="X469" s="12">
        <v>0</v>
      </c>
      <c r="Y469" s="12">
        <v>0</v>
      </c>
      <c r="Z469" s="12">
        <v>0</v>
      </c>
      <c r="AA469" s="12">
        <v>0</v>
      </c>
      <c r="AB469" s="12">
        <v>0</v>
      </c>
      <c r="AC469" s="12">
        <v>1</v>
      </c>
      <c r="AD469" s="12">
        <v>1</v>
      </c>
      <c r="AE469" s="12">
        <v>0</v>
      </c>
      <c r="AF469" s="12">
        <v>0</v>
      </c>
      <c r="AG469" s="12">
        <v>0</v>
      </c>
      <c r="AH469" s="12">
        <v>0</v>
      </c>
      <c r="AI469" s="12">
        <v>0</v>
      </c>
      <c r="AJ469" s="12">
        <v>0</v>
      </c>
      <c r="AK469" s="12" t="s">
        <v>696</v>
      </c>
      <c r="AL469" s="12" t="s">
        <v>3454</v>
      </c>
      <c r="AM469" s="7" t="s">
        <v>637</v>
      </c>
      <c r="AN469" s="7" t="s">
        <v>665</v>
      </c>
      <c r="AO469" s="7" t="s">
        <v>1253</v>
      </c>
      <c r="AP469" s="12" t="s">
        <v>3235</v>
      </c>
      <c r="AQ469" s="12">
        <v>1813</v>
      </c>
      <c r="AR469" s="12">
        <v>1</v>
      </c>
      <c r="AS469" s="12" t="s">
        <v>555</v>
      </c>
      <c r="AT469" s="7" t="s">
        <v>212</v>
      </c>
      <c r="AU469" s="12">
        <v>1</v>
      </c>
      <c r="AV469" s="12">
        <v>0</v>
      </c>
      <c r="AW469" s="12">
        <v>0</v>
      </c>
      <c r="AX469" s="12">
        <v>0</v>
      </c>
      <c r="AY469" s="7">
        <v>1</v>
      </c>
      <c r="AZ469" s="12">
        <v>0</v>
      </c>
      <c r="BA469" s="12">
        <v>0</v>
      </c>
      <c r="BB469" s="12">
        <v>0</v>
      </c>
      <c r="BC469" s="12">
        <v>1</v>
      </c>
      <c r="BD469" s="12">
        <v>0</v>
      </c>
      <c r="BE469" s="12">
        <v>0</v>
      </c>
      <c r="BF469" s="7" t="s">
        <v>766</v>
      </c>
      <c r="BG469" s="7" t="s">
        <v>786</v>
      </c>
      <c r="BH469" s="7"/>
      <c r="BI469" s="7" t="s">
        <v>2806</v>
      </c>
      <c r="BJ469" s="12" t="s">
        <v>3459</v>
      </c>
      <c r="BK469" s="12" t="s">
        <v>1044</v>
      </c>
      <c r="BL469" s="12" t="s">
        <v>3480</v>
      </c>
      <c r="BM469" s="7" t="s">
        <v>927</v>
      </c>
      <c r="BN469" s="7"/>
      <c r="BO469" s="12"/>
      <c r="BP469" s="12" t="s">
        <v>3533</v>
      </c>
      <c r="BQ469" s="12">
        <v>0.3</v>
      </c>
      <c r="BR469" s="12" t="s">
        <v>1252</v>
      </c>
      <c r="BS469" s="12">
        <v>3.0000000000000001E-3</v>
      </c>
      <c r="BT469" s="12"/>
      <c r="BU469" s="12"/>
      <c r="BV469" s="12" t="s">
        <v>1077</v>
      </c>
      <c r="BW469" s="12" t="s">
        <v>1077</v>
      </c>
      <c r="BX469" s="12" t="s">
        <v>1077</v>
      </c>
      <c r="BY469" s="12">
        <v>2.63</v>
      </c>
      <c r="BZ469" s="12"/>
      <c r="CA469" s="12" t="s">
        <v>1077</v>
      </c>
      <c r="CB469" s="12" t="s">
        <v>1077</v>
      </c>
      <c r="CC469" s="12" t="s">
        <v>1077</v>
      </c>
      <c r="CD469" s="12" t="s">
        <v>1077</v>
      </c>
      <c r="CE469" s="12" t="s">
        <v>1077</v>
      </c>
      <c r="CF469" s="12"/>
      <c r="CG469" s="12"/>
      <c r="CH469" s="12">
        <f>BQ469/BY469</f>
        <v>0.11406844106463879</v>
      </c>
      <c r="CI469" s="12" t="s">
        <v>3553</v>
      </c>
      <c r="CJ469" s="12" t="s">
        <v>718</v>
      </c>
      <c r="CK469" s="12" t="s">
        <v>1077</v>
      </c>
      <c r="CL469" s="12" t="s">
        <v>1077</v>
      </c>
      <c r="CM469" s="12" t="s">
        <v>1077</v>
      </c>
      <c r="CN469" s="12" t="s">
        <v>1077</v>
      </c>
      <c r="CO469" s="12" t="s">
        <v>1077</v>
      </c>
      <c r="CP469" s="12">
        <v>1</v>
      </c>
      <c r="CQ469" s="12">
        <v>13</v>
      </c>
      <c r="CR469" s="12">
        <v>0</v>
      </c>
      <c r="CS469" s="12">
        <v>1800</v>
      </c>
      <c r="CT469" s="12">
        <v>32.950000000000003</v>
      </c>
      <c r="CU469" s="12"/>
      <c r="CV469" s="12"/>
      <c r="CW469" s="12"/>
      <c r="CX469" s="57"/>
    </row>
    <row r="470" spans="1:102" x14ac:dyDescent="0.35">
      <c r="A470" s="56">
        <v>55</v>
      </c>
      <c r="B470" s="12" t="s">
        <v>3744</v>
      </c>
      <c r="C470" s="12">
        <v>55.1</v>
      </c>
      <c r="D470" s="12" t="s">
        <v>2153</v>
      </c>
      <c r="E470" s="12" t="s">
        <v>399</v>
      </c>
      <c r="F470" s="12">
        <v>7</v>
      </c>
      <c r="G470" s="12" t="s">
        <v>212</v>
      </c>
      <c r="H470" s="12" t="s">
        <v>2804</v>
      </c>
      <c r="I470" s="12" t="s">
        <v>212</v>
      </c>
      <c r="J470" s="12" t="s">
        <v>1226</v>
      </c>
      <c r="K470" s="12" t="s">
        <v>564</v>
      </c>
      <c r="L470" s="12" t="s">
        <v>1118</v>
      </c>
      <c r="M470" s="12" t="s">
        <v>3237</v>
      </c>
      <c r="N470" s="12" t="s">
        <v>3437</v>
      </c>
      <c r="O470" s="12" t="s">
        <v>3400</v>
      </c>
      <c r="P470" s="12" t="s">
        <v>3403</v>
      </c>
      <c r="Q470" s="12">
        <v>1</v>
      </c>
      <c r="R470" s="12">
        <v>0</v>
      </c>
      <c r="S470" s="12">
        <v>0</v>
      </c>
      <c r="T470" s="12">
        <v>0</v>
      </c>
      <c r="U470" s="12">
        <v>0</v>
      </c>
      <c r="V470" s="12">
        <v>0</v>
      </c>
      <c r="W470" s="12">
        <v>0</v>
      </c>
      <c r="X470" s="12">
        <v>0</v>
      </c>
      <c r="Y470" s="12">
        <v>0</v>
      </c>
      <c r="Z470" s="12">
        <v>0</v>
      </c>
      <c r="AA470" s="12">
        <v>0</v>
      </c>
      <c r="AB470" s="12">
        <v>0</v>
      </c>
      <c r="AC470" s="12">
        <v>0</v>
      </c>
      <c r="AD470" s="12">
        <v>0</v>
      </c>
      <c r="AE470" s="12">
        <v>0</v>
      </c>
      <c r="AF470" s="12">
        <v>0</v>
      </c>
      <c r="AG470" s="12">
        <v>0</v>
      </c>
      <c r="AH470" s="12">
        <v>0</v>
      </c>
      <c r="AI470" s="12">
        <v>0</v>
      </c>
      <c r="AJ470" s="12">
        <v>1</v>
      </c>
      <c r="AK470" s="12">
        <v>0</v>
      </c>
      <c r="AL470" s="12" t="s">
        <v>607</v>
      </c>
      <c r="AM470" s="7" t="s">
        <v>608</v>
      </c>
      <c r="AN470" s="7" t="s">
        <v>614</v>
      </c>
      <c r="AO470" s="7" t="s">
        <v>691</v>
      </c>
      <c r="AP470" s="12" t="s">
        <v>3235</v>
      </c>
      <c r="AQ470" s="12">
        <v>1000</v>
      </c>
      <c r="AR470" s="12">
        <v>1</v>
      </c>
      <c r="AS470" s="12" t="s">
        <v>555</v>
      </c>
      <c r="AT470" s="7" t="s">
        <v>212</v>
      </c>
      <c r="AU470" s="12">
        <v>1</v>
      </c>
      <c r="AV470" s="12">
        <v>0</v>
      </c>
      <c r="AW470" s="12">
        <v>0</v>
      </c>
      <c r="AX470" s="12">
        <v>1</v>
      </c>
      <c r="AY470" s="7">
        <v>1</v>
      </c>
      <c r="AZ470" s="12">
        <v>0</v>
      </c>
      <c r="BA470" s="12">
        <v>1</v>
      </c>
      <c r="BB470" s="12">
        <v>1</v>
      </c>
      <c r="BC470" s="12">
        <v>0</v>
      </c>
      <c r="BD470" s="12">
        <v>1</v>
      </c>
      <c r="BE470" s="12" t="s">
        <v>914</v>
      </c>
      <c r="BF470" s="7" t="s">
        <v>2820</v>
      </c>
      <c r="BG470" s="7" t="s">
        <v>1186</v>
      </c>
      <c r="BH470" s="7">
        <v>1</v>
      </c>
      <c r="BI470" s="7" t="s">
        <v>3257</v>
      </c>
      <c r="BJ470" s="12" t="s">
        <v>3460</v>
      </c>
      <c r="BK470" s="12" t="s">
        <v>599</v>
      </c>
      <c r="BL470" s="12" t="s">
        <v>3471</v>
      </c>
      <c r="BM470" s="7" t="s">
        <v>3485</v>
      </c>
      <c r="BN470" s="7" t="s">
        <v>775</v>
      </c>
      <c r="BO470" s="12" t="s">
        <v>1178</v>
      </c>
      <c r="BP470" s="12" t="s">
        <v>1160</v>
      </c>
      <c r="BQ470" s="12" t="s">
        <v>1077</v>
      </c>
      <c r="BR470" s="12" t="s">
        <v>1077</v>
      </c>
      <c r="BS470" s="12">
        <v>3.9161000000000001</v>
      </c>
      <c r="BT470" s="12">
        <f>EXP(BS470)</f>
        <v>50.20426584101503</v>
      </c>
      <c r="BU470" s="12"/>
      <c r="BV470" s="12" t="s">
        <v>3415</v>
      </c>
      <c r="BW470" s="12" t="s">
        <v>1077</v>
      </c>
      <c r="BX470" s="12"/>
      <c r="BY470" s="12">
        <v>2.6457000000000002</v>
      </c>
      <c r="BZ470" s="12"/>
      <c r="CA470" s="12" t="s">
        <v>1077</v>
      </c>
      <c r="CB470" s="12" t="s">
        <v>1077</v>
      </c>
      <c r="CC470" s="12" t="s">
        <v>1077</v>
      </c>
      <c r="CD470" s="12" t="s">
        <v>1077</v>
      </c>
      <c r="CE470" s="12" t="s">
        <v>1077</v>
      </c>
      <c r="CF470" s="12">
        <v>1.4802</v>
      </c>
      <c r="CG470" s="12"/>
      <c r="CH470" s="12"/>
      <c r="CI470" s="12"/>
      <c r="CJ470" s="12" t="s">
        <v>718</v>
      </c>
      <c r="CK470" s="12" t="s">
        <v>1077</v>
      </c>
      <c r="CL470" s="12">
        <v>62198.92</v>
      </c>
      <c r="CM470" s="12" t="s">
        <v>1077</v>
      </c>
      <c r="CN470" s="12" t="s">
        <v>1077</v>
      </c>
      <c r="CO470" s="12" t="s">
        <v>1077</v>
      </c>
      <c r="CP470" s="12"/>
      <c r="CQ470" s="12"/>
      <c r="CR470" s="12"/>
      <c r="CS470" s="12">
        <v>159</v>
      </c>
      <c r="CT470" s="12">
        <v>5.2299999999999999E-2</v>
      </c>
      <c r="CU470" s="12" t="s">
        <v>1077</v>
      </c>
      <c r="CV470" s="12"/>
      <c r="CW470" s="12"/>
      <c r="CX470" s="57"/>
    </row>
    <row r="471" spans="1:102" ht="16.5" x14ac:dyDescent="0.35">
      <c r="A471" s="56">
        <v>65</v>
      </c>
      <c r="B471" s="12" t="s">
        <v>3754</v>
      </c>
      <c r="C471" s="12">
        <v>65.099999999999994</v>
      </c>
      <c r="D471" s="12" t="s">
        <v>2236</v>
      </c>
      <c r="E471" s="12" t="s">
        <v>262</v>
      </c>
      <c r="F471" s="12">
        <v>3</v>
      </c>
      <c r="G471" s="12" t="s">
        <v>212</v>
      </c>
      <c r="H471" s="12" t="s">
        <v>2804</v>
      </c>
      <c r="I471" s="12" t="s">
        <v>212</v>
      </c>
      <c r="J471" s="12" t="s">
        <v>556</v>
      </c>
      <c r="K471" s="12" t="s">
        <v>562</v>
      </c>
      <c r="L471" s="12" t="s">
        <v>558</v>
      </c>
      <c r="M471" s="12" t="s">
        <v>3237</v>
      </c>
      <c r="N471" s="12" t="s">
        <v>3435</v>
      </c>
      <c r="O471" s="12" t="s">
        <v>3400</v>
      </c>
      <c r="P471" s="12" t="s">
        <v>3401</v>
      </c>
      <c r="Q471" s="12">
        <v>0</v>
      </c>
      <c r="R471" s="12">
        <v>0</v>
      </c>
      <c r="S471" s="12">
        <v>0</v>
      </c>
      <c r="T471" s="12">
        <v>0</v>
      </c>
      <c r="U471" s="12">
        <v>0</v>
      </c>
      <c r="V471" s="12">
        <v>0</v>
      </c>
      <c r="W471" s="12">
        <v>1</v>
      </c>
      <c r="X471" s="12">
        <v>0</v>
      </c>
      <c r="Y471" s="12">
        <v>0</v>
      </c>
      <c r="Z471" s="12">
        <v>0</v>
      </c>
      <c r="AA471" s="12">
        <v>0</v>
      </c>
      <c r="AB471" s="12">
        <v>0</v>
      </c>
      <c r="AC471" s="12">
        <v>1</v>
      </c>
      <c r="AD471" s="12">
        <v>0</v>
      </c>
      <c r="AE471" s="12">
        <v>0</v>
      </c>
      <c r="AF471" s="12">
        <v>0</v>
      </c>
      <c r="AG471" s="12">
        <v>0</v>
      </c>
      <c r="AH471" s="12">
        <v>0</v>
      </c>
      <c r="AI471" s="12">
        <v>0</v>
      </c>
      <c r="AJ471" s="12">
        <v>0</v>
      </c>
      <c r="AK471" s="12">
        <v>0</v>
      </c>
      <c r="AL471" s="12" t="s">
        <v>607</v>
      </c>
      <c r="AM471" s="7" t="s">
        <v>668</v>
      </c>
      <c r="AN471" s="7" t="s">
        <v>628</v>
      </c>
      <c r="AO471" s="7">
        <v>2010</v>
      </c>
      <c r="AP471" s="12" t="s">
        <v>3235</v>
      </c>
      <c r="AQ471" s="12">
        <v>473</v>
      </c>
      <c r="AR471" s="12">
        <v>1</v>
      </c>
      <c r="AS471" s="12" t="s">
        <v>555</v>
      </c>
      <c r="AT471" s="7" t="s">
        <v>212</v>
      </c>
      <c r="AU471" s="12">
        <v>1</v>
      </c>
      <c r="AV471" s="12">
        <v>0</v>
      </c>
      <c r="AW471" s="12">
        <v>0</v>
      </c>
      <c r="AX471" s="12">
        <v>0</v>
      </c>
      <c r="AY471" s="7">
        <v>1</v>
      </c>
      <c r="AZ471" s="12">
        <v>0</v>
      </c>
      <c r="BA471" s="12">
        <v>0</v>
      </c>
      <c r="BB471" s="12">
        <v>0</v>
      </c>
      <c r="BC471" s="12">
        <v>1</v>
      </c>
      <c r="BD471" s="12">
        <v>0</v>
      </c>
      <c r="BE471" s="12">
        <v>0</v>
      </c>
      <c r="BF471" s="7" t="s">
        <v>766</v>
      </c>
      <c r="BG471" s="7" t="s">
        <v>936</v>
      </c>
      <c r="BH471" s="7"/>
      <c r="BI471" s="7" t="s">
        <v>2806</v>
      </c>
      <c r="BJ471" s="12" t="s">
        <v>718</v>
      </c>
      <c r="BK471" s="12" t="s">
        <v>3463</v>
      </c>
      <c r="BL471" s="12" t="s">
        <v>3468</v>
      </c>
      <c r="BM471" s="7" t="s">
        <v>787</v>
      </c>
      <c r="BN471" s="7"/>
      <c r="BO471" s="12"/>
      <c r="BP471" s="12" t="s">
        <v>3542</v>
      </c>
      <c r="BQ471" s="12">
        <v>6.5135000000000012E-2</v>
      </c>
      <c r="BR471" s="12" t="s">
        <v>3513</v>
      </c>
      <c r="BS471" s="12">
        <v>1.861</v>
      </c>
      <c r="BT471" s="12"/>
      <c r="BU471" s="12"/>
      <c r="BV471" s="12" t="s">
        <v>1077</v>
      </c>
      <c r="BW471" s="12" t="s">
        <v>1077</v>
      </c>
      <c r="BX471" s="12" t="s">
        <v>1077</v>
      </c>
      <c r="BY471" s="12">
        <v>2.65</v>
      </c>
      <c r="BZ471" s="12"/>
      <c r="CA471" s="12" t="s">
        <v>1077</v>
      </c>
      <c r="CB471" s="12" t="s">
        <v>1077</v>
      </c>
      <c r="CC471" s="12" t="s">
        <v>1077</v>
      </c>
      <c r="CD471" s="12" t="s">
        <v>1077</v>
      </c>
      <c r="CE471" s="12">
        <v>0.01</v>
      </c>
      <c r="CF471" s="12"/>
      <c r="CG471" s="12"/>
      <c r="CH471" s="12">
        <f>BQ471/BY471</f>
        <v>2.4579245283018872E-2</v>
      </c>
      <c r="CI471" s="12" t="s">
        <v>3553</v>
      </c>
      <c r="CJ471" s="12">
        <v>0.36799999999999999</v>
      </c>
      <c r="CK471" s="12" t="s">
        <v>3824</v>
      </c>
      <c r="CL471" s="12" t="s">
        <v>1077</v>
      </c>
      <c r="CM471" s="12" t="s">
        <v>1077</v>
      </c>
      <c r="CN471" s="12">
        <v>3.6</v>
      </c>
      <c r="CO471" s="12" t="s">
        <v>1043</v>
      </c>
      <c r="CP471" s="12">
        <v>1</v>
      </c>
      <c r="CQ471" s="12">
        <v>18</v>
      </c>
      <c r="CR471" s="12">
        <v>1</v>
      </c>
      <c r="CS471" s="12">
        <v>454</v>
      </c>
      <c r="CT471" s="12">
        <v>9.3689999999999998</v>
      </c>
      <c r="CU471" s="12">
        <v>3.5000000000000003E-2</v>
      </c>
      <c r="CV471" s="12">
        <f>BS471*(CU471)</f>
        <v>6.5135000000000012E-2</v>
      </c>
      <c r="CW471" s="12"/>
      <c r="CX471" s="57"/>
    </row>
    <row r="472" spans="1:102" ht="16.5" x14ac:dyDescent="0.35">
      <c r="A472" s="56">
        <v>67</v>
      </c>
      <c r="B472" s="12" t="s">
        <v>3756</v>
      </c>
      <c r="C472" s="12">
        <v>67.2</v>
      </c>
      <c r="D472" s="12" t="s">
        <v>2330</v>
      </c>
      <c r="E472" s="12" t="s">
        <v>444</v>
      </c>
      <c r="F472" s="12">
        <v>3</v>
      </c>
      <c r="G472" s="12" t="s">
        <v>212</v>
      </c>
      <c r="H472" s="12" t="s">
        <v>2804</v>
      </c>
      <c r="I472" s="12" t="s">
        <v>212</v>
      </c>
      <c r="J472" s="12" t="s">
        <v>556</v>
      </c>
      <c r="K472" s="12" t="s">
        <v>584</v>
      </c>
      <c r="L472" s="12" t="s">
        <v>558</v>
      </c>
      <c r="M472" s="12" t="s">
        <v>3237</v>
      </c>
      <c r="N472" s="12" t="s">
        <v>3433</v>
      </c>
      <c r="O472" s="12" t="s">
        <v>3400</v>
      </c>
      <c r="P472" s="12" t="s">
        <v>3401</v>
      </c>
      <c r="Q472" s="12">
        <v>0</v>
      </c>
      <c r="R472" s="12">
        <v>0</v>
      </c>
      <c r="S472" s="12">
        <v>1</v>
      </c>
      <c r="T472" s="12">
        <v>0</v>
      </c>
      <c r="U472" s="12">
        <v>0</v>
      </c>
      <c r="V472" s="12">
        <v>0</v>
      </c>
      <c r="W472" s="12">
        <v>0</v>
      </c>
      <c r="X472" s="12">
        <v>0</v>
      </c>
      <c r="Y472" s="12">
        <v>0</v>
      </c>
      <c r="Z472" s="12">
        <v>0</v>
      </c>
      <c r="AA472" s="12">
        <v>0</v>
      </c>
      <c r="AB472" s="12">
        <v>0</v>
      </c>
      <c r="AC472" s="12">
        <v>1</v>
      </c>
      <c r="AD472" s="12">
        <v>0</v>
      </c>
      <c r="AE472" s="12">
        <v>0</v>
      </c>
      <c r="AF472" s="12">
        <v>0</v>
      </c>
      <c r="AG472" s="12">
        <v>0</v>
      </c>
      <c r="AH472" s="12">
        <v>0</v>
      </c>
      <c r="AI472" s="12">
        <v>0</v>
      </c>
      <c r="AJ472" s="12">
        <v>0</v>
      </c>
      <c r="AK472" s="12">
        <v>0</v>
      </c>
      <c r="AL472" s="12" t="s">
        <v>607</v>
      </c>
      <c r="AM472" s="7" t="s">
        <v>707</v>
      </c>
      <c r="AN472" s="7" t="s">
        <v>708</v>
      </c>
      <c r="AO472" s="7">
        <v>2013</v>
      </c>
      <c r="AP472" s="12" t="s">
        <v>3235</v>
      </c>
      <c r="AQ472" s="12">
        <v>1284</v>
      </c>
      <c r="AR472" s="12">
        <v>1</v>
      </c>
      <c r="AS472" s="12" t="s">
        <v>555</v>
      </c>
      <c r="AT472" s="7" t="s">
        <v>349</v>
      </c>
      <c r="AU472" s="12">
        <v>1</v>
      </c>
      <c r="AV472" s="12">
        <v>0</v>
      </c>
      <c r="AW472" s="12">
        <v>0</v>
      </c>
      <c r="AX472" s="12">
        <v>1</v>
      </c>
      <c r="AY472" s="7">
        <v>1</v>
      </c>
      <c r="AZ472" s="12">
        <v>0</v>
      </c>
      <c r="BA472" s="12">
        <v>1</v>
      </c>
      <c r="BB472" s="12">
        <v>1</v>
      </c>
      <c r="BC472" s="12">
        <v>1</v>
      </c>
      <c r="BD472" s="12">
        <v>0</v>
      </c>
      <c r="BE472" s="12">
        <v>1</v>
      </c>
      <c r="BF472" s="7" t="s">
        <v>766</v>
      </c>
      <c r="BG472" s="7" t="s">
        <v>937</v>
      </c>
      <c r="BH472" s="7"/>
      <c r="BI472" s="7" t="s">
        <v>2808</v>
      </c>
      <c r="BJ472" s="12" t="s">
        <v>718</v>
      </c>
      <c r="BK472" s="12" t="s">
        <v>3463</v>
      </c>
      <c r="BL472" s="12" t="s">
        <v>3469</v>
      </c>
      <c r="BM472" s="7" t="s">
        <v>787</v>
      </c>
      <c r="BN472" s="7"/>
      <c r="BO472" s="12"/>
      <c r="BP472" s="12" t="s">
        <v>3539</v>
      </c>
      <c r="BQ472" s="12">
        <v>0.113</v>
      </c>
      <c r="BR472" s="12" t="s">
        <v>3429</v>
      </c>
      <c r="BS472" s="12">
        <v>0.113</v>
      </c>
      <c r="BT472" s="12"/>
      <c r="BU472" s="12"/>
      <c r="BV472" s="12" t="s">
        <v>1077</v>
      </c>
      <c r="BW472" s="12">
        <v>7.8E-2</v>
      </c>
      <c r="BX472" s="12" t="s">
        <v>3422</v>
      </c>
      <c r="BY472" s="12">
        <v>2.66</v>
      </c>
      <c r="BZ472" s="12"/>
      <c r="CA472" s="12" t="s">
        <v>1077</v>
      </c>
      <c r="CB472" s="12" t="s">
        <v>1077</v>
      </c>
      <c r="CC472" s="12" t="s">
        <v>1077</v>
      </c>
      <c r="CD472" s="12" t="s">
        <v>1077</v>
      </c>
      <c r="CE472" s="12">
        <v>0.01</v>
      </c>
      <c r="CF472" s="12">
        <v>4.2999999999999997E-2</v>
      </c>
      <c r="CG472" s="12"/>
      <c r="CH472" s="12">
        <f>BQ472/BY472</f>
        <v>4.2481203007518793E-2</v>
      </c>
      <c r="CI472" s="12" t="s">
        <v>3553</v>
      </c>
      <c r="CJ472" s="12">
        <v>0.76200000000000001</v>
      </c>
      <c r="CK472" s="12" t="s">
        <v>3828</v>
      </c>
      <c r="CL472" s="12" t="s">
        <v>1077</v>
      </c>
      <c r="CM472" s="12" t="s">
        <v>1077</v>
      </c>
      <c r="CN472" s="12" t="s">
        <v>1077</v>
      </c>
      <c r="CO472" s="12" t="s">
        <v>1077</v>
      </c>
      <c r="CP472" s="12">
        <v>1</v>
      </c>
      <c r="CQ472" s="12">
        <v>18</v>
      </c>
      <c r="CR472" s="12">
        <v>0</v>
      </c>
      <c r="CS472" s="12">
        <v>1266</v>
      </c>
      <c r="CT472" s="12" t="s">
        <v>1077</v>
      </c>
      <c r="CU472" s="12" t="s">
        <v>1077</v>
      </c>
      <c r="CV472" s="12" t="s">
        <v>1077</v>
      </c>
      <c r="CW472" s="12"/>
      <c r="CX472" s="57"/>
    </row>
    <row r="473" spans="1:102" ht="16.5" x14ac:dyDescent="0.35">
      <c r="A473" s="56">
        <v>113</v>
      </c>
      <c r="B473" s="12" t="s">
        <v>3806</v>
      </c>
      <c r="C473" s="12">
        <v>113.1</v>
      </c>
      <c r="D473" s="12" t="s">
        <v>2663</v>
      </c>
      <c r="E473" s="12" t="s">
        <v>544</v>
      </c>
      <c r="F473" s="12">
        <v>7</v>
      </c>
      <c r="G473" s="12" t="s">
        <v>212</v>
      </c>
      <c r="H473" s="12" t="s">
        <v>2804</v>
      </c>
      <c r="I473" s="12" t="s">
        <v>212</v>
      </c>
      <c r="J473" s="12" t="s">
        <v>1249</v>
      </c>
      <c r="K473" s="12" t="s">
        <v>764</v>
      </c>
      <c r="L473" s="12" t="s">
        <v>173</v>
      </c>
      <c r="M473" s="12" t="s">
        <v>3164</v>
      </c>
      <c r="N473" s="12"/>
      <c r="O473" s="12" t="s">
        <v>3400</v>
      </c>
      <c r="P473" s="12" t="s">
        <v>3402</v>
      </c>
      <c r="Q473" s="12">
        <v>1</v>
      </c>
      <c r="R473" s="12">
        <v>0</v>
      </c>
      <c r="S473" s="12">
        <v>0</v>
      </c>
      <c r="T473" s="12">
        <v>0</v>
      </c>
      <c r="U473" s="12">
        <v>0</v>
      </c>
      <c r="V473" s="12">
        <v>0</v>
      </c>
      <c r="W473" s="12">
        <v>0</v>
      </c>
      <c r="X473" s="12">
        <v>0</v>
      </c>
      <c r="Y473" s="12">
        <v>0</v>
      </c>
      <c r="Z473" s="12">
        <v>0</v>
      </c>
      <c r="AA473" s="12">
        <v>0</v>
      </c>
      <c r="AB473" s="12">
        <v>0</v>
      </c>
      <c r="AC473" s="12">
        <v>0</v>
      </c>
      <c r="AD473" s="12">
        <v>0</v>
      </c>
      <c r="AE473" s="12">
        <v>0</v>
      </c>
      <c r="AF473" s="12">
        <v>0</v>
      </c>
      <c r="AG473" s="12">
        <v>0</v>
      </c>
      <c r="AH473" s="12">
        <v>0</v>
      </c>
      <c r="AI473" s="12">
        <v>0</v>
      </c>
      <c r="AJ473" s="12">
        <v>1</v>
      </c>
      <c r="AK473" s="12">
        <v>0</v>
      </c>
      <c r="AL473" s="12" t="s">
        <v>607</v>
      </c>
      <c r="AM473" s="7" t="s">
        <v>608</v>
      </c>
      <c r="AN473" s="7" t="s">
        <v>751</v>
      </c>
      <c r="AO473" s="7" t="s">
        <v>614</v>
      </c>
      <c r="AP473" s="12" t="s">
        <v>3235</v>
      </c>
      <c r="AQ473" s="12">
        <v>62011</v>
      </c>
      <c r="AR473" s="12">
        <v>1</v>
      </c>
      <c r="AS473" s="12" t="s">
        <v>555</v>
      </c>
      <c r="AT473" s="7" t="s">
        <v>212</v>
      </c>
      <c r="AU473" s="12">
        <v>1</v>
      </c>
      <c r="AV473" s="12">
        <v>0</v>
      </c>
      <c r="AW473" s="12">
        <v>0</v>
      </c>
      <c r="AX473" s="12">
        <v>0</v>
      </c>
      <c r="AY473" s="7">
        <v>1</v>
      </c>
      <c r="AZ473" s="12">
        <v>0</v>
      </c>
      <c r="BA473" s="12">
        <v>1</v>
      </c>
      <c r="BB473" s="12">
        <v>1</v>
      </c>
      <c r="BC473" s="12">
        <v>0</v>
      </c>
      <c r="BD473" s="12">
        <v>0</v>
      </c>
      <c r="BE473" s="12">
        <v>0</v>
      </c>
      <c r="BF473" s="7" t="s">
        <v>2820</v>
      </c>
      <c r="BG473" s="7" t="s">
        <v>911</v>
      </c>
      <c r="BH473" s="7"/>
      <c r="BI473" s="7" t="s">
        <v>2818</v>
      </c>
      <c r="BJ473" s="12" t="s">
        <v>3460</v>
      </c>
      <c r="BK473" s="12" t="s">
        <v>3463</v>
      </c>
      <c r="BL473" s="12" t="s">
        <v>3466</v>
      </c>
      <c r="BM473" s="7" t="s">
        <v>1230</v>
      </c>
      <c r="BN473" s="7" t="s">
        <v>1162</v>
      </c>
      <c r="BO473" s="12"/>
      <c r="BP473" s="12" t="s">
        <v>3537</v>
      </c>
      <c r="BQ473" s="12">
        <f>CV473</f>
        <v>0.18109275</v>
      </c>
      <c r="BR473" s="12" t="s">
        <v>3528</v>
      </c>
      <c r="BS473" s="12">
        <v>7.4999999999999997E-3</v>
      </c>
      <c r="BT473" s="12">
        <f>EXP(BS473)</f>
        <v>1.0075281954445339</v>
      </c>
      <c r="BU473" s="12"/>
      <c r="BV473" s="12" t="s">
        <v>3415</v>
      </c>
      <c r="BW473" s="12" t="s">
        <v>1077</v>
      </c>
      <c r="BX473" s="12" t="s">
        <v>1077</v>
      </c>
      <c r="BY473" s="12">
        <v>2.6659999999999999</v>
      </c>
      <c r="BZ473" s="12"/>
      <c r="CA473" s="12" t="s">
        <v>1077</v>
      </c>
      <c r="CB473" s="12" t="s">
        <v>1077</v>
      </c>
      <c r="CC473" s="12" t="s">
        <v>1077</v>
      </c>
      <c r="CD473" s="12" t="s">
        <v>1077</v>
      </c>
      <c r="CE473" s="12">
        <v>8.0000000000000002E-3</v>
      </c>
      <c r="CF473" s="12">
        <v>2.8E-3</v>
      </c>
      <c r="CG473" s="12" t="s">
        <v>1252</v>
      </c>
      <c r="CH473" s="12">
        <f>BQ473/BY473</f>
        <v>6.7926762940735186E-2</v>
      </c>
      <c r="CI473" s="12" t="s">
        <v>3553</v>
      </c>
      <c r="CJ473" s="12">
        <v>0.71</v>
      </c>
      <c r="CK473" s="12" t="s">
        <v>3827</v>
      </c>
      <c r="CL473" s="12" t="s">
        <v>1077</v>
      </c>
      <c r="CM473" s="12" t="s">
        <v>1077</v>
      </c>
      <c r="CN473" s="12" t="s">
        <v>1077</v>
      </c>
      <c r="CO473" s="12" t="s">
        <v>1077</v>
      </c>
      <c r="CP473" s="12"/>
      <c r="CQ473" s="12"/>
      <c r="CR473" s="12"/>
      <c r="CS473" s="12" t="s">
        <v>1077</v>
      </c>
      <c r="CT473" s="12">
        <v>0.11</v>
      </c>
      <c r="CU473" s="12">
        <v>27.13</v>
      </c>
      <c r="CV473" s="12">
        <f>BS473*CU473*(1-CT473)</f>
        <v>0.18109275</v>
      </c>
      <c r="CW473" s="12"/>
      <c r="CX473" s="57"/>
    </row>
    <row r="474" spans="1:102" ht="16.5" x14ac:dyDescent="0.35">
      <c r="A474" s="56">
        <v>70</v>
      </c>
      <c r="B474" s="12" t="s">
        <v>3759</v>
      </c>
      <c r="C474" s="12">
        <v>70.5</v>
      </c>
      <c r="D474" s="12" t="s">
        <v>2350</v>
      </c>
      <c r="E474" s="12" t="s">
        <v>456</v>
      </c>
      <c r="F474" s="12">
        <v>3</v>
      </c>
      <c r="G474" s="12" t="s">
        <v>212</v>
      </c>
      <c r="H474" s="12" t="s">
        <v>2804</v>
      </c>
      <c r="I474" s="12" t="s">
        <v>212</v>
      </c>
      <c r="J474" s="12" t="s">
        <v>556</v>
      </c>
      <c r="K474" s="12" t="s">
        <v>569</v>
      </c>
      <c r="L474" s="12" t="s">
        <v>558</v>
      </c>
      <c r="M474" s="12" t="s">
        <v>3237</v>
      </c>
      <c r="N474" s="12" t="s">
        <v>3435</v>
      </c>
      <c r="O474" s="12" t="s">
        <v>3400</v>
      </c>
      <c r="P474" s="12" t="s">
        <v>3401</v>
      </c>
      <c r="Q474" s="12">
        <v>0</v>
      </c>
      <c r="R474" s="12">
        <v>1</v>
      </c>
      <c r="S474" s="12">
        <v>0</v>
      </c>
      <c r="T474" s="12">
        <v>0</v>
      </c>
      <c r="U474" s="12">
        <v>0</v>
      </c>
      <c r="V474" s="12">
        <v>0</v>
      </c>
      <c r="W474" s="12">
        <v>0</v>
      </c>
      <c r="X474" s="12">
        <v>0</v>
      </c>
      <c r="Y474" s="12">
        <v>0</v>
      </c>
      <c r="Z474" s="12">
        <v>0</v>
      </c>
      <c r="AA474" s="12">
        <v>0</v>
      </c>
      <c r="AB474" s="12">
        <v>0</v>
      </c>
      <c r="AC474" s="12">
        <v>0</v>
      </c>
      <c r="AD474" s="12">
        <v>0</v>
      </c>
      <c r="AE474" s="12">
        <v>0</v>
      </c>
      <c r="AF474" s="12">
        <v>0</v>
      </c>
      <c r="AG474" s="12">
        <v>0</v>
      </c>
      <c r="AH474" s="12">
        <v>0</v>
      </c>
      <c r="AI474" s="12">
        <v>0</v>
      </c>
      <c r="AJ474" s="12">
        <v>1</v>
      </c>
      <c r="AK474" s="12">
        <v>0</v>
      </c>
      <c r="AL474" s="12" t="s">
        <v>678</v>
      </c>
      <c r="AM474" s="7" t="s">
        <v>608</v>
      </c>
      <c r="AN474" s="7" t="s">
        <v>614</v>
      </c>
      <c r="AO474" s="7">
        <v>2009</v>
      </c>
      <c r="AP474" s="12" t="s">
        <v>3458</v>
      </c>
      <c r="AQ474" s="12">
        <v>1449</v>
      </c>
      <c r="AR474" s="12">
        <v>1</v>
      </c>
      <c r="AS474" s="12" t="s">
        <v>555</v>
      </c>
      <c r="AT474" s="7" t="s">
        <v>212</v>
      </c>
      <c r="AU474" s="12">
        <v>0</v>
      </c>
      <c r="AV474" s="12">
        <v>0</v>
      </c>
      <c r="AW474" s="12">
        <v>0</v>
      </c>
      <c r="AX474" s="12">
        <v>0</v>
      </c>
      <c r="AY474" s="7">
        <v>0</v>
      </c>
      <c r="AZ474" s="12">
        <v>0</v>
      </c>
      <c r="BA474" s="12">
        <v>0</v>
      </c>
      <c r="BB474" s="12">
        <v>0</v>
      </c>
      <c r="BC474" s="12">
        <v>0</v>
      </c>
      <c r="BD474" s="12">
        <v>0</v>
      </c>
      <c r="BE474" s="12">
        <v>0</v>
      </c>
      <c r="BF474" s="7" t="s">
        <v>766</v>
      </c>
      <c r="BG474" s="7" t="s">
        <v>781</v>
      </c>
      <c r="BH474" s="7"/>
      <c r="BI474" s="7" t="s">
        <v>2807</v>
      </c>
      <c r="BJ474" s="12" t="s">
        <v>800</v>
      </c>
      <c r="BK474" s="12" t="s">
        <v>3463</v>
      </c>
      <c r="BL474" s="12" t="s">
        <v>3483</v>
      </c>
      <c r="BM474" s="7" t="s">
        <v>787</v>
      </c>
      <c r="BN474" s="7"/>
      <c r="BO474" s="12"/>
      <c r="BP474" s="12">
        <v>5</v>
      </c>
      <c r="BQ474" s="12" t="s">
        <v>1077</v>
      </c>
      <c r="BR474" s="12" t="s">
        <v>1077</v>
      </c>
      <c r="BS474" s="12">
        <v>0.122</v>
      </c>
      <c r="BT474" s="12"/>
      <c r="BU474" s="12"/>
      <c r="BV474" s="12" t="s">
        <v>1077</v>
      </c>
      <c r="BW474" s="12" t="s">
        <v>1077</v>
      </c>
      <c r="BX474" s="12" t="s">
        <v>1077</v>
      </c>
      <c r="BY474" s="12">
        <v>2.67</v>
      </c>
      <c r="BZ474" s="12"/>
      <c r="CA474" s="12" t="s">
        <v>1077</v>
      </c>
      <c r="CB474" s="12" t="s">
        <v>1077</v>
      </c>
      <c r="CC474" s="12" t="s">
        <v>1077</v>
      </c>
      <c r="CD474" s="12" t="s">
        <v>1077</v>
      </c>
      <c r="CE474" s="12">
        <v>0.1</v>
      </c>
      <c r="CF474" s="12"/>
      <c r="CG474" s="12"/>
      <c r="CH474" s="12"/>
      <c r="CI474" s="12"/>
      <c r="CJ474" s="12">
        <v>0.74450000000000005</v>
      </c>
      <c r="CK474" s="12" t="s">
        <v>3828</v>
      </c>
      <c r="CL474" s="12" t="s">
        <v>1077</v>
      </c>
      <c r="CM474" s="12" t="s">
        <v>1077</v>
      </c>
      <c r="CN474" s="12" t="s">
        <v>1077</v>
      </c>
      <c r="CO474" s="12" t="s">
        <v>1077</v>
      </c>
      <c r="CP474" s="12">
        <v>1</v>
      </c>
      <c r="CQ474" s="12">
        <v>1</v>
      </c>
      <c r="CR474" s="12">
        <v>0</v>
      </c>
      <c r="CS474" s="12">
        <v>1448</v>
      </c>
      <c r="CT474" s="12">
        <v>6020</v>
      </c>
      <c r="CU474" s="12" t="s">
        <v>718</v>
      </c>
      <c r="CV474" s="12" t="s">
        <v>1077</v>
      </c>
      <c r="CW474" s="12"/>
      <c r="CX474" s="57"/>
    </row>
    <row r="475" spans="1:102" ht="16.5" x14ac:dyDescent="0.35">
      <c r="A475" s="56">
        <v>3</v>
      </c>
      <c r="B475" s="12" t="s">
        <v>3695</v>
      </c>
      <c r="C475" s="12">
        <v>3.1</v>
      </c>
      <c r="D475" s="12" t="s">
        <v>1376</v>
      </c>
      <c r="E475" s="12" t="s">
        <v>1128</v>
      </c>
      <c r="F475" s="12">
        <v>7</v>
      </c>
      <c r="G475" s="12" t="s">
        <v>212</v>
      </c>
      <c r="H475" s="12" t="s">
        <v>2804</v>
      </c>
      <c r="I475" s="12" t="s">
        <v>212</v>
      </c>
      <c r="J475" s="12" t="s">
        <v>1222</v>
      </c>
      <c r="K475" s="12" t="s">
        <v>564</v>
      </c>
      <c r="L475" s="12" t="s">
        <v>173</v>
      </c>
      <c r="M475" s="12" t="s">
        <v>3164</v>
      </c>
      <c r="N475" s="12"/>
      <c r="O475" s="12" t="s">
        <v>3400</v>
      </c>
      <c r="P475" s="12" t="s">
        <v>3402</v>
      </c>
      <c r="Q475" s="12">
        <v>1</v>
      </c>
      <c r="R475" s="12">
        <v>0</v>
      </c>
      <c r="S475" s="12">
        <v>0</v>
      </c>
      <c r="T475" s="12">
        <v>0</v>
      </c>
      <c r="U475" s="12">
        <v>0</v>
      </c>
      <c r="V475" s="12">
        <v>0</v>
      </c>
      <c r="W475" s="12">
        <v>0</v>
      </c>
      <c r="X475" s="12">
        <v>0</v>
      </c>
      <c r="Y475" s="12">
        <v>0</v>
      </c>
      <c r="Z475" s="12">
        <v>0</v>
      </c>
      <c r="AA475" s="12">
        <v>0</v>
      </c>
      <c r="AB475" s="12">
        <v>0</v>
      </c>
      <c r="AC475" s="12">
        <v>0</v>
      </c>
      <c r="AD475" s="12">
        <v>0</v>
      </c>
      <c r="AE475" s="12">
        <v>0</v>
      </c>
      <c r="AF475" s="12">
        <v>0</v>
      </c>
      <c r="AG475" s="12">
        <v>0</v>
      </c>
      <c r="AH475" s="12">
        <v>0</v>
      </c>
      <c r="AI475" s="12">
        <v>0</v>
      </c>
      <c r="AJ475" s="12">
        <v>1</v>
      </c>
      <c r="AK475" s="12">
        <v>0</v>
      </c>
      <c r="AL475" s="12" t="s">
        <v>607</v>
      </c>
      <c r="AM475" s="7" t="s">
        <v>608</v>
      </c>
      <c r="AN475" s="7" t="s">
        <v>617</v>
      </c>
      <c r="AO475" s="7">
        <v>1994</v>
      </c>
      <c r="AP475" s="12" t="s">
        <v>3458</v>
      </c>
      <c r="AQ475" s="12">
        <v>1960</v>
      </c>
      <c r="AR475" s="12">
        <v>1</v>
      </c>
      <c r="AS475" s="12" t="s">
        <v>555</v>
      </c>
      <c r="AT475" s="7" t="s">
        <v>349</v>
      </c>
      <c r="AU475" s="12">
        <v>0</v>
      </c>
      <c r="AV475" s="12">
        <v>1</v>
      </c>
      <c r="AW475" s="12">
        <v>1</v>
      </c>
      <c r="AX475" s="12">
        <v>0</v>
      </c>
      <c r="AY475" s="7">
        <v>0</v>
      </c>
      <c r="AZ475" s="12">
        <v>0</v>
      </c>
      <c r="BA475" s="12">
        <v>1</v>
      </c>
      <c r="BB475" s="12">
        <v>1</v>
      </c>
      <c r="BC475" s="12">
        <v>0</v>
      </c>
      <c r="BD475" s="12">
        <v>1</v>
      </c>
      <c r="BE475" s="12">
        <v>0</v>
      </c>
      <c r="BF475" s="7" t="s">
        <v>772</v>
      </c>
      <c r="BG475" s="7" t="s">
        <v>2785</v>
      </c>
      <c r="BH475" s="7"/>
      <c r="BI475" s="7" t="s">
        <v>2816</v>
      </c>
      <c r="BJ475" s="12" t="s">
        <v>3460</v>
      </c>
      <c r="BK475" s="12" t="s">
        <v>1044</v>
      </c>
      <c r="BL475" s="12" t="s">
        <v>3480</v>
      </c>
      <c r="BM475" s="7" t="s">
        <v>3484</v>
      </c>
      <c r="BN475" s="7" t="s">
        <v>775</v>
      </c>
      <c r="BO475" s="12"/>
      <c r="BP475" s="12" t="s">
        <v>4033</v>
      </c>
      <c r="BQ475" s="12">
        <v>0.61499999999999999</v>
      </c>
      <c r="BR475" s="12" t="s">
        <v>1252</v>
      </c>
      <c r="BS475" s="12">
        <v>2.4392999999999998</v>
      </c>
      <c r="BT475" s="12">
        <f>EXP(BS475)</f>
        <v>11.465012424514097</v>
      </c>
      <c r="BU475" s="12"/>
      <c r="BV475" s="12" t="s">
        <v>3415</v>
      </c>
      <c r="BW475" s="12" t="s">
        <v>1077</v>
      </c>
      <c r="BX475" s="12"/>
      <c r="BY475" s="12">
        <f>BS475/CF475</f>
        <v>2.6717415115005472</v>
      </c>
      <c r="BZ475" s="12" t="s">
        <v>4041</v>
      </c>
      <c r="CA475" s="12" t="s">
        <v>1077</v>
      </c>
      <c r="CB475" s="12" t="s">
        <v>1077</v>
      </c>
      <c r="CC475" s="12" t="s">
        <v>1077</v>
      </c>
      <c r="CD475" s="12" t="s">
        <v>1077</v>
      </c>
      <c r="CE475" s="12">
        <v>7.4999999999999997E-3</v>
      </c>
      <c r="CF475" s="12">
        <v>0.91300000000000003</v>
      </c>
      <c r="CG475" s="12"/>
      <c r="CH475" s="12">
        <f>BQ475/BY475</f>
        <v>0.23018693887590705</v>
      </c>
      <c r="CI475" s="12" t="s">
        <v>3553</v>
      </c>
      <c r="CJ475" s="12">
        <v>0.30480000000000002</v>
      </c>
      <c r="CK475" s="12" t="s">
        <v>3826</v>
      </c>
      <c r="CL475" s="12">
        <v>168.357</v>
      </c>
      <c r="CM475" s="12">
        <v>0</v>
      </c>
      <c r="CN475" s="12">
        <v>109.071</v>
      </c>
      <c r="CO475" s="12" t="s">
        <v>3419</v>
      </c>
      <c r="CP475" s="12"/>
      <c r="CQ475" s="12"/>
      <c r="CR475" s="12"/>
      <c r="CS475" s="12" t="s">
        <v>1077</v>
      </c>
      <c r="CT475" s="12" t="s">
        <v>1077</v>
      </c>
      <c r="CU475" s="12" t="s">
        <v>1077</v>
      </c>
      <c r="CV475" s="12" t="s">
        <v>1077</v>
      </c>
      <c r="CW475" s="12"/>
      <c r="CX475" s="57"/>
    </row>
    <row r="476" spans="1:102" ht="16.5" x14ac:dyDescent="0.35">
      <c r="A476" s="56">
        <v>15</v>
      </c>
      <c r="B476" s="12" t="s">
        <v>3706</v>
      </c>
      <c r="C476" s="12">
        <v>15.27</v>
      </c>
      <c r="D476" s="12" t="s">
        <v>1709</v>
      </c>
      <c r="E476" s="12" t="s">
        <v>307</v>
      </c>
      <c r="F476" s="12">
        <v>3</v>
      </c>
      <c r="G476" s="12" t="s">
        <v>212</v>
      </c>
      <c r="H476" s="12" t="s">
        <v>2804</v>
      </c>
      <c r="I476" s="12" t="s">
        <v>349</v>
      </c>
      <c r="J476" s="12" t="s">
        <v>556</v>
      </c>
      <c r="K476" s="12" t="s">
        <v>564</v>
      </c>
      <c r="L476" s="12" t="s">
        <v>558</v>
      </c>
      <c r="M476" s="12" t="s">
        <v>3164</v>
      </c>
      <c r="N476" s="12"/>
      <c r="O476" s="12" t="s">
        <v>3400</v>
      </c>
      <c r="P476" s="12" t="s">
        <v>3403</v>
      </c>
      <c r="Q476" s="12">
        <v>1</v>
      </c>
      <c r="R476" s="12">
        <v>0</v>
      </c>
      <c r="S476" s="12">
        <v>0</v>
      </c>
      <c r="T476" s="12">
        <v>0</v>
      </c>
      <c r="U476" s="12">
        <v>0</v>
      </c>
      <c r="V476" s="12">
        <v>0</v>
      </c>
      <c r="W476" s="12">
        <v>0</v>
      </c>
      <c r="X476" s="12">
        <v>0</v>
      </c>
      <c r="Y476" s="12">
        <v>0</v>
      </c>
      <c r="Z476" s="12">
        <v>0</v>
      </c>
      <c r="AA476" s="12">
        <v>0</v>
      </c>
      <c r="AB476" s="12">
        <v>1</v>
      </c>
      <c r="AC476" s="12">
        <v>0</v>
      </c>
      <c r="AD476" s="12">
        <v>0</v>
      </c>
      <c r="AE476" s="12">
        <v>0</v>
      </c>
      <c r="AF476" s="12">
        <v>0</v>
      </c>
      <c r="AG476" s="12">
        <v>0</v>
      </c>
      <c r="AH476" s="12">
        <v>0</v>
      </c>
      <c r="AI476" s="12">
        <v>0</v>
      </c>
      <c r="AJ476" s="12">
        <v>0</v>
      </c>
      <c r="AK476" s="12">
        <v>0</v>
      </c>
      <c r="AL476" s="12" t="s">
        <v>3448</v>
      </c>
      <c r="AM476" s="7" t="s">
        <v>608</v>
      </c>
      <c r="AN476" s="7" t="s">
        <v>634</v>
      </c>
      <c r="AO476" s="7">
        <v>2000</v>
      </c>
      <c r="AP476" s="12" t="s">
        <v>3458</v>
      </c>
      <c r="AQ476" s="12">
        <v>3284</v>
      </c>
      <c r="AR476" s="12">
        <v>2</v>
      </c>
      <c r="AS476" s="12" t="s">
        <v>755</v>
      </c>
      <c r="AT476" s="7" t="s">
        <v>349</v>
      </c>
      <c r="AU476" s="12">
        <v>0</v>
      </c>
      <c r="AV476" s="12">
        <v>0</v>
      </c>
      <c r="AW476" s="12">
        <v>0</v>
      </c>
      <c r="AX476" s="12">
        <v>0</v>
      </c>
      <c r="AY476" s="7">
        <v>0</v>
      </c>
      <c r="AZ476" s="12">
        <v>0</v>
      </c>
      <c r="BA476" s="12">
        <v>1</v>
      </c>
      <c r="BB476" s="12">
        <v>1</v>
      </c>
      <c r="BC476" s="12">
        <v>0</v>
      </c>
      <c r="BD476" s="12">
        <v>0</v>
      </c>
      <c r="BE476" s="12">
        <v>0</v>
      </c>
      <c r="BF476" s="7" t="s">
        <v>3259</v>
      </c>
      <c r="BG476" s="7" t="s">
        <v>808</v>
      </c>
      <c r="BH476" s="7">
        <v>1</v>
      </c>
      <c r="BI476" s="7" t="s">
        <v>3253</v>
      </c>
      <c r="BJ476" s="12" t="s">
        <v>3460</v>
      </c>
      <c r="BK476" s="12" t="s">
        <v>3472</v>
      </c>
      <c r="BL476" s="12" t="s">
        <v>3474</v>
      </c>
      <c r="BM476" s="7" t="s">
        <v>787</v>
      </c>
      <c r="BN476" s="7"/>
      <c r="BO476" s="12"/>
      <c r="BP476" s="12" t="s">
        <v>3565</v>
      </c>
      <c r="BQ476" s="12"/>
      <c r="BR476" s="12" t="s">
        <v>1077</v>
      </c>
      <c r="BS476" s="12">
        <v>9.407</v>
      </c>
      <c r="BT476" s="12"/>
      <c r="BU476" s="12"/>
      <c r="BV476" s="12" t="s">
        <v>1077</v>
      </c>
      <c r="BW476" s="12" t="s">
        <v>1077</v>
      </c>
      <c r="BX476" s="12" t="s">
        <v>1077</v>
      </c>
      <c r="BY476" s="12">
        <v>2.69</v>
      </c>
      <c r="BZ476" s="12"/>
      <c r="CA476" s="12" t="s">
        <v>1077</v>
      </c>
      <c r="CB476" s="12" t="s">
        <v>1077</v>
      </c>
      <c r="CC476" s="12" t="s">
        <v>1077</v>
      </c>
      <c r="CD476" s="12" t="s">
        <v>1077</v>
      </c>
      <c r="CE476" s="12">
        <v>0.1</v>
      </c>
      <c r="CF476" s="12"/>
      <c r="CG476" s="12"/>
      <c r="CH476" s="12"/>
      <c r="CI476" s="12"/>
      <c r="CJ476" s="12">
        <v>0.18</v>
      </c>
      <c r="CK476" s="12" t="s">
        <v>3828</v>
      </c>
      <c r="CL476" s="12" t="s">
        <v>1077</v>
      </c>
      <c r="CM476" s="12" t="s">
        <v>1077</v>
      </c>
      <c r="CN476" s="12" t="s">
        <v>1077</v>
      </c>
      <c r="CO476" s="12" t="s">
        <v>1077</v>
      </c>
      <c r="CP476" s="12">
        <v>1</v>
      </c>
      <c r="CQ476" s="12">
        <v>21</v>
      </c>
      <c r="CR476" s="12">
        <v>1</v>
      </c>
      <c r="CS476" s="12">
        <v>3262</v>
      </c>
      <c r="CT476" s="12" t="s">
        <v>1077</v>
      </c>
      <c r="CU476" s="12">
        <v>0.14999126942552821</v>
      </c>
      <c r="CV476" s="12" t="s">
        <v>1137</v>
      </c>
      <c r="CW476" s="12"/>
      <c r="CX476" s="57"/>
    </row>
    <row r="477" spans="1:102" x14ac:dyDescent="0.35">
      <c r="A477" s="56">
        <v>124</v>
      </c>
      <c r="B477" s="12" t="s">
        <v>3145</v>
      </c>
      <c r="C477" s="12">
        <v>124.19</v>
      </c>
      <c r="D477" s="12" t="s">
        <v>2877</v>
      </c>
      <c r="E477" s="12" t="s">
        <v>3350</v>
      </c>
      <c r="F477" s="12">
        <v>7</v>
      </c>
      <c r="G477" s="12" t="s">
        <v>349</v>
      </c>
      <c r="H477" s="12" t="s">
        <v>2804</v>
      </c>
      <c r="I477" s="12" t="s">
        <v>1285</v>
      </c>
      <c r="J477" s="12" t="s">
        <v>1222</v>
      </c>
      <c r="K477" s="12"/>
      <c r="L477" s="12" t="s">
        <v>567</v>
      </c>
      <c r="M477" s="12" t="s">
        <v>3164</v>
      </c>
      <c r="N477" s="12"/>
      <c r="O477" s="12" t="s">
        <v>3400</v>
      </c>
      <c r="P477" s="12" t="s">
        <v>3404</v>
      </c>
      <c r="Q477" s="12">
        <v>1</v>
      </c>
      <c r="R477" s="12">
        <v>0</v>
      </c>
      <c r="S477" s="12">
        <v>0</v>
      </c>
      <c r="T477" s="12">
        <v>0</v>
      </c>
      <c r="U477" s="12">
        <v>0</v>
      </c>
      <c r="V477" s="12">
        <v>0</v>
      </c>
      <c r="W477" s="12">
        <v>0</v>
      </c>
      <c r="X477" s="12">
        <v>0</v>
      </c>
      <c r="Y477" s="12">
        <v>0</v>
      </c>
      <c r="Z477" s="12">
        <v>0</v>
      </c>
      <c r="AA477" s="12">
        <v>0</v>
      </c>
      <c r="AB477" s="12">
        <v>0</v>
      </c>
      <c r="AC477" s="12">
        <v>0</v>
      </c>
      <c r="AD477" s="12">
        <v>0</v>
      </c>
      <c r="AE477" s="12">
        <v>0</v>
      </c>
      <c r="AF477" s="12">
        <v>0</v>
      </c>
      <c r="AG477" s="12">
        <v>0</v>
      </c>
      <c r="AH477" s="12">
        <v>0</v>
      </c>
      <c r="AI477" s="12">
        <v>0</v>
      </c>
      <c r="AJ477" s="12">
        <v>0</v>
      </c>
      <c r="AK477" s="12">
        <v>0</v>
      </c>
      <c r="AL477" s="12" t="s">
        <v>3451</v>
      </c>
      <c r="AM477" s="12" t="s">
        <v>3081</v>
      </c>
      <c r="AN477" s="12" t="s">
        <v>3086</v>
      </c>
      <c r="AO477" s="12">
        <v>2009</v>
      </c>
      <c r="AP477" s="12" t="s">
        <v>3458</v>
      </c>
      <c r="AQ477" s="12">
        <v>272</v>
      </c>
      <c r="AR477" s="12">
        <v>1</v>
      </c>
      <c r="AS477" s="12" t="s">
        <v>555</v>
      </c>
      <c r="AT477" s="12" t="s">
        <v>349</v>
      </c>
      <c r="AU477" s="12">
        <v>0</v>
      </c>
      <c r="AV477" s="12">
        <v>0</v>
      </c>
      <c r="AW477" s="12">
        <v>0</v>
      </c>
      <c r="AX477" s="12">
        <v>0</v>
      </c>
      <c r="AY477" s="7">
        <v>1</v>
      </c>
      <c r="AZ477" s="12">
        <v>1</v>
      </c>
      <c r="BA477" s="12">
        <v>1</v>
      </c>
      <c r="BB477" s="12">
        <v>1</v>
      </c>
      <c r="BC477" s="12">
        <v>0</v>
      </c>
      <c r="BD477" s="12">
        <v>1</v>
      </c>
      <c r="BE477" s="12">
        <v>0</v>
      </c>
      <c r="BF477" s="12" t="s">
        <v>2820</v>
      </c>
      <c r="BG477" s="12" t="s">
        <v>3032</v>
      </c>
      <c r="BH477" s="12"/>
      <c r="BI477" s="12" t="s">
        <v>2818</v>
      </c>
      <c r="BJ477" s="12" t="s">
        <v>3460</v>
      </c>
      <c r="BK477" s="12" t="s">
        <v>776</v>
      </c>
      <c r="BL477" s="12" t="s">
        <v>3471</v>
      </c>
      <c r="BM477" s="12" t="s">
        <v>3493</v>
      </c>
      <c r="BN477" s="7" t="s">
        <v>775</v>
      </c>
      <c r="BO477" s="12" t="s">
        <v>558</v>
      </c>
      <c r="BP477" s="12" t="s">
        <v>1160</v>
      </c>
      <c r="BQ477" s="12"/>
      <c r="BR477" s="12"/>
      <c r="BS477" s="12">
        <v>0.01</v>
      </c>
      <c r="BT477" s="12">
        <f>EXP(BS477)</f>
        <v>1.0100501670841679</v>
      </c>
      <c r="BU477" s="12"/>
      <c r="BV477" s="12" t="s">
        <v>3415</v>
      </c>
      <c r="BW477" s="12"/>
      <c r="BX477" s="12"/>
      <c r="BY477" s="12">
        <v>2.7</v>
      </c>
      <c r="BZ477" s="12"/>
      <c r="CA477" s="12"/>
      <c r="CB477" s="12"/>
      <c r="CC477" s="12"/>
      <c r="CD477" s="12"/>
      <c r="CE477" s="12">
        <v>0.10100000000000001</v>
      </c>
      <c r="CF477" s="12">
        <v>6.0000000000000001E-3</v>
      </c>
      <c r="CG477" s="12" t="s">
        <v>1252</v>
      </c>
      <c r="CH477" s="12"/>
      <c r="CI477" s="12"/>
      <c r="CJ477" s="12" t="s">
        <v>718</v>
      </c>
      <c r="CK477" s="12">
        <v>0</v>
      </c>
      <c r="CL477" s="12"/>
      <c r="CM477" s="12"/>
      <c r="CN477" s="12"/>
      <c r="CO477" s="12"/>
      <c r="CP477" s="12"/>
      <c r="CQ477" s="12"/>
      <c r="CR477" s="12"/>
      <c r="CS477" s="12"/>
      <c r="CT477" s="12"/>
      <c r="CU477" s="12"/>
      <c r="CV477" s="12"/>
      <c r="CW477" s="12"/>
      <c r="CX477" s="57"/>
    </row>
    <row r="478" spans="1:102" ht="16.5" x14ac:dyDescent="0.35">
      <c r="A478" s="56">
        <v>144</v>
      </c>
      <c r="B478" s="12" t="s">
        <v>3159</v>
      </c>
      <c r="C478" s="12">
        <v>144.1</v>
      </c>
      <c r="D478" s="12" t="s">
        <v>3232</v>
      </c>
      <c r="E478" s="12" t="s">
        <v>3397</v>
      </c>
      <c r="F478" s="12">
        <v>7</v>
      </c>
      <c r="G478" s="12" t="s">
        <v>212</v>
      </c>
      <c r="H478" s="12" t="s">
        <v>2804</v>
      </c>
      <c r="I478" s="12" t="s">
        <v>212</v>
      </c>
      <c r="J478" s="12" t="s">
        <v>1222</v>
      </c>
      <c r="K478" s="12"/>
      <c r="L478" s="12" t="s">
        <v>567</v>
      </c>
      <c r="M478" s="12" t="s">
        <v>3164</v>
      </c>
      <c r="N478" s="12"/>
      <c r="O478" s="12" t="s">
        <v>3400</v>
      </c>
      <c r="P478" s="12" t="s">
        <v>3403</v>
      </c>
      <c r="Q478" s="12">
        <v>1</v>
      </c>
      <c r="R478" s="12">
        <v>0</v>
      </c>
      <c r="S478" s="12">
        <v>0</v>
      </c>
      <c r="T478" s="12">
        <v>0</v>
      </c>
      <c r="U478" s="12">
        <v>0</v>
      </c>
      <c r="V478" s="12">
        <v>0</v>
      </c>
      <c r="W478" s="12">
        <v>0</v>
      </c>
      <c r="X478" s="12">
        <v>0</v>
      </c>
      <c r="Y478" s="12">
        <v>0</v>
      </c>
      <c r="Z478" s="12">
        <v>0</v>
      </c>
      <c r="AA478" s="12">
        <v>0</v>
      </c>
      <c r="AB478" s="12">
        <v>1</v>
      </c>
      <c r="AC478" s="12">
        <v>0</v>
      </c>
      <c r="AD478" s="12">
        <v>0</v>
      </c>
      <c r="AE478" s="12">
        <v>0</v>
      </c>
      <c r="AF478" s="12">
        <v>0</v>
      </c>
      <c r="AG478" s="12">
        <v>0</v>
      </c>
      <c r="AH478" s="12">
        <v>0</v>
      </c>
      <c r="AI478" s="12">
        <v>0</v>
      </c>
      <c r="AJ478" s="12">
        <v>0</v>
      </c>
      <c r="AK478" s="12">
        <v>0</v>
      </c>
      <c r="AL478" s="12" t="s">
        <v>723</v>
      </c>
      <c r="AM478" s="12" t="s">
        <v>3081</v>
      </c>
      <c r="AN478" s="12" t="s">
        <v>757</v>
      </c>
      <c r="AO478" s="12">
        <v>2010</v>
      </c>
      <c r="AP478" s="12" t="s">
        <v>3235</v>
      </c>
      <c r="AQ478" s="12">
        <v>8028</v>
      </c>
      <c r="AR478" s="12">
        <v>1</v>
      </c>
      <c r="AS478" s="12" t="s">
        <v>555</v>
      </c>
      <c r="AT478" s="12" t="s">
        <v>212</v>
      </c>
      <c r="AU478" s="12">
        <v>0</v>
      </c>
      <c r="AV478" s="12">
        <v>0</v>
      </c>
      <c r="AW478" s="12">
        <v>0</v>
      </c>
      <c r="AX478" s="12">
        <v>0</v>
      </c>
      <c r="AY478" s="7">
        <v>0</v>
      </c>
      <c r="AZ478" s="12">
        <v>0</v>
      </c>
      <c r="BA478" s="12">
        <v>0</v>
      </c>
      <c r="BB478" s="12">
        <v>1</v>
      </c>
      <c r="BC478" s="12">
        <v>1</v>
      </c>
      <c r="BD478" s="12">
        <v>0</v>
      </c>
      <c r="BE478" s="12">
        <v>0</v>
      </c>
      <c r="BF478" s="12" t="s">
        <v>2820</v>
      </c>
      <c r="BG478" s="12" t="s">
        <v>3078</v>
      </c>
      <c r="BH478" s="12">
        <v>1</v>
      </c>
      <c r="BI478" s="12" t="s">
        <v>3257</v>
      </c>
      <c r="BJ478" s="12" t="s">
        <v>3460</v>
      </c>
      <c r="BK478" s="12" t="s">
        <v>3472</v>
      </c>
      <c r="BL478" s="12" t="s">
        <v>3479</v>
      </c>
      <c r="BM478" s="12" t="s">
        <v>3493</v>
      </c>
      <c r="BN478" s="7" t="s">
        <v>775</v>
      </c>
      <c r="BO478" s="12"/>
      <c r="BP478" s="12" t="s">
        <v>4068</v>
      </c>
      <c r="BQ478" s="12"/>
      <c r="BR478" s="12"/>
      <c r="BS478" s="12">
        <v>7.9028999999999998</v>
      </c>
      <c r="BT478" s="12">
        <f>EXP(Table2[[#This Row],[b_mag_LOR]])</f>
        <v>2705.1158000646342</v>
      </c>
      <c r="BU478" s="12"/>
      <c r="BV478" s="12" t="s">
        <v>3415</v>
      </c>
      <c r="BW478" s="12"/>
      <c r="BX478" s="12"/>
      <c r="BY478" s="12">
        <v>2.7002767622236648</v>
      </c>
      <c r="BZ478" s="12" t="s">
        <v>4041</v>
      </c>
      <c r="CA478" s="12"/>
      <c r="CB478" s="12"/>
      <c r="CC478" s="12"/>
      <c r="CD478" s="12"/>
      <c r="CE478" s="12">
        <v>0.01</v>
      </c>
      <c r="CF478" s="12">
        <v>2.9266999999999999</v>
      </c>
      <c r="CG478" s="12"/>
      <c r="CH478" s="12"/>
      <c r="CI478" s="12"/>
      <c r="CJ478" s="12">
        <v>9.3700000000000006E-2</v>
      </c>
      <c r="CK478" s="12" t="s">
        <v>3827</v>
      </c>
      <c r="CL478" s="12"/>
      <c r="CM478" s="12"/>
      <c r="CN478" s="12"/>
      <c r="CO478" s="12"/>
      <c r="CP478" s="12">
        <v>1</v>
      </c>
      <c r="CQ478" s="12">
        <v>3</v>
      </c>
      <c r="CR478" s="12">
        <v>1</v>
      </c>
      <c r="CS478" s="12">
        <f>AQ478-(CP478*CQ478)-CR478</f>
        <v>8024</v>
      </c>
      <c r="CT478" s="12"/>
      <c r="CU478" s="12"/>
      <c r="CV478" s="12"/>
      <c r="CW478" s="12"/>
      <c r="CX478" s="57"/>
    </row>
    <row r="479" spans="1:102" ht="16.5" x14ac:dyDescent="0.35">
      <c r="A479" s="56">
        <v>15</v>
      </c>
      <c r="B479" s="12" t="s">
        <v>3706</v>
      </c>
      <c r="C479" s="12">
        <v>15.9</v>
      </c>
      <c r="D479" s="12" t="s">
        <v>1514</v>
      </c>
      <c r="E479" s="12" t="s">
        <v>316</v>
      </c>
      <c r="F479" s="12" t="s">
        <v>3916</v>
      </c>
      <c r="G479" s="12" t="s">
        <v>212</v>
      </c>
      <c r="H479" s="12" t="s">
        <v>2804</v>
      </c>
      <c r="I479" s="12" t="s">
        <v>212</v>
      </c>
      <c r="J479" s="12" t="s">
        <v>556</v>
      </c>
      <c r="K479" s="12" t="s">
        <v>564</v>
      </c>
      <c r="L479" s="12" t="s">
        <v>558</v>
      </c>
      <c r="M479" s="12" t="s">
        <v>3164</v>
      </c>
      <c r="N479" s="12"/>
      <c r="O479" s="12" t="s">
        <v>3400</v>
      </c>
      <c r="P479" s="12" t="s">
        <v>3403</v>
      </c>
      <c r="Q479" s="12">
        <v>1</v>
      </c>
      <c r="R479" s="12">
        <v>0</v>
      </c>
      <c r="S479" s="12">
        <v>0</v>
      </c>
      <c r="T479" s="12">
        <v>0</v>
      </c>
      <c r="U479" s="12">
        <v>0</v>
      </c>
      <c r="V479" s="12">
        <v>0</v>
      </c>
      <c r="W479" s="12">
        <v>0</v>
      </c>
      <c r="X479" s="12">
        <v>0</v>
      </c>
      <c r="Y479" s="12">
        <v>0</v>
      </c>
      <c r="Z479" s="12">
        <v>0</v>
      </c>
      <c r="AA479" s="12">
        <v>0</v>
      </c>
      <c r="AB479" s="12">
        <v>1</v>
      </c>
      <c r="AC479" s="12">
        <v>0</v>
      </c>
      <c r="AD479" s="12">
        <v>0</v>
      </c>
      <c r="AE479" s="12">
        <v>0</v>
      </c>
      <c r="AF479" s="12">
        <v>0</v>
      </c>
      <c r="AG479" s="12">
        <v>0</v>
      </c>
      <c r="AH479" s="12">
        <v>0</v>
      </c>
      <c r="AI479" s="12">
        <v>0</v>
      </c>
      <c r="AJ479" s="12">
        <v>0</v>
      </c>
      <c r="AK479" s="12">
        <v>0</v>
      </c>
      <c r="AL479" s="12" t="s">
        <v>3448</v>
      </c>
      <c r="AM479" s="7" t="s">
        <v>608</v>
      </c>
      <c r="AN479" s="7" t="s">
        <v>635</v>
      </c>
      <c r="AO479" s="7">
        <v>2000</v>
      </c>
      <c r="AP479" s="12" t="s">
        <v>3458</v>
      </c>
      <c r="AQ479" s="12">
        <v>593</v>
      </c>
      <c r="AR479" s="12">
        <v>1</v>
      </c>
      <c r="AS479" s="12" t="s">
        <v>555</v>
      </c>
      <c r="AT479" s="7" t="s">
        <v>349</v>
      </c>
      <c r="AU479" s="12">
        <v>0</v>
      </c>
      <c r="AV479" s="12">
        <v>0</v>
      </c>
      <c r="AW479" s="12">
        <v>0</v>
      </c>
      <c r="AX479" s="12">
        <v>0</v>
      </c>
      <c r="AY479" s="7">
        <v>0</v>
      </c>
      <c r="AZ479" s="12">
        <v>0</v>
      </c>
      <c r="BA479" s="12">
        <v>1</v>
      </c>
      <c r="BB479" s="12">
        <v>1</v>
      </c>
      <c r="BC479" s="12">
        <v>0</v>
      </c>
      <c r="BD479" s="12">
        <v>0</v>
      </c>
      <c r="BE479" s="12">
        <v>0</v>
      </c>
      <c r="BF479" s="7" t="s">
        <v>2820</v>
      </c>
      <c r="BG479" s="7" t="s">
        <v>803</v>
      </c>
      <c r="BH479" s="7">
        <v>1</v>
      </c>
      <c r="BI479" s="7" t="s">
        <v>3257</v>
      </c>
      <c r="BJ479" s="12" t="s">
        <v>3460</v>
      </c>
      <c r="BK479" s="12" t="s">
        <v>3472</v>
      </c>
      <c r="BL479" s="12" t="s">
        <v>3474</v>
      </c>
      <c r="BM479" s="7" t="s">
        <v>787</v>
      </c>
      <c r="BN479" s="7"/>
      <c r="BO479" s="12" t="s">
        <v>1208</v>
      </c>
      <c r="BP479" s="12" t="s">
        <v>1262</v>
      </c>
      <c r="BQ479" s="12"/>
      <c r="BR479" s="12" t="s">
        <v>1077</v>
      </c>
      <c r="BS479" s="12">
        <v>0.627</v>
      </c>
      <c r="BT479" s="12"/>
      <c r="BU479" s="12">
        <f>EXP(BS479)</f>
        <v>1.8719861883312423</v>
      </c>
      <c r="BV479" s="12" t="s">
        <v>3416</v>
      </c>
      <c r="BW479" s="12" t="s">
        <v>1077</v>
      </c>
      <c r="BX479" s="12" t="s">
        <v>1077</v>
      </c>
      <c r="BY479" s="12">
        <v>2.73</v>
      </c>
      <c r="BZ479" s="12"/>
      <c r="CA479" s="12" t="s">
        <v>1077</v>
      </c>
      <c r="CB479" s="12" t="s">
        <v>1077</v>
      </c>
      <c r="CC479" s="12" t="s">
        <v>1077</v>
      </c>
      <c r="CD479" s="12" t="s">
        <v>1077</v>
      </c>
      <c r="CE479" s="12">
        <v>0.1</v>
      </c>
      <c r="CF479" s="12"/>
      <c r="CG479" s="12"/>
      <c r="CH479" s="12"/>
      <c r="CI479" s="12"/>
      <c r="CJ479" s="12">
        <v>0.52600000000000002</v>
      </c>
      <c r="CK479" s="12" t="s">
        <v>3828</v>
      </c>
      <c r="CL479" s="12" t="s">
        <v>1077</v>
      </c>
      <c r="CM479" s="12" t="s">
        <v>1077</v>
      </c>
      <c r="CN479" s="12" t="s">
        <v>1077</v>
      </c>
      <c r="CO479" s="12" t="s">
        <v>1077</v>
      </c>
      <c r="CP479" s="12"/>
      <c r="CQ479" s="12"/>
      <c r="CR479" s="12"/>
      <c r="CS479" s="12" t="s">
        <v>1077</v>
      </c>
      <c r="CT479" s="12" t="s">
        <v>1077</v>
      </c>
      <c r="CU479" s="12">
        <v>7.2289156626506021E-2</v>
      </c>
      <c r="CV479" s="12"/>
      <c r="CW479" s="12"/>
      <c r="CX479" s="57"/>
    </row>
    <row r="480" spans="1:102" ht="16.5" x14ac:dyDescent="0.35">
      <c r="A480" s="56">
        <v>103</v>
      </c>
      <c r="B480" s="12" t="s">
        <v>3796</v>
      </c>
      <c r="C480" s="12">
        <v>103.1</v>
      </c>
      <c r="D480" s="12" t="s">
        <v>2570</v>
      </c>
      <c r="E480" s="12" t="s">
        <v>518</v>
      </c>
      <c r="F480" s="12">
        <v>3</v>
      </c>
      <c r="G480" s="12" t="s">
        <v>212</v>
      </c>
      <c r="H480" s="12" t="s">
        <v>2804</v>
      </c>
      <c r="I480" s="12" t="s">
        <v>212</v>
      </c>
      <c r="J480" s="12" t="s">
        <v>587</v>
      </c>
      <c r="K480" s="12" t="s">
        <v>1205</v>
      </c>
      <c r="L480" s="12" t="s">
        <v>1216</v>
      </c>
      <c r="M480" s="12" t="s">
        <v>3237</v>
      </c>
      <c r="N480" s="12" t="s">
        <v>3437</v>
      </c>
      <c r="O480" s="12" t="s">
        <v>3400</v>
      </c>
      <c r="P480" s="12" t="s">
        <v>3403</v>
      </c>
      <c r="Q480" s="12">
        <v>1</v>
      </c>
      <c r="R480" s="12">
        <v>0</v>
      </c>
      <c r="S480" s="12">
        <v>0</v>
      </c>
      <c r="T480" s="12">
        <v>0</v>
      </c>
      <c r="U480" s="12">
        <v>0</v>
      </c>
      <c r="V480" s="12">
        <v>0</v>
      </c>
      <c r="W480" s="12">
        <v>0</v>
      </c>
      <c r="X480" s="12">
        <v>0</v>
      </c>
      <c r="Y480" s="12">
        <v>0</v>
      </c>
      <c r="Z480" s="12">
        <v>0</v>
      </c>
      <c r="AA480" s="12">
        <v>0</v>
      </c>
      <c r="AB480" s="12">
        <v>1</v>
      </c>
      <c r="AC480" s="12">
        <v>0</v>
      </c>
      <c r="AD480" s="12">
        <v>0</v>
      </c>
      <c r="AE480" s="12">
        <v>0</v>
      </c>
      <c r="AF480" s="12">
        <v>0</v>
      </c>
      <c r="AG480" s="12">
        <v>0</v>
      </c>
      <c r="AH480" s="12">
        <v>0</v>
      </c>
      <c r="AI480" s="12">
        <v>0</v>
      </c>
      <c r="AJ480" s="12">
        <v>0</v>
      </c>
      <c r="AK480" s="12">
        <v>0</v>
      </c>
      <c r="AL480" s="12" t="s">
        <v>3448</v>
      </c>
      <c r="AM480" s="7" t="s">
        <v>608</v>
      </c>
      <c r="AN480" s="7" t="s">
        <v>614</v>
      </c>
      <c r="AO480" s="7">
        <v>2010</v>
      </c>
      <c r="AP480" s="12" t="s">
        <v>3235</v>
      </c>
      <c r="AQ480" s="12">
        <v>4399</v>
      </c>
      <c r="AR480" s="12">
        <v>1</v>
      </c>
      <c r="AS480" s="12" t="s">
        <v>555</v>
      </c>
      <c r="AT480" s="7" t="s">
        <v>212</v>
      </c>
      <c r="AU480" s="12">
        <v>1</v>
      </c>
      <c r="AV480" s="12">
        <v>0</v>
      </c>
      <c r="AW480" s="12">
        <v>0</v>
      </c>
      <c r="AX480" s="12">
        <v>0</v>
      </c>
      <c r="AY480" s="7">
        <v>1</v>
      </c>
      <c r="AZ480" s="12">
        <v>0</v>
      </c>
      <c r="BA480" s="12">
        <v>1</v>
      </c>
      <c r="BB480" s="12">
        <v>1</v>
      </c>
      <c r="BC480" s="12">
        <v>1</v>
      </c>
      <c r="BD480" s="12">
        <v>1</v>
      </c>
      <c r="BE480" s="12">
        <v>0</v>
      </c>
      <c r="BF480" s="7" t="s">
        <v>772</v>
      </c>
      <c r="BG480" s="7" t="s">
        <v>2802</v>
      </c>
      <c r="BH480" s="7"/>
      <c r="BI480" s="7" t="s">
        <v>2816</v>
      </c>
      <c r="BJ480" s="12" t="s">
        <v>3460</v>
      </c>
      <c r="BK480" s="12" t="s">
        <v>599</v>
      </c>
      <c r="BL480" s="12" t="s">
        <v>3471</v>
      </c>
      <c r="BM480" s="7" t="s">
        <v>1206</v>
      </c>
      <c r="BN480" s="7"/>
      <c r="BO480" s="12"/>
      <c r="BP480" s="12" t="s">
        <v>3538</v>
      </c>
      <c r="BQ480" s="12">
        <v>0.23200000000000001</v>
      </c>
      <c r="BR480" s="12" t="s">
        <v>3414</v>
      </c>
      <c r="BS480" s="12">
        <v>0.23200000000000001</v>
      </c>
      <c r="BT480" s="12"/>
      <c r="BU480" s="12"/>
      <c r="BV480" s="12" t="s">
        <v>1077</v>
      </c>
      <c r="BW480" s="12" t="s">
        <v>1077</v>
      </c>
      <c r="BX480" s="12" t="s">
        <v>1077</v>
      </c>
      <c r="BY480" s="12">
        <v>2.734</v>
      </c>
      <c r="BZ480" s="12"/>
      <c r="CA480" s="12" t="s">
        <v>1077</v>
      </c>
      <c r="CB480" s="12" t="s">
        <v>1077</v>
      </c>
      <c r="CC480" s="12" t="s">
        <v>1077</v>
      </c>
      <c r="CD480" s="12" t="s">
        <v>1077</v>
      </c>
      <c r="CE480" s="12">
        <v>6.0000000000000001E-3</v>
      </c>
      <c r="CF480" s="12">
        <v>3.9E-2</v>
      </c>
      <c r="CG480" s="12"/>
      <c r="CH480" s="12">
        <f>BQ480/BY480</f>
        <v>8.4857351865398695E-2</v>
      </c>
      <c r="CI480" s="12" t="s">
        <v>3553</v>
      </c>
      <c r="CJ480" s="12">
        <v>0.59699999999999998</v>
      </c>
      <c r="CK480" s="12" t="s">
        <v>3825</v>
      </c>
      <c r="CL480" s="12" t="s">
        <v>1077</v>
      </c>
      <c r="CM480" s="12" t="s">
        <v>1077</v>
      </c>
      <c r="CN480" s="12" t="s">
        <v>1077</v>
      </c>
      <c r="CO480" s="12" t="s">
        <v>1077</v>
      </c>
      <c r="CP480" s="12">
        <v>1</v>
      </c>
      <c r="CQ480" s="12">
        <v>10</v>
      </c>
      <c r="CR480" s="12">
        <v>1</v>
      </c>
      <c r="CS480" s="12">
        <v>4388</v>
      </c>
      <c r="CT480" s="12" t="s">
        <v>1077</v>
      </c>
      <c r="CU480" s="12" t="s">
        <v>1077</v>
      </c>
      <c r="CV480" s="12" t="s">
        <v>1077</v>
      </c>
      <c r="CW480" s="12"/>
      <c r="CX480" s="57"/>
    </row>
    <row r="481" spans="1:102" x14ac:dyDescent="0.35">
      <c r="A481" s="56">
        <v>59</v>
      </c>
      <c r="B481" s="12" t="s">
        <v>3748</v>
      </c>
      <c r="C481" s="12">
        <v>59.22</v>
      </c>
      <c r="D481" s="12" t="s">
        <v>2210</v>
      </c>
      <c r="E481" s="12" t="s">
        <v>415</v>
      </c>
      <c r="F481" s="12">
        <v>3</v>
      </c>
      <c r="G481" s="12" t="s">
        <v>212</v>
      </c>
      <c r="H481" s="12" t="s">
        <v>2804</v>
      </c>
      <c r="I481" s="12" t="s">
        <v>349</v>
      </c>
      <c r="J481" s="12" t="s">
        <v>1227</v>
      </c>
      <c r="K481" s="12" t="s">
        <v>1166</v>
      </c>
      <c r="L481" s="12" t="s">
        <v>1228</v>
      </c>
      <c r="M481" s="12" t="s">
        <v>3237</v>
      </c>
      <c r="N481" s="12" t="s">
        <v>3435</v>
      </c>
      <c r="O481" s="12" t="s">
        <v>3400</v>
      </c>
      <c r="P481" s="12" t="s">
        <v>3402</v>
      </c>
      <c r="Q481" s="12">
        <v>0</v>
      </c>
      <c r="R481" s="12">
        <v>0</v>
      </c>
      <c r="S481" s="12">
        <v>1</v>
      </c>
      <c r="T481" s="12">
        <v>0</v>
      </c>
      <c r="U481" s="12">
        <v>0</v>
      </c>
      <c r="V481" s="12">
        <v>0</v>
      </c>
      <c r="W481" s="12">
        <v>0</v>
      </c>
      <c r="X481" s="12">
        <v>0</v>
      </c>
      <c r="Y481" s="12">
        <v>0</v>
      </c>
      <c r="Z481" s="12">
        <v>0</v>
      </c>
      <c r="AA481" s="12">
        <v>0</v>
      </c>
      <c r="AB481" s="12">
        <v>0</v>
      </c>
      <c r="AC481" s="12">
        <v>1</v>
      </c>
      <c r="AD481" s="12">
        <v>0</v>
      </c>
      <c r="AE481" s="12">
        <v>1</v>
      </c>
      <c r="AF481" s="12">
        <v>0</v>
      </c>
      <c r="AG481" s="12">
        <v>0</v>
      </c>
      <c r="AH481" s="12">
        <v>0</v>
      </c>
      <c r="AI481" s="12">
        <v>0</v>
      </c>
      <c r="AJ481" s="12">
        <v>0</v>
      </c>
      <c r="AK481" s="12" t="s">
        <v>698</v>
      </c>
      <c r="AL481" s="12" t="s">
        <v>3454</v>
      </c>
      <c r="AM481" s="7" t="s">
        <v>637</v>
      </c>
      <c r="AN481" s="7" t="s">
        <v>665</v>
      </c>
      <c r="AO481" s="7" t="s">
        <v>1253</v>
      </c>
      <c r="AP481" s="12" t="s">
        <v>3235</v>
      </c>
      <c r="AQ481" s="12">
        <v>3574</v>
      </c>
      <c r="AR481" s="12">
        <v>1</v>
      </c>
      <c r="AS481" s="12" t="s">
        <v>555</v>
      </c>
      <c r="AT481" s="7" t="s">
        <v>212</v>
      </c>
      <c r="AU481" s="12">
        <v>1</v>
      </c>
      <c r="AV481" s="12">
        <v>0</v>
      </c>
      <c r="AW481" s="12">
        <v>0</v>
      </c>
      <c r="AX481" s="12">
        <v>0</v>
      </c>
      <c r="AY481" s="7">
        <v>1</v>
      </c>
      <c r="AZ481" s="12">
        <v>0</v>
      </c>
      <c r="BA481" s="12">
        <v>0</v>
      </c>
      <c r="BB481" s="12">
        <v>0</v>
      </c>
      <c r="BC481" s="12">
        <v>1</v>
      </c>
      <c r="BD481" s="12">
        <v>0</v>
      </c>
      <c r="BE481" s="12">
        <v>0</v>
      </c>
      <c r="BF481" s="7" t="s">
        <v>2821</v>
      </c>
      <c r="BG481" s="7" t="s">
        <v>858</v>
      </c>
      <c r="BH481" s="7"/>
      <c r="BI481" s="7" t="s">
        <v>2819</v>
      </c>
      <c r="BJ481" s="12" t="s">
        <v>3459</v>
      </c>
      <c r="BK481" s="12" t="s">
        <v>3463</v>
      </c>
      <c r="BL481" s="12" t="s">
        <v>3470</v>
      </c>
      <c r="BM481" s="7" t="s">
        <v>927</v>
      </c>
      <c r="BN481" s="7"/>
      <c r="BO481" s="12"/>
      <c r="BP481" s="12"/>
      <c r="BQ481" s="12"/>
      <c r="BR481" s="12" t="s">
        <v>1077</v>
      </c>
      <c r="BS481" s="12">
        <v>0.28199999999999997</v>
      </c>
      <c r="BT481" s="44"/>
      <c r="BU481" s="12"/>
      <c r="BV481" s="12" t="s">
        <v>1077</v>
      </c>
      <c r="BW481" s="12" t="s">
        <v>1077</v>
      </c>
      <c r="BX481" s="12" t="s">
        <v>1077</v>
      </c>
      <c r="BY481" s="12">
        <v>2.76</v>
      </c>
      <c r="BZ481" s="12"/>
      <c r="CA481" s="12" t="s">
        <v>1077</v>
      </c>
      <c r="CB481" s="12" t="s">
        <v>1077</v>
      </c>
      <c r="CC481" s="12" t="s">
        <v>1077</v>
      </c>
      <c r="CD481" s="12" t="s">
        <v>1077</v>
      </c>
      <c r="CE481" s="12" t="s">
        <v>1077</v>
      </c>
      <c r="CF481" s="12"/>
      <c r="CG481" s="12"/>
      <c r="CH481" s="12"/>
      <c r="CI481" s="12"/>
      <c r="CJ481" s="12" t="s">
        <v>718</v>
      </c>
      <c r="CK481" s="12" t="s">
        <v>1077</v>
      </c>
      <c r="CL481" s="12" t="s">
        <v>1077</v>
      </c>
      <c r="CM481" s="12" t="s">
        <v>1077</v>
      </c>
      <c r="CN481" s="12" t="s">
        <v>1077</v>
      </c>
      <c r="CO481" s="12" t="s">
        <v>1077</v>
      </c>
      <c r="CP481" s="12">
        <v>1</v>
      </c>
      <c r="CQ481" s="12">
        <v>14</v>
      </c>
      <c r="CR481" s="12">
        <v>0</v>
      </c>
      <c r="CS481" s="12">
        <v>3560</v>
      </c>
      <c r="CT481" s="12">
        <v>0.99</v>
      </c>
      <c r="CU481" s="12">
        <v>2.74</v>
      </c>
      <c r="CV481" s="12">
        <f>BS481/CT481</f>
        <v>0.28484848484848485</v>
      </c>
      <c r="CW481" s="12"/>
      <c r="CX481" s="57"/>
    </row>
    <row r="482" spans="1:102" ht="16.5" x14ac:dyDescent="0.35">
      <c r="A482" s="56">
        <v>104</v>
      </c>
      <c r="B482" s="12" t="s">
        <v>3797</v>
      </c>
      <c r="C482" s="12">
        <v>104.1</v>
      </c>
      <c r="D482" s="12" t="s">
        <v>2571</v>
      </c>
      <c r="E482" s="12" t="s">
        <v>519</v>
      </c>
      <c r="F482" s="12">
        <v>3</v>
      </c>
      <c r="G482" s="12" t="s">
        <v>212</v>
      </c>
      <c r="H482" s="12" t="s">
        <v>2804</v>
      </c>
      <c r="I482" s="12" t="s">
        <v>212</v>
      </c>
      <c r="J482" s="12" t="s">
        <v>556</v>
      </c>
      <c r="K482" s="12" t="s">
        <v>578</v>
      </c>
      <c r="L482" s="12" t="s">
        <v>558</v>
      </c>
      <c r="M482" s="12" t="s">
        <v>3237</v>
      </c>
      <c r="N482" s="12" t="s">
        <v>3438</v>
      </c>
      <c r="O482" s="12" t="s">
        <v>3400</v>
      </c>
      <c r="P482" s="12" t="s">
        <v>3401</v>
      </c>
      <c r="Q482" s="12">
        <v>0</v>
      </c>
      <c r="R482" s="12">
        <v>0</v>
      </c>
      <c r="S482" s="12">
        <v>1</v>
      </c>
      <c r="T482" s="12">
        <v>0</v>
      </c>
      <c r="U482" s="12">
        <v>0</v>
      </c>
      <c r="V482" s="12">
        <v>0</v>
      </c>
      <c r="W482" s="12">
        <v>0</v>
      </c>
      <c r="X482" s="12">
        <v>0</v>
      </c>
      <c r="Y482" s="12">
        <v>0</v>
      </c>
      <c r="Z482" s="12">
        <v>0</v>
      </c>
      <c r="AA482" s="12">
        <v>0</v>
      </c>
      <c r="AB482" s="12">
        <v>0</v>
      </c>
      <c r="AC482" s="12">
        <v>1</v>
      </c>
      <c r="AD482" s="12">
        <v>0</v>
      </c>
      <c r="AE482" s="12">
        <v>0</v>
      </c>
      <c r="AF482" s="12">
        <v>0</v>
      </c>
      <c r="AG482" s="12">
        <v>0</v>
      </c>
      <c r="AH482" s="12">
        <v>0</v>
      </c>
      <c r="AI482" s="12">
        <v>0</v>
      </c>
      <c r="AJ482" s="12">
        <v>0</v>
      </c>
      <c r="AK482" s="12">
        <v>0</v>
      </c>
      <c r="AL482" s="12" t="s">
        <v>607</v>
      </c>
      <c r="AM482" s="7" t="s">
        <v>608</v>
      </c>
      <c r="AN482" s="7" t="s">
        <v>745</v>
      </c>
      <c r="AO482" s="7">
        <v>2010</v>
      </c>
      <c r="AP482" s="12" t="s">
        <v>3235</v>
      </c>
      <c r="AQ482" s="12">
        <v>15</v>
      </c>
      <c r="AR482" s="12">
        <v>1</v>
      </c>
      <c r="AS482" s="12" t="s">
        <v>555</v>
      </c>
      <c r="AT482" s="7" t="s">
        <v>212</v>
      </c>
      <c r="AU482" s="12">
        <v>1</v>
      </c>
      <c r="AV482" s="12">
        <v>0</v>
      </c>
      <c r="AW482" s="12">
        <v>0</v>
      </c>
      <c r="AX482" s="12">
        <v>0</v>
      </c>
      <c r="AY482" s="7">
        <v>0</v>
      </c>
      <c r="AZ482" s="12">
        <v>0</v>
      </c>
      <c r="BA482" s="12">
        <v>1</v>
      </c>
      <c r="BB482" s="12">
        <v>1</v>
      </c>
      <c r="BC482" s="12">
        <v>0</v>
      </c>
      <c r="BD482" s="12">
        <v>1</v>
      </c>
      <c r="BE482" s="12">
        <v>0</v>
      </c>
      <c r="BF482" s="7" t="s">
        <v>766</v>
      </c>
      <c r="BG482" s="7" t="s">
        <v>778</v>
      </c>
      <c r="BH482" s="7"/>
      <c r="BI482" s="7" t="s">
        <v>2807</v>
      </c>
      <c r="BJ482" s="12" t="s">
        <v>718</v>
      </c>
      <c r="BK482" s="12" t="s">
        <v>594</v>
      </c>
      <c r="BL482" s="12" t="s">
        <v>3470</v>
      </c>
      <c r="BM482" s="7" t="s">
        <v>787</v>
      </c>
      <c r="BN482" s="7"/>
      <c r="BO482" s="12"/>
      <c r="BP482" s="12" t="s">
        <v>3550</v>
      </c>
      <c r="BQ482" s="12">
        <f>CV482</f>
        <v>4.07E-2</v>
      </c>
      <c r="BR482" s="12" t="s">
        <v>3513</v>
      </c>
      <c r="BS482" s="12">
        <v>1.0999999999999999E-2</v>
      </c>
      <c r="BT482" s="12"/>
      <c r="BU482" s="12">
        <f>EXP(BS482)</f>
        <v>1.0110607224447195</v>
      </c>
      <c r="BV482" s="12" t="s">
        <v>3416</v>
      </c>
      <c r="BW482" s="12" t="s">
        <v>1077</v>
      </c>
      <c r="BX482" s="12" t="s">
        <v>1077</v>
      </c>
      <c r="BY482" s="12">
        <v>2.76</v>
      </c>
      <c r="BZ482" s="12"/>
      <c r="CA482" s="12" t="s">
        <v>1077</v>
      </c>
      <c r="CB482" s="12"/>
      <c r="CC482" s="12"/>
      <c r="CD482" s="12" t="s">
        <v>1077</v>
      </c>
      <c r="CE482" s="12">
        <v>6.0000000000000001E-3</v>
      </c>
      <c r="CF482" s="12">
        <f>Table2[[#This Row],[b_mag_LOR]]/Table2[[#This Row],[T_stat]]</f>
        <v>3.9855072463768114E-3</v>
      </c>
      <c r="CG482" s="12" t="s">
        <v>3564</v>
      </c>
      <c r="CH482" s="12">
        <f>BQ482/BY482</f>
        <v>1.4746376811594204E-2</v>
      </c>
      <c r="CI482" s="12" t="s">
        <v>3553</v>
      </c>
      <c r="CJ482" s="12">
        <v>0.26100000000000001</v>
      </c>
      <c r="CK482" s="12" t="s">
        <v>3828</v>
      </c>
      <c r="CL482" s="12" t="s">
        <v>1077</v>
      </c>
      <c r="CM482" s="12" t="s">
        <v>1077</v>
      </c>
      <c r="CN482" s="12">
        <v>210</v>
      </c>
      <c r="CO482" s="12" t="s">
        <v>3427</v>
      </c>
      <c r="CP482" s="12"/>
      <c r="CQ482" s="12"/>
      <c r="CR482" s="12"/>
      <c r="CS482" s="12" t="s">
        <v>1077</v>
      </c>
      <c r="CT482" s="12">
        <v>1.252</v>
      </c>
      <c r="CU482" s="12">
        <v>3.7</v>
      </c>
      <c r="CV482" s="12">
        <f>BS482*CU482</f>
        <v>4.07E-2</v>
      </c>
      <c r="CW482" s="12"/>
      <c r="CX482" s="57"/>
    </row>
    <row r="483" spans="1:102" ht="16.5" x14ac:dyDescent="0.35">
      <c r="A483" s="56">
        <v>40</v>
      </c>
      <c r="B483" s="12" t="s">
        <v>3731</v>
      </c>
      <c r="C483" s="12">
        <v>40.1</v>
      </c>
      <c r="D483" s="12" t="s">
        <v>2008</v>
      </c>
      <c r="E483" s="12" t="s">
        <v>1133</v>
      </c>
      <c r="F483" s="12">
        <v>3</v>
      </c>
      <c r="G483" s="12" t="s">
        <v>212</v>
      </c>
      <c r="H483" s="12" t="s">
        <v>2804</v>
      </c>
      <c r="I483" s="12" t="s">
        <v>212</v>
      </c>
      <c r="J483" s="12" t="s">
        <v>556</v>
      </c>
      <c r="K483" s="12" t="s">
        <v>578</v>
      </c>
      <c r="L483" s="12" t="s">
        <v>558</v>
      </c>
      <c r="M483" s="12" t="s">
        <v>3237</v>
      </c>
      <c r="N483" s="12" t="s">
        <v>3435</v>
      </c>
      <c r="O483" s="12" t="s">
        <v>3400</v>
      </c>
      <c r="P483" s="12" t="s">
        <v>3401</v>
      </c>
      <c r="Q483" s="12">
        <v>0</v>
      </c>
      <c r="R483" s="12">
        <v>0</v>
      </c>
      <c r="S483" s="12">
        <v>0</v>
      </c>
      <c r="T483" s="12">
        <v>0</v>
      </c>
      <c r="U483" s="12">
        <v>0</v>
      </c>
      <c r="V483" s="12">
        <v>0</v>
      </c>
      <c r="W483" s="12">
        <v>1</v>
      </c>
      <c r="X483" s="12">
        <v>0</v>
      </c>
      <c r="Y483" s="12">
        <v>0</v>
      </c>
      <c r="Z483" s="12">
        <v>0</v>
      </c>
      <c r="AA483" s="12">
        <v>0</v>
      </c>
      <c r="AB483" s="12">
        <v>0</v>
      </c>
      <c r="AC483" s="12">
        <v>1</v>
      </c>
      <c r="AD483" s="12">
        <v>0</v>
      </c>
      <c r="AE483" s="12">
        <v>0</v>
      </c>
      <c r="AF483" s="12">
        <v>0</v>
      </c>
      <c r="AG483" s="12">
        <v>0</v>
      </c>
      <c r="AH483" s="12">
        <v>0</v>
      </c>
      <c r="AI483" s="12">
        <v>0</v>
      </c>
      <c r="AJ483" s="12">
        <v>0</v>
      </c>
      <c r="AK483" s="12">
        <v>0</v>
      </c>
      <c r="AL483" s="12" t="s">
        <v>607</v>
      </c>
      <c r="AM483" s="7" t="s">
        <v>654</v>
      </c>
      <c r="AN483" s="7" t="s">
        <v>672</v>
      </c>
      <c r="AO483" s="7">
        <v>2004</v>
      </c>
      <c r="AP483" s="12" t="s">
        <v>3458</v>
      </c>
      <c r="AQ483" s="12">
        <v>190</v>
      </c>
      <c r="AR483" s="12">
        <v>1</v>
      </c>
      <c r="AS483" s="12" t="s">
        <v>555</v>
      </c>
      <c r="AT483" s="7" t="s">
        <v>212</v>
      </c>
      <c r="AU483" s="12">
        <v>1</v>
      </c>
      <c r="AV483" s="12">
        <v>0</v>
      </c>
      <c r="AW483" s="12">
        <v>0</v>
      </c>
      <c r="AX483" s="12">
        <v>0</v>
      </c>
      <c r="AY483" s="7">
        <v>1</v>
      </c>
      <c r="AZ483" s="12">
        <v>0</v>
      </c>
      <c r="BA483" s="12">
        <v>0</v>
      </c>
      <c r="BB483" s="12">
        <v>0</v>
      </c>
      <c r="BC483" s="12">
        <v>0</v>
      </c>
      <c r="BD483" s="12">
        <v>0</v>
      </c>
      <c r="BE483" s="12">
        <v>0</v>
      </c>
      <c r="BF483" s="7" t="s">
        <v>766</v>
      </c>
      <c r="BG483" s="7" t="s">
        <v>873</v>
      </c>
      <c r="BH483" s="7"/>
      <c r="BI483" s="7" t="s">
        <v>2807</v>
      </c>
      <c r="BJ483" s="12" t="s">
        <v>3460</v>
      </c>
      <c r="BK483" s="12" t="s">
        <v>3463</v>
      </c>
      <c r="BL483" s="12" t="s">
        <v>3470</v>
      </c>
      <c r="BM483" s="7" t="s">
        <v>787</v>
      </c>
      <c r="BN483" s="7"/>
      <c r="BO483" s="12"/>
      <c r="BP483" s="12"/>
      <c r="BQ483" s="12" t="s">
        <v>1077</v>
      </c>
      <c r="BR483" s="12" t="s">
        <v>1077</v>
      </c>
      <c r="BS483" s="12">
        <v>14.657959999999999</v>
      </c>
      <c r="BT483" s="12"/>
      <c r="BU483" s="12"/>
      <c r="BV483" s="12" t="s">
        <v>1077</v>
      </c>
      <c r="BW483" s="12" t="s">
        <v>1077</v>
      </c>
      <c r="BX483" s="12" t="s">
        <v>1077</v>
      </c>
      <c r="BY483" s="12">
        <v>2.7717149999999999</v>
      </c>
      <c r="BZ483" s="12"/>
      <c r="CA483" s="12" t="s">
        <v>1077</v>
      </c>
      <c r="CB483" s="12"/>
      <c r="CC483" s="12"/>
      <c r="CD483" s="12" t="s">
        <v>1077</v>
      </c>
      <c r="CE483" s="12">
        <v>6.1450000000000003E-3</v>
      </c>
      <c r="CF483" s="12">
        <v>5.2884070000000003</v>
      </c>
      <c r="CG483" s="12"/>
      <c r="CH483" s="12"/>
      <c r="CI483" s="12"/>
      <c r="CJ483" s="12">
        <v>0.55700000000000005</v>
      </c>
      <c r="CK483" s="12" t="s">
        <v>3828</v>
      </c>
      <c r="CL483" s="12" t="s">
        <v>1077</v>
      </c>
      <c r="CM483" s="12">
        <v>2.3514E-2</v>
      </c>
      <c r="CN483" s="12">
        <v>5157.68</v>
      </c>
      <c r="CO483" s="12" t="s">
        <v>1053</v>
      </c>
      <c r="CP483" s="12">
        <v>0</v>
      </c>
      <c r="CQ483" s="12">
        <v>0</v>
      </c>
      <c r="CR483" s="12">
        <v>0</v>
      </c>
      <c r="CS483" s="12">
        <v>185</v>
      </c>
      <c r="CT483" s="12" t="s">
        <v>718</v>
      </c>
      <c r="CU483" s="12" t="s">
        <v>718</v>
      </c>
      <c r="CV483" s="12" t="s">
        <v>1077</v>
      </c>
      <c r="CW483" s="12"/>
      <c r="CX483" s="57"/>
    </row>
    <row r="484" spans="1:102" ht="16.5" x14ac:dyDescent="0.35">
      <c r="A484" s="56">
        <v>115</v>
      </c>
      <c r="B484" s="12" t="s">
        <v>3807</v>
      </c>
      <c r="C484" s="12">
        <v>115.4</v>
      </c>
      <c r="D484" s="12" t="s">
        <v>2674</v>
      </c>
      <c r="E484" s="12" t="s">
        <v>1126</v>
      </c>
      <c r="F484" s="12">
        <v>3</v>
      </c>
      <c r="G484" s="12" t="s">
        <v>212</v>
      </c>
      <c r="H484" s="12" t="s">
        <v>2804</v>
      </c>
      <c r="I484" s="12" t="s">
        <v>212</v>
      </c>
      <c r="J484" s="12" t="s">
        <v>560</v>
      </c>
      <c r="K484" s="12" t="s">
        <v>564</v>
      </c>
      <c r="L484" s="12" t="s">
        <v>1251</v>
      </c>
      <c r="M484" s="12" t="s">
        <v>3237</v>
      </c>
      <c r="N484" s="12" t="s">
        <v>3439</v>
      </c>
      <c r="O484" s="12" t="s">
        <v>3400</v>
      </c>
      <c r="P484" s="12" t="s">
        <v>3402</v>
      </c>
      <c r="Q484" s="12">
        <v>1</v>
      </c>
      <c r="R484" s="12">
        <v>0</v>
      </c>
      <c r="S484" s="12">
        <v>0</v>
      </c>
      <c r="T484" s="12">
        <v>0</v>
      </c>
      <c r="U484" s="12">
        <v>0</v>
      </c>
      <c r="V484" s="12">
        <v>0</v>
      </c>
      <c r="W484" s="12">
        <v>0</v>
      </c>
      <c r="X484" s="12">
        <v>0</v>
      </c>
      <c r="Y484" s="12">
        <v>0</v>
      </c>
      <c r="Z484" s="12">
        <v>0</v>
      </c>
      <c r="AA484" s="12">
        <v>0</v>
      </c>
      <c r="AB484" s="12">
        <v>0</v>
      </c>
      <c r="AC484" s="12">
        <v>0</v>
      </c>
      <c r="AD484" s="12">
        <v>0</v>
      </c>
      <c r="AE484" s="12">
        <v>0</v>
      </c>
      <c r="AF484" s="12">
        <v>0</v>
      </c>
      <c r="AG484" s="12">
        <v>0</v>
      </c>
      <c r="AH484" s="12">
        <v>1</v>
      </c>
      <c r="AI484" s="12">
        <v>0</v>
      </c>
      <c r="AJ484" s="12">
        <v>0</v>
      </c>
      <c r="AK484" s="12">
        <v>0</v>
      </c>
      <c r="AL484" s="12" t="s">
        <v>607</v>
      </c>
      <c r="AM484" s="7" t="s">
        <v>608</v>
      </c>
      <c r="AN484" s="7" t="s">
        <v>636</v>
      </c>
      <c r="AO484" s="7">
        <v>2003</v>
      </c>
      <c r="AP484" s="12" t="s">
        <v>3458</v>
      </c>
      <c r="AQ484" s="12">
        <v>22</v>
      </c>
      <c r="AR484" s="12">
        <v>1</v>
      </c>
      <c r="AS484" s="12" t="s">
        <v>555</v>
      </c>
      <c r="AT484" s="7" t="s">
        <v>212</v>
      </c>
      <c r="AU484" s="12">
        <v>0</v>
      </c>
      <c r="AV484" s="12">
        <v>0</v>
      </c>
      <c r="AW484" s="12">
        <v>0</v>
      </c>
      <c r="AX484" s="12">
        <v>0</v>
      </c>
      <c r="AY484" s="7">
        <v>1</v>
      </c>
      <c r="AZ484" s="12">
        <v>1</v>
      </c>
      <c r="BA484" s="12">
        <v>0</v>
      </c>
      <c r="BB484" s="12">
        <v>0</v>
      </c>
      <c r="BC484" s="12">
        <v>0</v>
      </c>
      <c r="BD484" s="12">
        <v>1</v>
      </c>
      <c r="BE484" s="12">
        <v>0</v>
      </c>
      <c r="BF484" s="7" t="s">
        <v>2820</v>
      </c>
      <c r="BG484" s="7" t="s">
        <v>1023</v>
      </c>
      <c r="BH484" s="7"/>
      <c r="BI484" s="7" t="s">
        <v>2818</v>
      </c>
      <c r="BJ484" s="12" t="s">
        <v>3460</v>
      </c>
      <c r="BK484" s="12" t="s">
        <v>3475</v>
      </c>
      <c r="BL484" s="12" t="s">
        <v>3471</v>
      </c>
      <c r="BM484" s="7" t="s">
        <v>787</v>
      </c>
      <c r="BN484" s="7"/>
      <c r="BO484" s="12"/>
      <c r="BP484" s="12" t="s">
        <v>3551</v>
      </c>
      <c r="BQ484" s="12">
        <v>0.48399999999999999</v>
      </c>
      <c r="BR484" s="12" t="s">
        <v>1252</v>
      </c>
      <c r="BS484" s="12">
        <v>2.3E-2</v>
      </c>
      <c r="BT484" s="12"/>
      <c r="BU484" s="12">
        <f>EXP(BS484)</f>
        <v>1.0232665395472176</v>
      </c>
      <c r="BV484" s="12" t="s">
        <v>3416</v>
      </c>
      <c r="BW484" s="12" t="s">
        <v>1077</v>
      </c>
      <c r="BX484" s="12" t="s">
        <v>1077</v>
      </c>
      <c r="BY484" s="12">
        <v>2.7759999999999998</v>
      </c>
      <c r="BZ484" s="12"/>
      <c r="CA484" s="12" t="s">
        <v>1077</v>
      </c>
      <c r="CB484" s="12"/>
      <c r="CC484" s="12"/>
      <c r="CD484" s="12" t="s">
        <v>1077</v>
      </c>
      <c r="CE484" s="12">
        <v>1.4E-2</v>
      </c>
      <c r="CF484" s="12"/>
      <c r="CG484" s="12"/>
      <c r="CH484" s="12">
        <f>BQ484/BY484</f>
        <v>0.17435158501440923</v>
      </c>
      <c r="CI484" s="12" t="s">
        <v>3553</v>
      </c>
      <c r="CJ484" s="12">
        <v>0.81100000000000005</v>
      </c>
      <c r="CK484" s="12" t="s">
        <v>3824</v>
      </c>
      <c r="CL484" s="12" t="s">
        <v>1077</v>
      </c>
      <c r="CM484" s="12">
        <v>0</v>
      </c>
      <c r="CN484" s="12">
        <v>11.46</v>
      </c>
      <c r="CO484" s="12" t="s">
        <v>3427</v>
      </c>
      <c r="CP484" s="12">
        <v>1</v>
      </c>
      <c r="CQ484" s="12">
        <v>6</v>
      </c>
      <c r="CR484" s="12">
        <v>1</v>
      </c>
      <c r="CS484" s="12">
        <v>15</v>
      </c>
      <c r="CT484" s="12" t="s">
        <v>1077</v>
      </c>
      <c r="CU484" s="12" t="s">
        <v>1077</v>
      </c>
      <c r="CV484" s="12" t="s">
        <v>1077</v>
      </c>
      <c r="CW484" s="12"/>
      <c r="CX484" s="57"/>
    </row>
    <row r="485" spans="1:102" ht="16.5" x14ac:dyDescent="0.35">
      <c r="A485" s="56">
        <v>65</v>
      </c>
      <c r="B485" s="12" t="s">
        <v>3754</v>
      </c>
      <c r="C485" s="12">
        <v>65.2</v>
      </c>
      <c r="D485" s="12" t="s">
        <v>2237</v>
      </c>
      <c r="E485" s="12" t="s">
        <v>431</v>
      </c>
      <c r="F485" s="12">
        <v>3</v>
      </c>
      <c r="G485" s="12" t="s">
        <v>212</v>
      </c>
      <c r="H485" s="12" t="s">
        <v>2804</v>
      </c>
      <c r="I485" s="12" t="s">
        <v>212</v>
      </c>
      <c r="J485" s="12" t="s">
        <v>556</v>
      </c>
      <c r="K485" s="12" t="s">
        <v>562</v>
      </c>
      <c r="L485" s="12" t="s">
        <v>558</v>
      </c>
      <c r="M485" s="12" t="s">
        <v>3237</v>
      </c>
      <c r="N485" s="12" t="s">
        <v>3435</v>
      </c>
      <c r="O485" s="12" t="s">
        <v>3400</v>
      </c>
      <c r="P485" s="12" t="s">
        <v>3401</v>
      </c>
      <c r="Q485" s="12">
        <v>0</v>
      </c>
      <c r="R485" s="12">
        <v>0</v>
      </c>
      <c r="S485" s="12">
        <v>0</v>
      </c>
      <c r="T485" s="12">
        <v>0</v>
      </c>
      <c r="U485" s="12">
        <v>0</v>
      </c>
      <c r="V485" s="12">
        <v>0</v>
      </c>
      <c r="W485" s="12">
        <v>1</v>
      </c>
      <c r="X485" s="12">
        <v>0</v>
      </c>
      <c r="Y485" s="12">
        <v>0</v>
      </c>
      <c r="Z485" s="12">
        <v>0</v>
      </c>
      <c r="AA485" s="12">
        <v>0</v>
      </c>
      <c r="AB485" s="12">
        <v>0</v>
      </c>
      <c r="AC485" s="12">
        <v>1</v>
      </c>
      <c r="AD485" s="12">
        <v>0</v>
      </c>
      <c r="AE485" s="12">
        <v>0</v>
      </c>
      <c r="AF485" s="12">
        <v>0</v>
      </c>
      <c r="AG485" s="12">
        <v>0</v>
      </c>
      <c r="AH485" s="12">
        <v>0</v>
      </c>
      <c r="AI485" s="12">
        <v>0</v>
      </c>
      <c r="AJ485" s="12">
        <v>0</v>
      </c>
      <c r="AK485" s="12">
        <v>0</v>
      </c>
      <c r="AL485" s="12" t="s">
        <v>607</v>
      </c>
      <c r="AM485" s="7" t="s">
        <v>668</v>
      </c>
      <c r="AN485" s="7" t="s">
        <v>628</v>
      </c>
      <c r="AO485" s="7">
        <v>2010</v>
      </c>
      <c r="AP485" s="12" t="s">
        <v>3235</v>
      </c>
      <c r="AQ485" s="12">
        <v>473</v>
      </c>
      <c r="AR485" s="12">
        <v>1</v>
      </c>
      <c r="AS485" s="12" t="s">
        <v>555</v>
      </c>
      <c r="AT485" s="7" t="s">
        <v>212</v>
      </c>
      <c r="AU485" s="12">
        <v>1</v>
      </c>
      <c r="AV485" s="12">
        <v>0</v>
      </c>
      <c r="AW485" s="12">
        <v>0</v>
      </c>
      <c r="AX485" s="12">
        <v>0</v>
      </c>
      <c r="AY485" s="7">
        <v>1</v>
      </c>
      <c r="AZ485" s="12">
        <v>0</v>
      </c>
      <c r="BA485" s="12">
        <v>0</v>
      </c>
      <c r="BB485" s="12">
        <v>0</v>
      </c>
      <c r="BC485" s="12">
        <v>1</v>
      </c>
      <c r="BD485" s="12">
        <v>0</v>
      </c>
      <c r="BE485" s="12">
        <v>0</v>
      </c>
      <c r="BF485" s="7" t="s">
        <v>766</v>
      </c>
      <c r="BG485" s="7" t="s">
        <v>936</v>
      </c>
      <c r="BH485" s="7"/>
      <c r="BI485" s="7" t="s">
        <v>2806</v>
      </c>
      <c r="BJ485" s="12" t="s">
        <v>718</v>
      </c>
      <c r="BK485" s="12" t="s">
        <v>3463</v>
      </c>
      <c r="BL485" s="12" t="s">
        <v>3481</v>
      </c>
      <c r="BM485" s="7" t="s">
        <v>787</v>
      </c>
      <c r="BN485" s="7"/>
      <c r="BO485" s="12"/>
      <c r="BP485" s="12" t="s">
        <v>3542</v>
      </c>
      <c r="BQ485" s="12">
        <v>6.0885000000000002E-2</v>
      </c>
      <c r="BR485" s="12" t="s">
        <v>3513</v>
      </c>
      <c r="BS485" s="12">
        <v>1.107</v>
      </c>
      <c r="BT485" s="12"/>
      <c r="BU485" s="12"/>
      <c r="BV485" s="12" t="s">
        <v>1077</v>
      </c>
      <c r="BW485" s="12" t="s">
        <v>1077</v>
      </c>
      <c r="BX485" s="12" t="s">
        <v>1077</v>
      </c>
      <c r="BY485" s="12">
        <v>2.78</v>
      </c>
      <c r="BZ485" s="12"/>
      <c r="CA485" s="12" t="s">
        <v>1077</v>
      </c>
      <c r="CB485" s="12" t="s">
        <v>1077</v>
      </c>
      <c r="CC485" s="12" t="s">
        <v>1077</v>
      </c>
      <c r="CD485" s="12" t="s">
        <v>1077</v>
      </c>
      <c r="CE485" s="12">
        <v>0.01</v>
      </c>
      <c r="CF485" s="12"/>
      <c r="CG485" s="12"/>
      <c r="CH485" s="12">
        <f>BQ485/BY485</f>
        <v>2.1901079136690649E-2</v>
      </c>
      <c r="CI485" s="12" t="s">
        <v>3553</v>
      </c>
      <c r="CJ485" s="12">
        <v>0.41499999999999998</v>
      </c>
      <c r="CK485" s="12" t="s">
        <v>3824</v>
      </c>
      <c r="CL485" s="12" t="s">
        <v>1077</v>
      </c>
      <c r="CM485" s="12" t="s">
        <v>1077</v>
      </c>
      <c r="CN485" s="12">
        <v>3.55</v>
      </c>
      <c r="CO485" s="12" t="s">
        <v>1043</v>
      </c>
      <c r="CP485" s="12">
        <v>1</v>
      </c>
      <c r="CQ485" s="12">
        <v>18</v>
      </c>
      <c r="CR485" s="12">
        <v>1</v>
      </c>
      <c r="CS485" s="12">
        <v>454</v>
      </c>
      <c r="CT485" s="12">
        <v>9.3689999999999998</v>
      </c>
      <c r="CU485" s="12">
        <v>5.5E-2</v>
      </c>
      <c r="CV485" s="12">
        <f>BS485*(CU485)</f>
        <v>6.0885000000000002E-2</v>
      </c>
      <c r="CW485" s="12"/>
      <c r="CX485" s="57"/>
    </row>
    <row r="486" spans="1:102" x14ac:dyDescent="0.35">
      <c r="A486" s="56">
        <v>59</v>
      </c>
      <c r="B486" s="12" t="s">
        <v>3748</v>
      </c>
      <c r="C486" s="12">
        <v>59.21</v>
      </c>
      <c r="D486" s="12" t="s">
        <v>2206</v>
      </c>
      <c r="E486" s="12" t="s">
        <v>414</v>
      </c>
      <c r="F486" s="12">
        <v>3</v>
      </c>
      <c r="G486" s="12" t="s">
        <v>212</v>
      </c>
      <c r="H486" s="12" t="s">
        <v>2804</v>
      </c>
      <c r="I486" s="12" t="s">
        <v>349</v>
      </c>
      <c r="J486" s="12" t="s">
        <v>1227</v>
      </c>
      <c r="K486" s="12" t="s">
        <v>1166</v>
      </c>
      <c r="L486" s="12" t="s">
        <v>1228</v>
      </c>
      <c r="M486" s="12" t="s">
        <v>3237</v>
      </c>
      <c r="N486" s="12" t="s">
        <v>3435</v>
      </c>
      <c r="O486" s="12" t="s">
        <v>3400</v>
      </c>
      <c r="P486" s="12" t="s">
        <v>3402</v>
      </c>
      <c r="Q486" s="12">
        <v>0</v>
      </c>
      <c r="R486" s="12">
        <v>0</v>
      </c>
      <c r="S486" s="12">
        <v>1</v>
      </c>
      <c r="T486" s="12">
        <v>0</v>
      </c>
      <c r="U486" s="12">
        <v>0</v>
      </c>
      <c r="V486" s="12">
        <v>0</v>
      </c>
      <c r="W486" s="12">
        <v>0</v>
      </c>
      <c r="X486" s="12">
        <v>0</v>
      </c>
      <c r="Y486" s="12">
        <v>0</v>
      </c>
      <c r="Z486" s="12">
        <v>0</v>
      </c>
      <c r="AA486" s="12">
        <v>0</v>
      </c>
      <c r="AB486" s="12">
        <v>0</v>
      </c>
      <c r="AC486" s="12">
        <v>1</v>
      </c>
      <c r="AD486" s="12">
        <v>0</v>
      </c>
      <c r="AE486" s="12">
        <v>1</v>
      </c>
      <c r="AF486" s="12">
        <v>0</v>
      </c>
      <c r="AG486" s="12">
        <v>0</v>
      </c>
      <c r="AH486" s="12">
        <v>0</v>
      </c>
      <c r="AI486" s="12">
        <v>0</v>
      </c>
      <c r="AJ486" s="12">
        <v>0</v>
      </c>
      <c r="AK486" s="12" t="s">
        <v>698</v>
      </c>
      <c r="AL486" s="12" t="s">
        <v>3454</v>
      </c>
      <c r="AM486" s="7" t="s">
        <v>637</v>
      </c>
      <c r="AN486" s="7" t="s">
        <v>665</v>
      </c>
      <c r="AO486" s="7" t="s">
        <v>1253</v>
      </c>
      <c r="AP486" s="12" t="s">
        <v>3235</v>
      </c>
      <c r="AQ486" s="12">
        <v>3574</v>
      </c>
      <c r="AR486" s="12">
        <v>1</v>
      </c>
      <c r="AS486" s="12" t="s">
        <v>555</v>
      </c>
      <c r="AT486" s="7" t="s">
        <v>212</v>
      </c>
      <c r="AU486" s="12">
        <v>1</v>
      </c>
      <c r="AV486" s="12">
        <v>0</v>
      </c>
      <c r="AW486" s="12">
        <v>0</v>
      </c>
      <c r="AX486" s="12">
        <v>0</v>
      </c>
      <c r="AY486" s="7">
        <v>1</v>
      </c>
      <c r="AZ486" s="12">
        <v>0</v>
      </c>
      <c r="BA486" s="12">
        <v>0</v>
      </c>
      <c r="BB486" s="12">
        <v>0</v>
      </c>
      <c r="BC486" s="12">
        <v>1</v>
      </c>
      <c r="BD486" s="12">
        <v>0</v>
      </c>
      <c r="BE486" s="12">
        <v>0</v>
      </c>
      <c r="BF486" s="7" t="s">
        <v>2821</v>
      </c>
      <c r="BG486" s="7" t="s">
        <v>926</v>
      </c>
      <c r="BH486" s="7"/>
      <c r="BI486" s="7" t="s">
        <v>2819</v>
      </c>
      <c r="BJ486" s="12" t="s">
        <v>3459</v>
      </c>
      <c r="BK486" s="12" t="s">
        <v>3463</v>
      </c>
      <c r="BL486" s="12" t="s">
        <v>3470</v>
      </c>
      <c r="BM486" s="7" t="s">
        <v>927</v>
      </c>
      <c r="BN486" s="7"/>
      <c r="BO486" s="12"/>
      <c r="BP486" s="12"/>
      <c r="BQ486" s="12"/>
      <c r="BR486" s="12" t="s">
        <v>1077</v>
      </c>
      <c r="BS486" s="12">
        <v>0.13900000000000001</v>
      </c>
      <c r="BT486" s="12"/>
      <c r="BU486" s="12"/>
      <c r="BV486" s="12" t="s">
        <v>1077</v>
      </c>
      <c r="BW486" s="12" t="s">
        <v>1077</v>
      </c>
      <c r="BX486" s="12" t="s">
        <v>1077</v>
      </c>
      <c r="BY486" s="12">
        <v>2.79</v>
      </c>
      <c r="BZ486" s="12"/>
      <c r="CA486" s="12" t="s">
        <v>1077</v>
      </c>
      <c r="CB486" s="12" t="s">
        <v>1077</v>
      </c>
      <c r="CC486" s="12" t="s">
        <v>1077</v>
      </c>
      <c r="CD486" s="12" t="s">
        <v>1077</v>
      </c>
      <c r="CE486" s="12" t="s">
        <v>1077</v>
      </c>
      <c r="CF486" s="12"/>
      <c r="CG486" s="12"/>
      <c r="CH486" s="12"/>
      <c r="CI486" s="12"/>
      <c r="CJ486" s="12" t="s">
        <v>718</v>
      </c>
      <c r="CK486" s="12" t="s">
        <v>1077</v>
      </c>
      <c r="CL486" s="12" t="s">
        <v>1077</v>
      </c>
      <c r="CM486" s="12" t="s">
        <v>1077</v>
      </c>
      <c r="CN486" s="12" t="s">
        <v>1077</v>
      </c>
      <c r="CO486" s="12" t="s">
        <v>1077</v>
      </c>
      <c r="CP486" s="12">
        <v>1</v>
      </c>
      <c r="CQ486" s="12">
        <v>9</v>
      </c>
      <c r="CR486" s="12">
        <v>0</v>
      </c>
      <c r="CS486" s="12">
        <v>3565</v>
      </c>
      <c r="CT486" s="12">
        <v>0.89</v>
      </c>
      <c r="CU486" s="12"/>
      <c r="CV486" s="12"/>
      <c r="CW486" s="12"/>
      <c r="CX486" s="57"/>
    </row>
    <row r="487" spans="1:102" ht="16.5" x14ac:dyDescent="0.35">
      <c r="A487" s="56">
        <v>115</v>
      </c>
      <c r="B487" s="12" t="s">
        <v>3807</v>
      </c>
      <c r="C487" s="12">
        <v>115.4</v>
      </c>
      <c r="D487" s="12" t="s">
        <v>2672</v>
      </c>
      <c r="E487" s="12" t="s">
        <v>1126</v>
      </c>
      <c r="F487" s="12">
        <v>3</v>
      </c>
      <c r="G487" s="12" t="s">
        <v>212</v>
      </c>
      <c r="H487" s="12" t="s">
        <v>2804</v>
      </c>
      <c r="I487" s="12" t="s">
        <v>212</v>
      </c>
      <c r="J487" s="12" t="s">
        <v>560</v>
      </c>
      <c r="K487" s="12" t="s">
        <v>564</v>
      </c>
      <c r="L487" s="12" t="s">
        <v>1251</v>
      </c>
      <c r="M487" s="12" t="s">
        <v>3237</v>
      </c>
      <c r="N487" s="12" t="s">
        <v>3439</v>
      </c>
      <c r="O487" s="12" t="s">
        <v>3400</v>
      </c>
      <c r="P487" s="12" t="s">
        <v>3402</v>
      </c>
      <c r="Q487" s="12">
        <v>1</v>
      </c>
      <c r="R487" s="12">
        <v>0</v>
      </c>
      <c r="S487" s="12">
        <v>0</v>
      </c>
      <c r="T487" s="12">
        <v>0</v>
      </c>
      <c r="U487" s="12">
        <v>0</v>
      </c>
      <c r="V487" s="12">
        <v>0</v>
      </c>
      <c r="W487" s="12">
        <v>0</v>
      </c>
      <c r="X487" s="12">
        <v>0</v>
      </c>
      <c r="Y487" s="12">
        <v>0</v>
      </c>
      <c r="Z487" s="12">
        <v>0</v>
      </c>
      <c r="AA487" s="12">
        <v>0</v>
      </c>
      <c r="AB487" s="12">
        <v>0</v>
      </c>
      <c r="AC487" s="12">
        <v>0</v>
      </c>
      <c r="AD487" s="12">
        <v>0</v>
      </c>
      <c r="AE487" s="12">
        <v>0</v>
      </c>
      <c r="AF487" s="12">
        <v>0</v>
      </c>
      <c r="AG487" s="12">
        <v>0</v>
      </c>
      <c r="AH487" s="12">
        <v>1</v>
      </c>
      <c r="AI487" s="12">
        <v>0</v>
      </c>
      <c r="AJ487" s="12">
        <v>0</v>
      </c>
      <c r="AK487" s="12">
        <v>0</v>
      </c>
      <c r="AL487" s="12" t="s">
        <v>607</v>
      </c>
      <c r="AM487" s="7" t="s">
        <v>608</v>
      </c>
      <c r="AN487" s="7" t="s">
        <v>636</v>
      </c>
      <c r="AO487" s="7">
        <v>2003</v>
      </c>
      <c r="AP487" s="12" t="s">
        <v>3458</v>
      </c>
      <c r="AQ487" s="12">
        <v>22</v>
      </c>
      <c r="AR487" s="12">
        <v>1</v>
      </c>
      <c r="AS487" s="12" t="s">
        <v>555</v>
      </c>
      <c r="AT487" s="7" t="s">
        <v>212</v>
      </c>
      <c r="AU487" s="12">
        <v>0</v>
      </c>
      <c r="AV487" s="12">
        <v>0</v>
      </c>
      <c r="AW487" s="12">
        <v>0</v>
      </c>
      <c r="AX487" s="12">
        <v>0</v>
      </c>
      <c r="AY487" s="7">
        <v>1</v>
      </c>
      <c r="AZ487" s="12">
        <v>1</v>
      </c>
      <c r="BA487" s="12">
        <v>0</v>
      </c>
      <c r="BB487" s="12">
        <v>0</v>
      </c>
      <c r="BC487" s="12">
        <v>0</v>
      </c>
      <c r="BD487" s="12">
        <v>1</v>
      </c>
      <c r="BE487" s="12">
        <v>0</v>
      </c>
      <c r="BF487" s="7" t="s">
        <v>2820</v>
      </c>
      <c r="BG487" s="7" t="s">
        <v>1021</v>
      </c>
      <c r="BH487" s="7"/>
      <c r="BI487" s="7" t="s">
        <v>2803</v>
      </c>
      <c r="BJ487" s="12" t="s">
        <v>3460</v>
      </c>
      <c r="BK487" s="12" t="s">
        <v>3475</v>
      </c>
      <c r="BL487" s="12" t="s">
        <v>3471</v>
      </c>
      <c r="BM487" s="7" t="s">
        <v>787</v>
      </c>
      <c r="BN487" s="7"/>
      <c r="BO487" s="12"/>
      <c r="BP487" s="12" t="s">
        <v>3551</v>
      </c>
      <c r="BQ487" s="12">
        <v>0.53900000000000003</v>
      </c>
      <c r="BR487" s="12" t="s">
        <v>1252</v>
      </c>
      <c r="BS487" s="12">
        <v>1.2E-2</v>
      </c>
      <c r="BT487" s="12"/>
      <c r="BU487" s="12">
        <f>EXP(BS487)</f>
        <v>1.0120722888660778</v>
      </c>
      <c r="BV487" s="12" t="s">
        <v>3416</v>
      </c>
      <c r="BW487" s="12" t="s">
        <v>1077</v>
      </c>
      <c r="BX487" s="12" t="s">
        <v>1077</v>
      </c>
      <c r="BY487" s="12">
        <v>2.8029999999999999</v>
      </c>
      <c r="BZ487" s="12"/>
      <c r="CA487" s="12" t="s">
        <v>1077</v>
      </c>
      <c r="CB487" s="12"/>
      <c r="CC487" s="12"/>
      <c r="CD487" s="12" t="s">
        <v>1077</v>
      </c>
      <c r="CE487" s="12">
        <v>1.2999999999999999E-2</v>
      </c>
      <c r="CF487" s="12"/>
      <c r="CG487" s="12"/>
      <c r="CH487" s="12">
        <f>BQ487/BY487</f>
        <v>0.19229397074562971</v>
      </c>
      <c r="CI487" s="12" t="s">
        <v>3553</v>
      </c>
      <c r="CJ487" s="12">
        <v>0.81100000000000005</v>
      </c>
      <c r="CK487" s="12" t="s">
        <v>3824</v>
      </c>
      <c r="CL487" s="12" t="s">
        <v>1077</v>
      </c>
      <c r="CM487" s="12">
        <v>0</v>
      </c>
      <c r="CN487" s="12">
        <v>11.46</v>
      </c>
      <c r="CO487" s="12" t="s">
        <v>3426</v>
      </c>
      <c r="CP487" s="12">
        <v>1</v>
      </c>
      <c r="CQ487" s="12">
        <v>6</v>
      </c>
      <c r="CR487" s="12">
        <v>1</v>
      </c>
      <c r="CS487" s="12">
        <v>15</v>
      </c>
      <c r="CT487" s="12" t="s">
        <v>1077</v>
      </c>
      <c r="CU487" s="12" t="s">
        <v>1077</v>
      </c>
      <c r="CV487" s="12" t="s">
        <v>1077</v>
      </c>
      <c r="CW487" s="12"/>
      <c r="CX487" s="57"/>
    </row>
    <row r="488" spans="1:102" ht="16.5" x14ac:dyDescent="0.35">
      <c r="A488" s="56">
        <v>139</v>
      </c>
      <c r="B488" s="12" t="s">
        <v>3154</v>
      </c>
      <c r="C488" s="12">
        <v>139.19999999999999</v>
      </c>
      <c r="D488" s="12" t="s">
        <v>2947</v>
      </c>
      <c r="E488" s="12" t="s">
        <v>3371</v>
      </c>
      <c r="F488" s="12">
        <v>3</v>
      </c>
      <c r="G488" s="12" t="s">
        <v>212</v>
      </c>
      <c r="H488" s="12" t="s">
        <v>2804</v>
      </c>
      <c r="I488" s="12" t="s">
        <v>212</v>
      </c>
      <c r="J488" s="12" t="s">
        <v>556</v>
      </c>
      <c r="K488" s="12"/>
      <c r="L488" s="12" t="s">
        <v>558</v>
      </c>
      <c r="M488" s="12" t="s">
        <v>3261</v>
      </c>
      <c r="N488" s="12" t="s">
        <v>3435</v>
      </c>
      <c r="O488" s="12" t="s">
        <v>3400</v>
      </c>
      <c r="P488" s="12" t="s">
        <v>3401</v>
      </c>
      <c r="Q488" s="12">
        <v>0</v>
      </c>
      <c r="R488" s="12">
        <v>0</v>
      </c>
      <c r="S488" s="12">
        <v>0</v>
      </c>
      <c r="T488" s="12">
        <v>1</v>
      </c>
      <c r="U488" s="12">
        <v>0</v>
      </c>
      <c r="V488" s="12">
        <v>0</v>
      </c>
      <c r="W488" s="12">
        <v>0</v>
      </c>
      <c r="X488" s="12">
        <v>0</v>
      </c>
      <c r="Y488" s="12">
        <v>0</v>
      </c>
      <c r="Z488" s="12">
        <v>0</v>
      </c>
      <c r="AA488" s="12">
        <v>0</v>
      </c>
      <c r="AB488" s="12">
        <v>0</v>
      </c>
      <c r="AC488" s="12">
        <v>1</v>
      </c>
      <c r="AD488" s="12">
        <v>0</v>
      </c>
      <c r="AE488" s="12">
        <v>0</v>
      </c>
      <c r="AF488" s="12">
        <v>0</v>
      </c>
      <c r="AG488" s="12">
        <v>0</v>
      </c>
      <c r="AH488" s="12">
        <v>0</v>
      </c>
      <c r="AI488" s="12">
        <v>0</v>
      </c>
      <c r="AJ488" s="12">
        <v>0</v>
      </c>
      <c r="AK488" s="12">
        <v>0</v>
      </c>
      <c r="AL488" s="12" t="s">
        <v>723</v>
      </c>
      <c r="AM488" s="12" t="s">
        <v>3101</v>
      </c>
      <c r="AN488" s="12" t="s">
        <v>614</v>
      </c>
      <c r="AO488" s="12" t="s">
        <v>3270</v>
      </c>
      <c r="AP488" s="12" t="s">
        <v>3235</v>
      </c>
      <c r="AQ488" s="12">
        <v>120</v>
      </c>
      <c r="AR488" s="12">
        <v>1</v>
      </c>
      <c r="AS488" s="12" t="s">
        <v>555</v>
      </c>
      <c r="AT488" s="12" t="s">
        <v>212</v>
      </c>
      <c r="AU488" s="12">
        <v>0</v>
      </c>
      <c r="AV488" s="12">
        <v>0</v>
      </c>
      <c r="AW488" s="12">
        <v>0</v>
      </c>
      <c r="AX488" s="12">
        <v>1</v>
      </c>
      <c r="AY488" s="7">
        <v>1</v>
      </c>
      <c r="AZ488" s="12">
        <v>1</v>
      </c>
      <c r="BA488" s="12">
        <v>0</v>
      </c>
      <c r="BB488" s="12">
        <v>1</v>
      </c>
      <c r="BC488" s="12">
        <v>0</v>
      </c>
      <c r="BD488" s="12">
        <v>0</v>
      </c>
      <c r="BE488" s="12">
        <v>1</v>
      </c>
      <c r="BF488" s="12" t="s">
        <v>772</v>
      </c>
      <c r="BG488" s="12" t="s">
        <v>3057</v>
      </c>
      <c r="BH488" s="12"/>
      <c r="BI488" s="12" t="s">
        <v>2814</v>
      </c>
      <c r="BJ488" s="12" t="s">
        <v>718</v>
      </c>
      <c r="BK488" s="12" t="s">
        <v>3463</v>
      </c>
      <c r="BL488" s="12" t="s">
        <v>3481</v>
      </c>
      <c r="BM488" s="12" t="s">
        <v>787</v>
      </c>
      <c r="BN488" s="7"/>
      <c r="BO488" s="12"/>
      <c r="BP488" s="12" t="s">
        <v>3567</v>
      </c>
      <c r="BQ488" s="12"/>
      <c r="BR488" s="12"/>
      <c r="BS488" s="12">
        <v>1.8185</v>
      </c>
      <c r="BT488" s="12"/>
      <c r="BU488" s="12"/>
      <c r="BV488" s="12"/>
      <c r="BW488" s="12"/>
      <c r="BX488" s="12"/>
      <c r="BY488" s="12">
        <f>BS488/CF488</f>
        <v>2.8097960444993819</v>
      </c>
      <c r="BZ488" s="12" t="s">
        <v>4041</v>
      </c>
      <c r="CA488" s="12"/>
      <c r="CB488" s="12"/>
      <c r="CC488" s="12"/>
      <c r="CD488" s="12"/>
      <c r="CE488" s="12">
        <v>1E-3</v>
      </c>
      <c r="CF488" s="12">
        <v>0.6472</v>
      </c>
      <c r="CG488" s="12"/>
      <c r="CH488" s="12"/>
      <c r="CI488" s="12"/>
      <c r="CJ488" s="12">
        <v>0.69120000000000004</v>
      </c>
      <c r="CK488" s="12" t="s">
        <v>3828</v>
      </c>
      <c r="CL488" s="12"/>
      <c r="CM488" s="12"/>
      <c r="CN488" s="12"/>
      <c r="CO488" s="12"/>
      <c r="CP488" s="12">
        <v>1</v>
      </c>
      <c r="CQ488" s="12">
        <v>17</v>
      </c>
      <c r="CR488" s="12">
        <v>1</v>
      </c>
      <c r="CS488" s="12">
        <f>AQ488-(CP488*CQ488)-CR488</f>
        <v>102</v>
      </c>
      <c r="CT488" s="12"/>
      <c r="CU488" s="12"/>
      <c r="CV488" s="12"/>
      <c r="CW488" s="12"/>
      <c r="CX488" s="57"/>
    </row>
    <row r="489" spans="1:102" x14ac:dyDescent="0.35">
      <c r="A489" s="56">
        <v>38</v>
      </c>
      <c r="B489" s="12" t="s">
        <v>3729</v>
      </c>
      <c r="C489" s="12">
        <v>38.1</v>
      </c>
      <c r="D489" s="12" t="s">
        <v>1910</v>
      </c>
      <c r="E489" s="12" t="s">
        <v>366</v>
      </c>
      <c r="F489" s="12" t="s">
        <v>1078</v>
      </c>
      <c r="G489" s="12" t="s">
        <v>349</v>
      </c>
      <c r="H489" s="12" t="s">
        <v>1078</v>
      </c>
      <c r="I489" s="12" t="s">
        <v>1285</v>
      </c>
      <c r="J489" s="12" t="s">
        <v>556</v>
      </c>
      <c r="K489" s="12" t="s">
        <v>564</v>
      </c>
      <c r="L489" s="12" t="s">
        <v>558</v>
      </c>
      <c r="M489" s="12" t="s">
        <v>3237</v>
      </c>
      <c r="N489" s="12" t="s">
        <v>3435</v>
      </c>
      <c r="O489" s="12" t="s">
        <v>3400</v>
      </c>
      <c r="P489" s="12" t="s">
        <v>3401</v>
      </c>
      <c r="Q489" s="12">
        <v>0</v>
      </c>
      <c r="R489" s="12">
        <v>0</v>
      </c>
      <c r="S489" s="12">
        <v>0</v>
      </c>
      <c r="T489" s="12">
        <v>0</v>
      </c>
      <c r="U489" s="12">
        <v>0</v>
      </c>
      <c r="V489" s="12">
        <v>0</v>
      </c>
      <c r="W489" s="12">
        <v>1</v>
      </c>
      <c r="X489" s="12">
        <v>0</v>
      </c>
      <c r="Y489" s="12">
        <v>0</v>
      </c>
      <c r="Z489" s="12">
        <v>0</v>
      </c>
      <c r="AA489" s="12">
        <v>0</v>
      </c>
      <c r="AB489" s="12">
        <v>0</v>
      </c>
      <c r="AC489" s="12">
        <v>1</v>
      </c>
      <c r="AD489" s="12">
        <v>0</v>
      </c>
      <c r="AE489" s="12">
        <v>0</v>
      </c>
      <c r="AF489" s="12">
        <v>0</v>
      </c>
      <c r="AG489" s="12">
        <v>0</v>
      </c>
      <c r="AH489" s="12">
        <v>0</v>
      </c>
      <c r="AI489" s="12">
        <v>0</v>
      </c>
      <c r="AJ489" s="12">
        <v>0</v>
      </c>
      <c r="AK489" s="12">
        <v>0</v>
      </c>
      <c r="AL489" s="12" t="s">
        <v>3454</v>
      </c>
      <c r="AM489" s="12" t="s">
        <v>668</v>
      </c>
      <c r="AN489" s="12" t="s">
        <v>669</v>
      </c>
      <c r="AO489" s="12">
        <v>2010</v>
      </c>
      <c r="AP489" s="12" t="s">
        <v>3235</v>
      </c>
      <c r="AQ489" s="12">
        <v>1000</v>
      </c>
      <c r="AR489" s="12">
        <v>1</v>
      </c>
      <c r="AS489" s="12" t="s">
        <v>555</v>
      </c>
      <c r="AT489" s="12" t="s">
        <v>212</v>
      </c>
      <c r="AU489" s="12">
        <v>1</v>
      </c>
      <c r="AV489" s="12">
        <v>0</v>
      </c>
      <c r="AW489" s="12">
        <v>0</v>
      </c>
      <c r="AX489" s="12">
        <v>0</v>
      </c>
      <c r="AY489" s="12">
        <v>1</v>
      </c>
      <c r="AZ489" s="12">
        <v>0</v>
      </c>
      <c r="BA489" s="12">
        <v>0</v>
      </c>
      <c r="BB489" s="12">
        <v>0</v>
      </c>
      <c r="BC489" s="12">
        <v>0</v>
      </c>
      <c r="BD489" s="12">
        <v>0</v>
      </c>
      <c r="BE489" s="12">
        <v>0</v>
      </c>
      <c r="BF489" s="12" t="s">
        <v>766</v>
      </c>
      <c r="BG489" s="12" t="s">
        <v>867</v>
      </c>
      <c r="BH489" s="12"/>
      <c r="BI489" s="12" t="s">
        <v>2807</v>
      </c>
      <c r="BJ489" s="12" t="s">
        <v>3459</v>
      </c>
      <c r="BK489" s="12" t="s">
        <v>3463</v>
      </c>
      <c r="BL489" s="12" t="s">
        <v>3481</v>
      </c>
      <c r="BM489" s="12" t="s">
        <v>864</v>
      </c>
      <c r="BN489" s="12"/>
      <c r="BO489" s="12"/>
      <c r="BP489" s="12"/>
      <c r="BQ489" s="12"/>
      <c r="BR489" s="12"/>
      <c r="BS489" s="12"/>
      <c r="BT489" s="12"/>
      <c r="BU489" s="12"/>
      <c r="BV489" s="12"/>
      <c r="BW489" s="12"/>
      <c r="BX489" s="12"/>
      <c r="BY489" s="12"/>
      <c r="BZ489" s="12"/>
      <c r="CA489" s="12"/>
      <c r="CB489" s="12"/>
      <c r="CC489" s="12"/>
      <c r="CD489" s="12"/>
      <c r="CE489" s="12"/>
      <c r="CF489" s="12"/>
      <c r="CG489" s="12"/>
      <c r="CH489" s="12"/>
      <c r="CI489" s="12"/>
      <c r="CJ489" s="12"/>
      <c r="CK489" s="12"/>
      <c r="CL489" s="12"/>
      <c r="CM489" s="12"/>
      <c r="CN489" s="12"/>
      <c r="CO489" s="12"/>
      <c r="CP489" s="12"/>
      <c r="CQ489" s="12"/>
      <c r="CR489" s="12"/>
      <c r="CS489" s="12"/>
      <c r="CT489" s="12"/>
      <c r="CU489" s="12"/>
      <c r="CV489" s="12"/>
      <c r="CW489" s="12"/>
      <c r="CX489" s="57"/>
    </row>
    <row r="490" spans="1:102" ht="16.5" x14ac:dyDescent="0.35">
      <c r="A490" s="56">
        <v>65</v>
      </c>
      <c r="B490" s="12" t="s">
        <v>3754</v>
      </c>
      <c r="C490" s="12">
        <v>65.8</v>
      </c>
      <c r="D490" s="12" t="s">
        <v>2243</v>
      </c>
      <c r="E490" s="12" t="s">
        <v>439</v>
      </c>
      <c r="F490" s="12">
        <v>3</v>
      </c>
      <c r="G490" s="12" t="s">
        <v>212</v>
      </c>
      <c r="H490" s="12" t="s">
        <v>2804</v>
      </c>
      <c r="I490" s="12" t="s">
        <v>212</v>
      </c>
      <c r="J490" s="12" t="s">
        <v>556</v>
      </c>
      <c r="K490" s="12" t="s">
        <v>562</v>
      </c>
      <c r="L490" s="12" t="s">
        <v>558</v>
      </c>
      <c r="M490" s="12" t="s">
        <v>3237</v>
      </c>
      <c r="N490" s="12" t="s">
        <v>3435</v>
      </c>
      <c r="O490" s="12" t="s">
        <v>3400</v>
      </c>
      <c r="P490" s="12" t="s">
        <v>3401</v>
      </c>
      <c r="Q490" s="12">
        <v>0</v>
      </c>
      <c r="R490" s="12">
        <v>0</v>
      </c>
      <c r="S490" s="12">
        <v>0</v>
      </c>
      <c r="T490" s="12">
        <v>0</v>
      </c>
      <c r="U490" s="12">
        <v>0</v>
      </c>
      <c r="V490" s="12">
        <v>0</v>
      </c>
      <c r="W490" s="12">
        <v>1</v>
      </c>
      <c r="X490" s="12">
        <v>0</v>
      </c>
      <c r="Y490" s="12">
        <v>0</v>
      </c>
      <c r="Z490" s="12">
        <v>0</v>
      </c>
      <c r="AA490" s="12">
        <v>0</v>
      </c>
      <c r="AB490" s="12">
        <v>0</v>
      </c>
      <c r="AC490" s="12">
        <v>1</v>
      </c>
      <c r="AD490" s="12">
        <v>0</v>
      </c>
      <c r="AE490" s="12">
        <v>0</v>
      </c>
      <c r="AF490" s="12">
        <v>0</v>
      </c>
      <c r="AG490" s="12">
        <v>0</v>
      </c>
      <c r="AH490" s="12">
        <v>0</v>
      </c>
      <c r="AI490" s="12">
        <v>0</v>
      </c>
      <c r="AJ490" s="12">
        <v>0</v>
      </c>
      <c r="AK490" s="12">
        <v>0</v>
      </c>
      <c r="AL490" s="12" t="s">
        <v>607</v>
      </c>
      <c r="AM490" s="7" t="s">
        <v>668</v>
      </c>
      <c r="AN490" s="7" t="s">
        <v>705</v>
      </c>
      <c r="AO490" s="7">
        <v>2010</v>
      </c>
      <c r="AP490" s="12" t="s">
        <v>3235</v>
      </c>
      <c r="AQ490" s="12">
        <v>473</v>
      </c>
      <c r="AR490" s="12">
        <v>1</v>
      </c>
      <c r="AS490" s="12" t="s">
        <v>555</v>
      </c>
      <c r="AT490" s="7" t="s">
        <v>212</v>
      </c>
      <c r="AU490" s="12">
        <v>1</v>
      </c>
      <c r="AV490" s="12">
        <v>0</v>
      </c>
      <c r="AW490" s="12">
        <v>0</v>
      </c>
      <c r="AX490" s="12">
        <v>0</v>
      </c>
      <c r="AY490" s="7">
        <v>1</v>
      </c>
      <c r="AZ490" s="12">
        <v>0</v>
      </c>
      <c r="BA490" s="12">
        <v>0</v>
      </c>
      <c r="BB490" s="12">
        <v>0</v>
      </c>
      <c r="BC490" s="12">
        <v>1</v>
      </c>
      <c r="BD490" s="12">
        <v>0</v>
      </c>
      <c r="BE490" s="12">
        <v>0</v>
      </c>
      <c r="BF490" s="7" t="s">
        <v>766</v>
      </c>
      <c r="BG490" s="7" t="s">
        <v>936</v>
      </c>
      <c r="BH490" s="7"/>
      <c r="BI490" s="7" t="s">
        <v>2806</v>
      </c>
      <c r="BJ490" s="12" t="s">
        <v>718</v>
      </c>
      <c r="BK490" s="12" t="s">
        <v>3463</v>
      </c>
      <c r="BL490" s="12" t="s">
        <v>3481</v>
      </c>
      <c r="BM490" s="7" t="s">
        <v>787</v>
      </c>
      <c r="BN490" s="7"/>
      <c r="BO490" s="12"/>
      <c r="BP490" s="12" t="s">
        <v>3542</v>
      </c>
      <c r="BQ490" s="12">
        <v>5.3592000000000008E-2</v>
      </c>
      <c r="BR490" s="12" t="s">
        <v>3513</v>
      </c>
      <c r="BS490" s="12">
        <v>1.6240000000000001</v>
      </c>
      <c r="BT490" s="12"/>
      <c r="BU490" s="12"/>
      <c r="BV490" s="12" t="s">
        <v>1077</v>
      </c>
      <c r="BW490" s="12" t="s">
        <v>1077</v>
      </c>
      <c r="BX490" s="12" t="s">
        <v>1077</v>
      </c>
      <c r="BY490" s="12">
        <v>2.91</v>
      </c>
      <c r="BZ490" s="12"/>
      <c r="CA490" s="12" t="s">
        <v>1077</v>
      </c>
      <c r="CB490" s="12" t="s">
        <v>1077</v>
      </c>
      <c r="CC490" s="12" t="s">
        <v>1077</v>
      </c>
      <c r="CD490" s="12" t="s">
        <v>1077</v>
      </c>
      <c r="CE490" s="12">
        <v>0.01</v>
      </c>
      <c r="CF490" s="12"/>
      <c r="CG490" s="12"/>
      <c r="CH490" s="12">
        <f>BQ490/BY490</f>
        <v>1.8416494845360825E-2</v>
      </c>
      <c r="CI490" s="12" t="s">
        <v>3553</v>
      </c>
      <c r="CJ490" s="12">
        <v>0.52200000000000002</v>
      </c>
      <c r="CK490" s="12" t="s">
        <v>3824</v>
      </c>
      <c r="CL490" s="12" t="s">
        <v>1077</v>
      </c>
      <c r="CM490" s="12" t="s">
        <v>1077</v>
      </c>
      <c r="CN490" s="12">
        <v>4.34</v>
      </c>
      <c r="CO490" s="12" t="s">
        <v>1043</v>
      </c>
      <c r="CP490" s="12">
        <v>1</v>
      </c>
      <c r="CQ490" s="12">
        <v>18</v>
      </c>
      <c r="CR490" s="12">
        <v>1</v>
      </c>
      <c r="CS490" s="12">
        <v>454</v>
      </c>
      <c r="CT490" s="12">
        <v>9.0969999999999995</v>
      </c>
      <c r="CU490" s="12">
        <v>3.3000000000000002E-2</v>
      </c>
      <c r="CV490" s="12">
        <f>BS490*(CU490)</f>
        <v>5.3592000000000008E-2</v>
      </c>
      <c r="CW490" s="12"/>
      <c r="CX490" s="57"/>
    </row>
    <row r="491" spans="1:102" ht="16.5" x14ac:dyDescent="0.35">
      <c r="A491" s="56">
        <v>65</v>
      </c>
      <c r="B491" s="12" t="s">
        <v>3754</v>
      </c>
      <c r="C491" s="12">
        <v>65.099999999999994</v>
      </c>
      <c r="D491" s="12" t="s">
        <v>2246</v>
      </c>
      <c r="E491" s="12" t="s">
        <v>262</v>
      </c>
      <c r="F491" s="12">
        <v>3</v>
      </c>
      <c r="G491" s="12" t="s">
        <v>212</v>
      </c>
      <c r="H491" s="12" t="s">
        <v>2804</v>
      </c>
      <c r="I491" s="12" t="s">
        <v>212</v>
      </c>
      <c r="J491" s="12" t="s">
        <v>556</v>
      </c>
      <c r="K491" s="12" t="s">
        <v>562</v>
      </c>
      <c r="L491" s="12" t="s">
        <v>558</v>
      </c>
      <c r="M491" s="12" t="s">
        <v>3237</v>
      </c>
      <c r="N491" s="12" t="s">
        <v>3435</v>
      </c>
      <c r="O491" s="12" t="s">
        <v>3400</v>
      </c>
      <c r="P491" s="12" t="s">
        <v>3401</v>
      </c>
      <c r="Q491" s="12">
        <v>0</v>
      </c>
      <c r="R491" s="12">
        <v>0</v>
      </c>
      <c r="S491" s="12">
        <v>0</v>
      </c>
      <c r="T491" s="12">
        <v>0</v>
      </c>
      <c r="U491" s="12">
        <v>0</v>
      </c>
      <c r="V491" s="12">
        <v>0</v>
      </c>
      <c r="W491" s="12">
        <v>1</v>
      </c>
      <c r="X491" s="12">
        <v>0</v>
      </c>
      <c r="Y491" s="12">
        <v>0</v>
      </c>
      <c r="Z491" s="12">
        <v>0</v>
      </c>
      <c r="AA491" s="12">
        <v>0</v>
      </c>
      <c r="AB491" s="12">
        <v>0</v>
      </c>
      <c r="AC491" s="12">
        <v>1</v>
      </c>
      <c r="AD491" s="12">
        <v>0</v>
      </c>
      <c r="AE491" s="12">
        <v>0</v>
      </c>
      <c r="AF491" s="12">
        <v>0</v>
      </c>
      <c r="AG491" s="12">
        <v>0</v>
      </c>
      <c r="AH491" s="12">
        <v>0</v>
      </c>
      <c r="AI491" s="12">
        <v>0</v>
      </c>
      <c r="AJ491" s="12">
        <v>0</v>
      </c>
      <c r="AK491" s="12">
        <v>0</v>
      </c>
      <c r="AL491" s="12" t="s">
        <v>607</v>
      </c>
      <c r="AM491" s="7" t="s">
        <v>668</v>
      </c>
      <c r="AN491" s="7" t="s">
        <v>628</v>
      </c>
      <c r="AO491" s="7">
        <v>2010</v>
      </c>
      <c r="AP491" s="12" t="s">
        <v>3235</v>
      </c>
      <c r="AQ491" s="12">
        <v>473</v>
      </c>
      <c r="AR491" s="12">
        <v>1</v>
      </c>
      <c r="AS491" s="12" t="s">
        <v>555</v>
      </c>
      <c r="AT491" s="7" t="s">
        <v>212</v>
      </c>
      <c r="AU491" s="12">
        <v>1</v>
      </c>
      <c r="AV491" s="12">
        <v>0</v>
      </c>
      <c r="AW491" s="12">
        <v>0</v>
      </c>
      <c r="AX491" s="12">
        <v>0</v>
      </c>
      <c r="AY491" s="7">
        <v>1</v>
      </c>
      <c r="AZ491" s="12">
        <v>0</v>
      </c>
      <c r="BA491" s="12">
        <v>0</v>
      </c>
      <c r="BB491" s="12">
        <v>0</v>
      </c>
      <c r="BC491" s="12">
        <v>1</v>
      </c>
      <c r="BD491" s="12">
        <v>0</v>
      </c>
      <c r="BE491" s="12">
        <v>0</v>
      </c>
      <c r="BF491" s="7" t="s">
        <v>766</v>
      </c>
      <c r="BG491" s="7" t="s">
        <v>162</v>
      </c>
      <c r="BH491" s="7"/>
      <c r="BI491" s="7" t="s">
        <v>2807</v>
      </c>
      <c r="BJ491" s="12" t="s">
        <v>718</v>
      </c>
      <c r="BK491" s="12" t="s">
        <v>3463</v>
      </c>
      <c r="BL491" s="12" t="s">
        <v>3468</v>
      </c>
      <c r="BM491" s="7" t="s">
        <v>787</v>
      </c>
      <c r="BN491" s="7"/>
      <c r="BO491" s="12"/>
      <c r="BP491" s="12" t="s">
        <v>3542</v>
      </c>
      <c r="BQ491" s="12">
        <v>0.16783200000000001</v>
      </c>
      <c r="BR491" s="12" t="s">
        <v>3513</v>
      </c>
      <c r="BS491" s="12">
        <v>1.512</v>
      </c>
      <c r="BT491" s="12"/>
      <c r="BU491" s="12"/>
      <c r="BV491" s="12" t="s">
        <v>1077</v>
      </c>
      <c r="BW491" s="12" t="s">
        <v>1077</v>
      </c>
      <c r="BX491" s="12" t="s">
        <v>1077</v>
      </c>
      <c r="BY491" s="12">
        <v>2.94</v>
      </c>
      <c r="BZ491" s="12"/>
      <c r="CA491" s="12" t="s">
        <v>1077</v>
      </c>
      <c r="CB491" s="12" t="s">
        <v>1077</v>
      </c>
      <c r="CC491" s="12" t="s">
        <v>1077</v>
      </c>
      <c r="CD491" s="12" t="s">
        <v>1077</v>
      </c>
      <c r="CE491" s="12">
        <v>0.01</v>
      </c>
      <c r="CF491" s="12"/>
      <c r="CG491" s="12"/>
      <c r="CH491" s="12">
        <f>BQ491/BY491</f>
        <v>5.7085714285714288E-2</v>
      </c>
      <c r="CI491" s="12" t="s">
        <v>3553</v>
      </c>
      <c r="CJ491" s="12">
        <v>0.36799999999999999</v>
      </c>
      <c r="CK491" s="12" t="s">
        <v>3824</v>
      </c>
      <c r="CL491" s="12" t="s">
        <v>1077</v>
      </c>
      <c r="CM491" s="12" t="s">
        <v>1077</v>
      </c>
      <c r="CN491" s="12">
        <v>3.6</v>
      </c>
      <c r="CO491" s="12" t="s">
        <v>1043</v>
      </c>
      <c r="CP491" s="12">
        <v>1</v>
      </c>
      <c r="CQ491" s="12">
        <v>18</v>
      </c>
      <c r="CR491" s="12">
        <v>1</v>
      </c>
      <c r="CS491" s="12">
        <v>454</v>
      </c>
      <c r="CT491" s="12">
        <v>9.3689999999999998</v>
      </c>
      <c r="CU491" s="12">
        <v>0.111</v>
      </c>
      <c r="CV491" s="12">
        <f>BS491*CU491</f>
        <v>0.16783200000000001</v>
      </c>
      <c r="CW491" s="12"/>
      <c r="CX491" s="57"/>
    </row>
    <row r="492" spans="1:102" ht="16.5" x14ac:dyDescent="0.35">
      <c r="A492" s="56">
        <v>131</v>
      </c>
      <c r="B492" s="12" t="s">
        <v>3287</v>
      </c>
      <c r="C492" s="12">
        <v>131.1</v>
      </c>
      <c r="D492" s="12" t="s">
        <v>3302</v>
      </c>
      <c r="E492" s="12" t="s">
        <v>3295</v>
      </c>
      <c r="F492" s="12" t="s">
        <v>3916</v>
      </c>
      <c r="G492" s="12" t="s">
        <v>212</v>
      </c>
      <c r="H492" s="12" t="s">
        <v>2804</v>
      </c>
      <c r="I492" s="12" t="s">
        <v>212</v>
      </c>
      <c r="J492" s="12" t="s">
        <v>1222</v>
      </c>
      <c r="K492" s="12" t="s">
        <v>564</v>
      </c>
      <c r="L492" s="12" t="s">
        <v>567</v>
      </c>
      <c r="M492" s="12" t="s">
        <v>3164</v>
      </c>
      <c r="N492" s="12"/>
      <c r="O492" s="12" t="s">
        <v>3400</v>
      </c>
      <c r="P492" s="12" t="s">
        <v>3402</v>
      </c>
      <c r="Q492" s="12">
        <v>1</v>
      </c>
      <c r="R492" s="12">
        <v>0</v>
      </c>
      <c r="S492" s="12">
        <v>0</v>
      </c>
      <c r="T492" s="12">
        <v>0</v>
      </c>
      <c r="U492" s="12">
        <v>0</v>
      </c>
      <c r="V492" s="12">
        <v>0</v>
      </c>
      <c r="W492" s="12">
        <v>0</v>
      </c>
      <c r="X492" s="12">
        <v>0</v>
      </c>
      <c r="Y492" s="12">
        <v>0</v>
      </c>
      <c r="Z492" s="12">
        <v>0</v>
      </c>
      <c r="AA492" s="12">
        <v>0</v>
      </c>
      <c r="AB492" s="12">
        <v>0</v>
      </c>
      <c r="AC492" s="12">
        <v>0</v>
      </c>
      <c r="AD492" s="12">
        <v>0</v>
      </c>
      <c r="AE492" s="12">
        <v>0</v>
      </c>
      <c r="AF492" s="12">
        <v>0</v>
      </c>
      <c r="AG492" s="12">
        <v>0</v>
      </c>
      <c r="AH492" s="12">
        <v>0</v>
      </c>
      <c r="AI492" s="12">
        <v>0</v>
      </c>
      <c r="AJ492" s="12">
        <v>1</v>
      </c>
      <c r="AK492" s="12">
        <v>0</v>
      </c>
      <c r="AL492" s="12" t="s">
        <v>3341</v>
      </c>
      <c r="AM492" s="12" t="s">
        <v>608</v>
      </c>
      <c r="AN492" s="12" t="s">
        <v>727</v>
      </c>
      <c r="AO492" s="12">
        <v>1991</v>
      </c>
      <c r="AP492" s="12" t="s">
        <v>3458</v>
      </c>
      <c r="AQ492" s="12">
        <v>1619</v>
      </c>
      <c r="AR492" s="12">
        <v>1</v>
      </c>
      <c r="AS492" s="12" t="s">
        <v>555</v>
      </c>
      <c r="AT492" s="12" t="s">
        <v>349</v>
      </c>
      <c r="AU492" s="12">
        <v>1</v>
      </c>
      <c r="AV492" s="12">
        <v>1</v>
      </c>
      <c r="AW492" s="12">
        <v>1</v>
      </c>
      <c r="AX492" s="12">
        <v>0</v>
      </c>
      <c r="AY492" s="12">
        <v>0</v>
      </c>
      <c r="AZ492" s="12">
        <v>0</v>
      </c>
      <c r="BA492" s="12">
        <v>1</v>
      </c>
      <c r="BB492" s="12">
        <v>1</v>
      </c>
      <c r="BC492" s="12">
        <v>1</v>
      </c>
      <c r="BD492" s="12">
        <v>1</v>
      </c>
      <c r="BE492" s="12">
        <v>1</v>
      </c>
      <c r="BF492" s="12" t="s">
        <v>766</v>
      </c>
      <c r="BG492" s="12" t="s">
        <v>3292</v>
      </c>
      <c r="BH492" s="12"/>
      <c r="BI492" s="12" t="s">
        <v>2806</v>
      </c>
      <c r="BJ492" s="12" t="s">
        <v>3395</v>
      </c>
      <c r="BK492" s="12" t="s">
        <v>1044</v>
      </c>
      <c r="BL492" s="12" t="s">
        <v>3480</v>
      </c>
      <c r="BM492" s="12" t="s">
        <v>3493</v>
      </c>
      <c r="BN492" s="12" t="s">
        <v>3316</v>
      </c>
      <c r="BO492" s="12"/>
      <c r="BP492" s="12" t="s">
        <v>3547</v>
      </c>
      <c r="BQ492" s="12">
        <v>0.1215</v>
      </c>
      <c r="BR492" s="12" t="s">
        <v>3528</v>
      </c>
      <c r="BS492" s="12">
        <v>8.9999999999999998E-4</v>
      </c>
      <c r="BT492" s="12">
        <f>EXP(Table2[[#This Row],[b_mag_LOR]])</f>
        <v>1.0009004051215273</v>
      </c>
      <c r="BU492" s="12"/>
      <c r="BV492" s="12" t="s">
        <v>3415</v>
      </c>
      <c r="BW492" s="12"/>
      <c r="BX492" s="12"/>
      <c r="BY492" s="12">
        <v>2.94</v>
      </c>
      <c r="BZ492" s="12"/>
      <c r="CA492" s="12"/>
      <c r="CB492" s="12"/>
      <c r="CC492" s="12"/>
      <c r="CD492" s="12"/>
      <c r="CE492" s="12">
        <v>0.05</v>
      </c>
      <c r="CF492" s="12"/>
      <c r="CG492" s="12"/>
      <c r="CH492" s="12">
        <f>ABS(BQ492/BY492)</f>
        <v>4.1326530612244901E-2</v>
      </c>
      <c r="CI492" s="12" t="s">
        <v>3553</v>
      </c>
      <c r="CJ492" s="12">
        <v>0.41599999999999998</v>
      </c>
      <c r="CK492" s="12" t="s">
        <v>3832</v>
      </c>
      <c r="CL492" s="12"/>
      <c r="CM492" s="12"/>
      <c r="CN492" s="12"/>
      <c r="CO492" s="12"/>
      <c r="CP492" s="12"/>
      <c r="CQ492" s="12"/>
      <c r="CR492" s="12"/>
      <c r="CS492" s="12"/>
      <c r="CT492" s="12">
        <v>0.30399999999999999</v>
      </c>
      <c r="CU492" s="12">
        <v>135</v>
      </c>
      <c r="CV492" s="12">
        <f>BS492*CU492*(1-CT492)</f>
        <v>8.4563999999999986E-2</v>
      </c>
      <c r="CW492" s="12"/>
      <c r="CX492" s="57"/>
    </row>
    <row r="493" spans="1:102" ht="16.5" x14ac:dyDescent="0.35">
      <c r="A493" s="56">
        <v>115</v>
      </c>
      <c r="B493" s="12" t="s">
        <v>3807</v>
      </c>
      <c r="C493" s="12">
        <v>115.4</v>
      </c>
      <c r="D493" s="12" t="s">
        <v>2673</v>
      </c>
      <c r="E493" s="12" t="s">
        <v>1126</v>
      </c>
      <c r="F493" s="12">
        <v>3</v>
      </c>
      <c r="G493" s="12" t="s">
        <v>212</v>
      </c>
      <c r="H493" s="12" t="s">
        <v>2804</v>
      </c>
      <c r="I493" s="12" t="s">
        <v>212</v>
      </c>
      <c r="J493" s="12" t="s">
        <v>560</v>
      </c>
      <c r="K493" s="12" t="s">
        <v>564</v>
      </c>
      <c r="L493" s="12" t="s">
        <v>1251</v>
      </c>
      <c r="M493" s="12" t="s">
        <v>3237</v>
      </c>
      <c r="N493" s="12" t="s">
        <v>3439</v>
      </c>
      <c r="O493" s="12" t="s">
        <v>3400</v>
      </c>
      <c r="P493" s="12" t="s">
        <v>3402</v>
      </c>
      <c r="Q493" s="12">
        <v>1</v>
      </c>
      <c r="R493" s="12">
        <v>0</v>
      </c>
      <c r="S493" s="12">
        <v>0</v>
      </c>
      <c r="T493" s="12">
        <v>0</v>
      </c>
      <c r="U493" s="12">
        <v>0</v>
      </c>
      <c r="V493" s="12">
        <v>0</v>
      </c>
      <c r="W493" s="12">
        <v>0</v>
      </c>
      <c r="X493" s="12">
        <v>0</v>
      </c>
      <c r="Y493" s="12">
        <v>0</v>
      </c>
      <c r="Z493" s="12">
        <v>0</v>
      </c>
      <c r="AA493" s="12">
        <v>0</v>
      </c>
      <c r="AB493" s="12">
        <v>0</v>
      </c>
      <c r="AC493" s="12">
        <v>0</v>
      </c>
      <c r="AD493" s="12">
        <v>0</v>
      </c>
      <c r="AE493" s="12">
        <v>0</v>
      </c>
      <c r="AF493" s="12">
        <v>0</v>
      </c>
      <c r="AG493" s="12">
        <v>0</v>
      </c>
      <c r="AH493" s="12">
        <v>0</v>
      </c>
      <c r="AI493" s="12">
        <v>0</v>
      </c>
      <c r="AJ493" s="12">
        <v>1</v>
      </c>
      <c r="AK493" s="12">
        <v>0</v>
      </c>
      <c r="AL493" s="12" t="s">
        <v>607</v>
      </c>
      <c r="AM493" s="7" t="s">
        <v>608</v>
      </c>
      <c r="AN493" s="7" t="s">
        <v>636</v>
      </c>
      <c r="AO493" s="7">
        <v>2003</v>
      </c>
      <c r="AP493" s="12" t="s">
        <v>3458</v>
      </c>
      <c r="AQ493" s="12">
        <v>22</v>
      </c>
      <c r="AR493" s="12">
        <v>1</v>
      </c>
      <c r="AS493" s="12" t="s">
        <v>555</v>
      </c>
      <c r="AT493" s="7" t="s">
        <v>212</v>
      </c>
      <c r="AU493" s="12">
        <v>0</v>
      </c>
      <c r="AV493" s="12">
        <v>0</v>
      </c>
      <c r="AW493" s="12">
        <v>0</v>
      </c>
      <c r="AX493" s="12">
        <v>0</v>
      </c>
      <c r="AY493" s="7">
        <v>1</v>
      </c>
      <c r="AZ493" s="12">
        <v>1</v>
      </c>
      <c r="BA493" s="12">
        <v>0</v>
      </c>
      <c r="BB493" s="12">
        <v>0</v>
      </c>
      <c r="BC493" s="12">
        <v>0</v>
      </c>
      <c r="BD493" s="12">
        <v>1</v>
      </c>
      <c r="BE493" s="12">
        <v>0</v>
      </c>
      <c r="BF493" s="7" t="s">
        <v>2820</v>
      </c>
      <c r="BG493" s="7" t="s">
        <v>1020</v>
      </c>
      <c r="BH493" s="7"/>
      <c r="BI493" s="7" t="s">
        <v>2803</v>
      </c>
      <c r="BJ493" s="12" t="s">
        <v>3460</v>
      </c>
      <c r="BK493" s="12" t="s">
        <v>3475</v>
      </c>
      <c r="BL493" s="12" t="s">
        <v>3471</v>
      </c>
      <c r="BM493" s="7" t="s">
        <v>787</v>
      </c>
      <c r="BN493" s="7"/>
      <c r="BO493" s="12"/>
      <c r="BP493" s="12" t="s">
        <v>3551</v>
      </c>
      <c r="BQ493" s="12">
        <v>0.13</v>
      </c>
      <c r="BR493" s="12" t="s">
        <v>1252</v>
      </c>
      <c r="BS493" s="12">
        <v>1.6E-2</v>
      </c>
      <c r="BT493" s="12"/>
      <c r="BU493" s="12">
        <f>EXP(BS493)</f>
        <v>1.0161286854060949</v>
      </c>
      <c r="BV493" s="12" t="s">
        <v>3416</v>
      </c>
      <c r="BW493" s="12" t="s">
        <v>1077</v>
      </c>
      <c r="BX493" s="12" t="s">
        <v>1077</v>
      </c>
      <c r="BY493" s="12">
        <v>2.972</v>
      </c>
      <c r="BZ493" s="12"/>
      <c r="CA493" s="12" t="s">
        <v>1077</v>
      </c>
      <c r="CB493" s="12"/>
      <c r="CC493" s="12"/>
      <c r="CD493" s="12" t="s">
        <v>1077</v>
      </c>
      <c r="CE493" s="12">
        <v>0.09</v>
      </c>
      <c r="CF493" s="12"/>
      <c r="CG493" s="12"/>
      <c r="CH493" s="12">
        <f>BQ493/BY493</f>
        <v>4.3741588156123827E-2</v>
      </c>
      <c r="CI493" s="12" t="s">
        <v>3553</v>
      </c>
      <c r="CJ493" s="12">
        <v>0.81100000000000005</v>
      </c>
      <c r="CK493" s="12" t="s">
        <v>3824</v>
      </c>
      <c r="CL493" s="12" t="s">
        <v>1077</v>
      </c>
      <c r="CM493" s="12">
        <v>0</v>
      </c>
      <c r="CN493" s="12">
        <v>11.46</v>
      </c>
      <c r="CO493" s="12" t="s">
        <v>3427</v>
      </c>
      <c r="CP493" s="12">
        <v>1</v>
      </c>
      <c r="CQ493" s="12">
        <v>6</v>
      </c>
      <c r="CR493" s="12">
        <v>1</v>
      </c>
      <c r="CS493" s="12">
        <v>15</v>
      </c>
      <c r="CT493" s="12" t="s">
        <v>1077</v>
      </c>
      <c r="CU493" s="12" t="s">
        <v>1077</v>
      </c>
      <c r="CV493" s="12" t="s">
        <v>1077</v>
      </c>
      <c r="CW493" s="12"/>
      <c r="CX493" s="57"/>
    </row>
    <row r="494" spans="1:102" ht="16.5" x14ac:dyDescent="0.35">
      <c r="A494" s="56">
        <v>7</v>
      </c>
      <c r="B494" s="12" t="s">
        <v>3698</v>
      </c>
      <c r="C494" s="12">
        <v>7.2</v>
      </c>
      <c r="D494" s="12" t="s">
        <v>181</v>
      </c>
      <c r="E494" s="12" t="s">
        <v>3410</v>
      </c>
      <c r="F494" s="12">
        <v>7</v>
      </c>
      <c r="G494" s="12" t="s">
        <v>212</v>
      </c>
      <c r="H494" s="12" t="s">
        <v>2804</v>
      </c>
      <c r="I494" s="12" t="s">
        <v>212</v>
      </c>
      <c r="J494" s="12" t="s">
        <v>1222</v>
      </c>
      <c r="K494" s="12" t="s">
        <v>561</v>
      </c>
      <c r="L494" s="12" t="s">
        <v>1118</v>
      </c>
      <c r="M494" s="12" t="s">
        <v>3164</v>
      </c>
      <c r="N494" s="12"/>
      <c r="O494" s="12" t="s">
        <v>3400</v>
      </c>
      <c r="P494" s="12" t="s">
        <v>3402</v>
      </c>
      <c r="Q494" s="12">
        <v>1</v>
      </c>
      <c r="R494" s="12">
        <v>0</v>
      </c>
      <c r="S494" s="12">
        <v>0</v>
      </c>
      <c r="T494" s="12">
        <v>0</v>
      </c>
      <c r="U494" s="12">
        <v>0</v>
      </c>
      <c r="V494" s="12">
        <v>0</v>
      </c>
      <c r="W494" s="12">
        <v>0</v>
      </c>
      <c r="X494" s="12">
        <v>0</v>
      </c>
      <c r="Y494" s="12">
        <v>0</v>
      </c>
      <c r="Z494" s="12">
        <v>1</v>
      </c>
      <c r="AA494" s="12">
        <v>0</v>
      </c>
      <c r="AB494" s="12">
        <v>1</v>
      </c>
      <c r="AC494" s="12">
        <v>0</v>
      </c>
      <c r="AD494" s="12">
        <v>0</v>
      </c>
      <c r="AE494" s="12">
        <v>0</v>
      </c>
      <c r="AF494" s="12">
        <v>0</v>
      </c>
      <c r="AG494" s="12">
        <v>0</v>
      </c>
      <c r="AH494" s="12">
        <v>0</v>
      </c>
      <c r="AI494" s="12">
        <v>0</v>
      </c>
      <c r="AJ494" s="12">
        <v>0</v>
      </c>
      <c r="AK494" s="12" t="s">
        <v>622</v>
      </c>
      <c r="AL494" s="12" t="s">
        <v>3448</v>
      </c>
      <c r="AM494" s="7" t="s">
        <v>608</v>
      </c>
      <c r="AN494" s="7" t="s">
        <v>621</v>
      </c>
      <c r="AO494" s="7" t="s">
        <v>623</v>
      </c>
      <c r="AP494" s="12" t="s">
        <v>691</v>
      </c>
      <c r="AQ494" s="12">
        <v>2127</v>
      </c>
      <c r="AR494" s="12">
        <v>1</v>
      </c>
      <c r="AS494" s="12" t="s">
        <v>555</v>
      </c>
      <c r="AT494" s="7" t="s">
        <v>212</v>
      </c>
      <c r="AU494" s="12">
        <v>1</v>
      </c>
      <c r="AV494" s="12">
        <v>1</v>
      </c>
      <c r="AW494" s="12">
        <v>0</v>
      </c>
      <c r="AX494" s="12">
        <v>0</v>
      </c>
      <c r="AY494" s="7">
        <v>1</v>
      </c>
      <c r="AZ494" s="12">
        <v>0</v>
      </c>
      <c r="BA494" s="12">
        <v>1</v>
      </c>
      <c r="BB494" s="12">
        <v>1</v>
      </c>
      <c r="BC494" s="12">
        <v>1</v>
      </c>
      <c r="BD494" s="12">
        <v>1</v>
      </c>
      <c r="BE494" s="12">
        <v>0</v>
      </c>
      <c r="BF494" s="7" t="s">
        <v>766</v>
      </c>
      <c r="BG494" s="7" t="s">
        <v>159</v>
      </c>
      <c r="BH494" s="7"/>
      <c r="BI494" s="7" t="s">
        <v>2806</v>
      </c>
      <c r="BJ494" s="12" t="s">
        <v>3459</v>
      </c>
      <c r="BK494" s="12" t="s">
        <v>1044</v>
      </c>
      <c r="BL494" s="12" t="s">
        <v>3480</v>
      </c>
      <c r="BM494" s="7" t="s">
        <v>3485</v>
      </c>
      <c r="BN494" s="7" t="s">
        <v>775</v>
      </c>
      <c r="BO494" s="12"/>
      <c r="BP494" s="12" t="s">
        <v>3995</v>
      </c>
      <c r="BQ494" s="12">
        <f>CV494</f>
        <v>0.21333321000000002</v>
      </c>
      <c r="BR494" s="12" t="s">
        <v>3529</v>
      </c>
      <c r="BS494" s="12">
        <v>3.0000000000000001E-3</v>
      </c>
      <c r="BT494" s="12">
        <f>EXP(BS494)</f>
        <v>1.0030045045033771</v>
      </c>
      <c r="BU494" s="12"/>
      <c r="BV494" s="12" t="s">
        <v>3415</v>
      </c>
      <c r="BW494" s="12"/>
      <c r="BX494" s="12"/>
      <c r="BY494" s="12">
        <v>2.9980000000000002</v>
      </c>
      <c r="BZ494" s="12"/>
      <c r="CA494" s="12" t="s">
        <v>1077</v>
      </c>
      <c r="CB494" s="12" t="s">
        <v>1077</v>
      </c>
      <c r="CC494" s="12" t="s">
        <v>1077</v>
      </c>
      <c r="CD494" s="12" t="s">
        <v>1077</v>
      </c>
      <c r="CE494" s="12">
        <v>0.05</v>
      </c>
      <c r="CF494" s="12">
        <f>Table2[[#This Row],[b_mag_LOR]]/Table2[[#This Row],[T_stat]]</f>
        <v>1.0006671114076049E-3</v>
      </c>
      <c r="CG494" s="12" t="s">
        <v>3564</v>
      </c>
      <c r="CH494" s="12">
        <f>BQ494/BY494</f>
        <v>7.1158509006004012E-2</v>
      </c>
      <c r="CI494" s="12" t="s">
        <v>3553</v>
      </c>
      <c r="CJ494" s="12">
        <v>0.47699999999999998</v>
      </c>
      <c r="CK494" s="12" t="s">
        <v>3834</v>
      </c>
      <c r="CL494" s="12" t="s">
        <v>1077</v>
      </c>
      <c r="CM494" s="12" t="s">
        <v>1077</v>
      </c>
      <c r="CN494" s="12">
        <v>-1531.7840000000001</v>
      </c>
      <c r="CO494" s="12" t="s">
        <v>3419</v>
      </c>
      <c r="CP494" s="12"/>
      <c r="CQ494" s="12"/>
      <c r="CR494" s="12"/>
      <c r="CS494" s="12" t="s">
        <v>1077</v>
      </c>
      <c r="CT494" s="12">
        <v>9.0999999999999998E-2</v>
      </c>
      <c r="CU494" s="12">
        <v>78.23</v>
      </c>
      <c r="CV494" s="12">
        <f>BS494*CU494*(1-CT494)</f>
        <v>0.21333321000000002</v>
      </c>
      <c r="CW494" s="12"/>
      <c r="CX494" s="57"/>
    </row>
    <row r="495" spans="1:102" ht="16.5" x14ac:dyDescent="0.35">
      <c r="A495" s="56">
        <v>65</v>
      </c>
      <c r="B495" s="12" t="s">
        <v>3754</v>
      </c>
      <c r="C495" s="12">
        <v>65.599999999999994</v>
      </c>
      <c r="D495" s="12" t="s">
        <v>2290</v>
      </c>
      <c r="E495" s="12" t="s">
        <v>437</v>
      </c>
      <c r="F495" s="12">
        <v>3</v>
      </c>
      <c r="G495" s="12" t="s">
        <v>212</v>
      </c>
      <c r="H495" s="12" t="s">
        <v>2804</v>
      </c>
      <c r="I495" s="12" t="s">
        <v>212</v>
      </c>
      <c r="J495" s="12" t="s">
        <v>556</v>
      </c>
      <c r="K495" s="12" t="s">
        <v>562</v>
      </c>
      <c r="L495" s="12" t="s">
        <v>558</v>
      </c>
      <c r="M495" s="12" t="s">
        <v>3237</v>
      </c>
      <c r="N495" s="12" t="s">
        <v>3435</v>
      </c>
      <c r="O495" s="12" t="s">
        <v>3400</v>
      </c>
      <c r="P495" s="12" t="s">
        <v>3401</v>
      </c>
      <c r="Q495" s="12">
        <v>0</v>
      </c>
      <c r="R495" s="12">
        <v>0</v>
      </c>
      <c r="S495" s="12">
        <v>0</v>
      </c>
      <c r="T495" s="12">
        <v>0</v>
      </c>
      <c r="U495" s="12">
        <v>0</v>
      </c>
      <c r="V495" s="12">
        <v>0</v>
      </c>
      <c r="W495" s="12">
        <v>1</v>
      </c>
      <c r="X495" s="12">
        <v>0</v>
      </c>
      <c r="Y495" s="12">
        <v>0</v>
      </c>
      <c r="Z495" s="12">
        <v>0</v>
      </c>
      <c r="AA495" s="12">
        <v>0</v>
      </c>
      <c r="AB495" s="12">
        <v>0</v>
      </c>
      <c r="AC495" s="12">
        <v>1</v>
      </c>
      <c r="AD495" s="12">
        <v>0</v>
      </c>
      <c r="AE495" s="12">
        <v>0</v>
      </c>
      <c r="AF495" s="12">
        <v>0</v>
      </c>
      <c r="AG495" s="12">
        <v>0</v>
      </c>
      <c r="AH495" s="12">
        <v>0</v>
      </c>
      <c r="AI495" s="12">
        <v>0</v>
      </c>
      <c r="AJ495" s="12">
        <v>0</v>
      </c>
      <c r="AK495" s="12">
        <v>0</v>
      </c>
      <c r="AL495" s="12" t="s">
        <v>607</v>
      </c>
      <c r="AM495" s="7" t="s">
        <v>668</v>
      </c>
      <c r="AN495" s="7" t="s">
        <v>705</v>
      </c>
      <c r="AO495" s="7">
        <v>2010</v>
      </c>
      <c r="AP495" s="12" t="s">
        <v>3235</v>
      </c>
      <c r="AQ495" s="12">
        <v>473</v>
      </c>
      <c r="AR495" s="12">
        <v>1</v>
      </c>
      <c r="AS495" s="12" t="s">
        <v>555</v>
      </c>
      <c r="AT495" s="7" t="s">
        <v>212</v>
      </c>
      <c r="AU495" s="12">
        <v>1</v>
      </c>
      <c r="AV495" s="12">
        <v>0</v>
      </c>
      <c r="AW495" s="12">
        <v>0</v>
      </c>
      <c r="AX495" s="12">
        <v>0</v>
      </c>
      <c r="AY495" s="7">
        <v>1</v>
      </c>
      <c r="AZ495" s="12">
        <v>0</v>
      </c>
      <c r="BA495" s="12">
        <v>0</v>
      </c>
      <c r="BB495" s="12">
        <v>0</v>
      </c>
      <c r="BC495" s="12">
        <v>1</v>
      </c>
      <c r="BD495" s="12">
        <v>0</v>
      </c>
      <c r="BE495" s="12">
        <v>0</v>
      </c>
      <c r="BF495" s="7" t="s">
        <v>772</v>
      </c>
      <c r="BG495" s="7" t="s">
        <v>2782</v>
      </c>
      <c r="BH495" s="7"/>
      <c r="BI495" s="7" t="s">
        <v>2815</v>
      </c>
      <c r="BJ495" s="12" t="s">
        <v>718</v>
      </c>
      <c r="BK495" s="12" t="s">
        <v>3463</v>
      </c>
      <c r="BL495" s="12" t="s">
        <v>3468</v>
      </c>
      <c r="BM495" s="7" t="s">
        <v>787</v>
      </c>
      <c r="BN495" s="7"/>
      <c r="BO495" s="12"/>
      <c r="BP495" s="12" t="s">
        <v>3542</v>
      </c>
      <c r="BQ495" s="12">
        <v>0.212424</v>
      </c>
      <c r="BR495" s="12" t="s">
        <v>3513</v>
      </c>
      <c r="BS495" s="12">
        <v>0.42399999999999999</v>
      </c>
      <c r="BT495" s="12"/>
      <c r="BU495" s="12"/>
      <c r="BV495" s="12" t="s">
        <v>1077</v>
      </c>
      <c r="BW495" s="12" t="s">
        <v>1077</v>
      </c>
      <c r="BX495" s="12" t="s">
        <v>1077</v>
      </c>
      <c r="BY495" s="12">
        <v>3</v>
      </c>
      <c r="BZ495" s="12"/>
      <c r="CA495" s="12" t="s">
        <v>1077</v>
      </c>
      <c r="CB495" s="12" t="s">
        <v>1077</v>
      </c>
      <c r="CC495" s="12" t="s">
        <v>1077</v>
      </c>
      <c r="CD495" s="12" t="s">
        <v>1077</v>
      </c>
      <c r="CE495" s="12">
        <v>0.01</v>
      </c>
      <c r="CF495" s="12"/>
      <c r="CG495" s="12"/>
      <c r="CH495" s="12">
        <f>BQ495/BY495</f>
        <v>7.0807999999999996E-2</v>
      </c>
      <c r="CI495" s="12" t="s">
        <v>3553</v>
      </c>
      <c r="CJ495" s="12">
        <v>0.47199999999999998</v>
      </c>
      <c r="CK495" s="12" t="s">
        <v>3824</v>
      </c>
      <c r="CL495" s="12" t="s">
        <v>1077</v>
      </c>
      <c r="CM495" s="12" t="s">
        <v>1077</v>
      </c>
      <c r="CN495" s="12">
        <v>7</v>
      </c>
      <c r="CO495" s="12" t="s">
        <v>1043</v>
      </c>
      <c r="CP495" s="12">
        <v>1</v>
      </c>
      <c r="CQ495" s="12">
        <v>18</v>
      </c>
      <c r="CR495" s="12">
        <v>1</v>
      </c>
      <c r="CS495" s="12">
        <v>454</v>
      </c>
      <c r="CT495" s="12">
        <v>9.0969999999999995</v>
      </c>
      <c r="CU495" s="12">
        <v>0.501</v>
      </c>
      <c r="CV495" s="12">
        <f>BS495*CU495</f>
        <v>0.212424</v>
      </c>
      <c r="CW495" s="12"/>
      <c r="CX495" s="57"/>
    </row>
    <row r="496" spans="1:102" ht="16.5" x14ac:dyDescent="0.35">
      <c r="A496" s="56">
        <v>70</v>
      </c>
      <c r="B496" s="12" t="s">
        <v>3759</v>
      </c>
      <c r="C496" s="12">
        <v>70.400000000000006</v>
      </c>
      <c r="D496" s="12" t="s">
        <v>2345</v>
      </c>
      <c r="E496" s="12" t="s">
        <v>454</v>
      </c>
      <c r="F496" s="12">
        <v>3</v>
      </c>
      <c r="G496" s="12" t="s">
        <v>212</v>
      </c>
      <c r="H496" s="12" t="s">
        <v>2804</v>
      </c>
      <c r="I496" s="12" t="s">
        <v>212</v>
      </c>
      <c r="J496" s="12" t="s">
        <v>556</v>
      </c>
      <c r="K496" s="12" t="s">
        <v>569</v>
      </c>
      <c r="L496" s="12" t="s">
        <v>558</v>
      </c>
      <c r="M496" s="12" t="s">
        <v>3237</v>
      </c>
      <c r="N496" s="12" t="s">
        <v>3435</v>
      </c>
      <c r="O496" s="12" t="s">
        <v>3400</v>
      </c>
      <c r="P496" s="12" t="s">
        <v>3401</v>
      </c>
      <c r="Q496" s="12">
        <v>0</v>
      </c>
      <c r="R496" s="12">
        <v>1</v>
      </c>
      <c r="S496" s="12">
        <v>0</v>
      </c>
      <c r="T496" s="12">
        <v>0</v>
      </c>
      <c r="U496" s="12">
        <v>0</v>
      </c>
      <c r="V496" s="12">
        <v>0</v>
      </c>
      <c r="W496" s="12">
        <v>0</v>
      </c>
      <c r="X496" s="12">
        <v>0</v>
      </c>
      <c r="Y496" s="12">
        <v>0</v>
      </c>
      <c r="Z496" s="12">
        <v>0</v>
      </c>
      <c r="AA496" s="12">
        <v>0</v>
      </c>
      <c r="AB496" s="12">
        <v>0</v>
      </c>
      <c r="AC496" s="12">
        <v>0</v>
      </c>
      <c r="AD496" s="12">
        <v>0</v>
      </c>
      <c r="AE496" s="12">
        <v>0</v>
      </c>
      <c r="AF496" s="12">
        <v>0</v>
      </c>
      <c r="AG496" s="12">
        <v>0</v>
      </c>
      <c r="AH496" s="12">
        <v>0</v>
      </c>
      <c r="AI496" s="12">
        <v>0</v>
      </c>
      <c r="AJ496" s="12">
        <v>1</v>
      </c>
      <c r="AK496" s="12">
        <v>0</v>
      </c>
      <c r="AL496" s="12" t="s">
        <v>678</v>
      </c>
      <c r="AM496" s="7" t="s">
        <v>608</v>
      </c>
      <c r="AN496" s="7" t="s">
        <v>614</v>
      </c>
      <c r="AO496" s="7">
        <v>2009</v>
      </c>
      <c r="AP496" s="12" t="s">
        <v>3458</v>
      </c>
      <c r="AQ496" s="12">
        <v>1449</v>
      </c>
      <c r="AR496" s="12">
        <v>1</v>
      </c>
      <c r="AS496" s="12" t="s">
        <v>555</v>
      </c>
      <c r="AT496" s="7" t="s">
        <v>212</v>
      </c>
      <c r="AU496" s="12">
        <v>0</v>
      </c>
      <c r="AV496" s="12">
        <v>0</v>
      </c>
      <c r="AW496" s="12">
        <v>0</v>
      </c>
      <c r="AX496" s="12">
        <v>0</v>
      </c>
      <c r="AY496" s="7">
        <v>0</v>
      </c>
      <c r="AZ496" s="12">
        <v>0</v>
      </c>
      <c r="BA496" s="12">
        <v>0</v>
      </c>
      <c r="BB496" s="12">
        <v>0</v>
      </c>
      <c r="BC496" s="12">
        <v>0</v>
      </c>
      <c r="BD496" s="12">
        <v>0</v>
      </c>
      <c r="BE496" s="12">
        <v>0</v>
      </c>
      <c r="BF496" s="7" t="s">
        <v>766</v>
      </c>
      <c r="BG496" s="7" t="s">
        <v>781</v>
      </c>
      <c r="BH496" s="7"/>
      <c r="BI496" s="7" t="s">
        <v>2807</v>
      </c>
      <c r="BJ496" s="12" t="s">
        <v>800</v>
      </c>
      <c r="BK496" s="12" t="s">
        <v>3463</v>
      </c>
      <c r="BL496" s="12" t="s">
        <v>3466</v>
      </c>
      <c r="BM496" s="7" t="s">
        <v>787</v>
      </c>
      <c r="BN496" s="7"/>
      <c r="BO496" s="12"/>
      <c r="BP496" s="12" t="s">
        <v>3556</v>
      </c>
      <c r="BQ496" s="47">
        <f>CV496</f>
        <v>0.31157176079734217</v>
      </c>
      <c r="BR496" s="12" t="s">
        <v>3506</v>
      </c>
      <c r="BS496" s="12">
        <v>0.14599999999999999</v>
      </c>
      <c r="BT496" s="12"/>
      <c r="BU496" s="12"/>
      <c r="BV496" s="12" t="s">
        <v>1077</v>
      </c>
      <c r="BW496" s="12" t="s">
        <v>1077</v>
      </c>
      <c r="BX496" s="12" t="s">
        <v>1077</v>
      </c>
      <c r="BY496" s="12">
        <v>3</v>
      </c>
      <c r="BZ496" s="12"/>
      <c r="CA496" s="12" t="s">
        <v>1077</v>
      </c>
      <c r="CB496" s="12" t="s">
        <v>1077</v>
      </c>
      <c r="CC496" s="12" t="s">
        <v>1077</v>
      </c>
      <c r="CD496" s="12" t="s">
        <v>1077</v>
      </c>
      <c r="CE496" s="12">
        <v>0.05</v>
      </c>
      <c r="CF496" s="12"/>
      <c r="CG496" s="12"/>
      <c r="CH496" s="12">
        <f>BQ496/BY496</f>
        <v>0.10385725359911406</v>
      </c>
      <c r="CI496" s="12" t="s">
        <v>3553</v>
      </c>
      <c r="CJ496" s="12">
        <v>0.74539999999999995</v>
      </c>
      <c r="CK496" s="12" t="s">
        <v>3828</v>
      </c>
      <c r="CL496" s="12" t="s">
        <v>1077</v>
      </c>
      <c r="CM496" s="12" t="s">
        <v>1077</v>
      </c>
      <c r="CN496" s="12" t="s">
        <v>1077</v>
      </c>
      <c r="CO496" s="12" t="s">
        <v>1077</v>
      </c>
      <c r="CP496" s="12">
        <v>1</v>
      </c>
      <c r="CQ496" s="12">
        <v>1</v>
      </c>
      <c r="CR496" s="12">
        <v>0</v>
      </c>
      <c r="CS496" s="12">
        <v>1448</v>
      </c>
      <c r="CT496" s="12">
        <v>6020</v>
      </c>
      <c r="CU496" s="12">
        <f>3678+3930+2877+2362</f>
        <v>12847</v>
      </c>
      <c r="CV496" s="12">
        <f>BS496*CU496/CT496</f>
        <v>0.31157176079734217</v>
      </c>
      <c r="CW496" s="12"/>
      <c r="CX496" s="57"/>
    </row>
    <row r="497" spans="1:102" x14ac:dyDescent="0.35">
      <c r="A497" s="56">
        <v>110</v>
      </c>
      <c r="B497" s="12" t="s">
        <v>3803</v>
      </c>
      <c r="C497" s="12">
        <v>110.3</v>
      </c>
      <c r="D497" s="12" t="s">
        <v>2637</v>
      </c>
      <c r="E497" s="12" t="s">
        <v>537</v>
      </c>
      <c r="F497" s="12">
        <v>7</v>
      </c>
      <c r="G497" s="12" t="s">
        <v>212</v>
      </c>
      <c r="H497" s="12" t="s">
        <v>2804</v>
      </c>
      <c r="I497" s="12" t="s">
        <v>212</v>
      </c>
      <c r="J497" s="12" t="s">
        <v>1222</v>
      </c>
      <c r="K497" s="12" t="s">
        <v>564</v>
      </c>
      <c r="L497" s="12" t="s">
        <v>1118</v>
      </c>
      <c r="M497" s="12" t="s">
        <v>3237</v>
      </c>
      <c r="N497" s="12" t="s">
        <v>598</v>
      </c>
      <c r="O497" s="12" t="s">
        <v>3400</v>
      </c>
      <c r="P497" s="12" t="s">
        <v>3404</v>
      </c>
      <c r="Q497" s="12">
        <v>0</v>
      </c>
      <c r="R497" s="12">
        <v>0</v>
      </c>
      <c r="S497" s="12">
        <v>1</v>
      </c>
      <c r="T497" s="12">
        <v>0</v>
      </c>
      <c r="U497" s="12">
        <v>0</v>
      </c>
      <c r="V497" s="12">
        <v>0</v>
      </c>
      <c r="W497" s="12">
        <v>1</v>
      </c>
      <c r="X497" s="12">
        <v>0</v>
      </c>
      <c r="Y497" s="12">
        <v>0</v>
      </c>
      <c r="Z497" s="12">
        <v>1</v>
      </c>
      <c r="AA497" s="12">
        <v>0</v>
      </c>
      <c r="AB497" s="12">
        <v>0</v>
      </c>
      <c r="AC497" s="12">
        <v>0</v>
      </c>
      <c r="AD497" s="12">
        <v>0</v>
      </c>
      <c r="AE497" s="12">
        <v>0</v>
      </c>
      <c r="AF497" s="12">
        <v>0</v>
      </c>
      <c r="AG497" s="12">
        <v>0</v>
      </c>
      <c r="AH497" s="12">
        <v>0</v>
      </c>
      <c r="AI497" s="12">
        <v>0</v>
      </c>
      <c r="AJ497" s="12">
        <v>0</v>
      </c>
      <c r="AK497" s="12">
        <v>0</v>
      </c>
      <c r="AL497" s="12" t="s">
        <v>3449</v>
      </c>
      <c r="AM497" s="7" t="s">
        <v>608</v>
      </c>
      <c r="AN497" s="7" t="s">
        <v>646</v>
      </c>
      <c r="AO497" s="7" t="s">
        <v>747</v>
      </c>
      <c r="AP497" s="12" t="s">
        <v>691</v>
      </c>
      <c r="AQ497" s="12">
        <v>4224</v>
      </c>
      <c r="AR497" s="12">
        <v>1</v>
      </c>
      <c r="AS497" s="12" t="s">
        <v>555</v>
      </c>
      <c r="AT497" s="7" t="s">
        <v>212</v>
      </c>
      <c r="AU497" s="12">
        <v>1</v>
      </c>
      <c r="AV497" s="12">
        <v>1</v>
      </c>
      <c r="AW497" s="12">
        <v>0</v>
      </c>
      <c r="AX497" s="12">
        <v>1</v>
      </c>
      <c r="AY497" s="7">
        <v>1</v>
      </c>
      <c r="AZ497" s="12">
        <v>0</v>
      </c>
      <c r="BA497" s="12">
        <v>1</v>
      </c>
      <c r="BB497" s="12">
        <v>1</v>
      </c>
      <c r="BC497" s="12">
        <v>0</v>
      </c>
      <c r="BD497" s="12">
        <v>1</v>
      </c>
      <c r="BE497" s="12">
        <v>0</v>
      </c>
      <c r="BF497" s="7" t="s">
        <v>766</v>
      </c>
      <c r="BG497" s="7" t="s">
        <v>1014</v>
      </c>
      <c r="BH497" s="7"/>
      <c r="BI497" s="7" t="s">
        <v>2806</v>
      </c>
      <c r="BJ497" s="12" t="s">
        <v>3459</v>
      </c>
      <c r="BK497" s="12" t="s">
        <v>1044</v>
      </c>
      <c r="BL497" s="12" t="s">
        <v>3468</v>
      </c>
      <c r="BM497" s="7" t="s">
        <v>3485</v>
      </c>
      <c r="BN497" s="7" t="s">
        <v>775</v>
      </c>
      <c r="BO497" s="12"/>
      <c r="BP497" s="12" t="s">
        <v>3547</v>
      </c>
      <c r="BQ497" s="12">
        <f>CV497</f>
        <v>0.21664234020776829</v>
      </c>
      <c r="BR497" s="12" t="s">
        <v>3530</v>
      </c>
      <c r="BS497" s="12">
        <v>6.0000000000000001E-3</v>
      </c>
      <c r="BT497" s="12">
        <f>EXP(BS497)</f>
        <v>1.0060180360540649</v>
      </c>
      <c r="BU497" s="12"/>
      <c r="BV497" s="12" t="s">
        <v>3415</v>
      </c>
      <c r="BW497" s="12" t="s">
        <v>1077</v>
      </c>
      <c r="BX497" s="12" t="s">
        <v>1077</v>
      </c>
      <c r="BY497" s="12">
        <v>3.02</v>
      </c>
      <c r="BZ497" s="12"/>
      <c r="CA497" s="12" t="s">
        <v>1077</v>
      </c>
      <c r="CB497" s="12" t="s">
        <v>1077</v>
      </c>
      <c r="CC497" s="12" t="s">
        <v>1077</v>
      </c>
      <c r="CD497" s="12" t="s">
        <v>1077</v>
      </c>
      <c r="CE497" s="12" t="s">
        <v>1077</v>
      </c>
      <c r="CF497" s="12">
        <f>Table2[[#This Row],[b_mag_LOR]]/Table2[[#This Row],[T_stat]]</f>
        <v>1.9867549668874172E-3</v>
      </c>
      <c r="CG497" s="12" t="s">
        <v>3564</v>
      </c>
      <c r="CH497" s="12">
        <f>BQ497/BY497</f>
        <v>7.1735874240982878E-2</v>
      </c>
      <c r="CI497" s="12" t="s">
        <v>3553</v>
      </c>
      <c r="CJ497" s="12" t="s">
        <v>718</v>
      </c>
      <c r="CK497" s="12" t="s">
        <v>1077</v>
      </c>
      <c r="CL497" s="12" t="s">
        <v>1077</v>
      </c>
      <c r="CM497" s="12" t="s">
        <v>1077</v>
      </c>
      <c r="CN497" s="12" t="s">
        <v>1077</v>
      </c>
      <c r="CO497" s="12" t="s">
        <v>1077</v>
      </c>
      <c r="CP497" s="12"/>
      <c r="CQ497" s="12"/>
      <c r="CR497" s="12"/>
      <c r="CS497" s="12" t="s">
        <v>1077</v>
      </c>
      <c r="CT497" s="12">
        <f>(234+263+237+241+260+62+44)/(6742+6873+6502+6705+6297+2878+3085)</f>
        <v>3.431247121436979E-2</v>
      </c>
      <c r="CU497" s="12">
        <v>37.39</v>
      </c>
      <c r="CV497" s="12">
        <f>BS497*CU497*(1-CT497)</f>
        <v>0.21664234020776829</v>
      </c>
      <c r="CW497" s="12"/>
      <c r="CX497" s="57"/>
    </row>
    <row r="498" spans="1:102" ht="16.5" x14ac:dyDescent="0.35">
      <c r="A498" s="56">
        <v>41</v>
      </c>
      <c r="B498" s="12" t="s">
        <v>3732</v>
      </c>
      <c r="C498" s="12">
        <v>41.1</v>
      </c>
      <c r="D498" s="12" t="s">
        <v>2020</v>
      </c>
      <c r="E498" s="12" t="s">
        <v>371</v>
      </c>
      <c r="F498" s="12">
        <v>3</v>
      </c>
      <c r="G498" s="12" t="s">
        <v>212</v>
      </c>
      <c r="H498" s="12" t="s">
        <v>2804</v>
      </c>
      <c r="I498" s="12" t="s">
        <v>212</v>
      </c>
      <c r="J498" s="12" t="s">
        <v>560</v>
      </c>
      <c r="K498" s="12" t="s">
        <v>571</v>
      </c>
      <c r="L498" s="12" t="s">
        <v>1216</v>
      </c>
      <c r="M498" s="12" t="s">
        <v>3237</v>
      </c>
      <c r="N498" s="12" t="s">
        <v>592</v>
      </c>
      <c r="O498" s="12" t="s">
        <v>3400</v>
      </c>
      <c r="P498" s="12" t="s">
        <v>3402</v>
      </c>
      <c r="Q498" s="12">
        <v>1</v>
      </c>
      <c r="R498" s="12">
        <v>0</v>
      </c>
      <c r="S498" s="12">
        <v>0</v>
      </c>
      <c r="T498" s="12">
        <v>0</v>
      </c>
      <c r="U498" s="12">
        <v>0</v>
      </c>
      <c r="V498" s="12">
        <v>0</v>
      </c>
      <c r="W498" s="12">
        <v>0</v>
      </c>
      <c r="X498" s="12">
        <v>0</v>
      </c>
      <c r="Y498" s="12">
        <v>0</v>
      </c>
      <c r="Z498" s="12">
        <v>0</v>
      </c>
      <c r="AA498" s="12">
        <v>0</v>
      </c>
      <c r="AB498" s="12">
        <v>0</v>
      </c>
      <c r="AC498" s="12">
        <v>0</v>
      </c>
      <c r="AD498" s="12">
        <v>0</v>
      </c>
      <c r="AE498" s="12">
        <v>0</v>
      </c>
      <c r="AF498" s="12">
        <v>0</v>
      </c>
      <c r="AG498" s="12">
        <v>0</v>
      </c>
      <c r="AH498" s="12">
        <v>0</v>
      </c>
      <c r="AI498" s="12">
        <v>0</v>
      </c>
      <c r="AJ498" s="12">
        <v>1</v>
      </c>
      <c r="AK498" s="12">
        <v>0</v>
      </c>
      <c r="AL498" s="12" t="s">
        <v>3456</v>
      </c>
      <c r="AM498" s="7" t="s">
        <v>608</v>
      </c>
      <c r="AN498" s="7" t="s">
        <v>673</v>
      </c>
      <c r="AO498" s="7">
        <v>2002</v>
      </c>
      <c r="AP498" s="12" t="s">
        <v>3458</v>
      </c>
      <c r="AQ498" s="12">
        <v>314</v>
      </c>
      <c r="AR498" s="12">
        <v>1</v>
      </c>
      <c r="AS498" s="12" t="s">
        <v>555</v>
      </c>
      <c r="AT498" s="7" t="s">
        <v>212</v>
      </c>
      <c r="AU498" s="12">
        <v>1</v>
      </c>
      <c r="AV498" s="12">
        <v>1</v>
      </c>
      <c r="AW498" s="12">
        <v>1</v>
      </c>
      <c r="AX498" s="12">
        <v>0</v>
      </c>
      <c r="AY498" s="7">
        <v>1</v>
      </c>
      <c r="AZ498" s="12">
        <v>0</v>
      </c>
      <c r="BA498" s="12">
        <v>1</v>
      </c>
      <c r="BB498" s="12">
        <v>1</v>
      </c>
      <c r="BC498" s="12">
        <v>0</v>
      </c>
      <c r="BD498" s="12">
        <v>1</v>
      </c>
      <c r="BE498" s="12">
        <v>0</v>
      </c>
      <c r="BF498" s="7" t="s">
        <v>772</v>
      </c>
      <c r="BG498" s="7" t="s">
        <v>2779</v>
      </c>
      <c r="BH498" s="7"/>
      <c r="BI498" s="7" t="s">
        <v>2815</v>
      </c>
      <c r="BJ498" s="12" t="s">
        <v>3460</v>
      </c>
      <c r="BK498" s="12" t="s">
        <v>1044</v>
      </c>
      <c r="BL498" s="12" t="s">
        <v>3480</v>
      </c>
      <c r="BM498" s="7" t="s">
        <v>787</v>
      </c>
      <c r="BN498" s="7"/>
      <c r="BO498" s="12"/>
      <c r="BP498" s="12"/>
      <c r="BQ498" s="12" t="s">
        <v>1077</v>
      </c>
      <c r="BR498" s="12" t="s">
        <v>1077</v>
      </c>
      <c r="BS498" s="12">
        <v>5.5E-2</v>
      </c>
      <c r="BT498" s="12"/>
      <c r="BU498" s="12"/>
      <c r="BV498" s="12" t="s">
        <v>1077</v>
      </c>
      <c r="BW498" s="12">
        <v>0.14099999999999999</v>
      </c>
      <c r="BX498" s="12" t="s">
        <v>3422</v>
      </c>
      <c r="BY498" s="12">
        <v>3.0379999999999998</v>
      </c>
      <c r="BZ498" s="12"/>
      <c r="CA498" s="12" t="s">
        <v>1077</v>
      </c>
      <c r="CB498" s="12"/>
      <c r="CC498" s="12"/>
      <c r="CD498" s="12" t="s">
        <v>1077</v>
      </c>
      <c r="CE498" s="12"/>
      <c r="CF498" s="12"/>
      <c r="CG498" s="12"/>
      <c r="CH498" s="12"/>
      <c r="CI498" s="12"/>
      <c r="CJ498" s="12">
        <v>0.4572</v>
      </c>
      <c r="CK498" s="12" t="s">
        <v>3828</v>
      </c>
      <c r="CL498" s="12" t="s">
        <v>1077</v>
      </c>
      <c r="CM498" s="12" t="s">
        <v>1050</v>
      </c>
      <c r="CN498" s="12">
        <v>27.36</v>
      </c>
      <c r="CO498" s="12" t="s">
        <v>3427</v>
      </c>
      <c r="CP498" s="12">
        <v>1</v>
      </c>
      <c r="CQ498" s="12">
        <v>10</v>
      </c>
      <c r="CR498" s="12">
        <v>1</v>
      </c>
      <c r="CS498" s="12">
        <v>303</v>
      </c>
      <c r="CT498" s="12" t="s">
        <v>718</v>
      </c>
      <c r="CU498" s="12" t="s">
        <v>718</v>
      </c>
      <c r="CV498" s="12" t="s">
        <v>1077</v>
      </c>
      <c r="CW498" s="12"/>
      <c r="CX498" s="57"/>
    </row>
    <row r="499" spans="1:102" ht="16.5" x14ac:dyDescent="0.35">
      <c r="A499" s="56">
        <v>15</v>
      </c>
      <c r="B499" s="12" t="s">
        <v>3706</v>
      </c>
      <c r="C499" s="12">
        <v>15.7</v>
      </c>
      <c r="D499" s="12" t="s">
        <v>1504</v>
      </c>
      <c r="E499" s="12" t="s">
        <v>314</v>
      </c>
      <c r="F499" s="12" t="s">
        <v>3916</v>
      </c>
      <c r="G499" s="12" t="s">
        <v>212</v>
      </c>
      <c r="H499" s="12" t="s">
        <v>2805</v>
      </c>
      <c r="I499" s="12" t="s">
        <v>349</v>
      </c>
      <c r="J499" s="12" t="s">
        <v>556</v>
      </c>
      <c r="K499" s="12" t="s">
        <v>564</v>
      </c>
      <c r="L499" s="12" t="s">
        <v>558</v>
      </c>
      <c r="M499" s="12" t="s">
        <v>3164</v>
      </c>
      <c r="N499" s="12"/>
      <c r="O499" s="12" t="s">
        <v>3400</v>
      </c>
      <c r="P499" s="12" t="s">
        <v>3403</v>
      </c>
      <c r="Q499" s="12">
        <v>1</v>
      </c>
      <c r="R499" s="12">
        <v>0</v>
      </c>
      <c r="S499" s="12">
        <v>0</v>
      </c>
      <c r="T499" s="12">
        <v>0</v>
      </c>
      <c r="U499" s="12">
        <v>0</v>
      </c>
      <c r="V499" s="12">
        <v>0</v>
      </c>
      <c r="W499" s="12">
        <v>0</v>
      </c>
      <c r="X499" s="12">
        <v>0</v>
      </c>
      <c r="Y499" s="12">
        <v>0</v>
      </c>
      <c r="Z499" s="12">
        <v>0</v>
      </c>
      <c r="AA499" s="12">
        <v>0</v>
      </c>
      <c r="AB499" s="12">
        <v>1</v>
      </c>
      <c r="AC499" s="12">
        <v>0</v>
      </c>
      <c r="AD499" s="12">
        <v>0</v>
      </c>
      <c r="AE499" s="12">
        <v>0</v>
      </c>
      <c r="AF499" s="12">
        <v>0</v>
      </c>
      <c r="AG499" s="12">
        <v>0</v>
      </c>
      <c r="AH499" s="12">
        <v>0</v>
      </c>
      <c r="AI499" s="12">
        <v>0</v>
      </c>
      <c r="AJ499" s="12">
        <v>0</v>
      </c>
      <c r="AK499" s="12">
        <v>0</v>
      </c>
      <c r="AL499" s="12" t="s">
        <v>3448</v>
      </c>
      <c r="AM499" s="7" t="s">
        <v>608</v>
      </c>
      <c r="AN499" s="7" t="s">
        <v>634</v>
      </c>
      <c r="AO499" s="7">
        <v>2000</v>
      </c>
      <c r="AP499" s="12" t="s">
        <v>3458</v>
      </c>
      <c r="AQ499" s="12">
        <v>3307</v>
      </c>
      <c r="AR499" s="12">
        <v>1</v>
      </c>
      <c r="AS499" s="12" t="s">
        <v>555</v>
      </c>
      <c r="AT499" s="7" t="s">
        <v>349</v>
      </c>
      <c r="AU499" s="12">
        <v>0</v>
      </c>
      <c r="AV499" s="12">
        <v>0</v>
      </c>
      <c r="AW499" s="12">
        <v>0</v>
      </c>
      <c r="AX499" s="12">
        <v>0</v>
      </c>
      <c r="AY499" s="7">
        <v>0</v>
      </c>
      <c r="AZ499" s="12">
        <v>0</v>
      </c>
      <c r="BA499" s="12">
        <v>1</v>
      </c>
      <c r="BB499" s="12">
        <v>1</v>
      </c>
      <c r="BC499" s="12">
        <v>0</v>
      </c>
      <c r="BD499" s="12">
        <v>0</v>
      </c>
      <c r="BE499" s="12">
        <v>0</v>
      </c>
      <c r="BF499" s="7" t="s">
        <v>2820</v>
      </c>
      <c r="BG499" s="7" t="s">
        <v>806</v>
      </c>
      <c r="BH499" s="7">
        <v>1</v>
      </c>
      <c r="BI499" s="7" t="s">
        <v>3257</v>
      </c>
      <c r="BJ499" s="12" t="s">
        <v>3460</v>
      </c>
      <c r="BK499" s="12" t="s">
        <v>3472</v>
      </c>
      <c r="BL499" s="12" t="s">
        <v>3474</v>
      </c>
      <c r="BM499" s="7" t="s">
        <v>787</v>
      </c>
      <c r="BN499" s="7"/>
      <c r="BO499" s="12" t="s">
        <v>1208</v>
      </c>
      <c r="BP499" s="12" t="s">
        <v>3502</v>
      </c>
      <c r="BQ499" s="12"/>
      <c r="BR499" s="12" t="s">
        <v>1077</v>
      </c>
      <c r="BS499" s="12">
        <v>-0.31180000000000002</v>
      </c>
      <c r="BT499" s="12"/>
      <c r="BU499" s="12">
        <f>EXP(BS499)</f>
        <v>0.73212793917456487</v>
      </c>
      <c r="BV499" s="12" t="s">
        <v>3416</v>
      </c>
      <c r="BW499" s="12" t="s">
        <v>1077</v>
      </c>
      <c r="BX499" s="12" t="s">
        <v>1077</v>
      </c>
      <c r="BY499" s="12">
        <v>3.04</v>
      </c>
      <c r="BZ499" s="12"/>
      <c r="CA499" s="12" t="s">
        <v>1077</v>
      </c>
      <c r="CB499" s="12" t="s">
        <v>1077</v>
      </c>
      <c r="CC499" s="12" t="s">
        <v>1077</v>
      </c>
      <c r="CD499" s="12" t="s">
        <v>1077</v>
      </c>
      <c r="CE499" s="12">
        <v>0.1</v>
      </c>
      <c r="CF499" s="12"/>
      <c r="CG499" s="12"/>
      <c r="CH499" s="12"/>
      <c r="CI499" s="12"/>
      <c r="CJ499" s="12">
        <v>0.59599999999999997</v>
      </c>
      <c r="CK499" s="12" t="s">
        <v>3828</v>
      </c>
      <c r="CL499" s="12" t="s">
        <v>1077</v>
      </c>
      <c r="CM499" s="12" t="s">
        <v>1077</v>
      </c>
      <c r="CN499" s="12" t="s">
        <v>1077</v>
      </c>
      <c r="CO499" s="12" t="s">
        <v>1077</v>
      </c>
      <c r="CP499" s="12"/>
      <c r="CQ499" s="12"/>
      <c r="CR499" s="12"/>
      <c r="CS499" s="12" t="s">
        <v>1077</v>
      </c>
      <c r="CT499" s="12" t="s">
        <v>1077</v>
      </c>
      <c r="CU499" s="12">
        <v>0.14213375240090798</v>
      </c>
      <c r="CV499" s="12" t="s">
        <v>1137</v>
      </c>
      <c r="CW499" s="12"/>
      <c r="CX499" s="57"/>
    </row>
    <row r="500" spans="1:102" ht="16.5" x14ac:dyDescent="0.35">
      <c r="A500" s="56">
        <v>34</v>
      </c>
      <c r="B500" s="12" t="s">
        <v>3725</v>
      </c>
      <c r="C500" s="12">
        <v>34.200000000000003</v>
      </c>
      <c r="D500" s="12" t="s">
        <v>1873</v>
      </c>
      <c r="E500" s="12" t="s">
        <v>359</v>
      </c>
      <c r="F500" s="12">
        <v>3</v>
      </c>
      <c r="G500" s="12" t="s">
        <v>212</v>
      </c>
      <c r="H500" s="12" t="s">
        <v>2804</v>
      </c>
      <c r="I500" s="12" t="s">
        <v>212</v>
      </c>
      <c r="J500" s="12" t="s">
        <v>560</v>
      </c>
      <c r="K500" s="12" t="s">
        <v>561</v>
      </c>
      <c r="L500" s="12" t="s">
        <v>1216</v>
      </c>
      <c r="M500" s="12" t="s">
        <v>3237</v>
      </c>
      <c r="N500" s="12" t="s">
        <v>3437</v>
      </c>
      <c r="O500" s="12" t="s">
        <v>3400</v>
      </c>
      <c r="P500" s="12" t="s">
        <v>3402</v>
      </c>
      <c r="Q500" s="12">
        <v>1</v>
      </c>
      <c r="R500" s="12">
        <v>0</v>
      </c>
      <c r="S500" s="12">
        <v>0</v>
      </c>
      <c r="T500" s="12">
        <v>0</v>
      </c>
      <c r="U500" s="12">
        <v>0</v>
      </c>
      <c r="V500" s="12">
        <v>0</v>
      </c>
      <c r="W500" s="12">
        <v>0</v>
      </c>
      <c r="X500" s="12">
        <v>0</v>
      </c>
      <c r="Y500" s="12">
        <v>0</v>
      </c>
      <c r="Z500" s="12">
        <v>0</v>
      </c>
      <c r="AA500" s="12">
        <v>0</v>
      </c>
      <c r="AB500" s="12">
        <v>1</v>
      </c>
      <c r="AC500" s="12">
        <v>0</v>
      </c>
      <c r="AD500" s="12">
        <v>0</v>
      </c>
      <c r="AE500" s="12">
        <v>0</v>
      </c>
      <c r="AF500" s="12">
        <v>0</v>
      </c>
      <c r="AG500" s="12">
        <v>0</v>
      </c>
      <c r="AH500" s="12">
        <v>0</v>
      </c>
      <c r="AI500" s="12">
        <v>0</v>
      </c>
      <c r="AJ500" s="12">
        <v>0</v>
      </c>
      <c r="AK500" s="12">
        <v>0</v>
      </c>
      <c r="AL500" s="12" t="s">
        <v>3448</v>
      </c>
      <c r="AM500" s="7" t="s">
        <v>608</v>
      </c>
      <c r="AN500" s="7" t="s">
        <v>614</v>
      </c>
      <c r="AO500" s="7" t="s">
        <v>660</v>
      </c>
      <c r="AP500" s="12" t="s">
        <v>691</v>
      </c>
      <c r="AQ500" s="12">
        <v>451</v>
      </c>
      <c r="AR500" s="12">
        <v>1</v>
      </c>
      <c r="AS500" s="12" t="s">
        <v>555</v>
      </c>
      <c r="AT500" s="7" t="s">
        <v>212</v>
      </c>
      <c r="AU500" s="12">
        <v>0</v>
      </c>
      <c r="AV500" s="12">
        <v>0</v>
      </c>
      <c r="AW500" s="12">
        <v>1</v>
      </c>
      <c r="AX500" s="12">
        <v>0</v>
      </c>
      <c r="AY500" s="7">
        <v>0</v>
      </c>
      <c r="AZ500" s="12">
        <v>0</v>
      </c>
      <c r="BA500" s="12">
        <v>1</v>
      </c>
      <c r="BB500" s="12">
        <v>1</v>
      </c>
      <c r="BC500" s="12">
        <v>0</v>
      </c>
      <c r="BD500" s="12">
        <v>0</v>
      </c>
      <c r="BE500" s="12">
        <v>0</v>
      </c>
      <c r="BF500" s="7" t="s">
        <v>3258</v>
      </c>
      <c r="BG500" s="7" t="s">
        <v>852</v>
      </c>
      <c r="BH500" s="7"/>
      <c r="BI500" s="7" t="s">
        <v>2810</v>
      </c>
      <c r="BJ500" s="12" t="s">
        <v>851</v>
      </c>
      <c r="BK500" s="12" t="s">
        <v>1044</v>
      </c>
      <c r="BL500" s="12" t="s">
        <v>3473</v>
      </c>
      <c r="BM500" s="7" t="s">
        <v>787</v>
      </c>
      <c r="BN500" s="7"/>
      <c r="BO500" s="12"/>
      <c r="BP500" s="12" t="s">
        <v>3538</v>
      </c>
      <c r="BQ500" s="12">
        <v>1.33</v>
      </c>
      <c r="BR500" s="12" t="s">
        <v>3429</v>
      </c>
      <c r="BS500" s="12">
        <v>1.33</v>
      </c>
      <c r="BT500" s="12"/>
      <c r="BU500" s="12"/>
      <c r="BV500" s="12" t="s">
        <v>1077</v>
      </c>
      <c r="BW500" s="12" t="s">
        <v>1077</v>
      </c>
      <c r="BX500" s="12" t="s">
        <v>1077</v>
      </c>
      <c r="BY500" s="12">
        <v>3.05</v>
      </c>
      <c r="BZ500" s="12"/>
      <c r="CA500" s="12" t="s">
        <v>1077</v>
      </c>
      <c r="CB500" s="12" t="s">
        <v>1077</v>
      </c>
      <c r="CC500" s="12" t="s">
        <v>1077</v>
      </c>
      <c r="CD500" s="12" t="s">
        <v>1077</v>
      </c>
      <c r="CE500" s="12">
        <v>0.01</v>
      </c>
      <c r="CF500" s="12"/>
      <c r="CG500" s="12"/>
      <c r="CH500" s="12">
        <f>BQ500/BY500</f>
        <v>0.43606557377049188</v>
      </c>
      <c r="CI500" s="12" t="s">
        <v>3553</v>
      </c>
      <c r="CJ500" s="12">
        <v>0.66</v>
      </c>
      <c r="CK500" s="12" t="s">
        <v>3824</v>
      </c>
      <c r="CL500" s="12" t="s">
        <v>1077</v>
      </c>
      <c r="CM500" s="12" t="s">
        <v>1077</v>
      </c>
      <c r="CN500" s="12" t="s">
        <v>1077</v>
      </c>
      <c r="CO500" s="12" t="s">
        <v>1077</v>
      </c>
      <c r="CP500" s="12">
        <v>1</v>
      </c>
      <c r="CQ500" s="12">
        <v>11</v>
      </c>
      <c r="CR500" s="12">
        <v>1</v>
      </c>
      <c r="CS500" s="12">
        <v>440</v>
      </c>
      <c r="CT500" s="12" t="s">
        <v>1077</v>
      </c>
      <c r="CU500" s="12" t="s">
        <v>1077</v>
      </c>
      <c r="CV500" s="12" t="s">
        <v>1077</v>
      </c>
      <c r="CW500" s="12"/>
      <c r="CX500" s="57"/>
    </row>
    <row r="501" spans="1:102" ht="16.5" x14ac:dyDescent="0.35">
      <c r="A501" s="56">
        <v>105</v>
      </c>
      <c r="B501" s="12" t="s">
        <v>3798</v>
      </c>
      <c r="C501" s="12">
        <v>105.1</v>
      </c>
      <c r="D501" s="12" t="s">
        <v>322</v>
      </c>
      <c r="E501" s="12" t="s">
        <v>521</v>
      </c>
      <c r="F501" s="12">
        <v>3</v>
      </c>
      <c r="G501" s="12" t="s">
        <v>212</v>
      </c>
      <c r="H501" s="12" t="s">
        <v>2804</v>
      </c>
      <c r="I501" s="12" t="s">
        <v>212</v>
      </c>
      <c r="J501" s="12" t="s">
        <v>556</v>
      </c>
      <c r="K501" s="12" t="s">
        <v>578</v>
      </c>
      <c r="L501" s="12" t="s">
        <v>558</v>
      </c>
      <c r="M501" s="12" t="s">
        <v>3237</v>
      </c>
      <c r="N501" s="12" t="s">
        <v>597</v>
      </c>
      <c r="O501" s="12" t="s">
        <v>3400</v>
      </c>
      <c r="P501" s="12" t="s">
        <v>3401</v>
      </c>
      <c r="Q501" s="12">
        <v>0</v>
      </c>
      <c r="R501" s="12">
        <v>0</v>
      </c>
      <c r="S501" s="12">
        <v>0</v>
      </c>
      <c r="T501" s="12">
        <v>0</v>
      </c>
      <c r="U501" s="12">
        <v>0</v>
      </c>
      <c r="V501" s="12">
        <v>0</v>
      </c>
      <c r="W501" s="12">
        <v>1</v>
      </c>
      <c r="X501" s="12">
        <v>0</v>
      </c>
      <c r="Y501" s="12">
        <v>0</v>
      </c>
      <c r="Z501" s="12">
        <v>0</v>
      </c>
      <c r="AA501" s="12">
        <v>0</v>
      </c>
      <c r="AB501" s="12">
        <v>0</v>
      </c>
      <c r="AC501" s="12">
        <v>1</v>
      </c>
      <c r="AD501" s="12">
        <v>0</v>
      </c>
      <c r="AE501" s="12">
        <v>0</v>
      </c>
      <c r="AF501" s="12">
        <v>0</v>
      </c>
      <c r="AG501" s="12">
        <v>0</v>
      </c>
      <c r="AH501" s="12">
        <v>0</v>
      </c>
      <c r="AI501" s="12">
        <v>0</v>
      </c>
      <c r="AJ501" s="12">
        <v>0</v>
      </c>
      <c r="AK501" s="12">
        <v>0</v>
      </c>
      <c r="AL501" s="12" t="s">
        <v>607</v>
      </c>
      <c r="AM501" s="7" t="s">
        <v>654</v>
      </c>
      <c r="AN501" s="7" t="s">
        <v>672</v>
      </c>
      <c r="AO501" s="7">
        <v>2004</v>
      </c>
      <c r="AP501" s="12" t="s">
        <v>3458</v>
      </c>
      <c r="AQ501" s="12">
        <v>158</v>
      </c>
      <c r="AR501" s="12">
        <v>1</v>
      </c>
      <c r="AS501" s="12" t="s">
        <v>555</v>
      </c>
      <c r="AT501" s="7" t="s">
        <v>212</v>
      </c>
      <c r="AU501" s="12">
        <v>1</v>
      </c>
      <c r="AV501" s="12">
        <v>0</v>
      </c>
      <c r="AW501" s="12">
        <v>0</v>
      </c>
      <c r="AX501" s="12">
        <v>1</v>
      </c>
      <c r="AY501" s="7">
        <v>1</v>
      </c>
      <c r="AZ501" s="12">
        <v>0</v>
      </c>
      <c r="BA501" s="12">
        <v>1</v>
      </c>
      <c r="BB501" s="12">
        <v>1</v>
      </c>
      <c r="BC501" s="12">
        <v>0</v>
      </c>
      <c r="BD501" s="12">
        <v>0</v>
      </c>
      <c r="BE501" s="12">
        <v>0</v>
      </c>
      <c r="BF501" s="7" t="s">
        <v>772</v>
      </c>
      <c r="BG501" s="7" t="s">
        <v>2775</v>
      </c>
      <c r="BH501" s="7"/>
      <c r="BI501" s="7" t="s">
        <v>2814</v>
      </c>
      <c r="BJ501" s="12" t="s">
        <v>3460</v>
      </c>
      <c r="BK501" s="12" t="s">
        <v>1044</v>
      </c>
      <c r="BL501" s="12" t="s">
        <v>3471</v>
      </c>
      <c r="BM501" s="7" t="s">
        <v>787</v>
      </c>
      <c r="BN501" s="7"/>
      <c r="BO501" s="12"/>
      <c r="BP501" s="12"/>
      <c r="BQ501" s="12" t="s">
        <v>1077</v>
      </c>
      <c r="BR501" s="12" t="s">
        <v>1077</v>
      </c>
      <c r="BS501" s="12">
        <v>3.5910000000000002</v>
      </c>
      <c r="BT501" s="12"/>
      <c r="BU501" s="12"/>
      <c r="BV501" s="12" t="s">
        <v>1077</v>
      </c>
      <c r="BW501" s="12">
        <v>0.14399999999999999</v>
      </c>
      <c r="BX501" s="12" t="s">
        <v>3422</v>
      </c>
      <c r="BY501" s="12">
        <v>3.0510000000000002</v>
      </c>
      <c r="BZ501" s="12"/>
      <c r="CA501" s="12" t="s">
        <v>1077</v>
      </c>
      <c r="CB501" s="12"/>
      <c r="CC501" s="12"/>
      <c r="CD501" s="12" t="s">
        <v>1077</v>
      </c>
      <c r="CE501" s="12">
        <v>3.0000000000000001E-3</v>
      </c>
      <c r="CF501" s="12">
        <v>1.177</v>
      </c>
      <c r="CG501" s="12"/>
      <c r="CH501" s="12"/>
      <c r="CI501" s="12"/>
      <c r="CJ501" s="12">
        <v>0.73599999999999999</v>
      </c>
      <c r="CK501" s="12" t="s">
        <v>3828</v>
      </c>
      <c r="CL501" s="12" t="s">
        <v>1077</v>
      </c>
      <c r="CM501" s="12" t="s">
        <v>1077</v>
      </c>
      <c r="CN501" s="12">
        <v>44.53</v>
      </c>
      <c r="CO501" s="12" t="s">
        <v>3427</v>
      </c>
      <c r="CP501" s="12">
        <v>1</v>
      </c>
      <c r="CQ501" s="12">
        <v>10</v>
      </c>
      <c r="CR501" s="12">
        <v>0</v>
      </c>
      <c r="CS501" s="12">
        <v>146</v>
      </c>
      <c r="CT501" s="12" t="s">
        <v>718</v>
      </c>
      <c r="CU501" s="12" t="s">
        <v>718</v>
      </c>
      <c r="CV501" s="12" t="s">
        <v>1077</v>
      </c>
      <c r="CW501" s="12"/>
      <c r="CX501" s="57"/>
    </row>
    <row r="502" spans="1:102" x14ac:dyDescent="0.35">
      <c r="A502" s="56">
        <v>110</v>
      </c>
      <c r="B502" s="12" t="s">
        <v>3803</v>
      </c>
      <c r="C502" s="12">
        <v>110.3</v>
      </c>
      <c r="D502" s="12" t="s">
        <v>2643</v>
      </c>
      <c r="E502" s="12" t="s">
        <v>537</v>
      </c>
      <c r="F502" s="12">
        <v>7</v>
      </c>
      <c r="G502" s="12" t="s">
        <v>212</v>
      </c>
      <c r="H502" s="12" t="s">
        <v>2804</v>
      </c>
      <c r="I502" s="12" t="s">
        <v>212</v>
      </c>
      <c r="J502" s="12" t="s">
        <v>1222</v>
      </c>
      <c r="K502" s="12" t="s">
        <v>564</v>
      </c>
      <c r="L502" s="12" t="s">
        <v>1118</v>
      </c>
      <c r="M502" s="12" t="s">
        <v>3237</v>
      </c>
      <c r="N502" s="12" t="s">
        <v>598</v>
      </c>
      <c r="O502" s="12" t="s">
        <v>3400</v>
      </c>
      <c r="P502" s="12" t="s">
        <v>3404</v>
      </c>
      <c r="Q502" s="12">
        <v>0</v>
      </c>
      <c r="R502" s="12">
        <v>0</v>
      </c>
      <c r="S502" s="12">
        <v>1</v>
      </c>
      <c r="T502" s="12">
        <v>0</v>
      </c>
      <c r="U502" s="12">
        <v>0</v>
      </c>
      <c r="V502" s="12">
        <v>0</v>
      </c>
      <c r="W502" s="12">
        <v>1</v>
      </c>
      <c r="X502" s="12">
        <v>0</v>
      </c>
      <c r="Y502" s="12">
        <v>0</v>
      </c>
      <c r="Z502" s="12">
        <v>1</v>
      </c>
      <c r="AA502" s="12">
        <v>0</v>
      </c>
      <c r="AB502" s="12">
        <v>0</v>
      </c>
      <c r="AC502" s="12">
        <v>0</v>
      </c>
      <c r="AD502" s="12">
        <v>0</v>
      </c>
      <c r="AE502" s="12">
        <v>0</v>
      </c>
      <c r="AF502" s="12">
        <v>0</v>
      </c>
      <c r="AG502" s="12">
        <v>0</v>
      </c>
      <c r="AH502" s="12">
        <v>0</v>
      </c>
      <c r="AI502" s="12">
        <v>0</v>
      </c>
      <c r="AJ502" s="12">
        <v>0</v>
      </c>
      <c r="AK502" s="12">
        <v>0</v>
      </c>
      <c r="AL502" s="12" t="s">
        <v>3449</v>
      </c>
      <c r="AM502" s="7" t="s">
        <v>608</v>
      </c>
      <c r="AN502" s="7" t="s">
        <v>646</v>
      </c>
      <c r="AO502" s="7" t="s">
        <v>747</v>
      </c>
      <c r="AP502" s="12" t="s">
        <v>691</v>
      </c>
      <c r="AQ502" s="12">
        <v>4224</v>
      </c>
      <c r="AR502" s="12">
        <v>1</v>
      </c>
      <c r="AS502" s="12" t="s">
        <v>555</v>
      </c>
      <c r="AT502" s="7" t="s">
        <v>212</v>
      </c>
      <c r="AU502" s="12">
        <v>1</v>
      </c>
      <c r="AV502" s="12">
        <v>1</v>
      </c>
      <c r="AW502" s="12">
        <v>0</v>
      </c>
      <c r="AX502" s="12">
        <v>1</v>
      </c>
      <c r="AY502" s="7">
        <v>1</v>
      </c>
      <c r="AZ502" s="12">
        <v>0</v>
      </c>
      <c r="BA502" s="12">
        <v>1</v>
      </c>
      <c r="BB502" s="12">
        <v>1</v>
      </c>
      <c r="BC502" s="12">
        <v>0</v>
      </c>
      <c r="BD502" s="12">
        <v>1</v>
      </c>
      <c r="BE502" s="12">
        <v>0</v>
      </c>
      <c r="BF502" s="7" t="s">
        <v>3258</v>
      </c>
      <c r="BG502" s="7" t="s">
        <v>957</v>
      </c>
      <c r="BH502" s="7"/>
      <c r="BI502" s="12" t="s">
        <v>3249</v>
      </c>
      <c r="BJ502" s="12" t="s">
        <v>3460</v>
      </c>
      <c r="BK502" s="12" t="s">
        <v>1044</v>
      </c>
      <c r="BL502" s="12" t="s">
        <v>3468</v>
      </c>
      <c r="BM502" s="7" t="s">
        <v>3485</v>
      </c>
      <c r="BN502" s="7" t="s">
        <v>775</v>
      </c>
      <c r="BO502" s="12"/>
      <c r="BP502" s="12" t="s">
        <v>3547</v>
      </c>
      <c r="BQ502" s="12">
        <f>CV502</f>
        <v>0.10638013817102503</v>
      </c>
      <c r="BR502" s="12" t="s">
        <v>3530</v>
      </c>
      <c r="BS502" s="12">
        <v>0.108</v>
      </c>
      <c r="BT502" s="12">
        <f>EXP(BS502)</f>
        <v>1.1140477453864677</v>
      </c>
      <c r="BU502" s="12"/>
      <c r="BV502" s="12" t="s">
        <v>3415</v>
      </c>
      <c r="BW502" s="12" t="s">
        <v>1077</v>
      </c>
      <c r="BX502" s="12" t="s">
        <v>1077</v>
      </c>
      <c r="BY502" s="12">
        <v>3.08</v>
      </c>
      <c r="BZ502" s="12"/>
      <c r="CA502" s="12" t="s">
        <v>1077</v>
      </c>
      <c r="CB502" s="12" t="s">
        <v>1077</v>
      </c>
      <c r="CC502" s="12" t="s">
        <v>1077</v>
      </c>
      <c r="CD502" s="12" t="s">
        <v>1077</v>
      </c>
      <c r="CE502" s="12" t="s">
        <v>1077</v>
      </c>
      <c r="CF502" s="12">
        <f>Table2[[#This Row],[b_mag_LOR]]/Table2[[#This Row],[T_stat]]</f>
        <v>3.5064935064935063E-2</v>
      </c>
      <c r="CG502" s="12" t="s">
        <v>3564</v>
      </c>
      <c r="CH502" s="12">
        <f>BQ502/BY502</f>
        <v>3.453900589968345E-2</v>
      </c>
      <c r="CI502" s="12" t="s">
        <v>3553</v>
      </c>
      <c r="CJ502" s="12" t="s">
        <v>718</v>
      </c>
      <c r="CK502" s="12" t="s">
        <v>1077</v>
      </c>
      <c r="CL502" s="12" t="s">
        <v>1077</v>
      </c>
      <c r="CM502" s="12" t="s">
        <v>1077</v>
      </c>
      <c r="CN502" s="12" t="s">
        <v>1077</v>
      </c>
      <c r="CO502" s="12" t="s">
        <v>1077</v>
      </c>
      <c r="CP502" s="12"/>
      <c r="CQ502" s="12"/>
      <c r="CR502" s="12"/>
      <c r="CS502" s="12" t="s">
        <v>1077</v>
      </c>
      <c r="CT502" s="12">
        <f>(234+263+237+241+260+62+44)/(6742+6873+6502+6705+6297+2878+3085)</f>
        <v>3.431247121436979E-2</v>
      </c>
      <c r="CU502" s="12">
        <v>1.02</v>
      </c>
      <c r="CV502" s="12">
        <f>BS502*CU502*(1-CT502)</f>
        <v>0.10638013817102503</v>
      </c>
      <c r="CW502" s="12"/>
      <c r="CX502" s="57"/>
    </row>
    <row r="503" spans="1:102" ht="16.5" x14ac:dyDescent="0.35">
      <c r="A503" s="56">
        <v>67</v>
      </c>
      <c r="B503" s="12" t="s">
        <v>3756</v>
      </c>
      <c r="C503" s="12">
        <v>67.099999999999994</v>
      </c>
      <c r="D503" s="12" t="s">
        <v>2329</v>
      </c>
      <c r="E503" s="12" t="s">
        <v>443</v>
      </c>
      <c r="F503" s="12">
        <v>3</v>
      </c>
      <c r="G503" s="12" t="s">
        <v>212</v>
      </c>
      <c r="H503" s="12" t="s">
        <v>2804</v>
      </c>
      <c r="I503" s="12" t="s">
        <v>212</v>
      </c>
      <c r="J503" s="12" t="s">
        <v>556</v>
      </c>
      <c r="K503" s="12" t="s">
        <v>584</v>
      </c>
      <c r="L503" s="12" t="s">
        <v>558</v>
      </c>
      <c r="M503" s="12" t="s">
        <v>3237</v>
      </c>
      <c r="N503" s="12" t="s">
        <v>3433</v>
      </c>
      <c r="O503" s="12" t="s">
        <v>3400</v>
      </c>
      <c r="P503" s="12" t="s">
        <v>3401</v>
      </c>
      <c r="Q503" s="12">
        <v>0</v>
      </c>
      <c r="R503" s="12">
        <v>0</v>
      </c>
      <c r="S503" s="12">
        <v>1</v>
      </c>
      <c r="T503" s="12">
        <v>0</v>
      </c>
      <c r="U503" s="12">
        <v>0</v>
      </c>
      <c r="V503" s="12">
        <v>0</v>
      </c>
      <c r="W503" s="12">
        <v>0</v>
      </c>
      <c r="X503" s="12">
        <v>0</v>
      </c>
      <c r="Y503" s="12">
        <v>0</v>
      </c>
      <c r="Z503" s="12">
        <v>0</v>
      </c>
      <c r="AA503" s="12">
        <v>0</v>
      </c>
      <c r="AB503" s="12">
        <v>0</v>
      </c>
      <c r="AC503" s="12">
        <v>1</v>
      </c>
      <c r="AD503" s="12">
        <v>0</v>
      </c>
      <c r="AE503" s="12">
        <v>0</v>
      </c>
      <c r="AF503" s="12">
        <v>0</v>
      </c>
      <c r="AG503" s="12">
        <v>0</v>
      </c>
      <c r="AH503" s="12">
        <v>0</v>
      </c>
      <c r="AI503" s="12">
        <v>0</v>
      </c>
      <c r="AJ503" s="12">
        <v>0</v>
      </c>
      <c r="AK503" s="12">
        <v>0</v>
      </c>
      <c r="AL503" s="12" t="s">
        <v>607</v>
      </c>
      <c r="AM503" s="7" t="s">
        <v>707</v>
      </c>
      <c r="AN503" s="7" t="s">
        <v>708</v>
      </c>
      <c r="AO503" s="7">
        <v>2012</v>
      </c>
      <c r="AP503" s="12" t="s">
        <v>3235</v>
      </c>
      <c r="AQ503" s="12">
        <v>1232</v>
      </c>
      <c r="AR503" s="12">
        <v>1</v>
      </c>
      <c r="AS503" s="12" t="s">
        <v>555</v>
      </c>
      <c r="AT503" s="7" t="s">
        <v>349</v>
      </c>
      <c r="AU503" s="12">
        <v>1</v>
      </c>
      <c r="AV503" s="12">
        <v>0</v>
      </c>
      <c r="AW503" s="12">
        <v>0</v>
      </c>
      <c r="AX503" s="12">
        <v>1</v>
      </c>
      <c r="AY503" s="7">
        <v>1</v>
      </c>
      <c r="AZ503" s="12">
        <v>0</v>
      </c>
      <c r="BA503" s="12">
        <v>1</v>
      </c>
      <c r="BB503" s="12">
        <v>1</v>
      </c>
      <c r="BC503" s="12">
        <v>1</v>
      </c>
      <c r="BD503" s="12">
        <v>0</v>
      </c>
      <c r="BE503" s="12">
        <v>1</v>
      </c>
      <c r="BF503" s="7" t="s">
        <v>766</v>
      </c>
      <c r="BG503" s="7" t="s">
        <v>937</v>
      </c>
      <c r="BH503" s="7"/>
      <c r="BI503" s="7" t="s">
        <v>2808</v>
      </c>
      <c r="BJ503" s="12" t="s">
        <v>718</v>
      </c>
      <c r="BK503" s="12" t="s">
        <v>3463</v>
      </c>
      <c r="BL503" s="12" t="s">
        <v>3469</v>
      </c>
      <c r="BM503" s="7" t="s">
        <v>787</v>
      </c>
      <c r="BN503" s="7"/>
      <c r="BO503" s="12"/>
      <c r="BP503" s="12" t="s">
        <v>3539</v>
      </c>
      <c r="BQ503" s="12">
        <v>0.13100000000000001</v>
      </c>
      <c r="BR503" s="12" t="s">
        <v>3429</v>
      </c>
      <c r="BS503" s="12">
        <v>0.13100000000000001</v>
      </c>
      <c r="BT503" s="12"/>
      <c r="BU503" s="12"/>
      <c r="BV503" s="12" t="s">
        <v>1077</v>
      </c>
      <c r="BW503" s="12">
        <v>9.0999999999999998E-2</v>
      </c>
      <c r="BX503" s="12" t="s">
        <v>3422</v>
      </c>
      <c r="BY503" s="12">
        <v>3.09</v>
      </c>
      <c r="BZ503" s="12"/>
      <c r="CA503" s="12" t="s">
        <v>1077</v>
      </c>
      <c r="CB503" s="12" t="s">
        <v>1077</v>
      </c>
      <c r="CC503" s="12" t="s">
        <v>1077</v>
      </c>
      <c r="CD503" s="12" t="s">
        <v>1077</v>
      </c>
      <c r="CE503" s="12">
        <v>0.01</v>
      </c>
      <c r="CF503" s="12">
        <v>4.2000000000000003E-2</v>
      </c>
      <c r="CG503" s="12"/>
      <c r="CH503" s="12">
        <f>BQ503/BY503</f>
        <v>4.2394822006472495E-2</v>
      </c>
      <c r="CI503" s="12" t="s">
        <v>3553</v>
      </c>
      <c r="CJ503" s="12">
        <v>0.77200000000000002</v>
      </c>
      <c r="CK503" s="12" t="s">
        <v>3828</v>
      </c>
      <c r="CL503" s="12" t="s">
        <v>1077</v>
      </c>
      <c r="CM503" s="12" t="s">
        <v>1077</v>
      </c>
      <c r="CN503" s="12" t="s">
        <v>1077</v>
      </c>
      <c r="CO503" s="12" t="s">
        <v>1077</v>
      </c>
      <c r="CP503" s="12">
        <v>1</v>
      </c>
      <c r="CQ503" s="12">
        <v>18</v>
      </c>
      <c r="CR503" s="12">
        <v>0</v>
      </c>
      <c r="CS503" s="12">
        <v>1214</v>
      </c>
      <c r="CT503" s="12" t="s">
        <v>1077</v>
      </c>
      <c r="CU503" s="12" t="s">
        <v>1077</v>
      </c>
      <c r="CV503" s="12" t="s">
        <v>1077</v>
      </c>
      <c r="CW503" s="12"/>
      <c r="CX503" s="57"/>
    </row>
    <row r="504" spans="1:102" ht="16.5" x14ac:dyDescent="0.35">
      <c r="A504" s="56">
        <v>75</v>
      </c>
      <c r="B504" s="12" t="s">
        <v>3764</v>
      </c>
      <c r="C504" s="12">
        <v>75.3</v>
      </c>
      <c r="D504" s="12" t="s">
        <v>2392</v>
      </c>
      <c r="E504" s="12" t="s">
        <v>393</v>
      </c>
      <c r="F504" s="12" t="s">
        <v>3916</v>
      </c>
      <c r="G504" s="12" t="s">
        <v>212</v>
      </c>
      <c r="H504" s="12" t="s">
        <v>2804</v>
      </c>
      <c r="I504" s="12" t="s">
        <v>212</v>
      </c>
      <c r="J504" s="12" t="s">
        <v>556</v>
      </c>
      <c r="K504" s="12" t="s">
        <v>564</v>
      </c>
      <c r="L504" s="12" t="s">
        <v>558</v>
      </c>
      <c r="M504" s="12" t="s">
        <v>3237</v>
      </c>
      <c r="N504" s="12" t="s">
        <v>3437</v>
      </c>
      <c r="O504" s="12" t="s">
        <v>3400</v>
      </c>
      <c r="P504" s="12" t="s">
        <v>3403</v>
      </c>
      <c r="Q504" s="12">
        <v>1</v>
      </c>
      <c r="R504" s="12">
        <v>0</v>
      </c>
      <c r="S504" s="12">
        <v>0</v>
      </c>
      <c r="T504" s="12">
        <v>0</v>
      </c>
      <c r="U504" s="12">
        <v>0</v>
      </c>
      <c r="V504" s="12">
        <v>0</v>
      </c>
      <c r="W504" s="12">
        <v>0</v>
      </c>
      <c r="X504" s="12">
        <v>0</v>
      </c>
      <c r="Y504" s="12">
        <v>0</v>
      </c>
      <c r="Z504" s="12">
        <v>0</v>
      </c>
      <c r="AA504" s="12">
        <v>0</v>
      </c>
      <c r="AB504" s="12">
        <v>1</v>
      </c>
      <c r="AC504" s="12">
        <v>0</v>
      </c>
      <c r="AD504" s="12">
        <v>0</v>
      </c>
      <c r="AE504" s="12">
        <v>0</v>
      </c>
      <c r="AF504" s="12">
        <v>0</v>
      </c>
      <c r="AG504" s="12">
        <v>0</v>
      </c>
      <c r="AH504" s="12">
        <v>0</v>
      </c>
      <c r="AI504" s="12">
        <v>0</v>
      </c>
      <c r="AJ504" s="12">
        <v>0</v>
      </c>
      <c r="AK504" s="12">
        <v>0</v>
      </c>
      <c r="AL504" s="12" t="s">
        <v>3448</v>
      </c>
      <c r="AM504" s="7" t="s">
        <v>637</v>
      </c>
      <c r="AN504" s="7" t="s">
        <v>715</v>
      </c>
      <c r="AO504" s="7">
        <v>2011</v>
      </c>
      <c r="AP504" s="12" t="s">
        <v>3235</v>
      </c>
      <c r="AQ504" s="12" t="s">
        <v>718</v>
      </c>
      <c r="AR504" s="12">
        <v>1</v>
      </c>
      <c r="AS504" s="12" t="s">
        <v>555</v>
      </c>
      <c r="AT504" s="7" t="s">
        <v>212</v>
      </c>
      <c r="AU504" s="12">
        <v>0</v>
      </c>
      <c r="AV504" s="12">
        <v>0</v>
      </c>
      <c r="AW504" s="12">
        <v>0</v>
      </c>
      <c r="AX504" s="12">
        <v>0</v>
      </c>
      <c r="AY504" s="7">
        <v>0</v>
      </c>
      <c r="AZ504" s="12">
        <v>0</v>
      </c>
      <c r="BA504" s="12">
        <v>0</v>
      </c>
      <c r="BB504" s="12">
        <v>1</v>
      </c>
      <c r="BC504" s="12">
        <v>0</v>
      </c>
      <c r="BD504" s="12">
        <v>0</v>
      </c>
      <c r="BE504" s="12">
        <v>1</v>
      </c>
      <c r="BF504" s="7" t="s">
        <v>772</v>
      </c>
      <c r="BG504" s="7" t="s">
        <v>2746</v>
      </c>
      <c r="BH504" s="7"/>
      <c r="BI504" s="7" t="s">
        <v>2814</v>
      </c>
      <c r="BJ504" s="12" t="s">
        <v>3460</v>
      </c>
      <c r="BK504" s="12" t="s">
        <v>3472</v>
      </c>
      <c r="BL504" s="12" t="s">
        <v>3482</v>
      </c>
      <c r="BM504" s="7" t="s">
        <v>953</v>
      </c>
      <c r="BN504" s="7"/>
      <c r="BO504" s="12"/>
      <c r="BP504" s="12"/>
      <c r="BQ504" s="12" t="s">
        <v>1077</v>
      </c>
      <c r="BR504" s="12" t="s">
        <v>1077</v>
      </c>
      <c r="BS504" s="12">
        <v>379.63</v>
      </c>
      <c r="BT504" s="12"/>
      <c r="BU504" s="12"/>
      <c r="BV504" s="12" t="s">
        <v>1077</v>
      </c>
      <c r="BW504" s="12" t="s">
        <v>1077</v>
      </c>
      <c r="BX504" s="12" t="s">
        <v>1077</v>
      </c>
      <c r="BY504" s="12">
        <v>3.1</v>
      </c>
      <c r="BZ504" s="12"/>
      <c r="CA504" s="12" t="s">
        <v>1077</v>
      </c>
      <c r="CB504" s="12" t="s">
        <v>1077</v>
      </c>
      <c r="CC504" s="12" t="s">
        <v>1077</v>
      </c>
      <c r="CD504" s="12" t="s">
        <v>1077</v>
      </c>
      <c r="CE504" s="12" t="s">
        <v>1077</v>
      </c>
      <c r="CF504" s="12"/>
      <c r="CG504" s="12"/>
      <c r="CH504" s="12"/>
      <c r="CI504" s="12"/>
      <c r="CJ504" s="12">
        <v>0.73</v>
      </c>
      <c r="CK504" s="12" t="s">
        <v>3824</v>
      </c>
      <c r="CL504" s="12" t="s">
        <v>1077</v>
      </c>
      <c r="CM504" s="12" t="s">
        <v>1077</v>
      </c>
      <c r="CN504" s="12" t="s">
        <v>1077</v>
      </c>
      <c r="CO504" s="12" t="s">
        <v>1077</v>
      </c>
      <c r="CP504" s="12">
        <v>0</v>
      </c>
      <c r="CQ504" s="12"/>
      <c r="CR504" s="12"/>
      <c r="CS504" s="12" t="s">
        <v>1077</v>
      </c>
      <c r="CT504" s="12" t="s">
        <v>718</v>
      </c>
      <c r="CU504" s="12" t="s">
        <v>1077</v>
      </c>
      <c r="CV504" s="12" t="s">
        <v>1077</v>
      </c>
      <c r="CW504" s="12"/>
      <c r="CX504" s="57"/>
    </row>
    <row r="505" spans="1:102" ht="16.5" x14ac:dyDescent="0.35">
      <c r="A505" s="56">
        <v>41</v>
      </c>
      <c r="B505" s="12" t="s">
        <v>3732</v>
      </c>
      <c r="C505" s="12">
        <v>41.1</v>
      </c>
      <c r="D505" s="12" t="s">
        <v>2017</v>
      </c>
      <c r="E505" s="12" t="s">
        <v>371</v>
      </c>
      <c r="F505" s="12">
        <v>3</v>
      </c>
      <c r="G505" s="12" t="s">
        <v>212</v>
      </c>
      <c r="H505" s="12" t="s">
        <v>2804</v>
      </c>
      <c r="I505" s="12" t="s">
        <v>212</v>
      </c>
      <c r="J505" s="12" t="s">
        <v>560</v>
      </c>
      <c r="K505" s="12" t="s">
        <v>571</v>
      </c>
      <c r="L505" s="12" t="s">
        <v>1216</v>
      </c>
      <c r="M505" s="12" t="s">
        <v>3237</v>
      </c>
      <c r="N505" s="12" t="s">
        <v>592</v>
      </c>
      <c r="O505" s="12" t="s">
        <v>3400</v>
      </c>
      <c r="P505" s="12" t="s">
        <v>3402</v>
      </c>
      <c r="Q505" s="12">
        <v>1</v>
      </c>
      <c r="R505" s="12">
        <v>0</v>
      </c>
      <c r="S505" s="12">
        <v>0</v>
      </c>
      <c r="T505" s="12">
        <v>0</v>
      </c>
      <c r="U505" s="12">
        <v>0</v>
      </c>
      <c r="V505" s="12">
        <v>0</v>
      </c>
      <c r="W505" s="12">
        <v>0</v>
      </c>
      <c r="X505" s="12">
        <v>0</v>
      </c>
      <c r="Y505" s="12">
        <v>0</v>
      </c>
      <c r="Z505" s="12">
        <v>0</v>
      </c>
      <c r="AA505" s="12">
        <v>0</v>
      </c>
      <c r="AB505" s="12">
        <v>0</v>
      </c>
      <c r="AC505" s="12">
        <v>0</v>
      </c>
      <c r="AD505" s="12">
        <v>0</v>
      </c>
      <c r="AE505" s="12">
        <v>0</v>
      </c>
      <c r="AF505" s="12">
        <v>0</v>
      </c>
      <c r="AG505" s="12">
        <v>0</v>
      </c>
      <c r="AH505" s="12">
        <v>0</v>
      </c>
      <c r="AI505" s="12">
        <v>0</v>
      </c>
      <c r="AJ505" s="12">
        <v>1</v>
      </c>
      <c r="AK505" s="12">
        <v>0</v>
      </c>
      <c r="AL505" s="12" t="s">
        <v>3456</v>
      </c>
      <c r="AM505" s="7" t="s">
        <v>608</v>
      </c>
      <c r="AN505" s="7" t="s">
        <v>673</v>
      </c>
      <c r="AO505" s="7">
        <v>2002</v>
      </c>
      <c r="AP505" s="12" t="s">
        <v>3458</v>
      </c>
      <c r="AQ505" s="12">
        <v>314</v>
      </c>
      <c r="AR505" s="12">
        <v>1</v>
      </c>
      <c r="AS505" s="12" t="s">
        <v>555</v>
      </c>
      <c r="AT505" s="7" t="s">
        <v>212</v>
      </c>
      <c r="AU505" s="12">
        <v>1</v>
      </c>
      <c r="AV505" s="12">
        <v>1</v>
      </c>
      <c r="AW505" s="12">
        <v>1</v>
      </c>
      <c r="AX505" s="12">
        <v>0</v>
      </c>
      <c r="AY505" s="7">
        <v>1</v>
      </c>
      <c r="AZ505" s="12">
        <v>0</v>
      </c>
      <c r="BA505" s="12">
        <v>1</v>
      </c>
      <c r="BB505" s="12">
        <v>1</v>
      </c>
      <c r="BC505" s="12">
        <v>0</v>
      </c>
      <c r="BD505" s="12">
        <v>1</v>
      </c>
      <c r="BE505" s="12">
        <v>0</v>
      </c>
      <c r="BF505" s="12" t="s">
        <v>2820</v>
      </c>
      <c r="BG505" s="7" t="s">
        <v>861</v>
      </c>
      <c r="BH505" s="7"/>
      <c r="BI505" s="7" t="s">
        <v>2818</v>
      </c>
      <c r="BJ505" s="12" t="s">
        <v>3460</v>
      </c>
      <c r="BK505" s="12" t="s">
        <v>1044</v>
      </c>
      <c r="BL505" s="12" t="s">
        <v>3480</v>
      </c>
      <c r="BM505" s="7" t="s">
        <v>787</v>
      </c>
      <c r="BN505" s="7"/>
      <c r="BO505" s="12"/>
      <c r="BP505" s="12"/>
      <c r="BQ505" s="12" t="s">
        <v>1077</v>
      </c>
      <c r="BR505" s="12" t="s">
        <v>1077</v>
      </c>
      <c r="BS505" s="12">
        <v>1.6000000000000001E-3</v>
      </c>
      <c r="BT505" s="12"/>
      <c r="BU505" s="12"/>
      <c r="BV505" s="12" t="s">
        <v>1077</v>
      </c>
      <c r="BW505" s="12">
        <v>0.436</v>
      </c>
      <c r="BX505" s="12" t="s">
        <v>3422</v>
      </c>
      <c r="BY505" s="12">
        <v>3.1070000000000002</v>
      </c>
      <c r="BZ505" s="12"/>
      <c r="CA505" s="12" t="s">
        <v>1077</v>
      </c>
      <c r="CB505" s="12"/>
      <c r="CC505" s="12"/>
      <c r="CD505" s="12" t="s">
        <v>1077</v>
      </c>
      <c r="CE505" s="12"/>
      <c r="CF505" s="12"/>
      <c r="CG505" s="12"/>
      <c r="CH505" s="12"/>
      <c r="CI505" s="12"/>
      <c r="CJ505" s="12">
        <v>0.4572</v>
      </c>
      <c r="CK505" s="12" t="s">
        <v>3828</v>
      </c>
      <c r="CL505" s="12" t="s">
        <v>1077</v>
      </c>
      <c r="CM505" s="12" t="s">
        <v>1050</v>
      </c>
      <c r="CN505" s="12">
        <v>27.36</v>
      </c>
      <c r="CO505" s="12" t="s">
        <v>3427</v>
      </c>
      <c r="CP505" s="12">
        <v>1</v>
      </c>
      <c r="CQ505" s="12">
        <v>10</v>
      </c>
      <c r="CR505" s="12">
        <v>1</v>
      </c>
      <c r="CS505" s="12">
        <v>303</v>
      </c>
      <c r="CT505" s="12" t="s">
        <v>718</v>
      </c>
      <c r="CU505" s="12" t="s">
        <v>718</v>
      </c>
      <c r="CV505" s="12" t="s">
        <v>1077</v>
      </c>
      <c r="CW505" s="12"/>
      <c r="CX505" s="57"/>
    </row>
    <row r="506" spans="1:102" ht="16.5" x14ac:dyDescent="0.35">
      <c r="A506" s="56">
        <v>103</v>
      </c>
      <c r="B506" s="12" t="s">
        <v>3796</v>
      </c>
      <c r="C506" s="12">
        <v>103.1</v>
      </c>
      <c r="D506" s="12" t="s">
        <v>2567</v>
      </c>
      <c r="E506" s="12" t="s">
        <v>518</v>
      </c>
      <c r="F506" s="12">
        <v>3</v>
      </c>
      <c r="G506" s="12" t="s">
        <v>212</v>
      </c>
      <c r="H506" s="12" t="s">
        <v>2804</v>
      </c>
      <c r="I506" s="12" t="s">
        <v>212</v>
      </c>
      <c r="J506" s="12" t="s">
        <v>587</v>
      </c>
      <c r="K506" s="12" t="s">
        <v>1205</v>
      </c>
      <c r="L506" s="12" t="s">
        <v>1216</v>
      </c>
      <c r="M506" s="12" t="s">
        <v>3237</v>
      </c>
      <c r="N506" s="12" t="s">
        <v>3437</v>
      </c>
      <c r="O506" s="12" t="s">
        <v>3400</v>
      </c>
      <c r="P506" s="12" t="s">
        <v>3403</v>
      </c>
      <c r="Q506" s="12">
        <v>1</v>
      </c>
      <c r="R506" s="12">
        <v>0</v>
      </c>
      <c r="S506" s="12">
        <v>0</v>
      </c>
      <c r="T506" s="12">
        <v>0</v>
      </c>
      <c r="U506" s="12">
        <v>0</v>
      </c>
      <c r="V506" s="12">
        <v>0</v>
      </c>
      <c r="W506" s="12">
        <v>0</v>
      </c>
      <c r="X506" s="12">
        <v>0</v>
      </c>
      <c r="Y506" s="12">
        <v>0</v>
      </c>
      <c r="Z506" s="12">
        <v>0</v>
      </c>
      <c r="AA506" s="12">
        <v>0</v>
      </c>
      <c r="AB506" s="12">
        <v>1</v>
      </c>
      <c r="AC506" s="12">
        <v>0</v>
      </c>
      <c r="AD506" s="12">
        <v>0</v>
      </c>
      <c r="AE506" s="12">
        <v>0</v>
      </c>
      <c r="AF506" s="12">
        <v>0</v>
      </c>
      <c r="AG506" s="12">
        <v>0</v>
      </c>
      <c r="AH506" s="12">
        <v>0</v>
      </c>
      <c r="AI506" s="12">
        <v>0</v>
      </c>
      <c r="AJ506" s="12">
        <v>0</v>
      </c>
      <c r="AK506" s="12">
        <v>0</v>
      </c>
      <c r="AL506" s="12" t="s">
        <v>3448</v>
      </c>
      <c r="AM506" s="7" t="s">
        <v>608</v>
      </c>
      <c r="AN506" s="7" t="s">
        <v>614</v>
      </c>
      <c r="AO506" s="7">
        <v>2010</v>
      </c>
      <c r="AP506" s="12" t="s">
        <v>3235</v>
      </c>
      <c r="AQ506" s="12">
        <v>4399</v>
      </c>
      <c r="AR506" s="12">
        <v>1</v>
      </c>
      <c r="AS506" s="12" t="s">
        <v>555</v>
      </c>
      <c r="AT506" s="7" t="s">
        <v>212</v>
      </c>
      <c r="AU506" s="12">
        <v>1</v>
      </c>
      <c r="AV506" s="12">
        <v>0</v>
      </c>
      <c r="AW506" s="12">
        <v>0</v>
      </c>
      <c r="AX506" s="12">
        <v>0</v>
      </c>
      <c r="AY506" s="7">
        <v>1</v>
      </c>
      <c r="AZ506" s="12">
        <v>0</v>
      </c>
      <c r="BA506" s="12">
        <v>1</v>
      </c>
      <c r="BB506" s="12">
        <v>1</v>
      </c>
      <c r="BC506" s="12">
        <v>1</v>
      </c>
      <c r="BD506" s="12">
        <v>1</v>
      </c>
      <c r="BE506" s="12">
        <v>0</v>
      </c>
      <c r="BF506" s="7" t="s">
        <v>766</v>
      </c>
      <c r="BG506" s="7" t="s">
        <v>1003</v>
      </c>
      <c r="BH506" s="7"/>
      <c r="BI506" s="7" t="s">
        <v>2808</v>
      </c>
      <c r="BJ506" s="12" t="s">
        <v>3460</v>
      </c>
      <c r="BK506" s="12" t="s">
        <v>599</v>
      </c>
      <c r="BL506" s="12" t="s">
        <v>3471</v>
      </c>
      <c r="BM506" s="7" t="s">
        <v>1206</v>
      </c>
      <c r="BN506" s="7"/>
      <c r="BO506" s="12"/>
      <c r="BP506" s="12" t="s">
        <v>3538</v>
      </c>
      <c r="BQ506" s="12">
        <v>0.17499999999999999</v>
      </c>
      <c r="BR506" s="12" t="s">
        <v>3414</v>
      </c>
      <c r="BS506" s="12">
        <v>0.17499999999999999</v>
      </c>
      <c r="BT506" s="12"/>
      <c r="BU506" s="12"/>
      <c r="BV506" s="12" t="s">
        <v>1077</v>
      </c>
      <c r="BW506" s="12" t="s">
        <v>1077</v>
      </c>
      <c r="BX506" s="12" t="s">
        <v>1077</v>
      </c>
      <c r="BY506" s="12">
        <v>3.1259999999999999</v>
      </c>
      <c r="BZ506" s="12"/>
      <c r="CA506" s="12" t="s">
        <v>1077</v>
      </c>
      <c r="CB506" s="12" t="s">
        <v>1077</v>
      </c>
      <c r="CC506" s="12" t="s">
        <v>1077</v>
      </c>
      <c r="CD506" s="12" t="s">
        <v>1077</v>
      </c>
      <c r="CE506" s="12">
        <v>2E-3</v>
      </c>
      <c r="CF506" s="12">
        <v>5.6000000000000001E-2</v>
      </c>
      <c r="CG506" s="12"/>
      <c r="CH506" s="12">
        <f>BQ506/BY506</f>
        <v>5.5982085732565579E-2</v>
      </c>
      <c r="CI506" s="12" t="s">
        <v>3553</v>
      </c>
      <c r="CJ506" s="12">
        <v>0.59699999999999998</v>
      </c>
      <c r="CK506" s="12" t="s">
        <v>3825</v>
      </c>
      <c r="CL506" s="12" t="s">
        <v>1077</v>
      </c>
      <c r="CM506" s="12" t="s">
        <v>1077</v>
      </c>
      <c r="CN506" s="12" t="s">
        <v>1077</v>
      </c>
      <c r="CO506" s="12" t="s">
        <v>1077</v>
      </c>
      <c r="CP506" s="12">
        <v>1</v>
      </c>
      <c r="CQ506" s="12">
        <v>10</v>
      </c>
      <c r="CR506" s="12">
        <v>1</v>
      </c>
      <c r="CS506" s="12">
        <v>4388</v>
      </c>
      <c r="CT506" s="12" t="s">
        <v>1077</v>
      </c>
      <c r="CU506" s="12" t="s">
        <v>1077</v>
      </c>
      <c r="CV506" s="12" t="s">
        <v>1077</v>
      </c>
      <c r="CW506" s="12"/>
      <c r="CX506" s="57"/>
    </row>
    <row r="507" spans="1:102" ht="16.5" x14ac:dyDescent="0.35">
      <c r="A507" s="56">
        <v>64</v>
      </c>
      <c r="B507" s="12" t="s">
        <v>3753</v>
      </c>
      <c r="C507" s="12">
        <v>64.099999999999994</v>
      </c>
      <c r="D507" s="12" t="s">
        <v>2234</v>
      </c>
      <c r="E507" s="12" t="s">
        <v>370</v>
      </c>
      <c r="F507" s="12">
        <v>3</v>
      </c>
      <c r="G507" s="12" t="s">
        <v>212</v>
      </c>
      <c r="H507" s="12" t="s">
        <v>2804</v>
      </c>
      <c r="I507" s="12" t="s">
        <v>212</v>
      </c>
      <c r="J507" s="12" t="s">
        <v>556</v>
      </c>
      <c r="K507" s="12" t="s">
        <v>582</v>
      </c>
      <c r="L507" s="12" t="s">
        <v>558</v>
      </c>
      <c r="M507" s="12" t="s">
        <v>3237</v>
      </c>
      <c r="N507" s="12" t="s">
        <v>3438</v>
      </c>
      <c r="O507" s="12" t="s">
        <v>3400</v>
      </c>
      <c r="P507" s="12" t="s">
        <v>3401</v>
      </c>
      <c r="Q507" s="12">
        <v>0</v>
      </c>
      <c r="R507" s="12">
        <v>0</v>
      </c>
      <c r="S507" s="12">
        <v>0</v>
      </c>
      <c r="T507" s="12">
        <v>0</v>
      </c>
      <c r="U507" s="12">
        <v>0</v>
      </c>
      <c r="V507" s="12">
        <v>1</v>
      </c>
      <c r="W507" s="12">
        <v>0</v>
      </c>
      <c r="X507" s="12">
        <v>0</v>
      </c>
      <c r="Y507" s="12">
        <v>0</v>
      </c>
      <c r="Z507" s="12">
        <v>0</v>
      </c>
      <c r="AA507" s="12">
        <v>0</v>
      </c>
      <c r="AB507" s="12">
        <v>0</v>
      </c>
      <c r="AC507" s="12">
        <v>1</v>
      </c>
      <c r="AD507" s="12">
        <v>0</v>
      </c>
      <c r="AE507" s="12">
        <v>0</v>
      </c>
      <c r="AF507" s="12">
        <v>0</v>
      </c>
      <c r="AG507" s="12">
        <v>0</v>
      </c>
      <c r="AH507" s="12">
        <v>0</v>
      </c>
      <c r="AI507" s="12">
        <v>0</v>
      </c>
      <c r="AJ507" s="12">
        <v>0</v>
      </c>
      <c r="AK507" s="12">
        <v>0</v>
      </c>
      <c r="AL507" s="12" t="s">
        <v>607</v>
      </c>
      <c r="AM507" s="7" t="s">
        <v>703</v>
      </c>
      <c r="AN507" s="7" t="s">
        <v>614</v>
      </c>
      <c r="AO507" s="7" t="s">
        <v>704</v>
      </c>
      <c r="AP507" s="12" t="s">
        <v>691</v>
      </c>
      <c r="AQ507" s="12">
        <v>57</v>
      </c>
      <c r="AR507" s="12">
        <v>1</v>
      </c>
      <c r="AS507" s="12" t="s">
        <v>555</v>
      </c>
      <c r="AT507" s="7" t="s">
        <v>212</v>
      </c>
      <c r="AU507" s="12">
        <v>1</v>
      </c>
      <c r="AV507" s="12">
        <v>1</v>
      </c>
      <c r="AW507" s="12">
        <v>0</v>
      </c>
      <c r="AX507" s="12">
        <v>1</v>
      </c>
      <c r="AY507" s="7">
        <v>0</v>
      </c>
      <c r="AZ507" s="12">
        <v>0</v>
      </c>
      <c r="BA507" s="12">
        <v>1</v>
      </c>
      <c r="BB507" s="12">
        <v>1</v>
      </c>
      <c r="BC507" s="12">
        <v>1</v>
      </c>
      <c r="BD507" s="12">
        <v>1</v>
      </c>
      <c r="BE507" s="12">
        <v>0</v>
      </c>
      <c r="BF507" s="7" t="s">
        <v>766</v>
      </c>
      <c r="BG507" s="7" t="s">
        <v>786</v>
      </c>
      <c r="BH507" s="7"/>
      <c r="BI507" s="7" t="s">
        <v>2806</v>
      </c>
      <c r="BJ507" s="12" t="s">
        <v>718</v>
      </c>
      <c r="BK507" s="12" t="s">
        <v>594</v>
      </c>
      <c r="BL507" s="12" t="s">
        <v>3470</v>
      </c>
      <c r="BM507" s="7" t="s">
        <v>787</v>
      </c>
      <c r="BN507" s="7"/>
      <c r="BO507" s="12"/>
      <c r="BP507" s="12" t="s">
        <v>3536</v>
      </c>
      <c r="BQ507" s="47">
        <f>CV507</f>
        <v>0.19560933563326918</v>
      </c>
      <c r="BR507" s="12" t="s">
        <v>3506</v>
      </c>
      <c r="BS507" s="12">
        <v>25.643000000000001</v>
      </c>
      <c r="BT507" s="12"/>
      <c r="BU507" s="12"/>
      <c r="BV507" s="12" t="s">
        <v>1077</v>
      </c>
      <c r="BW507" s="12">
        <v>0.23599999999999999</v>
      </c>
      <c r="BX507" s="12" t="s">
        <v>3422</v>
      </c>
      <c r="BY507" s="12">
        <v>3.1269999999999998</v>
      </c>
      <c r="BZ507" s="12"/>
      <c r="CA507" s="12" t="s">
        <v>1077</v>
      </c>
      <c r="CB507" s="12"/>
      <c r="CC507" s="12"/>
      <c r="CD507" s="12" t="s">
        <v>1077</v>
      </c>
      <c r="CE507" s="12" t="s">
        <v>1077</v>
      </c>
      <c r="CF507" s="12">
        <v>8.1999999999999993</v>
      </c>
      <c r="CG507" s="12"/>
      <c r="CH507" s="12">
        <f>BQ507/BY507</f>
        <v>6.2554952233216887E-2</v>
      </c>
      <c r="CI507" s="12" t="s">
        <v>3553</v>
      </c>
      <c r="CJ507" s="12">
        <v>0.76</v>
      </c>
      <c r="CK507" s="12" t="s">
        <v>3828</v>
      </c>
      <c r="CL507" s="12" t="s">
        <v>1077</v>
      </c>
      <c r="CM507" s="12" t="s">
        <v>1046</v>
      </c>
      <c r="CN507" s="12">
        <v>37</v>
      </c>
      <c r="CO507" s="12" t="s">
        <v>3427</v>
      </c>
      <c r="CP507" s="12">
        <v>1</v>
      </c>
      <c r="CQ507" s="12">
        <v>5</v>
      </c>
      <c r="CR507" s="12">
        <v>1</v>
      </c>
      <c r="CS507" s="12">
        <v>37</v>
      </c>
      <c r="CT507" s="12">
        <v>582411.36842105258</v>
      </c>
      <c r="CU507" s="12">
        <v>4442.7368421052633</v>
      </c>
      <c r="CV507" s="12">
        <f>BS507*CU507/CT507</f>
        <v>0.19560933563326918</v>
      </c>
      <c r="CW507" s="12"/>
      <c r="CX507" s="57"/>
    </row>
    <row r="508" spans="1:102" ht="16.5" x14ac:dyDescent="0.35">
      <c r="A508" s="56">
        <v>65</v>
      </c>
      <c r="B508" s="12" t="s">
        <v>3754</v>
      </c>
      <c r="C508" s="12">
        <v>65.099999999999994</v>
      </c>
      <c r="D508" s="12" t="s">
        <v>2286</v>
      </c>
      <c r="E508" s="12" t="s">
        <v>262</v>
      </c>
      <c r="F508" s="12">
        <v>3</v>
      </c>
      <c r="G508" s="12" t="s">
        <v>212</v>
      </c>
      <c r="H508" s="12" t="s">
        <v>2804</v>
      </c>
      <c r="I508" s="12" t="s">
        <v>212</v>
      </c>
      <c r="J508" s="12" t="s">
        <v>556</v>
      </c>
      <c r="K508" s="12" t="s">
        <v>562</v>
      </c>
      <c r="L508" s="12" t="s">
        <v>558</v>
      </c>
      <c r="M508" s="12" t="s">
        <v>3237</v>
      </c>
      <c r="N508" s="12" t="s">
        <v>3435</v>
      </c>
      <c r="O508" s="12" t="s">
        <v>3400</v>
      </c>
      <c r="P508" s="12" t="s">
        <v>3401</v>
      </c>
      <c r="Q508" s="12">
        <v>0</v>
      </c>
      <c r="R508" s="12">
        <v>0</v>
      </c>
      <c r="S508" s="12">
        <v>0</v>
      </c>
      <c r="T508" s="12">
        <v>0</v>
      </c>
      <c r="U508" s="12">
        <v>0</v>
      </c>
      <c r="V508" s="12">
        <v>0</v>
      </c>
      <c r="W508" s="12">
        <v>1</v>
      </c>
      <c r="X508" s="12">
        <v>0</v>
      </c>
      <c r="Y508" s="12">
        <v>0</v>
      </c>
      <c r="Z508" s="12">
        <v>0</v>
      </c>
      <c r="AA508" s="12">
        <v>0</v>
      </c>
      <c r="AB508" s="12">
        <v>0</v>
      </c>
      <c r="AC508" s="12">
        <v>1</v>
      </c>
      <c r="AD508" s="12">
        <v>0</v>
      </c>
      <c r="AE508" s="12">
        <v>0</v>
      </c>
      <c r="AF508" s="12">
        <v>0</v>
      </c>
      <c r="AG508" s="12">
        <v>0</v>
      </c>
      <c r="AH508" s="12">
        <v>0</v>
      </c>
      <c r="AI508" s="12">
        <v>0</v>
      </c>
      <c r="AJ508" s="12">
        <v>0</v>
      </c>
      <c r="AK508" s="12">
        <v>0</v>
      </c>
      <c r="AL508" s="12" t="s">
        <v>607</v>
      </c>
      <c r="AM508" s="7" t="s">
        <v>668</v>
      </c>
      <c r="AN508" s="7" t="s">
        <v>628</v>
      </c>
      <c r="AO508" s="7">
        <v>2010</v>
      </c>
      <c r="AP508" s="12" t="s">
        <v>3235</v>
      </c>
      <c r="AQ508" s="12">
        <v>473</v>
      </c>
      <c r="AR508" s="12">
        <v>1</v>
      </c>
      <c r="AS508" s="12" t="s">
        <v>555</v>
      </c>
      <c r="AT508" s="7" t="s">
        <v>212</v>
      </c>
      <c r="AU508" s="12">
        <v>1</v>
      </c>
      <c r="AV508" s="12">
        <v>0</v>
      </c>
      <c r="AW508" s="12">
        <v>0</v>
      </c>
      <c r="AX508" s="12">
        <v>0</v>
      </c>
      <c r="AY508" s="7">
        <v>1</v>
      </c>
      <c r="AZ508" s="12">
        <v>0</v>
      </c>
      <c r="BA508" s="12">
        <v>0</v>
      </c>
      <c r="BB508" s="12">
        <v>0</v>
      </c>
      <c r="BC508" s="12">
        <v>1</v>
      </c>
      <c r="BD508" s="12">
        <v>0</v>
      </c>
      <c r="BE508" s="12">
        <v>0</v>
      </c>
      <c r="BF508" s="7" t="s">
        <v>772</v>
      </c>
      <c r="BG508" s="7" t="s">
        <v>2782</v>
      </c>
      <c r="BH508" s="7"/>
      <c r="BI508" s="7" t="s">
        <v>2815</v>
      </c>
      <c r="BJ508" s="12" t="s">
        <v>718</v>
      </c>
      <c r="BK508" s="12" t="s">
        <v>3463</v>
      </c>
      <c r="BL508" s="12" t="s">
        <v>3468</v>
      </c>
      <c r="BM508" s="7" t="s">
        <v>787</v>
      </c>
      <c r="BN508" s="7"/>
      <c r="BO508" s="12"/>
      <c r="BP508" s="12" t="s">
        <v>3542</v>
      </c>
      <c r="BQ508" s="12">
        <v>0.28620699999999999</v>
      </c>
      <c r="BR508" s="12" t="s">
        <v>3513</v>
      </c>
      <c r="BS508" s="12">
        <v>0.56899999999999995</v>
      </c>
      <c r="BT508" s="12"/>
      <c r="BU508" s="12"/>
      <c r="BV508" s="12" t="s">
        <v>1077</v>
      </c>
      <c r="BW508" s="12" t="s">
        <v>1077</v>
      </c>
      <c r="BX508" s="12" t="s">
        <v>1077</v>
      </c>
      <c r="BY508" s="12">
        <v>3.13</v>
      </c>
      <c r="BZ508" s="12"/>
      <c r="CA508" s="12" t="s">
        <v>1077</v>
      </c>
      <c r="CB508" s="12" t="s">
        <v>1077</v>
      </c>
      <c r="CC508" s="12" t="s">
        <v>1077</v>
      </c>
      <c r="CD508" s="12" t="s">
        <v>1077</v>
      </c>
      <c r="CE508" s="12">
        <v>0.01</v>
      </c>
      <c r="CF508" s="12"/>
      <c r="CG508" s="12"/>
      <c r="CH508" s="12">
        <f>BQ508/BY508</f>
        <v>9.1439936102236427E-2</v>
      </c>
      <c r="CI508" s="12" t="s">
        <v>3553</v>
      </c>
      <c r="CJ508" s="12">
        <v>0.36799999999999999</v>
      </c>
      <c r="CK508" s="12" t="s">
        <v>3824</v>
      </c>
      <c r="CL508" s="12" t="s">
        <v>1077</v>
      </c>
      <c r="CM508" s="12" t="s">
        <v>1077</v>
      </c>
      <c r="CN508" s="12">
        <v>3.6</v>
      </c>
      <c r="CO508" s="12" t="s">
        <v>1043</v>
      </c>
      <c r="CP508" s="12">
        <v>1</v>
      </c>
      <c r="CQ508" s="12">
        <v>18</v>
      </c>
      <c r="CR508" s="12">
        <v>1</v>
      </c>
      <c r="CS508" s="12">
        <v>454</v>
      </c>
      <c r="CT508" s="12">
        <v>9.3689999999999998</v>
      </c>
      <c r="CU508" s="12">
        <v>0.503</v>
      </c>
      <c r="CV508" s="12">
        <f>BS508*CU508</f>
        <v>0.28620699999999999</v>
      </c>
      <c r="CW508" s="12"/>
      <c r="CX508" s="57"/>
    </row>
    <row r="509" spans="1:102" ht="16.5" x14ac:dyDescent="0.35">
      <c r="A509" s="56">
        <v>20</v>
      </c>
      <c r="B509" s="12" t="s">
        <v>3711</v>
      </c>
      <c r="C509" s="12">
        <v>20.100000000000001</v>
      </c>
      <c r="D509" s="12" t="s">
        <v>1750</v>
      </c>
      <c r="E509" s="12" t="s">
        <v>329</v>
      </c>
      <c r="F509" s="12">
        <v>3</v>
      </c>
      <c r="G509" s="12" t="s">
        <v>212</v>
      </c>
      <c r="H509" s="12" t="s">
        <v>2804</v>
      </c>
      <c r="I509" s="12" t="s">
        <v>212</v>
      </c>
      <c r="J509" s="12" t="s">
        <v>560</v>
      </c>
      <c r="K509" s="12" t="s">
        <v>566</v>
      </c>
      <c r="L509" s="12" t="s">
        <v>1216</v>
      </c>
      <c r="M509" s="12" t="s">
        <v>3237</v>
      </c>
      <c r="N509" s="12" t="s">
        <v>3436</v>
      </c>
      <c r="O509" s="12" t="s">
        <v>3400</v>
      </c>
      <c r="P509" s="12" t="s">
        <v>3403</v>
      </c>
      <c r="Q509" s="12">
        <v>1</v>
      </c>
      <c r="R509" s="12">
        <v>0</v>
      </c>
      <c r="S509" s="12">
        <v>0</v>
      </c>
      <c r="T509" s="12">
        <v>0</v>
      </c>
      <c r="U509" s="12">
        <v>0</v>
      </c>
      <c r="V509" s="12">
        <v>0</v>
      </c>
      <c r="W509" s="12">
        <v>0</v>
      </c>
      <c r="X509" s="12">
        <v>0</v>
      </c>
      <c r="Y509" s="12">
        <v>0</v>
      </c>
      <c r="Z509" s="12">
        <v>0</v>
      </c>
      <c r="AA509" s="12">
        <v>0</v>
      </c>
      <c r="AB509" s="12">
        <v>0</v>
      </c>
      <c r="AC509" s="12">
        <v>0</v>
      </c>
      <c r="AD509" s="12">
        <v>0</v>
      </c>
      <c r="AE509" s="12">
        <v>0</v>
      </c>
      <c r="AF509" s="12">
        <v>0</v>
      </c>
      <c r="AG509" s="12">
        <v>0</v>
      </c>
      <c r="AH509" s="12">
        <v>0</v>
      </c>
      <c r="AI509" s="12">
        <v>0</v>
      </c>
      <c r="AJ509" s="12">
        <v>1</v>
      </c>
      <c r="AK509" s="12">
        <v>0</v>
      </c>
      <c r="AL509" s="12" t="s">
        <v>607</v>
      </c>
      <c r="AM509" s="7" t="s">
        <v>3457</v>
      </c>
      <c r="AN509" s="7" t="s">
        <v>641</v>
      </c>
      <c r="AO509" s="7">
        <v>1980</v>
      </c>
      <c r="AP509" s="12" t="s">
        <v>3458</v>
      </c>
      <c r="AQ509" s="12">
        <v>31</v>
      </c>
      <c r="AR509" s="12">
        <v>1</v>
      </c>
      <c r="AS509" s="12" t="s">
        <v>555</v>
      </c>
      <c r="AT509" s="7" t="s">
        <v>212</v>
      </c>
      <c r="AU509" s="12">
        <v>1</v>
      </c>
      <c r="AV509" s="12">
        <v>0</v>
      </c>
      <c r="AW509" s="12">
        <v>0</v>
      </c>
      <c r="AX509" s="12">
        <v>1</v>
      </c>
      <c r="AY509" s="7">
        <v>0</v>
      </c>
      <c r="AZ509" s="12">
        <v>0</v>
      </c>
      <c r="BA509" s="12">
        <v>1</v>
      </c>
      <c r="BB509" s="12">
        <v>1</v>
      </c>
      <c r="BC509" s="12">
        <v>1</v>
      </c>
      <c r="BD509" s="12">
        <v>1</v>
      </c>
      <c r="BE509" s="12">
        <v>1</v>
      </c>
      <c r="BF509" s="7" t="s">
        <v>3258</v>
      </c>
      <c r="BG509" s="7" t="s">
        <v>826</v>
      </c>
      <c r="BH509" s="7"/>
      <c r="BI509" s="7" t="s">
        <v>2810</v>
      </c>
      <c r="BJ509" s="12" t="s">
        <v>718</v>
      </c>
      <c r="BK509" s="12" t="s">
        <v>1044</v>
      </c>
      <c r="BL509" s="12" t="s">
        <v>3473</v>
      </c>
      <c r="BM509" s="7" t="s">
        <v>787</v>
      </c>
      <c r="BN509" s="7"/>
      <c r="BO509" s="12"/>
      <c r="BP509" s="12"/>
      <c r="BQ509" s="12" t="s">
        <v>1077</v>
      </c>
      <c r="BR509" s="12" t="s">
        <v>1077</v>
      </c>
      <c r="BS509" s="12">
        <v>0.24</v>
      </c>
      <c r="BT509" s="12"/>
      <c r="BU509" s="12"/>
      <c r="BV509" s="12" t="s">
        <v>1077</v>
      </c>
      <c r="BW509" s="12">
        <v>0.192</v>
      </c>
      <c r="BX509" s="12" t="s">
        <v>3422</v>
      </c>
      <c r="BY509" s="12">
        <v>3.14</v>
      </c>
      <c r="BZ509" s="12"/>
      <c r="CA509" s="12" t="s">
        <v>1077</v>
      </c>
      <c r="CB509" s="12" t="s">
        <v>1077</v>
      </c>
      <c r="CC509" s="12" t="s">
        <v>1077</v>
      </c>
      <c r="CD509" s="12" t="s">
        <v>1077</v>
      </c>
      <c r="CE509" s="12" t="s">
        <v>1077</v>
      </c>
      <c r="CF509" s="12"/>
      <c r="CG509" s="12"/>
      <c r="CH509" s="12"/>
      <c r="CI509" s="12"/>
      <c r="CJ509" s="12">
        <v>0.94499999999999995</v>
      </c>
      <c r="CK509" s="12" t="s">
        <v>3828</v>
      </c>
      <c r="CL509" s="12" t="s">
        <v>1077</v>
      </c>
      <c r="CM509" s="12" t="s">
        <v>1077</v>
      </c>
      <c r="CN509" s="12" t="s">
        <v>1077</v>
      </c>
      <c r="CO509" s="12" t="s">
        <v>1077</v>
      </c>
      <c r="CP509" s="12">
        <v>1</v>
      </c>
      <c r="CQ509" s="12">
        <v>4</v>
      </c>
      <c r="CR509" s="12">
        <v>1</v>
      </c>
      <c r="CS509" s="12">
        <v>26</v>
      </c>
      <c r="CT509" s="12" t="s">
        <v>718</v>
      </c>
      <c r="CU509" s="12" t="s">
        <v>1081</v>
      </c>
      <c r="CV509" s="12" t="s">
        <v>1077</v>
      </c>
      <c r="CW509" s="12"/>
      <c r="CX509" s="57"/>
    </row>
    <row r="510" spans="1:102" ht="16.5" x14ac:dyDescent="0.35">
      <c r="A510" s="56">
        <v>85</v>
      </c>
      <c r="B510" s="12" t="s">
        <v>3775</v>
      </c>
      <c r="C510" s="12">
        <v>85.1</v>
      </c>
      <c r="D510" s="12" t="s">
        <v>272</v>
      </c>
      <c r="E510" s="12" t="s">
        <v>485</v>
      </c>
      <c r="F510" s="12" t="s">
        <v>3916</v>
      </c>
      <c r="G510" s="12" t="s">
        <v>212</v>
      </c>
      <c r="H510" s="12" t="s">
        <v>2804</v>
      </c>
      <c r="I510" s="12" t="s">
        <v>212</v>
      </c>
      <c r="J510" s="12" t="s">
        <v>1222</v>
      </c>
      <c r="K510" s="12" t="s">
        <v>564</v>
      </c>
      <c r="L510" s="12" t="s">
        <v>1118</v>
      </c>
      <c r="M510" s="12" t="s">
        <v>3164</v>
      </c>
      <c r="N510" s="12"/>
      <c r="O510" s="12" t="s">
        <v>3400</v>
      </c>
      <c r="P510" s="12" t="s">
        <v>3402</v>
      </c>
      <c r="Q510" s="12">
        <v>1</v>
      </c>
      <c r="R510" s="12">
        <v>0</v>
      </c>
      <c r="S510" s="12">
        <v>0</v>
      </c>
      <c r="T510" s="12">
        <v>0</v>
      </c>
      <c r="U510" s="12">
        <v>0</v>
      </c>
      <c r="V510" s="12">
        <v>0</v>
      </c>
      <c r="W510" s="12">
        <v>0</v>
      </c>
      <c r="X510" s="12">
        <v>0</v>
      </c>
      <c r="Y510" s="12">
        <v>0</v>
      </c>
      <c r="Z510" s="12">
        <v>0</v>
      </c>
      <c r="AA510" s="12">
        <v>0</v>
      </c>
      <c r="AB510" s="12">
        <v>0</v>
      </c>
      <c r="AC510" s="12">
        <v>0</v>
      </c>
      <c r="AD510" s="12">
        <v>0</v>
      </c>
      <c r="AE510" s="12">
        <v>0</v>
      </c>
      <c r="AF510" s="12">
        <v>0</v>
      </c>
      <c r="AG510" s="12">
        <v>0</v>
      </c>
      <c r="AH510" s="12">
        <v>0</v>
      </c>
      <c r="AI510" s="12">
        <v>0</v>
      </c>
      <c r="AJ510" s="12">
        <v>1</v>
      </c>
      <c r="AK510" s="12">
        <v>0</v>
      </c>
      <c r="AL510" s="12" t="s">
        <v>607</v>
      </c>
      <c r="AM510" s="12" t="s">
        <v>725</v>
      </c>
      <c r="AN510" s="12" t="s">
        <v>726</v>
      </c>
      <c r="AO510" s="12">
        <v>2006</v>
      </c>
      <c r="AP510" s="12" t="s">
        <v>3458</v>
      </c>
      <c r="AQ510" s="12">
        <v>15071</v>
      </c>
      <c r="AR510" s="12">
        <v>1</v>
      </c>
      <c r="AS510" s="12" t="s">
        <v>555</v>
      </c>
      <c r="AT510" s="12" t="s">
        <v>212</v>
      </c>
      <c r="AU510" s="12">
        <v>0</v>
      </c>
      <c r="AV510" s="12">
        <v>1</v>
      </c>
      <c r="AW510" s="12">
        <v>0</v>
      </c>
      <c r="AX510" s="12">
        <v>1</v>
      </c>
      <c r="AY510" s="12">
        <v>1</v>
      </c>
      <c r="AZ510" s="12">
        <v>0</v>
      </c>
      <c r="BA510" s="12">
        <v>0</v>
      </c>
      <c r="BB510" s="12">
        <v>1</v>
      </c>
      <c r="BC510" s="12">
        <v>0</v>
      </c>
      <c r="BD510" s="12">
        <v>0</v>
      </c>
      <c r="BE510" s="12">
        <v>1</v>
      </c>
      <c r="BF510" s="12" t="s">
        <v>3258</v>
      </c>
      <c r="BG510" s="12" t="s">
        <v>1198</v>
      </c>
      <c r="BH510" s="12">
        <v>1</v>
      </c>
      <c r="BI510" s="12" t="s">
        <v>3282</v>
      </c>
      <c r="BJ510" s="12" t="s">
        <v>800</v>
      </c>
      <c r="BK510" s="12" t="s">
        <v>3475</v>
      </c>
      <c r="BL510" s="12" t="s">
        <v>3471</v>
      </c>
      <c r="BM510" s="7" t="s">
        <v>3491</v>
      </c>
      <c r="BN510" s="7" t="s">
        <v>1174</v>
      </c>
      <c r="BO510" s="12" t="s">
        <v>1199</v>
      </c>
      <c r="BP510" s="12" t="s">
        <v>1261</v>
      </c>
      <c r="BQ510" s="12"/>
      <c r="BR510" s="12"/>
      <c r="BS510" s="12">
        <v>0.49</v>
      </c>
      <c r="BT510" s="12">
        <f>EXP(BS510)</f>
        <v>1.6323162199553789</v>
      </c>
      <c r="BU510" s="12"/>
      <c r="BV510" s="12" t="s">
        <v>3415</v>
      </c>
      <c r="BW510" s="12"/>
      <c r="BX510" s="12"/>
      <c r="BY510" s="12">
        <v>3.14</v>
      </c>
      <c r="BZ510" s="12"/>
      <c r="CA510" s="12"/>
      <c r="CB510" s="12"/>
      <c r="CC510" s="12"/>
      <c r="CD510" s="12"/>
      <c r="CE510" s="12">
        <v>0.01</v>
      </c>
      <c r="CF510" s="12"/>
      <c r="CG510" s="12"/>
      <c r="CH510" s="12"/>
      <c r="CI510" s="12"/>
      <c r="CJ510" s="12">
        <v>0.5</v>
      </c>
      <c r="CK510" s="12" t="s">
        <v>3826</v>
      </c>
      <c r="CL510" s="12">
        <v>6922.43</v>
      </c>
      <c r="CM510" s="12"/>
      <c r="CN510" s="12">
        <v>0.52</v>
      </c>
      <c r="CO510" s="12" t="s">
        <v>3281</v>
      </c>
      <c r="CP510" s="12"/>
      <c r="CQ510" s="12"/>
      <c r="CR510" s="12"/>
      <c r="CS510" s="12"/>
      <c r="CT510" s="12">
        <v>0.1</v>
      </c>
      <c r="CU510" s="12"/>
      <c r="CV510" s="12"/>
      <c r="CW510" s="12"/>
      <c r="CX510" s="57"/>
    </row>
    <row r="511" spans="1:102" x14ac:dyDescent="0.35">
      <c r="A511" s="56">
        <v>110</v>
      </c>
      <c r="B511" s="12" t="s">
        <v>3803</v>
      </c>
      <c r="C511" s="12">
        <v>110.2</v>
      </c>
      <c r="D511" s="12" t="s">
        <v>2638</v>
      </c>
      <c r="E511" s="12" t="s">
        <v>536</v>
      </c>
      <c r="F511" s="12">
        <v>7</v>
      </c>
      <c r="G511" s="12" t="s">
        <v>212</v>
      </c>
      <c r="H511" s="12" t="s">
        <v>2804</v>
      </c>
      <c r="I511" s="12" t="s">
        <v>212</v>
      </c>
      <c r="J511" s="12" t="s">
        <v>1222</v>
      </c>
      <c r="K511" s="12" t="s">
        <v>564</v>
      </c>
      <c r="L511" s="12" t="s">
        <v>1118</v>
      </c>
      <c r="M511" s="12" t="s">
        <v>3237</v>
      </c>
      <c r="N511" s="12" t="s">
        <v>598</v>
      </c>
      <c r="O511" s="12" t="s">
        <v>3400</v>
      </c>
      <c r="P511" s="12" t="s">
        <v>3404</v>
      </c>
      <c r="Q511" s="12">
        <v>0</v>
      </c>
      <c r="R511" s="12">
        <v>0</v>
      </c>
      <c r="S511" s="12">
        <v>1</v>
      </c>
      <c r="T511" s="12">
        <v>0</v>
      </c>
      <c r="U511" s="12">
        <v>0</v>
      </c>
      <c r="V511" s="12">
        <v>0</v>
      </c>
      <c r="W511" s="12">
        <v>1</v>
      </c>
      <c r="X511" s="12">
        <v>0</v>
      </c>
      <c r="Y511" s="12">
        <v>0</v>
      </c>
      <c r="Z511" s="12">
        <v>1</v>
      </c>
      <c r="AA511" s="12">
        <v>0</v>
      </c>
      <c r="AB511" s="12">
        <v>0</v>
      </c>
      <c r="AC511" s="12">
        <v>0</v>
      </c>
      <c r="AD511" s="12">
        <v>0</v>
      </c>
      <c r="AE511" s="12">
        <v>0</v>
      </c>
      <c r="AF511" s="12">
        <v>0</v>
      </c>
      <c r="AG511" s="12">
        <v>0</v>
      </c>
      <c r="AH511" s="12">
        <v>0</v>
      </c>
      <c r="AI511" s="12">
        <v>0</v>
      </c>
      <c r="AJ511" s="12">
        <v>0</v>
      </c>
      <c r="AK511" s="12">
        <v>0</v>
      </c>
      <c r="AL511" s="12" t="s">
        <v>3450</v>
      </c>
      <c r="AM511" s="7" t="s">
        <v>608</v>
      </c>
      <c r="AN511" s="7" t="s">
        <v>646</v>
      </c>
      <c r="AO511" s="7" t="s">
        <v>747</v>
      </c>
      <c r="AP511" s="12" t="s">
        <v>691</v>
      </c>
      <c r="AQ511" s="12">
        <v>8489</v>
      </c>
      <c r="AR511" s="12">
        <v>1</v>
      </c>
      <c r="AS511" s="12" t="s">
        <v>555</v>
      </c>
      <c r="AT511" s="7" t="s">
        <v>212</v>
      </c>
      <c r="AU511" s="12">
        <v>1</v>
      </c>
      <c r="AV511" s="12">
        <v>1</v>
      </c>
      <c r="AW511" s="12">
        <v>0</v>
      </c>
      <c r="AX511" s="12">
        <v>1</v>
      </c>
      <c r="AY511" s="7">
        <v>1</v>
      </c>
      <c r="AZ511" s="12">
        <v>0</v>
      </c>
      <c r="BA511" s="12">
        <v>1</v>
      </c>
      <c r="BB511" s="12">
        <v>1</v>
      </c>
      <c r="BC511" s="12">
        <v>0</v>
      </c>
      <c r="BD511" s="12">
        <v>1</v>
      </c>
      <c r="BE511" s="12">
        <v>0</v>
      </c>
      <c r="BF511" s="7" t="s">
        <v>3258</v>
      </c>
      <c r="BG511" s="7" t="s">
        <v>957</v>
      </c>
      <c r="BH511" s="7"/>
      <c r="BI511" s="12" t="s">
        <v>3249</v>
      </c>
      <c r="BJ511" s="12" t="s">
        <v>3459</v>
      </c>
      <c r="BK511" s="12" t="s">
        <v>1044</v>
      </c>
      <c r="BL511" s="12" t="s">
        <v>3468</v>
      </c>
      <c r="BM511" s="7" t="s">
        <v>3485</v>
      </c>
      <c r="BN511" s="7" t="s">
        <v>775</v>
      </c>
      <c r="BO511" s="12"/>
      <c r="BP511" s="12" t="s">
        <v>3547</v>
      </c>
      <c r="BQ511" s="12">
        <f>CV511</f>
        <v>9.2947424645616908E-2</v>
      </c>
      <c r="BR511" s="12" t="s">
        <v>3530</v>
      </c>
      <c r="BS511" s="12">
        <v>0.125</v>
      </c>
      <c r="BT511" s="12">
        <f>EXP(BS511)</f>
        <v>1.1331484530668263</v>
      </c>
      <c r="BU511" s="12"/>
      <c r="BV511" s="12" t="s">
        <v>3415</v>
      </c>
      <c r="BW511" s="12" t="s">
        <v>1077</v>
      </c>
      <c r="BX511" s="12" t="s">
        <v>1077</v>
      </c>
      <c r="BY511" s="12">
        <v>3.14</v>
      </c>
      <c r="BZ511" s="12"/>
      <c r="CA511" s="12" t="s">
        <v>1077</v>
      </c>
      <c r="CB511" s="12" t="s">
        <v>1077</v>
      </c>
      <c r="CC511" s="12" t="s">
        <v>1077</v>
      </c>
      <c r="CD511" s="12" t="s">
        <v>1077</v>
      </c>
      <c r="CE511" s="12" t="s">
        <v>1077</v>
      </c>
      <c r="CF511" s="12">
        <f>Table2[[#This Row],[b_mag_LOR]]/Table2[[#This Row],[T_stat]]</f>
        <v>3.9808917197452227E-2</v>
      </c>
      <c r="CG511" s="12" t="s">
        <v>3564</v>
      </c>
      <c r="CH511" s="12">
        <f>BQ511/BY511</f>
        <v>2.960109065147035E-2</v>
      </c>
      <c r="CI511" s="12" t="s">
        <v>3553</v>
      </c>
      <c r="CJ511" s="12" t="s">
        <v>718</v>
      </c>
      <c r="CK511" s="12" t="s">
        <v>1077</v>
      </c>
      <c r="CL511" s="12" t="s">
        <v>1077</v>
      </c>
      <c r="CM511" s="12" t="s">
        <v>1077</v>
      </c>
      <c r="CN511" s="12" t="s">
        <v>1077</v>
      </c>
      <c r="CO511" s="12" t="s">
        <v>1077</v>
      </c>
      <c r="CP511" s="12"/>
      <c r="CQ511" s="12"/>
      <c r="CR511" s="12"/>
      <c r="CS511" s="12" t="s">
        <v>1077</v>
      </c>
      <c r="CT511" s="12">
        <f>(234+263+237+241+260+62+44)/(6742+6873+6502+6705+6297+2878+3085)</f>
        <v>3.431247121436979E-2</v>
      </c>
      <c r="CU511" s="12">
        <v>0.77</v>
      </c>
      <c r="CV511" s="12">
        <f>BS511*CU511*(1-CT511)</f>
        <v>9.2947424645616908E-2</v>
      </c>
      <c r="CW511" s="12"/>
      <c r="CX511" s="57"/>
    </row>
    <row r="512" spans="1:102" ht="16.5" x14ac:dyDescent="0.35">
      <c r="A512" s="56">
        <v>75</v>
      </c>
      <c r="B512" s="12" t="s">
        <v>3764</v>
      </c>
      <c r="C512" s="12">
        <v>75.2</v>
      </c>
      <c r="D512" s="12" t="s">
        <v>2391</v>
      </c>
      <c r="E512" s="12" t="s">
        <v>393</v>
      </c>
      <c r="F512" s="12" t="s">
        <v>3916</v>
      </c>
      <c r="G512" s="12" t="s">
        <v>212</v>
      </c>
      <c r="H512" s="12" t="s">
        <v>2804</v>
      </c>
      <c r="I512" s="12" t="s">
        <v>212</v>
      </c>
      <c r="J512" s="12" t="s">
        <v>556</v>
      </c>
      <c r="K512" s="12" t="s">
        <v>564</v>
      </c>
      <c r="L512" s="12" t="s">
        <v>558</v>
      </c>
      <c r="M512" s="12" t="s">
        <v>3237</v>
      </c>
      <c r="N512" s="12" t="s">
        <v>3437</v>
      </c>
      <c r="O512" s="12" t="s">
        <v>3400</v>
      </c>
      <c r="P512" s="12" t="s">
        <v>3403</v>
      </c>
      <c r="Q512" s="12">
        <v>1</v>
      </c>
      <c r="R512" s="12">
        <v>0</v>
      </c>
      <c r="S512" s="12">
        <v>0</v>
      </c>
      <c r="T512" s="12">
        <v>0</v>
      </c>
      <c r="U512" s="12">
        <v>0</v>
      </c>
      <c r="V512" s="12">
        <v>0</v>
      </c>
      <c r="W512" s="12">
        <v>0</v>
      </c>
      <c r="X512" s="12">
        <v>0</v>
      </c>
      <c r="Y512" s="12">
        <v>0</v>
      </c>
      <c r="Z512" s="12">
        <v>0</v>
      </c>
      <c r="AA512" s="12">
        <v>0</v>
      </c>
      <c r="AB512" s="12">
        <v>1</v>
      </c>
      <c r="AC512" s="12">
        <v>0</v>
      </c>
      <c r="AD512" s="12">
        <v>0</v>
      </c>
      <c r="AE512" s="12">
        <v>0</v>
      </c>
      <c r="AF512" s="12">
        <v>0</v>
      </c>
      <c r="AG512" s="12">
        <v>0</v>
      </c>
      <c r="AH512" s="12">
        <v>0</v>
      </c>
      <c r="AI512" s="12">
        <v>0</v>
      </c>
      <c r="AJ512" s="12">
        <v>0</v>
      </c>
      <c r="AK512" s="12">
        <v>0</v>
      </c>
      <c r="AL512" s="12" t="s">
        <v>3448</v>
      </c>
      <c r="AM512" s="7" t="s">
        <v>637</v>
      </c>
      <c r="AN512" s="7" t="s">
        <v>665</v>
      </c>
      <c r="AO512" s="7">
        <v>2011</v>
      </c>
      <c r="AP512" s="12" t="s">
        <v>3235</v>
      </c>
      <c r="AQ512" s="12" t="s">
        <v>718</v>
      </c>
      <c r="AR512" s="12">
        <v>1</v>
      </c>
      <c r="AS512" s="12" t="s">
        <v>555</v>
      </c>
      <c r="AT512" s="7" t="s">
        <v>212</v>
      </c>
      <c r="AU512" s="12">
        <v>0</v>
      </c>
      <c r="AV512" s="12">
        <v>0</v>
      </c>
      <c r="AW512" s="12">
        <v>0</v>
      </c>
      <c r="AX512" s="12">
        <v>0</v>
      </c>
      <c r="AY512" s="7">
        <v>0</v>
      </c>
      <c r="AZ512" s="12">
        <v>0</v>
      </c>
      <c r="BA512" s="12">
        <v>0</v>
      </c>
      <c r="BB512" s="12">
        <v>1</v>
      </c>
      <c r="BC512" s="12">
        <v>0</v>
      </c>
      <c r="BD512" s="12">
        <v>0</v>
      </c>
      <c r="BE512" s="12">
        <v>1</v>
      </c>
      <c r="BF512" s="7" t="s">
        <v>772</v>
      </c>
      <c r="BG512" s="7" t="s">
        <v>2745</v>
      </c>
      <c r="BH512" s="7"/>
      <c r="BI512" s="7" t="s">
        <v>2814</v>
      </c>
      <c r="BJ512" s="12" t="s">
        <v>3460</v>
      </c>
      <c r="BK512" s="12" t="s">
        <v>3472</v>
      </c>
      <c r="BL512" s="12" t="s">
        <v>3482</v>
      </c>
      <c r="BM512" s="7" t="s">
        <v>953</v>
      </c>
      <c r="BN512" s="7"/>
      <c r="BO512" s="12"/>
      <c r="BP512" s="12"/>
      <c r="BQ512" s="12" t="s">
        <v>1077</v>
      </c>
      <c r="BR512" s="12" t="s">
        <v>1077</v>
      </c>
      <c r="BS512" s="12">
        <v>0.02</v>
      </c>
      <c r="BT512" s="12"/>
      <c r="BU512" s="12"/>
      <c r="BV512" s="12" t="s">
        <v>1077</v>
      </c>
      <c r="BW512" s="12" t="s">
        <v>1077</v>
      </c>
      <c r="BX512" s="12" t="s">
        <v>1077</v>
      </c>
      <c r="BY512" s="12">
        <v>3.18</v>
      </c>
      <c r="BZ512" s="12"/>
      <c r="CA512" s="12" t="s">
        <v>1077</v>
      </c>
      <c r="CB512" s="12" t="s">
        <v>1077</v>
      </c>
      <c r="CC512" s="12" t="s">
        <v>1077</v>
      </c>
      <c r="CD512" s="12" t="s">
        <v>1077</v>
      </c>
      <c r="CE512" s="12" t="s">
        <v>1077</v>
      </c>
      <c r="CF512" s="12"/>
      <c r="CG512" s="12"/>
      <c r="CH512" s="12"/>
      <c r="CI512" s="12"/>
      <c r="CJ512" s="12">
        <v>0.67</v>
      </c>
      <c r="CK512" s="12" t="s">
        <v>3824</v>
      </c>
      <c r="CL512" s="12" t="s">
        <v>1077</v>
      </c>
      <c r="CM512" s="12" t="s">
        <v>1077</v>
      </c>
      <c r="CN512" s="12" t="s">
        <v>1077</v>
      </c>
      <c r="CO512" s="12" t="s">
        <v>1077</v>
      </c>
      <c r="CP512" s="12">
        <v>0</v>
      </c>
      <c r="CQ512" s="12"/>
      <c r="CR512" s="12"/>
      <c r="CS512" s="12" t="s">
        <v>1077</v>
      </c>
      <c r="CT512" s="12" t="s">
        <v>718</v>
      </c>
      <c r="CU512" s="12" t="s">
        <v>1077</v>
      </c>
      <c r="CV512" s="12" t="s">
        <v>1077</v>
      </c>
      <c r="CW512" s="12"/>
      <c r="CX512" s="57"/>
    </row>
    <row r="513" spans="1:102" ht="16.5" x14ac:dyDescent="0.35">
      <c r="A513" s="56">
        <v>30</v>
      </c>
      <c r="B513" s="12" t="s">
        <v>3721</v>
      </c>
      <c r="C513" s="12">
        <v>30.2</v>
      </c>
      <c r="D513" s="12" t="s">
        <v>1834</v>
      </c>
      <c r="E513" s="12" t="s">
        <v>347</v>
      </c>
      <c r="F513" s="12">
        <v>3</v>
      </c>
      <c r="G513" s="12" t="s">
        <v>212</v>
      </c>
      <c r="H513" s="12" t="s">
        <v>2804</v>
      </c>
      <c r="I513" s="12" t="s">
        <v>212</v>
      </c>
      <c r="J513" s="12" t="s">
        <v>556</v>
      </c>
      <c r="K513" s="12" t="s">
        <v>568</v>
      </c>
      <c r="L513" s="12" t="s">
        <v>1204</v>
      </c>
      <c r="M513" s="12" t="s">
        <v>3237</v>
      </c>
      <c r="N513" s="12" t="s">
        <v>3435</v>
      </c>
      <c r="O513" s="12" t="s">
        <v>3400</v>
      </c>
      <c r="P513" s="12" t="s">
        <v>3401</v>
      </c>
      <c r="Q513" s="12">
        <v>0</v>
      </c>
      <c r="R513" s="12">
        <v>0</v>
      </c>
      <c r="S513" s="12">
        <v>1</v>
      </c>
      <c r="T513" s="12">
        <v>0</v>
      </c>
      <c r="U513" s="12">
        <v>0</v>
      </c>
      <c r="V513" s="12">
        <v>0</v>
      </c>
      <c r="W513" s="12">
        <v>0</v>
      </c>
      <c r="X513" s="12">
        <v>0</v>
      </c>
      <c r="Y513" s="12">
        <v>0</v>
      </c>
      <c r="Z513" s="12">
        <v>0</v>
      </c>
      <c r="AA513" s="12">
        <v>0</v>
      </c>
      <c r="AB513" s="12">
        <v>0</v>
      </c>
      <c r="AC513" s="12">
        <v>0</v>
      </c>
      <c r="AD513" s="12">
        <v>0</v>
      </c>
      <c r="AE513" s="12">
        <v>0</v>
      </c>
      <c r="AF513" s="12">
        <v>0</v>
      </c>
      <c r="AG513" s="12">
        <v>0</v>
      </c>
      <c r="AH513" s="12">
        <v>0</v>
      </c>
      <c r="AI513" s="12">
        <v>0</v>
      </c>
      <c r="AJ513" s="12">
        <v>0</v>
      </c>
      <c r="AK513" s="12" t="s">
        <v>657</v>
      </c>
      <c r="AL513" s="12" t="s">
        <v>607</v>
      </c>
      <c r="AM513" s="7" t="s">
        <v>608</v>
      </c>
      <c r="AN513" s="7" t="s">
        <v>656</v>
      </c>
      <c r="AO513" s="7">
        <v>2005</v>
      </c>
      <c r="AP513" s="12" t="s">
        <v>3458</v>
      </c>
      <c r="AQ513" s="12">
        <v>141</v>
      </c>
      <c r="AR513" s="12">
        <v>1</v>
      </c>
      <c r="AS513" s="12" t="s">
        <v>555</v>
      </c>
      <c r="AT513" s="7" t="s">
        <v>212</v>
      </c>
      <c r="AU513" s="12">
        <v>0</v>
      </c>
      <c r="AV513" s="12">
        <v>0</v>
      </c>
      <c r="AW513" s="12">
        <v>0</v>
      </c>
      <c r="AX513" s="12">
        <v>0</v>
      </c>
      <c r="AY513" s="7">
        <v>0</v>
      </c>
      <c r="AZ513" s="12">
        <v>0</v>
      </c>
      <c r="BA513" s="12">
        <v>0</v>
      </c>
      <c r="BB513" s="12">
        <v>0</v>
      </c>
      <c r="BC513" s="12">
        <v>0</v>
      </c>
      <c r="BD513" s="12">
        <v>0</v>
      </c>
      <c r="BE513" s="12">
        <v>0</v>
      </c>
      <c r="BF513" s="7" t="s">
        <v>3258</v>
      </c>
      <c r="BG513" s="7" t="s">
        <v>1008</v>
      </c>
      <c r="BH513" s="7"/>
      <c r="BI513" s="12" t="s">
        <v>3249</v>
      </c>
      <c r="BJ513" s="12" t="s">
        <v>851</v>
      </c>
      <c r="BK513" s="12" t="s">
        <v>3463</v>
      </c>
      <c r="BL513" s="12" t="s">
        <v>3469</v>
      </c>
      <c r="BM513" s="7" t="s">
        <v>788</v>
      </c>
      <c r="BN513" s="7"/>
      <c r="BO513" s="12"/>
      <c r="BP513" s="12" t="s">
        <v>4044</v>
      </c>
      <c r="BQ513" s="12">
        <f>CV513</f>
        <v>0.5635</v>
      </c>
      <c r="BR513" s="12" t="s">
        <v>3513</v>
      </c>
      <c r="BS513" s="12">
        <v>0.35</v>
      </c>
      <c r="BT513" s="12"/>
      <c r="BU513" s="12">
        <f>EXP(BS513)</f>
        <v>1.4190675485932571</v>
      </c>
      <c r="BV513" s="12" t="s">
        <v>3416</v>
      </c>
      <c r="BW513" s="12">
        <v>0.42399999999999999</v>
      </c>
      <c r="BX513" s="12" t="s">
        <v>1140</v>
      </c>
      <c r="BY513" s="12">
        <f>BS513/CF513</f>
        <v>3.1818181818181817</v>
      </c>
      <c r="BZ513" s="12" t="s">
        <v>4041</v>
      </c>
      <c r="CA513" s="12" t="s">
        <v>1077</v>
      </c>
      <c r="CB513" s="12" t="s">
        <v>1077</v>
      </c>
      <c r="CC513" s="12" t="s">
        <v>1077</v>
      </c>
      <c r="CD513" s="12" t="s">
        <v>1077</v>
      </c>
      <c r="CE513" s="12">
        <v>0</v>
      </c>
      <c r="CF513" s="12">
        <v>0.11</v>
      </c>
      <c r="CG513" s="12"/>
      <c r="CH513" s="12">
        <f>BQ513/BY513</f>
        <v>0.17710000000000001</v>
      </c>
      <c r="CI513" s="12" t="s">
        <v>3553</v>
      </c>
      <c r="CJ513" s="12">
        <v>0.15</v>
      </c>
      <c r="CK513" s="12" t="s">
        <v>3827</v>
      </c>
      <c r="CL513" s="12">
        <v>-376.39</v>
      </c>
      <c r="CM513" s="12">
        <v>0</v>
      </c>
      <c r="CN513" s="12">
        <v>1371.01</v>
      </c>
      <c r="CO513" s="12" t="s">
        <v>3419</v>
      </c>
      <c r="CP513" s="12"/>
      <c r="CQ513" s="12"/>
      <c r="CR513" s="12"/>
      <c r="CS513" s="12" t="s">
        <v>1077</v>
      </c>
      <c r="CT513" s="12" t="s">
        <v>718</v>
      </c>
      <c r="CU513" s="12">
        <v>1.61</v>
      </c>
      <c r="CV513" s="12">
        <f>BS513*CU513</f>
        <v>0.5635</v>
      </c>
      <c r="CW513" s="12"/>
      <c r="CX513" s="57"/>
    </row>
    <row r="514" spans="1:102" ht="16.5" x14ac:dyDescent="0.35">
      <c r="A514" s="56">
        <v>72</v>
      </c>
      <c r="B514" s="12" t="s">
        <v>3761</v>
      </c>
      <c r="C514" s="12">
        <v>72.400000000000006</v>
      </c>
      <c r="D514" s="12" t="s">
        <v>2370</v>
      </c>
      <c r="E514" s="12" t="s">
        <v>465</v>
      </c>
      <c r="F514" s="12">
        <v>3</v>
      </c>
      <c r="G514" s="12" t="s">
        <v>212</v>
      </c>
      <c r="H514" s="12" t="s">
        <v>2804</v>
      </c>
      <c r="I514" s="12" t="s">
        <v>212</v>
      </c>
      <c r="J514" s="12" t="s">
        <v>1224</v>
      </c>
      <c r="K514" s="12" t="s">
        <v>1225</v>
      </c>
      <c r="L514" s="12" t="s">
        <v>581</v>
      </c>
      <c r="M514" s="12" t="s">
        <v>3237</v>
      </c>
      <c r="N514" s="12" t="s">
        <v>596</v>
      </c>
      <c r="O514" s="12" t="s">
        <v>3400</v>
      </c>
      <c r="P514" s="12" t="s">
        <v>3402</v>
      </c>
      <c r="Q514" s="12">
        <v>0</v>
      </c>
      <c r="R514" s="12">
        <v>0</v>
      </c>
      <c r="S514" s="12">
        <v>0</v>
      </c>
      <c r="T514" s="12">
        <v>1</v>
      </c>
      <c r="U514" s="12">
        <v>0</v>
      </c>
      <c r="V514" s="12">
        <v>0</v>
      </c>
      <c r="W514" s="12">
        <v>0</v>
      </c>
      <c r="X514" s="12">
        <v>0</v>
      </c>
      <c r="Y514" s="12">
        <v>0</v>
      </c>
      <c r="Z514" s="12">
        <v>0</v>
      </c>
      <c r="AA514" s="12">
        <v>0</v>
      </c>
      <c r="AB514" s="12">
        <v>0</v>
      </c>
      <c r="AC514" s="12">
        <v>0</v>
      </c>
      <c r="AD514" s="12">
        <v>0</v>
      </c>
      <c r="AE514" s="12">
        <v>0</v>
      </c>
      <c r="AF514" s="12">
        <v>0</v>
      </c>
      <c r="AG514" s="12">
        <v>0</v>
      </c>
      <c r="AH514" s="12">
        <v>0</v>
      </c>
      <c r="AI514" s="12">
        <v>0</v>
      </c>
      <c r="AJ514" s="12">
        <v>1</v>
      </c>
      <c r="AK514" s="12">
        <v>0</v>
      </c>
      <c r="AL514" s="12" t="s">
        <v>607</v>
      </c>
      <c r="AM514" s="7" t="s">
        <v>608</v>
      </c>
      <c r="AN514" s="7" t="s">
        <v>646</v>
      </c>
      <c r="AO514" s="7">
        <v>2009</v>
      </c>
      <c r="AP514" s="12" t="s">
        <v>3458</v>
      </c>
      <c r="AQ514" s="12">
        <v>1605</v>
      </c>
      <c r="AR514" s="12">
        <v>1</v>
      </c>
      <c r="AS514" s="12" t="s">
        <v>555</v>
      </c>
      <c r="AT514" s="7" t="s">
        <v>212</v>
      </c>
      <c r="AU514" s="12">
        <v>0</v>
      </c>
      <c r="AV514" s="12">
        <v>1</v>
      </c>
      <c r="AW514" s="12">
        <v>0</v>
      </c>
      <c r="AX514" s="12">
        <v>0</v>
      </c>
      <c r="AY514" s="7">
        <v>0</v>
      </c>
      <c r="AZ514" s="12">
        <v>0</v>
      </c>
      <c r="BA514" s="12">
        <v>1</v>
      </c>
      <c r="BB514" s="12">
        <v>1</v>
      </c>
      <c r="BC514" s="12">
        <v>0</v>
      </c>
      <c r="BD514" s="12">
        <v>1</v>
      </c>
      <c r="BE514" s="12">
        <v>0</v>
      </c>
      <c r="BF514" s="7" t="s">
        <v>766</v>
      </c>
      <c r="BG514" s="7" t="s">
        <v>159</v>
      </c>
      <c r="BH514" s="7"/>
      <c r="BI514" s="7" t="s">
        <v>2806</v>
      </c>
      <c r="BJ514" s="12" t="s">
        <v>3459</v>
      </c>
      <c r="BK514" s="12" t="s">
        <v>1044</v>
      </c>
      <c r="BL514" s="12" t="s">
        <v>3480</v>
      </c>
      <c r="BM514" s="7" t="s">
        <v>788</v>
      </c>
      <c r="BN514" s="7"/>
      <c r="BO514" s="12"/>
      <c r="BP514" s="12" t="s">
        <v>4025</v>
      </c>
      <c r="BQ514" s="12">
        <v>0.11</v>
      </c>
      <c r="BR514" s="12" t="s">
        <v>1252</v>
      </c>
      <c r="BS514" s="12">
        <v>1.6402999999999999E-3</v>
      </c>
      <c r="BT514" s="12"/>
      <c r="BU514" s="12">
        <f>EXP(BS514)</f>
        <v>1.0016416460279076</v>
      </c>
      <c r="BV514" s="12" t="s">
        <v>3416</v>
      </c>
      <c r="BW514" s="12" t="s">
        <v>1077</v>
      </c>
      <c r="BX514" s="12" t="s">
        <v>1077</v>
      </c>
      <c r="BY514" s="12">
        <f>BS514/CF514</f>
        <v>3.2175362887406824</v>
      </c>
      <c r="BZ514" s="12" t="s">
        <v>3562</v>
      </c>
      <c r="CA514" s="12">
        <v>3.22</v>
      </c>
      <c r="CB514" s="12" t="s">
        <v>1077</v>
      </c>
      <c r="CC514" s="12" t="s">
        <v>1077</v>
      </c>
      <c r="CD514" s="12" t="s">
        <v>1101</v>
      </c>
      <c r="CE514" s="12">
        <v>1E-3</v>
      </c>
      <c r="CF514" s="12">
        <v>5.0980000000000003E-4</v>
      </c>
      <c r="CG514" s="12" t="s">
        <v>1252</v>
      </c>
      <c r="CH514" s="12">
        <f>BQ514/BY514</f>
        <v>3.4187648600865699E-2</v>
      </c>
      <c r="CI514" s="12" t="s">
        <v>3553</v>
      </c>
      <c r="CJ514" s="12">
        <v>4.19E-2</v>
      </c>
      <c r="CK514" s="12" t="s">
        <v>3827</v>
      </c>
      <c r="CL514" s="12">
        <v>-1417.5139999999999</v>
      </c>
      <c r="CM514" s="12" t="s">
        <v>1077</v>
      </c>
      <c r="CN514" s="12" t="s">
        <v>1077</v>
      </c>
      <c r="CO514" s="12" t="s">
        <v>1077</v>
      </c>
      <c r="CP514" s="12"/>
      <c r="CQ514" s="12"/>
      <c r="CR514" s="12"/>
      <c r="CS514" s="12" t="s">
        <v>1077</v>
      </c>
      <c r="CT514" s="12" t="s">
        <v>1077</v>
      </c>
      <c r="CU514" s="12" t="s">
        <v>1077</v>
      </c>
      <c r="CV514" s="12" t="s">
        <v>1077</v>
      </c>
      <c r="CW514" s="12"/>
      <c r="CX514" s="57"/>
    </row>
    <row r="515" spans="1:102" x14ac:dyDescent="0.35">
      <c r="A515" s="56">
        <v>101</v>
      </c>
      <c r="B515" s="12" t="s">
        <v>3791</v>
      </c>
      <c r="C515" s="12">
        <v>101.1</v>
      </c>
      <c r="D515" s="12" t="s">
        <v>2557</v>
      </c>
      <c r="E515" s="12" t="s">
        <v>517</v>
      </c>
      <c r="F515" s="12" t="s">
        <v>3916</v>
      </c>
      <c r="G515" s="12" t="s">
        <v>349</v>
      </c>
      <c r="H515" s="12" t="s">
        <v>2804</v>
      </c>
      <c r="I515" s="12" t="s">
        <v>1285</v>
      </c>
      <c r="J515" s="12" t="s">
        <v>1222</v>
      </c>
      <c r="K515" s="12" t="s">
        <v>564</v>
      </c>
      <c r="L515" s="12" t="s">
        <v>1250</v>
      </c>
      <c r="M515" s="12" t="s">
        <v>3164</v>
      </c>
      <c r="N515" s="12"/>
      <c r="O515" s="12" t="s">
        <v>3400</v>
      </c>
      <c r="P515" s="12" t="s">
        <v>3404</v>
      </c>
      <c r="Q515" s="12">
        <v>0</v>
      </c>
      <c r="R515" s="12">
        <v>0</v>
      </c>
      <c r="S515" s="12">
        <v>0</v>
      </c>
      <c r="T515" s="12">
        <v>0</v>
      </c>
      <c r="U515" s="12">
        <v>0</v>
      </c>
      <c r="V515" s="12">
        <v>0</v>
      </c>
      <c r="W515" s="12">
        <v>1</v>
      </c>
      <c r="X515" s="12">
        <v>0</v>
      </c>
      <c r="Y515" s="12">
        <v>0</v>
      </c>
      <c r="Z515" s="12">
        <v>0</v>
      </c>
      <c r="AA515" s="12">
        <v>0</v>
      </c>
      <c r="AB515" s="12">
        <v>0</v>
      </c>
      <c r="AC515" s="12">
        <v>0</v>
      </c>
      <c r="AD515" s="12">
        <v>0</v>
      </c>
      <c r="AE515" s="12">
        <v>0</v>
      </c>
      <c r="AF515" s="12">
        <v>0</v>
      </c>
      <c r="AG515" s="12">
        <v>0</v>
      </c>
      <c r="AH515" s="12">
        <v>1</v>
      </c>
      <c r="AI515" s="12">
        <v>0</v>
      </c>
      <c r="AJ515" s="12">
        <v>0</v>
      </c>
      <c r="AK515" s="12">
        <v>0</v>
      </c>
      <c r="AL515" s="12" t="s">
        <v>3448</v>
      </c>
      <c r="AM515" s="7" t="s">
        <v>682</v>
      </c>
      <c r="AN515" s="7" t="s">
        <v>683</v>
      </c>
      <c r="AO515" s="7" t="s">
        <v>743</v>
      </c>
      <c r="AP515" s="12" t="s">
        <v>3235</v>
      </c>
      <c r="AQ515" s="12">
        <v>546</v>
      </c>
      <c r="AR515" s="12">
        <v>1</v>
      </c>
      <c r="AS515" s="12" t="s">
        <v>555</v>
      </c>
      <c r="AT515" s="7" t="s">
        <v>349</v>
      </c>
      <c r="AU515" s="12">
        <v>1</v>
      </c>
      <c r="AV515" s="12">
        <v>0</v>
      </c>
      <c r="AW515" s="12">
        <v>0</v>
      </c>
      <c r="AX515" s="12">
        <v>0</v>
      </c>
      <c r="AY515" s="7">
        <v>1</v>
      </c>
      <c r="AZ515" s="12">
        <v>1</v>
      </c>
      <c r="BA515" s="12">
        <v>1</v>
      </c>
      <c r="BB515" s="12">
        <v>1</v>
      </c>
      <c r="BC515" s="12">
        <v>1</v>
      </c>
      <c r="BD515" s="12">
        <v>1</v>
      </c>
      <c r="BE515" s="12">
        <v>0</v>
      </c>
      <c r="BF515" s="7" t="s">
        <v>2820</v>
      </c>
      <c r="BG515" s="7" t="s">
        <v>999</v>
      </c>
      <c r="BH515" s="7"/>
      <c r="BI515" s="7" t="s">
        <v>2803</v>
      </c>
      <c r="BJ515" s="12" t="s">
        <v>3460</v>
      </c>
      <c r="BK515" s="12" t="s">
        <v>718</v>
      </c>
      <c r="BL515" s="12" t="s">
        <v>3471</v>
      </c>
      <c r="BM515" s="7" t="s">
        <v>3485</v>
      </c>
      <c r="BN515" s="7" t="s">
        <v>1174</v>
      </c>
      <c r="BO515" s="12"/>
      <c r="BP515" s="12" t="s">
        <v>1160</v>
      </c>
      <c r="BQ515" s="12" t="s">
        <v>1077</v>
      </c>
      <c r="BR515" s="12" t="s">
        <v>1077</v>
      </c>
      <c r="BS515" s="12">
        <v>1.4630000000000001</v>
      </c>
      <c r="BT515" s="12">
        <f>EXP(BS515)</f>
        <v>4.318896803139479</v>
      </c>
      <c r="BU515" s="12"/>
      <c r="BV515" s="12" t="s">
        <v>3415</v>
      </c>
      <c r="BW515" s="12" t="s">
        <v>1077</v>
      </c>
      <c r="BX515" s="12"/>
      <c r="BY515" s="12">
        <v>3.2269999999999999</v>
      </c>
      <c r="BZ515" s="12"/>
      <c r="CA515" s="12" t="s">
        <v>1077</v>
      </c>
      <c r="CB515" s="12">
        <v>3.2269999999999999</v>
      </c>
      <c r="CC515" s="12"/>
      <c r="CD515" s="12" t="s">
        <v>1077</v>
      </c>
      <c r="CE515" s="12" t="s">
        <v>1077</v>
      </c>
      <c r="CF515" s="12"/>
      <c r="CG515" s="12"/>
      <c r="CH515" s="12"/>
      <c r="CI515" s="12"/>
      <c r="CJ515" s="12" t="s">
        <v>1077</v>
      </c>
      <c r="CK515" s="12" t="s">
        <v>1077</v>
      </c>
      <c r="CL515" s="12" t="s">
        <v>1077</v>
      </c>
      <c r="CM515" s="12">
        <v>1.4999999999999999E-2</v>
      </c>
      <c r="CN515" s="12">
        <v>56.722000000000001</v>
      </c>
      <c r="CO515" s="12" t="s">
        <v>3419</v>
      </c>
      <c r="CP515" s="12"/>
      <c r="CQ515" s="12"/>
      <c r="CR515" s="12"/>
      <c r="CS515" s="12">
        <v>36</v>
      </c>
      <c r="CT515" s="12" t="s">
        <v>1077</v>
      </c>
      <c r="CU515" s="12" t="s">
        <v>718</v>
      </c>
      <c r="CV515" s="12" t="s">
        <v>1077</v>
      </c>
      <c r="CW515" s="12"/>
      <c r="CX515" s="57"/>
    </row>
    <row r="516" spans="1:102" ht="16.5" x14ac:dyDescent="0.35">
      <c r="A516" s="56">
        <v>65</v>
      </c>
      <c r="B516" s="12" t="s">
        <v>3754</v>
      </c>
      <c r="C516" s="12">
        <v>65.7</v>
      </c>
      <c r="D516" s="12" t="s">
        <v>2272</v>
      </c>
      <c r="E516" s="12" t="s">
        <v>438</v>
      </c>
      <c r="F516" s="12">
        <v>3</v>
      </c>
      <c r="G516" s="12" t="s">
        <v>212</v>
      </c>
      <c r="H516" s="12" t="s">
        <v>2804</v>
      </c>
      <c r="I516" s="12" t="s">
        <v>212</v>
      </c>
      <c r="J516" s="12" t="s">
        <v>556</v>
      </c>
      <c r="K516" s="12" t="s">
        <v>562</v>
      </c>
      <c r="L516" s="12" t="s">
        <v>558</v>
      </c>
      <c r="M516" s="12" t="s">
        <v>3237</v>
      </c>
      <c r="N516" s="12" t="s">
        <v>3435</v>
      </c>
      <c r="O516" s="12" t="s">
        <v>3400</v>
      </c>
      <c r="P516" s="12" t="s">
        <v>3401</v>
      </c>
      <c r="Q516" s="12">
        <v>0</v>
      </c>
      <c r="R516" s="12">
        <v>0</v>
      </c>
      <c r="S516" s="12">
        <v>0</v>
      </c>
      <c r="T516" s="12">
        <v>0</v>
      </c>
      <c r="U516" s="12">
        <v>0</v>
      </c>
      <c r="V516" s="12">
        <v>0</v>
      </c>
      <c r="W516" s="12">
        <v>1</v>
      </c>
      <c r="X516" s="12">
        <v>0</v>
      </c>
      <c r="Y516" s="12">
        <v>0</v>
      </c>
      <c r="Z516" s="12">
        <v>0</v>
      </c>
      <c r="AA516" s="12">
        <v>0</v>
      </c>
      <c r="AB516" s="12">
        <v>0</v>
      </c>
      <c r="AC516" s="12">
        <v>1</v>
      </c>
      <c r="AD516" s="12">
        <v>0</v>
      </c>
      <c r="AE516" s="12">
        <v>0</v>
      </c>
      <c r="AF516" s="12">
        <v>0</v>
      </c>
      <c r="AG516" s="12">
        <v>0</v>
      </c>
      <c r="AH516" s="12">
        <v>0</v>
      </c>
      <c r="AI516" s="12">
        <v>0</v>
      </c>
      <c r="AJ516" s="12">
        <v>0</v>
      </c>
      <c r="AK516" s="12">
        <v>0</v>
      </c>
      <c r="AL516" s="12" t="s">
        <v>607</v>
      </c>
      <c r="AM516" s="7" t="s">
        <v>668</v>
      </c>
      <c r="AN516" s="7" t="s">
        <v>705</v>
      </c>
      <c r="AO516" s="7">
        <v>2010</v>
      </c>
      <c r="AP516" s="12" t="s">
        <v>3235</v>
      </c>
      <c r="AQ516" s="12">
        <v>473</v>
      </c>
      <c r="AR516" s="12">
        <v>1</v>
      </c>
      <c r="AS516" s="12" t="s">
        <v>555</v>
      </c>
      <c r="AT516" s="7" t="s">
        <v>212</v>
      </c>
      <c r="AU516" s="12">
        <v>1</v>
      </c>
      <c r="AV516" s="12">
        <v>0</v>
      </c>
      <c r="AW516" s="12">
        <v>0</v>
      </c>
      <c r="AX516" s="12">
        <v>0</v>
      </c>
      <c r="AY516" s="7">
        <v>1</v>
      </c>
      <c r="AZ516" s="12">
        <v>0</v>
      </c>
      <c r="BA516" s="12">
        <v>0</v>
      </c>
      <c r="BB516" s="12">
        <v>0</v>
      </c>
      <c r="BC516" s="12">
        <v>1</v>
      </c>
      <c r="BD516" s="12">
        <v>0</v>
      </c>
      <c r="BE516" s="12">
        <v>0</v>
      </c>
      <c r="BF516" s="7" t="s">
        <v>766</v>
      </c>
      <c r="BG516" s="7" t="s">
        <v>165</v>
      </c>
      <c r="BH516" s="7"/>
      <c r="BI516" s="7" t="s">
        <v>2809</v>
      </c>
      <c r="BJ516" s="12" t="s">
        <v>718</v>
      </c>
      <c r="BK516" s="12" t="s">
        <v>3463</v>
      </c>
      <c r="BL516" s="12" t="s">
        <v>3481</v>
      </c>
      <c r="BM516" s="7" t="s">
        <v>787</v>
      </c>
      <c r="BN516" s="7"/>
      <c r="BO516" s="12"/>
      <c r="BP516" s="12" t="s">
        <v>3542</v>
      </c>
      <c r="BQ516" s="12">
        <v>0.03</v>
      </c>
      <c r="BR516" s="12" t="s">
        <v>3513</v>
      </c>
      <c r="BS516" s="12">
        <v>3</v>
      </c>
      <c r="BT516" s="12"/>
      <c r="BU516" s="12"/>
      <c r="BV516" s="12" t="s">
        <v>1077</v>
      </c>
      <c r="BW516" s="12" t="s">
        <v>1077</v>
      </c>
      <c r="BX516" s="12" t="s">
        <v>1077</v>
      </c>
      <c r="BY516" s="12">
        <v>3.23</v>
      </c>
      <c r="BZ516" s="12"/>
      <c r="CA516" s="12" t="s">
        <v>1077</v>
      </c>
      <c r="CB516" s="12" t="s">
        <v>1077</v>
      </c>
      <c r="CC516" s="12" t="s">
        <v>1077</v>
      </c>
      <c r="CD516" s="12" t="s">
        <v>1077</v>
      </c>
      <c r="CE516" s="12">
        <v>0.01</v>
      </c>
      <c r="CF516" s="12"/>
      <c r="CG516" s="12"/>
      <c r="CH516" s="12">
        <f>BQ516/BY516</f>
        <v>9.2879256965944269E-3</v>
      </c>
      <c r="CI516" s="12" t="s">
        <v>3553</v>
      </c>
      <c r="CJ516" s="12">
        <v>0.52200000000000002</v>
      </c>
      <c r="CK516" s="12" t="s">
        <v>3824</v>
      </c>
      <c r="CL516" s="12" t="s">
        <v>1077</v>
      </c>
      <c r="CM516" s="12" t="s">
        <v>1077</v>
      </c>
      <c r="CN516" s="12">
        <v>5.68</v>
      </c>
      <c r="CO516" s="12" t="s">
        <v>1043</v>
      </c>
      <c r="CP516" s="12">
        <v>1</v>
      </c>
      <c r="CQ516" s="12">
        <v>18</v>
      </c>
      <c r="CR516" s="12">
        <v>1</v>
      </c>
      <c r="CS516" s="12">
        <v>454</v>
      </c>
      <c r="CT516" s="12">
        <v>9.0969999999999995</v>
      </c>
      <c r="CU516" s="12">
        <v>0.01</v>
      </c>
      <c r="CV516" s="12">
        <f>BS516*(CU516)</f>
        <v>0.03</v>
      </c>
      <c r="CW516" s="12"/>
      <c r="CX516" s="57"/>
    </row>
    <row r="517" spans="1:102" ht="16.5" x14ac:dyDescent="0.35">
      <c r="A517" s="56">
        <v>15</v>
      </c>
      <c r="B517" s="12" t="s">
        <v>3706</v>
      </c>
      <c r="C517" s="12">
        <v>15.3</v>
      </c>
      <c r="D517" s="12" t="s">
        <v>1686</v>
      </c>
      <c r="E517" s="12" t="s">
        <v>319</v>
      </c>
      <c r="F517" s="12" t="s">
        <v>4090</v>
      </c>
      <c r="G517" s="12" t="s">
        <v>212</v>
      </c>
      <c r="H517" s="12" t="s">
        <v>2804</v>
      </c>
      <c r="I517" s="12" t="s">
        <v>212</v>
      </c>
      <c r="J517" s="12" t="s">
        <v>556</v>
      </c>
      <c r="K517" s="12" t="s">
        <v>564</v>
      </c>
      <c r="L517" s="12" t="s">
        <v>558</v>
      </c>
      <c r="M517" s="12" t="s">
        <v>3164</v>
      </c>
      <c r="N517" s="12"/>
      <c r="O517" s="12" t="s">
        <v>3400</v>
      </c>
      <c r="P517" s="12" t="s">
        <v>3403</v>
      </c>
      <c r="Q517" s="12">
        <v>1</v>
      </c>
      <c r="R517" s="12">
        <v>0</v>
      </c>
      <c r="S517" s="12">
        <v>0</v>
      </c>
      <c r="T517" s="12">
        <v>0</v>
      </c>
      <c r="U517" s="12">
        <v>0</v>
      </c>
      <c r="V517" s="12">
        <v>0</v>
      </c>
      <c r="W517" s="12">
        <v>0</v>
      </c>
      <c r="X517" s="12">
        <v>0</v>
      </c>
      <c r="Y517" s="12">
        <v>0</v>
      </c>
      <c r="Z517" s="12">
        <v>0</v>
      </c>
      <c r="AA517" s="12">
        <v>0</v>
      </c>
      <c r="AB517" s="12">
        <v>1</v>
      </c>
      <c r="AC517" s="12">
        <v>0</v>
      </c>
      <c r="AD517" s="12">
        <v>0</v>
      </c>
      <c r="AE517" s="12">
        <v>0</v>
      </c>
      <c r="AF517" s="12">
        <v>0</v>
      </c>
      <c r="AG517" s="12">
        <v>0</v>
      </c>
      <c r="AH517" s="12">
        <v>0</v>
      </c>
      <c r="AI517" s="12">
        <v>0</v>
      </c>
      <c r="AJ517" s="12">
        <v>0</v>
      </c>
      <c r="AK517" s="12">
        <v>0</v>
      </c>
      <c r="AL517" s="12" t="s">
        <v>3448</v>
      </c>
      <c r="AM517" s="7" t="s">
        <v>608</v>
      </c>
      <c r="AN517" s="7" t="s">
        <v>636</v>
      </c>
      <c r="AO517" s="7">
        <v>2000</v>
      </c>
      <c r="AP517" s="12" t="s">
        <v>3458</v>
      </c>
      <c r="AQ517" s="12">
        <v>385</v>
      </c>
      <c r="AR517" s="12">
        <v>2</v>
      </c>
      <c r="AS517" s="12" t="s">
        <v>755</v>
      </c>
      <c r="AT517" s="7" t="s">
        <v>212</v>
      </c>
      <c r="AU517" s="12">
        <v>0</v>
      </c>
      <c r="AV517" s="12">
        <v>0</v>
      </c>
      <c r="AW517" s="12">
        <v>0</v>
      </c>
      <c r="AX517" s="12">
        <v>0</v>
      </c>
      <c r="AY517" s="7">
        <v>0</v>
      </c>
      <c r="AZ517" s="12">
        <v>0</v>
      </c>
      <c r="BA517" s="12">
        <v>1</v>
      </c>
      <c r="BB517" s="12">
        <v>1</v>
      </c>
      <c r="BC517" s="12">
        <v>0</v>
      </c>
      <c r="BD517" s="12">
        <v>0</v>
      </c>
      <c r="BE517" s="12">
        <v>0</v>
      </c>
      <c r="BF517" s="7" t="s">
        <v>2820</v>
      </c>
      <c r="BG517" s="7" t="s">
        <v>811</v>
      </c>
      <c r="BH517" s="7">
        <v>1</v>
      </c>
      <c r="BI517" s="7" t="s">
        <v>3257</v>
      </c>
      <c r="BJ517" s="12" t="s">
        <v>3460</v>
      </c>
      <c r="BK517" s="12" t="s">
        <v>3472</v>
      </c>
      <c r="BL517" s="12" t="s">
        <v>3474</v>
      </c>
      <c r="BM517" s="7" t="s">
        <v>787</v>
      </c>
      <c r="BN517" s="7"/>
      <c r="BO517" s="12"/>
      <c r="BP517" s="12">
        <v>5</v>
      </c>
      <c r="BQ517" s="12"/>
      <c r="BR517" s="12" t="s">
        <v>1077</v>
      </c>
      <c r="BS517" s="12">
        <v>37.381</v>
      </c>
      <c r="BT517" s="12"/>
      <c r="BU517" s="12"/>
      <c r="BV517" s="12" t="s">
        <v>1077</v>
      </c>
      <c r="BW517" s="12" t="s">
        <v>1077</v>
      </c>
      <c r="BX517" s="12" t="s">
        <v>1077</v>
      </c>
      <c r="BY517" s="12">
        <v>3.3</v>
      </c>
      <c r="BZ517" s="12"/>
      <c r="CA517" s="12" t="s">
        <v>1077</v>
      </c>
      <c r="CB517" s="12" t="s">
        <v>1077</v>
      </c>
      <c r="CC517" s="12" t="s">
        <v>1077</v>
      </c>
      <c r="CD517" s="12" t="s">
        <v>1077</v>
      </c>
      <c r="CE517" s="12">
        <v>0.1</v>
      </c>
      <c r="CF517" s="12"/>
      <c r="CG517" s="12"/>
      <c r="CH517" s="12"/>
      <c r="CI517" s="12"/>
      <c r="CJ517" s="12">
        <v>0.106</v>
      </c>
      <c r="CK517" s="12" t="s">
        <v>3828</v>
      </c>
      <c r="CL517" s="12" t="s">
        <v>1077</v>
      </c>
      <c r="CM517" s="12" t="s">
        <v>1077</v>
      </c>
      <c r="CN517" s="12" t="s">
        <v>1077</v>
      </c>
      <c r="CO517" s="12" t="s">
        <v>1077</v>
      </c>
      <c r="CP517" s="12">
        <v>1</v>
      </c>
      <c r="CQ517" s="12">
        <v>15</v>
      </c>
      <c r="CR517" s="12">
        <v>1</v>
      </c>
      <c r="CS517" s="12">
        <v>369</v>
      </c>
      <c r="CT517" s="12" t="s">
        <v>1077</v>
      </c>
      <c r="CU517" s="12">
        <v>3.4747686397764974E-2</v>
      </c>
      <c r="CV517" s="12" t="s">
        <v>1137</v>
      </c>
      <c r="CW517" s="12"/>
      <c r="CX517" s="57"/>
    </row>
    <row r="518" spans="1:102" ht="16.5" x14ac:dyDescent="0.35">
      <c r="A518" s="56">
        <v>128</v>
      </c>
      <c r="B518" s="12" t="s">
        <v>3149</v>
      </c>
      <c r="C518" s="12">
        <v>128.1</v>
      </c>
      <c r="D518" s="12" t="s">
        <v>2896</v>
      </c>
      <c r="E518" s="12" t="s">
        <v>3263</v>
      </c>
      <c r="F518" s="12">
        <v>3</v>
      </c>
      <c r="G518" s="12" t="s">
        <v>212</v>
      </c>
      <c r="H518" s="12" t="s">
        <v>2804</v>
      </c>
      <c r="I518" s="12" t="s">
        <v>212</v>
      </c>
      <c r="J518" s="12" t="s">
        <v>556</v>
      </c>
      <c r="K518" s="12"/>
      <c r="L518" s="12" t="s">
        <v>160</v>
      </c>
      <c r="M518" s="12" t="s">
        <v>3261</v>
      </c>
      <c r="N518" s="12" t="s">
        <v>3435</v>
      </c>
      <c r="O518" s="12" t="s">
        <v>3400</v>
      </c>
      <c r="P518" s="12" t="s">
        <v>3401</v>
      </c>
      <c r="Q518" s="12">
        <v>0</v>
      </c>
      <c r="R518" s="12">
        <v>0</v>
      </c>
      <c r="S518" s="12">
        <v>0</v>
      </c>
      <c r="T518" s="12">
        <v>0</v>
      </c>
      <c r="U518" s="12">
        <v>0</v>
      </c>
      <c r="V518" s="12">
        <v>0</v>
      </c>
      <c r="W518" s="12">
        <v>1</v>
      </c>
      <c r="X518" s="12">
        <v>0</v>
      </c>
      <c r="Y518" s="12">
        <v>0</v>
      </c>
      <c r="Z518" s="12">
        <v>0</v>
      </c>
      <c r="AA518" s="12">
        <v>0</v>
      </c>
      <c r="AB518" s="12">
        <v>0</v>
      </c>
      <c r="AC518" s="12">
        <v>1</v>
      </c>
      <c r="AD518" s="12">
        <v>0</v>
      </c>
      <c r="AE518" s="12">
        <v>0</v>
      </c>
      <c r="AF518" s="12">
        <v>0</v>
      </c>
      <c r="AG518" s="12">
        <v>0</v>
      </c>
      <c r="AH518" s="12">
        <v>0</v>
      </c>
      <c r="AI518" s="12">
        <v>0</v>
      </c>
      <c r="AJ518" s="12">
        <v>0</v>
      </c>
      <c r="AK518" s="12">
        <v>0</v>
      </c>
      <c r="AL518" s="12" t="s">
        <v>723</v>
      </c>
      <c r="AM518" s="12" t="s">
        <v>3081</v>
      </c>
      <c r="AN518" s="12" t="s">
        <v>3090</v>
      </c>
      <c r="AO518" s="12">
        <v>2010</v>
      </c>
      <c r="AP518" s="12" t="s">
        <v>3235</v>
      </c>
      <c r="AQ518" s="12">
        <v>55</v>
      </c>
      <c r="AR518" s="12">
        <v>1</v>
      </c>
      <c r="AS518" s="12" t="s">
        <v>555</v>
      </c>
      <c r="AT518" s="12" t="s">
        <v>349</v>
      </c>
      <c r="AU518" s="12">
        <v>1</v>
      </c>
      <c r="AV518" s="12">
        <v>0</v>
      </c>
      <c r="AW518" s="12">
        <v>0</v>
      </c>
      <c r="AX518" s="12">
        <v>0</v>
      </c>
      <c r="AY518" s="7">
        <v>1</v>
      </c>
      <c r="AZ518" s="12">
        <v>0</v>
      </c>
      <c r="BA518" s="12">
        <v>0</v>
      </c>
      <c r="BB518" s="12">
        <v>0</v>
      </c>
      <c r="BC518" s="12">
        <v>0</v>
      </c>
      <c r="BD518" s="12">
        <v>0</v>
      </c>
      <c r="BE518" s="12">
        <v>1</v>
      </c>
      <c r="BF518" s="12" t="s">
        <v>766</v>
      </c>
      <c r="BG518" s="12" t="s">
        <v>3040</v>
      </c>
      <c r="BH518" s="12"/>
      <c r="BI518" s="12" t="s">
        <v>3245</v>
      </c>
      <c r="BJ518" s="12" t="s">
        <v>718</v>
      </c>
      <c r="BK518" s="12" t="s">
        <v>3463</v>
      </c>
      <c r="BL518" s="12" t="s">
        <v>3470</v>
      </c>
      <c r="BM518" s="12" t="s">
        <v>787</v>
      </c>
      <c r="BN518" s="7"/>
      <c r="BO518" s="12"/>
      <c r="BP518" s="12" t="s">
        <v>3536</v>
      </c>
      <c r="BQ518" s="47">
        <f>CV518</f>
        <v>0.11433753724952904</v>
      </c>
      <c r="BR518" s="12" t="s">
        <v>3507</v>
      </c>
      <c r="BS518" s="12">
        <v>0.24060000000000001</v>
      </c>
      <c r="BT518" s="12"/>
      <c r="BU518" s="12"/>
      <c r="BV518" s="12"/>
      <c r="BW518" s="12"/>
      <c r="BX518" s="12"/>
      <c r="BY518" s="12">
        <v>3.32</v>
      </c>
      <c r="BZ518" s="12"/>
      <c r="CA518" s="12"/>
      <c r="CB518" s="12"/>
      <c r="CC518" s="12"/>
      <c r="CD518" s="12"/>
      <c r="CE518" s="12">
        <v>2.0999999999999999E-3</v>
      </c>
      <c r="CF518" s="12">
        <v>0.11210000000000001</v>
      </c>
      <c r="CG518" s="12"/>
      <c r="CH518" s="12">
        <f>BQ518/BY518</f>
        <v>3.4439017243834052E-2</v>
      </c>
      <c r="CI518" s="12" t="s">
        <v>3553</v>
      </c>
      <c r="CJ518" s="12">
        <v>0.97899999999999998</v>
      </c>
      <c r="CK518" s="12" t="s">
        <v>3824</v>
      </c>
      <c r="CL518" s="12"/>
      <c r="CM518" s="12"/>
      <c r="CN518" s="12"/>
      <c r="CO518" s="12"/>
      <c r="CP518" s="12">
        <v>1</v>
      </c>
      <c r="CQ518" s="12">
        <v>19</v>
      </c>
      <c r="CR518" s="12">
        <v>1</v>
      </c>
      <c r="CS518" s="12">
        <f>AQ518-(CP518*CQ518)-CR518</f>
        <v>35</v>
      </c>
      <c r="CT518" s="48">
        <v>29195</v>
      </c>
      <c r="CU518" s="48">
        <v>13874</v>
      </c>
      <c r="CV518" s="12">
        <f>BS518*CU518/CT518</f>
        <v>0.11433753724952904</v>
      </c>
      <c r="CW518" s="12"/>
      <c r="CX518" s="57"/>
    </row>
    <row r="519" spans="1:102" ht="16.5" x14ac:dyDescent="0.35">
      <c r="A519" s="56">
        <v>129</v>
      </c>
      <c r="B519" s="12" t="s">
        <v>3150</v>
      </c>
      <c r="C519" s="12">
        <v>129.1</v>
      </c>
      <c r="D519" s="12" t="s">
        <v>2903</v>
      </c>
      <c r="E519" s="12" t="s">
        <v>3264</v>
      </c>
      <c r="F519" s="12">
        <v>3</v>
      </c>
      <c r="G519" s="12" t="s">
        <v>212</v>
      </c>
      <c r="H519" s="12" t="s">
        <v>2804</v>
      </c>
      <c r="I519" s="12" t="s">
        <v>212</v>
      </c>
      <c r="J519" s="12" t="s">
        <v>556</v>
      </c>
      <c r="K519" s="12"/>
      <c r="L519" s="12" t="s">
        <v>558</v>
      </c>
      <c r="M519" s="12" t="s">
        <v>3261</v>
      </c>
      <c r="N519" s="12" t="s">
        <v>3435</v>
      </c>
      <c r="O519" s="12" t="s">
        <v>3400</v>
      </c>
      <c r="P519" s="12" t="s">
        <v>3401</v>
      </c>
      <c r="Q519" s="12">
        <v>0</v>
      </c>
      <c r="R519" s="12">
        <v>0</v>
      </c>
      <c r="S519" s="12">
        <v>0</v>
      </c>
      <c r="T519" s="12">
        <v>0</v>
      </c>
      <c r="U519" s="12">
        <v>0</v>
      </c>
      <c r="V519" s="12">
        <v>0</v>
      </c>
      <c r="W519" s="12">
        <v>1</v>
      </c>
      <c r="X519" s="12">
        <v>0</v>
      </c>
      <c r="Y519" s="12">
        <v>0</v>
      </c>
      <c r="Z519" s="12">
        <v>0</v>
      </c>
      <c r="AA519" s="12">
        <v>0</v>
      </c>
      <c r="AB519" s="12">
        <v>0</v>
      </c>
      <c r="AC519" s="12">
        <v>1</v>
      </c>
      <c r="AD519" s="12">
        <v>0</v>
      </c>
      <c r="AE519" s="12">
        <v>0</v>
      </c>
      <c r="AF519" s="12">
        <v>0</v>
      </c>
      <c r="AG519" s="12">
        <v>0</v>
      </c>
      <c r="AH519" s="12">
        <v>0</v>
      </c>
      <c r="AI519" s="12">
        <v>0</v>
      </c>
      <c r="AJ519" s="12">
        <v>0</v>
      </c>
      <c r="AK519" s="12">
        <v>0</v>
      </c>
      <c r="AL519" s="12" t="s">
        <v>723</v>
      </c>
      <c r="AM519" s="12" t="s">
        <v>3081</v>
      </c>
      <c r="AN519" s="12" t="s">
        <v>3090</v>
      </c>
      <c r="AO519" s="12">
        <v>2010</v>
      </c>
      <c r="AP519" s="12" t="s">
        <v>3235</v>
      </c>
      <c r="AQ519" s="12">
        <v>55</v>
      </c>
      <c r="AR519" s="12">
        <v>1</v>
      </c>
      <c r="AS519" s="12" t="s">
        <v>555</v>
      </c>
      <c r="AT519" s="12" t="s">
        <v>349</v>
      </c>
      <c r="AU519" s="12">
        <v>1</v>
      </c>
      <c r="AV519" s="12">
        <v>0</v>
      </c>
      <c r="AW519" s="12">
        <v>0</v>
      </c>
      <c r="AX519" s="12">
        <v>0</v>
      </c>
      <c r="AY519" s="7">
        <v>1</v>
      </c>
      <c r="AZ519" s="12">
        <v>0</v>
      </c>
      <c r="BA519" s="12">
        <v>0</v>
      </c>
      <c r="BB519" s="12">
        <v>0</v>
      </c>
      <c r="BC519" s="12">
        <v>0</v>
      </c>
      <c r="BD519" s="12">
        <v>0</v>
      </c>
      <c r="BE519" s="12">
        <v>1</v>
      </c>
      <c r="BF519" s="12" t="s">
        <v>766</v>
      </c>
      <c r="BG519" s="12" t="s">
        <v>3040</v>
      </c>
      <c r="BH519" s="12"/>
      <c r="BI519" s="12" t="s">
        <v>2806</v>
      </c>
      <c r="BJ519" s="12" t="s">
        <v>718</v>
      </c>
      <c r="BK519" s="12" t="s">
        <v>3463</v>
      </c>
      <c r="BL519" s="12" t="s">
        <v>3470</v>
      </c>
      <c r="BM519" s="12" t="s">
        <v>787</v>
      </c>
      <c r="BN519" s="7"/>
      <c r="BO519" s="12"/>
      <c r="BP519" s="12" t="s">
        <v>3536</v>
      </c>
      <c r="BQ519" s="47">
        <f>CV519</f>
        <v>1.5041314689346981E-2</v>
      </c>
      <c r="BR519" s="12" t="s">
        <v>3507</v>
      </c>
      <c r="BS519" s="12">
        <v>1.4200000000000001E-2</v>
      </c>
      <c r="BT519" s="12"/>
      <c r="BU519" s="12"/>
      <c r="BV519" s="12"/>
      <c r="BW519" s="12"/>
      <c r="BX519" s="12"/>
      <c r="BY519" s="12">
        <v>3.33</v>
      </c>
      <c r="BZ519" s="12"/>
      <c r="CA519" s="12"/>
      <c r="CB519" s="12"/>
      <c r="CC519" s="12"/>
      <c r="CD519" s="12"/>
      <c r="CE519" s="12">
        <v>2.0999999999999999E-3</v>
      </c>
      <c r="CF519" s="12"/>
      <c r="CG519" s="12"/>
      <c r="CH519" s="12">
        <f>BQ519/BY519</f>
        <v>4.5169113181222163E-3</v>
      </c>
      <c r="CI519" s="12" t="s">
        <v>3553</v>
      </c>
      <c r="CJ519" s="12">
        <v>0.97499999999999998</v>
      </c>
      <c r="CK519" s="12" t="s">
        <v>3824</v>
      </c>
      <c r="CL519" s="12"/>
      <c r="CM519" s="12"/>
      <c r="CN519" s="12"/>
      <c r="CO519" s="12"/>
      <c r="CP519" s="12"/>
      <c r="CQ519" s="12"/>
      <c r="CR519" s="12"/>
      <c r="CS519" s="48">
        <v>34</v>
      </c>
      <c r="CT519" s="48">
        <v>14696</v>
      </c>
      <c r="CU519" s="48">
        <v>13874</v>
      </c>
      <c r="CV519" s="12">
        <f>BS519*CT519/CU519</f>
        <v>1.5041314689346981E-2</v>
      </c>
      <c r="CW519" s="12"/>
      <c r="CX519" s="57"/>
    </row>
    <row r="520" spans="1:102" ht="16.5" x14ac:dyDescent="0.35">
      <c r="A520" s="56">
        <v>15</v>
      </c>
      <c r="B520" s="12" t="s">
        <v>3706</v>
      </c>
      <c r="C520" s="12">
        <v>15.1</v>
      </c>
      <c r="D520" s="12" t="s">
        <v>1519</v>
      </c>
      <c r="E520" s="12" t="s">
        <v>317</v>
      </c>
      <c r="F520" s="12" t="s">
        <v>3916</v>
      </c>
      <c r="G520" s="12" t="s">
        <v>212</v>
      </c>
      <c r="H520" s="12" t="s">
        <v>2804</v>
      </c>
      <c r="I520" s="12" t="s">
        <v>212</v>
      </c>
      <c r="J520" s="12" t="s">
        <v>556</v>
      </c>
      <c r="K520" s="12" t="s">
        <v>564</v>
      </c>
      <c r="L520" s="12" t="s">
        <v>558</v>
      </c>
      <c r="M520" s="12" t="s">
        <v>3164</v>
      </c>
      <c r="N520" s="12"/>
      <c r="O520" s="12" t="s">
        <v>3400</v>
      </c>
      <c r="P520" s="12" t="s">
        <v>3403</v>
      </c>
      <c r="Q520" s="12">
        <v>1</v>
      </c>
      <c r="R520" s="12">
        <v>0</v>
      </c>
      <c r="S520" s="12">
        <v>0</v>
      </c>
      <c r="T520" s="12">
        <v>0</v>
      </c>
      <c r="U520" s="12">
        <v>0</v>
      </c>
      <c r="V520" s="12">
        <v>0</v>
      </c>
      <c r="W520" s="12">
        <v>0</v>
      </c>
      <c r="X520" s="12">
        <v>0</v>
      </c>
      <c r="Y520" s="12">
        <v>0</v>
      </c>
      <c r="Z520" s="12">
        <v>0</v>
      </c>
      <c r="AA520" s="12">
        <v>0</v>
      </c>
      <c r="AB520" s="12">
        <v>1</v>
      </c>
      <c r="AC520" s="12">
        <v>0</v>
      </c>
      <c r="AD520" s="12">
        <v>0</v>
      </c>
      <c r="AE520" s="12">
        <v>0</v>
      </c>
      <c r="AF520" s="12">
        <v>0</v>
      </c>
      <c r="AG520" s="12">
        <v>0</v>
      </c>
      <c r="AH520" s="12">
        <v>0</v>
      </c>
      <c r="AI520" s="12">
        <v>0</v>
      </c>
      <c r="AJ520" s="12">
        <v>0</v>
      </c>
      <c r="AK520" s="12">
        <v>0</v>
      </c>
      <c r="AL520" s="12" t="s">
        <v>3448</v>
      </c>
      <c r="AM520" s="7" t="s">
        <v>608</v>
      </c>
      <c r="AN520" s="7" t="s">
        <v>636</v>
      </c>
      <c r="AO520" s="7">
        <v>2000</v>
      </c>
      <c r="AP520" s="12" t="s">
        <v>3458</v>
      </c>
      <c r="AQ520" s="12">
        <v>397</v>
      </c>
      <c r="AR520" s="12">
        <v>1</v>
      </c>
      <c r="AS520" s="12" t="s">
        <v>555</v>
      </c>
      <c r="AT520" s="7" t="s">
        <v>349</v>
      </c>
      <c r="AU520" s="12">
        <v>0</v>
      </c>
      <c r="AV520" s="12">
        <v>0</v>
      </c>
      <c r="AW520" s="12">
        <v>0</v>
      </c>
      <c r="AX520" s="12">
        <v>0</v>
      </c>
      <c r="AY520" s="7">
        <v>0</v>
      </c>
      <c r="AZ520" s="12">
        <v>0</v>
      </c>
      <c r="BA520" s="12">
        <v>1</v>
      </c>
      <c r="BB520" s="12">
        <v>1</v>
      </c>
      <c r="BC520" s="12">
        <v>0</v>
      </c>
      <c r="BD520" s="12">
        <v>0</v>
      </c>
      <c r="BE520" s="12">
        <v>0</v>
      </c>
      <c r="BF520" s="7" t="s">
        <v>2820</v>
      </c>
      <c r="BG520" s="7" t="s">
        <v>811</v>
      </c>
      <c r="BH520" s="7">
        <v>1</v>
      </c>
      <c r="BI520" s="7" t="s">
        <v>3257</v>
      </c>
      <c r="BJ520" s="12" t="s">
        <v>3460</v>
      </c>
      <c r="BK520" s="12" t="s">
        <v>3472</v>
      </c>
      <c r="BL520" s="12" t="s">
        <v>3474</v>
      </c>
      <c r="BM520" s="7" t="s">
        <v>787</v>
      </c>
      <c r="BN520" s="7"/>
      <c r="BO520" s="12" t="s">
        <v>1208</v>
      </c>
      <c r="BP520" s="12" t="s">
        <v>1262</v>
      </c>
      <c r="BQ520" s="12"/>
      <c r="BR520" s="12" t="s">
        <v>1077</v>
      </c>
      <c r="BS520" s="12">
        <v>0.96530000000000005</v>
      </c>
      <c r="BT520" s="12"/>
      <c r="BU520" s="12">
        <f>EXP(BS520)</f>
        <v>2.6255752108987749</v>
      </c>
      <c r="BV520" s="12" t="s">
        <v>3416</v>
      </c>
      <c r="BW520" s="12" t="s">
        <v>1077</v>
      </c>
      <c r="BX520" s="12" t="s">
        <v>1077</v>
      </c>
      <c r="BY520" s="12">
        <v>3.34</v>
      </c>
      <c r="BZ520" s="12"/>
      <c r="CA520" s="12" t="s">
        <v>1077</v>
      </c>
      <c r="CB520" s="12" t="s">
        <v>1077</v>
      </c>
      <c r="CC520" s="12" t="s">
        <v>1077</v>
      </c>
      <c r="CD520" s="12" t="s">
        <v>1077</v>
      </c>
      <c r="CE520" s="12">
        <v>0.1</v>
      </c>
      <c r="CF520" s="12"/>
      <c r="CG520" s="12"/>
      <c r="CH520" s="12"/>
      <c r="CI520" s="12"/>
      <c r="CJ520" s="12">
        <v>0.46800000000000003</v>
      </c>
      <c r="CK520" s="12" t="s">
        <v>3828</v>
      </c>
      <c r="CL520" s="12" t="s">
        <v>1077</v>
      </c>
      <c r="CM520" s="12" t="s">
        <v>1077</v>
      </c>
      <c r="CN520" s="12" t="s">
        <v>1077</v>
      </c>
      <c r="CO520" s="12" t="s">
        <v>1077</v>
      </c>
      <c r="CP520" s="12"/>
      <c r="CQ520" s="12"/>
      <c r="CR520" s="12"/>
      <c r="CS520" s="12" t="s">
        <v>1077</v>
      </c>
      <c r="CT520" s="12" t="s">
        <v>1077</v>
      </c>
      <c r="CU520" s="12">
        <v>3.4747686397764974E-2</v>
      </c>
      <c r="CV520" s="12"/>
      <c r="CW520" s="12"/>
      <c r="CX520" s="57"/>
    </row>
    <row r="521" spans="1:102" ht="16.5" x14ac:dyDescent="0.35">
      <c r="A521" s="56">
        <v>15</v>
      </c>
      <c r="B521" s="12" t="s">
        <v>3706</v>
      </c>
      <c r="C521" s="12">
        <v>15.28</v>
      </c>
      <c r="D521" s="12" t="s">
        <v>1719</v>
      </c>
      <c r="E521" s="12" t="s">
        <v>308</v>
      </c>
      <c r="F521" s="12">
        <v>3</v>
      </c>
      <c r="G521" s="12" t="s">
        <v>212</v>
      </c>
      <c r="H521" s="12" t="s">
        <v>2804</v>
      </c>
      <c r="I521" s="12" t="s">
        <v>349</v>
      </c>
      <c r="J521" s="12" t="s">
        <v>556</v>
      </c>
      <c r="K521" s="12" t="s">
        <v>564</v>
      </c>
      <c r="L521" s="12" t="s">
        <v>558</v>
      </c>
      <c r="M521" s="12" t="s">
        <v>3164</v>
      </c>
      <c r="N521" s="12"/>
      <c r="O521" s="12" t="s">
        <v>3400</v>
      </c>
      <c r="P521" s="12" t="s">
        <v>3403</v>
      </c>
      <c r="Q521" s="12">
        <v>1</v>
      </c>
      <c r="R521" s="12">
        <v>0</v>
      </c>
      <c r="S521" s="12">
        <v>0</v>
      </c>
      <c r="T521" s="12">
        <v>0</v>
      </c>
      <c r="U521" s="12">
        <v>0</v>
      </c>
      <c r="V521" s="12">
        <v>0</v>
      </c>
      <c r="W521" s="12">
        <v>0</v>
      </c>
      <c r="X521" s="12">
        <v>0</v>
      </c>
      <c r="Y521" s="12">
        <v>0</v>
      </c>
      <c r="Z521" s="12">
        <v>0</v>
      </c>
      <c r="AA521" s="12">
        <v>0</v>
      </c>
      <c r="AB521" s="12">
        <v>1</v>
      </c>
      <c r="AC521" s="12">
        <v>0</v>
      </c>
      <c r="AD521" s="12">
        <v>0</v>
      </c>
      <c r="AE521" s="12">
        <v>0</v>
      </c>
      <c r="AF521" s="12">
        <v>0</v>
      </c>
      <c r="AG521" s="12">
        <v>0</v>
      </c>
      <c r="AH521" s="12">
        <v>0</v>
      </c>
      <c r="AI521" s="12">
        <v>0</v>
      </c>
      <c r="AJ521" s="12">
        <v>0</v>
      </c>
      <c r="AK521" s="12">
        <v>0</v>
      </c>
      <c r="AL521" s="12" t="s">
        <v>3448</v>
      </c>
      <c r="AM521" s="7" t="s">
        <v>608</v>
      </c>
      <c r="AN521" s="7" t="s">
        <v>615</v>
      </c>
      <c r="AO521" s="7">
        <v>2000</v>
      </c>
      <c r="AP521" s="12" t="s">
        <v>3458</v>
      </c>
      <c r="AQ521" s="12">
        <v>1428</v>
      </c>
      <c r="AR521" s="12">
        <v>2</v>
      </c>
      <c r="AS521" s="12" t="s">
        <v>755</v>
      </c>
      <c r="AT521" s="7" t="s">
        <v>349</v>
      </c>
      <c r="AU521" s="12">
        <v>0</v>
      </c>
      <c r="AV521" s="12">
        <v>0</v>
      </c>
      <c r="AW521" s="12">
        <v>0</v>
      </c>
      <c r="AX521" s="12">
        <v>0</v>
      </c>
      <c r="AY521" s="7">
        <v>0</v>
      </c>
      <c r="AZ521" s="12">
        <v>0</v>
      </c>
      <c r="BA521" s="12">
        <v>1</v>
      </c>
      <c r="BB521" s="12">
        <v>1</v>
      </c>
      <c r="BC521" s="12">
        <v>0</v>
      </c>
      <c r="BD521" s="12">
        <v>0</v>
      </c>
      <c r="BE521" s="12">
        <v>0</v>
      </c>
      <c r="BF521" s="7" t="s">
        <v>3259</v>
      </c>
      <c r="BG521" s="7" t="s">
        <v>804</v>
      </c>
      <c r="BH521" s="7">
        <v>1</v>
      </c>
      <c r="BI521" s="7" t="s">
        <v>3253</v>
      </c>
      <c r="BJ521" s="12" t="s">
        <v>3460</v>
      </c>
      <c r="BK521" s="12" t="s">
        <v>3472</v>
      </c>
      <c r="BL521" s="12" t="s">
        <v>3474</v>
      </c>
      <c r="BM521" s="7" t="s">
        <v>787</v>
      </c>
      <c r="BN521" s="7"/>
      <c r="BO521" s="12"/>
      <c r="BP521" s="12" t="s">
        <v>3565</v>
      </c>
      <c r="BQ521" s="12"/>
      <c r="BR521" s="12" t="s">
        <v>1077</v>
      </c>
      <c r="BS521" s="12">
        <v>31.678999999999998</v>
      </c>
      <c r="BT521" s="12"/>
      <c r="BU521" s="12"/>
      <c r="BV521" s="12" t="s">
        <v>1077</v>
      </c>
      <c r="BW521" s="12" t="s">
        <v>1077</v>
      </c>
      <c r="BX521" s="12" t="s">
        <v>1077</v>
      </c>
      <c r="BY521" s="12">
        <v>3.35</v>
      </c>
      <c r="BZ521" s="12"/>
      <c r="CA521" s="12" t="s">
        <v>1077</v>
      </c>
      <c r="CB521" s="12" t="s">
        <v>1077</v>
      </c>
      <c r="CC521" s="12" t="s">
        <v>1077</v>
      </c>
      <c r="CD521" s="12" t="s">
        <v>1077</v>
      </c>
      <c r="CE521" s="12">
        <v>0.1</v>
      </c>
      <c r="CF521" s="12"/>
      <c r="CG521" s="12"/>
      <c r="CH521" s="12"/>
      <c r="CI521" s="12"/>
      <c r="CJ521" s="12">
        <v>0.14799999999999999</v>
      </c>
      <c r="CK521" s="12" t="s">
        <v>3828</v>
      </c>
      <c r="CL521" s="12" t="s">
        <v>1077</v>
      </c>
      <c r="CM521" s="12" t="s">
        <v>1077</v>
      </c>
      <c r="CN521" s="12" t="s">
        <v>1077</v>
      </c>
      <c r="CO521" s="12" t="s">
        <v>1077</v>
      </c>
      <c r="CP521" s="12">
        <v>1</v>
      </c>
      <c r="CQ521" s="12">
        <v>18</v>
      </c>
      <c r="CR521" s="12">
        <v>1</v>
      </c>
      <c r="CS521" s="12">
        <v>1409</v>
      </c>
      <c r="CT521" s="12" t="s">
        <v>1077</v>
      </c>
      <c r="CU521" s="12">
        <v>4.8716605552645363E-2</v>
      </c>
      <c r="CV521" s="12" t="s">
        <v>1137</v>
      </c>
      <c r="CW521" s="12"/>
      <c r="CX521" s="57"/>
    </row>
    <row r="522" spans="1:102" ht="16.5" x14ac:dyDescent="0.35">
      <c r="A522" s="56">
        <v>75</v>
      </c>
      <c r="B522" s="12" t="s">
        <v>3764</v>
      </c>
      <c r="C522" s="12">
        <v>75.400000000000006</v>
      </c>
      <c r="D522" s="12" t="s">
        <v>2384</v>
      </c>
      <c r="E522" s="12" t="s">
        <v>393</v>
      </c>
      <c r="F522" s="12" t="s">
        <v>3916</v>
      </c>
      <c r="G522" s="12" t="s">
        <v>212</v>
      </c>
      <c r="H522" s="12" t="s">
        <v>2804</v>
      </c>
      <c r="I522" s="12" t="s">
        <v>212</v>
      </c>
      <c r="J522" s="12" t="s">
        <v>556</v>
      </c>
      <c r="K522" s="12" t="s">
        <v>564</v>
      </c>
      <c r="L522" s="12" t="s">
        <v>558</v>
      </c>
      <c r="M522" s="12" t="s">
        <v>3237</v>
      </c>
      <c r="N522" s="12" t="s">
        <v>3437</v>
      </c>
      <c r="O522" s="12" t="s">
        <v>3400</v>
      </c>
      <c r="P522" s="12" t="s">
        <v>3403</v>
      </c>
      <c r="Q522" s="12">
        <v>1</v>
      </c>
      <c r="R522" s="12">
        <v>0</v>
      </c>
      <c r="S522" s="12">
        <v>0</v>
      </c>
      <c r="T522" s="12">
        <v>0</v>
      </c>
      <c r="U522" s="12">
        <v>0</v>
      </c>
      <c r="V522" s="12">
        <v>0</v>
      </c>
      <c r="W522" s="12">
        <v>0</v>
      </c>
      <c r="X522" s="12">
        <v>0</v>
      </c>
      <c r="Y522" s="12">
        <v>0</v>
      </c>
      <c r="Z522" s="12">
        <v>0</v>
      </c>
      <c r="AA522" s="12">
        <v>0</v>
      </c>
      <c r="AB522" s="12">
        <v>1</v>
      </c>
      <c r="AC522" s="12">
        <v>0</v>
      </c>
      <c r="AD522" s="12">
        <v>0</v>
      </c>
      <c r="AE522" s="12">
        <v>0</v>
      </c>
      <c r="AF522" s="12">
        <v>0</v>
      </c>
      <c r="AG522" s="12">
        <v>0</v>
      </c>
      <c r="AH522" s="12">
        <v>0</v>
      </c>
      <c r="AI522" s="12">
        <v>0</v>
      </c>
      <c r="AJ522" s="12">
        <v>0</v>
      </c>
      <c r="AK522" s="12">
        <v>0</v>
      </c>
      <c r="AL522" s="12" t="s">
        <v>3448</v>
      </c>
      <c r="AM522" s="7" t="s">
        <v>637</v>
      </c>
      <c r="AN522" s="7" t="s">
        <v>716</v>
      </c>
      <c r="AO522" s="7">
        <v>2011</v>
      </c>
      <c r="AP522" s="12" t="s">
        <v>3235</v>
      </c>
      <c r="AQ522" s="12" t="s">
        <v>718</v>
      </c>
      <c r="AR522" s="12">
        <v>1</v>
      </c>
      <c r="AS522" s="12" t="s">
        <v>555</v>
      </c>
      <c r="AT522" s="7" t="s">
        <v>212</v>
      </c>
      <c r="AU522" s="12">
        <v>0</v>
      </c>
      <c r="AV522" s="12">
        <v>0</v>
      </c>
      <c r="AW522" s="12">
        <v>0</v>
      </c>
      <c r="AX522" s="12">
        <v>0</v>
      </c>
      <c r="AY522" s="7">
        <v>0</v>
      </c>
      <c r="AZ522" s="12">
        <v>0</v>
      </c>
      <c r="BA522" s="12">
        <v>0</v>
      </c>
      <c r="BB522" s="12">
        <v>1</v>
      </c>
      <c r="BC522" s="12">
        <v>0</v>
      </c>
      <c r="BD522" s="12">
        <v>0</v>
      </c>
      <c r="BE522" s="12">
        <v>1</v>
      </c>
      <c r="BF522" s="7" t="s">
        <v>766</v>
      </c>
      <c r="BG522" s="7" t="s">
        <v>781</v>
      </c>
      <c r="BH522" s="7"/>
      <c r="BI522" s="7" t="s">
        <v>2807</v>
      </c>
      <c r="BJ522" s="12" t="s">
        <v>3460</v>
      </c>
      <c r="BK522" s="12" t="s">
        <v>3472</v>
      </c>
      <c r="BL522" s="12" t="s">
        <v>3482</v>
      </c>
      <c r="BM522" s="7" t="s">
        <v>953</v>
      </c>
      <c r="BN522" s="7"/>
      <c r="BO522" s="12"/>
      <c r="BP522" s="12"/>
      <c r="BQ522" s="12" t="s">
        <v>1077</v>
      </c>
      <c r="BR522" s="12" t="s">
        <v>1077</v>
      </c>
      <c r="BS522" s="12">
        <v>0.03</v>
      </c>
      <c r="BT522" s="12"/>
      <c r="BU522" s="12"/>
      <c r="BV522" s="12" t="s">
        <v>1077</v>
      </c>
      <c r="BW522" s="12" t="s">
        <v>1077</v>
      </c>
      <c r="BX522" s="12" t="s">
        <v>1077</v>
      </c>
      <c r="BY522" s="12">
        <v>3.38</v>
      </c>
      <c r="BZ522" s="12"/>
      <c r="CA522" s="12" t="s">
        <v>1077</v>
      </c>
      <c r="CB522" s="12" t="s">
        <v>1077</v>
      </c>
      <c r="CC522" s="12" t="s">
        <v>1077</v>
      </c>
      <c r="CD522" s="12" t="s">
        <v>1077</v>
      </c>
      <c r="CE522" s="12" t="s">
        <v>1077</v>
      </c>
      <c r="CF522" s="12"/>
      <c r="CG522" s="12"/>
      <c r="CH522" s="12"/>
      <c r="CI522" s="12"/>
      <c r="CJ522" s="12">
        <v>0.63</v>
      </c>
      <c r="CK522" s="12" t="s">
        <v>3824</v>
      </c>
      <c r="CL522" s="12" t="s">
        <v>1077</v>
      </c>
      <c r="CM522" s="12" t="s">
        <v>1077</v>
      </c>
      <c r="CN522" s="12" t="s">
        <v>1077</v>
      </c>
      <c r="CO522" s="12" t="s">
        <v>1077</v>
      </c>
      <c r="CP522" s="12">
        <v>0</v>
      </c>
      <c r="CQ522" s="12"/>
      <c r="CR522" s="12"/>
      <c r="CS522" s="12" t="s">
        <v>1077</v>
      </c>
      <c r="CT522" s="12" t="s">
        <v>718</v>
      </c>
      <c r="CU522" s="12" t="s">
        <v>1077</v>
      </c>
      <c r="CV522" s="12" t="s">
        <v>1077</v>
      </c>
      <c r="CW522" s="12"/>
      <c r="CX522" s="57"/>
    </row>
    <row r="523" spans="1:102" ht="16.5" x14ac:dyDescent="0.35">
      <c r="A523" s="56">
        <v>15</v>
      </c>
      <c r="B523" s="12" t="s">
        <v>3706</v>
      </c>
      <c r="C523" s="12">
        <v>15.26</v>
      </c>
      <c r="D523" s="12" t="s">
        <v>1698</v>
      </c>
      <c r="E523" s="12" t="s">
        <v>306</v>
      </c>
      <c r="F523" s="12">
        <v>3</v>
      </c>
      <c r="G523" s="12" t="s">
        <v>212</v>
      </c>
      <c r="H523" s="12" t="s">
        <v>2804</v>
      </c>
      <c r="I523" s="12" t="s">
        <v>349</v>
      </c>
      <c r="J523" s="12" t="s">
        <v>556</v>
      </c>
      <c r="K523" s="12" t="s">
        <v>564</v>
      </c>
      <c r="L523" s="12" t="s">
        <v>558</v>
      </c>
      <c r="M523" s="12" t="s">
        <v>3164</v>
      </c>
      <c r="N523" s="12"/>
      <c r="O523" s="12" t="s">
        <v>3400</v>
      </c>
      <c r="P523" s="12" t="s">
        <v>3403</v>
      </c>
      <c r="Q523" s="12">
        <v>1</v>
      </c>
      <c r="R523" s="12">
        <v>0</v>
      </c>
      <c r="S523" s="12">
        <v>0</v>
      </c>
      <c r="T523" s="12">
        <v>0</v>
      </c>
      <c r="U523" s="12">
        <v>0</v>
      </c>
      <c r="V523" s="12">
        <v>0</v>
      </c>
      <c r="W523" s="12">
        <v>0</v>
      </c>
      <c r="X523" s="12">
        <v>0</v>
      </c>
      <c r="Y523" s="12">
        <v>0</v>
      </c>
      <c r="Z523" s="12">
        <v>0</v>
      </c>
      <c r="AA523" s="12">
        <v>0</v>
      </c>
      <c r="AB523" s="12">
        <v>1</v>
      </c>
      <c r="AC523" s="12">
        <v>0</v>
      </c>
      <c r="AD523" s="12">
        <v>0</v>
      </c>
      <c r="AE523" s="12">
        <v>0</v>
      </c>
      <c r="AF523" s="12">
        <v>0</v>
      </c>
      <c r="AG523" s="12">
        <v>0</v>
      </c>
      <c r="AH523" s="12">
        <v>0</v>
      </c>
      <c r="AI523" s="12">
        <v>0</v>
      </c>
      <c r="AJ523" s="12">
        <v>0</v>
      </c>
      <c r="AK523" s="12">
        <v>0</v>
      </c>
      <c r="AL523" s="12" t="s">
        <v>3448</v>
      </c>
      <c r="AM523" s="7" t="s">
        <v>608</v>
      </c>
      <c r="AN523" s="7" t="s">
        <v>633</v>
      </c>
      <c r="AO523" s="7">
        <v>2000</v>
      </c>
      <c r="AP523" s="12" t="s">
        <v>3458</v>
      </c>
      <c r="AQ523" s="12">
        <v>5680</v>
      </c>
      <c r="AR523" s="12">
        <v>2</v>
      </c>
      <c r="AS523" s="12" t="s">
        <v>755</v>
      </c>
      <c r="AT523" s="7" t="s">
        <v>349</v>
      </c>
      <c r="AU523" s="12">
        <v>0</v>
      </c>
      <c r="AV523" s="12">
        <v>0</v>
      </c>
      <c r="AW523" s="12">
        <v>0</v>
      </c>
      <c r="AX523" s="12">
        <v>0</v>
      </c>
      <c r="AY523" s="7">
        <v>0</v>
      </c>
      <c r="AZ523" s="12">
        <v>0</v>
      </c>
      <c r="BA523" s="12">
        <v>1</v>
      </c>
      <c r="BB523" s="12">
        <v>1</v>
      </c>
      <c r="BC523" s="12">
        <v>0</v>
      </c>
      <c r="BD523" s="12">
        <v>0</v>
      </c>
      <c r="BE523" s="12">
        <v>0</v>
      </c>
      <c r="BF523" s="7" t="s">
        <v>3259</v>
      </c>
      <c r="BG523" s="7" t="s">
        <v>804</v>
      </c>
      <c r="BH523" s="7">
        <v>1</v>
      </c>
      <c r="BI523" s="7" t="s">
        <v>3253</v>
      </c>
      <c r="BJ523" s="12" t="s">
        <v>3460</v>
      </c>
      <c r="BK523" s="12" t="s">
        <v>3472</v>
      </c>
      <c r="BL523" s="12" t="s">
        <v>3474</v>
      </c>
      <c r="BM523" s="7" t="s">
        <v>787</v>
      </c>
      <c r="BN523" s="7"/>
      <c r="BO523" s="12"/>
      <c r="BP523" s="12" t="s">
        <v>3565</v>
      </c>
      <c r="BQ523" s="12"/>
      <c r="BR523" s="12" t="s">
        <v>1077</v>
      </c>
      <c r="BS523" s="12">
        <v>14.278</v>
      </c>
      <c r="BT523" s="12"/>
      <c r="BU523" s="12"/>
      <c r="BV523" s="12" t="s">
        <v>1077</v>
      </c>
      <c r="BW523" s="12" t="s">
        <v>1077</v>
      </c>
      <c r="BX523" s="12" t="s">
        <v>1077</v>
      </c>
      <c r="BY523" s="12">
        <v>3.39</v>
      </c>
      <c r="BZ523" s="12"/>
      <c r="CA523" s="12" t="s">
        <v>1077</v>
      </c>
      <c r="CB523" s="12" t="s">
        <v>1077</v>
      </c>
      <c r="CC523" s="12" t="s">
        <v>1077</v>
      </c>
      <c r="CD523" s="12" t="s">
        <v>1077</v>
      </c>
      <c r="CE523" s="12">
        <v>0.1</v>
      </c>
      <c r="CF523" s="12"/>
      <c r="CG523" s="12"/>
      <c r="CH523" s="12"/>
      <c r="CI523" s="12"/>
      <c r="CJ523" s="12">
        <v>0.13</v>
      </c>
      <c r="CK523" s="12" t="s">
        <v>3828</v>
      </c>
      <c r="CL523" s="12" t="s">
        <v>1077</v>
      </c>
      <c r="CM523" s="12" t="s">
        <v>1077</v>
      </c>
      <c r="CN523" s="12" t="s">
        <v>1077</v>
      </c>
      <c r="CO523" s="12" t="s">
        <v>1077</v>
      </c>
      <c r="CP523" s="12">
        <v>1</v>
      </c>
      <c r="CQ523" s="12">
        <v>24</v>
      </c>
      <c r="CR523" s="12">
        <v>1</v>
      </c>
      <c r="CS523" s="12">
        <v>5655</v>
      </c>
      <c r="CT523" s="12" t="s">
        <v>1077</v>
      </c>
      <c r="CU523" s="12">
        <v>4.8716605552645363E-2</v>
      </c>
      <c r="CV523" s="12" t="s">
        <v>1137</v>
      </c>
      <c r="CW523" s="12"/>
      <c r="CX523" s="57"/>
    </row>
    <row r="524" spans="1:102" ht="16.5" x14ac:dyDescent="0.35">
      <c r="A524" s="56">
        <v>87</v>
      </c>
      <c r="B524" s="12" t="s">
        <v>3777</v>
      </c>
      <c r="C524" s="12">
        <v>87.2</v>
      </c>
      <c r="D524" s="12" t="s">
        <v>2484</v>
      </c>
      <c r="E524" s="12" t="s">
        <v>490</v>
      </c>
      <c r="F524" s="12">
        <v>3</v>
      </c>
      <c r="G524" s="12" t="s">
        <v>212</v>
      </c>
      <c r="H524" s="12" t="s">
        <v>2804</v>
      </c>
      <c r="I524" s="12" t="s">
        <v>212</v>
      </c>
      <c r="J524" s="12" t="s">
        <v>556</v>
      </c>
      <c r="K524" s="12" t="s">
        <v>562</v>
      </c>
      <c r="L524" s="12" t="s">
        <v>558</v>
      </c>
      <c r="M524" s="12" t="s">
        <v>3237</v>
      </c>
      <c r="N524" s="12" t="s">
        <v>3435</v>
      </c>
      <c r="O524" s="12" t="s">
        <v>3400</v>
      </c>
      <c r="P524" s="12" t="s">
        <v>3401</v>
      </c>
      <c r="Q524" s="12">
        <v>0</v>
      </c>
      <c r="R524" s="12">
        <v>0</v>
      </c>
      <c r="S524" s="12">
        <v>0</v>
      </c>
      <c r="T524" s="12">
        <v>0</v>
      </c>
      <c r="U524" s="12">
        <v>0</v>
      </c>
      <c r="V524" s="12">
        <v>0</v>
      </c>
      <c r="W524" s="12">
        <v>1</v>
      </c>
      <c r="X524" s="12">
        <v>0</v>
      </c>
      <c r="Y524" s="12">
        <v>0</v>
      </c>
      <c r="Z524" s="12">
        <v>0</v>
      </c>
      <c r="AA524" s="12">
        <v>0</v>
      </c>
      <c r="AB524" s="12">
        <v>0</v>
      </c>
      <c r="AC524" s="12">
        <v>1</v>
      </c>
      <c r="AD524" s="12">
        <v>0</v>
      </c>
      <c r="AE524" s="12">
        <v>0</v>
      </c>
      <c r="AF524" s="12">
        <v>0</v>
      </c>
      <c r="AG524" s="12">
        <v>0</v>
      </c>
      <c r="AH524" s="12">
        <v>0</v>
      </c>
      <c r="AI524" s="12">
        <v>0</v>
      </c>
      <c r="AJ524" s="12">
        <v>0</v>
      </c>
      <c r="AK524" s="12">
        <v>0</v>
      </c>
      <c r="AL524" s="12" t="s">
        <v>678</v>
      </c>
      <c r="AM524" s="7" t="s">
        <v>730</v>
      </c>
      <c r="AN524" s="7" t="s">
        <v>730</v>
      </c>
      <c r="AO524" s="7">
        <v>2005</v>
      </c>
      <c r="AP524" s="12" t="s">
        <v>3458</v>
      </c>
      <c r="AQ524" s="12">
        <v>79</v>
      </c>
      <c r="AR524" s="12">
        <v>1</v>
      </c>
      <c r="AS524" s="12" t="s">
        <v>555</v>
      </c>
      <c r="AT524" s="7" t="s">
        <v>212</v>
      </c>
      <c r="AU524" s="12">
        <v>1</v>
      </c>
      <c r="AV524" s="12">
        <v>1</v>
      </c>
      <c r="AW524" s="12">
        <v>1</v>
      </c>
      <c r="AX524" s="12">
        <v>1</v>
      </c>
      <c r="AY524" s="7">
        <v>1</v>
      </c>
      <c r="AZ524" s="12">
        <v>0</v>
      </c>
      <c r="BA524" s="12">
        <v>1</v>
      </c>
      <c r="BB524" s="12">
        <v>1</v>
      </c>
      <c r="BC524" s="12">
        <v>0</v>
      </c>
      <c r="BD524" s="12">
        <v>1</v>
      </c>
      <c r="BE524" s="12">
        <v>0</v>
      </c>
      <c r="BF524" s="7" t="s">
        <v>772</v>
      </c>
      <c r="BG524" s="7" t="s">
        <v>2798</v>
      </c>
      <c r="BH524" s="7"/>
      <c r="BI524" s="7" t="s">
        <v>2816</v>
      </c>
      <c r="BJ524" s="12" t="s">
        <v>3460</v>
      </c>
      <c r="BK524" s="12" t="s">
        <v>718</v>
      </c>
      <c r="BL524" s="12" t="s">
        <v>3471</v>
      </c>
      <c r="BM524" s="7" t="s">
        <v>787</v>
      </c>
      <c r="BN524" s="7"/>
      <c r="BO524" s="12"/>
      <c r="BP524" s="12"/>
      <c r="BQ524" s="12"/>
      <c r="BR524" s="12" t="s">
        <v>1077</v>
      </c>
      <c r="BS524" s="12">
        <v>0.01</v>
      </c>
      <c r="BT524" s="12"/>
      <c r="BU524" s="12"/>
      <c r="BV524" s="12" t="s">
        <v>1077</v>
      </c>
      <c r="BW524" s="12">
        <v>0.32</v>
      </c>
      <c r="BX524" s="12" t="s">
        <v>3422</v>
      </c>
      <c r="BY524" s="12">
        <v>3.39</v>
      </c>
      <c r="BZ524" s="12"/>
      <c r="CA524" s="12" t="s">
        <v>1077</v>
      </c>
      <c r="CB524" s="12" t="s">
        <v>1077</v>
      </c>
      <c r="CC524" s="12" t="s">
        <v>1077</v>
      </c>
      <c r="CD524" s="12" t="s">
        <v>1077</v>
      </c>
      <c r="CE524" s="12">
        <v>0</v>
      </c>
      <c r="CF524" s="12">
        <v>0</v>
      </c>
      <c r="CG524" s="12" t="s">
        <v>1252</v>
      </c>
      <c r="CH524" s="12"/>
      <c r="CI524" s="12"/>
      <c r="CJ524" s="12">
        <v>0.59</v>
      </c>
      <c r="CK524" s="12" t="s">
        <v>3828</v>
      </c>
      <c r="CL524" s="12" t="s">
        <v>1077</v>
      </c>
      <c r="CM524" s="12" t="s">
        <v>1077</v>
      </c>
      <c r="CN524" s="12" t="s">
        <v>1077</v>
      </c>
      <c r="CO524" s="12" t="s">
        <v>1077</v>
      </c>
      <c r="CP524" s="12">
        <v>1</v>
      </c>
      <c r="CQ524" s="12">
        <v>9</v>
      </c>
      <c r="CR524" s="12">
        <v>1</v>
      </c>
      <c r="CS524" s="12">
        <v>69</v>
      </c>
      <c r="CT524" s="12" t="s">
        <v>1148</v>
      </c>
      <c r="CU524" s="12" t="s">
        <v>1148</v>
      </c>
      <c r="CV524" s="12"/>
      <c r="CW524" s="12"/>
      <c r="CX524" s="57"/>
    </row>
    <row r="525" spans="1:102" x14ac:dyDescent="0.35">
      <c r="A525" s="56">
        <v>59</v>
      </c>
      <c r="B525" s="12" t="s">
        <v>3748</v>
      </c>
      <c r="C525" s="12">
        <v>59.4</v>
      </c>
      <c r="D525" s="12" t="s">
        <v>2202</v>
      </c>
      <c r="E525" s="12" t="s">
        <v>419</v>
      </c>
      <c r="F525" s="12">
        <v>3</v>
      </c>
      <c r="G525" s="12" t="s">
        <v>212</v>
      </c>
      <c r="H525" s="12" t="s">
        <v>2804</v>
      </c>
      <c r="I525" s="12" t="s">
        <v>349</v>
      </c>
      <c r="J525" s="12" t="s">
        <v>1227</v>
      </c>
      <c r="K525" s="12" t="s">
        <v>1164</v>
      </c>
      <c r="L525" s="12" t="s">
        <v>1228</v>
      </c>
      <c r="M525" s="12" t="s">
        <v>3237</v>
      </c>
      <c r="N525" s="12" t="s">
        <v>3435</v>
      </c>
      <c r="O525" s="12" t="s">
        <v>3400</v>
      </c>
      <c r="P525" s="12" t="s">
        <v>3402</v>
      </c>
      <c r="Q525" s="12">
        <v>0</v>
      </c>
      <c r="R525" s="12">
        <v>0</v>
      </c>
      <c r="S525" s="12">
        <v>1</v>
      </c>
      <c r="T525" s="12">
        <v>0</v>
      </c>
      <c r="U525" s="12">
        <v>0</v>
      </c>
      <c r="V525" s="12">
        <v>0</v>
      </c>
      <c r="W525" s="12">
        <v>0</v>
      </c>
      <c r="X525" s="12">
        <v>0</v>
      </c>
      <c r="Y525" s="12">
        <v>0</v>
      </c>
      <c r="Z525" s="12">
        <v>0</v>
      </c>
      <c r="AA525" s="12">
        <v>0</v>
      </c>
      <c r="AB525" s="12">
        <v>0</v>
      </c>
      <c r="AC525" s="12">
        <v>1</v>
      </c>
      <c r="AD525" s="12">
        <v>1</v>
      </c>
      <c r="AE525" s="12">
        <v>0</v>
      </c>
      <c r="AF525" s="12">
        <v>0</v>
      </c>
      <c r="AG525" s="12">
        <v>0</v>
      </c>
      <c r="AH525" s="12">
        <v>0</v>
      </c>
      <c r="AI525" s="12">
        <v>0</v>
      </c>
      <c r="AJ525" s="12">
        <v>0</v>
      </c>
      <c r="AK525" s="12" t="s">
        <v>696</v>
      </c>
      <c r="AL525" s="12" t="s">
        <v>3455</v>
      </c>
      <c r="AM525" s="7" t="s">
        <v>637</v>
      </c>
      <c r="AN525" s="7" t="s">
        <v>665</v>
      </c>
      <c r="AO525" s="7" t="s">
        <v>1253</v>
      </c>
      <c r="AP525" s="12" t="s">
        <v>3235</v>
      </c>
      <c r="AQ525" s="12">
        <v>1813</v>
      </c>
      <c r="AR525" s="12">
        <v>1</v>
      </c>
      <c r="AS525" s="12" t="s">
        <v>555</v>
      </c>
      <c r="AT525" s="7" t="s">
        <v>212</v>
      </c>
      <c r="AU525" s="12">
        <v>1</v>
      </c>
      <c r="AV525" s="12">
        <v>0</v>
      </c>
      <c r="AW525" s="12">
        <v>0</v>
      </c>
      <c r="AX525" s="12">
        <v>0</v>
      </c>
      <c r="AY525" s="7">
        <v>1</v>
      </c>
      <c r="AZ525" s="12">
        <v>0</v>
      </c>
      <c r="BA525" s="12">
        <v>0</v>
      </c>
      <c r="BB525" s="12">
        <v>0</v>
      </c>
      <c r="BC525" s="12">
        <v>1</v>
      </c>
      <c r="BD525" s="12">
        <v>0</v>
      </c>
      <c r="BE525" s="12">
        <v>0</v>
      </c>
      <c r="BF525" s="7" t="s">
        <v>2821</v>
      </c>
      <c r="BG525" s="7" t="s">
        <v>926</v>
      </c>
      <c r="BH525" s="7"/>
      <c r="BI525" s="7" t="s">
        <v>2819</v>
      </c>
      <c r="BJ525" s="12" t="s">
        <v>3460</v>
      </c>
      <c r="BK525" s="12" t="s">
        <v>3463</v>
      </c>
      <c r="BL525" s="12" t="s">
        <v>3469</v>
      </c>
      <c r="BM525" s="7" t="s">
        <v>927</v>
      </c>
      <c r="BN525" s="7"/>
      <c r="BO525" s="12"/>
      <c r="BP525" s="12"/>
      <c r="BQ525" s="12"/>
      <c r="BR525" s="12" t="s">
        <v>1077</v>
      </c>
      <c r="BS525" s="12">
        <v>5.5E-2</v>
      </c>
      <c r="BT525" s="12"/>
      <c r="BU525" s="12"/>
      <c r="BV525" s="12" t="s">
        <v>1077</v>
      </c>
      <c r="BW525" s="12" t="s">
        <v>1077</v>
      </c>
      <c r="BX525" s="12" t="s">
        <v>1077</v>
      </c>
      <c r="BY525" s="12">
        <v>3.42</v>
      </c>
      <c r="BZ525" s="12"/>
      <c r="CA525" s="12" t="s">
        <v>1077</v>
      </c>
      <c r="CB525" s="12" t="s">
        <v>1077</v>
      </c>
      <c r="CC525" s="12" t="s">
        <v>1077</v>
      </c>
      <c r="CD525" s="12" t="s">
        <v>1077</v>
      </c>
      <c r="CE525" s="12" t="s">
        <v>1077</v>
      </c>
      <c r="CF525" s="12"/>
      <c r="CG525" s="12"/>
      <c r="CH525" s="12"/>
      <c r="CI525" s="12"/>
      <c r="CJ525" s="12" t="s">
        <v>718</v>
      </c>
      <c r="CK525" s="12" t="s">
        <v>1077</v>
      </c>
      <c r="CL525" s="12" t="s">
        <v>1077</v>
      </c>
      <c r="CM525" s="12" t="s">
        <v>1077</v>
      </c>
      <c r="CN525" s="12" t="s">
        <v>1077</v>
      </c>
      <c r="CO525" s="12" t="s">
        <v>1077</v>
      </c>
      <c r="CP525" s="12">
        <v>1</v>
      </c>
      <c r="CQ525" s="12">
        <v>10</v>
      </c>
      <c r="CR525" s="12">
        <v>0</v>
      </c>
      <c r="CS525" s="12">
        <v>1803</v>
      </c>
      <c r="CT525" s="12">
        <v>9.18</v>
      </c>
      <c r="CU525" s="12">
        <v>2.25</v>
      </c>
      <c r="CV525" s="12">
        <f>BS525/CT525</f>
        <v>5.9912854030501088E-3</v>
      </c>
      <c r="CW525" s="12"/>
      <c r="CX525" s="57"/>
    </row>
    <row r="526" spans="1:102" ht="16.5" x14ac:dyDescent="0.35">
      <c r="A526" s="56">
        <v>65</v>
      </c>
      <c r="B526" s="12" t="s">
        <v>3754</v>
      </c>
      <c r="C526" s="12">
        <v>65.2</v>
      </c>
      <c r="D526" s="12" t="s">
        <v>2248</v>
      </c>
      <c r="E526" s="12" t="s">
        <v>431</v>
      </c>
      <c r="F526" s="12">
        <v>3</v>
      </c>
      <c r="G526" s="12" t="s">
        <v>212</v>
      </c>
      <c r="H526" s="12" t="s">
        <v>2804</v>
      </c>
      <c r="I526" s="12" t="s">
        <v>212</v>
      </c>
      <c r="J526" s="12" t="s">
        <v>556</v>
      </c>
      <c r="K526" s="12" t="s">
        <v>562</v>
      </c>
      <c r="L526" s="12" t="s">
        <v>558</v>
      </c>
      <c r="M526" s="12" t="s">
        <v>3237</v>
      </c>
      <c r="N526" s="12" t="s">
        <v>3435</v>
      </c>
      <c r="O526" s="12" t="s">
        <v>3400</v>
      </c>
      <c r="P526" s="12" t="s">
        <v>3401</v>
      </c>
      <c r="Q526" s="12">
        <v>0</v>
      </c>
      <c r="R526" s="12">
        <v>0</v>
      </c>
      <c r="S526" s="12">
        <v>0</v>
      </c>
      <c r="T526" s="12">
        <v>0</v>
      </c>
      <c r="U526" s="12">
        <v>0</v>
      </c>
      <c r="V526" s="12">
        <v>0</v>
      </c>
      <c r="W526" s="12">
        <v>1</v>
      </c>
      <c r="X526" s="12">
        <v>0</v>
      </c>
      <c r="Y526" s="12">
        <v>0</v>
      </c>
      <c r="Z526" s="12">
        <v>0</v>
      </c>
      <c r="AA526" s="12">
        <v>0</v>
      </c>
      <c r="AB526" s="12">
        <v>0</v>
      </c>
      <c r="AC526" s="12">
        <v>1</v>
      </c>
      <c r="AD526" s="12">
        <v>0</v>
      </c>
      <c r="AE526" s="12">
        <v>0</v>
      </c>
      <c r="AF526" s="12">
        <v>0</v>
      </c>
      <c r="AG526" s="12">
        <v>0</v>
      </c>
      <c r="AH526" s="12">
        <v>0</v>
      </c>
      <c r="AI526" s="12">
        <v>0</v>
      </c>
      <c r="AJ526" s="12">
        <v>0</v>
      </c>
      <c r="AK526" s="12">
        <v>0</v>
      </c>
      <c r="AL526" s="12" t="s">
        <v>607</v>
      </c>
      <c r="AM526" s="7" t="s">
        <v>668</v>
      </c>
      <c r="AN526" s="7" t="s">
        <v>628</v>
      </c>
      <c r="AO526" s="7">
        <v>2010</v>
      </c>
      <c r="AP526" s="12" t="s">
        <v>3235</v>
      </c>
      <c r="AQ526" s="12">
        <v>473</v>
      </c>
      <c r="AR526" s="12">
        <v>1</v>
      </c>
      <c r="AS526" s="12" t="s">
        <v>555</v>
      </c>
      <c r="AT526" s="7" t="s">
        <v>212</v>
      </c>
      <c r="AU526" s="12">
        <v>1</v>
      </c>
      <c r="AV526" s="12">
        <v>0</v>
      </c>
      <c r="AW526" s="12">
        <v>0</v>
      </c>
      <c r="AX526" s="12">
        <v>0</v>
      </c>
      <c r="AY526" s="7">
        <v>1</v>
      </c>
      <c r="AZ526" s="12">
        <v>0</v>
      </c>
      <c r="BA526" s="12">
        <v>0</v>
      </c>
      <c r="BB526" s="12">
        <v>0</v>
      </c>
      <c r="BC526" s="12">
        <v>1</v>
      </c>
      <c r="BD526" s="12">
        <v>0</v>
      </c>
      <c r="BE526" s="12">
        <v>0</v>
      </c>
      <c r="BF526" s="7" t="s">
        <v>766</v>
      </c>
      <c r="BG526" s="7" t="s">
        <v>162</v>
      </c>
      <c r="BH526" s="7"/>
      <c r="BI526" s="7" t="s">
        <v>2807</v>
      </c>
      <c r="BJ526" s="12" t="s">
        <v>718</v>
      </c>
      <c r="BK526" s="12" t="s">
        <v>3463</v>
      </c>
      <c r="BL526" s="12" t="s">
        <v>3481</v>
      </c>
      <c r="BM526" s="7" t="s">
        <v>787</v>
      </c>
      <c r="BN526" s="7"/>
      <c r="BO526" s="12"/>
      <c r="BP526" s="12" t="s">
        <v>3542</v>
      </c>
      <c r="BQ526" s="12">
        <v>0.24841200000000002</v>
      </c>
      <c r="BR526" s="12" t="s">
        <v>3513</v>
      </c>
      <c r="BS526" s="12">
        <v>0.76200000000000001</v>
      </c>
      <c r="BT526" s="12"/>
      <c r="BU526" s="12"/>
      <c r="BV526" s="12" t="s">
        <v>1077</v>
      </c>
      <c r="BW526" s="12" t="s">
        <v>1077</v>
      </c>
      <c r="BX526" s="12" t="s">
        <v>1077</v>
      </c>
      <c r="BY526" s="12">
        <v>3.43</v>
      </c>
      <c r="BZ526" s="12"/>
      <c r="CA526" s="12" t="s">
        <v>1077</v>
      </c>
      <c r="CB526" s="12" t="s">
        <v>1077</v>
      </c>
      <c r="CC526" s="12" t="s">
        <v>1077</v>
      </c>
      <c r="CD526" s="12" t="s">
        <v>1077</v>
      </c>
      <c r="CE526" s="12">
        <v>0.01</v>
      </c>
      <c r="CF526" s="12"/>
      <c r="CG526" s="12"/>
      <c r="CH526" s="12">
        <f>BQ526/BY526</f>
        <v>7.2423323615160351E-2</v>
      </c>
      <c r="CI526" s="12" t="s">
        <v>3553</v>
      </c>
      <c r="CJ526" s="12">
        <v>0.41499999999999998</v>
      </c>
      <c r="CK526" s="12" t="s">
        <v>3824</v>
      </c>
      <c r="CL526" s="12" t="s">
        <v>1077</v>
      </c>
      <c r="CM526" s="12" t="s">
        <v>1077</v>
      </c>
      <c r="CN526" s="12">
        <v>3.55</v>
      </c>
      <c r="CO526" s="12" t="s">
        <v>1043</v>
      </c>
      <c r="CP526" s="12">
        <v>1</v>
      </c>
      <c r="CQ526" s="12">
        <v>18</v>
      </c>
      <c r="CR526" s="12">
        <v>1</v>
      </c>
      <c r="CS526" s="12">
        <v>454</v>
      </c>
      <c r="CT526" s="12">
        <v>9.3689999999999998</v>
      </c>
      <c r="CU526" s="12">
        <v>0.32600000000000001</v>
      </c>
      <c r="CV526" s="12">
        <f>BS526*CU526</f>
        <v>0.24841200000000002</v>
      </c>
      <c r="CW526" s="12"/>
      <c r="CX526" s="57"/>
    </row>
    <row r="527" spans="1:102" ht="16.5" x14ac:dyDescent="0.35">
      <c r="A527" s="56">
        <v>78</v>
      </c>
      <c r="B527" s="12" t="s">
        <v>3767</v>
      </c>
      <c r="C527" s="12">
        <v>78.099999999999994</v>
      </c>
      <c r="D527" s="12" t="s">
        <v>2402</v>
      </c>
      <c r="E527" s="12" t="s">
        <v>474</v>
      </c>
      <c r="F527" s="12" t="s">
        <v>3916</v>
      </c>
      <c r="G527" s="12" t="s">
        <v>212</v>
      </c>
      <c r="H527" s="12" t="s">
        <v>2804</v>
      </c>
      <c r="I527" s="12" t="s">
        <v>212</v>
      </c>
      <c r="J527" s="12" t="s">
        <v>1226</v>
      </c>
      <c r="K527" s="12" t="s">
        <v>564</v>
      </c>
      <c r="L527" s="12" t="s">
        <v>1118</v>
      </c>
      <c r="M527" s="12" t="s">
        <v>3164</v>
      </c>
      <c r="N527" s="12"/>
      <c r="O527" s="12" t="s">
        <v>3400</v>
      </c>
      <c r="P527" s="12" t="s">
        <v>3402</v>
      </c>
      <c r="Q527" s="12">
        <v>0</v>
      </c>
      <c r="R527" s="12">
        <v>0</v>
      </c>
      <c r="S527" s="12">
        <v>1</v>
      </c>
      <c r="T527" s="12">
        <v>0</v>
      </c>
      <c r="U527" s="12">
        <v>0</v>
      </c>
      <c r="V527" s="12">
        <v>0</v>
      </c>
      <c r="W527" s="12">
        <v>0</v>
      </c>
      <c r="X527" s="12">
        <v>0</v>
      </c>
      <c r="Y527" s="12">
        <v>0</v>
      </c>
      <c r="Z527" s="12">
        <v>0</v>
      </c>
      <c r="AA527" s="12">
        <v>0</v>
      </c>
      <c r="AB527" s="12">
        <v>0</v>
      </c>
      <c r="AC527" s="12">
        <v>0</v>
      </c>
      <c r="AD527" s="12">
        <v>0</v>
      </c>
      <c r="AE527" s="12">
        <v>0</v>
      </c>
      <c r="AF527" s="12">
        <v>0</v>
      </c>
      <c r="AG527" s="12">
        <v>0</v>
      </c>
      <c r="AH527" s="12">
        <v>0</v>
      </c>
      <c r="AI527" s="12">
        <v>0</v>
      </c>
      <c r="AJ527" s="12">
        <v>1</v>
      </c>
      <c r="AK527" s="12">
        <v>0</v>
      </c>
      <c r="AL527" s="12" t="s">
        <v>607</v>
      </c>
      <c r="AM527" s="7" t="s">
        <v>637</v>
      </c>
      <c r="AN527" s="7" t="s">
        <v>720</v>
      </c>
      <c r="AO527" s="7">
        <v>2013</v>
      </c>
      <c r="AP527" s="12" t="s">
        <v>3235</v>
      </c>
      <c r="AQ527" s="12">
        <v>11837</v>
      </c>
      <c r="AR527" s="12">
        <v>1</v>
      </c>
      <c r="AS527" s="12" t="s">
        <v>555</v>
      </c>
      <c r="AT527" s="7" t="s">
        <v>212</v>
      </c>
      <c r="AU527" s="12">
        <v>0</v>
      </c>
      <c r="AV527" s="12">
        <v>1</v>
      </c>
      <c r="AW527" s="12">
        <v>0</v>
      </c>
      <c r="AX527" s="12">
        <v>0</v>
      </c>
      <c r="AY527" s="7">
        <v>0</v>
      </c>
      <c r="AZ527" s="12">
        <v>0</v>
      </c>
      <c r="BA527" s="12">
        <v>0</v>
      </c>
      <c r="BB527" s="12">
        <v>0</v>
      </c>
      <c r="BC527" s="12">
        <v>0</v>
      </c>
      <c r="BD527" s="12">
        <v>0</v>
      </c>
      <c r="BE527" s="12">
        <v>0</v>
      </c>
      <c r="BF527" s="7" t="s">
        <v>766</v>
      </c>
      <c r="BG527" s="7" t="s">
        <v>781</v>
      </c>
      <c r="BH527" s="7"/>
      <c r="BI527" s="7" t="s">
        <v>2807</v>
      </c>
      <c r="BJ527" s="12" t="s">
        <v>3460</v>
      </c>
      <c r="BK527" s="12" t="s">
        <v>3463</v>
      </c>
      <c r="BL527" s="12" t="s">
        <v>3469</v>
      </c>
      <c r="BM527" s="7" t="s">
        <v>3485</v>
      </c>
      <c r="BN527" s="7" t="s">
        <v>1174</v>
      </c>
      <c r="BO527" s="12"/>
      <c r="BP527" s="12" t="s">
        <v>1160</v>
      </c>
      <c r="BQ527" s="12" t="s">
        <v>1077</v>
      </c>
      <c r="BR527" s="12" t="s">
        <v>1077</v>
      </c>
      <c r="BS527" s="12">
        <v>0.01</v>
      </c>
      <c r="BT527" s="12">
        <f>EXP(BS527)</f>
        <v>1.0100501670841679</v>
      </c>
      <c r="BU527" s="12"/>
      <c r="BV527" s="12" t="s">
        <v>3415</v>
      </c>
      <c r="BW527" s="12" t="s">
        <v>1077</v>
      </c>
      <c r="BX527" s="12" t="s">
        <v>1077</v>
      </c>
      <c r="BY527" s="12">
        <v>3.44</v>
      </c>
      <c r="BZ527" s="12"/>
      <c r="CA527" s="12" t="s">
        <v>1077</v>
      </c>
      <c r="CB527" s="12" t="s">
        <v>1077</v>
      </c>
      <c r="CC527" s="12" t="s">
        <v>1077</v>
      </c>
      <c r="CD527" s="12" t="s">
        <v>1077</v>
      </c>
      <c r="CE527" s="12" t="s">
        <v>1077</v>
      </c>
      <c r="CF527" s="12"/>
      <c r="CG527" s="12"/>
      <c r="CH527" s="12"/>
      <c r="CI527" s="12"/>
      <c r="CJ527" s="12">
        <v>0.60799999999999998</v>
      </c>
      <c r="CK527" s="12" t="s">
        <v>3827</v>
      </c>
      <c r="CL527" s="12">
        <v>-5097.1229999999996</v>
      </c>
      <c r="CM527" s="12" t="s">
        <v>1077</v>
      </c>
      <c r="CN527" s="12" t="s">
        <v>1077</v>
      </c>
      <c r="CO527" s="12" t="s">
        <v>1077</v>
      </c>
      <c r="CP527" s="12"/>
      <c r="CQ527" s="12"/>
      <c r="CR527" s="12"/>
      <c r="CS527" s="12" t="s">
        <v>1077</v>
      </c>
      <c r="CT527" s="12" t="s">
        <v>718</v>
      </c>
      <c r="CU527" s="12" t="s">
        <v>718</v>
      </c>
      <c r="CV527" s="12" t="s">
        <v>1077</v>
      </c>
      <c r="CW527" s="12"/>
      <c r="CX527" s="57"/>
    </row>
    <row r="528" spans="1:102" ht="16.5" x14ac:dyDescent="0.35">
      <c r="A528" s="56">
        <v>75</v>
      </c>
      <c r="B528" s="12" t="s">
        <v>3764</v>
      </c>
      <c r="C528" s="12">
        <v>75.099999999999994</v>
      </c>
      <c r="D528" s="12" t="s">
        <v>2389</v>
      </c>
      <c r="E528" s="12" t="s">
        <v>393</v>
      </c>
      <c r="F528" s="12" t="s">
        <v>3916</v>
      </c>
      <c r="G528" s="12" t="s">
        <v>212</v>
      </c>
      <c r="H528" s="12" t="s">
        <v>2804</v>
      </c>
      <c r="I528" s="12" t="s">
        <v>212</v>
      </c>
      <c r="J528" s="12" t="s">
        <v>556</v>
      </c>
      <c r="K528" s="12" t="s">
        <v>564</v>
      </c>
      <c r="L528" s="12" t="s">
        <v>558</v>
      </c>
      <c r="M528" s="12" t="s">
        <v>3237</v>
      </c>
      <c r="N528" s="12" t="s">
        <v>3437</v>
      </c>
      <c r="O528" s="12" t="s">
        <v>3400</v>
      </c>
      <c r="P528" s="12" t="s">
        <v>3403</v>
      </c>
      <c r="Q528" s="12">
        <v>1</v>
      </c>
      <c r="R528" s="12">
        <v>0</v>
      </c>
      <c r="S528" s="12">
        <v>0</v>
      </c>
      <c r="T528" s="12">
        <v>0</v>
      </c>
      <c r="U528" s="12">
        <v>0</v>
      </c>
      <c r="V528" s="12">
        <v>0</v>
      </c>
      <c r="W528" s="12">
        <v>0</v>
      </c>
      <c r="X528" s="12">
        <v>0</v>
      </c>
      <c r="Y528" s="12">
        <v>0</v>
      </c>
      <c r="Z528" s="12">
        <v>0</v>
      </c>
      <c r="AA528" s="12">
        <v>0</v>
      </c>
      <c r="AB528" s="12">
        <v>1</v>
      </c>
      <c r="AC528" s="12">
        <v>0</v>
      </c>
      <c r="AD528" s="12">
        <v>0</v>
      </c>
      <c r="AE528" s="12">
        <v>0</v>
      </c>
      <c r="AF528" s="12">
        <v>0</v>
      </c>
      <c r="AG528" s="12">
        <v>0</v>
      </c>
      <c r="AH528" s="12">
        <v>0</v>
      </c>
      <c r="AI528" s="12">
        <v>0</v>
      </c>
      <c r="AJ528" s="12">
        <v>0</v>
      </c>
      <c r="AK528" s="12">
        <v>0</v>
      </c>
      <c r="AL528" s="12" t="s">
        <v>3448</v>
      </c>
      <c r="AM528" s="7" t="s">
        <v>637</v>
      </c>
      <c r="AN528" s="7" t="s">
        <v>714</v>
      </c>
      <c r="AO528" s="7">
        <v>2011</v>
      </c>
      <c r="AP528" s="12" t="s">
        <v>3235</v>
      </c>
      <c r="AQ528" s="12" t="s">
        <v>718</v>
      </c>
      <c r="AR528" s="12">
        <v>1</v>
      </c>
      <c r="AS528" s="12" t="s">
        <v>555</v>
      </c>
      <c r="AT528" s="7" t="s">
        <v>212</v>
      </c>
      <c r="AU528" s="12">
        <v>0</v>
      </c>
      <c r="AV528" s="12">
        <v>0</v>
      </c>
      <c r="AW528" s="12">
        <v>0</v>
      </c>
      <c r="AX528" s="12">
        <v>0</v>
      </c>
      <c r="AY528" s="7">
        <v>0</v>
      </c>
      <c r="AZ528" s="12">
        <v>0</v>
      </c>
      <c r="BA528" s="12">
        <v>0</v>
      </c>
      <c r="BB528" s="12">
        <v>1</v>
      </c>
      <c r="BC528" s="12">
        <v>0</v>
      </c>
      <c r="BD528" s="12">
        <v>0</v>
      </c>
      <c r="BE528" s="12">
        <v>1</v>
      </c>
      <c r="BF528" s="7" t="s">
        <v>772</v>
      </c>
      <c r="BG528" s="7" t="s">
        <v>2746</v>
      </c>
      <c r="BH528" s="7"/>
      <c r="BI528" s="7" t="s">
        <v>2814</v>
      </c>
      <c r="BJ528" s="12" t="s">
        <v>3460</v>
      </c>
      <c r="BK528" s="12" t="s">
        <v>3472</v>
      </c>
      <c r="BL528" s="12" t="s">
        <v>3482</v>
      </c>
      <c r="BM528" s="7" t="s">
        <v>953</v>
      </c>
      <c r="BN528" s="7"/>
      <c r="BO528" s="12"/>
      <c r="BP528" s="12"/>
      <c r="BQ528" s="12" t="s">
        <v>1077</v>
      </c>
      <c r="BR528" s="12" t="s">
        <v>1077</v>
      </c>
      <c r="BS528" s="12">
        <v>389.37</v>
      </c>
      <c r="BT528" s="12"/>
      <c r="BU528" s="12"/>
      <c r="BV528" s="12" t="s">
        <v>1077</v>
      </c>
      <c r="BW528" s="12" t="s">
        <v>1077</v>
      </c>
      <c r="BX528" s="12" t="s">
        <v>1077</v>
      </c>
      <c r="BY528" s="12">
        <v>3.47</v>
      </c>
      <c r="BZ528" s="12"/>
      <c r="CA528" s="12" t="s">
        <v>1077</v>
      </c>
      <c r="CB528" s="12" t="s">
        <v>1077</v>
      </c>
      <c r="CC528" s="12" t="s">
        <v>1077</v>
      </c>
      <c r="CD528" s="12" t="s">
        <v>1077</v>
      </c>
      <c r="CE528" s="12" t="s">
        <v>1077</v>
      </c>
      <c r="CF528" s="12"/>
      <c r="CG528" s="12"/>
      <c r="CH528" s="12"/>
      <c r="CI528" s="12"/>
      <c r="CJ528" s="12">
        <v>0.68</v>
      </c>
      <c r="CK528" s="12" t="s">
        <v>3824</v>
      </c>
      <c r="CL528" s="12" t="s">
        <v>1077</v>
      </c>
      <c r="CM528" s="12" t="s">
        <v>1077</v>
      </c>
      <c r="CN528" s="12" t="s">
        <v>1077</v>
      </c>
      <c r="CO528" s="12" t="s">
        <v>1077</v>
      </c>
      <c r="CP528" s="12">
        <v>0</v>
      </c>
      <c r="CQ528" s="12"/>
      <c r="CR528" s="12"/>
      <c r="CS528" s="12" t="s">
        <v>1077</v>
      </c>
      <c r="CT528" s="12" t="s">
        <v>718</v>
      </c>
      <c r="CU528" s="12" t="s">
        <v>1077</v>
      </c>
      <c r="CV528" s="12" t="s">
        <v>1077</v>
      </c>
      <c r="CW528" s="12"/>
      <c r="CX528" s="57"/>
    </row>
    <row r="529" spans="1:102" ht="16.5" x14ac:dyDescent="0.35">
      <c r="A529" s="56">
        <v>65</v>
      </c>
      <c r="B529" s="12" t="s">
        <v>3754</v>
      </c>
      <c r="C529" s="12">
        <v>65.2</v>
      </c>
      <c r="D529" s="12" t="s">
        <v>2267</v>
      </c>
      <c r="E529" s="12" t="s">
        <v>431</v>
      </c>
      <c r="F529" s="12">
        <v>3</v>
      </c>
      <c r="G529" s="12" t="s">
        <v>212</v>
      </c>
      <c r="H529" s="12" t="s">
        <v>2804</v>
      </c>
      <c r="I529" s="12" t="s">
        <v>212</v>
      </c>
      <c r="J529" s="12" t="s">
        <v>556</v>
      </c>
      <c r="K529" s="12" t="s">
        <v>562</v>
      </c>
      <c r="L529" s="12" t="s">
        <v>558</v>
      </c>
      <c r="M529" s="12" t="s">
        <v>3237</v>
      </c>
      <c r="N529" s="12" t="s">
        <v>3435</v>
      </c>
      <c r="O529" s="12" t="s">
        <v>3400</v>
      </c>
      <c r="P529" s="12" t="s">
        <v>3401</v>
      </c>
      <c r="Q529" s="12">
        <v>0</v>
      </c>
      <c r="R529" s="12">
        <v>0</v>
      </c>
      <c r="S529" s="12">
        <v>0</v>
      </c>
      <c r="T529" s="12">
        <v>0</v>
      </c>
      <c r="U529" s="12">
        <v>0</v>
      </c>
      <c r="V529" s="12">
        <v>0</v>
      </c>
      <c r="W529" s="12">
        <v>1</v>
      </c>
      <c r="X529" s="12">
        <v>0</v>
      </c>
      <c r="Y529" s="12">
        <v>0</v>
      </c>
      <c r="Z529" s="12">
        <v>0</v>
      </c>
      <c r="AA529" s="12">
        <v>0</v>
      </c>
      <c r="AB529" s="12">
        <v>0</v>
      </c>
      <c r="AC529" s="12">
        <v>1</v>
      </c>
      <c r="AD529" s="12">
        <v>0</v>
      </c>
      <c r="AE529" s="12">
        <v>0</v>
      </c>
      <c r="AF529" s="12">
        <v>0</v>
      </c>
      <c r="AG529" s="12">
        <v>0</v>
      </c>
      <c r="AH529" s="12">
        <v>0</v>
      </c>
      <c r="AI529" s="12">
        <v>0</v>
      </c>
      <c r="AJ529" s="12">
        <v>0</v>
      </c>
      <c r="AK529" s="12">
        <v>0</v>
      </c>
      <c r="AL529" s="12" t="s">
        <v>607</v>
      </c>
      <c r="AM529" s="7" t="s">
        <v>668</v>
      </c>
      <c r="AN529" s="7" t="s">
        <v>628</v>
      </c>
      <c r="AO529" s="7">
        <v>2010</v>
      </c>
      <c r="AP529" s="12" t="s">
        <v>3235</v>
      </c>
      <c r="AQ529" s="12">
        <v>473</v>
      </c>
      <c r="AR529" s="12">
        <v>1</v>
      </c>
      <c r="AS529" s="12" t="s">
        <v>555</v>
      </c>
      <c r="AT529" s="7" t="s">
        <v>212</v>
      </c>
      <c r="AU529" s="12">
        <v>1</v>
      </c>
      <c r="AV529" s="12">
        <v>0</v>
      </c>
      <c r="AW529" s="12">
        <v>0</v>
      </c>
      <c r="AX529" s="12">
        <v>0</v>
      </c>
      <c r="AY529" s="7">
        <v>1</v>
      </c>
      <c r="AZ529" s="12">
        <v>0</v>
      </c>
      <c r="BA529" s="12">
        <v>0</v>
      </c>
      <c r="BB529" s="12">
        <v>0</v>
      </c>
      <c r="BC529" s="12">
        <v>1</v>
      </c>
      <c r="BD529" s="12">
        <v>0</v>
      </c>
      <c r="BE529" s="12">
        <v>0</v>
      </c>
      <c r="BF529" s="7" t="s">
        <v>766</v>
      </c>
      <c r="BG529" s="7" t="s">
        <v>165</v>
      </c>
      <c r="BH529" s="7"/>
      <c r="BI529" s="7" t="s">
        <v>2809</v>
      </c>
      <c r="BJ529" s="12" t="s">
        <v>718</v>
      </c>
      <c r="BK529" s="12" t="s">
        <v>3463</v>
      </c>
      <c r="BL529" s="12" t="s">
        <v>3481</v>
      </c>
      <c r="BM529" s="7" t="s">
        <v>787</v>
      </c>
      <c r="BN529" s="7"/>
      <c r="BO529" s="12"/>
      <c r="BP529" s="12" t="s">
        <v>3542</v>
      </c>
      <c r="BQ529" s="12">
        <v>3.3239999999999999E-2</v>
      </c>
      <c r="BR529" s="12" t="s">
        <v>3513</v>
      </c>
      <c r="BS529" s="12">
        <v>3.3239999999999998</v>
      </c>
      <c r="BT529" s="12"/>
      <c r="BU529" s="12"/>
      <c r="BV529" s="12" t="s">
        <v>1077</v>
      </c>
      <c r="BW529" s="12" t="s">
        <v>1077</v>
      </c>
      <c r="BX529" s="12" t="s">
        <v>1077</v>
      </c>
      <c r="BY529" s="12">
        <v>3.48</v>
      </c>
      <c r="BZ529" s="12"/>
      <c r="CA529" s="12" t="s">
        <v>1077</v>
      </c>
      <c r="CB529" s="12" t="s">
        <v>1077</v>
      </c>
      <c r="CC529" s="12" t="s">
        <v>1077</v>
      </c>
      <c r="CD529" s="12" t="s">
        <v>1077</v>
      </c>
      <c r="CE529" s="12">
        <v>0.01</v>
      </c>
      <c r="CF529" s="12"/>
      <c r="CG529" s="12"/>
      <c r="CH529" s="12">
        <f>BQ529/BY529</f>
        <v>9.5517241379310339E-3</v>
      </c>
      <c r="CI529" s="12" t="s">
        <v>3553</v>
      </c>
      <c r="CJ529" s="12">
        <v>0.41499999999999998</v>
      </c>
      <c r="CK529" s="12" t="s">
        <v>3824</v>
      </c>
      <c r="CL529" s="12" t="s">
        <v>1077</v>
      </c>
      <c r="CM529" s="12" t="s">
        <v>1077</v>
      </c>
      <c r="CN529" s="12">
        <v>3.55</v>
      </c>
      <c r="CO529" s="12" t="s">
        <v>1043</v>
      </c>
      <c r="CP529" s="12">
        <v>1</v>
      </c>
      <c r="CQ529" s="12">
        <v>18</v>
      </c>
      <c r="CR529" s="12">
        <v>1</v>
      </c>
      <c r="CS529" s="12">
        <v>454</v>
      </c>
      <c r="CT529" s="12">
        <v>9.3689999999999998</v>
      </c>
      <c r="CU529" s="12">
        <v>0.01</v>
      </c>
      <c r="CV529" s="12">
        <f>BS529*(CU529)</f>
        <v>3.3239999999999999E-2</v>
      </c>
      <c r="CW529" s="12"/>
      <c r="CX529" s="57"/>
    </row>
    <row r="530" spans="1:102" ht="16.5" x14ac:dyDescent="0.35">
      <c r="A530" s="56">
        <v>30</v>
      </c>
      <c r="B530" s="12" t="s">
        <v>3721</v>
      </c>
      <c r="C530" s="12">
        <v>30.1</v>
      </c>
      <c r="D530" s="12" t="s">
        <v>1833</v>
      </c>
      <c r="E530" s="12" t="s">
        <v>346</v>
      </c>
      <c r="F530" s="12">
        <v>3</v>
      </c>
      <c r="G530" s="12" t="s">
        <v>212</v>
      </c>
      <c r="H530" s="12" t="s">
        <v>2804</v>
      </c>
      <c r="I530" s="12" t="s">
        <v>212</v>
      </c>
      <c r="J530" s="12" t="s">
        <v>556</v>
      </c>
      <c r="K530" s="12" t="s">
        <v>568</v>
      </c>
      <c r="L530" s="12" t="s">
        <v>1204</v>
      </c>
      <c r="M530" s="12" t="s">
        <v>3237</v>
      </c>
      <c r="N530" s="12" t="s">
        <v>3435</v>
      </c>
      <c r="O530" s="12" t="s">
        <v>3400</v>
      </c>
      <c r="P530" s="12" t="s">
        <v>3401</v>
      </c>
      <c r="Q530" s="12">
        <v>0</v>
      </c>
      <c r="R530" s="12">
        <v>0</v>
      </c>
      <c r="S530" s="12">
        <v>1</v>
      </c>
      <c r="T530" s="12">
        <v>0</v>
      </c>
      <c r="U530" s="12">
        <v>0</v>
      </c>
      <c r="V530" s="12">
        <v>0</v>
      </c>
      <c r="W530" s="12">
        <v>0</v>
      </c>
      <c r="X530" s="12">
        <v>0</v>
      </c>
      <c r="Y530" s="12">
        <v>0</v>
      </c>
      <c r="Z530" s="12">
        <v>0</v>
      </c>
      <c r="AA530" s="12">
        <v>0</v>
      </c>
      <c r="AB530" s="12">
        <v>0</v>
      </c>
      <c r="AC530" s="12">
        <v>0</v>
      </c>
      <c r="AD530" s="12">
        <v>0</v>
      </c>
      <c r="AE530" s="12">
        <v>0</v>
      </c>
      <c r="AF530" s="12">
        <v>0</v>
      </c>
      <c r="AG530" s="12">
        <v>0</v>
      </c>
      <c r="AH530" s="12">
        <v>0</v>
      </c>
      <c r="AI530" s="12">
        <v>0</v>
      </c>
      <c r="AJ530" s="12">
        <v>1</v>
      </c>
      <c r="AK530" s="12">
        <v>0</v>
      </c>
      <c r="AL530" s="12" t="s">
        <v>607</v>
      </c>
      <c r="AM530" s="7" t="s">
        <v>608</v>
      </c>
      <c r="AN530" s="7" t="s">
        <v>656</v>
      </c>
      <c r="AO530" s="7">
        <v>2005</v>
      </c>
      <c r="AP530" s="12" t="s">
        <v>3458</v>
      </c>
      <c r="AQ530" s="12">
        <v>148</v>
      </c>
      <c r="AR530" s="12">
        <v>1</v>
      </c>
      <c r="AS530" s="12" t="s">
        <v>555</v>
      </c>
      <c r="AT530" s="7" t="s">
        <v>212</v>
      </c>
      <c r="AU530" s="12">
        <v>0</v>
      </c>
      <c r="AV530" s="12">
        <v>0</v>
      </c>
      <c r="AW530" s="12">
        <v>0</v>
      </c>
      <c r="AX530" s="12">
        <v>0</v>
      </c>
      <c r="AY530" s="7">
        <v>0</v>
      </c>
      <c r="AZ530" s="12">
        <v>0</v>
      </c>
      <c r="BA530" s="12">
        <v>0</v>
      </c>
      <c r="BB530" s="12">
        <v>0</v>
      </c>
      <c r="BC530" s="12">
        <v>0</v>
      </c>
      <c r="BD530" s="12">
        <v>0</v>
      </c>
      <c r="BE530" s="12">
        <v>0</v>
      </c>
      <c r="BF530" s="7" t="s">
        <v>3258</v>
      </c>
      <c r="BG530" s="7" t="s">
        <v>1008</v>
      </c>
      <c r="BH530" s="7"/>
      <c r="BI530" s="12" t="s">
        <v>3249</v>
      </c>
      <c r="BJ530" s="12" t="s">
        <v>851</v>
      </c>
      <c r="BK530" s="12" t="s">
        <v>3463</v>
      </c>
      <c r="BL530" s="12" t="s">
        <v>3469</v>
      </c>
      <c r="BM530" s="7" t="s">
        <v>788</v>
      </c>
      <c r="BN530" s="7"/>
      <c r="BO530" s="12"/>
      <c r="BP530" s="12" t="s">
        <v>4044</v>
      </c>
      <c r="BQ530" s="12">
        <f>CV530</f>
        <v>0.5635</v>
      </c>
      <c r="BR530" s="12" t="s">
        <v>3513</v>
      </c>
      <c r="BS530" s="12">
        <v>0.35</v>
      </c>
      <c r="BT530" s="12"/>
      <c r="BU530" s="12">
        <f>EXP(BS530)</f>
        <v>1.4190675485932571</v>
      </c>
      <c r="BV530" s="12" t="s">
        <v>3416</v>
      </c>
      <c r="BW530" s="12">
        <v>0.41350000000000003</v>
      </c>
      <c r="BX530" s="12" t="s">
        <v>1140</v>
      </c>
      <c r="BY530" s="12">
        <f>BS530/CF530</f>
        <v>3.4999999999999996</v>
      </c>
      <c r="BZ530" s="12" t="s">
        <v>4041</v>
      </c>
      <c r="CA530" s="12" t="s">
        <v>1077</v>
      </c>
      <c r="CB530" s="12" t="s">
        <v>1077</v>
      </c>
      <c r="CC530" s="12" t="s">
        <v>1077</v>
      </c>
      <c r="CD530" s="12" t="s">
        <v>1077</v>
      </c>
      <c r="CE530" s="12">
        <v>0</v>
      </c>
      <c r="CF530" s="12">
        <v>0.1</v>
      </c>
      <c r="CG530" s="12"/>
      <c r="CH530" s="12">
        <f>BQ530/BY530</f>
        <v>0.16100000000000003</v>
      </c>
      <c r="CI530" s="12" t="s">
        <v>3553</v>
      </c>
      <c r="CJ530" s="12">
        <v>0.16</v>
      </c>
      <c r="CK530" s="12" t="s">
        <v>3827</v>
      </c>
      <c r="CL530" s="12">
        <v>-392</v>
      </c>
      <c r="CM530" s="12">
        <v>0</v>
      </c>
      <c r="CN530" s="12">
        <v>1034.95</v>
      </c>
      <c r="CO530" s="12" t="s">
        <v>3419</v>
      </c>
      <c r="CP530" s="12"/>
      <c r="CQ530" s="12"/>
      <c r="CR530" s="12"/>
      <c r="CS530" s="12" t="s">
        <v>1077</v>
      </c>
      <c r="CT530" s="12">
        <v>13.86</v>
      </c>
      <c r="CU530" s="12">
        <v>1.61</v>
      </c>
      <c r="CV530" s="12">
        <f>BS530*CU530</f>
        <v>0.5635</v>
      </c>
      <c r="CW530" s="12"/>
      <c r="CX530" s="57"/>
    </row>
    <row r="531" spans="1:102" ht="16.5" x14ac:dyDescent="0.35">
      <c r="A531" s="56">
        <v>70</v>
      </c>
      <c r="B531" s="12" t="s">
        <v>3759</v>
      </c>
      <c r="C531" s="12">
        <v>70.3</v>
      </c>
      <c r="D531" s="12" t="s">
        <v>2344</v>
      </c>
      <c r="E531" s="12" t="s">
        <v>452</v>
      </c>
      <c r="F531" s="12">
        <v>3</v>
      </c>
      <c r="G531" s="12" t="s">
        <v>212</v>
      </c>
      <c r="H531" s="12" t="s">
        <v>2804</v>
      </c>
      <c r="I531" s="12" t="s">
        <v>212</v>
      </c>
      <c r="J531" s="12" t="s">
        <v>556</v>
      </c>
      <c r="K531" s="12" t="s">
        <v>569</v>
      </c>
      <c r="L531" s="12" t="s">
        <v>558</v>
      </c>
      <c r="M531" s="12" t="s">
        <v>3237</v>
      </c>
      <c r="N531" s="12" t="s">
        <v>3435</v>
      </c>
      <c r="O531" s="12" t="s">
        <v>3400</v>
      </c>
      <c r="P531" s="12" t="s">
        <v>3401</v>
      </c>
      <c r="Q531" s="12">
        <v>0</v>
      </c>
      <c r="R531" s="12">
        <v>1</v>
      </c>
      <c r="S531" s="12">
        <v>0</v>
      </c>
      <c r="T531" s="12">
        <v>0</v>
      </c>
      <c r="U531" s="12">
        <v>0</v>
      </c>
      <c r="V531" s="12">
        <v>0</v>
      </c>
      <c r="W531" s="12">
        <v>0</v>
      </c>
      <c r="X531" s="12">
        <v>0</v>
      </c>
      <c r="Y531" s="12">
        <v>0</v>
      </c>
      <c r="Z531" s="12">
        <v>0</v>
      </c>
      <c r="AA531" s="12">
        <v>0</v>
      </c>
      <c r="AB531" s="12">
        <v>0</v>
      </c>
      <c r="AC531" s="12">
        <v>0</v>
      </c>
      <c r="AD531" s="12">
        <v>0</v>
      </c>
      <c r="AE531" s="12">
        <v>0</v>
      </c>
      <c r="AF531" s="12">
        <v>0</v>
      </c>
      <c r="AG531" s="12">
        <v>0</v>
      </c>
      <c r="AH531" s="12">
        <v>0</v>
      </c>
      <c r="AI531" s="12">
        <v>0</v>
      </c>
      <c r="AJ531" s="12">
        <v>1</v>
      </c>
      <c r="AK531" s="12">
        <v>0</v>
      </c>
      <c r="AL531" s="12" t="s">
        <v>678</v>
      </c>
      <c r="AM531" s="7" t="s">
        <v>608</v>
      </c>
      <c r="AN531" s="7" t="s">
        <v>614</v>
      </c>
      <c r="AO531" s="7">
        <v>2009</v>
      </c>
      <c r="AP531" s="12" t="s">
        <v>3458</v>
      </c>
      <c r="AQ531" s="12">
        <v>1449</v>
      </c>
      <c r="AR531" s="12">
        <v>1</v>
      </c>
      <c r="AS531" s="12" t="s">
        <v>555</v>
      </c>
      <c r="AT531" s="7" t="s">
        <v>212</v>
      </c>
      <c r="AU531" s="12">
        <v>0</v>
      </c>
      <c r="AV531" s="12">
        <v>0</v>
      </c>
      <c r="AW531" s="12">
        <v>0</v>
      </c>
      <c r="AX531" s="12">
        <v>0</v>
      </c>
      <c r="AY531" s="7">
        <v>0</v>
      </c>
      <c r="AZ531" s="12">
        <v>0</v>
      </c>
      <c r="BA531" s="12">
        <v>0</v>
      </c>
      <c r="BB531" s="12">
        <v>0</v>
      </c>
      <c r="BC531" s="12">
        <v>0</v>
      </c>
      <c r="BD531" s="12">
        <v>0</v>
      </c>
      <c r="BE531" s="12">
        <v>0</v>
      </c>
      <c r="BF531" s="7" t="s">
        <v>766</v>
      </c>
      <c r="BG531" s="7" t="s">
        <v>781</v>
      </c>
      <c r="BH531" s="7"/>
      <c r="BI531" s="7" t="s">
        <v>2807</v>
      </c>
      <c r="BJ531" s="12" t="s">
        <v>800</v>
      </c>
      <c r="BK531" s="12" t="s">
        <v>3463</v>
      </c>
      <c r="BL531" s="12" t="s">
        <v>3464</v>
      </c>
      <c r="BM531" s="7" t="s">
        <v>787</v>
      </c>
      <c r="BN531" s="7"/>
      <c r="BO531" s="12"/>
      <c r="BP531" s="12" t="s">
        <v>3556</v>
      </c>
      <c r="BQ531" s="47">
        <f>CV531</f>
        <v>0.3187300664451827</v>
      </c>
      <c r="BR531" s="12" t="s">
        <v>3506</v>
      </c>
      <c r="BS531" s="12">
        <v>0.183</v>
      </c>
      <c r="BT531" s="12"/>
      <c r="BU531" s="12"/>
      <c r="BV531" s="12" t="s">
        <v>1077</v>
      </c>
      <c r="BW531" s="12" t="s">
        <v>1077</v>
      </c>
      <c r="BX531" s="12" t="s">
        <v>1077</v>
      </c>
      <c r="BY531" s="12">
        <v>3.52</v>
      </c>
      <c r="BZ531" s="12"/>
      <c r="CA531" s="12" t="s">
        <v>1077</v>
      </c>
      <c r="CB531" s="12" t="s">
        <v>1077</v>
      </c>
      <c r="CC531" s="12" t="s">
        <v>1077</v>
      </c>
      <c r="CD531" s="12" t="s">
        <v>1077</v>
      </c>
      <c r="CE531" s="12">
        <v>0.05</v>
      </c>
      <c r="CF531" s="12"/>
      <c r="CG531" s="12"/>
      <c r="CH531" s="12">
        <f>BQ531/BY531</f>
        <v>9.0548314331017815E-2</v>
      </c>
      <c r="CI531" s="12" t="s">
        <v>3553</v>
      </c>
      <c r="CJ531" s="12">
        <v>0.74629999999999996</v>
      </c>
      <c r="CK531" s="12" t="s">
        <v>3828</v>
      </c>
      <c r="CL531" s="12" t="s">
        <v>1077</v>
      </c>
      <c r="CM531" s="12" t="s">
        <v>1077</v>
      </c>
      <c r="CN531" s="12" t="s">
        <v>1077</v>
      </c>
      <c r="CO531" s="12" t="s">
        <v>1077</v>
      </c>
      <c r="CP531" s="12">
        <v>1</v>
      </c>
      <c r="CQ531" s="12">
        <v>1</v>
      </c>
      <c r="CR531" s="12">
        <v>0</v>
      </c>
      <c r="CS531" s="12">
        <v>1448</v>
      </c>
      <c r="CT531" s="12">
        <v>6020</v>
      </c>
      <c r="CU531" s="12">
        <f>3678+3930+2877</f>
        <v>10485</v>
      </c>
      <c r="CV531" s="12">
        <f>BS531*CU531/CT531</f>
        <v>0.3187300664451827</v>
      </c>
      <c r="CW531" s="12"/>
      <c r="CX531" s="57"/>
    </row>
    <row r="532" spans="1:102" ht="16.5" x14ac:dyDescent="0.35">
      <c r="A532" s="56">
        <v>15</v>
      </c>
      <c r="B532" s="12" t="s">
        <v>3706</v>
      </c>
      <c r="C532" s="12">
        <v>15.27</v>
      </c>
      <c r="D532" s="12" t="s">
        <v>1671</v>
      </c>
      <c r="E532" s="12" t="s">
        <v>307</v>
      </c>
      <c r="F532" s="12" t="s">
        <v>4090</v>
      </c>
      <c r="G532" s="12" t="s">
        <v>212</v>
      </c>
      <c r="H532" s="12" t="s">
        <v>2804</v>
      </c>
      <c r="I532" s="12" t="s">
        <v>212</v>
      </c>
      <c r="J532" s="12" t="s">
        <v>556</v>
      </c>
      <c r="K532" s="12" t="s">
        <v>564</v>
      </c>
      <c r="L532" s="12" t="s">
        <v>558</v>
      </c>
      <c r="M532" s="12" t="s">
        <v>3164</v>
      </c>
      <c r="N532" s="12"/>
      <c r="O532" s="12" t="s">
        <v>3400</v>
      </c>
      <c r="P532" s="12" t="s">
        <v>3403</v>
      </c>
      <c r="Q532" s="12">
        <v>1</v>
      </c>
      <c r="R532" s="12">
        <v>0</v>
      </c>
      <c r="S532" s="12">
        <v>0</v>
      </c>
      <c r="T532" s="12">
        <v>0</v>
      </c>
      <c r="U532" s="12">
        <v>0</v>
      </c>
      <c r="V532" s="12">
        <v>0</v>
      </c>
      <c r="W532" s="12">
        <v>0</v>
      </c>
      <c r="X532" s="12">
        <v>0</v>
      </c>
      <c r="Y532" s="12">
        <v>0</v>
      </c>
      <c r="Z532" s="12">
        <v>0</v>
      </c>
      <c r="AA532" s="12">
        <v>0</v>
      </c>
      <c r="AB532" s="12">
        <v>1</v>
      </c>
      <c r="AC532" s="12">
        <v>0</v>
      </c>
      <c r="AD532" s="12">
        <v>0</v>
      </c>
      <c r="AE532" s="12">
        <v>0</v>
      </c>
      <c r="AF532" s="12">
        <v>0</v>
      </c>
      <c r="AG532" s="12">
        <v>0</v>
      </c>
      <c r="AH532" s="12">
        <v>0</v>
      </c>
      <c r="AI532" s="12">
        <v>0</v>
      </c>
      <c r="AJ532" s="12">
        <v>0</v>
      </c>
      <c r="AK532" s="12">
        <v>0</v>
      </c>
      <c r="AL532" s="12" t="s">
        <v>3448</v>
      </c>
      <c r="AM532" s="7" t="s">
        <v>608</v>
      </c>
      <c r="AN532" s="7" t="s">
        <v>634</v>
      </c>
      <c r="AO532" s="7">
        <v>2000</v>
      </c>
      <c r="AP532" s="12" t="s">
        <v>3458</v>
      </c>
      <c r="AQ532" s="12">
        <v>3284</v>
      </c>
      <c r="AR532" s="12">
        <v>2</v>
      </c>
      <c r="AS532" s="12" t="s">
        <v>755</v>
      </c>
      <c r="AT532" s="7" t="s">
        <v>349</v>
      </c>
      <c r="AU532" s="12">
        <v>0</v>
      </c>
      <c r="AV532" s="12">
        <v>0</v>
      </c>
      <c r="AW532" s="12">
        <v>0</v>
      </c>
      <c r="AX532" s="12">
        <v>0</v>
      </c>
      <c r="AY532" s="7">
        <v>0</v>
      </c>
      <c r="AZ532" s="12">
        <v>0</v>
      </c>
      <c r="BA532" s="12">
        <v>1</v>
      </c>
      <c r="BB532" s="12">
        <v>1</v>
      </c>
      <c r="BC532" s="12">
        <v>0</v>
      </c>
      <c r="BD532" s="12">
        <v>0</v>
      </c>
      <c r="BE532" s="12">
        <v>0</v>
      </c>
      <c r="BF532" s="7" t="s">
        <v>2820</v>
      </c>
      <c r="BG532" s="7" t="s">
        <v>806</v>
      </c>
      <c r="BH532" s="7">
        <v>1</v>
      </c>
      <c r="BI532" s="7" t="s">
        <v>3257</v>
      </c>
      <c r="BJ532" s="12" t="s">
        <v>3460</v>
      </c>
      <c r="BK532" s="12" t="s">
        <v>3472</v>
      </c>
      <c r="BL532" s="12" t="s">
        <v>3474</v>
      </c>
      <c r="BM532" s="7" t="s">
        <v>787</v>
      </c>
      <c r="BN532" s="7"/>
      <c r="BO532" s="12"/>
      <c r="BP532" s="12">
        <v>5</v>
      </c>
      <c r="BQ532" s="12"/>
      <c r="BR532" s="12" t="s">
        <v>1077</v>
      </c>
      <c r="BS532" s="12">
        <v>11.602</v>
      </c>
      <c r="BT532" s="12"/>
      <c r="BU532" s="12"/>
      <c r="BV532" s="12" t="s">
        <v>1077</v>
      </c>
      <c r="BW532" s="12" t="s">
        <v>1077</v>
      </c>
      <c r="BX532" s="12" t="s">
        <v>1077</v>
      </c>
      <c r="BY532" s="12">
        <v>3.54</v>
      </c>
      <c r="BZ532" s="12"/>
      <c r="CA532" s="12" t="s">
        <v>1077</v>
      </c>
      <c r="CB532" s="12" t="s">
        <v>1077</v>
      </c>
      <c r="CC532" s="12" t="s">
        <v>1077</v>
      </c>
      <c r="CD532" s="12" t="s">
        <v>1077</v>
      </c>
      <c r="CE532" s="12">
        <v>0.1</v>
      </c>
      <c r="CF532" s="12"/>
      <c r="CG532" s="12"/>
      <c r="CH532" s="12"/>
      <c r="CI532" s="12"/>
      <c r="CJ532" s="12">
        <v>0.18</v>
      </c>
      <c r="CK532" s="12" t="s">
        <v>3828</v>
      </c>
      <c r="CL532" s="12" t="s">
        <v>1077</v>
      </c>
      <c r="CM532" s="12" t="s">
        <v>1077</v>
      </c>
      <c r="CN532" s="12" t="s">
        <v>1077</v>
      </c>
      <c r="CO532" s="12" t="s">
        <v>1077</v>
      </c>
      <c r="CP532" s="12">
        <v>1</v>
      </c>
      <c r="CQ532" s="12">
        <v>21</v>
      </c>
      <c r="CR532" s="12">
        <v>1</v>
      </c>
      <c r="CS532" s="12">
        <v>3262</v>
      </c>
      <c r="CT532" s="12" t="s">
        <v>1077</v>
      </c>
      <c r="CU532" s="12">
        <v>0.14213375240090798</v>
      </c>
      <c r="CV532" s="12" t="s">
        <v>1137</v>
      </c>
      <c r="CW532" s="12"/>
      <c r="CX532" s="57"/>
    </row>
    <row r="533" spans="1:102" ht="16.5" x14ac:dyDescent="0.35">
      <c r="A533" s="56">
        <v>70</v>
      </c>
      <c r="B533" s="12" t="s">
        <v>3759</v>
      </c>
      <c r="C533" s="12">
        <v>70.12</v>
      </c>
      <c r="D533" s="12" t="s">
        <v>2349</v>
      </c>
      <c r="E533" s="12" t="s">
        <v>458</v>
      </c>
      <c r="F533" s="12">
        <v>3</v>
      </c>
      <c r="G533" s="12" t="s">
        <v>212</v>
      </c>
      <c r="H533" s="12" t="s">
        <v>2804</v>
      </c>
      <c r="I533" s="12" t="s">
        <v>212</v>
      </c>
      <c r="J533" s="12" t="s">
        <v>556</v>
      </c>
      <c r="K533" s="12" t="s">
        <v>569</v>
      </c>
      <c r="L533" s="12" t="s">
        <v>558</v>
      </c>
      <c r="M533" s="12" t="s">
        <v>3237</v>
      </c>
      <c r="N533" s="12" t="s">
        <v>3435</v>
      </c>
      <c r="O533" s="12" t="s">
        <v>3400</v>
      </c>
      <c r="P533" s="12" t="s">
        <v>3401</v>
      </c>
      <c r="Q533" s="12">
        <v>0</v>
      </c>
      <c r="R533" s="12">
        <v>1</v>
      </c>
      <c r="S533" s="12">
        <v>0</v>
      </c>
      <c r="T533" s="12">
        <v>0</v>
      </c>
      <c r="U533" s="12">
        <v>0</v>
      </c>
      <c r="V533" s="12">
        <v>0</v>
      </c>
      <c r="W533" s="12">
        <v>0</v>
      </c>
      <c r="X533" s="12">
        <v>0</v>
      </c>
      <c r="Y533" s="12">
        <v>0</v>
      </c>
      <c r="Z533" s="12">
        <v>0</v>
      </c>
      <c r="AA533" s="12">
        <v>0</v>
      </c>
      <c r="AB533" s="12">
        <v>0</v>
      </c>
      <c r="AC533" s="12">
        <v>0</v>
      </c>
      <c r="AD533" s="12">
        <v>0</v>
      </c>
      <c r="AE533" s="12">
        <v>0</v>
      </c>
      <c r="AF533" s="12">
        <v>0</v>
      </c>
      <c r="AG533" s="12">
        <v>0</v>
      </c>
      <c r="AH533" s="12">
        <v>0</v>
      </c>
      <c r="AI533" s="12">
        <v>0</v>
      </c>
      <c r="AJ533" s="12">
        <v>1</v>
      </c>
      <c r="AK533" s="12">
        <v>0</v>
      </c>
      <c r="AL533" s="12" t="s">
        <v>678</v>
      </c>
      <c r="AM533" s="7" t="s">
        <v>608</v>
      </c>
      <c r="AN533" s="7" t="s">
        <v>614</v>
      </c>
      <c r="AO533" s="7">
        <v>2009</v>
      </c>
      <c r="AP533" s="12" t="s">
        <v>3458</v>
      </c>
      <c r="AQ533" s="12">
        <v>1449</v>
      </c>
      <c r="AR533" s="12">
        <v>1</v>
      </c>
      <c r="AS533" s="12" t="s">
        <v>555</v>
      </c>
      <c r="AT533" s="7" t="s">
        <v>212</v>
      </c>
      <c r="AU533" s="12">
        <v>0</v>
      </c>
      <c r="AV533" s="12">
        <v>0</v>
      </c>
      <c r="AW533" s="12">
        <v>0</v>
      </c>
      <c r="AX533" s="12">
        <v>0</v>
      </c>
      <c r="AY533" s="7">
        <v>0</v>
      </c>
      <c r="AZ533" s="12">
        <v>0</v>
      </c>
      <c r="BA533" s="12">
        <v>0</v>
      </c>
      <c r="BB533" s="12">
        <v>0</v>
      </c>
      <c r="BC533" s="12">
        <v>0</v>
      </c>
      <c r="BD533" s="12">
        <v>0</v>
      </c>
      <c r="BE533" s="12">
        <v>0</v>
      </c>
      <c r="BF533" s="7" t="s">
        <v>766</v>
      </c>
      <c r="BG533" s="7" t="s">
        <v>786</v>
      </c>
      <c r="BH533" s="7"/>
      <c r="BI533" s="7" t="s">
        <v>2806</v>
      </c>
      <c r="BJ533" s="12" t="s">
        <v>800</v>
      </c>
      <c r="BK533" s="12" t="s">
        <v>3463</v>
      </c>
      <c r="BL533" s="12" t="s">
        <v>3483</v>
      </c>
      <c r="BM533" s="7" t="s">
        <v>787</v>
      </c>
      <c r="BN533" s="7"/>
      <c r="BO533" s="12"/>
      <c r="BP533" s="12">
        <v>5</v>
      </c>
      <c r="BQ533" s="12" t="s">
        <v>1077</v>
      </c>
      <c r="BR533" s="12" t="s">
        <v>1077</v>
      </c>
      <c r="BS533" s="12">
        <v>0.28699999999999998</v>
      </c>
      <c r="BT533" s="12"/>
      <c r="BU533" s="12"/>
      <c r="BV533" s="12" t="s">
        <v>1077</v>
      </c>
      <c r="BW533" s="12" t="s">
        <v>1077</v>
      </c>
      <c r="BX533" s="12" t="s">
        <v>1077</v>
      </c>
      <c r="BY533" s="12">
        <v>3.55</v>
      </c>
      <c r="BZ533" s="12"/>
      <c r="CA533" s="12" t="s">
        <v>1077</v>
      </c>
      <c r="CB533" s="12" t="s">
        <v>1077</v>
      </c>
      <c r="CC533" s="12" t="s">
        <v>1077</v>
      </c>
      <c r="CD533" s="12" t="s">
        <v>1077</v>
      </c>
      <c r="CE533" s="12">
        <v>0.05</v>
      </c>
      <c r="CF533" s="12"/>
      <c r="CG533" s="12"/>
      <c r="CH533" s="12"/>
      <c r="CI533" s="12"/>
      <c r="CJ533" s="12">
        <v>0.72250000000000003</v>
      </c>
      <c r="CK533" s="12" t="s">
        <v>3828</v>
      </c>
      <c r="CL533" s="12" t="s">
        <v>1077</v>
      </c>
      <c r="CM533" s="12" t="s">
        <v>1077</v>
      </c>
      <c r="CN533" s="12" t="s">
        <v>1077</v>
      </c>
      <c r="CO533" s="12" t="s">
        <v>1077</v>
      </c>
      <c r="CP533" s="12">
        <v>1</v>
      </c>
      <c r="CQ533" s="12">
        <v>1</v>
      </c>
      <c r="CR533" s="12">
        <v>0</v>
      </c>
      <c r="CS533" s="12">
        <v>1448</v>
      </c>
      <c r="CT533" s="12">
        <v>6020</v>
      </c>
      <c r="CU533" s="12" t="s">
        <v>718</v>
      </c>
      <c r="CV533" s="12" t="s">
        <v>1077</v>
      </c>
      <c r="CW533" s="12"/>
      <c r="CX533" s="57"/>
    </row>
    <row r="534" spans="1:102" x14ac:dyDescent="0.35">
      <c r="A534" s="56">
        <v>59</v>
      </c>
      <c r="B534" s="12" t="s">
        <v>3748</v>
      </c>
      <c r="C534" s="12">
        <v>59.24</v>
      </c>
      <c r="D534" s="12" t="s">
        <v>2215</v>
      </c>
      <c r="E534" s="12" t="s">
        <v>417</v>
      </c>
      <c r="F534" s="12">
        <v>3</v>
      </c>
      <c r="G534" s="12" t="s">
        <v>212</v>
      </c>
      <c r="H534" s="12" t="s">
        <v>2804</v>
      </c>
      <c r="I534" s="12" t="s">
        <v>212</v>
      </c>
      <c r="J534" s="12" t="s">
        <v>1227</v>
      </c>
      <c r="K534" s="12" t="s">
        <v>1166</v>
      </c>
      <c r="L534" s="12" t="s">
        <v>1228</v>
      </c>
      <c r="M534" s="12" t="s">
        <v>3237</v>
      </c>
      <c r="N534" s="12" t="s">
        <v>3435</v>
      </c>
      <c r="O534" s="12" t="s">
        <v>3400</v>
      </c>
      <c r="P534" s="12" t="s">
        <v>3402</v>
      </c>
      <c r="Q534" s="12">
        <v>0</v>
      </c>
      <c r="R534" s="12">
        <v>0</v>
      </c>
      <c r="S534" s="12">
        <v>1</v>
      </c>
      <c r="T534" s="12">
        <v>0</v>
      </c>
      <c r="U534" s="12">
        <v>0</v>
      </c>
      <c r="V534" s="12">
        <v>0</v>
      </c>
      <c r="W534" s="12">
        <v>0</v>
      </c>
      <c r="X534" s="12">
        <v>0</v>
      </c>
      <c r="Y534" s="12">
        <v>0</v>
      </c>
      <c r="Z534" s="12">
        <v>0</v>
      </c>
      <c r="AA534" s="12">
        <v>0</v>
      </c>
      <c r="AB534" s="12">
        <v>0</v>
      </c>
      <c r="AC534" s="12">
        <v>1</v>
      </c>
      <c r="AD534" s="12">
        <v>0</v>
      </c>
      <c r="AE534" s="12">
        <v>1</v>
      </c>
      <c r="AF534" s="12">
        <v>0</v>
      </c>
      <c r="AG534" s="12">
        <v>0</v>
      </c>
      <c r="AH534" s="12">
        <v>0</v>
      </c>
      <c r="AI534" s="12">
        <v>0</v>
      </c>
      <c r="AJ534" s="12">
        <v>0</v>
      </c>
      <c r="AK534" s="12" t="s">
        <v>698</v>
      </c>
      <c r="AL534" s="12" t="s">
        <v>3455</v>
      </c>
      <c r="AM534" s="7" t="s">
        <v>637</v>
      </c>
      <c r="AN534" s="7" t="s">
        <v>665</v>
      </c>
      <c r="AO534" s="7" t="s">
        <v>1253</v>
      </c>
      <c r="AP534" s="12" t="s">
        <v>3235</v>
      </c>
      <c r="AQ534" s="12">
        <v>3574</v>
      </c>
      <c r="AR534" s="12">
        <v>1</v>
      </c>
      <c r="AS534" s="12" t="s">
        <v>555</v>
      </c>
      <c r="AT534" s="7" t="s">
        <v>212</v>
      </c>
      <c r="AU534" s="12">
        <v>1</v>
      </c>
      <c r="AV534" s="12">
        <v>0</v>
      </c>
      <c r="AW534" s="12">
        <v>0</v>
      </c>
      <c r="AX534" s="12">
        <v>0</v>
      </c>
      <c r="AY534" s="7">
        <v>1</v>
      </c>
      <c r="AZ534" s="12">
        <v>0</v>
      </c>
      <c r="BA534" s="12">
        <v>0</v>
      </c>
      <c r="BB534" s="12">
        <v>0</v>
      </c>
      <c r="BC534" s="12">
        <v>1</v>
      </c>
      <c r="BD534" s="12">
        <v>0</v>
      </c>
      <c r="BE534" s="12">
        <v>0</v>
      </c>
      <c r="BF534" s="7" t="s">
        <v>2820</v>
      </c>
      <c r="BG534" s="7" t="s">
        <v>928</v>
      </c>
      <c r="BH534" s="7"/>
      <c r="BI534" s="7" t="s">
        <v>2818</v>
      </c>
      <c r="BJ534" s="12" t="s">
        <v>3459</v>
      </c>
      <c r="BK534" s="12" t="s">
        <v>3463</v>
      </c>
      <c r="BL534" s="12" t="s">
        <v>3464</v>
      </c>
      <c r="BM534" s="7" t="s">
        <v>927</v>
      </c>
      <c r="BN534" s="7"/>
      <c r="BO534" s="12"/>
      <c r="BP534" s="12"/>
      <c r="BQ534" s="12"/>
      <c r="BR534" s="12" t="s">
        <v>1077</v>
      </c>
      <c r="BS534" s="12">
        <v>0.27500000000000002</v>
      </c>
      <c r="BT534" s="12"/>
      <c r="BU534" s="12"/>
      <c r="BV534" s="12" t="s">
        <v>1077</v>
      </c>
      <c r="BW534" s="12" t="s">
        <v>1077</v>
      </c>
      <c r="BX534" s="12" t="s">
        <v>1077</v>
      </c>
      <c r="BY534" s="12">
        <v>3.56</v>
      </c>
      <c r="BZ534" s="12"/>
      <c r="CA534" s="12" t="s">
        <v>1077</v>
      </c>
      <c r="CB534" s="12" t="s">
        <v>1077</v>
      </c>
      <c r="CC534" s="12" t="s">
        <v>1077</v>
      </c>
      <c r="CD534" s="12" t="s">
        <v>1077</v>
      </c>
      <c r="CE534" s="12" t="s">
        <v>1077</v>
      </c>
      <c r="CF534" s="12"/>
      <c r="CG534" s="12"/>
      <c r="CH534" s="12"/>
      <c r="CI534" s="12"/>
      <c r="CJ534" s="12" t="s">
        <v>718</v>
      </c>
      <c r="CK534" s="12" t="s">
        <v>1077</v>
      </c>
      <c r="CL534" s="12" t="s">
        <v>1077</v>
      </c>
      <c r="CM534" s="12" t="s">
        <v>1077</v>
      </c>
      <c r="CN534" s="12" t="s">
        <v>1077</v>
      </c>
      <c r="CO534" s="12" t="s">
        <v>1077</v>
      </c>
      <c r="CP534" s="12">
        <v>1</v>
      </c>
      <c r="CQ534" s="12">
        <v>7</v>
      </c>
      <c r="CR534" s="12">
        <v>0</v>
      </c>
      <c r="CS534" s="12">
        <v>3567</v>
      </c>
      <c r="CT534" s="12">
        <v>0.26</v>
      </c>
      <c r="CU534" s="12"/>
      <c r="CV534" s="12"/>
      <c r="CW534" s="12"/>
      <c r="CX534" s="57"/>
    </row>
    <row r="535" spans="1:102" ht="16.5" x14ac:dyDescent="0.35">
      <c r="A535" s="56">
        <v>30</v>
      </c>
      <c r="B535" s="12" t="s">
        <v>3721</v>
      </c>
      <c r="C535" s="12">
        <v>30.1</v>
      </c>
      <c r="D535" s="12" t="s">
        <v>1822</v>
      </c>
      <c r="E535" s="12" t="s">
        <v>346</v>
      </c>
      <c r="F535" s="12">
        <v>3</v>
      </c>
      <c r="G535" s="12" t="s">
        <v>212</v>
      </c>
      <c r="H535" s="12" t="s">
        <v>2804</v>
      </c>
      <c r="I535" s="12" t="s">
        <v>212</v>
      </c>
      <c r="J535" s="12" t="s">
        <v>556</v>
      </c>
      <c r="K535" s="12" t="s">
        <v>568</v>
      </c>
      <c r="L535" s="12" t="s">
        <v>1204</v>
      </c>
      <c r="M535" s="12" t="s">
        <v>3237</v>
      </c>
      <c r="N535" s="12" t="s">
        <v>3435</v>
      </c>
      <c r="O535" s="12" t="s">
        <v>3400</v>
      </c>
      <c r="P535" s="12" t="s">
        <v>3401</v>
      </c>
      <c r="Q535" s="12">
        <v>0</v>
      </c>
      <c r="R535" s="12">
        <v>0</v>
      </c>
      <c r="S535" s="12">
        <v>1</v>
      </c>
      <c r="T535" s="12">
        <v>0</v>
      </c>
      <c r="U535" s="12">
        <v>0</v>
      </c>
      <c r="V535" s="12">
        <v>0</v>
      </c>
      <c r="W535" s="12">
        <v>0</v>
      </c>
      <c r="X535" s="12">
        <v>0</v>
      </c>
      <c r="Y535" s="12">
        <v>0</v>
      </c>
      <c r="Z535" s="12">
        <v>0</v>
      </c>
      <c r="AA535" s="12">
        <v>0</v>
      </c>
      <c r="AB535" s="12">
        <v>0</v>
      </c>
      <c r="AC535" s="12">
        <v>0</v>
      </c>
      <c r="AD535" s="12">
        <v>0</v>
      </c>
      <c r="AE535" s="12">
        <v>0</v>
      </c>
      <c r="AF535" s="12">
        <v>0</v>
      </c>
      <c r="AG535" s="12">
        <v>0</v>
      </c>
      <c r="AH535" s="12">
        <v>0</v>
      </c>
      <c r="AI535" s="12">
        <v>0</v>
      </c>
      <c r="AJ535" s="12">
        <v>1</v>
      </c>
      <c r="AK535" s="12">
        <v>0</v>
      </c>
      <c r="AL535" s="12" t="s">
        <v>607</v>
      </c>
      <c r="AM535" s="7" t="s">
        <v>608</v>
      </c>
      <c r="AN535" s="7" t="s">
        <v>656</v>
      </c>
      <c r="AO535" s="7">
        <v>2005</v>
      </c>
      <c r="AP535" s="12" t="s">
        <v>3458</v>
      </c>
      <c r="AQ535" s="12">
        <v>148</v>
      </c>
      <c r="AR535" s="12">
        <v>1</v>
      </c>
      <c r="AS535" s="12" t="s">
        <v>555</v>
      </c>
      <c r="AT535" s="7" t="s">
        <v>212</v>
      </c>
      <c r="AU535" s="12">
        <v>0</v>
      </c>
      <c r="AV535" s="12">
        <v>0</v>
      </c>
      <c r="AW535" s="12">
        <v>0</v>
      </c>
      <c r="AX535" s="12">
        <v>0</v>
      </c>
      <c r="AY535" s="7">
        <v>0</v>
      </c>
      <c r="AZ535" s="12">
        <v>0</v>
      </c>
      <c r="BA535" s="12">
        <v>0</v>
      </c>
      <c r="BB535" s="12">
        <v>0</v>
      </c>
      <c r="BC535" s="12">
        <v>0</v>
      </c>
      <c r="BD535" s="12">
        <v>0</v>
      </c>
      <c r="BE535" s="12">
        <v>0</v>
      </c>
      <c r="BF535" s="7" t="s">
        <v>2820</v>
      </c>
      <c r="BG535" s="7" t="s">
        <v>996</v>
      </c>
      <c r="BH535" s="7"/>
      <c r="BI535" s="12" t="s">
        <v>2803</v>
      </c>
      <c r="BJ535" s="12" t="s">
        <v>851</v>
      </c>
      <c r="BK535" s="12" t="s">
        <v>3463</v>
      </c>
      <c r="BL535" s="12" t="s">
        <v>3469</v>
      </c>
      <c r="BM535" s="7" t="s">
        <v>788</v>
      </c>
      <c r="BN535" s="7"/>
      <c r="BO535" s="12"/>
      <c r="BP535" s="12" t="s">
        <v>4043</v>
      </c>
      <c r="BQ535" s="12">
        <f>CV535</f>
        <v>0.59499999999999997</v>
      </c>
      <c r="BR535" s="12" t="s">
        <v>3527</v>
      </c>
      <c r="BS535" s="12">
        <v>0.25</v>
      </c>
      <c r="BT535" s="12"/>
      <c r="BU535" s="12">
        <f>EXP(BS535)</f>
        <v>1.2840254166877414</v>
      </c>
      <c r="BV535" s="12" t="s">
        <v>3416</v>
      </c>
      <c r="BW535" s="12">
        <v>0.28070000000000001</v>
      </c>
      <c r="BX535" s="12" t="s">
        <v>1140</v>
      </c>
      <c r="BY535" s="12">
        <f>BS535/CF535</f>
        <v>3.5714285714285712</v>
      </c>
      <c r="BZ535" s="12" t="s">
        <v>4041</v>
      </c>
      <c r="CA535" s="12" t="s">
        <v>1077</v>
      </c>
      <c r="CB535" s="12" t="s">
        <v>1077</v>
      </c>
      <c r="CC535" s="12" t="s">
        <v>1077</v>
      </c>
      <c r="CD535" s="12" t="s">
        <v>1077</v>
      </c>
      <c r="CE535" s="12">
        <v>0</v>
      </c>
      <c r="CF535" s="12">
        <v>7.0000000000000007E-2</v>
      </c>
      <c r="CG535" s="12"/>
      <c r="CH535" s="12">
        <f>BQ535/BY535</f>
        <v>0.1666</v>
      </c>
      <c r="CI535" s="12" t="s">
        <v>3553</v>
      </c>
      <c r="CJ535" s="12">
        <v>0.16</v>
      </c>
      <c r="CK535" s="12" t="s">
        <v>3827</v>
      </c>
      <c r="CL535" s="12">
        <v>-392</v>
      </c>
      <c r="CM535" s="12">
        <v>0</v>
      </c>
      <c r="CN535" s="12">
        <v>1034.95</v>
      </c>
      <c r="CO535" s="12" t="s">
        <v>3419</v>
      </c>
      <c r="CP535" s="12"/>
      <c r="CQ535" s="12"/>
      <c r="CR535" s="12"/>
      <c r="CS535" s="12" t="s">
        <v>1077</v>
      </c>
      <c r="CT535" s="12">
        <v>13.86</v>
      </c>
      <c r="CU535" s="12">
        <v>2.38</v>
      </c>
      <c r="CV535" s="12">
        <f>BS535*CU535</f>
        <v>0.59499999999999997</v>
      </c>
      <c r="CW535" s="12"/>
      <c r="CX535" s="57"/>
    </row>
    <row r="536" spans="1:102" ht="16.5" x14ac:dyDescent="0.35">
      <c r="A536" s="56">
        <v>30</v>
      </c>
      <c r="B536" s="12" t="s">
        <v>3721</v>
      </c>
      <c r="C536" s="12">
        <v>30.2</v>
      </c>
      <c r="D536" s="12" t="s">
        <v>1828</v>
      </c>
      <c r="E536" s="12" t="s">
        <v>347</v>
      </c>
      <c r="F536" s="12">
        <v>3</v>
      </c>
      <c r="G536" s="12" t="s">
        <v>212</v>
      </c>
      <c r="H536" s="12" t="s">
        <v>2804</v>
      </c>
      <c r="I536" s="12" t="s">
        <v>212</v>
      </c>
      <c r="J536" s="12" t="s">
        <v>556</v>
      </c>
      <c r="K536" s="12" t="s">
        <v>568</v>
      </c>
      <c r="L536" s="12" t="s">
        <v>1204</v>
      </c>
      <c r="M536" s="12" t="s">
        <v>3237</v>
      </c>
      <c r="N536" s="12" t="s">
        <v>3435</v>
      </c>
      <c r="O536" s="12" t="s">
        <v>3400</v>
      </c>
      <c r="P536" s="12" t="s">
        <v>3401</v>
      </c>
      <c r="Q536" s="12">
        <v>0</v>
      </c>
      <c r="R536" s="12">
        <v>0</v>
      </c>
      <c r="S536" s="12">
        <v>1</v>
      </c>
      <c r="T536" s="12">
        <v>0</v>
      </c>
      <c r="U536" s="12">
        <v>0</v>
      </c>
      <c r="V536" s="12">
        <v>0</v>
      </c>
      <c r="W536" s="12">
        <v>0</v>
      </c>
      <c r="X536" s="12">
        <v>0</v>
      </c>
      <c r="Y536" s="12">
        <v>0</v>
      </c>
      <c r="Z536" s="12">
        <v>0</v>
      </c>
      <c r="AA536" s="12">
        <v>0</v>
      </c>
      <c r="AB536" s="12">
        <v>0</v>
      </c>
      <c r="AC536" s="12">
        <v>0</v>
      </c>
      <c r="AD536" s="12">
        <v>0</v>
      </c>
      <c r="AE536" s="12">
        <v>0</v>
      </c>
      <c r="AF536" s="12">
        <v>0</v>
      </c>
      <c r="AG536" s="12">
        <v>0</v>
      </c>
      <c r="AH536" s="12">
        <v>0</v>
      </c>
      <c r="AI536" s="12">
        <v>0</v>
      </c>
      <c r="AJ536" s="12">
        <v>0</v>
      </c>
      <c r="AK536" s="12" t="s">
        <v>657</v>
      </c>
      <c r="AL536" s="12" t="s">
        <v>607</v>
      </c>
      <c r="AM536" s="7" t="s">
        <v>608</v>
      </c>
      <c r="AN536" s="7" t="s">
        <v>656</v>
      </c>
      <c r="AO536" s="7">
        <v>2005</v>
      </c>
      <c r="AP536" s="12" t="s">
        <v>3458</v>
      </c>
      <c r="AQ536" s="12">
        <v>141</v>
      </c>
      <c r="AR536" s="12">
        <v>1</v>
      </c>
      <c r="AS536" s="12" t="s">
        <v>555</v>
      </c>
      <c r="AT536" s="7" t="s">
        <v>212</v>
      </c>
      <c r="AU536" s="12">
        <v>0</v>
      </c>
      <c r="AV536" s="12">
        <v>0</v>
      </c>
      <c r="AW536" s="12">
        <v>0</v>
      </c>
      <c r="AX536" s="12">
        <v>0</v>
      </c>
      <c r="AY536" s="7">
        <v>0</v>
      </c>
      <c r="AZ536" s="12">
        <v>0</v>
      </c>
      <c r="BA536" s="12">
        <v>0</v>
      </c>
      <c r="BB536" s="12">
        <v>0</v>
      </c>
      <c r="BC536" s="12">
        <v>0</v>
      </c>
      <c r="BD536" s="12">
        <v>0</v>
      </c>
      <c r="BE536" s="12">
        <v>0</v>
      </c>
      <c r="BF536" s="7" t="s">
        <v>2820</v>
      </c>
      <c r="BG536" s="7" t="s">
        <v>1005</v>
      </c>
      <c r="BH536" s="7">
        <v>1</v>
      </c>
      <c r="BI536" s="12" t="s">
        <v>3257</v>
      </c>
      <c r="BJ536" s="12" t="s">
        <v>851</v>
      </c>
      <c r="BK536" s="12" t="s">
        <v>3463</v>
      </c>
      <c r="BL536" s="12" t="s">
        <v>3469</v>
      </c>
      <c r="BM536" s="7" t="s">
        <v>788</v>
      </c>
      <c r="BN536" s="7"/>
      <c r="BO536" s="12"/>
      <c r="BP536" s="12" t="s">
        <v>4043</v>
      </c>
      <c r="BQ536" s="12">
        <f>CV536</f>
        <v>0.61059999999999992</v>
      </c>
      <c r="BR536" s="12" t="s">
        <v>3527</v>
      </c>
      <c r="BS536" s="12">
        <v>0.43</v>
      </c>
      <c r="BT536" s="12"/>
      <c r="BU536" s="12">
        <f>EXP(BS536)</f>
        <v>1.5372575235482815</v>
      </c>
      <c r="BV536" s="12" t="s">
        <v>3416</v>
      </c>
      <c r="BW536" s="12">
        <v>0.54020000000000001</v>
      </c>
      <c r="BX536" s="12" t="s">
        <v>1140</v>
      </c>
      <c r="BY536" s="12">
        <f>BS536/CF536</f>
        <v>3.5833333333333335</v>
      </c>
      <c r="BZ536" s="12" t="s">
        <v>4041</v>
      </c>
      <c r="CA536" s="12" t="s">
        <v>1077</v>
      </c>
      <c r="CB536" s="12" t="s">
        <v>1077</v>
      </c>
      <c r="CC536" s="12" t="s">
        <v>1077</v>
      </c>
      <c r="CD536" s="12" t="s">
        <v>1077</v>
      </c>
      <c r="CE536" s="12">
        <v>0</v>
      </c>
      <c r="CF536" s="12">
        <v>0.12</v>
      </c>
      <c r="CG536" s="12"/>
      <c r="CH536" s="12">
        <f>BQ536/BY536</f>
        <v>0.17039999999999997</v>
      </c>
      <c r="CI536" s="12" t="s">
        <v>3553</v>
      </c>
      <c r="CJ536" s="12">
        <v>0.15</v>
      </c>
      <c r="CK536" s="12" t="s">
        <v>3827</v>
      </c>
      <c r="CL536" s="12">
        <v>-376.39</v>
      </c>
      <c r="CM536" s="12">
        <v>0</v>
      </c>
      <c r="CN536" s="12">
        <v>1371.01</v>
      </c>
      <c r="CO536" s="12" t="s">
        <v>3419</v>
      </c>
      <c r="CP536" s="12"/>
      <c r="CQ536" s="12"/>
      <c r="CR536" s="12"/>
      <c r="CS536" s="12" t="s">
        <v>1077</v>
      </c>
      <c r="CT536" s="12" t="s">
        <v>718</v>
      </c>
      <c r="CU536" s="12">
        <v>1.42</v>
      </c>
      <c r="CV536" s="12">
        <f>BS536*CU536</f>
        <v>0.61059999999999992</v>
      </c>
      <c r="CW536" s="12"/>
      <c r="CX536" s="57"/>
    </row>
    <row r="537" spans="1:102" ht="16.5" x14ac:dyDescent="0.35">
      <c r="A537" s="56">
        <v>65</v>
      </c>
      <c r="B537" s="12" t="s">
        <v>3754</v>
      </c>
      <c r="C537" s="12">
        <v>65.3</v>
      </c>
      <c r="D537" s="12" t="s">
        <v>2250</v>
      </c>
      <c r="E537" s="12" t="s">
        <v>432</v>
      </c>
      <c r="F537" s="12">
        <v>3</v>
      </c>
      <c r="G537" s="12" t="s">
        <v>212</v>
      </c>
      <c r="H537" s="12" t="s">
        <v>2804</v>
      </c>
      <c r="I537" s="12" t="s">
        <v>212</v>
      </c>
      <c r="J537" s="12" t="s">
        <v>556</v>
      </c>
      <c r="K537" s="12" t="s">
        <v>562</v>
      </c>
      <c r="L537" s="12" t="s">
        <v>558</v>
      </c>
      <c r="M537" s="12" t="s">
        <v>3237</v>
      </c>
      <c r="N537" s="12" t="s">
        <v>3435</v>
      </c>
      <c r="O537" s="12" t="s">
        <v>3400</v>
      </c>
      <c r="P537" s="12" t="s">
        <v>3401</v>
      </c>
      <c r="Q537" s="12">
        <v>0</v>
      </c>
      <c r="R537" s="12">
        <v>0</v>
      </c>
      <c r="S537" s="12">
        <v>0</v>
      </c>
      <c r="T537" s="12">
        <v>0</v>
      </c>
      <c r="U537" s="12">
        <v>0</v>
      </c>
      <c r="V537" s="12">
        <v>0</v>
      </c>
      <c r="W537" s="12">
        <v>1</v>
      </c>
      <c r="X537" s="12">
        <v>0</v>
      </c>
      <c r="Y537" s="12">
        <v>0</v>
      </c>
      <c r="Z537" s="12">
        <v>0</v>
      </c>
      <c r="AA537" s="12">
        <v>0</v>
      </c>
      <c r="AB537" s="12">
        <v>0</v>
      </c>
      <c r="AC537" s="12">
        <v>1</v>
      </c>
      <c r="AD537" s="12">
        <v>0</v>
      </c>
      <c r="AE537" s="12">
        <v>0</v>
      </c>
      <c r="AF537" s="12">
        <v>0</v>
      </c>
      <c r="AG537" s="12">
        <v>0</v>
      </c>
      <c r="AH537" s="12">
        <v>0</v>
      </c>
      <c r="AI537" s="12">
        <v>0</v>
      </c>
      <c r="AJ537" s="12">
        <v>0</v>
      </c>
      <c r="AK537" s="12">
        <v>0</v>
      </c>
      <c r="AL537" s="12" t="s">
        <v>607</v>
      </c>
      <c r="AM537" s="7" t="s">
        <v>668</v>
      </c>
      <c r="AN537" s="7" t="s">
        <v>628</v>
      </c>
      <c r="AO537" s="7">
        <v>2010</v>
      </c>
      <c r="AP537" s="12" t="s">
        <v>3235</v>
      </c>
      <c r="AQ537" s="12">
        <v>473</v>
      </c>
      <c r="AR537" s="12">
        <v>1</v>
      </c>
      <c r="AS537" s="12" t="s">
        <v>555</v>
      </c>
      <c r="AT537" s="7" t="s">
        <v>212</v>
      </c>
      <c r="AU537" s="12">
        <v>1</v>
      </c>
      <c r="AV537" s="12">
        <v>0</v>
      </c>
      <c r="AW537" s="12">
        <v>0</v>
      </c>
      <c r="AX537" s="12">
        <v>0</v>
      </c>
      <c r="AY537" s="7">
        <v>1</v>
      </c>
      <c r="AZ537" s="12">
        <v>0</v>
      </c>
      <c r="BA537" s="12">
        <v>0</v>
      </c>
      <c r="BB537" s="12">
        <v>0</v>
      </c>
      <c r="BC537" s="12">
        <v>1</v>
      </c>
      <c r="BD537" s="12">
        <v>0</v>
      </c>
      <c r="BE537" s="12">
        <v>0</v>
      </c>
      <c r="BF537" s="7" t="s">
        <v>766</v>
      </c>
      <c r="BG537" s="7" t="s">
        <v>162</v>
      </c>
      <c r="BH537" s="7"/>
      <c r="BI537" s="7" t="s">
        <v>2807</v>
      </c>
      <c r="BJ537" s="12" t="s">
        <v>718</v>
      </c>
      <c r="BK537" s="12" t="s">
        <v>3463</v>
      </c>
      <c r="BL537" s="12" t="s">
        <v>3481</v>
      </c>
      <c r="BM537" s="7" t="s">
        <v>787</v>
      </c>
      <c r="BN537" s="7"/>
      <c r="BO537" s="12"/>
      <c r="BP537" s="12" t="s">
        <v>3542</v>
      </c>
      <c r="BQ537" s="12">
        <v>0.22244</v>
      </c>
      <c r="BR537" s="12" t="s">
        <v>3513</v>
      </c>
      <c r="BS537" s="12">
        <v>0.83</v>
      </c>
      <c r="BT537" s="12"/>
      <c r="BU537" s="12"/>
      <c r="BV537" s="12" t="s">
        <v>1077</v>
      </c>
      <c r="BW537" s="12" t="s">
        <v>1077</v>
      </c>
      <c r="BX537" s="12" t="s">
        <v>1077</v>
      </c>
      <c r="BY537" s="12">
        <v>3.59</v>
      </c>
      <c r="BZ537" s="12"/>
      <c r="CA537" s="12" t="s">
        <v>1077</v>
      </c>
      <c r="CB537" s="12" t="s">
        <v>1077</v>
      </c>
      <c r="CC537" s="12" t="s">
        <v>1077</v>
      </c>
      <c r="CD537" s="12" t="s">
        <v>1077</v>
      </c>
      <c r="CE537" s="12">
        <v>0.01</v>
      </c>
      <c r="CF537" s="12"/>
      <c r="CG537" s="12"/>
      <c r="CH537" s="12">
        <f>BQ537/BY537</f>
        <v>6.1961002785515321E-2</v>
      </c>
      <c r="CI537" s="12" t="s">
        <v>3553</v>
      </c>
      <c r="CJ537" s="12">
        <v>0.379</v>
      </c>
      <c r="CK537" s="12" t="s">
        <v>3824</v>
      </c>
      <c r="CL537" s="12" t="s">
        <v>1077</v>
      </c>
      <c r="CM537" s="12" t="s">
        <v>1077</v>
      </c>
      <c r="CN537" s="12">
        <v>2.63</v>
      </c>
      <c r="CO537" s="12" t="s">
        <v>1043</v>
      </c>
      <c r="CP537" s="12">
        <v>1</v>
      </c>
      <c r="CQ537" s="12">
        <v>18</v>
      </c>
      <c r="CR537" s="12">
        <v>1</v>
      </c>
      <c r="CS537" s="12">
        <v>454</v>
      </c>
      <c r="CT537" s="12">
        <v>9.3689999999999998</v>
      </c>
      <c r="CU537" s="12">
        <v>0.26800000000000002</v>
      </c>
      <c r="CV537" s="12">
        <f>BS537*CU537</f>
        <v>0.22244</v>
      </c>
      <c r="CW537" s="12"/>
      <c r="CX537" s="57"/>
    </row>
    <row r="538" spans="1:102" x14ac:dyDescent="0.35">
      <c r="A538" s="56">
        <v>38</v>
      </c>
      <c r="B538" s="12" t="s">
        <v>3729</v>
      </c>
      <c r="C538" s="12">
        <v>38.1</v>
      </c>
      <c r="D538" s="12" t="s">
        <v>1911</v>
      </c>
      <c r="E538" s="12" t="s">
        <v>366</v>
      </c>
      <c r="F538" s="12" t="s">
        <v>1078</v>
      </c>
      <c r="G538" s="12" t="s">
        <v>349</v>
      </c>
      <c r="H538" s="12" t="s">
        <v>1078</v>
      </c>
      <c r="I538" s="12" t="s">
        <v>1285</v>
      </c>
      <c r="J538" s="12" t="s">
        <v>556</v>
      </c>
      <c r="K538" s="12" t="s">
        <v>564</v>
      </c>
      <c r="L538" s="12" t="s">
        <v>558</v>
      </c>
      <c r="M538" s="12" t="s">
        <v>3237</v>
      </c>
      <c r="N538" s="12" t="s">
        <v>3435</v>
      </c>
      <c r="O538" s="12" t="s">
        <v>3400</v>
      </c>
      <c r="P538" s="12" t="s">
        <v>3401</v>
      </c>
      <c r="Q538" s="12">
        <v>0</v>
      </c>
      <c r="R538" s="12">
        <v>0</v>
      </c>
      <c r="S538" s="12">
        <v>0</v>
      </c>
      <c r="T538" s="12">
        <v>0</v>
      </c>
      <c r="U538" s="12">
        <v>0</v>
      </c>
      <c r="V538" s="12">
        <v>0</v>
      </c>
      <c r="W538" s="12">
        <v>1</v>
      </c>
      <c r="X538" s="12">
        <v>0</v>
      </c>
      <c r="Y538" s="12">
        <v>0</v>
      </c>
      <c r="Z538" s="12">
        <v>0</v>
      </c>
      <c r="AA538" s="12">
        <v>0</v>
      </c>
      <c r="AB538" s="12">
        <v>0</v>
      </c>
      <c r="AC538" s="12">
        <v>1</v>
      </c>
      <c r="AD538" s="12">
        <v>0</v>
      </c>
      <c r="AE538" s="12">
        <v>0</v>
      </c>
      <c r="AF538" s="12">
        <v>0</v>
      </c>
      <c r="AG538" s="12">
        <v>0</v>
      </c>
      <c r="AH538" s="12">
        <v>0</v>
      </c>
      <c r="AI538" s="12">
        <v>0</v>
      </c>
      <c r="AJ538" s="12">
        <v>0</v>
      </c>
      <c r="AK538" s="12">
        <v>0</v>
      </c>
      <c r="AL538" s="12" t="s">
        <v>3454</v>
      </c>
      <c r="AM538" s="12" t="s">
        <v>668</v>
      </c>
      <c r="AN538" s="12" t="s">
        <v>669</v>
      </c>
      <c r="AO538" s="12">
        <v>2010</v>
      </c>
      <c r="AP538" s="12" t="s">
        <v>3235</v>
      </c>
      <c r="AQ538" s="12">
        <v>1000</v>
      </c>
      <c r="AR538" s="12">
        <v>1</v>
      </c>
      <c r="AS538" s="12" t="s">
        <v>555</v>
      </c>
      <c r="AT538" s="12" t="s">
        <v>212</v>
      </c>
      <c r="AU538" s="12">
        <v>1</v>
      </c>
      <c r="AV538" s="12">
        <v>0</v>
      </c>
      <c r="AW538" s="12">
        <v>0</v>
      </c>
      <c r="AX538" s="12">
        <v>0</v>
      </c>
      <c r="AY538" s="12">
        <v>1</v>
      </c>
      <c r="AZ538" s="12">
        <v>0</v>
      </c>
      <c r="BA538" s="12">
        <v>0</v>
      </c>
      <c r="BB538" s="12">
        <v>0</v>
      </c>
      <c r="BC538" s="12">
        <v>0</v>
      </c>
      <c r="BD538" s="12">
        <v>0</v>
      </c>
      <c r="BE538" s="12">
        <v>0</v>
      </c>
      <c r="BF538" s="12" t="s">
        <v>766</v>
      </c>
      <c r="BG538" s="12" t="s">
        <v>868</v>
      </c>
      <c r="BH538" s="12"/>
      <c r="BI538" s="12" t="s">
        <v>2807</v>
      </c>
      <c r="BJ538" s="12" t="s">
        <v>3459</v>
      </c>
      <c r="BK538" s="12" t="s">
        <v>3463</v>
      </c>
      <c r="BL538" s="12" t="s">
        <v>3481</v>
      </c>
      <c r="BM538" s="12" t="s">
        <v>864</v>
      </c>
      <c r="BN538" s="12"/>
      <c r="BO538" s="12"/>
      <c r="BP538" s="12"/>
      <c r="BQ538" s="12"/>
      <c r="BR538" s="12"/>
      <c r="BS538" s="12"/>
      <c r="BT538" s="12"/>
      <c r="BU538" s="12"/>
      <c r="BV538" s="12"/>
      <c r="BW538" s="12"/>
      <c r="BX538" s="12"/>
      <c r="BY538" s="12"/>
      <c r="BZ538" s="12"/>
      <c r="CA538" s="12"/>
      <c r="CB538" s="12"/>
      <c r="CC538" s="12"/>
      <c r="CD538" s="12"/>
      <c r="CE538" s="12"/>
      <c r="CF538" s="12"/>
      <c r="CG538" s="12"/>
      <c r="CH538" s="12"/>
      <c r="CI538" s="12"/>
      <c r="CJ538" s="12"/>
      <c r="CK538" s="12"/>
      <c r="CL538" s="12"/>
      <c r="CM538" s="12"/>
      <c r="CN538" s="12"/>
      <c r="CO538" s="12"/>
      <c r="CP538" s="12"/>
      <c r="CQ538" s="12"/>
      <c r="CR538" s="12"/>
      <c r="CS538" s="12"/>
      <c r="CT538" s="12"/>
      <c r="CU538" s="12"/>
      <c r="CV538" s="12"/>
      <c r="CW538" s="12"/>
      <c r="CX538" s="57"/>
    </row>
    <row r="539" spans="1:102" ht="16.5" x14ac:dyDescent="0.35">
      <c r="A539" s="56">
        <v>15</v>
      </c>
      <c r="B539" s="12" t="s">
        <v>3706</v>
      </c>
      <c r="C539" s="12">
        <v>15.28</v>
      </c>
      <c r="D539" s="12" t="s">
        <v>1677</v>
      </c>
      <c r="E539" s="12" t="s">
        <v>308</v>
      </c>
      <c r="F539" s="12" t="s">
        <v>4090</v>
      </c>
      <c r="G539" s="12" t="s">
        <v>212</v>
      </c>
      <c r="H539" s="12" t="s">
        <v>2804</v>
      </c>
      <c r="I539" s="12" t="s">
        <v>212</v>
      </c>
      <c r="J539" s="12" t="s">
        <v>556</v>
      </c>
      <c r="K539" s="12" t="s">
        <v>564</v>
      </c>
      <c r="L539" s="12" t="s">
        <v>558</v>
      </c>
      <c r="M539" s="12" t="s">
        <v>3164</v>
      </c>
      <c r="N539" s="12"/>
      <c r="O539" s="12" t="s">
        <v>3400</v>
      </c>
      <c r="P539" s="12" t="s">
        <v>3403</v>
      </c>
      <c r="Q539" s="12">
        <v>1</v>
      </c>
      <c r="R539" s="12">
        <v>0</v>
      </c>
      <c r="S539" s="12">
        <v>0</v>
      </c>
      <c r="T539" s="12">
        <v>0</v>
      </c>
      <c r="U539" s="12">
        <v>0</v>
      </c>
      <c r="V539" s="12">
        <v>0</v>
      </c>
      <c r="W539" s="12">
        <v>0</v>
      </c>
      <c r="X539" s="12">
        <v>0</v>
      </c>
      <c r="Y539" s="12">
        <v>0</v>
      </c>
      <c r="Z539" s="12">
        <v>0</v>
      </c>
      <c r="AA539" s="12">
        <v>0</v>
      </c>
      <c r="AB539" s="12">
        <v>1</v>
      </c>
      <c r="AC539" s="12">
        <v>0</v>
      </c>
      <c r="AD539" s="12">
        <v>0</v>
      </c>
      <c r="AE539" s="12">
        <v>0</v>
      </c>
      <c r="AF539" s="12">
        <v>0</v>
      </c>
      <c r="AG539" s="12">
        <v>0</v>
      </c>
      <c r="AH539" s="12">
        <v>0</v>
      </c>
      <c r="AI539" s="12">
        <v>0</v>
      </c>
      <c r="AJ539" s="12">
        <v>0</v>
      </c>
      <c r="AK539" s="12">
        <v>0</v>
      </c>
      <c r="AL539" s="12" t="s">
        <v>3448</v>
      </c>
      <c r="AM539" s="7" t="s">
        <v>608</v>
      </c>
      <c r="AN539" s="7" t="s">
        <v>615</v>
      </c>
      <c r="AO539" s="7">
        <v>2000</v>
      </c>
      <c r="AP539" s="12" t="s">
        <v>3458</v>
      </c>
      <c r="AQ539" s="12">
        <v>1428</v>
      </c>
      <c r="AR539" s="12">
        <v>2</v>
      </c>
      <c r="AS539" s="12" t="s">
        <v>755</v>
      </c>
      <c r="AT539" s="7" t="s">
        <v>349</v>
      </c>
      <c r="AU539" s="12">
        <v>0</v>
      </c>
      <c r="AV539" s="12">
        <v>0</v>
      </c>
      <c r="AW539" s="12">
        <v>0</v>
      </c>
      <c r="AX539" s="12">
        <v>0</v>
      </c>
      <c r="AY539" s="7">
        <v>0</v>
      </c>
      <c r="AZ539" s="12">
        <v>0</v>
      </c>
      <c r="BA539" s="12">
        <v>1</v>
      </c>
      <c r="BB539" s="12">
        <v>1</v>
      </c>
      <c r="BC539" s="12">
        <v>0</v>
      </c>
      <c r="BD539" s="12">
        <v>0</v>
      </c>
      <c r="BE539" s="12">
        <v>0</v>
      </c>
      <c r="BF539" s="7" t="s">
        <v>2820</v>
      </c>
      <c r="BG539" s="7" t="s">
        <v>811</v>
      </c>
      <c r="BH539" s="7">
        <v>1</v>
      </c>
      <c r="BI539" s="7" t="s">
        <v>3257</v>
      </c>
      <c r="BJ539" s="12" t="s">
        <v>3460</v>
      </c>
      <c r="BK539" s="12" t="s">
        <v>3472</v>
      </c>
      <c r="BL539" s="12" t="s">
        <v>3474</v>
      </c>
      <c r="BM539" s="7" t="s">
        <v>787</v>
      </c>
      <c r="BN539" s="7"/>
      <c r="BO539" s="12"/>
      <c r="BP539" s="12">
        <v>5</v>
      </c>
      <c r="BQ539" s="12"/>
      <c r="BR539" s="12" t="s">
        <v>1077</v>
      </c>
      <c r="BS539" s="12">
        <v>41.814999999999998</v>
      </c>
      <c r="BT539" s="12"/>
      <c r="BU539" s="12"/>
      <c r="BV539" s="12" t="s">
        <v>1077</v>
      </c>
      <c r="BW539" s="12" t="s">
        <v>1077</v>
      </c>
      <c r="BX539" s="12" t="s">
        <v>1077</v>
      </c>
      <c r="BY539" s="12">
        <v>3.63</v>
      </c>
      <c r="BZ539" s="12"/>
      <c r="CA539" s="12" t="s">
        <v>1077</v>
      </c>
      <c r="CB539" s="12" t="s">
        <v>1077</v>
      </c>
      <c r="CC539" s="12" t="s">
        <v>1077</v>
      </c>
      <c r="CD539" s="12" t="s">
        <v>1077</v>
      </c>
      <c r="CE539" s="12">
        <v>0.1</v>
      </c>
      <c r="CF539" s="12"/>
      <c r="CG539" s="12"/>
      <c r="CH539" s="12"/>
      <c r="CI539" s="12"/>
      <c r="CJ539" s="12">
        <v>0.14799999999999999</v>
      </c>
      <c r="CK539" s="12" t="s">
        <v>3828</v>
      </c>
      <c r="CL539" s="12" t="s">
        <v>1077</v>
      </c>
      <c r="CM539" s="12" t="s">
        <v>1077</v>
      </c>
      <c r="CN539" s="12" t="s">
        <v>1077</v>
      </c>
      <c r="CO539" s="12" t="s">
        <v>1077</v>
      </c>
      <c r="CP539" s="12">
        <v>1</v>
      </c>
      <c r="CQ539" s="12">
        <v>18</v>
      </c>
      <c r="CR539" s="12">
        <v>1</v>
      </c>
      <c r="CS539" s="12">
        <v>1409</v>
      </c>
      <c r="CT539" s="12" t="s">
        <v>1077</v>
      </c>
      <c r="CU539" s="12">
        <v>3.4747686397764974E-2</v>
      </c>
      <c r="CV539" s="12" t="s">
        <v>1137</v>
      </c>
      <c r="CW539" s="12"/>
      <c r="CX539" s="57"/>
    </row>
    <row r="540" spans="1:102" ht="16.5" x14ac:dyDescent="0.35">
      <c r="A540" s="56">
        <v>112</v>
      </c>
      <c r="B540" s="12" t="s">
        <v>3805</v>
      </c>
      <c r="C540" s="12">
        <v>112.1</v>
      </c>
      <c r="D540" s="12" t="s">
        <v>2660</v>
      </c>
      <c r="E540" s="12" t="s">
        <v>542</v>
      </c>
      <c r="F540" s="12">
        <v>7</v>
      </c>
      <c r="G540" s="12" t="s">
        <v>212</v>
      </c>
      <c r="H540" s="12" t="s">
        <v>2804</v>
      </c>
      <c r="I540" s="12" t="s">
        <v>212</v>
      </c>
      <c r="J540" s="12" t="s">
        <v>1226</v>
      </c>
      <c r="K540" s="12" t="s">
        <v>564</v>
      </c>
      <c r="L540" s="12" t="s">
        <v>173</v>
      </c>
      <c r="M540" s="12" t="s">
        <v>3237</v>
      </c>
      <c r="N540" s="12" t="s">
        <v>3439</v>
      </c>
      <c r="O540" s="12" t="s">
        <v>3400</v>
      </c>
      <c r="P540" s="12" t="s">
        <v>3402</v>
      </c>
      <c r="Q540" s="12">
        <v>1</v>
      </c>
      <c r="R540" s="12">
        <v>0</v>
      </c>
      <c r="S540" s="12">
        <v>0</v>
      </c>
      <c r="T540" s="12">
        <v>0</v>
      </c>
      <c r="U540" s="12">
        <v>0</v>
      </c>
      <c r="V540" s="12">
        <v>0</v>
      </c>
      <c r="W540" s="12">
        <v>0</v>
      </c>
      <c r="X540" s="12">
        <v>0</v>
      </c>
      <c r="Y540" s="12">
        <v>0</v>
      </c>
      <c r="Z540" s="12">
        <v>0</v>
      </c>
      <c r="AA540" s="12">
        <v>0</v>
      </c>
      <c r="AB540" s="12">
        <v>0</v>
      </c>
      <c r="AC540" s="12">
        <v>0</v>
      </c>
      <c r="AD540" s="12">
        <v>0</v>
      </c>
      <c r="AE540" s="12">
        <v>0</v>
      </c>
      <c r="AF540" s="12">
        <v>0</v>
      </c>
      <c r="AG540" s="12">
        <v>0</v>
      </c>
      <c r="AH540" s="12">
        <v>1</v>
      </c>
      <c r="AI540" s="12">
        <v>0</v>
      </c>
      <c r="AJ540" s="12">
        <v>0</v>
      </c>
      <c r="AK540" s="12">
        <v>0</v>
      </c>
      <c r="AL540" s="12" t="s">
        <v>3448</v>
      </c>
      <c r="AM540" s="7" t="s">
        <v>608</v>
      </c>
      <c r="AN540" s="7" t="s">
        <v>749</v>
      </c>
      <c r="AO540" s="7" t="s">
        <v>750</v>
      </c>
      <c r="AP540" s="12" t="s">
        <v>691</v>
      </c>
      <c r="AQ540" s="12">
        <v>239</v>
      </c>
      <c r="AR540" s="12">
        <v>1</v>
      </c>
      <c r="AS540" s="12" t="s">
        <v>555</v>
      </c>
      <c r="AT540" s="7" t="s">
        <v>212</v>
      </c>
      <c r="AU540" s="12">
        <v>1</v>
      </c>
      <c r="AV540" s="12">
        <v>0</v>
      </c>
      <c r="AW540" s="12">
        <v>0</v>
      </c>
      <c r="AX540" s="12">
        <v>0</v>
      </c>
      <c r="AY540" s="7">
        <v>1</v>
      </c>
      <c r="AZ540" s="12">
        <v>0</v>
      </c>
      <c r="BA540" s="12">
        <v>1</v>
      </c>
      <c r="BB540" s="12">
        <v>1</v>
      </c>
      <c r="BC540" s="12">
        <v>0</v>
      </c>
      <c r="BD540" s="12">
        <v>1</v>
      </c>
      <c r="BE540" s="12">
        <v>0</v>
      </c>
      <c r="BF540" s="7" t="s">
        <v>2820</v>
      </c>
      <c r="BG540" s="7" t="s">
        <v>846</v>
      </c>
      <c r="BH540" s="7"/>
      <c r="BI540" s="7" t="s">
        <v>2818</v>
      </c>
      <c r="BJ540" s="12" t="s">
        <v>3460</v>
      </c>
      <c r="BK540" s="12" t="s">
        <v>776</v>
      </c>
      <c r="BL540" s="12" t="s">
        <v>3471</v>
      </c>
      <c r="BM540" s="7" t="s">
        <v>1234</v>
      </c>
      <c r="BN540" s="7" t="s">
        <v>1174</v>
      </c>
      <c r="BO540" s="12"/>
      <c r="BP540" s="12" t="s">
        <v>3552</v>
      </c>
      <c r="BQ540" s="12"/>
      <c r="BR540" s="12"/>
      <c r="BS540" s="12">
        <v>0.98899999999999999</v>
      </c>
      <c r="BT540" s="12">
        <f>1.01^BS540</f>
        <v>1.0098894578739506</v>
      </c>
      <c r="BU540" s="12"/>
      <c r="BV540" s="12" t="s">
        <v>3417</v>
      </c>
      <c r="BW540" s="12" t="s">
        <v>1077</v>
      </c>
      <c r="BX540" s="12" t="s">
        <v>1077</v>
      </c>
      <c r="BY540" s="12">
        <v>3.63</v>
      </c>
      <c r="BZ540" s="12"/>
      <c r="CA540" s="12" t="s">
        <v>1077</v>
      </c>
      <c r="CB540" s="12" t="s">
        <v>1077</v>
      </c>
      <c r="CC540" s="12" t="s">
        <v>1077</v>
      </c>
      <c r="CD540" s="12" t="s">
        <v>1077</v>
      </c>
      <c r="CE540" s="12">
        <v>1E-3</v>
      </c>
      <c r="CF540" s="12">
        <f>Table2[[#This Row],[b_mag_LOR]]/Table2[[#This Row],[T_stat]]</f>
        <v>0.2724517906336088</v>
      </c>
      <c r="CG540" s="12" t="s">
        <v>3564</v>
      </c>
      <c r="CH540" s="54">
        <f>BQ540/BY540</f>
        <v>0</v>
      </c>
      <c r="CI540" s="12" t="s">
        <v>3553</v>
      </c>
      <c r="CJ540" s="12">
        <v>0.37</v>
      </c>
      <c r="CK540" s="12" t="s">
        <v>3824</v>
      </c>
      <c r="CL540" s="12" t="s">
        <v>1077</v>
      </c>
      <c r="CM540" s="12" t="s">
        <v>1077</v>
      </c>
      <c r="CN540" s="12" t="s">
        <v>1077</v>
      </c>
      <c r="CO540" s="12" t="s">
        <v>1077</v>
      </c>
      <c r="CP540" s="12"/>
      <c r="CQ540" s="12"/>
      <c r="CR540" s="12"/>
      <c r="CS540" s="12" t="s">
        <v>1077</v>
      </c>
      <c r="CT540" s="12" t="s">
        <v>1077</v>
      </c>
      <c r="CU540" s="12" t="s">
        <v>1077</v>
      </c>
      <c r="CV540" s="12" t="s">
        <v>1077</v>
      </c>
      <c r="CW540" s="12"/>
      <c r="CX540" s="57"/>
    </row>
    <row r="541" spans="1:102" ht="16.5" x14ac:dyDescent="0.35">
      <c r="A541" s="56">
        <v>127</v>
      </c>
      <c r="B541" s="12" t="s">
        <v>3148</v>
      </c>
      <c r="C541" s="12">
        <v>127.1</v>
      </c>
      <c r="D541" s="12" t="s">
        <v>2889</v>
      </c>
      <c r="E541" s="12" t="s">
        <v>3362</v>
      </c>
      <c r="F541" s="12">
        <v>3</v>
      </c>
      <c r="G541" s="12" t="s">
        <v>212</v>
      </c>
      <c r="H541" s="12" t="s">
        <v>2804</v>
      </c>
      <c r="I541" s="12" t="s">
        <v>212</v>
      </c>
      <c r="J541" s="12" t="s">
        <v>556</v>
      </c>
      <c r="K541" s="12"/>
      <c r="L541" s="12" t="s">
        <v>581</v>
      </c>
      <c r="M541" s="12" t="s">
        <v>3164</v>
      </c>
      <c r="N541" s="12" t="s">
        <v>764</v>
      </c>
      <c r="O541" s="12" t="s">
        <v>3400</v>
      </c>
      <c r="P541" s="12" t="s">
        <v>3402</v>
      </c>
      <c r="Q541" s="12">
        <v>1</v>
      </c>
      <c r="R541" s="12">
        <v>0</v>
      </c>
      <c r="S541" s="12">
        <v>0</v>
      </c>
      <c r="T541" s="12">
        <v>0</v>
      </c>
      <c r="U541" s="12">
        <v>0</v>
      </c>
      <c r="V541" s="12">
        <v>0</v>
      </c>
      <c r="W541" s="12">
        <v>0</v>
      </c>
      <c r="X541" s="12">
        <v>0</v>
      </c>
      <c r="Y541" s="12">
        <v>0</v>
      </c>
      <c r="Z541" s="12">
        <v>0</v>
      </c>
      <c r="AA541" s="12">
        <v>0</v>
      </c>
      <c r="AB541" s="12">
        <v>0</v>
      </c>
      <c r="AC541" s="12">
        <v>0</v>
      </c>
      <c r="AD541" s="12">
        <v>0</v>
      </c>
      <c r="AE541" s="12">
        <v>0</v>
      </c>
      <c r="AF541" s="12">
        <v>0</v>
      </c>
      <c r="AG541" s="12">
        <v>0</v>
      </c>
      <c r="AH541" s="12">
        <v>0</v>
      </c>
      <c r="AI541" s="12">
        <v>0</v>
      </c>
      <c r="AJ541" s="12">
        <v>1</v>
      </c>
      <c r="AK541" s="12">
        <v>0</v>
      </c>
      <c r="AL541" s="12" t="s">
        <v>723</v>
      </c>
      <c r="AM541" s="12" t="s">
        <v>3088</v>
      </c>
      <c r="AN541" s="12" t="s">
        <v>3089</v>
      </c>
      <c r="AO541" s="12">
        <v>2012</v>
      </c>
      <c r="AP541" s="12" t="s">
        <v>3235</v>
      </c>
      <c r="AQ541" s="12">
        <v>816</v>
      </c>
      <c r="AR541" s="12">
        <v>1</v>
      </c>
      <c r="AS541" s="12" t="s">
        <v>555</v>
      </c>
      <c r="AT541" s="12" t="s">
        <v>212</v>
      </c>
      <c r="AU541" s="12">
        <v>0</v>
      </c>
      <c r="AV541" s="12">
        <v>1</v>
      </c>
      <c r="AW541" s="12">
        <v>0</v>
      </c>
      <c r="AX541" s="12">
        <v>0</v>
      </c>
      <c r="AY541" s="7">
        <v>0</v>
      </c>
      <c r="AZ541" s="12">
        <v>0</v>
      </c>
      <c r="BA541" s="12">
        <v>0</v>
      </c>
      <c r="BB541" s="12">
        <v>0</v>
      </c>
      <c r="BC541" s="12">
        <v>0</v>
      </c>
      <c r="BD541" s="12">
        <v>0</v>
      </c>
      <c r="BE541" s="12">
        <v>0</v>
      </c>
      <c r="BF541" s="12" t="s">
        <v>772</v>
      </c>
      <c r="BG541" s="12" t="s">
        <v>3035</v>
      </c>
      <c r="BH541" s="12"/>
      <c r="BI541" s="12" t="s">
        <v>2816</v>
      </c>
      <c r="BJ541" s="12" t="s">
        <v>800</v>
      </c>
      <c r="BK541" s="12" t="s">
        <v>3463</v>
      </c>
      <c r="BL541" s="12" t="s">
        <v>3481</v>
      </c>
      <c r="BM541" s="12" t="s">
        <v>787</v>
      </c>
      <c r="BN541" s="7"/>
      <c r="BO541" s="12"/>
      <c r="BP541" s="12" t="s">
        <v>3558</v>
      </c>
      <c r="BQ541" s="12">
        <v>0.17899999999999999</v>
      </c>
      <c r="BR541" s="12" t="s">
        <v>1252</v>
      </c>
      <c r="BS541" s="12">
        <v>0.29599999999999999</v>
      </c>
      <c r="BT541" s="12"/>
      <c r="BU541" s="12"/>
      <c r="BV541" s="12"/>
      <c r="BW541" s="12"/>
      <c r="BX541" s="12"/>
      <c r="BY541" s="12">
        <v>3.6389999999999998</v>
      </c>
      <c r="BZ541" s="12"/>
      <c r="CA541" s="12"/>
      <c r="CB541" s="12"/>
      <c r="CC541" s="12"/>
      <c r="CD541" s="12"/>
      <c r="CE541" s="12"/>
      <c r="CF541" s="12"/>
      <c r="CG541" s="12"/>
      <c r="CH541" s="12">
        <f>BQ541/BY541</f>
        <v>4.9189337730145645E-2</v>
      </c>
      <c r="CI541" s="12" t="s">
        <v>3553</v>
      </c>
      <c r="CJ541" s="12">
        <v>0.30549999999999999</v>
      </c>
      <c r="CK541" s="12" t="s">
        <v>3824</v>
      </c>
      <c r="CL541" s="12"/>
      <c r="CM541" s="12"/>
      <c r="CN541" s="12"/>
      <c r="CO541" s="12"/>
      <c r="CP541" s="12"/>
      <c r="CQ541" s="12"/>
      <c r="CR541" s="12"/>
      <c r="CS541" s="12"/>
      <c r="CT541" s="12"/>
      <c r="CU541" s="12"/>
      <c r="CV541" s="12"/>
      <c r="CW541" s="12"/>
      <c r="CX541" s="57"/>
    </row>
    <row r="542" spans="1:102" ht="16.5" x14ac:dyDescent="0.35">
      <c r="A542" s="56">
        <v>102</v>
      </c>
      <c r="B542" s="12" t="s">
        <v>3795</v>
      </c>
      <c r="C542" s="12">
        <v>102.1</v>
      </c>
      <c r="D542" s="12" t="s">
        <v>295</v>
      </c>
      <c r="E542" s="12" t="s">
        <v>296</v>
      </c>
      <c r="F542" s="12">
        <v>3</v>
      </c>
      <c r="G542" s="12" t="s">
        <v>212</v>
      </c>
      <c r="H542" s="12" t="s">
        <v>2804</v>
      </c>
      <c r="I542" s="12" t="s">
        <v>212</v>
      </c>
      <c r="J542" s="12" t="s">
        <v>556</v>
      </c>
      <c r="K542" s="12" t="s">
        <v>3440</v>
      </c>
      <c r="L542" s="12" t="s">
        <v>558</v>
      </c>
      <c r="M542" s="12" t="s">
        <v>3237</v>
      </c>
      <c r="N542" s="12" t="s">
        <v>592</v>
      </c>
      <c r="O542" s="12" t="s">
        <v>3400</v>
      </c>
      <c r="P542" s="12" t="s">
        <v>3402</v>
      </c>
      <c r="Q542" s="12">
        <v>1</v>
      </c>
      <c r="R542" s="12">
        <v>0</v>
      </c>
      <c r="S542" s="12">
        <v>0</v>
      </c>
      <c r="T542" s="12">
        <v>0</v>
      </c>
      <c r="U542" s="12">
        <v>0</v>
      </c>
      <c r="V542" s="12">
        <v>0</v>
      </c>
      <c r="W542" s="12">
        <v>0</v>
      </c>
      <c r="X542" s="12">
        <v>0</v>
      </c>
      <c r="Y542" s="12">
        <v>0</v>
      </c>
      <c r="Z542" s="12">
        <v>0</v>
      </c>
      <c r="AA542" s="12">
        <v>0</v>
      </c>
      <c r="AB542" s="12">
        <v>0</v>
      </c>
      <c r="AC542" s="12">
        <v>0</v>
      </c>
      <c r="AD542" s="12">
        <v>0</v>
      </c>
      <c r="AE542" s="12">
        <v>0</v>
      </c>
      <c r="AF542" s="12">
        <v>0</v>
      </c>
      <c r="AG542" s="12">
        <v>0</v>
      </c>
      <c r="AH542" s="12">
        <v>0</v>
      </c>
      <c r="AI542" s="12">
        <v>0</v>
      </c>
      <c r="AJ542" s="12">
        <v>1</v>
      </c>
      <c r="AK542" s="12">
        <v>0</v>
      </c>
      <c r="AL542" s="12" t="s">
        <v>607</v>
      </c>
      <c r="AM542" s="7" t="s">
        <v>682</v>
      </c>
      <c r="AN542" s="7" t="s">
        <v>711</v>
      </c>
      <c r="AO542" s="7" t="s">
        <v>744</v>
      </c>
      <c r="AP542" s="12" t="s">
        <v>3235</v>
      </c>
      <c r="AQ542" s="12">
        <v>1824</v>
      </c>
      <c r="AR542" s="12" t="s">
        <v>758</v>
      </c>
      <c r="AS542" s="12" t="s">
        <v>555</v>
      </c>
      <c r="AT542" s="7" t="s">
        <v>212</v>
      </c>
      <c r="AU542" s="12">
        <v>0</v>
      </c>
      <c r="AV542" s="12">
        <v>0</v>
      </c>
      <c r="AW542" s="12">
        <v>1</v>
      </c>
      <c r="AX542" s="12">
        <v>0</v>
      </c>
      <c r="AY542" s="7">
        <v>1</v>
      </c>
      <c r="AZ542" s="12">
        <v>0</v>
      </c>
      <c r="BA542" s="12">
        <v>1</v>
      </c>
      <c r="BB542" s="12">
        <v>1</v>
      </c>
      <c r="BC542" s="12">
        <v>0</v>
      </c>
      <c r="BD542" s="12">
        <v>0</v>
      </c>
      <c r="BE542" s="12">
        <v>0</v>
      </c>
      <c r="BF542" s="7" t="s">
        <v>766</v>
      </c>
      <c r="BG542" s="7" t="s">
        <v>910</v>
      </c>
      <c r="BH542" s="7"/>
      <c r="BI542" s="7" t="s">
        <v>2808</v>
      </c>
      <c r="BJ542" s="12" t="s">
        <v>3460</v>
      </c>
      <c r="BK542" s="12" t="s">
        <v>3463</v>
      </c>
      <c r="BL542" s="12" t="s">
        <v>3470</v>
      </c>
      <c r="BM542" s="7" t="s">
        <v>1002</v>
      </c>
      <c r="BN542" s="7"/>
      <c r="BO542" s="12"/>
      <c r="BP542" s="12" t="s">
        <v>3533</v>
      </c>
      <c r="BQ542" s="12">
        <v>0.08</v>
      </c>
      <c r="BR542" s="12" t="s">
        <v>1252</v>
      </c>
      <c r="BS542" s="12">
        <v>2E-3</v>
      </c>
      <c r="BT542" s="12"/>
      <c r="BU542" s="12"/>
      <c r="BV542" s="12" t="s">
        <v>1077</v>
      </c>
      <c r="BW542" s="12" t="s">
        <v>1077</v>
      </c>
      <c r="BX542" s="12" t="s">
        <v>1077</v>
      </c>
      <c r="BY542" s="12">
        <v>3.64</v>
      </c>
      <c r="BZ542" s="12"/>
      <c r="CA542" s="12" t="s">
        <v>1077</v>
      </c>
      <c r="CB542" s="12" t="s">
        <v>1077</v>
      </c>
      <c r="CC542" s="12" t="s">
        <v>1077</v>
      </c>
      <c r="CD542" s="12" t="s">
        <v>1077</v>
      </c>
      <c r="CE542" s="12" t="s">
        <v>1077</v>
      </c>
      <c r="CF542" s="12">
        <v>0</v>
      </c>
      <c r="CG542" s="12" t="s">
        <v>1252</v>
      </c>
      <c r="CH542" s="12">
        <f>BQ542/BY542</f>
        <v>2.1978021978021976E-2</v>
      </c>
      <c r="CI542" s="12" t="s">
        <v>3553</v>
      </c>
      <c r="CJ542" s="12">
        <v>0.26</v>
      </c>
      <c r="CK542" s="12" t="s">
        <v>3828</v>
      </c>
      <c r="CL542" s="12" t="s">
        <v>1077</v>
      </c>
      <c r="CM542" s="12">
        <v>0</v>
      </c>
      <c r="CN542" s="12">
        <v>459.71</v>
      </c>
      <c r="CO542" s="12" t="s">
        <v>1058</v>
      </c>
      <c r="CP542" s="12">
        <v>1</v>
      </c>
      <c r="CQ542" s="12">
        <v>8</v>
      </c>
      <c r="CR542" s="12">
        <v>1</v>
      </c>
      <c r="CS542" s="12">
        <v>1815</v>
      </c>
      <c r="CT542" s="12" t="s">
        <v>1077</v>
      </c>
      <c r="CU542" s="12" t="s">
        <v>1077</v>
      </c>
      <c r="CV542" s="12" t="s">
        <v>1077</v>
      </c>
      <c r="CW542" s="12"/>
      <c r="CX542" s="57"/>
    </row>
    <row r="543" spans="1:102" ht="16.5" x14ac:dyDescent="0.35">
      <c r="A543" s="56">
        <v>15</v>
      </c>
      <c r="B543" s="12" t="s">
        <v>3706</v>
      </c>
      <c r="C543" s="12">
        <v>15.9</v>
      </c>
      <c r="D543" s="12" t="s">
        <v>1515</v>
      </c>
      <c r="E543" s="12" t="s">
        <v>316</v>
      </c>
      <c r="F543" s="12" t="s">
        <v>3916</v>
      </c>
      <c r="G543" s="12" t="s">
        <v>212</v>
      </c>
      <c r="H543" s="12" t="s">
        <v>2804</v>
      </c>
      <c r="I543" s="12" t="s">
        <v>212</v>
      </c>
      <c r="J543" s="12" t="s">
        <v>556</v>
      </c>
      <c r="K543" s="12" t="s">
        <v>564</v>
      </c>
      <c r="L543" s="12" t="s">
        <v>558</v>
      </c>
      <c r="M543" s="12" t="s">
        <v>3164</v>
      </c>
      <c r="N543" s="12"/>
      <c r="O543" s="12" t="s">
        <v>3400</v>
      </c>
      <c r="P543" s="12" t="s">
        <v>3403</v>
      </c>
      <c r="Q543" s="12">
        <v>1</v>
      </c>
      <c r="R543" s="12">
        <v>0</v>
      </c>
      <c r="S543" s="12">
        <v>0</v>
      </c>
      <c r="T543" s="12">
        <v>0</v>
      </c>
      <c r="U543" s="12">
        <v>0</v>
      </c>
      <c r="V543" s="12">
        <v>0</v>
      </c>
      <c r="W543" s="12">
        <v>0</v>
      </c>
      <c r="X543" s="12">
        <v>0</v>
      </c>
      <c r="Y543" s="12">
        <v>0</v>
      </c>
      <c r="Z543" s="12">
        <v>0</v>
      </c>
      <c r="AA543" s="12">
        <v>0</v>
      </c>
      <c r="AB543" s="12">
        <v>1</v>
      </c>
      <c r="AC543" s="12">
        <v>0</v>
      </c>
      <c r="AD543" s="12">
        <v>0</v>
      </c>
      <c r="AE543" s="12">
        <v>0</v>
      </c>
      <c r="AF543" s="12">
        <v>0</v>
      </c>
      <c r="AG543" s="12">
        <v>0</v>
      </c>
      <c r="AH543" s="12">
        <v>0</v>
      </c>
      <c r="AI543" s="12">
        <v>0</v>
      </c>
      <c r="AJ543" s="12">
        <v>0</v>
      </c>
      <c r="AK543" s="12">
        <v>0</v>
      </c>
      <c r="AL543" s="12" t="s">
        <v>3448</v>
      </c>
      <c r="AM543" s="7" t="s">
        <v>608</v>
      </c>
      <c r="AN543" s="7" t="s">
        <v>635</v>
      </c>
      <c r="AO543" s="7">
        <v>2000</v>
      </c>
      <c r="AP543" s="12" t="s">
        <v>3458</v>
      </c>
      <c r="AQ543" s="12">
        <v>593</v>
      </c>
      <c r="AR543" s="12">
        <v>1</v>
      </c>
      <c r="AS543" s="12" t="s">
        <v>555</v>
      </c>
      <c r="AT543" s="7" t="s">
        <v>349</v>
      </c>
      <c r="AU543" s="12">
        <v>0</v>
      </c>
      <c r="AV543" s="12">
        <v>0</v>
      </c>
      <c r="AW543" s="12">
        <v>0</v>
      </c>
      <c r="AX543" s="12">
        <v>0</v>
      </c>
      <c r="AY543" s="7">
        <v>0</v>
      </c>
      <c r="AZ543" s="12">
        <v>0</v>
      </c>
      <c r="BA543" s="12">
        <v>1</v>
      </c>
      <c r="BB543" s="12">
        <v>1</v>
      </c>
      <c r="BC543" s="12">
        <v>0</v>
      </c>
      <c r="BD543" s="12">
        <v>0</v>
      </c>
      <c r="BE543" s="12">
        <v>0</v>
      </c>
      <c r="BF543" s="7" t="s">
        <v>2820</v>
      </c>
      <c r="BG543" s="7" t="s">
        <v>811</v>
      </c>
      <c r="BH543" s="7">
        <v>1</v>
      </c>
      <c r="BI543" s="7" t="s">
        <v>3257</v>
      </c>
      <c r="BJ543" s="12" t="s">
        <v>3460</v>
      </c>
      <c r="BK543" s="12" t="s">
        <v>3472</v>
      </c>
      <c r="BL543" s="12" t="s">
        <v>3474</v>
      </c>
      <c r="BM543" s="7" t="s">
        <v>787</v>
      </c>
      <c r="BN543" s="7"/>
      <c r="BO543" s="12" t="s">
        <v>1208</v>
      </c>
      <c r="BP543" s="12" t="s">
        <v>1262</v>
      </c>
      <c r="BQ543" s="12"/>
      <c r="BR543" s="12" t="s">
        <v>1077</v>
      </c>
      <c r="BS543" s="12">
        <v>0.74129999999999996</v>
      </c>
      <c r="BT543" s="12"/>
      <c r="BU543" s="12">
        <f>EXP(BS543)</f>
        <v>2.098662002496428</v>
      </c>
      <c r="BV543" s="12" t="s">
        <v>3416</v>
      </c>
      <c r="BW543" s="12" t="s">
        <v>1077</v>
      </c>
      <c r="BX543" s="12" t="s">
        <v>1077</v>
      </c>
      <c r="BY543" s="12">
        <v>3.69</v>
      </c>
      <c r="BZ543" s="12"/>
      <c r="CA543" s="12" t="s">
        <v>1077</v>
      </c>
      <c r="CB543" s="12" t="s">
        <v>1077</v>
      </c>
      <c r="CC543" s="12" t="s">
        <v>1077</v>
      </c>
      <c r="CD543" s="12" t="s">
        <v>1077</v>
      </c>
      <c r="CE543" s="12">
        <v>0.1</v>
      </c>
      <c r="CF543" s="12"/>
      <c r="CG543" s="12"/>
      <c r="CH543" s="12"/>
      <c r="CI543" s="12"/>
      <c r="CJ543" s="12">
        <v>0.52600000000000002</v>
      </c>
      <c r="CK543" s="12" t="s">
        <v>3828</v>
      </c>
      <c r="CL543" s="12" t="s">
        <v>1077</v>
      </c>
      <c r="CM543" s="12" t="s">
        <v>1077</v>
      </c>
      <c r="CN543" s="12" t="s">
        <v>1077</v>
      </c>
      <c r="CO543" s="12" t="s">
        <v>1077</v>
      </c>
      <c r="CP543" s="12"/>
      <c r="CQ543" s="12"/>
      <c r="CR543" s="12"/>
      <c r="CS543" s="12" t="s">
        <v>1077</v>
      </c>
      <c r="CT543" s="12" t="s">
        <v>1077</v>
      </c>
      <c r="CU543" s="12">
        <v>3.4747686397764974E-2</v>
      </c>
      <c r="CV543" s="12"/>
      <c r="CW543" s="12"/>
      <c r="CX543" s="57"/>
    </row>
    <row r="544" spans="1:102" ht="16.5" x14ac:dyDescent="0.35">
      <c r="A544" s="56">
        <v>30</v>
      </c>
      <c r="B544" s="12" t="s">
        <v>3721</v>
      </c>
      <c r="C544" s="12">
        <v>30.1</v>
      </c>
      <c r="D544" s="12" t="s">
        <v>1827</v>
      </c>
      <c r="E544" s="12" t="s">
        <v>346</v>
      </c>
      <c r="F544" s="12">
        <v>3</v>
      </c>
      <c r="G544" s="12" t="s">
        <v>212</v>
      </c>
      <c r="H544" s="12" t="s">
        <v>2804</v>
      </c>
      <c r="I544" s="12" t="s">
        <v>212</v>
      </c>
      <c r="J544" s="12" t="s">
        <v>556</v>
      </c>
      <c r="K544" s="12" t="s">
        <v>568</v>
      </c>
      <c r="L544" s="12" t="s">
        <v>1204</v>
      </c>
      <c r="M544" s="12" t="s">
        <v>3237</v>
      </c>
      <c r="N544" s="12" t="s">
        <v>3435</v>
      </c>
      <c r="O544" s="12" t="s">
        <v>3400</v>
      </c>
      <c r="P544" s="12" t="s">
        <v>3401</v>
      </c>
      <c r="Q544" s="12">
        <v>0</v>
      </c>
      <c r="R544" s="12">
        <v>0</v>
      </c>
      <c r="S544" s="12">
        <v>1</v>
      </c>
      <c r="T544" s="12">
        <v>0</v>
      </c>
      <c r="U544" s="12">
        <v>0</v>
      </c>
      <c r="V544" s="12">
        <v>0</v>
      </c>
      <c r="W544" s="12">
        <v>0</v>
      </c>
      <c r="X544" s="12">
        <v>0</v>
      </c>
      <c r="Y544" s="12">
        <v>0</v>
      </c>
      <c r="Z544" s="12">
        <v>0</v>
      </c>
      <c r="AA544" s="12">
        <v>0</v>
      </c>
      <c r="AB544" s="12">
        <v>0</v>
      </c>
      <c r="AC544" s="12">
        <v>0</v>
      </c>
      <c r="AD544" s="12">
        <v>0</v>
      </c>
      <c r="AE544" s="12">
        <v>0</v>
      </c>
      <c r="AF544" s="12">
        <v>0</v>
      </c>
      <c r="AG544" s="12">
        <v>0</v>
      </c>
      <c r="AH544" s="12">
        <v>0</v>
      </c>
      <c r="AI544" s="12">
        <v>0</v>
      </c>
      <c r="AJ544" s="12">
        <v>1</v>
      </c>
      <c r="AK544" s="12">
        <v>0</v>
      </c>
      <c r="AL544" s="12" t="s">
        <v>607</v>
      </c>
      <c r="AM544" s="7" t="s">
        <v>608</v>
      </c>
      <c r="AN544" s="7" t="s">
        <v>656</v>
      </c>
      <c r="AO544" s="7">
        <v>2005</v>
      </c>
      <c r="AP544" s="12" t="s">
        <v>3458</v>
      </c>
      <c r="AQ544" s="12">
        <v>148</v>
      </c>
      <c r="AR544" s="12">
        <v>1</v>
      </c>
      <c r="AS544" s="12" t="s">
        <v>555</v>
      </c>
      <c r="AT544" s="7" t="s">
        <v>212</v>
      </c>
      <c r="AU544" s="12">
        <v>0</v>
      </c>
      <c r="AV544" s="12">
        <v>0</v>
      </c>
      <c r="AW544" s="12">
        <v>0</v>
      </c>
      <c r="AX544" s="12">
        <v>0</v>
      </c>
      <c r="AY544" s="7">
        <v>0</v>
      </c>
      <c r="AZ544" s="12">
        <v>0</v>
      </c>
      <c r="BA544" s="12">
        <v>0</v>
      </c>
      <c r="BB544" s="12">
        <v>0</v>
      </c>
      <c r="BC544" s="12">
        <v>0</v>
      </c>
      <c r="BD544" s="12">
        <v>0</v>
      </c>
      <c r="BE544" s="12">
        <v>0</v>
      </c>
      <c r="BF544" s="7" t="s">
        <v>2820</v>
      </c>
      <c r="BG544" s="7" t="s">
        <v>1005</v>
      </c>
      <c r="BH544" s="7">
        <v>1</v>
      </c>
      <c r="BI544" s="12" t="s">
        <v>3257</v>
      </c>
      <c r="BJ544" s="12" t="s">
        <v>851</v>
      </c>
      <c r="BK544" s="12" t="s">
        <v>3463</v>
      </c>
      <c r="BL544" s="12" t="s">
        <v>3469</v>
      </c>
      <c r="BM544" s="7" t="s">
        <v>788</v>
      </c>
      <c r="BN544" s="7"/>
      <c r="BO544" s="12"/>
      <c r="BP544" s="12" t="s">
        <v>4043</v>
      </c>
      <c r="BQ544" s="12">
        <f>CV544</f>
        <v>0.58219999999999994</v>
      </c>
      <c r="BR544" s="12" t="s">
        <v>3527</v>
      </c>
      <c r="BS544" s="12">
        <v>0.41</v>
      </c>
      <c r="BT544" s="12"/>
      <c r="BU544" s="12">
        <f>EXP(BS544)</f>
        <v>1.5068177851128535</v>
      </c>
      <c r="BV544" s="12" t="s">
        <v>3416</v>
      </c>
      <c r="BW544" s="12">
        <v>0.50340000000000007</v>
      </c>
      <c r="BX544" s="12" t="s">
        <v>1140</v>
      </c>
      <c r="BY544" s="12">
        <f>BS544/CF544</f>
        <v>3.7272727272727271</v>
      </c>
      <c r="BZ544" s="12" t="s">
        <v>4041</v>
      </c>
      <c r="CA544" s="12" t="s">
        <v>1077</v>
      </c>
      <c r="CB544" s="12" t="s">
        <v>1077</v>
      </c>
      <c r="CC544" s="12" t="s">
        <v>1077</v>
      </c>
      <c r="CD544" s="12" t="s">
        <v>1077</v>
      </c>
      <c r="CE544" s="12">
        <v>0</v>
      </c>
      <c r="CF544" s="12">
        <v>0.11</v>
      </c>
      <c r="CG544" s="12"/>
      <c r="CH544" s="12">
        <f>BQ544/BY544</f>
        <v>0.15620000000000001</v>
      </c>
      <c r="CI544" s="12" t="s">
        <v>3553</v>
      </c>
      <c r="CJ544" s="12">
        <v>0.16</v>
      </c>
      <c r="CK544" s="12" t="s">
        <v>3827</v>
      </c>
      <c r="CL544" s="12">
        <v>-392</v>
      </c>
      <c r="CM544" s="12">
        <v>0</v>
      </c>
      <c r="CN544" s="12">
        <v>1034.95</v>
      </c>
      <c r="CO544" s="12" t="s">
        <v>3419</v>
      </c>
      <c r="CP544" s="12"/>
      <c r="CQ544" s="12"/>
      <c r="CR544" s="12"/>
      <c r="CS544" s="12" t="s">
        <v>1077</v>
      </c>
      <c r="CT544" s="12">
        <v>13.86</v>
      </c>
      <c r="CU544" s="12">
        <v>1.42</v>
      </c>
      <c r="CV544" s="12">
        <f>BS544*CU544</f>
        <v>0.58219999999999994</v>
      </c>
      <c r="CW544" s="12"/>
      <c r="CX544" s="57"/>
    </row>
    <row r="545" spans="1:102" x14ac:dyDescent="0.35">
      <c r="A545" s="56">
        <v>59</v>
      </c>
      <c r="B545" s="12" t="s">
        <v>3748</v>
      </c>
      <c r="C545" s="12">
        <v>59.2</v>
      </c>
      <c r="D545" s="12" t="s">
        <v>2192</v>
      </c>
      <c r="E545" s="12" t="s">
        <v>412</v>
      </c>
      <c r="F545" s="12">
        <v>3</v>
      </c>
      <c r="G545" s="12" t="s">
        <v>212</v>
      </c>
      <c r="H545" s="12" t="s">
        <v>2804</v>
      </c>
      <c r="I545" s="12" t="s">
        <v>212</v>
      </c>
      <c r="J545" s="12" t="s">
        <v>1227</v>
      </c>
      <c r="K545" s="12" t="s">
        <v>1164</v>
      </c>
      <c r="L545" s="12" t="s">
        <v>1228</v>
      </c>
      <c r="M545" s="12" t="s">
        <v>3237</v>
      </c>
      <c r="N545" s="12" t="s">
        <v>3435</v>
      </c>
      <c r="O545" s="12" t="s">
        <v>3400</v>
      </c>
      <c r="P545" s="12" t="s">
        <v>3402</v>
      </c>
      <c r="Q545" s="12">
        <v>0</v>
      </c>
      <c r="R545" s="12">
        <v>0</v>
      </c>
      <c r="S545" s="12">
        <v>1</v>
      </c>
      <c r="T545" s="12">
        <v>0</v>
      </c>
      <c r="U545" s="12">
        <v>0</v>
      </c>
      <c r="V545" s="12">
        <v>0</v>
      </c>
      <c r="W545" s="12">
        <v>0</v>
      </c>
      <c r="X545" s="12">
        <v>0</v>
      </c>
      <c r="Y545" s="12">
        <v>0</v>
      </c>
      <c r="Z545" s="12">
        <v>0</v>
      </c>
      <c r="AA545" s="12">
        <v>0</v>
      </c>
      <c r="AB545" s="12">
        <v>0</v>
      </c>
      <c r="AC545" s="12">
        <v>1</v>
      </c>
      <c r="AD545" s="12">
        <v>1</v>
      </c>
      <c r="AE545" s="12">
        <v>0</v>
      </c>
      <c r="AF545" s="12">
        <v>0</v>
      </c>
      <c r="AG545" s="12">
        <v>0</v>
      </c>
      <c r="AH545" s="12">
        <v>0</v>
      </c>
      <c r="AI545" s="12">
        <v>0</v>
      </c>
      <c r="AJ545" s="12">
        <v>0</v>
      </c>
      <c r="AK545" s="12" t="s">
        <v>696</v>
      </c>
      <c r="AL545" s="12" t="s">
        <v>3454</v>
      </c>
      <c r="AM545" s="7" t="s">
        <v>637</v>
      </c>
      <c r="AN545" s="7" t="s">
        <v>665</v>
      </c>
      <c r="AO545" s="7" t="s">
        <v>1253</v>
      </c>
      <c r="AP545" s="12" t="s">
        <v>3235</v>
      </c>
      <c r="AQ545" s="12">
        <v>1813</v>
      </c>
      <c r="AR545" s="12">
        <v>1</v>
      </c>
      <c r="AS545" s="12" t="s">
        <v>555</v>
      </c>
      <c r="AT545" s="7" t="s">
        <v>212</v>
      </c>
      <c r="AU545" s="12">
        <v>1</v>
      </c>
      <c r="AV545" s="12">
        <v>0</v>
      </c>
      <c r="AW545" s="12">
        <v>0</v>
      </c>
      <c r="AX545" s="12">
        <v>0</v>
      </c>
      <c r="AY545" s="7">
        <v>1</v>
      </c>
      <c r="AZ545" s="12">
        <v>0</v>
      </c>
      <c r="BA545" s="12">
        <v>0</v>
      </c>
      <c r="BB545" s="12">
        <v>0</v>
      </c>
      <c r="BC545" s="12">
        <v>1</v>
      </c>
      <c r="BD545" s="12">
        <v>0</v>
      </c>
      <c r="BE545" s="12">
        <v>0</v>
      </c>
      <c r="BF545" s="7" t="s">
        <v>766</v>
      </c>
      <c r="BG545" s="7" t="s">
        <v>1163</v>
      </c>
      <c r="BH545" s="7"/>
      <c r="BI545" s="7" t="s">
        <v>2809</v>
      </c>
      <c r="BJ545" s="12" t="s">
        <v>3460</v>
      </c>
      <c r="BK545" s="12" t="s">
        <v>3463</v>
      </c>
      <c r="BL545" s="12" t="s">
        <v>3468</v>
      </c>
      <c r="BM545" s="7" t="s">
        <v>927</v>
      </c>
      <c r="BN545" s="7"/>
      <c r="BO545" s="12"/>
      <c r="BP545" s="12"/>
      <c r="BQ545" s="12"/>
      <c r="BR545" s="12" t="s">
        <v>1077</v>
      </c>
      <c r="BS545" s="12">
        <v>2E-3</v>
      </c>
      <c r="BT545" s="12"/>
      <c r="BU545" s="12"/>
      <c r="BV545" s="12" t="s">
        <v>1077</v>
      </c>
      <c r="BW545" s="12" t="s">
        <v>1077</v>
      </c>
      <c r="BX545" s="12" t="s">
        <v>1077</v>
      </c>
      <c r="BY545" s="12">
        <v>3.75</v>
      </c>
      <c r="BZ545" s="12"/>
      <c r="CA545" s="12" t="s">
        <v>1077</v>
      </c>
      <c r="CB545" s="12" t="s">
        <v>1077</v>
      </c>
      <c r="CC545" s="12" t="s">
        <v>1077</v>
      </c>
      <c r="CD545" s="12" t="s">
        <v>1077</v>
      </c>
      <c r="CE545" s="12" t="s">
        <v>1077</v>
      </c>
      <c r="CF545" s="12"/>
      <c r="CG545" s="12"/>
      <c r="CH545" s="12"/>
      <c r="CI545" s="12"/>
      <c r="CJ545" s="12" t="s">
        <v>718</v>
      </c>
      <c r="CK545" s="12" t="s">
        <v>1077</v>
      </c>
      <c r="CL545" s="12" t="s">
        <v>1077</v>
      </c>
      <c r="CM545" s="12" t="s">
        <v>1077</v>
      </c>
      <c r="CN545" s="12" t="s">
        <v>1077</v>
      </c>
      <c r="CO545" s="12" t="s">
        <v>1077</v>
      </c>
      <c r="CP545" s="12">
        <v>1</v>
      </c>
      <c r="CQ545" s="12">
        <v>10</v>
      </c>
      <c r="CR545" s="12">
        <v>0</v>
      </c>
      <c r="CS545" s="12">
        <v>1803</v>
      </c>
      <c r="CT545" s="12">
        <v>36.590000000000003</v>
      </c>
      <c r="CU545" s="12">
        <v>49.93</v>
      </c>
      <c r="CV545" s="12">
        <f>BS545/CT545</f>
        <v>5.4659743099207432E-5</v>
      </c>
      <c r="CW545" s="12"/>
      <c r="CX545" s="57"/>
    </row>
    <row r="546" spans="1:102" ht="16.5" x14ac:dyDescent="0.35">
      <c r="A546" s="56">
        <v>52</v>
      </c>
      <c r="B546" s="12" t="s">
        <v>3742</v>
      </c>
      <c r="C546" s="12">
        <v>52.1</v>
      </c>
      <c r="D546" s="12" t="s">
        <v>2124</v>
      </c>
      <c r="E546" s="12" t="s">
        <v>394</v>
      </c>
      <c r="F546" s="12">
        <v>3</v>
      </c>
      <c r="G546" s="12" t="s">
        <v>212</v>
      </c>
      <c r="H546" s="12" t="s">
        <v>2804</v>
      </c>
      <c r="I546" s="12" t="s">
        <v>212</v>
      </c>
      <c r="J546" s="12" t="s">
        <v>556</v>
      </c>
      <c r="K546" s="12" t="s">
        <v>575</v>
      </c>
      <c r="L546" s="12" t="s">
        <v>558</v>
      </c>
      <c r="M546" s="12" t="s">
        <v>3237</v>
      </c>
      <c r="N546" s="12" t="s">
        <v>3435</v>
      </c>
      <c r="O546" s="12" t="s">
        <v>3400</v>
      </c>
      <c r="P546" s="12" t="s">
        <v>3401</v>
      </c>
      <c r="Q546" s="12">
        <v>0</v>
      </c>
      <c r="R546" s="12">
        <v>0</v>
      </c>
      <c r="S546" s="12">
        <v>0</v>
      </c>
      <c r="T546" s="12">
        <v>0</v>
      </c>
      <c r="U546" s="12">
        <v>0</v>
      </c>
      <c r="V546" s="12">
        <v>0</v>
      </c>
      <c r="W546" s="12">
        <v>1</v>
      </c>
      <c r="X546" s="12">
        <v>0</v>
      </c>
      <c r="Y546" s="12">
        <v>0</v>
      </c>
      <c r="Z546" s="12">
        <v>0</v>
      </c>
      <c r="AA546" s="12">
        <v>0</v>
      </c>
      <c r="AB546" s="12">
        <v>0</v>
      </c>
      <c r="AC546" s="12">
        <v>1</v>
      </c>
      <c r="AD546" s="12">
        <v>0</v>
      </c>
      <c r="AE546" s="12">
        <v>0</v>
      </c>
      <c r="AF546" s="12">
        <v>0</v>
      </c>
      <c r="AG546" s="12">
        <v>0</v>
      </c>
      <c r="AH546" s="12">
        <v>0</v>
      </c>
      <c r="AI546" s="12">
        <v>0</v>
      </c>
      <c r="AJ546" s="12">
        <v>0</v>
      </c>
      <c r="AK546" s="12">
        <v>0</v>
      </c>
      <c r="AL546" s="12" t="s">
        <v>678</v>
      </c>
      <c r="AM546" s="7" t="s">
        <v>637</v>
      </c>
      <c r="AN546" s="7" t="s">
        <v>690</v>
      </c>
      <c r="AO546" s="7">
        <v>2012</v>
      </c>
      <c r="AP546" s="12" t="s">
        <v>3235</v>
      </c>
      <c r="AQ546" s="12">
        <v>342</v>
      </c>
      <c r="AR546" s="12">
        <v>1</v>
      </c>
      <c r="AS546" s="12" t="s">
        <v>555</v>
      </c>
      <c r="AT546" s="7" t="s">
        <v>212</v>
      </c>
      <c r="AU546" s="12">
        <v>1</v>
      </c>
      <c r="AV546" s="12">
        <v>1</v>
      </c>
      <c r="AW546" s="12">
        <v>0</v>
      </c>
      <c r="AX546" s="12">
        <v>1</v>
      </c>
      <c r="AY546" s="7">
        <v>1</v>
      </c>
      <c r="AZ546" s="12">
        <v>0</v>
      </c>
      <c r="BA546" s="12">
        <v>0</v>
      </c>
      <c r="BB546" s="12">
        <v>0</v>
      </c>
      <c r="BC546" s="12">
        <v>0</v>
      </c>
      <c r="BD546" s="12">
        <v>0</v>
      </c>
      <c r="BE546" s="12">
        <v>0</v>
      </c>
      <c r="BF546" s="7" t="s">
        <v>2820</v>
      </c>
      <c r="BG546" s="7" t="s">
        <v>785</v>
      </c>
      <c r="BH546" s="7"/>
      <c r="BI546" s="7" t="s">
        <v>2818</v>
      </c>
      <c r="BJ546" s="12" t="s">
        <v>3460</v>
      </c>
      <c r="BK546" s="12" t="s">
        <v>3463</v>
      </c>
      <c r="BL546" s="12" t="s">
        <v>3470</v>
      </c>
      <c r="BM546" s="7" t="s">
        <v>784</v>
      </c>
      <c r="BN546" s="7"/>
      <c r="BO546" s="12"/>
      <c r="BP546" s="12" t="s">
        <v>4024</v>
      </c>
      <c r="BQ546" s="12">
        <v>0.35589999999999999</v>
      </c>
      <c r="BR546" s="12" t="s">
        <v>1252</v>
      </c>
      <c r="BS546" s="12">
        <v>4.28E-3</v>
      </c>
      <c r="BT546" s="12"/>
      <c r="BU546" s="12"/>
      <c r="BV546" s="12" t="s">
        <v>1077</v>
      </c>
      <c r="BW546" s="12"/>
      <c r="BX546" s="12"/>
      <c r="BY546" s="12">
        <f>BS546/CF546</f>
        <v>3.7543859649122808</v>
      </c>
      <c r="BZ546" s="12" t="s">
        <v>4041</v>
      </c>
      <c r="CA546" s="12" t="s">
        <v>1077</v>
      </c>
      <c r="CB546" s="12" t="s">
        <v>1077</v>
      </c>
      <c r="CC546" s="12" t="s">
        <v>1077</v>
      </c>
      <c r="CD546" s="12" t="s">
        <v>1086</v>
      </c>
      <c r="CE546" s="12">
        <v>5.0000000000000001E-4</v>
      </c>
      <c r="CF546" s="12">
        <v>1.14E-3</v>
      </c>
      <c r="CG546" s="12" t="s">
        <v>1252</v>
      </c>
      <c r="CH546" s="12">
        <f>BQ546/BY546</f>
        <v>9.4795794392523364E-2</v>
      </c>
      <c r="CI546" s="12" t="s">
        <v>3553</v>
      </c>
      <c r="CJ546" s="12">
        <v>0.80330000000000001</v>
      </c>
      <c r="CK546" s="12" t="s">
        <v>3828</v>
      </c>
      <c r="CL546" s="12" t="s">
        <v>1077</v>
      </c>
      <c r="CM546" s="12" t="s">
        <v>1077</v>
      </c>
      <c r="CN546" s="12" t="s">
        <v>1077</v>
      </c>
      <c r="CO546" s="12" t="s">
        <v>1077</v>
      </c>
      <c r="CP546" s="12">
        <v>1</v>
      </c>
      <c r="CQ546" s="12">
        <v>11</v>
      </c>
      <c r="CR546" s="12">
        <v>1</v>
      </c>
      <c r="CS546" s="12">
        <v>330</v>
      </c>
      <c r="CT546" s="12" t="s">
        <v>1077</v>
      </c>
      <c r="CU546" s="12" t="s">
        <v>1077</v>
      </c>
      <c r="CV546" s="12" t="s">
        <v>1077</v>
      </c>
      <c r="CW546" s="12"/>
      <c r="CX546" s="57"/>
    </row>
    <row r="547" spans="1:102" x14ac:dyDescent="0.35">
      <c r="A547" s="56">
        <v>59</v>
      </c>
      <c r="B547" s="12" t="s">
        <v>3748</v>
      </c>
      <c r="C547" s="12">
        <v>59.14</v>
      </c>
      <c r="D547" s="12" t="s">
        <v>2222</v>
      </c>
      <c r="E547" s="12" t="s">
        <v>408</v>
      </c>
      <c r="F547" s="12">
        <v>3</v>
      </c>
      <c r="G547" s="12" t="s">
        <v>212</v>
      </c>
      <c r="H547" s="12" t="s">
        <v>2804</v>
      </c>
      <c r="I547" s="12" t="s">
        <v>212</v>
      </c>
      <c r="J547" s="12" t="s">
        <v>1227</v>
      </c>
      <c r="K547" s="12" t="s">
        <v>1166</v>
      </c>
      <c r="L547" s="12" t="s">
        <v>1228</v>
      </c>
      <c r="M547" s="12" t="s">
        <v>3237</v>
      </c>
      <c r="N547" s="12" t="s">
        <v>3435</v>
      </c>
      <c r="O547" s="12" t="s">
        <v>3400</v>
      </c>
      <c r="P547" s="12" t="s">
        <v>3402</v>
      </c>
      <c r="Q547" s="12">
        <v>0</v>
      </c>
      <c r="R547" s="12">
        <v>0</v>
      </c>
      <c r="S547" s="12">
        <v>1</v>
      </c>
      <c r="T547" s="12">
        <v>0</v>
      </c>
      <c r="U547" s="12">
        <v>0</v>
      </c>
      <c r="V547" s="12">
        <v>0</v>
      </c>
      <c r="W547" s="12">
        <v>0</v>
      </c>
      <c r="X547" s="12">
        <v>0</v>
      </c>
      <c r="Y547" s="12">
        <v>0</v>
      </c>
      <c r="Z547" s="12">
        <v>0</v>
      </c>
      <c r="AA547" s="12">
        <v>0</v>
      </c>
      <c r="AB547" s="12">
        <v>0</v>
      </c>
      <c r="AC547" s="12">
        <v>1</v>
      </c>
      <c r="AD547" s="12">
        <v>0</v>
      </c>
      <c r="AE547" s="12">
        <v>0</v>
      </c>
      <c r="AF547" s="12">
        <v>0</v>
      </c>
      <c r="AG547" s="12">
        <v>0</v>
      </c>
      <c r="AH547" s="12">
        <v>0</v>
      </c>
      <c r="AI547" s="12">
        <v>0</v>
      </c>
      <c r="AJ547" s="12">
        <v>0</v>
      </c>
      <c r="AK547" s="12" t="s">
        <v>697</v>
      </c>
      <c r="AL547" s="12" t="s">
        <v>3454</v>
      </c>
      <c r="AM547" s="7" t="s">
        <v>637</v>
      </c>
      <c r="AN547" s="7" t="s">
        <v>665</v>
      </c>
      <c r="AO547" s="7" t="s">
        <v>1253</v>
      </c>
      <c r="AP547" s="12" t="s">
        <v>3235</v>
      </c>
      <c r="AQ547" s="12">
        <v>2613</v>
      </c>
      <c r="AR547" s="12">
        <v>1</v>
      </c>
      <c r="AS547" s="12" t="s">
        <v>555</v>
      </c>
      <c r="AT547" s="7" t="s">
        <v>212</v>
      </c>
      <c r="AU547" s="12">
        <v>1</v>
      </c>
      <c r="AV547" s="12">
        <v>0</v>
      </c>
      <c r="AW547" s="12">
        <v>0</v>
      </c>
      <c r="AX547" s="12">
        <v>0</v>
      </c>
      <c r="AY547" s="7">
        <v>1</v>
      </c>
      <c r="AZ547" s="12">
        <v>0</v>
      </c>
      <c r="BA547" s="12">
        <v>0</v>
      </c>
      <c r="BB547" s="12">
        <v>0</v>
      </c>
      <c r="BC547" s="12">
        <v>1</v>
      </c>
      <c r="BD547" s="12">
        <v>0</v>
      </c>
      <c r="BE547" s="12">
        <v>0</v>
      </c>
      <c r="BF547" s="7" t="s">
        <v>2820</v>
      </c>
      <c r="BG547" s="7" t="s">
        <v>928</v>
      </c>
      <c r="BH547" s="7"/>
      <c r="BI547" s="7" t="s">
        <v>2818</v>
      </c>
      <c r="BJ547" s="12" t="s">
        <v>3459</v>
      </c>
      <c r="BK547" s="12" t="s">
        <v>3463</v>
      </c>
      <c r="BL547" s="12" t="s">
        <v>3481</v>
      </c>
      <c r="BM547" s="7" t="s">
        <v>927</v>
      </c>
      <c r="BN547" s="7"/>
      <c r="BO547" s="12"/>
      <c r="BP547" s="12"/>
      <c r="BQ547" s="12"/>
      <c r="BR547" s="12" t="s">
        <v>1077</v>
      </c>
      <c r="BS547" s="12">
        <v>4.5999999999999999E-2</v>
      </c>
      <c r="BT547" s="12"/>
      <c r="BU547" s="12"/>
      <c r="BV547" s="12" t="s">
        <v>1077</v>
      </c>
      <c r="BW547" s="12" t="s">
        <v>1077</v>
      </c>
      <c r="BX547" s="12" t="s">
        <v>1077</v>
      </c>
      <c r="BY547" s="12">
        <v>3.76</v>
      </c>
      <c r="BZ547" s="12"/>
      <c r="CA547" s="12" t="s">
        <v>1077</v>
      </c>
      <c r="CB547" s="12" t="s">
        <v>1077</v>
      </c>
      <c r="CC547" s="12" t="s">
        <v>1077</v>
      </c>
      <c r="CD547" s="12" t="s">
        <v>1077</v>
      </c>
      <c r="CE547" s="12" t="s">
        <v>1077</v>
      </c>
      <c r="CF547" s="12"/>
      <c r="CG547" s="12"/>
      <c r="CH547" s="12"/>
      <c r="CI547" s="12"/>
      <c r="CJ547" s="12" t="s">
        <v>718</v>
      </c>
      <c r="CK547" s="12" t="s">
        <v>1077</v>
      </c>
      <c r="CL547" s="12" t="s">
        <v>1077</v>
      </c>
      <c r="CM547" s="12" t="s">
        <v>1077</v>
      </c>
      <c r="CN547" s="12" t="s">
        <v>1077</v>
      </c>
      <c r="CO547" s="12" t="s">
        <v>1077</v>
      </c>
      <c r="CP547" s="12">
        <v>1</v>
      </c>
      <c r="CQ547" s="12">
        <v>13</v>
      </c>
      <c r="CR547" s="12">
        <v>0</v>
      </c>
      <c r="CS547" s="12">
        <v>2600</v>
      </c>
      <c r="CT547" s="12">
        <v>6.15</v>
      </c>
      <c r="CU547" s="12"/>
      <c r="CV547" s="12"/>
      <c r="CW547" s="12"/>
      <c r="CX547" s="57"/>
    </row>
    <row r="548" spans="1:102" x14ac:dyDescent="0.35">
      <c r="A548" s="56">
        <v>59</v>
      </c>
      <c r="B548" s="12" t="s">
        <v>3748</v>
      </c>
      <c r="C548" s="12">
        <v>59.23</v>
      </c>
      <c r="D548" s="12" t="s">
        <v>2214</v>
      </c>
      <c r="E548" s="12" t="s">
        <v>416</v>
      </c>
      <c r="F548" s="12">
        <v>3</v>
      </c>
      <c r="G548" s="12" t="s">
        <v>212</v>
      </c>
      <c r="H548" s="12" t="s">
        <v>2804</v>
      </c>
      <c r="I548" s="12" t="s">
        <v>212</v>
      </c>
      <c r="J548" s="12" t="s">
        <v>1227</v>
      </c>
      <c r="K548" s="12" t="s">
        <v>1166</v>
      </c>
      <c r="L548" s="12" t="s">
        <v>1228</v>
      </c>
      <c r="M548" s="12" t="s">
        <v>3237</v>
      </c>
      <c r="N548" s="12" t="s">
        <v>3435</v>
      </c>
      <c r="O548" s="12" t="s">
        <v>3400</v>
      </c>
      <c r="P548" s="12" t="s">
        <v>3402</v>
      </c>
      <c r="Q548" s="12">
        <v>0</v>
      </c>
      <c r="R548" s="12">
        <v>0</v>
      </c>
      <c r="S548" s="12">
        <v>1</v>
      </c>
      <c r="T548" s="12">
        <v>0</v>
      </c>
      <c r="U548" s="12">
        <v>0</v>
      </c>
      <c r="V548" s="12">
        <v>0</v>
      </c>
      <c r="W548" s="12">
        <v>0</v>
      </c>
      <c r="X548" s="12">
        <v>0</v>
      </c>
      <c r="Y548" s="12">
        <v>0</v>
      </c>
      <c r="Z548" s="12">
        <v>0</v>
      </c>
      <c r="AA548" s="12">
        <v>0</v>
      </c>
      <c r="AB548" s="12">
        <v>0</v>
      </c>
      <c r="AC548" s="12">
        <v>1</v>
      </c>
      <c r="AD548" s="12">
        <v>0</v>
      </c>
      <c r="AE548" s="12">
        <v>1</v>
      </c>
      <c r="AF548" s="12">
        <v>0</v>
      </c>
      <c r="AG548" s="12">
        <v>0</v>
      </c>
      <c r="AH548" s="12">
        <v>0</v>
      </c>
      <c r="AI548" s="12">
        <v>0</v>
      </c>
      <c r="AJ548" s="12">
        <v>0</v>
      </c>
      <c r="AK548" s="12" t="s">
        <v>698</v>
      </c>
      <c r="AL548" s="12" t="s">
        <v>3455</v>
      </c>
      <c r="AM548" s="7" t="s">
        <v>637</v>
      </c>
      <c r="AN548" s="7" t="s">
        <v>665</v>
      </c>
      <c r="AO548" s="7" t="s">
        <v>1253</v>
      </c>
      <c r="AP548" s="12" t="s">
        <v>3235</v>
      </c>
      <c r="AQ548" s="12">
        <v>3574</v>
      </c>
      <c r="AR548" s="12">
        <v>1</v>
      </c>
      <c r="AS548" s="12" t="s">
        <v>555</v>
      </c>
      <c r="AT548" s="7" t="s">
        <v>212</v>
      </c>
      <c r="AU548" s="12">
        <v>1</v>
      </c>
      <c r="AV548" s="12">
        <v>0</v>
      </c>
      <c r="AW548" s="12">
        <v>0</v>
      </c>
      <c r="AX548" s="12">
        <v>0</v>
      </c>
      <c r="AY548" s="7">
        <v>1</v>
      </c>
      <c r="AZ548" s="12">
        <v>0</v>
      </c>
      <c r="BA548" s="12">
        <v>0</v>
      </c>
      <c r="BB548" s="12">
        <v>0</v>
      </c>
      <c r="BC548" s="12">
        <v>1</v>
      </c>
      <c r="BD548" s="12">
        <v>0</v>
      </c>
      <c r="BE548" s="12">
        <v>0</v>
      </c>
      <c r="BF548" s="7" t="s">
        <v>2820</v>
      </c>
      <c r="BG548" s="7" t="s">
        <v>928</v>
      </c>
      <c r="BH548" s="7"/>
      <c r="BI548" s="7" t="s">
        <v>2818</v>
      </c>
      <c r="BJ548" s="12" t="s">
        <v>3459</v>
      </c>
      <c r="BK548" s="12" t="s">
        <v>3463</v>
      </c>
      <c r="BL548" s="12" t="s">
        <v>3464</v>
      </c>
      <c r="BM548" s="7" t="s">
        <v>927</v>
      </c>
      <c r="BN548" s="7"/>
      <c r="BO548" s="12"/>
      <c r="BP548" s="12"/>
      <c r="BQ548" s="12"/>
      <c r="BR548" s="12" t="s">
        <v>1077</v>
      </c>
      <c r="BS548" s="12">
        <v>0.28299999999999997</v>
      </c>
      <c r="BT548" s="12"/>
      <c r="BU548" s="12"/>
      <c r="BV548" s="12" t="s">
        <v>1077</v>
      </c>
      <c r="BW548" s="12" t="s">
        <v>1077</v>
      </c>
      <c r="BX548" s="12" t="s">
        <v>1077</v>
      </c>
      <c r="BY548" s="12">
        <v>3.81</v>
      </c>
      <c r="BZ548" s="12"/>
      <c r="CA548" s="12" t="s">
        <v>1077</v>
      </c>
      <c r="CB548" s="12" t="s">
        <v>1077</v>
      </c>
      <c r="CC548" s="12" t="s">
        <v>1077</v>
      </c>
      <c r="CD548" s="12" t="s">
        <v>1077</v>
      </c>
      <c r="CE548" s="12" t="s">
        <v>1077</v>
      </c>
      <c r="CF548" s="12"/>
      <c r="CG548" s="12"/>
      <c r="CH548" s="12"/>
      <c r="CI548" s="12"/>
      <c r="CJ548" s="12" t="s">
        <v>718</v>
      </c>
      <c r="CK548" s="12" t="s">
        <v>1077</v>
      </c>
      <c r="CL548" s="12" t="s">
        <v>1077</v>
      </c>
      <c r="CM548" s="12" t="s">
        <v>1077</v>
      </c>
      <c r="CN548" s="12" t="s">
        <v>1077</v>
      </c>
      <c r="CO548" s="12" t="s">
        <v>1077</v>
      </c>
      <c r="CP548" s="12">
        <v>1</v>
      </c>
      <c r="CQ548" s="12">
        <v>9</v>
      </c>
      <c r="CR548" s="12">
        <v>0</v>
      </c>
      <c r="CS548" s="12">
        <v>3565</v>
      </c>
      <c r="CT548" s="12">
        <v>0.5</v>
      </c>
      <c r="CU548" s="12"/>
      <c r="CV548" s="12"/>
      <c r="CW548" s="12"/>
      <c r="CX548" s="57"/>
    </row>
    <row r="549" spans="1:102" x14ac:dyDescent="0.35">
      <c r="A549" s="56">
        <v>101</v>
      </c>
      <c r="B549" s="12" t="s">
        <v>3791</v>
      </c>
      <c r="C549" s="12">
        <v>101.1</v>
      </c>
      <c r="D549" s="12" t="s">
        <v>2561</v>
      </c>
      <c r="E549" s="12" t="s">
        <v>517</v>
      </c>
      <c r="F549" s="12" t="s">
        <v>3916</v>
      </c>
      <c r="G549" s="12" t="s">
        <v>212</v>
      </c>
      <c r="H549" s="12" t="s">
        <v>2804</v>
      </c>
      <c r="I549" s="12" t="s">
        <v>349</v>
      </c>
      <c r="J549" s="12" t="s">
        <v>1222</v>
      </c>
      <c r="K549" s="12" t="s">
        <v>564</v>
      </c>
      <c r="L549" s="12" t="s">
        <v>1250</v>
      </c>
      <c r="M549" s="12" t="s">
        <v>3164</v>
      </c>
      <c r="N549" s="12"/>
      <c r="O549" s="12" t="s">
        <v>3400</v>
      </c>
      <c r="P549" s="12" t="s">
        <v>3404</v>
      </c>
      <c r="Q549" s="12">
        <v>0</v>
      </c>
      <c r="R549" s="12">
        <v>0</v>
      </c>
      <c r="S549" s="12">
        <v>0</v>
      </c>
      <c r="T549" s="12">
        <v>0</v>
      </c>
      <c r="U549" s="12">
        <v>0</v>
      </c>
      <c r="V549" s="12">
        <v>0</v>
      </c>
      <c r="W549" s="12">
        <v>1</v>
      </c>
      <c r="X549" s="12">
        <v>0</v>
      </c>
      <c r="Y549" s="12">
        <v>0</v>
      </c>
      <c r="Z549" s="12">
        <v>0</v>
      </c>
      <c r="AA549" s="12">
        <v>0</v>
      </c>
      <c r="AB549" s="12">
        <v>0</v>
      </c>
      <c r="AC549" s="12">
        <v>0</v>
      </c>
      <c r="AD549" s="12">
        <v>0</v>
      </c>
      <c r="AE549" s="12">
        <v>0</v>
      </c>
      <c r="AF549" s="12">
        <v>0</v>
      </c>
      <c r="AG549" s="12">
        <v>0</v>
      </c>
      <c r="AH549" s="12">
        <v>1</v>
      </c>
      <c r="AI549" s="12">
        <v>0</v>
      </c>
      <c r="AJ549" s="12">
        <v>0</v>
      </c>
      <c r="AK549" s="12">
        <v>0</v>
      </c>
      <c r="AL549" s="12" t="s">
        <v>3448</v>
      </c>
      <c r="AM549" s="7" t="s">
        <v>682</v>
      </c>
      <c r="AN549" s="7" t="s">
        <v>683</v>
      </c>
      <c r="AO549" s="7" t="s">
        <v>743</v>
      </c>
      <c r="AP549" s="12" t="s">
        <v>3235</v>
      </c>
      <c r="AQ549" s="12">
        <v>546</v>
      </c>
      <c r="AR549" s="12">
        <v>1</v>
      </c>
      <c r="AS549" s="12" t="s">
        <v>555</v>
      </c>
      <c r="AT549" s="7" t="s">
        <v>349</v>
      </c>
      <c r="AU549" s="12">
        <v>1</v>
      </c>
      <c r="AV549" s="12">
        <v>0</v>
      </c>
      <c r="AW549" s="12">
        <v>0</v>
      </c>
      <c r="AX549" s="12">
        <v>0</v>
      </c>
      <c r="AY549" s="7">
        <v>1</v>
      </c>
      <c r="AZ549" s="12">
        <v>1</v>
      </c>
      <c r="BA549" s="12">
        <v>1</v>
      </c>
      <c r="BB549" s="12">
        <v>1</v>
      </c>
      <c r="BC549" s="12">
        <v>1</v>
      </c>
      <c r="BD549" s="12">
        <v>1</v>
      </c>
      <c r="BE549" s="12">
        <v>0</v>
      </c>
      <c r="BF549" s="7" t="s">
        <v>2821</v>
      </c>
      <c r="BG549" s="7" t="s">
        <v>998</v>
      </c>
      <c r="BH549" s="7"/>
      <c r="BI549" s="7" t="s">
        <v>2819</v>
      </c>
      <c r="BJ549" s="12" t="s">
        <v>3460</v>
      </c>
      <c r="BK549" s="12" t="s">
        <v>718</v>
      </c>
      <c r="BL549" s="12" t="s">
        <v>3471</v>
      </c>
      <c r="BM549" s="7" t="s">
        <v>3485</v>
      </c>
      <c r="BN549" s="7" t="s">
        <v>1174</v>
      </c>
      <c r="BO549" s="12"/>
      <c r="BP549" s="12" t="s">
        <v>1261</v>
      </c>
      <c r="BQ549" s="12" t="s">
        <v>1077</v>
      </c>
      <c r="BR549" s="12" t="s">
        <v>1077</v>
      </c>
      <c r="BS549" s="12">
        <v>1.8120000000000001</v>
      </c>
      <c r="BT549" s="12">
        <f>EXP(BS549)</f>
        <v>6.1226805561412743</v>
      </c>
      <c r="BU549" s="12"/>
      <c r="BV549" s="12" t="s">
        <v>3415</v>
      </c>
      <c r="BW549" s="12" t="s">
        <v>1077</v>
      </c>
      <c r="BX549" s="12"/>
      <c r="BY549" s="12">
        <v>3.823</v>
      </c>
      <c r="BZ549" s="12"/>
      <c r="CA549" s="12" t="s">
        <v>1077</v>
      </c>
      <c r="CB549" s="12">
        <v>3.823</v>
      </c>
      <c r="CC549" s="12"/>
      <c r="CD549" s="12" t="s">
        <v>1077</v>
      </c>
      <c r="CE549" s="12">
        <v>0.1</v>
      </c>
      <c r="CF549" s="12"/>
      <c r="CG549" s="12"/>
      <c r="CH549" s="12"/>
      <c r="CI549" s="12"/>
      <c r="CJ549" s="12" t="s">
        <v>1077</v>
      </c>
      <c r="CK549" s="12" t="s">
        <v>1077</v>
      </c>
      <c r="CL549" s="12" t="s">
        <v>1077</v>
      </c>
      <c r="CM549" s="12">
        <v>1.4999999999999999E-2</v>
      </c>
      <c r="CN549" s="12">
        <v>56.722000000000001</v>
      </c>
      <c r="CO549" s="12" t="s">
        <v>3419</v>
      </c>
      <c r="CP549" s="12"/>
      <c r="CQ549" s="12"/>
      <c r="CR549" s="12"/>
      <c r="CS549" s="12">
        <v>36</v>
      </c>
      <c r="CT549" s="12"/>
      <c r="CU549" s="12" t="s">
        <v>718</v>
      </c>
      <c r="CV549" s="12" t="s">
        <v>1077</v>
      </c>
      <c r="CW549" s="12"/>
      <c r="CX549" s="57"/>
    </row>
    <row r="550" spans="1:102" x14ac:dyDescent="0.35">
      <c r="A550" s="56">
        <v>101</v>
      </c>
      <c r="B550" s="12" t="s">
        <v>3791</v>
      </c>
      <c r="C550" s="12">
        <v>101.2</v>
      </c>
      <c r="D550" s="12" t="s">
        <v>2562</v>
      </c>
      <c r="E550" s="12" t="s">
        <v>517</v>
      </c>
      <c r="F550" s="12" t="s">
        <v>3916</v>
      </c>
      <c r="G550" s="12" t="s">
        <v>349</v>
      </c>
      <c r="H550" s="12" t="s">
        <v>2805</v>
      </c>
      <c r="I550" s="12" t="s">
        <v>1285</v>
      </c>
      <c r="J550" s="12" t="s">
        <v>1222</v>
      </c>
      <c r="K550" s="12" t="s">
        <v>564</v>
      </c>
      <c r="L550" s="12" t="s">
        <v>1250</v>
      </c>
      <c r="M550" s="12" t="s">
        <v>3164</v>
      </c>
      <c r="N550" s="12"/>
      <c r="O550" s="12" t="s">
        <v>3400</v>
      </c>
      <c r="P550" s="12" t="s">
        <v>3404</v>
      </c>
      <c r="Q550" s="12">
        <v>0</v>
      </c>
      <c r="R550" s="12">
        <v>0</v>
      </c>
      <c r="S550" s="12">
        <v>1</v>
      </c>
      <c r="T550" s="12">
        <v>0</v>
      </c>
      <c r="U550" s="12">
        <v>0</v>
      </c>
      <c r="V550" s="12">
        <v>0</v>
      </c>
      <c r="W550" s="12">
        <v>0</v>
      </c>
      <c r="X550" s="12">
        <v>0</v>
      </c>
      <c r="Y550" s="12">
        <v>0</v>
      </c>
      <c r="Z550" s="12">
        <v>0</v>
      </c>
      <c r="AA550" s="12">
        <v>0</v>
      </c>
      <c r="AB550" s="12">
        <v>0</v>
      </c>
      <c r="AC550" s="12">
        <v>0</v>
      </c>
      <c r="AD550" s="12">
        <v>0</v>
      </c>
      <c r="AE550" s="12">
        <v>0</v>
      </c>
      <c r="AF550" s="12">
        <v>0</v>
      </c>
      <c r="AG550" s="12">
        <v>0</v>
      </c>
      <c r="AH550" s="12">
        <v>1</v>
      </c>
      <c r="AI550" s="12">
        <v>0</v>
      </c>
      <c r="AJ550" s="12">
        <v>0</v>
      </c>
      <c r="AK550" s="12">
        <v>0</v>
      </c>
      <c r="AL550" s="12" t="s">
        <v>3448</v>
      </c>
      <c r="AM550" s="7" t="s">
        <v>682</v>
      </c>
      <c r="AN550" s="7" t="s">
        <v>683</v>
      </c>
      <c r="AO550" s="7" t="s">
        <v>743</v>
      </c>
      <c r="AP550" s="12" t="s">
        <v>3235</v>
      </c>
      <c r="AQ550" s="12">
        <v>546</v>
      </c>
      <c r="AR550" s="12">
        <v>1</v>
      </c>
      <c r="AS550" s="12" t="s">
        <v>555</v>
      </c>
      <c r="AT550" s="7" t="s">
        <v>349</v>
      </c>
      <c r="AU550" s="12">
        <v>1</v>
      </c>
      <c r="AV550" s="12">
        <v>0</v>
      </c>
      <c r="AW550" s="12">
        <v>0</v>
      </c>
      <c r="AX550" s="12">
        <v>0</v>
      </c>
      <c r="AY550" s="7">
        <v>1</v>
      </c>
      <c r="AZ550" s="12">
        <v>1</v>
      </c>
      <c r="BA550" s="12">
        <v>1</v>
      </c>
      <c r="BB550" s="12">
        <v>1</v>
      </c>
      <c r="BC550" s="12">
        <v>1</v>
      </c>
      <c r="BD550" s="12">
        <v>1</v>
      </c>
      <c r="BE550" s="12">
        <v>0</v>
      </c>
      <c r="BF550" s="7" t="s">
        <v>2821</v>
      </c>
      <c r="BG550" s="7" t="s">
        <v>998</v>
      </c>
      <c r="BH550" s="7"/>
      <c r="BI550" s="7" t="s">
        <v>2819</v>
      </c>
      <c r="BJ550" s="12" t="s">
        <v>3460</v>
      </c>
      <c r="BK550" s="12" t="s">
        <v>718</v>
      </c>
      <c r="BL550" s="12" t="s">
        <v>3471</v>
      </c>
      <c r="BM550" s="7" t="s">
        <v>3485</v>
      </c>
      <c r="BN550" s="7" t="s">
        <v>1174</v>
      </c>
      <c r="BO550" s="12"/>
      <c r="BP550" s="12" t="s">
        <v>1160</v>
      </c>
      <c r="BQ550" s="12" t="s">
        <v>1077</v>
      </c>
      <c r="BR550" s="12" t="s">
        <v>1077</v>
      </c>
      <c r="BS550" s="12">
        <v>-0.126</v>
      </c>
      <c r="BT550" s="12">
        <f>EXP(BS550)</f>
        <v>0.88161484678341606</v>
      </c>
      <c r="BU550" s="12"/>
      <c r="BV550" s="12" t="s">
        <v>3415</v>
      </c>
      <c r="BW550" s="12" t="s">
        <v>1077</v>
      </c>
      <c r="BX550" s="12" t="s">
        <v>1077</v>
      </c>
      <c r="BY550" s="12">
        <v>3.823</v>
      </c>
      <c r="BZ550" s="12"/>
      <c r="CA550" s="12" t="s">
        <v>1077</v>
      </c>
      <c r="CB550" s="12">
        <v>3.823</v>
      </c>
      <c r="CC550" s="12"/>
      <c r="CD550" s="12" t="s">
        <v>1077</v>
      </c>
      <c r="CE550" s="12" t="s">
        <v>1077</v>
      </c>
      <c r="CF550" s="12"/>
      <c r="CG550" s="12"/>
      <c r="CH550" s="12"/>
      <c r="CI550" s="12"/>
      <c r="CJ550" s="12" t="s">
        <v>1077</v>
      </c>
      <c r="CK550" s="12" t="s">
        <v>1077</v>
      </c>
      <c r="CL550" s="12" t="s">
        <v>1077</v>
      </c>
      <c r="CM550" s="12">
        <v>0</v>
      </c>
      <c r="CN550" s="12">
        <v>91.846000000000004</v>
      </c>
      <c r="CO550" s="12" t="s">
        <v>3419</v>
      </c>
      <c r="CP550" s="12"/>
      <c r="CQ550" s="12"/>
      <c r="CR550" s="12"/>
      <c r="CS550" s="12">
        <v>36</v>
      </c>
      <c r="CT550" s="12" t="s">
        <v>1077</v>
      </c>
      <c r="CU550" s="12" t="s">
        <v>718</v>
      </c>
      <c r="CV550" s="12" t="s">
        <v>1077</v>
      </c>
      <c r="CW550" s="12"/>
      <c r="CX550" s="57"/>
    </row>
    <row r="551" spans="1:102" ht="16.5" x14ac:dyDescent="0.35">
      <c r="A551" s="56">
        <v>30</v>
      </c>
      <c r="B551" s="12" t="s">
        <v>3721</v>
      </c>
      <c r="C551" s="12">
        <v>30.2</v>
      </c>
      <c r="D551" s="12" t="s">
        <v>1826</v>
      </c>
      <c r="E551" s="12" t="s">
        <v>347</v>
      </c>
      <c r="F551" s="12">
        <v>3</v>
      </c>
      <c r="G551" s="12" t="s">
        <v>212</v>
      </c>
      <c r="H551" s="12" t="s">
        <v>2804</v>
      </c>
      <c r="I551" s="12" t="s">
        <v>212</v>
      </c>
      <c r="J551" s="12" t="s">
        <v>556</v>
      </c>
      <c r="K551" s="12" t="s">
        <v>568</v>
      </c>
      <c r="L551" s="12" t="s">
        <v>1204</v>
      </c>
      <c r="M551" s="12" t="s">
        <v>3237</v>
      </c>
      <c r="N551" s="12" t="s">
        <v>3435</v>
      </c>
      <c r="O551" s="12" t="s">
        <v>3400</v>
      </c>
      <c r="P551" s="12" t="s">
        <v>3401</v>
      </c>
      <c r="Q551" s="12">
        <v>0</v>
      </c>
      <c r="R551" s="12">
        <v>0</v>
      </c>
      <c r="S551" s="12">
        <v>1</v>
      </c>
      <c r="T551" s="12">
        <v>0</v>
      </c>
      <c r="U551" s="12">
        <v>0</v>
      </c>
      <c r="V551" s="12">
        <v>0</v>
      </c>
      <c r="W551" s="12">
        <v>0</v>
      </c>
      <c r="X551" s="12">
        <v>0</v>
      </c>
      <c r="Y551" s="12">
        <v>0</v>
      </c>
      <c r="Z551" s="12">
        <v>0</v>
      </c>
      <c r="AA551" s="12">
        <v>0</v>
      </c>
      <c r="AB551" s="12">
        <v>0</v>
      </c>
      <c r="AC551" s="12">
        <v>0</v>
      </c>
      <c r="AD551" s="12">
        <v>0</v>
      </c>
      <c r="AE551" s="12">
        <v>0</v>
      </c>
      <c r="AF551" s="12">
        <v>0</v>
      </c>
      <c r="AG551" s="12">
        <v>0</v>
      </c>
      <c r="AH551" s="12">
        <v>0</v>
      </c>
      <c r="AI551" s="12">
        <v>0</v>
      </c>
      <c r="AJ551" s="12">
        <v>0</v>
      </c>
      <c r="AK551" s="12" t="s">
        <v>657</v>
      </c>
      <c r="AL551" s="12" t="s">
        <v>607</v>
      </c>
      <c r="AM551" s="7" t="s">
        <v>608</v>
      </c>
      <c r="AN551" s="7" t="s">
        <v>656</v>
      </c>
      <c r="AO551" s="7">
        <v>2005</v>
      </c>
      <c r="AP551" s="12" t="s">
        <v>3458</v>
      </c>
      <c r="AQ551" s="12">
        <v>141</v>
      </c>
      <c r="AR551" s="12">
        <v>1</v>
      </c>
      <c r="AS551" s="12" t="s">
        <v>555</v>
      </c>
      <c r="AT551" s="7" t="s">
        <v>212</v>
      </c>
      <c r="AU551" s="12">
        <v>0</v>
      </c>
      <c r="AV551" s="12">
        <v>0</v>
      </c>
      <c r="AW551" s="12">
        <v>0</v>
      </c>
      <c r="AX551" s="12">
        <v>0</v>
      </c>
      <c r="AY551" s="7">
        <v>0</v>
      </c>
      <c r="AZ551" s="12">
        <v>0</v>
      </c>
      <c r="BA551" s="12">
        <v>0</v>
      </c>
      <c r="BB551" s="12">
        <v>0</v>
      </c>
      <c r="BC551" s="12">
        <v>0</v>
      </c>
      <c r="BD551" s="12">
        <v>0</v>
      </c>
      <c r="BE551" s="12">
        <v>0</v>
      </c>
      <c r="BF551" s="7" t="s">
        <v>2820</v>
      </c>
      <c r="BG551" s="7" t="s">
        <v>996</v>
      </c>
      <c r="BH551" s="7"/>
      <c r="BI551" s="12" t="s">
        <v>2803</v>
      </c>
      <c r="BJ551" s="12" t="s">
        <v>851</v>
      </c>
      <c r="BK551" s="12" t="s">
        <v>3463</v>
      </c>
      <c r="BL551" s="12" t="s">
        <v>3469</v>
      </c>
      <c r="BM551" s="7" t="s">
        <v>788</v>
      </c>
      <c r="BN551" s="7"/>
      <c r="BO551" s="12"/>
      <c r="BP551" s="12" t="s">
        <v>4043</v>
      </c>
      <c r="BQ551" s="12">
        <f>CV551</f>
        <v>0.64260000000000006</v>
      </c>
      <c r="BR551" s="12" t="s">
        <v>3527</v>
      </c>
      <c r="BS551" s="12">
        <v>0.27</v>
      </c>
      <c r="BT551" s="12"/>
      <c r="BU551" s="12">
        <f>EXP(BS551)</f>
        <v>1.3099644507332473</v>
      </c>
      <c r="BV551" s="12" t="s">
        <v>3416</v>
      </c>
      <c r="BW551" s="12">
        <v>0.31140000000000001</v>
      </c>
      <c r="BX551" s="12" t="s">
        <v>1140</v>
      </c>
      <c r="BY551" s="12">
        <f>BS551/CF551</f>
        <v>3.8571428571428572</v>
      </c>
      <c r="BZ551" s="12" t="s">
        <v>4041</v>
      </c>
      <c r="CA551" s="12" t="s">
        <v>1077</v>
      </c>
      <c r="CB551" s="12" t="s">
        <v>1077</v>
      </c>
      <c r="CC551" s="12" t="s">
        <v>1077</v>
      </c>
      <c r="CD551" s="12" t="s">
        <v>1077</v>
      </c>
      <c r="CE551" s="12">
        <v>0</v>
      </c>
      <c r="CF551" s="12">
        <v>7.0000000000000007E-2</v>
      </c>
      <c r="CG551" s="12"/>
      <c r="CH551" s="12">
        <f>BQ551/BY551</f>
        <v>0.16660000000000003</v>
      </c>
      <c r="CI551" s="12" t="s">
        <v>3553</v>
      </c>
      <c r="CJ551" s="12">
        <v>0.15</v>
      </c>
      <c r="CK551" s="12" t="s">
        <v>3827</v>
      </c>
      <c r="CL551" s="12">
        <v>-376.39</v>
      </c>
      <c r="CM551" s="12">
        <v>0</v>
      </c>
      <c r="CN551" s="12">
        <v>1371.01</v>
      </c>
      <c r="CO551" s="12" t="s">
        <v>3419</v>
      </c>
      <c r="CP551" s="12"/>
      <c r="CQ551" s="12"/>
      <c r="CR551" s="12"/>
      <c r="CS551" s="12" t="s">
        <v>1077</v>
      </c>
      <c r="CT551" s="12" t="s">
        <v>718</v>
      </c>
      <c r="CU551" s="12">
        <v>2.38</v>
      </c>
      <c r="CV551" s="12">
        <f>BS551*CU551</f>
        <v>0.64260000000000006</v>
      </c>
      <c r="CW551" s="12"/>
      <c r="CX551" s="57"/>
    </row>
    <row r="552" spans="1:102" ht="16.5" x14ac:dyDescent="0.35">
      <c r="A552" s="56">
        <v>70</v>
      </c>
      <c r="B552" s="12" t="s">
        <v>3759</v>
      </c>
      <c r="C552" s="12">
        <v>70.13</v>
      </c>
      <c r="D552" s="12" t="s">
        <v>2346</v>
      </c>
      <c r="E552" s="12" t="s">
        <v>457</v>
      </c>
      <c r="F552" s="12">
        <v>3</v>
      </c>
      <c r="G552" s="12" t="s">
        <v>212</v>
      </c>
      <c r="H552" s="12" t="s">
        <v>2804</v>
      </c>
      <c r="I552" s="12" t="s">
        <v>212</v>
      </c>
      <c r="J552" s="12" t="s">
        <v>556</v>
      </c>
      <c r="K552" s="12" t="s">
        <v>569</v>
      </c>
      <c r="L552" s="12" t="s">
        <v>558</v>
      </c>
      <c r="M552" s="12" t="s">
        <v>3237</v>
      </c>
      <c r="N552" s="12" t="s">
        <v>3435</v>
      </c>
      <c r="O552" s="12" t="s">
        <v>3400</v>
      </c>
      <c r="P552" s="12" t="s">
        <v>3401</v>
      </c>
      <c r="Q552" s="12">
        <v>0</v>
      </c>
      <c r="R552" s="12">
        <v>1</v>
      </c>
      <c r="S552" s="12">
        <v>0</v>
      </c>
      <c r="T552" s="12">
        <v>0</v>
      </c>
      <c r="U552" s="12">
        <v>0</v>
      </c>
      <c r="V552" s="12">
        <v>0</v>
      </c>
      <c r="W552" s="12">
        <v>0</v>
      </c>
      <c r="X552" s="12">
        <v>0</v>
      </c>
      <c r="Y552" s="12">
        <v>0</v>
      </c>
      <c r="Z552" s="12">
        <v>0</v>
      </c>
      <c r="AA552" s="12">
        <v>0</v>
      </c>
      <c r="AB552" s="12">
        <v>0</v>
      </c>
      <c r="AC552" s="12">
        <v>0</v>
      </c>
      <c r="AD552" s="12">
        <v>0</v>
      </c>
      <c r="AE552" s="12">
        <v>0</v>
      </c>
      <c r="AF552" s="12">
        <v>0</v>
      </c>
      <c r="AG552" s="12">
        <v>0</v>
      </c>
      <c r="AH552" s="12">
        <v>0</v>
      </c>
      <c r="AI552" s="12">
        <v>0</v>
      </c>
      <c r="AJ552" s="12">
        <v>1</v>
      </c>
      <c r="AK552" s="12">
        <v>0</v>
      </c>
      <c r="AL552" s="12" t="s">
        <v>678</v>
      </c>
      <c r="AM552" s="7" t="s">
        <v>608</v>
      </c>
      <c r="AN552" s="7" t="s">
        <v>614</v>
      </c>
      <c r="AO552" s="7">
        <v>2009</v>
      </c>
      <c r="AP552" s="12" t="s">
        <v>3458</v>
      </c>
      <c r="AQ552" s="12">
        <v>1449</v>
      </c>
      <c r="AR552" s="12">
        <v>1</v>
      </c>
      <c r="AS552" s="12" t="s">
        <v>555</v>
      </c>
      <c r="AT552" s="7" t="s">
        <v>212</v>
      </c>
      <c r="AU552" s="12">
        <v>1</v>
      </c>
      <c r="AV552" s="12">
        <v>1</v>
      </c>
      <c r="AW552" s="12">
        <v>1</v>
      </c>
      <c r="AX552" s="12">
        <v>0</v>
      </c>
      <c r="AY552" s="7">
        <v>1</v>
      </c>
      <c r="AZ552" s="12">
        <v>0</v>
      </c>
      <c r="BA552" s="12">
        <v>0</v>
      </c>
      <c r="BB552" s="12">
        <v>0</v>
      </c>
      <c r="BC552" s="12">
        <v>1</v>
      </c>
      <c r="BD552" s="12">
        <v>0</v>
      </c>
      <c r="BE552" s="12">
        <v>0</v>
      </c>
      <c r="BF552" s="7" t="s">
        <v>766</v>
      </c>
      <c r="BG552" s="7" t="s">
        <v>786</v>
      </c>
      <c r="BH552" s="7"/>
      <c r="BI552" s="7" t="s">
        <v>2806</v>
      </c>
      <c r="BJ552" s="12" t="s">
        <v>800</v>
      </c>
      <c r="BK552" s="12" t="s">
        <v>3463</v>
      </c>
      <c r="BL552" s="12" t="s">
        <v>3469</v>
      </c>
      <c r="BM552" s="7" t="s">
        <v>787</v>
      </c>
      <c r="BN552" s="7"/>
      <c r="BO552" s="12"/>
      <c r="BP552" s="12" t="s">
        <v>3548</v>
      </c>
      <c r="BQ552" s="12">
        <v>0.19800000000000001</v>
      </c>
      <c r="BR552" s="12" t="s">
        <v>3429</v>
      </c>
      <c r="BS552" s="12">
        <v>0.19800000000000001</v>
      </c>
      <c r="BT552" s="12"/>
      <c r="BU552" s="12"/>
      <c r="BV552" s="12" t="s">
        <v>1077</v>
      </c>
      <c r="BW552" s="12" t="s">
        <v>1077</v>
      </c>
      <c r="BX552" s="12" t="s">
        <v>1077</v>
      </c>
      <c r="BY552" s="12">
        <v>3.88</v>
      </c>
      <c r="BZ552" s="12"/>
      <c r="CA552" s="12" t="s">
        <v>1077</v>
      </c>
      <c r="CB552" s="12" t="s">
        <v>1077</v>
      </c>
      <c r="CC552" s="12" t="s">
        <v>1077</v>
      </c>
      <c r="CD552" s="12" t="s">
        <v>1077</v>
      </c>
      <c r="CE552" s="12">
        <v>0.01</v>
      </c>
      <c r="CF552" s="12"/>
      <c r="CG552" s="12"/>
      <c r="CH552" s="12">
        <f>BQ552/BY552</f>
        <v>5.1030927835051552E-2</v>
      </c>
      <c r="CI552" s="12" t="s">
        <v>3553</v>
      </c>
      <c r="CJ552" s="12">
        <v>0.79800000000000004</v>
      </c>
      <c r="CK552" s="12" t="s">
        <v>3828</v>
      </c>
      <c r="CL552" s="12" t="s">
        <v>1077</v>
      </c>
      <c r="CM552" s="12" t="s">
        <v>1077</v>
      </c>
      <c r="CN552" s="12" t="s">
        <v>1077</v>
      </c>
      <c r="CO552" s="12" t="s">
        <v>1077</v>
      </c>
      <c r="CP552" s="12">
        <v>1</v>
      </c>
      <c r="CQ552" s="12">
        <v>13</v>
      </c>
      <c r="CR552" s="12">
        <v>1</v>
      </c>
      <c r="CS552" s="12">
        <v>1435</v>
      </c>
      <c r="CT552" s="12" t="s">
        <v>1077</v>
      </c>
      <c r="CU552" s="12" t="s">
        <v>1077</v>
      </c>
      <c r="CV552" s="12" t="s">
        <v>1077</v>
      </c>
      <c r="CW552" s="12"/>
      <c r="CX552" s="57"/>
    </row>
    <row r="553" spans="1:102" x14ac:dyDescent="0.35">
      <c r="A553" s="56">
        <v>110</v>
      </c>
      <c r="B553" s="12" t="s">
        <v>3803</v>
      </c>
      <c r="C553" s="12">
        <v>110.3</v>
      </c>
      <c r="D553" s="12" t="s">
        <v>2644</v>
      </c>
      <c r="E553" s="12" t="s">
        <v>537</v>
      </c>
      <c r="F553" s="12">
        <v>7</v>
      </c>
      <c r="G553" s="12" t="s">
        <v>212</v>
      </c>
      <c r="H553" s="12" t="s">
        <v>2804</v>
      </c>
      <c r="I553" s="12" t="s">
        <v>212</v>
      </c>
      <c r="J553" s="12" t="s">
        <v>1222</v>
      </c>
      <c r="K553" s="12" t="s">
        <v>564</v>
      </c>
      <c r="L553" s="12" t="s">
        <v>1118</v>
      </c>
      <c r="M553" s="12" t="s">
        <v>3237</v>
      </c>
      <c r="N553" s="12" t="s">
        <v>598</v>
      </c>
      <c r="O553" s="12" t="s">
        <v>3400</v>
      </c>
      <c r="P553" s="12" t="s">
        <v>3404</v>
      </c>
      <c r="Q553" s="12">
        <v>0</v>
      </c>
      <c r="R553" s="12">
        <v>0</v>
      </c>
      <c r="S553" s="12">
        <v>1</v>
      </c>
      <c r="T553" s="12">
        <v>0</v>
      </c>
      <c r="U553" s="12">
        <v>0</v>
      </c>
      <c r="V553" s="12">
        <v>0</v>
      </c>
      <c r="W553" s="12">
        <v>1</v>
      </c>
      <c r="X553" s="12">
        <v>0</v>
      </c>
      <c r="Y553" s="12">
        <v>0</v>
      </c>
      <c r="Z553" s="12">
        <v>1</v>
      </c>
      <c r="AA553" s="12">
        <v>0</v>
      </c>
      <c r="AB553" s="12">
        <v>0</v>
      </c>
      <c r="AC553" s="12">
        <v>0</v>
      </c>
      <c r="AD553" s="12">
        <v>0</v>
      </c>
      <c r="AE553" s="12">
        <v>0</v>
      </c>
      <c r="AF553" s="12">
        <v>0</v>
      </c>
      <c r="AG553" s="12">
        <v>0</v>
      </c>
      <c r="AH553" s="12">
        <v>0</v>
      </c>
      <c r="AI553" s="12">
        <v>0</v>
      </c>
      <c r="AJ553" s="12">
        <v>0</v>
      </c>
      <c r="AK553" s="12">
        <v>0</v>
      </c>
      <c r="AL553" s="12" t="s">
        <v>3449</v>
      </c>
      <c r="AM553" s="7" t="s">
        <v>608</v>
      </c>
      <c r="AN553" s="7" t="s">
        <v>646</v>
      </c>
      <c r="AO553" s="7" t="s">
        <v>747</v>
      </c>
      <c r="AP553" s="12" t="s">
        <v>691</v>
      </c>
      <c r="AQ553" s="12">
        <v>4224</v>
      </c>
      <c r="AR553" s="12">
        <v>1</v>
      </c>
      <c r="AS553" s="12" t="s">
        <v>555</v>
      </c>
      <c r="AT553" s="7" t="s">
        <v>212</v>
      </c>
      <c r="AU553" s="12">
        <v>1</v>
      </c>
      <c r="AV553" s="12">
        <v>1</v>
      </c>
      <c r="AW553" s="12">
        <v>0</v>
      </c>
      <c r="AX553" s="12">
        <v>1</v>
      </c>
      <c r="AY553" s="7">
        <v>1</v>
      </c>
      <c r="AZ553" s="12">
        <v>0</v>
      </c>
      <c r="BA553" s="12">
        <v>1</v>
      </c>
      <c r="BB553" s="12">
        <v>1</v>
      </c>
      <c r="BC553" s="12">
        <v>0</v>
      </c>
      <c r="BD553" s="12">
        <v>1</v>
      </c>
      <c r="BE553" s="12">
        <v>0</v>
      </c>
      <c r="BF553" s="7" t="s">
        <v>3258</v>
      </c>
      <c r="BG553" s="7" t="s">
        <v>957</v>
      </c>
      <c r="BH553" s="7"/>
      <c r="BI553" s="12" t="s">
        <v>3249</v>
      </c>
      <c r="BJ553" s="12" t="s">
        <v>3459</v>
      </c>
      <c r="BK553" s="12" t="s">
        <v>1044</v>
      </c>
      <c r="BL553" s="12" t="s">
        <v>3468</v>
      </c>
      <c r="BM553" s="7" t="s">
        <v>3485</v>
      </c>
      <c r="BN553" s="7" t="s">
        <v>775</v>
      </c>
      <c r="BO553" s="12"/>
      <c r="BP553" s="12" t="s">
        <v>3547</v>
      </c>
      <c r="BQ553" s="12">
        <f>CV553</f>
        <v>0.17063698633642085</v>
      </c>
      <c r="BR553" s="12" t="s">
        <v>3530</v>
      </c>
      <c r="BS553" s="12">
        <v>0.155</v>
      </c>
      <c r="BT553" s="12">
        <f>EXP(BS553)</f>
        <v>1.167657961105125</v>
      </c>
      <c r="BU553" s="12"/>
      <c r="BV553" s="12" t="s">
        <v>3415</v>
      </c>
      <c r="BW553" s="12" t="s">
        <v>1077</v>
      </c>
      <c r="BX553" s="12" t="s">
        <v>1077</v>
      </c>
      <c r="BY553" s="12">
        <v>3.88</v>
      </c>
      <c r="BZ553" s="12"/>
      <c r="CA553" s="12" t="s">
        <v>1077</v>
      </c>
      <c r="CB553" s="12" t="s">
        <v>1077</v>
      </c>
      <c r="CC553" s="12" t="s">
        <v>1077</v>
      </c>
      <c r="CD553" s="12" t="s">
        <v>1077</v>
      </c>
      <c r="CE553" s="12" t="s">
        <v>1077</v>
      </c>
      <c r="CF553" s="12">
        <f>Table2[[#This Row],[b_mag_LOR]]/Table2[[#This Row],[T_stat]]</f>
        <v>3.9948453608247426E-2</v>
      </c>
      <c r="CG553" s="12" t="s">
        <v>3564</v>
      </c>
      <c r="CH553" s="12">
        <f>BQ553/BY553</f>
        <v>4.3978604725881665E-2</v>
      </c>
      <c r="CI553" s="12" t="s">
        <v>3553</v>
      </c>
      <c r="CJ553" s="12" t="s">
        <v>718</v>
      </c>
      <c r="CK553" s="12" t="s">
        <v>1077</v>
      </c>
      <c r="CL553" s="12" t="s">
        <v>1077</v>
      </c>
      <c r="CM553" s="12" t="s">
        <v>1077</v>
      </c>
      <c r="CN553" s="12" t="s">
        <v>1077</v>
      </c>
      <c r="CO553" s="12" t="s">
        <v>1077</v>
      </c>
      <c r="CP553" s="12"/>
      <c r="CQ553" s="12"/>
      <c r="CR553" s="12"/>
      <c r="CS553" s="12" t="s">
        <v>1077</v>
      </c>
      <c r="CT553" s="12">
        <f>(234+263+237+241+260+62+44)/(6742+6873+6502+6705+6297+2878+3085)</f>
        <v>3.431247121436979E-2</v>
      </c>
      <c r="CU553" s="12">
        <v>1.1399999999999999</v>
      </c>
      <c r="CV553" s="12">
        <f>BS553*CU553*(1-CT553)</f>
        <v>0.17063698633642085</v>
      </c>
      <c r="CW553" s="12"/>
      <c r="CX553" s="57"/>
    </row>
    <row r="554" spans="1:102" ht="16.5" x14ac:dyDescent="0.35">
      <c r="A554" s="56">
        <v>70</v>
      </c>
      <c r="B554" s="12" t="s">
        <v>3759</v>
      </c>
      <c r="C554" s="12">
        <v>70.11</v>
      </c>
      <c r="D554" s="12" t="s">
        <v>2348</v>
      </c>
      <c r="E554" s="12" t="s">
        <v>455</v>
      </c>
      <c r="F554" s="12">
        <v>3</v>
      </c>
      <c r="G554" s="12" t="s">
        <v>212</v>
      </c>
      <c r="H554" s="12" t="s">
        <v>2804</v>
      </c>
      <c r="I554" s="12" t="s">
        <v>212</v>
      </c>
      <c r="J554" s="12" t="s">
        <v>556</v>
      </c>
      <c r="K554" s="12" t="s">
        <v>569</v>
      </c>
      <c r="L554" s="12" t="s">
        <v>558</v>
      </c>
      <c r="M554" s="12" t="s">
        <v>3237</v>
      </c>
      <c r="N554" s="12" t="s">
        <v>3435</v>
      </c>
      <c r="O554" s="12" t="s">
        <v>3400</v>
      </c>
      <c r="P554" s="12" t="s">
        <v>3401</v>
      </c>
      <c r="Q554" s="12">
        <v>0</v>
      </c>
      <c r="R554" s="12">
        <v>1</v>
      </c>
      <c r="S554" s="12">
        <v>0</v>
      </c>
      <c r="T554" s="12">
        <v>0</v>
      </c>
      <c r="U554" s="12">
        <v>0</v>
      </c>
      <c r="V554" s="12">
        <v>0</v>
      </c>
      <c r="W554" s="12">
        <v>0</v>
      </c>
      <c r="X554" s="12">
        <v>0</v>
      </c>
      <c r="Y554" s="12">
        <v>0</v>
      </c>
      <c r="Z554" s="12">
        <v>0</v>
      </c>
      <c r="AA554" s="12">
        <v>0</v>
      </c>
      <c r="AB554" s="12">
        <v>0</v>
      </c>
      <c r="AC554" s="12">
        <v>0</v>
      </c>
      <c r="AD554" s="12">
        <v>0</v>
      </c>
      <c r="AE554" s="12">
        <v>0</v>
      </c>
      <c r="AF554" s="12">
        <v>0</v>
      </c>
      <c r="AG554" s="12">
        <v>0</v>
      </c>
      <c r="AH554" s="12">
        <v>0</v>
      </c>
      <c r="AI554" s="12">
        <v>0</v>
      </c>
      <c r="AJ554" s="12">
        <v>1</v>
      </c>
      <c r="AK554" s="12">
        <v>0</v>
      </c>
      <c r="AL554" s="12" t="s">
        <v>678</v>
      </c>
      <c r="AM554" s="7" t="s">
        <v>608</v>
      </c>
      <c r="AN554" s="7" t="s">
        <v>614</v>
      </c>
      <c r="AO554" s="7">
        <v>2009</v>
      </c>
      <c r="AP554" s="12" t="s">
        <v>3458</v>
      </c>
      <c r="AQ554" s="12">
        <v>1449</v>
      </c>
      <c r="AR554" s="12">
        <v>1</v>
      </c>
      <c r="AS554" s="12" t="s">
        <v>555</v>
      </c>
      <c r="AT554" s="7" t="s">
        <v>212</v>
      </c>
      <c r="AU554" s="12">
        <v>0</v>
      </c>
      <c r="AV554" s="12">
        <v>0</v>
      </c>
      <c r="AW554" s="12">
        <v>0</v>
      </c>
      <c r="AX554" s="12">
        <v>0</v>
      </c>
      <c r="AY554" s="7">
        <v>0</v>
      </c>
      <c r="AZ554" s="12">
        <v>0</v>
      </c>
      <c r="BA554" s="12">
        <v>0</v>
      </c>
      <c r="BB554" s="12">
        <v>0</v>
      </c>
      <c r="BC554" s="12">
        <v>0</v>
      </c>
      <c r="BD554" s="12">
        <v>0</v>
      </c>
      <c r="BE554" s="12">
        <v>0</v>
      </c>
      <c r="BF554" s="7" t="s">
        <v>766</v>
      </c>
      <c r="BG554" s="7" t="s">
        <v>786</v>
      </c>
      <c r="BH554" s="7"/>
      <c r="BI554" s="7" t="s">
        <v>2806</v>
      </c>
      <c r="BJ554" s="12" t="s">
        <v>800</v>
      </c>
      <c r="BK554" s="12" t="s">
        <v>3463</v>
      </c>
      <c r="BL554" s="12" t="s">
        <v>3483</v>
      </c>
      <c r="BM554" s="7" t="s">
        <v>787</v>
      </c>
      <c r="BN554" s="7"/>
      <c r="BO554" s="12"/>
      <c r="BP554" s="12">
        <v>5</v>
      </c>
      <c r="BQ554" s="12" t="s">
        <v>1077</v>
      </c>
      <c r="BR554" s="12" t="s">
        <v>1077</v>
      </c>
      <c r="BS554" s="12">
        <v>0.30099999999999999</v>
      </c>
      <c r="BT554" s="12"/>
      <c r="BU554" s="12"/>
      <c r="BV554" s="12" t="s">
        <v>1077</v>
      </c>
      <c r="BW554" s="12" t="s">
        <v>1077</v>
      </c>
      <c r="BX554" s="12" t="s">
        <v>1077</v>
      </c>
      <c r="BY554" s="12">
        <v>3.89</v>
      </c>
      <c r="BZ554" s="12"/>
      <c r="CA554" s="12" t="s">
        <v>1077</v>
      </c>
      <c r="CB554" s="12" t="s">
        <v>1077</v>
      </c>
      <c r="CC554" s="12" t="s">
        <v>1077</v>
      </c>
      <c r="CD554" s="12" t="s">
        <v>1077</v>
      </c>
      <c r="CE554" s="12">
        <v>0.01</v>
      </c>
      <c r="CF554" s="12"/>
      <c r="CG554" s="12"/>
      <c r="CH554" s="12"/>
      <c r="CI554" s="12"/>
      <c r="CJ554" s="12">
        <v>0.72550000000000003</v>
      </c>
      <c r="CK554" s="12" t="s">
        <v>3828</v>
      </c>
      <c r="CL554" s="12" t="s">
        <v>1077</v>
      </c>
      <c r="CM554" s="12" t="s">
        <v>1077</v>
      </c>
      <c r="CN554" s="12" t="s">
        <v>1077</v>
      </c>
      <c r="CO554" s="12" t="s">
        <v>1077</v>
      </c>
      <c r="CP554" s="12">
        <v>1</v>
      </c>
      <c r="CQ554" s="12">
        <v>1</v>
      </c>
      <c r="CR554" s="12">
        <v>0</v>
      </c>
      <c r="CS554" s="12">
        <v>1448</v>
      </c>
      <c r="CT554" s="12">
        <v>6020</v>
      </c>
      <c r="CU554" s="12" t="s">
        <v>718</v>
      </c>
      <c r="CV554" s="12" t="s">
        <v>1077</v>
      </c>
      <c r="CW554" s="12"/>
      <c r="CX554" s="57"/>
    </row>
    <row r="555" spans="1:102" ht="16.5" x14ac:dyDescent="0.35">
      <c r="A555" s="56">
        <v>31</v>
      </c>
      <c r="B555" s="12" t="s">
        <v>3722</v>
      </c>
      <c r="C555" s="12">
        <v>31.1</v>
      </c>
      <c r="D555" s="12" t="s">
        <v>1842</v>
      </c>
      <c r="E555" s="12" t="s">
        <v>348</v>
      </c>
      <c r="F555" s="12" t="s">
        <v>3916</v>
      </c>
      <c r="G555" s="12" t="s">
        <v>212</v>
      </c>
      <c r="H555" s="12" t="s">
        <v>2804</v>
      </c>
      <c r="I555" s="12" t="s">
        <v>212</v>
      </c>
      <c r="J555" s="12" t="s">
        <v>1222</v>
      </c>
      <c r="K555" s="12" t="s">
        <v>1177</v>
      </c>
      <c r="L555" s="12" t="s">
        <v>173</v>
      </c>
      <c r="M555" s="12" t="s">
        <v>3164</v>
      </c>
      <c r="N555" s="12"/>
      <c r="O555" s="12" t="s">
        <v>3400</v>
      </c>
      <c r="P555" s="12" t="s">
        <v>3402</v>
      </c>
      <c r="Q555" s="12">
        <v>0</v>
      </c>
      <c r="R555" s="12">
        <v>0</v>
      </c>
      <c r="S555" s="12">
        <v>1</v>
      </c>
      <c r="T555" s="12">
        <v>0</v>
      </c>
      <c r="U555" s="12">
        <v>0</v>
      </c>
      <c r="V555" s="12">
        <v>0</v>
      </c>
      <c r="W555" s="12">
        <v>0</v>
      </c>
      <c r="X555" s="12">
        <v>0</v>
      </c>
      <c r="Y555" s="12">
        <v>0</v>
      </c>
      <c r="Z555" s="12">
        <v>0</v>
      </c>
      <c r="AA555" s="12">
        <v>0</v>
      </c>
      <c r="AB555" s="12">
        <v>1</v>
      </c>
      <c r="AC555" s="12">
        <v>0</v>
      </c>
      <c r="AD555" s="12">
        <v>0</v>
      </c>
      <c r="AE555" s="12">
        <v>0</v>
      </c>
      <c r="AF555" s="12">
        <v>0</v>
      </c>
      <c r="AG555" s="12">
        <v>0</v>
      </c>
      <c r="AH555" s="12">
        <v>0</v>
      </c>
      <c r="AI555" s="12">
        <v>0</v>
      </c>
      <c r="AJ555" s="12">
        <v>0</v>
      </c>
      <c r="AK555" s="12">
        <v>0</v>
      </c>
      <c r="AL555" s="12" t="s">
        <v>3448</v>
      </c>
      <c r="AM555" s="7" t="s">
        <v>608</v>
      </c>
      <c r="AN555" s="7" t="s">
        <v>618</v>
      </c>
      <c r="AO555" s="7">
        <v>1999</v>
      </c>
      <c r="AP555" s="12" t="s">
        <v>3458</v>
      </c>
      <c r="AQ555" s="12">
        <v>8707</v>
      </c>
      <c r="AR555" s="12">
        <v>1</v>
      </c>
      <c r="AS555" s="12" t="s">
        <v>555</v>
      </c>
      <c r="AT555" s="7" t="s">
        <v>212</v>
      </c>
      <c r="AU555" s="12">
        <v>0</v>
      </c>
      <c r="AV555" s="12">
        <v>0</v>
      </c>
      <c r="AW555" s="12">
        <v>0</v>
      </c>
      <c r="AX555" s="12">
        <v>0</v>
      </c>
      <c r="AY555" s="7">
        <v>0</v>
      </c>
      <c r="AZ555" s="12">
        <v>0</v>
      </c>
      <c r="BA555" s="12">
        <v>0</v>
      </c>
      <c r="BB555" s="12">
        <v>0</v>
      </c>
      <c r="BC555" s="12">
        <v>0</v>
      </c>
      <c r="BD555" s="12">
        <v>0</v>
      </c>
      <c r="BE555" s="12">
        <v>0</v>
      </c>
      <c r="BF555" s="7" t="s">
        <v>2820</v>
      </c>
      <c r="BG555" s="7" t="s">
        <v>785</v>
      </c>
      <c r="BH555" s="7"/>
      <c r="BI555" s="12" t="s">
        <v>2818</v>
      </c>
      <c r="BJ555" s="12" t="s">
        <v>3460</v>
      </c>
      <c r="BK555" s="12" t="s">
        <v>1044</v>
      </c>
      <c r="BL555" s="12" t="s">
        <v>3480</v>
      </c>
      <c r="BM555" s="7" t="s">
        <v>3492</v>
      </c>
      <c r="BN555" s="7" t="s">
        <v>1174</v>
      </c>
      <c r="BO555" s="12"/>
      <c r="BP555" s="12" t="s">
        <v>3541</v>
      </c>
      <c r="BQ555" s="12">
        <v>0.26</v>
      </c>
      <c r="BR555" s="12" t="s">
        <v>1252</v>
      </c>
      <c r="BS555" s="12">
        <v>0.2848</v>
      </c>
      <c r="BT555" s="12">
        <f>EXP(BS555)</f>
        <v>1.329496102309317</v>
      </c>
      <c r="BU555" s="12"/>
      <c r="BV555" s="12" t="s">
        <v>3415</v>
      </c>
      <c r="BW555" s="12" t="s">
        <v>1077</v>
      </c>
      <c r="BX555" s="12" t="s">
        <v>1077</v>
      </c>
      <c r="BY555" s="12">
        <v>3.9</v>
      </c>
      <c r="BZ555" s="12"/>
      <c r="CA555" s="12" t="s">
        <v>1077</v>
      </c>
      <c r="CB555" s="12" t="s">
        <v>1077</v>
      </c>
      <c r="CC555" s="12" t="s">
        <v>1077</v>
      </c>
      <c r="CD555" s="12" t="s">
        <v>1077</v>
      </c>
      <c r="CE555" s="12" t="s">
        <v>1077</v>
      </c>
      <c r="CF555" s="12"/>
      <c r="CG555" s="12"/>
      <c r="CH555" s="12">
        <f t="shared" ref="CH555:CH560" si="2">BQ555/BY555</f>
        <v>6.6666666666666666E-2</v>
      </c>
      <c r="CI555" s="12" t="s">
        <v>3553</v>
      </c>
      <c r="CJ555" s="12">
        <v>0.63900000000000001</v>
      </c>
      <c r="CK555" s="12" t="s">
        <v>3827</v>
      </c>
      <c r="CL555" s="12">
        <v>-3990.1</v>
      </c>
      <c r="CM555" s="12" t="s">
        <v>1077</v>
      </c>
      <c r="CN555" s="12" t="s">
        <v>1077</v>
      </c>
      <c r="CO555" s="12" t="s">
        <v>1077</v>
      </c>
      <c r="CP555" s="12">
        <v>5</v>
      </c>
      <c r="CQ555" s="12">
        <v>43</v>
      </c>
      <c r="CR555" s="12">
        <v>1</v>
      </c>
      <c r="CS555" s="12">
        <v>8491</v>
      </c>
      <c r="CT555" s="12" t="s">
        <v>1077</v>
      </c>
      <c r="CU555" s="12" t="s">
        <v>1077</v>
      </c>
      <c r="CV555" s="12" t="s">
        <v>1077</v>
      </c>
      <c r="CW555" s="12"/>
      <c r="CX555" s="57"/>
    </row>
    <row r="556" spans="1:102" ht="16.5" x14ac:dyDescent="0.35">
      <c r="A556" s="56">
        <v>69</v>
      </c>
      <c r="B556" s="12" t="s">
        <v>3758</v>
      </c>
      <c r="C556" s="12">
        <v>69.099999999999994</v>
      </c>
      <c r="D556" s="12" t="s">
        <v>2332</v>
      </c>
      <c r="E556" s="12" t="s">
        <v>1146</v>
      </c>
      <c r="F556" s="12">
        <v>3</v>
      </c>
      <c r="G556" s="12" t="s">
        <v>212</v>
      </c>
      <c r="H556" s="12" t="s">
        <v>2804</v>
      </c>
      <c r="I556" s="12" t="s">
        <v>212</v>
      </c>
      <c r="J556" s="12" t="s">
        <v>556</v>
      </c>
      <c r="K556" s="12" t="s">
        <v>3440</v>
      </c>
      <c r="L556" s="12" t="s">
        <v>558</v>
      </c>
      <c r="M556" s="12" t="s">
        <v>3237</v>
      </c>
      <c r="N556" s="12" t="s">
        <v>595</v>
      </c>
      <c r="O556" s="12" t="s">
        <v>3400</v>
      </c>
      <c r="P556" s="12" t="s">
        <v>3402</v>
      </c>
      <c r="Q556" s="12">
        <v>0</v>
      </c>
      <c r="R556" s="12">
        <v>0</v>
      </c>
      <c r="S556" s="12">
        <v>1</v>
      </c>
      <c r="T556" s="12">
        <v>0</v>
      </c>
      <c r="U556" s="12">
        <v>0</v>
      </c>
      <c r="V556" s="12">
        <v>0</v>
      </c>
      <c r="W556" s="12">
        <v>1</v>
      </c>
      <c r="X556" s="12">
        <v>0</v>
      </c>
      <c r="Y556" s="12">
        <v>0</v>
      </c>
      <c r="Z556" s="12">
        <v>0</v>
      </c>
      <c r="AA556" s="12">
        <v>0</v>
      </c>
      <c r="AB556" s="12">
        <v>0</v>
      </c>
      <c r="AC556" s="12">
        <v>0</v>
      </c>
      <c r="AD556" s="12">
        <v>0</v>
      </c>
      <c r="AE556" s="12">
        <v>0</v>
      </c>
      <c r="AF556" s="12">
        <v>0</v>
      </c>
      <c r="AG556" s="12">
        <v>0</v>
      </c>
      <c r="AH556" s="12">
        <v>0</v>
      </c>
      <c r="AI556" s="12">
        <v>0</v>
      </c>
      <c r="AJ556" s="12">
        <v>1</v>
      </c>
      <c r="AK556" s="12">
        <v>0</v>
      </c>
      <c r="AL556" s="12" t="s">
        <v>607</v>
      </c>
      <c r="AM556" s="7" t="s">
        <v>682</v>
      </c>
      <c r="AN556" s="7" t="s">
        <v>711</v>
      </c>
      <c r="AO556" s="7">
        <v>2009</v>
      </c>
      <c r="AP556" s="12" t="s">
        <v>3458</v>
      </c>
      <c r="AQ556" s="12">
        <v>236</v>
      </c>
      <c r="AR556" s="12">
        <v>13</v>
      </c>
      <c r="AS556" s="12" t="s">
        <v>755</v>
      </c>
      <c r="AT556" s="7" t="s">
        <v>212</v>
      </c>
      <c r="AU556" s="12">
        <v>1</v>
      </c>
      <c r="AV556" s="12">
        <v>0</v>
      </c>
      <c r="AW556" s="12">
        <v>1</v>
      </c>
      <c r="AX556" s="12">
        <v>0</v>
      </c>
      <c r="AY556" s="7">
        <v>0</v>
      </c>
      <c r="AZ556" s="12">
        <v>0</v>
      </c>
      <c r="BA556" s="12">
        <v>1</v>
      </c>
      <c r="BB556" s="12">
        <v>1</v>
      </c>
      <c r="BC556" s="12">
        <v>1</v>
      </c>
      <c r="BD556" s="12">
        <v>0</v>
      </c>
      <c r="BE556" s="12">
        <v>1</v>
      </c>
      <c r="BF556" s="7" t="s">
        <v>766</v>
      </c>
      <c r="BG556" s="7" t="s">
        <v>781</v>
      </c>
      <c r="BH556" s="7"/>
      <c r="BI556" s="7" t="s">
        <v>2807</v>
      </c>
      <c r="BJ556" s="12" t="s">
        <v>718</v>
      </c>
      <c r="BK556" s="12" t="s">
        <v>3463</v>
      </c>
      <c r="BL556" s="12" t="s">
        <v>3470</v>
      </c>
      <c r="BM556" s="7" t="s">
        <v>787</v>
      </c>
      <c r="BN556" s="7"/>
      <c r="BO556" s="12"/>
      <c r="BP556" s="12" t="s">
        <v>3533</v>
      </c>
      <c r="BQ556" s="12">
        <v>0.6</v>
      </c>
      <c r="BR556" s="12" t="s">
        <v>1252</v>
      </c>
      <c r="BS556" s="12">
        <v>0.59599999999999997</v>
      </c>
      <c r="BT556" s="12"/>
      <c r="BU556" s="12"/>
      <c r="BV556" s="12" t="s">
        <v>1077</v>
      </c>
      <c r="BW556" s="12" t="s">
        <v>1077</v>
      </c>
      <c r="BX556" s="12" t="s">
        <v>1077</v>
      </c>
      <c r="BY556" s="12">
        <v>3.93</v>
      </c>
      <c r="BZ556" s="12"/>
      <c r="CA556" s="12" t="s">
        <v>1077</v>
      </c>
      <c r="CB556" s="12" t="s">
        <v>1077</v>
      </c>
      <c r="CC556" s="12" t="s">
        <v>1077</v>
      </c>
      <c r="CD556" s="12" t="s">
        <v>1093</v>
      </c>
      <c r="CE556" s="12" t="s">
        <v>1077</v>
      </c>
      <c r="CF556" s="12"/>
      <c r="CG556" s="12"/>
      <c r="CH556" s="12">
        <f t="shared" si="2"/>
        <v>0.15267175572519082</v>
      </c>
      <c r="CI556" s="12" t="s">
        <v>3553</v>
      </c>
      <c r="CJ556" s="12">
        <v>0.872</v>
      </c>
      <c r="CK556" s="12" t="s">
        <v>3828</v>
      </c>
      <c r="CL556" s="12" t="s">
        <v>1077</v>
      </c>
      <c r="CM556" s="12" t="s">
        <v>1077</v>
      </c>
      <c r="CN556" s="12">
        <v>7.1999999999999995E-2</v>
      </c>
      <c r="CO556" s="12" t="s">
        <v>1059</v>
      </c>
      <c r="CP556" s="12">
        <v>1</v>
      </c>
      <c r="CQ556" s="12">
        <v>10</v>
      </c>
      <c r="CR556" s="12">
        <v>1</v>
      </c>
      <c r="CS556" s="12">
        <v>225</v>
      </c>
      <c r="CT556" s="12" t="s">
        <v>1077</v>
      </c>
      <c r="CU556" s="12" t="s">
        <v>1077</v>
      </c>
      <c r="CV556" s="12" t="s">
        <v>1077</v>
      </c>
      <c r="CW556" s="12"/>
      <c r="CX556" s="57"/>
    </row>
    <row r="557" spans="1:102" ht="16.5" x14ac:dyDescent="0.35">
      <c r="A557" s="56">
        <v>69</v>
      </c>
      <c r="B557" s="12" t="s">
        <v>3758</v>
      </c>
      <c r="C557" s="12">
        <v>69.099999999999994</v>
      </c>
      <c r="D557" s="12" t="s">
        <v>2333</v>
      </c>
      <c r="E557" s="12" t="s">
        <v>1146</v>
      </c>
      <c r="F557" s="12">
        <v>3</v>
      </c>
      <c r="G557" s="12" t="s">
        <v>212</v>
      </c>
      <c r="H557" s="12" t="s">
        <v>2804</v>
      </c>
      <c r="I557" s="12" t="s">
        <v>212</v>
      </c>
      <c r="J557" s="12" t="s">
        <v>556</v>
      </c>
      <c r="K557" s="12" t="s">
        <v>3440</v>
      </c>
      <c r="L557" s="12" t="s">
        <v>558</v>
      </c>
      <c r="M557" s="12" t="s">
        <v>3237</v>
      </c>
      <c r="N557" s="12" t="s">
        <v>595</v>
      </c>
      <c r="O557" s="12" t="s">
        <v>3400</v>
      </c>
      <c r="P557" s="12" t="s">
        <v>3402</v>
      </c>
      <c r="Q557" s="12">
        <v>0</v>
      </c>
      <c r="R557" s="12">
        <v>0</v>
      </c>
      <c r="S557" s="12">
        <v>1</v>
      </c>
      <c r="T557" s="12">
        <v>0</v>
      </c>
      <c r="U557" s="12">
        <v>0</v>
      </c>
      <c r="V557" s="12">
        <v>0</v>
      </c>
      <c r="W557" s="12">
        <v>1</v>
      </c>
      <c r="X557" s="12">
        <v>0</v>
      </c>
      <c r="Y557" s="12">
        <v>0</v>
      </c>
      <c r="Z557" s="12">
        <v>0</v>
      </c>
      <c r="AA557" s="12">
        <v>0</v>
      </c>
      <c r="AB557" s="12">
        <v>0</v>
      </c>
      <c r="AC557" s="12">
        <v>0</v>
      </c>
      <c r="AD557" s="12">
        <v>0</v>
      </c>
      <c r="AE557" s="12">
        <v>0</v>
      </c>
      <c r="AF557" s="12">
        <v>0</v>
      </c>
      <c r="AG557" s="12">
        <v>0</v>
      </c>
      <c r="AH557" s="12">
        <v>0</v>
      </c>
      <c r="AI557" s="12">
        <v>0</v>
      </c>
      <c r="AJ557" s="12">
        <v>1</v>
      </c>
      <c r="AK557" s="12">
        <v>0</v>
      </c>
      <c r="AL557" s="12" t="s">
        <v>607</v>
      </c>
      <c r="AM557" s="7" t="s">
        <v>682</v>
      </c>
      <c r="AN557" s="7" t="s">
        <v>711</v>
      </c>
      <c r="AO557" s="7">
        <v>2009</v>
      </c>
      <c r="AP557" s="12" t="s">
        <v>3458</v>
      </c>
      <c r="AQ557" s="12">
        <v>236</v>
      </c>
      <c r="AR557" s="12">
        <v>13</v>
      </c>
      <c r="AS557" s="12" t="s">
        <v>755</v>
      </c>
      <c r="AT557" s="7" t="s">
        <v>212</v>
      </c>
      <c r="AU557" s="12">
        <v>1</v>
      </c>
      <c r="AV557" s="12">
        <v>0</v>
      </c>
      <c r="AW557" s="12">
        <v>1</v>
      </c>
      <c r="AX557" s="12">
        <v>0</v>
      </c>
      <c r="AY557" s="7">
        <v>0</v>
      </c>
      <c r="AZ557" s="12">
        <v>0</v>
      </c>
      <c r="BA557" s="12">
        <v>1</v>
      </c>
      <c r="BB557" s="12">
        <v>1</v>
      </c>
      <c r="BC557" s="12">
        <v>1</v>
      </c>
      <c r="BD557" s="12">
        <v>0</v>
      </c>
      <c r="BE557" s="12">
        <v>1</v>
      </c>
      <c r="BF557" s="7" t="s">
        <v>766</v>
      </c>
      <c r="BG557" s="7" t="s">
        <v>781</v>
      </c>
      <c r="BH557" s="7"/>
      <c r="BI557" s="7" t="s">
        <v>2807</v>
      </c>
      <c r="BJ557" s="12" t="s">
        <v>718</v>
      </c>
      <c r="BK557" s="12" t="s">
        <v>3463</v>
      </c>
      <c r="BL557" s="12" t="s">
        <v>3470</v>
      </c>
      <c r="BM557" s="7" t="s">
        <v>787</v>
      </c>
      <c r="BN557" s="7"/>
      <c r="BO557" s="12"/>
      <c r="BP557" s="12" t="s">
        <v>3533</v>
      </c>
      <c r="BQ557" s="12">
        <v>0.79</v>
      </c>
      <c r="BR557" s="12" t="s">
        <v>1252</v>
      </c>
      <c r="BS557" s="12">
        <v>0.59599999999999997</v>
      </c>
      <c r="BT557" s="12"/>
      <c r="BU557" s="12"/>
      <c r="BV557" s="12" t="s">
        <v>1077</v>
      </c>
      <c r="BW557" s="12" t="s">
        <v>1077</v>
      </c>
      <c r="BX557" s="12" t="s">
        <v>1077</v>
      </c>
      <c r="BY557" s="12">
        <v>3.93</v>
      </c>
      <c r="BZ557" s="12"/>
      <c r="CA557" s="12" t="s">
        <v>1077</v>
      </c>
      <c r="CB557" s="12" t="s">
        <v>1077</v>
      </c>
      <c r="CC557" s="12" t="s">
        <v>1077</v>
      </c>
      <c r="CD557" s="12" t="s">
        <v>1093</v>
      </c>
      <c r="CE557" s="12" t="s">
        <v>1077</v>
      </c>
      <c r="CF557" s="12"/>
      <c r="CG557" s="12"/>
      <c r="CH557" s="12">
        <f t="shared" si="2"/>
        <v>0.2010178117048346</v>
      </c>
      <c r="CI557" s="12" t="s">
        <v>3553</v>
      </c>
      <c r="CJ557" s="12">
        <v>0.877</v>
      </c>
      <c r="CK557" s="12" t="s">
        <v>3824</v>
      </c>
      <c r="CL557" s="12" t="s">
        <v>1077</v>
      </c>
      <c r="CM557" s="12" t="s">
        <v>1077</v>
      </c>
      <c r="CN557" s="12" t="s">
        <v>1077</v>
      </c>
      <c r="CO557" s="12" t="s">
        <v>1077</v>
      </c>
      <c r="CP557" s="12">
        <v>1</v>
      </c>
      <c r="CQ557" s="12">
        <v>10</v>
      </c>
      <c r="CR557" s="12">
        <v>1</v>
      </c>
      <c r="CS557" s="12">
        <v>225</v>
      </c>
      <c r="CT557" s="12" t="s">
        <v>1077</v>
      </c>
      <c r="CU557" s="12" t="s">
        <v>1077</v>
      </c>
      <c r="CV557" s="12" t="s">
        <v>1077</v>
      </c>
      <c r="CW557" s="12"/>
      <c r="CX557" s="57"/>
    </row>
    <row r="558" spans="1:102" ht="16.5" x14ac:dyDescent="0.35">
      <c r="A558" s="56">
        <v>129</v>
      </c>
      <c r="B558" s="12" t="s">
        <v>3150</v>
      </c>
      <c r="C558" s="12">
        <v>129.1</v>
      </c>
      <c r="D558" s="12" t="s">
        <v>2908</v>
      </c>
      <c r="E558" s="12" t="s">
        <v>3264</v>
      </c>
      <c r="F558" s="12">
        <v>3</v>
      </c>
      <c r="G558" s="12" t="s">
        <v>212</v>
      </c>
      <c r="H558" s="12" t="s">
        <v>2804</v>
      </c>
      <c r="I558" s="12" t="s">
        <v>349</v>
      </c>
      <c r="J558" s="12" t="s">
        <v>556</v>
      </c>
      <c r="K558" s="12"/>
      <c r="L558" s="12" t="s">
        <v>558</v>
      </c>
      <c r="M558" s="12" t="s">
        <v>3261</v>
      </c>
      <c r="N558" s="12" t="s">
        <v>3435</v>
      </c>
      <c r="O558" s="12" t="s">
        <v>3400</v>
      </c>
      <c r="P558" s="12" t="s">
        <v>3401</v>
      </c>
      <c r="Q558" s="12">
        <v>0</v>
      </c>
      <c r="R558" s="12">
        <v>0</v>
      </c>
      <c r="S558" s="12">
        <v>0</v>
      </c>
      <c r="T558" s="12">
        <v>0</v>
      </c>
      <c r="U558" s="12">
        <v>0</v>
      </c>
      <c r="V558" s="12">
        <v>0</v>
      </c>
      <c r="W558" s="12">
        <v>1</v>
      </c>
      <c r="X558" s="12">
        <v>0</v>
      </c>
      <c r="Y558" s="12">
        <v>0</v>
      </c>
      <c r="Z558" s="12">
        <v>0</v>
      </c>
      <c r="AA558" s="12">
        <v>0</v>
      </c>
      <c r="AB558" s="12">
        <v>0</v>
      </c>
      <c r="AC558" s="12">
        <v>1</v>
      </c>
      <c r="AD558" s="12">
        <v>0</v>
      </c>
      <c r="AE558" s="12">
        <v>0</v>
      </c>
      <c r="AF558" s="12">
        <v>0</v>
      </c>
      <c r="AG558" s="12">
        <v>0</v>
      </c>
      <c r="AH558" s="12">
        <v>0</v>
      </c>
      <c r="AI558" s="12">
        <v>0</v>
      </c>
      <c r="AJ558" s="12">
        <v>0</v>
      </c>
      <c r="AK558" s="12">
        <v>0</v>
      </c>
      <c r="AL558" s="12" t="s">
        <v>723</v>
      </c>
      <c r="AM558" s="12" t="s">
        <v>3081</v>
      </c>
      <c r="AN558" s="12" t="s">
        <v>3090</v>
      </c>
      <c r="AO558" s="12">
        <v>2010</v>
      </c>
      <c r="AP558" s="12" t="s">
        <v>3235</v>
      </c>
      <c r="AQ558" s="12">
        <v>55</v>
      </c>
      <c r="AR558" s="12">
        <v>1</v>
      </c>
      <c r="AS558" s="12" t="s">
        <v>555</v>
      </c>
      <c r="AT558" s="12" t="s">
        <v>349</v>
      </c>
      <c r="AU558" s="12">
        <v>1</v>
      </c>
      <c r="AV558" s="12">
        <v>0</v>
      </c>
      <c r="AW558" s="12">
        <v>0</v>
      </c>
      <c r="AX558" s="12">
        <v>0</v>
      </c>
      <c r="AY558" s="7">
        <v>1</v>
      </c>
      <c r="AZ558" s="12">
        <v>0</v>
      </c>
      <c r="BA558" s="12">
        <v>0</v>
      </c>
      <c r="BB558" s="12">
        <v>0</v>
      </c>
      <c r="BC558" s="12">
        <v>0</v>
      </c>
      <c r="BD558" s="12">
        <v>0</v>
      </c>
      <c r="BE558" s="12">
        <v>1</v>
      </c>
      <c r="BF558" s="12" t="s">
        <v>2821</v>
      </c>
      <c r="BG558" s="12" t="s">
        <v>3045</v>
      </c>
      <c r="BH558" s="12"/>
      <c r="BI558" s="12" t="s">
        <v>2819</v>
      </c>
      <c r="BJ558" s="12" t="s">
        <v>718</v>
      </c>
      <c r="BK558" s="12" t="s">
        <v>3463</v>
      </c>
      <c r="BL558" s="12" t="s">
        <v>3470</v>
      </c>
      <c r="BM558" s="12" t="s">
        <v>787</v>
      </c>
      <c r="BN558" s="7"/>
      <c r="BO558" s="12"/>
      <c r="BP558" s="12" t="s">
        <v>3536</v>
      </c>
      <c r="BQ558" s="47">
        <f>CV558</f>
        <v>3.8052395209580835E-2</v>
      </c>
      <c r="BR558" s="12" t="s">
        <v>3507</v>
      </c>
      <c r="BS558" s="12">
        <v>5.5500000000000001E-2</v>
      </c>
      <c r="BT558" s="12"/>
      <c r="BU558" s="12"/>
      <c r="BV558" s="12"/>
      <c r="BW558" s="12"/>
      <c r="BX558" s="12"/>
      <c r="BY558" s="12">
        <v>3.96</v>
      </c>
      <c r="BZ558" s="12"/>
      <c r="CA558" s="12"/>
      <c r="CB558" s="12"/>
      <c r="CC558" s="12"/>
      <c r="CD558" s="12"/>
      <c r="CE558" s="12">
        <v>4.0000000000000002E-4</v>
      </c>
      <c r="CF558" s="12"/>
      <c r="CG558" s="12"/>
      <c r="CH558" s="12">
        <f t="shared" si="2"/>
        <v>9.6091907094901091E-3</v>
      </c>
      <c r="CI558" s="12" t="s">
        <v>3553</v>
      </c>
      <c r="CJ558" s="12">
        <v>0.97499999999999998</v>
      </c>
      <c r="CK558" s="12" t="s">
        <v>3824</v>
      </c>
      <c r="CL558" s="12"/>
      <c r="CM558" s="12"/>
      <c r="CN558" s="12"/>
      <c r="CO558" s="12"/>
      <c r="CP558" s="12"/>
      <c r="CQ558" s="12"/>
      <c r="CR558" s="12"/>
      <c r="CS558" s="48">
        <v>34</v>
      </c>
      <c r="CT558" s="48">
        <v>14696</v>
      </c>
      <c r="CU558" s="48">
        <v>10076</v>
      </c>
      <c r="CV558" s="12">
        <f>BS558*CU558/CT558</f>
        <v>3.8052395209580835E-2</v>
      </c>
      <c r="CW558" s="12"/>
      <c r="CX558" s="57"/>
    </row>
    <row r="559" spans="1:102" ht="16.5" x14ac:dyDescent="0.35">
      <c r="A559" s="56">
        <v>128</v>
      </c>
      <c r="B559" s="12" t="s">
        <v>3149</v>
      </c>
      <c r="C559" s="12">
        <v>128.1</v>
      </c>
      <c r="D559" s="12" t="s">
        <v>2901</v>
      </c>
      <c r="E559" s="12" t="s">
        <v>3263</v>
      </c>
      <c r="F559" s="12">
        <v>3</v>
      </c>
      <c r="G559" s="12" t="s">
        <v>212</v>
      </c>
      <c r="H559" s="12" t="s">
        <v>2804</v>
      </c>
      <c r="I559" s="12" t="s">
        <v>349</v>
      </c>
      <c r="J559" s="12" t="s">
        <v>556</v>
      </c>
      <c r="K559" s="12"/>
      <c r="L559" s="12" t="s">
        <v>160</v>
      </c>
      <c r="M559" s="12" t="s">
        <v>3261</v>
      </c>
      <c r="N559" s="12" t="s">
        <v>3435</v>
      </c>
      <c r="O559" s="12" t="s">
        <v>3400</v>
      </c>
      <c r="P559" s="12" t="s">
        <v>3401</v>
      </c>
      <c r="Q559" s="12">
        <v>0</v>
      </c>
      <c r="R559" s="12">
        <v>0</v>
      </c>
      <c r="S559" s="12">
        <v>0</v>
      </c>
      <c r="T559" s="12">
        <v>0</v>
      </c>
      <c r="U559" s="12">
        <v>0</v>
      </c>
      <c r="V559" s="12">
        <v>0</v>
      </c>
      <c r="W559" s="12">
        <v>1</v>
      </c>
      <c r="X559" s="12">
        <v>0</v>
      </c>
      <c r="Y559" s="12">
        <v>0</v>
      </c>
      <c r="Z559" s="12">
        <v>0</v>
      </c>
      <c r="AA559" s="12">
        <v>0</v>
      </c>
      <c r="AB559" s="12">
        <v>0</v>
      </c>
      <c r="AC559" s="12">
        <v>1</v>
      </c>
      <c r="AD559" s="12">
        <v>0</v>
      </c>
      <c r="AE559" s="12">
        <v>0</v>
      </c>
      <c r="AF559" s="12">
        <v>0</v>
      </c>
      <c r="AG559" s="12">
        <v>0</v>
      </c>
      <c r="AH559" s="12">
        <v>0</v>
      </c>
      <c r="AI559" s="12">
        <v>0</v>
      </c>
      <c r="AJ559" s="12">
        <v>0</v>
      </c>
      <c r="AK559" s="12">
        <v>0</v>
      </c>
      <c r="AL559" s="12" t="s">
        <v>723</v>
      </c>
      <c r="AM559" s="12" t="s">
        <v>3081</v>
      </c>
      <c r="AN559" s="12" t="s">
        <v>3090</v>
      </c>
      <c r="AO559" s="12">
        <v>2010</v>
      </c>
      <c r="AP559" s="12" t="s">
        <v>3235</v>
      </c>
      <c r="AQ559" s="12">
        <v>55</v>
      </c>
      <c r="AR559" s="12">
        <v>1</v>
      </c>
      <c r="AS559" s="12" t="s">
        <v>555</v>
      </c>
      <c r="AT559" s="12" t="s">
        <v>349</v>
      </c>
      <c r="AU559" s="12">
        <v>1</v>
      </c>
      <c r="AV559" s="12">
        <v>0</v>
      </c>
      <c r="AW559" s="12">
        <v>0</v>
      </c>
      <c r="AX559" s="12">
        <v>0</v>
      </c>
      <c r="AY559" s="7">
        <v>1</v>
      </c>
      <c r="AZ559" s="12">
        <v>0</v>
      </c>
      <c r="BA559" s="12">
        <v>0</v>
      </c>
      <c r="BB559" s="12">
        <v>0</v>
      </c>
      <c r="BC559" s="12">
        <v>0</v>
      </c>
      <c r="BD559" s="12">
        <v>0</v>
      </c>
      <c r="BE559" s="12">
        <v>1</v>
      </c>
      <c r="BF559" s="12" t="s">
        <v>2821</v>
      </c>
      <c r="BG559" s="12" t="s">
        <v>3045</v>
      </c>
      <c r="BH559" s="12"/>
      <c r="BI559" s="12" t="s">
        <v>2819</v>
      </c>
      <c r="BJ559" s="12" t="s">
        <v>718</v>
      </c>
      <c r="BK559" s="12" t="s">
        <v>3463</v>
      </c>
      <c r="BL559" s="12" t="s">
        <v>3470</v>
      </c>
      <c r="BM559" s="12" t="s">
        <v>787</v>
      </c>
      <c r="BN559" s="7"/>
      <c r="BO559" s="12"/>
      <c r="BP559" s="12" t="s">
        <v>3536</v>
      </c>
      <c r="BQ559" s="47">
        <f>CV559</f>
        <v>0.54198836787121085</v>
      </c>
      <c r="BR559" s="12" t="s">
        <v>3507</v>
      </c>
      <c r="BS559" s="12">
        <v>1.5704</v>
      </c>
      <c r="BT559" s="12"/>
      <c r="BU559" s="12"/>
      <c r="BV559" s="12"/>
      <c r="BW559" s="12"/>
      <c r="BX559" s="12"/>
      <c r="BY559" s="12">
        <v>3.97</v>
      </c>
      <c r="BZ559" s="12"/>
      <c r="CA559" s="12"/>
      <c r="CB559" s="12"/>
      <c r="CC559" s="12"/>
      <c r="CD559" s="12"/>
      <c r="CE559" s="12">
        <v>2.9999999999999997E-4</v>
      </c>
      <c r="CF559" s="12">
        <v>0.39589999999999997</v>
      </c>
      <c r="CG559" s="12"/>
      <c r="CH559" s="12">
        <f t="shared" si="2"/>
        <v>0.13652099946378107</v>
      </c>
      <c r="CI559" s="12" t="s">
        <v>3553</v>
      </c>
      <c r="CJ559" s="12">
        <v>0.97899999999999998</v>
      </c>
      <c r="CK559" s="12" t="s">
        <v>3824</v>
      </c>
      <c r="CL559" s="12"/>
      <c r="CM559" s="12"/>
      <c r="CN559" s="12"/>
      <c r="CO559" s="12"/>
      <c r="CP559" s="12">
        <v>1</v>
      </c>
      <c r="CQ559" s="12">
        <v>19</v>
      </c>
      <c r="CR559" s="12">
        <v>1</v>
      </c>
      <c r="CS559" s="12">
        <f>AQ559-(CP559*CQ559)-CR559</f>
        <v>35</v>
      </c>
      <c r="CT559" s="48">
        <v>29195</v>
      </c>
      <c r="CU559" s="48">
        <v>10076</v>
      </c>
      <c r="CV559" s="12">
        <f>BS559*CU559/CT559</f>
        <v>0.54198836787121085</v>
      </c>
      <c r="CW559" s="12"/>
      <c r="CX559" s="57"/>
    </row>
    <row r="560" spans="1:102" ht="16.5" x14ac:dyDescent="0.35">
      <c r="A560" s="56">
        <v>76</v>
      </c>
      <c r="B560" s="12" t="s">
        <v>3765</v>
      </c>
      <c r="C560" s="12">
        <v>76.099999999999994</v>
      </c>
      <c r="D560" s="12" t="s">
        <v>2396</v>
      </c>
      <c r="E560" s="12" t="s">
        <v>195</v>
      </c>
      <c r="F560" s="12">
        <v>3</v>
      </c>
      <c r="G560" s="12" t="s">
        <v>212</v>
      </c>
      <c r="H560" s="12" t="s">
        <v>2804</v>
      </c>
      <c r="I560" s="12" t="s">
        <v>212</v>
      </c>
      <c r="J560" s="12" t="s">
        <v>556</v>
      </c>
      <c r="K560" s="12" t="s">
        <v>578</v>
      </c>
      <c r="L560" s="12" t="s">
        <v>558</v>
      </c>
      <c r="M560" s="12" t="s">
        <v>3237</v>
      </c>
      <c r="N560" s="12" t="s">
        <v>3435</v>
      </c>
      <c r="O560" s="12" t="s">
        <v>3400</v>
      </c>
      <c r="P560" s="12" t="s">
        <v>3401</v>
      </c>
      <c r="Q560" s="12">
        <v>0</v>
      </c>
      <c r="R560" s="12">
        <v>0</v>
      </c>
      <c r="S560" s="12">
        <v>0</v>
      </c>
      <c r="T560" s="12">
        <v>1</v>
      </c>
      <c r="U560" s="12">
        <v>0</v>
      </c>
      <c r="V560" s="12">
        <v>0</v>
      </c>
      <c r="W560" s="12">
        <v>0</v>
      </c>
      <c r="X560" s="12">
        <v>0</v>
      </c>
      <c r="Y560" s="12">
        <v>0</v>
      </c>
      <c r="Z560" s="12">
        <v>0</v>
      </c>
      <c r="AA560" s="12">
        <v>0</v>
      </c>
      <c r="AB560" s="12">
        <v>0</v>
      </c>
      <c r="AC560" s="12">
        <v>0</v>
      </c>
      <c r="AD560" s="12">
        <v>0</v>
      </c>
      <c r="AE560" s="12">
        <v>0</v>
      </c>
      <c r="AF560" s="12">
        <v>0</v>
      </c>
      <c r="AG560" s="12">
        <v>0</v>
      </c>
      <c r="AH560" s="12">
        <v>0</v>
      </c>
      <c r="AI560" s="12">
        <v>0</v>
      </c>
      <c r="AJ560" s="12">
        <v>1</v>
      </c>
      <c r="AK560" s="12">
        <v>0</v>
      </c>
      <c r="AL560" s="12" t="s">
        <v>607</v>
      </c>
      <c r="AM560" s="7" t="s">
        <v>608</v>
      </c>
      <c r="AN560" s="7" t="s">
        <v>717</v>
      </c>
      <c r="AO560" s="7">
        <v>2012</v>
      </c>
      <c r="AP560" s="12" t="s">
        <v>3235</v>
      </c>
      <c r="AQ560" s="12">
        <v>18</v>
      </c>
      <c r="AR560" s="12">
        <v>1</v>
      </c>
      <c r="AS560" s="12" t="s">
        <v>555</v>
      </c>
      <c r="AT560" s="7" t="s">
        <v>349</v>
      </c>
      <c r="AU560" s="12">
        <v>0</v>
      </c>
      <c r="AV560" s="12">
        <v>0</v>
      </c>
      <c r="AW560" s="12">
        <v>0</v>
      </c>
      <c r="AX560" s="12">
        <v>0</v>
      </c>
      <c r="AY560" s="7">
        <v>0</v>
      </c>
      <c r="AZ560" s="12">
        <v>0</v>
      </c>
      <c r="BA560" s="12">
        <v>1</v>
      </c>
      <c r="BB560" s="12">
        <v>1</v>
      </c>
      <c r="BC560" s="12">
        <v>0</v>
      </c>
      <c r="BD560" s="12">
        <v>0</v>
      </c>
      <c r="BE560" s="12">
        <v>0</v>
      </c>
      <c r="BF560" s="7" t="s">
        <v>2820</v>
      </c>
      <c r="BG560" s="7" t="s">
        <v>955</v>
      </c>
      <c r="BH560" s="7"/>
      <c r="BI560" s="7" t="s">
        <v>2818</v>
      </c>
      <c r="BJ560" s="12" t="s">
        <v>3460</v>
      </c>
      <c r="BK560" s="12" t="s">
        <v>3463</v>
      </c>
      <c r="BL560" s="12" t="s">
        <v>3469</v>
      </c>
      <c r="BM560" s="7" t="s">
        <v>787</v>
      </c>
      <c r="BN560" s="7"/>
      <c r="BO560" s="12"/>
      <c r="BP560" s="12" t="s">
        <v>3536</v>
      </c>
      <c r="BQ560" s="47">
        <f>CV560</f>
        <v>0.10369691599355925</v>
      </c>
      <c r="BR560" s="12" t="s">
        <v>3506</v>
      </c>
      <c r="BS560" s="12">
        <v>0.04</v>
      </c>
      <c r="BT560" s="12"/>
      <c r="BU560" s="12"/>
      <c r="BV560" s="12" t="s">
        <v>1077</v>
      </c>
      <c r="BW560" s="12" t="s">
        <v>1077</v>
      </c>
      <c r="BX560" s="12" t="s">
        <v>1077</v>
      </c>
      <c r="BY560" s="12">
        <f>BS560/CF560</f>
        <v>4</v>
      </c>
      <c r="BZ560" s="12"/>
      <c r="CA560" s="12" t="s">
        <v>1077</v>
      </c>
      <c r="CB560" s="12" t="s">
        <v>1077</v>
      </c>
      <c r="CC560" s="12" t="s">
        <v>1077</v>
      </c>
      <c r="CD560" s="12" t="s">
        <v>1077</v>
      </c>
      <c r="CE560" s="12">
        <v>0.01</v>
      </c>
      <c r="CF560" s="12">
        <v>0.01</v>
      </c>
      <c r="CG560" s="12" t="s">
        <v>1252</v>
      </c>
      <c r="CH560" s="12">
        <f t="shared" si="2"/>
        <v>2.5924228998389812E-2</v>
      </c>
      <c r="CI560" s="12" t="s">
        <v>3553</v>
      </c>
      <c r="CJ560" s="12">
        <v>0.63400000000000001</v>
      </c>
      <c r="CK560" s="12" t="s">
        <v>3828</v>
      </c>
      <c r="CL560" s="12" t="s">
        <v>1077</v>
      </c>
      <c r="CM560" s="12" t="s">
        <v>1077</v>
      </c>
      <c r="CN560" s="12" t="s">
        <v>1077</v>
      </c>
      <c r="CO560" s="12" t="s">
        <v>1077</v>
      </c>
      <c r="CP560" s="12">
        <v>1</v>
      </c>
      <c r="CQ560" s="12">
        <v>6</v>
      </c>
      <c r="CR560" s="12">
        <v>1</v>
      </c>
      <c r="CS560" s="12">
        <v>11</v>
      </c>
      <c r="CT560" s="12">
        <v>12.89913</v>
      </c>
      <c r="CU560" s="12">
        <v>33.44</v>
      </c>
      <c r="CV560" s="12">
        <f>BS560*CU560/CT560</f>
        <v>0.10369691599355925</v>
      </c>
      <c r="CW560" s="12"/>
      <c r="CX560" s="57"/>
    </row>
    <row r="561" spans="1:102" ht="16.5" x14ac:dyDescent="0.35">
      <c r="A561" s="56">
        <v>17</v>
      </c>
      <c r="B561" s="12" t="s">
        <v>3708</v>
      </c>
      <c r="C561" s="12">
        <v>17.100000000000001</v>
      </c>
      <c r="D561" s="12" t="s">
        <v>1744</v>
      </c>
      <c r="E561" s="12" t="s">
        <v>325</v>
      </c>
      <c r="F561" s="12">
        <v>3</v>
      </c>
      <c r="G561" s="12" t="s">
        <v>212</v>
      </c>
      <c r="H561" s="12" t="s">
        <v>2804</v>
      </c>
      <c r="I561" s="12" t="s">
        <v>212</v>
      </c>
      <c r="J561" s="12" t="s">
        <v>556</v>
      </c>
      <c r="K561" s="12" t="s">
        <v>569</v>
      </c>
      <c r="L561" s="12" t="s">
        <v>558</v>
      </c>
      <c r="M561" s="12" t="s">
        <v>3237</v>
      </c>
      <c r="N561" s="12" t="s">
        <v>3435</v>
      </c>
      <c r="O561" s="12" t="s">
        <v>3400</v>
      </c>
      <c r="P561" s="12" t="s">
        <v>3401</v>
      </c>
      <c r="Q561" s="12">
        <v>1</v>
      </c>
      <c r="R561" s="12">
        <v>0</v>
      </c>
      <c r="S561" s="12">
        <v>0</v>
      </c>
      <c r="T561" s="12">
        <v>0</v>
      </c>
      <c r="U561" s="12">
        <v>0</v>
      </c>
      <c r="V561" s="12">
        <v>0</v>
      </c>
      <c r="W561" s="12">
        <v>0</v>
      </c>
      <c r="X561" s="12">
        <v>0</v>
      </c>
      <c r="Y561" s="12">
        <v>0</v>
      </c>
      <c r="Z561" s="12">
        <v>0</v>
      </c>
      <c r="AA561" s="12">
        <v>0</v>
      </c>
      <c r="AB561" s="12">
        <v>0</v>
      </c>
      <c r="AC561" s="12">
        <v>1</v>
      </c>
      <c r="AD561" s="12">
        <v>0</v>
      </c>
      <c r="AE561" s="12">
        <v>0</v>
      </c>
      <c r="AF561" s="12">
        <v>0</v>
      </c>
      <c r="AG561" s="12">
        <v>0</v>
      </c>
      <c r="AH561" s="12">
        <v>0</v>
      </c>
      <c r="AI561" s="12">
        <v>0</v>
      </c>
      <c r="AJ561" s="12">
        <v>0</v>
      </c>
      <c r="AK561" s="12">
        <v>0</v>
      </c>
      <c r="AL561" s="12" t="s">
        <v>607</v>
      </c>
      <c r="AM561" s="7" t="s">
        <v>608</v>
      </c>
      <c r="AN561" s="7" t="s">
        <v>635</v>
      </c>
      <c r="AO561" s="7">
        <v>2002</v>
      </c>
      <c r="AP561" s="12" t="s">
        <v>3458</v>
      </c>
      <c r="AQ561" s="12">
        <v>3582</v>
      </c>
      <c r="AR561" s="12">
        <v>1</v>
      </c>
      <c r="AS561" s="12" t="s">
        <v>555</v>
      </c>
      <c r="AT561" s="7" t="s">
        <v>349</v>
      </c>
      <c r="AU561" s="12">
        <v>1</v>
      </c>
      <c r="AV561" s="12">
        <v>0</v>
      </c>
      <c r="AW561" s="12">
        <v>0</v>
      </c>
      <c r="AX561" s="12">
        <v>0</v>
      </c>
      <c r="AY561" s="7">
        <v>0</v>
      </c>
      <c r="AZ561" s="12">
        <v>0</v>
      </c>
      <c r="BA561" s="12">
        <v>1</v>
      </c>
      <c r="BB561" s="12">
        <v>1</v>
      </c>
      <c r="BC561" s="12">
        <v>0</v>
      </c>
      <c r="BD561" s="12">
        <v>1</v>
      </c>
      <c r="BE561" s="12">
        <v>0</v>
      </c>
      <c r="BF561" s="7" t="s">
        <v>2820</v>
      </c>
      <c r="BG561" s="7" t="s">
        <v>843</v>
      </c>
      <c r="BH561" s="7"/>
      <c r="BI561" s="7" t="s">
        <v>2803</v>
      </c>
      <c r="BJ561" s="12" t="s">
        <v>800</v>
      </c>
      <c r="BK561" s="12" t="s">
        <v>3463</v>
      </c>
      <c r="BL561" s="12" t="s">
        <v>3470</v>
      </c>
      <c r="BM561" s="7" t="s">
        <v>787</v>
      </c>
      <c r="BN561" s="7"/>
      <c r="BO561" s="12"/>
      <c r="BP561" s="12" t="s">
        <v>3545</v>
      </c>
      <c r="BQ561" s="12">
        <f>CV561</f>
        <v>-5.7599999999999995E-3</v>
      </c>
      <c r="BR561" s="12" t="s">
        <v>3513</v>
      </c>
      <c r="BS561" s="12">
        <v>7.1999999999999995E-2</v>
      </c>
      <c r="BT561" s="12"/>
      <c r="BU561" s="12"/>
      <c r="BV561" s="12" t="s">
        <v>1077</v>
      </c>
      <c r="BW561" s="12" t="s">
        <v>1077</v>
      </c>
      <c r="BX561" s="12" t="s">
        <v>1077</v>
      </c>
      <c r="BY561" s="12">
        <v>4.01</v>
      </c>
      <c r="BZ561" s="12"/>
      <c r="CA561" s="12" t="s">
        <v>1077</v>
      </c>
      <c r="CB561" s="12"/>
      <c r="CC561" s="12"/>
      <c r="CD561" s="12" t="s">
        <v>1077</v>
      </c>
      <c r="CE561" s="12">
        <v>0</v>
      </c>
      <c r="CF561" s="12"/>
      <c r="CG561" s="12"/>
      <c r="CH561" s="12">
        <f>ABS(BQ561/BY561)</f>
        <v>1.4364089775561098E-3</v>
      </c>
      <c r="CI561" s="12" t="s">
        <v>3553</v>
      </c>
      <c r="CJ561" s="12">
        <v>0.33</v>
      </c>
      <c r="CK561" s="12" t="s">
        <v>3828</v>
      </c>
      <c r="CL561" s="12" t="s">
        <v>1077</v>
      </c>
      <c r="CM561" s="12">
        <v>0</v>
      </c>
      <c r="CN561" s="12">
        <v>222.02</v>
      </c>
      <c r="CO561" s="12" t="s">
        <v>3427</v>
      </c>
      <c r="CP561" s="12">
        <v>1</v>
      </c>
      <c r="CQ561" s="12">
        <v>8</v>
      </c>
      <c r="CR561" s="12">
        <v>0</v>
      </c>
      <c r="CS561" s="12">
        <v>3574</v>
      </c>
      <c r="CT561" s="12">
        <v>71.2</v>
      </c>
      <c r="CU561" s="12">
        <v>-0.08</v>
      </c>
      <c r="CV561" s="12">
        <f>BS561*CU561</f>
        <v>-5.7599999999999995E-3</v>
      </c>
      <c r="CW561" s="12"/>
      <c r="CX561" s="57"/>
    </row>
    <row r="562" spans="1:102" ht="16.5" x14ac:dyDescent="0.35">
      <c r="A562" s="56">
        <v>129</v>
      </c>
      <c r="B562" s="12" t="s">
        <v>3150</v>
      </c>
      <c r="C562" s="12">
        <v>129.1</v>
      </c>
      <c r="D562" s="12" t="s">
        <v>2909</v>
      </c>
      <c r="E562" s="12" t="s">
        <v>3264</v>
      </c>
      <c r="F562" s="12">
        <v>3</v>
      </c>
      <c r="G562" s="12" t="s">
        <v>212</v>
      </c>
      <c r="H562" s="12" t="s">
        <v>2804</v>
      </c>
      <c r="I562" s="12" t="s">
        <v>212</v>
      </c>
      <c r="J562" s="12" t="s">
        <v>556</v>
      </c>
      <c r="K562" s="12"/>
      <c r="L562" s="12" t="s">
        <v>558</v>
      </c>
      <c r="M562" s="12" t="s">
        <v>3261</v>
      </c>
      <c r="N562" s="12" t="s">
        <v>3435</v>
      </c>
      <c r="O562" s="12" t="s">
        <v>3400</v>
      </c>
      <c r="P562" s="12" t="s">
        <v>3401</v>
      </c>
      <c r="Q562" s="12">
        <v>0</v>
      </c>
      <c r="R562" s="12">
        <v>0</v>
      </c>
      <c r="S562" s="12">
        <v>0</v>
      </c>
      <c r="T562" s="12">
        <v>0</v>
      </c>
      <c r="U562" s="12">
        <v>0</v>
      </c>
      <c r="V562" s="12">
        <v>0</v>
      </c>
      <c r="W562" s="12">
        <v>1</v>
      </c>
      <c r="X562" s="12">
        <v>0</v>
      </c>
      <c r="Y562" s="12">
        <v>0</v>
      </c>
      <c r="Z562" s="12">
        <v>0</v>
      </c>
      <c r="AA562" s="12">
        <v>0</v>
      </c>
      <c r="AB562" s="12">
        <v>0</v>
      </c>
      <c r="AC562" s="12">
        <v>1</v>
      </c>
      <c r="AD562" s="12">
        <v>0</v>
      </c>
      <c r="AE562" s="12">
        <v>0</v>
      </c>
      <c r="AF562" s="12">
        <v>0</v>
      </c>
      <c r="AG562" s="12">
        <v>0</v>
      </c>
      <c r="AH562" s="12">
        <v>0</v>
      </c>
      <c r="AI562" s="12">
        <v>0</v>
      </c>
      <c r="AJ562" s="12">
        <v>0</v>
      </c>
      <c r="AK562" s="12">
        <v>0</v>
      </c>
      <c r="AL562" s="12" t="s">
        <v>723</v>
      </c>
      <c r="AM562" s="12" t="s">
        <v>3081</v>
      </c>
      <c r="AN562" s="12" t="s">
        <v>3090</v>
      </c>
      <c r="AO562" s="12">
        <v>2010</v>
      </c>
      <c r="AP562" s="12" t="s">
        <v>3235</v>
      </c>
      <c r="AQ562" s="12">
        <v>55</v>
      </c>
      <c r="AR562" s="12">
        <v>1</v>
      </c>
      <c r="AS562" s="12" t="s">
        <v>555</v>
      </c>
      <c r="AT562" s="12" t="s">
        <v>349</v>
      </c>
      <c r="AU562" s="12">
        <v>1</v>
      </c>
      <c r="AV562" s="12">
        <v>0</v>
      </c>
      <c r="AW562" s="12">
        <v>0</v>
      </c>
      <c r="AX562" s="12">
        <v>0</v>
      </c>
      <c r="AY562" s="7">
        <v>1</v>
      </c>
      <c r="AZ562" s="12">
        <v>0</v>
      </c>
      <c r="BA562" s="12">
        <v>0</v>
      </c>
      <c r="BB562" s="12">
        <v>0</v>
      </c>
      <c r="BC562" s="12">
        <v>0</v>
      </c>
      <c r="BD562" s="12">
        <v>0</v>
      </c>
      <c r="BE562" s="12">
        <v>1</v>
      </c>
      <c r="BF562" s="12" t="s">
        <v>2820</v>
      </c>
      <c r="BG562" s="12" t="s">
        <v>3046</v>
      </c>
      <c r="BH562" s="12"/>
      <c r="BI562" s="12" t="s">
        <v>2803</v>
      </c>
      <c r="BJ562" s="12" t="s">
        <v>718</v>
      </c>
      <c r="BK562" s="12" t="s">
        <v>3463</v>
      </c>
      <c r="BL562" s="12" t="s">
        <v>3470</v>
      </c>
      <c r="BM562" s="12" t="s">
        <v>787</v>
      </c>
      <c r="BN562" s="7"/>
      <c r="BO562" s="12"/>
      <c r="BP562" s="12" t="s">
        <v>3536</v>
      </c>
      <c r="BQ562" s="47">
        <f>CV562</f>
        <v>3.3210669569951005E-3</v>
      </c>
      <c r="BR562" s="12" t="s">
        <v>3507</v>
      </c>
      <c r="BS562" s="12">
        <v>0.14879999999999999</v>
      </c>
      <c r="BT562" s="12"/>
      <c r="BU562" s="12"/>
      <c r="BV562" s="12"/>
      <c r="BW562" s="12"/>
      <c r="BX562" s="12"/>
      <c r="BY562" s="12">
        <v>4.04</v>
      </c>
      <c r="BZ562" s="12"/>
      <c r="CA562" s="12"/>
      <c r="CB562" s="12"/>
      <c r="CC562" s="12"/>
      <c r="CD562" s="12"/>
      <c r="CE562" s="12">
        <v>2.9999999999999997E-4</v>
      </c>
      <c r="CF562" s="12"/>
      <c r="CG562" s="12"/>
      <c r="CH562" s="12">
        <f>BQ562/BY562</f>
        <v>8.2204627648393579E-4</v>
      </c>
      <c r="CI562" s="12" t="s">
        <v>3553</v>
      </c>
      <c r="CJ562" s="12">
        <v>0.97499999999999998</v>
      </c>
      <c r="CK562" s="12" t="s">
        <v>3824</v>
      </c>
      <c r="CL562" s="12"/>
      <c r="CM562" s="12"/>
      <c r="CN562" s="12"/>
      <c r="CO562" s="12"/>
      <c r="CP562" s="12"/>
      <c r="CQ562" s="12"/>
      <c r="CR562" s="12"/>
      <c r="CS562" s="48">
        <v>34</v>
      </c>
      <c r="CT562" s="48">
        <v>14696</v>
      </c>
      <c r="CU562" s="12">
        <v>328</v>
      </c>
      <c r="CV562" s="12">
        <f>BS562*CU562/CT562</f>
        <v>3.3210669569951005E-3</v>
      </c>
      <c r="CW562" s="12"/>
      <c r="CX562" s="57"/>
    </row>
    <row r="563" spans="1:102" ht="16.5" x14ac:dyDescent="0.35">
      <c r="A563" s="56">
        <v>72</v>
      </c>
      <c r="B563" s="12" t="s">
        <v>3761</v>
      </c>
      <c r="C563" s="12">
        <v>72.2</v>
      </c>
      <c r="D563" s="12" t="s">
        <v>2372</v>
      </c>
      <c r="E563" s="12" t="s">
        <v>463</v>
      </c>
      <c r="F563" s="12">
        <v>3</v>
      </c>
      <c r="G563" s="12" t="s">
        <v>212</v>
      </c>
      <c r="H563" s="12" t="s">
        <v>2804</v>
      </c>
      <c r="I563" s="12" t="s">
        <v>212</v>
      </c>
      <c r="J563" s="12" t="s">
        <v>1224</v>
      </c>
      <c r="K563" s="12" t="s">
        <v>1225</v>
      </c>
      <c r="L563" s="12" t="s">
        <v>581</v>
      </c>
      <c r="M563" s="12" t="s">
        <v>3237</v>
      </c>
      <c r="N563" s="12" t="s">
        <v>596</v>
      </c>
      <c r="O563" s="12" t="s">
        <v>3400</v>
      </c>
      <c r="P563" s="12" t="s">
        <v>3402</v>
      </c>
      <c r="Q563" s="12">
        <v>0</v>
      </c>
      <c r="R563" s="12">
        <v>0</v>
      </c>
      <c r="S563" s="12">
        <v>0</v>
      </c>
      <c r="T563" s="12">
        <v>0</v>
      </c>
      <c r="U563" s="12">
        <v>0</v>
      </c>
      <c r="V563" s="12">
        <v>0</v>
      </c>
      <c r="W563" s="12">
        <v>1</v>
      </c>
      <c r="X563" s="12">
        <v>0</v>
      </c>
      <c r="Y563" s="12">
        <v>0</v>
      </c>
      <c r="Z563" s="12">
        <v>0</v>
      </c>
      <c r="AA563" s="12">
        <v>0</v>
      </c>
      <c r="AB563" s="12">
        <v>0</v>
      </c>
      <c r="AC563" s="12">
        <v>0</v>
      </c>
      <c r="AD563" s="12">
        <v>0</v>
      </c>
      <c r="AE563" s="12">
        <v>0</v>
      </c>
      <c r="AF563" s="12">
        <v>0</v>
      </c>
      <c r="AG563" s="12">
        <v>0</v>
      </c>
      <c r="AH563" s="12">
        <v>0</v>
      </c>
      <c r="AI563" s="12">
        <v>0</v>
      </c>
      <c r="AJ563" s="12">
        <v>1</v>
      </c>
      <c r="AK563" s="12">
        <v>0</v>
      </c>
      <c r="AL563" s="12" t="s">
        <v>607</v>
      </c>
      <c r="AM563" s="7" t="s">
        <v>608</v>
      </c>
      <c r="AN563" s="7" t="s">
        <v>646</v>
      </c>
      <c r="AO563" s="7">
        <v>2009</v>
      </c>
      <c r="AP563" s="12" t="s">
        <v>3458</v>
      </c>
      <c r="AQ563" s="12">
        <v>10491</v>
      </c>
      <c r="AR563" s="12">
        <v>1</v>
      </c>
      <c r="AS563" s="12" t="s">
        <v>555</v>
      </c>
      <c r="AT563" s="7" t="s">
        <v>212</v>
      </c>
      <c r="AU563" s="12">
        <v>0</v>
      </c>
      <c r="AV563" s="12">
        <v>1</v>
      </c>
      <c r="AW563" s="12">
        <v>0</v>
      </c>
      <c r="AX563" s="12">
        <v>0</v>
      </c>
      <c r="AY563" s="7">
        <v>0</v>
      </c>
      <c r="AZ563" s="12">
        <v>0</v>
      </c>
      <c r="BA563" s="12">
        <v>1</v>
      </c>
      <c r="BB563" s="12">
        <v>1</v>
      </c>
      <c r="BC563" s="12">
        <v>0</v>
      </c>
      <c r="BD563" s="12">
        <v>1</v>
      </c>
      <c r="BE563" s="12">
        <v>0</v>
      </c>
      <c r="BF563" s="7" t="s">
        <v>766</v>
      </c>
      <c r="BG563" s="7" t="s">
        <v>781</v>
      </c>
      <c r="BH563" s="7"/>
      <c r="BI563" s="7" t="s">
        <v>2807</v>
      </c>
      <c r="BJ563" s="12" t="s">
        <v>3460</v>
      </c>
      <c r="BK563" s="12" t="s">
        <v>1044</v>
      </c>
      <c r="BL563" s="12" t="s">
        <v>3480</v>
      </c>
      <c r="BM563" s="7" t="s">
        <v>788</v>
      </c>
      <c r="BN563" s="7"/>
      <c r="BO563" s="12"/>
      <c r="BP563" s="12" t="s">
        <v>4025</v>
      </c>
      <c r="BQ563" s="12">
        <v>0.13</v>
      </c>
      <c r="BR563" s="12" t="s">
        <v>1252</v>
      </c>
      <c r="BS563" s="12">
        <v>1.9844899999999999E-2</v>
      </c>
      <c r="BT563" s="12"/>
      <c r="BU563" s="12">
        <f>EXP(BS563)</f>
        <v>1.02004311906927</v>
      </c>
      <c r="BV563" s="12" t="s">
        <v>3416</v>
      </c>
      <c r="BW563" s="12" t="s">
        <v>1077</v>
      </c>
      <c r="BX563" s="12" t="s">
        <v>1077</v>
      </c>
      <c r="BY563" s="12">
        <f>BS563/CF563</f>
        <v>4.0421427843975968</v>
      </c>
      <c r="BZ563" s="12" t="s">
        <v>3562</v>
      </c>
      <c r="CA563" s="12">
        <v>4.04</v>
      </c>
      <c r="CB563" s="12" t="s">
        <v>1077</v>
      </c>
      <c r="CC563" s="12" t="s">
        <v>1077</v>
      </c>
      <c r="CD563" s="12" t="s">
        <v>1099</v>
      </c>
      <c r="CE563" s="12">
        <v>0</v>
      </c>
      <c r="CF563" s="12">
        <v>4.9094999999999998E-3</v>
      </c>
      <c r="CG563" s="12" t="s">
        <v>1252</v>
      </c>
      <c r="CH563" s="12">
        <f>BQ563/BY563</f>
        <v>3.2161159794204051E-2</v>
      </c>
      <c r="CI563" s="12" t="s">
        <v>3553</v>
      </c>
      <c r="CJ563" s="12">
        <v>1.3100000000000001E-2</v>
      </c>
      <c r="CK563" s="12" t="s">
        <v>3827</v>
      </c>
      <c r="CL563" s="12">
        <v>-9666.1898999999994</v>
      </c>
      <c r="CM563" s="12" t="s">
        <v>1077</v>
      </c>
      <c r="CN563" s="12" t="s">
        <v>1077</v>
      </c>
      <c r="CO563" s="12" t="s">
        <v>1077</v>
      </c>
      <c r="CP563" s="12"/>
      <c r="CQ563" s="12"/>
      <c r="CR563" s="12"/>
      <c r="CS563" s="12" t="s">
        <v>1077</v>
      </c>
      <c r="CT563" s="12" t="s">
        <v>1077</v>
      </c>
      <c r="CU563" s="12" t="s">
        <v>1077</v>
      </c>
      <c r="CV563" s="12" t="s">
        <v>1077</v>
      </c>
      <c r="CW563" s="12"/>
      <c r="CX563" s="57"/>
    </row>
    <row r="564" spans="1:102" ht="16.5" x14ac:dyDescent="0.35">
      <c r="A564" s="56">
        <v>72</v>
      </c>
      <c r="B564" s="12" t="s">
        <v>3761</v>
      </c>
      <c r="C564" s="12">
        <v>72.2</v>
      </c>
      <c r="D564" s="12" t="s">
        <v>2368</v>
      </c>
      <c r="E564" s="12" t="s">
        <v>463</v>
      </c>
      <c r="F564" s="12">
        <v>3</v>
      </c>
      <c r="G564" s="12" t="s">
        <v>212</v>
      </c>
      <c r="H564" s="12" t="s">
        <v>2804</v>
      </c>
      <c r="I564" s="12" t="s">
        <v>212</v>
      </c>
      <c r="J564" s="12" t="s">
        <v>1224</v>
      </c>
      <c r="K564" s="12" t="s">
        <v>1225</v>
      </c>
      <c r="L564" s="12" t="s">
        <v>581</v>
      </c>
      <c r="M564" s="12" t="s">
        <v>3237</v>
      </c>
      <c r="N564" s="12" t="s">
        <v>596</v>
      </c>
      <c r="O564" s="12" t="s">
        <v>3400</v>
      </c>
      <c r="P564" s="12" t="s">
        <v>3402</v>
      </c>
      <c r="Q564" s="12">
        <v>0</v>
      </c>
      <c r="R564" s="12">
        <v>0</v>
      </c>
      <c r="S564" s="12">
        <v>0</v>
      </c>
      <c r="T564" s="12">
        <v>0</v>
      </c>
      <c r="U564" s="12">
        <v>0</v>
      </c>
      <c r="V564" s="12">
        <v>0</v>
      </c>
      <c r="W564" s="12">
        <v>1</v>
      </c>
      <c r="X564" s="12">
        <v>0</v>
      </c>
      <c r="Y564" s="12">
        <v>0</v>
      </c>
      <c r="Z564" s="12">
        <v>0</v>
      </c>
      <c r="AA564" s="12">
        <v>0</v>
      </c>
      <c r="AB564" s="12">
        <v>0</v>
      </c>
      <c r="AC564" s="12">
        <v>0</v>
      </c>
      <c r="AD564" s="12">
        <v>0</v>
      </c>
      <c r="AE564" s="12">
        <v>0</v>
      </c>
      <c r="AF564" s="12">
        <v>0</v>
      </c>
      <c r="AG564" s="12">
        <v>0</v>
      </c>
      <c r="AH564" s="12">
        <v>0</v>
      </c>
      <c r="AI564" s="12">
        <v>0</v>
      </c>
      <c r="AJ564" s="12">
        <v>1</v>
      </c>
      <c r="AK564" s="12">
        <v>0</v>
      </c>
      <c r="AL564" s="12" t="s">
        <v>607</v>
      </c>
      <c r="AM564" s="7" t="s">
        <v>608</v>
      </c>
      <c r="AN564" s="7" t="s">
        <v>646</v>
      </c>
      <c r="AO564" s="7">
        <v>2009</v>
      </c>
      <c r="AP564" s="12" t="s">
        <v>3458</v>
      </c>
      <c r="AQ564" s="12">
        <v>10491</v>
      </c>
      <c r="AR564" s="12">
        <v>1</v>
      </c>
      <c r="AS564" s="12" t="s">
        <v>555</v>
      </c>
      <c r="AT564" s="7" t="s">
        <v>212</v>
      </c>
      <c r="AU564" s="12">
        <v>0</v>
      </c>
      <c r="AV564" s="12">
        <v>1</v>
      </c>
      <c r="AW564" s="12">
        <v>0</v>
      </c>
      <c r="AX564" s="12">
        <v>0</v>
      </c>
      <c r="AY564" s="7">
        <v>0</v>
      </c>
      <c r="AZ564" s="12">
        <v>0</v>
      </c>
      <c r="BA564" s="12">
        <v>1</v>
      </c>
      <c r="BB564" s="12">
        <v>1</v>
      </c>
      <c r="BC564" s="12">
        <v>0</v>
      </c>
      <c r="BD564" s="12">
        <v>1</v>
      </c>
      <c r="BE564" s="12">
        <v>0</v>
      </c>
      <c r="BF564" s="7" t="s">
        <v>766</v>
      </c>
      <c r="BG564" s="7" t="s">
        <v>159</v>
      </c>
      <c r="BH564" s="7"/>
      <c r="BI564" s="7" t="s">
        <v>2806</v>
      </c>
      <c r="BJ564" s="12" t="s">
        <v>3459</v>
      </c>
      <c r="BK564" s="12" t="s">
        <v>1044</v>
      </c>
      <c r="BL564" s="12" t="s">
        <v>3480</v>
      </c>
      <c r="BM564" s="7" t="s">
        <v>788</v>
      </c>
      <c r="BN564" s="7"/>
      <c r="BO564" s="12"/>
      <c r="BP564" s="12" t="s">
        <v>4025</v>
      </c>
      <c r="BQ564" s="12">
        <v>0.05</v>
      </c>
      <c r="BR564" s="12" t="s">
        <v>1252</v>
      </c>
      <c r="BS564" s="12">
        <v>1.0005000000000001E-3</v>
      </c>
      <c r="BT564" s="12"/>
      <c r="BU564" s="12">
        <f>EXP(BS564)</f>
        <v>1.0010010006670835</v>
      </c>
      <c r="BV564" s="12" t="s">
        <v>3416</v>
      </c>
      <c r="BW564" s="12" t="s">
        <v>1077</v>
      </c>
      <c r="BX564" s="12" t="s">
        <v>1077</v>
      </c>
      <c r="BY564" s="12">
        <f>BS564/CF564</f>
        <v>4.0489680291380017</v>
      </c>
      <c r="BZ564" s="12" t="s">
        <v>3562</v>
      </c>
      <c r="CA564" s="12">
        <v>4.05</v>
      </c>
      <c r="CB564" s="12" t="s">
        <v>1077</v>
      </c>
      <c r="CC564" s="12" t="s">
        <v>1077</v>
      </c>
      <c r="CD564" s="12" t="s">
        <v>1098</v>
      </c>
      <c r="CE564" s="12">
        <v>0</v>
      </c>
      <c r="CF564" s="12">
        <v>2.4709999999999999E-4</v>
      </c>
      <c r="CG564" s="12" t="s">
        <v>1252</v>
      </c>
      <c r="CH564" s="12">
        <f>BQ564/BY564</f>
        <v>1.2348825587206395E-2</v>
      </c>
      <c r="CI564" s="12" t="s">
        <v>3553</v>
      </c>
      <c r="CJ564" s="12">
        <v>1.3100000000000001E-2</v>
      </c>
      <c r="CK564" s="12" t="s">
        <v>3827</v>
      </c>
      <c r="CL564" s="12">
        <v>-9666.1898999999994</v>
      </c>
      <c r="CM564" s="12" t="s">
        <v>1077</v>
      </c>
      <c r="CN564" s="12" t="s">
        <v>1077</v>
      </c>
      <c r="CO564" s="12" t="s">
        <v>1077</v>
      </c>
      <c r="CP564" s="12"/>
      <c r="CQ564" s="12"/>
      <c r="CR564" s="12"/>
      <c r="CS564" s="12" t="s">
        <v>1077</v>
      </c>
      <c r="CT564" s="12" t="s">
        <v>1077</v>
      </c>
      <c r="CU564" s="12" t="s">
        <v>1077</v>
      </c>
      <c r="CV564" s="12" t="s">
        <v>1077</v>
      </c>
      <c r="CW564" s="12"/>
      <c r="CX564" s="57"/>
    </row>
    <row r="565" spans="1:102" ht="16.5" x14ac:dyDescent="0.35">
      <c r="A565" s="56">
        <v>15</v>
      </c>
      <c r="B565" s="12" t="s">
        <v>3706</v>
      </c>
      <c r="C565" s="12">
        <v>15.6</v>
      </c>
      <c r="D565" s="12" t="s">
        <v>1560</v>
      </c>
      <c r="E565" s="12" t="s">
        <v>313</v>
      </c>
      <c r="F565" s="12" t="s">
        <v>3916</v>
      </c>
      <c r="G565" s="12" t="s">
        <v>212</v>
      </c>
      <c r="H565" s="12" t="s">
        <v>2804</v>
      </c>
      <c r="I565" s="12" t="s">
        <v>349</v>
      </c>
      <c r="J565" s="12" t="s">
        <v>556</v>
      </c>
      <c r="K565" s="12" t="s">
        <v>564</v>
      </c>
      <c r="L565" s="12" t="s">
        <v>558</v>
      </c>
      <c r="M565" s="12" t="s">
        <v>3164</v>
      </c>
      <c r="N565" s="12"/>
      <c r="O565" s="12" t="s">
        <v>3400</v>
      </c>
      <c r="P565" s="12" t="s">
        <v>3403</v>
      </c>
      <c r="Q565" s="12">
        <v>1</v>
      </c>
      <c r="R565" s="12">
        <v>0</v>
      </c>
      <c r="S565" s="12">
        <v>0</v>
      </c>
      <c r="T565" s="12">
        <v>0</v>
      </c>
      <c r="U565" s="12">
        <v>0</v>
      </c>
      <c r="V565" s="12">
        <v>0</v>
      </c>
      <c r="W565" s="12">
        <v>0</v>
      </c>
      <c r="X565" s="12">
        <v>0</v>
      </c>
      <c r="Y565" s="12">
        <v>0</v>
      </c>
      <c r="Z565" s="12">
        <v>0</v>
      </c>
      <c r="AA565" s="12">
        <v>0</v>
      </c>
      <c r="AB565" s="12">
        <v>1</v>
      </c>
      <c r="AC565" s="12">
        <v>0</v>
      </c>
      <c r="AD565" s="12">
        <v>0</v>
      </c>
      <c r="AE565" s="12">
        <v>0</v>
      </c>
      <c r="AF565" s="12">
        <v>0</v>
      </c>
      <c r="AG565" s="12">
        <v>0</v>
      </c>
      <c r="AH565" s="12">
        <v>0</v>
      </c>
      <c r="AI565" s="12">
        <v>0</v>
      </c>
      <c r="AJ565" s="12">
        <v>0</v>
      </c>
      <c r="AK565" s="12">
        <v>0</v>
      </c>
      <c r="AL565" s="12" t="s">
        <v>3448</v>
      </c>
      <c r="AM565" s="7" t="s">
        <v>608</v>
      </c>
      <c r="AN565" s="7" t="s">
        <v>633</v>
      </c>
      <c r="AO565" s="7">
        <v>2000</v>
      </c>
      <c r="AP565" s="12" t="s">
        <v>3458</v>
      </c>
      <c r="AQ565" s="12">
        <v>5727</v>
      </c>
      <c r="AR565" s="12">
        <v>1</v>
      </c>
      <c r="AS565" s="12" t="s">
        <v>555</v>
      </c>
      <c r="AT565" s="7" t="s">
        <v>349</v>
      </c>
      <c r="AU565" s="12">
        <v>0</v>
      </c>
      <c r="AV565" s="12">
        <v>0</v>
      </c>
      <c r="AW565" s="12">
        <v>0</v>
      </c>
      <c r="AX565" s="12">
        <v>0</v>
      </c>
      <c r="AY565" s="7">
        <v>0</v>
      </c>
      <c r="AZ565" s="12">
        <v>0</v>
      </c>
      <c r="BA565" s="12">
        <v>1</v>
      </c>
      <c r="BB565" s="12">
        <v>1</v>
      </c>
      <c r="BC565" s="12">
        <v>0</v>
      </c>
      <c r="BD565" s="12">
        <v>0</v>
      </c>
      <c r="BE565" s="12">
        <v>0</v>
      </c>
      <c r="BF565" s="7" t="s">
        <v>3259</v>
      </c>
      <c r="BG565" s="7" t="s">
        <v>804</v>
      </c>
      <c r="BH565" s="7">
        <v>1</v>
      </c>
      <c r="BI565" s="12" t="s">
        <v>3253</v>
      </c>
      <c r="BJ565" s="12" t="s">
        <v>3460</v>
      </c>
      <c r="BK565" s="12" t="s">
        <v>3472</v>
      </c>
      <c r="BL565" s="12" t="s">
        <v>3474</v>
      </c>
      <c r="BM565" s="7" t="s">
        <v>787</v>
      </c>
      <c r="BN565" s="7"/>
      <c r="BO565" s="12" t="s">
        <v>1208</v>
      </c>
      <c r="BP565" s="12" t="s">
        <v>3502</v>
      </c>
      <c r="BQ565" s="12"/>
      <c r="BR565" s="12" t="s">
        <v>1077</v>
      </c>
      <c r="BS565" s="12">
        <v>0.26910000000000001</v>
      </c>
      <c r="BT565" s="12"/>
      <c r="BU565" s="12">
        <f>EXP(BS565)</f>
        <v>1.3087860131040652</v>
      </c>
      <c r="BV565" s="12" t="s">
        <v>3416</v>
      </c>
      <c r="BW565" s="12" t="s">
        <v>1077</v>
      </c>
      <c r="BX565" s="12" t="s">
        <v>1077</v>
      </c>
      <c r="BY565" s="12">
        <v>4.09</v>
      </c>
      <c r="BZ565" s="12"/>
      <c r="CA565" s="12" t="s">
        <v>1077</v>
      </c>
      <c r="CB565" s="12" t="s">
        <v>1077</v>
      </c>
      <c r="CC565" s="12" t="s">
        <v>1077</v>
      </c>
      <c r="CD565" s="12" t="s">
        <v>1077</v>
      </c>
      <c r="CE565" s="12">
        <v>0.1</v>
      </c>
      <c r="CF565" s="12"/>
      <c r="CG565" s="12"/>
      <c r="CH565" s="12"/>
      <c r="CI565" s="12"/>
      <c r="CJ565" s="12">
        <v>0.59099999999999997</v>
      </c>
      <c r="CK565" s="12" t="s">
        <v>3828</v>
      </c>
      <c r="CL565" s="12" t="s">
        <v>1077</v>
      </c>
      <c r="CM565" s="12" t="s">
        <v>1077</v>
      </c>
      <c r="CN565" s="12" t="s">
        <v>1077</v>
      </c>
      <c r="CO565" s="12" t="s">
        <v>1077</v>
      </c>
      <c r="CP565" s="12"/>
      <c r="CQ565" s="12"/>
      <c r="CR565" s="12"/>
      <c r="CS565" s="12" t="s">
        <v>1077</v>
      </c>
      <c r="CT565" s="12" t="s">
        <v>1077</v>
      </c>
      <c r="CU565" s="12">
        <v>4.8716605552645363E-2</v>
      </c>
      <c r="CV565" s="12" t="s">
        <v>1137</v>
      </c>
      <c r="CW565" s="12"/>
      <c r="CX565" s="57"/>
    </row>
    <row r="566" spans="1:102" x14ac:dyDescent="0.35">
      <c r="A566" s="56">
        <v>124</v>
      </c>
      <c r="B566" s="12" t="s">
        <v>3145</v>
      </c>
      <c r="C566" s="12">
        <v>124.16</v>
      </c>
      <c r="D566" s="12" t="s">
        <v>2874</v>
      </c>
      <c r="E566" s="12" t="s">
        <v>3351</v>
      </c>
      <c r="F566" s="12">
        <v>7</v>
      </c>
      <c r="G566" s="12" t="s">
        <v>212</v>
      </c>
      <c r="H566" s="12" t="s">
        <v>2804</v>
      </c>
      <c r="I566" s="12" t="s">
        <v>212</v>
      </c>
      <c r="J566" s="12" t="s">
        <v>1222</v>
      </c>
      <c r="K566" s="12"/>
      <c r="L566" s="12" t="s">
        <v>567</v>
      </c>
      <c r="M566" s="12" t="s">
        <v>3164</v>
      </c>
      <c r="N566" s="12"/>
      <c r="O566" s="12" t="s">
        <v>3400</v>
      </c>
      <c r="P566" s="12" t="s">
        <v>3404</v>
      </c>
      <c r="Q566" s="12">
        <v>1</v>
      </c>
      <c r="R566" s="12">
        <v>0</v>
      </c>
      <c r="S566" s="12">
        <v>0</v>
      </c>
      <c r="T566" s="12">
        <v>0</v>
      </c>
      <c r="U566" s="12">
        <v>0</v>
      </c>
      <c r="V566" s="12">
        <v>0</v>
      </c>
      <c r="W566" s="12">
        <v>0</v>
      </c>
      <c r="X566" s="12">
        <v>0</v>
      </c>
      <c r="Y566" s="12">
        <v>0</v>
      </c>
      <c r="Z566" s="12">
        <v>0</v>
      </c>
      <c r="AA566" s="12">
        <v>0</v>
      </c>
      <c r="AB566" s="12">
        <v>0</v>
      </c>
      <c r="AC566" s="12">
        <v>0</v>
      </c>
      <c r="AD566" s="12">
        <v>0</v>
      </c>
      <c r="AE566" s="12">
        <v>0</v>
      </c>
      <c r="AF566" s="12">
        <v>0</v>
      </c>
      <c r="AG566" s="12">
        <v>0</v>
      </c>
      <c r="AH566" s="12">
        <v>0</v>
      </c>
      <c r="AI566" s="12">
        <v>0</v>
      </c>
      <c r="AJ566" s="12">
        <v>0</v>
      </c>
      <c r="AK566" s="12">
        <v>0</v>
      </c>
      <c r="AL566" s="12" t="s">
        <v>3451</v>
      </c>
      <c r="AM566" s="12" t="s">
        <v>3081</v>
      </c>
      <c r="AN566" s="12" t="s">
        <v>3086</v>
      </c>
      <c r="AO566" s="12">
        <v>2009</v>
      </c>
      <c r="AP566" s="12" t="s">
        <v>3458</v>
      </c>
      <c r="AQ566" s="12">
        <v>272</v>
      </c>
      <c r="AR566" s="12">
        <v>1</v>
      </c>
      <c r="AS566" s="12" t="s">
        <v>555</v>
      </c>
      <c r="AT566" s="12" t="s">
        <v>349</v>
      </c>
      <c r="AU566" s="12">
        <v>0</v>
      </c>
      <c r="AV566" s="12">
        <v>0</v>
      </c>
      <c r="AW566" s="12">
        <v>0</v>
      </c>
      <c r="AX566" s="12">
        <v>0</v>
      </c>
      <c r="AY566" s="7">
        <v>1</v>
      </c>
      <c r="AZ566" s="12">
        <v>1</v>
      </c>
      <c r="BA566" s="12">
        <v>1</v>
      </c>
      <c r="BB566" s="12">
        <v>1</v>
      </c>
      <c r="BC566" s="12">
        <v>0</v>
      </c>
      <c r="BD566" s="12">
        <v>1</v>
      </c>
      <c r="BE566" s="12">
        <v>0</v>
      </c>
      <c r="BF566" s="12" t="s">
        <v>2820</v>
      </c>
      <c r="BG566" s="12" t="s">
        <v>3031</v>
      </c>
      <c r="BH566" s="12"/>
      <c r="BI566" s="12" t="s">
        <v>2818</v>
      </c>
      <c r="BJ566" s="12" t="s">
        <v>3460</v>
      </c>
      <c r="BK566" s="12" t="s">
        <v>776</v>
      </c>
      <c r="BL566" s="12" t="s">
        <v>3471</v>
      </c>
      <c r="BM566" s="12" t="s">
        <v>3493</v>
      </c>
      <c r="BN566" s="7" t="s">
        <v>775</v>
      </c>
      <c r="BO566" s="12" t="s">
        <v>558</v>
      </c>
      <c r="BP566" s="12" t="s">
        <v>1160</v>
      </c>
      <c r="BQ566" s="12"/>
      <c r="BR566" s="12"/>
      <c r="BS566" s="12">
        <v>0.40600000000000003</v>
      </c>
      <c r="BT566" s="12">
        <f>EXP(BS566)</f>
        <v>1.50080255245802</v>
      </c>
      <c r="BU566" s="12"/>
      <c r="BV566" s="12" t="s">
        <v>3415</v>
      </c>
      <c r="BW566" s="12"/>
      <c r="BX566" s="12"/>
      <c r="BY566" s="12">
        <v>4.0999999999999996</v>
      </c>
      <c r="BZ566" s="12"/>
      <c r="CA566" s="12"/>
      <c r="CB566" s="12"/>
      <c r="CC566" s="12"/>
      <c r="CD566" s="12"/>
      <c r="CE566" s="12">
        <v>4.2999999999999997E-2</v>
      </c>
      <c r="CF566" s="12">
        <v>0.2</v>
      </c>
      <c r="CG566" s="12"/>
      <c r="CH566" s="12"/>
      <c r="CI566" s="12"/>
      <c r="CJ566" s="12" t="s">
        <v>718</v>
      </c>
      <c r="CK566" s="12">
        <v>0</v>
      </c>
      <c r="CL566" s="12"/>
      <c r="CM566" s="12"/>
      <c r="CN566" s="12"/>
      <c r="CO566" s="12"/>
      <c r="CP566" s="12"/>
      <c r="CQ566" s="12"/>
      <c r="CR566" s="12"/>
      <c r="CS566" s="12"/>
      <c r="CT566" s="12"/>
      <c r="CU566" s="12"/>
      <c r="CV566" s="12"/>
      <c r="CW566" s="12"/>
      <c r="CX566" s="57"/>
    </row>
    <row r="567" spans="1:102" ht="16.5" x14ac:dyDescent="0.35">
      <c r="A567" s="56">
        <v>65</v>
      </c>
      <c r="B567" s="12" t="s">
        <v>3754</v>
      </c>
      <c r="C567" s="12">
        <v>65.900000000000006</v>
      </c>
      <c r="D567" s="12" t="s">
        <v>2262</v>
      </c>
      <c r="E567" s="12" t="s">
        <v>440</v>
      </c>
      <c r="F567" s="12">
        <v>3</v>
      </c>
      <c r="G567" s="12" t="s">
        <v>212</v>
      </c>
      <c r="H567" s="12" t="s">
        <v>2804</v>
      </c>
      <c r="I567" s="12" t="s">
        <v>212</v>
      </c>
      <c r="J567" s="12" t="s">
        <v>556</v>
      </c>
      <c r="K567" s="12" t="s">
        <v>562</v>
      </c>
      <c r="L567" s="12" t="s">
        <v>558</v>
      </c>
      <c r="M567" s="12" t="s">
        <v>3237</v>
      </c>
      <c r="N567" s="12" t="s">
        <v>3435</v>
      </c>
      <c r="O567" s="12" t="s">
        <v>3400</v>
      </c>
      <c r="P567" s="12" t="s">
        <v>3401</v>
      </c>
      <c r="Q567" s="12">
        <v>0</v>
      </c>
      <c r="R567" s="12">
        <v>0</v>
      </c>
      <c r="S567" s="12">
        <v>0</v>
      </c>
      <c r="T567" s="12">
        <v>0</v>
      </c>
      <c r="U567" s="12">
        <v>0</v>
      </c>
      <c r="V567" s="12">
        <v>0</v>
      </c>
      <c r="W567" s="12">
        <v>1</v>
      </c>
      <c r="X567" s="12">
        <v>0</v>
      </c>
      <c r="Y567" s="12">
        <v>0</v>
      </c>
      <c r="Z567" s="12">
        <v>0</v>
      </c>
      <c r="AA567" s="12">
        <v>0</v>
      </c>
      <c r="AB567" s="12">
        <v>0</v>
      </c>
      <c r="AC567" s="12">
        <v>1</v>
      </c>
      <c r="AD567" s="12">
        <v>0</v>
      </c>
      <c r="AE567" s="12">
        <v>0</v>
      </c>
      <c r="AF567" s="12">
        <v>0</v>
      </c>
      <c r="AG567" s="12">
        <v>0</v>
      </c>
      <c r="AH567" s="12">
        <v>0</v>
      </c>
      <c r="AI567" s="12">
        <v>0</v>
      </c>
      <c r="AJ567" s="12">
        <v>0</v>
      </c>
      <c r="AK567" s="12">
        <v>0</v>
      </c>
      <c r="AL567" s="12" t="s">
        <v>607</v>
      </c>
      <c r="AM567" s="7" t="s">
        <v>668</v>
      </c>
      <c r="AN567" s="7" t="s">
        <v>705</v>
      </c>
      <c r="AO567" s="7">
        <v>2010</v>
      </c>
      <c r="AP567" s="12" t="s">
        <v>3235</v>
      </c>
      <c r="AQ567" s="12">
        <v>473</v>
      </c>
      <c r="AR567" s="12">
        <v>1</v>
      </c>
      <c r="AS567" s="12" t="s">
        <v>555</v>
      </c>
      <c r="AT567" s="7" t="s">
        <v>212</v>
      </c>
      <c r="AU567" s="12">
        <v>1</v>
      </c>
      <c r="AV567" s="12">
        <v>0</v>
      </c>
      <c r="AW567" s="12">
        <v>0</v>
      </c>
      <c r="AX567" s="12">
        <v>0</v>
      </c>
      <c r="AY567" s="7">
        <v>1</v>
      </c>
      <c r="AZ567" s="12">
        <v>0</v>
      </c>
      <c r="BA567" s="12">
        <v>0</v>
      </c>
      <c r="BB567" s="12">
        <v>0</v>
      </c>
      <c r="BC567" s="12">
        <v>1</v>
      </c>
      <c r="BD567" s="12">
        <v>0</v>
      </c>
      <c r="BE567" s="12">
        <v>0</v>
      </c>
      <c r="BF567" s="7" t="s">
        <v>766</v>
      </c>
      <c r="BG567" s="7" t="s">
        <v>162</v>
      </c>
      <c r="BH567" s="7"/>
      <c r="BI567" s="7" t="s">
        <v>2807</v>
      </c>
      <c r="BJ567" s="12" t="s">
        <v>718</v>
      </c>
      <c r="BK567" s="12" t="s">
        <v>3463</v>
      </c>
      <c r="BL567" s="12" t="s">
        <v>3464</v>
      </c>
      <c r="BM567" s="7" t="s">
        <v>787</v>
      </c>
      <c r="BN567" s="7"/>
      <c r="BO567" s="12"/>
      <c r="BP567" s="12" t="s">
        <v>3542</v>
      </c>
      <c r="BQ567" s="12">
        <v>0.17646899999999999</v>
      </c>
      <c r="BR567" s="12" t="s">
        <v>3513</v>
      </c>
      <c r="BS567" s="12">
        <v>0.997</v>
      </c>
      <c r="BT567" s="12"/>
      <c r="BU567" s="12"/>
      <c r="BV567" s="12" t="s">
        <v>1077</v>
      </c>
      <c r="BW567" s="12" t="s">
        <v>1077</v>
      </c>
      <c r="BX567" s="12" t="s">
        <v>1077</v>
      </c>
      <c r="BY567" s="12">
        <v>4.12</v>
      </c>
      <c r="BZ567" s="12"/>
      <c r="CA567" s="12" t="s">
        <v>1077</v>
      </c>
      <c r="CB567" s="12" t="s">
        <v>1077</v>
      </c>
      <c r="CC567" s="12" t="s">
        <v>1077</v>
      </c>
      <c r="CD567" s="12" t="s">
        <v>1077</v>
      </c>
      <c r="CE567" s="12">
        <v>0.01</v>
      </c>
      <c r="CF567" s="12"/>
      <c r="CG567" s="12"/>
      <c r="CH567" s="12">
        <f>BQ567/BY567</f>
        <v>4.2832281553398056E-2</v>
      </c>
      <c r="CI567" s="12" t="s">
        <v>3553</v>
      </c>
      <c r="CJ567" s="12">
        <v>0.50800000000000001</v>
      </c>
      <c r="CK567" s="12" t="s">
        <v>3824</v>
      </c>
      <c r="CL567" s="12" t="s">
        <v>1077</v>
      </c>
      <c r="CM567" s="12" t="s">
        <v>1077</v>
      </c>
      <c r="CN567" s="12">
        <v>4.83</v>
      </c>
      <c r="CO567" s="12" t="s">
        <v>1043</v>
      </c>
      <c r="CP567" s="12">
        <v>1</v>
      </c>
      <c r="CQ567" s="12">
        <v>18</v>
      </c>
      <c r="CR567" s="12">
        <v>1</v>
      </c>
      <c r="CS567" s="12">
        <v>454</v>
      </c>
      <c r="CT567" s="12">
        <v>9.0969999999999995</v>
      </c>
      <c r="CU567" s="12">
        <v>0.17699999999999999</v>
      </c>
      <c r="CV567" s="12">
        <f>BS567*CU567</f>
        <v>0.17646899999999999</v>
      </c>
      <c r="CW567" s="12"/>
      <c r="CX567" s="57"/>
    </row>
    <row r="568" spans="1:102" x14ac:dyDescent="0.35">
      <c r="A568" s="56">
        <v>134</v>
      </c>
      <c r="B568" s="12" t="s">
        <v>3152</v>
      </c>
      <c r="C568" s="12">
        <v>134.1</v>
      </c>
      <c r="D568" s="12" t="s">
        <v>2933</v>
      </c>
      <c r="E568" s="12" t="s">
        <v>3011</v>
      </c>
      <c r="F568" s="12" t="s">
        <v>3916</v>
      </c>
      <c r="G568" s="12" t="s">
        <v>212</v>
      </c>
      <c r="H568" s="12" t="s">
        <v>2804</v>
      </c>
      <c r="I568" s="12" t="s">
        <v>212</v>
      </c>
      <c r="J568" s="12" t="s">
        <v>1222</v>
      </c>
      <c r="K568" s="12"/>
      <c r="L568" s="12" t="s">
        <v>567</v>
      </c>
      <c r="M568" s="12" t="s">
        <v>3164</v>
      </c>
      <c r="N568" s="12"/>
      <c r="O568" s="12" t="s">
        <v>3400</v>
      </c>
      <c r="P568" s="12" t="s">
        <v>3404</v>
      </c>
      <c r="Q568" s="12">
        <v>0</v>
      </c>
      <c r="R568" s="12">
        <v>0</v>
      </c>
      <c r="S568" s="12">
        <v>1</v>
      </c>
      <c r="T568" s="12">
        <v>0</v>
      </c>
      <c r="U568" s="12">
        <v>0</v>
      </c>
      <c r="V568" s="12">
        <v>0</v>
      </c>
      <c r="W568" s="12">
        <v>0</v>
      </c>
      <c r="X568" s="12">
        <v>0</v>
      </c>
      <c r="Y568" s="12">
        <v>0</v>
      </c>
      <c r="Z568" s="12">
        <v>0</v>
      </c>
      <c r="AA568" s="12">
        <v>1</v>
      </c>
      <c r="AB568" s="12">
        <v>0</v>
      </c>
      <c r="AC568" s="12">
        <v>0</v>
      </c>
      <c r="AD568" s="12">
        <v>0</v>
      </c>
      <c r="AE568" s="12">
        <v>0</v>
      </c>
      <c r="AF568" s="12">
        <v>0</v>
      </c>
      <c r="AG568" s="12">
        <v>0</v>
      </c>
      <c r="AH568" s="12">
        <v>0</v>
      </c>
      <c r="AI568" s="12">
        <v>0</v>
      </c>
      <c r="AJ568" s="12">
        <v>0</v>
      </c>
      <c r="AK568" s="12">
        <v>0</v>
      </c>
      <c r="AL568" s="12" t="s">
        <v>3367</v>
      </c>
      <c r="AM568" s="12" t="s">
        <v>3095</v>
      </c>
      <c r="AN568" s="12" t="s">
        <v>3096</v>
      </c>
      <c r="AO568" s="12">
        <v>2011</v>
      </c>
      <c r="AP568" s="12" t="s">
        <v>3235</v>
      </c>
      <c r="AQ568" s="12">
        <v>3272</v>
      </c>
      <c r="AR568" s="12">
        <v>1</v>
      </c>
      <c r="AS568" s="12" t="s">
        <v>555</v>
      </c>
      <c r="AT568" s="12" t="s">
        <v>349</v>
      </c>
      <c r="AU568" s="12">
        <v>0</v>
      </c>
      <c r="AV568" s="12">
        <v>1</v>
      </c>
      <c r="AW568" s="12">
        <v>1</v>
      </c>
      <c r="AX568" s="12">
        <v>0</v>
      </c>
      <c r="AY568" s="7">
        <v>0</v>
      </c>
      <c r="AZ568" s="12">
        <v>1</v>
      </c>
      <c r="BA568" s="12">
        <v>1</v>
      </c>
      <c r="BB568" s="12">
        <v>1</v>
      </c>
      <c r="BC568" s="12">
        <v>1</v>
      </c>
      <c r="BD568" s="12">
        <v>1</v>
      </c>
      <c r="BE568" s="12">
        <v>1</v>
      </c>
      <c r="BF568" s="12" t="s">
        <v>2820</v>
      </c>
      <c r="BG568" s="12" t="s">
        <v>3268</v>
      </c>
      <c r="BH568" s="12">
        <v>1</v>
      </c>
      <c r="BI568" s="12" t="s">
        <v>3257</v>
      </c>
      <c r="BJ568" s="12" t="s">
        <v>3460</v>
      </c>
      <c r="BK568" s="12" t="s">
        <v>1044</v>
      </c>
      <c r="BL568" s="12" t="s">
        <v>3480</v>
      </c>
      <c r="BM568" s="12" t="s">
        <v>3493</v>
      </c>
      <c r="BN568" s="7" t="s">
        <v>1174</v>
      </c>
      <c r="BO568" s="12"/>
      <c r="BP568" s="12" t="s">
        <v>1160</v>
      </c>
      <c r="BQ568" s="12"/>
      <c r="BR568" s="12"/>
      <c r="BS568" s="12">
        <v>1.0900000000000001</v>
      </c>
      <c r="BT568" s="12">
        <f>EXP(Table2[[#This Row],[b_mag_LOR]])</f>
        <v>2.9742740725630656</v>
      </c>
      <c r="BU568" s="12"/>
      <c r="BV568" s="12" t="s">
        <v>3415</v>
      </c>
      <c r="BW568" s="12"/>
      <c r="BX568" s="12"/>
      <c r="BY568" s="12">
        <v>4.13</v>
      </c>
      <c r="BZ568" s="12"/>
      <c r="CA568" s="12"/>
      <c r="CB568" s="12"/>
      <c r="CC568" s="12"/>
      <c r="CD568" s="12"/>
      <c r="CE568" s="12"/>
      <c r="CF568" s="12"/>
      <c r="CG568" s="12"/>
      <c r="CH568" s="12"/>
      <c r="CI568" s="12"/>
      <c r="CJ568" s="12">
        <v>-18910.060000000001</v>
      </c>
      <c r="CK568" s="12" t="s">
        <v>3369</v>
      </c>
      <c r="CL568" s="12"/>
      <c r="CM568" s="12"/>
      <c r="CN568" s="12"/>
      <c r="CO568" s="12"/>
      <c r="CP568" s="12">
        <v>1</v>
      </c>
      <c r="CQ568" s="12">
        <v>11</v>
      </c>
      <c r="CR568" s="12">
        <v>1</v>
      </c>
      <c r="CS568" s="12">
        <f>AQ568-(CP568*CQ568)-CR568</f>
        <v>3260</v>
      </c>
      <c r="CT568" s="12"/>
      <c r="CU568" s="12">
        <v>0.11</v>
      </c>
      <c r="CV568" s="12"/>
      <c r="CW568" s="12"/>
      <c r="CX568" s="57"/>
    </row>
    <row r="569" spans="1:102" ht="16.5" x14ac:dyDescent="0.35">
      <c r="A569" s="56">
        <v>7</v>
      </c>
      <c r="B569" s="12" t="s">
        <v>3698</v>
      </c>
      <c r="C569" s="12">
        <v>7.1</v>
      </c>
      <c r="D569" s="12" t="s">
        <v>178</v>
      </c>
      <c r="E569" s="12" t="s">
        <v>3409</v>
      </c>
      <c r="F569" s="12">
        <v>7</v>
      </c>
      <c r="G569" s="12" t="s">
        <v>212</v>
      </c>
      <c r="H569" s="12" t="s">
        <v>2804</v>
      </c>
      <c r="I569" s="12" t="s">
        <v>212</v>
      </c>
      <c r="J569" s="12" t="s">
        <v>1222</v>
      </c>
      <c r="K569" s="12" t="s">
        <v>561</v>
      </c>
      <c r="L569" s="12" t="s">
        <v>1118</v>
      </c>
      <c r="M569" s="12" t="s">
        <v>3164</v>
      </c>
      <c r="N569" s="12"/>
      <c r="O569" s="12" t="s">
        <v>3400</v>
      </c>
      <c r="P569" s="12" t="s">
        <v>3402</v>
      </c>
      <c r="Q569" s="12">
        <v>1</v>
      </c>
      <c r="R569" s="12">
        <v>0</v>
      </c>
      <c r="S569" s="12">
        <v>0</v>
      </c>
      <c r="T569" s="12">
        <v>0</v>
      </c>
      <c r="U569" s="12">
        <v>0</v>
      </c>
      <c r="V569" s="12">
        <v>0</v>
      </c>
      <c r="W569" s="12">
        <v>0</v>
      </c>
      <c r="X569" s="12">
        <v>0</v>
      </c>
      <c r="Y569" s="12">
        <v>0</v>
      </c>
      <c r="Z569" s="12">
        <v>1</v>
      </c>
      <c r="AA569" s="12">
        <v>0</v>
      </c>
      <c r="AB569" s="12">
        <v>1</v>
      </c>
      <c r="AC569" s="12">
        <v>0</v>
      </c>
      <c r="AD569" s="12">
        <v>0</v>
      </c>
      <c r="AE569" s="12">
        <v>0</v>
      </c>
      <c r="AF569" s="12">
        <v>0</v>
      </c>
      <c r="AG569" s="12">
        <v>0</v>
      </c>
      <c r="AH569" s="12">
        <v>0</v>
      </c>
      <c r="AI569" s="12">
        <v>0</v>
      </c>
      <c r="AJ569" s="12">
        <v>0</v>
      </c>
      <c r="AK569" s="12" t="s">
        <v>622</v>
      </c>
      <c r="AL569" s="12" t="s">
        <v>3448</v>
      </c>
      <c r="AM569" s="7" t="s">
        <v>608</v>
      </c>
      <c r="AN569" s="7" t="s">
        <v>621</v>
      </c>
      <c r="AO569" s="7" t="s">
        <v>623</v>
      </c>
      <c r="AP569" s="12" t="s">
        <v>691</v>
      </c>
      <c r="AQ569" s="12">
        <v>2127</v>
      </c>
      <c r="AR569" s="12">
        <v>1</v>
      </c>
      <c r="AS569" s="12" t="s">
        <v>555</v>
      </c>
      <c r="AT569" s="7" t="s">
        <v>212</v>
      </c>
      <c r="AU569" s="12">
        <v>1</v>
      </c>
      <c r="AV569" s="12">
        <v>1</v>
      </c>
      <c r="AW569" s="12">
        <v>0</v>
      </c>
      <c r="AX569" s="12">
        <v>0</v>
      </c>
      <c r="AY569" s="7">
        <v>1</v>
      </c>
      <c r="AZ569" s="12">
        <v>0</v>
      </c>
      <c r="BA569" s="12">
        <v>1</v>
      </c>
      <c r="BB569" s="12">
        <v>1</v>
      </c>
      <c r="BC569" s="12">
        <v>1</v>
      </c>
      <c r="BD569" s="12">
        <v>1</v>
      </c>
      <c r="BE569" s="12">
        <v>0</v>
      </c>
      <c r="BF569" s="7" t="s">
        <v>766</v>
      </c>
      <c r="BG569" s="7" t="s">
        <v>159</v>
      </c>
      <c r="BH569" s="7"/>
      <c r="BI569" s="7" t="s">
        <v>2806</v>
      </c>
      <c r="BJ569" s="12" t="s">
        <v>3459</v>
      </c>
      <c r="BK569" s="12" t="s">
        <v>1044</v>
      </c>
      <c r="BL569" s="12" t="s">
        <v>3480</v>
      </c>
      <c r="BM569" s="7" t="s">
        <v>3485</v>
      </c>
      <c r="BN569" s="7" t="s">
        <v>775</v>
      </c>
      <c r="BO569" s="12"/>
      <c r="BP569" s="12" t="s">
        <v>3995</v>
      </c>
      <c r="BQ569" s="12">
        <f>CV569</f>
        <v>0.31292000000000003</v>
      </c>
      <c r="BR569" s="12" t="s">
        <v>3529</v>
      </c>
      <c r="BS569" s="12">
        <v>4.0000000000000001E-3</v>
      </c>
      <c r="BT569" s="12">
        <f>EXP(BS569)</f>
        <v>1.0040080106773419</v>
      </c>
      <c r="BU569" s="12"/>
      <c r="BV569" s="12" t="s">
        <v>3415</v>
      </c>
      <c r="BW569" s="12"/>
      <c r="BX569" s="12"/>
      <c r="BY569" s="12">
        <v>4.17</v>
      </c>
      <c r="BZ569" s="12"/>
      <c r="CA569" s="12" t="s">
        <v>1077</v>
      </c>
      <c r="CB569" s="12" t="s">
        <v>1077</v>
      </c>
      <c r="CC569" s="12" t="s">
        <v>1077</v>
      </c>
      <c r="CD569" s="12" t="s">
        <v>1077</v>
      </c>
      <c r="CE569" s="12">
        <v>0.05</v>
      </c>
      <c r="CF569" s="12">
        <f>Table2[[#This Row],[b_mag_LOR]]/Table2[[#This Row],[T_stat]]</f>
        <v>9.5923261390887292E-4</v>
      </c>
      <c r="CG569" s="12" t="s">
        <v>3564</v>
      </c>
      <c r="CH569" s="12">
        <f>BQ569/BY569</f>
        <v>7.504076738609114E-2</v>
      </c>
      <c r="CI569" s="12" t="s">
        <v>3553</v>
      </c>
      <c r="CJ569" s="12">
        <v>0.47399999999999998</v>
      </c>
      <c r="CK569" s="12" t="s">
        <v>3834</v>
      </c>
      <c r="CL569" s="12" t="s">
        <v>1077</v>
      </c>
      <c r="CM569" s="12" t="s">
        <v>1077</v>
      </c>
      <c r="CN569" s="12">
        <v>-1539.32</v>
      </c>
      <c r="CO569" s="12" t="s">
        <v>3419</v>
      </c>
      <c r="CP569" s="12"/>
      <c r="CQ569" s="12"/>
      <c r="CR569" s="12"/>
      <c r="CS569" s="12" t="s">
        <v>1077</v>
      </c>
      <c r="CT569" s="12">
        <v>9.0999999999999998E-2</v>
      </c>
      <c r="CU569" s="12">
        <v>78.23</v>
      </c>
      <c r="CV569" s="12">
        <f>BS569*CU569</f>
        <v>0.31292000000000003</v>
      </c>
      <c r="CW569" s="12"/>
      <c r="CX569" s="57"/>
    </row>
    <row r="570" spans="1:102" ht="16.5" x14ac:dyDescent="0.35">
      <c r="A570" s="56">
        <v>31</v>
      </c>
      <c r="B570" s="12" t="s">
        <v>3722</v>
      </c>
      <c r="C570" s="12">
        <v>31.2</v>
      </c>
      <c r="D570" s="12" t="s">
        <v>1837</v>
      </c>
      <c r="E570" s="12" t="s">
        <v>348</v>
      </c>
      <c r="F570" s="12" t="s">
        <v>3916</v>
      </c>
      <c r="G570" s="12" t="s">
        <v>212</v>
      </c>
      <c r="H570" s="12" t="s">
        <v>2804</v>
      </c>
      <c r="I570" s="12" t="s">
        <v>212</v>
      </c>
      <c r="J570" s="12" t="s">
        <v>1222</v>
      </c>
      <c r="K570" s="12" t="s">
        <v>1177</v>
      </c>
      <c r="L570" s="12" t="s">
        <v>173</v>
      </c>
      <c r="M570" s="12" t="s">
        <v>3164</v>
      </c>
      <c r="N570" s="12"/>
      <c r="O570" s="12" t="s">
        <v>3400</v>
      </c>
      <c r="P570" s="12" t="s">
        <v>3402</v>
      </c>
      <c r="Q570" s="12">
        <v>0</v>
      </c>
      <c r="R570" s="12">
        <v>0</v>
      </c>
      <c r="S570" s="12">
        <v>1</v>
      </c>
      <c r="T570" s="12">
        <v>0</v>
      </c>
      <c r="U570" s="12">
        <v>0</v>
      </c>
      <c r="V570" s="12">
        <v>0</v>
      </c>
      <c r="W570" s="12">
        <v>0</v>
      </c>
      <c r="X570" s="12">
        <v>0</v>
      </c>
      <c r="Y570" s="12">
        <v>0</v>
      </c>
      <c r="Z570" s="12">
        <v>0</v>
      </c>
      <c r="AA570" s="12">
        <v>0</v>
      </c>
      <c r="AB570" s="12">
        <v>1</v>
      </c>
      <c r="AC570" s="12">
        <v>0</v>
      </c>
      <c r="AD570" s="12">
        <v>0</v>
      </c>
      <c r="AE570" s="12">
        <v>0</v>
      </c>
      <c r="AF570" s="12">
        <v>0</v>
      </c>
      <c r="AG570" s="12">
        <v>0</v>
      </c>
      <c r="AH570" s="12">
        <v>0</v>
      </c>
      <c r="AI570" s="12">
        <v>0</v>
      </c>
      <c r="AJ570" s="12">
        <v>0</v>
      </c>
      <c r="AK570" s="12">
        <v>0</v>
      </c>
      <c r="AL570" s="12" t="s">
        <v>3450</v>
      </c>
      <c r="AM570" s="7" t="s">
        <v>608</v>
      </c>
      <c r="AN570" s="7" t="s">
        <v>618</v>
      </c>
      <c r="AO570" s="7">
        <v>1999</v>
      </c>
      <c r="AP570" s="12" t="s">
        <v>3458</v>
      </c>
      <c r="AQ570" s="12">
        <v>10475</v>
      </c>
      <c r="AR570" s="12">
        <v>1</v>
      </c>
      <c r="AS570" s="12" t="s">
        <v>555</v>
      </c>
      <c r="AT570" s="7" t="s">
        <v>212</v>
      </c>
      <c r="AU570" s="12">
        <v>0</v>
      </c>
      <c r="AV570" s="12">
        <v>0</v>
      </c>
      <c r="AW570" s="12">
        <v>0</v>
      </c>
      <c r="AX570" s="12">
        <v>0</v>
      </c>
      <c r="AY570" s="7">
        <v>0</v>
      </c>
      <c r="AZ570" s="12">
        <v>0</v>
      </c>
      <c r="BA570" s="12">
        <v>0</v>
      </c>
      <c r="BB570" s="12">
        <v>0</v>
      </c>
      <c r="BC570" s="12">
        <v>0</v>
      </c>
      <c r="BD570" s="12">
        <v>0</v>
      </c>
      <c r="BE570" s="12">
        <v>0</v>
      </c>
      <c r="BF570" s="7" t="s">
        <v>766</v>
      </c>
      <c r="BG570" s="7" t="s">
        <v>1242</v>
      </c>
      <c r="BH570" s="7"/>
      <c r="BI570" s="12" t="s">
        <v>2809</v>
      </c>
      <c r="BJ570" s="12" t="s">
        <v>3459</v>
      </c>
      <c r="BK570" s="12" t="s">
        <v>1044</v>
      </c>
      <c r="BL570" s="12" t="s">
        <v>3480</v>
      </c>
      <c r="BM570" s="7" t="s">
        <v>3492</v>
      </c>
      <c r="BN570" s="7" t="s">
        <v>1174</v>
      </c>
      <c r="BO570" s="12"/>
      <c r="BP570" s="12" t="s">
        <v>3541</v>
      </c>
      <c r="BQ570" s="12">
        <v>-0.01</v>
      </c>
      <c r="BR570" s="12" t="s">
        <v>1252</v>
      </c>
      <c r="BS570" s="12">
        <v>0.28349999999999997</v>
      </c>
      <c r="BT570" s="12">
        <f>EXP(BS570)</f>
        <v>1.3277688803138623</v>
      </c>
      <c r="BU570" s="12"/>
      <c r="BV570" s="12" t="s">
        <v>3415</v>
      </c>
      <c r="BW570" s="12" t="s">
        <v>1077</v>
      </c>
      <c r="BX570" s="12" t="s">
        <v>1077</v>
      </c>
      <c r="BY570" s="12">
        <v>4.2</v>
      </c>
      <c r="BZ570" s="12"/>
      <c r="CA570" s="12" t="s">
        <v>1077</v>
      </c>
      <c r="CB570" s="12" t="s">
        <v>1077</v>
      </c>
      <c r="CC570" s="12" t="s">
        <v>1077</v>
      </c>
      <c r="CD570" s="12" t="s">
        <v>1077</v>
      </c>
      <c r="CE570" s="12" t="s">
        <v>1077</v>
      </c>
      <c r="CF570" s="12"/>
      <c r="CG570" s="12"/>
      <c r="CH570" s="12">
        <f>ABS(BQ570/BY570)</f>
        <v>2.3809523809523807E-3</v>
      </c>
      <c r="CI570" s="12" t="s">
        <v>3553</v>
      </c>
      <c r="CJ570" s="12">
        <v>0.47499999999999998</v>
      </c>
      <c r="CK570" s="12" t="s">
        <v>3827</v>
      </c>
      <c r="CL570" s="12">
        <v>-7211.2</v>
      </c>
      <c r="CM570" s="12" t="s">
        <v>1077</v>
      </c>
      <c r="CN570" s="12" t="s">
        <v>1077</v>
      </c>
      <c r="CO570" s="12" t="s">
        <v>1077</v>
      </c>
      <c r="CP570" s="12">
        <v>5</v>
      </c>
      <c r="CQ570" s="12">
        <v>43</v>
      </c>
      <c r="CR570" s="12">
        <v>1</v>
      </c>
      <c r="CS570" s="12">
        <v>10259</v>
      </c>
      <c r="CT570" s="12" t="s">
        <v>1077</v>
      </c>
      <c r="CU570" s="12" t="s">
        <v>1077</v>
      </c>
      <c r="CV570" s="12" t="s">
        <v>1077</v>
      </c>
      <c r="CW570" s="12"/>
      <c r="CX570" s="57"/>
    </row>
    <row r="571" spans="1:102" x14ac:dyDescent="0.35">
      <c r="A571" s="56">
        <v>59</v>
      </c>
      <c r="B571" s="12" t="s">
        <v>3748</v>
      </c>
      <c r="C571" s="12">
        <v>59.1</v>
      </c>
      <c r="D571" s="12" t="s">
        <v>2197</v>
      </c>
      <c r="E571" s="12" t="s">
        <v>404</v>
      </c>
      <c r="F571" s="12">
        <v>3</v>
      </c>
      <c r="G571" s="12" t="s">
        <v>212</v>
      </c>
      <c r="H571" s="12" t="s">
        <v>2804</v>
      </c>
      <c r="I571" s="12" t="s">
        <v>212</v>
      </c>
      <c r="J571" s="12" t="s">
        <v>1227</v>
      </c>
      <c r="K571" s="12" t="s">
        <v>1164</v>
      </c>
      <c r="L571" s="12" t="s">
        <v>1228</v>
      </c>
      <c r="M571" s="12" t="s">
        <v>3237</v>
      </c>
      <c r="N571" s="12" t="s">
        <v>3435</v>
      </c>
      <c r="O571" s="12" t="s">
        <v>3400</v>
      </c>
      <c r="P571" s="12" t="s">
        <v>3402</v>
      </c>
      <c r="Q571" s="12">
        <v>0</v>
      </c>
      <c r="R571" s="12">
        <v>0</v>
      </c>
      <c r="S571" s="12">
        <v>1</v>
      </c>
      <c r="T571" s="12">
        <v>0</v>
      </c>
      <c r="U571" s="12">
        <v>0</v>
      </c>
      <c r="V571" s="12">
        <v>0</v>
      </c>
      <c r="W571" s="12">
        <v>0</v>
      </c>
      <c r="X571" s="12">
        <v>0</v>
      </c>
      <c r="Y571" s="12">
        <v>0</v>
      </c>
      <c r="Z571" s="12">
        <v>0</v>
      </c>
      <c r="AA571" s="12">
        <v>0</v>
      </c>
      <c r="AB571" s="12">
        <v>0</v>
      </c>
      <c r="AC571" s="12">
        <v>1</v>
      </c>
      <c r="AD571" s="12">
        <v>0</v>
      </c>
      <c r="AE571" s="12">
        <v>0</v>
      </c>
      <c r="AF571" s="12">
        <v>0</v>
      </c>
      <c r="AG571" s="12">
        <v>0</v>
      </c>
      <c r="AH571" s="12">
        <v>0</v>
      </c>
      <c r="AI571" s="12">
        <v>0</v>
      </c>
      <c r="AJ571" s="12">
        <v>0</v>
      </c>
      <c r="AK571" s="12" t="s">
        <v>697</v>
      </c>
      <c r="AL571" s="12" t="s">
        <v>3454</v>
      </c>
      <c r="AM571" s="7" t="s">
        <v>637</v>
      </c>
      <c r="AN571" s="7" t="s">
        <v>665</v>
      </c>
      <c r="AO571" s="7" t="s">
        <v>1253</v>
      </c>
      <c r="AP571" s="12" t="s">
        <v>3235</v>
      </c>
      <c r="AQ571" s="12">
        <v>2613</v>
      </c>
      <c r="AR571" s="12">
        <v>1</v>
      </c>
      <c r="AS571" s="12" t="s">
        <v>555</v>
      </c>
      <c r="AT571" s="7" t="s">
        <v>212</v>
      </c>
      <c r="AU571" s="12">
        <v>1</v>
      </c>
      <c r="AV571" s="12">
        <v>0</v>
      </c>
      <c r="AW571" s="12">
        <v>0</v>
      </c>
      <c r="AX571" s="12">
        <v>0</v>
      </c>
      <c r="AY571" s="7">
        <v>1</v>
      </c>
      <c r="AZ571" s="12">
        <v>0</v>
      </c>
      <c r="BA571" s="12">
        <v>0</v>
      </c>
      <c r="BB571" s="12">
        <v>0</v>
      </c>
      <c r="BC571" s="12">
        <v>1</v>
      </c>
      <c r="BD571" s="12">
        <v>0</v>
      </c>
      <c r="BE571" s="12">
        <v>0</v>
      </c>
      <c r="BF571" s="7" t="s">
        <v>766</v>
      </c>
      <c r="BG571" s="7" t="s">
        <v>1163</v>
      </c>
      <c r="BH571" s="7"/>
      <c r="BI571" s="7" t="s">
        <v>2809</v>
      </c>
      <c r="BJ571" s="12" t="s">
        <v>3460</v>
      </c>
      <c r="BK571" s="12" t="s">
        <v>3463</v>
      </c>
      <c r="BL571" s="12" t="s">
        <v>3468</v>
      </c>
      <c r="BM571" s="7" t="s">
        <v>927</v>
      </c>
      <c r="BN571" s="7"/>
      <c r="BO571" s="12"/>
      <c r="BP571" s="12"/>
      <c r="BQ571" s="12"/>
      <c r="BR571" s="12" t="s">
        <v>1077</v>
      </c>
      <c r="BS571" s="12">
        <v>1E-3</v>
      </c>
      <c r="BT571" s="12"/>
      <c r="BU571" s="12"/>
      <c r="BV571" s="12" t="s">
        <v>1077</v>
      </c>
      <c r="BW571" s="12" t="s">
        <v>1077</v>
      </c>
      <c r="BX571" s="12" t="s">
        <v>1077</v>
      </c>
      <c r="BY571" s="12">
        <v>4.2</v>
      </c>
      <c r="BZ571" s="12"/>
      <c r="CA571" s="12" t="s">
        <v>1077</v>
      </c>
      <c r="CB571" s="12" t="s">
        <v>1077</v>
      </c>
      <c r="CC571" s="12" t="s">
        <v>1077</v>
      </c>
      <c r="CD571" s="12" t="s">
        <v>1077</v>
      </c>
      <c r="CE571" s="12" t="s">
        <v>1077</v>
      </c>
      <c r="CF571" s="12"/>
      <c r="CG571" s="12"/>
      <c r="CH571" s="12"/>
      <c r="CI571" s="12"/>
      <c r="CJ571" s="12" t="s">
        <v>718</v>
      </c>
      <c r="CK571" s="12" t="s">
        <v>1077</v>
      </c>
      <c r="CL571" s="12" t="s">
        <v>1077</v>
      </c>
      <c r="CM571" s="12" t="s">
        <v>1077</v>
      </c>
      <c r="CN571" s="12" t="s">
        <v>1077</v>
      </c>
      <c r="CO571" s="12" t="s">
        <v>1077</v>
      </c>
      <c r="CP571" s="12">
        <v>1</v>
      </c>
      <c r="CQ571" s="12">
        <v>12</v>
      </c>
      <c r="CR571" s="12">
        <v>0</v>
      </c>
      <c r="CS571" s="12">
        <v>2601</v>
      </c>
      <c r="CT571" s="12">
        <v>4.3600000000000003</v>
      </c>
      <c r="CU571" s="12">
        <v>33.04</v>
      </c>
      <c r="CV571" s="12">
        <f>BS571/CT571</f>
        <v>2.293577981651376E-4</v>
      </c>
      <c r="CW571" s="12"/>
      <c r="CX571" s="57"/>
    </row>
    <row r="572" spans="1:102" ht="16.5" x14ac:dyDescent="0.35">
      <c r="A572" s="56">
        <v>93</v>
      </c>
      <c r="B572" s="12" t="s">
        <v>3783</v>
      </c>
      <c r="C572" s="12">
        <v>93.1</v>
      </c>
      <c r="D572" s="12" t="s">
        <v>2504</v>
      </c>
      <c r="E572" s="12" t="s">
        <v>498</v>
      </c>
      <c r="F572" s="12">
        <v>3</v>
      </c>
      <c r="G572" s="12" t="s">
        <v>212</v>
      </c>
      <c r="H572" s="12" t="s">
        <v>2804</v>
      </c>
      <c r="I572" s="12" t="s">
        <v>212</v>
      </c>
      <c r="J572" s="12" t="s">
        <v>556</v>
      </c>
      <c r="K572" s="12" t="s">
        <v>564</v>
      </c>
      <c r="L572" s="12" t="s">
        <v>558</v>
      </c>
      <c r="M572" s="12" t="s">
        <v>3237</v>
      </c>
      <c r="N572" s="12" t="s">
        <v>3435</v>
      </c>
      <c r="O572" s="12" t="s">
        <v>3400</v>
      </c>
      <c r="P572" s="12" t="s">
        <v>3401</v>
      </c>
      <c r="Q572" s="12">
        <v>0</v>
      </c>
      <c r="R572" s="12">
        <v>0</v>
      </c>
      <c r="S572" s="12">
        <v>0</v>
      </c>
      <c r="T572" s="12">
        <v>0</v>
      </c>
      <c r="U572" s="12">
        <v>0</v>
      </c>
      <c r="V572" s="12">
        <v>1</v>
      </c>
      <c r="W572" s="12">
        <v>0</v>
      </c>
      <c r="X572" s="12">
        <v>0</v>
      </c>
      <c r="Y572" s="12">
        <v>0</v>
      </c>
      <c r="Z572" s="12">
        <v>0</v>
      </c>
      <c r="AA572" s="12">
        <v>0</v>
      </c>
      <c r="AB572" s="12">
        <v>0</v>
      </c>
      <c r="AC572" s="12">
        <v>0</v>
      </c>
      <c r="AD572" s="12">
        <v>0</v>
      </c>
      <c r="AE572" s="12">
        <v>0</v>
      </c>
      <c r="AF572" s="12">
        <v>0</v>
      </c>
      <c r="AG572" s="12">
        <v>0</v>
      </c>
      <c r="AH572" s="12">
        <v>0</v>
      </c>
      <c r="AI572" s="12">
        <v>0</v>
      </c>
      <c r="AJ572" s="12">
        <v>1</v>
      </c>
      <c r="AK572" s="12">
        <v>0</v>
      </c>
      <c r="AL572" s="12" t="s">
        <v>607</v>
      </c>
      <c r="AM572" s="7" t="s">
        <v>608</v>
      </c>
      <c r="AN572" s="7" t="s">
        <v>634</v>
      </c>
      <c r="AO572" s="7" t="s">
        <v>737</v>
      </c>
      <c r="AP572" s="12" t="s">
        <v>3235</v>
      </c>
      <c r="AQ572" s="12">
        <v>50</v>
      </c>
      <c r="AR572" s="12">
        <v>10</v>
      </c>
      <c r="AS572" s="12" t="s">
        <v>554</v>
      </c>
      <c r="AT572" s="7" t="s">
        <v>212</v>
      </c>
      <c r="AU572" s="12">
        <v>1</v>
      </c>
      <c r="AV572" s="12">
        <v>0</v>
      </c>
      <c r="AW572" s="12">
        <v>0</v>
      </c>
      <c r="AX572" s="12">
        <v>0</v>
      </c>
      <c r="AY572" s="7">
        <v>1</v>
      </c>
      <c r="AZ572" s="12">
        <v>0</v>
      </c>
      <c r="BA572" s="12">
        <v>1</v>
      </c>
      <c r="BB572" s="12">
        <v>1</v>
      </c>
      <c r="BC572" s="12">
        <v>0</v>
      </c>
      <c r="BD572" s="12">
        <v>1</v>
      </c>
      <c r="BE572" s="12">
        <v>0</v>
      </c>
      <c r="BF572" s="7" t="s">
        <v>766</v>
      </c>
      <c r="BG572" s="7" t="s">
        <v>947</v>
      </c>
      <c r="BH572" s="7"/>
      <c r="BI572" s="7" t="s">
        <v>2807</v>
      </c>
      <c r="BJ572" s="12" t="s">
        <v>800</v>
      </c>
      <c r="BK572" s="12" t="s">
        <v>3463</v>
      </c>
      <c r="BL572" s="12" t="s">
        <v>3470</v>
      </c>
      <c r="BM572" s="7" t="s">
        <v>787</v>
      </c>
      <c r="BN572" s="7"/>
      <c r="BO572" s="12"/>
      <c r="BP572" s="12" t="s">
        <v>3549</v>
      </c>
      <c r="BQ572" s="47">
        <f>CV572</f>
        <v>0.41937334368439333</v>
      </c>
      <c r="BR572" s="12" t="s">
        <v>3506</v>
      </c>
      <c r="BS572" s="12">
        <v>1272.68</v>
      </c>
      <c r="BT572" s="12"/>
      <c r="BU572" s="12"/>
      <c r="BV572" s="12" t="s">
        <v>1077</v>
      </c>
      <c r="BW572" s="12">
        <v>0.76200000000000001</v>
      </c>
      <c r="BX572" s="12" t="s">
        <v>3422</v>
      </c>
      <c r="BY572" s="12">
        <v>4.2</v>
      </c>
      <c r="BZ572" s="12"/>
      <c r="CA572" s="12" t="s">
        <v>1077</v>
      </c>
      <c r="CB572" s="12" t="s">
        <v>1077</v>
      </c>
      <c r="CC572" s="12" t="s">
        <v>1077</v>
      </c>
      <c r="CD572" s="12" t="s">
        <v>1077</v>
      </c>
      <c r="CE572" s="12">
        <v>0.01</v>
      </c>
      <c r="CF572" s="12"/>
      <c r="CG572" s="12"/>
      <c r="CH572" s="12">
        <f>BQ572/BY572</f>
        <v>9.9850796115331736E-2</v>
      </c>
      <c r="CI572" s="12" t="s">
        <v>3553</v>
      </c>
      <c r="CJ572" s="12">
        <v>0.73519999999999996</v>
      </c>
      <c r="CK572" s="12" t="s">
        <v>3828</v>
      </c>
      <c r="CL572" s="12" t="s">
        <v>1077</v>
      </c>
      <c r="CM572" s="12" t="s">
        <v>1077</v>
      </c>
      <c r="CN572" s="12" t="s">
        <v>1077</v>
      </c>
      <c r="CO572" s="12" t="s">
        <v>1077</v>
      </c>
      <c r="CP572" s="12">
        <v>1</v>
      </c>
      <c r="CQ572" s="12">
        <v>12</v>
      </c>
      <c r="CR572" s="12">
        <v>1</v>
      </c>
      <c r="CS572" s="12">
        <v>37</v>
      </c>
      <c r="CT572" s="12">
        <f>(67786255-39821325)/50</f>
        <v>559298.6</v>
      </c>
      <c r="CU572" s="12">
        <v>184.3</v>
      </c>
      <c r="CV572" s="12">
        <f>BS572*(CU572/CT572)</f>
        <v>0.41937334368439333</v>
      </c>
      <c r="CW572" s="50"/>
      <c r="CX572" s="58"/>
    </row>
    <row r="573" spans="1:102" ht="16.5" x14ac:dyDescent="0.35">
      <c r="A573" s="56">
        <v>15</v>
      </c>
      <c r="B573" s="12" t="s">
        <v>3706</v>
      </c>
      <c r="C573" s="12">
        <v>15.7</v>
      </c>
      <c r="D573" s="12" t="s">
        <v>1501</v>
      </c>
      <c r="E573" s="12" t="s">
        <v>314</v>
      </c>
      <c r="F573" s="12" t="s">
        <v>3916</v>
      </c>
      <c r="G573" s="12" t="s">
        <v>212</v>
      </c>
      <c r="H573" s="12" t="s">
        <v>2804</v>
      </c>
      <c r="I573" s="12" t="s">
        <v>212</v>
      </c>
      <c r="J573" s="12" t="s">
        <v>556</v>
      </c>
      <c r="K573" s="12" t="s">
        <v>564</v>
      </c>
      <c r="L573" s="12" t="s">
        <v>558</v>
      </c>
      <c r="M573" s="12" t="s">
        <v>3164</v>
      </c>
      <c r="N573" s="12"/>
      <c r="O573" s="12" t="s">
        <v>3400</v>
      </c>
      <c r="P573" s="12" t="s">
        <v>3403</v>
      </c>
      <c r="Q573" s="12">
        <v>1</v>
      </c>
      <c r="R573" s="12">
        <v>0</v>
      </c>
      <c r="S573" s="12">
        <v>0</v>
      </c>
      <c r="T573" s="12">
        <v>0</v>
      </c>
      <c r="U573" s="12">
        <v>0</v>
      </c>
      <c r="V573" s="12">
        <v>0</v>
      </c>
      <c r="W573" s="12">
        <v>0</v>
      </c>
      <c r="X573" s="12">
        <v>0</v>
      </c>
      <c r="Y573" s="12">
        <v>0</v>
      </c>
      <c r="Z573" s="12">
        <v>0</v>
      </c>
      <c r="AA573" s="12">
        <v>0</v>
      </c>
      <c r="AB573" s="12">
        <v>1</v>
      </c>
      <c r="AC573" s="12">
        <v>0</v>
      </c>
      <c r="AD573" s="12">
        <v>0</v>
      </c>
      <c r="AE573" s="12">
        <v>0</v>
      </c>
      <c r="AF573" s="12">
        <v>0</v>
      </c>
      <c r="AG573" s="12">
        <v>0</v>
      </c>
      <c r="AH573" s="12">
        <v>0</v>
      </c>
      <c r="AI573" s="12">
        <v>0</v>
      </c>
      <c r="AJ573" s="12">
        <v>0</v>
      </c>
      <c r="AK573" s="12">
        <v>0</v>
      </c>
      <c r="AL573" s="12" t="s">
        <v>3448</v>
      </c>
      <c r="AM573" s="7" t="s">
        <v>608</v>
      </c>
      <c r="AN573" s="7" t="s">
        <v>634</v>
      </c>
      <c r="AO573" s="7">
        <v>2000</v>
      </c>
      <c r="AP573" s="12" t="s">
        <v>3458</v>
      </c>
      <c r="AQ573" s="12">
        <v>3307</v>
      </c>
      <c r="AR573" s="12">
        <v>1</v>
      </c>
      <c r="AS573" s="12" t="s">
        <v>555</v>
      </c>
      <c r="AT573" s="7" t="s">
        <v>349</v>
      </c>
      <c r="AU573" s="12">
        <v>0</v>
      </c>
      <c r="AV573" s="12">
        <v>0</v>
      </c>
      <c r="AW573" s="12">
        <v>0</v>
      </c>
      <c r="AX573" s="12">
        <v>0</v>
      </c>
      <c r="AY573" s="7">
        <v>0</v>
      </c>
      <c r="AZ573" s="12">
        <v>0</v>
      </c>
      <c r="BA573" s="12">
        <v>1</v>
      </c>
      <c r="BB573" s="12">
        <v>1</v>
      </c>
      <c r="BC573" s="12">
        <v>0</v>
      </c>
      <c r="BD573" s="12">
        <v>0</v>
      </c>
      <c r="BE573" s="12">
        <v>0</v>
      </c>
      <c r="BF573" s="7" t="s">
        <v>2820</v>
      </c>
      <c r="BG573" s="7" t="s">
        <v>811</v>
      </c>
      <c r="BH573" s="7">
        <v>1</v>
      </c>
      <c r="BI573" s="7" t="s">
        <v>3257</v>
      </c>
      <c r="BJ573" s="12" t="s">
        <v>3460</v>
      </c>
      <c r="BK573" s="12" t="s">
        <v>3472</v>
      </c>
      <c r="BL573" s="12" t="s">
        <v>3474</v>
      </c>
      <c r="BM573" s="7" t="s">
        <v>787</v>
      </c>
      <c r="BN573" s="7"/>
      <c r="BO573" s="12" t="s">
        <v>1208</v>
      </c>
      <c r="BP573" s="12" t="s">
        <v>1262</v>
      </c>
      <c r="BQ573" s="12"/>
      <c r="BR573" s="12" t="s">
        <v>1077</v>
      </c>
      <c r="BS573" s="12">
        <v>0.67110000000000003</v>
      </c>
      <c r="BT573" s="12"/>
      <c r="BU573" s="12">
        <f>EXP(BS573)</f>
        <v>1.9563881644358523</v>
      </c>
      <c r="BV573" s="12" t="s">
        <v>3416</v>
      </c>
      <c r="BW573" s="12" t="s">
        <v>1077</v>
      </c>
      <c r="BX573" s="12" t="s">
        <v>1077</v>
      </c>
      <c r="BY573" s="12">
        <v>4.22</v>
      </c>
      <c r="BZ573" s="12"/>
      <c r="CA573" s="12" t="s">
        <v>1077</v>
      </c>
      <c r="CB573" s="12" t="s">
        <v>1077</v>
      </c>
      <c r="CC573" s="12" t="s">
        <v>1077</v>
      </c>
      <c r="CD573" s="12" t="s">
        <v>1077</v>
      </c>
      <c r="CE573" s="12">
        <v>0.1</v>
      </c>
      <c r="CF573" s="12"/>
      <c r="CG573" s="12"/>
      <c r="CH573" s="12"/>
      <c r="CI573" s="12"/>
      <c r="CJ573" s="12">
        <v>0.59599999999999997</v>
      </c>
      <c r="CK573" s="12" t="s">
        <v>3828</v>
      </c>
      <c r="CL573" s="12" t="s">
        <v>1077</v>
      </c>
      <c r="CM573" s="12" t="s">
        <v>1077</v>
      </c>
      <c r="CN573" s="12" t="s">
        <v>1077</v>
      </c>
      <c r="CO573" s="12" t="s">
        <v>1077</v>
      </c>
      <c r="CP573" s="12"/>
      <c r="CQ573" s="12"/>
      <c r="CR573" s="12"/>
      <c r="CS573" s="12" t="s">
        <v>1077</v>
      </c>
      <c r="CT573" s="12" t="s">
        <v>1077</v>
      </c>
      <c r="CU573" s="12">
        <v>3.4747686397764974E-2</v>
      </c>
      <c r="CV573" s="12" t="s">
        <v>1137</v>
      </c>
      <c r="CW573" s="12"/>
      <c r="CX573" s="57"/>
    </row>
    <row r="574" spans="1:102" ht="16.5" x14ac:dyDescent="0.35">
      <c r="A574" s="56">
        <v>70</v>
      </c>
      <c r="B574" s="12" t="s">
        <v>3759</v>
      </c>
      <c r="C574" s="12">
        <v>70.7</v>
      </c>
      <c r="D574" s="12" t="s">
        <v>2337</v>
      </c>
      <c r="E574" s="12" t="s">
        <v>447</v>
      </c>
      <c r="F574" s="12">
        <v>3</v>
      </c>
      <c r="G574" s="12" t="s">
        <v>212</v>
      </c>
      <c r="H574" s="12" t="s">
        <v>2804</v>
      </c>
      <c r="I574" s="12" t="s">
        <v>212</v>
      </c>
      <c r="J574" s="12" t="s">
        <v>556</v>
      </c>
      <c r="K574" s="12" t="s">
        <v>569</v>
      </c>
      <c r="L574" s="12" t="s">
        <v>558</v>
      </c>
      <c r="M574" s="12" t="s">
        <v>3237</v>
      </c>
      <c r="N574" s="12" t="s">
        <v>3435</v>
      </c>
      <c r="O574" s="12" t="s">
        <v>3400</v>
      </c>
      <c r="P574" s="12" t="s">
        <v>3401</v>
      </c>
      <c r="Q574" s="12">
        <v>0</v>
      </c>
      <c r="R574" s="12">
        <v>1</v>
      </c>
      <c r="S574" s="12">
        <v>0</v>
      </c>
      <c r="T574" s="12">
        <v>0</v>
      </c>
      <c r="U574" s="12">
        <v>0</v>
      </c>
      <c r="V574" s="12">
        <v>0</v>
      </c>
      <c r="W574" s="12">
        <v>0</v>
      </c>
      <c r="X574" s="12">
        <v>0</v>
      </c>
      <c r="Y574" s="12">
        <v>0</v>
      </c>
      <c r="Z574" s="12">
        <v>0</v>
      </c>
      <c r="AA574" s="12">
        <v>0</v>
      </c>
      <c r="AB574" s="12">
        <v>0</v>
      </c>
      <c r="AC574" s="12">
        <v>0</v>
      </c>
      <c r="AD574" s="12">
        <v>0</v>
      </c>
      <c r="AE574" s="12">
        <v>0</v>
      </c>
      <c r="AF574" s="12">
        <v>0</v>
      </c>
      <c r="AG574" s="12">
        <v>0</v>
      </c>
      <c r="AH574" s="12">
        <v>0</v>
      </c>
      <c r="AI574" s="12">
        <v>0</v>
      </c>
      <c r="AJ574" s="12">
        <v>1</v>
      </c>
      <c r="AK574" s="12">
        <v>0</v>
      </c>
      <c r="AL574" s="12" t="s">
        <v>678</v>
      </c>
      <c r="AM574" s="7" t="s">
        <v>608</v>
      </c>
      <c r="AN574" s="7" t="s">
        <v>614</v>
      </c>
      <c r="AO574" s="7">
        <v>2009</v>
      </c>
      <c r="AP574" s="12" t="s">
        <v>3458</v>
      </c>
      <c r="AQ574" s="12">
        <v>1449</v>
      </c>
      <c r="AR574" s="12">
        <v>1</v>
      </c>
      <c r="AS574" s="12" t="s">
        <v>555</v>
      </c>
      <c r="AT574" s="7" t="s">
        <v>212</v>
      </c>
      <c r="AU574" s="12">
        <v>0</v>
      </c>
      <c r="AV574" s="12">
        <v>0</v>
      </c>
      <c r="AW574" s="12">
        <v>0</v>
      </c>
      <c r="AX574" s="12">
        <v>0</v>
      </c>
      <c r="AY574" s="7">
        <v>0</v>
      </c>
      <c r="AZ574" s="12">
        <v>0</v>
      </c>
      <c r="BA574" s="12">
        <v>0</v>
      </c>
      <c r="BB574" s="12">
        <v>0</v>
      </c>
      <c r="BC574" s="12">
        <v>0</v>
      </c>
      <c r="BD574" s="12">
        <v>0</v>
      </c>
      <c r="BE574" s="12">
        <v>0</v>
      </c>
      <c r="BF574" s="7" t="s">
        <v>766</v>
      </c>
      <c r="BG574" s="7" t="s">
        <v>786</v>
      </c>
      <c r="BH574" s="7"/>
      <c r="BI574" s="7" t="s">
        <v>2806</v>
      </c>
      <c r="BJ574" s="12" t="s">
        <v>800</v>
      </c>
      <c r="BK574" s="12" t="s">
        <v>3463</v>
      </c>
      <c r="BL574" s="12" t="s">
        <v>3469</v>
      </c>
      <c r="BM574" s="7" t="s">
        <v>787</v>
      </c>
      <c r="BN574" s="7"/>
      <c r="BO574" s="12"/>
      <c r="BP574" s="12" t="s">
        <v>3505</v>
      </c>
      <c r="BQ574" s="47">
        <f>CV574</f>
        <v>0.28025830564784054</v>
      </c>
      <c r="BR574" s="12" t="s">
        <v>3506</v>
      </c>
      <c r="BS574" s="12">
        <v>0.68500000000000005</v>
      </c>
      <c r="BT574" s="12"/>
      <c r="BU574" s="12"/>
      <c r="BV574" s="12" t="s">
        <v>1077</v>
      </c>
      <c r="BW574" s="12" t="s">
        <v>1077</v>
      </c>
      <c r="BX574" s="12" t="s">
        <v>1077</v>
      </c>
      <c r="BY574" s="12">
        <v>4.25</v>
      </c>
      <c r="BZ574" s="12"/>
      <c r="CA574" s="12" t="s">
        <v>1077</v>
      </c>
      <c r="CB574" s="12" t="s">
        <v>1077</v>
      </c>
      <c r="CC574" s="12" t="s">
        <v>1077</v>
      </c>
      <c r="CD574" s="12" t="s">
        <v>1077</v>
      </c>
      <c r="CE574" s="12">
        <v>0.01</v>
      </c>
      <c r="CF574" s="12"/>
      <c r="CG574" s="12"/>
      <c r="CH574" s="12">
        <f>BQ574/BY574</f>
        <v>6.5943130740668363E-2</v>
      </c>
      <c r="CI574" s="12" t="s">
        <v>3553</v>
      </c>
      <c r="CJ574" s="12">
        <v>0.74480000000000002</v>
      </c>
      <c r="CK574" s="12" t="s">
        <v>3828</v>
      </c>
      <c r="CL574" s="12" t="s">
        <v>1077</v>
      </c>
      <c r="CM574" s="12" t="s">
        <v>1077</v>
      </c>
      <c r="CN574" s="12" t="s">
        <v>1077</v>
      </c>
      <c r="CO574" s="12" t="s">
        <v>1077</v>
      </c>
      <c r="CP574" s="12">
        <v>1</v>
      </c>
      <c r="CQ574" s="12">
        <v>1</v>
      </c>
      <c r="CR574" s="12">
        <v>0</v>
      </c>
      <c r="CS574" s="12">
        <v>1448</v>
      </c>
      <c r="CT574" s="12">
        <v>6020</v>
      </c>
      <c r="CU574" s="12">
        <v>2463</v>
      </c>
      <c r="CV574" s="12">
        <f>BS574*CU574/CT574</f>
        <v>0.28025830564784054</v>
      </c>
      <c r="CW574" s="12"/>
      <c r="CX574" s="57"/>
    </row>
    <row r="575" spans="1:102" ht="16.5" x14ac:dyDescent="0.35">
      <c r="A575" s="56">
        <v>70</v>
      </c>
      <c r="B575" s="12" t="s">
        <v>3759</v>
      </c>
      <c r="C575" s="46" t="s">
        <v>2340</v>
      </c>
      <c r="D575" s="12" t="s">
        <v>2341</v>
      </c>
      <c r="E575" s="12" t="s">
        <v>453</v>
      </c>
      <c r="F575" s="12">
        <v>3</v>
      </c>
      <c r="G575" s="12" t="s">
        <v>212</v>
      </c>
      <c r="H575" s="12" t="s">
        <v>2804</v>
      </c>
      <c r="I575" s="12" t="s">
        <v>212</v>
      </c>
      <c r="J575" s="12" t="s">
        <v>556</v>
      </c>
      <c r="K575" s="12" t="s">
        <v>569</v>
      </c>
      <c r="L575" s="12" t="s">
        <v>558</v>
      </c>
      <c r="M575" s="12" t="s">
        <v>3237</v>
      </c>
      <c r="N575" s="12" t="s">
        <v>3435</v>
      </c>
      <c r="O575" s="12" t="s">
        <v>3400</v>
      </c>
      <c r="P575" s="12" t="s">
        <v>3401</v>
      </c>
      <c r="Q575" s="12">
        <v>0</v>
      </c>
      <c r="R575" s="12">
        <v>1</v>
      </c>
      <c r="S575" s="12">
        <v>0</v>
      </c>
      <c r="T575" s="12">
        <v>0</v>
      </c>
      <c r="U575" s="12">
        <v>0</v>
      </c>
      <c r="V575" s="12">
        <v>0</v>
      </c>
      <c r="W575" s="12">
        <v>0</v>
      </c>
      <c r="X575" s="12">
        <v>0</v>
      </c>
      <c r="Y575" s="12">
        <v>0</v>
      </c>
      <c r="Z575" s="12">
        <v>0</v>
      </c>
      <c r="AA575" s="12">
        <v>0</v>
      </c>
      <c r="AB575" s="12">
        <v>0</v>
      </c>
      <c r="AC575" s="12">
        <v>0</v>
      </c>
      <c r="AD575" s="12">
        <v>0</v>
      </c>
      <c r="AE575" s="12">
        <v>0</v>
      </c>
      <c r="AF575" s="12">
        <v>0</v>
      </c>
      <c r="AG575" s="12">
        <v>0</v>
      </c>
      <c r="AH575" s="12">
        <v>0</v>
      </c>
      <c r="AI575" s="12">
        <v>0</v>
      </c>
      <c r="AJ575" s="12">
        <v>1</v>
      </c>
      <c r="AK575" s="12">
        <v>0</v>
      </c>
      <c r="AL575" s="12" t="s">
        <v>678</v>
      </c>
      <c r="AM575" s="7" t="s">
        <v>608</v>
      </c>
      <c r="AN575" s="7" t="s">
        <v>614</v>
      </c>
      <c r="AO575" s="7">
        <v>2009</v>
      </c>
      <c r="AP575" s="12" t="s">
        <v>3458</v>
      </c>
      <c r="AQ575" s="12">
        <v>1449</v>
      </c>
      <c r="AR575" s="12">
        <v>1</v>
      </c>
      <c r="AS575" s="12" t="s">
        <v>555</v>
      </c>
      <c r="AT575" s="7" t="s">
        <v>212</v>
      </c>
      <c r="AU575" s="12">
        <v>0</v>
      </c>
      <c r="AV575" s="12">
        <v>0</v>
      </c>
      <c r="AW575" s="12">
        <v>0</v>
      </c>
      <c r="AX575" s="12">
        <v>0</v>
      </c>
      <c r="AY575" s="7">
        <v>0</v>
      </c>
      <c r="AZ575" s="12">
        <v>0</v>
      </c>
      <c r="BA575" s="12">
        <v>0</v>
      </c>
      <c r="BB575" s="12">
        <v>0</v>
      </c>
      <c r="BC575" s="12">
        <v>0</v>
      </c>
      <c r="BD575" s="12">
        <v>0</v>
      </c>
      <c r="BE575" s="12">
        <v>0</v>
      </c>
      <c r="BF575" s="7" t="s">
        <v>766</v>
      </c>
      <c r="BG575" s="7" t="s">
        <v>786</v>
      </c>
      <c r="BH575" s="7"/>
      <c r="BI575" s="7" t="s">
        <v>2806</v>
      </c>
      <c r="BJ575" s="12" t="s">
        <v>800</v>
      </c>
      <c r="BK575" s="12" t="s">
        <v>3463</v>
      </c>
      <c r="BL575" s="12" t="s">
        <v>3466</v>
      </c>
      <c r="BM575" s="7" t="s">
        <v>787</v>
      </c>
      <c r="BN575" s="7"/>
      <c r="BO575" s="12"/>
      <c r="BP575" s="12" t="s">
        <v>3556</v>
      </c>
      <c r="BQ575" s="47">
        <f>CV575</f>
        <v>0.4145222591362126</v>
      </c>
      <c r="BR575" s="12" t="s">
        <v>3506</v>
      </c>
      <c r="BS575" s="12">
        <v>0.317</v>
      </c>
      <c r="BT575" s="12"/>
      <c r="BU575" s="12"/>
      <c r="BV575" s="12" t="s">
        <v>1077</v>
      </c>
      <c r="BW575" s="12" t="s">
        <v>1077</v>
      </c>
      <c r="BX575" s="12" t="s">
        <v>1077</v>
      </c>
      <c r="BY575" s="12">
        <v>4.29</v>
      </c>
      <c r="BZ575" s="12"/>
      <c r="CA575" s="12" t="s">
        <v>1077</v>
      </c>
      <c r="CB575" s="12" t="s">
        <v>1077</v>
      </c>
      <c r="CC575" s="12" t="s">
        <v>1077</v>
      </c>
      <c r="CD575" s="12" t="s">
        <v>1077</v>
      </c>
      <c r="CE575" s="12">
        <v>0.01</v>
      </c>
      <c r="CF575" s="12"/>
      <c r="CG575" s="12"/>
      <c r="CH575" s="12">
        <f>BQ575/BY575</f>
        <v>9.6625235229886391E-2</v>
      </c>
      <c r="CI575" s="12" t="s">
        <v>3553</v>
      </c>
      <c r="CJ575" s="12">
        <v>0.72870000000000001</v>
      </c>
      <c r="CK575" s="12" t="s">
        <v>3828</v>
      </c>
      <c r="CL575" s="12" t="s">
        <v>1077</v>
      </c>
      <c r="CM575" s="12" t="s">
        <v>1077</v>
      </c>
      <c r="CN575" s="12" t="s">
        <v>1077</v>
      </c>
      <c r="CO575" s="12" t="s">
        <v>1077</v>
      </c>
      <c r="CP575" s="12">
        <v>1</v>
      </c>
      <c r="CQ575" s="12">
        <v>1</v>
      </c>
      <c r="CR575" s="12">
        <v>0</v>
      </c>
      <c r="CS575" s="12">
        <v>1448</v>
      </c>
      <c r="CT575" s="12">
        <v>6020</v>
      </c>
      <c r="CU575" s="12">
        <f>2463+2091+2341+977</f>
        <v>7872</v>
      </c>
      <c r="CV575" s="12">
        <f>BS575*CU575/CT575</f>
        <v>0.4145222591362126</v>
      </c>
      <c r="CW575" s="12"/>
      <c r="CX575" s="57"/>
    </row>
    <row r="576" spans="1:102" ht="16.5" x14ac:dyDescent="0.35">
      <c r="A576" s="56">
        <v>51</v>
      </c>
      <c r="B576" s="12" t="s">
        <v>3741</v>
      </c>
      <c r="C576" s="12">
        <v>51.1</v>
      </c>
      <c r="D576" s="12" t="s">
        <v>2107</v>
      </c>
      <c r="E576" s="12" t="s">
        <v>393</v>
      </c>
      <c r="F576" s="12">
        <v>3</v>
      </c>
      <c r="G576" s="12" t="s">
        <v>212</v>
      </c>
      <c r="H576" s="12" t="s">
        <v>2804</v>
      </c>
      <c r="I576" s="12" t="s">
        <v>212</v>
      </c>
      <c r="J576" s="12" t="s">
        <v>556</v>
      </c>
      <c r="K576" s="12" t="s">
        <v>3445</v>
      </c>
      <c r="L576" s="12" t="s">
        <v>558</v>
      </c>
      <c r="M576" s="12" t="s">
        <v>3237</v>
      </c>
      <c r="N576" s="12" t="s">
        <v>3435</v>
      </c>
      <c r="O576" s="12" t="s">
        <v>3400</v>
      </c>
      <c r="P576" s="12" t="s">
        <v>3401</v>
      </c>
      <c r="Q576" s="12">
        <v>0</v>
      </c>
      <c r="R576" s="12">
        <v>0</v>
      </c>
      <c r="S576" s="12">
        <v>0</v>
      </c>
      <c r="T576" s="12">
        <v>1</v>
      </c>
      <c r="U576" s="12">
        <v>0</v>
      </c>
      <c r="V576" s="12">
        <v>0</v>
      </c>
      <c r="W576" s="12">
        <v>0</v>
      </c>
      <c r="X576" s="12">
        <v>0</v>
      </c>
      <c r="Y576" s="12">
        <v>0</v>
      </c>
      <c r="Z576" s="12">
        <v>0</v>
      </c>
      <c r="AA576" s="12">
        <v>0</v>
      </c>
      <c r="AB576" s="12">
        <v>0</v>
      </c>
      <c r="AC576" s="12">
        <v>1</v>
      </c>
      <c r="AD576" s="12">
        <v>0</v>
      </c>
      <c r="AE576" s="12">
        <v>0</v>
      </c>
      <c r="AF576" s="12">
        <v>0</v>
      </c>
      <c r="AG576" s="12">
        <v>0</v>
      </c>
      <c r="AH576" s="12">
        <v>0</v>
      </c>
      <c r="AI576" s="12">
        <v>0</v>
      </c>
      <c r="AJ576" s="12">
        <v>0</v>
      </c>
      <c r="AK576" s="12">
        <v>0</v>
      </c>
      <c r="AL576" s="12" t="s">
        <v>607</v>
      </c>
      <c r="AM576" s="7" t="s">
        <v>608</v>
      </c>
      <c r="AN576" s="7" t="s">
        <v>634</v>
      </c>
      <c r="AO576" s="7">
        <v>2008</v>
      </c>
      <c r="AP576" s="12" t="s">
        <v>3458</v>
      </c>
      <c r="AQ576" s="12">
        <v>69</v>
      </c>
      <c r="AR576" s="12">
        <v>1</v>
      </c>
      <c r="AS576" s="12" t="s">
        <v>555</v>
      </c>
      <c r="AT576" s="7" t="s">
        <v>212</v>
      </c>
      <c r="AU576" s="12">
        <v>1</v>
      </c>
      <c r="AV576" s="12">
        <v>0</v>
      </c>
      <c r="AW576" s="12">
        <v>0</v>
      </c>
      <c r="AX576" s="12">
        <v>1</v>
      </c>
      <c r="AY576" s="7">
        <v>0</v>
      </c>
      <c r="AZ576" s="12">
        <v>0</v>
      </c>
      <c r="BA576" s="12">
        <v>0</v>
      </c>
      <c r="BB576" s="12">
        <v>0</v>
      </c>
      <c r="BC576" s="12">
        <v>1</v>
      </c>
      <c r="BD576" s="12">
        <v>0</v>
      </c>
      <c r="BE576" s="12">
        <v>0</v>
      </c>
      <c r="BF576" s="7" t="s">
        <v>766</v>
      </c>
      <c r="BG576" s="7" t="s">
        <v>781</v>
      </c>
      <c r="BH576" s="7"/>
      <c r="BI576" s="7" t="s">
        <v>2807</v>
      </c>
      <c r="BJ576" s="12" t="s">
        <v>3460</v>
      </c>
      <c r="BK576" s="12" t="s">
        <v>3463</v>
      </c>
      <c r="BL576" s="12" t="s">
        <v>3470</v>
      </c>
      <c r="BM576" s="7" t="s">
        <v>787</v>
      </c>
      <c r="BN576" s="7"/>
      <c r="BO576" s="12"/>
      <c r="BP576" s="12" t="s">
        <v>3536</v>
      </c>
      <c r="BQ576" s="47">
        <f>CV576</f>
        <v>0.31558206748218848</v>
      </c>
      <c r="BR576" s="12" t="s">
        <v>3506</v>
      </c>
      <c r="BS576" s="12">
        <v>1.7000000000000001E-2</v>
      </c>
      <c r="BT576" s="12"/>
      <c r="BU576" s="12"/>
      <c r="BV576" s="12" t="s">
        <v>1077</v>
      </c>
      <c r="BW576" s="12">
        <v>0.13400000000000001</v>
      </c>
      <c r="BX576" s="12" t="s">
        <v>3422</v>
      </c>
      <c r="BY576" s="12">
        <v>4.3029999999999999</v>
      </c>
      <c r="BZ576" s="12"/>
      <c r="CA576" s="12" t="s">
        <v>1077</v>
      </c>
      <c r="CB576" s="12"/>
      <c r="CC576" s="12"/>
      <c r="CD576" s="12" t="s">
        <v>1077</v>
      </c>
      <c r="CE576" s="12">
        <v>0</v>
      </c>
      <c r="CF576" s="12">
        <v>4.0000000000000001E-3</v>
      </c>
      <c r="CG576" s="12" t="s">
        <v>1252</v>
      </c>
      <c r="CH576" s="12">
        <f>BS576/BY576</f>
        <v>3.9507320474087846E-3</v>
      </c>
      <c r="CI576" s="12" t="s">
        <v>3553</v>
      </c>
      <c r="CJ576" s="12">
        <v>0.95199999999999996</v>
      </c>
      <c r="CK576" s="12" t="s">
        <v>3824</v>
      </c>
      <c r="CL576" s="12" t="s">
        <v>1077</v>
      </c>
      <c r="CM576" s="12">
        <v>0</v>
      </c>
      <c r="CN576" s="12">
        <v>129.011</v>
      </c>
      <c r="CO576" s="12" t="s">
        <v>3427</v>
      </c>
      <c r="CP576" s="12">
        <v>1</v>
      </c>
      <c r="CQ576" s="12">
        <v>9</v>
      </c>
      <c r="CR576" s="12">
        <v>1</v>
      </c>
      <c r="CS576" s="12">
        <v>59</v>
      </c>
      <c r="CT576" s="12">
        <v>743.9</v>
      </c>
      <c r="CU576" s="12">
        <v>13809.5</v>
      </c>
      <c r="CV576" s="12">
        <f>BS576*CU576/CT576</f>
        <v>0.31558206748218848</v>
      </c>
      <c r="CW576" s="12"/>
      <c r="CX576" s="57"/>
    </row>
    <row r="577" spans="1:102" ht="16.5" x14ac:dyDescent="0.35">
      <c r="A577" s="56">
        <v>113</v>
      </c>
      <c r="B577" s="12" t="s">
        <v>3806</v>
      </c>
      <c r="C577" s="12">
        <v>113.2</v>
      </c>
      <c r="D577" s="12" t="s">
        <v>2661</v>
      </c>
      <c r="E577" s="12" t="s">
        <v>545</v>
      </c>
      <c r="F577" s="12">
        <v>3</v>
      </c>
      <c r="G577" s="12" t="s">
        <v>212</v>
      </c>
      <c r="H577" s="12" t="s">
        <v>2804</v>
      </c>
      <c r="I577" s="12" t="s">
        <v>212</v>
      </c>
      <c r="J577" s="12" t="s">
        <v>556</v>
      </c>
      <c r="K577" s="12" t="s">
        <v>564</v>
      </c>
      <c r="L577" s="12" t="s">
        <v>1204</v>
      </c>
      <c r="M577" s="12" t="s">
        <v>3164</v>
      </c>
      <c r="N577" s="12"/>
      <c r="O577" s="12" t="s">
        <v>3400</v>
      </c>
      <c r="P577" s="12" t="s">
        <v>3402</v>
      </c>
      <c r="Q577" s="12">
        <v>1</v>
      </c>
      <c r="R577" s="12">
        <v>0</v>
      </c>
      <c r="S577" s="12">
        <v>0</v>
      </c>
      <c r="T577" s="12">
        <v>0</v>
      </c>
      <c r="U577" s="12">
        <v>0</v>
      </c>
      <c r="V577" s="12">
        <v>0</v>
      </c>
      <c r="W577" s="12">
        <v>0</v>
      </c>
      <c r="X577" s="12">
        <v>0</v>
      </c>
      <c r="Y577" s="12">
        <v>0</v>
      </c>
      <c r="Z577" s="12">
        <v>0</v>
      </c>
      <c r="AA577" s="12">
        <v>0</v>
      </c>
      <c r="AB577" s="12">
        <v>0</v>
      </c>
      <c r="AC577" s="12">
        <v>1</v>
      </c>
      <c r="AD577" s="12">
        <v>0</v>
      </c>
      <c r="AE577" s="12">
        <v>0</v>
      </c>
      <c r="AF577" s="12">
        <v>0</v>
      </c>
      <c r="AG577" s="12">
        <v>0</v>
      </c>
      <c r="AH577" s="12">
        <v>0</v>
      </c>
      <c r="AI577" s="12">
        <v>0</v>
      </c>
      <c r="AJ577" s="12">
        <v>0</v>
      </c>
      <c r="AK577" s="12">
        <v>0</v>
      </c>
      <c r="AL577" s="12" t="s">
        <v>607</v>
      </c>
      <c r="AM577" s="7" t="s">
        <v>608</v>
      </c>
      <c r="AN577" s="7" t="s">
        <v>751</v>
      </c>
      <c r="AO577" s="7" t="s">
        <v>614</v>
      </c>
      <c r="AP577" s="12" t="s">
        <v>3235</v>
      </c>
      <c r="AQ577" s="12">
        <v>6719</v>
      </c>
      <c r="AR577" s="12">
        <v>1</v>
      </c>
      <c r="AS577" s="12" t="s">
        <v>555</v>
      </c>
      <c r="AT577" s="7" t="s">
        <v>212</v>
      </c>
      <c r="AU577" s="12">
        <v>1</v>
      </c>
      <c r="AV577" s="12">
        <v>0</v>
      </c>
      <c r="AW577" s="12">
        <v>0</v>
      </c>
      <c r="AX577" s="12">
        <v>0</v>
      </c>
      <c r="AY577" s="7">
        <v>1</v>
      </c>
      <c r="AZ577" s="12">
        <v>0</v>
      </c>
      <c r="BA577" s="12">
        <v>1</v>
      </c>
      <c r="BB577" s="12">
        <v>1</v>
      </c>
      <c r="BC577" s="12">
        <v>0</v>
      </c>
      <c r="BD577" s="12">
        <v>0</v>
      </c>
      <c r="BE577" s="12">
        <v>0</v>
      </c>
      <c r="BF577" s="7" t="s">
        <v>772</v>
      </c>
      <c r="BG577" s="7" t="s">
        <v>2744</v>
      </c>
      <c r="BH577" s="7"/>
      <c r="BI577" s="12" t="s">
        <v>2814</v>
      </c>
      <c r="BJ577" s="12" t="s">
        <v>3460</v>
      </c>
      <c r="BK577" s="12" t="s">
        <v>3463</v>
      </c>
      <c r="BL577" s="12" t="s">
        <v>3470</v>
      </c>
      <c r="BM577" s="7" t="s">
        <v>788</v>
      </c>
      <c r="BN577" s="7"/>
      <c r="BO577" s="12"/>
      <c r="BP577" s="12" t="s">
        <v>3535</v>
      </c>
      <c r="BQ577" s="12">
        <f>CV577</f>
        <v>8.8359999999999994E-2</v>
      </c>
      <c r="BR577" s="12" t="s">
        <v>3527</v>
      </c>
      <c r="BS577" s="12">
        <v>0.188</v>
      </c>
      <c r="BT577" s="12"/>
      <c r="BU577" s="12">
        <f>EXP(BS577)</f>
        <v>1.2068335153496053</v>
      </c>
      <c r="BV577" s="12" t="s">
        <v>3416</v>
      </c>
      <c r="BW577" s="12" t="s">
        <v>1077</v>
      </c>
      <c r="BX577" s="12" t="s">
        <v>1077</v>
      </c>
      <c r="BY577" s="12">
        <v>4.3449999999999998</v>
      </c>
      <c r="BZ577" s="12"/>
      <c r="CA577" s="12" t="s">
        <v>1077</v>
      </c>
      <c r="CB577" s="12" t="s">
        <v>1077</v>
      </c>
      <c r="CC577" s="12" t="s">
        <v>1077</v>
      </c>
      <c r="CD577" s="12" t="s">
        <v>1077</v>
      </c>
      <c r="CE577" s="12">
        <v>1E-3</v>
      </c>
      <c r="CF577" s="12">
        <v>1.1E-4</v>
      </c>
      <c r="CG577" s="12" t="s">
        <v>1252</v>
      </c>
      <c r="CH577" s="12">
        <f>BQ577/BY577</f>
        <v>2.033601841196778E-2</v>
      </c>
      <c r="CI577" s="12" t="s">
        <v>3553</v>
      </c>
      <c r="CJ577" s="12">
        <v>0.17</v>
      </c>
      <c r="CK577" s="12" t="s">
        <v>3827</v>
      </c>
      <c r="CL577" s="12" t="s">
        <v>1077</v>
      </c>
      <c r="CM577" s="12" t="s">
        <v>1077</v>
      </c>
      <c r="CN577" s="12" t="s">
        <v>1077</v>
      </c>
      <c r="CO577" s="12" t="s">
        <v>1077</v>
      </c>
      <c r="CP577" s="12"/>
      <c r="CQ577" s="12"/>
      <c r="CR577" s="12"/>
      <c r="CS577" s="12" t="s">
        <v>1077</v>
      </c>
      <c r="CT577" s="12" t="s">
        <v>1077</v>
      </c>
      <c r="CU577" s="12">
        <v>0.47</v>
      </c>
      <c r="CV577" s="12">
        <f>BS577*CU577</f>
        <v>8.8359999999999994E-2</v>
      </c>
      <c r="CW577" s="12"/>
      <c r="CX577" s="57"/>
    </row>
    <row r="578" spans="1:102" ht="16.5" x14ac:dyDescent="0.35">
      <c r="A578" s="56">
        <v>60</v>
      </c>
      <c r="B578" s="12" t="s">
        <v>3749</v>
      </c>
      <c r="C578" s="12">
        <v>60.1</v>
      </c>
      <c r="D578" s="12" t="s">
        <v>2223</v>
      </c>
      <c r="E578" s="12" t="s">
        <v>425</v>
      </c>
      <c r="F578" s="12">
        <v>3</v>
      </c>
      <c r="G578" s="12" t="s">
        <v>212</v>
      </c>
      <c r="H578" s="12" t="s">
        <v>2804</v>
      </c>
      <c r="I578" s="12" t="s">
        <v>212</v>
      </c>
      <c r="J578" s="12" t="s">
        <v>556</v>
      </c>
      <c r="K578" s="12" t="s">
        <v>564</v>
      </c>
      <c r="L578" s="12" t="s">
        <v>558</v>
      </c>
      <c r="M578" s="12" t="s">
        <v>3237</v>
      </c>
      <c r="N578" s="12" t="s">
        <v>3438</v>
      </c>
      <c r="O578" s="12" t="s">
        <v>3400</v>
      </c>
      <c r="P578" s="12" t="s">
        <v>3401</v>
      </c>
      <c r="Q578" s="12">
        <v>0</v>
      </c>
      <c r="R578" s="12">
        <v>0</v>
      </c>
      <c r="S578" s="12">
        <v>0</v>
      </c>
      <c r="T578" s="12">
        <v>1</v>
      </c>
      <c r="U578" s="12">
        <v>0</v>
      </c>
      <c r="V578" s="12">
        <v>0</v>
      </c>
      <c r="W578" s="12">
        <v>0</v>
      </c>
      <c r="X578" s="12">
        <v>0</v>
      </c>
      <c r="Y578" s="12">
        <v>0</v>
      </c>
      <c r="Z578" s="12">
        <v>0</v>
      </c>
      <c r="AA578" s="12">
        <v>0</v>
      </c>
      <c r="AB578" s="12">
        <v>0</v>
      </c>
      <c r="AC578" s="12">
        <v>0</v>
      </c>
      <c r="AD578" s="12">
        <v>0</v>
      </c>
      <c r="AE578" s="12">
        <v>0</v>
      </c>
      <c r="AF578" s="12">
        <v>0</v>
      </c>
      <c r="AG578" s="12">
        <v>0</v>
      </c>
      <c r="AH578" s="12">
        <v>0</v>
      </c>
      <c r="AI578" s="12">
        <v>0</v>
      </c>
      <c r="AJ578" s="12">
        <v>1</v>
      </c>
      <c r="AK578" s="12">
        <v>0</v>
      </c>
      <c r="AL578" s="12" t="s">
        <v>607</v>
      </c>
      <c r="AM578" s="7" t="s">
        <v>699</v>
      </c>
      <c r="AN578" s="7" t="s">
        <v>614</v>
      </c>
      <c r="AO578" s="7" t="s">
        <v>700</v>
      </c>
      <c r="AP578" s="12" t="s">
        <v>3235</v>
      </c>
      <c r="AQ578" s="12">
        <v>32</v>
      </c>
      <c r="AR578" s="12">
        <v>1</v>
      </c>
      <c r="AS578" s="12" t="s">
        <v>555</v>
      </c>
      <c r="AT578" s="7" t="s">
        <v>212</v>
      </c>
      <c r="AU578" s="12">
        <v>1</v>
      </c>
      <c r="AV578" s="12">
        <v>1</v>
      </c>
      <c r="AW578" s="12">
        <v>0</v>
      </c>
      <c r="AX578" s="12">
        <v>0</v>
      </c>
      <c r="AY578" s="7">
        <v>0</v>
      </c>
      <c r="AZ578" s="12">
        <v>0</v>
      </c>
      <c r="BA578" s="12">
        <v>0</v>
      </c>
      <c r="BB578" s="12">
        <v>0</v>
      </c>
      <c r="BC578" s="12">
        <v>0</v>
      </c>
      <c r="BD578" s="12">
        <v>0</v>
      </c>
      <c r="BE578" s="12">
        <v>0</v>
      </c>
      <c r="BF578" s="7" t="s">
        <v>766</v>
      </c>
      <c r="BG578" s="7" t="s">
        <v>781</v>
      </c>
      <c r="BH578" s="7"/>
      <c r="BI578" s="7" t="s">
        <v>2807</v>
      </c>
      <c r="BJ578" s="12" t="s">
        <v>800</v>
      </c>
      <c r="BK578" s="12" t="s">
        <v>594</v>
      </c>
      <c r="BL578" s="12" t="s">
        <v>3471</v>
      </c>
      <c r="BM578" s="7" t="s">
        <v>787</v>
      </c>
      <c r="BN578" s="7"/>
      <c r="BO578" s="12"/>
      <c r="BP578" s="12" t="s">
        <v>4027</v>
      </c>
      <c r="BQ578" s="47">
        <f>CV578</f>
        <v>0.50250528789659232</v>
      </c>
      <c r="BR578" s="12" t="s">
        <v>3506</v>
      </c>
      <c r="BS578" s="12">
        <v>3.6240000000000001</v>
      </c>
      <c r="BT578" s="12"/>
      <c r="BU578" s="12"/>
      <c r="BV578" s="12" t="s">
        <v>1077</v>
      </c>
      <c r="BW578" s="12">
        <v>0.501</v>
      </c>
      <c r="BX578" s="12" t="s">
        <v>3422</v>
      </c>
      <c r="BY578" s="12">
        <f>BS578/CF578</f>
        <v>4.3505402160864346</v>
      </c>
      <c r="BZ578" s="12" t="s">
        <v>3562</v>
      </c>
      <c r="CA578" s="12" t="s">
        <v>1077</v>
      </c>
      <c r="CB578" s="12"/>
      <c r="CC578" s="12"/>
      <c r="CD578" s="12" t="s">
        <v>1077</v>
      </c>
      <c r="CE578" s="12">
        <v>0</v>
      </c>
      <c r="CF578" s="12">
        <v>0.83299999999999996</v>
      </c>
      <c r="CG578" s="12"/>
      <c r="CH578" s="12">
        <f>BQ578/BY578</f>
        <v>0.11550411280846065</v>
      </c>
      <c r="CI578" s="12" t="s">
        <v>3553</v>
      </c>
      <c r="CJ578" s="12">
        <v>0.63200000000000001</v>
      </c>
      <c r="CK578" s="12" t="s">
        <v>3828</v>
      </c>
      <c r="CL578" s="12" t="s">
        <v>1077</v>
      </c>
      <c r="CM578" s="12" t="s">
        <v>1077</v>
      </c>
      <c r="CN578" s="12">
        <v>18.756</v>
      </c>
      <c r="CO578" s="12" t="s">
        <v>3427</v>
      </c>
      <c r="CP578" s="12">
        <v>1</v>
      </c>
      <c r="CQ578" s="12">
        <v>3</v>
      </c>
      <c r="CR578" s="12">
        <v>1</v>
      </c>
      <c r="CS578" s="12">
        <v>31</v>
      </c>
      <c r="CT578" s="12">
        <v>17020</v>
      </c>
      <c r="CU578" s="12">
        <v>2360</v>
      </c>
      <c r="CV578" s="12">
        <f>BS578*(CU578/CT578)</f>
        <v>0.50250528789659232</v>
      </c>
      <c r="CW578" s="12"/>
      <c r="CX578" s="57"/>
    </row>
    <row r="579" spans="1:102" ht="16.5" x14ac:dyDescent="0.35">
      <c r="A579" s="56">
        <v>131</v>
      </c>
      <c r="B579" s="12" t="s">
        <v>3287</v>
      </c>
      <c r="C579" s="12">
        <v>131.19999999999999</v>
      </c>
      <c r="D579" s="12" t="s">
        <v>3308</v>
      </c>
      <c r="E579" s="12" t="s">
        <v>3296</v>
      </c>
      <c r="F579" s="12" t="s">
        <v>3916</v>
      </c>
      <c r="G579" s="12" t="s">
        <v>212</v>
      </c>
      <c r="H579" s="12" t="s">
        <v>2804</v>
      </c>
      <c r="I579" s="12" t="s">
        <v>212</v>
      </c>
      <c r="J579" s="12" t="s">
        <v>1222</v>
      </c>
      <c r="K579" s="12" t="s">
        <v>564</v>
      </c>
      <c r="L579" s="12" t="s">
        <v>567</v>
      </c>
      <c r="M579" s="12" t="s">
        <v>3164</v>
      </c>
      <c r="N579" s="12"/>
      <c r="O579" s="12" t="s">
        <v>3400</v>
      </c>
      <c r="P579" s="12" t="s">
        <v>3402</v>
      </c>
      <c r="Q579" s="12">
        <v>1</v>
      </c>
      <c r="R579" s="12">
        <v>0</v>
      </c>
      <c r="S579" s="12">
        <v>0</v>
      </c>
      <c r="T579" s="12">
        <v>0</v>
      </c>
      <c r="U579" s="12">
        <v>0</v>
      </c>
      <c r="V579" s="12">
        <v>0</v>
      </c>
      <c r="W579" s="12">
        <v>0</v>
      </c>
      <c r="X579" s="12">
        <v>0</v>
      </c>
      <c r="Y579" s="12">
        <v>0</v>
      </c>
      <c r="Z579" s="12">
        <v>0</v>
      </c>
      <c r="AA579" s="12">
        <v>0</v>
      </c>
      <c r="AB579" s="12">
        <v>0</v>
      </c>
      <c r="AC579" s="12">
        <v>0</v>
      </c>
      <c r="AD579" s="12">
        <v>0</v>
      </c>
      <c r="AE579" s="12">
        <v>0</v>
      </c>
      <c r="AF579" s="12">
        <v>0</v>
      </c>
      <c r="AG579" s="12">
        <v>0</v>
      </c>
      <c r="AH579" s="12">
        <v>0</v>
      </c>
      <c r="AI579" s="12">
        <v>0</v>
      </c>
      <c r="AJ579" s="12">
        <v>1</v>
      </c>
      <c r="AK579" s="12">
        <v>0</v>
      </c>
      <c r="AL579" s="12" t="s">
        <v>3450</v>
      </c>
      <c r="AM579" s="12" t="s">
        <v>608</v>
      </c>
      <c r="AN579" s="12" t="s">
        <v>727</v>
      </c>
      <c r="AO579" s="12">
        <v>1991</v>
      </c>
      <c r="AP579" s="12" t="s">
        <v>3458</v>
      </c>
      <c r="AQ579" s="12">
        <v>1036</v>
      </c>
      <c r="AR579" s="12">
        <v>1</v>
      </c>
      <c r="AS579" s="12" t="s">
        <v>555</v>
      </c>
      <c r="AT579" s="12" t="s">
        <v>349</v>
      </c>
      <c r="AU579" s="12">
        <v>1</v>
      </c>
      <c r="AV579" s="12">
        <v>1</v>
      </c>
      <c r="AW579" s="12">
        <v>1</v>
      </c>
      <c r="AX579" s="12">
        <v>0</v>
      </c>
      <c r="AY579" s="12">
        <v>0</v>
      </c>
      <c r="AZ579" s="12">
        <v>0</v>
      </c>
      <c r="BA579" s="12">
        <v>1</v>
      </c>
      <c r="BB579" s="12">
        <v>1</v>
      </c>
      <c r="BC579" s="12">
        <v>1</v>
      </c>
      <c r="BD579" s="12">
        <v>1</v>
      </c>
      <c r="BE579" s="12">
        <v>1</v>
      </c>
      <c r="BF579" s="12" t="s">
        <v>766</v>
      </c>
      <c r="BG579" s="12" t="s">
        <v>3291</v>
      </c>
      <c r="BH579" s="12"/>
      <c r="BI579" s="12" t="s">
        <v>2807</v>
      </c>
      <c r="BJ579" s="12" t="s">
        <v>3395</v>
      </c>
      <c r="BK579" s="12" t="s">
        <v>1044</v>
      </c>
      <c r="BL579" s="12" t="s">
        <v>3480</v>
      </c>
      <c r="BM579" s="12" t="s">
        <v>3493</v>
      </c>
      <c r="BN579" s="12" t="s">
        <v>3316</v>
      </c>
      <c r="BO579" s="12"/>
      <c r="BP579" s="12" t="s">
        <v>3547</v>
      </c>
      <c r="BQ579" s="12">
        <v>0.24199999999999999</v>
      </c>
      <c r="BR579" s="12" t="s">
        <v>3528</v>
      </c>
      <c r="BS579" s="12">
        <v>1.0999999999999999E-2</v>
      </c>
      <c r="BT579" s="12">
        <f>EXP(Table2[[#This Row],[b_mag_LOR]])</f>
        <v>1.0110607224447195</v>
      </c>
      <c r="BU579" s="12"/>
      <c r="BV579" s="12" t="s">
        <v>3415</v>
      </c>
      <c r="BW579" s="12"/>
      <c r="BX579" s="12"/>
      <c r="BY579" s="12">
        <v>4.37</v>
      </c>
      <c r="BZ579" s="12"/>
      <c r="CA579" s="12"/>
      <c r="CB579" s="12"/>
      <c r="CC579" s="12"/>
      <c r="CD579" s="12"/>
      <c r="CE579" s="12">
        <v>0.05</v>
      </c>
      <c r="CF579" s="12"/>
      <c r="CG579" s="12"/>
      <c r="CH579" s="12">
        <f>ABS(BQ579/BY579)</f>
        <v>5.5377574370709379E-2</v>
      </c>
      <c r="CI579" s="12" t="s">
        <v>3553</v>
      </c>
      <c r="CJ579" s="12">
        <v>0.26500000000000001</v>
      </c>
      <c r="CK579" s="12" t="s">
        <v>3832</v>
      </c>
      <c r="CL579" s="12"/>
      <c r="CM579" s="12"/>
      <c r="CN579" s="12"/>
      <c r="CO579" s="12"/>
      <c r="CP579" s="12"/>
      <c r="CQ579" s="12"/>
      <c r="CR579" s="12"/>
      <c r="CS579" s="12"/>
      <c r="CT579" s="12">
        <v>0.158</v>
      </c>
      <c r="CU579" s="12">
        <v>22</v>
      </c>
      <c r="CV579" s="12">
        <f>BS579*CU579*(1-CT579)</f>
        <v>0.203764</v>
      </c>
      <c r="CW579" s="12"/>
      <c r="CX579" s="57"/>
    </row>
    <row r="580" spans="1:102" ht="16.5" x14ac:dyDescent="0.35">
      <c r="A580" s="56">
        <v>131</v>
      </c>
      <c r="B580" s="12" t="s">
        <v>3287</v>
      </c>
      <c r="C580" s="12">
        <v>131.30000000000001</v>
      </c>
      <c r="D580" s="12" t="s">
        <v>3312</v>
      </c>
      <c r="E580" s="12" t="s">
        <v>3297</v>
      </c>
      <c r="F580" s="12" t="s">
        <v>3916</v>
      </c>
      <c r="G580" s="12" t="s">
        <v>212</v>
      </c>
      <c r="H580" s="12" t="s">
        <v>2804</v>
      </c>
      <c r="I580" s="12" t="s">
        <v>212</v>
      </c>
      <c r="J580" s="12" t="s">
        <v>1222</v>
      </c>
      <c r="K580" s="12" t="s">
        <v>564</v>
      </c>
      <c r="L580" s="12" t="s">
        <v>567</v>
      </c>
      <c r="M580" s="12" t="s">
        <v>3164</v>
      </c>
      <c r="N580" s="12"/>
      <c r="O580" s="12" t="s">
        <v>3400</v>
      </c>
      <c r="P580" s="12" t="s">
        <v>3402</v>
      </c>
      <c r="Q580" s="12">
        <v>0</v>
      </c>
      <c r="R580" s="12">
        <v>0</v>
      </c>
      <c r="S580" s="12">
        <v>1</v>
      </c>
      <c r="T580" s="12">
        <v>0</v>
      </c>
      <c r="U580" s="12">
        <v>0</v>
      </c>
      <c r="V580" s="12">
        <v>0</v>
      </c>
      <c r="W580" s="12">
        <v>1</v>
      </c>
      <c r="X580" s="12">
        <v>0</v>
      </c>
      <c r="Y580" s="12">
        <v>0</v>
      </c>
      <c r="Z580" s="12">
        <v>0</v>
      </c>
      <c r="AA580" s="12">
        <v>0</v>
      </c>
      <c r="AB580" s="12">
        <v>0</v>
      </c>
      <c r="AC580" s="12">
        <v>0</v>
      </c>
      <c r="AD580" s="12">
        <v>0</v>
      </c>
      <c r="AE580" s="12">
        <v>0</v>
      </c>
      <c r="AF580" s="12">
        <v>0</v>
      </c>
      <c r="AG580" s="12">
        <v>0</v>
      </c>
      <c r="AH580" s="12">
        <v>0</v>
      </c>
      <c r="AI580" s="12">
        <v>0</v>
      </c>
      <c r="AJ580" s="12">
        <v>1</v>
      </c>
      <c r="AK580" s="12">
        <v>0</v>
      </c>
      <c r="AL580" s="12" t="s">
        <v>3341</v>
      </c>
      <c r="AM580" s="12" t="s">
        <v>730</v>
      </c>
      <c r="AN580" s="12" t="s">
        <v>730</v>
      </c>
      <c r="AO580" s="12">
        <v>1991</v>
      </c>
      <c r="AP580" s="12" t="s">
        <v>3458</v>
      </c>
      <c r="AQ580" s="12">
        <v>20246</v>
      </c>
      <c r="AR580" s="12">
        <v>1</v>
      </c>
      <c r="AS580" s="12" t="s">
        <v>555</v>
      </c>
      <c r="AT580" s="12" t="s">
        <v>349</v>
      </c>
      <c r="AU580" s="12">
        <v>1</v>
      </c>
      <c r="AV580" s="12">
        <v>1</v>
      </c>
      <c r="AW580" s="12">
        <v>1</v>
      </c>
      <c r="AX580" s="12">
        <v>0</v>
      </c>
      <c r="AY580" s="12">
        <v>0</v>
      </c>
      <c r="AZ580" s="12">
        <v>0</v>
      </c>
      <c r="BA580" s="12">
        <v>1</v>
      </c>
      <c r="BB580" s="12">
        <v>1</v>
      </c>
      <c r="BC580" s="12">
        <v>1</v>
      </c>
      <c r="BD580" s="12">
        <v>1</v>
      </c>
      <c r="BE580" s="12">
        <v>1</v>
      </c>
      <c r="BF580" s="12" t="s">
        <v>766</v>
      </c>
      <c r="BG580" s="12" t="s">
        <v>3290</v>
      </c>
      <c r="BH580" s="12"/>
      <c r="BI580" s="12" t="s">
        <v>2806</v>
      </c>
      <c r="BJ580" s="12" t="s">
        <v>3460</v>
      </c>
      <c r="BK580" s="12" t="s">
        <v>1044</v>
      </c>
      <c r="BL580" s="12" t="s">
        <v>3480</v>
      </c>
      <c r="BM580" s="12" t="s">
        <v>3491</v>
      </c>
      <c r="BN580" s="12" t="s">
        <v>3316</v>
      </c>
      <c r="BO580" s="12"/>
      <c r="BP580" s="12" t="s">
        <v>3547</v>
      </c>
      <c r="BQ580" s="12">
        <v>0.40800000000000003</v>
      </c>
      <c r="BR580" s="12" t="s">
        <v>3528</v>
      </c>
      <c r="BS580" s="12">
        <v>5.1000000000000004E-3</v>
      </c>
      <c r="BT580" s="12">
        <f>EXP(Table2[[#This Row],[b_mag_LOR]])</f>
        <v>1.005113027136717</v>
      </c>
      <c r="BU580" s="12"/>
      <c r="BV580" s="12" t="s">
        <v>3415</v>
      </c>
      <c r="BW580" s="12"/>
      <c r="BX580" s="12"/>
      <c r="BY580" s="12">
        <v>4.38</v>
      </c>
      <c r="BZ580" s="12"/>
      <c r="CA580" s="12"/>
      <c r="CB580" s="12"/>
      <c r="CC580" s="12"/>
      <c r="CD580" s="12"/>
      <c r="CE580" s="12">
        <v>0.05</v>
      </c>
      <c r="CF580" s="12"/>
      <c r="CG580" s="12"/>
      <c r="CH580" s="12">
        <f>ABS(BQ580/BY580)</f>
        <v>9.3150684931506855E-2</v>
      </c>
      <c r="CI580" s="12" t="s">
        <v>3553</v>
      </c>
      <c r="CJ580" s="12">
        <v>0.4098</v>
      </c>
      <c r="CK580" s="12" t="s">
        <v>3832</v>
      </c>
      <c r="CL580" s="12"/>
      <c r="CM580" s="12"/>
      <c r="CN580" s="12"/>
      <c r="CO580" s="12"/>
      <c r="CP580" s="12"/>
      <c r="CQ580" s="12"/>
      <c r="CR580" s="12"/>
      <c r="CS580" s="12"/>
      <c r="CT580" s="12">
        <f>0.368+0.518</f>
        <v>0.88600000000000001</v>
      </c>
      <c r="CU580" s="12">
        <v>80</v>
      </c>
      <c r="CV580" s="12">
        <f>BS580*CU580*(1-CT580)</f>
        <v>4.6511999999999998E-2</v>
      </c>
      <c r="CW580" s="12"/>
      <c r="CX580" s="57"/>
    </row>
    <row r="581" spans="1:102" ht="16.5" x14ac:dyDescent="0.35">
      <c r="A581" s="56">
        <v>16</v>
      </c>
      <c r="B581" s="12" t="s">
        <v>3707</v>
      </c>
      <c r="C581" s="12">
        <v>16.2</v>
      </c>
      <c r="D581" s="12" t="s">
        <v>1740</v>
      </c>
      <c r="E581" s="12" t="s">
        <v>324</v>
      </c>
      <c r="F581" s="12" t="s">
        <v>3916</v>
      </c>
      <c r="G581" s="12" t="s">
        <v>212</v>
      </c>
      <c r="H581" s="12" t="s">
        <v>2804</v>
      </c>
      <c r="I581" s="12" t="s">
        <v>212</v>
      </c>
      <c r="J581" s="12" t="s">
        <v>1222</v>
      </c>
      <c r="K581" s="12" t="s">
        <v>564</v>
      </c>
      <c r="L581" s="12" t="s">
        <v>173</v>
      </c>
      <c r="M581" s="12" t="s">
        <v>3164</v>
      </c>
      <c r="N581" s="12"/>
      <c r="O581" s="12" t="s">
        <v>3400</v>
      </c>
      <c r="P581" s="12" t="s">
        <v>3402</v>
      </c>
      <c r="Q581" s="12">
        <v>1</v>
      </c>
      <c r="R581" s="12">
        <v>0</v>
      </c>
      <c r="S581" s="12">
        <v>0</v>
      </c>
      <c r="T581" s="12">
        <v>0</v>
      </c>
      <c r="U581" s="12">
        <v>0</v>
      </c>
      <c r="V581" s="12">
        <v>0</v>
      </c>
      <c r="W581" s="12">
        <v>0</v>
      </c>
      <c r="X581" s="12">
        <v>0</v>
      </c>
      <c r="Y581" s="12">
        <v>0</v>
      </c>
      <c r="Z581" s="12">
        <v>0</v>
      </c>
      <c r="AA581" s="12">
        <v>0</v>
      </c>
      <c r="AB581" s="12">
        <v>0</v>
      </c>
      <c r="AC581" s="12">
        <v>0</v>
      </c>
      <c r="AD581" s="12">
        <v>0</v>
      </c>
      <c r="AE581" s="12">
        <v>0</v>
      </c>
      <c r="AF581" s="12">
        <v>0</v>
      </c>
      <c r="AG581" s="12">
        <v>0</v>
      </c>
      <c r="AH581" s="12">
        <v>0</v>
      </c>
      <c r="AI581" s="12">
        <v>0</v>
      </c>
      <c r="AJ581" s="12">
        <v>1</v>
      </c>
      <c r="AK581" s="12">
        <v>0</v>
      </c>
      <c r="AL581" s="12" t="s">
        <v>604</v>
      </c>
      <c r="AM581" s="12" t="s">
        <v>637</v>
      </c>
      <c r="AN581" s="12" t="s">
        <v>638</v>
      </c>
      <c r="AO581" s="12">
        <v>1995</v>
      </c>
      <c r="AP581" s="12" t="s">
        <v>3458</v>
      </c>
      <c r="AQ581" s="12">
        <v>7016</v>
      </c>
      <c r="AR581" s="12">
        <v>1</v>
      </c>
      <c r="AS581" s="12" t="s">
        <v>555</v>
      </c>
      <c r="AT581" s="12" t="s">
        <v>212</v>
      </c>
      <c r="AU581" s="12">
        <v>0</v>
      </c>
      <c r="AV581" s="12">
        <v>1</v>
      </c>
      <c r="AW581" s="12">
        <v>1</v>
      </c>
      <c r="AX581" s="12">
        <v>0</v>
      </c>
      <c r="AY581" s="12">
        <v>1</v>
      </c>
      <c r="AZ581" s="12">
        <v>0</v>
      </c>
      <c r="BA581" s="12">
        <v>1</v>
      </c>
      <c r="BB581" s="12">
        <v>1</v>
      </c>
      <c r="BC581" s="12">
        <v>0</v>
      </c>
      <c r="BD581" s="12">
        <v>1</v>
      </c>
      <c r="BE581" s="12">
        <v>0</v>
      </c>
      <c r="BF581" s="12" t="s">
        <v>3258</v>
      </c>
      <c r="BG581" s="12" t="s">
        <v>780</v>
      </c>
      <c r="BH581" s="12">
        <v>1</v>
      </c>
      <c r="BI581" s="12" t="s">
        <v>3282</v>
      </c>
      <c r="BJ581" s="12" t="s">
        <v>800</v>
      </c>
      <c r="BK581" s="12" t="s">
        <v>718</v>
      </c>
      <c r="BL581" s="12" t="s">
        <v>3471</v>
      </c>
      <c r="BM581" s="12" t="s">
        <v>1230</v>
      </c>
      <c r="BN581" s="7" t="s">
        <v>1174</v>
      </c>
      <c r="BO581" s="12" t="s">
        <v>1171</v>
      </c>
      <c r="BP581" s="12" t="s">
        <v>3541</v>
      </c>
      <c r="BQ581" s="12">
        <v>0.24</v>
      </c>
      <c r="BR581" s="12" t="s">
        <v>1252</v>
      </c>
      <c r="BS581" s="12">
        <v>0.86860000000000004</v>
      </c>
      <c r="BT581" s="12">
        <f>EXP(BS581)</f>
        <v>2.3835715164107474</v>
      </c>
      <c r="BU581" s="12"/>
      <c r="BV581" s="12" t="s">
        <v>3415</v>
      </c>
      <c r="BW581" s="12">
        <v>0.24</v>
      </c>
      <c r="BX581" s="12" t="s">
        <v>1143</v>
      </c>
      <c r="BY581" s="12">
        <v>4.3899999999999997</v>
      </c>
      <c r="BZ581" s="12"/>
      <c r="CA581" s="12"/>
      <c r="CB581" s="12"/>
      <c r="CC581" s="12"/>
      <c r="CD581" s="12"/>
      <c r="CE581" s="12"/>
      <c r="CF581" s="12"/>
      <c r="CG581" s="12"/>
      <c r="CH581" s="12">
        <f>BQ581/BY581</f>
        <v>5.4669703872437359E-2</v>
      </c>
      <c r="CI581" s="12" t="s">
        <v>3553</v>
      </c>
      <c r="CJ581" s="12">
        <v>0.41289999999999999</v>
      </c>
      <c r="CK581" s="12" t="s">
        <v>3957</v>
      </c>
      <c r="CL581" s="12"/>
      <c r="CM581" s="12"/>
      <c r="CN581" s="12"/>
      <c r="CO581" s="12"/>
      <c r="CP581" s="12"/>
      <c r="CQ581" s="12"/>
      <c r="CR581" s="12"/>
      <c r="CS581" s="12"/>
      <c r="CT581" s="12"/>
      <c r="CU581" s="12"/>
      <c r="CV581" s="12"/>
      <c r="CW581" s="12"/>
      <c r="CX581" s="57"/>
    </row>
    <row r="582" spans="1:102" ht="16.5" x14ac:dyDescent="0.35">
      <c r="A582" s="56">
        <v>83</v>
      </c>
      <c r="B582" s="12" t="s">
        <v>3773</v>
      </c>
      <c r="C582" s="12">
        <v>83.2</v>
      </c>
      <c r="D582" s="12" t="s">
        <v>2444</v>
      </c>
      <c r="E582" s="12" t="s">
        <v>263</v>
      </c>
      <c r="F582" s="12">
        <v>7</v>
      </c>
      <c r="G582" s="12" t="s">
        <v>212</v>
      </c>
      <c r="H582" s="12" t="s">
        <v>2804</v>
      </c>
      <c r="I582" s="12" t="s">
        <v>212</v>
      </c>
      <c r="J582" s="12" t="s">
        <v>1248</v>
      </c>
      <c r="K582" s="12" t="s">
        <v>1173</v>
      </c>
      <c r="L582" s="12" t="s">
        <v>173</v>
      </c>
      <c r="M582" s="12" t="s">
        <v>3237</v>
      </c>
      <c r="N582" s="12" t="s">
        <v>3434</v>
      </c>
      <c r="O582" s="12" t="s">
        <v>1189</v>
      </c>
      <c r="P582" s="12" t="s">
        <v>3404</v>
      </c>
      <c r="Q582" s="12">
        <v>0</v>
      </c>
      <c r="R582" s="12">
        <v>0</v>
      </c>
      <c r="S582" s="12">
        <v>0</v>
      </c>
      <c r="T582" s="12">
        <v>0</v>
      </c>
      <c r="U582" s="12">
        <v>0</v>
      </c>
      <c r="V582" s="12">
        <v>0</v>
      </c>
      <c r="W582" s="12">
        <v>0</v>
      </c>
      <c r="X582" s="12">
        <v>1</v>
      </c>
      <c r="Y582" s="12">
        <v>0</v>
      </c>
      <c r="Z582" s="12">
        <v>0</v>
      </c>
      <c r="AA582" s="12">
        <v>0</v>
      </c>
      <c r="AB582" s="12">
        <v>0</v>
      </c>
      <c r="AC582" s="12">
        <v>1</v>
      </c>
      <c r="AD582" s="12">
        <v>0</v>
      </c>
      <c r="AE582" s="12">
        <v>0</v>
      </c>
      <c r="AF582" s="12">
        <v>0</v>
      </c>
      <c r="AG582" s="12">
        <v>0</v>
      </c>
      <c r="AH582" s="12">
        <v>0</v>
      </c>
      <c r="AI582" s="12">
        <v>0</v>
      </c>
      <c r="AJ582" s="12">
        <v>0</v>
      </c>
      <c r="AK582" s="12">
        <v>0</v>
      </c>
      <c r="AL582" s="12" t="s">
        <v>736</v>
      </c>
      <c r="AM582" s="7" t="s">
        <v>608</v>
      </c>
      <c r="AN582" s="7" t="s">
        <v>629</v>
      </c>
      <c r="AO582" s="7" t="s">
        <v>630</v>
      </c>
      <c r="AP582" s="12" t="s">
        <v>691</v>
      </c>
      <c r="AQ582" s="12">
        <v>31</v>
      </c>
      <c r="AR582" s="12">
        <v>28</v>
      </c>
      <c r="AS582" s="12" t="s">
        <v>755</v>
      </c>
      <c r="AT582" s="7" t="s">
        <v>212</v>
      </c>
      <c r="AU582" s="12">
        <v>0</v>
      </c>
      <c r="AV582" s="12">
        <v>1</v>
      </c>
      <c r="AW582" s="12">
        <v>0</v>
      </c>
      <c r="AX582" s="12">
        <v>0</v>
      </c>
      <c r="AY582" s="7">
        <v>0</v>
      </c>
      <c r="AZ582" s="12">
        <v>1</v>
      </c>
      <c r="BA582" s="12">
        <v>1</v>
      </c>
      <c r="BB582" s="12">
        <v>1</v>
      </c>
      <c r="BC582" s="12">
        <v>1</v>
      </c>
      <c r="BD582" s="12">
        <v>1</v>
      </c>
      <c r="BE582" s="12">
        <v>1</v>
      </c>
      <c r="BF582" s="7" t="s">
        <v>766</v>
      </c>
      <c r="BG582" s="7" t="s">
        <v>945</v>
      </c>
      <c r="BH582" s="7"/>
      <c r="BI582" s="7" t="s">
        <v>2807</v>
      </c>
      <c r="BJ582" s="12" t="s">
        <v>3459</v>
      </c>
      <c r="BK582" s="12" t="s">
        <v>3463</v>
      </c>
      <c r="BL582" s="12" t="s">
        <v>3470</v>
      </c>
      <c r="BM582" s="7" t="s">
        <v>3484</v>
      </c>
      <c r="BN582" s="7" t="s">
        <v>1190</v>
      </c>
      <c r="BO582" s="12"/>
      <c r="BP582" s="12" t="s">
        <v>4039</v>
      </c>
      <c r="BQ582" s="12" t="str">
        <f>CV582</f>
        <v/>
      </c>
      <c r="BR582" s="12" t="s">
        <v>1077</v>
      </c>
      <c r="BS582" s="12">
        <v>1.494</v>
      </c>
      <c r="BT582" s="12">
        <f>EXP(BS582)</f>
        <v>4.4548794452202172</v>
      </c>
      <c r="BU582" s="12"/>
      <c r="BV582" s="12" t="s">
        <v>3415</v>
      </c>
      <c r="BW582" s="12" t="s">
        <v>1077</v>
      </c>
      <c r="BX582" s="12"/>
      <c r="BY582" s="12">
        <f>BS582/CF582</f>
        <v>4.394117647058823</v>
      </c>
      <c r="BZ582" s="12" t="s">
        <v>3562</v>
      </c>
      <c r="CA582" s="12" t="s">
        <v>1077</v>
      </c>
      <c r="CB582" s="12" t="s">
        <v>1077</v>
      </c>
      <c r="CC582" s="12" t="s">
        <v>1077</v>
      </c>
      <c r="CD582" s="12" t="s">
        <v>1077</v>
      </c>
      <c r="CE582" s="12">
        <v>0.05</v>
      </c>
      <c r="CF582" s="12">
        <v>0.34</v>
      </c>
      <c r="CG582" s="12"/>
      <c r="CH582" s="12">
        <f>BT582/BY582</f>
        <v>1.0138279861946948</v>
      </c>
      <c r="CI582" s="12" t="s">
        <v>3553</v>
      </c>
      <c r="CJ582" s="12">
        <v>0.182</v>
      </c>
      <c r="CK582" s="12" t="s">
        <v>3831</v>
      </c>
      <c r="CL582" s="12">
        <v>12451</v>
      </c>
      <c r="CM582" s="12">
        <v>1E-4</v>
      </c>
      <c r="CN582" s="12">
        <v>1525</v>
      </c>
      <c r="CO582" s="12" t="s">
        <v>3419</v>
      </c>
      <c r="CP582" s="12"/>
      <c r="CQ582" s="12"/>
      <c r="CR582" s="12"/>
      <c r="CS582" s="12" t="s">
        <v>1077</v>
      </c>
      <c r="CT582" s="12" t="s">
        <v>718</v>
      </c>
      <c r="CU582" s="12" t="s">
        <v>718</v>
      </c>
      <c r="CV582" s="12" t="s">
        <v>1077</v>
      </c>
      <c r="CW582" s="12"/>
      <c r="CX582" s="57"/>
    </row>
    <row r="583" spans="1:102" ht="16.5" x14ac:dyDescent="0.35">
      <c r="A583" s="56">
        <v>32</v>
      </c>
      <c r="B583" s="12" t="s">
        <v>3723</v>
      </c>
      <c r="C583" s="12">
        <v>32.1</v>
      </c>
      <c r="D583" s="12" t="s">
        <v>1849</v>
      </c>
      <c r="E583" s="12" t="s">
        <v>350</v>
      </c>
      <c r="F583" s="12" t="s">
        <v>3916</v>
      </c>
      <c r="G583" s="12" t="s">
        <v>212</v>
      </c>
      <c r="H583" s="12" t="s">
        <v>2804</v>
      </c>
      <c r="I583" s="12" t="s">
        <v>212</v>
      </c>
      <c r="J583" s="12" t="s">
        <v>556</v>
      </c>
      <c r="K583" s="12" t="s">
        <v>569</v>
      </c>
      <c r="L583" s="12" t="s">
        <v>558</v>
      </c>
      <c r="M583" s="12" t="s">
        <v>3237</v>
      </c>
      <c r="N583" s="12" t="s">
        <v>593</v>
      </c>
      <c r="O583" s="12" t="s">
        <v>3400</v>
      </c>
      <c r="P583" s="12" t="s">
        <v>3401</v>
      </c>
      <c r="Q583" s="12">
        <v>1</v>
      </c>
      <c r="R583" s="12">
        <v>0</v>
      </c>
      <c r="S583" s="12">
        <v>0</v>
      </c>
      <c r="T583" s="12">
        <v>0</v>
      </c>
      <c r="U583" s="12">
        <v>0</v>
      </c>
      <c r="V583" s="12">
        <v>0</v>
      </c>
      <c r="W583" s="12">
        <v>0</v>
      </c>
      <c r="X583" s="12">
        <v>0</v>
      </c>
      <c r="Y583" s="12">
        <v>0</v>
      </c>
      <c r="Z583" s="12">
        <v>0</v>
      </c>
      <c r="AA583" s="12">
        <v>0</v>
      </c>
      <c r="AB583" s="12">
        <v>0</v>
      </c>
      <c r="AC583" s="12">
        <v>1</v>
      </c>
      <c r="AD583" s="12">
        <v>0</v>
      </c>
      <c r="AE583" s="12">
        <v>0</v>
      </c>
      <c r="AF583" s="12">
        <v>0</v>
      </c>
      <c r="AG583" s="12">
        <v>0</v>
      </c>
      <c r="AH583" s="12">
        <v>0</v>
      </c>
      <c r="AI583" s="12">
        <v>0</v>
      </c>
      <c r="AJ583" s="12">
        <v>0</v>
      </c>
      <c r="AK583" s="12">
        <v>0</v>
      </c>
      <c r="AL583" s="12" t="s">
        <v>607</v>
      </c>
      <c r="AM583" s="7" t="s">
        <v>608</v>
      </c>
      <c r="AN583" s="7" t="s">
        <v>658</v>
      </c>
      <c r="AO583" s="7">
        <v>2000</v>
      </c>
      <c r="AP583" s="12" t="s">
        <v>3458</v>
      </c>
      <c r="AQ583" s="12" t="s">
        <v>718</v>
      </c>
      <c r="AR583" s="12">
        <v>1</v>
      </c>
      <c r="AS583" s="12" t="s">
        <v>555</v>
      </c>
      <c r="AT583" s="7" t="s">
        <v>349</v>
      </c>
      <c r="AU583" s="12">
        <v>0</v>
      </c>
      <c r="AV583" s="12">
        <v>1</v>
      </c>
      <c r="AW583" s="12">
        <v>0</v>
      </c>
      <c r="AX583" s="12">
        <v>0</v>
      </c>
      <c r="AY583" s="7">
        <v>0</v>
      </c>
      <c r="AZ583" s="12">
        <v>0</v>
      </c>
      <c r="BA583" s="12">
        <v>1</v>
      </c>
      <c r="BB583" s="12">
        <v>1</v>
      </c>
      <c r="BC583" s="12">
        <v>1</v>
      </c>
      <c r="BD583" s="12">
        <v>1</v>
      </c>
      <c r="BE583" s="12">
        <v>0</v>
      </c>
      <c r="BF583" s="7" t="s">
        <v>766</v>
      </c>
      <c r="BG583" s="7" t="s">
        <v>778</v>
      </c>
      <c r="BH583" s="7"/>
      <c r="BI583" s="7" t="s">
        <v>2807</v>
      </c>
      <c r="BJ583" s="12" t="s">
        <v>3460</v>
      </c>
      <c r="BK583" s="12" t="s">
        <v>3472</v>
      </c>
      <c r="BL583" s="12" t="s">
        <v>3476</v>
      </c>
      <c r="BM583" s="7" t="s">
        <v>787</v>
      </c>
      <c r="BN583" s="7"/>
      <c r="BO583" s="12"/>
      <c r="BP583" s="12" t="s">
        <v>3549</v>
      </c>
      <c r="BQ583" s="47">
        <f>CV583</f>
        <v>0.39517261531444209</v>
      </c>
      <c r="BR583" s="12" t="s">
        <v>3506</v>
      </c>
      <c r="BS583" s="12">
        <v>1.48</v>
      </c>
      <c r="BT583" s="12"/>
      <c r="BU583" s="12"/>
      <c r="BV583" s="12" t="s">
        <v>1077</v>
      </c>
      <c r="BW583" s="12" t="s">
        <v>1077</v>
      </c>
      <c r="BX583" s="12" t="s">
        <v>1077</v>
      </c>
      <c r="BY583" s="12">
        <v>4.4000000000000004</v>
      </c>
      <c r="BZ583" s="12"/>
      <c r="CA583" s="12" t="s">
        <v>1077</v>
      </c>
      <c r="CB583" s="12" t="s">
        <v>1077</v>
      </c>
      <c r="CC583" s="12" t="s">
        <v>1077</v>
      </c>
      <c r="CD583" s="12" t="s">
        <v>1077</v>
      </c>
      <c r="CE583" s="12">
        <v>0.01</v>
      </c>
      <c r="CF583" s="12">
        <f>Table2[[#This Row],[b_mag_LOR]]/Table2[[#This Row],[T_stat]]</f>
        <v>0.33636363636363631</v>
      </c>
      <c r="CG583" s="12" t="s">
        <v>3564</v>
      </c>
      <c r="CH583" s="12">
        <f>BQ583/BY583</f>
        <v>8.9811958026009553E-2</v>
      </c>
      <c r="CI583" s="12" t="s">
        <v>3553</v>
      </c>
      <c r="CJ583" s="12">
        <v>0.73580000000000001</v>
      </c>
      <c r="CK583" s="12" t="s">
        <v>3828</v>
      </c>
      <c r="CL583" s="12" t="s">
        <v>1077</v>
      </c>
      <c r="CM583" s="12" t="s">
        <v>1077</v>
      </c>
      <c r="CN583" s="12" t="s">
        <v>1077</v>
      </c>
      <c r="CO583" s="12" t="s">
        <v>1077</v>
      </c>
      <c r="CP583" s="12">
        <v>1</v>
      </c>
      <c r="CQ583" s="12">
        <v>11</v>
      </c>
      <c r="CR583" s="12">
        <v>1</v>
      </c>
      <c r="CS583" s="12">
        <v>1139</v>
      </c>
      <c r="CT583" s="12">
        <v>5612.48</v>
      </c>
      <c r="CU583" s="12">
        <v>1498.58</v>
      </c>
      <c r="CV583" s="12">
        <f>BS583*(CU583/CT583)</f>
        <v>0.39517261531444209</v>
      </c>
      <c r="CW583" s="12"/>
      <c r="CX583" s="57"/>
    </row>
    <row r="584" spans="1:102" ht="16.5" x14ac:dyDescent="0.35">
      <c r="A584" s="56">
        <v>65</v>
      </c>
      <c r="B584" s="12" t="s">
        <v>3754</v>
      </c>
      <c r="C584" s="12">
        <v>65.599999999999994</v>
      </c>
      <c r="D584" s="12" t="s">
        <v>2256</v>
      </c>
      <c r="E584" s="12" t="s">
        <v>437</v>
      </c>
      <c r="F584" s="12">
        <v>3</v>
      </c>
      <c r="G584" s="12" t="s">
        <v>212</v>
      </c>
      <c r="H584" s="12" t="s">
        <v>2804</v>
      </c>
      <c r="I584" s="12" t="s">
        <v>212</v>
      </c>
      <c r="J584" s="12" t="s">
        <v>556</v>
      </c>
      <c r="K584" s="12" t="s">
        <v>562</v>
      </c>
      <c r="L584" s="12" t="s">
        <v>558</v>
      </c>
      <c r="M584" s="12" t="s">
        <v>3237</v>
      </c>
      <c r="N584" s="12" t="s">
        <v>3435</v>
      </c>
      <c r="O584" s="12" t="s">
        <v>3400</v>
      </c>
      <c r="P584" s="12" t="s">
        <v>3401</v>
      </c>
      <c r="Q584" s="12">
        <v>0</v>
      </c>
      <c r="R584" s="12">
        <v>0</v>
      </c>
      <c r="S584" s="12">
        <v>0</v>
      </c>
      <c r="T584" s="12">
        <v>0</v>
      </c>
      <c r="U584" s="12">
        <v>0</v>
      </c>
      <c r="V584" s="12">
        <v>0</v>
      </c>
      <c r="W584" s="12">
        <v>1</v>
      </c>
      <c r="X584" s="12">
        <v>0</v>
      </c>
      <c r="Y584" s="12">
        <v>0</v>
      </c>
      <c r="Z584" s="12">
        <v>0</v>
      </c>
      <c r="AA584" s="12">
        <v>0</v>
      </c>
      <c r="AB584" s="12">
        <v>0</v>
      </c>
      <c r="AC584" s="12">
        <v>1</v>
      </c>
      <c r="AD584" s="12">
        <v>0</v>
      </c>
      <c r="AE584" s="12">
        <v>0</v>
      </c>
      <c r="AF584" s="12">
        <v>0</v>
      </c>
      <c r="AG584" s="12">
        <v>0</v>
      </c>
      <c r="AH584" s="12">
        <v>0</v>
      </c>
      <c r="AI584" s="12">
        <v>0</v>
      </c>
      <c r="AJ584" s="12">
        <v>0</v>
      </c>
      <c r="AK584" s="12">
        <v>0</v>
      </c>
      <c r="AL584" s="12" t="s">
        <v>607</v>
      </c>
      <c r="AM584" s="7" t="s">
        <v>668</v>
      </c>
      <c r="AN584" s="7" t="s">
        <v>705</v>
      </c>
      <c r="AO584" s="7">
        <v>2010</v>
      </c>
      <c r="AP584" s="12" t="s">
        <v>3235</v>
      </c>
      <c r="AQ584" s="12">
        <v>473</v>
      </c>
      <c r="AR584" s="12">
        <v>1</v>
      </c>
      <c r="AS584" s="12" t="s">
        <v>555</v>
      </c>
      <c r="AT584" s="7" t="s">
        <v>212</v>
      </c>
      <c r="AU584" s="12">
        <v>1</v>
      </c>
      <c r="AV584" s="12">
        <v>0</v>
      </c>
      <c r="AW584" s="12">
        <v>0</v>
      </c>
      <c r="AX584" s="12">
        <v>0</v>
      </c>
      <c r="AY584" s="7">
        <v>1</v>
      </c>
      <c r="AZ584" s="12">
        <v>0</v>
      </c>
      <c r="BA584" s="12">
        <v>0</v>
      </c>
      <c r="BB584" s="12">
        <v>0</v>
      </c>
      <c r="BC584" s="12">
        <v>1</v>
      </c>
      <c r="BD584" s="12">
        <v>0</v>
      </c>
      <c r="BE584" s="12">
        <v>0</v>
      </c>
      <c r="BF584" s="7" t="s">
        <v>766</v>
      </c>
      <c r="BG584" s="7" t="s">
        <v>162</v>
      </c>
      <c r="BH584" s="7"/>
      <c r="BI584" s="7" t="s">
        <v>2807</v>
      </c>
      <c r="BJ584" s="12" t="s">
        <v>718</v>
      </c>
      <c r="BK584" s="12" t="s">
        <v>3463</v>
      </c>
      <c r="BL584" s="12" t="s">
        <v>3468</v>
      </c>
      <c r="BM584" s="7" t="s">
        <v>787</v>
      </c>
      <c r="BN584" s="7"/>
      <c r="BO584" s="12"/>
      <c r="BP584" s="12" t="s">
        <v>3542</v>
      </c>
      <c r="BQ584" s="12">
        <v>0.18602399999999997</v>
      </c>
      <c r="BR584" s="12" t="s">
        <v>3513</v>
      </c>
      <c r="BS584" s="12">
        <v>2.0219999999999998</v>
      </c>
      <c r="BT584" s="12"/>
      <c r="BU584" s="12"/>
      <c r="BV584" s="12" t="s">
        <v>1077</v>
      </c>
      <c r="BW584" s="12" t="s">
        <v>1077</v>
      </c>
      <c r="BX584" s="12" t="s">
        <v>1077</v>
      </c>
      <c r="BY584" s="12">
        <v>4.4400000000000004</v>
      </c>
      <c r="BZ584" s="12"/>
      <c r="CA584" s="12" t="s">
        <v>1077</v>
      </c>
      <c r="CB584" s="12" t="s">
        <v>1077</v>
      </c>
      <c r="CC584" s="12" t="s">
        <v>1077</v>
      </c>
      <c r="CD584" s="12" t="s">
        <v>1077</v>
      </c>
      <c r="CE584" s="12">
        <v>0.01</v>
      </c>
      <c r="CF584" s="12"/>
      <c r="CG584" s="12"/>
      <c r="CH584" s="12">
        <f>BQ584/BY584</f>
        <v>4.1897297297297284E-2</v>
      </c>
      <c r="CI584" s="12" t="s">
        <v>3553</v>
      </c>
      <c r="CJ584" s="12">
        <v>0.47199999999999998</v>
      </c>
      <c r="CK584" s="12" t="s">
        <v>3824</v>
      </c>
      <c r="CL584" s="12" t="s">
        <v>1077</v>
      </c>
      <c r="CM584" s="12" t="s">
        <v>1077</v>
      </c>
      <c r="CN584" s="12">
        <v>7</v>
      </c>
      <c r="CO584" s="12" t="s">
        <v>1043</v>
      </c>
      <c r="CP584" s="12">
        <v>1</v>
      </c>
      <c r="CQ584" s="12">
        <v>18</v>
      </c>
      <c r="CR584" s="12">
        <v>1</v>
      </c>
      <c r="CS584" s="12">
        <v>454</v>
      </c>
      <c r="CT584" s="12">
        <v>9.0969999999999995</v>
      </c>
      <c r="CU584" s="12">
        <v>9.1999999999999998E-2</v>
      </c>
      <c r="CV584" s="12">
        <f>BS584*CU584</f>
        <v>0.18602399999999997</v>
      </c>
      <c r="CW584" s="12"/>
      <c r="CX584" s="57"/>
    </row>
    <row r="585" spans="1:102" x14ac:dyDescent="0.35">
      <c r="A585" s="56">
        <v>59</v>
      </c>
      <c r="B585" s="12" t="s">
        <v>3748</v>
      </c>
      <c r="C585" s="12">
        <v>59.19</v>
      </c>
      <c r="D585" s="12" t="s">
        <v>2213</v>
      </c>
      <c r="E585" s="12" t="s">
        <v>411</v>
      </c>
      <c r="F585" s="12">
        <v>3</v>
      </c>
      <c r="G585" s="12" t="s">
        <v>212</v>
      </c>
      <c r="H585" s="12" t="s">
        <v>2804</v>
      </c>
      <c r="I585" s="12" t="s">
        <v>212</v>
      </c>
      <c r="J585" s="12" t="s">
        <v>1227</v>
      </c>
      <c r="K585" s="12" t="s">
        <v>1164</v>
      </c>
      <c r="L585" s="12" t="s">
        <v>1228</v>
      </c>
      <c r="M585" s="12" t="s">
        <v>3237</v>
      </c>
      <c r="N585" s="12" t="s">
        <v>3435</v>
      </c>
      <c r="O585" s="12" t="s">
        <v>3400</v>
      </c>
      <c r="P585" s="12" t="s">
        <v>3402</v>
      </c>
      <c r="Q585" s="12">
        <v>0</v>
      </c>
      <c r="R585" s="12">
        <v>0</v>
      </c>
      <c r="S585" s="12">
        <v>1</v>
      </c>
      <c r="T585" s="12">
        <v>0</v>
      </c>
      <c r="U585" s="12">
        <v>0</v>
      </c>
      <c r="V585" s="12">
        <v>0</v>
      </c>
      <c r="W585" s="12">
        <v>0</v>
      </c>
      <c r="X585" s="12">
        <v>0</v>
      </c>
      <c r="Y585" s="12">
        <v>0</v>
      </c>
      <c r="Z585" s="12">
        <v>0</v>
      </c>
      <c r="AA585" s="12">
        <v>0</v>
      </c>
      <c r="AB585" s="12">
        <v>0</v>
      </c>
      <c r="AC585" s="12">
        <v>1</v>
      </c>
      <c r="AD585" s="12">
        <v>0</v>
      </c>
      <c r="AE585" s="12">
        <v>1</v>
      </c>
      <c r="AF585" s="12">
        <v>0</v>
      </c>
      <c r="AG585" s="12">
        <v>0</v>
      </c>
      <c r="AH585" s="12">
        <v>0</v>
      </c>
      <c r="AI585" s="12">
        <v>0</v>
      </c>
      <c r="AJ585" s="12">
        <v>0</v>
      </c>
      <c r="AK585" s="12" t="s">
        <v>698</v>
      </c>
      <c r="AL585" s="12" t="s">
        <v>3455</v>
      </c>
      <c r="AM585" s="7" t="s">
        <v>637</v>
      </c>
      <c r="AN585" s="7" t="s">
        <v>665</v>
      </c>
      <c r="AO585" s="7" t="s">
        <v>1253</v>
      </c>
      <c r="AP585" s="12" t="s">
        <v>3235</v>
      </c>
      <c r="AQ585" s="12">
        <v>3574</v>
      </c>
      <c r="AR585" s="12">
        <v>1</v>
      </c>
      <c r="AS585" s="12" t="s">
        <v>555</v>
      </c>
      <c r="AT585" s="7" t="s">
        <v>212</v>
      </c>
      <c r="AU585" s="12">
        <v>1</v>
      </c>
      <c r="AV585" s="12">
        <v>0</v>
      </c>
      <c r="AW585" s="12">
        <v>0</v>
      </c>
      <c r="AX585" s="12">
        <v>0</v>
      </c>
      <c r="AY585" s="7">
        <v>1</v>
      </c>
      <c r="AZ585" s="12">
        <v>0</v>
      </c>
      <c r="BA585" s="12">
        <v>0</v>
      </c>
      <c r="BB585" s="12">
        <v>0</v>
      </c>
      <c r="BC585" s="12">
        <v>1</v>
      </c>
      <c r="BD585" s="12">
        <v>0</v>
      </c>
      <c r="BE585" s="12">
        <v>0</v>
      </c>
      <c r="BF585" s="7" t="s">
        <v>2820</v>
      </c>
      <c r="BG585" s="7" t="s">
        <v>928</v>
      </c>
      <c r="BH585" s="7"/>
      <c r="BI585" s="7" t="s">
        <v>2818</v>
      </c>
      <c r="BJ585" s="12" t="s">
        <v>3460</v>
      </c>
      <c r="BK585" s="12" t="s">
        <v>3463</v>
      </c>
      <c r="BL585" s="12" t="s">
        <v>3464</v>
      </c>
      <c r="BM585" s="7" t="s">
        <v>927</v>
      </c>
      <c r="BN585" s="7"/>
      <c r="BO585" s="12"/>
      <c r="BP585" s="12"/>
      <c r="BQ585" s="12"/>
      <c r="BR585" s="12" t="s">
        <v>1077</v>
      </c>
      <c r="BS585" s="12">
        <v>0.313</v>
      </c>
      <c r="BT585" s="12"/>
      <c r="BU585" s="12"/>
      <c r="BV585" s="12" t="s">
        <v>1077</v>
      </c>
      <c r="BW585" s="12" t="s">
        <v>1077</v>
      </c>
      <c r="BX585" s="12" t="s">
        <v>1077</v>
      </c>
      <c r="BY585" s="12">
        <v>4.4800000000000004</v>
      </c>
      <c r="BZ585" s="12"/>
      <c r="CA585" s="12" t="s">
        <v>1077</v>
      </c>
      <c r="CB585" s="12" t="s">
        <v>1077</v>
      </c>
      <c r="CC585" s="12" t="s">
        <v>1077</v>
      </c>
      <c r="CD585" s="12" t="s">
        <v>1077</v>
      </c>
      <c r="CE585" s="12" t="s">
        <v>1077</v>
      </c>
      <c r="CF585" s="12"/>
      <c r="CG585" s="12"/>
      <c r="CH585" s="12"/>
      <c r="CI585" s="12"/>
      <c r="CJ585" s="12" t="s">
        <v>718</v>
      </c>
      <c r="CK585" s="12" t="s">
        <v>1077</v>
      </c>
      <c r="CL585" s="12" t="s">
        <v>1077</v>
      </c>
      <c r="CM585" s="12" t="s">
        <v>1077</v>
      </c>
      <c r="CN585" s="12" t="s">
        <v>1077</v>
      </c>
      <c r="CO585" s="12" t="s">
        <v>1077</v>
      </c>
      <c r="CP585" s="12">
        <v>1</v>
      </c>
      <c r="CQ585" s="12">
        <v>8</v>
      </c>
      <c r="CR585" s="12">
        <v>0</v>
      </c>
      <c r="CS585" s="12">
        <v>3566</v>
      </c>
      <c r="CT585" s="12">
        <v>0.44</v>
      </c>
      <c r="CU585" s="12"/>
      <c r="CV585" s="12"/>
      <c r="CW585" s="12"/>
      <c r="CX585" s="57"/>
    </row>
    <row r="586" spans="1:102" ht="16.5" x14ac:dyDescent="0.35">
      <c r="A586" s="56">
        <v>110</v>
      </c>
      <c r="B586" s="12" t="s">
        <v>3803</v>
      </c>
      <c r="C586" s="12">
        <v>110.1</v>
      </c>
      <c r="D586" s="12" t="s">
        <v>2635</v>
      </c>
      <c r="E586" s="12" t="s">
        <v>535</v>
      </c>
      <c r="F586" s="12">
        <v>7</v>
      </c>
      <c r="G586" s="12" t="s">
        <v>212</v>
      </c>
      <c r="H586" s="12" t="s">
        <v>2804</v>
      </c>
      <c r="I586" s="12" t="s">
        <v>212</v>
      </c>
      <c r="J586" s="12" t="s">
        <v>1222</v>
      </c>
      <c r="K586" s="12" t="s">
        <v>564</v>
      </c>
      <c r="L586" s="12" t="s">
        <v>1118</v>
      </c>
      <c r="M586" s="12" t="s">
        <v>3237</v>
      </c>
      <c r="N586" s="12" t="s">
        <v>598</v>
      </c>
      <c r="O586" s="12" t="s">
        <v>3400</v>
      </c>
      <c r="P586" s="12" t="s">
        <v>3404</v>
      </c>
      <c r="Q586" s="12">
        <v>0</v>
      </c>
      <c r="R586" s="12">
        <v>0</v>
      </c>
      <c r="S586" s="12">
        <v>1</v>
      </c>
      <c r="T586" s="12">
        <v>0</v>
      </c>
      <c r="U586" s="12">
        <v>0</v>
      </c>
      <c r="V586" s="12">
        <v>0</v>
      </c>
      <c r="W586" s="12">
        <v>1</v>
      </c>
      <c r="X586" s="12">
        <v>0</v>
      </c>
      <c r="Y586" s="12">
        <v>0</v>
      </c>
      <c r="Z586" s="12">
        <v>1</v>
      </c>
      <c r="AA586" s="12">
        <v>0</v>
      </c>
      <c r="AB586" s="12">
        <v>0</v>
      </c>
      <c r="AC586" s="12">
        <v>0</v>
      </c>
      <c r="AD586" s="12">
        <v>0</v>
      </c>
      <c r="AE586" s="12">
        <v>0</v>
      </c>
      <c r="AF586" s="12">
        <v>0</v>
      </c>
      <c r="AG586" s="12">
        <v>0</v>
      </c>
      <c r="AH586" s="12">
        <v>0</v>
      </c>
      <c r="AI586" s="12">
        <v>0</v>
      </c>
      <c r="AJ586" s="12">
        <v>0</v>
      </c>
      <c r="AK586" s="12">
        <v>0</v>
      </c>
      <c r="AL586" s="12" t="s">
        <v>3448</v>
      </c>
      <c r="AM586" s="7" t="s">
        <v>608</v>
      </c>
      <c r="AN586" s="7" t="s">
        <v>646</v>
      </c>
      <c r="AO586" s="7" t="s">
        <v>747</v>
      </c>
      <c r="AP586" s="12" t="s">
        <v>691</v>
      </c>
      <c r="AQ586" s="12">
        <v>4140</v>
      </c>
      <c r="AR586" s="12">
        <v>1</v>
      </c>
      <c r="AS586" s="12" t="s">
        <v>555</v>
      </c>
      <c r="AT586" s="7" t="s">
        <v>212</v>
      </c>
      <c r="AU586" s="12">
        <v>1</v>
      </c>
      <c r="AV586" s="12">
        <v>1</v>
      </c>
      <c r="AW586" s="12">
        <v>0</v>
      </c>
      <c r="AX586" s="12">
        <v>1</v>
      </c>
      <c r="AY586" s="7">
        <v>1</v>
      </c>
      <c r="AZ586" s="12">
        <v>0</v>
      </c>
      <c r="BA586" s="12">
        <v>1</v>
      </c>
      <c r="BB586" s="12">
        <v>1</v>
      </c>
      <c r="BC586" s="12">
        <v>0</v>
      </c>
      <c r="BD586" s="12">
        <v>1</v>
      </c>
      <c r="BE586" s="12">
        <v>0</v>
      </c>
      <c r="BF586" s="7" t="s">
        <v>766</v>
      </c>
      <c r="BG586" s="7" t="s">
        <v>1014</v>
      </c>
      <c r="BH586" s="7"/>
      <c r="BI586" s="7" t="s">
        <v>2806</v>
      </c>
      <c r="BJ586" s="12" t="s">
        <v>3459</v>
      </c>
      <c r="BK586" s="12" t="s">
        <v>1044</v>
      </c>
      <c r="BL586" s="12" t="s">
        <v>3468</v>
      </c>
      <c r="BM586" s="7" t="s">
        <v>3485</v>
      </c>
      <c r="BN586" s="7" t="s">
        <v>775</v>
      </c>
      <c r="BO586" s="12"/>
      <c r="BP586" s="12" t="s">
        <v>3547</v>
      </c>
      <c r="BQ586" s="12">
        <f>CV586</f>
        <v>0.3483428053835525</v>
      </c>
      <c r="BR586" s="12" t="s">
        <v>3530</v>
      </c>
      <c r="BS586" s="12">
        <v>8.9999999999999993E-3</v>
      </c>
      <c r="BT586" s="12">
        <f>EXP(BS586)</f>
        <v>1.0090406217738679</v>
      </c>
      <c r="BU586" s="12"/>
      <c r="BV586" s="12" t="s">
        <v>3415</v>
      </c>
      <c r="BW586" s="12" t="s">
        <v>1077</v>
      </c>
      <c r="BX586" s="12" t="s">
        <v>1077</v>
      </c>
      <c r="BY586" s="12">
        <v>4.5599999999999996</v>
      </c>
      <c r="BZ586" s="12"/>
      <c r="CA586" s="12" t="s">
        <v>1077</v>
      </c>
      <c r="CB586" s="12" t="s">
        <v>1077</v>
      </c>
      <c r="CC586" s="12" t="s">
        <v>1077</v>
      </c>
      <c r="CD586" s="12" t="s">
        <v>1077</v>
      </c>
      <c r="CE586" s="12" t="s">
        <v>1077</v>
      </c>
      <c r="CF586" s="12">
        <f>Table2[[#This Row],[b_mag_LOR]]/Table2[[#This Row],[T_stat]]</f>
        <v>1.9736842105263159E-3</v>
      </c>
      <c r="CG586" s="12" t="s">
        <v>3564</v>
      </c>
      <c r="CH586" s="12">
        <f>BQ586/BY586</f>
        <v>7.639096609288433E-2</v>
      </c>
      <c r="CI586" s="12" t="s">
        <v>3553</v>
      </c>
      <c r="CJ586" s="12">
        <v>0.29799999999999999</v>
      </c>
      <c r="CK586" s="12" t="s">
        <v>3827</v>
      </c>
      <c r="CL586" s="12" t="s">
        <v>1077</v>
      </c>
      <c r="CM586" s="12" t="s">
        <v>1077</v>
      </c>
      <c r="CN586" s="12" t="s">
        <v>1077</v>
      </c>
      <c r="CO586" s="12" t="s">
        <v>1077</v>
      </c>
      <c r="CP586" s="12"/>
      <c r="CQ586" s="12"/>
      <c r="CR586" s="12"/>
      <c r="CS586" s="12" t="s">
        <v>1077</v>
      </c>
      <c r="CT586" s="12">
        <f>(234+263+237+241+260+62+44)/(6742+6873+6502+6705+6297+2878+3085)</f>
        <v>3.431247121436979E-2</v>
      </c>
      <c r="CU586" s="12">
        <v>40.08</v>
      </c>
      <c r="CV586" s="12">
        <f>BS586*CU586*(1-CT586)</f>
        <v>0.3483428053835525</v>
      </c>
      <c r="CW586" s="12"/>
      <c r="CX586" s="57"/>
    </row>
    <row r="587" spans="1:102" x14ac:dyDescent="0.35">
      <c r="A587" s="56">
        <v>59</v>
      </c>
      <c r="B587" s="12" t="s">
        <v>3748</v>
      </c>
      <c r="C587" s="12">
        <v>59.9</v>
      </c>
      <c r="D587" s="12" t="s">
        <v>2220</v>
      </c>
      <c r="E587" s="12" t="s">
        <v>424</v>
      </c>
      <c r="F587" s="12">
        <v>3</v>
      </c>
      <c r="G587" s="12" t="s">
        <v>212</v>
      </c>
      <c r="H587" s="12" t="s">
        <v>2804</v>
      </c>
      <c r="I587" s="12" t="s">
        <v>212</v>
      </c>
      <c r="J587" s="12" t="s">
        <v>1227</v>
      </c>
      <c r="K587" s="12" t="s">
        <v>1164</v>
      </c>
      <c r="L587" s="12" t="s">
        <v>1228</v>
      </c>
      <c r="M587" s="12" t="s">
        <v>3237</v>
      </c>
      <c r="N587" s="12" t="s">
        <v>3435</v>
      </c>
      <c r="O587" s="12" t="s">
        <v>3400</v>
      </c>
      <c r="P587" s="12" t="s">
        <v>3402</v>
      </c>
      <c r="Q587" s="12">
        <v>0</v>
      </c>
      <c r="R587" s="12">
        <v>0</v>
      </c>
      <c r="S587" s="12">
        <v>1</v>
      </c>
      <c r="T587" s="12">
        <v>0</v>
      </c>
      <c r="U587" s="12">
        <v>0</v>
      </c>
      <c r="V587" s="12">
        <v>0</v>
      </c>
      <c r="W587" s="12">
        <v>0</v>
      </c>
      <c r="X587" s="12">
        <v>0</v>
      </c>
      <c r="Y587" s="12">
        <v>0</v>
      </c>
      <c r="Z587" s="12">
        <v>0</v>
      </c>
      <c r="AA587" s="12">
        <v>0</v>
      </c>
      <c r="AB587" s="12">
        <v>0</v>
      </c>
      <c r="AC587" s="12">
        <v>1</v>
      </c>
      <c r="AD587" s="12">
        <v>0</v>
      </c>
      <c r="AE587" s="12">
        <v>0</v>
      </c>
      <c r="AF587" s="12">
        <v>0</v>
      </c>
      <c r="AG587" s="12">
        <v>0</v>
      </c>
      <c r="AH587" s="12">
        <v>0</v>
      </c>
      <c r="AI587" s="12">
        <v>0</v>
      </c>
      <c r="AJ587" s="12">
        <v>0</v>
      </c>
      <c r="AK587" s="12" t="s">
        <v>697</v>
      </c>
      <c r="AL587" s="12" t="s">
        <v>3454</v>
      </c>
      <c r="AM587" s="7" t="s">
        <v>637</v>
      </c>
      <c r="AN587" s="7" t="s">
        <v>665</v>
      </c>
      <c r="AO587" s="7" t="s">
        <v>1253</v>
      </c>
      <c r="AP587" s="12" t="s">
        <v>3235</v>
      </c>
      <c r="AQ587" s="12">
        <v>2613</v>
      </c>
      <c r="AR587" s="12">
        <v>1</v>
      </c>
      <c r="AS587" s="12" t="s">
        <v>555</v>
      </c>
      <c r="AT587" s="7" t="s">
        <v>212</v>
      </c>
      <c r="AU587" s="12">
        <v>1</v>
      </c>
      <c r="AV587" s="12">
        <v>0</v>
      </c>
      <c r="AW587" s="12">
        <v>0</v>
      </c>
      <c r="AX587" s="12">
        <v>0</v>
      </c>
      <c r="AY587" s="7">
        <v>1</v>
      </c>
      <c r="AZ587" s="12">
        <v>0</v>
      </c>
      <c r="BA587" s="12">
        <v>0</v>
      </c>
      <c r="BB587" s="12">
        <v>0</v>
      </c>
      <c r="BC587" s="12">
        <v>1</v>
      </c>
      <c r="BD587" s="12">
        <v>0</v>
      </c>
      <c r="BE587" s="12">
        <v>0</v>
      </c>
      <c r="BF587" s="7" t="s">
        <v>2820</v>
      </c>
      <c r="BG587" s="7" t="s">
        <v>928</v>
      </c>
      <c r="BH587" s="7"/>
      <c r="BI587" s="7" t="s">
        <v>2818</v>
      </c>
      <c r="BJ587" s="12" t="s">
        <v>3460</v>
      </c>
      <c r="BK587" s="12" t="s">
        <v>3463</v>
      </c>
      <c r="BL587" s="12" t="s">
        <v>3469</v>
      </c>
      <c r="BM587" s="7" t="s">
        <v>927</v>
      </c>
      <c r="BN587" s="7"/>
      <c r="BO587" s="12"/>
      <c r="BP587" s="12"/>
      <c r="BQ587" s="12"/>
      <c r="BR587" s="12" t="s">
        <v>1077</v>
      </c>
      <c r="BS587" s="12">
        <v>0.105</v>
      </c>
      <c r="BT587" s="12"/>
      <c r="BU587" s="12"/>
      <c r="BV587" s="12" t="s">
        <v>1077</v>
      </c>
      <c r="BW587" s="12" t="s">
        <v>1077</v>
      </c>
      <c r="BX587" s="12" t="s">
        <v>1077</v>
      </c>
      <c r="BY587" s="12">
        <v>4.58</v>
      </c>
      <c r="BZ587" s="12"/>
      <c r="CA587" s="12" t="s">
        <v>1077</v>
      </c>
      <c r="CB587" s="12" t="s">
        <v>1077</v>
      </c>
      <c r="CC587" s="12" t="s">
        <v>1077</v>
      </c>
      <c r="CD587" s="12" t="s">
        <v>1077</v>
      </c>
      <c r="CE587" s="12" t="s">
        <v>1077</v>
      </c>
      <c r="CF587" s="12"/>
      <c r="CG587" s="12"/>
      <c r="CH587" s="12"/>
      <c r="CI587" s="12"/>
      <c r="CJ587" s="12" t="s">
        <v>718</v>
      </c>
      <c r="CK587" s="12" t="s">
        <v>1077</v>
      </c>
      <c r="CL587" s="12" t="s">
        <v>1077</v>
      </c>
      <c r="CM587" s="12" t="s">
        <v>1077</v>
      </c>
      <c r="CN587" s="12" t="s">
        <v>1077</v>
      </c>
      <c r="CO587" s="12" t="s">
        <v>1077</v>
      </c>
      <c r="CP587" s="12">
        <v>1</v>
      </c>
      <c r="CQ587" s="12">
        <v>14</v>
      </c>
      <c r="CR587" s="12">
        <v>0</v>
      </c>
      <c r="CS587" s="12">
        <v>2599</v>
      </c>
      <c r="CT587" s="12">
        <v>6.15</v>
      </c>
      <c r="CU587" s="12"/>
      <c r="CV587" s="12"/>
      <c r="CW587" s="12"/>
      <c r="CX587" s="57"/>
    </row>
    <row r="588" spans="1:102" ht="16.5" x14ac:dyDescent="0.35">
      <c r="A588" s="56">
        <v>110</v>
      </c>
      <c r="B588" s="12" t="s">
        <v>3803</v>
      </c>
      <c r="C588" s="12">
        <v>110.1</v>
      </c>
      <c r="D588" s="12" t="s">
        <v>2640</v>
      </c>
      <c r="E588" s="12" t="s">
        <v>535</v>
      </c>
      <c r="F588" s="12">
        <v>7</v>
      </c>
      <c r="G588" s="12" t="s">
        <v>212</v>
      </c>
      <c r="H588" s="12" t="s">
        <v>2804</v>
      </c>
      <c r="I588" s="12" t="s">
        <v>212</v>
      </c>
      <c r="J588" s="12" t="s">
        <v>1222</v>
      </c>
      <c r="K588" s="12" t="s">
        <v>564</v>
      </c>
      <c r="L588" s="12" t="s">
        <v>1118</v>
      </c>
      <c r="M588" s="12" t="s">
        <v>3237</v>
      </c>
      <c r="N588" s="12" t="s">
        <v>598</v>
      </c>
      <c r="O588" s="12" t="s">
        <v>3400</v>
      </c>
      <c r="P588" s="12" t="s">
        <v>3404</v>
      </c>
      <c r="Q588" s="12">
        <v>0</v>
      </c>
      <c r="R588" s="12">
        <v>0</v>
      </c>
      <c r="S588" s="12">
        <v>1</v>
      </c>
      <c r="T588" s="12">
        <v>0</v>
      </c>
      <c r="U588" s="12">
        <v>0</v>
      </c>
      <c r="V588" s="12">
        <v>0</v>
      </c>
      <c r="W588" s="12">
        <v>1</v>
      </c>
      <c r="X588" s="12">
        <v>0</v>
      </c>
      <c r="Y588" s="12">
        <v>0</v>
      </c>
      <c r="Z588" s="12">
        <v>1</v>
      </c>
      <c r="AA588" s="12">
        <v>0</v>
      </c>
      <c r="AB588" s="12">
        <v>0</v>
      </c>
      <c r="AC588" s="12">
        <v>0</v>
      </c>
      <c r="AD588" s="12">
        <v>0</v>
      </c>
      <c r="AE588" s="12">
        <v>0</v>
      </c>
      <c r="AF588" s="12">
        <v>0</v>
      </c>
      <c r="AG588" s="12">
        <v>0</v>
      </c>
      <c r="AH588" s="12">
        <v>0</v>
      </c>
      <c r="AI588" s="12">
        <v>0</v>
      </c>
      <c r="AJ588" s="12">
        <v>0</v>
      </c>
      <c r="AK588" s="12">
        <v>0</v>
      </c>
      <c r="AL588" s="12" t="s">
        <v>3448</v>
      </c>
      <c r="AM588" s="7" t="s">
        <v>608</v>
      </c>
      <c r="AN588" s="7" t="s">
        <v>646</v>
      </c>
      <c r="AO588" s="7" t="s">
        <v>747</v>
      </c>
      <c r="AP588" s="12" t="s">
        <v>691</v>
      </c>
      <c r="AQ588" s="12">
        <v>4140</v>
      </c>
      <c r="AR588" s="12">
        <v>1</v>
      </c>
      <c r="AS588" s="12" t="s">
        <v>555</v>
      </c>
      <c r="AT588" s="7" t="s">
        <v>212</v>
      </c>
      <c r="AU588" s="12">
        <v>1</v>
      </c>
      <c r="AV588" s="12">
        <v>1</v>
      </c>
      <c r="AW588" s="12">
        <v>0</v>
      </c>
      <c r="AX588" s="12">
        <v>1</v>
      </c>
      <c r="AY588" s="7">
        <v>1</v>
      </c>
      <c r="AZ588" s="12">
        <v>0</v>
      </c>
      <c r="BA588" s="12">
        <v>1</v>
      </c>
      <c r="BB588" s="12">
        <v>1</v>
      </c>
      <c r="BC588" s="12">
        <v>0</v>
      </c>
      <c r="BD588" s="12">
        <v>1</v>
      </c>
      <c r="BE588" s="12">
        <v>0</v>
      </c>
      <c r="BF588" s="7" t="s">
        <v>3258</v>
      </c>
      <c r="BG588" s="7" t="s">
        <v>957</v>
      </c>
      <c r="BH588" s="7"/>
      <c r="BI588" s="12" t="s">
        <v>3249</v>
      </c>
      <c r="BJ588" s="12" t="s">
        <v>3459</v>
      </c>
      <c r="BK588" s="12" t="s">
        <v>1044</v>
      </c>
      <c r="BL588" s="12" t="s">
        <v>3468</v>
      </c>
      <c r="BM588" s="7" t="s">
        <v>3485</v>
      </c>
      <c r="BN588" s="7" t="s">
        <v>775</v>
      </c>
      <c r="BO588" s="12"/>
      <c r="BP588" s="12" t="s">
        <v>3547</v>
      </c>
      <c r="BQ588" s="12">
        <f>CV588</f>
        <v>0.21322380635586716</v>
      </c>
      <c r="BR588" s="12" t="s">
        <v>3530</v>
      </c>
      <c r="BS588" s="12">
        <v>0.184</v>
      </c>
      <c r="BT588" s="12">
        <f>EXP(BS588)</f>
        <v>1.2020158230963014</v>
      </c>
      <c r="BU588" s="12"/>
      <c r="BV588" s="12" t="s">
        <v>3415</v>
      </c>
      <c r="BW588" s="12" t="s">
        <v>1077</v>
      </c>
      <c r="BX588" s="12" t="s">
        <v>1077</v>
      </c>
      <c r="BY588" s="12">
        <v>4.58</v>
      </c>
      <c r="BZ588" s="12"/>
      <c r="CA588" s="12" t="s">
        <v>1077</v>
      </c>
      <c r="CB588" s="12" t="s">
        <v>1077</v>
      </c>
      <c r="CC588" s="12" t="s">
        <v>1077</v>
      </c>
      <c r="CD588" s="12" t="s">
        <v>1077</v>
      </c>
      <c r="CE588" s="12" t="s">
        <v>1077</v>
      </c>
      <c r="CF588" s="12">
        <f>Table2[[#This Row],[b_mag_LOR]]/Table2[[#This Row],[T_stat]]</f>
        <v>4.017467248908297E-2</v>
      </c>
      <c r="CG588" s="12" t="s">
        <v>3564</v>
      </c>
      <c r="CH588" s="12">
        <f>BQ588/BY588</f>
        <v>4.6555416234905493E-2</v>
      </c>
      <c r="CI588" s="12" t="s">
        <v>3553</v>
      </c>
      <c r="CJ588" s="12">
        <v>0.29799999999999999</v>
      </c>
      <c r="CK588" s="12" t="s">
        <v>3827</v>
      </c>
      <c r="CL588" s="12" t="s">
        <v>1077</v>
      </c>
      <c r="CM588" s="12" t="s">
        <v>1077</v>
      </c>
      <c r="CN588" s="12" t="s">
        <v>1077</v>
      </c>
      <c r="CO588" s="12" t="s">
        <v>1077</v>
      </c>
      <c r="CP588" s="12"/>
      <c r="CQ588" s="12"/>
      <c r="CR588" s="12"/>
      <c r="CS588" s="12" t="s">
        <v>1077</v>
      </c>
      <c r="CT588" s="12">
        <f>(234+263+237+241+260+62+44)/(6742+6873+6502+6705+6297+2878+3085)</f>
        <v>3.431247121436979E-2</v>
      </c>
      <c r="CU588" s="12">
        <v>1.2</v>
      </c>
      <c r="CV588" s="12">
        <f>BS588*CU588*(1-CT588)</f>
        <v>0.21322380635586716</v>
      </c>
      <c r="CW588" s="12"/>
      <c r="CX588" s="57"/>
    </row>
    <row r="589" spans="1:102" ht="16.5" x14ac:dyDescent="0.35">
      <c r="A589" s="56">
        <v>21</v>
      </c>
      <c r="B589" s="12" t="s">
        <v>3712</v>
      </c>
      <c r="C589" s="12">
        <v>21.1</v>
      </c>
      <c r="D589" s="12" t="s">
        <v>1753</v>
      </c>
      <c r="E589" s="12" t="s">
        <v>330</v>
      </c>
      <c r="F589" s="12">
        <v>3</v>
      </c>
      <c r="G589" s="12" t="s">
        <v>212</v>
      </c>
      <c r="H589" s="12" t="s">
        <v>2804</v>
      </c>
      <c r="I589" s="12" t="s">
        <v>212</v>
      </c>
      <c r="J589" s="12" t="s">
        <v>556</v>
      </c>
      <c r="K589" s="12" t="s">
        <v>578</v>
      </c>
      <c r="L589" s="12" t="s">
        <v>558</v>
      </c>
      <c r="M589" s="12" t="s">
        <v>3237</v>
      </c>
      <c r="N589" s="12" t="s">
        <v>592</v>
      </c>
      <c r="O589" s="12" t="s">
        <v>3400</v>
      </c>
      <c r="P589" s="12" t="s">
        <v>3401</v>
      </c>
      <c r="Q589" s="12">
        <v>0</v>
      </c>
      <c r="R589" s="12">
        <v>0</v>
      </c>
      <c r="S589" s="12">
        <v>0</v>
      </c>
      <c r="T589" s="12">
        <v>0</v>
      </c>
      <c r="U589" s="12">
        <v>0</v>
      </c>
      <c r="V589" s="12">
        <v>1</v>
      </c>
      <c r="W589" s="12">
        <v>0</v>
      </c>
      <c r="X589" s="12">
        <v>0</v>
      </c>
      <c r="Y589" s="12">
        <v>0</v>
      </c>
      <c r="Z589" s="12">
        <v>0</v>
      </c>
      <c r="AA589" s="12">
        <v>0</v>
      </c>
      <c r="AB589" s="12">
        <v>0</v>
      </c>
      <c r="AC589" s="12">
        <v>0</v>
      </c>
      <c r="AD589" s="12">
        <v>0</v>
      </c>
      <c r="AE589" s="12">
        <v>0</v>
      </c>
      <c r="AF589" s="12">
        <v>0</v>
      </c>
      <c r="AG589" s="12">
        <v>0</v>
      </c>
      <c r="AH589" s="12">
        <v>1</v>
      </c>
      <c r="AI589" s="12">
        <v>0</v>
      </c>
      <c r="AJ589" s="12">
        <v>0</v>
      </c>
      <c r="AK589" s="12">
        <v>0</v>
      </c>
      <c r="AL589" s="12" t="s">
        <v>607</v>
      </c>
      <c r="AM589" s="7" t="s">
        <v>608</v>
      </c>
      <c r="AN589" s="7" t="s">
        <v>642</v>
      </c>
      <c r="AO589" s="7" t="s">
        <v>643</v>
      </c>
      <c r="AP589" s="12" t="s">
        <v>691</v>
      </c>
      <c r="AQ589" s="12">
        <v>348</v>
      </c>
      <c r="AR589" s="12" t="s">
        <v>1238</v>
      </c>
      <c r="AS589" s="12" t="s">
        <v>555</v>
      </c>
      <c r="AT589" s="7" t="s">
        <v>212</v>
      </c>
      <c r="AU589" s="12">
        <v>1</v>
      </c>
      <c r="AV589" s="12">
        <v>0</v>
      </c>
      <c r="AW589" s="12">
        <v>1</v>
      </c>
      <c r="AX589" s="12">
        <v>1</v>
      </c>
      <c r="AY589" s="7">
        <v>1</v>
      </c>
      <c r="AZ589" s="12">
        <v>0</v>
      </c>
      <c r="BA589" s="12">
        <v>0</v>
      </c>
      <c r="BB589" s="12">
        <v>0</v>
      </c>
      <c r="BC589" s="12">
        <v>0</v>
      </c>
      <c r="BD589" s="12">
        <v>0</v>
      </c>
      <c r="BE589" s="12">
        <v>0</v>
      </c>
      <c r="BF589" s="7" t="s">
        <v>766</v>
      </c>
      <c r="BG589" s="7" t="s">
        <v>828</v>
      </c>
      <c r="BH589" s="7"/>
      <c r="BI589" s="7" t="s">
        <v>2807</v>
      </c>
      <c r="BJ589" s="12" t="s">
        <v>3460</v>
      </c>
      <c r="BK589" s="12" t="s">
        <v>3463</v>
      </c>
      <c r="BL589" s="12" t="s">
        <v>3470</v>
      </c>
      <c r="BM589" s="7" t="s">
        <v>787</v>
      </c>
      <c r="BN589" s="7"/>
      <c r="BO589" s="12"/>
      <c r="BP589" s="12" t="s">
        <v>3538</v>
      </c>
      <c r="BQ589" s="12">
        <v>0.1802</v>
      </c>
      <c r="BR589" s="12" t="s">
        <v>3429</v>
      </c>
      <c r="BS589" s="12">
        <v>0.1802</v>
      </c>
      <c r="BT589" s="12"/>
      <c r="BU589" s="12"/>
      <c r="BV589" s="12" t="s">
        <v>1077</v>
      </c>
      <c r="BW589" s="12" t="s">
        <v>1077</v>
      </c>
      <c r="BX589" s="12" t="s">
        <v>1077</v>
      </c>
      <c r="BY589" s="12">
        <v>4.6159999999999997</v>
      </c>
      <c r="BZ589" s="12"/>
      <c r="CA589" s="12" t="s">
        <v>1077</v>
      </c>
      <c r="CB589" s="12" t="s">
        <v>1077</v>
      </c>
      <c r="CC589" s="12" t="s">
        <v>1077</v>
      </c>
      <c r="CD589" s="12" t="s">
        <v>1077</v>
      </c>
      <c r="CE589" s="12">
        <v>0</v>
      </c>
      <c r="CF589" s="12">
        <v>3.9E-2</v>
      </c>
      <c r="CG589" s="12"/>
      <c r="CH589" s="12">
        <f>BQ589/BY589</f>
        <v>3.9038128249566727E-2</v>
      </c>
      <c r="CI589" s="12" t="s">
        <v>3553</v>
      </c>
      <c r="CJ589" s="12">
        <v>0.76</v>
      </c>
      <c r="CK589" s="12" t="s">
        <v>3824</v>
      </c>
      <c r="CL589" s="12" t="s">
        <v>1077</v>
      </c>
      <c r="CM589" s="12" t="s">
        <v>1077</v>
      </c>
      <c r="CN589" s="12" t="s">
        <v>1077</v>
      </c>
      <c r="CO589" s="12" t="s">
        <v>1077</v>
      </c>
      <c r="CP589" s="12">
        <v>1</v>
      </c>
      <c r="CQ589" s="12">
        <v>9</v>
      </c>
      <c r="CR589" s="12">
        <v>1</v>
      </c>
      <c r="CS589" s="12">
        <v>338</v>
      </c>
      <c r="CT589" s="12" t="s">
        <v>1077</v>
      </c>
      <c r="CU589" s="12" t="s">
        <v>1077</v>
      </c>
      <c r="CV589" s="12" t="s">
        <v>1077</v>
      </c>
      <c r="CW589" s="12"/>
      <c r="CX589" s="57"/>
    </row>
    <row r="590" spans="1:102" ht="16.5" x14ac:dyDescent="0.35">
      <c r="A590" s="56">
        <v>70</v>
      </c>
      <c r="B590" s="12" t="s">
        <v>3759</v>
      </c>
      <c r="C590" s="12">
        <v>70.2</v>
      </c>
      <c r="D590" s="12" t="s">
        <v>2343</v>
      </c>
      <c r="E590" s="12" t="s">
        <v>450</v>
      </c>
      <c r="F590" s="12">
        <v>3</v>
      </c>
      <c r="G590" s="12" t="s">
        <v>212</v>
      </c>
      <c r="H590" s="12" t="s">
        <v>2804</v>
      </c>
      <c r="I590" s="12" t="s">
        <v>212</v>
      </c>
      <c r="J590" s="12" t="s">
        <v>556</v>
      </c>
      <c r="K590" s="12" t="s">
        <v>569</v>
      </c>
      <c r="L590" s="12" t="s">
        <v>558</v>
      </c>
      <c r="M590" s="12" t="s">
        <v>3237</v>
      </c>
      <c r="N590" s="12" t="s">
        <v>3435</v>
      </c>
      <c r="O590" s="12" t="s">
        <v>3400</v>
      </c>
      <c r="P590" s="12" t="s">
        <v>3401</v>
      </c>
      <c r="Q590" s="12">
        <v>0</v>
      </c>
      <c r="R590" s="12">
        <v>1</v>
      </c>
      <c r="S590" s="12">
        <v>0</v>
      </c>
      <c r="T590" s="12">
        <v>0</v>
      </c>
      <c r="U590" s="12">
        <v>0</v>
      </c>
      <c r="V590" s="12">
        <v>0</v>
      </c>
      <c r="W590" s="12">
        <v>0</v>
      </c>
      <c r="X590" s="12">
        <v>0</v>
      </c>
      <c r="Y590" s="12">
        <v>0</v>
      </c>
      <c r="Z590" s="12">
        <v>0</v>
      </c>
      <c r="AA590" s="12">
        <v>0</v>
      </c>
      <c r="AB590" s="12">
        <v>0</v>
      </c>
      <c r="AC590" s="12">
        <v>0</v>
      </c>
      <c r="AD590" s="12">
        <v>0</v>
      </c>
      <c r="AE590" s="12">
        <v>0</v>
      </c>
      <c r="AF590" s="12">
        <v>0</v>
      </c>
      <c r="AG590" s="12">
        <v>0</v>
      </c>
      <c r="AH590" s="12">
        <v>0</v>
      </c>
      <c r="AI590" s="12">
        <v>0</v>
      </c>
      <c r="AJ590" s="12">
        <v>1</v>
      </c>
      <c r="AK590" s="12">
        <v>0</v>
      </c>
      <c r="AL590" s="12" t="s">
        <v>678</v>
      </c>
      <c r="AM590" s="7" t="s">
        <v>608</v>
      </c>
      <c r="AN590" s="7" t="s">
        <v>614</v>
      </c>
      <c r="AO590" s="7">
        <v>2009</v>
      </c>
      <c r="AP590" s="12" t="s">
        <v>3458</v>
      </c>
      <c r="AQ590" s="12">
        <v>1449</v>
      </c>
      <c r="AR590" s="12">
        <v>1</v>
      </c>
      <c r="AS590" s="12" t="s">
        <v>555</v>
      </c>
      <c r="AT590" s="7" t="s">
        <v>212</v>
      </c>
      <c r="AU590" s="12">
        <v>0</v>
      </c>
      <c r="AV590" s="12">
        <v>0</v>
      </c>
      <c r="AW590" s="12">
        <v>0</v>
      </c>
      <c r="AX590" s="12">
        <v>0</v>
      </c>
      <c r="AY590" s="7">
        <v>0</v>
      </c>
      <c r="AZ590" s="12">
        <v>0</v>
      </c>
      <c r="BA590" s="12">
        <v>0</v>
      </c>
      <c r="BB590" s="12">
        <v>0</v>
      </c>
      <c r="BC590" s="12">
        <v>0</v>
      </c>
      <c r="BD590" s="12">
        <v>0</v>
      </c>
      <c r="BE590" s="12">
        <v>0</v>
      </c>
      <c r="BF590" s="7" t="s">
        <v>766</v>
      </c>
      <c r="BG590" s="7" t="s">
        <v>781</v>
      </c>
      <c r="BH590" s="7"/>
      <c r="BI590" s="7" t="s">
        <v>2807</v>
      </c>
      <c r="BJ590" s="12" t="s">
        <v>800</v>
      </c>
      <c r="BK590" s="12" t="s">
        <v>3463</v>
      </c>
      <c r="BL590" s="12" t="s">
        <v>3470</v>
      </c>
      <c r="BM590" s="7" t="s">
        <v>787</v>
      </c>
      <c r="BN590" s="7"/>
      <c r="BO590" s="12"/>
      <c r="BP590" s="12" t="s">
        <v>3556</v>
      </c>
      <c r="BQ590" s="47">
        <f>CV590</f>
        <v>0.31505531561461797</v>
      </c>
      <c r="BR590" s="12" t="s">
        <v>3506</v>
      </c>
      <c r="BS590" s="12">
        <v>0.249</v>
      </c>
      <c r="BT590" s="12"/>
      <c r="BU590" s="12"/>
      <c r="BV590" s="12" t="s">
        <v>1077</v>
      </c>
      <c r="BW590" s="12" t="s">
        <v>1077</v>
      </c>
      <c r="BX590" s="12" t="s">
        <v>1077</v>
      </c>
      <c r="BY590" s="12">
        <v>4.62</v>
      </c>
      <c r="BZ590" s="12"/>
      <c r="CA590" s="12" t="s">
        <v>1077</v>
      </c>
      <c r="CB590" s="12" t="s">
        <v>1077</v>
      </c>
      <c r="CC590" s="12" t="s">
        <v>1077</v>
      </c>
      <c r="CD590" s="12" t="s">
        <v>1077</v>
      </c>
      <c r="CE590" s="12">
        <v>0.01</v>
      </c>
      <c r="CF590" s="12"/>
      <c r="CG590" s="12"/>
      <c r="CH590" s="12">
        <f>BQ590/BY590</f>
        <v>6.8193791258575318E-2</v>
      </c>
      <c r="CI590" s="12" t="s">
        <v>3553</v>
      </c>
      <c r="CJ590" s="12">
        <v>0.74629999999999996</v>
      </c>
      <c r="CK590" s="12" t="s">
        <v>3828</v>
      </c>
      <c r="CL590" s="12" t="s">
        <v>1077</v>
      </c>
      <c r="CM590" s="12" t="s">
        <v>1077</v>
      </c>
      <c r="CN590" s="12" t="s">
        <v>1077</v>
      </c>
      <c r="CO590" s="12" t="s">
        <v>1077</v>
      </c>
      <c r="CP590" s="12">
        <v>1</v>
      </c>
      <c r="CQ590" s="12">
        <v>1</v>
      </c>
      <c r="CR590" s="12">
        <v>0</v>
      </c>
      <c r="CS590" s="12">
        <v>1448</v>
      </c>
      <c r="CT590" s="12">
        <v>6020</v>
      </c>
      <c r="CU590" s="12">
        <f>3687+3930</f>
        <v>7617</v>
      </c>
      <c r="CV590" s="12">
        <f>BS590*CU590/CT590</f>
        <v>0.31505531561461797</v>
      </c>
      <c r="CW590" s="12"/>
      <c r="CX590" s="57"/>
    </row>
    <row r="591" spans="1:102" x14ac:dyDescent="0.35">
      <c r="A591" s="56">
        <v>12</v>
      </c>
      <c r="B591" s="12" t="s">
        <v>3703</v>
      </c>
      <c r="C591" s="12">
        <v>12.1</v>
      </c>
      <c r="D591" s="12" t="s">
        <v>1476</v>
      </c>
      <c r="E591" s="12" t="s">
        <v>277</v>
      </c>
      <c r="F591" s="12" t="s">
        <v>3916</v>
      </c>
      <c r="G591" s="12" t="s">
        <v>212</v>
      </c>
      <c r="H591" s="12" t="s">
        <v>2804</v>
      </c>
      <c r="I591" s="12" t="s">
        <v>212</v>
      </c>
      <c r="J591" s="12" t="s">
        <v>1222</v>
      </c>
      <c r="K591" s="12" t="s">
        <v>564</v>
      </c>
      <c r="L591" s="12" t="s">
        <v>1118</v>
      </c>
      <c r="M591" s="12" t="s">
        <v>3164</v>
      </c>
      <c r="N591" s="12"/>
      <c r="O591" s="12" t="s">
        <v>3400</v>
      </c>
      <c r="P591" s="12" t="s">
        <v>3402</v>
      </c>
      <c r="Q591" s="12">
        <v>1</v>
      </c>
      <c r="R591" s="12">
        <v>0</v>
      </c>
      <c r="S591" s="12">
        <v>0</v>
      </c>
      <c r="T591" s="12">
        <v>0</v>
      </c>
      <c r="U591" s="12">
        <v>0</v>
      </c>
      <c r="V591" s="12">
        <v>0</v>
      </c>
      <c r="W591" s="12">
        <v>0</v>
      </c>
      <c r="X591" s="12">
        <v>0</v>
      </c>
      <c r="Y591" s="12">
        <v>0</v>
      </c>
      <c r="Z591" s="12">
        <v>0</v>
      </c>
      <c r="AA591" s="12">
        <v>1</v>
      </c>
      <c r="AB591" s="12">
        <v>0</v>
      </c>
      <c r="AC591" s="12">
        <v>0</v>
      </c>
      <c r="AD591" s="12">
        <v>0</v>
      </c>
      <c r="AE591" s="12">
        <v>0</v>
      </c>
      <c r="AF591" s="12">
        <v>0</v>
      </c>
      <c r="AG591" s="12">
        <v>0</v>
      </c>
      <c r="AH591" s="12">
        <v>0</v>
      </c>
      <c r="AI591" s="12">
        <v>0</v>
      </c>
      <c r="AJ591" s="12">
        <v>0</v>
      </c>
      <c r="AK591" s="12">
        <v>0</v>
      </c>
      <c r="AL591" s="12" t="s">
        <v>3367</v>
      </c>
      <c r="AM591" s="7" t="s">
        <v>608</v>
      </c>
      <c r="AN591" s="7" t="s">
        <v>615</v>
      </c>
      <c r="AO591" s="7">
        <v>2000</v>
      </c>
      <c r="AP591" s="12" t="s">
        <v>3458</v>
      </c>
      <c r="AQ591" s="12">
        <v>4352</v>
      </c>
      <c r="AR591" s="12">
        <v>1</v>
      </c>
      <c r="AS591" s="12" t="s">
        <v>555</v>
      </c>
      <c r="AT591" s="7" t="s">
        <v>349</v>
      </c>
      <c r="AU591" s="12">
        <v>0</v>
      </c>
      <c r="AV591" s="12">
        <v>1</v>
      </c>
      <c r="AW591" s="12">
        <v>0</v>
      </c>
      <c r="AX591" s="12">
        <v>0</v>
      </c>
      <c r="AY591" s="7">
        <v>0</v>
      </c>
      <c r="AZ591" s="12">
        <v>0</v>
      </c>
      <c r="BA591" s="12">
        <v>1</v>
      </c>
      <c r="BB591" s="12">
        <v>1</v>
      </c>
      <c r="BC591" s="12">
        <v>0</v>
      </c>
      <c r="BD591" s="12">
        <v>1</v>
      </c>
      <c r="BE591" s="12">
        <v>1</v>
      </c>
      <c r="BF591" s="7" t="s">
        <v>766</v>
      </c>
      <c r="BG591" s="7" t="s">
        <v>798</v>
      </c>
      <c r="BH591" s="7"/>
      <c r="BI591" s="7" t="s">
        <v>2806</v>
      </c>
      <c r="BJ591" s="12" t="s">
        <v>3460</v>
      </c>
      <c r="BK591" s="12" t="s">
        <v>3463</v>
      </c>
      <c r="BL591" s="12" t="s">
        <v>3470</v>
      </c>
      <c r="BM591" s="7" t="s">
        <v>3485</v>
      </c>
      <c r="BN591" s="7" t="s">
        <v>1172</v>
      </c>
      <c r="BO591" s="12"/>
      <c r="BP591" s="12" t="s">
        <v>1160</v>
      </c>
      <c r="BQ591" s="12" t="s">
        <v>1077</v>
      </c>
      <c r="BR591" s="12" t="s">
        <v>1077</v>
      </c>
      <c r="BS591" s="12">
        <v>2.1000000000000001E-2</v>
      </c>
      <c r="BT591" s="12">
        <f>EXP(BS591)</f>
        <v>1.0212220516375285</v>
      </c>
      <c r="BU591" s="12"/>
      <c r="BV591" s="12" t="s">
        <v>3415</v>
      </c>
      <c r="BW591" s="12" t="s">
        <v>1077</v>
      </c>
      <c r="BX591" s="12" t="s">
        <v>1077</v>
      </c>
      <c r="BY591" s="12">
        <v>4.6399999999999997</v>
      </c>
      <c r="BZ591" s="12"/>
      <c r="CA591" s="12" t="s">
        <v>1077</v>
      </c>
      <c r="CB591" s="12" t="s">
        <v>1077</v>
      </c>
      <c r="CC591" s="12" t="s">
        <v>1077</v>
      </c>
      <c r="CD591" s="12" t="s">
        <v>1077</v>
      </c>
      <c r="CE591" s="12" t="s">
        <v>1077</v>
      </c>
      <c r="CF591" s="12"/>
      <c r="CG591" s="12"/>
      <c r="CH591" s="12"/>
      <c r="CI591" s="12"/>
      <c r="CJ591" s="12" t="s">
        <v>718</v>
      </c>
      <c r="CK591" s="12" t="s">
        <v>1077</v>
      </c>
      <c r="CL591" s="12" t="s">
        <v>1077</v>
      </c>
      <c r="CM591" s="12" t="s">
        <v>1077</v>
      </c>
      <c r="CN591" s="12" t="s">
        <v>1077</v>
      </c>
      <c r="CO591" s="12" t="s">
        <v>1077</v>
      </c>
      <c r="CP591" s="12"/>
      <c r="CQ591" s="12"/>
      <c r="CR591" s="12"/>
      <c r="CS591" s="12" t="s">
        <v>1077</v>
      </c>
      <c r="CT591" s="12" t="s">
        <v>718</v>
      </c>
      <c r="CU591" s="12" t="s">
        <v>718</v>
      </c>
      <c r="CV591" s="12" t="s">
        <v>1077</v>
      </c>
      <c r="CW591" s="12"/>
      <c r="CX591" s="57"/>
    </row>
    <row r="592" spans="1:102" x14ac:dyDescent="0.35">
      <c r="A592" s="56">
        <v>12</v>
      </c>
      <c r="B592" s="12" t="s">
        <v>3703</v>
      </c>
      <c r="C592" s="12">
        <v>12.3</v>
      </c>
      <c r="D592" s="12" t="s">
        <v>1475</v>
      </c>
      <c r="E592" s="12" t="s">
        <v>291</v>
      </c>
      <c r="F592" s="12" t="s">
        <v>3916</v>
      </c>
      <c r="G592" s="12" t="s">
        <v>212</v>
      </c>
      <c r="H592" s="12" t="s">
        <v>2804</v>
      </c>
      <c r="I592" s="12" t="s">
        <v>212</v>
      </c>
      <c r="J592" s="12" t="s">
        <v>1222</v>
      </c>
      <c r="K592" s="12" t="s">
        <v>564</v>
      </c>
      <c r="L592" s="12" t="s">
        <v>1118</v>
      </c>
      <c r="M592" s="12" t="s">
        <v>3164</v>
      </c>
      <c r="N592" s="12"/>
      <c r="O592" s="12" t="s">
        <v>3400</v>
      </c>
      <c r="P592" s="12" t="s">
        <v>3402</v>
      </c>
      <c r="Q592" s="12">
        <v>1</v>
      </c>
      <c r="R592" s="12">
        <v>0</v>
      </c>
      <c r="S592" s="12">
        <v>0</v>
      </c>
      <c r="T592" s="12">
        <v>0</v>
      </c>
      <c r="U592" s="12">
        <v>0</v>
      </c>
      <c r="V592" s="12">
        <v>0</v>
      </c>
      <c r="W592" s="12">
        <v>0</v>
      </c>
      <c r="X592" s="12">
        <v>0</v>
      </c>
      <c r="Y592" s="12">
        <v>0</v>
      </c>
      <c r="Z592" s="12">
        <v>0</v>
      </c>
      <c r="AA592" s="12">
        <v>1</v>
      </c>
      <c r="AB592" s="12">
        <v>0</v>
      </c>
      <c r="AC592" s="12">
        <v>0</v>
      </c>
      <c r="AD592" s="12">
        <v>0</v>
      </c>
      <c r="AE592" s="12">
        <v>0</v>
      </c>
      <c r="AF592" s="12">
        <v>0</v>
      </c>
      <c r="AG592" s="12">
        <v>0</v>
      </c>
      <c r="AH592" s="12">
        <v>0</v>
      </c>
      <c r="AI592" s="12">
        <v>0</v>
      </c>
      <c r="AJ592" s="12">
        <v>0</v>
      </c>
      <c r="AK592" s="12">
        <v>0</v>
      </c>
      <c r="AL592" s="12" t="s">
        <v>3367</v>
      </c>
      <c r="AM592" s="7" t="s">
        <v>608</v>
      </c>
      <c r="AN592" s="7" t="s">
        <v>615</v>
      </c>
      <c r="AO592" s="7">
        <v>2000</v>
      </c>
      <c r="AP592" s="12" t="s">
        <v>3458</v>
      </c>
      <c r="AQ592" s="12">
        <v>4352</v>
      </c>
      <c r="AR592" s="12">
        <v>1</v>
      </c>
      <c r="AS592" s="12" t="s">
        <v>555</v>
      </c>
      <c r="AT592" s="7" t="s">
        <v>349</v>
      </c>
      <c r="AU592" s="12">
        <v>0</v>
      </c>
      <c r="AV592" s="12">
        <v>1</v>
      </c>
      <c r="AW592" s="12">
        <v>0</v>
      </c>
      <c r="AX592" s="12">
        <v>0</v>
      </c>
      <c r="AY592" s="7">
        <v>0</v>
      </c>
      <c r="AZ592" s="12">
        <v>0</v>
      </c>
      <c r="BA592" s="12">
        <v>1</v>
      </c>
      <c r="BB592" s="12">
        <v>1</v>
      </c>
      <c r="BC592" s="12">
        <v>0</v>
      </c>
      <c r="BD592" s="12">
        <v>1</v>
      </c>
      <c r="BE592" s="12">
        <v>1</v>
      </c>
      <c r="BF592" s="7" t="s">
        <v>766</v>
      </c>
      <c r="BG592" s="7" t="s">
        <v>798</v>
      </c>
      <c r="BH592" s="7"/>
      <c r="BI592" s="7" t="s">
        <v>2806</v>
      </c>
      <c r="BJ592" s="12" t="s">
        <v>3460</v>
      </c>
      <c r="BK592" s="12" t="s">
        <v>3463</v>
      </c>
      <c r="BL592" s="12" t="s">
        <v>3470</v>
      </c>
      <c r="BM592" s="7" t="s">
        <v>3485</v>
      </c>
      <c r="BN592" s="7" t="s">
        <v>1172</v>
      </c>
      <c r="BO592" s="12"/>
      <c r="BP592" s="12" t="s">
        <v>1160</v>
      </c>
      <c r="BQ592" s="12" t="s">
        <v>1077</v>
      </c>
      <c r="BR592" s="12" t="s">
        <v>1077</v>
      </c>
      <c r="BS592" s="12">
        <v>2.1000000000000001E-2</v>
      </c>
      <c r="BT592" s="12">
        <f>EXP(BS592)</f>
        <v>1.0212220516375285</v>
      </c>
      <c r="BU592" s="12"/>
      <c r="BV592" s="12" t="s">
        <v>3415</v>
      </c>
      <c r="BW592" s="12" t="s">
        <v>1077</v>
      </c>
      <c r="BX592" s="12" t="s">
        <v>1077</v>
      </c>
      <c r="BY592" s="12">
        <v>4.6399999999999997</v>
      </c>
      <c r="BZ592" s="12"/>
      <c r="CA592" s="12" t="s">
        <v>1077</v>
      </c>
      <c r="CB592" s="12" t="s">
        <v>1077</v>
      </c>
      <c r="CC592" s="12" t="s">
        <v>1077</v>
      </c>
      <c r="CD592" s="12" t="s">
        <v>1077</v>
      </c>
      <c r="CE592" s="12" t="s">
        <v>1077</v>
      </c>
      <c r="CF592" s="12"/>
      <c r="CG592" s="12"/>
      <c r="CH592" s="12"/>
      <c r="CI592" s="12"/>
      <c r="CJ592" s="12" t="s">
        <v>718</v>
      </c>
      <c r="CK592" s="12" t="s">
        <v>1077</v>
      </c>
      <c r="CL592" s="12" t="s">
        <v>1077</v>
      </c>
      <c r="CM592" s="12" t="s">
        <v>1077</v>
      </c>
      <c r="CN592" s="12" t="s">
        <v>1077</v>
      </c>
      <c r="CO592" s="12" t="s">
        <v>1077</v>
      </c>
      <c r="CP592" s="12"/>
      <c r="CQ592" s="12"/>
      <c r="CR592" s="12"/>
      <c r="CS592" s="12" t="s">
        <v>1077</v>
      </c>
      <c r="CT592" s="12" t="s">
        <v>718</v>
      </c>
      <c r="CU592" s="12" t="s">
        <v>718</v>
      </c>
      <c r="CV592" s="12" t="s">
        <v>1077</v>
      </c>
      <c r="CW592" s="12"/>
      <c r="CX592" s="57"/>
    </row>
    <row r="593" spans="1:102" x14ac:dyDescent="0.35">
      <c r="A593" s="56">
        <v>61</v>
      </c>
      <c r="B593" s="12" t="s">
        <v>3750</v>
      </c>
      <c r="C593" s="12">
        <v>61.1</v>
      </c>
      <c r="D593" s="12" t="s">
        <v>2227</v>
      </c>
      <c r="E593" s="12" t="s">
        <v>426</v>
      </c>
      <c r="F593" s="12">
        <v>3</v>
      </c>
      <c r="G593" s="12" t="s">
        <v>212</v>
      </c>
      <c r="H593" s="12" t="s">
        <v>2804</v>
      </c>
      <c r="I593" s="12" t="s">
        <v>212</v>
      </c>
      <c r="J593" s="12" t="s">
        <v>556</v>
      </c>
      <c r="K593" s="12" t="s">
        <v>579</v>
      </c>
      <c r="L593" s="12" t="s">
        <v>558</v>
      </c>
      <c r="M593" s="12" t="s">
        <v>3164</v>
      </c>
      <c r="N593" s="12"/>
      <c r="O593" s="12" t="s">
        <v>1189</v>
      </c>
      <c r="P593" s="12" t="s">
        <v>3404</v>
      </c>
      <c r="Q593" s="12">
        <v>1</v>
      </c>
      <c r="R593" s="12">
        <v>0</v>
      </c>
      <c r="S593" s="12">
        <v>0</v>
      </c>
      <c r="T593" s="12">
        <v>0</v>
      </c>
      <c r="U593" s="12">
        <v>0</v>
      </c>
      <c r="V593" s="12">
        <v>0</v>
      </c>
      <c r="W593" s="12">
        <v>0</v>
      </c>
      <c r="X593" s="12">
        <v>0</v>
      </c>
      <c r="Y593" s="12">
        <v>0</v>
      </c>
      <c r="Z593" s="12">
        <v>0</v>
      </c>
      <c r="AA593" s="12">
        <v>0</v>
      </c>
      <c r="AB593" s="12">
        <v>0</v>
      </c>
      <c r="AC593" s="12">
        <v>0</v>
      </c>
      <c r="AD593" s="12">
        <v>0</v>
      </c>
      <c r="AE593" s="12">
        <v>0</v>
      </c>
      <c r="AF593" s="12">
        <v>0</v>
      </c>
      <c r="AG593" s="12">
        <v>0</v>
      </c>
      <c r="AH593" s="12">
        <v>0</v>
      </c>
      <c r="AI593" s="12">
        <v>0</v>
      </c>
      <c r="AJ593" s="12">
        <v>1</v>
      </c>
      <c r="AK593" s="12">
        <v>0</v>
      </c>
      <c r="AL593" s="12" t="s">
        <v>607</v>
      </c>
      <c r="AM593" s="7" t="s">
        <v>631</v>
      </c>
      <c r="AN593" s="7" t="s">
        <v>701</v>
      </c>
      <c r="AO593" s="7">
        <v>2007</v>
      </c>
      <c r="AP593" s="12" t="s">
        <v>3458</v>
      </c>
      <c r="AQ593" s="12">
        <v>170</v>
      </c>
      <c r="AR593" s="12">
        <v>2</v>
      </c>
      <c r="AS593" s="12" t="s">
        <v>755</v>
      </c>
      <c r="AT593" s="7" t="s">
        <v>212</v>
      </c>
      <c r="AU593" s="12">
        <v>1</v>
      </c>
      <c r="AV593" s="12">
        <v>1</v>
      </c>
      <c r="AW593" s="12">
        <v>0</v>
      </c>
      <c r="AX593" s="12">
        <v>0</v>
      </c>
      <c r="AY593" s="7">
        <v>1</v>
      </c>
      <c r="AZ593" s="12">
        <v>1</v>
      </c>
      <c r="BA593" s="12">
        <v>1</v>
      </c>
      <c r="BB593" s="12">
        <v>1</v>
      </c>
      <c r="BC593" s="12">
        <v>1</v>
      </c>
      <c r="BD593" s="12">
        <v>1</v>
      </c>
      <c r="BE593" s="12">
        <v>0</v>
      </c>
      <c r="BF593" s="7" t="s">
        <v>3258</v>
      </c>
      <c r="BG593" s="7" t="s">
        <v>932</v>
      </c>
      <c r="BH593" s="7"/>
      <c r="BI593" s="7" t="s">
        <v>3249</v>
      </c>
      <c r="BJ593" s="12" t="s">
        <v>3460</v>
      </c>
      <c r="BK593" s="12" t="s">
        <v>3472</v>
      </c>
      <c r="BL593" s="12" t="s">
        <v>3476</v>
      </c>
      <c r="BM593" s="7" t="s">
        <v>908</v>
      </c>
      <c r="BN593" s="7"/>
      <c r="BO593" s="12"/>
      <c r="BP593" s="12"/>
      <c r="BQ593" s="12" t="s">
        <v>1077</v>
      </c>
      <c r="BR593" s="12" t="s">
        <v>1077</v>
      </c>
      <c r="BS593" s="12">
        <v>0.19600000000000001</v>
      </c>
      <c r="BT593" s="12"/>
      <c r="BU593" s="12"/>
      <c r="BV593" s="12" t="s">
        <v>1077</v>
      </c>
      <c r="BW593" s="12" t="s">
        <v>1077</v>
      </c>
      <c r="BX593" s="12" t="s">
        <v>1077</v>
      </c>
      <c r="BY593" s="12">
        <f>BS593/CF593</f>
        <v>4.666666666666667</v>
      </c>
      <c r="BZ593" s="12" t="s">
        <v>3553</v>
      </c>
      <c r="CA593" s="12" t="s">
        <v>1077</v>
      </c>
      <c r="CB593" s="12" t="s">
        <v>1077</v>
      </c>
      <c r="CC593" s="12" t="s">
        <v>1077</v>
      </c>
      <c r="CD593" s="12" t="s">
        <v>1077</v>
      </c>
      <c r="CE593" s="12" t="s">
        <v>1077</v>
      </c>
      <c r="CF593" s="12">
        <v>4.2000000000000003E-2</v>
      </c>
      <c r="CG593" s="12"/>
      <c r="CH593" s="12"/>
      <c r="CI593" s="12"/>
      <c r="CJ593" s="12" t="s">
        <v>1077</v>
      </c>
      <c r="CK593" s="12" t="s">
        <v>1077</v>
      </c>
      <c r="CL593" s="12" t="s">
        <v>1077</v>
      </c>
      <c r="CM593" s="12" t="s">
        <v>1056</v>
      </c>
      <c r="CN593" s="12">
        <v>2.5000000000000001E-2</v>
      </c>
      <c r="CO593" s="12" t="s">
        <v>1057</v>
      </c>
      <c r="CP593" s="12"/>
      <c r="CQ593" s="12"/>
      <c r="CR593" s="12"/>
      <c r="CS593" s="12">
        <v>11</v>
      </c>
      <c r="CT593" s="12" t="s">
        <v>1092</v>
      </c>
      <c r="CU593" s="12" t="s">
        <v>1092</v>
      </c>
      <c r="CV593" s="12" t="s">
        <v>1077</v>
      </c>
      <c r="CW593" s="12"/>
      <c r="CX593" s="57"/>
    </row>
    <row r="594" spans="1:102" ht="16.5" x14ac:dyDescent="0.35">
      <c r="A594" s="56">
        <v>75</v>
      </c>
      <c r="B594" s="12" t="s">
        <v>3764</v>
      </c>
      <c r="C594" s="12">
        <v>75.3</v>
      </c>
      <c r="D594" s="12" t="s">
        <v>2387</v>
      </c>
      <c r="E594" s="12" t="s">
        <v>393</v>
      </c>
      <c r="F594" s="12" t="s">
        <v>3916</v>
      </c>
      <c r="G594" s="12" t="s">
        <v>212</v>
      </c>
      <c r="H594" s="12" t="s">
        <v>2804</v>
      </c>
      <c r="I594" s="12" t="s">
        <v>212</v>
      </c>
      <c r="J594" s="12" t="s">
        <v>556</v>
      </c>
      <c r="K594" s="12" t="s">
        <v>564</v>
      </c>
      <c r="L594" s="12" t="s">
        <v>558</v>
      </c>
      <c r="M594" s="12" t="s">
        <v>3237</v>
      </c>
      <c r="N594" s="12" t="s">
        <v>3437</v>
      </c>
      <c r="O594" s="12" t="s">
        <v>3400</v>
      </c>
      <c r="P594" s="12" t="s">
        <v>3403</v>
      </c>
      <c r="Q594" s="12">
        <v>1</v>
      </c>
      <c r="R594" s="12">
        <v>0</v>
      </c>
      <c r="S594" s="12">
        <v>0</v>
      </c>
      <c r="T594" s="12">
        <v>0</v>
      </c>
      <c r="U594" s="12">
        <v>0</v>
      </c>
      <c r="V594" s="12">
        <v>0</v>
      </c>
      <c r="W594" s="12">
        <v>0</v>
      </c>
      <c r="X594" s="12">
        <v>0</v>
      </c>
      <c r="Y594" s="12">
        <v>0</v>
      </c>
      <c r="Z594" s="12">
        <v>0</v>
      </c>
      <c r="AA594" s="12">
        <v>0</v>
      </c>
      <c r="AB594" s="12">
        <v>1</v>
      </c>
      <c r="AC594" s="12">
        <v>0</v>
      </c>
      <c r="AD594" s="12">
        <v>0</v>
      </c>
      <c r="AE594" s="12">
        <v>0</v>
      </c>
      <c r="AF594" s="12">
        <v>0</v>
      </c>
      <c r="AG594" s="12">
        <v>0</v>
      </c>
      <c r="AH594" s="12">
        <v>0</v>
      </c>
      <c r="AI594" s="12">
        <v>0</v>
      </c>
      <c r="AJ594" s="12">
        <v>0</v>
      </c>
      <c r="AK594" s="12">
        <v>0</v>
      </c>
      <c r="AL594" s="12" t="s">
        <v>3448</v>
      </c>
      <c r="AM594" s="7" t="s">
        <v>637</v>
      </c>
      <c r="AN594" s="7" t="s">
        <v>715</v>
      </c>
      <c r="AO594" s="7">
        <v>2011</v>
      </c>
      <c r="AP594" s="12" t="s">
        <v>3235</v>
      </c>
      <c r="AQ594" s="12" t="s">
        <v>718</v>
      </c>
      <c r="AR594" s="12">
        <v>1</v>
      </c>
      <c r="AS594" s="12" t="s">
        <v>555</v>
      </c>
      <c r="AT594" s="7" t="s">
        <v>212</v>
      </c>
      <c r="AU594" s="12">
        <v>0</v>
      </c>
      <c r="AV594" s="12">
        <v>0</v>
      </c>
      <c r="AW594" s="12">
        <v>0</v>
      </c>
      <c r="AX594" s="12">
        <v>0</v>
      </c>
      <c r="AY594" s="7">
        <v>0</v>
      </c>
      <c r="AZ594" s="12">
        <v>0</v>
      </c>
      <c r="BA594" s="12">
        <v>0</v>
      </c>
      <c r="BB594" s="12">
        <v>1</v>
      </c>
      <c r="BC594" s="12">
        <v>0</v>
      </c>
      <c r="BD594" s="12">
        <v>0</v>
      </c>
      <c r="BE594" s="12">
        <v>1</v>
      </c>
      <c r="BF594" s="7" t="s">
        <v>2820</v>
      </c>
      <c r="BG594" s="7" t="s">
        <v>954</v>
      </c>
      <c r="BH594" s="7">
        <v>1</v>
      </c>
      <c r="BI594" s="7" t="s">
        <v>2818</v>
      </c>
      <c r="BJ594" s="12" t="s">
        <v>3460</v>
      </c>
      <c r="BK594" s="12" t="s">
        <v>3472</v>
      </c>
      <c r="BL594" s="12" t="s">
        <v>3482</v>
      </c>
      <c r="BM594" s="7" t="s">
        <v>953</v>
      </c>
      <c r="BN594" s="7"/>
      <c r="BO594" s="12"/>
      <c r="BP594" s="12"/>
      <c r="BQ594" s="12" t="s">
        <v>1077</v>
      </c>
      <c r="BR594" s="12" t="s">
        <v>1077</v>
      </c>
      <c r="BS594" s="12">
        <v>92.47</v>
      </c>
      <c r="BT594" s="12"/>
      <c r="BU594" s="12"/>
      <c r="BV594" s="12" t="s">
        <v>1077</v>
      </c>
      <c r="BW594" s="12" t="s">
        <v>1077</v>
      </c>
      <c r="BX594" s="12" t="s">
        <v>1077</v>
      </c>
      <c r="BY594" s="12">
        <v>4.7</v>
      </c>
      <c r="BZ594" s="12"/>
      <c r="CA594" s="12" t="s">
        <v>1077</v>
      </c>
      <c r="CB594" s="12" t="s">
        <v>1077</v>
      </c>
      <c r="CC594" s="12" t="s">
        <v>1077</v>
      </c>
      <c r="CD594" s="12" t="s">
        <v>1077</v>
      </c>
      <c r="CE594" s="12" t="s">
        <v>1077</v>
      </c>
      <c r="CF594" s="12"/>
      <c r="CG594" s="12"/>
      <c r="CH594" s="12"/>
      <c r="CI594" s="12"/>
      <c r="CJ594" s="12">
        <v>0.73</v>
      </c>
      <c r="CK594" s="12" t="s">
        <v>3824</v>
      </c>
      <c r="CL594" s="12" t="s">
        <v>1077</v>
      </c>
      <c r="CM594" s="12" t="s">
        <v>1077</v>
      </c>
      <c r="CN594" s="12" t="s">
        <v>1077</v>
      </c>
      <c r="CO594" s="12" t="s">
        <v>1077</v>
      </c>
      <c r="CP594" s="12">
        <v>0</v>
      </c>
      <c r="CQ594" s="12"/>
      <c r="CR594" s="12"/>
      <c r="CS594" s="12" t="s">
        <v>1077</v>
      </c>
      <c r="CT594" s="12" t="s">
        <v>718</v>
      </c>
      <c r="CU594" s="12" t="s">
        <v>1077</v>
      </c>
      <c r="CV594" s="12" t="s">
        <v>1077</v>
      </c>
      <c r="CW594" s="12"/>
      <c r="CX594" s="57"/>
    </row>
    <row r="595" spans="1:102" ht="16.5" x14ac:dyDescent="0.35">
      <c r="A595" s="56">
        <v>102</v>
      </c>
      <c r="B595" s="12" t="s">
        <v>3795</v>
      </c>
      <c r="C595" s="12">
        <v>102.1</v>
      </c>
      <c r="D595" s="12" t="s">
        <v>2566</v>
      </c>
      <c r="E595" s="12" t="s">
        <v>296</v>
      </c>
      <c r="F595" s="12">
        <v>3</v>
      </c>
      <c r="G595" s="12" t="s">
        <v>212</v>
      </c>
      <c r="H595" s="12" t="s">
        <v>2804</v>
      </c>
      <c r="I595" s="12" t="s">
        <v>212</v>
      </c>
      <c r="J595" s="12" t="s">
        <v>556</v>
      </c>
      <c r="K595" s="12" t="s">
        <v>3440</v>
      </c>
      <c r="L595" s="12" t="s">
        <v>558</v>
      </c>
      <c r="M595" s="12" t="s">
        <v>3237</v>
      </c>
      <c r="N595" s="12" t="s">
        <v>592</v>
      </c>
      <c r="O595" s="12" t="s">
        <v>3400</v>
      </c>
      <c r="P595" s="12" t="s">
        <v>3402</v>
      </c>
      <c r="Q595" s="12">
        <v>1</v>
      </c>
      <c r="R595" s="12">
        <v>0</v>
      </c>
      <c r="S595" s="12">
        <v>0</v>
      </c>
      <c r="T595" s="12">
        <v>0</v>
      </c>
      <c r="U595" s="12">
        <v>0</v>
      </c>
      <c r="V595" s="12">
        <v>0</v>
      </c>
      <c r="W595" s="12">
        <v>0</v>
      </c>
      <c r="X595" s="12">
        <v>0</v>
      </c>
      <c r="Y595" s="12">
        <v>0</v>
      </c>
      <c r="Z595" s="12">
        <v>0</v>
      </c>
      <c r="AA595" s="12">
        <v>0</v>
      </c>
      <c r="AB595" s="12">
        <v>0</v>
      </c>
      <c r="AC595" s="12">
        <v>0</v>
      </c>
      <c r="AD595" s="12">
        <v>0</v>
      </c>
      <c r="AE595" s="12">
        <v>0</v>
      </c>
      <c r="AF595" s="12">
        <v>0</v>
      </c>
      <c r="AG595" s="12">
        <v>0</v>
      </c>
      <c r="AH595" s="12">
        <v>0</v>
      </c>
      <c r="AI595" s="12">
        <v>0</v>
      </c>
      <c r="AJ595" s="12">
        <v>1</v>
      </c>
      <c r="AK595" s="12">
        <v>0</v>
      </c>
      <c r="AL595" s="12" t="s">
        <v>607</v>
      </c>
      <c r="AM595" s="7" t="s">
        <v>682</v>
      </c>
      <c r="AN595" s="7" t="s">
        <v>711</v>
      </c>
      <c r="AO595" s="7" t="s">
        <v>744</v>
      </c>
      <c r="AP595" s="12" t="s">
        <v>3235</v>
      </c>
      <c r="AQ595" s="12">
        <v>1824</v>
      </c>
      <c r="AR595" s="12" t="s">
        <v>758</v>
      </c>
      <c r="AS595" s="12" t="s">
        <v>555</v>
      </c>
      <c r="AT595" s="7" t="s">
        <v>212</v>
      </c>
      <c r="AU595" s="12">
        <v>0</v>
      </c>
      <c r="AV595" s="12">
        <v>0</v>
      </c>
      <c r="AW595" s="12">
        <v>1</v>
      </c>
      <c r="AX595" s="12">
        <v>0</v>
      </c>
      <c r="AY595" s="7">
        <v>1</v>
      </c>
      <c r="AZ595" s="12">
        <v>0</v>
      </c>
      <c r="BA595" s="12">
        <v>1</v>
      </c>
      <c r="BB595" s="12">
        <v>1</v>
      </c>
      <c r="BC595" s="12">
        <v>0</v>
      </c>
      <c r="BD595" s="12">
        <v>0</v>
      </c>
      <c r="BE595" s="12">
        <v>0</v>
      </c>
      <c r="BF595" s="7" t="s">
        <v>2820</v>
      </c>
      <c r="BG595" s="7" t="s">
        <v>952</v>
      </c>
      <c r="BH595" s="7"/>
      <c r="BI595" s="7" t="s">
        <v>2818</v>
      </c>
      <c r="BJ595" s="12" t="s">
        <v>3460</v>
      </c>
      <c r="BK595" s="12" t="s">
        <v>3463</v>
      </c>
      <c r="BL595" s="12" t="s">
        <v>3470</v>
      </c>
      <c r="BM595" s="7" t="s">
        <v>1002</v>
      </c>
      <c r="BN595" s="7"/>
      <c r="BO595" s="12"/>
      <c r="BP595" s="12" t="s">
        <v>3533</v>
      </c>
      <c r="BQ595" s="12">
        <v>0.22</v>
      </c>
      <c r="BR595" s="12" t="s">
        <v>1252</v>
      </c>
      <c r="BS595" s="12">
        <v>0.16</v>
      </c>
      <c r="BT595" s="12"/>
      <c r="BU595" s="12"/>
      <c r="BV595" s="12" t="s">
        <v>1077</v>
      </c>
      <c r="BW595" s="12" t="s">
        <v>1077</v>
      </c>
      <c r="BX595" s="12" t="s">
        <v>1077</v>
      </c>
      <c r="BY595" s="12">
        <v>4.7</v>
      </c>
      <c r="BZ595" s="12"/>
      <c r="CA595" s="12" t="s">
        <v>1077</v>
      </c>
      <c r="CB595" s="12" t="s">
        <v>1077</v>
      </c>
      <c r="CC595" s="12" t="s">
        <v>1077</v>
      </c>
      <c r="CD595" s="12" t="s">
        <v>1077</v>
      </c>
      <c r="CE595" s="12" t="s">
        <v>1077</v>
      </c>
      <c r="CF595" s="12">
        <v>3.4000000000000002E-2</v>
      </c>
      <c r="CG595" s="12"/>
      <c r="CH595" s="12">
        <f>BQ595/BY595</f>
        <v>4.6808510638297871E-2</v>
      </c>
      <c r="CI595" s="12" t="s">
        <v>3553</v>
      </c>
      <c r="CJ595" s="12">
        <v>0.26</v>
      </c>
      <c r="CK595" s="12" t="s">
        <v>3828</v>
      </c>
      <c r="CL595" s="12" t="s">
        <v>1077</v>
      </c>
      <c r="CM595" s="12">
        <v>0</v>
      </c>
      <c r="CN595" s="12">
        <v>459.71</v>
      </c>
      <c r="CO595" s="12" t="s">
        <v>1058</v>
      </c>
      <c r="CP595" s="12">
        <v>1</v>
      </c>
      <c r="CQ595" s="12">
        <v>8</v>
      </c>
      <c r="CR595" s="12">
        <v>1</v>
      </c>
      <c r="CS595" s="12">
        <v>1815</v>
      </c>
      <c r="CT595" s="12" t="s">
        <v>1077</v>
      </c>
      <c r="CU595" s="12" t="s">
        <v>1077</v>
      </c>
      <c r="CV595" s="12" t="s">
        <v>1077</v>
      </c>
      <c r="CW595" s="12"/>
      <c r="CX595" s="57"/>
    </row>
    <row r="596" spans="1:102" ht="16.5" x14ac:dyDescent="0.35">
      <c r="A596" s="56">
        <v>75</v>
      </c>
      <c r="B596" s="12" t="s">
        <v>3764</v>
      </c>
      <c r="C596" s="12">
        <v>75.2</v>
      </c>
      <c r="D596" s="12" t="s">
        <v>2386</v>
      </c>
      <c r="E596" s="12" t="s">
        <v>393</v>
      </c>
      <c r="F596" s="12" t="s">
        <v>3916</v>
      </c>
      <c r="G596" s="12" t="s">
        <v>212</v>
      </c>
      <c r="H596" s="12" t="s">
        <v>2804</v>
      </c>
      <c r="I596" s="12" t="s">
        <v>212</v>
      </c>
      <c r="J596" s="12" t="s">
        <v>556</v>
      </c>
      <c r="K596" s="12" t="s">
        <v>564</v>
      </c>
      <c r="L596" s="12" t="s">
        <v>558</v>
      </c>
      <c r="M596" s="12" t="s">
        <v>3237</v>
      </c>
      <c r="N596" s="12" t="s">
        <v>3437</v>
      </c>
      <c r="O596" s="12" t="s">
        <v>3400</v>
      </c>
      <c r="P596" s="12" t="s">
        <v>3403</v>
      </c>
      <c r="Q596" s="12">
        <v>1</v>
      </c>
      <c r="R596" s="12">
        <v>0</v>
      </c>
      <c r="S596" s="12">
        <v>0</v>
      </c>
      <c r="T596" s="12">
        <v>0</v>
      </c>
      <c r="U596" s="12">
        <v>0</v>
      </c>
      <c r="V596" s="12">
        <v>0</v>
      </c>
      <c r="W596" s="12">
        <v>0</v>
      </c>
      <c r="X596" s="12">
        <v>0</v>
      </c>
      <c r="Y596" s="12">
        <v>0</v>
      </c>
      <c r="Z596" s="12">
        <v>0</v>
      </c>
      <c r="AA596" s="12">
        <v>0</v>
      </c>
      <c r="AB596" s="12">
        <v>1</v>
      </c>
      <c r="AC596" s="12">
        <v>0</v>
      </c>
      <c r="AD596" s="12">
        <v>0</v>
      </c>
      <c r="AE596" s="12">
        <v>0</v>
      </c>
      <c r="AF596" s="12">
        <v>0</v>
      </c>
      <c r="AG596" s="12">
        <v>0</v>
      </c>
      <c r="AH596" s="12">
        <v>0</v>
      </c>
      <c r="AI596" s="12">
        <v>0</v>
      </c>
      <c r="AJ596" s="12">
        <v>0</v>
      </c>
      <c r="AK596" s="12">
        <v>0</v>
      </c>
      <c r="AL596" s="12" t="s">
        <v>3448</v>
      </c>
      <c r="AM596" s="7" t="s">
        <v>637</v>
      </c>
      <c r="AN596" s="7" t="s">
        <v>665</v>
      </c>
      <c r="AO596" s="7">
        <v>2011</v>
      </c>
      <c r="AP596" s="12" t="s">
        <v>3235</v>
      </c>
      <c r="AQ596" s="12" t="s">
        <v>718</v>
      </c>
      <c r="AR596" s="12">
        <v>1</v>
      </c>
      <c r="AS596" s="12" t="s">
        <v>555</v>
      </c>
      <c r="AT596" s="7" t="s">
        <v>212</v>
      </c>
      <c r="AU596" s="12">
        <v>0</v>
      </c>
      <c r="AV596" s="12">
        <v>0</v>
      </c>
      <c r="AW596" s="12">
        <v>0</v>
      </c>
      <c r="AX596" s="12">
        <v>0</v>
      </c>
      <c r="AY596" s="7">
        <v>0</v>
      </c>
      <c r="AZ596" s="12">
        <v>0</v>
      </c>
      <c r="BA596" s="12">
        <v>0</v>
      </c>
      <c r="BB596" s="12">
        <v>1</v>
      </c>
      <c r="BC596" s="12">
        <v>0</v>
      </c>
      <c r="BD596" s="12">
        <v>0</v>
      </c>
      <c r="BE596" s="12">
        <v>1</v>
      </c>
      <c r="BF596" s="7" t="s">
        <v>2820</v>
      </c>
      <c r="BG596" s="7" t="s">
        <v>954</v>
      </c>
      <c r="BH596" s="7">
        <v>1</v>
      </c>
      <c r="BI596" s="7" t="s">
        <v>2818</v>
      </c>
      <c r="BJ596" s="12" t="s">
        <v>3460</v>
      </c>
      <c r="BK596" s="12" t="s">
        <v>3472</v>
      </c>
      <c r="BL596" s="12" t="s">
        <v>3482</v>
      </c>
      <c r="BM596" s="7" t="s">
        <v>953</v>
      </c>
      <c r="BN596" s="7"/>
      <c r="BO596" s="12"/>
      <c r="BP596" s="12"/>
      <c r="BQ596" s="12" t="s">
        <v>1077</v>
      </c>
      <c r="BR596" s="12" t="s">
        <v>1077</v>
      </c>
      <c r="BS596" s="12">
        <v>66.39</v>
      </c>
      <c r="BT596" s="12"/>
      <c r="BU596" s="12"/>
      <c r="BV596" s="12" t="s">
        <v>1077</v>
      </c>
      <c r="BW596" s="12" t="s">
        <v>1077</v>
      </c>
      <c r="BX596" s="12" t="s">
        <v>1077</v>
      </c>
      <c r="BY596" s="12">
        <v>4.72</v>
      </c>
      <c r="BZ596" s="12"/>
      <c r="CA596" s="12" t="s">
        <v>1077</v>
      </c>
      <c r="CB596" s="12" t="s">
        <v>1077</v>
      </c>
      <c r="CC596" s="12" t="s">
        <v>1077</v>
      </c>
      <c r="CD596" s="12" t="s">
        <v>1077</v>
      </c>
      <c r="CE596" s="12" t="s">
        <v>1077</v>
      </c>
      <c r="CF596" s="12"/>
      <c r="CG596" s="12"/>
      <c r="CH596" s="12"/>
      <c r="CI596" s="12"/>
      <c r="CJ596" s="12">
        <v>0.67</v>
      </c>
      <c r="CK596" s="12" t="s">
        <v>3824</v>
      </c>
      <c r="CL596" s="12" t="s">
        <v>1077</v>
      </c>
      <c r="CM596" s="12" t="s">
        <v>1077</v>
      </c>
      <c r="CN596" s="12" t="s">
        <v>1077</v>
      </c>
      <c r="CO596" s="12" t="s">
        <v>1077</v>
      </c>
      <c r="CP596" s="12">
        <v>0</v>
      </c>
      <c r="CQ596" s="12"/>
      <c r="CR596" s="12"/>
      <c r="CS596" s="12" t="s">
        <v>1077</v>
      </c>
      <c r="CT596" s="12" t="s">
        <v>718</v>
      </c>
      <c r="CU596" s="12" t="s">
        <v>1077</v>
      </c>
      <c r="CV596" s="12" t="s">
        <v>1077</v>
      </c>
      <c r="CW596" s="12"/>
      <c r="CX596" s="57"/>
    </row>
    <row r="597" spans="1:102" ht="16.5" x14ac:dyDescent="0.35">
      <c r="A597" s="56">
        <v>41</v>
      </c>
      <c r="B597" s="12" t="s">
        <v>3732</v>
      </c>
      <c r="C597" s="12">
        <v>41.1</v>
      </c>
      <c r="D597" s="12" t="s">
        <v>2019</v>
      </c>
      <c r="E597" s="12" t="s">
        <v>371</v>
      </c>
      <c r="F597" s="12">
        <v>3</v>
      </c>
      <c r="G597" s="12" t="s">
        <v>212</v>
      </c>
      <c r="H597" s="12" t="s">
        <v>2804</v>
      </c>
      <c r="I597" s="12" t="s">
        <v>212</v>
      </c>
      <c r="J597" s="12" t="s">
        <v>560</v>
      </c>
      <c r="K597" s="12" t="s">
        <v>571</v>
      </c>
      <c r="L597" s="12" t="s">
        <v>1216</v>
      </c>
      <c r="M597" s="12" t="s">
        <v>3237</v>
      </c>
      <c r="N597" s="12" t="s">
        <v>592</v>
      </c>
      <c r="O597" s="12" t="s">
        <v>3400</v>
      </c>
      <c r="P597" s="12" t="s">
        <v>3402</v>
      </c>
      <c r="Q597" s="12">
        <v>1</v>
      </c>
      <c r="R597" s="12">
        <v>0</v>
      </c>
      <c r="S597" s="12">
        <v>0</v>
      </c>
      <c r="T597" s="12">
        <v>0</v>
      </c>
      <c r="U597" s="12">
        <v>0</v>
      </c>
      <c r="V597" s="12">
        <v>0</v>
      </c>
      <c r="W597" s="12">
        <v>0</v>
      </c>
      <c r="X597" s="12">
        <v>0</v>
      </c>
      <c r="Y597" s="12">
        <v>0</v>
      </c>
      <c r="Z597" s="12">
        <v>0</v>
      </c>
      <c r="AA597" s="12">
        <v>0</v>
      </c>
      <c r="AB597" s="12">
        <v>0</v>
      </c>
      <c r="AC597" s="12">
        <v>0</v>
      </c>
      <c r="AD597" s="12">
        <v>0</v>
      </c>
      <c r="AE597" s="12">
        <v>0</v>
      </c>
      <c r="AF597" s="12">
        <v>0</v>
      </c>
      <c r="AG597" s="12">
        <v>0</v>
      </c>
      <c r="AH597" s="12">
        <v>0</v>
      </c>
      <c r="AI597" s="12">
        <v>0</v>
      </c>
      <c r="AJ597" s="12">
        <v>1</v>
      </c>
      <c r="AK597" s="12">
        <v>0</v>
      </c>
      <c r="AL597" s="12" t="s">
        <v>3456</v>
      </c>
      <c r="AM597" s="7" t="s">
        <v>608</v>
      </c>
      <c r="AN597" s="7" t="s">
        <v>673</v>
      </c>
      <c r="AO597" s="7">
        <v>2002</v>
      </c>
      <c r="AP597" s="12" t="s">
        <v>3458</v>
      </c>
      <c r="AQ597" s="12">
        <v>314</v>
      </c>
      <c r="AR597" s="12">
        <v>1</v>
      </c>
      <c r="AS597" s="12" t="s">
        <v>555</v>
      </c>
      <c r="AT597" s="7" t="s">
        <v>212</v>
      </c>
      <c r="AU597" s="12">
        <v>1</v>
      </c>
      <c r="AV597" s="12">
        <v>1</v>
      </c>
      <c r="AW597" s="12">
        <v>1</v>
      </c>
      <c r="AX597" s="12">
        <v>0</v>
      </c>
      <c r="AY597" s="7">
        <v>1</v>
      </c>
      <c r="AZ597" s="12">
        <v>0</v>
      </c>
      <c r="BA597" s="12">
        <v>1</v>
      </c>
      <c r="BB597" s="12">
        <v>1</v>
      </c>
      <c r="BC597" s="12">
        <v>0</v>
      </c>
      <c r="BD597" s="12">
        <v>1</v>
      </c>
      <c r="BE597" s="12">
        <v>0</v>
      </c>
      <c r="BF597" s="7" t="s">
        <v>772</v>
      </c>
      <c r="BG597" s="7" t="s">
        <v>2740</v>
      </c>
      <c r="BH597" s="7"/>
      <c r="BI597" s="7" t="s">
        <v>2814</v>
      </c>
      <c r="BJ597" s="12" t="s">
        <v>3460</v>
      </c>
      <c r="BK597" s="12" t="s">
        <v>1044</v>
      </c>
      <c r="BL597" s="12" t="s">
        <v>3480</v>
      </c>
      <c r="BM597" s="7" t="s">
        <v>787</v>
      </c>
      <c r="BN597" s="7"/>
      <c r="BO597" s="12"/>
      <c r="BP597" s="12"/>
      <c r="BQ597" s="12" t="s">
        <v>1077</v>
      </c>
      <c r="BR597" s="12" t="s">
        <v>1077</v>
      </c>
      <c r="BS597" s="12">
        <v>0.20699999999999999</v>
      </c>
      <c r="BT597" s="12"/>
      <c r="BU597" s="12"/>
      <c r="BV597" s="12" t="s">
        <v>1077</v>
      </c>
      <c r="BW597" s="12">
        <v>0.28399999999999997</v>
      </c>
      <c r="BX597" s="12" t="s">
        <v>3422</v>
      </c>
      <c r="BY597" s="12">
        <v>4.7549999999999999</v>
      </c>
      <c r="BZ597" s="12"/>
      <c r="CA597" s="12" t="s">
        <v>1077</v>
      </c>
      <c r="CB597" s="12"/>
      <c r="CC597" s="12"/>
      <c r="CD597" s="12" t="s">
        <v>1077</v>
      </c>
      <c r="CE597" s="12"/>
      <c r="CF597" s="12"/>
      <c r="CG597" s="12"/>
      <c r="CH597" s="12"/>
      <c r="CI597" s="12"/>
      <c r="CJ597" s="12">
        <v>0.4572</v>
      </c>
      <c r="CK597" s="12" t="s">
        <v>3828</v>
      </c>
      <c r="CL597" s="12" t="s">
        <v>1077</v>
      </c>
      <c r="CM597" s="12" t="s">
        <v>1050</v>
      </c>
      <c r="CN597" s="12">
        <v>27.36</v>
      </c>
      <c r="CO597" s="12" t="s">
        <v>3427</v>
      </c>
      <c r="CP597" s="12">
        <v>1</v>
      </c>
      <c r="CQ597" s="12">
        <v>10</v>
      </c>
      <c r="CR597" s="12">
        <v>1</v>
      </c>
      <c r="CS597" s="12">
        <v>303</v>
      </c>
      <c r="CT597" s="12" t="s">
        <v>718</v>
      </c>
      <c r="CU597" s="12" t="s">
        <v>718</v>
      </c>
      <c r="CV597" s="12" t="s">
        <v>1077</v>
      </c>
      <c r="CW597" s="12"/>
      <c r="CX597" s="57"/>
    </row>
    <row r="598" spans="1:102" ht="16.5" x14ac:dyDescent="0.35">
      <c r="A598" s="56">
        <v>52</v>
      </c>
      <c r="B598" s="12" t="s">
        <v>3742</v>
      </c>
      <c r="C598" s="12">
        <v>52.1</v>
      </c>
      <c r="D598" s="12" t="s">
        <v>2118</v>
      </c>
      <c r="E598" s="12" t="s">
        <v>394</v>
      </c>
      <c r="F598" s="12">
        <v>3</v>
      </c>
      <c r="G598" s="12" t="s">
        <v>212</v>
      </c>
      <c r="H598" s="12" t="s">
        <v>2804</v>
      </c>
      <c r="I598" s="12" t="s">
        <v>212</v>
      </c>
      <c r="J598" s="12" t="s">
        <v>556</v>
      </c>
      <c r="K598" s="12" t="s">
        <v>575</v>
      </c>
      <c r="L598" s="12" t="s">
        <v>558</v>
      </c>
      <c r="M598" s="12" t="s">
        <v>3237</v>
      </c>
      <c r="N598" s="12" t="s">
        <v>3435</v>
      </c>
      <c r="O598" s="12" t="s">
        <v>3400</v>
      </c>
      <c r="P598" s="12" t="s">
        <v>3401</v>
      </c>
      <c r="Q598" s="12">
        <v>0</v>
      </c>
      <c r="R598" s="12">
        <v>0</v>
      </c>
      <c r="S598" s="12">
        <v>0</v>
      </c>
      <c r="T598" s="12">
        <v>0</v>
      </c>
      <c r="U598" s="12">
        <v>0</v>
      </c>
      <c r="V598" s="12">
        <v>0</v>
      </c>
      <c r="W598" s="12">
        <v>1</v>
      </c>
      <c r="X598" s="12">
        <v>0</v>
      </c>
      <c r="Y598" s="12">
        <v>0</v>
      </c>
      <c r="Z598" s="12">
        <v>0</v>
      </c>
      <c r="AA598" s="12">
        <v>0</v>
      </c>
      <c r="AB598" s="12">
        <v>0</v>
      </c>
      <c r="AC598" s="12">
        <v>1</v>
      </c>
      <c r="AD598" s="12">
        <v>0</v>
      </c>
      <c r="AE598" s="12">
        <v>0</v>
      </c>
      <c r="AF598" s="12">
        <v>0</v>
      </c>
      <c r="AG598" s="12">
        <v>0</v>
      </c>
      <c r="AH598" s="12">
        <v>0</v>
      </c>
      <c r="AI598" s="12">
        <v>0</v>
      </c>
      <c r="AJ598" s="12">
        <v>0</v>
      </c>
      <c r="AK598" s="12">
        <v>0</v>
      </c>
      <c r="AL598" s="12" t="s">
        <v>678</v>
      </c>
      <c r="AM598" s="7" t="s">
        <v>637</v>
      </c>
      <c r="AN598" s="7" t="s">
        <v>690</v>
      </c>
      <c r="AO598" s="7">
        <v>2012</v>
      </c>
      <c r="AP598" s="12" t="s">
        <v>3235</v>
      </c>
      <c r="AQ598" s="12">
        <v>342</v>
      </c>
      <c r="AR598" s="12">
        <v>1</v>
      </c>
      <c r="AS598" s="12" t="s">
        <v>555</v>
      </c>
      <c r="AT598" s="7" t="s">
        <v>212</v>
      </c>
      <c r="AU598" s="12">
        <v>1</v>
      </c>
      <c r="AV598" s="12">
        <v>1</v>
      </c>
      <c r="AW598" s="12">
        <v>0</v>
      </c>
      <c r="AX598" s="12">
        <v>1</v>
      </c>
      <c r="AY598" s="7">
        <v>1</v>
      </c>
      <c r="AZ598" s="12">
        <v>0</v>
      </c>
      <c r="BA598" s="12">
        <v>0</v>
      </c>
      <c r="BB598" s="12">
        <v>0</v>
      </c>
      <c r="BC598" s="12">
        <v>0</v>
      </c>
      <c r="BD598" s="12">
        <v>0</v>
      </c>
      <c r="BE598" s="12">
        <v>0</v>
      </c>
      <c r="BF598" s="7" t="s">
        <v>766</v>
      </c>
      <c r="BG598" s="7" t="s">
        <v>165</v>
      </c>
      <c r="BH598" s="7"/>
      <c r="BI598" s="7" t="s">
        <v>2809</v>
      </c>
      <c r="BJ598" s="12" t="s">
        <v>3460</v>
      </c>
      <c r="BK598" s="12" t="s">
        <v>3463</v>
      </c>
      <c r="BL598" s="12" t="s">
        <v>3470</v>
      </c>
      <c r="BM598" s="7" t="s">
        <v>784</v>
      </c>
      <c r="BN598" s="7"/>
      <c r="BO598" s="12"/>
      <c r="BP598" s="12" t="s">
        <v>4024</v>
      </c>
      <c r="BQ598" s="12">
        <v>0.1275</v>
      </c>
      <c r="BR598" s="12" t="s">
        <v>1252</v>
      </c>
      <c r="BS598" s="12">
        <v>2.4000000000000001E-4</v>
      </c>
      <c r="BT598" s="12"/>
      <c r="BU598" s="12"/>
      <c r="BV598" s="12" t="s">
        <v>1077</v>
      </c>
      <c r="BW598" s="12"/>
      <c r="BX598" s="12"/>
      <c r="BY598" s="12">
        <f>BS598/CF598</f>
        <v>4.8</v>
      </c>
      <c r="BZ598" s="12" t="s">
        <v>4041</v>
      </c>
      <c r="CA598" s="12" t="s">
        <v>1077</v>
      </c>
      <c r="CB598" s="12" t="s">
        <v>1077</v>
      </c>
      <c r="CC598" s="12" t="s">
        <v>1077</v>
      </c>
      <c r="CD598" s="12" t="s">
        <v>1085</v>
      </c>
      <c r="CE598" s="12">
        <v>0</v>
      </c>
      <c r="CF598" s="12">
        <v>5.0000000000000002E-5</v>
      </c>
      <c r="CG598" s="12" t="s">
        <v>1252</v>
      </c>
      <c r="CH598" s="12">
        <f>BQ598/BY598</f>
        <v>2.6562500000000003E-2</v>
      </c>
      <c r="CI598" s="12" t="s">
        <v>3553</v>
      </c>
      <c r="CJ598" s="12">
        <v>0.80330000000000001</v>
      </c>
      <c r="CK598" s="12" t="s">
        <v>3828</v>
      </c>
      <c r="CL598" s="12" t="s">
        <v>1077</v>
      </c>
      <c r="CM598" s="12" t="s">
        <v>1077</v>
      </c>
      <c r="CN598" s="12" t="s">
        <v>1077</v>
      </c>
      <c r="CO598" s="12" t="s">
        <v>1077</v>
      </c>
      <c r="CP598" s="12">
        <v>1</v>
      </c>
      <c r="CQ598" s="12">
        <v>11</v>
      </c>
      <c r="CR598" s="12">
        <v>1</v>
      </c>
      <c r="CS598" s="12">
        <v>330</v>
      </c>
      <c r="CT598" s="12" t="s">
        <v>1077</v>
      </c>
      <c r="CU598" s="12" t="s">
        <v>1077</v>
      </c>
      <c r="CV598" s="12" t="s">
        <v>1077</v>
      </c>
      <c r="CW598" s="12"/>
      <c r="CX598" s="57"/>
    </row>
    <row r="599" spans="1:102" ht="16.5" x14ac:dyDescent="0.35">
      <c r="A599" s="56">
        <v>70</v>
      </c>
      <c r="B599" s="12" t="s">
        <v>3759</v>
      </c>
      <c r="C599" s="12">
        <v>70.900000000000006</v>
      </c>
      <c r="D599" s="12" t="s">
        <v>2339</v>
      </c>
      <c r="E599" s="12" t="s">
        <v>451</v>
      </c>
      <c r="F599" s="12">
        <v>3</v>
      </c>
      <c r="G599" s="12" t="s">
        <v>212</v>
      </c>
      <c r="H599" s="12" t="s">
        <v>2804</v>
      </c>
      <c r="I599" s="12" t="s">
        <v>212</v>
      </c>
      <c r="J599" s="12" t="s">
        <v>556</v>
      </c>
      <c r="K599" s="12" t="s">
        <v>569</v>
      </c>
      <c r="L599" s="12" t="s">
        <v>558</v>
      </c>
      <c r="M599" s="12" t="s">
        <v>3237</v>
      </c>
      <c r="N599" s="12" t="s">
        <v>3435</v>
      </c>
      <c r="O599" s="12" t="s">
        <v>3400</v>
      </c>
      <c r="P599" s="12" t="s">
        <v>3401</v>
      </c>
      <c r="Q599" s="12">
        <v>0</v>
      </c>
      <c r="R599" s="12">
        <v>1</v>
      </c>
      <c r="S599" s="12">
        <v>0</v>
      </c>
      <c r="T599" s="12">
        <v>0</v>
      </c>
      <c r="U599" s="12">
        <v>0</v>
      </c>
      <c r="V599" s="12">
        <v>0</v>
      </c>
      <c r="W599" s="12">
        <v>0</v>
      </c>
      <c r="X599" s="12">
        <v>0</v>
      </c>
      <c r="Y599" s="12">
        <v>0</v>
      </c>
      <c r="Z599" s="12">
        <v>0</v>
      </c>
      <c r="AA599" s="12">
        <v>0</v>
      </c>
      <c r="AB599" s="12">
        <v>0</v>
      </c>
      <c r="AC599" s="12">
        <v>0</v>
      </c>
      <c r="AD599" s="12">
        <v>0</v>
      </c>
      <c r="AE599" s="12">
        <v>0</v>
      </c>
      <c r="AF599" s="12">
        <v>0</v>
      </c>
      <c r="AG599" s="12">
        <v>0</v>
      </c>
      <c r="AH599" s="12">
        <v>0</v>
      </c>
      <c r="AI599" s="12">
        <v>0</v>
      </c>
      <c r="AJ599" s="12">
        <v>1</v>
      </c>
      <c r="AK599" s="12">
        <v>0</v>
      </c>
      <c r="AL599" s="12" t="s">
        <v>678</v>
      </c>
      <c r="AM599" s="7" t="s">
        <v>608</v>
      </c>
      <c r="AN599" s="7" t="s">
        <v>614</v>
      </c>
      <c r="AO599" s="7">
        <v>2009</v>
      </c>
      <c r="AP599" s="12" t="s">
        <v>3458</v>
      </c>
      <c r="AQ599" s="12">
        <v>1449</v>
      </c>
      <c r="AR599" s="12">
        <v>1</v>
      </c>
      <c r="AS599" s="12" t="s">
        <v>555</v>
      </c>
      <c r="AT599" s="7" t="s">
        <v>212</v>
      </c>
      <c r="AU599" s="12">
        <v>0</v>
      </c>
      <c r="AV599" s="12">
        <v>0</v>
      </c>
      <c r="AW599" s="12">
        <v>0</v>
      </c>
      <c r="AX599" s="12">
        <v>0</v>
      </c>
      <c r="AY599" s="7">
        <v>0</v>
      </c>
      <c r="AZ599" s="12">
        <v>0</v>
      </c>
      <c r="BA599" s="12">
        <v>0</v>
      </c>
      <c r="BB599" s="12">
        <v>0</v>
      </c>
      <c r="BC599" s="12">
        <v>0</v>
      </c>
      <c r="BD599" s="12">
        <v>0</v>
      </c>
      <c r="BE599" s="12">
        <v>0</v>
      </c>
      <c r="BF599" s="7" t="s">
        <v>766</v>
      </c>
      <c r="BG599" s="7" t="s">
        <v>786</v>
      </c>
      <c r="BH599" s="7"/>
      <c r="BI599" s="7" t="s">
        <v>2806</v>
      </c>
      <c r="BJ599" s="12" t="s">
        <v>800</v>
      </c>
      <c r="BK599" s="12" t="s">
        <v>3463</v>
      </c>
      <c r="BL599" s="12" t="s">
        <v>3464</v>
      </c>
      <c r="BM599" s="7" t="s">
        <v>787</v>
      </c>
      <c r="BN599" s="7"/>
      <c r="BO599" s="12"/>
      <c r="BP599" s="12" t="s">
        <v>3556</v>
      </c>
      <c r="BQ599" s="47">
        <f>CV599</f>
        <v>0.33489867109634552</v>
      </c>
      <c r="BR599" s="12" t="s">
        <v>3506</v>
      </c>
      <c r="BS599" s="12">
        <v>0.34200000000000003</v>
      </c>
      <c r="BT599" s="12"/>
      <c r="BU599" s="12"/>
      <c r="BV599" s="12" t="s">
        <v>1077</v>
      </c>
      <c r="BW599" s="12" t="s">
        <v>1077</v>
      </c>
      <c r="BX599" s="12" t="s">
        <v>1077</v>
      </c>
      <c r="BY599" s="12">
        <v>4.8</v>
      </c>
      <c r="BZ599" s="12"/>
      <c r="CA599" s="12" t="s">
        <v>1077</v>
      </c>
      <c r="CB599" s="12" t="s">
        <v>1077</v>
      </c>
      <c r="CC599" s="12" t="s">
        <v>1077</v>
      </c>
      <c r="CD599" s="12" t="s">
        <v>1077</v>
      </c>
      <c r="CE599" s="12">
        <v>0.01</v>
      </c>
      <c r="CF599" s="12"/>
      <c r="CG599" s="12"/>
      <c r="CH599" s="12">
        <f>BQ599/BY599</f>
        <v>6.9770556478405327E-2</v>
      </c>
      <c r="CI599" s="12" t="s">
        <v>3553</v>
      </c>
      <c r="CJ599" s="12">
        <v>0.73329999999999995</v>
      </c>
      <c r="CK599" s="12" t="s">
        <v>3828</v>
      </c>
      <c r="CL599" s="12" t="s">
        <v>1077</v>
      </c>
      <c r="CM599" s="12" t="s">
        <v>1077</v>
      </c>
      <c r="CN599" s="12" t="s">
        <v>1077</v>
      </c>
      <c r="CO599" s="12" t="s">
        <v>1077</v>
      </c>
      <c r="CP599" s="12">
        <v>1</v>
      </c>
      <c r="CQ599" s="12">
        <v>1</v>
      </c>
      <c r="CR599" s="12">
        <v>0</v>
      </c>
      <c r="CS599" s="12">
        <v>1448</v>
      </c>
      <c r="CT599" s="12">
        <v>6020</v>
      </c>
      <c r="CU599" s="12">
        <f>2463+2091+1341</f>
        <v>5895</v>
      </c>
      <c r="CV599" s="12">
        <f>BS599*CU599/CT599</f>
        <v>0.33489867109634552</v>
      </c>
      <c r="CW599" s="12"/>
      <c r="CX599" s="57"/>
    </row>
    <row r="600" spans="1:102" x14ac:dyDescent="0.35">
      <c r="A600" s="56">
        <v>59</v>
      </c>
      <c r="B600" s="12" t="s">
        <v>3748</v>
      </c>
      <c r="C600" s="12">
        <v>59.22</v>
      </c>
      <c r="D600" s="12" t="s">
        <v>2221</v>
      </c>
      <c r="E600" s="12" t="s">
        <v>415</v>
      </c>
      <c r="F600" s="12">
        <v>3</v>
      </c>
      <c r="G600" s="12" t="s">
        <v>212</v>
      </c>
      <c r="H600" s="12" t="s">
        <v>2804</v>
      </c>
      <c r="I600" s="12" t="s">
        <v>212</v>
      </c>
      <c r="J600" s="12" t="s">
        <v>1227</v>
      </c>
      <c r="K600" s="12" t="s">
        <v>1166</v>
      </c>
      <c r="L600" s="12" t="s">
        <v>1228</v>
      </c>
      <c r="M600" s="12" t="s">
        <v>3237</v>
      </c>
      <c r="N600" s="12" t="s">
        <v>3435</v>
      </c>
      <c r="O600" s="12" t="s">
        <v>3400</v>
      </c>
      <c r="P600" s="12" t="s">
        <v>3402</v>
      </c>
      <c r="Q600" s="12">
        <v>0</v>
      </c>
      <c r="R600" s="12">
        <v>0</v>
      </c>
      <c r="S600" s="12">
        <v>1</v>
      </c>
      <c r="T600" s="12">
        <v>0</v>
      </c>
      <c r="U600" s="12">
        <v>0</v>
      </c>
      <c r="V600" s="12">
        <v>0</v>
      </c>
      <c r="W600" s="12">
        <v>0</v>
      </c>
      <c r="X600" s="12">
        <v>0</v>
      </c>
      <c r="Y600" s="12">
        <v>0</v>
      </c>
      <c r="Z600" s="12">
        <v>0</v>
      </c>
      <c r="AA600" s="12">
        <v>0</v>
      </c>
      <c r="AB600" s="12">
        <v>0</v>
      </c>
      <c r="AC600" s="12">
        <v>1</v>
      </c>
      <c r="AD600" s="12">
        <v>0</v>
      </c>
      <c r="AE600" s="12">
        <v>1</v>
      </c>
      <c r="AF600" s="12">
        <v>0</v>
      </c>
      <c r="AG600" s="12">
        <v>0</v>
      </c>
      <c r="AH600" s="12">
        <v>0</v>
      </c>
      <c r="AI600" s="12">
        <v>0</v>
      </c>
      <c r="AJ600" s="12">
        <v>0</v>
      </c>
      <c r="AK600" s="12" t="s">
        <v>698</v>
      </c>
      <c r="AL600" s="12" t="s">
        <v>3454</v>
      </c>
      <c r="AM600" s="7" t="s">
        <v>637</v>
      </c>
      <c r="AN600" s="7" t="s">
        <v>665</v>
      </c>
      <c r="AO600" s="7" t="s">
        <v>1253</v>
      </c>
      <c r="AP600" s="12" t="s">
        <v>3235</v>
      </c>
      <c r="AQ600" s="12">
        <v>3574</v>
      </c>
      <c r="AR600" s="12">
        <v>1</v>
      </c>
      <c r="AS600" s="12" t="s">
        <v>555</v>
      </c>
      <c r="AT600" s="7" t="s">
        <v>212</v>
      </c>
      <c r="AU600" s="12">
        <v>1</v>
      </c>
      <c r="AV600" s="12">
        <v>0</v>
      </c>
      <c r="AW600" s="12">
        <v>0</v>
      </c>
      <c r="AX600" s="12">
        <v>0</v>
      </c>
      <c r="AY600" s="7">
        <v>1</v>
      </c>
      <c r="AZ600" s="12">
        <v>0</v>
      </c>
      <c r="BA600" s="12">
        <v>0</v>
      </c>
      <c r="BB600" s="12">
        <v>0</v>
      </c>
      <c r="BC600" s="12">
        <v>1</v>
      </c>
      <c r="BD600" s="12">
        <v>0</v>
      </c>
      <c r="BE600" s="12">
        <v>0</v>
      </c>
      <c r="BF600" s="7" t="s">
        <v>2820</v>
      </c>
      <c r="BG600" s="7" t="s">
        <v>928</v>
      </c>
      <c r="BH600" s="7"/>
      <c r="BI600" s="7" t="s">
        <v>2818</v>
      </c>
      <c r="BJ600" s="12" t="s">
        <v>3459</v>
      </c>
      <c r="BK600" s="12" t="s">
        <v>3463</v>
      </c>
      <c r="BL600" s="12" t="s">
        <v>3464</v>
      </c>
      <c r="BM600" s="7" t="s">
        <v>927</v>
      </c>
      <c r="BN600" s="7"/>
      <c r="BO600" s="12"/>
      <c r="BP600" s="12"/>
      <c r="BQ600" s="12"/>
      <c r="BR600" s="12" t="s">
        <v>1077</v>
      </c>
      <c r="BS600" s="12">
        <v>0.38500000000000001</v>
      </c>
      <c r="BT600" s="12"/>
      <c r="BU600" s="12"/>
      <c r="BV600" s="12" t="s">
        <v>1077</v>
      </c>
      <c r="BW600" s="12" t="s">
        <v>1077</v>
      </c>
      <c r="BX600" s="12" t="s">
        <v>1077</v>
      </c>
      <c r="BY600" s="12">
        <v>4.8099999999999996</v>
      </c>
      <c r="BZ600" s="12"/>
      <c r="CA600" s="12" t="s">
        <v>1077</v>
      </c>
      <c r="CB600" s="12" t="s">
        <v>1077</v>
      </c>
      <c r="CC600" s="12" t="s">
        <v>1077</v>
      </c>
      <c r="CD600" s="12" t="s">
        <v>1077</v>
      </c>
      <c r="CE600" s="12" t="s">
        <v>1077</v>
      </c>
      <c r="CF600" s="12"/>
      <c r="CG600" s="12"/>
      <c r="CH600" s="12"/>
      <c r="CI600" s="12"/>
      <c r="CJ600" s="12" t="s">
        <v>718</v>
      </c>
      <c r="CK600" s="12" t="s">
        <v>1077</v>
      </c>
      <c r="CL600" s="12" t="s">
        <v>1077</v>
      </c>
      <c r="CM600" s="12" t="s">
        <v>1077</v>
      </c>
      <c r="CN600" s="12" t="s">
        <v>1077</v>
      </c>
      <c r="CO600" s="12" t="s">
        <v>1077</v>
      </c>
      <c r="CP600" s="12">
        <v>1</v>
      </c>
      <c r="CQ600" s="12">
        <v>14</v>
      </c>
      <c r="CR600" s="12">
        <v>0</v>
      </c>
      <c r="CS600" s="12">
        <v>3560</v>
      </c>
      <c r="CT600" s="12">
        <v>0.99</v>
      </c>
      <c r="CU600" s="12"/>
      <c r="CV600" s="12"/>
      <c r="CW600" s="12"/>
      <c r="CX600" s="57"/>
    </row>
    <row r="601" spans="1:102" ht="16.5" x14ac:dyDescent="0.35">
      <c r="A601" s="56">
        <v>70</v>
      </c>
      <c r="B601" s="12" t="s">
        <v>3759</v>
      </c>
      <c r="C601" s="12">
        <v>70.8</v>
      </c>
      <c r="D601" s="12" t="s">
        <v>2338</v>
      </c>
      <c r="E601" s="12" t="s">
        <v>449</v>
      </c>
      <c r="F601" s="12">
        <v>3</v>
      </c>
      <c r="G601" s="12" t="s">
        <v>212</v>
      </c>
      <c r="H601" s="12" t="s">
        <v>2804</v>
      </c>
      <c r="I601" s="12" t="s">
        <v>212</v>
      </c>
      <c r="J601" s="12" t="s">
        <v>556</v>
      </c>
      <c r="K601" s="12" t="s">
        <v>569</v>
      </c>
      <c r="L601" s="12" t="s">
        <v>558</v>
      </c>
      <c r="M601" s="12" t="s">
        <v>3237</v>
      </c>
      <c r="N601" s="12" t="s">
        <v>3435</v>
      </c>
      <c r="O601" s="12" t="s">
        <v>3400</v>
      </c>
      <c r="P601" s="12" t="s">
        <v>3401</v>
      </c>
      <c r="Q601" s="12">
        <v>0</v>
      </c>
      <c r="R601" s="12">
        <v>1</v>
      </c>
      <c r="S601" s="12">
        <v>0</v>
      </c>
      <c r="T601" s="12">
        <v>0</v>
      </c>
      <c r="U601" s="12">
        <v>0</v>
      </c>
      <c r="V601" s="12">
        <v>0</v>
      </c>
      <c r="W601" s="12">
        <v>0</v>
      </c>
      <c r="X601" s="12">
        <v>0</v>
      </c>
      <c r="Y601" s="12">
        <v>0</v>
      </c>
      <c r="Z601" s="12">
        <v>0</v>
      </c>
      <c r="AA601" s="12">
        <v>0</v>
      </c>
      <c r="AB601" s="12">
        <v>0</v>
      </c>
      <c r="AC601" s="12">
        <v>0</v>
      </c>
      <c r="AD601" s="12">
        <v>0</v>
      </c>
      <c r="AE601" s="12">
        <v>0</v>
      </c>
      <c r="AF601" s="12">
        <v>0</v>
      </c>
      <c r="AG601" s="12">
        <v>0</v>
      </c>
      <c r="AH601" s="12">
        <v>0</v>
      </c>
      <c r="AI601" s="12">
        <v>0</v>
      </c>
      <c r="AJ601" s="12">
        <v>1</v>
      </c>
      <c r="AK601" s="12">
        <v>0</v>
      </c>
      <c r="AL601" s="12" t="s">
        <v>678</v>
      </c>
      <c r="AM601" s="7" t="s">
        <v>608</v>
      </c>
      <c r="AN601" s="7" t="s">
        <v>614</v>
      </c>
      <c r="AO601" s="7">
        <v>2009</v>
      </c>
      <c r="AP601" s="12" t="s">
        <v>3458</v>
      </c>
      <c r="AQ601" s="12">
        <v>1449</v>
      </c>
      <c r="AR601" s="12">
        <v>1</v>
      </c>
      <c r="AS601" s="12" t="s">
        <v>555</v>
      </c>
      <c r="AT601" s="7" t="s">
        <v>212</v>
      </c>
      <c r="AU601" s="12">
        <v>0</v>
      </c>
      <c r="AV601" s="12">
        <v>0</v>
      </c>
      <c r="AW601" s="12">
        <v>0</v>
      </c>
      <c r="AX601" s="12">
        <v>0</v>
      </c>
      <c r="AY601" s="7">
        <v>0</v>
      </c>
      <c r="AZ601" s="12">
        <v>0</v>
      </c>
      <c r="BA601" s="12">
        <v>0</v>
      </c>
      <c r="BB601" s="12">
        <v>0</v>
      </c>
      <c r="BC601" s="12">
        <v>0</v>
      </c>
      <c r="BD601" s="12">
        <v>0</v>
      </c>
      <c r="BE601" s="12">
        <v>0</v>
      </c>
      <c r="BF601" s="7" t="s">
        <v>766</v>
      </c>
      <c r="BG601" s="7" t="s">
        <v>786</v>
      </c>
      <c r="BH601" s="7"/>
      <c r="BI601" s="7" t="s">
        <v>2806</v>
      </c>
      <c r="BJ601" s="12" t="s">
        <v>800</v>
      </c>
      <c r="BK601" s="12" t="s">
        <v>3463</v>
      </c>
      <c r="BL601" s="12" t="s">
        <v>3470</v>
      </c>
      <c r="BM601" s="7" t="s">
        <v>787</v>
      </c>
      <c r="BN601" s="7"/>
      <c r="BO601" s="12"/>
      <c r="BP601" s="12" t="s">
        <v>3556</v>
      </c>
      <c r="BQ601" s="47">
        <f>CV601</f>
        <v>0.31847740863787372</v>
      </c>
      <c r="BR601" s="12" t="s">
        <v>3506</v>
      </c>
      <c r="BS601" s="12">
        <v>0.42099999999999999</v>
      </c>
      <c r="BT601" s="12"/>
      <c r="BU601" s="12"/>
      <c r="BV601" s="12" t="s">
        <v>1077</v>
      </c>
      <c r="BW601" s="12" t="s">
        <v>1077</v>
      </c>
      <c r="BX601" s="12" t="s">
        <v>1077</v>
      </c>
      <c r="BY601" s="12">
        <v>4.88</v>
      </c>
      <c r="BZ601" s="12"/>
      <c r="CA601" s="12" t="s">
        <v>1077</v>
      </c>
      <c r="CB601" s="12" t="s">
        <v>1077</v>
      </c>
      <c r="CC601" s="12" t="s">
        <v>1077</v>
      </c>
      <c r="CD601" s="12" t="s">
        <v>1077</v>
      </c>
      <c r="CE601" s="12">
        <v>0.01</v>
      </c>
      <c r="CF601" s="12"/>
      <c r="CG601" s="12"/>
      <c r="CH601" s="12">
        <f>BQ601/BY601</f>
        <v>6.5261764065138061E-2</v>
      </c>
      <c r="CI601" s="12" t="s">
        <v>3553</v>
      </c>
      <c r="CJ601" s="12">
        <v>0.74050000000000005</v>
      </c>
      <c r="CK601" s="12" t="s">
        <v>3828</v>
      </c>
      <c r="CL601" s="12" t="s">
        <v>1077</v>
      </c>
      <c r="CM601" s="12" t="s">
        <v>1077</v>
      </c>
      <c r="CN601" s="12" t="s">
        <v>1077</v>
      </c>
      <c r="CO601" s="12" t="s">
        <v>1077</v>
      </c>
      <c r="CP601" s="12">
        <v>1</v>
      </c>
      <c r="CQ601" s="12">
        <v>1</v>
      </c>
      <c r="CR601" s="12">
        <v>0</v>
      </c>
      <c r="CS601" s="12">
        <v>1448</v>
      </c>
      <c r="CT601" s="12">
        <v>6020</v>
      </c>
      <c r="CU601" s="12">
        <f>2463+2091</f>
        <v>4554</v>
      </c>
      <c r="CV601" s="12">
        <f>BS601*CU601/CT601</f>
        <v>0.31847740863787372</v>
      </c>
      <c r="CW601" s="12"/>
      <c r="CX601" s="57"/>
    </row>
    <row r="602" spans="1:102" ht="16.5" x14ac:dyDescent="0.35">
      <c r="A602" s="56">
        <v>15</v>
      </c>
      <c r="B602" s="12" t="s">
        <v>3706</v>
      </c>
      <c r="C602" s="12">
        <v>15.23</v>
      </c>
      <c r="D602" s="12" t="s">
        <v>1655</v>
      </c>
      <c r="E602" s="12" t="s">
        <v>1211</v>
      </c>
      <c r="F602" s="12">
        <v>3</v>
      </c>
      <c r="G602" s="12" t="s">
        <v>212</v>
      </c>
      <c r="H602" s="12" t="s">
        <v>2804</v>
      </c>
      <c r="I602" s="12" t="s">
        <v>212</v>
      </c>
      <c r="J602" s="12" t="s">
        <v>556</v>
      </c>
      <c r="K602" s="12" t="s">
        <v>564</v>
      </c>
      <c r="L602" s="12" t="s">
        <v>558</v>
      </c>
      <c r="M602" s="12" t="s">
        <v>3164</v>
      </c>
      <c r="N602" s="12"/>
      <c r="O602" s="12" t="s">
        <v>3400</v>
      </c>
      <c r="P602" s="12" t="s">
        <v>3403</v>
      </c>
      <c r="Q602" s="12">
        <v>1</v>
      </c>
      <c r="R602" s="12">
        <v>0</v>
      </c>
      <c r="S602" s="12">
        <v>0</v>
      </c>
      <c r="T602" s="12">
        <v>0</v>
      </c>
      <c r="U602" s="12">
        <v>0</v>
      </c>
      <c r="V602" s="12">
        <v>0</v>
      </c>
      <c r="W602" s="12">
        <v>0</v>
      </c>
      <c r="X602" s="12">
        <v>0</v>
      </c>
      <c r="Y602" s="12">
        <v>0</v>
      </c>
      <c r="Z602" s="12">
        <v>0</v>
      </c>
      <c r="AA602" s="12">
        <v>0</v>
      </c>
      <c r="AB602" s="12">
        <v>1</v>
      </c>
      <c r="AC602" s="12">
        <v>0</v>
      </c>
      <c r="AD602" s="12">
        <v>0</v>
      </c>
      <c r="AE602" s="12">
        <v>0</v>
      </c>
      <c r="AF602" s="12">
        <v>0</v>
      </c>
      <c r="AG602" s="12">
        <v>0</v>
      </c>
      <c r="AH602" s="12">
        <v>0</v>
      </c>
      <c r="AI602" s="12">
        <v>0</v>
      </c>
      <c r="AJ602" s="12">
        <v>0</v>
      </c>
      <c r="AK602" s="12">
        <v>0</v>
      </c>
      <c r="AL602" s="12" t="s">
        <v>3448</v>
      </c>
      <c r="AM602" s="7" t="s">
        <v>608</v>
      </c>
      <c r="AN602" s="7" t="s">
        <v>615</v>
      </c>
      <c r="AO602" s="7">
        <v>2000</v>
      </c>
      <c r="AP602" s="12" t="s">
        <v>3458</v>
      </c>
      <c r="AQ602" s="12">
        <v>1428</v>
      </c>
      <c r="AR602" s="12">
        <v>2</v>
      </c>
      <c r="AS602" s="12" t="s">
        <v>755</v>
      </c>
      <c r="AT602" s="7" t="s">
        <v>349</v>
      </c>
      <c r="AU602" s="12">
        <v>0</v>
      </c>
      <c r="AV602" s="12">
        <v>0</v>
      </c>
      <c r="AW602" s="12">
        <v>0</v>
      </c>
      <c r="AX602" s="12">
        <v>0</v>
      </c>
      <c r="AY602" s="7">
        <v>0</v>
      </c>
      <c r="AZ602" s="12">
        <v>0</v>
      </c>
      <c r="BA602" s="12">
        <v>1</v>
      </c>
      <c r="BB602" s="12">
        <v>1</v>
      </c>
      <c r="BC602" s="12">
        <v>0</v>
      </c>
      <c r="BD602" s="12">
        <v>0</v>
      </c>
      <c r="BE602" s="12">
        <v>0</v>
      </c>
      <c r="BF602" s="7" t="s">
        <v>766</v>
      </c>
      <c r="BG602" s="7" t="s">
        <v>821</v>
      </c>
      <c r="BH602" s="7"/>
      <c r="BI602" s="7" t="s">
        <v>2807</v>
      </c>
      <c r="BJ602" s="12" t="s">
        <v>3460</v>
      </c>
      <c r="BK602" s="12" t="s">
        <v>3472</v>
      </c>
      <c r="BL602" s="12" t="s">
        <v>3474</v>
      </c>
      <c r="BM602" s="7" t="s">
        <v>787</v>
      </c>
      <c r="BN602" s="7"/>
      <c r="BO602" s="12"/>
      <c r="BP602" s="12">
        <v>5</v>
      </c>
      <c r="BQ602" s="12" t="s">
        <v>1077</v>
      </c>
      <c r="BR602" s="12" t="s">
        <v>1077</v>
      </c>
      <c r="BS602" s="12">
        <v>4.6980000000000004</v>
      </c>
      <c r="BT602" s="12"/>
      <c r="BU602" s="12"/>
      <c r="BV602" s="12" t="s">
        <v>1077</v>
      </c>
      <c r="BW602" s="12" t="s">
        <v>1077</v>
      </c>
      <c r="BX602" s="12" t="s">
        <v>1077</v>
      </c>
      <c r="BY602" s="12">
        <v>4.93</v>
      </c>
      <c r="BZ602" s="12"/>
      <c r="CA602" s="12" t="s">
        <v>1077</v>
      </c>
      <c r="CB602" s="12" t="s">
        <v>1077</v>
      </c>
      <c r="CC602" s="12" t="s">
        <v>1077</v>
      </c>
      <c r="CD602" s="12" t="s">
        <v>1077</v>
      </c>
      <c r="CE602" s="12">
        <v>0.1</v>
      </c>
      <c r="CF602" s="12"/>
      <c r="CG602" s="12"/>
      <c r="CH602" s="12"/>
      <c r="CI602" s="12"/>
      <c r="CJ602" s="12">
        <v>0.14299999999999999</v>
      </c>
      <c r="CK602" s="12" t="s">
        <v>3828</v>
      </c>
      <c r="CL602" s="12" t="s">
        <v>1077</v>
      </c>
      <c r="CM602" s="12" t="s">
        <v>1077</v>
      </c>
      <c r="CN602" s="12" t="s">
        <v>1077</v>
      </c>
      <c r="CO602" s="12" t="s">
        <v>1077</v>
      </c>
      <c r="CP602" s="12">
        <v>1</v>
      </c>
      <c r="CQ602" s="12">
        <v>3</v>
      </c>
      <c r="CR602" s="12">
        <v>1</v>
      </c>
      <c r="CS602" s="12">
        <v>1424</v>
      </c>
      <c r="CT602" s="12" t="s">
        <v>718</v>
      </c>
      <c r="CU602" s="12" t="s">
        <v>1079</v>
      </c>
      <c r="CV602" s="12" t="s">
        <v>1077</v>
      </c>
      <c r="CW602" s="12"/>
      <c r="CX602" s="57"/>
    </row>
    <row r="603" spans="1:102" ht="16.5" x14ac:dyDescent="0.35">
      <c r="A603" s="56">
        <v>34</v>
      </c>
      <c r="B603" s="12" t="s">
        <v>3725</v>
      </c>
      <c r="C603" s="12">
        <v>34.200000000000003</v>
      </c>
      <c r="D603" s="12" t="s">
        <v>1874</v>
      </c>
      <c r="E603" s="12" t="s">
        <v>359</v>
      </c>
      <c r="F603" s="12">
        <v>3</v>
      </c>
      <c r="G603" s="12" t="s">
        <v>212</v>
      </c>
      <c r="H603" s="12" t="s">
        <v>2804</v>
      </c>
      <c r="I603" s="12" t="s">
        <v>212</v>
      </c>
      <c r="J603" s="12" t="s">
        <v>560</v>
      </c>
      <c r="K603" s="12" t="s">
        <v>561</v>
      </c>
      <c r="L603" s="12" t="s">
        <v>1216</v>
      </c>
      <c r="M603" s="12" t="s">
        <v>3237</v>
      </c>
      <c r="N603" s="12" t="s">
        <v>3437</v>
      </c>
      <c r="O603" s="12" t="s">
        <v>3400</v>
      </c>
      <c r="P603" s="12" t="s">
        <v>3402</v>
      </c>
      <c r="Q603" s="12">
        <v>1</v>
      </c>
      <c r="R603" s="12">
        <v>0</v>
      </c>
      <c r="S603" s="12">
        <v>0</v>
      </c>
      <c r="T603" s="12">
        <v>0</v>
      </c>
      <c r="U603" s="12">
        <v>0</v>
      </c>
      <c r="V603" s="12">
        <v>0</v>
      </c>
      <c r="W603" s="12">
        <v>0</v>
      </c>
      <c r="X603" s="12">
        <v>0</v>
      </c>
      <c r="Y603" s="12">
        <v>0</v>
      </c>
      <c r="Z603" s="12">
        <v>0</v>
      </c>
      <c r="AA603" s="12">
        <v>0</v>
      </c>
      <c r="AB603" s="12">
        <v>1</v>
      </c>
      <c r="AC603" s="12">
        <v>0</v>
      </c>
      <c r="AD603" s="12">
        <v>0</v>
      </c>
      <c r="AE603" s="12">
        <v>0</v>
      </c>
      <c r="AF603" s="12">
        <v>0</v>
      </c>
      <c r="AG603" s="12">
        <v>0</v>
      </c>
      <c r="AH603" s="12">
        <v>0</v>
      </c>
      <c r="AI603" s="12">
        <v>0</v>
      </c>
      <c r="AJ603" s="12">
        <v>0</v>
      </c>
      <c r="AK603" s="12">
        <v>0</v>
      </c>
      <c r="AL603" s="12" t="s">
        <v>3448</v>
      </c>
      <c r="AM603" s="7" t="s">
        <v>608</v>
      </c>
      <c r="AN603" s="7" t="s">
        <v>614</v>
      </c>
      <c r="AO603" s="7" t="s">
        <v>660</v>
      </c>
      <c r="AP603" s="12" t="s">
        <v>691</v>
      </c>
      <c r="AQ603" s="12">
        <v>451</v>
      </c>
      <c r="AR603" s="12">
        <v>1</v>
      </c>
      <c r="AS603" s="12" t="s">
        <v>555</v>
      </c>
      <c r="AT603" s="7" t="s">
        <v>212</v>
      </c>
      <c r="AU603" s="12">
        <v>0</v>
      </c>
      <c r="AV603" s="12">
        <v>0</v>
      </c>
      <c r="AW603" s="12">
        <v>1</v>
      </c>
      <c r="AX603" s="12">
        <v>0</v>
      </c>
      <c r="AY603" s="7">
        <v>0</v>
      </c>
      <c r="AZ603" s="12">
        <v>0</v>
      </c>
      <c r="BA603" s="12">
        <v>1</v>
      </c>
      <c r="BB603" s="12">
        <v>1</v>
      </c>
      <c r="BC603" s="12">
        <v>0</v>
      </c>
      <c r="BD603" s="12">
        <v>0</v>
      </c>
      <c r="BE603" s="12">
        <v>0</v>
      </c>
      <c r="BF603" s="7" t="s">
        <v>3258</v>
      </c>
      <c r="BG603" s="7" t="s">
        <v>853</v>
      </c>
      <c r="BH603" s="7"/>
      <c r="BI603" s="7" t="s">
        <v>2810</v>
      </c>
      <c r="BJ603" s="12" t="s">
        <v>851</v>
      </c>
      <c r="BK603" s="12" t="s">
        <v>1044</v>
      </c>
      <c r="BL603" s="12" t="s">
        <v>3473</v>
      </c>
      <c r="BM603" s="7" t="s">
        <v>787</v>
      </c>
      <c r="BN603" s="7"/>
      <c r="BO603" s="12"/>
      <c r="BP603" s="12" t="s">
        <v>3538</v>
      </c>
      <c r="BQ603" s="12">
        <v>1.06</v>
      </c>
      <c r="BR603" s="12" t="s">
        <v>3429</v>
      </c>
      <c r="BS603" s="12">
        <v>1.06</v>
      </c>
      <c r="BT603" s="12"/>
      <c r="BU603" s="12"/>
      <c r="BV603" s="12" t="s">
        <v>1077</v>
      </c>
      <c r="BW603" s="12" t="s">
        <v>1077</v>
      </c>
      <c r="BX603" s="12" t="s">
        <v>1077</v>
      </c>
      <c r="BY603" s="12">
        <v>4.93</v>
      </c>
      <c r="BZ603" s="12"/>
      <c r="CA603" s="12" t="s">
        <v>1077</v>
      </c>
      <c r="CB603" s="12" t="s">
        <v>1077</v>
      </c>
      <c r="CC603" s="12" t="s">
        <v>1077</v>
      </c>
      <c r="CD603" s="12" t="s">
        <v>1077</v>
      </c>
      <c r="CE603" s="12">
        <v>0.01</v>
      </c>
      <c r="CF603" s="12"/>
      <c r="CG603" s="12"/>
      <c r="CH603" s="12">
        <f>BQ603/BY603</f>
        <v>0.21501014198782964</v>
      </c>
      <c r="CI603" s="12" t="s">
        <v>3553</v>
      </c>
      <c r="CJ603" s="12">
        <v>0.66</v>
      </c>
      <c r="CK603" s="12" t="s">
        <v>3824</v>
      </c>
      <c r="CL603" s="12" t="s">
        <v>1077</v>
      </c>
      <c r="CM603" s="12" t="s">
        <v>1077</v>
      </c>
      <c r="CN603" s="12" t="s">
        <v>1077</v>
      </c>
      <c r="CO603" s="12" t="s">
        <v>1077</v>
      </c>
      <c r="CP603" s="12">
        <v>1</v>
      </c>
      <c r="CQ603" s="12">
        <v>11</v>
      </c>
      <c r="CR603" s="12">
        <v>1</v>
      </c>
      <c r="CS603" s="12">
        <v>440</v>
      </c>
      <c r="CT603" s="12" t="s">
        <v>1077</v>
      </c>
      <c r="CU603" s="12" t="s">
        <v>1077</v>
      </c>
      <c r="CV603" s="12" t="s">
        <v>1077</v>
      </c>
      <c r="CW603" s="12"/>
      <c r="CX603" s="57"/>
    </row>
    <row r="604" spans="1:102" x14ac:dyDescent="0.35">
      <c r="A604" s="56">
        <v>55</v>
      </c>
      <c r="B604" s="12" t="s">
        <v>3744</v>
      </c>
      <c r="C604" s="12">
        <v>55.1</v>
      </c>
      <c r="D604" s="12" t="s">
        <v>2151</v>
      </c>
      <c r="E604" s="12" t="s">
        <v>399</v>
      </c>
      <c r="F604" s="12">
        <v>7</v>
      </c>
      <c r="G604" s="12" t="s">
        <v>212</v>
      </c>
      <c r="H604" s="12" t="s">
        <v>2804</v>
      </c>
      <c r="I604" s="12" t="s">
        <v>212</v>
      </c>
      <c r="J604" s="12" t="s">
        <v>1226</v>
      </c>
      <c r="K604" s="12" t="s">
        <v>564</v>
      </c>
      <c r="L604" s="12" t="s">
        <v>1118</v>
      </c>
      <c r="M604" s="12" t="s">
        <v>3237</v>
      </c>
      <c r="N604" s="12" t="s">
        <v>3437</v>
      </c>
      <c r="O604" s="12" t="s">
        <v>3400</v>
      </c>
      <c r="P604" s="12" t="s">
        <v>3403</v>
      </c>
      <c r="Q604" s="12">
        <v>1</v>
      </c>
      <c r="R604" s="12">
        <v>0</v>
      </c>
      <c r="S604" s="12">
        <v>0</v>
      </c>
      <c r="T604" s="12">
        <v>0</v>
      </c>
      <c r="U604" s="12">
        <v>0</v>
      </c>
      <c r="V604" s="12">
        <v>0</v>
      </c>
      <c r="W604" s="12">
        <v>0</v>
      </c>
      <c r="X604" s="12">
        <v>0</v>
      </c>
      <c r="Y604" s="12">
        <v>0</v>
      </c>
      <c r="Z604" s="12">
        <v>0</v>
      </c>
      <c r="AA604" s="12">
        <v>0</v>
      </c>
      <c r="AB604" s="12">
        <v>0</v>
      </c>
      <c r="AC604" s="12">
        <v>0</v>
      </c>
      <c r="AD604" s="12">
        <v>0</v>
      </c>
      <c r="AE604" s="12">
        <v>0</v>
      </c>
      <c r="AF604" s="12">
        <v>0</v>
      </c>
      <c r="AG604" s="12">
        <v>0</v>
      </c>
      <c r="AH604" s="12">
        <v>0</v>
      </c>
      <c r="AI604" s="12">
        <v>0</v>
      </c>
      <c r="AJ604" s="12">
        <v>1</v>
      </c>
      <c r="AK604" s="12">
        <v>0</v>
      </c>
      <c r="AL604" s="12" t="s">
        <v>607</v>
      </c>
      <c r="AM604" s="7" t="s">
        <v>608</v>
      </c>
      <c r="AN604" s="7" t="s">
        <v>614</v>
      </c>
      <c r="AO604" s="7" t="s">
        <v>691</v>
      </c>
      <c r="AP604" s="12" t="s">
        <v>3235</v>
      </c>
      <c r="AQ604" s="12">
        <v>1000</v>
      </c>
      <c r="AR604" s="12">
        <v>1</v>
      </c>
      <c r="AS604" s="12" t="s">
        <v>555</v>
      </c>
      <c r="AT604" s="7" t="s">
        <v>212</v>
      </c>
      <c r="AU604" s="12">
        <v>1</v>
      </c>
      <c r="AV604" s="12">
        <v>0</v>
      </c>
      <c r="AW604" s="12">
        <v>0</v>
      </c>
      <c r="AX604" s="12">
        <v>1</v>
      </c>
      <c r="AY604" s="7">
        <v>1</v>
      </c>
      <c r="AZ604" s="12">
        <v>0</v>
      </c>
      <c r="BA604" s="12">
        <v>1</v>
      </c>
      <c r="BB604" s="12">
        <v>1</v>
      </c>
      <c r="BC604" s="12">
        <v>0</v>
      </c>
      <c r="BD604" s="12">
        <v>1</v>
      </c>
      <c r="BE604" s="12" t="s">
        <v>914</v>
      </c>
      <c r="BF604" s="7" t="s">
        <v>2820</v>
      </c>
      <c r="BG604" s="7" t="s">
        <v>1182</v>
      </c>
      <c r="BH604" s="7">
        <v>1</v>
      </c>
      <c r="BI604" s="7" t="s">
        <v>3257</v>
      </c>
      <c r="BJ604" s="12" t="s">
        <v>3460</v>
      </c>
      <c r="BK604" s="12" t="s">
        <v>599</v>
      </c>
      <c r="BL604" s="12" t="s">
        <v>3471</v>
      </c>
      <c r="BM604" s="7" t="s">
        <v>3485</v>
      </c>
      <c r="BN604" s="7" t="s">
        <v>775</v>
      </c>
      <c r="BO604" s="12" t="s">
        <v>1178</v>
      </c>
      <c r="BP604" s="12" t="s">
        <v>1160</v>
      </c>
      <c r="BQ604" s="12" t="s">
        <v>1077</v>
      </c>
      <c r="BR604" s="12" t="s">
        <v>1077</v>
      </c>
      <c r="BS604" s="12">
        <v>6.3239000000000001</v>
      </c>
      <c r="BT604" s="12">
        <f>EXP(BS604)</f>
        <v>557.74395775260291</v>
      </c>
      <c r="BU604" s="12"/>
      <c r="BV604" s="12" t="s">
        <v>3415</v>
      </c>
      <c r="BW604" s="12" t="s">
        <v>1077</v>
      </c>
      <c r="BX604" s="12"/>
      <c r="BY604" s="12">
        <v>4.9401999999999999</v>
      </c>
      <c r="BZ604" s="12"/>
      <c r="CA604" s="12" t="s">
        <v>1077</v>
      </c>
      <c r="CB604" s="12" t="s">
        <v>1077</v>
      </c>
      <c r="CC604" s="12" t="s">
        <v>1077</v>
      </c>
      <c r="CD604" s="12" t="s">
        <v>1077</v>
      </c>
      <c r="CE604" s="12" t="s">
        <v>1077</v>
      </c>
      <c r="CF604" s="12">
        <v>1.2801</v>
      </c>
      <c r="CG604" s="12"/>
      <c r="CH604" s="12"/>
      <c r="CI604" s="12"/>
      <c r="CJ604" s="12" t="s">
        <v>718</v>
      </c>
      <c r="CK604" s="12" t="s">
        <v>1077</v>
      </c>
      <c r="CL604" s="12">
        <v>62198.92</v>
      </c>
      <c r="CM604" s="12" t="s">
        <v>1077</v>
      </c>
      <c r="CN604" s="12" t="s">
        <v>1077</v>
      </c>
      <c r="CO604" s="12" t="s">
        <v>1077</v>
      </c>
      <c r="CP604" s="12"/>
      <c r="CQ604" s="12"/>
      <c r="CR604" s="12"/>
      <c r="CS604" s="12">
        <v>159</v>
      </c>
      <c r="CT604" s="12">
        <v>5.2299999999999999E-2</v>
      </c>
      <c r="CU604" s="12" t="s">
        <v>1077</v>
      </c>
      <c r="CV604" s="12"/>
      <c r="CW604" s="12"/>
      <c r="CX604" s="57"/>
    </row>
    <row r="605" spans="1:102" ht="16.5" x14ac:dyDescent="0.35">
      <c r="A605" s="56">
        <v>65</v>
      </c>
      <c r="B605" s="12" t="s">
        <v>3754</v>
      </c>
      <c r="C605" s="12">
        <v>65.2</v>
      </c>
      <c r="D605" s="12" t="s">
        <v>2249</v>
      </c>
      <c r="E605" s="12" t="s">
        <v>431</v>
      </c>
      <c r="F605" s="12">
        <v>3</v>
      </c>
      <c r="G605" s="12" t="s">
        <v>212</v>
      </c>
      <c r="H605" s="12" t="s">
        <v>2804</v>
      </c>
      <c r="I605" s="12" t="s">
        <v>212</v>
      </c>
      <c r="J605" s="12" t="s">
        <v>556</v>
      </c>
      <c r="K605" s="12" t="s">
        <v>562</v>
      </c>
      <c r="L605" s="12" t="s">
        <v>558</v>
      </c>
      <c r="M605" s="12" t="s">
        <v>3237</v>
      </c>
      <c r="N605" s="12" t="s">
        <v>3435</v>
      </c>
      <c r="O605" s="12" t="s">
        <v>3400</v>
      </c>
      <c r="P605" s="12" t="s">
        <v>3401</v>
      </c>
      <c r="Q605" s="12">
        <v>0</v>
      </c>
      <c r="R605" s="12">
        <v>0</v>
      </c>
      <c r="S605" s="12">
        <v>0</v>
      </c>
      <c r="T605" s="12">
        <v>0</v>
      </c>
      <c r="U605" s="12">
        <v>0</v>
      </c>
      <c r="V605" s="12">
        <v>0</v>
      </c>
      <c r="W605" s="12">
        <v>1</v>
      </c>
      <c r="X605" s="12">
        <v>0</v>
      </c>
      <c r="Y605" s="12">
        <v>0</v>
      </c>
      <c r="Z605" s="12">
        <v>0</v>
      </c>
      <c r="AA605" s="12">
        <v>0</v>
      </c>
      <c r="AB605" s="12">
        <v>0</v>
      </c>
      <c r="AC605" s="12">
        <v>1</v>
      </c>
      <c r="AD605" s="12">
        <v>0</v>
      </c>
      <c r="AE605" s="12">
        <v>0</v>
      </c>
      <c r="AF605" s="12">
        <v>0</v>
      </c>
      <c r="AG605" s="12">
        <v>0</v>
      </c>
      <c r="AH605" s="12">
        <v>0</v>
      </c>
      <c r="AI605" s="12">
        <v>0</v>
      </c>
      <c r="AJ605" s="12">
        <v>0</v>
      </c>
      <c r="AK605" s="12">
        <v>0</v>
      </c>
      <c r="AL605" s="12" t="s">
        <v>607</v>
      </c>
      <c r="AM605" s="7" t="s">
        <v>668</v>
      </c>
      <c r="AN605" s="7" t="s">
        <v>628</v>
      </c>
      <c r="AO605" s="7">
        <v>2010</v>
      </c>
      <c r="AP605" s="12" t="s">
        <v>3235</v>
      </c>
      <c r="AQ605" s="12">
        <v>473</v>
      </c>
      <c r="AR605" s="12">
        <v>1</v>
      </c>
      <c r="AS605" s="12" t="s">
        <v>555</v>
      </c>
      <c r="AT605" s="7" t="s">
        <v>212</v>
      </c>
      <c r="AU605" s="12">
        <v>1</v>
      </c>
      <c r="AV605" s="12">
        <v>0</v>
      </c>
      <c r="AW605" s="12">
        <v>0</v>
      </c>
      <c r="AX605" s="12">
        <v>0</v>
      </c>
      <c r="AY605" s="7">
        <v>1</v>
      </c>
      <c r="AZ605" s="12">
        <v>0</v>
      </c>
      <c r="BA605" s="12">
        <v>0</v>
      </c>
      <c r="BB605" s="12">
        <v>0</v>
      </c>
      <c r="BC605" s="12">
        <v>1</v>
      </c>
      <c r="BD605" s="12">
        <v>0</v>
      </c>
      <c r="BE605" s="12">
        <v>0</v>
      </c>
      <c r="BF605" s="7" t="s">
        <v>766</v>
      </c>
      <c r="BG605" s="7" t="s">
        <v>935</v>
      </c>
      <c r="BH605" s="7"/>
      <c r="BI605" s="7" t="s">
        <v>2807</v>
      </c>
      <c r="BJ605" s="12" t="s">
        <v>718</v>
      </c>
      <c r="BK605" s="12" t="s">
        <v>3463</v>
      </c>
      <c r="BL605" s="12" t="s">
        <v>3481</v>
      </c>
      <c r="BM605" s="7" t="s">
        <v>787</v>
      </c>
      <c r="BN605" s="7"/>
      <c r="BO605" s="12"/>
      <c r="BP605" s="12" t="s">
        <v>3542</v>
      </c>
      <c r="BQ605" s="12">
        <v>0.294817</v>
      </c>
      <c r="BR605" s="12" t="s">
        <v>3513</v>
      </c>
      <c r="BS605" s="12">
        <v>2.609</v>
      </c>
      <c r="BT605" s="12"/>
      <c r="BU605" s="12"/>
      <c r="BV605" s="12" t="s">
        <v>1077</v>
      </c>
      <c r="BW605" s="12" t="s">
        <v>1077</v>
      </c>
      <c r="BX605" s="12" t="s">
        <v>1077</v>
      </c>
      <c r="BY605" s="12">
        <v>5.0199999999999996</v>
      </c>
      <c r="BZ605" s="12"/>
      <c r="CA605" s="12" t="s">
        <v>1077</v>
      </c>
      <c r="CB605" s="12" t="s">
        <v>1077</v>
      </c>
      <c r="CC605" s="12" t="s">
        <v>1077</v>
      </c>
      <c r="CD605" s="12" t="s">
        <v>1077</v>
      </c>
      <c r="CE605" s="12">
        <v>0.01</v>
      </c>
      <c r="CF605" s="12"/>
      <c r="CG605" s="12"/>
      <c r="CH605" s="12">
        <f>BQ605/BY605</f>
        <v>5.8728486055776893E-2</v>
      </c>
      <c r="CI605" s="12" t="s">
        <v>3553</v>
      </c>
      <c r="CJ605" s="12">
        <v>0.41499999999999998</v>
      </c>
      <c r="CK605" s="12" t="s">
        <v>3824</v>
      </c>
      <c r="CL605" s="12" t="s">
        <v>1077</v>
      </c>
      <c r="CM605" s="12" t="s">
        <v>1077</v>
      </c>
      <c r="CN605" s="12">
        <v>3.55</v>
      </c>
      <c r="CO605" s="12" t="s">
        <v>1043</v>
      </c>
      <c r="CP605" s="12">
        <v>1</v>
      </c>
      <c r="CQ605" s="12">
        <v>18</v>
      </c>
      <c r="CR605" s="12">
        <v>1</v>
      </c>
      <c r="CS605" s="12">
        <v>454</v>
      </c>
      <c r="CT605" s="12">
        <v>9.3689999999999998</v>
      </c>
      <c r="CU605" s="12">
        <v>0.113</v>
      </c>
      <c r="CV605" s="12">
        <f>BS605*CU605</f>
        <v>0.294817</v>
      </c>
      <c r="CW605" s="12"/>
      <c r="CX605" s="57"/>
    </row>
    <row r="606" spans="1:102" x14ac:dyDescent="0.35">
      <c r="A606" s="56">
        <v>55</v>
      </c>
      <c r="B606" s="12" t="s">
        <v>3744</v>
      </c>
      <c r="C606" s="12">
        <v>55.1</v>
      </c>
      <c r="D606" s="12" t="s">
        <v>2149</v>
      </c>
      <c r="E606" s="12" t="s">
        <v>399</v>
      </c>
      <c r="F606" s="12">
        <v>7</v>
      </c>
      <c r="G606" s="12" t="s">
        <v>212</v>
      </c>
      <c r="H606" s="12" t="s">
        <v>2804</v>
      </c>
      <c r="I606" s="12" t="s">
        <v>349</v>
      </c>
      <c r="J606" s="12" t="s">
        <v>1226</v>
      </c>
      <c r="K606" s="12" t="s">
        <v>564</v>
      </c>
      <c r="L606" s="12" t="s">
        <v>1118</v>
      </c>
      <c r="M606" s="12" t="s">
        <v>3237</v>
      </c>
      <c r="N606" s="12" t="s">
        <v>3437</v>
      </c>
      <c r="O606" s="12" t="s">
        <v>3400</v>
      </c>
      <c r="P606" s="12" t="s">
        <v>3403</v>
      </c>
      <c r="Q606" s="12">
        <v>1</v>
      </c>
      <c r="R606" s="12">
        <v>0</v>
      </c>
      <c r="S606" s="12">
        <v>0</v>
      </c>
      <c r="T606" s="12">
        <v>0</v>
      </c>
      <c r="U606" s="12">
        <v>0</v>
      </c>
      <c r="V606" s="12">
        <v>0</v>
      </c>
      <c r="W606" s="12">
        <v>0</v>
      </c>
      <c r="X606" s="12">
        <v>0</v>
      </c>
      <c r="Y606" s="12">
        <v>0</v>
      </c>
      <c r="Z606" s="12">
        <v>0</v>
      </c>
      <c r="AA606" s="12">
        <v>0</v>
      </c>
      <c r="AB606" s="12">
        <v>0</v>
      </c>
      <c r="AC606" s="12">
        <v>0</v>
      </c>
      <c r="AD606" s="12">
        <v>0</v>
      </c>
      <c r="AE606" s="12">
        <v>0</v>
      </c>
      <c r="AF606" s="12">
        <v>0</v>
      </c>
      <c r="AG606" s="12">
        <v>0</v>
      </c>
      <c r="AH606" s="12">
        <v>0</v>
      </c>
      <c r="AI606" s="12">
        <v>0</v>
      </c>
      <c r="AJ606" s="12">
        <v>1</v>
      </c>
      <c r="AK606" s="12">
        <v>0</v>
      </c>
      <c r="AL606" s="12" t="s">
        <v>607</v>
      </c>
      <c r="AM606" s="7" t="s">
        <v>608</v>
      </c>
      <c r="AN606" s="7" t="s">
        <v>614</v>
      </c>
      <c r="AO606" s="7" t="s">
        <v>691</v>
      </c>
      <c r="AP606" s="12" t="s">
        <v>3235</v>
      </c>
      <c r="AQ606" s="12">
        <v>1000</v>
      </c>
      <c r="AR606" s="12">
        <v>1</v>
      </c>
      <c r="AS606" s="12" t="s">
        <v>555</v>
      </c>
      <c r="AT606" s="7" t="s">
        <v>212</v>
      </c>
      <c r="AU606" s="12">
        <v>1</v>
      </c>
      <c r="AV606" s="12">
        <v>0</v>
      </c>
      <c r="AW606" s="12">
        <v>0</v>
      </c>
      <c r="AX606" s="12">
        <v>1</v>
      </c>
      <c r="AY606" s="7">
        <v>1</v>
      </c>
      <c r="AZ606" s="12">
        <v>0</v>
      </c>
      <c r="BA606" s="12">
        <v>1</v>
      </c>
      <c r="BB606" s="12">
        <v>1</v>
      </c>
      <c r="BC606" s="12">
        <v>0</v>
      </c>
      <c r="BD606" s="12">
        <v>1</v>
      </c>
      <c r="BE606" s="12" t="s">
        <v>914</v>
      </c>
      <c r="BF606" s="7" t="s">
        <v>2821</v>
      </c>
      <c r="BG606" s="7" t="s">
        <v>1185</v>
      </c>
      <c r="BH606" s="7">
        <v>1</v>
      </c>
      <c r="BI606" s="7" t="s">
        <v>3252</v>
      </c>
      <c r="BJ606" s="12" t="s">
        <v>3460</v>
      </c>
      <c r="BK606" s="12" t="s">
        <v>599</v>
      </c>
      <c r="BL606" s="12" t="s">
        <v>3471</v>
      </c>
      <c r="BM606" s="7" t="s">
        <v>3485</v>
      </c>
      <c r="BN606" s="7" t="s">
        <v>775</v>
      </c>
      <c r="BO606" s="12" t="s">
        <v>1178</v>
      </c>
      <c r="BP606" s="12" t="s">
        <v>1160</v>
      </c>
      <c r="BQ606" s="12" t="s">
        <v>1077</v>
      </c>
      <c r="BR606" s="12" t="s">
        <v>1077</v>
      </c>
      <c r="BS606" s="12">
        <v>7.3611000000000004</v>
      </c>
      <c r="BT606" s="12">
        <f>EXP(BS606)</f>
        <v>1573.5665344868758</v>
      </c>
      <c r="BU606" s="12"/>
      <c r="BV606" s="12" t="s">
        <v>3415</v>
      </c>
      <c r="BW606" s="12" t="s">
        <v>1077</v>
      </c>
      <c r="BX606" s="12"/>
      <c r="BY606" s="12">
        <v>5.0800999999999998</v>
      </c>
      <c r="BZ606" s="12"/>
      <c r="CA606" s="12" t="s">
        <v>1077</v>
      </c>
      <c r="CB606" s="12" t="s">
        <v>1077</v>
      </c>
      <c r="CC606" s="12" t="s">
        <v>1077</v>
      </c>
      <c r="CD606" s="12" t="s">
        <v>1077</v>
      </c>
      <c r="CE606" s="12" t="s">
        <v>1077</v>
      </c>
      <c r="CF606" s="12">
        <v>1.4490000000000001</v>
      </c>
      <c r="CG606" s="12"/>
      <c r="CH606" s="12"/>
      <c r="CI606" s="12"/>
      <c r="CJ606" s="12" t="s">
        <v>718</v>
      </c>
      <c r="CK606" s="12" t="s">
        <v>1077</v>
      </c>
      <c r="CL606" s="12">
        <v>62198.92</v>
      </c>
      <c r="CM606" s="12" t="s">
        <v>1077</v>
      </c>
      <c r="CN606" s="12" t="s">
        <v>1077</v>
      </c>
      <c r="CO606" s="12" t="s">
        <v>1077</v>
      </c>
      <c r="CP606" s="12"/>
      <c r="CQ606" s="12"/>
      <c r="CR606" s="12"/>
      <c r="CS606" s="12">
        <v>159</v>
      </c>
      <c r="CT606" s="12">
        <v>5.2299999999999999E-2</v>
      </c>
      <c r="CU606" s="12" t="s">
        <v>1077</v>
      </c>
      <c r="CV606" s="12"/>
      <c r="CW606" s="12"/>
      <c r="CX606" s="57"/>
    </row>
    <row r="607" spans="1:102" ht="16.5" x14ac:dyDescent="0.35">
      <c r="A607" s="56">
        <v>65</v>
      </c>
      <c r="B607" s="12" t="s">
        <v>3754</v>
      </c>
      <c r="C607" s="12">
        <v>65.7</v>
      </c>
      <c r="D607" s="12" t="s">
        <v>2258</v>
      </c>
      <c r="E607" s="12" t="s">
        <v>438</v>
      </c>
      <c r="F607" s="12">
        <v>3</v>
      </c>
      <c r="G607" s="12" t="s">
        <v>212</v>
      </c>
      <c r="H607" s="12" t="s">
        <v>2804</v>
      </c>
      <c r="I607" s="12" t="s">
        <v>212</v>
      </c>
      <c r="J607" s="12" t="s">
        <v>556</v>
      </c>
      <c r="K607" s="12" t="s">
        <v>562</v>
      </c>
      <c r="L607" s="12" t="s">
        <v>558</v>
      </c>
      <c r="M607" s="12" t="s">
        <v>3237</v>
      </c>
      <c r="N607" s="12" t="s">
        <v>3435</v>
      </c>
      <c r="O607" s="12" t="s">
        <v>3400</v>
      </c>
      <c r="P607" s="12" t="s">
        <v>3401</v>
      </c>
      <c r="Q607" s="12">
        <v>0</v>
      </c>
      <c r="R607" s="12">
        <v>0</v>
      </c>
      <c r="S607" s="12">
        <v>0</v>
      </c>
      <c r="T607" s="12">
        <v>0</v>
      </c>
      <c r="U607" s="12">
        <v>0</v>
      </c>
      <c r="V607" s="12">
        <v>0</v>
      </c>
      <c r="W607" s="12">
        <v>1</v>
      </c>
      <c r="X607" s="12">
        <v>0</v>
      </c>
      <c r="Y607" s="12">
        <v>0</v>
      </c>
      <c r="Z607" s="12">
        <v>0</v>
      </c>
      <c r="AA607" s="12">
        <v>0</v>
      </c>
      <c r="AB607" s="12">
        <v>0</v>
      </c>
      <c r="AC607" s="12">
        <v>1</v>
      </c>
      <c r="AD607" s="12">
        <v>0</v>
      </c>
      <c r="AE607" s="12">
        <v>0</v>
      </c>
      <c r="AF607" s="12">
        <v>0</v>
      </c>
      <c r="AG607" s="12">
        <v>0</v>
      </c>
      <c r="AH607" s="12">
        <v>0</v>
      </c>
      <c r="AI607" s="12">
        <v>0</v>
      </c>
      <c r="AJ607" s="12">
        <v>0</v>
      </c>
      <c r="AK607" s="12">
        <v>0</v>
      </c>
      <c r="AL607" s="12" t="s">
        <v>607</v>
      </c>
      <c r="AM607" s="7" t="s">
        <v>668</v>
      </c>
      <c r="AN607" s="7" t="s">
        <v>705</v>
      </c>
      <c r="AO607" s="7">
        <v>2010</v>
      </c>
      <c r="AP607" s="12" t="s">
        <v>3235</v>
      </c>
      <c r="AQ607" s="12">
        <v>473</v>
      </c>
      <c r="AR607" s="12">
        <v>1</v>
      </c>
      <c r="AS607" s="12" t="s">
        <v>555</v>
      </c>
      <c r="AT607" s="7" t="s">
        <v>212</v>
      </c>
      <c r="AU607" s="12">
        <v>1</v>
      </c>
      <c r="AV607" s="12">
        <v>0</v>
      </c>
      <c r="AW607" s="12">
        <v>0</v>
      </c>
      <c r="AX607" s="12">
        <v>0</v>
      </c>
      <c r="AY607" s="7">
        <v>1</v>
      </c>
      <c r="AZ607" s="12">
        <v>0</v>
      </c>
      <c r="BA607" s="12">
        <v>0</v>
      </c>
      <c r="BB607" s="12">
        <v>0</v>
      </c>
      <c r="BC607" s="12">
        <v>1</v>
      </c>
      <c r="BD607" s="12">
        <v>0</v>
      </c>
      <c r="BE607" s="12">
        <v>0</v>
      </c>
      <c r="BF607" s="7" t="s">
        <v>766</v>
      </c>
      <c r="BG607" s="7" t="s">
        <v>162</v>
      </c>
      <c r="BH607" s="7"/>
      <c r="BI607" s="7" t="s">
        <v>2807</v>
      </c>
      <c r="BJ607" s="12" t="s">
        <v>718</v>
      </c>
      <c r="BK607" s="12" t="s">
        <v>3463</v>
      </c>
      <c r="BL607" s="12" t="s">
        <v>3481</v>
      </c>
      <c r="BM607" s="7" t="s">
        <v>787</v>
      </c>
      <c r="BN607" s="7"/>
      <c r="BO607" s="12"/>
      <c r="BP607" s="12" t="s">
        <v>3542</v>
      </c>
      <c r="BQ607" s="12">
        <v>0.27656199999999997</v>
      </c>
      <c r="BR607" s="12" t="s">
        <v>3513</v>
      </c>
      <c r="BS607" s="12">
        <v>0.96699999999999997</v>
      </c>
      <c r="BT607" s="12"/>
      <c r="BU607" s="12"/>
      <c r="BV607" s="12" t="s">
        <v>1077</v>
      </c>
      <c r="BW607" s="12" t="s">
        <v>1077</v>
      </c>
      <c r="BX607" s="12" t="s">
        <v>1077</v>
      </c>
      <c r="BY607" s="12">
        <v>5.12</v>
      </c>
      <c r="BZ607" s="12"/>
      <c r="CA607" s="12" t="s">
        <v>1077</v>
      </c>
      <c r="CB607" s="12" t="s">
        <v>1077</v>
      </c>
      <c r="CC607" s="12" t="s">
        <v>1077</v>
      </c>
      <c r="CD607" s="12" t="s">
        <v>1077</v>
      </c>
      <c r="CE607" s="12">
        <v>0.01</v>
      </c>
      <c r="CF607" s="12"/>
      <c r="CG607" s="12"/>
      <c r="CH607" s="12">
        <f>BQ607/BY607</f>
        <v>5.4016015624999997E-2</v>
      </c>
      <c r="CI607" s="12" t="s">
        <v>3553</v>
      </c>
      <c r="CJ607" s="12">
        <v>0.52200000000000002</v>
      </c>
      <c r="CK607" s="12" t="s">
        <v>3824</v>
      </c>
      <c r="CL607" s="12" t="s">
        <v>1077</v>
      </c>
      <c r="CM607" s="12" t="s">
        <v>1077</v>
      </c>
      <c r="CN607" s="12">
        <v>5.68</v>
      </c>
      <c r="CO607" s="12" t="s">
        <v>1043</v>
      </c>
      <c r="CP607" s="12">
        <v>1</v>
      </c>
      <c r="CQ607" s="12">
        <v>18</v>
      </c>
      <c r="CR607" s="12">
        <v>1</v>
      </c>
      <c r="CS607" s="12">
        <v>454</v>
      </c>
      <c r="CT607" s="12">
        <v>9.0969999999999995</v>
      </c>
      <c r="CU607" s="12">
        <v>0.28599999999999998</v>
      </c>
      <c r="CV607" s="12">
        <f>BS607*CU607</f>
        <v>0.27656199999999997</v>
      </c>
      <c r="CW607" s="12"/>
      <c r="CX607" s="57"/>
    </row>
    <row r="608" spans="1:102" ht="16.5" x14ac:dyDescent="0.35">
      <c r="A608" s="56">
        <v>83</v>
      </c>
      <c r="B608" s="12" t="s">
        <v>3773</v>
      </c>
      <c r="C608" s="12">
        <v>83.3</v>
      </c>
      <c r="D608" s="12" t="s">
        <v>2445</v>
      </c>
      <c r="E608" s="12" t="s">
        <v>263</v>
      </c>
      <c r="F608" s="12">
        <v>7</v>
      </c>
      <c r="G608" s="12" t="s">
        <v>212</v>
      </c>
      <c r="H608" s="12" t="s">
        <v>2804</v>
      </c>
      <c r="I608" s="12" t="s">
        <v>212</v>
      </c>
      <c r="J608" s="12" t="s">
        <v>1248</v>
      </c>
      <c r="K608" s="12" t="s">
        <v>1173</v>
      </c>
      <c r="L608" s="12" t="s">
        <v>173</v>
      </c>
      <c r="M608" s="12" t="s">
        <v>3237</v>
      </c>
      <c r="N608" s="12" t="s">
        <v>3434</v>
      </c>
      <c r="O608" s="12" t="s">
        <v>1189</v>
      </c>
      <c r="P608" s="12" t="s">
        <v>3404</v>
      </c>
      <c r="Q608" s="12">
        <v>0</v>
      </c>
      <c r="R608" s="12">
        <v>0</v>
      </c>
      <c r="S608" s="12">
        <v>0</v>
      </c>
      <c r="T608" s="12">
        <v>0</v>
      </c>
      <c r="U608" s="12">
        <v>0</v>
      </c>
      <c r="V608" s="12">
        <v>0</v>
      </c>
      <c r="W608" s="12">
        <v>0</v>
      </c>
      <c r="X608" s="12">
        <v>1</v>
      </c>
      <c r="Y608" s="12">
        <v>0</v>
      </c>
      <c r="Z608" s="12">
        <v>0</v>
      </c>
      <c r="AA608" s="12">
        <v>0</v>
      </c>
      <c r="AB608" s="12">
        <v>0</v>
      </c>
      <c r="AC608" s="12">
        <v>1</v>
      </c>
      <c r="AD608" s="12">
        <v>0</v>
      </c>
      <c r="AE608" s="12">
        <v>0</v>
      </c>
      <c r="AF608" s="12">
        <v>0</v>
      </c>
      <c r="AG608" s="12">
        <v>0</v>
      </c>
      <c r="AH608" s="12">
        <v>0</v>
      </c>
      <c r="AI608" s="12">
        <v>0</v>
      </c>
      <c r="AJ608" s="12">
        <v>0</v>
      </c>
      <c r="AK608" s="12">
        <v>0</v>
      </c>
      <c r="AL608" s="12" t="s">
        <v>736</v>
      </c>
      <c r="AM608" s="7" t="s">
        <v>608</v>
      </c>
      <c r="AN608" s="7" t="s">
        <v>629</v>
      </c>
      <c r="AO608" s="7" t="s">
        <v>630</v>
      </c>
      <c r="AP608" s="12" t="s">
        <v>691</v>
      </c>
      <c r="AQ608" s="12">
        <v>31</v>
      </c>
      <c r="AR608" s="12">
        <v>28</v>
      </c>
      <c r="AS608" s="12" t="s">
        <v>755</v>
      </c>
      <c r="AT608" s="7" t="s">
        <v>212</v>
      </c>
      <c r="AU608" s="12">
        <v>0</v>
      </c>
      <c r="AV608" s="12">
        <v>1</v>
      </c>
      <c r="AW608" s="12">
        <v>0</v>
      </c>
      <c r="AX608" s="12">
        <v>0</v>
      </c>
      <c r="AY608" s="7">
        <v>0</v>
      </c>
      <c r="AZ608" s="12">
        <v>1</v>
      </c>
      <c r="BA608" s="12">
        <v>1</v>
      </c>
      <c r="BB608" s="12">
        <v>1</v>
      </c>
      <c r="BC608" s="12">
        <v>1</v>
      </c>
      <c r="BD608" s="12">
        <v>1</v>
      </c>
      <c r="BE608" s="12">
        <v>1</v>
      </c>
      <c r="BF608" s="7" t="s">
        <v>766</v>
      </c>
      <c r="BG608" s="7" t="s">
        <v>945</v>
      </c>
      <c r="BH608" s="7"/>
      <c r="BI608" s="7" t="s">
        <v>2807</v>
      </c>
      <c r="BJ608" s="12" t="s">
        <v>3459</v>
      </c>
      <c r="BK608" s="12" t="s">
        <v>3463</v>
      </c>
      <c r="BL608" s="12" t="s">
        <v>3470</v>
      </c>
      <c r="BM608" s="7" t="s">
        <v>3484</v>
      </c>
      <c r="BN608" s="7" t="s">
        <v>1162</v>
      </c>
      <c r="BO608" s="12"/>
      <c r="BP608" s="12" t="s">
        <v>4039</v>
      </c>
      <c r="BQ608" s="12" t="str">
        <f>CV608</f>
        <v/>
      </c>
      <c r="BR608" s="12" t="s">
        <v>1077</v>
      </c>
      <c r="BS608" s="12">
        <v>1.8120000000000001</v>
      </c>
      <c r="BT608" s="12">
        <f>EXP(BS608)</f>
        <v>6.1226805561412743</v>
      </c>
      <c r="BU608" s="12"/>
      <c r="BV608" s="12" t="s">
        <v>3415</v>
      </c>
      <c r="BW608" s="12" t="s">
        <v>1077</v>
      </c>
      <c r="BX608" s="12"/>
      <c r="BY608" s="12">
        <f>BS608/CF608</f>
        <v>5.1331444759206803</v>
      </c>
      <c r="BZ608" s="12" t="s">
        <v>3562</v>
      </c>
      <c r="CA608" s="12" t="s">
        <v>1077</v>
      </c>
      <c r="CB608" s="12" t="s">
        <v>1077</v>
      </c>
      <c r="CC608" s="12" t="s">
        <v>1077</v>
      </c>
      <c r="CD608" s="12" t="s">
        <v>1077</v>
      </c>
      <c r="CE608" s="12">
        <v>0.05</v>
      </c>
      <c r="CF608" s="12">
        <v>0.35299999999999998</v>
      </c>
      <c r="CG608" s="12"/>
      <c r="CH608" s="12">
        <f>BT608/BY608</f>
        <v>1.1927738611025771</v>
      </c>
      <c r="CI608" s="12" t="s">
        <v>3553</v>
      </c>
      <c r="CJ608" s="12">
        <v>0.19800000000000001</v>
      </c>
      <c r="CK608" s="12" t="s">
        <v>3831</v>
      </c>
      <c r="CL608" s="12">
        <v>12506</v>
      </c>
      <c r="CM608" s="12">
        <v>1E-4</v>
      </c>
      <c r="CN608" s="12">
        <v>1680</v>
      </c>
      <c r="CO608" s="12" t="s">
        <v>3419</v>
      </c>
      <c r="CP608" s="12"/>
      <c r="CQ608" s="12"/>
      <c r="CR608" s="12"/>
      <c r="CS608" s="12" t="s">
        <v>1077</v>
      </c>
      <c r="CT608" s="12" t="s">
        <v>718</v>
      </c>
      <c r="CU608" s="12" t="s">
        <v>718</v>
      </c>
      <c r="CV608" s="12" t="s">
        <v>1077</v>
      </c>
      <c r="CW608" s="12"/>
      <c r="CX608" s="57"/>
    </row>
    <row r="609" spans="1:102" x14ac:dyDescent="0.35">
      <c r="A609" s="56">
        <v>62</v>
      </c>
      <c r="B609" s="12" t="s">
        <v>3751</v>
      </c>
      <c r="C609" s="12">
        <v>62.1</v>
      </c>
      <c r="D609" s="12" t="s">
        <v>207</v>
      </c>
      <c r="E609" s="12" t="s">
        <v>427</v>
      </c>
      <c r="F609" s="12">
        <v>3</v>
      </c>
      <c r="G609" s="12" t="s">
        <v>212</v>
      </c>
      <c r="H609" s="12" t="s">
        <v>2804</v>
      </c>
      <c r="I609" s="12" t="s">
        <v>212</v>
      </c>
      <c r="J609" s="12" t="s">
        <v>556</v>
      </c>
      <c r="K609" s="12" t="s">
        <v>580</v>
      </c>
      <c r="L609" s="12" t="s">
        <v>558</v>
      </c>
      <c r="M609" s="12" t="s">
        <v>3237</v>
      </c>
      <c r="N609" s="12" t="s">
        <v>3438</v>
      </c>
      <c r="O609" s="12" t="s">
        <v>3400</v>
      </c>
      <c r="P609" s="12" t="s">
        <v>3401</v>
      </c>
      <c r="Q609" s="12">
        <v>0</v>
      </c>
      <c r="R609" s="12">
        <v>0</v>
      </c>
      <c r="S609" s="12">
        <v>0</v>
      </c>
      <c r="T609" s="12">
        <v>1</v>
      </c>
      <c r="U609" s="12">
        <v>0</v>
      </c>
      <c r="V609" s="12">
        <v>1</v>
      </c>
      <c r="W609" s="12">
        <v>0</v>
      </c>
      <c r="X609" s="12">
        <v>0</v>
      </c>
      <c r="Y609" s="12">
        <v>0</v>
      </c>
      <c r="Z609" s="12">
        <v>0</v>
      </c>
      <c r="AA609" s="12">
        <v>0</v>
      </c>
      <c r="AB609" s="12">
        <v>0</v>
      </c>
      <c r="AC609" s="12">
        <v>1</v>
      </c>
      <c r="AD609" s="12">
        <v>0</v>
      </c>
      <c r="AE609" s="12">
        <v>0</v>
      </c>
      <c r="AF609" s="12">
        <v>0</v>
      </c>
      <c r="AG609" s="12">
        <v>0</v>
      </c>
      <c r="AH609" s="12">
        <v>0</v>
      </c>
      <c r="AI609" s="12">
        <v>0</v>
      </c>
      <c r="AJ609" s="12">
        <v>0</v>
      </c>
      <c r="AK609" s="12">
        <v>0</v>
      </c>
      <c r="AL609" s="12" t="s">
        <v>607</v>
      </c>
      <c r="AM609" s="7" t="s">
        <v>614</v>
      </c>
      <c r="AN609" s="7" t="s">
        <v>614</v>
      </c>
      <c r="AO609" s="7" t="s">
        <v>702</v>
      </c>
      <c r="AP609" s="12" t="s">
        <v>691</v>
      </c>
      <c r="AQ609" s="12">
        <v>91</v>
      </c>
      <c r="AR609" s="12">
        <v>1</v>
      </c>
      <c r="AS609" s="12" t="s">
        <v>555</v>
      </c>
      <c r="AT609" s="7" t="s">
        <v>212</v>
      </c>
      <c r="AU609" s="12">
        <v>1</v>
      </c>
      <c r="AV609" s="12">
        <v>1</v>
      </c>
      <c r="AW609" s="12">
        <v>0</v>
      </c>
      <c r="AX609" s="12">
        <v>1</v>
      </c>
      <c r="AY609" s="7">
        <v>0</v>
      </c>
      <c r="AZ609" s="12">
        <v>0</v>
      </c>
      <c r="BA609" s="12">
        <v>0</v>
      </c>
      <c r="BB609" s="12">
        <v>0</v>
      </c>
      <c r="BC609" s="12">
        <v>0</v>
      </c>
      <c r="BD609" s="12">
        <v>0</v>
      </c>
      <c r="BE609" s="12">
        <v>1</v>
      </c>
      <c r="BF609" s="7" t="s">
        <v>766</v>
      </c>
      <c r="BG609" s="7" t="s">
        <v>159</v>
      </c>
      <c r="BH609" s="7"/>
      <c r="BI609" s="7" t="s">
        <v>2806</v>
      </c>
      <c r="BJ609" s="12" t="s">
        <v>800</v>
      </c>
      <c r="BK609" s="12" t="s">
        <v>594</v>
      </c>
      <c r="BL609" s="12" t="s">
        <v>3471</v>
      </c>
      <c r="BM609" s="7" t="s">
        <v>787</v>
      </c>
      <c r="BN609" s="7"/>
      <c r="BO609" s="12"/>
      <c r="BP609" s="12" t="s">
        <v>3554</v>
      </c>
      <c r="BQ609" s="47">
        <f>CV609</f>
        <v>0.19932589285714283</v>
      </c>
      <c r="BR609" s="12" t="s">
        <v>3506</v>
      </c>
      <c r="BS609" s="12">
        <v>0.3</v>
      </c>
      <c r="BT609" s="12"/>
      <c r="BU609" s="12"/>
      <c r="BV609" s="12" t="s">
        <v>1077</v>
      </c>
      <c r="BW609" s="12">
        <v>0.26</v>
      </c>
      <c r="BX609" s="12" t="s">
        <v>3422</v>
      </c>
      <c r="BY609" s="12">
        <v>5.19</v>
      </c>
      <c r="BZ609" s="12"/>
      <c r="CA609" s="12" t="s">
        <v>1077</v>
      </c>
      <c r="CB609" s="12" t="s">
        <v>1077</v>
      </c>
      <c r="CC609" s="12" t="s">
        <v>1077</v>
      </c>
      <c r="CD609" s="12" t="s">
        <v>1077</v>
      </c>
      <c r="CE609" s="12">
        <v>1E-3</v>
      </c>
      <c r="CF609" s="12">
        <v>0.06</v>
      </c>
      <c r="CG609" s="12"/>
      <c r="CH609" s="12">
        <f>BQ609/BY609</f>
        <v>3.8405759702725015E-2</v>
      </c>
      <c r="CI609" s="12" t="s">
        <v>3553</v>
      </c>
      <c r="CJ609" s="12" t="s">
        <v>718</v>
      </c>
      <c r="CK609" s="12" t="s">
        <v>1077</v>
      </c>
      <c r="CL609" s="12" t="s">
        <v>1077</v>
      </c>
      <c r="CM609" s="12" t="s">
        <v>1077</v>
      </c>
      <c r="CN609" s="12" t="s">
        <v>1077</v>
      </c>
      <c r="CO609" s="12" t="s">
        <v>1077</v>
      </c>
      <c r="CP609" s="12">
        <v>1</v>
      </c>
      <c r="CQ609" s="12">
        <v>6</v>
      </c>
      <c r="CR609" s="12">
        <v>1</v>
      </c>
      <c r="CS609" s="12">
        <v>84</v>
      </c>
      <c r="CT609" s="12">
        <v>5.6</v>
      </c>
      <c r="CU609" s="12">
        <v>3.7207499999999998</v>
      </c>
      <c r="CV609" s="12">
        <f>BS609*CU609/CT609</f>
        <v>0.19932589285714283</v>
      </c>
      <c r="CW609" s="12"/>
      <c r="CX609" s="57"/>
    </row>
    <row r="610" spans="1:102" x14ac:dyDescent="0.35">
      <c r="A610" s="56">
        <v>59</v>
      </c>
      <c r="B610" s="12" t="s">
        <v>3748</v>
      </c>
      <c r="C610" s="12">
        <v>59.17</v>
      </c>
      <c r="D610" s="12" t="s">
        <v>2217</v>
      </c>
      <c r="E610" s="12" t="s">
        <v>410</v>
      </c>
      <c r="F610" s="12">
        <v>3</v>
      </c>
      <c r="G610" s="12" t="s">
        <v>212</v>
      </c>
      <c r="H610" s="12" t="s">
        <v>2804</v>
      </c>
      <c r="I610" s="12" t="s">
        <v>212</v>
      </c>
      <c r="J610" s="12" t="s">
        <v>1227</v>
      </c>
      <c r="K610" s="12" t="s">
        <v>1164</v>
      </c>
      <c r="L610" s="12" t="s">
        <v>1228</v>
      </c>
      <c r="M610" s="12" t="s">
        <v>3237</v>
      </c>
      <c r="N610" s="12" t="s">
        <v>3435</v>
      </c>
      <c r="O610" s="12" t="s">
        <v>3400</v>
      </c>
      <c r="P610" s="12" t="s">
        <v>3402</v>
      </c>
      <c r="Q610" s="12">
        <v>0</v>
      </c>
      <c r="R610" s="12">
        <v>0</v>
      </c>
      <c r="S610" s="12">
        <v>1</v>
      </c>
      <c r="T610" s="12">
        <v>0</v>
      </c>
      <c r="U610" s="12">
        <v>0</v>
      </c>
      <c r="V610" s="12">
        <v>0</v>
      </c>
      <c r="W610" s="12">
        <v>0</v>
      </c>
      <c r="X610" s="12">
        <v>0</v>
      </c>
      <c r="Y610" s="12">
        <v>0</v>
      </c>
      <c r="Z610" s="12">
        <v>0</v>
      </c>
      <c r="AA610" s="12">
        <v>0</v>
      </c>
      <c r="AB610" s="12">
        <v>0</v>
      </c>
      <c r="AC610" s="12">
        <v>1</v>
      </c>
      <c r="AD610" s="12">
        <v>0</v>
      </c>
      <c r="AE610" s="12">
        <v>1</v>
      </c>
      <c r="AF610" s="12">
        <v>0</v>
      </c>
      <c r="AG610" s="12">
        <v>0</v>
      </c>
      <c r="AH610" s="12">
        <v>0</v>
      </c>
      <c r="AI610" s="12">
        <v>0</v>
      </c>
      <c r="AJ610" s="12">
        <v>0</v>
      </c>
      <c r="AK610" s="12" t="s">
        <v>698</v>
      </c>
      <c r="AL610" s="12" t="s">
        <v>3454</v>
      </c>
      <c r="AM610" s="7" t="s">
        <v>637</v>
      </c>
      <c r="AN610" s="7" t="s">
        <v>665</v>
      </c>
      <c r="AO610" s="7" t="s">
        <v>1253</v>
      </c>
      <c r="AP610" s="12" t="s">
        <v>3235</v>
      </c>
      <c r="AQ610" s="12">
        <v>3574</v>
      </c>
      <c r="AR610" s="12">
        <v>1</v>
      </c>
      <c r="AS610" s="12" t="s">
        <v>555</v>
      </c>
      <c r="AT610" s="7" t="s">
        <v>212</v>
      </c>
      <c r="AU610" s="12">
        <v>1</v>
      </c>
      <c r="AV610" s="12">
        <v>0</v>
      </c>
      <c r="AW610" s="12">
        <v>0</v>
      </c>
      <c r="AX610" s="12">
        <v>0</v>
      </c>
      <c r="AY610" s="7">
        <v>1</v>
      </c>
      <c r="AZ610" s="12">
        <v>0</v>
      </c>
      <c r="BA610" s="12">
        <v>0</v>
      </c>
      <c r="BB610" s="12">
        <v>0</v>
      </c>
      <c r="BC610" s="12">
        <v>1</v>
      </c>
      <c r="BD610" s="12">
        <v>0</v>
      </c>
      <c r="BE610" s="12">
        <v>0</v>
      </c>
      <c r="BF610" s="7" t="s">
        <v>2820</v>
      </c>
      <c r="BG610" s="7" t="s">
        <v>928</v>
      </c>
      <c r="BH610" s="7"/>
      <c r="BI610" s="7" t="s">
        <v>2818</v>
      </c>
      <c r="BJ610" s="12" t="s">
        <v>3460</v>
      </c>
      <c r="BK610" s="12" t="s">
        <v>3463</v>
      </c>
      <c r="BL610" s="12" t="s">
        <v>3464</v>
      </c>
      <c r="BM610" s="7" t="s">
        <v>927</v>
      </c>
      <c r="BN610" s="7"/>
      <c r="BO610" s="12"/>
      <c r="BP610" s="12"/>
      <c r="BQ610" s="12"/>
      <c r="BR610" s="12" t="s">
        <v>1077</v>
      </c>
      <c r="BS610" s="12">
        <v>0.41599999999999998</v>
      </c>
      <c r="BT610" s="12"/>
      <c r="BU610" s="12"/>
      <c r="BV610" s="12" t="s">
        <v>1077</v>
      </c>
      <c r="BW610" s="12" t="s">
        <v>1077</v>
      </c>
      <c r="BX610" s="12" t="s">
        <v>1077</v>
      </c>
      <c r="BY610" s="12">
        <v>5.25</v>
      </c>
      <c r="BZ610" s="12"/>
      <c r="CA610" s="12" t="s">
        <v>1077</v>
      </c>
      <c r="CB610" s="12" t="s">
        <v>1077</v>
      </c>
      <c r="CC610" s="12" t="s">
        <v>1077</v>
      </c>
      <c r="CD610" s="12" t="s">
        <v>1077</v>
      </c>
      <c r="CE610" s="12" t="s">
        <v>1077</v>
      </c>
      <c r="CF610" s="12"/>
      <c r="CG610" s="12"/>
      <c r="CH610" s="12"/>
      <c r="CI610" s="12"/>
      <c r="CJ610" s="12" t="s">
        <v>718</v>
      </c>
      <c r="CK610" s="12" t="s">
        <v>1077</v>
      </c>
      <c r="CL610" s="12" t="s">
        <v>1077</v>
      </c>
      <c r="CM610" s="12" t="s">
        <v>1077</v>
      </c>
      <c r="CN610" s="12" t="s">
        <v>1077</v>
      </c>
      <c r="CO610" s="12" t="s">
        <v>1077</v>
      </c>
      <c r="CP610" s="12">
        <v>1</v>
      </c>
      <c r="CQ610" s="12">
        <v>12</v>
      </c>
      <c r="CR610" s="12">
        <v>0</v>
      </c>
      <c r="CS610" s="12">
        <v>3562</v>
      </c>
      <c r="CT610" s="12">
        <v>0.94</v>
      </c>
      <c r="CU610" s="12"/>
      <c r="CV610" s="12"/>
      <c r="CW610" s="12"/>
      <c r="CX610" s="57"/>
    </row>
    <row r="611" spans="1:102" ht="16.5" x14ac:dyDescent="0.35">
      <c r="A611" s="56">
        <v>96</v>
      </c>
      <c r="B611" s="12" t="s">
        <v>3786</v>
      </c>
      <c r="C611" s="12">
        <v>96.1</v>
      </c>
      <c r="D611" s="12" t="s">
        <v>2516</v>
      </c>
      <c r="E611" s="12" t="s">
        <v>505</v>
      </c>
      <c r="F611" s="12">
        <v>7</v>
      </c>
      <c r="G611" s="12" t="s">
        <v>212</v>
      </c>
      <c r="H611" s="12" t="s">
        <v>2804</v>
      </c>
      <c r="I611" s="12" t="s">
        <v>212</v>
      </c>
      <c r="J611" s="12" t="s">
        <v>1222</v>
      </c>
      <c r="K611" s="12" t="s">
        <v>564</v>
      </c>
      <c r="L611" s="12" t="s">
        <v>1118</v>
      </c>
      <c r="M611" s="12" t="s">
        <v>3164</v>
      </c>
      <c r="N611" s="12"/>
      <c r="O611" s="12" t="s">
        <v>3400</v>
      </c>
      <c r="P611" s="12" t="s">
        <v>3402</v>
      </c>
      <c r="Q611" s="12">
        <v>1</v>
      </c>
      <c r="R611" s="12">
        <v>0</v>
      </c>
      <c r="S611" s="12">
        <v>0</v>
      </c>
      <c r="T611" s="12">
        <v>0</v>
      </c>
      <c r="U611" s="12">
        <v>0</v>
      </c>
      <c r="V611" s="12">
        <v>0</v>
      </c>
      <c r="W611" s="12">
        <v>0</v>
      </c>
      <c r="X611" s="12">
        <v>0</v>
      </c>
      <c r="Y611" s="12">
        <v>0</v>
      </c>
      <c r="Z611" s="12">
        <v>0</v>
      </c>
      <c r="AA611" s="12">
        <v>0</v>
      </c>
      <c r="AB611" s="12">
        <v>0</v>
      </c>
      <c r="AC611" s="12">
        <v>0</v>
      </c>
      <c r="AD611" s="12">
        <v>0</v>
      </c>
      <c r="AE611" s="12">
        <v>0</v>
      </c>
      <c r="AF611" s="12">
        <v>0</v>
      </c>
      <c r="AG611" s="12">
        <v>0</v>
      </c>
      <c r="AH611" s="12">
        <v>0</v>
      </c>
      <c r="AI611" s="12">
        <v>0</v>
      </c>
      <c r="AJ611" s="12">
        <v>0</v>
      </c>
      <c r="AK611" s="12" t="s">
        <v>740</v>
      </c>
      <c r="AL611" s="12" t="s">
        <v>3450</v>
      </c>
      <c r="AM611" s="12" t="s">
        <v>707</v>
      </c>
      <c r="AN611" s="12" t="s">
        <v>645</v>
      </c>
      <c r="AO611" s="12" t="s">
        <v>741</v>
      </c>
      <c r="AP611" s="12" t="s">
        <v>3235</v>
      </c>
      <c r="AQ611" s="12">
        <v>4110</v>
      </c>
      <c r="AR611" s="12" t="s">
        <v>757</v>
      </c>
      <c r="AS611" s="12" t="s">
        <v>554</v>
      </c>
      <c r="AT611" s="12" t="s">
        <v>212</v>
      </c>
      <c r="AU611" s="12">
        <v>0</v>
      </c>
      <c r="AV611" s="12">
        <v>1</v>
      </c>
      <c r="AW611" s="12">
        <v>0</v>
      </c>
      <c r="AX611" s="12">
        <v>0</v>
      </c>
      <c r="AY611" s="12">
        <v>1</v>
      </c>
      <c r="AZ611" s="12">
        <v>0</v>
      </c>
      <c r="BA611" s="12">
        <v>0</v>
      </c>
      <c r="BB611" s="12">
        <v>1</v>
      </c>
      <c r="BC611" s="12">
        <v>0</v>
      </c>
      <c r="BD611" s="12">
        <v>0</v>
      </c>
      <c r="BE611" s="12">
        <v>0</v>
      </c>
      <c r="BF611" s="12" t="s">
        <v>3258</v>
      </c>
      <c r="BG611" s="12" t="s">
        <v>1202</v>
      </c>
      <c r="BH611" s="12">
        <v>1</v>
      </c>
      <c r="BI611" s="12" t="s">
        <v>3282</v>
      </c>
      <c r="BJ611" s="12" t="s">
        <v>3460</v>
      </c>
      <c r="BK611" s="12" t="s">
        <v>3472</v>
      </c>
      <c r="BL611" s="12" t="s">
        <v>3477</v>
      </c>
      <c r="BM611" s="12" t="s">
        <v>3485</v>
      </c>
      <c r="BN611" s="7" t="s">
        <v>775</v>
      </c>
      <c r="BO611" s="12" t="s">
        <v>1201</v>
      </c>
      <c r="BP611" s="12" t="s">
        <v>4029</v>
      </c>
      <c r="BQ611" s="12"/>
      <c r="BR611" s="12"/>
      <c r="BS611" s="12">
        <v>0.79500000000000004</v>
      </c>
      <c r="BT611" s="12">
        <f>EXP(BS611)</f>
        <v>2.2144409968040746</v>
      </c>
      <c r="BU611" s="12"/>
      <c r="BV611" s="12" t="s">
        <v>3415</v>
      </c>
      <c r="BW611" s="12"/>
      <c r="BX611" s="12"/>
      <c r="BY611" s="12">
        <f>BT611/CF611</f>
        <v>5.28506204487846</v>
      </c>
      <c r="BZ611" s="12" t="s">
        <v>4041</v>
      </c>
      <c r="CA611" s="12"/>
      <c r="CB611" s="12"/>
      <c r="CC611" s="12"/>
      <c r="CD611" s="12"/>
      <c r="CE611" s="12">
        <v>0.1</v>
      </c>
      <c r="CF611" s="12">
        <v>0.41899999999999998</v>
      </c>
      <c r="CG611" s="12"/>
      <c r="CH611" s="12"/>
      <c r="CI611" s="12"/>
      <c r="CJ611" s="12">
        <v>0.43</v>
      </c>
      <c r="CK611" s="12" t="s">
        <v>3827</v>
      </c>
      <c r="CL611" s="12"/>
      <c r="CM611" s="12"/>
      <c r="CN611" s="12">
        <v>28310</v>
      </c>
      <c r="CO611" s="12" t="s">
        <v>3419</v>
      </c>
      <c r="CP611" s="12"/>
      <c r="CQ611" s="12"/>
      <c r="CR611" s="12"/>
      <c r="CS611" s="12">
        <v>50</v>
      </c>
      <c r="CT611" s="12"/>
      <c r="CU611" s="12"/>
      <c r="CV611" s="12"/>
      <c r="CW611" s="12"/>
      <c r="CX611" s="57"/>
    </row>
    <row r="612" spans="1:102" ht="16.5" x14ac:dyDescent="0.35">
      <c r="A612" s="56">
        <v>32</v>
      </c>
      <c r="B612" s="12" t="s">
        <v>3723</v>
      </c>
      <c r="C612" s="12">
        <v>32.299999999999997</v>
      </c>
      <c r="D612" s="12" t="s">
        <v>1854</v>
      </c>
      <c r="E612" s="12" t="s">
        <v>352</v>
      </c>
      <c r="F612" s="12" t="s">
        <v>3916</v>
      </c>
      <c r="G612" s="12" t="s">
        <v>212</v>
      </c>
      <c r="H612" s="12" t="s">
        <v>2804</v>
      </c>
      <c r="I612" s="12" t="s">
        <v>212</v>
      </c>
      <c r="J612" s="12" t="s">
        <v>556</v>
      </c>
      <c r="K612" s="12" t="s">
        <v>569</v>
      </c>
      <c r="L612" s="12" t="s">
        <v>558</v>
      </c>
      <c r="M612" s="12" t="s">
        <v>3237</v>
      </c>
      <c r="N612" s="12" t="s">
        <v>593</v>
      </c>
      <c r="O612" s="12" t="s">
        <v>3400</v>
      </c>
      <c r="P612" s="12" t="s">
        <v>3401</v>
      </c>
      <c r="Q612" s="12">
        <v>1</v>
      </c>
      <c r="R612" s="12">
        <v>0</v>
      </c>
      <c r="S612" s="12">
        <v>0</v>
      </c>
      <c r="T612" s="12">
        <v>0</v>
      </c>
      <c r="U612" s="12">
        <v>0</v>
      </c>
      <c r="V612" s="12">
        <v>0</v>
      </c>
      <c r="W612" s="12">
        <v>0</v>
      </c>
      <c r="X612" s="12">
        <v>0</v>
      </c>
      <c r="Y612" s="12">
        <v>0</v>
      </c>
      <c r="Z612" s="12">
        <v>0</v>
      </c>
      <c r="AA612" s="12">
        <v>0</v>
      </c>
      <c r="AB612" s="12">
        <v>0</v>
      </c>
      <c r="AC612" s="12">
        <v>1</v>
      </c>
      <c r="AD612" s="12">
        <v>0</v>
      </c>
      <c r="AE612" s="12">
        <v>0</v>
      </c>
      <c r="AF612" s="12">
        <v>0</v>
      </c>
      <c r="AG612" s="12">
        <v>0</v>
      </c>
      <c r="AH612" s="12">
        <v>0</v>
      </c>
      <c r="AI612" s="12">
        <v>0</v>
      </c>
      <c r="AJ612" s="12">
        <v>0</v>
      </c>
      <c r="AK612" s="12" t="s">
        <v>659</v>
      </c>
      <c r="AL612" s="12" t="s">
        <v>607</v>
      </c>
      <c r="AM612" s="7" t="s">
        <v>608</v>
      </c>
      <c r="AN612" s="7" t="s">
        <v>658</v>
      </c>
      <c r="AO612" s="7">
        <v>2000</v>
      </c>
      <c r="AP612" s="12" t="s">
        <v>3458</v>
      </c>
      <c r="AQ612" s="12" t="s">
        <v>718</v>
      </c>
      <c r="AR612" s="12">
        <v>1</v>
      </c>
      <c r="AS612" s="12" t="s">
        <v>555</v>
      </c>
      <c r="AT612" s="7" t="s">
        <v>349</v>
      </c>
      <c r="AU612" s="12">
        <v>0</v>
      </c>
      <c r="AV612" s="12">
        <v>1</v>
      </c>
      <c r="AW612" s="12">
        <v>0</v>
      </c>
      <c r="AX612" s="12">
        <v>0</v>
      </c>
      <c r="AY612" s="7">
        <v>1</v>
      </c>
      <c r="AZ612" s="12">
        <v>1</v>
      </c>
      <c r="BA612" s="12">
        <v>1</v>
      </c>
      <c r="BB612" s="12">
        <v>1</v>
      </c>
      <c r="BC612" s="12">
        <v>1</v>
      </c>
      <c r="BD612" s="12">
        <v>1</v>
      </c>
      <c r="BE612" s="12">
        <v>0</v>
      </c>
      <c r="BF612" s="7" t="s">
        <v>766</v>
      </c>
      <c r="BG612" s="7" t="s">
        <v>159</v>
      </c>
      <c r="BH612" s="7"/>
      <c r="BI612" s="7" t="s">
        <v>2806</v>
      </c>
      <c r="BJ612" s="12" t="s">
        <v>3460</v>
      </c>
      <c r="BK612" s="12" t="s">
        <v>3472</v>
      </c>
      <c r="BL612" s="12" t="s">
        <v>3476</v>
      </c>
      <c r="BM612" s="7" t="s">
        <v>787</v>
      </c>
      <c r="BN612" s="7"/>
      <c r="BO612" s="12"/>
      <c r="BP612" s="12"/>
      <c r="BQ612" s="12"/>
      <c r="BR612" s="12" t="s">
        <v>1077</v>
      </c>
      <c r="BS612" s="12">
        <v>0.34399999999999997</v>
      </c>
      <c r="BT612" s="12"/>
      <c r="BU612" s="12"/>
      <c r="BV612" s="12" t="s">
        <v>1077</v>
      </c>
      <c r="BW612" s="12" t="s">
        <v>1077</v>
      </c>
      <c r="BX612" s="12" t="s">
        <v>1077</v>
      </c>
      <c r="BY612" s="12">
        <v>5.4370000000000003</v>
      </c>
      <c r="BZ612" s="12"/>
      <c r="CA612" s="12" t="s">
        <v>1077</v>
      </c>
      <c r="CB612" s="12" t="s">
        <v>1077</v>
      </c>
      <c r="CC612" s="12" t="s">
        <v>1077</v>
      </c>
      <c r="CD612" s="12" t="s">
        <v>1077</v>
      </c>
      <c r="CE612" s="12">
        <v>0.01</v>
      </c>
      <c r="CF612" s="12"/>
      <c r="CG612" s="12"/>
      <c r="CH612" s="12"/>
      <c r="CI612" s="12"/>
      <c r="CJ612" s="12">
        <v>0.69750000000000001</v>
      </c>
      <c r="CK612" s="12" t="s">
        <v>3828</v>
      </c>
      <c r="CL612" s="12" t="s">
        <v>1077</v>
      </c>
      <c r="CM612" s="12" t="s">
        <v>1077</v>
      </c>
      <c r="CN612" s="12" t="s">
        <v>1077</v>
      </c>
      <c r="CO612" s="12" t="s">
        <v>1077</v>
      </c>
      <c r="CP612" s="12">
        <v>1</v>
      </c>
      <c r="CQ612" s="12">
        <v>11</v>
      </c>
      <c r="CR612" s="12">
        <v>1</v>
      </c>
      <c r="CS612" s="12">
        <v>1139</v>
      </c>
      <c r="CT612" s="12" t="s">
        <v>718</v>
      </c>
      <c r="CU612" s="12">
        <v>1498.58</v>
      </c>
      <c r="CV612" s="12"/>
      <c r="CW612" s="12"/>
      <c r="CX612" s="57"/>
    </row>
    <row r="613" spans="1:102" ht="16.5" x14ac:dyDescent="0.35">
      <c r="A613" s="56">
        <v>15</v>
      </c>
      <c r="B613" s="12" t="s">
        <v>3706</v>
      </c>
      <c r="C613" s="12">
        <v>15.8</v>
      </c>
      <c r="D613" s="12" t="s">
        <v>1509</v>
      </c>
      <c r="E613" s="12" t="s">
        <v>315</v>
      </c>
      <c r="F613" s="12" t="s">
        <v>3916</v>
      </c>
      <c r="G613" s="12" t="s">
        <v>212</v>
      </c>
      <c r="H613" s="12" t="s">
        <v>2804</v>
      </c>
      <c r="I613" s="12" t="s">
        <v>212</v>
      </c>
      <c r="J613" s="12" t="s">
        <v>556</v>
      </c>
      <c r="K613" s="12" t="s">
        <v>564</v>
      </c>
      <c r="L613" s="12" t="s">
        <v>558</v>
      </c>
      <c r="M613" s="12" t="s">
        <v>3164</v>
      </c>
      <c r="N613" s="12"/>
      <c r="O613" s="12" t="s">
        <v>3400</v>
      </c>
      <c r="P613" s="12" t="s">
        <v>3403</v>
      </c>
      <c r="Q613" s="12">
        <v>1</v>
      </c>
      <c r="R613" s="12">
        <v>0</v>
      </c>
      <c r="S613" s="12">
        <v>0</v>
      </c>
      <c r="T613" s="12">
        <v>0</v>
      </c>
      <c r="U613" s="12">
        <v>0</v>
      </c>
      <c r="V613" s="12">
        <v>0</v>
      </c>
      <c r="W613" s="12">
        <v>0</v>
      </c>
      <c r="X613" s="12">
        <v>0</v>
      </c>
      <c r="Y613" s="12">
        <v>0</v>
      </c>
      <c r="Z613" s="12">
        <v>0</v>
      </c>
      <c r="AA613" s="12">
        <v>0</v>
      </c>
      <c r="AB613" s="12">
        <v>1</v>
      </c>
      <c r="AC613" s="12">
        <v>0</v>
      </c>
      <c r="AD613" s="12">
        <v>0</v>
      </c>
      <c r="AE613" s="12">
        <v>0</v>
      </c>
      <c r="AF613" s="12">
        <v>0</v>
      </c>
      <c r="AG613" s="12">
        <v>0</v>
      </c>
      <c r="AH613" s="12">
        <v>0</v>
      </c>
      <c r="AI613" s="12">
        <v>0</v>
      </c>
      <c r="AJ613" s="12">
        <v>0</v>
      </c>
      <c r="AK613" s="12">
        <v>0</v>
      </c>
      <c r="AL613" s="12" t="s">
        <v>3448</v>
      </c>
      <c r="AM613" s="7" t="s">
        <v>608</v>
      </c>
      <c r="AN613" s="7" t="s">
        <v>615</v>
      </c>
      <c r="AO613" s="7">
        <v>2000</v>
      </c>
      <c r="AP613" s="12" t="s">
        <v>3458</v>
      </c>
      <c r="AQ613" s="12">
        <v>1430</v>
      </c>
      <c r="AR613" s="12">
        <v>1</v>
      </c>
      <c r="AS613" s="12" t="s">
        <v>555</v>
      </c>
      <c r="AT613" s="7" t="s">
        <v>349</v>
      </c>
      <c r="AU613" s="12">
        <v>0</v>
      </c>
      <c r="AV613" s="12">
        <v>0</v>
      </c>
      <c r="AW613" s="12">
        <v>0</v>
      </c>
      <c r="AX613" s="12">
        <v>0</v>
      </c>
      <c r="AY613" s="7">
        <v>0</v>
      </c>
      <c r="AZ613" s="12">
        <v>0</v>
      </c>
      <c r="BA613" s="12">
        <v>1</v>
      </c>
      <c r="BB613" s="12">
        <v>1</v>
      </c>
      <c r="BC613" s="12">
        <v>0</v>
      </c>
      <c r="BD613" s="12">
        <v>0</v>
      </c>
      <c r="BE613" s="12">
        <v>0</v>
      </c>
      <c r="BF613" s="7" t="s">
        <v>2820</v>
      </c>
      <c r="BG613" s="7" t="s">
        <v>803</v>
      </c>
      <c r="BH613" s="7">
        <v>1</v>
      </c>
      <c r="BI613" s="7" t="s">
        <v>3257</v>
      </c>
      <c r="BJ613" s="12" t="s">
        <v>3460</v>
      </c>
      <c r="BK613" s="12" t="s">
        <v>3472</v>
      </c>
      <c r="BL613" s="12" t="s">
        <v>3474</v>
      </c>
      <c r="BM613" s="7" t="s">
        <v>787</v>
      </c>
      <c r="BN613" s="7"/>
      <c r="BO613" s="12" t="s">
        <v>1208</v>
      </c>
      <c r="BP613" s="12" t="s">
        <v>1262</v>
      </c>
      <c r="BQ613" s="12"/>
      <c r="BR613" s="12" t="s">
        <v>1077</v>
      </c>
      <c r="BS613" s="12">
        <v>0.94310000000000005</v>
      </c>
      <c r="BT613" s="12"/>
      <c r="BU613" s="12">
        <f>EXP(BS613)</f>
        <v>2.5679296741573987</v>
      </c>
      <c r="BV613" s="12" t="s">
        <v>3416</v>
      </c>
      <c r="BW613" s="12" t="s">
        <v>1077</v>
      </c>
      <c r="BX613" s="12" t="s">
        <v>1077</v>
      </c>
      <c r="BY613" s="12">
        <v>5.44</v>
      </c>
      <c r="BZ613" s="12"/>
      <c r="CA613" s="12" t="s">
        <v>1077</v>
      </c>
      <c r="CB613" s="12" t="s">
        <v>1077</v>
      </c>
      <c r="CC613" s="12" t="s">
        <v>1077</v>
      </c>
      <c r="CD613" s="12" t="s">
        <v>1077</v>
      </c>
      <c r="CE613" s="12">
        <v>0.1</v>
      </c>
      <c r="CF613" s="12"/>
      <c r="CG613" s="12"/>
      <c r="CH613" s="12"/>
      <c r="CI613" s="12"/>
      <c r="CJ613" s="12">
        <v>0.55300000000000005</v>
      </c>
      <c r="CK613" s="12" t="s">
        <v>3828</v>
      </c>
      <c r="CL613" s="12" t="s">
        <v>1077</v>
      </c>
      <c r="CM613" s="12" t="s">
        <v>1077</v>
      </c>
      <c r="CN613" s="12" t="s">
        <v>1077</v>
      </c>
      <c r="CO613" s="12" t="s">
        <v>1077</v>
      </c>
      <c r="CP613" s="12"/>
      <c r="CQ613" s="12"/>
      <c r="CR613" s="12"/>
      <c r="CS613" s="12" t="s">
        <v>1077</v>
      </c>
      <c r="CT613" s="12" t="s">
        <v>1077</v>
      </c>
      <c r="CU613" s="12">
        <v>7.2289156626506021E-2</v>
      </c>
      <c r="CV613" s="12"/>
      <c r="CW613" s="12"/>
      <c r="CX613" s="57"/>
    </row>
    <row r="614" spans="1:102" ht="16.5" x14ac:dyDescent="0.35">
      <c r="A614" s="56">
        <v>34</v>
      </c>
      <c r="B614" s="12" t="s">
        <v>3725</v>
      </c>
      <c r="C614" s="12">
        <v>34.1</v>
      </c>
      <c r="D614" s="12" t="s">
        <v>1872</v>
      </c>
      <c r="E614" s="12" t="s">
        <v>358</v>
      </c>
      <c r="F614" s="12">
        <v>3</v>
      </c>
      <c r="G614" s="12" t="s">
        <v>212</v>
      </c>
      <c r="H614" s="12" t="s">
        <v>2804</v>
      </c>
      <c r="I614" s="12" t="s">
        <v>212</v>
      </c>
      <c r="J614" s="12" t="s">
        <v>560</v>
      </c>
      <c r="K614" s="12" t="s">
        <v>561</v>
      </c>
      <c r="L614" s="12" t="s">
        <v>1216</v>
      </c>
      <c r="M614" s="12" t="s">
        <v>3237</v>
      </c>
      <c r="N614" s="12" t="s">
        <v>3437</v>
      </c>
      <c r="O614" s="12" t="s">
        <v>3400</v>
      </c>
      <c r="P614" s="12" t="s">
        <v>3402</v>
      </c>
      <c r="Q614" s="12">
        <v>1</v>
      </c>
      <c r="R614" s="12">
        <v>0</v>
      </c>
      <c r="S614" s="12">
        <v>0</v>
      </c>
      <c r="T614" s="12">
        <v>0</v>
      </c>
      <c r="U614" s="12">
        <v>0</v>
      </c>
      <c r="V614" s="12">
        <v>0</v>
      </c>
      <c r="W614" s="12">
        <v>0</v>
      </c>
      <c r="X614" s="12">
        <v>0</v>
      </c>
      <c r="Y614" s="12">
        <v>0</v>
      </c>
      <c r="Z614" s="12">
        <v>0</v>
      </c>
      <c r="AA614" s="12">
        <v>0</v>
      </c>
      <c r="AB614" s="12">
        <v>1</v>
      </c>
      <c r="AC614" s="12">
        <v>0</v>
      </c>
      <c r="AD614" s="12">
        <v>0</v>
      </c>
      <c r="AE614" s="12">
        <v>0</v>
      </c>
      <c r="AF614" s="12">
        <v>0</v>
      </c>
      <c r="AG614" s="12">
        <v>0</v>
      </c>
      <c r="AH614" s="12">
        <v>0</v>
      </c>
      <c r="AI614" s="12">
        <v>0</v>
      </c>
      <c r="AJ614" s="12">
        <v>0</v>
      </c>
      <c r="AK614" s="12">
        <v>0</v>
      </c>
      <c r="AL614" s="12" t="s">
        <v>3448</v>
      </c>
      <c r="AM614" s="7" t="s">
        <v>608</v>
      </c>
      <c r="AN614" s="7" t="s">
        <v>614</v>
      </c>
      <c r="AO614" s="7" t="s">
        <v>660</v>
      </c>
      <c r="AP614" s="12" t="s">
        <v>691</v>
      </c>
      <c r="AQ614" s="12">
        <v>451</v>
      </c>
      <c r="AR614" s="12">
        <v>1</v>
      </c>
      <c r="AS614" s="12" t="s">
        <v>555</v>
      </c>
      <c r="AT614" s="7" t="s">
        <v>212</v>
      </c>
      <c r="AU614" s="12">
        <v>0</v>
      </c>
      <c r="AV614" s="12">
        <v>0</v>
      </c>
      <c r="AW614" s="12">
        <v>1</v>
      </c>
      <c r="AX614" s="12">
        <v>0</v>
      </c>
      <c r="AY614" s="7">
        <v>0</v>
      </c>
      <c r="AZ614" s="12">
        <v>0</v>
      </c>
      <c r="BA614" s="12">
        <v>1</v>
      </c>
      <c r="BB614" s="12">
        <v>1</v>
      </c>
      <c r="BC614" s="12">
        <v>0</v>
      </c>
      <c r="BD614" s="12">
        <v>0</v>
      </c>
      <c r="BE614" s="12">
        <v>0</v>
      </c>
      <c r="BF614" s="7" t="s">
        <v>3258</v>
      </c>
      <c r="BG614" s="7" t="s">
        <v>850</v>
      </c>
      <c r="BH614" s="7"/>
      <c r="BI614" s="7" t="s">
        <v>2810</v>
      </c>
      <c r="BJ614" s="12" t="s">
        <v>851</v>
      </c>
      <c r="BK614" s="12" t="s">
        <v>1044</v>
      </c>
      <c r="BL614" s="12" t="s">
        <v>3473</v>
      </c>
      <c r="BM614" s="7" t="s">
        <v>787</v>
      </c>
      <c r="BN614" s="7"/>
      <c r="BO614" s="12"/>
      <c r="BP614" s="12" t="s">
        <v>3538</v>
      </c>
      <c r="BQ614" s="12">
        <v>1.04</v>
      </c>
      <c r="BR614" s="12" t="s">
        <v>3429</v>
      </c>
      <c r="BS614" s="12">
        <v>1.04</v>
      </c>
      <c r="BT614" s="12"/>
      <c r="BU614" s="12"/>
      <c r="BV614" s="12" t="s">
        <v>1077</v>
      </c>
      <c r="BW614" s="12" t="s">
        <v>1077</v>
      </c>
      <c r="BX614" s="12" t="s">
        <v>1077</v>
      </c>
      <c r="BY614" s="12">
        <v>5.44</v>
      </c>
      <c r="BZ614" s="12"/>
      <c r="CA614" s="12" t="s">
        <v>1077</v>
      </c>
      <c r="CB614" s="12" t="s">
        <v>1077</v>
      </c>
      <c r="CC614" s="12" t="s">
        <v>1077</v>
      </c>
      <c r="CD614" s="12" t="s">
        <v>1077</v>
      </c>
      <c r="CE614" s="12">
        <v>0.01</v>
      </c>
      <c r="CF614" s="12"/>
      <c r="CG614" s="12"/>
      <c r="CH614" s="12">
        <f>BQ614/BY614</f>
        <v>0.19117647058823528</v>
      </c>
      <c r="CI614" s="12" t="s">
        <v>3553</v>
      </c>
      <c r="CJ614" s="12">
        <v>0.62</v>
      </c>
      <c r="CK614" s="12" t="s">
        <v>3824</v>
      </c>
      <c r="CL614" s="12" t="s">
        <v>1077</v>
      </c>
      <c r="CM614" s="12" t="s">
        <v>1077</v>
      </c>
      <c r="CN614" s="12" t="s">
        <v>1077</v>
      </c>
      <c r="CO614" s="12" t="s">
        <v>1077</v>
      </c>
      <c r="CP614" s="12">
        <v>1</v>
      </c>
      <c r="CQ614" s="12">
        <v>8</v>
      </c>
      <c r="CR614" s="12">
        <v>1</v>
      </c>
      <c r="CS614" s="12">
        <v>443</v>
      </c>
      <c r="CT614" s="12" t="s">
        <v>1077</v>
      </c>
      <c r="CU614" s="12" t="s">
        <v>1077</v>
      </c>
      <c r="CV614" s="12" t="s">
        <v>1077</v>
      </c>
      <c r="CW614" s="12"/>
      <c r="CX614" s="57"/>
    </row>
    <row r="615" spans="1:102" ht="16.5" x14ac:dyDescent="0.35">
      <c r="A615" s="56">
        <v>89</v>
      </c>
      <c r="B615" s="12" t="s">
        <v>3779</v>
      </c>
      <c r="C615" s="12">
        <v>89.2</v>
      </c>
      <c r="D615" s="12" t="s">
        <v>2492</v>
      </c>
      <c r="E615" s="12" t="s">
        <v>3233</v>
      </c>
      <c r="F615" s="12">
        <v>3</v>
      </c>
      <c r="G615" s="12" t="s">
        <v>212</v>
      </c>
      <c r="H615" s="12" t="s">
        <v>2804</v>
      </c>
      <c r="I615" s="12" t="s">
        <v>212</v>
      </c>
      <c r="J615" s="12" t="s">
        <v>556</v>
      </c>
      <c r="K615" s="12" t="s">
        <v>578</v>
      </c>
      <c r="L615" s="12" t="s">
        <v>558</v>
      </c>
      <c r="M615" s="12" t="s">
        <v>3237</v>
      </c>
      <c r="N615" s="12" t="s">
        <v>3435</v>
      </c>
      <c r="O615" s="12" t="s">
        <v>3400</v>
      </c>
      <c r="P615" s="12" t="s">
        <v>3401</v>
      </c>
      <c r="Q615" s="12">
        <v>0</v>
      </c>
      <c r="R615" s="12">
        <v>0</v>
      </c>
      <c r="S615" s="12">
        <v>0</v>
      </c>
      <c r="T615" s="12">
        <v>0</v>
      </c>
      <c r="U615" s="12">
        <v>0</v>
      </c>
      <c r="V615" s="12">
        <v>1</v>
      </c>
      <c r="W615" s="12">
        <v>0</v>
      </c>
      <c r="X615" s="12">
        <v>0</v>
      </c>
      <c r="Y615" s="12">
        <v>0</v>
      </c>
      <c r="Z615" s="12">
        <v>0</v>
      </c>
      <c r="AA615" s="12">
        <v>0</v>
      </c>
      <c r="AB615" s="12">
        <v>0</v>
      </c>
      <c r="AC615" s="12">
        <v>0</v>
      </c>
      <c r="AD615" s="12">
        <v>0</v>
      </c>
      <c r="AE615" s="12">
        <v>0</v>
      </c>
      <c r="AF615" s="12">
        <v>0</v>
      </c>
      <c r="AG615" s="12">
        <v>0</v>
      </c>
      <c r="AH615" s="12">
        <v>0</v>
      </c>
      <c r="AI615" s="12">
        <v>0</v>
      </c>
      <c r="AJ615" s="12">
        <v>1</v>
      </c>
      <c r="AK615" s="12">
        <v>0</v>
      </c>
      <c r="AL615" s="12" t="s">
        <v>3454</v>
      </c>
      <c r="AM615" s="7" t="s">
        <v>637</v>
      </c>
      <c r="AN615" s="7" t="s">
        <v>732</v>
      </c>
      <c r="AO615" s="7" t="s">
        <v>733</v>
      </c>
      <c r="AP615" s="12" t="s">
        <v>3235</v>
      </c>
      <c r="AQ615" s="12">
        <v>30</v>
      </c>
      <c r="AR615" s="12" t="s">
        <v>756</v>
      </c>
      <c r="AS615" s="12" t="s">
        <v>555</v>
      </c>
      <c r="AT615" s="7" t="s">
        <v>212</v>
      </c>
      <c r="AU615" s="12">
        <v>1</v>
      </c>
      <c r="AV615" s="12">
        <v>0</v>
      </c>
      <c r="AW615" s="12">
        <v>0</v>
      </c>
      <c r="AX615" s="12">
        <v>1</v>
      </c>
      <c r="AY615" s="7">
        <v>1</v>
      </c>
      <c r="AZ615" s="12">
        <v>0</v>
      </c>
      <c r="BA615" s="12">
        <v>1</v>
      </c>
      <c r="BB615" s="12">
        <v>1</v>
      </c>
      <c r="BC615" s="12">
        <v>1</v>
      </c>
      <c r="BD615" s="12">
        <v>0</v>
      </c>
      <c r="BE615" s="12">
        <v>0</v>
      </c>
      <c r="BF615" s="7" t="s">
        <v>766</v>
      </c>
      <c r="BG615" s="7" t="s">
        <v>159</v>
      </c>
      <c r="BH615" s="7"/>
      <c r="BI615" s="7" t="s">
        <v>2806</v>
      </c>
      <c r="BJ615" s="12" t="s">
        <v>3460</v>
      </c>
      <c r="BK615" s="12" t="s">
        <v>3463</v>
      </c>
      <c r="BL615" s="12" t="s">
        <v>3464</v>
      </c>
      <c r="BM615" s="7" t="s">
        <v>787</v>
      </c>
      <c r="BN615" s="7"/>
      <c r="BO615" s="12"/>
      <c r="BP615" s="12" t="s">
        <v>3546</v>
      </c>
      <c r="BQ615" s="12">
        <v>0.82499999999999996</v>
      </c>
      <c r="BR615" s="12" t="s">
        <v>3429</v>
      </c>
      <c r="BS615" s="12">
        <v>0.82499999999999996</v>
      </c>
      <c r="BT615" s="12"/>
      <c r="BU615" s="12"/>
      <c r="BV615" s="12" t="s">
        <v>1077</v>
      </c>
      <c r="BW615" s="12" t="s">
        <v>1077</v>
      </c>
      <c r="BX615" s="12" t="s">
        <v>1077</v>
      </c>
      <c r="BY615" s="12">
        <v>5.4569999999999999</v>
      </c>
      <c r="BZ615" s="12"/>
      <c r="CA615" s="12" t="s">
        <v>1077</v>
      </c>
      <c r="CB615" s="12" t="s">
        <v>1077</v>
      </c>
      <c r="CC615" s="12" t="s">
        <v>1077</v>
      </c>
      <c r="CD615" s="12" t="s">
        <v>1077</v>
      </c>
      <c r="CE615" s="12" t="s">
        <v>1077</v>
      </c>
      <c r="CF615" s="12"/>
      <c r="CG615" s="12"/>
      <c r="CH615" s="12">
        <f>BQ615/BY615</f>
        <v>0.15118196811434853</v>
      </c>
      <c r="CI615" s="12" t="s">
        <v>3553</v>
      </c>
      <c r="CJ615" s="12">
        <v>0.76</v>
      </c>
      <c r="CK615" s="12" t="s">
        <v>3824</v>
      </c>
      <c r="CL615" s="12" t="s">
        <v>1077</v>
      </c>
      <c r="CM615" s="12" t="s">
        <v>1077</v>
      </c>
      <c r="CN615" s="12" t="s">
        <v>1077</v>
      </c>
      <c r="CO615" s="12" t="s">
        <v>1077</v>
      </c>
      <c r="CP615" s="12">
        <v>1</v>
      </c>
      <c r="CQ615" s="12">
        <v>4</v>
      </c>
      <c r="CR615" s="12">
        <v>1</v>
      </c>
      <c r="CS615" s="12">
        <v>25</v>
      </c>
      <c r="CT615" s="12" t="s">
        <v>1077</v>
      </c>
      <c r="CU615" s="12" t="s">
        <v>1077</v>
      </c>
      <c r="CV615" s="12" t="s">
        <v>1077</v>
      </c>
      <c r="CW615" s="12"/>
      <c r="CX615" s="57"/>
    </row>
    <row r="616" spans="1:102" ht="16.5" x14ac:dyDescent="0.35">
      <c r="A616" s="56">
        <v>65</v>
      </c>
      <c r="B616" s="12" t="s">
        <v>3754</v>
      </c>
      <c r="C616" s="12">
        <v>65.599999999999994</v>
      </c>
      <c r="D616" s="12" t="s">
        <v>2257</v>
      </c>
      <c r="E616" s="12" t="s">
        <v>437</v>
      </c>
      <c r="F616" s="12">
        <v>3</v>
      </c>
      <c r="G616" s="12" t="s">
        <v>212</v>
      </c>
      <c r="H616" s="12" t="s">
        <v>2804</v>
      </c>
      <c r="I616" s="12" t="s">
        <v>212</v>
      </c>
      <c r="J616" s="12" t="s">
        <v>556</v>
      </c>
      <c r="K616" s="12" t="s">
        <v>562</v>
      </c>
      <c r="L616" s="12" t="s">
        <v>558</v>
      </c>
      <c r="M616" s="12" t="s">
        <v>3237</v>
      </c>
      <c r="N616" s="12" t="s">
        <v>3435</v>
      </c>
      <c r="O616" s="12" t="s">
        <v>3400</v>
      </c>
      <c r="P616" s="12" t="s">
        <v>3401</v>
      </c>
      <c r="Q616" s="12">
        <v>0</v>
      </c>
      <c r="R616" s="12">
        <v>0</v>
      </c>
      <c r="S616" s="12">
        <v>0</v>
      </c>
      <c r="T616" s="12">
        <v>0</v>
      </c>
      <c r="U616" s="12">
        <v>0</v>
      </c>
      <c r="V616" s="12">
        <v>0</v>
      </c>
      <c r="W616" s="12">
        <v>1</v>
      </c>
      <c r="X616" s="12">
        <v>0</v>
      </c>
      <c r="Y616" s="12">
        <v>0</v>
      </c>
      <c r="Z616" s="12">
        <v>0</v>
      </c>
      <c r="AA616" s="12">
        <v>0</v>
      </c>
      <c r="AB616" s="12">
        <v>0</v>
      </c>
      <c r="AC616" s="12">
        <v>1</v>
      </c>
      <c r="AD616" s="12">
        <v>0</v>
      </c>
      <c r="AE616" s="12">
        <v>0</v>
      </c>
      <c r="AF616" s="12">
        <v>0</v>
      </c>
      <c r="AG616" s="12">
        <v>0</v>
      </c>
      <c r="AH616" s="12">
        <v>0</v>
      </c>
      <c r="AI616" s="12">
        <v>0</v>
      </c>
      <c r="AJ616" s="12">
        <v>0</v>
      </c>
      <c r="AK616" s="12">
        <v>0</v>
      </c>
      <c r="AL616" s="12" t="s">
        <v>607</v>
      </c>
      <c r="AM616" s="7" t="s">
        <v>668</v>
      </c>
      <c r="AN616" s="7" t="s">
        <v>705</v>
      </c>
      <c r="AO616" s="7">
        <v>2010</v>
      </c>
      <c r="AP616" s="12" t="s">
        <v>3235</v>
      </c>
      <c r="AQ616" s="12">
        <v>473</v>
      </c>
      <c r="AR616" s="12">
        <v>1</v>
      </c>
      <c r="AS616" s="12" t="s">
        <v>555</v>
      </c>
      <c r="AT616" s="7" t="s">
        <v>212</v>
      </c>
      <c r="AU616" s="12">
        <v>1</v>
      </c>
      <c r="AV616" s="12">
        <v>0</v>
      </c>
      <c r="AW616" s="12">
        <v>0</v>
      </c>
      <c r="AX616" s="12">
        <v>0</v>
      </c>
      <c r="AY616" s="7">
        <v>1</v>
      </c>
      <c r="AZ616" s="12">
        <v>0</v>
      </c>
      <c r="BA616" s="12">
        <v>0</v>
      </c>
      <c r="BB616" s="12">
        <v>0</v>
      </c>
      <c r="BC616" s="12">
        <v>1</v>
      </c>
      <c r="BD616" s="12">
        <v>0</v>
      </c>
      <c r="BE616" s="12">
        <v>0</v>
      </c>
      <c r="BF616" s="7" t="s">
        <v>766</v>
      </c>
      <c r="BG616" s="7" t="s">
        <v>935</v>
      </c>
      <c r="BH616" s="7"/>
      <c r="BI616" s="7" t="s">
        <v>2807</v>
      </c>
      <c r="BJ616" s="12" t="s">
        <v>718</v>
      </c>
      <c r="BK616" s="12" t="s">
        <v>3463</v>
      </c>
      <c r="BL616" s="12" t="s">
        <v>3468</v>
      </c>
      <c r="BM616" s="7" t="s">
        <v>787</v>
      </c>
      <c r="BN616" s="7"/>
      <c r="BO616" s="12"/>
      <c r="BP616" s="12" t="s">
        <v>3542</v>
      </c>
      <c r="BQ616" s="12">
        <v>0.189475</v>
      </c>
      <c r="BR616" s="12" t="s">
        <v>3513</v>
      </c>
      <c r="BS616" s="12">
        <v>2.915</v>
      </c>
      <c r="BT616" s="12"/>
      <c r="BU616" s="12"/>
      <c r="BV616" s="12" t="s">
        <v>1077</v>
      </c>
      <c r="BW616" s="12" t="s">
        <v>1077</v>
      </c>
      <c r="BX616" s="12" t="s">
        <v>1077</v>
      </c>
      <c r="BY616" s="12">
        <v>5.49</v>
      </c>
      <c r="BZ616" s="12"/>
      <c r="CA616" s="12" t="s">
        <v>1077</v>
      </c>
      <c r="CB616" s="12" t="s">
        <v>1077</v>
      </c>
      <c r="CC616" s="12" t="s">
        <v>1077</v>
      </c>
      <c r="CD616" s="12" t="s">
        <v>1077</v>
      </c>
      <c r="CE616" s="12">
        <v>0.01</v>
      </c>
      <c r="CF616" s="12"/>
      <c r="CG616" s="12"/>
      <c r="CH616" s="12">
        <f>BQ616/BY616</f>
        <v>3.4512750455373407E-2</v>
      </c>
      <c r="CI616" s="12" t="s">
        <v>3553</v>
      </c>
      <c r="CJ616" s="12">
        <v>0.47199999999999998</v>
      </c>
      <c r="CK616" s="12" t="s">
        <v>3824</v>
      </c>
      <c r="CL616" s="12" t="s">
        <v>1077</v>
      </c>
      <c r="CM616" s="12" t="s">
        <v>1077</v>
      </c>
      <c r="CN616" s="12">
        <v>7</v>
      </c>
      <c r="CO616" s="12" t="s">
        <v>1043</v>
      </c>
      <c r="CP616" s="12">
        <v>1</v>
      </c>
      <c r="CQ616" s="12">
        <v>18</v>
      </c>
      <c r="CR616" s="12">
        <v>1</v>
      </c>
      <c r="CS616" s="12">
        <v>454</v>
      </c>
      <c r="CT616" s="12">
        <v>9.0969999999999995</v>
      </c>
      <c r="CU616" s="12">
        <v>6.5000000000000002E-2</v>
      </c>
      <c r="CV616" s="12">
        <f>BS616*CU616</f>
        <v>0.189475</v>
      </c>
      <c r="CW616" s="12"/>
      <c r="CX616" s="57"/>
    </row>
    <row r="617" spans="1:102" ht="16.5" x14ac:dyDescent="0.35">
      <c r="A617" s="56">
        <v>75</v>
      </c>
      <c r="B617" s="12" t="s">
        <v>3764</v>
      </c>
      <c r="C617" s="12">
        <v>75.3</v>
      </c>
      <c r="D617" s="12" t="s">
        <v>2383</v>
      </c>
      <c r="E617" s="12" t="s">
        <v>393</v>
      </c>
      <c r="F617" s="12" t="s">
        <v>3916</v>
      </c>
      <c r="G617" s="12" t="s">
        <v>212</v>
      </c>
      <c r="H617" s="12" t="s">
        <v>2804</v>
      </c>
      <c r="I617" s="12" t="s">
        <v>212</v>
      </c>
      <c r="J617" s="12" t="s">
        <v>556</v>
      </c>
      <c r="K617" s="12" t="s">
        <v>564</v>
      </c>
      <c r="L617" s="12" t="s">
        <v>558</v>
      </c>
      <c r="M617" s="12" t="s">
        <v>3237</v>
      </c>
      <c r="N617" s="12" t="s">
        <v>3437</v>
      </c>
      <c r="O617" s="12" t="s">
        <v>3400</v>
      </c>
      <c r="P617" s="12" t="s">
        <v>3403</v>
      </c>
      <c r="Q617" s="12">
        <v>1</v>
      </c>
      <c r="R617" s="12">
        <v>0</v>
      </c>
      <c r="S617" s="12">
        <v>0</v>
      </c>
      <c r="T617" s="12">
        <v>0</v>
      </c>
      <c r="U617" s="12">
        <v>0</v>
      </c>
      <c r="V617" s="12">
        <v>0</v>
      </c>
      <c r="W617" s="12">
        <v>0</v>
      </c>
      <c r="X617" s="12">
        <v>0</v>
      </c>
      <c r="Y617" s="12">
        <v>0</v>
      </c>
      <c r="Z617" s="12">
        <v>0</v>
      </c>
      <c r="AA617" s="12">
        <v>0</v>
      </c>
      <c r="AB617" s="12">
        <v>1</v>
      </c>
      <c r="AC617" s="12">
        <v>0</v>
      </c>
      <c r="AD617" s="12">
        <v>0</v>
      </c>
      <c r="AE617" s="12">
        <v>0</v>
      </c>
      <c r="AF617" s="12">
        <v>0</v>
      </c>
      <c r="AG617" s="12">
        <v>0</v>
      </c>
      <c r="AH617" s="12">
        <v>0</v>
      </c>
      <c r="AI617" s="12">
        <v>0</v>
      </c>
      <c r="AJ617" s="12">
        <v>0</v>
      </c>
      <c r="AK617" s="12">
        <v>0</v>
      </c>
      <c r="AL617" s="12" t="s">
        <v>3448</v>
      </c>
      <c r="AM617" s="7" t="s">
        <v>637</v>
      </c>
      <c r="AN617" s="7" t="s">
        <v>715</v>
      </c>
      <c r="AO617" s="7">
        <v>2011</v>
      </c>
      <c r="AP617" s="12" t="s">
        <v>3235</v>
      </c>
      <c r="AQ617" s="12" t="s">
        <v>718</v>
      </c>
      <c r="AR617" s="12">
        <v>1</v>
      </c>
      <c r="AS617" s="12" t="s">
        <v>555</v>
      </c>
      <c r="AT617" s="7" t="s">
        <v>212</v>
      </c>
      <c r="AU617" s="12">
        <v>0</v>
      </c>
      <c r="AV617" s="12">
        <v>0</v>
      </c>
      <c r="AW617" s="12">
        <v>0</v>
      </c>
      <c r="AX617" s="12">
        <v>0</v>
      </c>
      <c r="AY617" s="7">
        <v>0</v>
      </c>
      <c r="AZ617" s="12">
        <v>0</v>
      </c>
      <c r="BA617" s="12">
        <v>0</v>
      </c>
      <c r="BB617" s="12">
        <v>1</v>
      </c>
      <c r="BC617" s="12">
        <v>0</v>
      </c>
      <c r="BD617" s="12">
        <v>0</v>
      </c>
      <c r="BE617" s="12">
        <v>1</v>
      </c>
      <c r="BF617" s="7" t="s">
        <v>766</v>
      </c>
      <c r="BG617" s="7" t="s">
        <v>781</v>
      </c>
      <c r="BH617" s="7"/>
      <c r="BI617" s="7" t="s">
        <v>2807</v>
      </c>
      <c r="BJ617" s="12" t="s">
        <v>3460</v>
      </c>
      <c r="BK617" s="12" t="s">
        <v>3472</v>
      </c>
      <c r="BL617" s="12" t="s">
        <v>3482</v>
      </c>
      <c r="BM617" s="7" t="s">
        <v>953</v>
      </c>
      <c r="BN617" s="7"/>
      <c r="BO617" s="12"/>
      <c r="BP617" s="12"/>
      <c r="BQ617" s="12" t="s">
        <v>1077</v>
      </c>
      <c r="BR617" s="12" t="s">
        <v>1077</v>
      </c>
      <c r="BS617" s="12">
        <v>0.02</v>
      </c>
      <c r="BT617" s="12"/>
      <c r="BU617" s="12"/>
      <c r="BV617" s="12" t="s">
        <v>1077</v>
      </c>
      <c r="BW617" s="12" t="s">
        <v>1077</v>
      </c>
      <c r="BX617" s="12" t="s">
        <v>1077</v>
      </c>
      <c r="BY617" s="12">
        <v>5.6</v>
      </c>
      <c r="BZ617" s="12"/>
      <c r="CA617" s="12" t="s">
        <v>1077</v>
      </c>
      <c r="CB617" s="12" t="s">
        <v>1077</v>
      </c>
      <c r="CC617" s="12" t="s">
        <v>1077</v>
      </c>
      <c r="CD617" s="12" t="s">
        <v>1077</v>
      </c>
      <c r="CE617" s="12" t="s">
        <v>1077</v>
      </c>
      <c r="CF617" s="12"/>
      <c r="CG617" s="12"/>
      <c r="CH617" s="12"/>
      <c r="CI617" s="12"/>
      <c r="CJ617" s="12">
        <v>0.73</v>
      </c>
      <c r="CK617" s="12" t="s">
        <v>3824</v>
      </c>
      <c r="CL617" s="12" t="s">
        <v>1077</v>
      </c>
      <c r="CM617" s="12" t="s">
        <v>1077</v>
      </c>
      <c r="CN617" s="12" t="s">
        <v>1077</v>
      </c>
      <c r="CO617" s="12" t="s">
        <v>1077</v>
      </c>
      <c r="CP617" s="12">
        <v>0</v>
      </c>
      <c r="CQ617" s="12"/>
      <c r="CR617" s="12"/>
      <c r="CS617" s="12" t="s">
        <v>1077</v>
      </c>
      <c r="CT617" s="12" t="s">
        <v>718</v>
      </c>
      <c r="CU617" s="12" t="s">
        <v>1077</v>
      </c>
      <c r="CV617" s="12" t="s">
        <v>1077</v>
      </c>
      <c r="CW617" s="12"/>
      <c r="CX617" s="57"/>
    </row>
    <row r="618" spans="1:102" x14ac:dyDescent="0.35">
      <c r="A618" s="56">
        <v>59</v>
      </c>
      <c r="B618" s="12" t="s">
        <v>3748</v>
      </c>
      <c r="C618" s="12">
        <v>59.1</v>
      </c>
      <c r="D618" s="12" t="s">
        <v>2203</v>
      </c>
      <c r="E618" s="12" t="s">
        <v>420</v>
      </c>
      <c r="F618" s="12">
        <v>3</v>
      </c>
      <c r="G618" s="12" t="s">
        <v>212</v>
      </c>
      <c r="H618" s="12" t="s">
        <v>2804</v>
      </c>
      <c r="I618" s="12" t="s">
        <v>349</v>
      </c>
      <c r="J618" s="12" t="s">
        <v>1227</v>
      </c>
      <c r="K618" s="12" t="s">
        <v>1166</v>
      </c>
      <c r="L618" s="12" t="s">
        <v>1228</v>
      </c>
      <c r="M618" s="12" t="s">
        <v>3237</v>
      </c>
      <c r="N618" s="12" t="s">
        <v>3435</v>
      </c>
      <c r="O618" s="12" t="s">
        <v>3400</v>
      </c>
      <c r="P618" s="12" t="s">
        <v>3402</v>
      </c>
      <c r="Q618" s="12">
        <v>0</v>
      </c>
      <c r="R618" s="12">
        <v>0</v>
      </c>
      <c r="S618" s="12">
        <v>1</v>
      </c>
      <c r="T618" s="12">
        <v>0</v>
      </c>
      <c r="U618" s="12">
        <v>0</v>
      </c>
      <c r="V618" s="12">
        <v>0</v>
      </c>
      <c r="W618" s="12">
        <v>0</v>
      </c>
      <c r="X618" s="12">
        <v>0</v>
      </c>
      <c r="Y618" s="12">
        <v>0</v>
      </c>
      <c r="Z618" s="12">
        <v>0</v>
      </c>
      <c r="AA618" s="12">
        <v>0</v>
      </c>
      <c r="AB618" s="12">
        <v>0</v>
      </c>
      <c r="AC618" s="12">
        <v>1</v>
      </c>
      <c r="AD618" s="12">
        <v>1</v>
      </c>
      <c r="AE618" s="12">
        <v>0</v>
      </c>
      <c r="AF618" s="12">
        <v>0</v>
      </c>
      <c r="AG618" s="12">
        <v>0</v>
      </c>
      <c r="AH618" s="12">
        <v>0</v>
      </c>
      <c r="AI618" s="12">
        <v>0</v>
      </c>
      <c r="AJ618" s="12">
        <v>0</v>
      </c>
      <c r="AK618" s="12" t="s">
        <v>696</v>
      </c>
      <c r="AL618" s="12" t="s">
        <v>3454</v>
      </c>
      <c r="AM618" s="7" t="s">
        <v>637</v>
      </c>
      <c r="AN618" s="7" t="s">
        <v>665</v>
      </c>
      <c r="AO618" s="7" t="s">
        <v>1253</v>
      </c>
      <c r="AP618" s="12" t="s">
        <v>3235</v>
      </c>
      <c r="AQ618" s="12">
        <v>1813</v>
      </c>
      <c r="AR618" s="12">
        <v>1</v>
      </c>
      <c r="AS618" s="12" t="s">
        <v>555</v>
      </c>
      <c r="AT618" s="7" t="s">
        <v>212</v>
      </c>
      <c r="AU618" s="12">
        <v>1</v>
      </c>
      <c r="AV618" s="12">
        <v>0</v>
      </c>
      <c r="AW618" s="12">
        <v>0</v>
      </c>
      <c r="AX618" s="12">
        <v>0</v>
      </c>
      <c r="AY618" s="7">
        <v>1</v>
      </c>
      <c r="AZ618" s="12">
        <v>0</v>
      </c>
      <c r="BA618" s="12">
        <v>0</v>
      </c>
      <c r="BB618" s="12">
        <v>0</v>
      </c>
      <c r="BC618" s="12">
        <v>1</v>
      </c>
      <c r="BD618" s="12">
        <v>0</v>
      </c>
      <c r="BE618" s="12">
        <v>0</v>
      </c>
      <c r="BF618" s="7" t="s">
        <v>2821</v>
      </c>
      <c r="BG618" s="7" t="s">
        <v>926</v>
      </c>
      <c r="BH618" s="7"/>
      <c r="BI618" s="7" t="s">
        <v>2819</v>
      </c>
      <c r="BJ618" s="12" t="s">
        <v>3459</v>
      </c>
      <c r="BK618" s="12" t="s">
        <v>3463</v>
      </c>
      <c r="BL618" s="12" t="s">
        <v>3469</v>
      </c>
      <c r="BM618" s="7" t="s">
        <v>927</v>
      </c>
      <c r="BN618" s="7"/>
      <c r="BO618" s="12"/>
      <c r="BP618" s="12"/>
      <c r="BQ618" s="12"/>
      <c r="BR618" s="12" t="s">
        <v>1077</v>
      </c>
      <c r="BS618" s="12">
        <v>0.09</v>
      </c>
      <c r="BT618" s="12"/>
      <c r="BU618" s="12"/>
      <c r="BV618" s="12" t="s">
        <v>1077</v>
      </c>
      <c r="BW618" s="12" t="s">
        <v>1077</v>
      </c>
      <c r="BX618" s="12" t="s">
        <v>1077</v>
      </c>
      <c r="BY618" s="12">
        <v>5.62</v>
      </c>
      <c r="BZ618" s="12"/>
      <c r="CA618" s="12" t="s">
        <v>1077</v>
      </c>
      <c r="CB618" s="12" t="s">
        <v>1077</v>
      </c>
      <c r="CC618" s="12" t="s">
        <v>1077</v>
      </c>
      <c r="CD618" s="12" t="s">
        <v>1077</v>
      </c>
      <c r="CE618" s="12" t="s">
        <v>1077</v>
      </c>
      <c r="CF618" s="12"/>
      <c r="CG618" s="12"/>
      <c r="CH618" s="12"/>
      <c r="CI618" s="12"/>
      <c r="CJ618" s="12" t="s">
        <v>718</v>
      </c>
      <c r="CK618" s="12" t="s">
        <v>1077</v>
      </c>
      <c r="CL618" s="12" t="s">
        <v>1077</v>
      </c>
      <c r="CM618" s="12" t="s">
        <v>1077</v>
      </c>
      <c r="CN618" s="12" t="s">
        <v>1077</v>
      </c>
      <c r="CO618" s="12" t="s">
        <v>1077</v>
      </c>
      <c r="CP618" s="12">
        <v>1</v>
      </c>
      <c r="CQ618" s="12">
        <v>10</v>
      </c>
      <c r="CR618" s="12">
        <v>0</v>
      </c>
      <c r="CS618" s="12">
        <v>1803</v>
      </c>
      <c r="CT618" s="12">
        <v>34.74</v>
      </c>
      <c r="CU618" s="12">
        <v>2.25</v>
      </c>
      <c r="CV618" s="12">
        <f>BS618/CT618</f>
        <v>2.5906735751295333E-3</v>
      </c>
      <c r="CW618" s="12"/>
      <c r="CX618" s="57"/>
    </row>
    <row r="619" spans="1:102" ht="16.5" x14ac:dyDescent="0.35">
      <c r="A619" s="56">
        <v>65</v>
      </c>
      <c r="B619" s="12" t="s">
        <v>3754</v>
      </c>
      <c r="C619" s="12">
        <v>65.099999999999994</v>
      </c>
      <c r="D619" s="12" t="s">
        <v>2247</v>
      </c>
      <c r="E619" s="12" t="s">
        <v>262</v>
      </c>
      <c r="F619" s="12">
        <v>3</v>
      </c>
      <c r="G619" s="12" t="s">
        <v>212</v>
      </c>
      <c r="H619" s="12" t="s">
        <v>2804</v>
      </c>
      <c r="I619" s="12" t="s">
        <v>212</v>
      </c>
      <c r="J619" s="12" t="s">
        <v>556</v>
      </c>
      <c r="K619" s="12" t="s">
        <v>562</v>
      </c>
      <c r="L619" s="12" t="s">
        <v>558</v>
      </c>
      <c r="M619" s="12" t="s">
        <v>3237</v>
      </c>
      <c r="N619" s="12" t="s">
        <v>3435</v>
      </c>
      <c r="O619" s="12" t="s">
        <v>3400</v>
      </c>
      <c r="P619" s="12" t="s">
        <v>3401</v>
      </c>
      <c r="Q619" s="12">
        <v>0</v>
      </c>
      <c r="R619" s="12">
        <v>0</v>
      </c>
      <c r="S619" s="12">
        <v>0</v>
      </c>
      <c r="T619" s="12">
        <v>0</v>
      </c>
      <c r="U619" s="12">
        <v>0</v>
      </c>
      <c r="V619" s="12">
        <v>0</v>
      </c>
      <c r="W619" s="12">
        <v>1</v>
      </c>
      <c r="X619" s="12">
        <v>0</v>
      </c>
      <c r="Y619" s="12">
        <v>0</v>
      </c>
      <c r="Z619" s="12">
        <v>0</v>
      </c>
      <c r="AA619" s="12">
        <v>0</v>
      </c>
      <c r="AB619" s="12">
        <v>0</v>
      </c>
      <c r="AC619" s="12">
        <v>1</v>
      </c>
      <c r="AD619" s="12">
        <v>0</v>
      </c>
      <c r="AE619" s="12">
        <v>0</v>
      </c>
      <c r="AF619" s="12">
        <v>0</v>
      </c>
      <c r="AG619" s="12">
        <v>0</v>
      </c>
      <c r="AH619" s="12">
        <v>0</v>
      </c>
      <c r="AI619" s="12">
        <v>0</v>
      </c>
      <c r="AJ619" s="12">
        <v>0</v>
      </c>
      <c r="AK619" s="12">
        <v>0</v>
      </c>
      <c r="AL619" s="12" t="s">
        <v>607</v>
      </c>
      <c r="AM619" s="7" t="s">
        <v>668</v>
      </c>
      <c r="AN619" s="7" t="s">
        <v>628</v>
      </c>
      <c r="AO619" s="7">
        <v>2010</v>
      </c>
      <c r="AP619" s="12" t="s">
        <v>3235</v>
      </c>
      <c r="AQ619" s="12">
        <v>473</v>
      </c>
      <c r="AR619" s="12">
        <v>1</v>
      </c>
      <c r="AS619" s="12" t="s">
        <v>555</v>
      </c>
      <c r="AT619" s="7" t="s">
        <v>212</v>
      </c>
      <c r="AU619" s="12">
        <v>1</v>
      </c>
      <c r="AV619" s="12">
        <v>0</v>
      </c>
      <c r="AW619" s="12">
        <v>0</v>
      </c>
      <c r="AX619" s="12">
        <v>0</v>
      </c>
      <c r="AY619" s="7">
        <v>1</v>
      </c>
      <c r="AZ619" s="12">
        <v>0</v>
      </c>
      <c r="BA619" s="12">
        <v>0</v>
      </c>
      <c r="BB619" s="12">
        <v>0</v>
      </c>
      <c r="BC619" s="12">
        <v>1</v>
      </c>
      <c r="BD619" s="12">
        <v>0</v>
      </c>
      <c r="BE619" s="12">
        <v>0</v>
      </c>
      <c r="BF619" s="7" t="s">
        <v>766</v>
      </c>
      <c r="BG619" s="7" t="s">
        <v>935</v>
      </c>
      <c r="BH619" s="7"/>
      <c r="BI619" s="7" t="s">
        <v>2807</v>
      </c>
      <c r="BJ619" s="12" t="s">
        <v>718</v>
      </c>
      <c r="BK619" s="12" t="s">
        <v>3463</v>
      </c>
      <c r="BL619" s="12" t="s">
        <v>3468</v>
      </c>
      <c r="BM619" s="7" t="s">
        <v>787</v>
      </c>
      <c r="BN619" s="7"/>
      <c r="BO619" s="12"/>
      <c r="BP619" s="12" t="s">
        <v>3542</v>
      </c>
      <c r="BQ619" s="12">
        <v>0.25779800000000003</v>
      </c>
      <c r="BR619" s="12" t="s">
        <v>3513</v>
      </c>
      <c r="BS619" s="12">
        <v>3.1059999999999999</v>
      </c>
      <c r="BT619" s="12"/>
      <c r="BU619" s="12"/>
      <c r="BV619" s="12" t="s">
        <v>1077</v>
      </c>
      <c r="BW619" s="12" t="s">
        <v>1077</v>
      </c>
      <c r="BX619" s="12" t="s">
        <v>1077</v>
      </c>
      <c r="BY619" s="12">
        <v>5.64</v>
      </c>
      <c r="BZ619" s="12"/>
      <c r="CA619" s="12" t="s">
        <v>1077</v>
      </c>
      <c r="CB619" s="12" t="s">
        <v>1077</v>
      </c>
      <c r="CC619" s="12" t="s">
        <v>1077</v>
      </c>
      <c r="CD619" s="12" t="s">
        <v>1077</v>
      </c>
      <c r="CE619" s="12">
        <v>0.01</v>
      </c>
      <c r="CF619" s="12"/>
      <c r="CG619" s="12"/>
      <c r="CH619" s="12">
        <f>BQ619/BY619</f>
        <v>4.5708865248226961E-2</v>
      </c>
      <c r="CI619" s="12" t="s">
        <v>3553</v>
      </c>
      <c r="CJ619" s="12">
        <v>0.36799999999999999</v>
      </c>
      <c r="CK619" s="12" t="s">
        <v>3824</v>
      </c>
      <c r="CL619" s="12" t="s">
        <v>1077</v>
      </c>
      <c r="CM619" s="12" t="s">
        <v>1077</v>
      </c>
      <c r="CN619" s="12">
        <v>3.6</v>
      </c>
      <c r="CO619" s="12" t="s">
        <v>1043</v>
      </c>
      <c r="CP619" s="12">
        <v>1</v>
      </c>
      <c r="CQ619" s="12">
        <v>18</v>
      </c>
      <c r="CR619" s="12">
        <v>1</v>
      </c>
      <c r="CS619" s="12">
        <v>454</v>
      </c>
      <c r="CT619" s="12">
        <v>9.3689999999999998</v>
      </c>
      <c r="CU619" s="12">
        <v>8.3000000000000004E-2</v>
      </c>
      <c r="CV619" s="12">
        <f>BS619*CU619</f>
        <v>0.25779800000000003</v>
      </c>
      <c r="CW619" s="12"/>
      <c r="CX619" s="57"/>
    </row>
    <row r="620" spans="1:102" x14ac:dyDescent="0.35">
      <c r="A620" s="56">
        <v>59</v>
      </c>
      <c r="B620" s="12" t="s">
        <v>3748</v>
      </c>
      <c r="C620" s="12">
        <v>59.1</v>
      </c>
      <c r="D620" s="12" t="s">
        <v>2208</v>
      </c>
      <c r="E620" s="12" t="s">
        <v>404</v>
      </c>
      <c r="F620" s="12">
        <v>3</v>
      </c>
      <c r="G620" s="12" t="s">
        <v>212</v>
      </c>
      <c r="H620" s="12" t="s">
        <v>2804</v>
      </c>
      <c r="I620" s="12" t="s">
        <v>349</v>
      </c>
      <c r="J620" s="12" t="s">
        <v>1227</v>
      </c>
      <c r="K620" s="12" t="s">
        <v>1164</v>
      </c>
      <c r="L620" s="12" t="s">
        <v>1228</v>
      </c>
      <c r="M620" s="12" t="s">
        <v>3237</v>
      </c>
      <c r="N620" s="12" t="s">
        <v>3435</v>
      </c>
      <c r="O620" s="12" t="s">
        <v>3400</v>
      </c>
      <c r="P620" s="12" t="s">
        <v>3402</v>
      </c>
      <c r="Q620" s="12">
        <v>0</v>
      </c>
      <c r="R620" s="12">
        <v>0</v>
      </c>
      <c r="S620" s="12">
        <v>1</v>
      </c>
      <c r="T620" s="12">
        <v>0</v>
      </c>
      <c r="U620" s="12">
        <v>0</v>
      </c>
      <c r="V620" s="12">
        <v>0</v>
      </c>
      <c r="W620" s="12">
        <v>0</v>
      </c>
      <c r="X620" s="12">
        <v>0</v>
      </c>
      <c r="Y620" s="12">
        <v>0</v>
      </c>
      <c r="Z620" s="12">
        <v>0</v>
      </c>
      <c r="AA620" s="12">
        <v>0</v>
      </c>
      <c r="AB620" s="12">
        <v>0</v>
      </c>
      <c r="AC620" s="12">
        <v>1</v>
      </c>
      <c r="AD620" s="12">
        <v>0</v>
      </c>
      <c r="AE620" s="12">
        <v>0</v>
      </c>
      <c r="AF620" s="12">
        <v>0</v>
      </c>
      <c r="AG620" s="12">
        <v>0</v>
      </c>
      <c r="AH620" s="12">
        <v>0</v>
      </c>
      <c r="AI620" s="12">
        <v>0</v>
      </c>
      <c r="AJ620" s="12">
        <v>0</v>
      </c>
      <c r="AK620" s="12" t="s">
        <v>697</v>
      </c>
      <c r="AL620" s="12" t="s">
        <v>3454</v>
      </c>
      <c r="AM620" s="7" t="s">
        <v>637</v>
      </c>
      <c r="AN620" s="7" t="s">
        <v>665</v>
      </c>
      <c r="AO620" s="7" t="s">
        <v>1253</v>
      </c>
      <c r="AP620" s="12" t="s">
        <v>3235</v>
      </c>
      <c r="AQ620" s="12">
        <v>2613</v>
      </c>
      <c r="AR620" s="12">
        <v>1</v>
      </c>
      <c r="AS620" s="12" t="s">
        <v>555</v>
      </c>
      <c r="AT620" s="7" t="s">
        <v>212</v>
      </c>
      <c r="AU620" s="12">
        <v>1</v>
      </c>
      <c r="AV620" s="12">
        <v>0</v>
      </c>
      <c r="AW620" s="12">
        <v>0</v>
      </c>
      <c r="AX620" s="12">
        <v>0</v>
      </c>
      <c r="AY620" s="7">
        <v>1</v>
      </c>
      <c r="AZ620" s="12">
        <v>0</v>
      </c>
      <c r="BA620" s="12">
        <v>0</v>
      </c>
      <c r="BB620" s="12">
        <v>0</v>
      </c>
      <c r="BC620" s="12">
        <v>1</v>
      </c>
      <c r="BD620" s="12">
        <v>0</v>
      </c>
      <c r="BE620" s="12">
        <v>0</v>
      </c>
      <c r="BF620" s="7" t="s">
        <v>2821</v>
      </c>
      <c r="BG620" s="7" t="s">
        <v>926</v>
      </c>
      <c r="BH620" s="7"/>
      <c r="BI620" s="7" t="s">
        <v>2819</v>
      </c>
      <c r="BJ620" s="12" t="s">
        <v>3460</v>
      </c>
      <c r="BK620" s="12" t="s">
        <v>3463</v>
      </c>
      <c r="BL620" s="12" t="s">
        <v>3481</v>
      </c>
      <c r="BM620" s="7" t="s">
        <v>927</v>
      </c>
      <c r="BN620" s="7"/>
      <c r="BO620" s="12"/>
      <c r="BP620" s="12"/>
      <c r="BQ620" s="12"/>
      <c r="BR620" s="12" t="s">
        <v>1077</v>
      </c>
      <c r="BS620" s="12">
        <v>5.1999999999999998E-2</v>
      </c>
      <c r="BT620" s="12"/>
      <c r="BU620" s="12"/>
      <c r="BV620" s="12" t="s">
        <v>1077</v>
      </c>
      <c r="BW620" s="12" t="s">
        <v>1077</v>
      </c>
      <c r="BX620" s="12" t="s">
        <v>1077</v>
      </c>
      <c r="BY620" s="12">
        <v>5.69</v>
      </c>
      <c r="BZ620" s="12"/>
      <c r="CA620" s="12" t="s">
        <v>1077</v>
      </c>
      <c r="CB620" s="12" t="s">
        <v>1077</v>
      </c>
      <c r="CC620" s="12" t="s">
        <v>1077</v>
      </c>
      <c r="CD620" s="12" t="s">
        <v>1077</v>
      </c>
      <c r="CE620" s="12" t="s">
        <v>1077</v>
      </c>
      <c r="CF620" s="12"/>
      <c r="CG620" s="12"/>
      <c r="CH620" s="12"/>
      <c r="CI620" s="12"/>
      <c r="CJ620" s="12" t="s">
        <v>718</v>
      </c>
      <c r="CK620" s="12" t="s">
        <v>1077</v>
      </c>
      <c r="CL620" s="12" t="s">
        <v>1077</v>
      </c>
      <c r="CM620" s="12" t="s">
        <v>1077</v>
      </c>
      <c r="CN620" s="12" t="s">
        <v>1077</v>
      </c>
      <c r="CO620" s="12" t="s">
        <v>1077</v>
      </c>
      <c r="CP620" s="12">
        <v>1</v>
      </c>
      <c r="CQ620" s="12">
        <v>12</v>
      </c>
      <c r="CR620" s="12">
        <v>0</v>
      </c>
      <c r="CS620" s="12">
        <v>2601</v>
      </c>
      <c r="CT620" s="12">
        <v>4.3600000000000003</v>
      </c>
      <c r="CU620" s="12"/>
      <c r="CV620" s="12"/>
      <c r="CW620" s="12"/>
      <c r="CX620" s="57"/>
    </row>
    <row r="621" spans="1:102" ht="16.5" x14ac:dyDescent="0.35">
      <c r="A621" s="56">
        <v>65</v>
      </c>
      <c r="B621" s="12" t="s">
        <v>3754</v>
      </c>
      <c r="C621" s="12">
        <v>65.8</v>
      </c>
      <c r="D621" s="12" t="s">
        <v>2260</v>
      </c>
      <c r="E621" s="12" t="s">
        <v>439</v>
      </c>
      <c r="F621" s="12">
        <v>3</v>
      </c>
      <c r="G621" s="12" t="s">
        <v>212</v>
      </c>
      <c r="H621" s="12" t="s">
        <v>2804</v>
      </c>
      <c r="I621" s="12" t="s">
        <v>212</v>
      </c>
      <c r="J621" s="12" t="s">
        <v>556</v>
      </c>
      <c r="K621" s="12" t="s">
        <v>562</v>
      </c>
      <c r="L621" s="12" t="s">
        <v>558</v>
      </c>
      <c r="M621" s="12" t="s">
        <v>3237</v>
      </c>
      <c r="N621" s="12" t="s">
        <v>3435</v>
      </c>
      <c r="O621" s="12" t="s">
        <v>3400</v>
      </c>
      <c r="P621" s="12" t="s">
        <v>3401</v>
      </c>
      <c r="Q621" s="12">
        <v>0</v>
      </c>
      <c r="R621" s="12">
        <v>0</v>
      </c>
      <c r="S621" s="12">
        <v>0</v>
      </c>
      <c r="T621" s="12">
        <v>0</v>
      </c>
      <c r="U621" s="12">
        <v>0</v>
      </c>
      <c r="V621" s="12">
        <v>0</v>
      </c>
      <c r="W621" s="12">
        <v>1</v>
      </c>
      <c r="X621" s="12">
        <v>0</v>
      </c>
      <c r="Y621" s="12">
        <v>0</v>
      </c>
      <c r="Z621" s="12">
        <v>0</v>
      </c>
      <c r="AA621" s="12">
        <v>0</v>
      </c>
      <c r="AB621" s="12">
        <v>0</v>
      </c>
      <c r="AC621" s="12">
        <v>1</v>
      </c>
      <c r="AD621" s="12">
        <v>0</v>
      </c>
      <c r="AE621" s="12">
        <v>0</v>
      </c>
      <c r="AF621" s="12">
        <v>0</v>
      </c>
      <c r="AG621" s="12">
        <v>0</v>
      </c>
      <c r="AH621" s="12">
        <v>0</v>
      </c>
      <c r="AI621" s="12">
        <v>0</v>
      </c>
      <c r="AJ621" s="12">
        <v>0</v>
      </c>
      <c r="AK621" s="12">
        <v>0</v>
      </c>
      <c r="AL621" s="12" t="s">
        <v>607</v>
      </c>
      <c r="AM621" s="7" t="s">
        <v>668</v>
      </c>
      <c r="AN621" s="7" t="s">
        <v>705</v>
      </c>
      <c r="AO621" s="7">
        <v>2010</v>
      </c>
      <c r="AP621" s="12" t="s">
        <v>3235</v>
      </c>
      <c r="AQ621" s="12">
        <v>473</v>
      </c>
      <c r="AR621" s="12">
        <v>1</v>
      </c>
      <c r="AS621" s="12" t="s">
        <v>555</v>
      </c>
      <c r="AT621" s="7" t="s">
        <v>212</v>
      </c>
      <c r="AU621" s="12">
        <v>1</v>
      </c>
      <c r="AV621" s="12">
        <v>0</v>
      </c>
      <c r="AW621" s="12">
        <v>0</v>
      </c>
      <c r="AX621" s="12">
        <v>0</v>
      </c>
      <c r="AY621" s="7">
        <v>1</v>
      </c>
      <c r="AZ621" s="12">
        <v>0</v>
      </c>
      <c r="BA621" s="12">
        <v>0</v>
      </c>
      <c r="BB621" s="12">
        <v>0</v>
      </c>
      <c r="BC621" s="12">
        <v>1</v>
      </c>
      <c r="BD621" s="12">
        <v>0</v>
      </c>
      <c r="BE621" s="12">
        <v>0</v>
      </c>
      <c r="BF621" s="7" t="s">
        <v>766</v>
      </c>
      <c r="BG621" s="7" t="s">
        <v>162</v>
      </c>
      <c r="BH621" s="7"/>
      <c r="BI621" s="7" t="s">
        <v>2807</v>
      </c>
      <c r="BJ621" s="12" t="s">
        <v>718</v>
      </c>
      <c r="BK621" s="12" t="s">
        <v>3463</v>
      </c>
      <c r="BL621" s="12" t="s">
        <v>3481</v>
      </c>
      <c r="BM621" s="7" t="s">
        <v>787</v>
      </c>
      <c r="BN621" s="7"/>
      <c r="BO621" s="12"/>
      <c r="BP621" s="12" t="s">
        <v>3542</v>
      </c>
      <c r="BQ621" s="12">
        <v>0.28419299999999997</v>
      </c>
      <c r="BR621" s="12" t="s">
        <v>3513</v>
      </c>
      <c r="BS621" s="12">
        <v>1.0409999999999999</v>
      </c>
      <c r="BT621" s="12"/>
      <c r="BU621" s="12"/>
      <c r="BV621" s="12" t="s">
        <v>1077</v>
      </c>
      <c r="BW621" s="12" t="s">
        <v>1077</v>
      </c>
      <c r="BX621" s="12" t="s">
        <v>1077</v>
      </c>
      <c r="BY621" s="12">
        <v>5.71</v>
      </c>
      <c r="BZ621" s="12"/>
      <c r="CA621" s="12" t="s">
        <v>1077</v>
      </c>
      <c r="CB621" s="12" t="s">
        <v>1077</v>
      </c>
      <c r="CC621" s="12" t="s">
        <v>1077</v>
      </c>
      <c r="CD621" s="12" t="s">
        <v>1077</v>
      </c>
      <c r="CE621" s="12">
        <v>0.01</v>
      </c>
      <c r="CF621" s="12"/>
      <c r="CG621" s="12"/>
      <c r="CH621" s="12">
        <f>BQ621/BY621</f>
        <v>4.9771103327495618E-2</v>
      </c>
      <c r="CI621" s="12" t="s">
        <v>3553</v>
      </c>
      <c r="CJ621" s="12">
        <v>0.52200000000000002</v>
      </c>
      <c r="CK621" s="12" t="s">
        <v>3824</v>
      </c>
      <c r="CL621" s="12" t="s">
        <v>1077</v>
      </c>
      <c r="CM621" s="12" t="s">
        <v>1077</v>
      </c>
      <c r="CN621" s="12">
        <v>4.34</v>
      </c>
      <c r="CO621" s="12" t="s">
        <v>1043</v>
      </c>
      <c r="CP621" s="12">
        <v>1</v>
      </c>
      <c r="CQ621" s="12">
        <v>18</v>
      </c>
      <c r="CR621" s="12">
        <v>1</v>
      </c>
      <c r="CS621" s="12">
        <v>454</v>
      </c>
      <c r="CT621" s="12">
        <v>9.0969999999999995</v>
      </c>
      <c r="CU621" s="12">
        <v>0.27300000000000002</v>
      </c>
      <c r="CV621" s="12">
        <f>BS621*CU621</f>
        <v>0.28419299999999997</v>
      </c>
      <c r="CW621" s="12"/>
      <c r="CX621" s="57"/>
    </row>
    <row r="622" spans="1:102" ht="16.5" x14ac:dyDescent="0.35">
      <c r="A622" s="56">
        <v>96</v>
      </c>
      <c r="B622" s="12" t="s">
        <v>3786</v>
      </c>
      <c r="C622" s="12">
        <v>96.2</v>
      </c>
      <c r="D622" s="12" t="s">
        <v>2518</v>
      </c>
      <c r="E622" s="12" t="s">
        <v>506</v>
      </c>
      <c r="F622" s="12">
        <v>7</v>
      </c>
      <c r="G622" s="12" t="s">
        <v>212</v>
      </c>
      <c r="H622" s="12" t="s">
        <v>2804</v>
      </c>
      <c r="I622" s="12" t="s">
        <v>212</v>
      </c>
      <c r="J622" s="12" t="s">
        <v>1222</v>
      </c>
      <c r="K622" s="12" t="s">
        <v>564</v>
      </c>
      <c r="L622" s="12" t="s">
        <v>1118</v>
      </c>
      <c r="M622" s="12" t="s">
        <v>3164</v>
      </c>
      <c r="N622" s="12"/>
      <c r="O622" s="12" t="s">
        <v>3400</v>
      </c>
      <c r="P622" s="12" t="s">
        <v>3402</v>
      </c>
      <c r="Q622" s="12">
        <v>1</v>
      </c>
      <c r="R622" s="12">
        <v>0</v>
      </c>
      <c r="S622" s="12">
        <v>0</v>
      </c>
      <c r="T622" s="12">
        <v>0</v>
      </c>
      <c r="U622" s="12">
        <v>0</v>
      </c>
      <c r="V622" s="12">
        <v>0</v>
      </c>
      <c r="W622" s="12">
        <v>0</v>
      </c>
      <c r="X622" s="12">
        <v>0</v>
      </c>
      <c r="Y622" s="12">
        <v>0</v>
      </c>
      <c r="Z622" s="12">
        <v>0</v>
      </c>
      <c r="AA622" s="12">
        <v>0</v>
      </c>
      <c r="AB622" s="12">
        <v>0</v>
      </c>
      <c r="AC622" s="12">
        <v>0</v>
      </c>
      <c r="AD622" s="12">
        <v>0</v>
      </c>
      <c r="AE622" s="12">
        <v>0</v>
      </c>
      <c r="AF622" s="12">
        <v>0</v>
      </c>
      <c r="AG622" s="12">
        <v>0</v>
      </c>
      <c r="AH622" s="12">
        <v>0</v>
      </c>
      <c r="AI622" s="12">
        <v>0</v>
      </c>
      <c r="AJ622" s="12">
        <v>0</v>
      </c>
      <c r="AK622" s="12" t="s">
        <v>740</v>
      </c>
      <c r="AL622" s="12" t="s">
        <v>3450</v>
      </c>
      <c r="AM622" s="12" t="s">
        <v>707</v>
      </c>
      <c r="AN622" s="12" t="s">
        <v>645</v>
      </c>
      <c r="AO622" s="12" t="s">
        <v>741</v>
      </c>
      <c r="AP622" s="12" t="s">
        <v>3235</v>
      </c>
      <c r="AQ622" s="12">
        <v>5087</v>
      </c>
      <c r="AR622" s="12" t="s">
        <v>757</v>
      </c>
      <c r="AS622" s="12" t="s">
        <v>554</v>
      </c>
      <c r="AT622" s="12" t="s">
        <v>212</v>
      </c>
      <c r="AU622" s="12">
        <v>0</v>
      </c>
      <c r="AV622" s="12">
        <v>1</v>
      </c>
      <c r="AW622" s="12">
        <v>0</v>
      </c>
      <c r="AX622" s="12">
        <v>0</v>
      </c>
      <c r="AY622" s="12">
        <v>1</v>
      </c>
      <c r="AZ622" s="12">
        <v>0</v>
      </c>
      <c r="BA622" s="12">
        <v>0</v>
      </c>
      <c r="BB622" s="12">
        <v>1</v>
      </c>
      <c r="BC622" s="12">
        <v>0</v>
      </c>
      <c r="BD622" s="12">
        <v>0</v>
      </c>
      <c r="BE622" s="12">
        <v>0</v>
      </c>
      <c r="BF622" s="12" t="s">
        <v>3258</v>
      </c>
      <c r="BG622" s="12" t="s">
        <v>1202</v>
      </c>
      <c r="BH622" s="12">
        <v>1</v>
      </c>
      <c r="BI622" s="12" t="s">
        <v>3282</v>
      </c>
      <c r="BJ622" s="12" t="s">
        <v>3460</v>
      </c>
      <c r="BK622" s="12" t="s">
        <v>3472</v>
      </c>
      <c r="BL622" s="12" t="s">
        <v>3477</v>
      </c>
      <c r="BM622" s="12" t="s">
        <v>3485</v>
      </c>
      <c r="BN622" s="7" t="s">
        <v>775</v>
      </c>
      <c r="BO622" s="12" t="s">
        <v>1201</v>
      </c>
      <c r="BP622" s="12" t="s">
        <v>4029</v>
      </c>
      <c r="BQ622" s="12"/>
      <c r="BR622" s="12"/>
      <c r="BS622" s="12">
        <v>0.61</v>
      </c>
      <c r="BT622" s="12">
        <f>EXP(BS622)</f>
        <v>1.8404313987816374</v>
      </c>
      <c r="BU622" s="12"/>
      <c r="BV622" s="12" t="s">
        <v>3415</v>
      </c>
      <c r="BW622" s="12"/>
      <c r="BX622" s="12"/>
      <c r="BY622" s="12">
        <f>BT622/CF622</f>
        <v>5.842639361211547</v>
      </c>
      <c r="BZ622" s="12" t="s">
        <v>4041</v>
      </c>
      <c r="CA622" s="12"/>
      <c r="CB622" s="12"/>
      <c r="CC622" s="12"/>
      <c r="CD622" s="12"/>
      <c r="CE622" s="12">
        <v>0.1</v>
      </c>
      <c r="CF622" s="12">
        <v>0.315</v>
      </c>
      <c r="CG622" s="12"/>
      <c r="CH622" s="12"/>
      <c r="CI622" s="12"/>
      <c r="CJ622" s="12">
        <v>0.44</v>
      </c>
      <c r="CK622" s="12" t="s">
        <v>3831</v>
      </c>
      <c r="CL622" s="12"/>
      <c r="CM622" s="12"/>
      <c r="CN622" s="12">
        <v>908.1</v>
      </c>
      <c r="CO622" s="12" t="s">
        <v>3419</v>
      </c>
      <c r="CP622" s="12"/>
      <c r="CQ622" s="12"/>
      <c r="CR622" s="12"/>
      <c r="CS622" s="12">
        <v>50</v>
      </c>
      <c r="CT622" s="12"/>
      <c r="CU622" s="12"/>
      <c r="CV622" s="12"/>
      <c r="CW622" s="12"/>
      <c r="CX622" s="57"/>
    </row>
    <row r="623" spans="1:102" ht="16.5" x14ac:dyDescent="0.35">
      <c r="A623" s="56">
        <v>103</v>
      </c>
      <c r="B623" s="12" t="s">
        <v>3796</v>
      </c>
      <c r="C623" s="12">
        <v>103.1</v>
      </c>
      <c r="D623" s="12" t="s">
        <v>2569</v>
      </c>
      <c r="E623" s="12" t="s">
        <v>518</v>
      </c>
      <c r="F623" s="12">
        <v>3</v>
      </c>
      <c r="G623" s="12" t="s">
        <v>212</v>
      </c>
      <c r="H623" s="12" t="s">
        <v>2804</v>
      </c>
      <c r="I623" s="12" t="s">
        <v>212</v>
      </c>
      <c r="J623" s="12" t="s">
        <v>587</v>
      </c>
      <c r="K623" s="12" t="s">
        <v>1205</v>
      </c>
      <c r="L623" s="12" t="s">
        <v>1216</v>
      </c>
      <c r="M623" s="12" t="s">
        <v>3237</v>
      </c>
      <c r="N623" s="12" t="s">
        <v>3437</v>
      </c>
      <c r="O623" s="12" t="s">
        <v>3400</v>
      </c>
      <c r="P623" s="12" t="s">
        <v>3403</v>
      </c>
      <c r="Q623" s="12">
        <v>1</v>
      </c>
      <c r="R623" s="12">
        <v>0</v>
      </c>
      <c r="S623" s="12">
        <v>0</v>
      </c>
      <c r="T623" s="12">
        <v>0</v>
      </c>
      <c r="U623" s="12">
        <v>0</v>
      </c>
      <c r="V623" s="12">
        <v>0</v>
      </c>
      <c r="W623" s="12">
        <v>0</v>
      </c>
      <c r="X623" s="12">
        <v>0</v>
      </c>
      <c r="Y623" s="12">
        <v>0</v>
      </c>
      <c r="Z623" s="12">
        <v>0</v>
      </c>
      <c r="AA623" s="12">
        <v>0</v>
      </c>
      <c r="AB623" s="12">
        <v>1</v>
      </c>
      <c r="AC623" s="12">
        <v>0</v>
      </c>
      <c r="AD623" s="12">
        <v>0</v>
      </c>
      <c r="AE623" s="12">
        <v>0</v>
      </c>
      <c r="AF623" s="12">
        <v>0</v>
      </c>
      <c r="AG623" s="12">
        <v>0</v>
      </c>
      <c r="AH623" s="12">
        <v>0</v>
      </c>
      <c r="AI623" s="12">
        <v>0</v>
      </c>
      <c r="AJ623" s="12">
        <v>0</v>
      </c>
      <c r="AK623" s="12">
        <v>0</v>
      </c>
      <c r="AL623" s="12" t="s">
        <v>3448</v>
      </c>
      <c r="AM623" s="7" t="s">
        <v>608</v>
      </c>
      <c r="AN623" s="7" t="s">
        <v>614</v>
      </c>
      <c r="AO623" s="7">
        <v>2010</v>
      </c>
      <c r="AP623" s="12" t="s">
        <v>3235</v>
      </c>
      <c r="AQ623" s="12">
        <v>4399</v>
      </c>
      <c r="AR623" s="12">
        <v>1</v>
      </c>
      <c r="AS623" s="12" t="s">
        <v>555</v>
      </c>
      <c r="AT623" s="7" t="s">
        <v>212</v>
      </c>
      <c r="AU623" s="12">
        <v>1</v>
      </c>
      <c r="AV623" s="12">
        <v>0</v>
      </c>
      <c r="AW623" s="12">
        <v>0</v>
      </c>
      <c r="AX623" s="12">
        <v>0</v>
      </c>
      <c r="AY623" s="7">
        <v>1</v>
      </c>
      <c r="AZ623" s="12">
        <v>0</v>
      </c>
      <c r="BA623" s="12">
        <v>1</v>
      </c>
      <c r="BB623" s="12">
        <v>1</v>
      </c>
      <c r="BC623" s="12">
        <v>1</v>
      </c>
      <c r="BD623" s="12">
        <v>1</v>
      </c>
      <c r="BE623" s="12">
        <v>0</v>
      </c>
      <c r="BF623" s="7" t="s">
        <v>3258</v>
      </c>
      <c r="BG623" s="7" t="s">
        <v>944</v>
      </c>
      <c r="BH623" s="7"/>
      <c r="BI623" s="7" t="s">
        <v>3249</v>
      </c>
      <c r="BJ623" s="12" t="s">
        <v>3460</v>
      </c>
      <c r="BK623" s="12" t="s">
        <v>599</v>
      </c>
      <c r="BL623" s="12" t="s">
        <v>3471</v>
      </c>
      <c r="BM623" s="7" t="s">
        <v>1206</v>
      </c>
      <c r="BN623" s="7"/>
      <c r="BO623" s="12"/>
      <c r="BP623" s="12" t="s">
        <v>3538</v>
      </c>
      <c r="BQ623" s="12">
        <v>0.27600000000000002</v>
      </c>
      <c r="BR623" s="12" t="s">
        <v>3414</v>
      </c>
      <c r="BS623" s="12">
        <v>0.27600000000000002</v>
      </c>
      <c r="BT623" s="12"/>
      <c r="BU623" s="12"/>
      <c r="BV623" s="12" t="s">
        <v>1077</v>
      </c>
      <c r="BW623" s="12" t="s">
        <v>1077</v>
      </c>
      <c r="BX623" s="12" t="s">
        <v>1077</v>
      </c>
      <c r="BY623" s="12">
        <v>5.915</v>
      </c>
      <c r="BZ623" s="12"/>
      <c r="CA623" s="12" t="s">
        <v>1077</v>
      </c>
      <c r="CB623" s="12" t="s">
        <v>1077</v>
      </c>
      <c r="CC623" s="12" t="s">
        <v>1077</v>
      </c>
      <c r="CD623" s="12" t="s">
        <v>1077</v>
      </c>
      <c r="CE623" s="12">
        <v>1E-3</v>
      </c>
      <c r="CF623" s="12">
        <v>0.10100000000000001</v>
      </c>
      <c r="CG623" s="12"/>
      <c r="CH623" s="12">
        <f>BQ623/BY623</f>
        <v>4.6661031276415896E-2</v>
      </c>
      <c r="CI623" s="12" t="s">
        <v>3553</v>
      </c>
      <c r="CJ623" s="12">
        <v>0.59699999999999998</v>
      </c>
      <c r="CK623" s="12" t="s">
        <v>3825</v>
      </c>
      <c r="CL623" s="12" t="s">
        <v>1077</v>
      </c>
      <c r="CM623" s="12" t="s">
        <v>1077</v>
      </c>
      <c r="CN623" s="12" t="s">
        <v>1077</v>
      </c>
      <c r="CO623" s="12" t="s">
        <v>1077</v>
      </c>
      <c r="CP623" s="12">
        <v>1</v>
      </c>
      <c r="CQ623" s="12">
        <v>10</v>
      </c>
      <c r="CR623" s="12">
        <v>1</v>
      </c>
      <c r="CS623" s="12">
        <v>4388</v>
      </c>
      <c r="CT623" s="12" t="s">
        <v>1077</v>
      </c>
      <c r="CU623" s="12" t="s">
        <v>1077</v>
      </c>
      <c r="CV623" s="12" t="s">
        <v>1077</v>
      </c>
      <c r="CW623" s="12"/>
      <c r="CX623" s="57"/>
    </row>
    <row r="624" spans="1:102" ht="16.5" x14ac:dyDescent="0.35">
      <c r="A624" s="56">
        <v>21</v>
      </c>
      <c r="B624" s="12" t="s">
        <v>3712</v>
      </c>
      <c r="C624" s="12">
        <v>21.1</v>
      </c>
      <c r="D624" s="12" t="s">
        <v>1751</v>
      </c>
      <c r="E624" s="12" t="s">
        <v>330</v>
      </c>
      <c r="F624" s="12">
        <v>3</v>
      </c>
      <c r="G624" s="12" t="s">
        <v>212</v>
      </c>
      <c r="H624" s="12" t="s">
        <v>2804</v>
      </c>
      <c r="I624" s="12" t="s">
        <v>212</v>
      </c>
      <c r="J624" s="12" t="s">
        <v>556</v>
      </c>
      <c r="K624" s="12" t="s">
        <v>578</v>
      </c>
      <c r="L624" s="12" t="s">
        <v>558</v>
      </c>
      <c r="M624" s="12" t="s">
        <v>3237</v>
      </c>
      <c r="N624" s="12" t="s">
        <v>592</v>
      </c>
      <c r="O624" s="12" t="s">
        <v>3400</v>
      </c>
      <c r="P624" s="12" t="s">
        <v>3401</v>
      </c>
      <c r="Q624" s="12">
        <v>0</v>
      </c>
      <c r="R624" s="12">
        <v>0</v>
      </c>
      <c r="S624" s="12">
        <v>0</v>
      </c>
      <c r="T624" s="12">
        <v>0</v>
      </c>
      <c r="U624" s="12">
        <v>0</v>
      </c>
      <c r="V624" s="12">
        <v>1</v>
      </c>
      <c r="W624" s="12">
        <v>0</v>
      </c>
      <c r="X624" s="12">
        <v>0</v>
      </c>
      <c r="Y624" s="12">
        <v>0</v>
      </c>
      <c r="Z624" s="12">
        <v>0</v>
      </c>
      <c r="AA624" s="12">
        <v>0</v>
      </c>
      <c r="AB624" s="12">
        <v>0</v>
      </c>
      <c r="AC624" s="12">
        <v>0</v>
      </c>
      <c r="AD624" s="12">
        <v>0</v>
      </c>
      <c r="AE624" s="12">
        <v>0</v>
      </c>
      <c r="AF624" s="12">
        <v>0</v>
      </c>
      <c r="AG624" s="12">
        <v>0</v>
      </c>
      <c r="AH624" s="12">
        <v>1</v>
      </c>
      <c r="AI624" s="12">
        <v>0</v>
      </c>
      <c r="AJ624" s="12">
        <v>0</v>
      </c>
      <c r="AK624" s="12">
        <v>0</v>
      </c>
      <c r="AL624" s="12" t="s">
        <v>607</v>
      </c>
      <c r="AM624" s="7" t="s">
        <v>608</v>
      </c>
      <c r="AN624" s="7" t="s">
        <v>642</v>
      </c>
      <c r="AO624" s="7" t="s">
        <v>643</v>
      </c>
      <c r="AP624" s="12" t="s">
        <v>691</v>
      </c>
      <c r="AQ624" s="12">
        <v>348</v>
      </c>
      <c r="AR624" s="12" t="s">
        <v>1238</v>
      </c>
      <c r="AS624" s="12" t="s">
        <v>555</v>
      </c>
      <c r="AT624" s="7" t="s">
        <v>212</v>
      </c>
      <c r="AU624" s="12">
        <v>1</v>
      </c>
      <c r="AV624" s="12">
        <v>0</v>
      </c>
      <c r="AW624" s="12">
        <v>1</v>
      </c>
      <c r="AX624" s="12">
        <v>1</v>
      </c>
      <c r="AY624" s="7">
        <v>1</v>
      </c>
      <c r="AZ624" s="12">
        <v>0</v>
      </c>
      <c r="BA624" s="12">
        <v>0</v>
      </c>
      <c r="BB624" s="12">
        <v>0</v>
      </c>
      <c r="BC624" s="12">
        <v>0</v>
      </c>
      <c r="BD624" s="12">
        <v>0</v>
      </c>
      <c r="BE624" s="12">
        <v>0</v>
      </c>
      <c r="BF624" s="7" t="s">
        <v>3258</v>
      </c>
      <c r="BG624" s="7" t="s">
        <v>827</v>
      </c>
      <c r="BH624" s="7"/>
      <c r="BI624" s="7" t="s">
        <v>2810</v>
      </c>
      <c r="BJ624" s="12" t="s">
        <v>800</v>
      </c>
      <c r="BK624" s="12" t="s">
        <v>3463</v>
      </c>
      <c r="BL624" s="12" t="s">
        <v>3470</v>
      </c>
      <c r="BM624" s="7" t="s">
        <v>787</v>
      </c>
      <c r="BN624" s="7"/>
      <c r="BO624" s="12"/>
      <c r="BP624" s="12" t="s">
        <v>3542</v>
      </c>
      <c r="BQ624" s="51">
        <f>CV624</f>
        <v>2.9708568943018707E-8</v>
      </c>
      <c r="BR624" s="12" t="s">
        <v>3513</v>
      </c>
      <c r="BS624" s="12">
        <v>6.8300000000000007E-5</v>
      </c>
      <c r="BT624" s="12"/>
      <c r="BU624" s="12"/>
      <c r="BV624" s="12" t="s">
        <v>1077</v>
      </c>
      <c r="BW624" s="12" t="s">
        <v>1077</v>
      </c>
      <c r="BX624" s="12" t="s">
        <v>1077</v>
      </c>
      <c r="BY624" s="12">
        <v>5.9619999999999997</v>
      </c>
      <c r="BZ624" s="12"/>
      <c r="CA624" s="12" t="s">
        <v>1077</v>
      </c>
      <c r="CB624" s="12" t="s">
        <v>1077</v>
      </c>
      <c r="CC624" s="12" t="s">
        <v>1077</v>
      </c>
      <c r="CD624" s="12" t="s">
        <v>1077</v>
      </c>
      <c r="CE624" s="12">
        <v>0</v>
      </c>
      <c r="CF624" s="12">
        <v>1.075</v>
      </c>
      <c r="CG624" s="12"/>
      <c r="CH624" s="12">
        <f>BQ624/BY624</f>
        <v>4.9829870753134364E-9</v>
      </c>
      <c r="CI624" s="12" t="s">
        <v>3553</v>
      </c>
      <c r="CJ624" s="12">
        <v>0.76</v>
      </c>
      <c r="CK624" s="12" t="s">
        <v>3824</v>
      </c>
      <c r="CL624" s="12" t="s">
        <v>1077</v>
      </c>
      <c r="CM624" s="12" t="s">
        <v>1077</v>
      </c>
      <c r="CN624" s="12" t="s">
        <v>1077</v>
      </c>
      <c r="CO624" s="12" t="s">
        <v>1077</v>
      </c>
      <c r="CP624" s="12">
        <v>1</v>
      </c>
      <c r="CQ624" s="12">
        <v>9</v>
      </c>
      <c r="CR624" s="12">
        <v>1</v>
      </c>
      <c r="CS624" s="12">
        <v>338</v>
      </c>
      <c r="CT624" s="12"/>
      <c r="CU624" s="12">
        <v>2299</v>
      </c>
      <c r="CV624" s="12">
        <f>BS624/CU624</f>
        <v>2.9708568943018707E-8</v>
      </c>
      <c r="CW624" s="12"/>
      <c r="CX624" s="57"/>
    </row>
    <row r="625" spans="1:102" ht="16.5" x14ac:dyDescent="0.35">
      <c r="A625" s="56">
        <v>15</v>
      </c>
      <c r="B625" s="12" t="s">
        <v>3706</v>
      </c>
      <c r="C625" s="12">
        <v>15.7</v>
      </c>
      <c r="D625" s="12" t="s">
        <v>1500</v>
      </c>
      <c r="E625" s="12" t="s">
        <v>314</v>
      </c>
      <c r="F625" s="12" t="s">
        <v>3916</v>
      </c>
      <c r="G625" s="12" t="s">
        <v>212</v>
      </c>
      <c r="H625" s="12" t="s">
        <v>2804</v>
      </c>
      <c r="I625" s="12" t="s">
        <v>212</v>
      </c>
      <c r="J625" s="12" t="s">
        <v>556</v>
      </c>
      <c r="K625" s="12" t="s">
        <v>564</v>
      </c>
      <c r="L625" s="12" t="s">
        <v>558</v>
      </c>
      <c r="M625" s="12" t="s">
        <v>3164</v>
      </c>
      <c r="N625" s="12"/>
      <c r="O625" s="12" t="s">
        <v>3400</v>
      </c>
      <c r="P625" s="12" t="s">
        <v>3403</v>
      </c>
      <c r="Q625" s="12">
        <v>1</v>
      </c>
      <c r="R625" s="12">
        <v>0</v>
      </c>
      <c r="S625" s="12">
        <v>0</v>
      </c>
      <c r="T625" s="12">
        <v>0</v>
      </c>
      <c r="U625" s="12">
        <v>0</v>
      </c>
      <c r="V625" s="12">
        <v>0</v>
      </c>
      <c r="W625" s="12">
        <v>0</v>
      </c>
      <c r="X625" s="12">
        <v>0</v>
      </c>
      <c r="Y625" s="12">
        <v>0</v>
      </c>
      <c r="Z625" s="12">
        <v>0</v>
      </c>
      <c r="AA625" s="12">
        <v>0</v>
      </c>
      <c r="AB625" s="12">
        <v>1</v>
      </c>
      <c r="AC625" s="12">
        <v>0</v>
      </c>
      <c r="AD625" s="12">
        <v>0</v>
      </c>
      <c r="AE625" s="12">
        <v>0</v>
      </c>
      <c r="AF625" s="12">
        <v>0</v>
      </c>
      <c r="AG625" s="12">
        <v>0</v>
      </c>
      <c r="AH625" s="12">
        <v>0</v>
      </c>
      <c r="AI625" s="12">
        <v>0</v>
      </c>
      <c r="AJ625" s="12">
        <v>0</v>
      </c>
      <c r="AK625" s="12">
        <v>0</v>
      </c>
      <c r="AL625" s="12" t="s">
        <v>3448</v>
      </c>
      <c r="AM625" s="7" t="s">
        <v>608</v>
      </c>
      <c r="AN625" s="7" t="s">
        <v>634</v>
      </c>
      <c r="AO625" s="7">
        <v>2000</v>
      </c>
      <c r="AP625" s="12" t="s">
        <v>3458</v>
      </c>
      <c r="AQ625" s="12">
        <v>3307</v>
      </c>
      <c r="AR625" s="12">
        <v>1</v>
      </c>
      <c r="AS625" s="12" t="s">
        <v>555</v>
      </c>
      <c r="AT625" s="7" t="s">
        <v>349</v>
      </c>
      <c r="AU625" s="12">
        <v>0</v>
      </c>
      <c r="AV625" s="12">
        <v>0</v>
      </c>
      <c r="AW625" s="12">
        <v>0</v>
      </c>
      <c r="AX625" s="12">
        <v>0</v>
      </c>
      <c r="AY625" s="7">
        <v>0</v>
      </c>
      <c r="AZ625" s="12">
        <v>0</v>
      </c>
      <c r="BA625" s="12">
        <v>1</v>
      </c>
      <c r="BB625" s="12">
        <v>1</v>
      </c>
      <c r="BC625" s="12">
        <v>0</v>
      </c>
      <c r="BD625" s="12">
        <v>0</v>
      </c>
      <c r="BE625" s="12">
        <v>0</v>
      </c>
      <c r="BF625" s="7" t="s">
        <v>2820</v>
      </c>
      <c r="BG625" s="7" t="s">
        <v>803</v>
      </c>
      <c r="BH625" s="7">
        <v>1</v>
      </c>
      <c r="BI625" s="12" t="s">
        <v>3257</v>
      </c>
      <c r="BJ625" s="12" t="s">
        <v>3460</v>
      </c>
      <c r="BK625" s="12" t="s">
        <v>3472</v>
      </c>
      <c r="BL625" s="12" t="s">
        <v>3474</v>
      </c>
      <c r="BM625" s="7" t="s">
        <v>787</v>
      </c>
      <c r="BN625" s="7"/>
      <c r="BO625" s="12" t="s">
        <v>1208</v>
      </c>
      <c r="BP625" s="12" t="s">
        <v>1262</v>
      </c>
      <c r="BQ625" s="12"/>
      <c r="BR625" s="12" t="s">
        <v>1077</v>
      </c>
      <c r="BS625" s="12">
        <v>0.5111</v>
      </c>
      <c r="BT625" s="12"/>
      <c r="BU625" s="12">
        <f>EXP(BS625)</f>
        <v>1.6671240231310185</v>
      </c>
      <c r="BV625" s="12" t="s">
        <v>3416</v>
      </c>
      <c r="BW625" s="12" t="s">
        <v>1077</v>
      </c>
      <c r="BX625" s="12" t="s">
        <v>1077</v>
      </c>
      <c r="BY625" s="12">
        <v>5.99</v>
      </c>
      <c r="BZ625" s="12"/>
      <c r="CA625" s="12" t="s">
        <v>1077</v>
      </c>
      <c r="CB625" s="12" t="s">
        <v>1077</v>
      </c>
      <c r="CC625" s="12" t="s">
        <v>1077</v>
      </c>
      <c r="CD625" s="12" t="s">
        <v>1077</v>
      </c>
      <c r="CE625" s="12">
        <v>0.1</v>
      </c>
      <c r="CF625" s="12"/>
      <c r="CG625" s="12"/>
      <c r="CH625" s="12"/>
      <c r="CI625" s="12"/>
      <c r="CJ625" s="12">
        <v>0.59599999999999997</v>
      </c>
      <c r="CK625" s="12" t="s">
        <v>3828</v>
      </c>
      <c r="CL625" s="12" t="s">
        <v>1077</v>
      </c>
      <c r="CM625" s="12" t="s">
        <v>1077</v>
      </c>
      <c r="CN625" s="12" t="s">
        <v>1077</v>
      </c>
      <c r="CO625" s="12" t="s">
        <v>1077</v>
      </c>
      <c r="CP625" s="12"/>
      <c r="CQ625" s="12"/>
      <c r="CR625" s="12"/>
      <c r="CS625" s="12" t="s">
        <v>1077</v>
      </c>
      <c r="CT625" s="12" t="s">
        <v>1077</v>
      </c>
      <c r="CU625" s="12">
        <v>7.2289156626506021E-2</v>
      </c>
      <c r="CV625" s="12" t="s">
        <v>1137</v>
      </c>
      <c r="CW625" s="12"/>
      <c r="CX625" s="57"/>
    </row>
    <row r="626" spans="1:102" x14ac:dyDescent="0.35">
      <c r="A626" s="56">
        <v>110</v>
      </c>
      <c r="B626" s="12" t="s">
        <v>3803</v>
      </c>
      <c r="C626" s="12">
        <v>110.2</v>
      </c>
      <c r="D626" s="12" t="s">
        <v>2634</v>
      </c>
      <c r="E626" s="12" t="s">
        <v>536</v>
      </c>
      <c r="F626" s="12">
        <v>7</v>
      </c>
      <c r="G626" s="12" t="s">
        <v>212</v>
      </c>
      <c r="H626" s="12" t="s">
        <v>2804</v>
      </c>
      <c r="I626" s="12" t="s">
        <v>212</v>
      </c>
      <c r="J626" s="12" t="s">
        <v>1222</v>
      </c>
      <c r="K626" s="12" t="s">
        <v>564</v>
      </c>
      <c r="L626" s="12" t="s">
        <v>1118</v>
      </c>
      <c r="M626" s="12" t="s">
        <v>3237</v>
      </c>
      <c r="N626" s="12" t="s">
        <v>598</v>
      </c>
      <c r="O626" s="12" t="s">
        <v>3400</v>
      </c>
      <c r="P626" s="12" t="s">
        <v>3404</v>
      </c>
      <c r="Q626" s="12">
        <v>0</v>
      </c>
      <c r="R626" s="12">
        <v>0</v>
      </c>
      <c r="S626" s="12">
        <v>1</v>
      </c>
      <c r="T626" s="12">
        <v>0</v>
      </c>
      <c r="U626" s="12">
        <v>0</v>
      </c>
      <c r="V626" s="12">
        <v>0</v>
      </c>
      <c r="W626" s="12">
        <v>1</v>
      </c>
      <c r="X626" s="12">
        <v>0</v>
      </c>
      <c r="Y626" s="12">
        <v>0</v>
      </c>
      <c r="Z626" s="12">
        <v>1</v>
      </c>
      <c r="AA626" s="12">
        <v>0</v>
      </c>
      <c r="AB626" s="12">
        <v>0</v>
      </c>
      <c r="AC626" s="12">
        <v>0</v>
      </c>
      <c r="AD626" s="12">
        <v>0</v>
      </c>
      <c r="AE626" s="12">
        <v>0</v>
      </c>
      <c r="AF626" s="12">
        <v>0</v>
      </c>
      <c r="AG626" s="12">
        <v>0</v>
      </c>
      <c r="AH626" s="12">
        <v>0</v>
      </c>
      <c r="AI626" s="12">
        <v>0</v>
      </c>
      <c r="AJ626" s="12">
        <v>0</v>
      </c>
      <c r="AK626" s="12">
        <v>0</v>
      </c>
      <c r="AL626" s="12" t="s">
        <v>3450</v>
      </c>
      <c r="AM626" s="7" t="s">
        <v>608</v>
      </c>
      <c r="AN626" s="7" t="s">
        <v>646</v>
      </c>
      <c r="AO626" s="7" t="s">
        <v>747</v>
      </c>
      <c r="AP626" s="12" t="s">
        <v>691</v>
      </c>
      <c r="AQ626" s="12">
        <v>8489</v>
      </c>
      <c r="AR626" s="12">
        <v>1</v>
      </c>
      <c r="AS626" s="12" t="s">
        <v>555</v>
      </c>
      <c r="AT626" s="7" t="s">
        <v>212</v>
      </c>
      <c r="AU626" s="12">
        <v>1</v>
      </c>
      <c r="AV626" s="12">
        <v>1</v>
      </c>
      <c r="AW626" s="12">
        <v>0</v>
      </c>
      <c r="AX626" s="12">
        <v>1</v>
      </c>
      <c r="AY626" s="7">
        <v>1</v>
      </c>
      <c r="AZ626" s="12">
        <v>0</v>
      </c>
      <c r="BA626" s="12">
        <v>1</v>
      </c>
      <c r="BB626" s="12">
        <v>1</v>
      </c>
      <c r="BC626" s="12">
        <v>0</v>
      </c>
      <c r="BD626" s="12">
        <v>1</v>
      </c>
      <c r="BE626" s="12">
        <v>0</v>
      </c>
      <c r="BF626" s="7" t="s">
        <v>766</v>
      </c>
      <c r="BG626" s="7" t="s">
        <v>1014</v>
      </c>
      <c r="BH626" s="7"/>
      <c r="BI626" s="7" t="s">
        <v>2806</v>
      </c>
      <c r="BJ626" s="12" t="s">
        <v>3459</v>
      </c>
      <c r="BK626" s="12" t="s">
        <v>1044</v>
      </c>
      <c r="BL626" s="12" t="s">
        <v>3468</v>
      </c>
      <c r="BM626" s="7" t="s">
        <v>3485</v>
      </c>
      <c r="BN626" s="7" t="s">
        <v>775</v>
      </c>
      <c r="BO626" s="12"/>
      <c r="BP626" s="12" t="s">
        <v>3547</v>
      </c>
      <c r="BQ626" s="12">
        <f>CV626</f>
        <v>0.26780446548283099</v>
      </c>
      <c r="BR626" s="12" t="s">
        <v>3530</v>
      </c>
      <c r="BS626" s="12">
        <v>1.2E-2</v>
      </c>
      <c r="BT626" s="12">
        <f>EXP(BS626)</f>
        <v>1.0120722888660778</v>
      </c>
      <c r="BU626" s="12"/>
      <c r="BV626" s="12" t="s">
        <v>3415</v>
      </c>
      <c r="BW626" s="12" t="s">
        <v>1077</v>
      </c>
      <c r="BX626" s="12" t="s">
        <v>1077</v>
      </c>
      <c r="BY626" s="12">
        <v>5.99</v>
      </c>
      <c r="BZ626" s="12"/>
      <c r="CA626" s="12" t="s">
        <v>1077</v>
      </c>
      <c r="CB626" s="12" t="s">
        <v>1077</v>
      </c>
      <c r="CC626" s="12" t="s">
        <v>1077</v>
      </c>
      <c r="CD626" s="12" t="s">
        <v>1077</v>
      </c>
      <c r="CE626" s="12" t="s">
        <v>1077</v>
      </c>
      <c r="CF626" s="12">
        <f>Table2[[#This Row],[b_mag_LOR]]/Table2[[#This Row],[T_stat]]</f>
        <v>2.0033388981636059E-3</v>
      </c>
      <c r="CG626" s="12" t="s">
        <v>3564</v>
      </c>
      <c r="CH626" s="12">
        <f>BQ626/BY626</f>
        <v>4.4708591900305676E-2</v>
      </c>
      <c r="CI626" s="12" t="s">
        <v>3553</v>
      </c>
      <c r="CJ626" s="12" t="s">
        <v>718</v>
      </c>
      <c r="CK626" s="12" t="s">
        <v>1077</v>
      </c>
      <c r="CL626" s="12" t="s">
        <v>1077</v>
      </c>
      <c r="CM626" s="12" t="s">
        <v>1077</v>
      </c>
      <c r="CN626" s="12" t="s">
        <v>1077</v>
      </c>
      <c r="CO626" s="12" t="s">
        <v>1077</v>
      </c>
      <c r="CP626" s="12"/>
      <c r="CQ626" s="12"/>
      <c r="CR626" s="12"/>
      <c r="CS626" s="12" t="s">
        <v>1077</v>
      </c>
      <c r="CT626" s="12">
        <f>(234+263+237+241+260+62+44)/(6742+6873+6502+6705+6297+2878+3085)</f>
        <v>3.431247121436979E-2</v>
      </c>
      <c r="CU626" s="12">
        <v>23.11</v>
      </c>
      <c r="CV626" s="12">
        <f>BS626*CU626*(1-CT626)</f>
        <v>0.26780446548283099</v>
      </c>
      <c r="CW626" s="12"/>
      <c r="CX626" s="57"/>
    </row>
    <row r="627" spans="1:102" ht="16.5" x14ac:dyDescent="0.35">
      <c r="A627" s="56">
        <v>52</v>
      </c>
      <c r="B627" s="12" t="s">
        <v>3742</v>
      </c>
      <c r="C627" s="12">
        <v>52.1</v>
      </c>
      <c r="D627" s="12" t="s">
        <v>2115</v>
      </c>
      <c r="E627" s="12" t="s">
        <v>394</v>
      </c>
      <c r="F627" s="12">
        <v>3</v>
      </c>
      <c r="G627" s="12" t="s">
        <v>212</v>
      </c>
      <c r="H627" s="12" t="s">
        <v>2804</v>
      </c>
      <c r="I627" s="12" t="s">
        <v>212</v>
      </c>
      <c r="J627" s="12" t="s">
        <v>556</v>
      </c>
      <c r="K627" s="12" t="s">
        <v>575</v>
      </c>
      <c r="L627" s="12" t="s">
        <v>558</v>
      </c>
      <c r="M627" s="12" t="s">
        <v>3237</v>
      </c>
      <c r="N627" s="12" t="s">
        <v>3435</v>
      </c>
      <c r="O627" s="12" t="s">
        <v>3400</v>
      </c>
      <c r="P627" s="12" t="s">
        <v>3401</v>
      </c>
      <c r="Q627" s="12">
        <v>0</v>
      </c>
      <c r="R627" s="12">
        <v>0</v>
      </c>
      <c r="S627" s="12">
        <v>0</v>
      </c>
      <c r="T627" s="12">
        <v>0</v>
      </c>
      <c r="U627" s="12">
        <v>0</v>
      </c>
      <c r="V627" s="12">
        <v>0</v>
      </c>
      <c r="W627" s="12">
        <v>1</v>
      </c>
      <c r="X627" s="12">
        <v>0</v>
      </c>
      <c r="Y627" s="12">
        <v>0</v>
      </c>
      <c r="Z627" s="12">
        <v>0</v>
      </c>
      <c r="AA627" s="12">
        <v>0</v>
      </c>
      <c r="AB627" s="12">
        <v>0</v>
      </c>
      <c r="AC627" s="12">
        <v>1</v>
      </c>
      <c r="AD627" s="12">
        <v>0</v>
      </c>
      <c r="AE627" s="12">
        <v>0</v>
      </c>
      <c r="AF627" s="12">
        <v>0</v>
      </c>
      <c r="AG627" s="12">
        <v>0</v>
      </c>
      <c r="AH627" s="12">
        <v>0</v>
      </c>
      <c r="AI627" s="12">
        <v>0</v>
      </c>
      <c r="AJ627" s="12">
        <v>0</v>
      </c>
      <c r="AK627" s="12">
        <v>0</v>
      </c>
      <c r="AL627" s="12" t="s">
        <v>678</v>
      </c>
      <c r="AM627" s="7" t="s">
        <v>637</v>
      </c>
      <c r="AN627" s="7" t="s">
        <v>690</v>
      </c>
      <c r="AO627" s="7">
        <v>2012</v>
      </c>
      <c r="AP627" s="12" t="s">
        <v>3235</v>
      </c>
      <c r="AQ627" s="12">
        <v>342</v>
      </c>
      <c r="AR627" s="12">
        <v>1</v>
      </c>
      <c r="AS627" s="12" t="s">
        <v>555</v>
      </c>
      <c r="AT627" s="7" t="s">
        <v>212</v>
      </c>
      <c r="AU627" s="12">
        <v>1</v>
      </c>
      <c r="AV627" s="12">
        <v>1</v>
      </c>
      <c r="AW627" s="12">
        <v>0</v>
      </c>
      <c r="AX627" s="12">
        <v>1</v>
      </c>
      <c r="AY627" s="7">
        <v>1</v>
      </c>
      <c r="AZ627" s="12">
        <v>0</v>
      </c>
      <c r="BA627" s="12">
        <v>0</v>
      </c>
      <c r="BB627" s="12">
        <v>0</v>
      </c>
      <c r="BC627" s="12">
        <v>0</v>
      </c>
      <c r="BD627" s="12">
        <v>0</v>
      </c>
      <c r="BE627" s="12">
        <v>0</v>
      </c>
      <c r="BF627" s="7" t="s">
        <v>766</v>
      </c>
      <c r="BG627" s="7" t="s">
        <v>781</v>
      </c>
      <c r="BH627" s="7"/>
      <c r="BI627" s="7" t="s">
        <v>2807</v>
      </c>
      <c r="BJ627" s="12" t="s">
        <v>3460</v>
      </c>
      <c r="BK627" s="12" t="s">
        <v>3463</v>
      </c>
      <c r="BL627" s="12" t="s">
        <v>3470</v>
      </c>
      <c r="BM627" s="7" t="s">
        <v>784</v>
      </c>
      <c r="BN627" s="7"/>
      <c r="BO627" s="12"/>
      <c r="BP627" s="12" t="s">
        <v>4024</v>
      </c>
      <c r="BQ627" s="12">
        <v>0.3261</v>
      </c>
      <c r="BR627" s="12" t="s">
        <v>1252</v>
      </c>
      <c r="BS627" s="12">
        <v>6.0000000000000002E-5</v>
      </c>
      <c r="BT627" s="12"/>
      <c r="BU627" s="12"/>
      <c r="BV627" s="12" t="s">
        <v>1077</v>
      </c>
      <c r="BW627" s="12"/>
      <c r="BX627" s="12"/>
      <c r="BY627" s="12">
        <f>BS627/CF627</f>
        <v>6</v>
      </c>
      <c r="BZ627" s="12" t="s">
        <v>4041</v>
      </c>
      <c r="CA627" s="12" t="s">
        <v>1077</v>
      </c>
      <c r="CB627" s="12" t="s">
        <v>1077</v>
      </c>
      <c r="CC627" s="12" t="s">
        <v>1077</v>
      </c>
      <c r="CD627" s="12" t="s">
        <v>1087</v>
      </c>
      <c r="CE627" s="12">
        <v>0</v>
      </c>
      <c r="CF627" s="12">
        <v>1.0000000000000001E-5</v>
      </c>
      <c r="CG627" s="12" t="s">
        <v>1252</v>
      </c>
      <c r="CH627" s="12">
        <f>BQ627/BY627</f>
        <v>5.4350000000000002E-2</v>
      </c>
      <c r="CI627" s="12" t="s">
        <v>3553</v>
      </c>
      <c r="CJ627" s="12">
        <v>0.80330000000000001</v>
      </c>
      <c r="CK627" s="12" t="s">
        <v>3828</v>
      </c>
      <c r="CL627" s="12" t="s">
        <v>1077</v>
      </c>
      <c r="CM627" s="12" t="s">
        <v>1077</v>
      </c>
      <c r="CN627" s="12" t="s">
        <v>1077</v>
      </c>
      <c r="CO627" s="12" t="s">
        <v>1077</v>
      </c>
      <c r="CP627" s="12">
        <v>1</v>
      </c>
      <c r="CQ627" s="12">
        <v>11</v>
      </c>
      <c r="CR627" s="12">
        <v>1</v>
      </c>
      <c r="CS627" s="12">
        <v>330</v>
      </c>
      <c r="CT627" s="12" t="s">
        <v>1077</v>
      </c>
      <c r="CU627" s="12" t="s">
        <v>1077</v>
      </c>
      <c r="CV627" s="12" t="s">
        <v>1077</v>
      </c>
      <c r="CW627" s="12"/>
      <c r="CX627" s="57"/>
    </row>
    <row r="628" spans="1:102" ht="16.5" x14ac:dyDescent="0.35">
      <c r="A628" s="56">
        <v>70</v>
      </c>
      <c r="B628" s="12" t="s">
        <v>3759</v>
      </c>
      <c r="C628" s="12">
        <v>70.099999999999994</v>
      </c>
      <c r="D628" s="12" t="s">
        <v>2342</v>
      </c>
      <c r="E628" s="12" t="s">
        <v>448</v>
      </c>
      <c r="F628" s="12">
        <v>3</v>
      </c>
      <c r="G628" s="12" t="s">
        <v>212</v>
      </c>
      <c r="H628" s="12" t="s">
        <v>2804</v>
      </c>
      <c r="I628" s="12" t="s">
        <v>212</v>
      </c>
      <c r="J628" s="12" t="s">
        <v>556</v>
      </c>
      <c r="K628" s="12" t="s">
        <v>569</v>
      </c>
      <c r="L628" s="12" t="s">
        <v>558</v>
      </c>
      <c r="M628" s="12" t="s">
        <v>3237</v>
      </c>
      <c r="N628" s="12" t="s">
        <v>3435</v>
      </c>
      <c r="O628" s="12" t="s">
        <v>3400</v>
      </c>
      <c r="P628" s="12" t="s">
        <v>3401</v>
      </c>
      <c r="Q628" s="12">
        <v>0</v>
      </c>
      <c r="R628" s="12">
        <v>1</v>
      </c>
      <c r="S628" s="12">
        <v>0</v>
      </c>
      <c r="T628" s="12">
        <v>0</v>
      </c>
      <c r="U628" s="12">
        <v>0</v>
      </c>
      <c r="V628" s="12">
        <v>0</v>
      </c>
      <c r="W628" s="12">
        <v>0</v>
      </c>
      <c r="X628" s="12">
        <v>0</v>
      </c>
      <c r="Y628" s="12">
        <v>0</v>
      </c>
      <c r="Z628" s="12">
        <v>0</v>
      </c>
      <c r="AA628" s="12">
        <v>0</v>
      </c>
      <c r="AB628" s="12">
        <v>0</v>
      </c>
      <c r="AC628" s="12">
        <v>0</v>
      </c>
      <c r="AD628" s="12">
        <v>0</v>
      </c>
      <c r="AE628" s="12">
        <v>0</v>
      </c>
      <c r="AF628" s="12">
        <v>0</v>
      </c>
      <c r="AG628" s="12">
        <v>0</v>
      </c>
      <c r="AH628" s="12">
        <v>0</v>
      </c>
      <c r="AI628" s="12">
        <v>0</v>
      </c>
      <c r="AJ628" s="12">
        <v>1</v>
      </c>
      <c r="AK628" s="12">
        <v>0</v>
      </c>
      <c r="AL628" s="12" t="s">
        <v>678</v>
      </c>
      <c r="AM628" s="7" t="s">
        <v>608</v>
      </c>
      <c r="AN628" s="7" t="s">
        <v>614</v>
      </c>
      <c r="AO628" s="7">
        <v>2009</v>
      </c>
      <c r="AP628" s="12" t="s">
        <v>3458</v>
      </c>
      <c r="AQ628" s="12">
        <v>1449</v>
      </c>
      <c r="AR628" s="12">
        <v>1</v>
      </c>
      <c r="AS628" s="12" t="s">
        <v>555</v>
      </c>
      <c r="AT628" s="7" t="s">
        <v>212</v>
      </c>
      <c r="AU628" s="12">
        <v>0</v>
      </c>
      <c r="AV628" s="12">
        <v>0</v>
      </c>
      <c r="AW628" s="12">
        <v>0</v>
      </c>
      <c r="AX628" s="12">
        <v>0</v>
      </c>
      <c r="AY628" s="7">
        <v>0</v>
      </c>
      <c r="AZ628" s="12">
        <v>0</v>
      </c>
      <c r="BA628" s="12">
        <v>0</v>
      </c>
      <c r="BB628" s="12">
        <v>0</v>
      </c>
      <c r="BC628" s="12">
        <v>0</v>
      </c>
      <c r="BD628" s="12">
        <v>0</v>
      </c>
      <c r="BE628" s="12">
        <v>0</v>
      </c>
      <c r="BF628" s="7" t="s">
        <v>766</v>
      </c>
      <c r="BG628" s="7" t="s">
        <v>781</v>
      </c>
      <c r="BH628" s="7"/>
      <c r="BI628" s="7" t="s">
        <v>2807</v>
      </c>
      <c r="BJ628" s="12" t="s">
        <v>800</v>
      </c>
      <c r="BK628" s="12" t="s">
        <v>3463</v>
      </c>
      <c r="BL628" s="12" t="s">
        <v>3469</v>
      </c>
      <c r="BM628" s="7" t="s">
        <v>787</v>
      </c>
      <c r="BN628" s="7"/>
      <c r="BO628" s="12"/>
      <c r="BP628" s="12" t="s">
        <v>3505</v>
      </c>
      <c r="BQ628" s="47">
        <f>CV628</f>
        <v>0.20701096345514952</v>
      </c>
      <c r="BR628" s="12" t="s">
        <v>3506</v>
      </c>
      <c r="BS628" s="12">
        <v>0.33800000000000002</v>
      </c>
      <c r="BT628" s="12"/>
      <c r="BU628" s="12"/>
      <c r="BV628" s="12" t="s">
        <v>1077</v>
      </c>
      <c r="BW628" s="12" t="s">
        <v>1077</v>
      </c>
      <c r="BX628" s="12" t="s">
        <v>1077</v>
      </c>
      <c r="BY628" s="12">
        <v>6.02</v>
      </c>
      <c r="BZ628" s="12"/>
      <c r="CA628" s="12" t="s">
        <v>1077</v>
      </c>
      <c r="CB628" s="12" t="s">
        <v>1077</v>
      </c>
      <c r="CC628" s="12" t="s">
        <v>1077</v>
      </c>
      <c r="CD628" s="12" t="s">
        <v>1077</v>
      </c>
      <c r="CE628" s="12">
        <v>0.01</v>
      </c>
      <c r="CF628" s="12"/>
      <c r="CG628" s="12"/>
      <c r="CH628" s="12">
        <f>BQ628/BY628</f>
        <v>3.4387203231752414E-2</v>
      </c>
      <c r="CI628" s="12" t="s">
        <v>3553</v>
      </c>
      <c r="CJ628" s="12">
        <v>0.74019999999999997</v>
      </c>
      <c r="CK628" s="12" t="s">
        <v>3828</v>
      </c>
      <c r="CL628" s="12" t="s">
        <v>1077</v>
      </c>
      <c r="CM628" s="12" t="s">
        <v>1077</v>
      </c>
      <c r="CN628" s="12" t="s">
        <v>1077</v>
      </c>
      <c r="CO628" s="12" t="s">
        <v>1077</v>
      </c>
      <c r="CP628" s="12">
        <v>1</v>
      </c>
      <c r="CQ628" s="12">
        <v>1</v>
      </c>
      <c r="CR628" s="12">
        <v>0</v>
      </c>
      <c r="CS628" s="12">
        <v>1448</v>
      </c>
      <c r="CT628" s="12">
        <v>6020</v>
      </c>
      <c r="CU628" s="12">
        <v>3687</v>
      </c>
      <c r="CV628" s="12">
        <f>BS628*CU628/CT628</f>
        <v>0.20701096345514952</v>
      </c>
      <c r="CW628" s="12"/>
      <c r="CX628" s="57"/>
    </row>
    <row r="629" spans="1:102" ht="16.5" x14ac:dyDescent="0.35">
      <c r="A629" s="56">
        <v>65</v>
      </c>
      <c r="B629" s="12" t="s">
        <v>3754</v>
      </c>
      <c r="C629" s="12">
        <v>65.7</v>
      </c>
      <c r="D629" s="12" t="s">
        <v>2313</v>
      </c>
      <c r="E629" s="12" t="s">
        <v>438</v>
      </c>
      <c r="F629" s="12">
        <v>3</v>
      </c>
      <c r="G629" s="12" t="s">
        <v>212</v>
      </c>
      <c r="H629" s="12" t="s">
        <v>2804</v>
      </c>
      <c r="I629" s="12" t="s">
        <v>212</v>
      </c>
      <c r="J629" s="12" t="s">
        <v>556</v>
      </c>
      <c r="K629" s="12" t="s">
        <v>562</v>
      </c>
      <c r="L629" s="12" t="s">
        <v>558</v>
      </c>
      <c r="M629" s="12" t="s">
        <v>3237</v>
      </c>
      <c r="N629" s="12" t="s">
        <v>3435</v>
      </c>
      <c r="O629" s="12" t="s">
        <v>3400</v>
      </c>
      <c r="P629" s="12" t="s">
        <v>3401</v>
      </c>
      <c r="Q629" s="12">
        <v>0</v>
      </c>
      <c r="R629" s="12">
        <v>0</v>
      </c>
      <c r="S629" s="12">
        <v>0</v>
      </c>
      <c r="T629" s="12">
        <v>0</v>
      </c>
      <c r="U629" s="12">
        <v>0</v>
      </c>
      <c r="V629" s="12">
        <v>0</v>
      </c>
      <c r="W629" s="12">
        <v>1</v>
      </c>
      <c r="X629" s="12">
        <v>0</v>
      </c>
      <c r="Y629" s="12">
        <v>0</v>
      </c>
      <c r="Z629" s="12">
        <v>0</v>
      </c>
      <c r="AA629" s="12">
        <v>0</v>
      </c>
      <c r="AB629" s="12">
        <v>0</v>
      </c>
      <c r="AC629" s="12">
        <v>1</v>
      </c>
      <c r="AD629" s="12">
        <v>0</v>
      </c>
      <c r="AE629" s="12">
        <v>0</v>
      </c>
      <c r="AF629" s="12">
        <v>0</v>
      </c>
      <c r="AG629" s="12">
        <v>0</v>
      </c>
      <c r="AH629" s="12">
        <v>0</v>
      </c>
      <c r="AI629" s="12">
        <v>0</v>
      </c>
      <c r="AJ629" s="12">
        <v>0</v>
      </c>
      <c r="AK629" s="12">
        <v>0</v>
      </c>
      <c r="AL629" s="12" t="s">
        <v>607</v>
      </c>
      <c r="AM629" s="7" t="s">
        <v>668</v>
      </c>
      <c r="AN629" s="7" t="s">
        <v>705</v>
      </c>
      <c r="AO629" s="7">
        <v>2010</v>
      </c>
      <c r="AP629" s="12" t="s">
        <v>3235</v>
      </c>
      <c r="AQ629" s="12">
        <v>473</v>
      </c>
      <c r="AR629" s="12">
        <v>1</v>
      </c>
      <c r="AS629" s="12" t="s">
        <v>555</v>
      </c>
      <c r="AT629" s="7" t="s">
        <v>212</v>
      </c>
      <c r="AU629" s="12">
        <v>1</v>
      </c>
      <c r="AV629" s="12">
        <v>0</v>
      </c>
      <c r="AW629" s="12">
        <v>0</v>
      </c>
      <c r="AX629" s="12">
        <v>0</v>
      </c>
      <c r="AY629" s="7">
        <v>1</v>
      </c>
      <c r="AZ629" s="12">
        <v>0</v>
      </c>
      <c r="BA629" s="12">
        <v>0</v>
      </c>
      <c r="BB629" s="12">
        <v>0</v>
      </c>
      <c r="BC629" s="12">
        <v>1</v>
      </c>
      <c r="BD629" s="12">
        <v>0</v>
      </c>
      <c r="BE629" s="12">
        <v>0</v>
      </c>
      <c r="BF629" s="7" t="s">
        <v>772</v>
      </c>
      <c r="BG629" s="7" t="s">
        <v>2783</v>
      </c>
      <c r="BH629" s="7"/>
      <c r="BI629" s="7" t="s">
        <v>2816</v>
      </c>
      <c r="BJ629" s="12" t="s">
        <v>718</v>
      </c>
      <c r="BK629" s="12" t="s">
        <v>3463</v>
      </c>
      <c r="BL629" s="12" t="s">
        <v>3481</v>
      </c>
      <c r="BM629" s="7" t="s">
        <v>787</v>
      </c>
      <c r="BN629" s="7"/>
      <c r="BO629" s="12"/>
      <c r="BP629" s="12" t="s">
        <v>3542</v>
      </c>
      <c r="BQ629" s="12">
        <v>0.25787599999999999</v>
      </c>
      <c r="BR629" s="12" t="s">
        <v>3513</v>
      </c>
      <c r="BS629" s="12">
        <v>2.8029999999999999</v>
      </c>
      <c r="BT629" s="12"/>
      <c r="BU629" s="12"/>
      <c r="BV629" s="12" t="s">
        <v>1077</v>
      </c>
      <c r="BW629" s="12" t="s">
        <v>1077</v>
      </c>
      <c r="BX629" s="12" t="s">
        <v>1077</v>
      </c>
      <c r="BY629" s="12">
        <v>6.07</v>
      </c>
      <c r="BZ629" s="12"/>
      <c r="CA629" s="12" t="s">
        <v>1077</v>
      </c>
      <c r="CB629" s="12" t="s">
        <v>1077</v>
      </c>
      <c r="CC629" s="12" t="s">
        <v>1077</v>
      </c>
      <c r="CD629" s="12" t="s">
        <v>1077</v>
      </c>
      <c r="CE629" s="12">
        <v>0.01</v>
      </c>
      <c r="CF629" s="12"/>
      <c r="CG629" s="12"/>
      <c r="CH629" s="12">
        <f>BQ629/BY629</f>
        <v>4.2483690280065892E-2</v>
      </c>
      <c r="CI629" s="12" t="s">
        <v>3553</v>
      </c>
      <c r="CJ629" s="12">
        <v>0.52200000000000002</v>
      </c>
      <c r="CK629" s="12" t="s">
        <v>3824</v>
      </c>
      <c r="CL629" s="12" t="s">
        <v>1077</v>
      </c>
      <c r="CM629" s="12" t="s">
        <v>1077</v>
      </c>
      <c r="CN629" s="12">
        <v>5.68</v>
      </c>
      <c r="CO629" s="12" t="s">
        <v>1043</v>
      </c>
      <c r="CP629" s="12">
        <v>1</v>
      </c>
      <c r="CQ629" s="12">
        <v>18</v>
      </c>
      <c r="CR629" s="12">
        <v>1</v>
      </c>
      <c r="CS629" s="12">
        <v>454</v>
      </c>
      <c r="CT629" s="12">
        <v>9.0969999999999995</v>
      </c>
      <c r="CU629" s="12">
        <v>9.1999999999999998E-2</v>
      </c>
      <c r="CV629" s="12">
        <f>BS629*CU629</f>
        <v>0.25787599999999999</v>
      </c>
      <c r="CW629" s="12"/>
      <c r="CX629" s="57"/>
    </row>
    <row r="630" spans="1:102" ht="16.5" x14ac:dyDescent="0.35">
      <c r="A630" s="56">
        <v>65</v>
      </c>
      <c r="B630" s="12" t="s">
        <v>3754</v>
      </c>
      <c r="C630" s="12">
        <v>65.7</v>
      </c>
      <c r="D630" s="12" t="s">
        <v>2259</v>
      </c>
      <c r="E630" s="12" t="s">
        <v>438</v>
      </c>
      <c r="F630" s="12">
        <v>3</v>
      </c>
      <c r="G630" s="12" t="s">
        <v>212</v>
      </c>
      <c r="H630" s="12" t="s">
        <v>2804</v>
      </c>
      <c r="I630" s="12" t="s">
        <v>212</v>
      </c>
      <c r="J630" s="12" t="s">
        <v>556</v>
      </c>
      <c r="K630" s="12" t="s">
        <v>562</v>
      </c>
      <c r="L630" s="12" t="s">
        <v>558</v>
      </c>
      <c r="M630" s="12" t="s">
        <v>3237</v>
      </c>
      <c r="N630" s="12" t="s">
        <v>3435</v>
      </c>
      <c r="O630" s="12" t="s">
        <v>3400</v>
      </c>
      <c r="P630" s="12" t="s">
        <v>3401</v>
      </c>
      <c r="Q630" s="12">
        <v>0</v>
      </c>
      <c r="R630" s="12">
        <v>0</v>
      </c>
      <c r="S630" s="12">
        <v>0</v>
      </c>
      <c r="T630" s="12">
        <v>0</v>
      </c>
      <c r="U630" s="12">
        <v>0</v>
      </c>
      <c r="V630" s="12">
        <v>0</v>
      </c>
      <c r="W630" s="12">
        <v>1</v>
      </c>
      <c r="X630" s="12">
        <v>0</v>
      </c>
      <c r="Y630" s="12">
        <v>0</v>
      </c>
      <c r="Z630" s="12">
        <v>0</v>
      </c>
      <c r="AA630" s="12">
        <v>0</v>
      </c>
      <c r="AB630" s="12">
        <v>0</v>
      </c>
      <c r="AC630" s="12">
        <v>1</v>
      </c>
      <c r="AD630" s="12">
        <v>0</v>
      </c>
      <c r="AE630" s="12">
        <v>0</v>
      </c>
      <c r="AF630" s="12">
        <v>0</v>
      </c>
      <c r="AG630" s="12">
        <v>0</v>
      </c>
      <c r="AH630" s="12">
        <v>0</v>
      </c>
      <c r="AI630" s="12">
        <v>0</v>
      </c>
      <c r="AJ630" s="12">
        <v>0</v>
      </c>
      <c r="AK630" s="12">
        <v>0</v>
      </c>
      <c r="AL630" s="12" t="s">
        <v>607</v>
      </c>
      <c r="AM630" s="7" t="s">
        <v>668</v>
      </c>
      <c r="AN630" s="7" t="s">
        <v>705</v>
      </c>
      <c r="AO630" s="7">
        <v>2010</v>
      </c>
      <c r="AP630" s="12" t="s">
        <v>3235</v>
      </c>
      <c r="AQ630" s="12">
        <v>473</v>
      </c>
      <c r="AR630" s="12">
        <v>1</v>
      </c>
      <c r="AS630" s="12" t="s">
        <v>555</v>
      </c>
      <c r="AT630" s="7" t="s">
        <v>212</v>
      </c>
      <c r="AU630" s="12">
        <v>1</v>
      </c>
      <c r="AV630" s="12">
        <v>0</v>
      </c>
      <c r="AW630" s="12">
        <v>0</v>
      </c>
      <c r="AX630" s="12">
        <v>0</v>
      </c>
      <c r="AY630" s="7">
        <v>1</v>
      </c>
      <c r="AZ630" s="12">
        <v>0</v>
      </c>
      <c r="BA630" s="12">
        <v>0</v>
      </c>
      <c r="BB630" s="12">
        <v>0</v>
      </c>
      <c r="BC630" s="12">
        <v>1</v>
      </c>
      <c r="BD630" s="12">
        <v>0</v>
      </c>
      <c r="BE630" s="12">
        <v>0</v>
      </c>
      <c r="BF630" s="7" t="s">
        <v>766</v>
      </c>
      <c r="BG630" s="7" t="s">
        <v>935</v>
      </c>
      <c r="BH630" s="7"/>
      <c r="BI630" s="7" t="s">
        <v>2807</v>
      </c>
      <c r="BJ630" s="12" t="s">
        <v>718</v>
      </c>
      <c r="BK630" s="12" t="s">
        <v>3463</v>
      </c>
      <c r="BL630" s="12" t="s">
        <v>3481</v>
      </c>
      <c r="BM630" s="7" t="s">
        <v>787</v>
      </c>
      <c r="BN630" s="7"/>
      <c r="BO630" s="12"/>
      <c r="BP630" s="12" t="s">
        <v>3542</v>
      </c>
      <c r="BQ630" s="12">
        <v>0.27189099999999999</v>
      </c>
      <c r="BR630" s="12" t="s">
        <v>3513</v>
      </c>
      <c r="BS630" s="12">
        <v>2.8029999999999999</v>
      </c>
      <c r="BT630" s="12"/>
      <c r="BU630" s="12"/>
      <c r="BV630" s="12" t="s">
        <v>1077</v>
      </c>
      <c r="BW630" s="12" t="s">
        <v>1077</v>
      </c>
      <c r="BX630" s="12" t="s">
        <v>1077</v>
      </c>
      <c r="BY630" s="12">
        <v>6.07</v>
      </c>
      <c r="BZ630" s="12"/>
      <c r="CA630" s="12" t="s">
        <v>1077</v>
      </c>
      <c r="CB630" s="12" t="s">
        <v>1077</v>
      </c>
      <c r="CC630" s="12" t="s">
        <v>1077</v>
      </c>
      <c r="CD630" s="12" t="s">
        <v>1077</v>
      </c>
      <c r="CE630" s="12">
        <v>0.01</v>
      </c>
      <c r="CF630" s="12"/>
      <c r="CG630" s="12"/>
      <c r="CH630" s="12">
        <f>BQ630/BY630</f>
        <v>4.4792586490939042E-2</v>
      </c>
      <c r="CI630" s="12" t="s">
        <v>3553</v>
      </c>
      <c r="CJ630" s="12">
        <v>0.52200000000000002</v>
      </c>
      <c r="CK630" s="12" t="s">
        <v>3824</v>
      </c>
      <c r="CL630" s="12" t="s">
        <v>1077</v>
      </c>
      <c r="CM630" s="12" t="s">
        <v>1077</v>
      </c>
      <c r="CN630" s="12">
        <v>5.68</v>
      </c>
      <c r="CO630" s="12" t="s">
        <v>1043</v>
      </c>
      <c r="CP630" s="12">
        <v>1</v>
      </c>
      <c r="CQ630" s="12">
        <v>18</v>
      </c>
      <c r="CR630" s="12">
        <v>1</v>
      </c>
      <c r="CS630" s="12">
        <v>454</v>
      </c>
      <c r="CT630" s="12">
        <v>9.0969999999999995</v>
      </c>
      <c r="CU630" s="12">
        <v>9.7000000000000003E-2</v>
      </c>
      <c r="CV630" s="12">
        <f>BS630*CU630</f>
        <v>0.27189099999999999</v>
      </c>
      <c r="CW630" s="12"/>
      <c r="CX630" s="57"/>
    </row>
    <row r="631" spans="1:102" ht="16.5" x14ac:dyDescent="0.35">
      <c r="A631" s="56">
        <v>15</v>
      </c>
      <c r="B631" s="12" t="s">
        <v>3706</v>
      </c>
      <c r="C631" s="12">
        <v>15.8</v>
      </c>
      <c r="D631" s="12" t="s">
        <v>1508</v>
      </c>
      <c r="E631" s="12" t="s">
        <v>315</v>
      </c>
      <c r="F631" s="12" t="s">
        <v>3916</v>
      </c>
      <c r="G631" s="12" t="s">
        <v>212</v>
      </c>
      <c r="H631" s="12" t="s">
        <v>2804</v>
      </c>
      <c r="I631" s="12" t="s">
        <v>212</v>
      </c>
      <c r="J631" s="12" t="s">
        <v>556</v>
      </c>
      <c r="K631" s="12" t="s">
        <v>564</v>
      </c>
      <c r="L631" s="12" t="s">
        <v>558</v>
      </c>
      <c r="M631" s="12" t="s">
        <v>3164</v>
      </c>
      <c r="N631" s="12"/>
      <c r="O631" s="12" t="s">
        <v>3400</v>
      </c>
      <c r="P631" s="12" t="s">
        <v>3403</v>
      </c>
      <c r="Q631" s="12">
        <v>1</v>
      </c>
      <c r="R631" s="12">
        <v>0</v>
      </c>
      <c r="S631" s="12">
        <v>0</v>
      </c>
      <c r="T631" s="12">
        <v>0</v>
      </c>
      <c r="U631" s="12">
        <v>0</v>
      </c>
      <c r="V631" s="12">
        <v>0</v>
      </c>
      <c r="W631" s="12">
        <v>0</v>
      </c>
      <c r="X631" s="12">
        <v>0</v>
      </c>
      <c r="Y631" s="12">
        <v>0</v>
      </c>
      <c r="Z631" s="12">
        <v>0</v>
      </c>
      <c r="AA631" s="12">
        <v>0</v>
      </c>
      <c r="AB631" s="12">
        <v>1</v>
      </c>
      <c r="AC631" s="12">
        <v>0</v>
      </c>
      <c r="AD631" s="12">
        <v>0</v>
      </c>
      <c r="AE631" s="12">
        <v>0</v>
      </c>
      <c r="AF631" s="12">
        <v>0</v>
      </c>
      <c r="AG631" s="12">
        <v>0</v>
      </c>
      <c r="AH631" s="12">
        <v>0</v>
      </c>
      <c r="AI631" s="12">
        <v>0</v>
      </c>
      <c r="AJ631" s="12">
        <v>0</v>
      </c>
      <c r="AK631" s="12">
        <v>0</v>
      </c>
      <c r="AL631" s="12" t="s">
        <v>3448</v>
      </c>
      <c r="AM631" s="7" t="s">
        <v>608</v>
      </c>
      <c r="AN631" s="7" t="s">
        <v>615</v>
      </c>
      <c r="AO631" s="7">
        <v>2000</v>
      </c>
      <c r="AP631" s="12" t="s">
        <v>3458</v>
      </c>
      <c r="AQ631" s="12">
        <v>1430</v>
      </c>
      <c r="AR631" s="12">
        <v>1</v>
      </c>
      <c r="AS631" s="12" t="s">
        <v>555</v>
      </c>
      <c r="AT631" s="7" t="s">
        <v>349</v>
      </c>
      <c r="AU631" s="12">
        <v>0</v>
      </c>
      <c r="AV631" s="12">
        <v>0</v>
      </c>
      <c r="AW631" s="12">
        <v>0</v>
      </c>
      <c r="AX631" s="12">
        <v>0</v>
      </c>
      <c r="AY631" s="7">
        <v>0</v>
      </c>
      <c r="AZ631" s="12">
        <v>0</v>
      </c>
      <c r="BA631" s="12">
        <v>1</v>
      </c>
      <c r="BB631" s="12">
        <v>1</v>
      </c>
      <c r="BC631" s="12">
        <v>0</v>
      </c>
      <c r="BD631" s="12">
        <v>0</v>
      </c>
      <c r="BE631" s="12">
        <v>0</v>
      </c>
      <c r="BF631" s="7" t="s">
        <v>2820</v>
      </c>
      <c r="BG631" s="7" t="s">
        <v>811</v>
      </c>
      <c r="BH631" s="7">
        <v>1</v>
      </c>
      <c r="BI631" s="7" t="s">
        <v>3257</v>
      </c>
      <c r="BJ631" s="12" t="s">
        <v>3460</v>
      </c>
      <c r="BK631" s="12" t="s">
        <v>3472</v>
      </c>
      <c r="BL631" s="12" t="s">
        <v>3474</v>
      </c>
      <c r="BM631" s="7" t="s">
        <v>787</v>
      </c>
      <c r="BN631" s="7"/>
      <c r="BO631" s="12" t="s">
        <v>1208</v>
      </c>
      <c r="BP631" s="12" t="s">
        <v>1262</v>
      </c>
      <c r="BQ631" s="12"/>
      <c r="BR631" s="12" t="s">
        <v>1077</v>
      </c>
      <c r="BS631" s="12">
        <v>0.7863</v>
      </c>
      <c r="BT631" s="12"/>
      <c r="BU631" s="12">
        <f>EXP(BS631)</f>
        <v>2.195258923143081</v>
      </c>
      <c r="BV631" s="12" t="s">
        <v>3416</v>
      </c>
      <c r="BW631" s="12" t="s">
        <v>1077</v>
      </c>
      <c r="BX631" s="12" t="s">
        <v>1077</v>
      </c>
      <c r="BY631" s="12">
        <v>6.12</v>
      </c>
      <c r="BZ631" s="12"/>
      <c r="CA631" s="12" t="s">
        <v>1077</v>
      </c>
      <c r="CB631" s="12" t="s">
        <v>1077</v>
      </c>
      <c r="CC631" s="12" t="s">
        <v>1077</v>
      </c>
      <c r="CD631" s="12" t="s">
        <v>1077</v>
      </c>
      <c r="CE631" s="12">
        <v>0.1</v>
      </c>
      <c r="CF631" s="12"/>
      <c r="CG631" s="12"/>
      <c r="CH631" s="12"/>
      <c r="CI631" s="12"/>
      <c r="CJ631" s="12">
        <v>0.55300000000000005</v>
      </c>
      <c r="CK631" s="12" t="s">
        <v>3828</v>
      </c>
      <c r="CL631" s="12" t="s">
        <v>1077</v>
      </c>
      <c r="CM631" s="12" t="s">
        <v>1077</v>
      </c>
      <c r="CN631" s="12" t="s">
        <v>1077</v>
      </c>
      <c r="CO631" s="12" t="s">
        <v>1077</v>
      </c>
      <c r="CP631" s="12"/>
      <c r="CQ631" s="12"/>
      <c r="CR631" s="12"/>
      <c r="CS631" s="12" t="s">
        <v>1077</v>
      </c>
      <c r="CT631" s="12" t="s">
        <v>1077</v>
      </c>
      <c r="CU631" s="12">
        <v>3.4747686397764974E-2</v>
      </c>
      <c r="CV631" s="12" t="s">
        <v>1137</v>
      </c>
      <c r="CW631" s="12"/>
      <c r="CX631" s="57"/>
    </row>
    <row r="632" spans="1:102" ht="16.5" x14ac:dyDescent="0.35">
      <c r="A632" s="56">
        <v>7</v>
      </c>
      <c r="B632" s="12" t="s">
        <v>3698</v>
      </c>
      <c r="C632" s="12">
        <v>7.3</v>
      </c>
      <c r="D632" s="12" t="s">
        <v>184</v>
      </c>
      <c r="E632" s="12" t="s">
        <v>3411</v>
      </c>
      <c r="F632" s="12">
        <v>7</v>
      </c>
      <c r="G632" s="12" t="s">
        <v>212</v>
      </c>
      <c r="H632" s="12" t="s">
        <v>2804</v>
      </c>
      <c r="I632" s="12" t="s">
        <v>212</v>
      </c>
      <c r="J632" s="12" t="s">
        <v>1222</v>
      </c>
      <c r="K632" s="12" t="s">
        <v>561</v>
      </c>
      <c r="L632" s="12" t="s">
        <v>1118</v>
      </c>
      <c r="M632" s="12" t="s">
        <v>3164</v>
      </c>
      <c r="N632" s="12"/>
      <c r="O632" s="12" t="s">
        <v>3400</v>
      </c>
      <c r="P632" s="12" t="s">
        <v>3402</v>
      </c>
      <c r="Q632" s="12">
        <v>1</v>
      </c>
      <c r="R632" s="12">
        <v>0</v>
      </c>
      <c r="S632" s="12">
        <v>0</v>
      </c>
      <c r="T632" s="12">
        <v>0</v>
      </c>
      <c r="U632" s="12">
        <v>0</v>
      </c>
      <c r="V632" s="12">
        <v>0</v>
      </c>
      <c r="W632" s="12">
        <v>0</v>
      </c>
      <c r="X632" s="12">
        <v>0</v>
      </c>
      <c r="Y632" s="12">
        <v>0</v>
      </c>
      <c r="Z632" s="12">
        <v>1</v>
      </c>
      <c r="AA632" s="12">
        <v>0</v>
      </c>
      <c r="AB632" s="12">
        <v>1</v>
      </c>
      <c r="AC632" s="12">
        <v>0</v>
      </c>
      <c r="AD632" s="12">
        <v>1</v>
      </c>
      <c r="AE632" s="12">
        <v>0</v>
      </c>
      <c r="AF632" s="12">
        <v>0</v>
      </c>
      <c r="AG632" s="12">
        <v>0</v>
      </c>
      <c r="AH632" s="12">
        <v>0</v>
      </c>
      <c r="AI632" s="12">
        <v>0</v>
      </c>
      <c r="AJ632" s="12">
        <v>0</v>
      </c>
      <c r="AK632" s="12" t="s">
        <v>622</v>
      </c>
      <c r="AL632" s="12" t="s">
        <v>3448</v>
      </c>
      <c r="AM632" s="7" t="s">
        <v>608</v>
      </c>
      <c r="AN632" s="7" t="s">
        <v>621</v>
      </c>
      <c r="AO632" s="7" t="s">
        <v>623</v>
      </c>
      <c r="AP632" s="12" t="s">
        <v>691</v>
      </c>
      <c r="AQ632" s="12">
        <v>2127</v>
      </c>
      <c r="AR632" s="12">
        <v>1</v>
      </c>
      <c r="AS632" s="12" t="s">
        <v>555</v>
      </c>
      <c r="AT632" s="7" t="s">
        <v>212</v>
      </c>
      <c r="AU632" s="12">
        <v>1</v>
      </c>
      <c r="AV632" s="12">
        <v>1</v>
      </c>
      <c r="AW632" s="12">
        <v>0</v>
      </c>
      <c r="AX632" s="12">
        <v>0</v>
      </c>
      <c r="AY632" s="7">
        <v>1</v>
      </c>
      <c r="AZ632" s="12">
        <v>0</v>
      </c>
      <c r="BA632" s="12">
        <v>1</v>
      </c>
      <c r="BB632" s="12">
        <v>1</v>
      </c>
      <c r="BC632" s="12">
        <v>1</v>
      </c>
      <c r="BD632" s="12">
        <v>1</v>
      </c>
      <c r="BE632" s="12">
        <v>0</v>
      </c>
      <c r="BF632" s="7" t="s">
        <v>766</v>
      </c>
      <c r="BG632" s="7" t="s">
        <v>159</v>
      </c>
      <c r="BH632" s="7"/>
      <c r="BI632" s="7" t="s">
        <v>2806</v>
      </c>
      <c r="BJ632" s="12" t="s">
        <v>3459</v>
      </c>
      <c r="BK632" s="12" t="s">
        <v>1044</v>
      </c>
      <c r="BL632" s="12" t="s">
        <v>3480</v>
      </c>
      <c r="BM632" s="7" t="s">
        <v>3485</v>
      </c>
      <c r="BN632" s="7" t="s">
        <v>775</v>
      </c>
      <c r="BO632" s="12"/>
      <c r="BP632" s="12" t="s">
        <v>3995</v>
      </c>
      <c r="BQ632" s="12">
        <f>CV632</f>
        <v>0.40836060000000002</v>
      </c>
      <c r="BR632" s="12" t="s">
        <v>3529</v>
      </c>
      <c r="BS632" s="12">
        <v>6.0000000000000001E-3</v>
      </c>
      <c r="BT632" s="12">
        <f>EXP(BS632)</f>
        <v>1.0060180360540649</v>
      </c>
      <c r="BU632" s="12"/>
      <c r="BV632" s="12" t="s">
        <v>3415</v>
      </c>
      <c r="BW632" s="12"/>
      <c r="BX632" s="12"/>
      <c r="BY632" s="12">
        <v>6.1710000000000003</v>
      </c>
      <c r="BZ632" s="12"/>
      <c r="CA632" s="12" t="s">
        <v>1077</v>
      </c>
      <c r="CB632" s="12" t="s">
        <v>1077</v>
      </c>
      <c r="CC632" s="12" t="s">
        <v>1077</v>
      </c>
      <c r="CD632" s="12" t="s">
        <v>1077</v>
      </c>
      <c r="CE632" s="12">
        <v>0.05</v>
      </c>
      <c r="CF632" s="12">
        <f>Table2[[#This Row],[b_mag_LOR]]/Table2[[#This Row],[T_stat]]</f>
        <v>9.7228974234321824E-4</v>
      </c>
      <c r="CG632" s="12" t="s">
        <v>3564</v>
      </c>
      <c r="CH632" s="12">
        <f>BQ632/BY632</f>
        <v>6.6174137092853677E-2</v>
      </c>
      <c r="CI632" s="12" t="s">
        <v>3553</v>
      </c>
      <c r="CJ632" s="12">
        <v>0.34300000000000003</v>
      </c>
      <c r="CK632" s="12" t="s">
        <v>3834</v>
      </c>
      <c r="CL632" s="12" t="s">
        <v>1077</v>
      </c>
      <c r="CM632" s="12" t="s">
        <v>1077</v>
      </c>
      <c r="CN632" s="12">
        <v>-3457.86</v>
      </c>
      <c r="CO632" s="12" t="s">
        <v>3419</v>
      </c>
      <c r="CP632" s="12"/>
      <c r="CQ632" s="12"/>
      <c r="CR632" s="12"/>
      <c r="CS632" s="12" t="s">
        <v>1077</v>
      </c>
      <c r="CT632" s="12">
        <v>0.13</v>
      </c>
      <c r="CU632" s="12">
        <v>78.23</v>
      </c>
      <c r="CV632" s="12">
        <f>BS632*CU632*(1-CT632)</f>
        <v>0.40836060000000002</v>
      </c>
      <c r="CW632" s="12"/>
      <c r="CX632" s="57"/>
    </row>
    <row r="633" spans="1:102" x14ac:dyDescent="0.35">
      <c r="A633" s="56">
        <v>55</v>
      </c>
      <c r="B633" s="12" t="s">
        <v>3744</v>
      </c>
      <c r="C633" s="12">
        <v>55.1</v>
      </c>
      <c r="D633" s="12" t="s">
        <v>2150</v>
      </c>
      <c r="E633" s="12" t="s">
        <v>399</v>
      </c>
      <c r="F633" s="12">
        <v>7</v>
      </c>
      <c r="G633" s="12" t="s">
        <v>212</v>
      </c>
      <c r="H633" s="12" t="s">
        <v>2804</v>
      </c>
      <c r="I633" s="12" t="s">
        <v>349</v>
      </c>
      <c r="J633" s="12" t="s">
        <v>1226</v>
      </c>
      <c r="K633" s="12" t="s">
        <v>564</v>
      </c>
      <c r="L633" s="12" t="s">
        <v>1118</v>
      </c>
      <c r="M633" s="12" t="s">
        <v>3237</v>
      </c>
      <c r="N633" s="12" t="s">
        <v>3437</v>
      </c>
      <c r="O633" s="12" t="s">
        <v>3400</v>
      </c>
      <c r="P633" s="12" t="s">
        <v>3403</v>
      </c>
      <c r="Q633" s="12">
        <v>1</v>
      </c>
      <c r="R633" s="12">
        <v>0</v>
      </c>
      <c r="S633" s="12">
        <v>0</v>
      </c>
      <c r="T633" s="12">
        <v>0</v>
      </c>
      <c r="U633" s="12">
        <v>0</v>
      </c>
      <c r="V633" s="12">
        <v>0</v>
      </c>
      <c r="W633" s="12">
        <v>0</v>
      </c>
      <c r="X633" s="12">
        <v>0</v>
      </c>
      <c r="Y633" s="12">
        <v>0</v>
      </c>
      <c r="Z633" s="12">
        <v>0</v>
      </c>
      <c r="AA633" s="12">
        <v>0</v>
      </c>
      <c r="AB633" s="12">
        <v>0</v>
      </c>
      <c r="AC633" s="12">
        <v>0</v>
      </c>
      <c r="AD633" s="12">
        <v>0</v>
      </c>
      <c r="AE633" s="12">
        <v>0</v>
      </c>
      <c r="AF633" s="12">
        <v>0</v>
      </c>
      <c r="AG633" s="12">
        <v>0</v>
      </c>
      <c r="AH633" s="12">
        <v>0</v>
      </c>
      <c r="AI633" s="12">
        <v>0</v>
      </c>
      <c r="AJ633" s="12">
        <v>1</v>
      </c>
      <c r="AK633" s="12">
        <v>0</v>
      </c>
      <c r="AL633" s="12" t="s">
        <v>607</v>
      </c>
      <c r="AM633" s="7" t="s">
        <v>608</v>
      </c>
      <c r="AN633" s="7" t="s">
        <v>614</v>
      </c>
      <c r="AO633" s="7" t="s">
        <v>691</v>
      </c>
      <c r="AP633" s="12" t="s">
        <v>3235</v>
      </c>
      <c r="AQ633" s="12">
        <v>1000</v>
      </c>
      <c r="AR633" s="12">
        <v>1</v>
      </c>
      <c r="AS633" s="12" t="s">
        <v>555</v>
      </c>
      <c r="AT633" s="7" t="s">
        <v>212</v>
      </c>
      <c r="AU633" s="12">
        <v>1</v>
      </c>
      <c r="AV633" s="12">
        <v>0</v>
      </c>
      <c r="AW633" s="12">
        <v>0</v>
      </c>
      <c r="AX633" s="12">
        <v>1</v>
      </c>
      <c r="AY633" s="7">
        <v>1</v>
      </c>
      <c r="AZ633" s="12">
        <v>0</v>
      </c>
      <c r="BA633" s="12">
        <v>1</v>
      </c>
      <c r="BB633" s="12">
        <v>1</v>
      </c>
      <c r="BC633" s="12">
        <v>0</v>
      </c>
      <c r="BD633" s="12">
        <v>1</v>
      </c>
      <c r="BE633" s="12" t="s">
        <v>914</v>
      </c>
      <c r="BF633" s="7" t="s">
        <v>2821</v>
      </c>
      <c r="BG633" s="7" t="s">
        <v>1187</v>
      </c>
      <c r="BH633" s="7">
        <v>1</v>
      </c>
      <c r="BI633" s="7" t="s">
        <v>3252</v>
      </c>
      <c r="BJ633" s="12" t="s">
        <v>3460</v>
      </c>
      <c r="BK633" s="12" t="s">
        <v>599</v>
      </c>
      <c r="BL633" s="12" t="s">
        <v>3471</v>
      </c>
      <c r="BM633" s="7" t="s">
        <v>3485</v>
      </c>
      <c r="BN633" s="7" t="s">
        <v>775</v>
      </c>
      <c r="BO633" s="12" t="s">
        <v>1178</v>
      </c>
      <c r="BP633" s="12" t="s">
        <v>1160</v>
      </c>
      <c r="BQ633" s="12" t="s">
        <v>1077</v>
      </c>
      <c r="BR633" s="12" t="s">
        <v>1077</v>
      </c>
      <c r="BS633" s="12">
        <v>7.7070999999999996</v>
      </c>
      <c r="BT633" s="12">
        <f>EXP(BS633)</f>
        <v>2224.0830560069053</v>
      </c>
      <c r="BU633" s="12"/>
      <c r="BV633" s="12" t="s">
        <v>3415</v>
      </c>
      <c r="BW633" s="12" t="s">
        <v>1077</v>
      </c>
      <c r="BX633" s="12"/>
      <c r="BY633" s="12">
        <v>6.3747999999999996</v>
      </c>
      <c r="BZ633" s="12"/>
      <c r="CA633" s="12" t="s">
        <v>1077</v>
      </c>
      <c r="CB633" s="12" t="s">
        <v>1077</v>
      </c>
      <c r="CC633" s="12" t="s">
        <v>1077</v>
      </c>
      <c r="CD633" s="12" t="s">
        <v>1077</v>
      </c>
      <c r="CE633" s="12" t="s">
        <v>1077</v>
      </c>
      <c r="CF633" s="12">
        <v>1.2090000000000001</v>
      </c>
      <c r="CG633" s="12"/>
      <c r="CH633" s="12"/>
      <c r="CI633" s="12"/>
      <c r="CJ633" s="12" t="s">
        <v>718</v>
      </c>
      <c r="CK633" s="12" t="s">
        <v>1077</v>
      </c>
      <c r="CL633" s="12">
        <v>62198.92</v>
      </c>
      <c r="CM633" s="12" t="s">
        <v>1077</v>
      </c>
      <c r="CN633" s="12" t="s">
        <v>1077</v>
      </c>
      <c r="CO633" s="12" t="s">
        <v>1077</v>
      </c>
      <c r="CP633" s="12"/>
      <c r="CQ633" s="12"/>
      <c r="CR633" s="12"/>
      <c r="CS633" s="12">
        <v>159</v>
      </c>
      <c r="CT633" s="12">
        <v>5.2299999999999999E-2</v>
      </c>
      <c r="CU633" s="12" t="s">
        <v>1077</v>
      </c>
      <c r="CV633" s="12"/>
      <c r="CW633" s="12"/>
      <c r="CX633" s="57"/>
    </row>
    <row r="634" spans="1:102" ht="16.5" x14ac:dyDescent="0.35">
      <c r="A634" s="56">
        <v>144</v>
      </c>
      <c r="B634" s="12" t="s">
        <v>3159</v>
      </c>
      <c r="C634" s="12">
        <v>144.1</v>
      </c>
      <c r="D634" s="12" t="s">
        <v>3231</v>
      </c>
      <c r="E634" s="12" t="s">
        <v>3396</v>
      </c>
      <c r="F634" s="12">
        <v>7</v>
      </c>
      <c r="G634" s="12" t="s">
        <v>212</v>
      </c>
      <c r="H634" s="12" t="s">
        <v>2804</v>
      </c>
      <c r="I634" s="12" t="s">
        <v>212</v>
      </c>
      <c r="J634" s="12" t="s">
        <v>1222</v>
      </c>
      <c r="K634" s="12"/>
      <c r="L634" s="12" t="s">
        <v>567</v>
      </c>
      <c r="M634" s="12" t="s">
        <v>3164</v>
      </c>
      <c r="N634" s="12"/>
      <c r="O634" s="12" t="s">
        <v>3400</v>
      </c>
      <c r="P634" s="12" t="s">
        <v>3403</v>
      </c>
      <c r="Q634" s="12">
        <v>1</v>
      </c>
      <c r="R634" s="12">
        <v>0</v>
      </c>
      <c r="S634" s="12">
        <v>0</v>
      </c>
      <c r="T634" s="12">
        <v>0</v>
      </c>
      <c r="U634" s="12">
        <v>0</v>
      </c>
      <c r="V634" s="12">
        <v>0</v>
      </c>
      <c r="W634" s="12">
        <v>0</v>
      </c>
      <c r="X634" s="12">
        <v>0</v>
      </c>
      <c r="Y634" s="12">
        <v>0</v>
      </c>
      <c r="Z634" s="12">
        <v>0</v>
      </c>
      <c r="AA634" s="12">
        <v>0</v>
      </c>
      <c r="AB634" s="12">
        <v>1</v>
      </c>
      <c r="AC634" s="12">
        <v>0</v>
      </c>
      <c r="AD634" s="12">
        <v>0</v>
      </c>
      <c r="AE634" s="12">
        <v>0</v>
      </c>
      <c r="AF634" s="12">
        <v>0</v>
      </c>
      <c r="AG634" s="12">
        <v>0</v>
      </c>
      <c r="AH634" s="12">
        <v>0</v>
      </c>
      <c r="AI634" s="12">
        <v>0</v>
      </c>
      <c r="AJ634" s="12">
        <v>0</v>
      </c>
      <c r="AK634" s="12">
        <v>0</v>
      </c>
      <c r="AL634" s="12" t="s">
        <v>723</v>
      </c>
      <c r="AM634" s="12" t="s">
        <v>3081</v>
      </c>
      <c r="AN634" s="12" t="s">
        <v>757</v>
      </c>
      <c r="AO634" s="12">
        <v>2010</v>
      </c>
      <c r="AP634" s="12" t="s">
        <v>3235</v>
      </c>
      <c r="AQ634" s="12">
        <v>8028</v>
      </c>
      <c r="AR634" s="12">
        <v>1</v>
      </c>
      <c r="AS634" s="12" t="s">
        <v>555</v>
      </c>
      <c r="AT634" s="12" t="s">
        <v>212</v>
      </c>
      <c r="AU634" s="12">
        <v>0</v>
      </c>
      <c r="AV634" s="12">
        <v>0</v>
      </c>
      <c r="AW634" s="12">
        <v>0</v>
      </c>
      <c r="AX634" s="12">
        <v>0</v>
      </c>
      <c r="AY634" s="7">
        <v>0</v>
      </c>
      <c r="AZ634" s="12">
        <v>0</v>
      </c>
      <c r="BA634" s="12">
        <v>0</v>
      </c>
      <c r="BB634" s="12">
        <v>1</v>
      </c>
      <c r="BC634" s="12">
        <v>1</v>
      </c>
      <c r="BD634" s="12">
        <v>0</v>
      </c>
      <c r="BE634" s="12">
        <v>0</v>
      </c>
      <c r="BF634" s="12" t="s">
        <v>766</v>
      </c>
      <c r="BG634" s="12" t="s">
        <v>799</v>
      </c>
      <c r="BH634" s="12"/>
      <c r="BI634" s="12" t="s">
        <v>2807</v>
      </c>
      <c r="BJ634" s="12" t="s">
        <v>3460</v>
      </c>
      <c r="BK634" s="12" t="s">
        <v>3472</v>
      </c>
      <c r="BL634" s="12" t="s">
        <v>3479</v>
      </c>
      <c r="BM634" s="12" t="s">
        <v>3493</v>
      </c>
      <c r="BN634" s="7" t="s">
        <v>775</v>
      </c>
      <c r="BO634" s="12"/>
      <c r="BP634" s="12" t="s">
        <v>4037</v>
      </c>
      <c r="BQ634" s="12"/>
      <c r="BR634" s="12"/>
      <c r="BS634" s="12">
        <v>0.1517</v>
      </c>
      <c r="BT634" s="12">
        <f>EXP(Table2[[#This Row],[b_mag_LOR]])</f>
        <v>1.163811040743155</v>
      </c>
      <c r="BU634" s="12"/>
      <c r="BV634" s="12" t="s">
        <v>3415</v>
      </c>
      <c r="BW634" s="12"/>
      <c r="BX634" s="12"/>
      <c r="BY634" s="12">
        <v>6.4553191489361703</v>
      </c>
      <c r="BZ634" s="12" t="s">
        <v>4041</v>
      </c>
      <c r="CA634" s="12"/>
      <c r="CB634" s="12"/>
      <c r="CC634" s="12"/>
      <c r="CD634" s="12"/>
      <c r="CE634" s="12">
        <v>0.01</v>
      </c>
      <c r="CF634" s="12">
        <v>2.35E-2</v>
      </c>
      <c r="CG634" s="12" t="s">
        <v>1252</v>
      </c>
      <c r="CH634" s="12"/>
      <c r="CI634" s="12"/>
      <c r="CJ634" s="12">
        <v>9.5799999999999996E-2</v>
      </c>
      <c r="CK634" s="12" t="s">
        <v>3827</v>
      </c>
      <c r="CL634" s="12"/>
      <c r="CM634" s="12"/>
      <c r="CN634" s="12"/>
      <c r="CO634" s="12"/>
      <c r="CP634" s="12">
        <v>1</v>
      </c>
      <c r="CQ634" s="12">
        <v>3</v>
      </c>
      <c r="CR634" s="12">
        <v>1</v>
      </c>
      <c r="CS634" s="12">
        <f>AQ634-(CP634*CQ634)-CR634</f>
        <v>8024</v>
      </c>
      <c r="CT634" s="12"/>
      <c r="CU634" s="12"/>
      <c r="CV634" s="12"/>
      <c r="CW634" s="12"/>
      <c r="CX634" s="57"/>
    </row>
    <row r="635" spans="1:102" ht="16.5" x14ac:dyDescent="0.35">
      <c r="A635" s="56">
        <v>113</v>
      </c>
      <c r="B635" s="12" t="s">
        <v>3806</v>
      </c>
      <c r="C635" s="12">
        <v>113.1</v>
      </c>
      <c r="D635" s="12" t="s">
        <v>2664</v>
      </c>
      <c r="E635" s="12" t="s">
        <v>544</v>
      </c>
      <c r="F635" s="12">
        <v>7</v>
      </c>
      <c r="G635" s="12" t="s">
        <v>212</v>
      </c>
      <c r="H635" s="12" t="s">
        <v>2804</v>
      </c>
      <c r="I635" s="12" t="s">
        <v>212</v>
      </c>
      <c r="J635" s="12" t="s">
        <v>1249</v>
      </c>
      <c r="K635" s="12" t="s">
        <v>764</v>
      </c>
      <c r="L635" s="12" t="s">
        <v>173</v>
      </c>
      <c r="M635" s="12" t="s">
        <v>3164</v>
      </c>
      <c r="N635" s="12"/>
      <c r="O635" s="12" t="s">
        <v>3400</v>
      </c>
      <c r="P635" s="12" t="s">
        <v>3402</v>
      </c>
      <c r="Q635" s="12">
        <v>1</v>
      </c>
      <c r="R635" s="12">
        <v>0</v>
      </c>
      <c r="S635" s="12">
        <v>0</v>
      </c>
      <c r="T635" s="12">
        <v>0</v>
      </c>
      <c r="U635" s="12">
        <v>0</v>
      </c>
      <c r="V635" s="12">
        <v>0</v>
      </c>
      <c r="W635" s="12">
        <v>0</v>
      </c>
      <c r="X635" s="12">
        <v>0</v>
      </c>
      <c r="Y635" s="12">
        <v>0</v>
      </c>
      <c r="Z635" s="12">
        <v>0</v>
      </c>
      <c r="AA635" s="12">
        <v>0</v>
      </c>
      <c r="AB635" s="12">
        <v>0</v>
      </c>
      <c r="AC635" s="12">
        <v>0</v>
      </c>
      <c r="AD635" s="12">
        <v>0</v>
      </c>
      <c r="AE635" s="12">
        <v>0</v>
      </c>
      <c r="AF635" s="12">
        <v>0</v>
      </c>
      <c r="AG635" s="12">
        <v>0</v>
      </c>
      <c r="AH635" s="12">
        <v>0</v>
      </c>
      <c r="AI635" s="12">
        <v>0</v>
      </c>
      <c r="AJ635" s="12">
        <v>1</v>
      </c>
      <c r="AK635" s="12">
        <v>0</v>
      </c>
      <c r="AL635" s="12" t="s">
        <v>607</v>
      </c>
      <c r="AM635" s="7" t="s">
        <v>608</v>
      </c>
      <c r="AN635" s="7" t="s">
        <v>751</v>
      </c>
      <c r="AO635" s="7" t="s">
        <v>614</v>
      </c>
      <c r="AP635" s="12" t="s">
        <v>3235</v>
      </c>
      <c r="AQ635" s="12">
        <v>62011</v>
      </c>
      <c r="AR635" s="12">
        <v>1</v>
      </c>
      <c r="AS635" s="12" t="s">
        <v>555</v>
      </c>
      <c r="AT635" s="7" t="s">
        <v>212</v>
      </c>
      <c r="AU635" s="12">
        <v>1</v>
      </c>
      <c r="AV635" s="12">
        <v>0</v>
      </c>
      <c r="AW635" s="12">
        <v>0</v>
      </c>
      <c r="AX635" s="12">
        <v>0</v>
      </c>
      <c r="AY635" s="7">
        <v>1</v>
      </c>
      <c r="AZ635" s="12">
        <v>0</v>
      </c>
      <c r="BA635" s="12">
        <v>1</v>
      </c>
      <c r="BB635" s="12">
        <v>1</v>
      </c>
      <c r="BC635" s="12">
        <v>0</v>
      </c>
      <c r="BD635" s="12">
        <v>0</v>
      </c>
      <c r="BE635" s="12">
        <v>0</v>
      </c>
      <c r="BF635" s="7" t="s">
        <v>772</v>
      </c>
      <c r="BG635" s="7" t="s">
        <v>2744</v>
      </c>
      <c r="BH635" s="7"/>
      <c r="BI635" s="7" t="s">
        <v>2814</v>
      </c>
      <c r="BJ635" s="12" t="s">
        <v>3460</v>
      </c>
      <c r="BK635" s="12" t="s">
        <v>3463</v>
      </c>
      <c r="BL635" s="12" t="s">
        <v>3469</v>
      </c>
      <c r="BM635" s="7" t="s">
        <v>1230</v>
      </c>
      <c r="BN635" s="7" t="s">
        <v>1162</v>
      </c>
      <c r="BO635" s="12"/>
      <c r="BP635" s="12" t="s">
        <v>3537</v>
      </c>
      <c r="BQ635" s="12">
        <f>CV635</f>
        <v>0.12237500000000001</v>
      </c>
      <c r="BR635" s="12" t="s">
        <v>3528</v>
      </c>
      <c r="BS635" s="12">
        <v>0.625</v>
      </c>
      <c r="BT635" s="12">
        <f>EXP(BS635)</f>
        <v>1.8682459574322223</v>
      </c>
      <c r="BU635" s="12"/>
      <c r="BV635" s="12" t="s">
        <v>3415</v>
      </c>
      <c r="BW635" s="12" t="s">
        <v>1077</v>
      </c>
      <c r="BX635" s="12" t="s">
        <v>1077</v>
      </c>
      <c r="BY635" s="12">
        <v>6.5410000000000004</v>
      </c>
      <c r="BZ635" s="12"/>
      <c r="CA635" s="12" t="s">
        <v>1077</v>
      </c>
      <c r="CB635" s="12" t="s">
        <v>1077</v>
      </c>
      <c r="CC635" s="12" t="s">
        <v>1077</v>
      </c>
      <c r="CD635" s="12" t="s">
        <v>1077</v>
      </c>
      <c r="CE635" s="12">
        <v>1E-3</v>
      </c>
      <c r="CF635" s="12">
        <v>9.5000000000000001E-2</v>
      </c>
      <c r="CG635" s="12"/>
      <c r="CH635" s="12">
        <f>BQ635/BY635</f>
        <v>1.8708913010243081E-2</v>
      </c>
      <c r="CI635" s="12" t="s">
        <v>3553</v>
      </c>
      <c r="CJ635" s="12">
        <v>0.71</v>
      </c>
      <c r="CK635" s="12" t="s">
        <v>3827</v>
      </c>
      <c r="CL635" s="12" t="s">
        <v>1077</v>
      </c>
      <c r="CM635" s="12" t="s">
        <v>1077</v>
      </c>
      <c r="CN635" s="12" t="s">
        <v>1077</v>
      </c>
      <c r="CO635" s="12" t="s">
        <v>1077</v>
      </c>
      <c r="CP635" s="12"/>
      <c r="CQ635" s="12"/>
      <c r="CR635" s="12"/>
      <c r="CS635" s="12" t="s">
        <v>1077</v>
      </c>
      <c r="CT635" s="12">
        <v>0.11</v>
      </c>
      <c r="CU635" s="12">
        <v>0.22</v>
      </c>
      <c r="CV635" s="12">
        <f>BS635*CU635*(1-CT635)</f>
        <v>0.12237500000000001</v>
      </c>
      <c r="CW635" s="12"/>
      <c r="CX635" s="57"/>
    </row>
    <row r="636" spans="1:102" ht="16.5" x14ac:dyDescent="0.35">
      <c r="A636" s="56">
        <v>67</v>
      </c>
      <c r="B636" s="12" t="s">
        <v>3756</v>
      </c>
      <c r="C636" s="12">
        <v>67.2</v>
      </c>
      <c r="D636" s="12" t="s">
        <v>2328</v>
      </c>
      <c r="E636" s="12" t="s">
        <v>444</v>
      </c>
      <c r="F636" s="12">
        <v>3</v>
      </c>
      <c r="G636" s="12" t="s">
        <v>212</v>
      </c>
      <c r="H636" s="12" t="s">
        <v>2804</v>
      </c>
      <c r="I636" s="12" t="s">
        <v>212</v>
      </c>
      <c r="J636" s="12" t="s">
        <v>556</v>
      </c>
      <c r="K636" s="12" t="s">
        <v>584</v>
      </c>
      <c r="L636" s="12" t="s">
        <v>558</v>
      </c>
      <c r="M636" s="12" t="s">
        <v>3237</v>
      </c>
      <c r="N636" s="12" t="s">
        <v>3433</v>
      </c>
      <c r="O636" s="12" t="s">
        <v>3400</v>
      </c>
      <c r="P636" s="12" t="s">
        <v>3401</v>
      </c>
      <c r="Q636" s="12">
        <v>0</v>
      </c>
      <c r="R636" s="12">
        <v>0</v>
      </c>
      <c r="S636" s="12">
        <v>1</v>
      </c>
      <c r="T636" s="12">
        <v>0</v>
      </c>
      <c r="U636" s="12">
        <v>0</v>
      </c>
      <c r="V636" s="12">
        <v>0</v>
      </c>
      <c r="W636" s="12">
        <v>0</v>
      </c>
      <c r="X636" s="12">
        <v>0</v>
      </c>
      <c r="Y636" s="12">
        <v>0</v>
      </c>
      <c r="Z636" s="12">
        <v>0</v>
      </c>
      <c r="AA636" s="12">
        <v>0</v>
      </c>
      <c r="AB636" s="12">
        <v>0</v>
      </c>
      <c r="AC636" s="12">
        <v>1</v>
      </c>
      <c r="AD636" s="12">
        <v>0</v>
      </c>
      <c r="AE636" s="12">
        <v>0</v>
      </c>
      <c r="AF636" s="12">
        <v>0</v>
      </c>
      <c r="AG636" s="12">
        <v>0</v>
      </c>
      <c r="AH636" s="12">
        <v>0</v>
      </c>
      <c r="AI636" s="12">
        <v>0</v>
      </c>
      <c r="AJ636" s="12">
        <v>0</v>
      </c>
      <c r="AK636" s="12">
        <v>0</v>
      </c>
      <c r="AL636" s="12" t="s">
        <v>607</v>
      </c>
      <c r="AM636" s="7" t="s">
        <v>707</v>
      </c>
      <c r="AN636" s="7" t="s">
        <v>708</v>
      </c>
      <c r="AO636" s="7">
        <v>2013</v>
      </c>
      <c r="AP636" s="12" t="s">
        <v>3235</v>
      </c>
      <c r="AQ636" s="12">
        <v>1284</v>
      </c>
      <c r="AR636" s="12">
        <v>1</v>
      </c>
      <c r="AS636" s="12" t="s">
        <v>555</v>
      </c>
      <c r="AT636" s="7" t="s">
        <v>349</v>
      </c>
      <c r="AU636" s="12">
        <v>1</v>
      </c>
      <c r="AV636" s="12">
        <v>0</v>
      </c>
      <c r="AW636" s="12">
        <v>0</v>
      </c>
      <c r="AX636" s="12">
        <v>1</v>
      </c>
      <c r="AY636" s="7">
        <v>1</v>
      </c>
      <c r="AZ636" s="12">
        <v>0</v>
      </c>
      <c r="BA636" s="12">
        <v>1</v>
      </c>
      <c r="BB636" s="12">
        <v>1</v>
      </c>
      <c r="BC636" s="12">
        <v>1</v>
      </c>
      <c r="BD636" s="12">
        <v>0</v>
      </c>
      <c r="BE636" s="12">
        <v>1</v>
      </c>
      <c r="BF636" s="7" t="s">
        <v>2820</v>
      </c>
      <c r="BG636" s="7" t="s">
        <v>938</v>
      </c>
      <c r="BH636" s="7">
        <v>1</v>
      </c>
      <c r="BI636" s="7" t="s">
        <v>3257</v>
      </c>
      <c r="BJ636" s="12" t="s">
        <v>718</v>
      </c>
      <c r="BK636" s="12" t="s">
        <v>599</v>
      </c>
      <c r="BL636" s="12" t="s">
        <v>3471</v>
      </c>
      <c r="BM636" s="7" t="s">
        <v>787</v>
      </c>
      <c r="BN636" s="7"/>
      <c r="BO636" s="12"/>
      <c r="BP636" s="12" t="s">
        <v>3540</v>
      </c>
      <c r="BQ636" s="12">
        <f>CV636</f>
        <v>0.16276000000000002</v>
      </c>
      <c r="BR636" s="12" t="s">
        <v>3513</v>
      </c>
      <c r="BS636" s="12">
        <v>0.313</v>
      </c>
      <c r="BT636" s="12"/>
      <c r="BU636" s="12"/>
      <c r="BV636" s="12" t="s">
        <v>1077</v>
      </c>
      <c r="BW636" s="12">
        <v>9.7000000000000003E-2</v>
      </c>
      <c r="BX636" s="12" t="s">
        <v>3422</v>
      </c>
      <c r="BY636" s="12">
        <v>6.59</v>
      </c>
      <c r="BZ636" s="12"/>
      <c r="CA636" s="12" t="s">
        <v>1077</v>
      </c>
      <c r="CB636" s="12" t="s">
        <v>1077</v>
      </c>
      <c r="CC636" s="12" t="s">
        <v>1077</v>
      </c>
      <c r="CD636" s="12" t="s">
        <v>1077</v>
      </c>
      <c r="CE636" s="12">
        <v>0.01</v>
      </c>
      <c r="CF636" s="12">
        <v>4.8000000000000001E-2</v>
      </c>
      <c r="CG636" s="12"/>
      <c r="CH636" s="12">
        <f>BQ636/BY636</f>
        <v>2.4698027314112293E-2</v>
      </c>
      <c r="CI636" s="12" t="s">
        <v>3553</v>
      </c>
      <c r="CJ636" s="12">
        <v>0.76200000000000001</v>
      </c>
      <c r="CK636" s="12" t="s">
        <v>3828</v>
      </c>
      <c r="CL636" s="12" t="s">
        <v>1077</v>
      </c>
      <c r="CM636" s="12" t="s">
        <v>1077</v>
      </c>
      <c r="CN636" s="12" t="s">
        <v>1077</v>
      </c>
      <c r="CO636" s="12" t="s">
        <v>1077</v>
      </c>
      <c r="CP636" s="12">
        <v>1</v>
      </c>
      <c r="CQ636" s="12">
        <v>18</v>
      </c>
      <c r="CR636" s="12">
        <v>0</v>
      </c>
      <c r="CS636" s="12">
        <v>1266</v>
      </c>
      <c r="CT636" s="12" t="s">
        <v>1077</v>
      </c>
      <c r="CU636" s="12">
        <v>0.52</v>
      </c>
      <c r="CV636" s="12">
        <f>BS636*CU636</f>
        <v>0.16276000000000002</v>
      </c>
      <c r="CW636" s="12"/>
      <c r="CX636" s="57"/>
    </row>
    <row r="637" spans="1:102" ht="16.5" x14ac:dyDescent="0.35">
      <c r="A637" s="56">
        <v>67</v>
      </c>
      <c r="B637" s="12" t="s">
        <v>3756</v>
      </c>
      <c r="C637" s="12">
        <v>67.099999999999994</v>
      </c>
      <c r="D637" s="12" t="s">
        <v>2327</v>
      </c>
      <c r="E637" s="12" t="s">
        <v>443</v>
      </c>
      <c r="F637" s="12">
        <v>3</v>
      </c>
      <c r="G637" s="12" t="s">
        <v>212</v>
      </c>
      <c r="H637" s="12" t="s">
        <v>2804</v>
      </c>
      <c r="I637" s="12" t="s">
        <v>212</v>
      </c>
      <c r="J637" s="12" t="s">
        <v>556</v>
      </c>
      <c r="K637" s="12" t="s">
        <v>584</v>
      </c>
      <c r="L637" s="12" t="s">
        <v>558</v>
      </c>
      <c r="M637" s="12" t="s">
        <v>3237</v>
      </c>
      <c r="N637" s="12" t="s">
        <v>3433</v>
      </c>
      <c r="O637" s="12" t="s">
        <v>3400</v>
      </c>
      <c r="P637" s="12" t="s">
        <v>3401</v>
      </c>
      <c r="Q637" s="12">
        <v>0</v>
      </c>
      <c r="R637" s="12">
        <v>0</v>
      </c>
      <c r="S637" s="12">
        <v>1</v>
      </c>
      <c r="T637" s="12">
        <v>0</v>
      </c>
      <c r="U637" s="12">
        <v>0</v>
      </c>
      <c r="V637" s="12">
        <v>0</v>
      </c>
      <c r="W637" s="12">
        <v>0</v>
      </c>
      <c r="X637" s="12">
        <v>0</v>
      </c>
      <c r="Y637" s="12">
        <v>0</v>
      </c>
      <c r="Z637" s="12">
        <v>0</v>
      </c>
      <c r="AA637" s="12">
        <v>0</v>
      </c>
      <c r="AB637" s="12">
        <v>0</v>
      </c>
      <c r="AC637" s="12">
        <v>1</v>
      </c>
      <c r="AD637" s="12">
        <v>0</v>
      </c>
      <c r="AE637" s="12">
        <v>0</v>
      </c>
      <c r="AF637" s="12">
        <v>0</v>
      </c>
      <c r="AG637" s="12">
        <v>0</v>
      </c>
      <c r="AH637" s="12">
        <v>0</v>
      </c>
      <c r="AI637" s="12">
        <v>0</v>
      </c>
      <c r="AJ637" s="12">
        <v>0</v>
      </c>
      <c r="AK637" s="12">
        <v>0</v>
      </c>
      <c r="AL637" s="12" t="s">
        <v>607</v>
      </c>
      <c r="AM637" s="7" t="s">
        <v>707</v>
      </c>
      <c r="AN637" s="7" t="s">
        <v>708</v>
      </c>
      <c r="AO637" s="7">
        <v>2012</v>
      </c>
      <c r="AP637" s="12" t="s">
        <v>3235</v>
      </c>
      <c r="AQ637" s="12">
        <v>1232</v>
      </c>
      <c r="AR637" s="12">
        <v>1</v>
      </c>
      <c r="AS637" s="12" t="s">
        <v>555</v>
      </c>
      <c r="AT637" s="7" t="s">
        <v>349</v>
      </c>
      <c r="AU637" s="12">
        <v>1</v>
      </c>
      <c r="AV637" s="12">
        <v>0</v>
      </c>
      <c r="AW637" s="12">
        <v>0</v>
      </c>
      <c r="AX637" s="12">
        <v>1</v>
      </c>
      <c r="AY637" s="7">
        <v>1</v>
      </c>
      <c r="AZ637" s="12">
        <v>0</v>
      </c>
      <c r="BA637" s="12">
        <v>1</v>
      </c>
      <c r="BB637" s="12">
        <v>1</v>
      </c>
      <c r="BC637" s="12">
        <v>1</v>
      </c>
      <c r="BD637" s="12">
        <v>0</v>
      </c>
      <c r="BE637" s="12">
        <v>1</v>
      </c>
      <c r="BF637" s="7" t="s">
        <v>2820</v>
      </c>
      <c r="BG637" s="7" t="s">
        <v>938</v>
      </c>
      <c r="BH637" s="7">
        <v>1</v>
      </c>
      <c r="BI637" s="7" t="s">
        <v>3257</v>
      </c>
      <c r="BJ637" s="12" t="s">
        <v>718</v>
      </c>
      <c r="BK637" s="12" t="s">
        <v>599</v>
      </c>
      <c r="BL637" s="12" t="s">
        <v>3471</v>
      </c>
      <c r="BM637" s="7" t="s">
        <v>787</v>
      </c>
      <c r="BN637" s="7"/>
      <c r="BO637" s="12"/>
      <c r="BP637" s="12" t="s">
        <v>3540</v>
      </c>
      <c r="BQ637" s="12">
        <f>CV637</f>
        <v>0.17490000000000003</v>
      </c>
      <c r="BR637" s="12" t="s">
        <v>3513</v>
      </c>
      <c r="BS637" s="12">
        <v>0.33</v>
      </c>
      <c r="BT637" s="12"/>
      <c r="BU637" s="12"/>
      <c r="BV637" s="12" t="s">
        <v>1077</v>
      </c>
      <c r="BW637" s="12">
        <v>0.1</v>
      </c>
      <c r="BX637" s="12" t="s">
        <v>3422</v>
      </c>
      <c r="BY637" s="12">
        <v>6.7</v>
      </c>
      <c r="BZ637" s="12"/>
      <c r="CA637" s="12" t="s">
        <v>1077</v>
      </c>
      <c r="CB637" s="12" t="s">
        <v>1077</v>
      </c>
      <c r="CC637" s="12" t="s">
        <v>1077</v>
      </c>
      <c r="CD637" s="12" t="s">
        <v>1077</v>
      </c>
      <c r="CE637" s="12">
        <v>0.01</v>
      </c>
      <c r="CF637" s="12">
        <v>4.9000000000000002E-2</v>
      </c>
      <c r="CG637" s="12"/>
      <c r="CH637" s="12">
        <f>BQ637/BY637</f>
        <v>2.6104477611940301E-2</v>
      </c>
      <c r="CI637" s="12" t="s">
        <v>3553</v>
      </c>
      <c r="CJ637" s="12">
        <v>0.77200000000000002</v>
      </c>
      <c r="CK637" s="12" t="s">
        <v>3828</v>
      </c>
      <c r="CL637" s="12" t="s">
        <v>1077</v>
      </c>
      <c r="CM637" s="12" t="s">
        <v>1077</v>
      </c>
      <c r="CN637" s="12" t="s">
        <v>1077</v>
      </c>
      <c r="CO637" s="12" t="s">
        <v>1077</v>
      </c>
      <c r="CP637" s="12">
        <v>1</v>
      </c>
      <c r="CQ637" s="12">
        <v>18</v>
      </c>
      <c r="CR637" s="12">
        <v>0</v>
      </c>
      <c r="CS637" s="12">
        <v>1214</v>
      </c>
      <c r="CT637" s="12" t="s">
        <v>1077</v>
      </c>
      <c r="CU637" s="12">
        <v>0.53</v>
      </c>
      <c r="CV637" s="12">
        <f>BS637*CU637</f>
        <v>0.17490000000000003</v>
      </c>
      <c r="CW637" s="12"/>
      <c r="CX637" s="57"/>
    </row>
    <row r="638" spans="1:102" x14ac:dyDescent="0.35">
      <c r="A638" s="56">
        <v>55</v>
      </c>
      <c r="B638" s="12" t="s">
        <v>3744</v>
      </c>
      <c r="C638" s="12">
        <v>55.1</v>
      </c>
      <c r="D638" s="12" t="s">
        <v>2148</v>
      </c>
      <c r="E638" s="12" t="s">
        <v>399</v>
      </c>
      <c r="F638" s="12">
        <v>7</v>
      </c>
      <c r="G638" s="12" t="s">
        <v>212</v>
      </c>
      <c r="H638" s="12" t="s">
        <v>2804</v>
      </c>
      <c r="I638" s="12" t="s">
        <v>349</v>
      </c>
      <c r="J638" s="12" t="s">
        <v>1226</v>
      </c>
      <c r="K638" s="12" t="s">
        <v>564</v>
      </c>
      <c r="L638" s="12" t="s">
        <v>1118</v>
      </c>
      <c r="M638" s="12" t="s">
        <v>3237</v>
      </c>
      <c r="N638" s="12" t="s">
        <v>3437</v>
      </c>
      <c r="O638" s="12" t="s">
        <v>3400</v>
      </c>
      <c r="P638" s="12" t="s">
        <v>3403</v>
      </c>
      <c r="Q638" s="12">
        <v>1</v>
      </c>
      <c r="R638" s="12">
        <v>0</v>
      </c>
      <c r="S638" s="12">
        <v>0</v>
      </c>
      <c r="T638" s="12">
        <v>0</v>
      </c>
      <c r="U638" s="12">
        <v>0</v>
      </c>
      <c r="V638" s="12">
        <v>0</v>
      </c>
      <c r="W638" s="12">
        <v>0</v>
      </c>
      <c r="X638" s="12">
        <v>0</v>
      </c>
      <c r="Y638" s="12">
        <v>0</v>
      </c>
      <c r="Z638" s="12">
        <v>0</v>
      </c>
      <c r="AA638" s="12">
        <v>0</v>
      </c>
      <c r="AB638" s="12">
        <v>0</v>
      </c>
      <c r="AC638" s="12">
        <v>0</v>
      </c>
      <c r="AD638" s="12">
        <v>0</v>
      </c>
      <c r="AE638" s="12">
        <v>0</v>
      </c>
      <c r="AF638" s="12">
        <v>0</v>
      </c>
      <c r="AG638" s="12">
        <v>0</v>
      </c>
      <c r="AH638" s="12">
        <v>0</v>
      </c>
      <c r="AI638" s="12">
        <v>0</v>
      </c>
      <c r="AJ638" s="12">
        <v>1</v>
      </c>
      <c r="AK638" s="12">
        <v>0</v>
      </c>
      <c r="AL638" s="12" t="s">
        <v>607</v>
      </c>
      <c r="AM638" s="7" t="s">
        <v>608</v>
      </c>
      <c r="AN638" s="7" t="s">
        <v>614</v>
      </c>
      <c r="AO638" s="7" t="s">
        <v>691</v>
      </c>
      <c r="AP638" s="12" t="s">
        <v>3235</v>
      </c>
      <c r="AQ638" s="12">
        <v>1000</v>
      </c>
      <c r="AR638" s="12">
        <v>1</v>
      </c>
      <c r="AS638" s="12" t="s">
        <v>555</v>
      </c>
      <c r="AT638" s="7" t="s">
        <v>212</v>
      </c>
      <c r="AU638" s="12">
        <v>1</v>
      </c>
      <c r="AV638" s="12">
        <v>0</v>
      </c>
      <c r="AW638" s="12">
        <v>0</v>
      </c>
      <c r="AX638" s="12">
        <v>1</v>
      </c>
      <c r="AY638" s="7">
        <v>1</v>
      </c>
      <c r="AZ638" s="12">
        <v>0</v>
      </c>
      <c r="BA638" s="12">
        <v>1</v>
      </c>
      <c r="BB638" s="12">
        <v>1</v>
      </c>
      <c r="BC638" s="12">
        <v>0</v>
      </c>
      <c r="BD638" s="12">
        <v>1</v>
      </c>
      <c r="BE638" s="12" t="s">
        <v>914</v>
      </c>
      <c r="BF638" s="7" t="s">
        <v>2821</v>
      </c>
      <c r="BG638" s="7" t="s">
        <v>1183</v>
      </c>
      <c r="BH638" s="7">
        <v>1</v>
      </c>
      <c r="BI638" s="7" t="s">
        <v>3252</v>
      </c>
      <c r="BJ638" s="12" t="s">
        <v>3460</v>
      </c>
      <c r="BK638" s="12" t="s">
        <v>599</v>
      </c>
      <c r="BL638" s="12" t="s">
        <v>3471</v>
      </c>
      <c r="BM638" s="7" t="s">
        <v>3485</v>
      </c>
      <c r="BN638" s="7" t="s">
        <v>775</v>
      </c>
      <c r="BO638" s="12" t="s">
        <v>1178</v>
      </c>
      <c r="BP638" s="12" t="s">
        <v>1160</v>
      </c>
      <c r="BQ638" s="12" t="s">
        <v>1077</v>
      </c>
      <c r="BR638" s="12" t="s">
        <v>1077</v>
      </c>
      <c r="BS638" s="12">
        <v>9.1771999999999991</v>
      </c>
      <c r="BT638" s="12">
        <f>EXP(BS638)</f>
        <v>9674.0275382127365</v>
      </c>
      <c r="BU638" s="12"/>
      <c r="BV638" s="12" t="s">
        <v>3415</v>
      </c>
      <c r="BW638" s="12" t="s">
        <v>1077</v>
      </c>
      <c r="BX638" s="12"/>
      <c r="BY638" s="12">
        <v>6.7409999999999997</v>
      </c>
      <c r="BZ638" s="12"/>
      <c r="CA638" s="12" t="s">
        <v>1077</v>
      </c>
      <c r="CB638" s="12" t="s">
        <v>1077</v>
      </c>
      <c r="CC638" s="12" t="s">
        <v>1077</v>
      </c>
      <c r="CD638" s="12" t="s">
        <v>1077</v>
      </c>
      <c r="CE638" s="12" t="s">
        <v>1077</v>
      </c>
      <c r="CF638" s="12">
        <v>1.3613999999999999</v>
      </c>
      <c r="CG638" s="12"/>
      <c r="CH638" s="12"/>
      <c r="CI638" s="12"/>
      <c r="CJ638" s="12" t="s">
        <v>718</v>
      </c>
      <c r="CK638" s="12" t="s">
        <v>1077</v>
      </c>
      <c r="CL638" s="12">
        <v>62198.92</v>
      </c>
      <c r="CM638" s="12" t="s">
        <v>1077</v>
      </c>
      <c r="CN638" s="12" t="s">
        <v>1077</v>
      </c>
      <c r="CO638" s="12" t="s">
        <v>1077</v>
      </c>
      <c r="CP638" s="12"/>
      <c r="CQ638" s="12"/>
      <c r="CR638" s="12"/>
      <c r="CS638" s="12">
        <v>159</v>
      </c>
      <c r="CT638" s="12">
        <v>5.2299999999999999E-2</v>
      </c>
      <c r="CU638" s="12" t="s">
        <v>1077</v>
      </c>
      <c r="CV638" s="12"/>
      <c r="CW638" s="12"/>
      <c r="CX638" s="57"/>
    </row>
    <row r="639" spans="1:102" x14ac:dyDescent="0.35">
      <c r="A639" s="56">
        <v>55</v>
      </c>
      <c r="B639" s="12" t="s">
        <v>3744</v>
      </c>
      <c r="C639" s="12">
        <v>55.1</v>
      </c>
      <c r="D639" s="12" t="s">
        <v>2164</v>
      </c>
      <c r="E639" s="12" t="s">
        <v>399</v>
      </c>
      <c r="F639" s="12">
        <v>7</v>
      </c>
      <c r="G639" s="12" t="s">
        <v>212</v>
      </c>
      <c r="H639" s="12" t="s">
        <v>2804</v>
      </c>
      <c r="I639" s="12" t="s">
        <v>212</v>
      </c>
      <c r="J639" s="12" t="s">
        <v>1226</v>
      </c>
      <c r="K639" s="12" t="s">
        <v>564</v>
      </c>
      <c r="L639" s="12" t="s">
        <v>1118</v>
      </c>
      <c r="M639" s="12" t="s">
        <v>3237</v>
      </c>
      <c r="N639" s="12" t="s">
        <v>3437</v>
      </c>
      <c r="O639" s="12" t="s">
        <v>3400</v>
      </c>
      <c r="P639" s="12" t="s">
        <v>3403</v>
      </c>
      <c r="Q639" s="12">
        <v>1</v>
      </c>
      <c r="R639" s="12">
        <v>0</v>
      </c>
      <c r="S639" s="12">
        <v>0</v>
      </c>
      <c r="T639" s="12">
        <v>0</v>
      </c>
      <c r="U639" s="12">
        <v>0</v>
      </c>
      <c r="V639" s="12">
        <v>0</v>
      </c>
      <c r="W639" s="12">
        <v>0</v>
      </c>
      <c r="X639" s="12">
        <v>0</v>
      </c>
      <c r="Y639" s="12">
        <v>0</v>
      </c>
      <c r="Z639" s="12">
        <v>0</v>
      </c>
      <c r="AA639" s="12">
        <v>0</v>
      </c>
      <c r="AB639" s="12">
        <v>0</v>
      </c>
      <c r="AC639" s="12">
        <v>0</v>
      </c>
      <c r="AD639" s="12">
        <v>0</v>
      </c>
      <c r="AE639" s="12">
        <v>0</v>
      </c>
      <c r="AF639" s="12">
        <v>0</v>
      </c>
      <c r="AG639" s="12">
        <v>0</v>
      </c>
      <c r="AH639" s="12">
        <v>0</v>
      </c>
      <c r="AI639" s="12">
        <v>0</v>
      </c>
      <c r="AJ639" s="12">
        <v>1</v>
      </c>
      <c r="AK639" s="12">
        <v>0</v>
      </c>
      <c r="AL639" s="12" t="s">
        <v>607</v>
      </c>
      <c r="AM639" s="7" t="s">
        <v>608</v>
      </c>
      <c r="AN639" s="7" t="s">
        <v>614</v>
      </c>
      <c r="AO639" s="7" t="s">
        <v>691</v>
      </c>
      <c r="AP639" s="12" t="s">
        <v>3235</v>
      </c>
      <c r="AQ639" s="12">
        <v>1000</v>
      </c>
      <c r="AR639" s="12">
        <v>1</v>
      </c>
      <c r="AS639" s="12" t="s">
        <v>555</v>
      </c>
      <c r="AT639" s="7" t="s">
        <v>212</v>
      </c>
      <c r="AU639" s="12">
        <v>1</v>
      </c>
      <c r="AV639" s="12">
        <v>0</v>
      </c>
      <c r="AW639" s="12">
        <v>0</v>
      </c>
      <c r="AX639" s="12">
        <v>1</v>
      </c>
      <c r="AY639" s="7">
        <v>1</v>
      </c>
      <c r="AZ639" s="12">
        <v>0</v>
      </c>
      <c r="BA639" s="12">
        <v>1</v>
      </c>
      <c r="BB639" s="12">
        <v>1</v>
      </c>
      <c r="BC639" s="12">
        <v>0</v>
      </c>
      <c r="BD639" s="12">
        <v>1</v>
      </c>
      <c r="BE639" s="12" t="s">
        <v>914</v>
      </c>
      <c r="BF639" s="7" t="s">
        <v>2820</v>
      </c>
      <c r="BG639" s="7" t="s">
        <v>846</v>
      </c>
      <c r="BH639" s="7"/>
      <c r="BI639" s="7" t="s">
        <v>2818</v>
      </c>
      <c r="BJ639" s="12" t="s">
        <v>3460</v>
      </c>
      <c r="BK639" s="12" t="s">
        <v>599</v>
      </c>
      <c r="BL639" s="12" t="s">
        <v>3471</v>
      </c>
      <c r="BM639" s="7" t="s">
        <v>3485</v>
      </c>
      <c r="BN639" s="7" t="s">
        <v>775</v>
      </c>
      <c r="BO639" s="12"/>
      <c r="BP639" s="12" t="s">
        <v>3534</v>
      </c>
      <c r="BQ639" s="12">
        <f>CV639</f>
        <v>0.60046271999999989</v>
      </c>
      <c r="BR639" s="12" t="s">
        <v>3528</v>
      </c>
      <c r="BS639" s="12">
        <v>3.5999999999999999E-3</v>
      </c>
      <c r="BT639" s="12">
        <f>EXP(BS639)</f>
        <v>1.0036064877830035</v>
      </c>
      <c r="BU639" s="12"/>
      <c r="BV639" s="12" t="s">
        <v>3415</v>
      </c>
      <c r="BW639" s="12" t="s">
        <v>1077</v>
      </c>
      <c r="BX639" s="12" t="s">
        <v>1077</v>
      </c>
      <c r="BY639" s="12">
        <v>6.8</v>
      </c>
      <c r="BZ639" s="12"/>
      <c r="CA639" s="12" t="s">
        <v>1077</v>
      </c>
      <c r="CB639" s="12" t="s">
        <v>1077</v>
      </c>
      <c r="CC639" s="12" t="s">
        <v>1077</v>
      </c>
      <c r="CD639" s="12" t="s">
        <v>1077</v>
      </c>
      <c r="CE639" s="12" t="s">
        <v>1077</v>
      </c>
      <c r="CF639" s="12">
        <v>5.0000000000000001E-4</v>
      </c>
      <c r="CG639" s="12" t="s">
        <v>1252</v>
      </c>
      <c r="CH639" s="12">
        <f>BQ639/BY639</f>
        <v>8.8303341176470582E-2</v>
      </c>
      <c r="CI639" s="12" t="s">
        <v>3553</v>
      </c>
      <c r="CJ639" s="12" t="s">
        <v>718</v>
      </c>
      <c r="CK639" s="12" t="s">
        <v>1077</v>
      </c>
      <c r="CL639" s="12">
        <v>62198.92</v>
      </c>
      <c r="CM639" s="12" t="s">
        <v>1077</v>
      </c>
      <c r="CN639" s="12" t="s">
        <v>1077</v>
      </c>
      <c r="CO639" s="12" t="s">
        <v>1077</v>
      </c>
      <c r="CP639" s="12"/>
      <c r="CQ639" s="12"/>
      <c r="CR639" s="12"/>
      <c r="CS639" s="12">
        <v>159</v>
      </c>
      <c r="CT639" s="12">
        <v>5.2299999999999999E-2</v>
      </c>
      <c r="CU639" s="12">
        <v>176</v>
      </c>
      <c r="CV639" s="12">
        <f>BS639*CU639*(1-CT639)</f>
        <v>0.60046271999999989</v>
      </c>
      <c r="CW639" s="12"/>
      <c r="CX639" s="57"/>
    </row>
    <row r="640" spans="1:102" x14ac:dyDescent="0.35">
      <c r="A640" s="56">
        <v>59</v>
      </c>
      <c r="B640" s="12" t="s">
        <v>3748</v>
      </c>
      <c r="C640" s="12">
        <v>59.2</v>
      </c>
      <c r="D640" s="12" t="s">
        <v>2216</v>
      </c>
      <c r="E640" s="12" t="s">
        <v>413</v>
      </c>
      <c r="F640" s="12">
        <v>3</v>
      </c>
      <c r="G640" s="12" t="s">
        <v>212</v>
      </c>
      <c r="H640" s="12" t="s">
        <v>2804</v>
      </c>
      <c r="I640" s="12" t="s">
        <v>212</v>
      </c>
      <c r="J640" s="12" t="s">
        <v>1227</v>
      </c>
      <c r="K640" s="12" t="s">
        <v>1164</v>
      </c>
      <c r="L640" s="12" t="s">
        <v>1228</v>
      </c>
      <c r="M640" s="12" t="s">
        <v>3237</v>
      </c>
      <c r="N640" s="12" t="s">
        <v>3435</v>
      </c>
      <c r="O640" s="12" t="s">
        <v>3400</v>
      </c>
      <c r="P640" s="12" t="s">
        <v>3402</v>
      </c>
      <c r="Q640" s="12">
        <v>0</v>
      </c>
      <c r="R640" s="12">
        <v>0</v>
      </c>
      <c r="S640" s="12">
        <v>1</v>
      </c>
      <c r="T640" s="12">
        <v>0</v>
      </c>
      <c r="U640" s="12">
        <v>0</v>
      </c>
      <c r="V640" s="12">
        <v>0</v>
      </c>
      <c r="W640" s="12">
        <v>0</v>
      </c>
      <c r="X640" s="12">
        <v>0</v>
      </c>
      <c r="Y640" s="12">
        <v>0</v>
      </c>
      <c r="Z640" s="12">
        <v>0</v>
      </c>
      <c r="AA640" s="12">
        <v>0</v>
      </c>
      <c r="AB640" s="12">
        <v>0</v>
      </c>
      <c r="AC640" s="12">
        <v>1</v>
      </c>
      <c r="AD640" s="12">
        <v>0</v>
      </c>
      <c r="AE640" s="12">
        <v>1</v>
      </c>
      <c r="AF640" s="12">
        <v>0</v>
      </c>
      <c r="AG640" s="12">
        <v>0</v>
      </c>
      <c r="AH640" s="12">
        <v>0</v>
      </c>
      <c r="AI640" s="12">
        <v>0</v>
      </c>
      <c r="AJ640" s="12">
        <v>0</v>
      </c>
      <c r="AK640" s="12" t="s">
        <v>698</v>
      </c>
      <c r="AL640" s="12" t="s">
        <v>3455</v>
      </c>
      <c r="AM640" s="7" t="s">
        <v>637</v>
      </c>
      <c r="AN640" s="7" t="s">
        <v>665</v>
      </c>
      <c r="AO640" s="7" t="s">
        <v>1253</v>
      </c>
      <c r="AP640" s="12" t="s">
        <v>3235</v>
      </c>
      <c r="AQ640" s="12">
        <v>3574</v>
      </c>
      <c r="AR640" s="12">
        <v>1</v>
      </c>
      <c r="AS640" s="12" t="s">
        <v>555</v>
      </c>
      <c r="AT640" s="7" t="s">
        <v>212</v>
      </c>
      <c r="AU640" s="12">
        <v>1</v>
      </c>
      <c r="AV640" s="12">
        <v>0</v>
      </c>
      <c r="AW640" s="12">
        <v>0</v>
      </c>
      <c r="AX640" s="12">
        <v>0</v>
      </c>
      <c r="AY640" s="7">
        <v>1</v>
      </c>
      <c r="AZ640" s="12">
        <v>0</v>
      </c>
      <c r="BA640" s="12">
        <v>0</v>
      </c>
      <c r="BB640" s="12">
        <v>0</v>
      </c>
      <c r="BC640" s="12">
        <v>1</v>
      </c>
      <c r="BD640" s="12">
        <v>0</v>
      </c>
      <c r="BE640" s="12">
        <v>0</v>
      </c>
      <c r="BF640" s="7" t="s">
        <v>2820</v>
      </c>
      <c r="BG640" s="7" t="s">
        <v>928</v>
      </c>
      <c r="BH640" s="7"/>
      <c r="BI640" s="7" t="s">
        <v>2818</v>
      </c>
      <c r="BJ640" s="12" t="s">
        <v>3460</v>
      </c>
      <c r="BK640" s="12" t="s">
        <v>3463</v>
      </c>
      <c r="BL640" s="12" t="s">
        <v>3464</v>
      </c>
      <c r="BM640" s="7" t="s">
        <v>927</v>
      </c>
      <c r="BN640" s="7"/>
      <c r="BO640" s="12"/>
      <c r="BP640" s="12"/>
      <c r="BQ640" s="12"/>
      <c r="BR640" s="12" t="s">
        <v>1077</v>
      </c>
      <c r="BS640" s="12">
        <v>0.54400000000000004</v>
      </c>
      <c r="BT640" s="12"/>
      <c r="BU640" s="12"/>
      <c r="BV640" s="12" t="s">
        <v>1077</v>
      </c>
      <c r="BW640" s="12" t="s">
        <v>1077</v>
      </c>
      <c r="BX640" s="12" t="s">
        <v>1077</v>
      </c>
      <c r="BY640" s="12">
        <v>6.91</v>
      </c>
      <c r="BZ640" s="12"/>
      <c r="CA640" s="12" t="s">
        <v>1077</v>
      </c>
      <c r="CB640" s="12" t="s">
        <v>1077</v>
      </c>
      <c r="CC640" s="12" t="s">
        <v>1077</v>
      </c>
      <c r="CD640" s="12" t="s">
        <v>1077</v>
      </c>
      <c r="CE640" s="12" t="s">
        <v>1077</v>
      </c>
      <c r="CF640" s="12"/>
      <c r="CG640" s="12"/>
      <c r="CH640" s="12"/>
      <c r="CI640" s="12"/>
      <c r="CJ640" s="12" t="s">
        <v>718</v>
      </c>
      <c r="CK640" s="12" t="s">
        <v>1077</v>
      </c>
      <c r="CL640" s="12" t="s">
        <v>1077</v>
      </c>
      <c r="CM640" s="12" t="s">
        <v>1077</v>
      </c>
      <c r="CN640" s="12" t="s">
        <v>1077</v>
      </c>
      <c r="CO640" s="12" t="s">
        <v>1077</v>
      </c>
      <c r="CP640" s="12">
        <v>1</v>
      </c>
      <c r="CQ640" s="12">
        <v>7</v>
      </c>
      <c r="CR640" s="12">
        <v>0</v>
      </c>
      <c r="CS640" s="12">
        <v>3567</v>
      </c>
      <c r="CT640" s="12">
        <v>0.18</v>
      </c>
      <c r="CU640" s="12"/>
      <c r="CV640" s="12"/>
      <c r="CW640" s="12"/>
      <c r="CX640" s="57"/>
    </row>
    <row r="641" spans="1:102" x14ac:dyDescent="0.35">
      <c r="A641" s="56">
        <v>59</v>
      </c>
      <c r="B641" s="12" t="s">
        <v>3748</v>
      </c>
      <c r="C641" s="12">
        <v>59.13</v>
      </c>
      <c r="D641" s="12" t="s">
        <v>2205</v>
      </c>
      <c r="E641" s="12" t="s">
        <v>407</v>
      </c>
      <c r="F641" s="12">
        <v>3</v>
      </c>
      <c r="G641" s="12" t="s">
        <v>212</v>
      </c>
      <c r="H641" s="12" t="s">
        <v>2804</v>
      </c>
      <c r="I641" s="12" t="s">
        <v>349</v>
      </c>
      <c r="J641" s="12" t="s">
        <v>1227</v>
      </c>
      <c r="K641" s="12" t="s">
        <v>1166</v>
      </c>
      <c r="L641" s="12" t="s">
        <v>1228</v>
      </c>
      <c r="M641" s="12" t="s">
        <v>3237</v>
      </c>
      <c r="N641" s="12" t="s">
        <v>3435</v>
      </c>
      <c r="O641" s="12" t="s">
        <v>3400</v>
      </c>
      <c r="P641" s="12" t="s">
        <v>3402</v>
      </c>
      <c r="Q641" s="12">
        <v>0</v>
      </c>
      <c r="R641" s="12">
        <v>0</v>
      </c>
      <c r="S641" s="12">
        <v>1</v>
      </c>
      <c r="T641" s="12">
        <v>0</v>
      </c>
      <c r="U641" s="12">
        <v>0</v>
      </c>
      <c r="V641" s="12">
        <v>0</v>
      </c>
      <c r="W641" s="12">
        <v>0</v>
      </c>
      <c r="X641" s="12">
        <v>0</v>
      </c>
      <c r="Y641" s="12">
        <v>0</v>
      </c>
      <c r="Z641" s="12">
        <v>0</v>
      </c>
      <c r="AA641" s="12">
        <v>0</v>
      </c>
      <c r="AB641" s="12">
        <v>0</v>
      </c>
      <c r="AC641" s="12">
        <v>1</v>
      </c>
      <c r="AD641" s="12">
        <v>0</v>
      </c>
      <c r="AE641" s="12">
        <v>0</v>
      </c>
      <c r="AF641" s="12">
        <v>0</v>
      </c>
      <c r="AG641" s="12">
        <v>0</v>
      </c>
      <c r="AH641" s="12">
        <v>0</v>
      </c>
      <c r="AI641" s="12">
        <v>0</v>
      </c>
      <c r="AJ641" s="12">
        <v>0</v>
      </c>
      <c r="AK641" s="12" t="s">
        <v>697</v>
      </c>
      <c r="AL641" s="12" t="s">
        <v>3454</v>
      </c>
      <c r="AM641" s="7" t="s">
        <v>637</v>
      </c>
      <c r="AN641" s="7" t="s">
        <v>665</v>
      </c>
      <c r="AO641" s="7" t="s">
        <v>1253</v>
      </c>
      <c r="AP641" s="12" t="s">
        <v>3235</v>
      </c>
      <c r="AQ641" s="12">
        <v>2613</v>
      </c>
      <c r="AR641" s="12">
        <v>1</v>
      </c>
      <c r="AS641" s="12" t="s">
        <v>555</v>
      </c>
      <c r="AT641" s="7" t="s">
        <v>212</v>
      </c>
      <c r="AU641" s="12">
        <v>1</v>
      </c>
      <c r="AV641" s="12">
        <v>0</v>
      </c>
      <c r="AW641" s="12">
        <v>0</v>
      </c>
      <c r="AX641" s="12">
        <v>0</v>
      </c>
      <c r="AY641" s="7">
        <v>1</v>
      </c>
      <c r="AZ641" s="12">
        <v>0</v>
      </c>
      <c r="BA641" s="12">
        <v>0</v>
      </c>
      <c r="BB641" s="12">
        <v>0</v>
      </c>
      <c r="BC641" s="12">
        <v>1</v>
      </c>
      <c r="BD641" s="12">
        <v>0</v>
      </c>
      <c r="BE641" s="12">
        <v>0</v>
      </c>
      <c r="BF641" s="7" t="s">
        <v>2821</v>
      </c>
      <c r="BG641" s="7" t="s">
        <v>926</v>
      </c>
      <c r="BH641" s="7"/>
      <c r="BI641" s="7" t="s">
        <v>2819</v>
      </c>
      <c r="BJ641" s="12" t="s">
        <v>3459</v>
      </c>
      <c r="BK641" s="12" t="s">
        <v>3463</v>
      </c>
      <c r="BL641" s="12" t="s">
        <v>3481</v>
      </c>
      <c r="BM641" s="7" t="s">
        <v>927</v>
      </c>
      <c r="BN641" s="7"/>
      <c r="BO641" s="12"/>
      <c r="BP641" s="12"/>
      <c r="BQ641" s="12"/>
      <c r="BR641" s="12" t="s">
        <v>1077</v>
      </c>
      <c r="BS641" s="12">
        <v>5.0999999999999997E-2</v>
      </c>
      <c r="BT641" s="12"/>
      <c r="BU641" s="12"/>
      <c r="BV641" s="12" t="s">
        <v>1077</v>
      </c>
      <c r="BW641" s="12" t="s">
        <v>1077</v>
      </c>
      <c r="BX641" s="12" t="s">
        <v>1077</v>
      </c>
      <c r="BY641" s="12">
        <v>6.94</v>
      </c>
      <c r="BZ641" s="12"/>
      <c r="CA641" s="12" t="s">
        <v>1077</v>
      </c>
      <c r="CB641" s="12" t="s">
        <v>1077</v>
      </c>
      <c r="CC641" s="12" t="s">
        <v>1077</v>
      </c>
      <c r="CD641" s="12" t="s">
        <v>1077</v>
      </c>
      <c r="CE641" s="12" t="s">
        <v>1077</v>
      </c>
      <c r="CF641" s="12"/>
      <c r="CG641" s="12"/>
      <c r="CH641" s="12"/>
      <c r="CI641" s="12"/>
      <c r="CJ641" s="12" t="s">
        <v>718</v>
      </c>
      <c r="CK641" s="12" t="s">
        <v>1077</v>
      </c>
      <c r="CL641" s="12" t="s">
        <v>1077</v>
      </c>
      <c r="CM641" s="12" t="s">
        <v>1077</v>
      </c>
      <c r="CN641" s="12" t="s">
        <v>1077</v>
      </c>
      <c r="CO641" s="12" t="s">
        <v>1077</v>
      </c>
      <c r="CP641" s="12">
        <v>1</v>
      </c>
      <c r="CQ641" s="12">
        <v>12</v>
      </c>
      <c r="CR641" s="12">
        <v>0</v>
      </c>
      <c r="CS641" s="12">
        <v>2601</v>
      </c>
      <c r="CT641" s="12">
        <v>4.54</v>
      </c>
      <c r="CU641" s="12"/>
      <c r="CV641" s="12"/>
      <c r="CW641" s="12"/>
      <c r="CX641" s="57"/>
    </row>
    <row r="642" spans="1:102" ht="16.5" x14ac:dyDescent="0.35">
      <c r="A642" s="56">
        <v>75</v>
      </c>
      <c r="B642" s="12" t="s">
        <v>3764</v>
      </c>
      <c r="C642" s="12">
        <v>75.2</v>
      </c>
      <c r="D642" s="12" t="s">
        <v>2382</v>
      </c>
      <c r="E642" s="12" t="s">
        <v>393</v>
      </c>
      <c r="F642" s="12" t="s">
        <v>3916</v>
      </c>
      <c r="G642" s="12" t="s">
        <v>212</v>
      </c>
      <c r="H642" s="12" t="s">
        <v>2804</v>
      </c>
      <c r="I642" s="12" t="s">
        <v>212</v>
      </c>
      <c r="J642" s="12" t="s">
        <v>556</v>
      </c>
      <c r="K642" s="12" t="s">
        <v>564</v>
      </c>
      <c r="L642" s="12" t="s">
        <v>558</v>
      </c>
      <c r="M642" s="12" t="s">
        <v>3237</v>
      </c>
      <c r="N642" s="12" t="s">
        <v>3437</v>
      </c>
      <c r="O642" s="12" t="s">
        <v>3400</v>
      </c>
      <c r="P642" s="12" t="s">
        <v>3403</v>
      </c>
      <c r="Q642" s="12">
        <v>1</v>
      </c>
      <c r="R642" s="12">
        <v>0</v>
      </c>
      <c r="S642" s="12">
        <v>0</v>
      </c>
      <c r="T642" s="12">
        <v>0</v>
      </c>
      <c r="U642" s="12">
        <v>0</v>
      </c>
      <c r="V642" s="12">
        <v>0</v>
      </c>
      <c r="W642" s="12">
        <v>0</v>
      </c>
      <c r="X642" s="12">
        <v>0</v>
      </c>
      <c r="Y642" s="12">
        <v>0</v>
      </c>
      <c r="Z642" s="12">
        <v>0</v>
      </c>
      <c r="AA642" s="12">
        <v>0</v>
      </c>
      <c r="AB642" s="12">
        <v>1</v>
      </c>
      <c r="AC642" s="12">
        <v>0</v>
      </c>
      <c r="AD642" s="12">
        <v>0</v>
      </c>
      <c r="AE642" s="12">
        <v>0</v>
      </c>
      <c r="AF642" s="12">
        <v>0</v>
      </c>
      <c r="AG642" s="12">
        <v>0</v>
      </c>
      <c r="AH642" s="12">
        <v>0</v>
      </c>
      <c r="AI642" s="12">
        <v>0</v>
      </c>
      <c r="AJ642" s="12">
        <v>0</v>
      </c>
      <c r="AK642" s="12">
        <v>0</v>
      </c>
      <c r="AL642" s="12" t="s">
        <v>3448</v>
      </c>
      <c r="AM642" s="7" t="s">
        <v>637</v>
      </c>
      <c r="AN642" s="7" t="s">
        <v>665</v>
      </c>
      <c r="AO642" s="7">
        <v>2011</v>
      </c>
      <c r="AP642" s="12" t="s">
        <v>3235</v>
      </c>
      <c r="AQ642" s="12" t="s">
        <v>718</v>
      </c>
      <c r="AR642" s="12">
        <v>1</v>
      </c>
      <c r="AS642" s="12" t="s">
        <v>555</v>
      </c>
      <c r="AT642" s="7" t="s">
        <v>212</v>
      </c>
      <c r="AU642" s="12">
        <v>0</v>
      </c>
      <c r="AV642" s="12">
        <v>0</v>
      </c>
      <c r="AW642" s="12">
        <v>0</v>
      </c>
      <c r="AX642" s="12">
        <v>0</v>
      </c>
      <c r="AY642" s="7">
        <v>0</v>
      </c>
      <c r="AZ642" s="12">
        <v>0</v>
      </c>
      <c r="BA642" s="12">
        <v>0</v>
      </c>
      <c r="BB642" s="12">
        <v>1</v>
      </c>
      <c r="BC642" s="12">
        <v>0</v>
      </c>
      <c r="BD642" s="12">
        <v>0</v>
      </c>
      <c r="BE642" s="12">
        <v>1</v>
      </c>
      <c r="BF642" s="7" t="s">
        <v>766</v>
      </c>
      <c r="BG642" s="7" t="s">
        <v>781</v>
      </c>
      <c r="BH642" s="7"/>
      <c r="BI642" s="7" t="s">
        <v>2807</v>
      </c>
      <c r="BJ642" s="12" t="s">
        <v>3460</v>
      </c>
      <c r="BK642" s="12" t="s">
        <v>3472</v>
      </c>
      <c r="BL642" s="12" t="s">
        <v>3482</v>
      </c>
      <c r="BM642" s="7" t="s">
        <v>953</v>
      </c>
      <c r="BN642" s="7"/>
      <c r="BO642" s="12"/>
      <c r="BP642" s="12"/>
      <c r="BQ642" s="12" t="s">
        <v>1077</v>
      </c>
      <c r="BR642" s="12" t="s">
        <v>1077</v>
      </c>
      <c r="BS642" s="12">
        <v>0.01</v>
      </c>
      <c r="BT642" s="12"/>
      <c r="BU642" s="12"/>
      <c r="BV642" s="12" t="s">
        <v>1077</v>
      </c>
      <c r="BW642" s="12" t="s">
        <v>1077</v>
      </c>
      <c r="BX642" s="12" t="s">
        <v>1077</v>
      </c>
      <c r="BY642" s="12">
        <v>6.97</v>
      </c>
      <c r="BZ642" s="12"/>
      <c r="CA642" s="12" t="s">
        <v>1077</v>
      </c>
      <c r="CB642" s="12" t="s">
        <v>1077</v>
      </c>
      <c r="CC642" s="12" t="s">
        <v>1077</v>
      </c>
      <c r="CD642" s="12" t="s">
        <v>1077</v>
      </c>
      <c r="CE642" s="12" t="s">
        <v>1077</v>
      </c>
      <c r="CF642" s="12"/>
      <c r="CG642" s="12"/>
      <c r="CH642" s="12"/>
      <c r="CI642" s="12"/>
      <c r="CJ642" s="12">
        <v>0.67</v>
      </c>
      <c r="CK642" s="12" t="s">
        <v>3824</v>
      </c>
      <c r="CL642" s="12" t="s">
        <v>1077</v>
      </c>
      <c r="CM642" s="12" t="s">
        <v>1077</v>
      </c>
      <c r="CN642" s="12" t="s">
        <v>1077</v>
      </c>
      <c r="CO642" s="12" t="s">
        <v>1077</v>
      </c>
      <c r="CP642" s="12">
        <v>0</v>
      </c>
      <c r="CQ642" s="12"/>
      <c r="CR642" s="12"/>
      <c r="CS642" s="12" t="s">
        <v>1077</v>
      </c>
      <c r="CT642" s="12" t="s">
        <v>718</v>
      </c>
      <c r="CU642" s="12" t="s">
        <v>1077</v>
      </c>
      <c r="CV642" s="12" t="s">
        <v>1077</v>
      </c>
      <c r="CW642" s="12"/>
      <c r="CX642" s="57"/>
    </row>
    <row r="643" spans="1:102" x14ac:dyDescent="0.35">
      <c r="A643" s="56">
        <v>121</v>
      </c>
      <c r="B643" s="12" t="s">
        <v>3143</v>
      </c>
      <c r="C643" s="12">
        <v>121.2</v>
      </c>
      <c r="D643" s="12" t="s">
        <v>2841</v>
      </c>
      <c r="E643" s="12" t="s">
        <v>3240</v>
      </c>
      <c r="F643" s="12">
        <v>3</v>
      </c>
      <c r="G643" s="12" t="s">
        <v>212</v>
      </c>
      <c r="H643" s="12" t="s">
        <v>2804</v>
      </c>
      <c r="I643" s="12" t="s">
        <v>212</v>
      </c>
      <c r="J643" s="12" t="s">
        <v>556</v>
      </c>
      <c r="K643" s="12"/>
      <c r="L643" s="12" t="s">
        <v>558</v>
      </c>
      <c r="M643" s="12" t="s">
        <v>3164</v>
      </c>
      <c r="N643" s="12"/>
      <c r="O643" s="12" t="s">
        <v>3400</v>
      </c>
      <c r="P643" s="12" t="s">
        <v>3402</v>
      </c>
      <c r="Q643" s="12">
        <v>1</v>
      </c>
      <c r="R643" s="12">
        <v>0</v>
      </c>
      <c r="S643" s="12">
        <v>0</v>
      </c>
      <c r="T643" s="12">
        <v>0</v>
      </c>
      <c r="U643" s="12">
        <v>0</v>
      </c>
      <c r="V643" s="12">
        <v>0</v>
      </c>
      <c r="W643" s="12">
        <v>0</v>
      </c>
      <c r="X643" s="12">
        <v>0</v>
      </c>
      <c r="Y643" s="12">
        <v>0</v>
      </c>
      <c r="Z643" s="12">
        <v>0</v>
      </c>
      <c r="AA643" s="12">
        <v>0</v>
      </c>
      <c r="AB643" s="12">
        <v>0</v>
      </c>
      <c r="AC643" s="12">
        <v>0</v>
      </c>
      <c r="AD643" s="12">
        <v>0</v>
      </c>
      <c r="AE643" s="12">
        <v>0</v>
      </c>
      <c r="AF643" s="12">
        <v>0</v>
      </c>
      <c r="AG643" s="12">
        <v>0</v>
      </c>
      <c r="AH643" s="12">
        <v>0</v>
      </c>
      <c r="AI643" s="12">
        <v>0</v>
      </c>
      <c r="AJ643" s="12">
        <v>0</v>
      </c>
      <c r="AK643" s="12">
        <v>0</v>
      </c>
      <c r="AL643" s="12" t="s">
        <v>723</v>
      </c>
      <c r="AM643" s="12" t="s">
        <v>3083</v>
      </c>
      <c r="AN643" s="12" t="s">
        <v>3084</v>
      </c>
      <c r="AO643" s="12">
        <v>1997</v>
      </c>
      <c r="AP643" s="12" t="s">
        <v>3458</v>
      </c>
      <c r="AQ643" s="12">
        <v>58345</v>
      </c>
      <c r="AR643" s="12">
        <v>1</v>
      </c>
      <c r="AS643" s="12" t="s">
        <v>555</v>
      </c>
      <c r="AT643" s="12" t="s">
        <v>212</v>
      </c>
      <c r="AU643" s="12">
        <v>0</v>
      </c>
      <c r="AV643" s="12">
        <v>0</v>
      </c>
      <c r="AW643" s="12">
        <v>0</v>
      </c>
      <c r="AX643" s="12">
        <v>0</v>
      </c>
      <c r="AY643" s="7">
        <v>0</v>
      </c>
      <c r="AZ643" s="12">
        <v>0</v>
      </c>
      <c r="BA643" s="12">
        <v>1</v>
      </c>
      <c r="BB643" s="12">
        <v>0</v>
      </c>
      <c r="BC643" s="12">
        <v>0</v>
      </c>
      <c r="BD643" s="12">
        <v>0</v>
      </c>
      <c r="BE643" s="12">
        <v>0</v>
      </c>
      <c r="BF643" s="12" t="s">
        <v>766</v>
      </c>
      <c r="BG643" s="46" t="s">
        <v>3243</v>
      </c>
      <c r="BH643" s="12"/>
      <c r="BI643" s="12" t="s">
        <v>3239</v>
      </c>
      <c r="BJ643" s="12" t="s">
        <v>3460</v>
      </c>
      <c r="BK643" s="12" t="s">
        <v>3463</v>
      </c>
      <c r="BL643" s="12" t="s">
        <v>3483</v>
      </c>
      <c r="BM643" s="12" t="s">
        <v>787</v>
      </c>
      <c r="BN643" s="7"/>
      <c r="BO643" s="12"/>
      <c r="BP643" s="12">
        <v>5</v>
      </c>
      <c r="BQ643" s="12"/>
      <c r="BR643" s="12"/>
      <c r="BS643" s="12">
        <v>2E-3</v>
      </c>
      <c r="BT643" s="12"/>
      <c r="BU643" s="12"/>
      <c r="BV643" s="12"/>
      <c r="BW643" s="12"/>
      <c r="BX643" s="12"/>
      <c r="BY643" s="12">
        <v>7.0750000000000002</v>
      </c>
      <c r="BZ643" s="12"/>
      <c r="CA643" s="12"/>
      <c r="CB643" s="12"/>
      <c r="CC643" s="12"/>
      <c r="CD643" s="12"/>
      <c r="CE643" s="12">
        <v>1E-3</v>
      </c>
      <c r="CF643" s="12"/>
      <c r="CG643" s="12"/>
      <c r="CH643" s="12"/>
      <c r="CI643" s="12"/>
      <c r="CJ643" s="12" t="s">
        <v>718</v>
      </c>
      <c r="CK643" s="12">
        <v>0</v>
      </c>
      <c r="CL643" s="12"/>
      <c r="CM643" s="12"/>
      <c r="CN643" s="12"/>
      <c r="CO643" s="12"/>
      <c r="CP643" s="12">
        <v>1</v>
      </c>
      <c r="CQ643" s="12">
        <v>4</v>
      </c>
      <c r="CR643" s="12">
        <v>1</v>
      </c>
      <c r="CS643" s="12">
        <v>-5</v>
      </c>
      <c r="CT643" s="12"/>
      <c r="CU643" s="12"/>
      <c r="CV643" s="12"/>
      <c r="CW643" s="12"/>
      <c r="CX643" s="57"/>
    </row>
    <row r="644" spans="1:102" ht="16.5" x14ac:dyDescent="0.35">
      <c r="A644" s="56">
        <v>21</v>
      </c>
      <c r="B644" s="12" t="s">
        <v>3712</v>
      </c>
      <c r="C644" s="12">
        <v>21.1</v>
      </c>
      <c r="D644" s="12" t="s">
        <v>1752</v>
      </c>
      <c r="E644" s="12" t="s">
        <v>330</v>
      </c>
      <c r="F644" s="12">
        <v>3</v>
      </c>
      <c r="G644" s="12" t="s">
        <v>212</v>
      </c>
      <c r="H644" s="12" t="s">
        <v>2804</v>
      </c>
      <c r="I644" s="12" t="s">
        <v>212</v>
      </c>
      <c r="J644" s="12" t="s">
        <v>556</v>
      </c>
      <c r="K644" s="12" t="s">
        <v>578</v>
      </c>
      <c r="L644" s="12" t="s">
        <v>558</v>
      </c>
      <c r="M644" s="12" t="s">
        <v>3237</v>
      </c>
      <c r="N644" s="12" t="s">
        <v>592</v>
      </c>
      <c r="O644" s="12" t="s">
        <v>3400</v>
      </c>
      <c r="P644" s="12" t="s">
        <v>3401</v>
      </c>
      <c r="Q644" s="12">
        <v>0</v>
      </c>
      <c r="R644" s="12">
        <v>0</v>
      </c>
      <c r="S644" s="12">
        <v>0</v>
      </c>
      <c r="T644" s="12">
        <v>0</v>
      </c>
      <c r="U644" s="12">
        <v>0</v>
      </c>
      <c r="V644" s="12">
        <v>1</v>
      </c>
      <c r="W644" s="12">
        <v>0</v>
      </c>
      <c r="X644" s="12">
        <v>0</v>
      </c>
      <c r="Y644" s="12">
        <v>0</v>
      </c>
      <c r="Z644" s="12">
        <v>0</v>
      </c>
      <c r="AA644" s="12">
        <v>0</v>
      </c>
      <c r="AB644" s="12">
        <v>0</v>
      </c>
      <c r="AC644" s="12">
        <v>0</v>
      </c>
      <c r="AD644" s="12">
        <v>0</v>
      </c>
      <c r="AE644" s="12">
        <v>0</v>
      </c>
      <c r="AF644" s="12">
        <v>0</v>
      </c>
      <c r="AG644" s="12">
        <v>0</v>
      </c>
      <c r="AH644" s="12">
        <v>1</v>
      </c>
      <c r="AI644" s="12">
        <v>0</v>
      </c>
      <c r="AJ644" s="12">
        <v>0</v>
      </c>
      <c r="AK644" s="12">
        <v>0</v>
      </c>
      <c r="AL644" s="12" t="s">
        <v>607</v>
      </c>
      <c r="AM644" s="7" t="s">
        <v>608</v>
      </c>
      <c r="AN644" s="7" t="s">
        <v>642</v>
      </c>
      <c r="AO644" s="7" t="s">
        <v>643</v>
      </c>
      <c r="AP644" s="12" t="s">
        <v>691</v>
      </c>
      <c r="AQ644" s="12">
        <v>348</v>
      </c>
      <c r="AR644" s="12" t="s">
        <v>1238</v>
      </c>
      <c r="AS644" s="12" t="s">
        <v>555</v>
      </c>
      <c r="AT644" s="7" t="s">
        <v>212</v>
      </c>
      <c r="AU644" s="12">
        <v>1</v>
      </c>
      <c r="AV644" s="12">
        <v>0</v>
      </c>
      <c r="AW644" s="12">
        <v>1</v>
      </c>
      <c r="AX644" s="12">
        <v>1</v>
      </c>
      <c r="AY644" s="7">
        <v>1</v>
      </c>
      <c r="AZ644" s="12">
        <v>0</v>
      </c>
      <c r="BA644" s="12">
        <v>0</v>
      </c>
      <c r="BB644" s="12">
        <v>0</v>
      </c>
      <c r="BC644" s="12">
        <v>0</v>
      </c>
      <c r="BD644" s="12">
        <v>0</v>
      </c>
      <c r="BE644" s="12">
        <v>0</v>
      </c>
      <c r="BF644" s="7" t="s">
        <v>766</v>
      </c>
      <c r="BG644" s="7" t="s">
        <v>827</v>
      </c>
      <c r="BH644" s="7"/>
      <c r="BI644" s="7" t="s">
        <v>2806</v>
      </c>
      <c r="BJ644" s="12" t="s">
        <v>3460</v>
      </c>
      <c r="BK644" s="12" t="s">
        <v>3463</v>
      </c>
      <c r="BL644" s="12" t="s">
        <v>3470</v>
      </c>
      <c r="BM644" s="7" t="s">
        <v>787</v>
      </c>
      <c r="BN644" s="7"/>
      <c r="BO644" s="12"/>
      <c r="BP644" s="12" t="s">
        <v>3538</v>
      </c>
      <c r="BQ644" s="12">
        <v>0.28089999999999998</v>
      </c>
      <c r="BR644" s="12" t="s">
        <v>3429</v>
      </c>
      <c r="BS644" s="12">
        <v>0.28089999999999998</v>
      </c>
      <c r="BT644" s="12"/>
      <c r="BU644" s="12"/>
      <c r="BV644" s="12" t="s">
        <v>1077</v>
      </c>
      <c r="BW644" s="12" t="s">
        <v>1077</v>
      </c>
      <c r="BX644" s="12" t="s">
        <v>1077</v>
      </c>
      <c r="BY644" s="12">
        <v>7.1369999999999996</v>
      </c>
      <c r="BZ644" s="12"/>
      <c r="CA644" s="12" t="s">
        <v>1077</v>
      </c>
      <c r="CB644" s="12" t="s">
        <v>1077</v>
      </c>
      <c r="CC644" s="12" t="s">
        <v>1077</v>
      </c>
      <c r="CD644" s="12" t="s">
        <v>1077</v>
      </c>
      <c r="CE644" s="12">
        <v>0</v>
      </c>
      <c r="CF644" s="12">
        <v>3.9E-2</v>
      </c>
      <c r="CG644" s="12"/>
      <c r="CH644" s="12">
        <f>BQ644/BY644</f>
        <v>3.9358273784503295E-2</v>
      </c>
      <c r="CI644" s="12" t="s">
        <v>3553</v>
      </c>
      <c r="CJ644" s="12">
        <v>0.76</v>
      </c>
      <c r="CK644" s="12" t="s">
        <v>3824</v>
      </c>
      <c r="CL644" s="12" t="s">
        <v>1077</v>
      </c>
      <c r="CM644" s="12" t="s">
        <v>1077</v>
      </c>
      <c r="CN644" s="12" t="s">
        <v>1077</v>
      </c>
      <c r="CO644" s="12" t="s">
        <v>1077</v>
      </c>
      <c r="CP644" s="12">
        <v>1</v>
      </c>
      <c r="CQ644" s="12">
        <v>9</v>
      </c>
      <c r="CR644" s="12">
        <v>1</v>
      </c>
      <c r="CS644" s="12">
        <v>338</v>
      </c>
      <c r="CT644" s="12" t="s">
        <v>1077</v>
      </c>
      <c r="CU644" s="12" t="s">
        <v>1077</v>
      </c>
      <c r="CV644" s="12" t="s">
        <v>1077</v>
      </c>
      <c r="CW644" s="12"/>
      <c r="CX644" s="57"/>
    </row>
    <row r="645" spans="1:102" ht="16.5" x14ac:dyDescent="0.35">
      <c r="A645" s="56">
        <v>15</v>
      </c>
      <c r="B645" s="12" t="s">
        <v>3706</v>
      </c>
      <c r="C645" s="12">
        <v>15.8</v>
      </c>
      <c r="D645" s="12" t="s">
        <v>1511</v>
      </c>
      <c r="E645" s="12" t="s">
        <v>315</v>
      </c>
      <c r="F645" s="12" t="s">
        <v>3916</v>
      </c>
      <c r="G645" s="12" t="s">
        <v>212</v>
      </c>
      <c r="H645" s="12" t="s">
        <v>2804</v>
      </c>
      <c r="I645" s="12" t="s">
        <v>212</v>
      </c>
      <c r="J645" s="12" t="s">
        <v>556</v>
      </c>
      <c r="K645" s="12" t="s">
        <v>564</v>
      </c>
      <c r="L645" s="12" t="s">
        <v>558</v>
      </c>
      <c r="M645" s="12" t="s">
        <v>3164</v>
      </c>
      <c r="N645" s="12"/>
      <c r="O645" s="12" t="s">
        <v>3400</v>
      </c>
      <c r="P645" s="12" t="s">
        <v>3403</v>
      </c>
      <c r="Q645" s="12">
        <v>1</v>
      </c>
      <c r="R645" s="12">
        <v>0</v>
      </c>
      <c r="S645" s="12">
        <v>0</v>
      </c>
      <c r="T645" s="12">
        <v>0</v>
      </c>
      <c r="U645" s="12">
        <v>0</v>
      </c>
      <c r="V645" s="12">
        <v>0</v>
      </c>
      <c r="W645" s="12">
        <v>0</v>
      </c>
      <c r="X645" s="12">
        <v>0</v>
      </c>
      <c r="Y645" s="12">
        <v>0</v>
      </c>
      <c r="Z645" s="12">
        <v>0</v>
      </c>
      <c r="AA645" s="12">
        <v>0</v>
      </c>
      <c r="AB645" s="12">
        <v>1</v>
      </c>
      <c r="AC645" s="12">
        <v>0</v>
      </c>
      <c r="AD645" s="12">
        <v>0</v>
      </c>
      <c r="AE645" s="12">
        <v>0</v>
      </c>
      <c r="AF645" s="12">
        <v>0</v>
      </c>
      <c r="AG645" s="12">
        <v>0</v>
      </c>
      <c r="AH645" s="12">
        <v>0</v>
      </c>
      <c r="AI645" s="12">
        <v>0</v>
      </c>
      <c r="AJ645" s="12">
        <v>0</v>
      </c>
      <c r="AK645" s="12">
        <v>0</v>
      </c>
      <c r="AL645" s="12" t="s">
        <v>3448</v>
      </c>
      <c r="AM645" s="7" t="s">
        <v>608</v>
      </c>
      <c r="AN645" s="7" t="s">
        <v>615</v>
      </c>
      <c r="AO645" s="7">
        <v>2000</v>
      </c>
      <c r="AP645" s="12" t="s">
        <v>3458</v>
      </c>
      <c r="AQ645" s="12">
        <v>1430</v>
      </c>
      <c r="AR645" s="12">
        <v>1</v>
      </c>
      <c r="AS645" s="12" t="s">
        <v>555</v>
      </c>
      <c r="AT645" s="7" t="s">
        <v>349</v>
      </c>
      <c r="AU645" s="12">
        <v>0</v>
      </c>
      <c r="AV645" s="12">
        <v>0</v>
      </c>
      <c r="AW645" s="12">
        <v>0</v>
      </c>
      <c r="AX645" s="12">
        <v>0</v>
      </c>
      <c r="AY645" s="7">
        <v>0</v>
      </c>
      <c r="AZ645" s="12">
        <v>0</v>
      </c>
      <c r="BA645" s="12">
        <v>1</v>
      </c>
      <c r="BB645" s="12">
        <v>1</v>
      </c>
      <c r="BC645" s="12">
        <v>0</v>
      </c>
      <c r="BD645" s="12">
        <v>0</v>
      </c>
      <c r="BE645" s="12">
        <v>0</v>
      </c>
      <c r="BF645" s="7" t="s">
        <v>2820</v>
      </c>
      <c r="BG645" s="7" t="s">
        <v>801</v>
      </c>
      <c r="BH645" s="7">
        <v>1</v>
      </c>
      <c r="BI645" s="7" t="s">
        <v>3257</v>
      </c>
      <c r="BJ645" s="12" t="s">
        <v>3460</v>
      </c>
      <c r="BK645" s="12" t="s">
        <v>3472</v>
      </c>
      <c r="BL645" s="12" t="s">
        <v>3474</v>
      </c>
      <c r="BM645" s="7" t="s">
        <v>787</v>
      </c>
      <c r="BN645" s="7"/>
      <c r="BO645" s="12" t="s">
        <v>1208</v>
      </c>
      <c r="BP645" s="12" t="s">
        <v>1262</v>
      </c>
      <c r="BQ645" s="12"/>
      <c r="BR645" s="12" t="s">
        <v>1077</v>
      </c>
      <c r="BS645" s="12">
        <v>1.6221000000000001</v>
      </c>
      <c r="BT645" s="12"/>
      <c r="BU645" s="12">
        <f>EXP(BS645)</f>
        <v>5.0637129560963414</v>
      </c>
      <c r="BV645" s="12" t="s">
        <v>3416</v>
      </c>
      <c r="BW645" s="12" t="s">
        <v>1077</v>
      </c>
      <c r="BX645" s="12"/>
      <c r="BY645" s="12">
        <v>7.19</v>
      </c>
      <c r="BZ645" s="12"/>
      <c r="CA645" s="12" t="s">
        <v>1077</v>
      </c>
      <c r="CB645" s="12" t="s">
        <v>1077</v>
      </c>
      <c r="CC645" s="12" t="s">
        <v>1077</v>
      </c>
      <c r="CD645" s="12" t="s">
        <v>1077</v>
      </c>
      <c r="CE645" s="12">
        <v>0.1</v>
      </c>
      <c r="CF645" s="12"/>
      <c r="CG645" s="12"/>
      <c r="CH645" s="12"/>
      <c r="CI645" s="12"/>
      <c r="CJ645" s="12">
        <v>0.55300000000000005</v>
      </c>
      <c r="CK645" s="12" t="s">
        <v>3828</v>
      </c>
      <c r="CL645" s="12" t="s">
        <v>1077</v>
      </c>
      <c r="CM645" s="12" t="s">
        <v>1077</v>
      </c>
      <c r="CN645" s="12" t="s">
        <v>1077</v>
      </c>
      <c r="CO645" s="12" t="s">
        <v>1077</v>
      </c>
      <c r="CP645" s="12"/>
      <c r="CQ645" s="12"/>
      <c r="CR645" s="12"/>
      <c r="CS645" s="12" t="s">
        <v>1077</v>
      </c>
      <c r="CT645" s="12" t="s">
        <v>1077</v>
      </c>
      <c r="CU645" s="12">
        <v>5.2034223851929455E-2</v>
      </c>
      <c r="CV645" s="12"/>
      <c r="CW645" s="12"/>
      <c r="CX645" s="57"/>
    </row>
    <row r="646" spans="1:102" ht="16.5" x14ac:dyDescent="0.35">
      <c r="A646" s="56">
        <v>15</v>
      </c>
      <c r="B646" s="12" t="s">
        <v>3706</v>
      </c>
      <c r="C646" s="12">
        <v>15.7</v>
      </c>
      <c r="D646" s="12" t="s">
        <v>1502</v>
      </c>
      <c r="E646" s="12" t="s">
        <v>314</v>
      </c>
      <c r="F646" s="12" t="s">
        <v>3916</v>
      </c>
      <c r="G646" s="12" t="s">
        <v>212</v>
      </c>
      <c r="H646" s="12" t="s">
        <v>2804</v>
      </c>
      <c r="I646" s="12" t="s">
        <v>212</v>
      </c>
      <c r="J646" s="12" t="s">
        <v>556</v>
      </c>
      <c r="K646" s="12" t="s">
        <v>564</v>
      </c>
      <c r="L646" s="12" t="s">
        <v>558</v>
      </c>
      <c r="M646" s="12" t="s">
        <v>3164</v>
      </c>
      <c r="N646" s="12"/>
      <c r="O646" s="12" t="s">
        <v>3400</v>
      </c>
      <c r="P646" s="12" t="s">
        <v>3403</v>
      </c>
      <c r="Q646" s="12">
        <v>1</v>
      </c>
      <c r="R646" s="12">
        <v>0</v>
      </c>
      <c r="S646" s="12">
        <v>0</v>
      </c>
      <c r="T646" s="12">
        <v>0</v>
      </c>
      <c r="U646" s="12">
        <v>0</v>
      </c>
      <c r="V646" s="12">
        <v>0</v>
      </c>
      <c r="W646" s="12">
        <v>0</v>
      </c>
      <c r="X646" s="12">
        <v>0</v>
      </c>
      <c r="Y646" s="12">
        <v>0</v>
      </c>
      <c r="Z646" s="12">
        <v>0</v>
      </c>
      <c r="AA646" s="12">
        <v>0</v>
      </c>
      <c r="AB646" s="12">
        <v>1</v>
      </c>
      <c r="AC646" s="12">
        <v>0</v>
      </c>
      <c r="AD646" s="12">
        <v>0</v>
      </c>
      <c r="AE646" s="12">
        <v>0</v>
      </c>
      <c r="AF646" s="12">
        <v>0</v>
      </c>
      <c r="AG646" s="12">
        <v>0</v>
      </c>
      <c r="AH646" s="12">
        <v>0</v>
      </c>
      <c r="AI646" s="12">
        <v>0</v>
      </c>
      <c r="AJ646" s="12">
        <v>0</v>
      </c>
      <c r="AK646" s="12">
        <v>0</v>
      </c>
      <c r="AL646" s="12" t="s">
        <v>3448</v>
      </c>
      <c r="AM646" s="7" t="s">
        <v>608</v>
      </c>
      <c r="AN646" s="7" t="s">
        <v>634</v>
      </c>
      <c r="AO646" s="7">
        <v>2000</v>
      </c>
      <c r="AP646" s="12" t="s">
        <v>3458</v>
      </c>
      <c r="AQ646" s="12">
        <v>3307</v>
      </c>
      <c r="AR646" s="12">
        <v>1</v>
      </c>
      <c r="AS646" s="12" t="s">
        <v>555</v>
      </c>
      <c r="AT646" s="7" t="s">
        <v>349</v>
      </c>
      <c r="AU646" s="12">
        <v>0</v>
      </c>
      <c r="AV646" s="12">
        <v>0</v>
      </c>
      <c r="AW646" s="12">
        <v>0</v>
      </c>
      <c r="AX646" s="12">
        <v>0</v>
      </c>
      <c r="AY646" s="7">
        <v>0</v>
      </c>
      <c r="AZ646" s="12">
        <v>0</v>
      </c>
      <c r="BA646" s="12">
        <v>1</v>
      </c>
      <c r="BB646" s="12">
        <v>1</v>
      </c>
      <c r="BC646" s="12">
        <v>0</v>
      </c>
      <c r="BD646" s="12">
        <v>0</v>
      </c>
      <c r="BE646" s="12">
        <v>0</v>
      </c>
      <c r="BF646" s="7" t="s">
        <v>2820</v>
      </c>
      <c r="BG646" s="7" t="s">
        <v>810</v>
      </c>
      <c r="BH646" s="7">
        <v>1</v>
      </c>
      <c r="BI646" s="7" t="s">
        <v>3257</v>
      </c>
      <c r="BJ646" s="12" t="s">
        <v>3460</v>
      </c>
      <c r="BK646" s="12" t="s">
        <v>3472</v>
      </c>
      <c r="BL646" s="12" t="s">
        <v>3474</v>
      </c>
      <c r="BM646" s="7" t="s">
        <v>787</v>
      </c>
      <c r="BN646" s="7"/>
      <c r="BO646" s="12" t="s">
        <v>1208</v>
      </c>
      <c r="BP646" s="12" t="s">
        <v>1262</v>
      </c>
      <c r="BQ646" s="12"/>
      <c r="BR646" s="12" t="s">
        <v>1077</v>
      </c>
      <c r="BS646" s="12">
        <v>0.87080000000000002</v>
      </c>
      <c r="BT646" s="12"/>
      <c r="BU646" s="12">
        <f>EXP(BS646)</f>
        <v>2.388821146222293</v>
      </c>
      <c r="BV646" s="12" t="s">
        <v>3416</v>
      </c>
      <c r="BW646" s="12" t="s">
        <v>1077</v>
      </c>
      <c r="BX646" s="12" t="s">
        <v>1077</v>
      </c>
      <c r="BY646" s="12">
        <v>7.22</v>
      </c>
      <c r="BZ646" s="12"/>
      <c r="CA646" s="12" t="s">
        <v>1077</v>
      </c>
      <c r="CB646" s="12" t="s">
        <v>1077</v>
      </c>
      <c r="CC646" s="12" t="s">
        <v>1077</v>
      </c>
      <c r="CD646" s="12" t="s">
        <v>1077</v>
      </c>
      <c r="CE646" s="12">
        <v>0.1</v>
      </c>
      <c r="CF646" s="12"/>
      <c r="CG646" s="12"/>
      <c r="CH646" s="12"/>
      <c r="CI646" s="12"/>
      <c r="CJ646" s="12">
        <v>0.59599999999999997</v>
      </c>
      <c r="CK646" s="12" t="s">
        <v>3828</v>
      </c>
      <c r="CL646" s="12" t="s">
        <v>1077</v>
      </c>
      <c r="CM646" s="12" t="s">
        <v>1077</v>
      </c>
      <c r="CN646" s="12" t="s">
        <v>1077</v>
      </c>
      <c r="CO646" s="12" t="s">
        <v>1077</v>
      </c>
      <c r="CP646" s="12"/>
      <c r="CQ646" s="12"/>
      <c r="CR646" s="12"/>
      <c r="CS646" s="12" t="s">
        <v>1077</v>
      </c>
      <c r="CT646" s="12" t="s">
        <v>1077</v>
      </c>
      <c r="CU646" s="12">
        <v>2.4969442989348698E-2</v>
      </c>
      <c r="CV646" s="12" t="s">
        <v>1137</v>
      </c>
      <c r="CW646" s="12"/>
      <c r="CX646" s="57"/>
    </row>
    <row r="647" spans="1:102" ht="16.5" x14ac:dyDescent="0.35">
      <c r="A647" s="56">
        <v>96</v>
      </c>
      <c r="B647" s="12" t="s">
        <v>3786</v>
      </c>
      <c r="C647" s="12">
        <v>96.1</v>
      </c>
      <c r="D647" s="12" t="s">
        <v>2517</v>
      </c>
      <c r="E647" s="12" t="s">
        <v>505</v>
      </c>
      <c r="F647" s="12">
        <v>7</v>
      </c>
      <c r="G647" s="12" t="s">
        <v>212</v>
      </c>
      <c r="H647" s="12" t="s">
        <v>2804</v>
      </c>
      <c r="I647" s="12" t="s">
        <v>212</v>
      </c>
      <c r="J647" s="12" t="s">
        <v>1222</v>
      </c>
      <c r="K647" s="12" t="s">
        <v>564</v>
      </c>
      <c r="L647" s="12" t="s">
        <v>1118</v>
      </c>
      <c r="M647" s="12" t="s">
        <v>3164</v>
      </c>
      <c r="N647" s="12"/>
      <c r="O647" s="12" t="s">
        <v>3400</v>
      </c>
      <c r="P647" s="12" t="s">
        <v>3402</v>
      </c>
      <c r="Q647" s="12">
        <v>1</v>
      </c>
      <c r="R647" s="12">
        <v>0</v>
      </c>
      <c r="S647" s="12">
        <v>0</v>
      </c>
      <c r="T647" s="12">
        <v>0</v>
      </c>
      <c r="U647" s="12">
        <v>0</v>
      </c>
      <c r="V647" s="12">
        <v>0</v>
      </c>
      <c r="W647" s="12">
        <v>0</v>
      </c>
      <c r="X647" s="12">
        <v>0</v>
      </c>
      <c r="Y647" s="12">
        <v>0</v>
      </c>
      <c r="Z647" s="12">
        <v>0</v>
      </c>
      <c r="AA647" s="12">
        <v>0</v>
      </c>
      <c r="AB647" s="12">
        <v>0</v>
      </c>
      <c r="AC647" s="12">
        <v>0</v>
      </c>
      <c r="AD647" s="12">
        <v>0</v>
      </c>
      <c r="AE647" s="12">
        <v>0</v>
      </c>
      <c r="AF647" s="12">
        <v>0</v>
      </c>
      <c r="AG647" s="12">
        <v>0</v>
      </c>
      <c r="AH647" s="12">
        <v>0</v>
      </c>
      <c r="AI647" s="12">
        <v>0</v>
      </c>
      <c r="AJ647" s="12">
        <v>0</v>
      </c>
      <c r="AK647" s="12" t="s">
        <v>740</v>
      </c>
      <c r="AL647" s="12" t="s">
        <v>3450</v>
      </c>
      <c r="AM647" s="12" t="s">
        <v>707</v>
      </c>
      <c r="AN647" s="12" t="s">
        <v>645</v>
      </c>
      <c r="AO647" s="12" t="s">
        <v>741</v>
      </c>
      <c r="AP647" s="12" t="s">
        <v>3235</v>
      </c>
      <c r="AQ647" s="12">
        <v>4110</v>
      </c>
      <c r="AR647" s="12" t="s">
        <v>757</v>
      </c>
      <c r="AS647" s="12" t="s">
        <v>554</v>
      </c>
      <c r="AT647" s="12" t="s">
        <v>212</v>
      </c>
      <c r="AU647" s="12">
        <v>0</v>
      </c>
      <c r="AV647" s="12">
        <v>1</v>
      </c>
      <c r="AW647" s="12">
        <v>0</v>
      </c>
      <c r="AX647" s="12">
        <v>0</v>
      </c>
      <c r="AY647" s="12">
        <v>1</v>
      </c>
      <c r="AZ647" s="12">
        <v>0</v>
      </c>
      <c r="BA647" s="12">
        <v>0</v>
      </c>
      <c r="BB647" s="12">
        <v>1</v>
      </c>
      <c r="BC647" s="12">
        <v>0</v>
      </c>
      <c r="BD647" s="12">
        <v>0</v>
      </c>
      <c r="BE647" s="12">
        <v>0</v>
      </c>
      <c r="BF647" s="12" t="s">
        <v>3258</v>
      </c>
      <c r="BG647" s="12" t="s">
        <v>1203</v>
      </c>
      <c r="BH647" s="12">
        <v>1</v>
      </c>
      <c r="BI647" s="12" t="s">
        <v>3282</v>
      </c>
      <c r="BJ647" s="12" t="s">
        <v>3460</v>
      </c>
      <c r="BK647" s="12" t="s">
        <v>3472</v>
      </c>
      <c r="BL647" s="12" t="s">
        <v>3477</v>
      </c>
      <c r="BM647" s="12" t="s">
        <v>3485</v>
      </c>
      <c r="BN647" s="7" t="s">
        <v>775</v>
      </c>
      <c r="BO647" s="12" t="s">
        <v>1201</v>
      </c>
      <c r="BP647" s="12" t="s">
        <v>4029</v>
      </c>
      <c r="BQ647" s="12"/>
      <c r="BR647" s="12"/>
      <c r="BS647" s="12">
        <v>1.024</v>
      </c>
      <c r="BT647" s="12">
        <f>EXP(BS647)</f>
        <v>2.7843097581886154</v>
      </c>
      <c r="BU647" s="12"/>
      <c r="BV647" s="12" t="s">
        <v>3415</v>
      </c>
      <c r="BW647" s="12"/>
      <c r="BX647" s="12"/>
      <c r="BY647" s="12">
        <f>BT647/CF647</f>
        <v>7.2508066619495191</v>
      </c>
      <c r="BZ647" s="12" t="s">
        <v>4041</v>
      </c>
      <c r="CA647" s="12"/>
      <c r="CB647" s="12"/>
      <c r="CC647" s="12"/>
      <c r="CD647" s="12"/>
      <c r="CE647" s="12">
        <v>1E-3</v>
      </c>
      <c r="CF647" s="12">
        <v>0.38400000000000001</v>
      </c>
      <c r="CG647" s="12"/>
      <c r="CH647" s="12"/>
      <c r="CI647" s="12"/>
      <c r="CJ647" s="12">
        <v>0.43</v>
      </c>
      <c r="CK647" s="12" t="s">
        <v>3827</v>
      </c>
      <c r="CL647" s="12"/>
      <c r="CM647" s="12"/>
      <c r="CN647" s="12">
        <v>28310</v>
      </c>
      <c r="CO647" s="12" t="s">
        <v>3419</v>
      </c>
      <c r="CP647" s="12"/>
      <c r="CQ647" s="12"/>
      <c r="CR647" s="12"/>
      <c r="CS647" s="12">
        <v>50</v>
      </c>
      <c r="CT647" s="12"/>
      <c r="CU647" s="12"/>
      <c r="CV647" s="12"/>
      <c r="CW647" s="12"/>
      <c r="CX647" s="57"/>
    </row>
    <row r="648" spans="1:102" ht="16.5" x14ac:dyDescent="0.35">
      <c r="A648" s="56">
        <v>7</v>
      </c>
      <c r="B648" s="12" t="s">
        <v>3698</v>
      </c>
      <c r="C648" s="12">
        <v>7.3</v>
      </c>
      <c r="D648" s="12" t="s">
        <v>1383</v>
      </c>
      <c r="E648" s="12" t="s">
        <v>3411</v>
      </c>
      <c r="F648" s="12">
        <v>7</v>
      </c>
      <c r="G648" s="12" t="s">
        <v>212</v>
      </c>
      <c r="H648" s="12" t="s">
        <v>2804</v>
      </c>
      <c r="I648" s="12" t="s">
        <v>212</v>
      </c>
      <c r="J648" s="12" t="s">
        <v>1222</v>
      </c>
      <c r="K648" s="12" t="s">
        <v>561</v>
      </c>
      <c r="L648" s="12" t="s">
        <v>1118</v>
      </c>
      <c r="M648" s="12" t="s">
        <v>3164</v>
      </c>
      <c r="N648" s="12"/>
      <c r="O648" s="12" t="s">
        <v>3400</v>
      </c>
      <c r="P648" s="12" t="s">
        <v>3402</v>
      </c>
      <c r="Q648" s="12">
        <v>1</v>
      </c>
      <c r="R648" s="12">
        <v>0</v>
      </c>
      <c r="S648" s="12">
        <v>0</v>
      </c>
      <c r="T648" s="12">
        <v>0</v>
      </c>
      <c r="U648" s="12">
        <v>0</v>
      </c>
      <c r="V648" s="12">
        <v>0</v>
      </c>
      <c r="W648" s="12">
        <v>0</v>
      </c>
      <c r="X648" s="12">
        <v>0</v>
      </c>
      <c r="Y648" s="12">
        <v>0</v>
      </c>
      <c r="Z648" s="12">
        <v>1</v>
      </c>
      <c r="AA648" s="12">
        <v>0</v>
      </c>
      <c r="AB648" s="12">
        <v>1</v>
      </c>
      <c r="AC648" s="12">
        <v>0</v>
      </c>
      <c r="AD648" s="12">
        <v>0</v>
      </c>
      <c r="AE648" s="12">
        <v>1</v>
      </c>
      <c r="AF648" s="12">
        <v>0</v>
      </c>
      <c r="AG648" s="12">
        <v>0</v>
      </c>
      <c r="AH648" s="12">
        <v>0</v>
      </c>
      <c r="AI648" s="12">
        <v>0</v>
      </c>
      <c r="AJ648" s="12">
        <v>0</v>
      </c>
      <c r="AK648" s="12" t="s">
        <v>622</v>
      </c>
      <c r="AL648" s="12" t="s">
        <v>3448</v>
      </c>
      <c r="AM648" s="7" t="s">
        <v>608</v>
      </c>
      <c r="AN648" s="7" t="s">
        <v>621</v>
      </c>
      <c r="AO648" s="7" t="s">
        <v>623</v>
      </c>
      <c r="AP648" s="12" t="s">
        <v>691</v>
      </c>
      <c r="AQ648" s="12">
        <v>2127</v>
      </c>
      <c r="AR648" s="12">
        <v>1</v>
      </c>
      <c r="AS648" s="12" t="s">
        <v>555</v>
      </c>
      <c r="AT648" s="7" t="s">
        <v>212</v>
      </c>
      <c r="AU648" s="12">
        <v>1</v>
      </c>
      <c r="AV648" s="12">
        <v>1</v>
      </c>
      <c r="AW648" s="12">
        <v>0</v>
      </c>
      <c r="AX648" s="12">
        <v>0</v>
      </c>
      <c r="AY648" s="7">
        <v>1</v>
      </c>
      <c r="AZ648" s="12">
        <v>0</v>
      </c>
      <c r="BA648" s="12">
        <v>1</v>
      </c>
      <c r="BB648" s="12">
        <v>1</v>
      </c>
      <c r="BC648" s="12">
        <v>1</v>
      </c>
      <c r="BD648" s="12">
        <v>1</v>
      </c>
      <c r="BE648" s="12">
        <v>0</v>
      </c>
      <c r="BF648" s="7" t="s">
        <v>766</v>
      </c>
      <c r="BG648" s="7" t="s">
        <v>159</v>
      </c>
      <c r="BH648" s="7"/>
      <c r="BI648" s="7" t="s">
        <v>2806</v>
      </c>
      <c r="BJ648" s="12" t="s">
        <v>3459</v>
      </c>
      <c r="BK648" s="12" t="s">
        <v>1044</v>
      </c>
      <c r="BL648" s="12" t="s">
        <v>3480</v>
      </c>
      <c r="BM648" s="7" t="s">
        <v>3485</v>
      </c>
      <c r="BN648" s="7" t="s">
        <v>775</v>
      </c>
      <c r="BO648" s="12"/>
      <c r="BP648" s="12" t="s">
        <v>3995</v>
      </c>
      <c r="BQ648" s="12">
        <f>CV648</f>
        <v>0.35594650000000005</v>
      </c>
      <c r="BR648" s="12" t="s">
        <v>3529</v>
      </c>
      <c r="BS648" s="12">
        <v>5.0000000000000001E-3</v>
      </c>
      <c r="BT648" s="12">
        <f>EXP(BS648)</f>
        <v>1.005012520859401</v>
      </c>
      <c r="BU648" s="12"/>
      <c r="BV648" s="12" t="s">
        <v>3415</v>
      </c>
      <c r="BW648" s="12"/>
      <c r="BX648" s="12"/>
      <c r="BY648" s="12">
        <v>7.6840000000000002</v>
      </c>
      <c r="BZ648" s="12"/>
      <c r="CA648" s="12" t="s">
        <v>1077</v>
      </c>
      <c r="CB648" s="12" t="s">
        <v>1077</v>
      </c>
      <c r="CC648" s="12" t="s">
        <v>1077</v>
      </c>
      <c r="CD648" s="12" t="s">
        <v>1077</v>
      </c>
      <c r="CE648" s="12">
        <v>0.05</v>
      </c>
      <c r="CF648" s="12">
        <f>Table2[[#This Row],[b_mag_LOR]]/Table2[[#This Row],[T_stat]]</f>
        <v>6.5070275897969806E-4</v>
      </c>
      <c r="CG648" s="12" t="s">
        <v>3564</v>
      </c>
      <c r="CH648" s="12">
        <f>BQ648/BY648</f>
        <v>4.6323073919833424E-2</v>
      </c>
      <c r="CI648" s="12" t="s">
        <v>3553</v>
      </c>
      <c r="CJ648" s="12">
        <v>0.34300000000000003</v>
      </c>
      <c r="CK648" s="12" t="s">
        <v>3834</v>
      </c>
      <c r="CL648" s="12" t="s">
        <v>1077</v>
      </c>
      <c r="CM648" s="12" t="s">
        <v>1077</v>
      </c>
      <c r="CN648" s="12">
        <v>-3457.86</v>
      </c>
      <c r="CO648" s="12" t="s">
        <v>3419</v>
      </c>
      <c r="CP648" s="12"/>
      <c r="CQ648" s="12"/>
      <c r="CR648" s="12"/>
      <c r="CS648" s="12" t="s">
        <v>1077</v>
      </c>
      <c r="CT648" s="12">
        <v>0.09</v>
      </c>
      <c r="CU648" s="12">
        <v>78.23</v>
      </c>
      <c r="CV648" s="12">
        <f>BS648*CU648*(1-CT648)</f>
        <v>0.35594650000000005</v>
      </c>
      <c r="CW648" s="12"/>
      <c r="CX648" s="57"/>
    </row>
    <row r="649" spans="1:102" ht="16.5" x14ac:dyDescent="0.35">
      <c r="A649" s="56">
        <v>31</v>
      </c>
      <c r="B649" s="12" t="s">
        <v>3722</v>
      </c>
      <c r="C649" s="12">
        <v>31.1</v>
      </c>
      <c r="D649" s="12" t="s">
        <v>1838</v>
      </c>
      <c r="E649" s="12" t="s">
        <v>348</v>
      </c>
      <c r="F649" s="12" t="s">
        <v>3916</v>
      </c>
      <c r="G649" s="12" t="s">
        <v>212</v>
      </c>
      <c r="H649" s="12" t="s">
        <v>2804</v>
      </c>
      <c r="I649" s="12" t="s">
        <v>212</v>
      </c>
      <c r="J649" s="12" t="s">
        <v>1222</v>
      </c>
      <c r="K649" s="12" t="s">
        <v>1177</v>
      </c>
      <c r="L649" s="12" t="s">
        <v>173</v>
      </c>
      <c r="M649" s="12" t="s">
        <v>3164</v>
      </c>
      <c r="N649" s="12"/>
      <c r="O649" s="12" t="s">
        <v>3400</v>
      </c>
      <c r="P649" s="12" t="s">
        <v>3402</v>
      </c>
      <c r="Q649" s="12">
        <v>0</v>
      </c>
      <c r="R649" s="12">
        <v>0</v>
      </c>
      <c r="S649" s="12">
        <v>1</v>
      </c>
      <c r="T649" s="12">
        <v>0</v>
      </c>
      <c r="U649" s="12">
        <v>0</v>
      </c>
      <c r="V649" s="12">
        <v>0</v>
      </c>
      <c r="W649" s="12">
        <v>0</v>
      </c>
      <c r="X649" s="12">
        <v>0</v>
      </c>
      <c r="Y649" s="12">
        <v>0</v>
      </c>
      <c r="Z649" s="12">
        <v>0</v>
      </c>
      <c r="AA649" s="12">
        <v>0</v>
      </c>
      <c r="AB649" s="12">
        <v>1</v>
      </c>
      <c r="AC649" s="12">
        <v>0</v>
      </c>
      <c r="AD649" s="12">
        <v>0</v>
      </c>
      <c r="AE649" s="12">
        <v>0</v>
      </c>
      <c r="AF649" s="12">
        <v>0</v>
      </c>
      <c r="AG649" s="12">
        <v>0</v>
      </c>
      <c r="AH649" s="12">
        <v>0</v>
      </c>
      <c r="AI649" s="12">
        <v>0</v>
      </c>
      <c r="AJ649" s="12">
        <v>0</v>
      </c>
      <c r="AK649" s="12">
        <v>0</v>
      </c>
      <c r="AL649" s="12" t="s">
        <v>3448</v>
      </c>
      <c r="AM649" s="7" t="s">
        <v>608</v>
      </c>
      <c r="AN649" s="7" t="s">
        <v>618</v>
      </c>
      <c r="AO649" s="7">
        <v>1999</v>
      </c>
      <c r="AP649" s="12" t="s">
        <v>3458</v>
      </c>
      <c r="AQ649" s="12">
        <v>8707</v>
      </c>
      <c r="AR649" s="12">
        <v>1</v>
      </c>
      <c r="AS649" s="12" t="s">
        <v>555</v>
      </c>
      <c r="AT649" s="7" t="s">
        <v>212</v>
      </c>
      <c r="AU649" s="12">
        <v>0</v>
      </c>
      <c r="AV649" s="12">
        <v>0</v>
      </c>
      <c r="AW649" s="12">
        <v>0</v>
      </c>
      <c r="AX649" s="12">
        <v>0</v>
      </c>
      <c r="AY649" s="7">
        <v>0</v>
      </c>
      <c r="AZ649" s="12">
        <v>0</v>
      </c>
      <c r="BA649" s="12">
        <v>0</v>
      </c>
      <c r="BB649" s="12">
        <v>0</v>
      </c>
      <c r="BC649" s="12">
        <v>0</v>
      </c>
      <c r="BD649" s="12">
        <v>0</v>
      </c>
      <c r="BE649" s="12">
        <v>0</v>
      </c>
      <c r="BF649" s="7" t="s">
        <v>766</v>
      </c>
      <c r="BG649" s="7" t="s">
        <v>1242</v>
      </c>
      <c r="BH649" s="7"/>
      <c r="BI649" s="12" t="s">
        <v>2809</v>
      </c>
      <c r="BJ649" s="12" t="s">
        <v>3459</v>
      </c>
      <c r="BK649" s="12" t="s">
        <v>1044</v>
      </c>
      <c r="BL649" s="12" t="s">
        <v>3480</v>
      </c>
      <c r="BM649" s="7" t="s">
        <v>3492</v>
      </c>
      <c r="BN649" s="7" t="s">
        <v>1174</v>
      </c>
      <c r="BO649" s="12"/>
      <c r="BP649" s="12" t="s">
        <v>3541</v>
      </c>
      <c r="BQ649" s="12">
        <v>-0.01</v>
      </c>
      <c r="BR649" s="12" t="s">
        <v>1252</v>
      </c>
      <c r="BS649" s="12">
        <v>0.309</v>
      </c>
      <c r="BT649" s="12">
        <f>EXP(BS649)</f>
        <v>1.362062370503422</v>
      </c>
      <c r="BU649" s="12"/>
      <c r="BV649" s="12" t="s">
        <v>3415</v>
      </c>
      <c r="BW649" s="12" t="s">
        <v>1077</v>
      </c>
      <c r="BX649" s="12" t="s">
        <v>1077</v>
      </c>
      <c r="BY649" s="12">
        <v>7.7</v>
      </c>
      <c r="BZ649" s="12"/>
      <c r="CA649" s="12" t="s">
        <v>1077</v>
      </c>
      <c r="CB649" s="12" t="s">
        <v>1077</v>
      </c>
      <c r="CC649" s="12" t="s">
        <v>1077</v>
      </c>
      <c r="CD649" s="12" t="s">
        <v>1077</v>
      </c>
      <c r="CE649" s="12" t="s">
        <v>1077</v>
      </c>
      <c r="CF649" s="12"/>
      <c r="CG649" s="12"/>
      <c r="CH649" s="12">
        <f>ABS(BQ649/BY649)</f>
        <v>1.2987012987012987E-3</v>
      </c>
      <c r="CI649" s="12" t="s">
        <v>3553</v>
      </c>
      <c r="CJ649" s="12">
        <v>0.63900000000000001</v>
      </c>
      <c r="CK649" s="12" t="s">
        <v>3827</v>
      </c>
      <c r="CL649" s="12">
        <v>-3990.1</v>
      </c>
      <c r="CM649" s="12" t="s">
        <v>1077</v>
      </c>
      <c r="CN649" s="12" t="s">
        <v>1077</v>
      </c>
      <c r="CO649" s="12" t="s">
        <v>1077</v>
      </c>
      <c r="CP649" s="12">
        <v>5</v>
      </c>
      <c r="CQ649" s="12">
        <v>43</v>
      </c>
      <c r="CR649" s="12">
        <v>1</v>
      </c>
      <c r="CS649" s="12">
        <v>8491</v>
      </c>
      <c r="CT649" s="12" t="s">
        <v>1077</v>
      </c>
      <c r="CU649" s="12" t="s">
        <v>1077</v>
      </c>
      <c r="CV649" s="12" t="s">
        <v>1077</v>
      </c>
      <c r="CW649" s="12"/>
      <c r="CX649" s="57"/>
    </row>
    <row r="650" spans="1:102" x14ac:dyDescent="0.35">
      <c r="A650" s="56">
        <v>38</v>
      </c>
      <c r="B650" s="12" t="s">
        <v>3729</v>
      </c>
      <c r="C650" s="12">
        <v>38.1</v>
      </c>
      <c r="D650" s="12" t="s">
        <v>1912</v>
      </c>
      <c r="E650" s="12" t="s">
        <v>366</v>
      </c>
      <c r="F650" s="12" t="s">
        <v>1078</v>
      </c>
      <c r="G650" s="12" t="s">
        <v>349</v>
      </c>
      <c r="H650" s="12" t="s">
        <v>1078</v>
      </c>
      <c r="I650" s="12" t="s">
        <v>1285</v>
      </c>
      <c r="J650" s="12" t="s">
        <v>556</v>
      </c>
      <c r="K650" s="12" t="s">
        <v>564</v>
      </c>
      <c r="L650" s="12" t="s">
        <v>558</v>
      </c>
      <c r="M650" s="12" t="s">
        <v>3237</v>
      </c>
      <c r="N650" s="12" t="s">
        <v>3435</v>
      </c>
      <c r="O650" s="12" t="s">
        <v>3400</v>
      </c>
      <c r="P650" s="12" t="s">
        <v>3401</v>
      </c>
      <c r="Q650" s="12">
        <v>0</v>
      </c>
      <c r="R650" s="12">
        <v>0</v>
      </c>
      <c r="S650" s="12">
        <v>0</v>
      </c>
      <c r="T650" s="12">
        <v>0</v>
      </c>
      <c r="U650" s="12">
        <v>0</v>
      </c>
      <c r="V650" s="12">
        <v>0</v>
      </c>
      <c r="W650" s="12">
        <v>1</v>
      </c>
      <c r="X650" s="12">
        <v>0</v>
      </c>
      <c r="Y650" s="12">
        <v>0</v>
      </c>
      <c r="Z650" s="12">
        <v>0</v>
      </c>
      <c r="AA650" s="12">
        <v>0</v>
      </c>
      <c r="AB650" s="12">
        <v>0</v>
      </c>
      <c r="AC650" s="12">
        <v>1</v>
      </c>
      <c r="AD650" s="12">
        <v>0</v>
      </c>
      <c r="AE650" s="12">
        <v>0</v>
      </c>
      <c r="AF650" s="12">
        <v>0</v>
      </c>
      <c r="AG650" s="12">
        <v>0</v>
      </c>
      <c r="AH650" s="12">
        <v>0</v>
      </c>
      <c r="AI650" s="12">
        <v>0</v>
      </c>
      <c r="AJ650" s="12">
        <v>0</v>
      </c>
      <c r="AK650" s="12">
        <v>0</v>
      </c>
      <c r="AL650" s="12" t="s">
        <v>3454</v>
      </c>
      <c r="AM650" s="12" t="s">
        <v>668</v>
      </c>
      <c r="AN650" s="12" t="s">
        <v>669</v>
      </c>
      <c r="AO650" s="12">
        <v>2010</v>
      </c>
      <c r="AP650" s="12" t="s">
        <v>3235</v>
      </c>
      <c r="AQ650" s="12">
        <v>1000</v>
      </c>
      <c r="AR650" s="12">
        <v>1</v>
      </c>
      <c r="AS650" s="12" t="s">
        <v>555</v>
      </c>
      <c r="AT650" s="12" t="s">
        <v>212</v>
      </c>
      <c r="AU650" s="12">
        <v>1</v>
      </c>
      <c r="AV650" s="12">
        <v>0</v>
      </c>
      <c r="AW650" s="12">
        <v>0</v>
      </c>
      <c r="AX650" s="12">
        <v>0</v>
      </c>
      <c r="AY650" s="12">
        <v>1</v>
      </c>
      <c r="AZ650" s="12">
        <v>0</v>
      </c>
      <c r="BA650" s="12">
        <v>0</v>
      </c>
      <c r="BB650" s="12">
        <v>0</v>
      </c>
      <c r="BC650" s="12">
        <v>0</v>
      </c>
      <c r="BD650" s="12">
        <v>0</v>
      </c>
      <c r="BE650" s="12">
        <v>0</v>
      </c>
      <c r="BF650" s="12" t="s">
        <v>766</v>
      </c>
      <c r="BG650" s="12" t="s">
        <v>867</v>
      </c>
      <c r="BH650" s="12"/>
      <c r="BI650" s="12" t="s">
        <v>2807</v>
      </c>
      <c r="BJ650" s="12" t="s">
        <v>3460</v>
      </c>
      <c r="BK650" s="12" t="s">
        <v>3463</v>
      </c>
      <c r="BL650" s="12" t="s">
        <v>3481</v>
      </c>
      <c r="BM650" s="12" t="s">
        <v>864</v>
      </c>
      <c r="BN650" s="12"/>
      <c r="BO650" s="12"/>
      <c r="BP650" s="12"/>
      <c r="BQ650" s="12"/>
      <c r="BR650" s="12"/>
      <c r="BS650" s="12"/>
      <c r="BT650" s="12"/>
      <c r="BU650" s="12"/>
      <c r="BV650" s="12"/>
      <c r="BW650" s="12"/>
      <c r="BX650" s="12"/>
      <c r="BY650" s="12"/>
      <c r="BZ650" s="12"/>
      <c r="CA650" s="12"/>
      <c r="CB650" s="12"/>
      <c r="CC650" s="12"/>
      <c r="CD650" s="12"/>
      <c r="CE650" s="12"/>
      <c r="CF650" s="12"/>
      <c r="CG650" s="12"/>
      <c r="CH650" s="12"/>
      <c r="CI650" s="12"/>
      <c r="CJ650" s="12"/>
      <c r="CK650" s="12"/>
      <c r="CL650" s="12"/>
      <c r="CM650" s="12"/>
      <c r="CN650" s="12"/>
      <c r="CO650" s="12"/>
      <c r="CP650" s="12"/>
      <c r="CQ650" s="12"/>
      <c r="CR650" s="12"/>
      <c r="CS650" s="12"/>
      <c r="CT650" s="12"/>
      <c r="CU650" s="12"/>
      <c r="CV650" s="12"/>
      <c r="CW650" s="12"/>
      <c r="CX650" s="57"/>
    </row>
    <row r="651" spans="1:102" x14ac:dyDescent="0.35">
      <c r="A651" s="56">
        <v>38</v>
      </c>
      <c r="B651" s="12" t="s">
        <v>3729</v>
      </c>
      <c r="C651" s="12">
        <v>38.1</v>
      </c>
      <c r="D651" s="12" t="s">
        <v>1913</v>
      </c>
      <c r="E651" s="12" t="s">
        <v>366</v>
      </c>
      <c r="F651" s="12" t="s">
        <v>1078</v>
      </c>
      <c r="G651" s="12" t="s">
        <v>349</v>
      </c>
      <c r="H651" s="12" t="s">
        <v>1078</v>
      </c>
      <c r="I651" s="12" t="s">
        <v>1285</v>
      </c>
      <c r="J651" s="12" t="s">
        <v>556</v>
      </c>
      <c r="K651" s="12" t="s">
        <v>564</v>
      </c>
      <c r="L651" s="12" t="s">
        <v>558</v>
      </c>
      <c r="M651" s="12" t="s">
        <v>3237</v>
      </c>
      <c r="N651" s="12" t="s">
        <v>3435</v>
      </c>
      <c r="O651" s="12" t="s">
        <v>3400</v>
      </c>
      <c r="P651" s="12" t="s">
        <v>3401</v>
      </c>
      <c r="Q651" s="12">
        <v>0</v>
      </c>
      <c r="R651" s="12">
        <v>0</v>
      </c>
      <c r="S651" s="12">
        <v>0</v>
      </c>
      <c r="T651" s="12">
        <v>0</v>
      </c>
      <c r="U651" s="12">
        <v>0</v>
      </c>
      <c r="V651" s="12">
        <v>0</v>
      </c>
      <c r="W651" s="12">
        <v>1</v>
      </c>
      <c r="X651" s="12">
        <v>0</v>
      </c>
      <c r="Y651" s="12">
        <v>0</v>
      </c>
      <c r="Z651" s="12">
        <v>0</v>
      </c>
      <c r="AA651" s="12">
        <v>0</v>
      </c>
      <c r="AB651" s="12">
        <v>0</v>
      </c>
      <c r="AC651" s="12">
        <v>1</v>
      </c>
      <c r="AD651" s="12">
        <v>0</v>
      </c>
      <c r="AE651" s="12">
        <v>0</v>
      </c>
      <c r="AF651" s="12">
        <v>0</v>
      </c>
      <c r="AG651" s="12">
        <v>0</v>
      </c>
      <c r="AH651" s="12">
        <v>0</v>
      </c>
      <c r="AI651" s="12">
        <v>0</v>
      </c>
      <c r="AJ651" s="12">
        <v>0</v>
      </c>
      <c r="AK651" s="12">
        <v>0</v>
      </c>
      <c r="AL651" s="12" t="s">
        <v>3454</v>
      </c>
      <c r="AM651" s="12" t="s">
        <v>668</v>
      </c>
      <c r="AN651" s="12" t="s">
        <v>669</v>
      </c>
      <c r="AO651" s="12">
        <v>2010</v>
      </c>
      <c r="AP651" s="12" t="s">
        <v>3235</v>
      </c>
      <c r="AQ651" s="12">
        <v>1000</v>
      </c>
      <c r="AR651" s="12">
        <v>1</v>
      </c>
      <c r="AS651" s="12" t="s">
        <v>555</v>
      </c>
      <c r="AT651" s="12" t="s">
        <v>212</v>
      </c>
      <c r="AU651" s="12">
        <v>1</v>
      </c>
      <c r="AV651" s="12">
        <v>0</v>
      </c>
      <c r="AW651" s="12">
        <v>0</v>
      </c>
      <c r="AX651" s="12">
        <v>0</v>
      </c>
      <c r="AY651" s="12">
        <v>1</v>
      </c>
      <c r="AZ651" s="12">
        <v>0</v>
      </c>
      <c r="BA651" s="12">
        <v>0</v>
      </c>
      <c r="BB651" s="12">
        <v>0</v>
      </c>
      <c r="BC651" s="12">
        <v>0</v>
      </c>
      <c r="BD651" s="12">
        <v>0</v>
      </c>
      <c r="BE651" s="12">
        <v>0</v>
      </c>
      <c r="BF651" s="12" t="s">
        <v>766</v>
      </c>
      <c r="BG651" s="12" t="s">
        <v>868</v>
      </c>
      <c r="BH651" s="12"/>
      <c r="BI651" s="12" t="s">
        <v>2807</v>
      </c>
      <c r="BJ651" s="12" t="s">
        <v>3460</v>
      </c>
      <c r="BK651" s="12" t="s">
        <v>3463</v>
      </c>
      <c r="BL651" s="12" t="s">
        <v>3481</v>
      </c>
      <c r="BM651" s="12" t="s">
        <v>864</v>
      </c>
      <c r="BN651" s="12"/>
      <c r="BO651" s="12"/>
      <c r="BP651" s="12"/>
      <c r="BQ651" s="12"/>
      <c r="BR651" s="12"/>
      <c r="BS651" s="12"/>
      <c r="BT651" s="12"/>
      <c r="BU651" s="12"/>
      <c r="BV651" s="12"/>
      <c r="BW651" s="12"/>
      <c r="BX651" s="12"/>
      <c r="BY651" s="12"/>
      <c r="BZ651" s="12"/>
      <c r="CA651" s="12"/>
      <c r="CB651" s="12"/>
      <c r="CC651" s="12"/>
      <c r="CD651" s="12"/>
      <c r="CE651" s="12"/>
      <c r="CF651" s="12"/>
      <c r="CG651" s="12"/>
      <c r="CH651" s="12"/>
      <c r="CI651" s="12"/>
      <c r="CJ651" s="12"/>
      <c r="CK651" s="12"/>
      <c r="CL651" s="12"/>
      <c r="CM651" s="12"/>
      <c r="CN651" s="12"/>
      <c r="CO651" s="12"/>
      <c r="CP651" s="12"/>
      <c r="CQ651" s="12"/>
      <c r="CR651" s="12"/>
      <c r="CS651" s="12"/>
      <c r="CT651" s="12"/>
      <c r="CU651" s="12"/>
      <c r="CV651" s="12"/>
      <c r="CW651" s="12"/>
      <c r="CX651" s="57"/>
    </row>
    <row r="652" spans="1:102" ht="16.5" x14ac:dyDescent="0.35">
      <c r="A652" s="56">
        <v>15</v>
      </c>
      <c r="B652" s="12" t="s">
        <v>3706</v>
      </c>
      <c r="C652" s="12">
        <v>15.8</v>
      </c>
      <c r="D652" s="12" t="s">
        <v>1507</v>
      </c>
      <c r="E652" s="12" t="s">
        <v>315</v>
      </c>
      <c r="F652" s="12" t="s">
        <v>3916</v>
      </c>
      <c r="G652" s="12" t="s">
        <v>212</v>
      </c>
      <c r="H652" s="12" t="s">
        <v>2804</v>
      </c>
      <c r="I652" s="12" t="s">
        <v>212</v>
      </c>
      <c r="J652" s="12" t="s">
        <v>556</v>
      </c>
      <c r="K652" s="12" t="s">
        <v>564</v>
      </c>
      <c r="L652" s="12" t="s">
        <v>558</v>
      </c>
      <c r="M652" s="12" t="s">
        <v>3164</v>
      </c>
      <c r="N652" s="12"/>
      <c r="O652" s="12" t="s">
        <v>3400</v>
      </c>
      <c r="P652" s="12" t="s">
        <v>3403</v>
      </c>
      <c r="Q652" s="12">
        <v>1</v>
      </c>
      <c r="R652" s="12">
        <v>0</v>
      </c>
      <c r="S652" s="12">
        <v>0</v>
      </c>
      <c r="T652" s="12">
        <v>0</v>
      </c>
      <c r="U652" s="12">
        <v>0</v>
      </c>
      <c r="V652" s="12">
        <v>0</v>
      </c>
      <c r="W652" s="12">
        <v>0</v>
      </c>
      <c r="X652" s="12">
        <v>0</v>
      </c>
      <c r="Y652" s="12">
        <v>0</v>
      </c>
      <c r="Z652" s="12">
        <v>0</v>
      </c>
      <c r="AA652" s="12">
        <v>0</v>
      </c>
      <c r="AB652" s="12">
        <v>1</v>
      </c>
      <c r="AC652" s="12">
        <v>0</v>
      </c>
      <c r="AD652" s="12">
        <v>0</v>
      </c>
      <c r="AE652" s="12">
        <v>0</v>
      </c>
      <c r="AF652" s="12">
        <v>0</v>
      </c>
      <c r="AG652" s="12">
        <v>0</v>
      </c>
      <c r="AH652" s="12">
        <v>0</v>
      </c>
      <c r="AI652" s="12">
        <v>0</v>
      </c>
      <c r="AJ652" s="12">
        <v>0</v>
      </c>
      <c r="AK652" s="12">
        <v>0</v>
      </c>
      <c r="AL652" s="12" t="s">
        <v>3448</v>
      </c>
      <c r="AM652" s="7" t="s">
        <v>608</v>
      </c>
      <c r="AN652" s="7" t="s">
        <v>615</v>
      </c>
      <c r="AO652" s="7">
        <v>2000</v>
      </c>
      <c r="AP652" s="12" t="s">
        <v>3458</v>
      </c>
      <c r="AQ652" s="12">
        <v>1430</v>
      </c>
      <c r="AR652" s="12">
        <v>1</v>
      </c>
      <c r="AS652" s="12" t="s">
        <v>555</v>
      </c>
      <c r="AT652" s="7" t="s">
        <v>349</v>
      </c>
      <c r="AU652" s="12">
        <v>0</v>
      </c>
      <c r="AV652" s="12">
        <v>0</v>
      </c>
      <c r="AW652" s="12">
        <v>0</v>
      </c>
      <c r="AX652" s="12">
        <v>0</v>
      </c>
      <c r="AY652" s="7">
        <v>0</v>
      </c>
      <c r="AZ652" s="12">
        <v>0</v>
      </c>
      <c r="BA652" s="12">
        <v>1</v>
      </c>
      <c r="BB652" s="12">
        <v>1</v>
      </c>
      <c r="BC652" s="12">
        <v>0</v>
      </c>
      <c r="BD652" s="12">
        <v>0</v>
      </c>
      <c r="BE652" s="12">
        <v>0</v>
      </c>
      <c r="BF652" s="7" t="s">
        <v>2820</v>
      </c>
      <c r="BG652" s="7" t="s">
        <v>815</v>
      </c>
      <c r="BH652" s="7">
        <v>1</v>
      </c>
      <c r="BI652" s="7" t="s">
        <v>3257</v>
      </c>
      <c r="BJ652" s="12" t="s">
        <v>3460</v>
      </c>
      <c r="BK652" s="12" t="s">
        <v>3472</v>
      </c>
      <c r="BL652" s="12" t="s">
        <v>3474</v>
      </c>
      <c r="BM652" s="7" t="s">
        <v>787</v>
      </c>
      <c r="BN652" s="7"/>
      <c r="BO652" s="12" t="s">
        <v>1208</v>
      </c>
      <c r="BP652" s="12" t="s">
        <v>1262</v>
      </c>
      <c r="BQ652" s="12"/>
      <c r="BR652" s="12" t="s">
        <v>1077</v>
      </c>
      <c r="BS652" s="12">
        <v>0.76039999999999996</v>
      </c>
      <c r="BT652" s="12"/>
      <c r="BU652" s="12">
        <f>EXP(BS652)</f>
        <v>2.1391317020699256</v>
      </c>
      <c r="BV652" s="12" t="s">
        <v>3416</v>
      </c>
      <c r="BW652" s="12" t="s">
        <v>1077</v>
      </c>
      <c r="BX652" s="12" t="s">
        <v>1077</v>
      </c>
      <c r="BY652" s="12">
        <v>7.89</v>
      </c>
      <c r="BZ652" s="12"/>
      <c r="CA652" s="12" t="s">
        <v>1077</v>
      </c>
      <c r="CB652" s="12" t="s">
        <v>1077</v>
      </c>
      <c r="CC652" s="12" t="s">
        <v>1077</v>
      </c>
      <c r="CD652" s="12" t="s">
        <v>1077</v>
      </c>
      <c r="CE652" s="12">
        <v>0.1</v>
      </c>
      <c r="CF652" s="12"/>
      <c r="CG652" s="12"/>
      <c r="CH652" s="12"/>
      <c r="CI652" s="12"/>
      <c r="CJ652" s="12">
        <v>0.55300000000000005</v>
      </c>
      <c r="CK652" s="12" t="s">
        <v>3828</v>
      </c>
      <c r="CL652" s="12" t="s">
        <v>1077</v>
      </c>
      <c r="CM652" s="12" t="s">
        <v>1077</v>
      </c>
      <c r="CN652" s="12" t="s">
        <v>1077</v>
      </c>
      <c r="CO652" s="12" t="s">
        <v>1077</v>
      </c>
      <c r="CP652" s="12"/>
      <c r="CQ652" s="12"/>
      <c r="CR652" s="12"/>
      <c r="CS652" s="12" t="s">
        <v>1077</v>
      </c>
      <c r="CT652" s="12" t="s">
        <v>1077</v>
      </c>
      <c r="CU652" s="12">
        <v>7.8051335777894179E-2</v>
      </c>
      <c r="CV652" s="12" t="s">
        <v>1137</v>
      </c>
      <c r="CW652" s="12"/>
      <c r="CX652" s="57"/>
    </row>
    <row r="653" spans="1:102" ht="16.5" x14ac:dyDescent="0.35">
      <c r="A653" s="56">
        <v>27</v>
      </c>
      <c r="B653" s="12" t="s">
        <v>3718</v>
      </c>
      <c r="C653" s="12">
        <v>27.2</v>
      </c>
      <c r="D653" s="12" t="s">
        <v>1812</v>
      </c>
      <c r="E653" s="12" t="s">
        <v>342</v>
      </c>
      <c r="F653" s="12">
        <v>7</v>
      </c>
      <c r="G653" s="12" t="s">
        <v>212</v>
      </c>
      <c r="H653" s="12" t="s">
        <v>2804</v>
      </c>
      <c r="I653" s="12" t="s">
        <v>212</v>
      </c>
      <c r="J653" s="12" t="s">
        <v>1222</v>
      </c>
      <c r="K653" s="12" t="s">
        <v>564</v>
      </c>
      <c r="L653" s="12" t="s">
        <v>173</v>
      </c>
      <c r="M653" s="12" t="s">
        <v>3164</v>
      </c>
      <c r="N653" s="12"/>
      <c r="O653" s="12" t="s">
        <v>3400</v>
      </c>
      <c r="P653" s="12" t="s">
        <v>3402</v>
      </c>
      <c r="Q653" s="12">
        <v>0</v>
      </c>
      <c r="R653" s="12">
        <v>0</v>
      </c>
      <c r="S653" s="12">
        <v>0</v>
      </c>
      <c r="T653" s="12">
        <v>0</v>
      </c>
      <c r="U653" s="12">
        <v>0</v>
      </c>
      <c r="V653" s="12">
        <v>0</v>
      </c>
      <c r="W653" s="12">
        <v>1</v>
      </c>
      <c r="X653" s="12">
        <v>0</v>
      </c>
      <c r="Y653" s="12">
        <v>0</v>
      </c>
      <c r="Z653" s="12">
        <v>0</v>
      </c>
      <c r="AA653" s="12">
        <v>0</v>
      </c>
      <c r="AB653" s="12">
        <v>0</v>
      </c>
      <c r="AC653" s="12">
        <v>0</v>
      </c>
      <c r="AD653" s="12">
        <v>0</v>
      </c>
      <c r="AE653" s="12">
        <v>1</v>
      </c>
      <c r="AF653" s="12">
        <v>0</v>
      </c>
      <c r="AG653" s="12">
        <v>0</v>
      </c>
      <c r="AH653" s="12">
        <v>0</v>
      </c>
      <c r="AI653" s="12">
        <v>0</v>
      </c>
      <c r="AJ653" s="12">
        <v>0</v>
      </c>
      <c r="AK653" s="12" t="s">
        <v>653</v>
      </c>
      <c r="AL653" s="12" t="s">
        <v>3448</v>
      </c>
      <c r="AM653" s="7" t="s">
        <v>608</v>
      </c>
      <c r="AN653" s="7" t="s">
        <v>651</v>
      </c>
      <c r="AO653" s="7">
        <v>2000</v>
      </c>
      <c r="AP653" s="12" t="s">
        <v>3458</v>
      </c>
      <c r="AQ653" s="12">
        <v>10338</v>
      </c>
      <c r="AR653" s="12">
        <v>1</v>
      </c>
      <c r="AS653" s="12" t="s">
        <v>555</v>
      </c>
      <c r="AT653" s="7" t="s">
        <v>212</v>
      </c>
      <c r="AU653" s="12">
        <v>0</v>
      </c>
      <c r="AV653" s="12">
        <v>1</v>
      </c>
      <c r="AW653" s="12">
        <v>0</v>
      </c>
      <c r="AX653" s="12">
        <v>0</v>
      </c>
      <c r="AY653" s="7">
        <v>1</v>
      </c>
      <c r="AZ653" s="12">
        <v>1</v>
      </c>
      <c r="BA653" s="12">
        <v>1</v>
      </c>
      <c r="BB653" s="12">
        <v>1</v>
      </c>
      <c r="BC653" s="12">
        <v>1</v>
      </c>
      <c r="BD653" s="12">
        <v>1</v>
      </c>
      <c r="BE653" s="12">
        <v>1</v>
      </c>
      <c r="BF653" s="7" t="s">
        <v>766</v>
      </c>
      <c r="BG653" s="7" t="s">
        <v>771</v>
      </c>
      <c r="BH653" s="7"/>
      <c r="BI653" s="12" t="s">
        <v>2807</v>
      </c>
      <c r="BJ653" s="12" t="s">
        <v>3460</v>
      </c>
      <c r="BK653" s="12" t="s">
        <v>3463</v>
      </c>
      <c r="BL653" s="12" t="s">
        <v>3466</v>
      </c>
      <c r="BM653" s="7" t="s">
        <v>3491</v>
      </c>
      <c r="BN653" s="7" t="s">
        <v>1174</v>
      </c>
      <c r="BO653" s="12"/>
      <c r="BP653" s="12" t="s">
        <v>3557</v>
      </c>
      <c r="BQ653" s="12" t="s">
        <v>1077</v>
      </c>
      <c r="BR653" s="12" t="s">
        <v>1077</v>
      </c>
      <c r="BS653" s="12">
        <v>0.219</v>
      </c>
      <c r="BT653" s="12">
        <f>EXP(BS653)</f>
        <v>1.2448312766875311</v>
      </c>
      <c r="BU653" s="12"/>
      <c r="BV653" s="12" t="s">
        <v>3415</v>
      </c>
      <c r="BW653" s="12" t="s">
        <v>1077</v>
      </c>
      <c r="BX653" s="12" t="s">
        <v>1077</v>
      </c>
      <c r="BY653" s="12">
        <v>7.91</v>
      </c>
      <c r="BZ653" s="12"/>
      <c r="CA653" s="12" t="s">
        <v>1077</v>
      </c>
      <c r="CB653" s="12" t="s">
        <v>1077</v>
      </c>
      <c r="CC653" s="12" t="s">
        <v>1077</v>
      </c>
      <c r="CD653" s="12" t="s">
        <v>1077</v>
      </c>
      <c r="CE653" s="12">
        <v>0.01</v>
      </c>
      <c r="CF653" s="12">
        <f>Table2[[#This Row],[b_mag_LOR]]/Table2[[#This Row],[T_stat]]</f>
        <v>2.7686472819216181E-2</v>
      </c>
      <c r="CG653" s="12" t="s">
        <v>3564</v>
      </c>
      <c r="CH653" s="12">
        <f>BT653/BY653</f>
        <v>0.15737437126264617</v>
      </c>
      <c r="CI653" s="12" t="s">
        <v>3553</v>
      </c>
      <c r="CJ653" s="12">
        <v>0.42199999999999999</v>
      </c>
      <c r="CK653" s="12" t="s">
        <v>3825</v>
      </c>
      <c r="CL653" s="12" t="s">
        <v>1077</v>
      </c>
      <c r="CM653" s="12">
        <v>0</v>
      </c>
      <c r="CN653" s="12" t="s">
        <v>1077</v>
      </c>
      <c r="CO653" s="12" t="s">
        <v>1077</v>
      </c>
      <c r="CP653" s="12"/>
      <c r="CQ653" s="12"/>
      <c r="CR653" s="12"/>
      <c r="CS653" s="12" t="s">
        <v>1077</v>
      </c>
      <c r="CT653" s="12">
        <v>7.0000000000000007E-2</v>
      </c>
      <c r="CU653" s="12" t="s">
        <v>718</v>
      </c>
      <c r="CV653" s="12" t="s">
        <v>1077</v>
      </c>
      <c r="CW653" s="12"/>
      <c r="CX653" s="57"/>
    </row>
    <row r="654" spans="1:102" ht="16.5" x14ac:dyDescent="0.35">
      <c r="A654" s="56">
        <v>15</v>
      </c>
      <c r="B654" s="12" t="s">
        <v>3706</v>
      </c>
      <c r="C654" s="12">
        <v>15.7</v>
      </c>
      <c r="D654" s="12" t="s">
        <v>1498</v>
      </c>
      <c r="E654" s="12" t="s">
        <v>314</v>
      </c>
      <c r="F654" s="12" t="s">
        <v>3916</v>
      </c>
      <c r="G654" s="12" t="s">
        <v>349</v>
      </c>
      <c r="H654" s="12" t="s">
        <v>2805</v>
      </c>
      <c r="I654" s="12" t="s">
        <v>1285</v>
      </c>
      <c r="J654" s="12" t="s">
        <v>556</v>
      </c>
      <c r="K654" s="12" t="s">
        <v>564</v>
      </c>
      <c r="L654" s="12" t="s">
        <v>558</v>
      </c>
      <c r="M654" s="12" t="s">
        <v>3164</v>
      </c>
      <c r="N654" s="12"/>
      <c r="O654" s="12" t="s">
        <v>3400</v>
      </c>
      <c r="P654" s="12" t="s">
        <v>3403</v>
      </c>
      <c r="Q654" s="12">
        <v>1</v>
      </c>
      <c r="R654" s="12">
        <v>0</v>
      </c>
      <c r="S654" s="12">
        <v>0</v>
      </c>
      <c r="T654" s="12">
        <v>0</v>
      </c>
      <c r="U654" s="12">
        <v>0</v>
      </c>
      <c r="V654" s="12">
        <v>0</v>
      </c>
      <c r="W654" s="12">
        <v>0</v>
      </c>
      <c r="X654" s="12">
        <v>0</v>
      </c>
      <c r="Y654" s="12">
        <v>0</v>
      </c>
      <c r="Z654" s="12">
        <v>0</v>
      </c>
      <c r="AA654" s="12">
        <v>0</v>
      </c>
      <c r="AB654" s="12">
        <v>1</v>
      </c>
      <c r="AC654" s="12">
        <v>0</v>
      </c>
      <c r="AD654" s="12">
        <v>0</v>
      </c>
      <c r="AE654" s="12">
        <v>0</v>
      </c>
      <c r="AF654" s="12">
        <v>0</v>
      </c>
      <c r="AG654" s="12">
        <v>0</v>
      </c>
      <c r="AH654" s="12">
        <v>0</v>
      </c>
      <c r="AI654" s="12">
        <v>0</v>
      </c>
      <c r="AJ654" s="12">
        <v>0</v>
      </c>
      <c r="AK654" s="12">
        <v>0</v>
      </c>
      <c r="AL654" s="12" t="s">
        <v>3448</v>
      </c>
      <c r="AM654" s="7" t="s">
        <v>608</v>
      </c>
      <c r="AN654" s="7" t="s">
        <v>634</v>
      </c>
      <c r="AO654" s="7">
        <v>2000</v>
      </c>
      <c r="AP654" s="12" t="s">
        <v>3458</v>
      </c>
      <c r="AQ654" s="12">
        <v>3307</v>
      </c>
      <c r="AR654" s="12">
        <v>1</v>
      </c>
      <c r="AS654" s="12" t="s">
        <v>555</v>
      </c>
      <c r="AT654" s="7" t="s">
        <v>349</v>
      </c>
      <c r="AU654" s="12">
        <v>0</v>
      </c>
      <c r="AV654" s="12">
        <v>0</v>
      </c>
      <c r="AW654" s="12">
        <v>0</v>
      </c>
      <c r="AX654" s="12">
        <v>0</v>
      </c>
      <c r="AY654" s="7">
        <v>0</v>
      </c>
      <c r="AZ654" s="12">
        <v>0</v>
      </c>
      <c r="BA654" s="12">
        <v>1</v>
      </c>
      <c r="BB654" s="12">
        <v>1</v>
      </c>
      <c r="BC654" s="12">
        <v>0</v>
      </c>
      <c r="BD654" s="12">
        <v>0</v>
      </c>
      <c r="BE654" s="12">
        <v>0</v>
      </c>
      <c r="BF654" s="7" t="s">
        <v>2820</v>
      </c>
      <c r="BG654" s="7" t="s">
        <v>802</v>
      </c>
      <c r="BH654" s="7">
        <v>1</v>
      </c>
      <c r="BI654" s="7" t="s">
        <v>3257</v>
      </c>
      <c r="BJ654" s="12" t="s">
        <v>3460</v>
      </c>
      <c r="BK654" s="12" t="s">
        <v>3472</v>
      </c>
      <c r="BL654" s="12" t="s">
        <v>3474</v>
      </c>
      <c r="BM654" s="7" t="s">
        <v>787</v>
      </c>
      <c r="BN654" s="7"/>
      <c r="BO654" s="12" t="s">
        <v>1208</v>
      </c>
      <c r="BP654" s="12" t="s">
        <v>1262</v>
      </c>
      <c r="BQ654" s="12"/>
      <c r="BR654" s="12" t="s">
        <v>1077</v>
      </c>
      <c r="BS654" s="12">
        <v>-0.1167</v>
      </c>
      <c r="BT654" s="12"/>
      <c r="BU654" s="12">
        <f>EXP(BS654)</f>
        <v>0.88985210875669751</v>
      </c>
      <c r="BV654" s="12" t="s">
        <v>3416</v>
      </c>
      <c r="BW654" s="12" t="s">
        <v>1077</v>
      </c>
      <c r="BX654" s="12" t="s">
        <v>1077</v>
      </c>
      <c r="BY654" s="12">
        <v>7.92</v>
      </c>
      <c r="BZ654" s="12"/>
      <c r="CA654" s="12" t="s">
        <v>1077</v>
      </c>
      <c r="CB654" s="12" t="s">
        <v>1077</v>
      </c>
      <c r="CC654" s="12" t="s">
        <v>1077</v>
      </c>
      <c r="CD654" s="12" t="s">
        <v>1077</v>
      </c>
      <c r="CE654" s="12" t="s">
        <v>1077</v>
      </c>
      <c r="CF654" s="12"/>
      <c r="CG654" s="12"/>
      <c r="CH654" s="12"/>
      <c r="CI654" s="12"/>
      <c r="CJ654" s="12">
        <v>0.59599999999999997</v>
      </c>
      <c r="CK654" s="12" t="s">
        <v>3828</v>
      </c>
      <c r="CL654" s="12" t="s">
        <v>1077</v>
      </c>
      <c r="CM654" s="12" t="s">
        <v>1077</v>
      </c>
      <c r="CN654" s="12" t="s">
        <v>1077</v>
      </c>
      <c r="CO654" s="12" t="s">
        <v>1077</v>
      </c>
      <c r="CP654" s="12"/>
      <c r="CQ654" s="12"/>
      <c r="CR654" s="12"/>
      <c r="CS654" s="12" t="s">
        <v>1077</v>
      </c>
      <c r="CT654" s="12" t="s">
        <v>1077</v>
      </c>
      <c r="CU654" s="12">
        <v>2.9683953204120831E-3</v>
      </c>
      <c r="CV654" s="12" t="s">
        <v>1137</v>
      </c>
      <c r="CW654" s="12"/>
      <c r="CX654" s="57"/>
    </row>
    <row r="655" spans="1:102" ht="16.5" x14ac:dyDescent="0.35">
      <c r="A655" s="56">
        <v>15</v>
      </c>
      <c r="B655" s="12" t="s">
        <v>3706</v>
      </c>
      <c r="C655" s="12">
        <v>15.6</v>
      </c>
      <c r="D655" s="12" t="s">
        <v>1493</v>
      </c>
      <c r="E655" s="12" t="s">
        <v>313</v>
      </c>
      <c r="F655" s="12" t="s">
        <v>3916</v>
      </c>
      <c r="G655" s="12" t="s">
        <v>212</v>
      </c>
      <c r="H655" s="12" t="s">
        <v>2804</v>
      </c>
      <c r="I655" s="12" t="s">
        <v>212</v>
      </c>
      <c r="J655" s="12" t="s">
        <v>556</v>
      </c>
      <c r="K655" s="12" t="s">
        <v>564</v>
      </c>
      <c r="L655" s="12" t="s">
        <v>558</v>
      </c>
      <c r="M655" s="12" t="s">
        <v>3164</v>
      </c>
      <c r="N655" s="12"/>
      <c r="O655" s="12" t="s">
        <v>3400</v>
      </c>
      <c r="P655" s="12" t="s">
        <v>3403</v>
      </c>
      <c r="Q655" s="12">
        <v>1</v>
      </c>
      <c r="R655" s="12">
        <v>0</v>
      </c>
      <c r="S655" s="12">
        <v>0</v>
      </c>
      <c r="T655" s="12">
        <v>0</v>
      </c>
      <c r="U655" s="12">
        <v>0</v>
      </c>
      <c r="V655" s="12">
        <v>0</v>
      </c>
      <c r="W655" s="12">
        <v>0</v>
      </c>
      <c r="X655" s="12">
        <v>0</v>
      </c>
      <c r="Y655" s="12">
        <v>0</v>
      </c>
      <c r="Z655" s="12">
        <v>0</v>
      </c>
      <c r="AA655" s="12">
        <v>0</v>
      </c>
      <c r="AB655" s="12">
        <v>1</v>
      </c>
      <c r="AC655" s="12">
        <v>0</v>
      </c>
      <c r="AD655" s="12">
        <v>0</v>
      </c>
      <c r="AE655" s="12">
        <v>0</v>
      </c>
      <c r="AF655" s="12">
        <v>0</v>
      </c>
      <c r="AG655" s="12">
        <v>0</v>
      </c>
      <c r="AH655" s="12">
        <v>0</v>
      </c>
      <c r="AI655" s="12">
        <v>0</v>
      </c>
      <c r="AJ655" s="12">
        <v>0</v>
      </c>
      <c r="AK655" s="12">
        <v>0</v>
      </c>
      <c r="AL655" s="12" t="s">
        <v>3448</v>
      </c>
      <c r="AM655" s="7" t="s">
        <v>608</v>
      </c>
      <c r="AN655" s="7" t="s">
        <v>633</v>
      </c>
      <c r="AO655" s="7">
        <v>2000</v>
      </c>
      <c r="AP655" s="12" t="s">
        <v>3458</v>
      </c>
      <c r="AQ655" s="12">
        <v>5727</v>
      </c>
      <c r="AR655" s="12">
        <v>1</v>
      </c>
      <c r="AS655" s="12" t="s">
        <v>555</v>
      </c>
      <c r="AT655" s="7" t="s">
        <v>349</v>
      </c>
      <c r="AU655" s="12">
        <v>0</v>
      </c>
      <c r="AV655" s="12">
        <v>0</v>
      </c>
      <c r="AW655" s="12">
        <v>0</v>
      </c>
      <c r="AX655" s="12">
        <v>0</v>
      </c>
      <c r="AY655" s="7">
        <v>0</v>
      </c>
      <c r="AZ655" s="12">
        <v>0</v>
      </c>
      <c r="BA655" s="12">
        <v>1</v>
      </c>
      <c r="BB655" s="12">
        <v>1</v>
      </c>
      <c r="BC655" s="12">
        <v>0</v>
      </c>
      <c r="BD655" s="12">
        <v>0</v>
      </c>
      <c r="BE655" s="12">
        <v>0</v>
      </c>
      <c r="BF655" s="7" t="s">
        <v>2820</v>
      </c>
      <c r="BG655" s="7" t="s">
        <v>815</v>
      </c>
      <c r="BH655" s="7">
        <v>1</v>
      </c>
      <c r="BI655" s="12" t="s">
        <v>3257</v>
      </c>
      <c r="BJ655" s="12" t="s">
        <v>3460</v>
      </c>
      <c r="BK655" s="12" t="s">
        <v>3472</v>
      </c>
      <c r="BL655" s="12" t="s">
        <v>3474</v>
      </c>
      <c r="BM655" s="7" t="s">
        <v>787</v>
      </c>
      <c r="BN655" s="7"/>
      <c r="BO655" s="12" t="s">
        <v>1208</v>
      </c>
      <c r="BP655" s="12" t="s">
        <v>1262</v>
      </c>
      <c r="BQ655" s="12"/>
      <c r="BR655" s="12" t="s">
        <v>1077</v>
      </c>
      <c r="BS655" s="12">
        <v>0.43769999999999998</v>
      </c>
      <c r="BT655" s="12"/>
      <c r="BU655" s="12">
        <f>EXP(BS655)</f>
        <v>1.549140095672531</v>
      </c>
      <c r="BV655" s="12" t="s">
        <v>3416</v>
      </c>
      <c r="BW655" s="12" t="s">
        <v>1077</v>
      </c>
      <c r="BX655" s="12" t="s">
        <v>1077</v>
      </c>
      <c r="BY655" s="12">
        <v>7.93</v>
      </c>
      <c r="BZ655" s="12"/>
      <c r="CA655" s="12" t="s">
        <v>1077</v>
      </c>
      <c r="CB655" s="12" t="s">
        <v>1077</v>
      </c>
      <c r="CC655" s="12" t="s">
        <v>1077</v>
      </c>
      <c r="CD655" s="12" t="s">
        <v>1077</v>
      </c>
      <c r="CE655" s="12">
        <v>0.1</v>
      </c>
      <c r="CF655" s="12"/>
      <c r="CG655" s="12"/>
      <c r="CH655" s="12"/>
      <c r="CI655" s="12"/>
      <c r="CJ655" s="12">
        <v>0.59099999999999997</v>
      </c>
      <c r="CK655" s="12" t="s">
        <v>3828</v>
      </c>
      <c r="CL655" s="12" t="s">
        <v>1077</v>
      </c>
      <c r="CM655" s="12" t="s">
        <v>1077</v>
      </c>
      <c r="CN655" s="12" t="s">
        <v>1077</v>
      </c>
      <c r="CO655" s="12" t="s">
        <v>1077</v>
      </c>
      <c r="CP655" s="12"/>
      <c r="CQ655" s="12"/>
      <c r="CR655" s="12"/>
      <c r="CS655" s="12" t="s">
        <v>1077</v>
      </c>
      <c r="CT655" s="12" t="s">
        <v>1077</v>
      </c>
      <c r="CU655" s="12">
        <v>7.8051335777894179E-2</v>
      </c>
      <c r="CV655" s="12" t="s">
        <v>1137</v>
      </c>
      <c r="CW655" s="12"/>
      <c r="CX655" s="57"/>
    </row>
    <row r="656" spans="1:102" ht="16.5" x14ac:dyDescent="0.35">
      <c r="A656" s="56">
        <v>21</v>
      </c>
      <c r="B656" s="12" t="s">
        <v>3712</v>
      </c>
      <c r="C656" s="12">
        <v>21.2</v>
      </c>
      <c r="D656" s="12" t="s">
        <v>1755</v>
      </c>
      <c r="E656" s="12" t="s">
        <v>330</v>
      </c>
      <c r="F656" s="12">
        <v>3</v>
      </c>
      <c r="G656" s="12" t="s">
        <v>212</v>
      </c>
      <c r="H656" s="12" t="s">
        <v>2804</v>
      </c>
      <c r="I656" s="12" t="s">
        <v>212</v>
      </c>
      <c r="J656" s="12" t="s">
        <v>556</v>
      </c>
      <c r="K656" s="12" t="s">
        <v>578</v>
      </c>
      <c r="L656" s="12" t="s">
        <v>558</v>
      </c>
      <c r="M656" s="12" t="s">
        <v>3237</v>
      </c>
      <c r="N656" s="12" t="s">
        <v>592</v>
      </c>
      <c r="O656" s="12" t="s">
        <v>3400</v>
      </c>
      <c r="P656" s="12" t="s">
        <v>3401</v>
      </c>
      <c r="Q656" s="12">
        <v>0</v>
      </c>
      <c r="R656" s="12">
        <v>0</v>
      </c>
      <c r="S656" s="12">
        <v>0</v>
      </c>
      <c r="T656" s="12">
        <v>0</v>
      </c>
      <c r="U656" s="12">
        <v>0</v>
      </c>
      <c r="V656" s="12">
        <v>0</v>
      </c>
      <c r="W656" s="12">
        <v>1</v>
      </c>
      <c r="X656" s="12">
        <v>0</v>
      </c>
      <c r="Y656" s="12">
        <v>0</v>
      </c>
      <c r="Z656" s="12">
        <v>0</v>
      </c>
      <c r="AA656" s="12">
        <v>0</v>
      </c>
      <c r="AB656" s="12">
        <v>0</v>
      </c>
      <c r="AC656" s="12">
        <v>0</v>
      </c>
      <c r="AD656" s="12">
        <v>0</v>
      </c>
      <c r="AE656" s="12">
        <v>0</v>
      </c>
      <c r="AF656" s="12">
        <v>0</v>
      </c>
      <c r="AG656" s="12">
        <v>0</v>
      </c>
      <c r="AH656" s="12">
        <v>1</v>
      </c>
      <c r="AI656" s="12">
        <v>0</v>
      </c>
      <c r="AJ656" s="12">
        <v>0</v>
      </c>
      <c r="AK656" s="12">
        <v>0</v>
      </c>
      <c r="AL656" s="12" t="s">
        <v>607</v>
      </c>
      <c r="AM656" s="7" t="s">
        <v>608</v>
      </c>
      <c r="AN656" s="7" t="s">
        <v>644</v>
      </c>
      <c r="AO656" s="7" t="s">
        <v>643</v>
      </c>
      <c r="AP656" s="12" t="s">
        <v>691</v>
      </c>
      <c r="AQ656" s="12">
        <v>868</v>
      </c>
      <c r="AR656" s="12" t="s">
        <v>1238</v>
      </c>
      <c r="AS656" s="12" t="s">
        <v>555</v>
      </c>
      <c r="AT656" s="7" t="s">
        <v>349</v>
      </c>
      <c r="AU656" s="12">
        <v>1</v>
      </c>
      <c r="AV656" s="12">
        <v>1</v>
      </c>
      <c r="AW656" s="12">
        <v>0</v>
      </c>
      <c r="AX656" s="12">
        <v>1</v>
      </c>
      <c r="AY656" s="7">
        <v>1</v>
      </c>
      <c r="AZ656" s="12">
        <v>0</v>
      </c>
      <c r="BA656" s="12">
        <v>0</v>
      </c>
      <c r="BB656" s="12">
        <v>0</v>
      </c>
      <c r="BC656" s="12">
        <v>1</v>
      </c>
      <c r="BD656" s="12">
        <v>1</v>
      </c>
      <c r="BE656" s="12">
        <v>0</v>
      </c>
      <c r="BF656" s="7" t="s">
        <v>766</v>
      </c>
      <c r="BG656" s="7" t="s">
        <v>1215</v>
      </c>
      <c r="BH656" s="7"/>
      <c r="BI656" s="7" t="s">
        <v>2806</v>
      </c>
      <c r="BJ656" s="12" t="s">
        <v>3459</v>
      </c>
      <c r="BK656" s="12" t="s">
        <v>1044</v>
      </c>
      <c r="BL656" s="12" t="s">
        <v>3473</v>
      </c>
      <c r="BM656" s="7" t="s">
        <v>787</v>
      </c>
      <c r="BN656" s="7"/>
      <c r="BO656" s="12"/>
      <c r="BP656" s="12"/>
      <c r="BQ656" s="12"/>
      <c r="BR656" s="12" t="s">
        <v>1077</v>
      </c>
      <c r="BS656" s="12">
        <v>1.9399999999999998E-8</v>
      </c>
      <c r="BT656" s="12"/>
      <c r="BU656" s="12"/>
      <c r="BV656" s="12"/>
      <c r="BW656" s="12" t="s">
        <v>1077</v>
      </c>
      <c r="BX656" s="12" t="s">
        <v>1077</v>
      </c>
      <c r="BY656" s="12">
        <v>7.9749999999999996</v>
      </c>
      <c r="BZ656" s="12"/>
      <c r="CA656" s="12" t="s">
        <v>1077</v>
      </c>
      <c r="CB656" s="12" t="s">
        <v>1077</v>
      </c>
      <c r="CC656" s="12" t="s">
        <v>1077</v>
      </c>
      <c r="CD656" s="12" t="s">
        <v>1077</v>
      </c>
      <c r="CE656" s="12">
        <v>0</v>
      </c>
      <c r="CF656" s="12">
        <v>0</v>
      </c>
      <c r="CG656" s="12" t="s">
        <v>1252</v>
      </c>
      <c r="CH656" s="12"/>
      <c r="CI656" s="12"/>
      <c r="CJ656" s="12">
        <v>0.57099999999999995</v>
      </c>
      <c r="CK656" s="12" t="s">
        <v>3824</v>
      </c>
      <c r="CL656" s="12" t="s">
        <v>1077</v>
      </c>
      <c r="CM656" s="12" t="s">
        <v>1077</v>
      </c>
      <c r="CN656" s="12" t="s">
        <v>1077</v>
      </c>
      <c r="CO656" s="12" t="s">
        <v>1077</v>
      </c>
      <c r="CP656" s="12"/>
      <c r="CQ656" s="12"/>
      <c r="CR656" s="12"/>
      <c r="CS656" s="12" t="s">
        <v>1077</v>
      </c>
      <c r="CT656" s="12" t="s">
        <v>1077</v>
      </c>
      <c r="CU656" s="12" t="s">
        <v>153</v>
      </c>
      <c r="CV656" s="12"/>
      <c r="CW656" s="12"/>
      <c r="CX656" s="57"/>
    </row>
    <row r="657" spans="1:102" ht="16.5" x14ac:dyDescent="0.35">
      <c r="A657" s="56">
        <v>15</v>
      </c>
      <c r="B657" s="12" t="s">
        <v>3706</v>
      </c>
      <c r="C657" s="12">
        <v>15.22</v>
      </c>
      <c r="D657" s="12" t="s">
        <v>1654</v>
      </c>
      <c r="E657" s="12" t="s">
        <v>1210</v>
      </c>
      <c r="F657" s="12">
        <v>3</v>
      </c>
      <c r="G657" s="12" t="s">
        <v>212</v>
      </c>
      <c r="H657" s="12" t="s">
        <v>2804</v>
      </c>
      <c r="I657" s="12" t="s">
        <v>212</v>
      </c>
      <c r="J657" s="12" t="s">
        <v>556</v>
      </c>
      <c r="K657" s="12" t="s">
        <v>564</v>
      </c>
      <c r="L657" s="12" t="s">
        <v>558</v>
      </c>
      <c r="M657" s="12" t="s">
        <v>3164</v>
      </c>
      <c r="N657" s="12"/>
      <c r="O657" s="12" t="s">
        <v>3400</v>
      </c>
      <c r="P657" s="12" t="s">
        <v>3403</v>
      </c>
      <c r="Q657" s="12">
        <v>1</v>
      </c>
      <c r="R657" s="12">
        <v>0</v>
      </c>
      <c r="S657" s="12">
        <v>0</v>
      </c>
      <c r="T657" s="12">
        <v>0</v>
      </c>
      <c r="U657" s="12">
        <v>0</v>
      </c>
      <c r="V657" s="12">
        <v>0</v>
      </c>
      <c r="W657" s="12">
        <v>0</v>
      </c>
      <c r="X657" s="12">
        <v>0</v>
      </c>
      <c r="Y657" s="12">
        <v>0</v>
      </c>
      <c r="Z657" s="12">
        <v>0</v>
      </c>
      <c r="AA657" s="12">
        <v>0</v>
      </c>
      <c r="AB657" s="12">
        <v>1</v>
      </c>
      <c r="AC657" s="12">
        <v>0</v>
      </c>
      <c r="AD657" s="12">
        <v>0</v>
      </c>
      <c r="AE657" s="12">
        <v>0</v>
      </c>
      <c r="AF657" s="12">
        <v>0</v>
      </c>
      <c r="AG657" s="12">
        <v>0</v>
      </c>
      <c r="AH657" s="12">
        <v>0</v>
      </c>
      <c r="AI657" s="12">
        <v>0</v>
      </c>
      <c r="AJ657" s="12">
        <v>0</v>
      </c>
      <c r="AK657" s="12">
        <v>0</v>
      </c>
      <c r="AL657" s="12" t="s">
        <v>3448</v>
      </c>
      <c r="AM657" s="7" t="s">
        <v>608</v>
      </c>
      <c r="AN657" s="7" t="s">
        <v>634</v>
      </c>
      <c r="AO657" s="7">
        <v>2000</v>
      </c>
      <c r="AP657" s="12" t="s">
        <v>3458</v>
      </c>
      <c r="AQ657" s="12">
        <v>3284</v>
      </c>
      <c r="AR657" s="12">
        <v>2</v>
      </c>
      <c r="AS657" s="12" t="s">
        <v>755</v>
      </c>
      <c r="AT657" s="7" t="s">
        <v>349</v>
      </c>
      <c r="AU657" s="12">
        <v>0</v>
      </c>
      <c r="AV657" s="12">
        <v>0</v>
      </c>
      <c r="AW657" s="12">
        <v>0</v>
      </c>
      <c r="AX657" s="12">
        <v>0</v>
      </c>
      <c r="AY657" s="7">
        <v>0</v>
      </c>
      <c r="AZ657" s="12">
        <v>0</v>
      </c>
      <c r="BA657" s="12">
        <v>1</v>
      </c>
      <c r="BB657" s="12">
        <v>1</v>
      </c>
      <c r="BC657" s="12">
        <v>0</v>
      </c>
      <c r="BD657" s="12">
        <v>0</v>
      </c>
      <c r="BE657" s="12">
        <v>0</v>
      </c>
      <c r="BF657" s="7" t="s">
        <v>766</v>
      </c>
      <c r="BG657" s="7" t="s">
        <v>821</v>
      </c>
      <c r="BH657" s="7"/>
      <c r="BI657" s="7" t="s">
        <v>2807</v>
      </c>
      <c r="BJ657" s="12" t="s">
        <v>3460</v>
      </c>
      <c r="BK657" s="12" t="s">
        <v>3472</v>
      </c>
      <c r="BL657" s="12" t="s">
        <v>3474</v>
      </c>
      <c r="BM657" s="7" t="s">
        <v>787</v>
      </c>
      <c r="BN657" s="7"/>
      <c r="BO657" s="12"/>
      <c r="BP657" s="12">
        <v>5</v>
      </c>
      <c r="BQ657" s="12" t="s">
        <v>1077</v>
      </c>
      <c r="BR657" s="12" t="s">
        <v>1077</v>
      </c>
      <c r="BS657" s="12">
        <v>3.431</v>
      </c>
      <c r="BT657" s="12"/>
      <c r="BU657" s="12"/>
      <c r="BV657" s="12" t="s">
        <v>1077</v>
      </c>
      <c r="BW657" s="12" t="s">
        <v>1077</v>
      </c>
      <c r="BX657" s="12" t="s">
        <v>1077</v>
      </c>
      <c r="BY657" s="12">
        <v>7.98</v>
      </c>
      <c r="BZ657" s="12"/>
      <c r="CA657" s="12" t="s">
        <v>1077</v>
      </c>
      <c r="CB657" s="12" t="s">
        <v>1077</v>
      </c>
      <c r="CC657" s="12" t="s">
        <v>1077</v>
      </c>
      <c r="CD657" s="12" t="s">
        <v>1077</v>
      </c>
      <c r="CE657" s="12">
        <v>0.1</v>
      </c>
      <c r="CF657" s="12"/>
      <c r="CG657" s="12"/>
      <c r="CH657" s="12"/>
      <c r="CI657" s="12"/>
      <c r="CJ657" s="12">
        <v>0.12</v>
      </c>
      <c r="CK657" s="12" t="s">
        <v>3828</v>
      </c>
      <c r="CL657" s="12" t="s">
        <v>1077</v>
      </c>
      <c r="CM657" s="12" t="s">
        <v>1077</v>
      </c>
      <c r="CN657" s="12" t="s">
        <v>1077</v>
      </c>
      <c r="CO657" s="12" t="s">
        <v>1077</v>
      </c>
      <c r="CP657" s="12">
        <v>1</v>
      </c>
      <c r="CQ657" s="12">
        <v>3</v>
      </c>
      <c r="CR657" s="12">
        <v>1</v>
      </c>
      <c r="CS657" s="12">
        <v>3280</v>
      </c>
      <c r="CT657" s="12" t="s">
        <v>718</v>
      </c>
      <c r="CU657" s="12" t="s">
        <v>1079</v>
      </c>
      <c r="CV657" s="12" t="s">
        <v>1077</v>
      </c>
      <c r="CW657" s="12"/>
      <c r="CX657" s="57"/>
    </row>
    <row r="658" spans="1:102" ht="16.5" x14ac:dyDescent="0.35">
      <c r="A658" s="56">
        <v>32</v>
      </c>
      <c r="B658" s="12" t="s">
        <v>3723</v>
      </c>
      <c r="C658" s="12">
        <v>32.1</v>
      </c>
      <c r="D658" s="12" t="s">
        <v>1850</v>
      </c>
      <c r="E658" s="12" t="s">
        <v>350</v>
      </c>
      <c r="F658" s="12" t="s">
        <v>3916</v>
      </c>
      <c r="G658" s="12" t="s">
        <v>212</v>
      </c>
      <c r="H658" s="12" t="s">
        <v>2804</v>
      </c>
      <c r="I658" s="12" t="s">
        <v>212</v>
      </c>
      <c r="J658" s="12" t="s">
        <v>556</v>
      </c>
      <c r="K658" s="12" t="s">
        <v>569</v>
      </c>
      <c r="L658" s="12" t="s">
        <v>558</v>
      </c>
      <c r="M658" s="12" t="s">
        <v>3237</v>
      </c>
      <c r="N658" s="12" t="s">
        <v>593</v>
      </c>
      <c r="O658" s="12" t="s">
        <v>3400</v>
      </c>
      <c r="P658" s="12" t="s">
        <v>3401</v>
      </c>
      <c r="Q658" s="12">
        <v>1</v>
      </c>
      <c r="R658" s="12">
        <v>0</v>
      </c>
      <c r="S658" s="12">
        <v>0</v>
      </c>
      <c r="T658" s="12">
        <v>0</v>
      </c>
      <c r="U658" s="12">
        <v>0</v>
      </c>
      <c r="V658" s="12">
        <v>0</v>
      </c>
      <c r="W658" s="12">
        <v>0</v>
      </c>
      <c r="X658" s="12">
        <v>0</v>
      </c>
      <c r="Y658" s="12">
        <v>0</v>
      </c>
      <c r="Z658" s="12">
        <v>0</v>
      </c>
      <c r="AA658" s="12">
        <v>0</v>
      </c>
      <c r="AB658" s="12">
        <v>0</v>
      </c>
      <c r="AC658" s="12">
        <v>1</v>
      </c>
      <c r="AD658" s="12">
        <v>0</v>
      </c>
      <c r="AE658" s="12">
        <v>0</v>
      </c>
      <c r="AF658" s="12">
        <v>0</v>
      </c>
      <c r="AG658" s="12">
        <v>0</v>
      </c>
      <c r="AH658" s="12">
        <v>0</v>
      </c>
      <c r="AI658" s="12">
        <v>0</v>
      </c>
      <c r="AJ658" s="12">
        <v>0</v>
      </c>
      <c r="AK658" s="12">
        <v>0</v>
      </c>
      <c r="AL658" s="12" t="s">
        <v>607</v>
      </c>
      <c r="AM658" s="7" t="s">
        <v>608</v>
      </c>
      <c r="AN658" s="7" t="s">
        <v>658</v>
      </c>
      <c r="AO658" s="7">
        <v>2000</v>
      </c>
      <c r="AP658" s="12" t="s">
        <v>3458</v>
      </c>
      <c r="AQ658" s="12" t="s">
        <v>718</v>
      </c>
      <c r="AR658" s="12">
        <v>1</v>
      </c>
      <c r="AS658" s="12" t="s">
        <v>555</v>
      </c>
      <c r="AT658" s="7" t="s">
        <v>349</v>
      </c>
      <c r="AU658" s="12">
        <v>0</v>
      </c>
      <c r="AV658" s="12">
        <v>1</v>
      </c>
      <c r="AW658" s="12">
        <v>0</v>
      </c>
      <c r="AX658" s="12">
        <v>0</v>
      </c>
      <c r="AY658" s="7">
        <v>0</v>
      </c>
      <c r="AZ658" s="12">
        <v>0</v>
      </c>
      <c r="BA658" s="12">
        <v>1</v>
      </c>
      <c r="BB658" s="12">
        <v>1</v>
      </c>
      <c r="BC658" s="12">
        <v>1</v>
      </c>
      <c r="BD658" s="12">
        <v>1</v>
      </c>
      <c r="BE658" s="12">
        <v>0</v>
      </c>
      <c r="BF658" s="7" t="s">
        <v>766</v>
      </c>
      <c r="BG658" s="7" t="s">
        <v>1141</v>
      </c>
      <c r="BH658" s="7"/>
      <c r="BI658" s="7" t="s">
        <v>2807</v>
      </c>
      <c r="BJ658" s="12" t="s">
        <v>3460</v>
      </c>
      <c r="BK658" s="12" t="s">
        <v>3472</v>
      </c>
      <c r="BL658" s="12" t="s">
        <v>3476</v>
      </c>
      <c r="BM658" s="7" t="s">
        <v>787</v>
      </c>
      <c r="BN658" s="7"/>
      <c r="BO658" s="12"/>
      <c r="BP658" s="12" t="s">
        <v>3549</v>
      </c>
      <c r="BQ658" s="12">
        <f>CV658</f>
        <v>0.91284874137636118</v>
      </c>
      <c r="BR658" s="12" t="s">
        <v>3507</v>
      </c>
      <c r="BS658" s="12">
        <v>3.4188000000000001</v>
      </c>
      <c r="BT658" s="12"/>
      <c r="BU658" s="12"/>
      <c r="BV658" s="12" t="s">
        <v>1077</v>
      </c>
      <c r="BW658" s="12"/>
      <c r="BX658" s="12"/>
      <c r="BY658" s="12">
        <v>8.14</v>
      </c>
      <c r="BZ658" s="12"/>
      <c r="CA658" s="12"/>
      <c r="CB658" s="12"/>
      <c r="CC658" s="12"/>
      <c r="CD658" s="12"/>
      <c r="CE658" s="12">
        <v>0.01</v>
      </c>
      <c r="CF658" s="12">
        <f>Table2[[#This Row],[b_mag_LOR]]/Table2[[#This Row],[T_stat]]</f>
        <v>0.42</v>
      </c>
      <c r="CG658" s="12" t="s">
        <v>3564</v>
      </c>
      <c r="CH658" s="12">
        <f>BQ658/BY658</f>
        <v>0.11214358002166598</v>
      </c>
      <c r="CI658" s="12" t="s">
        <v>3553</v>
      </c>
      <c r="CJ658" s="12">
        <v>0.73829999999999996</v>
      </c>
      <c r="CK658" s="12" t="s">
        <v>3824</v>
      </c>
      <c r="CL658" s="12"/>
      <c r="CM658" s="12"/>
      <c r="CN658" s="12"/>
      <c r="CO658" s="12"/>
      <c r="CP658" s="12">
        <v>1</v>
      </c>
      <c r="CQ658" s="12">
        <v>11</v>
      </c>
      <c r="CR658" s="12">
        <v>1</v>
      </c>
      <c r="CS658" s="12">
        <v>1139</v>
      </c>
      <c r="CT658" s="12">
        <v>5612.48</v>
      </c>
      <c r="CU658" s="12">
        <v>1498.58</v>
      </c>
      <c r="CV658" s="12">
        <f>BS658*(CU658/CT658)</f>
        <v>0.91284874137636118</v>
      </c>
      <c r="CW658" s="12"/>
      <c r="CX658" s="57"/>
    </row>
    <row r="659" spans="1:102" x14ac:dyDescent="0.35">
      <c r="A659" s="56">
        <v>38</v>
      </c>
      <c r="B659" s="12" t="s">
        <v>3729</v>
      </c>
      <c r="C659" s="12">
        <v>38.1</v>
      </c>
      <c r="D659" s="12" t="s">
        <v>1930</v>
      </c>
      <c r="E659" s="12" t="s">
        <v>366</v>
      </c>
      <c r="F659" s="12" t="s">
        <v>1078</v>
      </c>
      <c r="G659" s="12" t="s">
        <v>349</v>
      </c>
      <c r="H659" s="12" t="s">
        <v>1078</v>
      </c>
      <c r="I659" s="12" t="s">
        <v>1285</v>
      </c>
      <c r="J659" s="12" t="s">
        <v>556</v>
      </c>
      <c r="K659" s="12" t="s">
        <v>564</v>
      </c>
      <c r="L659" s="12" t="s">
        <v>558</v>
      </c>
      <c r="M659" s="12" t="s">
        <v>3237</v>
      </c>
      <c r="N659" s="12" t="s">
        <v>3435</v>
      </c>
      <c r="O659" s="12" t="s">
        <v>3400</v>
      </c>
      <c r="P659" s="12" t="s">
        <v>3401</v>
      </c>
      <c r="Q659" s="12">
        <v>0</v>
      </c>
      <c r="R659" s="12">
        <v>0</v>
      </c>
      <c r="S659" s="12">
        <v>0</v>
      </c>
      <c r="T659" s="12">
        <v>0</v>
      </c>
      <c r="U659" s="12">
        <v>0</v>
      </c>
      <c r="V659" s="12">
        <v>0</v>
      </c>
      <c r="W659" s="12">
        <v>1</v>
      </c>
      <c r="X659" s="12">
        <v>0</v>
      </c>
      <c r="Y659" s="12">
        <v>0</v>
      </c>
      <c r="Z659" s="12">
        <v>0</v>
      </c>
      <c r="AA659" s="12">
        <v>0</v>
      </c>
      <c r="AB659" s="12">
        <v>0</v>
      </c>
      <c r="AC659" s="12">
        <v>1</v>
      </c>
      <c r="AD659" s="12">
        <v>0</v>
      </c>
      <c r="AE659" s="12">
        <v>0</v>
      </c>
      <c r="AF659" s="12">
        <v>0</v>
      </c>
      <c r="AG659" s="12">
        <v>0</v>
      </c>
      <c r="AH659" s="12">
        <v>0</v>
      </c>
      <c r="AI659" s="12">
        <v>0</v>
      </c>
      <c r="AJ659" s="12">
        <v>0</v>
      </c>
      <c r="AK659" s="12">
        <v>0</v>
      </c>
      <c r="AL659" s="12" t="s">
        <v>3454</v>
      </c>
      <c r="AM659" s="12" t="s">
        <v>668</v>
      </c>
      <c r="AN659" s="12" t="s">
        <v>669</v>
      </c>
      <c r="AO659" s="12">
        <v>2010</v>
      </c>
      <c r="AP659" s="12" t="s">
        <v>3235</v>
      </c>
      <c r="AQ659" s="12">
        <v>1000</v>
      </c>
      <c r="AR659" s="12">
        <v>1</v>
      </c>
      <c r="AS659" s="12" t="s">
        <v>555</v>
      </c>
      <c r="AT659" s="12" t="s">
        <v>212</v>
      </c>
      <c r="AU659" s="12">
        <v>1</v>
      </c>
      <c r="AV659" s="12">
        <v>0</v>
      </c>
      <c r="AW659" s="12">
        <v>0</v>
      </c>
      <c r="AX659" s="12">
        <v>0</v>
      </c>
      <c r="AY659" s="12">
        <v>1</v>
      </c>
      <c r="AZ659" s="12">
        <v>0</v>
      </c>
      <c r="BA659" s="12">
        <v>0</v>
      </c>
      <c r="BB659" s="12">
        <v>0</v>
      </c>
      <c r="BC659" s="12">
        <v>0</v>
      </c>
      <c r="BD659" s="12">
        <v>0</v>
      </c>
      <c r="BE659" s="12">
        <v>0</v>
      </c>
      <c r="BF659" s="12" t="s">
        <v>766</v>
      </c>
      <c r="BG659" s="12" t="s">
        <v>866</v>
      </c>
      <c r="BH659" s="12"/>
      <c r="BI659" s="12" t="s">
        <v>2808</v>
      </c>
      <c r="BJ659" s="12" t="s">
        <v>3459</v>
      </c>
      <c r="BK659" s="12" t="s">
        <v>3463</v>
      </c>
      <c r="BL659" s="12" t="s">
        <v>3481</v>
      </c>
      <c r="BM659" s="12" t="s">
        <v>864</v>
      </c>
      <c r="BN659" s="12"/>
      <c r="BO659" s="12"/>
      <c r="BP659" s="12"/>
      <c r="BQ659" s="12"/>
      <c r="BR659" s="12"/>
      <c r="BS659" s="12"/>
      <c r="BT659" s="12"/>
      <c r="BU659" s="12"/>
      <c r="BV659" s="12"/>
      <c r="BW659" s="12"/>
      <c r="BX659" s="12"/>
      <c r="BY659" s="12"/>
      <c r="BZ659" s="12"/>
      <c r="CA659" s="12"/>
      <c r="CB659" s="12"/>
      <c r="CC659" s="12"/>
      <c r="CD659" s="12"/>
      <c r="CE659" s="12"/>
      <c r="CF659" s="12"/>
      <c r="CG659" s="12"/>
      <c r="CH659" s="12"/>
      <c r="CI659" s="12"/>
      <c r="CJ659" s="12"/>
      <c r="CK659" s="12"/>
      <c r="CL659" s="12"/>
      <c r="CM659" s="12"/>
      <c r="CN659" s="12"/>
      <c r="CO659" s="12"/>
      <c r="CP659" s="12"/>
      <c r="CQ659" s="12"/>
      <c r="CR659" s="12"/>
      <c r="CS659" s="12"/>
      <c r="CT659" s="12"/>
      <c r="CU659" s="12"/>
      <c r="CV659" s="12"/>
      <c r="CW659" s="12"/>
      <c r="CX659" s="57"/>
    </row>
    <row r="660" spans="1:102" ht="16.5" x14ac:dyDescent="0.35">
      <c r="A660" s="56">
        <v>15</v>
      </c>
      <c r="B660" s="12" t="s">
        <v>3706</v>
      </c>
      <c r="C660" s="12">
        <v>15.5</v>
      </c>
      <c r="D660" s="12" t="s">
        <v>1490</v>
      </c>
      <c r="E660" s="12" t="s">
        <v>312</v>
      </c>
      <c r="F660" s="12">
        <v>3</v>
      </c>
      <c r="G660" s="12" t="s">
        <v>212</v>
      </c>
      <c r="H660" s="12" t="s">
        <v>2804</v>
      </c>
      <c r="I660" s="12" t="s">
        <v>212</v>
      </c>
      <c r="J660" s="12" t="s">
        <v>556</v>
      </c>
      <c r="K660" s="12" t="s">
        <v>564</v>
      </c>
      <c r="L660" s="12" t="s">
        <v>558</v>
      </c>
      <c r="M660" s="12" t="s">
        <v>3164</v>
      </c>
      <c r="N660" s="12"/>
      <c r="O660" s="12" t="s">
        <v>3400</v>
      </c>
      <c r="P660" s="12" t="s">
        <v>3403</v>
      </c>
      <c r="Q660" s="12">
        <v>1</v>
      </c>
      <c r="R660" s="12">
        <v>0</v>
      </c>
      <c r="S660" s="12">
        <v>0</v>
      </c>
      <c r="T660" s="12">
        <v>0</v>
      </c>
      <c r="U660" s="12">
        <v>0</v>
      </c>
      <c r="V660" s="12">
        <v>0</v>
      </c>
      <c r="W660" s="12">
        <v>0</v>
      </c>
      <c r="X660" s="12">
        <v>0</v>
      </c>
      <c r="Y660" s="12">
        <v>0</v>
      </c>
      <c r="Z660" s="12">
        <v>0</v>
      </c>
      <c r="AA660" s="12">
        <v>0</v>
      </c>
      <c r="AB660" s="12">
        <v>1</v>
      </c>
      <c r="AC660" s="12">
        <v>0</v>
      </c>
      <c r="AD660" s="12">
        <v>0</v>
      </c>
      <c r="AE660" s="12">
        <v>0</v>
      </c>
      <c r="AF660" s="12">
        <v>0</v>
      </c>
      <c r="AG660" s="12">
        <v>0</v>
      </c>
      <c r="AH660" s="12">
        <v>0</v>
      </c>
      <c r="AI660" s="12">
        <v>0</v>
      </c>
      <c r="AJ660" s="12">
        <v>0</v>
      </c>
      <c r="AK660" s="12">
        <v>0</v>
      </c>
      <c r="AL660" s="12" t="s">
        <v>3448</v>
      </c>
      <c r="AM660" s="7" t="s">
        <v>608</v>
      </c>
      <c r="AN660" s="7" t="s">
        <v>636</v>
      </c>
      <c r="AO660" s="7">
        <v>2000</v>
      </c>
      <c r="AP660" s="12" t="s">
        <v>3458</v>
      </c>
      <c r="AQ660" s="12">
        <v>397</v>
      </c>
      <c r="AR660" s="12">
        <v>1</v>
      </c>
      <c r="AS660" s="12" t="s">
        <v>555</v>
      </c>
      <c r="AT660" s="7" t="s">
        <v>349</v>
      </c>
      <c r="AU660" s="12">
        <v>0</v>
      </c>
      <c r="AV660" s="12">
        <v>0</v>
      </c>
      <c r="AW660" s="12">
        <v>0</v>
      </c>
      <c r="AX660" s="12">
        <v>0</v>
      </c>
      <c r="AY660" s="7">
        <v>0</v>
      </c>
      <c r="AZ660" s="12">
        <v>0</v>
      </c>
      <c r="BA660" s="12">
        <v>1</v>
      </c>
      <c r="BB660" s="12">
        <v>1</v>
      </c>
      <c r="BC660" s="12">
        <v>0</v>
      </c>
      <c r="BD660" s="12">
        <v>0</v>
      </c>
      <c r="BE660" s="12">
        <v>0</v>
      </c>
      <c r="BF660" s="7" t="s">
        <v>766</v>
      </c>
      <c r="BG660" s="7" t="s">
        <v>781</v>
      </c>
      <c r="BH660" s="7"/>
      <c r="BI660" s="7" t="s">
        <v>2807</v>
      </c>
      <c r="BJ660" s="12" t="s">
        <v>3460</v>
      </c>
      <c r="BK660" s="12" t="s">
        <v>3472</v>
      </c>
      <c r="BL660" s="12" t="s">
        <v>3474</v>
      </c>
      <c r="BM660" s="7" t="s">
        <v>787</v>
      </c>
      <c r="BN660" s="7"/>
      <c r="BO660" s="12"/>
      <c r="BP660" s="12" t="s">
        <v>3548</v>
      </c>
      <c r="BQ660" s="12">
        <v>0.30590000000000001</v>
      </c>
      <c r="BR660" s="12" t="s">
        <v>3429</v>
      </c>
      <c r="BS660" s="12">
        <v>0.30590000000000001</v>
      </c>
      <c r="BT660" s="12"/>
      <c r="BU660" s="12"/>
      <c r="BV660" s="12" t="s">
        <v>1077</v>
      </c>
      <c r="BW660" s="12" t="s">
        <v>1077</v>
      </c>
      <c r="BX660" s="12" t="s">
        <v>1077</v>
      </c>
      <c r="BY660" s="12">
        <v>8.32</v>
      </c>
      <c r="BZ660" s="12"/>
      <c r="CA660" s="12" t="s">
        <v>1077</v>
      </c>
      <c r="CB660" s="12" t="s">
        <v>1077</v>
      </c>
      <c r="CC660" s="12" t="s">
        <v>1077</v>
      </c>
      <c r="CD660" s="12" t="s">
        <v>1077</v>
      </c>
      <c r="CE660" s="12">
        <v>0.1</v>
      </c>
      <c r="CF660" s="12"/>
      <c r="CG660" s="12"/>
      <c r="CH660" s="12">
        <f>BQ660/BY660</f>
        <v>3.6766826923076923E-2</v>
      </c>
      <c r="CI660" s="12" t="s">
        <v>3553</v>
      </c>
      <c r="CJ660" s="12">
        <v>0.38300000000000001</v>
      </c>
      <c r="CK660" s="12" t="s">
        <v>3828</v>
      </c>
      <c r="CL660" s="12" t="s">
        <v>1077</v>
      </c>
      <c r="CM660" s="12" t="s">
        <v>1077</v>
      </c>
      <c r="CN660" s="12" t="s">
        <v>1077</v>
      </c>
      <c r="CO660" s="12" t="s">
        <v>1077</v>
      </c>
      <c r="CP660" s="12">
        <v>1</v>
      </c>
      <c r="CQ660" s="12">
        <v>3</v>
      </c>
      <c r="CR660" s="12">
        <v>1</v>
      </c>
      <c r="CS660" s="12">
        <v>393</v>
      </c>
      <c r="CT660" s="12" t="s">
        <v>1077</v>
      </c>
      <c r="CU660" s="12" t="s">
        <v>1077</v>
      </c>
      <c r="CV660" s="12" t="s">
        <v>1077</v>
      </c>
      <c r="CW660" s="12"/>
      <c r="CX660" s="57"/>
    </row>
    <row r="661" spans="1:102" ht="16.5" x14ac:dyDescent="0.35">
      <c r="A661" s="56">
        <v>104</v>
      </c>
      <c r="B661" s="12" t="s">
        <v>3797</v>
      </c>
      <c r="C661" s="12">
        <v>104.2</v>
      </c>
      <c r="D661" s="12" t="s">
        <v>2572</v>
      </c>
      <c r="E661" s="12" t="s">
        <v>520</v>
      </c>
      <c r="F661" s="12">
        <v>3</v>
      </c>
      <c r="G661" s="12" t="s">
        <v>212</v>
      </c>
      <c r="H661" s="12" t="s">
        <v>2804</v>
      </c>
      <c r="I661" s="12" t="s">
        <v>212</v>
      </c>
      <c r="J661" s="12" t="s">
        <v>556</v>
      </c>
      <c r="K661" s="12" t="s">
        <v>578</v>
      </c>
      <c r="L661" s="12" t="s">
        <v>558</v>
      </c>
      <c r="M661" s="12" t="s">
        <v>3237</v>
      </c>
      <c r="N661" s="12" t="s">
        <v>3438</v>
      </c>
      <c r="O661" s="12" t="s">
        <v>3400</v>
      </c>
      <c r="P661" s="12" t="s">
        <v>3401</v>
      </c>
      <c r="Q661" s="12">
        <v>0</v>
      </c>
      <c r="R661" s="12">
        <v>0</v>
      </c>
      <c r="S661" s="12">
        <v>1</v>
      </c>
      <c r="T661" s="12">
        <v>0</v>
      </c>
      <c r="U661" s="12">
        <v>0</v>
      </c>
      <c r="V661" s="12">
        <v>0</v>
      </c>
      <c r="W661" s="12">
        <v>0</v>
      </c>
      <c r="X661" s="12">
        <v>0</v>
      </c>
      <c r="Y661" s="12">
        <v>0</v>
      </c>
      <c r="Z661" s="12">
        <v>0</v>
      </c>
      <c r="AA661" s="12">
        <v>0</v>
      </c>
      <c r="AB661" s="12">
        <v>0</v>
      </c>
      <c r="AC661" s="12">
        <v>1</v>
      </c>
      <c r="AD661" s="12">
        <v>0</v>
      </c>
      <c r="AE661" s="12">
        <v>0</v>
      </c>
      <c r="AF661" s="12">
        <v>0</v>
      </c>
      <c r="AG661" s="12">
        <v>0</v>
      </c>
      <c r="AH661" s="12">
        <v>0</v>
      </c>
      <c r="AI661" s="12">
        <v>0</v>
      </c>
      <c r="AJ661" s="12">
        <v>0</v>
      </c>
      <c r="AK661" s="12">
        <v>0</v>
      </c>
      <c r="AL661" s="12" t="s">
        <v>607</v>
      </c>
      <c r="AM661" s="7" t="s">
        <v>608</v>
      </c>
      <c r="AN661" s="7" t="s">
        <v>745</v>
      </c>
      <c r="AO661" s="7">
        <v>2010</v>
      </c>
      <c r="AP661" s="12" t="s">
        <v>3235</v>
      </c>
      <c r="AQ661" s="12">
        <v>15</v>
      </c>
      <c r="AR661" s="12">
        <v>1</v>
      </c>
      <c r="AS661" s="12" t="s">
        <v>555</v>
      </c>
      <c r="AT661" s="7" t="s">
        <v>212</v>
      </c>
      <c r="AU661" s="12">
        <v>1</v>
      </c>
      <c r="AV661" s="12">
        <v>0</v>
      </c>
      <c r="AW661" s="12">
        <v>0</v>
      </c>
      <c r="AX661" s="12">
        <v>0</v>
      </c>
      <c r="AY661" s="7">
        <v>0</v>
      </c>
      <c r="AZ661" s="12">
        <v>0</v>
      </c>
      <c r="BA661" s="12">
        <v>1</v>
      </c>
      <c r="BB661" s="12">
        <v>1</v>
      </c>
      <c r="BC661" s="12">
        <v>0</v>
      </c>
      <c r="BD661" s="12">
        <v>1</v>
      </c>
      <c r="BE661" s="12">
        <v>0</v>
      </c>
      <c r="BF661" s="7" t="s">
        <v>3258</v>
      </c>
      <c r="BG661" s="7" t="s">
        <v>957</v>
      </c>
      <c r="BH661" s="7"/>
      <c r="BI661" s="7" t="s">
        <v>3249</v>
      </c>
      <c r="BJ661" s="12" t="s">
        <v>718</v>
      </c>
      <c r="BK661" s="12" t="s">
        <v>594</v>
      </c>
      <c r="BL661" s="12" t="s">
        <v>3470</v>
      </c>
      <c r="BM661" s="7" t="s">
        <v>787</v>
      </c>
      <c r="BN661" s="7"/>
      <c r="BO661" s="12"/>
      <c r="BP661" s="12" t="s">
        <v>3550</v>
      </c>
      <c r="BQ661" s="12">
        <f>CV661</f>
        <v>-2.0199999999999997E-3</v>
      </c>
      <c r="BR661" s="12" t="s">
        <v>3513</v>
      </c>
      <c r="BS661" s="12">
        <v>1.4999999999999999E-2</v>
      </c>
      <c r="BT661" s="12"/>
      <c r="BU661" s="12">
        <f>EXP(BS661)</f>
        <v>1.0151130646157189</v>
      </c>
      <c r="BV661" s="12" t="s">
        <v>3416</v>
      </c>
      <c r="BW661" s="12" t="s">
        <v>1077</v>
      </c>
      <c r="BX661" s="12" t="s">
        <v>1077</v>
      </c>
      <c r="BY661" s="12">
        <v>8.3369999999999997</v>
      </c>
      <c r="BZ661" s="12"/>
      <c r="CA661" s="12" t="s">
        <v>1077</v>
      </c>
      <c r="CB661" s="12"/>
      <c r="CC661" s="12"/>
      <c r="CD661" s="12" t="s">
        <v>1077</v>
      </c>
      <c r="CE661" s="12">
        <v>0</v>
      </c>
      <c r="CF661" s="12">
        <f>Table2[[#This Row],[b_mag_LOR]]/Table2[[#This Row],[T_stat]]</f>
        <v>1.7992083483267362E-3</v>
      </c>
      <c r="CG661" s="12" t="s">
        <v>3564</v>
      </c>
      <c r="CH661" s="12">
        <f>ABS(BQ661/BY661)</f>
        <v>2.4229339090800045E-4</v>
      </c>
      <c r="CI661" s="12" t="s">
        <v>3553</v>
      </c>
      <c r="CJ661" s="12">
        <v>0.25800000000000001</v>
      </c>
      <c r="CK661" s="12" t="s">
        <v>3828</v>
      </c>
      <c r="CL661" s="12" t="s">
        <v>1077</v>
      </c>
      <c r="CM661" s="12" t="s">
        <v>1077</v>
      </c>
      <c r="CN661" s="12">
        <v>229</v>
      </c>
      <c r="CO661" s="12" t="s">
        <v>3427</v>
      </c>
      <c r="CP661" s="12"/>
      <c r="CQ661" s="12"/>
      <c r="CR661" s="12"/>
      <c r="CS661" s="12" t="s">
        <v>1077</v>
      </c>
      <c r="CT661" s="12">
        <v>1.252</v>
      </c>
      <c r="CU661" s="12">
        <v>-0.13466666666666666</v>
      </c>
      <c r="CV661" s="12">
        <f>BS661*CU661</f>
        <v>-2.0199999999999997E-3</v>
      </c>
      <c r="CW661" s="12"/>
      <c r="CX661" s="57"/>
    </row>
    <row r="662" spans="1:102" ht="16.5" x14ac:dyDescent="0.35">
      <c r="A662" s="56">
        <v>7</v>
      </c>
      <c r="B662" s="12" t="s">
        <v>3698</v>
      </c>
      <c r="C662" s="12">
        <v>7.3</v>
      </c>
      <c r="D662" s="12" t="s">
        <v>1384</v>
      </c>
      <c r="E662" s="12" t="s">
        <v>3411</v>
      </c>
      <c r="F662" s="12">
        <v>7</v>
      </c>
      <c r="G662" s="12" t="s">
        <v>212</v>
      </c>
      <c r="H662" s="12" t="s">
        <v>2804</v>
      </c>
      <c r="I662" s="12" t="s">
        <v>212</v>
      </c>
      <c r="J662" s="12" t="s">
        <v>1222</v>
      </c>
      <c r="K662" s="12" t="s">
        <v>561</v>
      </c>
      <c r="L662" s="12" t="s">
        <v>1118</v>
      </c>
      <c r="M662" s="12" t="s">
        <v>3164</v>
      </c>
      <c r="N662" s="12"/>
      <c r="O662" s="12" t="s">
        <v>3400</v>
      </c>
      <c r="P662" s="12" t="s">
        <v>3402</v>
      </c>
      <c r="Q662" s="12">
        <v>1</v>
      </c>
      <c r="R662" s="12">
        <v>0</v>
      </c>
      <c r="S662" s="12">
        <v>0</v>
      </c>
      <c r="T662" s="12">
        <v>0</v>
      </c>
      <c r="U662" s="12">
        <v>0</v>
      </c>
      <c r="V662" s="12">
        <v>0</v>
      </c>
      <c r="W662" s="12">
        <v>0</v>
      </c>
      <c r="X662" s="12">
        <v>0</v>
      </c>
      <c r="Y662" s="12">
        <v>0</v>
      </c>
      <c r="Z662" s="12">
        <v>1</v>
      </c>
      <c r="AA662" s="12">
        <v>0</v>
      </c>
      <c r="AB662" s="12">
        <v>1</v>
      </c>
      <c r="AC662" s="12">
        <v>0</v>
      </c>
      <c r="AD662" s="12">
        <v>0</v>
      </c>
      <c r="AE662" s="12">
        <v>1</v>
      </c>
      <c r="AF662" s="12">
        <v>0</v>
      </c>
      <c r="AG662" s="12">
        <v>0</v>
      </c>
      <c r="AH662" s="12">
        <v>0</v>
      </c>
      <c r="AI662" s="12">
        <v>0</v>
      </c>
      <c r="AJ662" s="12">
        <v>0</v>
      </c>
      <c r="AK662" s="12" t="s">
        <v>622</v>
      </c>
      <c r="AL662" s="12" t="s">
        <v>3448</v>
      </c>
      <c r="AM662" s="7" t="s">
        <v>608</v>
      </c>
      <c r="AN662" s="7" t="s">
        <v>621</v>
      </c>
      <c r="AO662" s="7" t="s">
        <v>623</v>
      </c>
      <c r="AP662" s="12" t="s">
        <v>691</v>
      </c>
      <c r="AQ662" s="12">
        <v>2127</v>
      </c>
      <c r="AR662" s="12">
        <v>1</v>
      </c>
      <c r="AS662" s="12" t="s">
        <v>555</v>
      </c>
      <c r="AT662" s="7" t="s">
        <v>212</v>
      </c>
      <c r="AU662" s="12">
        <v>1</v>
      </c>
      <c r="AV662" s="12">
        <v>1</v>
      </c>
      <c r="AW662" s="12">
        <v>0</v>
      </c>
      <c r="AX662" s="12">
        <v>0</v>
      </c>
      <c r="AY662" s="7">
        <v>1</v>
      </c>
      <c r="AZ662" s="12">
        <v>0</v>
      </c>
      <c r="BA662" s="12">
        <v>1</v>
      </c>
      <c r="BB662" s="12">
        <v>1</v>
      </c>
      <c r="BC662" s="12">
        <v>1</v>
      </c>
      <c r="BD662" s="12">
        <v>1</v>
      </c>
      <c r="BE662" s="12">
        <v>0</v>
      </c>
      <c r="BF662" s="7" t="s">
        <v>766</v>
      </c>
      <c r="BG662" s="7" t="s">
        <v>159</v>
      </c>
      <c r="BH662" s="7"/>
      <c r="BI662" s="7" t="s">
        <v>2806</v>
      </c>
      <c r="BJ662" s="12" t="s">
        <v>3459</v>
      </c>
      <c r="BK662" s="12" t="s">
        <v>1044</v>
      </c>
      <c r="BL662" s="12" t="s">
        <v>3480</v>
      </c>
      <c r="BM662" s="7" t="s">
        <v>3485</v>
      </c>
      <c r="BN662" s="7" t="s">
        <v>775</v>
      </c>
      <c r="BO662" s="12"/>
      <c r="BP662" s="12" t="s">
        <v>3995</v>
      </c>
      <c r="BQ662" s="12">
        <f>CV662</f>
        <v>0.37159250000000005</v>
      </c>
      <c r="BR662" s="12" t="s">
        <v>3529</v>
      </c>
      <c r="BS662" s="12">
        <v>5.0000000000000001E-3</v>
      </c>
      <c r="BT662" s="12">
        <f>EXP(BS662)</f>
        <v>1.005012520859401</v>
      </c>
      <c r="BU662" s="12"/>
      <c r="BV662" s="12" t="s">
        <v>3415</v>
      </c>
      <c r="BW662" s="12"/>
      <c r="BX662" s="12"/>
      <c r="BY662" s="12">
        <v>8.3870000000000005</v>
      </c>
      <c r="BZ662" s="12"/>
      <c r="CA662" s="12" t="s">
        <v>1077</v>
      </c>
      <c r="CB662" s="12" t="s">
        <v>1077</v>
      </c>
      <c r="CC662" s="12" t="s">
        <v>1077</v>
      </c>
      <c r="CD662" s="12" t="s">
        <v>1077</v>
      </c>
      <c r="CE662" s="12">
        <v>0.05</v>
      </c>
      <c r="CF662" s="12">
        <f>Table2[[#This Row],[b_mag_LOR]]/Table2[[#This Row],[T_stat]]</f>
        <v>5.9616072493144147E-4</v>
      </c>
      <c r="CG662" s="12" t="s">
        <v>3564</v>
      </c>
      <c r="CH662" s="12">
        <f>BQ662/BY662</f>
        <v>4.430577083581734E-2</v>
      </c>
      <c r="CI662" s="12" t="s">
        <v>3553</v>
      </c>
      <c r="CJ662" s="12">
        <v>0.34300000000000003</v>
      </c>
      <c r="CK662" s="12" t="s">
        <v>3834</v>
      </c>
      <c r="CL662" s="12" t="s">
        <v>1077</v>
      </c>
      <c r="CM662" s="12" t="s">
        <v>1077</v>
      </c>
      <c r="CN662" s="12">
        <v>-3457.86</v>
      </c>
      <c r="CO662" s="12" t="s">
        <v>3419</v>
      </c>
      <c r="CP662" s="12"/>
      <c r="CQ662" s="12"/>
      <c r="CR662" s="12"/>
      <c r="CS662" s="12" t="s">
        <v>1077</v>
      </c>
      <c r="CT662" s="12">
        <v>0.05</v>
      </c>
      <c r="CU662" s="12">
        <v>78.23</v>
      </c>
      <c r="CV662" s="12">
        <f>BS662*CU662*(1-CT662)</f>
        <v>0.37159250000000005</v>
      </c>
      <c r="CW662" s="12"/>
      <c r="CX662" s="57"/>
    </row>
    <row r="663" spans="1:102" ht="16.5" x14ac:dyDescent="0.35">
      <c r="A663" s="56">
        <v>15</v>
      </c>
      <c r="B663" s="12" t="s">
        <v>3706</v>
      </c>
      <c r="C663" s="12">
        <v>15.7</v>
      </c>
      <c r="D663" s="12" t="s">
        <v>1503</v>
      </c>
      <c r="E663" s="12" t="s">
        <v>314</v>
      </c>
      <c r="F663" s="12" t="s">
        <v>3916</v>
      </c>
      <c r="G663" s="12" t="s">
        <v>212</v>
      </c>
      <c r="H663" s="12" t="s">
        <v>2804</v>
      </c>
      <c r="I663" s="12" t="s">
        <v>212</v>
      </c>
      <c r="J663" s="12" t="s">
        <v>556</v>
      </c>
      <c r="K663" s="12" t="s">
        <v>564</v>
      </c>
      <c r="L663" s="12" t="s">
        <v>558</v>
      </c>
      <c r="M663" s="12" t="s">
        <v>3164</v>
      </c>
      <c r="N663" s="12"/>
      <c r="O663" s="12" t="s">
        <v>3400</v>
      </c>
      <c r="P663" s="12" t="s">
        <v>3403</v>
      </c>
      <c r="Q663" s="12">
        <v>1</v>
      </c>
      <c r="R663" s="12">
        <v>0</v>
      </c>
      <c r="S663" s="12">
        <v>0</v>
      </c>
      <c r="T663" s="12">
        <v>0</v>
      </c>
      <c r="U663" s="12">
        <v>0</v>
      </c>
      <c r="V663" s="12">
        <v>0</v>
      </c>
      <c r="W663" s="12">
        <v>0</v>
      </c>
      <c r="X663" s="12">
        <v>0</v>
      </c>
      <c r="Y663" s="12">
        <v>0</v>
      </c>
      <c r="Z663" s="12">
        <v>0</v>
      </c>
      <c r="AA663" s="12">
        <v>0</v>
      </c>
      <c r="AB663" s="12">
        <v>1</v>
      </c>
      <c r="AC663" s="12">
        <v>0</v>
      </c>
      <c r="AD663" s="12">
        <v>0</v>
      </c>
      <c r="AE663" s="12">
        <v>0</v>
      </c>
      <c r="AF663" s="12">
        <v>0</v>
      </c>
      <c r="AG663" s="12">
        <v>0</v>
      </c>
      <c r="AH663" s="12">
        <v>0</v>
      </c>
      <c r="AI663" s="12">
        <v>0</v>
      </c>
      <c r="AJ663" s="12">
        <v>0</v>
      </c>
      <c r="AK663" s="12">
        <v>0</v>
      </c>
      <c r="AL663" s="12" t="s">
        <v>3448</v>
      </c>
      <c r="AM663" s="7" t="s">
        <v>608</v>
      </c>
      <c r="AN663" s="7" t="s">
        <v>634</v>
      </c>
      <c r="AO663" s="7">
        <v>2000</v>
      </c>
      <c r="AP663" s="12" t="s">
        <v>3458</v>
      </c>
      <c r="AQ663" s="12">
        <v>3307</v>
      </c>
      <c r="AR663" s="12">
        <v>1</v>
      </c>
      <c r="AS663" s="12" t="s">
        <v>555</v>
      </c>
      <c r="AT663" s="7" t="s">
        <v>349</v>
      </c>
      <c r="AU663" s="12">
        <v>0</v>
      </c>
      <c r="AV663" s="12">
        <v>0</v>
      </c>
      <c r="AW663" s="12">
        <v>0</v>
      </c>
      <c r="AX663" s="12">
        <v>0</v>
      </c>
      <c r="AY663" s="7">
        <v>0</v>
      </c>
      <c r="AZ663" s="12">
        <v>0</v>
      </c>
      <c r="BA663" s="12">
        <v>1</v>
      </c>
      <c r="BB663" s="12">
        <v>1</v>
      </c>
      <c r="BC663" s="12">
        <v>0</v>
      </c>
      <c r="BD663" s="12">
        <v>0</v>
      </c>
      <c r="BE663" s="12">
        <v>0</v>
      </c>
      <c r="BF663" s="7" t="s">
        <v>2820</v>
      </c>
      <c r="BG663" s="7" t="s">
        <v>801</v>
      </c>
      <c r="BH663" s="7">
        <v>1</v>
      </c>
      <c r="BI663" s="7" t="s">
        <v>3257</v>
      </c>
      <c r="BJ663" s="12" t="s">
        <v>3460</v>
      </c>
      <c r="BK663" s="12" t="s">
        <v>3472</v>
      </c>
      <c r="BL663" s="12" t="s">
        <v>3474</v>
      </c>
      <c r="BM663" s="7" t="s">
        <v>787</v>
      </c>
      <c r="BN663" s="7"/>
      <c r="BO663" s="12" t="s">
        <v>1208</v>
      </c>
      <c r="BP663" s="12" t="s">
        <v>1262</v>
      </c>
      <c r="BQ663" s="12"/>
      <c r="BR663" s="12" t="s">
        <v>1077</v>
      </c>
      <c r="BS663" s="12">
        <v>1.3569</v>
      </c>
      <c r="BT663" s="12"/>
      <c r="BU663" s="12">
        <f>EXP(BS663)</f>
        <v>3.8841338044381986</v>
      </c>
      <c r="BV663" s="12" t="s">
        <v>3416</v>
      </c>
      <c r="BW663" s="12" t="s">
        <v>1077</v>
      </c>
      <c r="BX663" s="12" t="s">
        <v>1077</v>
      </c>
      <c r="BY663" s="12">
        <v>8.43</v>
      </c>
      <c r="BZ663" s="12"/>
      <c r="CA663" s="12" t="s">
        <v>1077</v>
      </c>
      <c r="CB663" s="12" t="s">
        <v>1077</v>
      </c>
      <c r="CC663" s="12" t="s">
        <v>1077</v>
      </c>
      <c r="CD663" s="12" t="s">
        <v>1077</v>
      </c>
      <c r="CE663" s="12">
        <v>0.1</v>
      </c>
      <c r="CF663" s="12"/>
      <c r="CG663" s="12"/>
      <c r="CH663" s="12"/>
      <c r="CI663" s="12"/>
      <c r="CJ663" s="12">
        <v>0.59599999999999997</v>
      </c>
      <c r="CK663" s="12" t="s">
        <v>3828</v>
      </c>
      <c r="CL663" s="12" t="s">
        <v>1077</v>
      </c>
      <c r="CM663" s="12" t="s">
        <v>1077</v>
      </c>
      <c r="CN663" s="12" t="s">
        <v>1077</v>
      </c>
      <c r="CO663" s="12" t="s">
        <v>1077</v>
      </c>
      <c r="CP663" s="12"/>
      <c r="CQ663" s="12"/>
      <c r="CR663" s="12"/>
      <c r="CS663" s="12" t="s">
        <v>1077</v>
      </c>
      <c r="CT663" s="12" t="s">
        <v>1077</v>
      </c>
      <c r="CU663" s="12">
        <v>9.6036319189802682E-3</v>
      </c>
      <c r="CV663" s="12" t="s">
        <v>1137</v>
      </c>
      <c r="CW663" s="12"/>
      <c r="CX663" s="57"/>
    </row>
    <row r="664" spans="1:102" x14ac:dyDescent="0.35">
      <c r="A664" s="56">
        <v>121</v>
      </c>
      <c r="B664" s="12" t="s">
        <v>3143</v>
      </c>
      <c r="C664" s="12">
        <v>121.3</v>
      </c>
      <c r="D664" s="12" t="s">
        <v>2842</v>
      </c>
      <c r="E664" s="12" t="s">
        <v>3241</v>
      </c>
      <c r="F664" s="12">
        <v>3</v>
      </c>
      <c r="G664" s="12" t="s">
        <v>212</v>
      </c>
      <c r="H664" s="12" t="s">
        <v>2804</v>
      </c>
      <c r="I664" s="12" t="s">
        <v>212</v>
      </c>
      <c r="J664" s="12" t="s">
        <v>556</v>
      </c>
      <c r="K664" s="12"/>
      <c r="L664" s="12" t="s">
        <v>558</v>
      </c>
      <c r="M664" s="12" t="s">
        <v>3164</v>
      </c>
      <c r="N664" s="12"/>
      <c r="O664" s="12" t="s">
        <v>3400</v>
      </c>
      <c r="P664" s="12" t="s">
        <v>3402</v>
      </c>
      <c r="Q664" s="12">
        <v>1</v>
      </c>
      <c r="R664" s="12">
        <v>0</v>
      </c>
      <c r="S664" s="12">
        <v>0</v>
      </c>
      <c r="T664" s="12">
        <v>0</v>
      </c>
      <c r="U664" s="12">
        <v>0</v>
      </c>
      <c r="V664" s="12">
        <v>0</v>
      </c>
      <c r="W664" s="12">
        <v>0</v>
      </c>
      <c r="X664" s="12">
        <v>0</v>
      </c>
      <c r="Y664" s="12">
        <v>0</v>
      </c>
      <c r="Z664" s="12">
        <v>0</v>
      </c>
      <c r="AA664" s="12">
        <v>0</v>
      </c>
      <c r="AB664" s="12">
        <v>0</v>
      </c>
      <c r="AC664" s="12">
        <v>0</v>
      </c>
      <c r="AD664" s="12">
        <v>0</v>
      </c>
      <c r="AE664" s="12">
        <v>0</v>
      </c>
      <c r="AF664" s="12">
        <v>0</v>
      </c>
      <c r="AG664" s="12">
        <v>0</v>
      </c>
      <c r="AH664" s="12">
        <v>0</v>
      </c>
      <c r="AI664" s="12">
        <v>0</v>
      </c>
      <c r="AJ664" s="12">
        <v>0</v>
      </c>
      <c r="AK664" s="12">
        <v>0</v>
      </c>
      <c r="AL664" s="12" t="s">
        <v>723</v>
      </c>
      <c r="AM664" s="12" t="s">
        <v>3083</v>
      </c>
      <c r="AN664" s="12" t="s">
        <v>3084</v>
      </c>
      <c r="AO664" s="12">
        <v>1997</v>
      </c>
      <c r="AP664" s="12" t="s">
        <v>3458</v>
      </c>
      <c r="AQ664" s="12">
        <v>58345</v>
      </c>
      <c r="AR664" s="12">
        <v>1</v>
      </c>
      <c r="AS664" s="12" t="s">
        <v>555</v>
      </c>
      <c r="AT664" s="12" t="s">
        <v>212</v>
      </c>
      <c r="AU664" s="12">
        <v>0</v>
      </c>
      <c r="AV664" s="12">
        <v>0</v>
      </c>
      <c r="AW664" s="12">
        <v>0</v>
      </c>
      <c r="AX664" s="12">
        <v>0</v>
      </c>
      <c r="AY664" s="7">
        <v>0</v>
      </c>
      <c r="AZ664" s="12">
        <v>0</v>
      </c>
      <c r="BA664" s="12">
        <v>1</v>
      </c>
      <c r="BB664" s="12">
        <v>0</v>
      </c>
      <c r="BC664" s="12">
        <v>0</v>
      </c>
      <c r="BD664" s="12">
        <v>0</v>
      </c>
      <c r="BE664" s="12">
        <v>0</v>
      </c>
      <c r="BF664" s="12" t="s">
        <v>766</v>
      </c>
      <c r="BG664" s="46" t="s">
        <v>3243</v>
      </c>
      <c r="BH664" s="12"/>
      <c r="BI664" s="12" t="s">
        <v>3239</v>
      </c>
      <c r="BJ664" s="12" t="s">
        <v>3460</v>
      </c>
      <c r="BK664" s="12" t="s">
        <v>3463</v>
      </c>
      <c r="BL664" s="12" t="s">
        <v>3483</v>
      </c>
      <c r="BM664" s="12" t="s">
        <v>787</v>
      </c>
      <c r="BN664" s="7"/>
      <c r="BO664" s="12"/>
      <c r="BP664" s="12">
        <v>5</v>
      </c>
      <c r="BQ664" s="12"/>
      <c r="BR664" s="12"/>
      <c r="BS664" s="12">
        <v>2E-3</v>
      </c>
      <c r="BT664" s="12"/>
      <c r="BU664" s="12"/>
      <c r="BV664" s="12"/>
      <c r="BW664" s="12"/>
      <c r="BX664" s="12"/>
      <c r="BY664" s="12">
        <v>8.4890000000000008</v>
      </c>
      <c r="BZ664" s="12"/>
      <c r="CA664" s="12"/>
      <c r="CB664" s="12"/>
      <c r="CC664" s="12"/>
      <c r="CD664" s="12"/>
      <c r="CE664" s="12">
        <v>1E-3</v>
      </c>
      <c r="CF664" s="12"/>
      <c r="CG664" s="12"/>
      <c r="CH664" s="12"/>
      <c r="CI664" s="12"/>
      <c r="CJ664" s="12" t="s">
        <v>718</v>
      </c>
      <c r="CK664" s="12">
        <v>0</v>
      </c>
      <c r="CL664" s="12"/>
      <c r="CM664" s="12"/>
      <c r="CN664" s="12"/>
      <c r="CO664" s="12"/>
      <c r="CP664" s="12">
        <v>1</v>
      </c>
      <c r="CQ664" s="12">
        <v>4</v>
      </c>
      <c r="CR664" s="12">
        <v>1</v>
      </c>
      <c r="CS664" s="12">
        <v>-5</v>
      </c>
      <c r="CT664" s="12"/>
      <c r="CU664" s="12"/>
      <c r="CV664" s="12"/>
      <c r="CW664" s="12"/>
      <c r="CX664" s="57"/>
    </row>
    <row r="665" spans="1:102" ht="16.5" x14ac:dyDescent="0.35">
      <c r="A665" s="56">
        <v>20</v>
      </c>
      <c r="B665" s="12" t="s">
        <v>3711</v>
      </c>
      <c r="C665" s="12">
        <v>20.100000000000001</v>
      </c>
      <c r="D665" s="12" t="s">
        <v>1749</v>
      </c>
      <c r="E665" s="12" t="s">
        <v>329</v>
      </c>
      <c r="F665" s="12">
        <v>3</v>
      </c>
      <c r="G665" s="12" t="s">
        <v>212</v>
      </c>
      <c r="H665" s="12" t="s">
        <v>2804</v>
      </c>
      <c r="I665" s="12" t="s">
        <v>212</v>
      </c>
      <c r="J665" s="12" t="s">
        <v>560</v>
      </c>
      <c r="K665" s="12" t="s">
        <v>566</v>
      </c>
      <c r="L665" s="12" t="s">
        <v>1216</v>
      </c>
      <c r="M665" s="12" t="s">
        <v>3237</v>
      </c>
      <c r="N665" s="12" t="s">
        <v>3436</v>
      </c>
      <c r="O665" s="12" t="s">
        <v>3400</v>
      </c>
      <c r="P665" s="12" t="s">
        <v>3403</v>
      </c>
      <c r="Q665" s="12">
        <v>1</v>
      </c>
      <c r="R665" s="12">
        <v>0</v>
      </c>
      <c r="S665" s="12">
        <v>0</v>
      </c>
      <c r="T665" s="12">
        <v>0</v>
      </c>
      <c r="U665" s="12">
        <v>0</v>
      </c>
      <c r="V665" s="12">
        <v>0</v>
      </c>
      <c r="W665" s="12">
        <v>0</v>
      </c>
      <c r="X665" s="12">
        <v>0</v>
      </c>
      <c r="Y665" s="12">
        <v>0</v>
      </c>
      <c r="Z665" s="12">
        <v>0</v>
      </c>
      <c r="AA665" s="12">
        <v>0</v>
      </c>
      <c r="AB665" s="12">
        <v>0</v>
      </c>
      <c r="AC665" s="12">
        <v>0</v>
      </c>
      <c r="AD665" s="12">
        <v>0</v>
      </c>
      <c r="AE665" s="12">
        <v>0</v>
      </c>
      <c r="AF665" s="12">
        <v>0</v>
      </c>
      <c r="AG665" s="12">
        <v>0</v>
      </c>
      <c r="AH665" s="12">
        <v>0</v>
      </c>
      <c r="AI665" s="12">
        <v>0</v>
      </c>
      <c r="AJ665" s="12">
        <v>1</v>
      </c>
      <c r="AK665" s="12">
        <v>0</v>
      </c>
      <c r="AL665" s="12" t="s">
        <v>607</v>
      </c>
      <c r="AM665" s="7" t="s">
        <v>3457</v>
      </c>
      <c r="AN665" s="7" t="s">
        <v>641</v>
      </c>
      <c r="AO665" s="7">
        <v>1980</v>
      </c>
      <c r="AP665" s="12" t="s">
        <v>3458</v>
      </c>
      <c r="AQ665" s="12">
        <v>31</v>
      </c>
      <c r="AR665" s="12">
        <v>1</v>
      </c>
      <c r="AS665" s="12" t="s">
        <v>555</v>
      </c>
      <c r="AT665" s="7" t="s">
        <v>212</v>
      </c>
      <c r="AU665" s="12">
        <v>1</v>
      </c>
      <c r="AV665" s="12">
        <v>0</v>
      </c>
      <c r="AW665" s="12">
        <v>0</v>
      </c>
      <c r="AX665" s="12">
        <v>1</v>
      </c>
      <c r="AY665" s="7">
        <v>0</v>
      </c>
      <c r="AZ665" s="12">
        <v>0</v>
      </c>
      <c r="BA665" s="12">
        <v>1</v>
      </c>
      <c r="BB665" s="12">
        <v>1</v>
      </c>
      <c r="BC665" s="12">
        <v>1</v>
      </c>
      <c r="BD665" s="12">
        <v>1</v>
      </c>
      <c r="BE665" s="12">
        <v>1</v>
      </c>
      <c r="BF665" s="7" t="s">
        <v>766</v>
      </c>
      <c r="BG665" s="7" t="s">
        <v>825</v>
      </c>
      <c r="BH665" s="7"/>
      <c r="BI665" s="7" t="s">
        <v>2806</v>
      </c>
      <c r="BJ665" s="12" t="s">
        <v>718</v>
      </c>
      <c r="BK665" s="12" t="s">
        <v>1044</v>
      </c>
      <c r="BL665" s="12" t="s">
        <v>3473</v>
      </c>
      <c r="BM665" s="7" t="s">
        <v>787</v>
      </c>
      <c r="BN665" s="7"/>
      <c r="BO665" s="12"/>
      <c r="BP665" s="12"/>
      <c r="BQ665" s="12" t="s">
        <v>1077</v>
      </c>
      <c r="BR665" s="12" t="s">
        <v>1077</v>
      </c>
      <c r="BS665" s="12">
        <v>0.26</v>
      </c>
      <c r="BT665" s="12"/>
      <c r="BU665" s="12"/>
      <c r="BV665" s="12" t="s">
        <v>1077</v>
      </c>
      <c r="BW665" s="12">
        <v>6.0699999999999997E-2</v>
      </c>
      <c r="BX665" s="12" t="s">
        <v>3422</v>
      </c>
      <c r="BY665" s="12">
        <v>8.82</v>
      </c>
      <c r="BZ665" s="12"/>
      <c r="CA665" s="12" t="s">
        <v>1077</v>
      </c>
      <c r="CB665" s="12" t="s">
        <v>1077</v>
      </c>
      <c r="CC665" s="12" t="s">
        <v>1077</v>
      </c>
      <c r="CD665" s="12" t="s">
        <v>1077</v>
      </c>
      <c r="CE665" s="12" t="s">
        <v>1077</v>
      </c>
      <c r="CF665" s="12"/>
      <c r="CG665" s="12"/>
      <c r="CH665" s="12"/>
      <c r="CI665" s="12"/>
      <c r="CJ665" s="12">
        <v>0.94499999999999995</v>
      </c>
      <c r="CK665" s="12" t="s">
        <v>3828</v>
      </c>
      <c r="CL665" s="12" t="s">
        <v>1077</v>
      </c>
      <c r="CM665" s="12" t="s">
        <v>1077</v>
      </c>
      <c r="CN665" s="12" t="s">
        <v>1077</v>
      </c>
      <c r="CO665" s="12" t="s">
        <v>1077</v>
      </c>
      <c r="CP665" s="12">
        <v>1</v>
      </c>
      <c r="CQ665" s="12">
        <v>4</v>
      </c>
      <c r="CR665" s="12">
        <v>1</v>
      </c>
      <c r="CS665" s="12">
        <v>26</v>
      </c>
      <c r="CT665" s="12" t="s">
        <v>718</v>
      </c>
      <c r="CU665" s="12" t="s">
        <v>1081</v>
      </c>
      <c r="CV665" s="12" t="s">
        <v>1077</v>
      </c>
      <c r="CW665" s="12"/>
      <c r="CX665" s="57"/>
    </row>
    <row r="666" spans="1:102" x14ac:dyDescent="0.35">
      <c r="A666" s="56">
        <v>110</v>
      </c>
      <c r="B666" s="12" t="s">
        <v>3803</v>
      </c>
      <c r="C666" s="12">
        <v>110.4</v>
      </c>
      <c r="D666" s="12" t="s">
        <v>2642</v>
      </c>
      <c r="E666" s="12" t="s">
        <v>538</v>
      </c>
      <c r="F666" s="12">
        <v>7</v>
      </c>
      <c r="G666" s="12" t="s">
        <v>212</v>
      </c>
      <c r="H666" s="12" t="s">
        <v>2804</v>
      </c>
      <c r="I666" s="12" t="s">
        <v>212</v>
      </c>
      <c r="J666" s="12" t="s">
        <v>1222</v>
      </c>
      <c r="K666" s="12" t="s">
        <v>564</v>
      </c>
      <c r="L666" s="12" t="s">
        <v>1118</v>
      </c>
      <c r="M666" s="12" t="s">
        <v>3237</v>
      </c>
      <c r="N666" s="12" t="s">
        <v>598</v>
      </c>
      <c r="O666" s="12" t="s">
        <v>3400</v>
      </c>
      <c r="P666" s="12" t="s">
        <v>3404</v>
      </c>
      <c r="Q666" s="12">
        <v>0</v>
      </c>
      <c r="R666" s="12">
        <v>0</v>
      </c>
      <c r="S666" s="12">
        <v>1</v>
      </c>
      <c r="T666" s="12">
        <v>0</v>
      </c>
      <c r="U666" s="12">
        <v>0</v>
      </c>
      <c r="V666" s="12">
        <v>0</v>
      </c>
      <c r="W666" s="12">
        <v>1</v>
      </c>
      <c r="X666" s="12">
        <v>0</v>
      </c>
      <c r="Y666" s="12">
        <v>0</v>
      </c>
      <c r="Z666" s="12">
        <v>1</v>
      </c>
      <c r="AA666" s="12">
        <v>0</v>
      </c>
      <c r="AB666" s="12">
        <v>0</v>
      </c>
      <c r="AC666" s="12">
        <v>0</v>
      </c>
      <c r="AD666" s="12">
        <v>0</v>
      </c>
      <c r="AE666" s="12">
        <v>0</v>
      </c>
      <c r="AF666" s="12">
        <v>0</v>
      </c>
      <c r="AG666" s="12">
        <v>0</v>
      </c>
      <c r="AH666" s="12">
        <v>0</v>
      </c>
      <c r="AI666" s="12">
        <v>0</v>
      </c>
      <c r="AJ666" s="12">
        <v>0</v>
      </c>
      <c r="AK666" s="12">
        <v>0</v>
      </c>
      <c r="AL666" s="12" t="s">
        <v>3450</v>
      </c>
      <c r="AM666" s="7" t="s">
        <v>608</v>
      </c>
      <c r="AN666" s="7" t="s">
        <v>646</v>
      </c>
      <c r="AO666" s="7" t="s">
        <v>747</v>
      </c>
      <c r="AP666" s="12" t="s">
        <v>691</v>
      </c>
      <c r="AQ666" s="12">
        <v>25372</v>
      </c>
      <c r="AR666" s="12">
        <v>1</v>
      </c>
      <c r="AS666" s="12" t="s">
        <v>555</v>
      </c>
      <c r="AT666" s="7" t="s">
        <v>212</v>
      </c>
      <c r="AU666" s="12">
        <v>1</v>
      </c>
      <c r="AV666" s="12">
        <v>1</v>
      </c>
      <c r="AW666" s="12">
        <v>0</v>
      </c>
      <c r="AX666" s="12">
        <v>1</v>
      </c>
      <c r="AY666" s="7">
        <v>1</v>
      </c>
      <c r="AZ666" s="12">
        <v>0</v>
      </c>
      <c r="BA666" s="12">
        <v>1</v>
      </c>
      <c r="BB666" s="12">
        <v>1</v>
      </c>
      <c r="BC666" s="12">
        <v>0</v>
      </c>
      <c r="BD666" s="12">
        <v>1</v>
      </c>
      <c r="BE666" s="12">
        <v>0</v>
      </c>
      <c r="BF666" s="7" t="s">
        <v>3258</v>
      </c>
      <c r="BG666" s="7" t="s">
        <v>957</v>
      </c>
      <c r="BH666" s="7"/>
      <c r="BI666" s="12" t="s">
        <v>3249</v>
      </c>
      <c r="BJ666" s="12" t="s">
        <v>3459</v>
      </c>
      <c r="BK666" s="12" t="s">
        <v>1044</v>
      </c>
      <c r="BL666" s="12" t="s">
        <v>3468</v>
      </c>
      <c r="BM666" s="7" t="s">
        <v>3485</v>
      </c>
      <c r="BN666" s="7" t="s">
        <v>775</v>
      </c>
      <c r="BO666" s="12"/>
      <c r="BP666" s="12" t="s">
        <v>3547</v>
      </c>
      <c r="BQ666" s="12">
        <f>CV666</f>
        <v>9.1228500844378488E-2</v>
      </c>
      <c r="BR666" s="12" t="s">
        <v>3530</v>
      </c>
      <c r="BS666" s="12">
        <v>0.14099999999999999</v>
      </c>
      <c r="BT666" s="12">
        <f>EXP(BS666)</f>
        <v>1.1514246479847441</v>
      </c>
      <c r="BU666" s="12"/>
      <c r="BV666" s="12" t="s">
        <v>3415</v>
      </c>
      <c r="BW666" s="12" t="s">
        <v>1077</v>
      </c>
      <c r="BX666" s="12" t="s">
        <v>1077</v>
      </c>
      <c r="BY666" s="12">
        <v>9.09</v>
      </c>
      <c r="BZ666" s="12"/>
      <c r="CA666" s="12" t="s">
        <v>1077</v>
      </c>
      <c r="CB666" s="12" t="s">
        <v>1077</v>
      </c>
      <c r="CC666" s="12" t="s">
        <v>1077</v>
      </c>
      <c r="CD666" s="12" t="s">
        <v>1077</v>
      </c>
      <c r="CE666" s="12" t="s">
        <v>1077</v>
      </c>
      <c r="CF666" s="12">
        <f>Table2[[#This Row],[b_mag_LOR]]/Table2[[#This Row],[T_stat]]</f>
        <v>1.5511551155115511E-2</v>
      </c>
      <c r="CG666" s="12" t="s">
        <v>3564</v>
      </c>
      <c r="CH666" s="12">
        <f>BQ666/BY666</f>
        <v>1.0036138706752309E-2</v>
      </c>
      <c r="CI666" s="12" t="s">
        <v>3553</v>
      </c>
      <c r="CJ666" s="12" t="s">
        <v>718</v>
      </c>
      <c r="CK666" s="12" t="s">
        <v>1077</v>
      </c>
      <c r="CL666" s="12" t="s">
        <v>1077</v>
      </c>
      <c r="CM666" s="12" t="s">
        <v>1077</v>
      </c>
      <c r="CN666" s="12" t="s">
        <v>1077</v>
      </c>
      <c r="CO666" s="12" t="s">
        <v>1077</v>
      </c>
      <c r="CP666" s="12"/>
      <c r="CQ666" s="12"/>
      <c r="CR666" s="12"/>
      <c r="CS666" s="12" t="s">
        <v>1077</v>
      </c>
      <c r="CT666" s="12">
        <f>(234+263+237+241+260+62+44)/(6742+6873+6502+6705+6297+2878+3085)</f>
        <v>3.431247121436979E-2</v>
      </c>
      <c r="CU666" s="12">
        <v>0.67</v>
      </c>
      <c r="CV666" s="12">
        <f>BS666*CU666*(1-CT666)</f>
        <v>9.1228500844378488E-2</v>
      </c>
      <c r="CW666" s="12"/>
      <c r="CX666" s="57"/>
    </row>
    <row r="667" spans="1:102" ht="16.5" x14ac:dyDescent="0.35">
      <c r="A667" s="56">
        <v>15</v>
      </c>
      <c r="B667" s="12" t="s">
        <v>3706</v>
      </c>
      <c r="C667" s="12">
        <v>15.21</v>
      </c>
      <c r="D667" s="12" t="s">
        <v>1653</v>
      </c>
      <c r="E667" s="12" t="s">
        <v>1209</v>
      </c>
      <c r="F667" s="12">
        <v>3</v>
      </c>
      <c r="G667" s="12" t="s">
        <v>212</v>
      </c>
      <c r="H667" s="12" t="s">
        <v>2804</v>
      </c>
      <c r="I667" s="12" t="s">
        <v>212</v>
      </c>
      <c r="J667" s="12" t="s">
        <v>556</v>
      </c>
      <c r="K667" s="12" t="s">
        <v>564</v>
      </c>
      <c r="L667" s="12" t="s">
        <v>558</v>
      </c>
      <c r="M667" s="12" t="s">
        <v>3164</v>
      </c>
      <c r="N667" s="12"/>
      <c r="O667" s="12" t="s">
        <v>3400</v>
      </c>
      <c r="P667" s="12" t="s">
        <v>3403</v>
      </c>
      <c r="Q667" s="12">
        <v>1</v>
      </c>
      <c r="R667" s="12">
        <v>0</v>
      </c>
      <c r="S667" s="12">
        <v>0</v>
      </c>
      <c r="T667" s="12">
        <v>0</v>
      </c>
      <c r="U667" s="12">
        <v>0</v>
      </c>
      <c r="V667" s="12">
        <v>0</v>
      </c>
      <c r="W667" s="12">
        <v>0</v>
      </c>
      <c r="X667" s="12">
        <v>0</v>
      </c>
      <c r="Y667" s="12">
        <v>0</v>
      </c>
      <c r="Z667" s="12">
        <v>0</v>
      </c>
      <c r="AA667" s="12">
        <v>0</v>
      </c>
      <c r="AB667" s="12">
        <v>1</v>
      </c>
      <c r="AC667" s="12">
        <v>0</v>
      </c>
      <c r="AD667" s="12">
        <v>0</v>
      </c>
      <c r="AE667" s="12">
        <v>0</v>
      </c>
      <c r="AF667" s="12">
        <v>0</v>
      </c>
      <c r="AG667" s="12">
        <v>0</v>
      </c>
      <c r="AH667" s="12">
        <v>0</v>
      </c>
      <c r="AI667" s="12">
        <v>0</v>
      </c>
      <c r="AJ667" s="12">
        <v>0</v>
      </c>
      <c r="AK667" s="12">
        <v>0</v>
      </c>
      <c r="AL667" s="12" t="s">
        <v>3448</v>
      </c>
      <c r="AM667" s="7" t="s">
        <v>608</v>
      </c>
      <c r="AN667" s="7" t="s">
        <v>633</v>
      </c>
      <c r="AO667" s="7">
        <v>2000</v>
      </c>
      <c r="AP667" s="12" t="s">
        <v>3458</v>
      </c>
      <c r="AQ667" s="12">
        <v>5680</v>
      </c>
      <c r="AR667" s="12">
        <v>2</v>
      </c>
      <c r="AS667" s="12" t="s">
        <v>755</v>
      </c>
      <c r="AT667" s="7" t="s">
        <v>349</v>
      </c>
      <c r="AU667" s="12">
        <v>0</v>
      </c>
      <c r="AV667" s="12">
        <v>0</v>
      </c>
      <c r="AW667" s="12">
        <v>0</v>
      </c>
      <c r="AX667" s="12">
        <v>0</v>
      </c>
      <c r="AY667" s="7">
        <v>0</v>
      </c>
      <c r="AZ667" s="12">
        <v>0</v>
      </c>
      <c r="BA667" s="12">
        <v>1</v>
      </c>
      <c r="BB667" s="12">
        <v>1</v>
      </c>
      <c r="BC667" s="12">
        <v>0</v>
      </c>
      <c r="BD667" s="12">
        <v>0</v>
      </c>
      <c r="BE667" s="12">
        <v>0</v>
      </c>
      <c r="BF667" s="7" t="s">
        <v>766</v>
      </c>
      <c r="BG667" s="7" t="s">
        <v>820</v>
      </c>
      <c r="BH667" s="7"/>
      <c r="BI667" s="7" t="s">
        <v>2807</v>
      </c>
      <c r="BJ667" s="12" t="s">
        <v>3460</v>
      </c>
      <c r="BK667" s="12" t="s">
        <v>3472</v>
      </c>
      <c r="BL667" s="12" t="s">
        <v>3474</v>
      </c>
      <c r="BM667" s="7" t="s">
        <v>787</v>
      </c>
      <c r="BN667" s="7"/>
      <c r="BO667" s="12"/>
      <c r="BP667" s="12">
        <v>5</v>
      </c>
      <c r="BQ667" s="12" t="s">
        <v>1077</v>
      </c>
      <c r="BR667" s="12" t="s">
        <v>1077</v>
      </c>
      <c r="BS667" s="12">
        <v>3.532</v>
      </c>
      <c r="BT667" s="12"/>
      <c r="BU667" s="12"/>
      <c r="BV667" s="12" t="s">
        <v>1077</v>
      </c>
      <c r="BW667" s="12" t="s">
        <v>1077</v>
      </c>
      <c r="BX667" s="12" t="s">
        <v>1077</v>
      </c>
      <c r="BY667" s="12">
        <v>9.2899999999999991</v>
      </c>
      <c r="BZ667" s="12"/>
      <c r="CA667" s="12" t="s">
        <v>1077</v>
      </c>
      <c r="CB667" s="12" t="s">
        <v>1077</v>
      </c>
      <c r="CC667" s="12" t="s">
        <v>1077</v>
      </c>
      <c r="CD667" s="12" t="s">
        <v>1077</v>
      </c>
      <c r="CE667" s="12">
        <v>0.1</v>
      </c>
      <c r="CF667" s="12"/>
      <c r="CG667" s="12"/>
      <c r="CH667" s="12"/>
      <c r="CI667" s="12"/>
      <c r="CJ667" s="12">
        <v>0.122</v>
      </c>
      <c r="CK667" s="12" t="s">
        <v>3828</v>
      </c>
      <c r="CL667" s="12" t="s">
        <v>1077</v>
      </c>
      <c r="CM667" s="12" t="s">
        <v>1077</v>
      </c>
      <c r="CN667" s="12" t="s">
        <v>1077</v>
      </c>
      <c r="CO667" s="12" t="s">
        <v>1077</v>
      </c>
      <c r="CP667" s="12">
        <v>1</v>
      </c>
      <c r="CQ667" s="12">
        <v>3</v>
      </c>
      <c r="CR667" s="12">
        <v>1</v>
      </c>
      <c r="CS667" s="12">
        <v>5676</v>
      </c>
      <c r="CT667" s="12" t="s">
        <v>718</v>
      </c>
      <c r="CU667" s="12" t="s">
        <v>1079</v>
      </c>
      <c r="CV667" s="12" t="s">
        <v>1077</v>
      </c>
      <c r="CW667" s="12"/>
      <c r="CX667" s="57"/>
    </row>
    <row r="668" spans="1:102" x14ac:dyDescent="0.35">
      <c r="A668" s="56">
        <v>35</v>
      </c>
      <c r="B668" s="12" t="s">
        <v>3726</v>
      </c>
      <c r="C668" s="12">
        <v>35.200000000000003</v>
      </c>
      <c r="D668" s="12" t="s">
        <v>1878</v>
      </c>
      <c r="E668" s="12" t="s">
        <v>361</v>
      </c>
      <c r="F668" s="12">
        <v>3</v>
      </c>
      <c r="G668" s="12" t="s">
        <v>212</v>
      </c>
      <c r="H668" s="12" t="s">
        <v>2804</v>
      </c>
      <c r="I668" s="12" t="s">
        <v>212</v>
      </c>
      <c r="J668" s="12" t="s">
        <v>1222</v>
      </c>
      <c r="K668" s="12" t="s">
        <v>570</v>
      </c>
      <c r="L668" s="12" t="s">
        <v>1118</v>
      </c>
      <c r="M668" s="12" t="s">
        <v>3164</v>
      </c>
      <c r="N668" s="12"/>
      <c r="O668" s="12" t="s">
        <v>3400</v>
      </c>
      <c r="P668" s="12" t="s">
        <v>3402</v>
      </c>
      <c r="Q668" s="12">
        <v>1</v>
      </c>
      <c r="R668" s="12">
        <v>0</v>
      </c>
      <c r="S668" s="12">
        <v>0</v>
      </c>
      <c r="T668" s="12">
        <v>0</v>
      </c>
      <c r="U668" s="12">
        <v>0</v>
      </c>
      <c r="V668" s="12">
        <v>0</v>
      </c>
      <c r="W668" s="12">
        <v>0</v>
      </c>
      <c r="X668" s="12">
        <v>0</v>
      </c>
      <c r="Y668" s="12">
        <v>0</v>
      </c>
      <c r="Z668" s="12">
        <v>0</v>
      </c>
      <c r="AA668" s="12">
        <v>0</v>
      </c>
      <c r="AB668" s="12">
        <v>1</v>
      </c>
      <c r="AC668" s="12">
        <v>0</v>
      </c>
      <c r="AD668" s="12">
        <v>0</v>
      </c>
      <c r="AE668" s="12">
        <v>0</v>
      </c>
      <c r="AF668" s="12">
        <v>0</v>
      </c>
      <c r="AG668" s="12">
        <v>0</v>
      </c>
      <c r="AH668" s="12">
        <v>0</v>
      </c>
      <c r="AI668" s="12">
        <v>0</v>
      </c>
      <c r="AJ668" s="12">
        <v>0</v>
      </c>
      <c r="AK668" s="12">
        <v>0</v>
      </c>
      <c r="AL668" s="12" t="s">
        <v>3448</v>
      </c>
      <c r="AM668" s="7" t="s">
        <v>608</v>
      </c>
      <c r="AN668" s="7" t="s">
        <v>662</v>
      </c>
      <c r="AO668" s="7" t="s">
        <v>664</v>
      </c>
      <c r="AP668" s="12" t="s">
        <v>3235</v>
      </c>
      <c r="AQ668" s="12">
        <v>1764</v>
      </c>
      <c r="AR668" s="12">
        <v>1</v>
      </c>
      <c r="AS668" s="12" t="s">
        <v>555</v>
      </c>
      <c r="AT668" s="7" t="s">
        <v>212</v>
      </c>
      <c r="AU668" s="12">
        <v>0</v>
      </c>
      <c r="AV668" s="12">
        <v>1</v>
      </c>
      <c r="AW668" s="12">
        <v>0</v>
      </c>
      <c r="AX668" s="12">
        <v>0</v>
      </c>
      <c r="AY668" s="7">
        <v>1</v>
      </c>
      <c r="AZ668" s="12">
        <v>0</v>
      </c>
      <c r="BA668" s="12">
        <v>1</v>
      </c>
      <c r="BB668" s="12">
        <v>1</v>
      </c>
      <c r="BC668" s="12">
        <v>0</v>
      </c>
      <c r="BD668" s="12">
        <v>1</v>
      </c>
      <c r="BE668" s="12">
        <v>1</v>
      </c>
      <c r="BF668" s="7" t="s">
        <v>3258</v>
      </c>
      <c r="BG668" s="7" t="s">
        <v>856</v>
      </c>
      <c r="BH668" s="7">
        <v>1</v>
      </c>
      <c r="BI668" s="7" t="s">
        <v>3282</v>
      </c>
      <c r="BJ668" s="12" t="s">
        <v>3460</v>
      </c>
      <c r="BK668" s="12" t="s">
        <v>599</v>
      </c>
      <c r="BL668" s="12" t="s">
        <v>3471</v>
      </c>
      <c r="BM668" s="7" t="s">
        <v>857</v>
      </c>
      <c r="BN668" s="7" t="s">
        <v>775</v>
      </c>
      <c r="BO668" s="12" t="s">
        <v>3823</v>
      </c>
      <c r="BP668" s="12"/>
      <c r="BQ668" s="12" t="s">
        <v>1077</v>
      </c>
      <c r="BR668" s="12" t="s">
        <v>1077</v>
      </c>
      <c r="BS668" s="12">
        <v>2.1589999999999998</v>
      </c>
      <c r="BT668" s="12"/>
      <c r="BU668" s="12"/>
      <c r="BV668" s="12" t="s">
        <v>1077</v>
      </c>
      <c r="BW668" s="12"/>
      <c r="BX668" s="12"/>
      <c r="BY668" s="12">
        <v>9.3699999999999992</v>
      </c>
      <c r="BZ668" s="12"/>
      <c r="CA668" s="12" t="s">
        <v>1077</v>
      </c>
      <c r="CB668" s="12" t="s">
        <v>1077</v>
      </c>
      <c r="CC668" s="12" t="s">
        <v>1077</v>
      </c>
      <c r="CD668" s="12" t="s">
        <v>1077</v>
      </c>
      <c r="CE668" s="12" t="s">
        <v>1077</v>
      </c>
      <c r="CF668" s="12"/>
      <c r="CG668" s="12"/>
      <c r="CH668" s="12"/>
      <c r="CI668" s="12"/>
      <c r="CJ668" s="12" t="s">
        <v>1051</v>
      </c>
      <c r="CK668" s="12" t="s">
        <v>1077</v>
      </c>
      <c r="CL668" s="12" t="s">
        <v>1077</v>
      </c>
      <c r="CM668" s="12" t="s">
        <v>1077</v>
      </c>
      <c r="CN668" s="12" t="s">
        <v>1077</v>
      </c>
      <c r="CO668" s="12" t="s">
        <v>1077</v>
      </c>
      <c r="CP668" s="12">
        <v>3</v>
      </c>
      <c r="CQ668" s="12">
        <v>16</v>
      </c>
      <c r="CR668" s="12">
        <v>0</v>
      </c>
      <c r="CS668" s="12">
        <v>1716</v>
      </c>
      <c r="CT668" s="12" t="s">
        <v>718</v>
      </c>
      <c r="CU668" s="12" t="s">
        <v>718</v>
      </c>
      <c r="CV668" s="12" t="s">
        <v>1077</v>
      </c>
      <c r="CW668" s="12"/>
      <c r="CX668" s="57"/>
    </row>
    <row r="669" spans="1:102" ht="16.5" x14ac:dyDescent="0.35">
      <c r="A669" s="56">
        <v>32</v>
      </c>
      <c r="B669" s="12" t="s">
        <v>3723</v>
      </c>
      <c r="C669" s="12">
        <v>32.1</v>
      </c>
      <c r="D669" s="12" t="s">
        <v>1848</v>
      </c>
      <c r="E669" s="12" t="s">
        <v>350</v>
      </c>
      <c r="F669" s="12" t="s">
        <v>3916</v>
      </c>
      <c r="G669" s="12" t="s">
        <v>212</v>
      </c>
      <c r="H669" s="12" t="s">
        <v>2804</v>
      </c>
      <c r="I669" s="12" t="s">
        <v>212</v>
      </c>
      <c r="J669" s="12" t="s">
        <v>556</v>
      </c>
      <c r="K669" s="12" t="s">
        <v>569</v>
      </c>
      <c r="L669" s="12" t="s">
        <v>558</v>
      </c>
      <c r="M669" s="12" t="s">
        <v>3237</v>
      </c>
      <c r="N669" s="12" t="s">
        <v>593</v>
      </c>
      <c r="O669" s="12" t="s">
        <v>3400</v>
      </c>
      <c r="P669" s="12" t="s">
        <v>3401</v>
      </c>
      <c r="Q669" s="12">
        <v>1</v>
      </c>
      <c r="R669" s="12">
        <v>0</v>
      </c>
      <c r="S669" s="12">
        <v>0</v>
      </c>
      <c r="T669" s="12">
        <v>0</v>
      </c>
      <c r="U669" s="12">
        <v>0</v>
      </c>
      <c r="V669" s="12">
        <v>0</v>
      </c>
      <c r="W669" s="12">
        <v>0</v>
      </c>
      <c r="X669" s="12">
        <v>0</v>
      </c>
      <c r="Y669" s="12">
        <v>0</v>
      </c>
      <c r="Z669" s="12">
        <v>0</v>
      </c>
      <c r="AA669" s="12">
        <v>0</v>
      </c>
      <c r="AB669" s="12">
        <v>0</v>
      </c>
      <c r="AC669" s="12">
        <v>1</v>
      </c>
      <c r="AD669" s="12">
        <v>0</v>
      </c>
      <c r="AE669" s="12">
        <v>0</v>
      </c>
      <c r="AF669" s="12">
        <v>0</v>
      </c>
      <c r="AG669" s="12">
        <v>0</v>
      </c>
      <c r="AH669" s="12">
        <v>0</v>
      </c>
      <c r="AI669" s="12">
        <v>0</v>
      </c>
      <c r="AJ669" s="12">
        <v>0</v>
      </c>
      <c r="AK669" s="12">
        <v>0</v>
      </c>
      <c r="AL669" s="12" t="s">
        <v>607</v>
      </c>
      <c r="AM669" s="7" t="s">
        <v>608</v>
      </c>
      <c r="AN669" s="7" t="s">
        <v>658</v>
      </c>
      <c r="AO669" s="7">
        <v>2000</v>
      </c>
      <c r="AP669" s="12" t="s">
        <v>3458</v>
      </c>
      <c r="AQ669" s="12" t="s">
        <v>718</v>
      </c>
      <c r="AR669" s="12">
        <v>1</v>
      </c>
      <c r="AS669" s="12" t="s">
        <v>555</v>
      </c>
      <c r="AT669" s="7" t="s">
        <v>349</v>
      </c>
      <c r="AU669" s="12">
        <v>0</v>
      </c>
      <c r="AV669" s="12">
        <v>1</v>
      </c>
      <c r="AW669" s="12">
        <v>0</v>
      </c>
      <c r="AX669" s="12">
        <v>0</v>
      </c>
      <c r="AY669" s="7">
        <v>0</v>
      </c>
      <c r="AZ669" s="12">
        <v>0</v>
      </c>
      <c r="BA669" s="12">
        <v>1</v>
      </c>
      <c r="BB669" s="12">
        <v>1</v>
      </c>
      <c r="BC669" s="12">
        <v>1</v>
      </c>
      <c r="BD669" s="12">
        <v>1</v>
      </c>
      <c r="BE669" s="12">
        <v>0</v>
      </c>
      <c r="BF669" s="7" t="s">
        <v>766</v>
      </c>
      <c r="BG669" s="7" t="s">
        <v>159</v>
      </c>
      <c r="BH669" s="7"/>
      <c r="BI669" s="7" t="s">
        <v>2806</v>
      </c>
      <c r="BJ669" s="12" t="s">
        <v>3460</v>
      </c>
      <c r="BK669" s="12" t="s">
        <v>3472</v>
      </c>
      <c r="BL669" s="12" t="s">
        <v>3476</v>
      </c>
      <c r="BM669" s="7" t="s">
        <v>787</v>
      </c>
      <c r="BN669" s="7"/>
      <c r="BO669" s="12"/>
      <c r="BP669" s="12" t="s">
        <v>3549</v>
      </c>
      <c r="BQ669" s="47">
        <f>CV669</f>
        <v>0.19665035777410345</v>
      </c>
      <c r="BR669" s="12" t="s">
        <v>3506</v>
      </c>
      <c r="BS669" s="12">
        <v>0.78920000000000001</v>
      </c>
      <c r="BT669" s="12"/>
      <c r="BU669" s="12"/>
      <c r="BV669" s="12" t="s">
        <v>1077</v>
      </c>
      <c r="BW669" s="12" t="s">
        <v>1077</v>
      </c>
      <c r="BX669" s="12" t="s">
        <v>1077</v>
      </c>
      <c r="BY669" s="12">
        <v>9.68</v>
      </c>
      <c r="BZ669" s="12"/>
      <c r="CA669" s="12" t="s">
        <v>1077</v>
      </c>
      <c r="CB669" s="12" t="s">
        <v>1077</v>
      </c>
      <c r="CC669" s="12" t="s">
        <v>1077</v>
      </c>
      <c r="CD669" s="12" t="s">
        <v>1077</v>
      </c>
      <c r="CE669" s="12">
        <v>0.01</v>
      </c>
      <c r="CF669" s="12">
        <f>Table2[[#This Row],[b_mag_LOR]]/Table2[[#This Row],[T_stat]]</f>
        <v>8.1528925619834713E-2</v>
      </c>
      <c r="CG669" s="12" t="s">
        <v>3564</v>
      </c>
      <c r="CH669" s="12">
        <f>BQ669/BY669</f>
        <v>2.0315119604762753E-2</v>
      </c>
      <c r="CI669" s="12" t="s">
        <v>3553</v>
      </c>
      <c r="CJ669" s="12">
        <v>0.73580000000000001</v>
      </c>
      <c r="CK669" s="12" t="s">
        <v>3828</v>
      </c>
      <c r="CL669" s="12" t="s">
        <v>1077</v>
      </c>
      <c r="CM669" s="12" t="s">
        <v>1077</v>
      </c>
      <c r="CN669" s="12" t="s">
        <v>1077</v>
      </c>
      <c r="CO669" s="12" t="s">
        <v>1077</v>
      </c>
      <c r="CP669" s="12">
        <v>1</v>
      </c>
      <c r="CQ669" s="12">
        <v>11</v>
      </c>
      <c r="CR669" s="12">
        <v>1</v>
      </c>
      <c r="CS669" s="12">
        <v>1139</v>
      </c>
      <c r="CT669" s="12">
        <v>5612.48</v>
      </c>
      <c r="CU669" s="12">
        <v>1398.5</v>
      </c>
      <c r="CV669" s="12">
        <f>BS669*(CU669/CT669)</f>
        <v>0.19665035777410345</v>
      </c>
      <c r="CW669" s="12"/>
      <c r="CX669" s="57"/>
    </row>
    <row r="670" spans="1:102" ht="16.5" x14ac:dyDescent="0.35">
      <c r="A670" s="56">
        <v>75</v>
      </c>
      <c r="B670" s="12" t="s">
        <v>3764</v>
      </c>
      <c r="C670" s="12">
        <v>75.099999999999994</v>
      </c>
      <c r="D670" s="12" t="s">
        <v>2385</v>
      </c>
      <c r="E670" s="12" t="s">
        <v>393</v>
      </c>
      <c r="F670" s="12" t="s">
        <v>3916</v>
      </c>
      <c r="G670" s="12" t="s">
        <v>212</v>
      </c>
      <c r="H670" s="12" t="s">
        <v>2804</v>
      </c>
      <c r="I670" s="12" t="s">
        <v>212</v>
      </c>
      <c r="J670" s="12" t="s">
        <v>556</v>
      </c>
      <c r="K670" s="12" t="s">
        <v>564</v>
      </c>
      <c r="L670" s="12" t="s">
        <v>558</v>
      </c>
      <c r="M670" s="12" t="s">
        <v>3237</v>
      </c>
      <c r="N670" s="12" t="s">
        <v>3437</v>
      </c>
      <c r="O670" s="12" t="s">
        <v>3400</v>
      </c>
      <c r="P670" s="12" t="s">
        <v>3403</v>
      </c>
      <c r="Q670" s="12">
        <v>1</v>
      </c>
      <c r="R670" s="12">
        <v>0</v>
      </c>
      <c r="S670" s="12">
        <v>0</v>
      </c>
      <c r="T670" s="12">
        <v>0</v>
      </c>
      <c r="U670" s="12">
        <v>0</v>
      </c>
      <c r="V670" s="12">
        <v>0</v>
      </c>
      <c r="W670" s="12">
        <v>0</v>
      </c>
      <c r="X670" s="12">
        <v>0</v>
      </c>
      <c r="Y670" s="12">
        <v>0</v>
      </c>
      <c r="Z670" s="12">
        <v>0</v>
      </c>
      <c r="AA670" s="12">
        <v>0</v>
      </c>
      <c r="AB670" s="12">
        <v>1</v>
      </c>
      <c r="AC670" s="12">
        <v>0</v>
      </c>
      <c r="AD670" s="12">
        <v>0</v>
      </c>
      <c r="AE670" s="12">
        <v>0</v>
      </c>
      <c r="AF670" s="12">
        <v>0</v>
      </c>
      <c r="AG670" s="12">
        <v>0</v>
      </c>
      <c r="AH670" s="12">
        <v>0</v>
      </c>
      <c r="AI670" s="12">
        <v>0</v>
      </c>
      <c r="AJ670" s="12">
        <v>0</v>
      </c>
      <c r="AK670" s="12">
        <v>0</v>
      </c>
      <c r="AL670" s="12" t="s">
        <v>3448</v>
      </c>
      <c r="AM670" s="7" t="s">
        <v>637</v>
      </c>
      <c r="AN670" s="7" t="s">
        <v>714</v>
      </c>
      <c r="AO670" s="7">
        <v>2011</v>
      </c>
      <c r="AP670" s="12" t="s">
        <v>3235</v>
      </c>
      <c r="AQ670" s="12" t="s">
        <v>718</v>
      </c>
      <c r="AR670" s="12">
        <v>1</v>
      </c>
      <c r="AS670" s="12" t="s">
        <v>555</v>
      </c>
      <c r="AT670" s="7" t="s">
        <v>212</v>
      </c>
      <c r="AU670" s="12">
        <v>0</v>
      </c>
      <c r="AV670" s="12">
        <v>0</v>
      </c>
      <c r="AW670" s="12">
        <v>0</v>
      </c>
      <c r="AX670" s="12">
        <v>0</v>
      </c>
      <c r="AY670" s="7">
        <v>0</v>
      </c>
      <c r="AZ670" s="12">
        <v>0</v>
      </c>
      <c r="BA670" s="12">
        <v>0</v>
      </c>
      <c r="BB670" s="12">
        <v>1</v>
      </c>
      <c r="BC670" s="12">
        <v>0</v>
      </c>
      <c r="BD670" s="12">
        <v>0</v>
      </c>
      <c r="BE670" s="12">
        <v>1</v>
      </c>
      <c r="BF670" s="7" t="s">
        <v>2820</v>
      </c>
      <c r="BG670" s="7" t="s">
        <v>954</v>
      </c>
      <c r="BH670" s="7">
        <v>1</v>
      </c>
      <c r="BI670" s="7" t="s">
        <v>2818</v>
      </c>
      <c r="BJ670" s="12" t="s">
        <v>3460</v>
      </c>
      <c r="BK670" s="12" t="s">
        <v>3472</v>
      </c>
      <c r="BL670" s="12" t="s">
        <v>3482</v>
      </c>
      <c r="BM670" s="7" t="s">
        <v>953</v>
      </c>
      <c r="BN670" s="7"/>
      <c r="BO670" s="12"/>
      <c r="BP670" s="12"/>
      <c r="BQ670" s="12" t="s">
        <v>1077</v>
      </c>
      <c r="BR670" s="12" t="s">
        <v>1077</v>
      </c>
      <c r="BS670" s="12">
        <v>187.66</v>
      </c>
      <c r="BT670" s="12"/>
      <c r="BU670" s="12"/>
      <c r="BV670" s="12" t="s">
        <v>1077</v>
      </c>
      <c r="BW670" s="12" t="s">
        <v>1077</v>
      </c>
      <c r="BX670" s="12" t="s">
        <v>1077</v>
      </c>
      <c r="BY670" s="12">
        <v>9.75</v>
      </c>
      <c r="BZ670" s="12"/>
      <c r="CA670" s="12" t="s">
        <v>1077</v>
      </c>
      <c r="CB670" s="12" t="s">
        <v>1077</v>
      </c>
      <c r="CC670" s="12" t="s">
        <v>1077</v>
      </c>
      <c r="CD670" s="12" t="s">
        <v>1077</v>
      </c>
      <c r="CE670" s="12" t="s">
        <v>1077</v>
      </c>
      <c r="CF670" s="12"/>
      <c r="CG670" s="12"/>
      <c r="CH670" s="12"/>
      <c r="CI670" s="12"/>
      <c r="CJ670" s="12">
        <v>0.68</v>
      </c>
      <c r="CK670" s="12" t="s">
        <v>3824</v>
      </c>
      <c r="CL670" s="12" t="s">
        <v>1077</v>
      </c>
      <c r="CM670" s="12" t="s">
        <v>1077</v>
      </c>
      <c r="CN670" s="12" t="s">
        <v>1077</v>
      </c>
      <c r="CO670" s="12" t="s">
        <v>1077</v>
      </c>
      <c r="CP670" s="12">
        <v>0</v>
      </c>
      <c r="CQ670" s="12"/>
      <c r="CR670" s="12"/>
      <c r="CS670" s="12" t="s">
        <v>1077</v>
      </c>
      <c r="CT670" s="12" t="s">
        <v>718</v>
      </c>
      <c r="CU670" s="12" t="s">
        <v>1077</v>
      </c>
      <c r="CV670" s="12" t="s">
        <v>1077</v>
      </c>
      <c r="CW670" s="12"/>
      <c r="CX670" s="57"/>
    </row>
    <row r="671" spans="1:102" ht="16.5" x14ac:dyDescent="0.35">
      <c r="A671" s="56">
        <v>104</v>
      </c>
      <c r="B671" s="12" t="s">
        <v>3797</v>
      </c>
      <c r="C671" s="12">
        <v>104.1</v>
      </c>
      <c r="D671" s="12" t="s">
        <v>2573</v>
      </c>
      <c r="E671" s="12" t="s">
        <v>519</v>
      </c>
      <c r="F671" s="12">
        <v>3</v>
      </c>
      <c r="G671" s="12" t="s">
        <v>212</v>
      </c>
      <c r="H671" s="12" t="s">
        <v>2804</v>
      </c>
      <c r="I671" s="12" t="s">
        <v>212</v>
      </c>
      <c r="J671" s="12" t="s">
        <v>556</v>
      </c>
      <c r="K671" s="12" t="s">
        <v>578</v>
      </c>
      <c r="L671" s="12" t="s">
        <v>558</v>
      </c>
      <c r="M671" s="12" t="s">
        <v>3237</v>
      </c>
      <c r="N671" s="12" t="s">
        <v>3438</v>
      </c>
      <c r="O671" s="12" t="s">
        <v>3400</v>
      </c>
      <c r="P671" s="12" t="s">
        <v>3401</v>
      </c>
      <c r="Q671" s="12">
        <v>0</v>
      </c>
      <c r="R671" s="12">
        <v>0</v>
      </c>
      <c r="S671" s="12">
        <v>1</v>
      </c>
      <c r="T671" s="12">
        <v>0</v>
      </c>
      <c r="U671" s="12">
        <v>0</v>
      </c>
      <c r="V671" s="12">
        <v>0</v>
      </c>
      <c r="W671" s="12">
        <v>0</v>
      </c>
      <c r="X671" s="12">
        <v>0</v>
      </c>
      <c r="Y671" s="12">
        <v>0</v>
      </c>
      <c r="Z671" s="12">
        <v>0</v>
      </c>
      <c r="AA671" s="12">
        <v>0</v>
      </c>
      <c r="AB671" s="12">
        <v>0</v>
      </c>
      <c r="AC671" s="12">
        <v>1</v>
      </c>
      <c r="AD671" s="12">
        <v>0</v>
      </c>
      <c r="AE671" s="12">
        <v>0</v>
      </c>
      <c r="AF671" s="12">
        <v>0</v>
      </c>
      <c r="AG671" s="12">
        <v>0</v>
      </c>
      <c r="AH671" s="12">
        <v>0</v>
      </c>
      <c r="AI671" s="12">
        <v>0</v>
      </c>
      <c r="AJ671" s="12">
        <v>0</v>
      </c>
      <c r="AK671" s="12">
        <v>0</v>
      </c>
      <c r="AL671" s="12" t="s">
        <v>607</v>
      </c>
      <c r="AM671" s="7" t="s">
        <v>608</v>
      </c>
      <c r="AN671" s="7" t="s">
        <v>745</v>
      </c>
      <c r="AO671" s="7">
        <v>2010</v>
      </c>
      <c r="AP671" s="12" t="s">
        <v>3235</v>
      </c>
      <c r="AQ671" s="12">
        <v>15</v>
      </c>
      <c r="AR671" s="12">
        <v>1</v>
      </c>
      <c r="AS671" s="12" t="s">
        <v>555</v>
      </c>
      <c r="AT671" s="7" t="s">
        <v>212</v>
      </c>
      <c r="AU671" s="12">
        <v>1</v>
      </c>
      <c r="AV671" s="12">
        <v>0</v>
      </c>
      <c r="AW671" s="12">
        <v>0</v>
      </c>
      <c r="AX671" s="12">
        <v>0</v>
      </c>
      <c r="AY671" s="7">
        <v>0</v>
      </c>
      <c r="AZ671" s="12">
        <v>0</v>
      </c>
      <c r="BA671" s="12">
        <v>1</v>
      </c>
      <c r="BB671" s="12">
        <v>1</v>
      </c>
      <c r="BC671" s="12">
        <v>0</v>
      </c>
      <c r="BD671" s="12">
        <v>1</v>
      </c>
      <c r="BE671" s="12">
        <v>0</v>
      </c>
      <c r="BF671" s="7" t="s">
        <v>772</v>
      </c>
      <c r="BG671" s="7" t="s">
        <v>2774</v>
      </c>
      <c r="BH671" s="7"/>
      <c r="BI671" s="12" t="s">
        <v>2814</v>
      </c>
      <c r="BJ671" s="12" t="s">
        <v>718</v>
      </c>
      <c r="BK671" s="12" t="s">
        <v>594</v>
      </c>
      <c r="BL671" s="12" t="s">
        <v>3470</v>
      </c>
      <c r="BM671" s="7" t="s">
        <v>787</v>
      </c>
      <c r="BN671" s="7"/>
      <c r="BO671" s="12"/>
      <c r="BP671" s="12" t="s">
        <v>3550</v>
      </c>
      <c r="BQ671" s="12">
        <f>CV671</f>
        <v>0.14079</v>
      </c>
      <c r="BR671" s="12" t="s">
        <v>3513</v>
      </c>
      <c r="BS671" s="12">
        <v>0.247</v>
      </c>
      <c r="BT671" s="12"/>
      <c r="BU671" s="12">
        <f>EXP(BS671)</f>
        <v>1.28017911277827</v>
      </c>
      <c r="BV671" s="12" t="s">
        <v>3416</v>
      </c>
      <c r="BW671" s="12" t="s">
        <v>1077</v>
      </c>
      <c r="BX671" s="12" t="s">
        <v>1077</v>
      </c>
      <c r="BY671" s="12">
        <v>9.7929999999999993</v>
      </c>
      <c r="BZ671" s="12"/>
      <c r="CA671" s="12" t="s">
        <v>1077</v>
      </c>
      <c r="CB671" s="12"/>
      <c r="CC671" s="12"/>
      <c r="CD671" s="12" t="s">
        <v>1077</v>
      </c>
      <c r="CE671" s="12">
        <v>6.0000000000000001E-3</v>
      </c>
      <c r="CF671" s="12">
        <f>Table2[[#This Row],[b_mag_LOR]]/Table2[[#This Row],[T_stat]]</f>
        <v>2.5222097416522007E-2</v>
      </c>
      <c r="CG671" s="12" t="s">
        <v>3564</v>
      </c>
      <c r="CH671" s="12">
        <f>BQ671/BY671</f>
        <v>1.4376595527417544E-2</v>
      </c>
      <c r="CI671" s="12" t="s">
        <v>3553</v>
      </c>
      <c r="CJ671" s="12">
        <v>0.26100000000000001</v>
      </c>
      <c r="CK671" s="12" t="s">
        <v>3828</v>
      </c>
      <c r="CL671" s="12" t="s">
        <v>1077</v>
      </c>
      <c r="CM671" s="12" t="s">
        <v>1077</v>
      </c>
      <c r="CN671" s="12">
        <v>210</v>
      </c>
      <c r="CO671" s="12" t="s">
        <v>3427</v>
      </c>
      <c r="CP671" s="12"/>
      <c r="CQ671" s="12"/>
      <c r="CR671" s="12"/>
      <c r="CS671" s="12" t="s">
        <v>1077</v>
      </c>
      <c r="CT671" s="12">
        <v>1.252</v>
      </c>
      <c r="CU671" s="12">
        <v>0.56999999999999995</v>
      </c>
      <c r="CV671" s="12">
        <f>BS671*CU671</f>
        <v>0.14079</v>
      </c>
      <c r="CW671" s="12"/>
      <c r="CX671" s="57"/>
    </row>
    <row r="672" spans="1:102" ht="16.5" x14ac:dyDescent="0.35">
      <c r="A672" s="56">
        <v>15</v>
      </c>
      <c r="B672" s="12" t="s">
        <v>3706</v>
      </c>
      <c r="C672" s="12">
        <v>15.6</v>
      </c>
      <c r="D672" s="12" t="s">
        <v>1495</v>
      </c>
      <c r="E672" s="12" t="s">
        <v>313</v>
      </c>
      <c r="F672" s="12" t="s">
        <v>3916</v>
      </c>
      <c r="G672" s="12" t="s">
        <v>212</v>
      </c>
      <c r="H672" s="12" t="s">
        <v>2804</v>
      </c>
      <c r="I672" s="12" t="s">
        <v>212</v>
      </c>
      <c r="J672" s="12" t="s">
        <v>556</v>
      </c>
      <c r="K672" s="12" t="s">
        <v>564</v>
      </c>
      <c r="L672" s="12" t="s">
        <v>558</v>
      </c>
      <c r="M672" s="12" t="s">
        <v>3164</v>
      </c>
      <c r="N672" s="12"/>
      <c r="O672" s="12" t="s">
        <v>3400</v>
      </c>
      <c r="P672" s="12" t="s">
        <v>3403</v>
      </c>
      <c r="Q672" s="12">
        <v>1</v>
      </c>
      <c r="R672" s="12">
        <v>0</v>
      </c>
      <c r="S672" s="12">
        <v>0</v>
      </c>
      <c r="T672" s="12">
        <v>0</v>
      </c>
      <c r="U672" s="12">
        <v>0</v>
      </c>
      <c r="V672" s="12">
        <v>0</v>
      </c>
      <c r="W672" s="12">
        <v>0</v>
      </c>
      <c r="X672" s="12">
        <v>0</v>
      </c>
      <c r="Y672" s="12">
        <v>0</v>
      </c>
      <c r="Z672" s="12">
        <v>0</v>
      </c>
      <c r="AA672" s="12">
        <v>0</v>
      </c>
      <c r="AB672" s="12">
        <v>1</v>
      </c>
      <c r="AC672" s="12">
        <v>0</v>
      </c>
      <c r="AD672" s="12">
        <v>0</v>
      </c>
      <c r="AE672" s="12">
        <v>0</v>
      </c>
      <c r="AF672" s="12">
        <v>0</v>
      </c>
      <c r="AG672" s="12">
        <v>0</v>
      </c>
      <c r="AH672" s="12">
        <v>0</v>
      </c>
      <c r="AI672" s="12">
        <v>0</v>
      </c>
      <c r="AJ672" s="12">
        <v>0</v>
      </c>
      <c r="AK672" s="12">
        <v>0</v>
      </c>
      <c r="AL672" s="12" t="s">
        <v>3448</v>
      </c>
      <c r="AM672" s="7" t="s">
        <v>608</v>
      </c>
      <c r="AN672" s="7" t="s">
        <v>633</v>
      </c>
      <c r="AO672" s="7">
        <v>2000</v>
      </c>
      <c r="AP672" s="12" t="s">
        <v>3458</v>
      </c>
      <c r="AQ672" s="12">
        <v>5727</v>
      </c>
      <c r="AR672" s="12">
        <v>1</v>
      </c>
      <c r="AS672" s="12" t="s">
        <v>555</v>
      </c>
      <c r="AT672" s="7" t="s">
        <v>349</v>
      </c>
      <c r="AU672" s="12">
        <v>0</v>
      </c>
      <c r="AV672" s="12">
        <v>0</v>
      </c>
      <c r="AW672" s="12">
        <v>0</v>
      </c>
      <c r="AX672" s="12">
        <v>0</v>
      </c>
      <c r="AY672" s="7">
        <v>0</v>
      </c>
      <c r="AZ672" s="12">
        <v>0</v>
      </c>
      <c r="BA672" s="12">
        <v>1</v>
      </c>
      <c r="BB672" s="12">
        <v>1</v>
      </c>
      <c r="BC672" s="12">
        <v>0</v>
      </c>
      <c r="BD672" s="12">
        <v>0</v>
      </c>
      <c r="BE672" s="12">
        <v>0</v>
      </c>
      <c r="BF672" s="7" t="s">
        <v>2820</v>
      </c>
      <c r="BG672" s="7" t="s">
        <v>811</v>
      </c>
      <c r="BH672" s="7">
        <v>1</v>
      </c>
      <c r="BI672" s="7" t="s">
        <v>3257</v>
      </c>
      <c r="BJ672" s="12" t="s">
        <v>3460</v>
      </c>
      <c r="BK672" s="12" t="s">
        <v>3472</v>
      </c>
      <c r="BL672" s="12" t="s">
        <v>3474</v>
      </c>
      <c r="BM672" s="7" t="s">
        <v>787</v>
      </c>
      <c r="BN672" s="7"/>
      <c r="BO672" s="12" t="s">
        <v>1208</v>
      </c>
      <c r="BP672" s="12" t="s">
        <v>1262</v>
      </c>
      <c r="BQ672" s="12"/>
      <c r="BR672" s="12" t="s">
        <v>1077</v>
      </c>
      <c r="BS672" s="12">
        <v>0.75190000000000001</v>
      </c>
      <c r="BT672" s="12"/>
      <c r="BU672" s="12">
        <f>EXP(BS672)</f>
        <v>2.1210261402505024</v>
      </c>
      <c r="BV672" s="12" t="s">
        <v>3416</v>
      </c>
      <c r="BW672" s="12" t="s">
        <v>1077</v>
      </c>
      <c r="BX672" s="12" t="s">
        <v>1077</v>
      </c>
      <c r="BY672" s="12">
        <v>9.8699999999999992</v>
      </c>
      <c r="BZ672" s="12"/>
      <c r="CA672" s="12" t="s">
        <v>1077</v>
      </c>
      <c r="CB672" s="12" t="s">
        <v>1077</v>
      </c>
      <c r="CC672" s="12" t="s">
        <v>1077</v>
      </c>
      <c r="CD672" s="12" t="s">
        <v>1077</v>
      </c>
      <c r="CE672" s="12">
        <v>0.1</v>
      </c>
      <c r="CF672" s="12"/>
      <c r="CG672" s="12"/>
      <c r="CH672" s="12"/>
      <c r="CI672" s="12"/>
      <c r="CJ672" s="12">
        <v>0.59099999999999997</v>
      </c>
      <c r="CK672" s="12" t="s">
        <v>3828</v>
      </c>
      <c r="CL672" s="12" t="s">
        <v>1077</v>
      </c>
      <c r="CM672" s="12" t="s">
        <v>1077</v>
      </c>
      <c r="CN672" s="12" t="s">
        <v>1077</v>
      </c>
      <c r="CO672" s="12" t="s">
        <v>1077</v>
      </c>
      <c r="CP672" s="12"/>
      <c r="CQ672" s="12"/>
      <c r="CR672" s="12"/>
      <c r="CS672" s="12" t="s">
        <v>1077</v>
      </c>
      <c r="CT672" s="12" t="s">
        <v>1077</v>
      </c>
      <c r="CU672" s="12">
        <v>3.4747686397764974E-2</v>
      </c>
      <c r="CV672" s="12" t="s">
        <v>1137</v>
      </c>
      <c r="CW672" s="12"/>
      <c r="CX672" s="57"/>
    </row>
    <row r="673" spans="1:102" ht="16.5" x14ac:dyDescent="0.35">
      <c r="A673" s="56">
        <v>21</v>
      </c>
      <c r="B673" s="12" t="s">
        <v>3712</v>
      </c>
      <c r="C673" s="12">
        <v>21.2</v>
      </c>
      <c r="D673" s="12" t="s">
        <v>1754</v>
      </c>
      <c r="E673" s="12" t="s">
        <v>330</v>
      </c>
      <c r="F673" s="12">
        <v>3</v>
      </c>
      <c r="G673" s="12" t="s">
        <v>212</v>
      </c>
      <c r="H673" s="12" t="s">
        <v>2804</v>
      </c>
      <c r="I673" s="12" t="s">
        <v>212</v>
      </c>
      <c r="J673" s="12" t="s">
        <v>556</v>
      </c>
      <c r="K673" s="12" t="s">
        <v>578</v>
      </c>
      <c r="L673" s="12" t="s">
        <v>558</v>
      </c>
      <c r="M673" s="12" t="s">
        <v>3237</v>
      </c>
      <c r="N673" s="12" t="s">
        <v>592</v>
      </c>
      <c r="O673" s="12" t="s">
        <v>3400</v>
      </c>
      <c r="P673" s="12" t="s">
        <v>3401</v>
      </c>
      <c r="Q673" s="12">
        <v>0</v>
      </c>
      <c r="R673" s="12">
        <v>0</v>
      </c>
      <c r="S673" s="12">
        <v>0</v>
      </c>
      <c r="T673" s="12">
        <v>0</v>
      </c>
      <c r="U673" s="12">
        <v>0</v>
      </c>
      <c r="V673" s="12">
        <v>0</v>
      </c>
      <c r="W673" s="12">
        <v>1</v>
      </c>
      <c r="X673" s="12">
        <v>0</v>
      </c>
      <c r="Y673" s="12">
        <v>0</v>
      </c>
      <c r="Z673" s="12">
        <v>0</v>
      </c>
      <c r="AA673" s="12">
        <v>0</v>
      </c>
      <c r="AB673" s="12">
        <v>0</v>
      </c>
      <c r="AC673" s="12">
        <v>0</v>
      </c>
      <c r="AD673" s="12">
        <v>0</v>
      </c>
      <c r="AE673" s="12">
        <v>0</v>
      </c>
      <c r="AF673" s="12">
        <v>0</v>
      </c>
      <c r="AG673" s="12">
        <v>0</v>
      </c>
      <c r="AH673" s="12">
        <v>1</v>
      </c>
      <c r="AI673" s="12">
        <v>0</v>
      </c>
      <c r="AJ673" s="12">
        <v>0</v>
      </c>
      <c r="AK673" s="12">
        <v>0</v>
      </c>
      <c r="AL673" s="12" t="s">
        <v>607</v>
      </c>
      <c r="AM673" s="7" t="s">
        <v>608</v>
      </c>
      <c r="AN673" s="7" t="s">
        <v>644</v>
      </c>
      <c r="AO673" s="7" t="s">
        <v>643</v>
      </c>
      <c r="AP673" s="12" t="s">
        <v>691</v>
      </c>
      <c r="AQ673" s="12">
        <v>868</v>
      </c>
      <c r="AR673" s="12" t="s">
        <v>1238</v>
      </c>
      <c r="AS673" s="12" t="s">
        <v>555</v>
      </c>
      <c r="AT673" s="7" t="s">
        <v>349</v>
      </c>
      <c r="AU673" s="12">
        <v>1</v>
      </c>
      <c r="AV673" s="12">
        <v>1</v>
      </c>
      <c r="AW673" s="12">
        <v>0</v>
      </c>
      <c r="AX673" s="12">
        <v>1</v>
      </c>
      <c r="AY673" s="7">
        <v>1</v>
      </c>
      <c r="AZ673" s="12">
        <v>0</v>
      </c>
      <c r="BA673" s="12">
        <v>0</v>
      </c>
      <c r="BB673" s="12">
        <v>0</v>
      </c>
      <c r="BC673" s="12">
        <v>1</v>
      </c>
      <c r="BD673" s="12">
        <v>1</v>
      </c>
      <c r="BE673" s="12">
        <v>0</v>
      </c>
      <c r="BF673" s="7" t="s">
        <v>766</v>
      </c>
      <c r="BG673" s="7" t="s">
        <v>770</v>
      </c>
      <c r="BH673" s="7"/>
      <c r="BI673" s="7" t="s">
        <v>2807</v>
      </c>
      <c r="BJ673" s="12" t="s">
        <v>3460</v>
      </c>
      <c r="BK673" s="12" t="s">
        <v>3463</v>
      </c>
      <c r="BL673" s="12" t="s">
        <v>3483</v>
      </c>
      <c r="BM673" s="7" t="s">
        <v>787</v>
      </c>
      <c r="BN673" s="7"/>
      <c r="BO673" s="12"/>
      <c r="BP673" s="12" t="s">
        <v>3538</v>
      </c>
      <c r="BQ673" s="12">
        <v>0.26500000000000001</v>
      </c>
      <c r="BR673" s="12" t="s">
        <v>3429</v>
      </c>
      <c r="BS673" s="12">
        <v>0.26500000000000001</v>
      </c>
      <c r="BT673" s="12"/>
      <c r="BU673" s="12"/>
      <c r="BV673" s="12" t="s">
        <v>1077</v>
      </c>
      <c r="BW673" s="12" t="s">
        <v>1077</v>
      </c>
      <c r="BX673" s="12" t="s">
        <v>1077</v>
      </c>
      <c r="BY673" s="12">
        <v>9.99</v>
      </c>
      <c r="BZ673" s="12"/>
      <c r="CA673" s="12" t="s">
        <v>1077</v>
      </c>
      <c r="CB673" s="12" t="s">
        <v>1077</v>
      </c>
      <c r="CC673" s="12" t="s">
        <v>1077</v>
      </c>
      <c r="CD673" s="12" t="s">
        <v>1077</v>
      </c>
      <c r="CE673" s="12">
        <v>0</v>
      </c>
      <c r="CF673" s="12">
        <v>2.7E-2</v>
      </c>
      <c r="CG673" s="12"/>
      <c r="CH673" s="12">
        <f>BQ673/BY673</f>
        <v>2.6526526526526529E-2</v>
      </c>
      <c r="CI673" s="12" t="s">
        <v>3553</v>
      </c>
      <c r="CJ673" s="12">
        <v>0.57099999999999995</v>
      </c>
      <c r="CK673" s="12" t="s">
        <v>3824</v>
      </c>
      <c r="CL673" s="12" t="s">
        <v>1077</v>
      </c>
      <c r="CM673" s="12" t="s">
        <v>1077</v>
      </c>
      <c r="CN673" s="12" t="s">
        <v>1077</v>
      </c>
      <c r="CO673" s="12" t="s">
        <v>1077</v>
      </c>
      <c r="CP673" s="12">
        <v>1</v>
      </c>
      <c r="CQ673" s="12">
        <v>11</v>
      </c>
      <c r="CR673" s="12">
        <v>1</v>
      </c>
      <c r="CS673" s="12">
        <v>856</v>
      </c>
      <c r="CT673" s="12" t="s">
        <v>1077</v>
      </c>
      <c r="CU673" s="12" t="s">
        <v>1077</v>
      </c>
      <c r="CV673" s="12" t="s">
        <v>1077</v>
      </c>
      <c r="CW673" s="12"/>
      <c r="CX673" s="57"/>
    </row>
    <row r="674" spans="1:102" x14ac:dyDescent="0.35">
      <c r="A674" s="56">
        <v>110</v>
      </c>
      <c r="B674" s="12" t="s">
        <v>3803</v>
      </c>
      <c r="C674" s="12">
        <v>110.4</v>
      </c>
      <c r="D674" s="12" t="s">
        <v>2641</v>
      </c>
      <c r="E674" s="12" t="s">
        <v>538</v>
      </c>
      <c r="F674" s="12">
        <v>7</v>
      </c>
      <c r="G674" s="12" t="s">
        <v>212</v>
      </c>
      <c r="H674" s="12" t="s">
        <v>2804</v>
      </c>
      <c r="I674" s="12" t="s">
        <v>212</v>
      </c>
      <c r="J674" s="12" t="s">
        <v>1222</v>
      </c>
      <c r="K674" s="12" t="s">
        <v>564</v>
      </c>
      <c r="L674" s="12" t="s">
        <v>1118</v>
      </c>
      <c r="M674" s="12" t="s">
        <v>3237</v>
      </c>
      <c r="N674" s="12" t="s">
        <v>598</v>
      </c>
      <c r="O674" s="12" t="s">
        <v>3400</v>
      </c>
      <c r="P674" s="12" t="s">
        <v>3404</v>
      </c>
      <c r="Q674" s="12">
        <v>0</v>
      </c>
      <c r="R674" s="12">
        <v>0</v>
      </c>
      <c r="S674" s="12">
        <v>1</v>
      </c>
      <c r="T674" s="12">
        <v>0</v>
      </c>
      <c r="U674" s="12">
        <v>0</v>
      </c>
      <c r="V674" s="12">
        <v>0</v>
      </c>
      <c r="W674" s="12">
        <v>1</v>
      </c>
      <c r="X674" s="12">
        <v>0</v>
      </c>
      <c r="Y674" s="12">
        <v>0</v>
      </c>
      <c r="Z674" s="12">
        <v>1</v>
      </c>
      <c r="AA674" s="12">
        <v>0</v>
      </c>
      <c r="AB674" s="12">
        <v>0</v>
      </c>
      <c r="AC674" s="12">
        <v>0</v>
      </c>
      <c r="AD674" s="12">
        <v>0</v>
      </c>
      <c r="AE674" s="12">
        <v>0</v>
      </c>
      <c r="AF674" s="12">
        <v>0</v>
      </c>
      <c r="AG674" s="12">
        <v>0</v>
      </c>
      <c r="AH674" s="12">
        <v>0</v>
      </c>
      <c r="AI674" s="12">
        <v>0</v>
      </c>
      <c r="AJ674" s="12">
        <v>0</v>
      </c>
      <c r="AK674" s="12">
        <v>0</v>
      </c>
      <c r="AL674" s="12" t="s">
        <v>3450</v>
      </c>
      <c r="AM674" s="7" t="s">
        <v>608</v>
      </c>
      <c r="AN674" s="7" t="s">
        <v>646</v>
      </c>
      <c r="AO674" s="7" t="s">
        <v>747</v>
      </c>
      <c r="AP674" s="12" t="s">
        <v>691</v>
      </c>
      <c r="AQ674" s="12">
        <v>25372</v>
      </c>
      <c r="AR674" s="12">
        <v>1</v>
      </c>
      <c r="AS674" s="12" t="s">
        <v>555</v>
      </c>
      <c r="AT674" s="7" t="s">
        <v>212</v>
      </c>
      <c r="AU674" s="12">
        <v>1</v>
      </c>
      <c r="AV674" s="12">
        <v>1</v>
      </c>
      <c r="AW674" s="12">
        <v>0</v>
      </c>
      <c r="AX674" s="12">
        <v>1</v>
      </c>
      <c r="AY674" s="7">
        <v>1</v>
      </c>
      <c r="AZ674" s="12">
        <v>0</v>
      </c>
      <c r="BA674" s="12">
        <v>1</v>
      </c>
      <c r="BB674" s="12">
        <v>1</v>
      </c>
      <c r="BC674" s="12">
        <v>0</v>
      </c>
      <c r="BD674" s="12">
        <v>1</v>
      </c>
      <c r="BE674" s="12">
        <v>0</v>
      </c>
      <c r="BF674" s="7" t="s">
        <v>3258</v>
      </c>
      <c r="BG674" s="7" t="s">
        <v>957</v>
      </c>
      <c r="BH674" s="7"/>
      <c r="BI674" s="12" t="s">
        <v>3249</v>
      </c>
      <c r="BJ674" s="12" t="s">
        <v>3460</v>
      </c>
      <c r="BK674" s="12" t="s">
        <v>1044</v>
      </c>
      <c r="BL674" s="12" t="s">
        <v>3468</v>
      </c>
      <c r="BM674" s="7" t="s">
        <v>3485</v>
      </c>
      <c r="BN674" s="7" t="s">
        <v>775</v>
      </c>
      <c r="BO674" s="12"/>
      <c r="BP674" s="12" t="s">
        <v>3547</v>
      </c>
      <c r="BQ674" s="12">
        <f>CV674</f>
        <v>0.13235713269535848</v>
      </c>
      <c r="BR674" s="12" t="s">
        <v>3530</v>
      </c>
      <c r="BS674" s="12">
        <v>0.154</v>
      </c>
      <c r="BT674" s="12">
        <f>EXP(BS674)</f>
        <v>1.1664908867784396</v>
      </c>
      <c r="BU674" s="12"/>
      <c r="BV674" s="12" t="s">
        <v>3415</v>
      </c>
      <c r="BW674" s="12" t="s">
        <v>1077</v>
      </c>
      <c r="BX674" s="12" t="s">
        <v>1077</v>
      </c>
      <c r="BY674" s="12">
        <v>10.57</v>
      </c>
      <c r="BZ674" s="12"/>
      <c r="CA674" s="12" t="s">
        <v>1077</v>
      </c>
      <c r="CB674" s="12" t="s">
        <v>1077</v>
      </c>
      <c r="CC674" s="12" t="s">
        <v>1077</v>
      </c>
      <c r="CD674" s="12" t="s">
        <v>1077</v>
      </c>
      <c r="CE674" s="12" t="s">
        <v>1077</v>
      </c>
      <c r="CF674" s="12">
        <f>Table2[[#This Row],[b_mag_LOR]]/Table2[[#This Row],[T_stat]]</f>
        <v>1.4569536423841059E-2</v>
      </c>
      <c r="CG674" s="12" t="s">
        <v>3564</v>
      </c>
      <c r="CH674" s="12">
        <f>BQ674/BY674</f>
        <v>1.2521961465975258E-2</v>
      </c>
      <c r="CI674" s="12" t="s">
        <v>3553</v>
      </c>
      <c r="CJ674" s="12" t="s">
        <v>718</v>
      </c>
      <c r="CK674" s="12" t="s">
        <v>1077</v>
      </c>
      <c r="CL674" s="12" t="s">
        <v>1077</v>
      </c>
      <c r="CM674" s="12" t="s">
        <v>1077</v>
      </c>
      <c r="CN674" s="12" t="s">
        <v>1077</v>
      </c>
      <c r="CO674" s="12" t="s">
        <v>1077</v>
      </c>
      <c r="CP674" s="12"/>
      <c r="CQ674" s="12"/>
      <c r="CR674" s="12"/>
      <c r="CS674" s="12" t="s">
        <v>1077</v>
      </c>
      <c r="CT674" s="12">
        <f>(234+263+237+241+260+62+44)/(6742+6873+6502+6705+6297+2878+3085)</f>
        <v>3.431247121436979E-2</v>
      </c>
      <c r="CU674" s="12">
        <v>0.89</v>
      </c>
      <c r="CV674" s="12">
        <f>BS674*CU674*(1-CT674)</f>
        <v>0.13235713269535848</v>
      </c>
      <c r="CW674" s="12"/>
      <c r="CX674" s="57"/>
    </row>
    <row r="675" spans="1:102" ht="16.5" x14ac:dyDescent="0.35">
      <c r="A675" s="56">
        <v>75</v>
      </c>
      <c r="B675" s="12" t="s">
        <v>3764</v>
      </c>
      <c r="C675" s="12">
        <v>75.099999999999994</v>
      </c>
      <c r="D675" s="12" t="s">
        <v>2381</v>
      </c>
      <c r="E675" s="12" t="s">
        <v>393</v>
      </c>
      <c r="F675" s="12" t="s">
        <v>3916</v>
      </c>
      <c r="G675" s="12" t="s">
        <v>212</v>
      </c>
      <c r="H675" s="12" t="s">
        <v>2804</v>
      </c>
      <c r="I675" s="12" t="s">
        <v>212</v>
      </c>
      <c r="J675" s="12" t="s">
        <v>556</v>
      </c>
      <c r="K675" s="12" t="s">
        <v>564</v>
      </c>
      <c r="L675" s="12" t="s">
        <v>558</v>
      </c>
      <c r="M675" s="12" t="s">
        <v>3237</v>
      </c>
      <c r="N675" s="12" t="s">
        <v>3437</v>
      </c>
      <c r="O675" s="12" t="s">
        <v>3400</v>
      </c>
      <c r="P675" s="12" t="s">
        <v>3403</v>
      </c>
      <c r="Q675" s="12">
        <v>1</v>
      </c>
      <c r="R675" s="12">
        <v>0</v>
      </c>
      <c r="S675" s="12">
        <v>0</v>
      </c>
      <c r="T675" s="12">
        <v>0</v>
      </c>
      <c r="U675" s="12">
        <v>0</v>
      </c>
      <c r="V675" s="12">
        <v>0</v>
      </c>
      <c r="W675" s="12">
        <v>0</v>
      </c>
      <c r="X675" s="12">
        <v>0</v>
      </c>
      <c r="Y675" s="12">
        <v>0</v>
      </c>
      <c r="Z675" s="12">
        <v>0</v>
      </c>
      <c r="AA675" s="12">
        <v>0</v>
      </c>
      <c r="AB675" s="12">
        <v>1</v>
      </c>
      <c r="AC675" s="12">
        <v>0</v>
      </c>
      <c r="AD675" s="12">
        <v>0</v>
      </c>
      <c r="AE675" s="12">
        <v>0</v>
      </c>
      <c r="AF675" s="12">
        <v>0</v>
      </c>
      <c r="AG675" s="12">
        <v>0</v>
      </c>
      <c r="AH675" s="12">
        <v>0</v>
      </c>
      <c r="AI675" s="12">
        <v>0</v>
      </c>
      <c r="AJ675" s="12">
        <v>0</v>
      </c>
      <c r="AK675" s="12">
        <v>0</v>
      </c>
      <c r="AL675" s="12" t="s">
        <v>3448</v>
      </c>
      <c r="AM675" s="7" t="s">
        <v>637</v>
      </c>
      <c r="AN675" s="7" t="s">
        <v>714</v>
      </c>
      <c r="AO675" s="7">
        <v>2011</v>
      </c>
      <c r="AP675" s="12" t="s">
        <v>3235</v>
      </c>
      <c r="AQ675" s="12" t="s">
        <v>718</v>
      </c>
      <c r="AR675" s="12">
        <v>1</v>
      </c>
      <c r="AS675" s="12" t="s">
        <v>555</v>
      </c>
      <c r="AT675" s="7" t="s">
        <v>212</v>
      </c>
      <c r="AU675" s="12">
        <v>0</v>
      </c>
      <c r="AV675" s="12">
        <v>0</v>
      </c>
      <c r="AW675" s="12">
        <v>0</v>
      </c>
      <c r="AX675" s="12">
        <v>0</v>
      </c>
      <c r="AY675" s="7">
        <v>0</v>
      </c>
      <c r="AZ675" s="12">
        <v>0</v>
      </c>
      <c r="BA675" s="12">
        <v>0</v>
      </c>
      <c r="BB675" s="12">
        <v>1</v>
      </c>
      <c r="BC675" s="12">
        <v>0</v>
      </c>
      <c r="BD675" s="12">
        <v>0</v>
      </c>
      <c r="BE675" s="12">
        <v>1</v>
      </c>
      <c r="BF675" s="7" t="s">
        <v>766</v>
      </c>
      <c r="BG675" s="7" t="s">
        <v>781</v>
      </c>
      <c r="BH675" s="7"/>
      <c r="BI675" s="7" t="s">
        <v>2807</v>
      </c>
      <c r="BJ675" s="12" t="s">
        <v>3460</v>
      </c>
      <c r="BK675" s="12" t="s">
        <v>3472</v>
      </c>
      <c r="BL675" s="12" t="s">
        <v>3482</v>
      </c>
      <c r="BM675" s="7" t="s">
        <v>953</v>
      </c>
      <c r="BN675" s="7"/>
      <c r="BO675" s="12"/>
      <c r="BP675" s="12"/>
      <c r="BQ675" s="12" t="s">
        <v>1077</v>
      </c>
      <c r="BR675" s="12" t="s">
        <v>1077</v>
      </c>
      <c r="BS675" s="12">
        <v>0.02</v>
      </c>
      <c r="BT675" s="12"/>
      <c r="BU675" s="12"/>
      <c r="BV675" s="12" t="s">
        <v>1077</v>
      </c>
      <c r="BW675" s="12" t="s">
        <v>1077</v>
      </c>
      <c r="BX675" s="12" t="s">
        <v>1077</v>
      </c>
      <c r="BY675" s="12">
        <v>10.72</v>
      </c>
      <c r="BZ675" s="12"/>
      <c r="CA675" s="12" t="s">
        <v>1077</v>
      </c>
      <c r="CB675" s="12" t="s">
        <v>1077</v>
      </c>
      <c r="CC675" s="12" t="s">
        <v>1077</v>
      </c>
      <c r="CD675" s="12" t="s">
        <v>1077</v>
      </c>
      <c r="CE675" s="12" t="s">
        <v>1077</v>
      </c>
      <c r="CF675" s="12"/>
      <c r="CG675" s="12"/>
      <c r="CH675" s="12"/>
      <c r="CI675" s="12"/>
      <c r="CJ675" s="12">
        <v>0.68</v>
      </c>
      <c r="CK675" s="12" t="s">
        <v>3824</v>
      </c>
      <c r="CL675" s="12" t="s">
        <v>1077</v>
      </c>
      <c r="CM675" s="12" t="s">
        <v>1077</v>
      </c>
      <c r="CN675" s="12" t="s">
        <v>1077</v>
      </c>
      <c r="CO675" s="12" t="s">
        <v>1077</v>
      </c>
      <c r="CP675" s="12">
        <v>0</v>
      </c>
      <c r="CQ675" s="12"/>
      <c r="CR675" s="12"/>
      <c r="CS675" s="12" t="s">
        <v>1077</v>
      </c>
      <c r="CT675" s="12" t="s">
        <v>718</v>
      </c>
      <c r="CU675" s="12" t="s">
        <v>1077</v>
      </c>
      <c r="CV675" s="12" t="s">
        <v>1077</v>
      </c>
      <c r="CW675" s="12"/>
      <c r="CX675" s="57"/>
    </row>
    <row r="676" spans="1:102" ht="16.5" x14ac:dyDescent="0.35">
      <c r="A676" s="56">
        <v>96</v>
      </c>
      <c r="B676" s="12" t="s">
        <v>3786</v>
      </c>
      <c r="C676" s="12">
        <v>478.2</v>
      </c>
      <c r="D676" s="12" t="s">
        <v>2519</v>
      </c>
      <c r="E676" s="12" t="s">
        <v>506</v>
      </c>
      <c r="F676" s="12">
        <v>7</v>
      </c>
      <c r="G676" s="12" t="s">
        <v>212</v>
      </c>
      <c r="H676" s="12" t="s">
        <v>2804</v>
      </c>
      <c r="I676" s="12" t="s">
        <v>212</v>
      </c>
      <c r="J676" s="12" t="s">
        <v>1222</v>
      </c>
      <c r="K676" s="12" t="s">
        <v>564</v>
      </c>
      <c r="L676" s="12" t="s">
        <v>1118</v>
      </c>
      <c r="M676" s="12" t="s">
        <v>3164</v>
      </c>
      <c r="N676" s="12"/>
      <c r="O676" s="12" t="s">
        <v>3400</v>
      </c>
      <c r="P676" s="12" t="s">
        <v>3402</v>
      </c>
      <c r="Q676" s="12">
        <v>1</v>
      </c>
      <c r="R676" s="12">
        <v>0</v>
      </c>
      <c r="S676" s="12">
        <v>0</v>
      </c>
      <c r="T676" s="12">
        <v>0</v>
      </c>
      <c r="U676" s="12">
        <v>0</v>
      </c>
      <c r="V676" s="12">
        <v>0</v>
      </c>
      <c r="W676" s="12">
        <v>0</v>
      </c>
      <c r="X676" s="12">
        <v>0</v>
      </c>
      <c r="Y676" s="12">
        <v>0</v>
      </c>
      <c r="Z676" s="12">
        <v>0</v>
      </c>
      <c r="AA676" s="12">
        <v>0</v>
      </c>
      <c r="AB676" s="12">
        <v>0</v>
      </c>
      <c r="AC676" s="12">
        <v>0</v>
      </c>
      <c r="AD676" s="12">
        <v>0</v>
      </c>
      <c r="AE676" s="12">
        <v>0</v>
      </c>
      <c r="AF676" s="12">
        <v>0</v>
      </c>
      <c r="AG676" s="12">
        <v>0</v>
      </c>
      <c r="AH676" s="12">
        <v>0</v>
      </c>
      <c r="AI676" s="12">
        <v>0</v>
      </c>
      <c r="AJ676" s="12">
        <v>0</v>
      </c>
      <c r="AK676" s="12" t="s">
        <v>740</v>
      </c>
      <c r="AL676" s="12" t="s">
        <v>3450</v>
      </c>
      <c r="AM676" s="12" t="s">
        <v>707</v>
      </c>
      <c r="AN676" s="12" t="s">
        <v>645</v>
      </c>
      <c r="AO676" s="12" t="s">
        <v>741</v>
      </c>
      <c r="AP676" s="12" t="s">
        <v>3235</v>
      </c>
      <c r="AQ676" s="12">
        <v>5087</v>
      </c>
      <c r="AR676" s="12" t="s">
        <v>757</v>
      </c>
      <c r="AS676" s="12" t="s">
        <v>554</v>
      </c>
      <c r="AT676" s="12" t="s">
        <v>212</v>
      </c>
      <c r="AU676" s="12">
        <v>0</v>
      </c>
      <c r="AV676" s="12">
        <v>1</v>
      </c>
      <c r="AW676" s="12">
        <v>0</v>
      </c>
      <c r="AX676" s="12">
        <v>0</v>
      </c>
      <c r="AY676" s="12">
        <v>1</v>
      </c>
      <c r="AZ676" s="12">
        <v>0</v>
      </c>
      <c r="BA676" s="12">
        <v>0</v>
      </c>
      <c r="BB676" s="12">
        <v>1</v>
      </c>
      <c r="BC676" s="12">
        <v>0</v>
      </c>
      <c r="BD676" s="12">
        <v>0</v>
      </c>
      <c r="BE676" s="12">
        <v>0</v>
      </c>
      <c r="BF676" s="12" t="s">
        <v>3258</v>
      </c>
      <c r="BG676" s="12" t="s">
        <v>1203</v>
      </c>
      <c r="BH676" s="12">
        <v>1</v>
      </c>
      <c r="BI676" s="12" t="s">
        <v>3282</v>
      </c>
      <c r="BJ676" s="12" t="s">
        <v>3460</v>
      </c>
      <c r="BK676" s="12" t="s">
        <v>3472</v>
      </c>
      <c r="BL676" s="12" t="s">
        <v>3477</v>
      </c>
      <c r="BM676" s="12" t="s">
        <v>3485</v>
      </c>
      <c r="BN676" s="7" t="s">
        <v>775</v>
      </c>
      <c r="BO676" s="12" t="s">
        <v>1201</v>
      </c>
      <c r="BP676" s="12" t="s">
        <v>4029</v>
      </c>
      <c r="BQ676" s="45"/>
      <c r="BR676" s="12"/>
      <c r="BS676" s="45">
        <v>1.1579999999999999</v>
      </c>
      <c r="BT676" s="45">
        <f>EXP(BS676)</f>
        <v>3.1835597851793858</v>
      </c>
      <c r="BU676" s="12"/>
      <c r="BV676" s="12" t="s">
        <v>3415</v>
      </c>
      <c r="BW676" s="45"/>
      <c r="BX676" s="45"/>
      <c r="BY676" s="12">
        <f>BT676/CF676</f>
        <v>10.791728085353851</v>
      </c>
      <c r="BZ676" s="12" t="s">
        <v>4041</v>
      </c>
      <c r="CA676" s="12"/>
      <c r="CB676" s="12"/>
      <c r="CC676" s="12"/>
      <c r="CD676" s="12"/>
      <c r="CE676" s="12">
        <v>1E-3</v>
      </c>
      <c r="CF676" s="45">
        <v>0.29499999999999998</v>
      </c>
      <c r="CG676" s="45"/>
      <c r="CH676" s="12"/>
      <c r="CI676" s="12"/>
      <c r="CJ676" s="12">
        <v>0.44</v>
      </c>
      <c r="CK676" s="12" t="s">
        <v>3831</v>
      </c>
      <c r="CL676" s="12"/>
      <c r="CM676" s="12"/>
      <c r="CN676" s="12">
        <v>908.1</v>
      </c>
      <c r="CO676" s="12" t="s">
        <v>3419</v>
      </c>
      <c r="CP676" s="12"/>
      <c r="CQ676" s="12"/>
      <c r="CR676" s="12"/>
      <c r="CS676" s="12">
        <v>50</v>
      </c>
      <c r="CT676" s="12"/>
      <c r="CU676" s="12"/>
      <c r="CV676" s="12"/>
      <c r="CW676" s="12"/>
      <c r="CX676" s="57"/>
    </row>
    <row r="677" spans="1:102" ht="16.5" x14ac:dyDescent="0.35">
      <c r="A677" s="56">
        <v>15</v>
      </c>
      <c r="B677" s="12" t="s">
        <v>3706</v>
      </c>
      <c r="C677" s="12">
        <v>15.6</v>
      </c>
      <c r="D677" s="12" t="s">
        <v>1497</v>
      </c>
      <c r="E677" s="12" t="s">
        <v>313</v>
      </c>
      <c r="F677" s="12" t="s">
        <v>3916</v>
      </c>
      <c r="G677" s="12" t="s">
        <v>212</v>
      </c>
      <c r="H677" s="12" t="s">
        <v>2804</v>
      </c>
      <c r="I677" s="12" t="s">
        <v>212</v>
      </c>
      <c r="J677" s="12" t="s">
        <v>556</v>
      </c>
      <c r="K677" s="12" t="s">
        <v>564</v>
      </c>
      <c r="L677" s="12" t="s">
        <v>558</v>
      </c>
      <c r="M677" s="12" t="s">
        <v>3164</v>
      </c>
      <c r="N677" s="12"/>
      <c r="O677" s="12" t="s">
        <v>3400</v>
      </c>
      <c r="P677" s="12" t="s">
        <v>3403</v>
      </c>
      <c r="Q677" s="12">
        <v>1</v>
      </c>
      <c r="R677" s="12">
        <v>0</v>
      </c>
      <c r="S677" s="12">
        <v>0</v>
      </c>
      <c r="T677" s="12">
        <v>0</v>
      </c>
      <c r="U677" s="12">
        <v>0</v>
      </c>
      <c r="V677" s="12">
        <v>0</v>
      </c>
      <c r="W677" s="12">
        <v>0</v>
      </c>
      <c r="X677" s="12">
        <v>0</v>
      </c>
      <c r="Y677" s="12">
        <v>0</v>
      </c>
      <c r="Z677" s="12">
        <v>0</v>
      </c>
      <c r="AA677" s="12">
        <v>0</v>
      </c>
      <c r="AB677" s="12">
        <v>1</v>
      </c>
      <c r="AC677" s="12">
        <v>0</v>
      </c>
      <c r="AD677" s="12">
        <v>0</v>
      </c>
      <c r="AE677" s="12">
        <v>0</v>
      </c>
      <c r="AF677" s="12">
        <v>0</v>
      </c>
      <c r="AG677" s="12">
        <v>0</v>
      </c>
      <c r="AH677" s="12">
        <v>0</v>
      </c>
      <c r="AI677" s="12">
        <v>0</v>
      </c>
      <c r="AJ677" s="12">
        <v>0</v>
      </c>
      <c r="AK677" s="12">
        <v>0</v>
      </c>
      <c r="AL677" s="12" t="s">
        <v>3448</v>
      </c>
      <c r="AM677" s="7" t="s">
        <v>608</v>
      </c>
      <c r="AN677" s="7" t="s">
        <v>633</v>
      </c>
      <c r="AO677" s="7">
        <v>2000</v>
      </c>
      <c r="AP677" s="12" t="s">
        <v>3458</v>
      </c>
      <c r="AQ677" s="12">
        <v>5727</v>
      </c>
      <c r="AR677" s="12">
        <v>1</v>
      </c>
      <c r="AS677" s="12" t="s">
        <v>555</v>
      </c>
      <c r="AT677" s="7" t="s">
        <v>349</v>
      </c>
      <c r="AU677" s="12">
        <v>0</v>
      </c>
      <c r="AV677" s="12">
        <v>0</v>
      </c>
      <c r="AW677" s="12">
        <v>0</v>
      </c>
      <c r="AX677" s="12">
        <v>0</v>
      </c>
      <c r="AY677" s="7">
        <v>0</v>
      </c>
      <c r="AZ677" s="12">
        <v>0</v>
      </c>
      <c r="BA677" s="12">
        <v>1</v>
      </c>
      <c r="BB677" s="12">
        <v>1</v>
      </c>
      <c r="BC677" s="12">
        <v>0</v>
      </c>
      <c r="BD677" s="12">
        <v>0</v>
      </c>
      <c r="BE677" s="12">
        <v>0</v>
      </c>
      <c r="BF677" s="7" t="s">
        <v>2820</v>
      </c>
      <c r="BG677" s="7" t="s">
        <v>801</v>
      </c>
      <c r="BH677" s="7">
        <v>1</v>
      </c>
      <c r="BI677" s="7" t="s">
        <v>3257</v>
      </c>
      <c r="BJ677" s="12" t="s">
        <v>3460</v>
      </c>
      <c r="BK677" s="12" t="s">
        <v>3472</v>
      </c>
      <c r="BL677" s="12" t="s">
        <v>3474</v>
      </c>
      <c r="BM677" s="7" t="s">
        <v>787</v>
      </c>
      <c r="BN677" s="7"/>
      <c r="BO677" s="12" t="s">
        <v>1208</v>
      </c>
      <c r="BP677" s="12" t="s">
        <v>1262</v>
      </c>
      <c r="BQ677" s="45"/>
      <c r="BR677" s="12" t="s">
        <v>1077</v>
      </c>
      <c r="BS677" s="45">
        <v>1.5027999999999999</v>
      </c>
      <c r="BT677" s="45"/>
      <c r="BU677" s="12">
        <f>EXP(BS677)</f>
        <v>4.4942553843646573</v>
      </c>
      <c r="BV677" s="12" t="s">
        <v>3416</v>
      </c>
      <c r="BW677" s="45" t="s">
        <v>1077</v>
      </c>
      <c r="BX677" s="45"/>
      <c r="BY677" s="12">
        <v>11.17</v>
      </c>
      <c r="BZ677" s="12"/>
      <c r="CA677" s="12" t="s">
        <v>1077</v>
      </c>
      <c r="CB677" s="12" t="s">
        <v>1077</v>
      </c>
      <c r="CC677" s="12" t="s">
        <v>1077</v>
      </c>
      <c r="CD677" s="12" t="s">
        <v>1077</v>
      </c>
      <c r="CE677" s="12">
        <v>0.1</v>
      </c>
      <c r="CF677" s="45"/>
      <c r="CG677" s="45"/>
      <c r="CH677" s="12"/>
      <c r="CI677" s="12"/>
      <c r="CJ677" s="12">
        <v>0.59099999999999997</v>
      </c>
      <c r="CK677" s="12" t="s">
        <v>3828</v>
      </c>
      <c r="CL677" s="12" t="s">
        <v>1077</v>
      </c>
      <c r="CM677" s="12" t="s">
        <v>1077</v>
      </c>
      <c r="CN677" s="12" t="s">
        <v>1077</v>
      </c>
      <c r="CO677" s="12" t="s">
        <v>1077</v>
      </c>
      <c r="CP677" s="12"/>
      <c r="CQ677" s="12"/>
      <c r="CR677" s="12"/>
      <c r="CS677" s="12" t="s">
        <v>1077</v>
      </c>
      <c r="CT677" s="12" t="s">
        <v>1077</v>
      </c>
      <c r="CU677" s="12">
        <v>9.6036319189802682E-3</v>
      </c>
      <c r="CV677" s="12" t="s">
        <v>1137</v>
      </c>
      <c r="CW677" s="12"/>
      <c r="CX677" s="57"/>
    </row>
    <row r="678" spans="1:102" ht="16.5" x14ac:dyDescent="0.35">
      <c r="A678" s="56">
        <v>78</v>
      </c>
      <c r="B678" s="12" t="s">
        <v>3767</v>
      </c>
      <c r="C678" s="12">
        <v>78.3</v>
      </c>
      <c r="D678" s="12" t="s">
        <v>2406</v>
      </c>
      <c r="E678" s="12" t="s">
        <v>475</v>
      </c>
      <c r="F678" s="12" t="s">
        <v>3916</v>
      </c>
      <c r="G678" s="12" t="s">
        <v>212</v>
      </c>
      <c r="H678" s="12" t="s">
        <v>2804</v>
      </c>
      <c r="I678" s="12" t="s">
        <v>212</v>
      </c>
      <c r="J678" s="12" t="s">
        <v>556</v>
      </c>
      <c r="K678" s="12" t="s">
        <v>578</v>
      </c>
      <c r="L678" s="12" t="s">
        <v>558</v>
      </c>
      <c r="M678" s="12" t="s">
        <v>3164</v>
      </c>
      <c r="N678" s="12"/>
      <c r="O678" s="12" t="s">
        <v>3400</v>
      </c>
      <c r="P678" s="12" t="s">
        <v>3402</v>
      </c>
      <c r="Q678" s="12">
        <v>0</v>
      </c>
      <c r="R678" s="12">
        <v>0</v>
      </c>
      <c r="S678" s="12">
        <v>1</v>
      </c>
      <c r="T678" s="12">
        <v>0</v>
      </c>
      <c r="U678" s="12">
        <v>0</v>
      </c>
      <c r="V678" s="12">
        <v>0</v>
      </c>
      <c r="W678" s="12">
        <v>0</v>
      </c>
      <c r="X678" s="12">
        <v>0</v>
      </c>
      <c r="Y678" s="12">
        <v>0</v>
      </c>
      <c r="Z678" s="12">
        <v>0</v>
      </c>
      <c r="AA678" s="12">
        <v>0</v>
      </c>
      <c r="AB678" s="12">
        <v>0</v>
      </c>
      <c r="AC678" s="12">
        <v>0</v>
      </c>
      <c r="AD678" s="12">
        <v>0</v>
      </c>
      <c r="AE678" s="12">
        <v>0</v>
      </c>
      <c r="AF678" s="12">
        <v>0</v>
      </c>
      <c r="AG678" s="12">
        <v>0</v>
      </c>
      <c r="AH678" s="12">
        <v>0</v>
      </c>
      <c r="AI678" s="12">
        <v>0</v>
      </c>
      <c r="AJ678" s="12">
        <v>1</v>
      </c>
      <c r="AK678" s="12">
        <v>0</v>
      </c>
      <c r="AL678" s="12" t="s">
        <v>607</v>
      </c>
      <c r="AM678" s="7" t="s">
        <v>637</v>
      </c>
      <c r="AN678" s="7" t="s">
        <v>720</v>
      </c>
      <c r="AO678" s="7">
        <v>2014</v>
      </c>
      <c r="AP678" s="12" t="s">
        <v>3235</v>
      </c>
      <c r="AQ678" s="12">
        <v>474</v>
      </c>
      <c r="AR678" s="12">
        <v>1</v>
      </c>
      <c r="AS678" s="12" t="s">
        <v>555</v>
      </c>
      <c r="AT678" s="7" t="s">
        <v>212</v>
      </c>
      <c r="AU678" s="12">
        <v>0</v>
      </c>
      <c r="AV678" s="12">
        <v>0</v>
      </c>
      <c r="AW678" s="12">
        <v>0</v>
      </c>
      <c r="AX678" s="12">
        <v>0</v>
      </c>
      <c r="AY678" s="7">
        <v>0</v>
      </c>
      <c r="AZ678" s="12">
        <v>0</v>
      </c>
      <c r="BA678" s="12">
        <v>0</v>
      </c>
      <c r="BB678" s="12">
        <v>0</v>
      </c>
      <c r="BC678" s="12">
        <v>0</v>
      </c>
      <c r="BD678" s="12">
        <v>0</v>
      </c>
      <c r="BE678" s="12">
        <v>0</v>
      </c>
      <c r="BF678" s="7" t="s">
        <v>766</v>
      </c>
      <c r="BG678" s="7" t="s">
        <v>159</v>
      </c>
      <c r="BH678" s="7"/>
      <c r="BI678" s="7" t="s">
        <v>2806</v>
      </c>
      <c r="BJ678" s="12" t="s">
        <v>800</v>
      </c>
      <c r="BK678" s="12" t="s">
        <v>3463</v>
      </c>
      <c r="BL678" s="12" t="s">
        <v>3469</v>
      </c>
      <c r="BM678" s="7" t="s">
        <v>787</v>
      </c>
      <c r="BN678" s="7"/>
      <c r="BO678" s="12"/>
      <c r="BP678" s="12">
        <v>5</v>
      </c>
      <c r="BQ678" s="12" t="s">
        <v>1077</v>
      </c>
      <c r="BR678" s="12" t="s">
        <v>1077</v>
      </c>
      <c r="BS678" s="12">
        <v>1.67E-2</v>
      </c>
      <c r="BT678" s="12"/>
      <c r="BU678" s="12">
        <f>EXP(BS678)</f>
        <v>1.0168402244955059</v>
      </c>
      <c r="BV678" s="12" t="s">
        <v>3416</v>
      </c>
      <c r="BW678" s="12" t="s">
        <v>1077</v>
      </c>
      <c r="BX678" s="12" t="s">
        <v>1077</v>
      </c>
      <c r="BY678" s="12">
        <v>11.37</v>
      </c>
      <c r="BZ678" s="12"/>
      <c r="CA678" s="12" t="s">
        <v>1077</v>
      </c>
      <c r="CB678" s="12" t="s">
        <v>1077</v>
      </c>
      <c r="CC678" s="12" t="s">
        <v>1077</v>
      </c>
      <c r="CD678" s="12" t="s">
        <v>1077</v>
      </c>
      <c r="CE678" s="12">
        <v>0.05</v>
      </c>
      <c r="CF678" s="12"/>
      <c r="CG678" s="12"/>
      <c r="CH678" s="12"/>
      <c r="CI678" s="12"/>
      <c r="CJ678" s="12">
        <v>0.28999999999999998</v>
      </c>
      <c r="CK678" s="12" t="s">
        <v>3824</v>
      </c>
      <c r="CL678" s="12" t="s">
        <v>1077</v>
      </c>
      <c r="CM678" s="12" t="s">
        <v>1077</v>
      </c>
      <c r="CN678" s="12" t="s">
        <v>1077</v>
      </c>
      <c r="CO678" s="12" t="s">
        <v>1077</v>
      </c>
      <c r="CP678" s="12"/>
      <c r="CQ678" s="12"/>
      <c r="CR678" s="12"/>
      <c r="CS678" s="12" t="s">
        <v>1077</v>
      </c>
      <c r="CT678" s="12" t="s">
        <v>1077</v>
      </c>
      <c r="CU678" s="12" t="s">
        <v>718</v>
      </c>
      <c r="CV678" s="12" t="s">
        <v>1077</v>
      </c>
      <c r="CW678" s="12"/>
      <c r="CX678" s="57"/>
    </row>
    <row r="679" spans="1:102" ht="16.5" x14ac:dyDescent="0.35">
      <c r="A679" s="56">
        <v>15</v>
      </c>
      <c r="B679" s="12" t="s">
        <v>3706</v>
      </c>
      <c r="C679" s="12">
        <v>15.6</v>
      </c>
      <c r="D679" s="12" t="s">
        <v>1494</v>
      </c>
      <c r="E679" s="12" t="s">
        <v>313</v>
      </c>
      <c r="F679" s="12" t="s">
        <v>3916</v>
      </c>
      <c r="G679" s="12" t="s">
        <v>212</v>
      </c>
      <c r="H679" s="12" t="s">
        <v>2804</v>
      </c>
      <c r="I679" s="12" t="s">
        <v>212</v>
      </c>
      <c r="J679" s="12" t="s">
        <v>556</v>
      </c>
      <c r="K679" s="12" t="s">
        <v>564</v>
      </c>
      <c r="L679" s="12" t="s">
        <v>558</v>
      </c>
      <c r="M679" s="12" t="s">
        <v>3164</v>
      </c>
      <c r="N679" s="12"/>
      <c r="O679" s="12" t="s">
        <v>3400</v>
      </c>
      <c r="P679" s="12" t="s">
        <v>3403</v>
      </c>
      <c r="Q679" s="12">
        <v>1</v>
      </c>
      <c r="R679" s="12">
        <v>0</v>
      </c>
      <c r="S679" s="12">
        <v>0</v>
      </c>
      <c r="T679" s="12">
        <v>0</v>
      </c>
      <c r="U679" s="12">
        <v>0</v>
      </c>
      <c r="V679" s="12">
        <v>0</v>
      </c>
      <c r="W679" s="12">
        <v>0</v>
      </c>
      <c r="X679" s="12">
        <v>0</v>
      </c>
      <c r="Y679" s="12">
        <v>0</v>
      </c>
      <c r="Z679" s="12">
        <v>0</v>
      </c>
      <c r="AA679" s="12">
        <v>0</v>
      </c>
      <c r="AB679" s="12">
        <v>1</v>
      </c>
      <c r="AC679" s="12">
        <v>0</v>
      </c>
      <c r="AD679" s="12">
        <v>0</v>
      </c>
      <c r="AE679" s="12">
        <v>0</v>
      </c>
      <c r="AF679" s="12">
        <v>0</v>
      </c>
      <c r="AG679" s="12">
        <v>0</v>
      </c>
      <c r="AH679" s="12">
        <v>0</v>
      </c>
      <c r="AI679" s="12">
        <v>0</v>
      </c>
      <c r="AJ679" s="12">
        <v>0</v>
      </c>
      <c r="AK679" s="12">
        <v>0</v>
      </c>
      <c r="AL679" s="12" t="s">
        <v>3448</v>
      </c>
      <c r="AM679" s="7" t="s">
        <v>608</v>
      </c>
      <c r="AN679" s="7" t="s">
        <v>633</v>
      </c>
      <c r="AO679" s="7">
        <v>2000</v>
      </c>
      <c r="AP679" s="12" t="s">
        <v>3458</v>
      </c>
      <c r="AQ679" s="12">
        <v>5727</v>
      </c>
      <c r="AR679" s="12">
        <v>1</v>
      </c>
      <c r="AS679" s="12" t="s">
        <v>555</v>
      </c>
      <c r="AT679" s="7" t="s">
        <v>349</v>
      </c>
      <c r="AU679" s="12">
        <v>0</v>
      </c>
      <c r="AV679" s="12">
        <v>0</v>
      </c>
      <c r="AW679" s="12">
        <v>0</v>
      </c>
      <c r="AX679" s="12">
        <v>0</v>
      </c>
      <c r="AY679" s="7">
        <v>0</v>
      </c>
      <c r="AZ679" s="12">
        <v>0</v>
      </c>
      <c r="BA679" s="12">
        <v>1</v>
      </c>
      <c r="BB679" s="12">
        <v>1</v>
      </c>
      <c r="BC679" s="12">
        <v>0</v>
      </c>
      <c r="BD679" s="12">
        <v>0</v>
      </c>
      <c r="BE679" s="12">
        <v>0</v>
      </c>
      <c r="BF679" s="7" t="s">
        <v>2820</v>
      </c>
      <c r="BG679" s="7" t="s">
        <v>803</v>
      </c>
      <c r="BH679" s="7">
        <v>1</v>
      </c>
      <c r="BI679" s="7" t="s">
        <v>3257</v>
      </c>
      <c r="BJ679" s="12" t="s">
        <v>3460</v>
      </c>
      <c r="BK679" s="12" t="s">
        <v>3472</v>
      </c>
      <c r="BL679" s="12" t="s">
        <v>3474</v>
      </c>
      <c r="BM679" s="7" t="s">
        <v>787</v>
      </c>
      <c r="BN679" s="7"/>
      <c r="BO679" s="12" t="s">
        <v>1208</v>
      </c>
      <c r="BP679" s="12" t="s">
        <v>1262</v>
      </c>
      <c r="BQ679" s="12"/>
      <c r="BR679" s="12" t="s">
        <v>1077</v>
      </c>
      <c r="BS679" s="45">
        <v>0.66180000000000005</v>
      </c>
      <c r="BT679" s="45"/>
      <c r="BU679" s="12">
        <f>EXP(BS679)</f>
        <v>1.9382780968490017</v>
      </c>
      <c r="BV679" s="12" t="s">
        <v>3416</v>
      </c>
      <c r="BW679" s="12" t="s">
        <v>1077</v>
      </c>
      <c r="BX679" s="12" t="s">
        <v>1077</v>
      </c>
      <c r="BY679" s="12">
        <v>11.42</v>
      </c>
      <c r="BZ679" s="12"/>
      <c r="CA679" s="12" t="s">
        <v>1077</v>
      </c>
      <c r="CB679" s="12" t="s">
        <v>1077</v>
      </c>
      <c r="CC679" s="12" t="s">
        <v>1077</v>
      </c>
      <c r="CD679" s="12" t="s">
        <v>1077</v>
      </c>
      <c r="CE679" s="12">
        <v>0.1</v>
      </c>
      <c r="CF679" s="45"/>
      <c r="CG679" s="45"/>
      <c r="CH679" s="12"/>
      <c r="CI679" s="12"/>
      <c r="CJ679" s="12">
        <v>0.59099999999999997</v>
      </c>
      <c r="CK679" s="12" t="s">
        <v>3828</v>
      </c>
      <c r="CL679" s="12" t="s">
        <v>1077</v>
      </c>
      <c r="CM679" s="12" t="s">
        <v>1077</v>
      </c>
      <c r="CN679" s="12" t="s">
        <v>1077</v>
      </c>
      <c r="CO679" s="12" t="s">
        <v>1077</v>
      </c>
      <c r="CP679" s="12"/>
      <c r="CQ679" s="12"/>
      <c r="CR679" s="12"/>
      <c r="CS679" s="12" t="s">
        <v>1077</v>
      </c>
      <c r="CT679" s="12" t="s">
        <v>1077</v>
      </c>
      <c r="CU679" s="12">
        <v>7.2289156626506021E-2</v>
      </c>
      <c r="CV679" s="12" t="s">
        <v>1137</v>
      </c>
      <c r="CW679" s="12"/>
      <c r="CX679" s="57"/>
    </row>
    <row r="680" spans="1:102" ht="16.5" x14ac:dyDescent="0.35">
      <c r="A680" s="56">
        <v>115</v>
      </c>
      <c r="B680" s="12" t="s">
        <v>3807</v>
      </c>
      <c r="C680" s="12">
        <v>115.3</v>
      </c>
      <c r="D680" s="12" t="s">
        <v>2671</v>
      </c>
      <c r="E680" s="12" t="s">
        <v>549</v>
      </c>
      <c r="F680" s="12" t="s">
        <v>3916</v>
      </c>
      <c r="G680" s="12" t="s">
        <v>212</v>
      </c>
      <c r="H680" s="12" t="s">
        <v>2804</v>
      </c>
      <c r="I680" s="12" t="s">
        <v>212</v>
      </c>
      <c r="J680" s="12" t="s">
        <v>1222</v>
      </c>
      <c r="K680" s="12" t="s">
        <v>564</v>
      </c>
      <c r="L680" s="12" t="s">
        <v>173</v>
      </c>
      <c r="M680" s="12" t="s">
        <v>3164</v>
      </c>
      <c r="N680" s="12"/>
      <c r="O680" s="12" t="s">
        <v>3400</v>
      </c>
      <c r="P680" s="12" t="s">
        <v>3402</v>
      </c>
      <c r="Q680" s="12">
        <v>1</v>
      </c>
      <c r="R680" s="12">
        <v>0</v>
      </c>
      <c r="S680" s="12">
        <v>0</v>
      </c>
      <c r="T680" s="12">
        <v>0</v>
      </c>
      <c r="U680" s="12">
        <v>0</v>
      </c>
      <c r="V680" s="12">
        <v>0</v>
      </c>
      <c r="W680" s="12">
        <v>0</v>
      </c>
      <c r="X680" s="12">
        <v>0</v>
      </c>
      <c r="Y680" s="12">
        <v>0</v>
      </c>
      <c r="Z680" s="12">
        <v>0</v>
      </c>
      <c r="AA680" s="12">
        <v>0</v>
      </c>
      <c r="AB680" s="12">
        <v>0</v>
      </c>
      <c r="AC680" s="12">
        <v>0</v>
      </c>
      <c r="AD680" s="12">
        <v>0</v>
      </c>
      <c r="AE680" s="12">
        <v>0</v>
      </c>
      <c r="AF680" s="12">
        <v>0</v>
      </c>
      <c r="AG680" s="12">
        <v>0</v>
      </c>
      <c r="AH680" s="12">
        <v>0</v>
      </c>
      <c r="AI680" s="12">
        <v>0</v>
      </c>
      <c r="AJ680" s="12">
        <v>1</v>
      </c>
      <c r="AK680" s="12">
        <v>0</v>
      </c>
      <c r="AL680" s="12" t="s">
        <v>607</v>
      </c>
      <c r="AM680" s="7" t="s">
        <v>608</v>
      </c>
      <c r="AN680" s="7" t="s">
        <v>636</v>
      </c>
      <c r="AO680" s="7">
        <v>2003</v>
      </c>
      <c r="AP680" s="12" t="s">
        <v>3458</v>
      </c>
      <c r="AQ680" s="12">
        <v>967</v>
      </c>
      <c r="AR680" s="12">
        <v>1</v>
      </c>
      <c r="AS680" s="12" t="s">
        <v>555</v>
      </c>
      <c r="AT680" s="7" t="s">
        <v>212</v>
      </c>
      <c r="AU680" s="12">
        <v>0</v>
      </c>
      <c r="AV680" s="12">
        <v>1</v>
      </c>
      <c r="AW680" s="12">
        <v>0</v>
      </c>
      <c r="AX680" s="12">
        <v>1</v>
      </c>
      <c r="AY680" s="7">
        <v>1</v>
      </c>
      <c r="AZ680" s="12">
        <v>1</v>
      </c>
      <c r="BA680" s="12">
        <v>0</v>
      </c>
      <c r="BB680" s="12">
        <v>0</v>
      </c>
      <c r="BC680" s="12">
        <v>0</v>
      </c>
      <c r="BD680" s="12">
        <v>1</v>
      </c>
      <c r="BE680" s="12">
        <v>0</v>
      </c>
      <c r="BF680" s="7" t="s">
        <v>2820</v>
      </c>
      <c r="BG680" s="7" t="s">
        <v>964</v>
      </c>
      <c r="BH680" s="7"/>
      <c r="BI680" s="7" t="s">
        <v>2818</v>
      </c>
      <c r="BJ680" s="12" t="s">
        <v>3459</v>
      </c>
      <c r="BK680" s="12" t="s">
        <v>3463</v>
      </c>
      <c r="BL680" s="12" t="s">
        <v>3464</v>
      </c>
      <c r="BM680" s="7" t="s">
        <v>3484</v>
      </c>
      <c r="BN680" s="7" t="s">
        <v>1174</v>
      </c>
      <c r="BO680" s="12"/>
      <c r="BP680" s="12" t="s">
        <v>1160</v>
      </c>
      <c r="BQ680" s="12" t="s">
        <v>1077</v>
      </c>
      <c r="BR680" s="12" t="s">
        <v>1077</v>
      </c>
      <c r="BS680" s="45">
        <v>3.3439999999999999</v>
      </c>
      <c r="BT680" s="45">
        <f>EXP(BS680)</f>
        <v>28.332229266549149</v>
      </c>
      <c r="BU680" s="12"/>
      <c r="BV680" s="12" t="s">
        <v>3415</v>
      </c>
      <c r="BW680" s="12" t="s">
        <v>1077</v>
      </c>
      <c r="BX680" s="12"/>
      <c r="BY680" s="12">
        <v>11.5</v>
      </c>
      <c r="BZ680" s="12"/>
      <c r="CA680" s="12" t="s">
        <v>1077</v>
      </c>
      <c r="CB680" s="12">
        <v>11.5</v>
      </c>
      <c r="CC680" s="12" t="s">
        <v>1080</v>
      </c>
      <c r="CD680" s="12" t="s">
        <v>1077</v>
      </c>
      <c r="CE680" s="12" t="s">
        <v>1077</v>
      </c>
      <c r="CF680" s="45" t="s">
        <v>1077</v>
      </c>
      <c r="CG680" s="45"/>
      <c r="CH680" s="12"/>
      <c r="CI680" s="12"/>
      <c r="CJ680" s="12">
        <v>0.83499999999999996</v>
      </c>
      <c r="CK680" s="12" t="s">
        <v>3827</v>
      </c>
      <c r="CL680" s="12" t="s">
        <v>1077</v>
      </c>
      <c r="CM680" s="12">
        <v>0</v>
      </c>
      <c r="CN680" s="12">
        <v>604.29999999999995</v>
      </c>
      <c r="CO680" s="12" t="s">
        <v>3419</v>
      </c>
      <c r="CP680" s="12">
        <v>0</v>
      </c>
      <c r="CQ680" s="12"/>
      <c r="CR680" s="12"/>
      <c r="CS680" s="12" t="s">
        <v>1077</v>
      </c>
      <c r="CT680" s="12"/>
      <c r="CU680" s="12" t="s">
        <v>1077</v>
      </c>
      <c r="CV680" s="12" t="s">
        <v>1077</v>
      </c>
      <c r="CW680" s="12"/>
      <c r="CX680" s="57"/>
    </row>
    <row r="681" spans="1:102" ht="16.5" x14ac:dyDescent="0.35">
      <c r="A681" s="56">
        <v>129</v>
      </c>
      <c r="B681" s="12" t="s">
        <v>3150</v>
      </c>
      <c r="C681" s="12">
        <v>129.1</v>
      </c>
      <c r="D681" s="12" t="s">
        <v>2906</v>
      </c>
      <c r="E681" s="12" t="s">
        <v>3264</v>
      </c>
      <c r="F681" s="12">
        <v>3</v>
      </c>
      <c r="G681" s="12" t="s">
        <v>212</v>
      </c>
      <c r="H681" s="12" t="s">
        <v>2804</v>
      </c>
      <c r="I681" s="12" t="s">
        <v>212</v>
      </c>
      <c r="J681" s="12" t="s">
        <v>556</v>
      </c>
      <c r="K681" s="12"/>
      <c r="L681" s="12" t="s">
        <v>558</v>
      </c>
      <c r="M681" s="12" t="s">
        <v>3261</v>
      </c>
      <c r="N681" s="12" t="s">
        <v>3435</v>
      </c>
      <c r="O681" s="12" t="s">
        <v>3400</v>
      </c>
      <c r="P681" s="12" t="s">
        <v>3401</v>
      </c>
      <c r="Q681" s="12">
        <v>0</v>
      </c>
      <c r="R681" s="12">
        <v>0</v>
      </c>
      <c r="S681" s="12">
        <v>0</v>
      </c>
      <c r="T681" s="12">
        <v>0</v>
      </c>
      <c r="U681" s="12">
        <v>0</v>
      </c>
      <c r="V681" s="12">
        <v>0</v>
      </c>
      <c r="W681" s="12">
        <v>1</v>
      </c>
      <c r="X681" s="12">
        <v>0</v>
      </c>
      <c r="Y681" s="12">
        <v>0</v>
      </c>
      <c r="Z681" s="12">
        <v>0</v>
      </c>
      <c r="AA681" s="12">
        <v>0</v>
      </c>
      <c r="AB681" s="12">
        <v>0</v>
      </c>
      <c r="AC681" s="12">
        <v>1</v>
      </c>
      <c r="AD681" s="12">
        <v>0</v>
      </c>
      <c r="AE681" s="12">
        <v>0</v>
      </c>
      <c r="AF681" s="12">
        <v>0</v>
      </c>
      <c r="AG681" s="12">
        <v>0</v>
      </c>
      <c r="AH681" s="12">
        <v>0</v>
      </c>
      <c r="AI681" s="12">
        <v>0</v>
      </c>
      <c r="AJ681" s="12">
        <v>0</v>
      </c>
      <c r="AK681" s="12">
        <v>0</v>
      </c>
      <c r="AL681" s="12" t="s">
        <v>723</v>
      </c>
      <c r="AM681" s="12" t="s">
        <v>3081</v>
      </c>
      <c r="AN681" s="12" t="s">
        <v>3090</v>
      </c>
      <c r="AO681" s="12">
        <v>2010</v>
      </c>
      <c r="AP681" s="12" t="s">
        <v>3235</v>
      </c>
      <c r="AQ681" s="12">
        <v>55</v>
      </c>
      <c r="AR681" s="12">
        <v>1</v>
      </c>
      <c r="AS681" s="12" t="s">
        <v>555</v>
      </c>
      <c r="AT681" s="12" t="s">
        <v>349</v>
      </c>
      <c r="AU681" s="12">
        <v>1</v>
      </c>
      <c r="AV681" s="12">
        <v>0</v>
      </c>
      <c r="AW681" s="12">
        <v>0</v>
      </c>
      <c r="AX681" s="12">
        <v>0</v>
      </c>
      <c r="AY681" s="7">
        <v>1</v>
      </c>
      <c r="AZ681" s="12">
        <v>0</v>
      </c>
      <c r="BA681" s="12">
        <v>0</v>
      </c>
      <c r="BB681" s="12">
        <v>0</v>
      </c>
      <c r="BC681" s="12">
        <v>0</v>
      </c>
      <c r="BD681" s="12">
        <v>0</v>
      </c>
      <c r="BE681" s="12">
        <v>1</v>
      </c>
      <c r="BF681" s="12" t="s">
        <v>3258</v>
      </c>
      <c r="BG681" s="12" t="s">
        <v>3043</v>
      </c>
      <c r="BH681" s="12"/>
      <c r="BI681" s="12" t="s">
        <v>3282</v>
      </c>
      <c r="BJ681" s="12" t="s">
        <v>718</v>
      </c>
      <c r="BK681" s="12" t="s">
        <v>3463</v>
      </c>
      <c r="BL681" s="12" t="s">
        <v>3470</v>
      </c>
      <c r="BM681" s="12" t="s">
        <v>787</v>
      </c>
      <c r="BN681" s="7"/>
      <c r="BO681" s="12"/>
      <c r="BP681" s="12"/>
      <c r="BQ681" s="47"/>
      <c r="BR681" s="12"/>
      <c r="BS681" s="45">
        <v>0.32369999999999999</v>
      </c>
      <c r="BT681" s="45"/>
      <c r="BU681" s="12"/>
      <c r="BV681" s="12"/>
      <c r="BW681" s="12"/>
      <c r="BX681" s="12"/>
      <c r="BY681" s="12">
        <v>11.76</v>
      </c>
      <c r="BZ681" s="12"/>
      <c r="CA681" s="12"/>
      <c r="CB681" s="12"/>
      <c r="CC681" s="12"/>
      <c r="CD681" s="12"/>
      <c r="CE681" s="12">
        <v>1E-4</v>
      </c>
      <c r="CF681" s="45"/>
      <c r="CG681" s="45"/>
      <c r="CH681" s="12"/>
      <c r="CI681" s="12"/>
      <c r="CJ681" s="12">
        <v>0.97499999999999998</v>
      </c>
      <c r="CK681" s="12" t="s">
        <v>3824</v>
      </c>
      <c r="CL681" s="12"/>
      <c r="CM681" s="12"/>
      <c r="CN681" s="12"/>
      <c r="CO681" s="12"/>
      <c r="CP681" s="12"/>
      <c r="CQ681" s="12"/>
      <c r="CR681" s="12"/>
      <c r="CS681" s="48">
        <v>34</v>
      </c>
      <c r="CT681" s="48">
        <v>14696</v>
      </c>
      <c r="CU681" s="12"/>
      <c r="CV681" s="12"/>
      <c r="CW681" s="12"/>
      <c r="CX681" s="57"/>
    </row>
    <row r="682" spans="1:102" ht="16.5" x14ac:dyDescent="0.35">
      <c r="A682" s="56">
        <v>128</v>
      </c>
      <c r="B682" s="12" t="s">
        <v>3149</v>
      </c>
      <c r="C682" s="12">
        <v>128.1</v>
      </c>
      <c r="D682" s="12" t="s">
        <v>2899</v>
      </c>
      <c r="E682" s="12" t="s">
        <v>3263</v>
      </c>
      <c r="F682" s="12">
        <v>3</v>
      </c>
      <c r="G682" s="12" t="s">
        <v>212</v>
      </c>
      <c r="H682" s="12" t="s">
        <v>2804</v>
      </c>
      <c r="I682" s="12" t="s">
        <v>212</v>
      </c>
      <c r="J682" s="12" t="s">
        <v>556</v>
      </c>
      <c r="K682" s="12"/>
      <c r="L682" s="12" t="s">
        <v>160</v>
      </c>
      <c r="M682" s="12" t="s">
        <v>3261</v>
      </c>
      <c r="N682" s="12" t="s">
        <v>3435</v>
      </c>
      <c r="O682" s="12" t="s">
        <v>3400</v>
      </c>
      <c r="P682" s="12" t="s">
        <v>3401</v>
      </c>
      <c r="Q682" s="12">
        <v>0</v>
      </c>
      <c r="R682" s="12">
        <v>0</v>
      </c>
      <c r="S682" s="12">
        <v>0</v>
      </c>
      <c r="T682" s="12">
        <v>0</v>
      </c>
      <c r="U682" s="12">
        <v>0</v>
      </c>
      <c r="V682" s="12">
        <v>0</v>
      </c>
      <c r="W682" s="12">
        <v>1</v>
      </c>
      <c r="X682" s="12">
        <v>0</v>
      </c>
      <c r="Y682" s="12">
        <v>0</v>
      </c>
      <c r="Z682" s="12">
        <v>0</v>
      </c>
      <c r="AA682" s="12">
        <v>0</v>
      </c>
      <c r="AB682" s="12">
        <v>0</v>
      </c>
      <c r="AC682" s="12">
        <v>1</v>
      </c>
      <c r="AD682" s="12">
        <v>0</v>
      </c>
      <c r="AE682" s="12">
        <v>0</v>
      </c>
      <c r="AF682" s="12">
        <v>0</v>
      </c>
      <c r="AG682" s="12">
        <v>0</v>
      </c>
      <c r="AH682" s="12">
        <v>0</v>
      </c>
      <c r="AI682" s="12">
        <v>0</v>
      </c>
      <c r="AJ682" s="12">
        <v>0</v>
      </c>
      <c r="AK682" s="12">
        <v>0</v>
      </c>
      <c r="AL682" s="12" t="s">
        <v>723</v>
      </c>
      <c r="AM682" s="12" t="s">
        <v>3081</v>
      </c>
      <c r="AN682" s="12" t="s">
        <v>3090</v>
      </c>
      <c r="AO682" s="12">
        <v>2010</v>
      </c>
      <c r="AP682" s="12" t="s">
        <v>3235</v>
      </c>
      <c r="AQ682" s="12">
        <v>55</v>
      </c>
      <c r="AR682" s="12">
        <v>1</v>
      </c>
      <c r="AS682" s="12" t="s">
        <v>555</v>
      </c>
      <c r="AT682" s="12" t="s">
        <v>349</v>
      </c>
      <c r="AU682" s="12">
        <v>1</v>
      </c>
      <c r="AV682" s="12">
        <v>0</v>
      </c>
      <c r="AW682" s="12">
        <v>0</v>
      </c>
      <c r="AX682" s="12">
        <v>0</v>
      </c>
      <c r="AY682" s="7">
        <v>1</v>
      </c>
      <c r="AZ682" s="12">
        <v>0</v>
      </c>
      <c r="BA682" s="12">
        <v>0</v>
      </c>
      <c r="BB682" s="12">
        <v>0</v>
      </c>
      <c r="BC682" s="12">
        <v>0</v>
      </c>
      <c r="BD682" s="12">
        <v>0</v>
      </c>
      <c r="BE682" s="12">
        <v>1</v>
      </c>
      <c r="BF682" s="12" t="s">
        <v>3258</v>
      </c>
      <c r="BG682" s="12" t="s">
        <v>3043</v>
      </c>
      <c r="BH682" s="12">
        <v>1</v>
      </c>
      <c r="BI682" s="12" t="s">
        <v>3282</v>
      </c>
      <c r="BJ682" s="12" t="s">
        <v>718</v>
      </c>
      <c r="BK682" s="12" t="s">
        <v>3463</v>
      </c>
      <c r="BL682" s="12" t="s">
        <v>3470</v>
      </c>
      <c r="BM682" s="12" t="s">
        <v>787</v>
      </c>
      <c r="BN682" s="7"/>
      <c r="BO682" s="12"/>
      <c r="BP682" s="12"/>
      <c r="BQ682" s="47"/>
      <c r="BR682" s="12"/>
      <c r="BS682" s="45">
        <v>82186.845000000001</v>
      </c>
      <c r="BT682" s="45"/>
      <c r="BU682" s="12"/>
      <c r="BV682" s="12"/>
      <c r="BW682" s="12"/>
      <c r="BX682" s="12"/>
      <c r="BY682" s="12">
        <v>11.94</v>
      </c>
      <c r="BZ682" s="12"/>
      <c r="CA682" s="12"/>
      <c r="CB682" s="12"/>
      <c r="CC682" s="12"/>
      <c r="CD682" s="12"/>
      <c r="CE682" s="12">
        <v>1E-4</v>
      </c>
      <c r="CF682" s="45">
        <v>11070</v>
      </c>
      <c r="CG682" s="45"/>
      <c r="CH682" s="12"/>
      <c r="CI682" s="12"/>
      <c r="CJ682" s="12">
        <v>0.97899999999999998</v>
      </c>
      <c r="CK682" s="12" t="s">
        <v>3824</v>
      </c>
      <c r="CL682" s="12"/>
      <c r="CM682" s="12"/>
      <c r="CN682" s="12"/>
      <c r="CO682" s="12"/>
      <c r="CP682" s="12">
        <v>1</v>
      </c>
      <c r="CQ682" s="12">
        <v>19</v>
      </c>
      <c r="CR682" s="12">
        <v>1</v>
      </c>
      <c r="CS682" s="12">
        <f>AQ682-(CP682*CQ682)-CR682</f>
        <v>35</v>
      </c>
      <c r="CT682" s="48">
        <v>29195</v>
      </c>
      <c r="CU682" s="12"/>
      <c r="CV682" s="12"/>
      <c r="CW682" s="12"/>
      <c r="CX682" s="57"/>
    </row>
    <row r="683" spans="1:102" ht="16.5" x14ac:dyDescent="0.35">
      <c r="A683" s="56">
        <v>15</v>
      </c>
      <c r="B683" s="12" t="s">
        <v>3706</v>
      </c>
      <c r="C683" s="12">
        <v>15.8</v>
      </c>
      <c r="D683" s="12" t="s">
        <v>1510</v>
      </c>
      <c r="E683" s="12" t="s">
        <v>315</v>
      </c>
      <c r="F683" s="12" t="s">
        <v>3916</v>
      </c>
      <c r="G683" s="12" t="s">
        <v>212</v>
      </c>
      <c r="H683" s="12" t="s">
        <v>2804</v>
      </c>
      <c r="I683" s="12" t="s">
        <v>212</v>
      </c>
      <c r="J683" s="12" t="s">
        <v>556</v>
      </c>
      <c r="K683" s="12" t="s">
        <v>564</v>
      </c>
      <c r="L683" s="12" t="s">
        <v>558</v>
      </c>
      <c r="M683" s="12" t="s">
        <v>3164</v>
      </c>
      <c r="N683" s="12"/>
      <c r="O683" s="12" t="s">
        <v>3400</v>
      </c>
      <c r="P683" s="12" t="s">
        <v>3403</v>
      </c>
      <c r="Q683" s="12">
        <v>1</v>
      </c>
      <c r="R683" s="12">
        <v>0</v>
      </c>
      <c r="S683" s="12">
        <v>0</v>
      </c>
      <c r="T683" s="12">
        <v>0</v>
      </c>
      <c r="U683" s="12">
        <v>0</v>
      </c>
      <c r="V683" s="12">
        <v>0</v>
      </c>
      <c r="W683" s="12">
        <v>0</v>
      </c>
      <c r="X683" s="12">
        <v>0</v>
      </c>
      <c r="Y683" s="12">
        <v>0</v>
      </c>
      <c r="Z683" s="12">
        <v>0</v>
      </c>
      <c r="AA683" s="12">
        <v>0</v>
      </c>
      <c r="AB683" s="12">
        <v>1</v>
      </c>
      <c r="AC683" s="12">
        <v>0</v>
      </c>
      <c r="AD683" s="12">
        <v>0</v>
      </c>
      <c r="AE683" s="12">
        <v>0</v>
      </c>
      <c r="AF683" s="12">
        <v>0</v>
      </c>
      <c r="AG683" s="12">
        <v>0</v>
      </c>
      <c r="AH683" s="12">
        <v>0</v>
      </c>
      <c r="AI683" s="12">
        <v>0</v>
      </c>
      <c r="AJ683" s="12">
        <v>0</v>
      </c>
      <c r="AK683" s="12">
        <v>0</v>
      </c>
      <c r="AL683" s="12" t="s">
        <v>3448</v>
      </c>
      <c r="AM683" s="7" t="s">
        <v>608</v>
      </c>
      <c r="AN683" s="7" t="s">
        <v>615</v>
      </c>
      <c r="AO683" s="7">
        <v>2000</v>
      </c>
      <c r="AP683" s="12" t="s">
        <v>3458</v>
      </c>
      <c r="AQ683" s="12">
        <v>1430</v>
      </c>
      <c r="AR683" s="12">
        <v>1</v>
      </c>
      <c r="AS683" s="12" t="s">
        <v>555</v>
      </c>
      <c r="AT683" s="7" t="s">
        <v>349</v>
      </c>
      <c r="AU683" s="12">
        <v>0</v>
      </c>
      <c r="AV683" s="12">
        <v>0</v>
      </c>
      <c r="AW683" s="12">
        <v>0</v>
      </c>
      <c r="AX683" s="12">
        <v>0</v>
      </c>
      <c r="AY683" s="7">
        <v>0</v>
      </c>
      <c r="AZ683" s="12">
        <v>0</v>
      </c>
      <c r="BA683" s="12">
        <v>1</v>
      </c>
      <c r="BB683" s="12">
        <v>1</v>
      </c>
      <c r="BC683" s="12">
        <v>0</v>
      </c>
      <c r="BD683" s="12">
        <v>0</v>
      </c>
      <c r="BE683" s="12">
        <v>0</v>
      </c>
      <c r="BF683" s="7" t="s">
        <v>2820</v>
      </c>
      <c r="BG683" s="7" t="s">
        <v>810</v>
      </c>
      <c r="BH683" s="7">
        <v>1</v>
      </c>
      <c r="BI683" s="7" t="s">
        <v>3257</v>
      </c>
      <c r="BJ683" s="12" t="s">
        <v>3460</v>
      </c>
      <c r="BK683" s="12" t="s">
        <v>3472</v>
      </c>
      <c r="BL683" s="12" t="s">
        <v>3474</v>
      </c>
      <c r="BM683" s="7" t="s">
        <v>787</v>
      </c>
      <c r="BN683" s="7"/>
      <c r="BO683" s="12" t="s">
        <v>1208</v>
      </c>
      <c r="BP683" s="12" t="s">
        <v>1262</v>
      </c>
      <c r="BQ683" s="12"/>
      <c r="BR683" s="12" t="s">
        <v>1077</v>
      </c>
      <c r="BS683" s="12">
        <v>1.5172000000000001</v>
      </c>
      <c r="BT683" s="12"/>
      <c r="BU683" s="12">
        <f>EXP(BS683)</f>
        <v>4.559440871001982</v>
      </c>
      <c r="BV683" s="12" t="s">
        <v>3416</v>
      </c>
      <c r="BW683" s="12" t="s">
        <v>1077</v>
      </c>
      <c r="BX683" s="12"/>
      <c r="BY683" s="12">
        <v>11.97</v>
      </c>
      <c r="BZ683" s="12"/>
      <c r="CA683" s="12" t="s">
        <v>1077</v>
      </c>
      <c r="CB683" s="12" t="s">
        <v>1077</v>
      </c>
      <c r="CC683" s="12" t="s">
        <v>1077</v>
      </c>
      <c r="CD683" s="12" t="s">
        <v>1077</v>
      </c>
      <c r="CE683" s="12">
        <v>0.1</v>
      </c>
      <c r="CF683" s="12"/>
      <c r="CG683" s="12"/>
      <c r="CH683" s="12"/>
      <c r="CI683" s="12"/>
      <c r="CJ683" s="12">
        <v>0.55300000000000005</v>
      </c>
      <c r="CK683" s="12" t="s">
        <v>3828</v>
      </c>
      <c r="CL683" s="12" t="s">
        <v>1077</v>
      </c>
      <c r="CM683" s="12" t="s">
        <v>1077</v>
      </c>
      <c r="CN683" s="12" t="s">
        <v>1077</v>
      </c>
      <c r="CO683" s="12" t="s">
        <v>1077</v>
      </c>
      <c r="CP683" s="12"/>
      <c r="CQ683" s="12"/>
      <c r="CR683" s="12"/>
      <c r="CS683" s="12" t="s">
        <v>1077</v>
      </c>
      <c r="CT683" s="12" t="s">
        <v>1077</v>
      </c>
      <c r="CU683" s="12">
        <v>2.4969442989348698E-2</v>
      </c>
      <c r="CV683" s="12"/>
      <c r="CW683" s="12"/>
      <c r="CX683" s="57"/>
    </row>
    <row r="684" spans="1:102" x14ac:dyDescent="0.35">
      <c r="A684" s="56">
        <v>35</v>
      </c>
      <c r="B684" s="12" t="s">
        <v>3726</v>
      </c>
      <c r="C684" s="12">
        <v>35.1</v>
      </c>
      <c r="D684" s="12" t="s">
        <v>1877</v>
      </c>
      <c r="E684" s="12" t="s">
        <v>360</v>
      </c>
      <c r="F684" s="12">
        <v>3</v>
      </c>
      <c r="G684" s="12" t="s">
        <v>212</v>
      </c>
      <c r="H684" s="12" t="s">
        <v>2804</v>
      </c>
      <c r="I684" s="12" t="s">
        <v>212</v>
      </c>
      <c r="J684" s="12" t="s">
        <v>1222</v>
      </c>
      <c r="K684" s="12" t="s">
        <v>570</v>
      </c>
      <c r="L684" s="12" t="s">
        <v>1118</v>
      </c>
      <c r="M684" s="12" t="s">
        <v>3164</v>
      </c>
      <c r="N684" s="12"/>
      <c r="O684" s="12" t="s">
        <v>3400</v>
      </c>
      <c r="P684" s="12" t="s">
        <v>3402</v>
      </c>
      <c r="Q684" s="12">
        <v>1</v>
      </c>
      <c r="R684" s="12">
        <v>0</v>
      </c>
      <c r="S684" s="12">
        <v>0</v>
      </c>
      <c r="T684" s="12">
        <v>0</v>
      </c>
      <c r="U684" s="12">
        <v>0</v>
      </c>
      <c r="V684" s="12">
        <v>0</v>
      </c>
      <c r="W684" s="12">
        <v>0</v>
      </c>
      <c r="X684" s="12">
        <v>0</v>
      </c>
      <c r="Y684" s="12">
        <v>0</v>
      </c>
      <c r="Z684" s="12">
        <v>0</v>
      </c>
      <c r="AA684" s="12">
        <v>0</v>
      </c>
      <c r="AB684" s="12">
        <v>0</v>
      </c>
      <c r="AC684" s="12">
        <v>0</v>
      </c>
      <c r="AD684" s="12">
        <v>0</v>
      </c>
      <c r="AE684" s="12">
        <v>0</v>
      </c>
      <c r="AF684" s="12">
        <v>0</v>
      </c>
      <c r="AG684" s="12">
        <v>0</v>
      </c>
      <c r="AH684" s="12">
        <v>0</v>
      </c>
      <c r="AI684" s="12">
        <v>0</v>
      </c>
      <c r="AJ684" s="12">
        <v>1</v>
      </c>
      <c r="AK684" s="12" t="s">
        <v>661</v>
      </c>
      <c r="AL684" s="12" t="s">
        <v>3450</v>
      </c>
      <c r="AM684" s="7" t="s">
        <v>608</v>
      </c>
      <c r="AN684" s="7" t="s">
        <v>662</v>
      </c>
      <c r="AO684" s="7" t="s">
        <v>663</v>
      </c>
      <c r="AP684" s="12" t="s">
        <v>691</v>
      </c>
      <c r="AQ684" s="12">
        <v>1764</v>
      </c>
      <c r="AR684" s="12">
        <v>1</v>
      </c>
      <c r="AS684" s="12" t="s">
        <v>555</v>
      </c>
      <c r="AT684" s="7" t="s">
        <v>212</v>
      </c>
      <c r="AU684" s="12">
        <v>0</v>
      </c>
      <c r="AV684" s="12">
        <v>1</v>
      </c>
      <c r="AW684" s="12">
        <v>0</v>
      </c>
      <c r="AX684" s="12">
        <v>0</v>
      </c>
      <c r="AY684" s="7">
        <v>1</v>
      </c>
      <c r="AZ684" s="12">
        <v>0</v>
      </c>
      <c r="BA684" s="12">
        <v>1</v>
      </c>
      <c r="BB684" s="12">
        <v>1</v>
      </c>
      <c r="BC684" s="12">
        <v>0</v>
      </c>
      <c r="BD684" s="12">
        <v>1</v>
      </c>
      <c r="BE684" s="12">
        <v>1</v>
      </c>
      <c r="BF684" s="7" t="s">
        <v>3258</v>
      </c>
      <c r="BG684" s="7" t="s">
        <v>856</v>
      </c>
      <c r="BH684" s="7">
        <v>1</v>
      </c>
      <c r="BI684" s="7" t="s">
        <v>3282</v>
      </c>
      <c r="BJ684" s="12" t="s">
        <v>3460</v>
      </c>
      <c r="BK684" s="12" t="s">
        <v>599</v>
      </c>
      <c r="BL684" s="12" t="s">
        <v>3471</v>
      </c>
      <c r="BM684" s="7" t="s">
        <v>857</v>
      </c>
      <c r="BN684" s="7" t="s">
        <v>775</v>
      </c>
      <c r="BO684" s="12" t="s">
        <v>3823</v>
      </c>
      <c r="BP684" s="12"/>
      <c r="BQ684" s="12" t="s">
        <v>1077</v>
      </c>
      <c r="BR684" s="12" t="s">
        <v>1077</v>
      </c>
      <c r="BS684" s="12">
        <v>2.9420000000000002</v>
      </c>
      <c r="BT684" s="12"/>
      <c r="BU684" s="12"/>
      <c r="BV684" s="12" t="s">
        <v>1077</v>
      </c>
      <c r="BW684" s="12"/>
      <c r="BX684" s="12"/>
      <c r="BY684" s="12">
        <v>12.2</v>
      </c>
      <c r="BZ684" s="12"/>
      <c r="CA684" s="12" t="s">
        <v>1077</v>
      </c>
      <c r="CB684" s="12" t="s">
        <v>1077</v>
      </c>
      <c r="CC684" s="12" t="s">
        <v>1077</v>
      </c>
      <c r="CD684" s="12" t="s">
        <v>1077</v>
      </c>
      <c r="CE684" s="12" t="s">
        <v>1077</v>
      </c>
      <c r="CF684" s="12"/>
      <c r="CG684" s="12"/>
      <c r="CH684" s="12"/>
      <c r="CI684" s="12"/>
      <c r="CJ684" s="12" t="s">
        <v>1051</v>
      </c>
      <c r="CK684" s="12" t="s">
        <v>1077</v>
      </c>
      <c r="CL684" s="12" t="s">
        <v>1077</v>
      </c>
      <c r="CM684" s="12" t="s">
        <v>1077</v>
      </c>
      <c r="CN684" s="12" t="s">
        <v>1077</v>
      </c>
      <c r="CO684" s="12" t="s">
        <v>1077</v>
      </c>
      <c r="CP684" s="12">
        <v>3</v>
      </c>
      <c r="CQ684" s="12">
        <v>16</v>
      </c>
      <c r="CR684" s="12">
        <v>0</v>
      </c>
      <c r="CS684" s="12">
        <v>1716</v>
      </c>
      <c r="CT684" s="12" t="s">
        <v>718</v>
      </c>
      <c r="CU684" s="12" t="s">
        <v>718</v>
      </c>
      <c r="CV684" s="12" t="s">
        <v>1077</v>
      </c>
      <c r="CW684" s="12"/>
      <c r="CX684" s="57"/>
    </row>
    <row r="685" spans="1:102" ht="16.5" x14ac:dyDescent="0.35">
      <c r="A685" s="56">
        <v>78</v>
      </c>
      <c r="B685" s="12" t="s">
        <v>3767</v>
      </c>
      <c r="C685" s="12">
        <v>78.400000000000006</v>
      </c>
      <c r="D685" s="12" t="s">
        <v>2408</v>
      </c>
      <c r="E685" s="12" t="s">
        <v>477</v>
      </c>
      <c r="F685" s="12" t="s">
        <v>3916</v>
      </c>
      <c r="G685" s="12" t="s">
        <v>212</v>
      </c>
      <c r="H685" s="12" t="s">
        <v>2804</v>
      </c>
      <c r="I685" s="12" t="s">
        <v>212</v>
      </c>
      <c r="J685" s="12" t="s">
        <v>556</v>
      </c>
      <c r="K685" s="12" t="s">
        <v>578</v>
      </c>
      <c r="L685" s="12" t="s">
        <v>558</v>
      </c>
      <c r="M685" s="12" t="s">
        <v>3164</v>
      </c>
      <c r="N685" s="12"/>
      <c r="O685" s="12" t="s">
        <v>3400</v>
      </c>
      <c r="P685" s="12" t="s">
        <v>3402</v>
      </c>
      <c r="Q685" s="12">
        <v>0</v>
      </c>
      <c r="R685" s="12">
        <v>0</v>
      </c>
      <c r="S685" s="12">
        <v>1</v>
      </c>
      <c r="T685" s="12">
        <v>0</v>
      </c>
      <c r="U685" s="12">
        <v>0</v>
      </c>
      <c r="V685" s="12">
        <v>0</v>
      </c>
      <c r="W685" s="12">
        <v>0</v>
      </c>
      <c r="X685" s="12">
        <v>0</v>
      </c>
      <c r="Y685" s="12">
        <v>0</v>
      </c>
      <c r="Z685" s="12">
        <v>0</v>
      </c>
      <c r="AA685" s="12">
        <v>0</v>
      </c>
      <c r="AB685" s="12">
        <v>0</v>
      </c>
      <c r="AC685" s="12">
        <v>0</v>
      </c>
      <c r="AD685" s="12">
        <v>0</v>
      </c>
      <c r="AE685" s="12">
        <v>0</v>
      </c>
      <c r="AF685" s="12">
        <v>0</v>
      </c>
      <c r="AG685" s="12">
        <v>0</v>
      </c>
      <c r="AH685" s="12">
        <v>0</v>
      </c>
      <c r="AI685" s="12">
        <v>0</v>
      </c>
      <c r="AJ685" s="12">
        <v>1</v>
      </c>
      <c r="AK685" s="12">
        <v>0</v>
      </c>
      <c r="AL685" s="12" t="s">
        <v>607</v>
      </c>
      <c r="AM685" s="7" t="s">
        <v>637</v>
      </c>
      <c r="AN685" s="7" t="s">
        <v>720</v>
      </c>
      <c r="AO685" s="7">
        <v>2014</v>
      </c>
      <c r="AP685" s="12" t="s">
        <v>3235</v>
      </c>
      <c r="AQ685" s="12">
        <v>474</v>
      </c>
      <c r="AR685" s="12">
        <v>1</v>
      </c>
      <c r="AS685" s="12" t="s">
        <v>555</v>
      </c>
      <c r="AT685" s="7" t="s">
        <v>959</v>
      </c>
      <c r="AU685" s="12">
        <v>0</v>
      </c>
      <c r="AV685" s="12">
        <v>0</v>
      </c>
      <c r="AW685" s="12">
        <v>0</v>
      </c>
      <c r="AX685" s="12">
        <v>0</v>
      </c>
      <c r="AY685" s="7">
        <v>0</v>
      </c>
      <c r="AZ685" s="12">
        <v>0</v>
      </c>
      <c r="BA685" s="12">
        <v>0</v>
      </c>
      <c r="BB685" s="12">
        <v>0</v>
      </c>
      <c r="BC685" s="12">
        <v>0</v>
      </c>
      <c r="BD685" s="12">
        <v>0</v>
      </c>
      <c r="BE685" s="12">
        <v>0</v>
      </c>
      <c r="BF685" s="7" t="s">
        <v>766</v>
      </c>
      <c r="BG685" s="7" t="s">
        <v>958</v>
      </c>
      <c r="BH685" s="7"/>
      <c r="BI685" s="7" t="s">
        <v>2808</v>
      </c>
      <c r="BJ685" s="12" t="s">
        <v>800</v>
      </c>
      <c r="BK685" s="12" t="s">
        <v>3463</v>
      </c>
      <c r="BL685" s="12" t="s">
        <v>3469</v>
      </c>
      <c r="BM685" s="7" t="s">
        <v>787</v>
      </c>
      <c r="BN685" s="7"/>
      <c r="BO685" s="12"/>
      <c r="BP685" s="12">
        <v>5</v>
      </c>
      <c r="BQ685" s="12" t="s">
        <v>1077</v>
      </c>
      <c r="BR685" s="12" t="s">
        <v>1077</v>
      </c>
      <c r="BS685" s="12">
        <v>1.4E-2</v>
      </c>
      <c r="BT685" s="12"/>
      <c r="BU685" s="12">
        <f>EXP(BS685)</f>
        <v>1.0140984589384923</v>
      </c>
      <c r="BV685" s="12" t="s">
        <v>3416</v>
      </c>
      <c r="BW685" s="12" t="s">
        <v>1077</v>
      </c>
      <c r="BX685" s="12" t="s">
        <v>1077</v>
      </c>
      <c r="BY685" s="12">
        <v>12.89</v>
      </c>
      <c r="BZ685" s="12"/>
      <c r="CA685" s="12" t="s">
        <v>1077</v>
      </c>
      <c r="CB685" s="12" t="s">
        <v>1077</v>
      </c>
      <c r="CC685" s="12" t="s">
        <v>1077</v>
      </c>
      <c r="CD685" s="12" t="s">
        <v>1077</v>
      </c>
      <c r="CE685" s="12">
        <v>0.05</v>
      </c>
      <c r="CF685" s="12"/>
      <c r="CG685" s="12"/>
      <c r="CH685" s="12"/>
      <c r="CI685" s="12"/>
      <c r="CJ685" s="12">
        <v>0.26</v>
      </c>
      <c r="CK685" s="12" t="s">
        <v>3824</v>
      </c>
      <c r="CL685" s="12" t="s">
        <v>1077</v>
      </c>
      <c r="CM685" s="12" t="s">
        <v>1077</v>
      </c>
      <c r="CN685" s="12" t="s">
        <v>1077</v>
      </c>
      <c r="CO685" s="12" t="s">
        <v>1077</v>
      </c>
      <c r="CP685" s="12"/>
      <c r="CQ685" s="12"/>
      <c r="CR685" s="12"/>
      <c r="CS685" s="12" t="s">
        <v>1077</v>
      </c>
      <c r="CT685" s="12" t="s">
        <v>1077</v>
      </c>
      <c r="CU685" s="12" t="s">
        <v>718</v>
      </c>
      <c r="CV685" s="12" t="s">
        <v>1077</v>
      </c>
      <c r="CW685" s="12"/>
      <c r="CX685" s="57"/>
    </row>
    <row r="686" spans="1:102" ht="16.5" x14ac:dyDescent="0.35">
      <c r="A686" s="56">
        <v>15</v>
      </c>
      <c r="B686" s="12" t="s">
        <v>3706</v>
      </c>
      <c r="C686" s="12">
        <v>15.4</v>
      </c>
      <c r="D686" s="12" t="s">
        <v>1489</v>
      </c>
      <c r="E686" s="12" t="s">
        <v>311</v>
      </c>
      <c r="F686" s="12">
        <v>3</v>
      </c>
      <c r="G686" s="12" t="s">
        <v>212</v>
      </c>
      <c r="H686" s="12" t="s">
        <v>2804</v>
      </c>
      <c r="I686" s="12" t="s">
        <v>212</v>
      </c>
      <c r="J686" s="12" t="s">
        <v>556</v>
      </c>
      <c r="K686" s="12" t="s">
        <v>564</v>
      </c>
      <c r="L686" s="12" t="s">
        <v>558</v>
      </c>
      <c r="M686" s="12" t="s">
        <v>3164</v>
      </c>
      <c r="N686" s="12"/>
      <c r="O686" s="12" t="s">
        <v>3400</v>
      </c>
      <c r="P686" s="12" t="s">
        <v>3403</v>
      </c>
      <c r="Q686" s="12">
        <v>1</v>
      </c>
      <c r="R686" s="12">
        <v>0</v>
      </c>
      <c r="S686" s="12">
        <v>0</v>
      </c>
      <c r="T686" s="12">
        <v>0</v>
      </c>
      <c r="U686" s="12">
        <v>0</v>
      </c>
      <c r="V686" s="12">
        <v>0</v>
      </c>
      <c r="W686" s="12">
        <v>0</v>
      </c>
      <c r="X686" s="12">
        <v>0</v>
      </c>
      <c r="Y686" s="12">
        <v>0</v>
      </c>
      <c r="Z686" s="12">
        <v>0</v>
      </c>
      <c r="AA686" s="12">
        <v>0</v>
      </c>
      <c r="AB686" s="12">
        <v>1</v>
      </c>
      <c r="AC686" s="12">
        <v>0</v>
      </c>
      <c r="AD686" s="12">
        <v>0</v>
      </c>
      <c r="AE686" s="12">
        <v>0</v>
      </c>
      <c r="AF686" s="12">
        <v>0</v>
      </c>
      <c r="AG686" s="12">
        <v>0</v>
      </c>
      <c r="AH686" s="12">
        <v>0</v>
      </c>
      <c r="AI686" s="12">
        <v>0</v>
      </c>
      <c r="AJ686" s="12">
        <v>0</v>
      </c>
      <c r="AK686" s="12">
        <v>0</v>
      </c>
      <c r="AL686" s="12" t="s">
        <v>3448</v>
      </c>
      <c r="AM686" s="7" t="s">
        <v>608</v>
      </c>
      <c r="AN686" s="7" t="s">
        <v>635</v>
      </c>
      <c r="AO686" s="7">
        <v>2000</v>
      </c>
      <c r="AP686" s="12" t="s">
        <v>3458</v>
      </c>
      <c r="AQ686" s="12">
        <v>593</v>
      </c>
      <c r="AR686" s="12">
        <v>1</v>
      </c>
      <c r="AS686" s="12" t="s">
        <v>555</v>
      </c>
      <c r="AT686" s="7" t="s">
        <v>349</v>
      </c>
      <c r="AU686" s="12">
        <v>0</v>
      </c>
      <c r="AV686" s="12">
        <v>0</v>
      </c>
      <c r="AW686" s="12">
        <v>0</v>
      </c>
      <c r="AX686" s="12">
        <v>0</v>
      </c>
      <c r="AY686" s="7">
        <v>0</v>
      </c>
      <c r="AZ686" s="12">
        <v>0</v>
      </c>
      <c r="BA686" s="12">
        <v>1</v>
      </c>
      <c r="BB686" s="12">
        <v>1</v>
      </c>
      <c r="BC686" s="12">
        <v>0</v>
      </c>
      <c r="BD686" s="12">
        <v>0</v>
      </c>
      <c r="BE686" s="12">
        <v>0</v>
      </c>
      <c r="BF686" s="7" t="s">
        <v>766</v>
      </c>
      <c r="BG686" s="7" t="s">
        <v>781</v>
      </c>
      <c r="BH686" s="7"/>
      <c r="BI686" s="7" t="s">
        <v>2807</v>
      </c>
      <c r="BJ686" s="12" t="s">
        <v>3460</v>
      </c>
      <c r="BK686" s="12" t="s">
        <v>3472</v>
      </c>
      <c r="BL686" s="12" t="s">
        <v>3474</v>
      </c>
      <c r="BM686" s="7" t="s">
        <v>787</v>
      </c>
      <c r="BN686" s="7"/>
      <c r="BO686" s="12"/>
      <c r="BP686" s="12" t="s">
        <v>3548</v>
      </c>
      <c r="BQ686" s="12">
        <v>0.4531</v>
      </c>
      <c r="BR686" s="12" t="s">
        <v>3429</v>
      </c>
      <c r="BS686" s="12">
        <v>0.4531</v>
      </c>
      <c r="BT686" s="12"/>
      <c r="BU686" s="12"/>
      <c r="BV686" s="12" t="s">
        <v>1077</v>
      </c>
      <c r="BW686" s="12" t="s">
        <v>1077</v>
      </c>
      <c r="BX686" s="12" t="s">
        <v>1077</v>
      </c>
      <c r="BY686" s="12">
        <v>13.76</v>
      </c>
      <c r="BZ686" s="12"/>
      <c r="CA686" s="12" t="s">
        <v>1077</v>
      </c>
      <c r="CB686" s="12" t="s">
        <v>1077</v>
      </c>
      <c r="CC686" s="12" t="s">
        <v>1077</v>
      </c>
      <c r="CD686" s="12" t="s">
        <v>1077</v>
      </c>
      <c r="CE686" s="12">
        <v>0.1</v>
      </c>
      <c r="CF686" s="12"/>
      <c r="CG686" s="12"/>
      <c r="CH686" s="12">
        <f>BQ686/BY686</f>
        <v>3.292877906976744E-2</v>
      </c>
      <c r="CI686" s="12" t="s">
        <v>3553</v>
      </c>
      <c r="CJ686" s="12">
        <v>0.52600000000000002</v>
      </c>
      <c r="CK686" s="12" t="s">
        <v>3828</v>
      </c>
      <c r="CL686" s="12" t="s">
        <v>1077</v>
      </c>
      <c r="CM686" s="12" t="s">
        <v>1077</v>
      </c>
      <c r="CN686" s="12" t="s">
        <v>1077</v>
      </c>
      <c r="CO686" s="12" t="s">
        <v>1077</v>
      </c>
      <c r="CP686" s="12">
        <v>1</v>
      </c>
      <c r="CQ686" s="12">
        <v>3</v>
      </c>
      <c r="CR686" s="12">
        <v>1</v>
      </c>
      <c r="CS686" s="12">
        <v>589</v>
      </c>
      <c r="CT686" s="12" t="s">
        <v>1077</v>
      </c>
      <c r="CU686" s="12" t="s">
        <v>1077</v>
      </c>
      <c r="CV686" s="12" t="s">
        <v>1077</v>
      </c>
      <c r="CW686" s="12"/>
      <c r="CX686" s="57"/>
    </row>
    <row r="687" spans="1:102" ht="16.5" x14ac:dyDescent="0.35">
      <c r="A687" s="56">
        <v>15</v>
      </c>
      <c r="B687" s="12" t="s">
        <v>3706</v>
      </c>
      <c r="C687" s="12">
        <v>15.6</v>
      </c>
      <c r="D687" s="12" t="s">
        <v>1496</v>
      </c>
      <c r="E687" s="12" t="s">
        <v>313</v>
      </c>
      <c r="F687" s="12" t="s">
        <v>3916</v>
      </c>
      <c r="G687" s="12" t="s">
        <v>212</v>
      </c>
      <c r="H687" s="12" t="s">
        <v>2804</v>
      </c>
      <c r="I687" s="12" t="s">
        <v>212</v>
      </c>
      <c r="J687" s="12" t="s">
        <v>556</v>
      </c>
      <c r="K687" s="12" t="s">
        <v>564</v>
      </c>
      <c r="L687" s="12" t="s">
        <v>558</v>
      </c>
      <c r="M687" s="12" t="s">
        <v>3164</v>
      </c>
      <c r="N687" s="12"/>
      <c r="O687" s="12" t="s">
        <v>3400</v>
      </c>
      <c r="P687" s="12" t="s">
        <v>3403</v>
      </c>
      <c r="Q687" s="12">
        <v>1</v>
      </c>
      <c r="R687" s="12">
        <v>0</v>
      </c>
      <c r="S687" s="12">
        <v>0</v>
      </c>
      <c r="T687" s="12">
        <v>0</v>
      </c>
      <c r="U687" s="12">
        <v>0</v>
      </c>
      <c r="V687" s="12">
        <v>0</v>
      </c>
      <c r="W687" s="12">
        <v>0</v>
      </c>
      <c r="X687" s="12">
        <v>0</v>
      </c>
      <c r="Y687" s="12">
        <v>0</v>
      </c>
      <c r="Z687" s="12">
        <v>0</v>
      </c>
      <c r="AA687" s="12">
        <v>0</v>
      </c>
      <c r="AB687" s="12">
        <v>1</v>
      </c>
      <c r="AC687" s="12">
        <v>0</v>
      </c>
      <c r="AD687" s="12">
        <v>0</v>
      </c>
      <c r="AE687" s="12">
        <v>0</v>
      </c>
      <c r="AF687" s="12">
        <v>0</v>
      </c>
      <c r="AG687" s="12">
        <v>0</v>
      </c>
      <c r="AH687" s="12">
        <v>0</v>
      </c>
      <c r="AI687" s="12">
        <v>0</v>
      </c>
      <c r="AJ687" s="12">
        <v>0</v>
      </c>
      <c r="AK687" s="12">
        <v>0</v>
      </c>
      <c r="AL687" s="12" t="s">
        <v>3448</v>
      </c>
      <c r="AM687" s="7" t="s">
        <v>608</v>
      </c>
      <c r="AN687" s="7" t="s">
        <v>633</v>
      </c>
      <c r="AO687" s="7">
        <v>2000</v>
      </c>
      <c r="AP687" s="12" t="s">
        <v>3458</v>
      </c>
      <c r="AQ687" s="12">
        <v>5727</v>
      </c>
      <c r="AR687" s="12">
        <v>1</v>
      </c>
      <c r="AS687" s="12" t="s">
        <v>555</v>
      </c>
      <c r="AT687" s="7" t="s">
        <v>349</v>
      </c>
      <c r="AU687" s="12">
        <v>0</v>
      </c>
      <c r="AV687" s="12">
        <v>0</v>
      </c>
      <c r="AW687" s="12">
        <v>0</v>
      </c>
      <c r="AX687" s="12">
        <v>0</v>
      </c>
      <c r="AY687" s="7">
        <v>0</v>
      </c>
      <c r="AZ687" s="12">
        <v>0</v>
      </c>
      <c r="BA687" s="12">
        <v>1</v>
      </c>
      <c r="BB687" s="12">
        <v>1</v>
      </c>
      <c r="BC687" s="12">
        <v>0</v>
      </c>
      <c r="BD687" s="12">
        <v>0</v>
      </c>
      <c r="BE687" s="12">
        <v>0</v>
      </c>
      <c r="BF687" s="7" t="s">
        <v>2820</v>
      </c>
      <c r="BG687" s="7" t="s">
        <v>810</v>
      </c>
      <c r="BH687" s="7">
        <v>1</v>
      </c>
      <c r="BI687" s="7" t="s">
        <v>3257</v>
      </c>
      <c r="BJ687" s="12" t="s">
        <v>3460</v>
      </c>
      <c r="BK687" s="12" t="s">
        <v>3472</v>
      </c>
      <c r="BL687" s="12" t="s">
        <v>3474</v>
      </c>
      <c r="BM687" s="7" t="s">
        <v>787</v>
      </c>
      <c r="BN687" s="7"/>
      <c r="BO687" s="12" t="s">
        <v>1208</v>
      </c>
      <c r="BP687" s="12" t="s">
        <v>1262</v>
      </c>
      <c r="BQ687" s="12"/>
      <c r="BR687" s="12" t="s">
        <v>1077</v>
      </c>
      <c r="BS687" s="12">
        <v>1.2316</v>
      </c>
      <c r="BT687" s="12"/>
      <c r="BU687" s="12">
        <f>EXP(BS687)</f>
        <v>3.4267078850580375</v>
      </c>
      <c r="BV687" s="12" t="s">
        <v>3416</v>
      </c>
      <c r="BW687" s="12" t="s">
        <v>1077</v>
      </c>
      <c r="BX687" s="12" t="s">
        <v>1077</v>
      </c>
      <c r="BY687" s="12">
        <v>14.1</v>
      </c>
      <c r="BZ687" s="12"/>
      <c r="CA687" s="12" t="s">
        <v>1077</v>
      </c>
      <c r="CB687" s="12" t="s">
        <v>1077</v>
      </c>
      <c r="CC687" s="12" t="s">
        <v>1077</v>
      </c>
      <c r="CD687" s="12" t="s">
        <v>1077</v>
      </c>
      <c r="CE687" s="12">
        <v>0.1</v>
      </c>
      <c r="CF687" s="12"/>
      <c r="CG687" s="12"/>
      <c r="CH687" s="12"/>
      <c r="CI687" s="12"/>
      <c r="CJ687" s="12">
        <v>0.59099999999999997</v>
      </c>
      <c r="CK687" s="12" t="s">
        <v>3828</v>
      </c>
      <c r="CL687" s="12" t="s">
        <v>1077</v>
      </c>
      <c r="CM687" s="12" t="s">
        <v>1077</v>
      </c>
      <c r="CN687" s="12" t="s">
        <v>1077</v>
      </c>
      <c r="CO687" s="12" t="s">
        <v>1077</v>
      </c>
      <c r="CP687" s="12"/>
      <c r="CQ687" s="12"/>
      <c r="CR687" s="12"/>
      <c r="CS687" s="12" t="s">
        <v>1077</v>
      </c>
      <c r="CT687" s="12" t="s">
        <v>1077</v>
      </c>
      <c r="CU687" s="12">
        <v>2.4969442989348698E-2</v>
      </c>
      <c r="CV687" s="12" t="s">
        <v>1137</v>
      </c>
      <c r="CW687" s="12"/>
      <c r="CX687" s="57"/>
    </row>
    <row r="688" spans="1:102" ht="16.5" x14ac:dyDescent="0.35">
      <c r="A688" s="56">
        <v>78</v>
      </c>
      <c r="B688" s="12" t="s">
        <v>3767</v>
      </c>
      <c r="C688" s="12">
        <v>78.2</v>
      </c>
      <c r="D688" s="12" t="s">
        <v>2405</v>
      </c>
      <c r="E688" s="12" t="s">
        <v>476</v>
      </c>
      <c r="F688" s="12" t="s">
        <v>3916</v>
      </c>
      <c r="G688" s="12" t="s">
        <v>212</v>
      </c>
      <c r="H688" s="12" t="s">
        <v>2804</v>
      </c>
      <c r="I688" s="12" t="s">
        <v>212</v>
      </c>
      <c r="J688" s="12" t="s">
        <v>1226</v>
      </c>
      <c r="K688" s="12" t="s">
        <v>564</v>
      </c>
      <c r="L688" s="12" t="s">
        <v>1118</v>
      </c>
      <c r="M688" s="12" t="s">
        <v>3164</v>
      </c>
      <c r="N688" s="12"/>
      <c r="O688" s="12" t="s">
        <v>3400</v>
      </c>
      <c r="P688" s="12" t="s">
        <v>3402</v>
      </c>
      <c r="Q688" s="12">
        <v>0</v>
      </c>
      <c r="R688" s="12">
        <v>0</v>
      </c>
      <c r="S688" s="12">
        <v>1</v>
      </c>
      <c r="T688" s="12">
        <v>0</v>
      </c>
      <c r="U688" s="12">
        <v>0</v>
      </c>
      <c r="V688" s="12">
        <v>0</v>
      </c>
      <c r="W688" s="12">
        <v>0</v>
      </c>
      <c r="X688" s="12">
        <v>0</v>
      </c>
      <c r="Y688" s="12">
        <v>0</v>
      </c>
      <c r="Z688" s="12">
        <v>0</v>
      </c>
      <c r="AA688" s="12">
        <v>0</v>
      </c>
      <c r="AB688" s="12">
        <v>0</v>
      </c>
      <c r="AC688" s="12">
        <v>0</v>
      </c>
      <c r="AD688" s="12">
        <v>0</v>
      </c>
      <c r="AE688" s="12">
        <v>0</v>
      </c>
      <c r="AF688" s="12">
        <v>0</v>
      </c>
      <c r="AG688" s="12">
        <v>0</v>
      </c>
      <c r="AH688" s="12">
        <v>0</v>
      </c>
      <c r="AI688" s="12">
        <v>0</v>
      </c>
      <c r="AJ688" s="12">
        <v>1</v>
      </c>
      <c r="AK688" s="12">
        <v>0</v>
      </c>
      <c r="AL688" s="12" t="s">
        <v>607</v>
      </c>
      <c r="AM688" s="7" t="s">
        <v>637</v>
      </c>
      <c r="AN688" s="7" t="s">
        <v>720</v>
      </c>
      <c r="AO688" s="7">
        <v>2013</v>
      </c>
      <c r="AP688" s="12" t="s">
        <v>3235</v>
      </c>
      <c r="AQ688" s="12">
        <v>11837</v>
      </c>
      <c r="AR688" s="12">
        <v>1</v>
      </c>
      <c r="AS688" s="12" t="s">
        <v>555</v>
      </c>
      <c r="AT688" s="7" t="s">
        <v>212</v>
      </c>
      <c r="AU688" s="12">
        <v>0</v>
      </c>
      <c r="AV688" s="12">
        <v>0</v>
      </c>
      <c r="AW688" s="12">
        <v>0</v>
      </c>
      <c r="AX688" s="12">
        <v>0</v>
      </c>
      <c r="AY688" s="7">
        <v>0</v>
      </c>
      <c r="AZ688" s="12">
        <v>0</v>
      </c>
      <c r="BA688" s="12">
        <v>0</v>
      </c>
      <c r="BB688" s="12">
        <v>0</v>
      </c>
      <c r="BC688" s="12">
        <v>0</v>
      </c>
      <c r="BD688" s="12">
        <v>0</v>
      </c>
      <c r="BE688" s="12">
        <v>0</v>
      </c>
      <c r="BF688" s="7" t="s">
        <v>766</v>
      </c>
      <c r="BG688" s="7" t="s">
        <v>958</v>
      </c>
      <c r="BH688" s="7"/>
      <c r="BI688" s="7" t="s">
        <v>2808</v>
      </c>
      <c r="BJ688" s="12" t="s">
        <v>3459</v>
      </c>
      <c r="BK688" s="12" t="s">
        <v>3463</v>
      </c>
      <c r="BL688" s="12" t="s">
        <v>3469</v>
      </c>
      <c r="BM688" s="7" t="s">
        <v>3485</v>
      </c>
      <c r="BN688" s="7" t="s">
        <v>1174</v>
      </c>
      <c r="BO688" s="12"/>
      <c r="BP688" s="12" t="s">
        <v>1160</v>
      </c>
      <c r="BQ688" s="12" t="s">
        <v>1077</v>
      </c>
      <c r="BR688" s="12" t="s">
        <v>1077</v>
      </c>
      <c r="BS688" s="12">
        <v>8.9999999999999993E-3</v>
      </c>
      <c r="BT688" s="12">
        <f>EXP(BS688)</f>
        <v>1.0090406217738679</v>
      </c>
      <c r="BU688" s="12"/>
      <c r="BV688" s="12" t="s">
        <v>3415</v>
      </c>
      <c r="BW688" s="12" t="s">
        <v>1077</v>
      </c>
      <c r="BX688" s="12" t="s">
        <v>1077</v>
      </c>
      <c r="BY688" s="12">
        <v>14.73</v>
      </c>
      <c r="BZ688" s="12"/>
      <c r="CA688" s="12" t="s">
        <v>1077</v>
      </c>
      <c r="CB688" s="12" t="s">
        <v>1077</v>
      </c>
      <c r="CC688" s="12" t="s">
        <v>1077</v>
      </c>
      <c r="CD688" s="12" t="s">
        <v>1077</v>
      </c>
      <c r="CE688" s="12" t="s">
        <v>1077</v>
      </c>
      <c r="CF688" s="12"/>
      <c r="CG688" s="12"/>
      <c r="CH688" s="12"/>
      <c r="CI688" s="12"/>
      <c r="CJ688" s="12">
        <v>0.60199999999999998</v>
      </c>
      <c r="CK688" s="12" t="s">
        <v>3827</v>
      </c>
      <c r="CL688" s="12">
        <v>-5180.9269999999997</v>
      </c>
      <c r="CM688" s="12" t="s">
        <v>1077</v>
      </c>
      <c r="CN688" s="12" t="s">
        <v>1077</v>
      </c>
      <c r="CO688" s="12" t="s">
        <v>1077</v>
      </c>
      <c r="CP688" s="12"/>
      <c r="CQ688" s="12"/>
      <c r="CR688" s="12"/>
      <c r="CS688" s="12" t="s">
        <v>1077</v>
      </c>
      <c r="CT688" s="12" t="s">
        <v>718</v>
      </c>
      <c r="CU688" s="12" t="s">
        <v>718</v>
      </c>
      <c r="CV688" s="12" t="s">
        <v>1077</v>
      </c>
      <c r="CW688" s="12"/>
      <c r="CX688" s="57"/>
    </row>
    <row r="689" spans="1:102" x14ac:dyDescent="0.35">
      <c r="A689" s="56">
        <v>110</v>
      </c>
      <c r="B689" s="12" t="s">
        <v>3803</v>
      </c>
      <c r="C689" s="12">
        <v>110.4</v>
      </c>
      <c r="D689" s="12" t="s">
        <v>2636</v>
      </c>
      <c r="E689" s="12" t="s">
        <v>538</v>
      </c>
      <c r="F689" s="12">
        <v>7</v>
      </c>
      <c r="G689" s="12" t="s">
        <v>212</v>
      </c>
      <c r="H689" s="12" t="s">
        <v>2804</v>
      </c>
      <c r="I689" s="12" t="s">
        <v>212</v>
      </c>
      <c r="J689" s="12" t="s">
        <v>1222</v>
      </c>
      <c r="K689" s="12" t="s">
        <v>564</v>
      </c>
      <c r="L689" s="12" t="s">
        <v>1118</v>
      </c>
      <c r="M689" s="12" t="s">
        <v>3237</v>
      </c>
      <c r="N689" s="12" t="s">
        <v>598</v>
      </c>
      <c r="O689" s="12" t="s">
        <v>3400</v>
      </c>
      <c r="P689" s="12" t="s">
        <v>3404</v>
      </c>
      <c r="Q689" s="12">
        <v>0</v>
      </c>
      <c r="R689" s="12">
        <v>0</v>
      </c>
      <c r="S689" s="12">
        <v>1</v>
      </c>
      <c r="T689" s="12">
        <v>0</v>
      </c>
      <c r="U689" s="12">
        <v>0</v>
      </c>
      <c r="V689" s="12">
        <v>0</v>
      </c>
      <c r="W689" s="12">
        <v>1</v>
      </c>
      <c r="X689" s="12">
        <v>0</v>
      </c>
      <c r="Y689" s="12">
        <v>0</v>
      </c>
      <c r="Z689" s="12">
        <v>1</v>
      </c>
      <c r="AA689" s="12">
        <v>0</v>
      </c>
      <c r="AB689" s="12">
        <v>0</v>
      </c>
      <c r="AC689" s="12">
        <v>0</v>
      </c>
      <c r="AD689" s="12">
        <v>0</v>
      </c>
      <c r="AE689" s="12">
        <v>0</v>
      </c>
      <c r="AF689" s="12">
        <v>0</v>
      </c>
      <c r="AG689" s="12">
        <v>0</v>
      </c>
      <c r="AH689" s="12">
        <v>0</v>
      </c>
      <c r="AI689" s="12">
        <v>0</v>
      </c>
      <c r="AJ689" s="12">
        <v>0</v>
      </c>
      <c r="AK689" s="12">
        <v>0</v>
      </c>
      <c r="AL689" s="12" t="s">
        <v>3450</v>
      </c>
      <c r="AM689" s="7" t="s">
        <v>608</v>
      </c>
      <c r="AN689" s="7" t="s">
        <v>646</v>
      </c>
      <c r="AO689" s="7" t="s">
        <v>747</v>
      </c>
      <c r="AP689" s="12" t="s">
        <v>691</v>
      </c>
      <c r="AQ689" s="12">
        <v>25372</v>
      </c>
      <c r="AR689" s="12">
        <v>1</v>
      </c>
      <c r="AS689" s="12" t="s">
        <v>555</v>
      </c>
      <c r="AT689" s="7" t="s">
        <v>212</v>
      </c>
      <c r="AU689" s="12">
        <v>1</v>
      </c>
      <c r="AV689" s="12">
        <v>1</v>
      </c>
      <c r="AW689" s="12">
        <v>0</v>
      </c>
      <c r="AX689" s="12">
        <v>1</v>
      </c>
      <c r="AY689" s="7">
        <v>1</v>
      </c>
      <c r="AZ689" s="12">
        <v>0</v>
      </c>
      <c r="BA689" s="12">
        <v>1</v>
      </c>
      <c r="BB689" s="12">
        <v>1</v>
      </c>
      <c r="BC689" s="12">
        <v>0</v>
      </c>
      <c r="BD689" s="12">
        <v>1</v>
      </c>
      <c r="BE689" s="12">
        <v>0</v>
      </c>
      <c r="BF689" s="7" t="s">
        <v>766</v>
      </c>
      <c r="BG689" s="7" t="s">
        <v>1014</v>
      </c>
      <c r="BH689" s="7"/>
      <c r="BI689" s="7" t="s">
        <v>2806</v>
      </c>
      <c r="BJ689" s="12" t="s">
        <v>3459</v>
      </c>
      <c r="BK689" s="12" t="s">
        <v>1044</v>
      </c>
      <c r="BL689" s="12" t="s">
        <v>3468</v>
      </c>
      <c r="BM689" s="7" t="s">
        <v>3485</v>
      </c>
      <c r="BN689" s="7" t="s">
        <v>775</v>
      </c>
      <c r="BO689" s="12"/>
      <c r="BP689" s="12" t="s">
        <v>3547</v>
      </c>
      <c r="BQ689" s="12">
        <f>CV689</f>
        <v>0.29648538508776423</v>
      </c>
      <c r="BR689" s="12" t="s">
        <v>3530</v>
      </c>
      <c r="BS689" s="12">
        <v>1.4E-2</v>
      </c>
      <c r="BT689" s="12">
        <f>EXP(BS689)</f>
        <v>1.0140984589384923</v>
      </c>
      <c r="BU689" s="12"/>
      <c r="BV689" s="12" t="s">
        <v>3415</v>
      </c>
      <c r="BW689" s="12" t="s">
        <v>1077</v>
      </c>
      <c r="BX689" s="12" t="s">
        <v>1077</v>
      </c>
      <c r="BY689" s="12">
        <v>14.99</v>
      </c>
      <c r="BZ689" s="12"/>
      <c r="CA689" s="12" t="s">
        <v>1077</v>
      </c>
      <c r="CB689" s="12" t="s">
        <v>1077</v>
      </c>
      <c r="CC689" s="12" t="s">
        <v>1077</v>
      </c>
      <c r="CD689" s="12" t="s">
        <v>1077</v>
      </c>
      <c r="CE689" s="12" t="s">
        <v>1077</v>
      </c>
      <c r="CF689" s="12">
        <f>Table2[[#This Row],[b_mag_LOR]]/Table2[[#This Row],[T_stat]]</f>
        <v>9.3395597064709806E-4</v>
      </c>
      <c r="CG689" s="12" t="s">
        <v>3564</v>
      </c>
      <c r="CH689" s="12">
        <f>BQ689/BY689</f>
        <v>1.9778878258022964E-2</v>
      </c>
      <c r="CI689" s="12" t="s">
        <v>3553</v>
      </c>
      <c r="CJ689" s="12" t="s">
        <v>718</v>
      </c>
      <c r="CK689" s="12" t="s">
        <v>1077</v>
      </c>
      <c r="CL689" s="12" t="s">
        <v>1077</v>
      </c>
      <c r="CM689" s="12" t="s">
        <v>1077</v>
      </c>
      <c r="CN689" s="12" t="s">
        <v>1077</v>
      </c>
      <c r="CO689" s="12" t="s">
        <v>1077</v>
      </c>
      <c r="CP689" s="12"/>
      <c r="CQ689" s="12"/>
      <c r="CR689" s="12"/>
      <c r="CS689" s="12" t="s">
        <v>1077</v>
      </c>
      <c r="CT689" s="12">
        <f>(234+263+237+241+260+62+44)/(6742+6873+6502+6705+6297+2878+3085)</f>
        <v>3.431247121436979E-2</v>
      </c>
      <c r="CU689" s="12">
        <v>21.93</v>
      </c>
      <c r="CV689" s="12">
        <f>BS689*CU689*(1-CT689)</f>
        <v>0.29648538508776423</v>
      </c>
      <c r="CW689" s="12"/>
      <c r="CX689" s="57"/>
    </row>
    <row r="690" spans="1:102" ht="16.5" x14ac:dyDescent="0.35">
      <c r="A690" s="56">
        <v>78</v>
      </c>
      <c r="B690" s="12" t="s">
        <v>3767</v>
      </c>
      <c r="C690" s="12">
        <v>78.2</v>
      </c>
      <c r="D690" s="12" t="s">
        <v>2404</v>
      </c>
      <c r="E690" s="12" t="s">
        <v>476</v>
      </c>
      <c r="F690" s="12" t="s">
        <v>3916</v>
      </c>
      <c r="G690" s="12" t="s">
        <v>212</v>
      </c>
      <c r="H690" s="12" t="s">
        <v>2804</v>
      </c>
      <c r="I690" s="12" t="s">
        <v>212</v>
      </c>
      <c r="J690" s="12" t="s">
        <v>1226</v>
      </c>
      <c r="K690" s="12" t="s">
        <v>564</v>
      </c>
      <c r="L690" s="12" t="s">
        <v>1118</v>
      </c>
      <c r="M690" s="12" t="s">
        <v>3164</v>
      </c>
      <c r="N690" s="12"/>
      <c r="O690" s="12" t="s">
        <v>3400</v>
      </c>
      <c r="P690" s="12" t="s">
        <v>3402</v>
      </c>
      <c r="Q690" s="12">
        <v>0</v>
      </c>
      <c r="R690" s="12">
        <v>0</v>
      </c>
      <c r="S690" s="12">
        <v>1</v>
      </c>
      <c r="T690" s="12">
        <v>0</v>
      </c>
      <c r="U690" s="12">
        <v>0</v>
      </c>
      <c r="V690" s="12">
        <v>0</v>
      </c>
      <c r="W690" s="12">
        <v>0</v>
      </c>
      <c r="X690" s="12">
        <v>0</v>
      </c>
      <c r="Y690" s="12">
        <v>0</v>
      </c>
      <c r="Z690" s="12">
        <v>0</v>
      </c>
      <c r="AA690" s="12">
        <v>0</v>
      </c>
      <c r="AB690" s="12">
        <v>0</v>
      </c>
      <c r="AC690" s="12">
        <v>0</v>
      </c>
      <c r="AD690" s="12">
        <v>0</v>
      </c>
      <c r="AE690" s="12">
        <v>0</v>
      </c>
      <c r="AF690" s="12">
        <v>0</v>
      </c>
      <c r="AG690" s="12">
        <v>0</v>
      </c>
      <c r="AH690" s="12">
        <v>0</v>
      </c>
      <c r="AI690" s="12">
        <v>0</v>
      </c>
      <c r="AJ690" s="12">
        <v>1</v>
      </c>
      <c r="AK690" s="12">
        <v>0</v>
      </c>
      <c r="AL690" s="12" t="s">
        <v>607</v>
      </c>
      <c r="AM690" s="7" t="s">
        <v>637</v>
      </c>
      <c r="AN690" s="7" t="s">
        <v>720</v>
      </c>
      <c r="AO690" s="7">
        <v>2013</v>
      </c>
      <c r="AP690" s="12" t="s">
        <v>3235</v>
      </c>
      <c r="AQ690" s="12">
        <v>11837</v>
      </c>
      <c r="AR690" s="12">
        <v>1</v>
      </c>
      <c r="AS690" s="12" t="s">
        <v>555</v>
      </c>
      <c r="AT690" s="7" t="s">
        <v>212</v>
      </c>
      <c r="AU690" s="12">
        <v>0</v>
      </c>
      <c r="AV690" s="12">
        <v>0</v>
      </c>
      <c r="AW690" s="12">
        <v>0</v>
      </c>
      <c r="AX690" s="12">
        <v>0</v>
      </c>
      <c r="AY690" s="7">
        <v>0</v>
      </c>
      <c r="AZ690" s="12">
        <v>0</v>
      </c>
      <c r="BA690" s="12">
        <v>0</v>
      </c>
      <c r="BB690" s="12">
        <v>0</v>
      </c>
      <c r="BC690" s="12">
        <v>0</v>
      </c>
      <c r="BD690" s="12">
        <v>0</v>
      </c>
      <c r="BE690" s="12">
        <v>0</v>
      </c>
      <c r="BF690" s="7" t="s">
        <v>766</v>
      </c>
      <c r="BG690" s="7" t="s">
        <v>958</v>
      </c>
      <c r="BH690" s="7"/>
      <c r="BI690" s="7" t="s">
        <v>2808</v>
      </c>
      <c r="BJ690" s="12" t="s">
        <v>3460</v>
      </c>
      <c r="BK690" s="12" t="s">
        <v>3463</v>
      </c>
      <c r="BL690" s="12" t="s">
        <v>3469</v>
      </c>
      <c r="BM690" s="7" t="s">
        <v>3485</v>
      </c>
      <c r="BN690" s="7" t="s">
        <v>1174</v>
      </c>
      <c r="BO690" s="12"/>
      <c r="BP690" s="12" t="s">
        <v>1160</v>
      </c>
      <c r="BQ690" s="12" t="s">
        <v>1077</v>
      </c>
      <c r="BR690" s="12" t="s">
        <v>1077</v>
      </c>
      <c r="BS690" s="12">
        <v>1.2999999999999999E-2</v>
      </c>
      <c r="BT690" s="12">
        <f>EXP(BS690)</f>
        <v>1.0130848673598092</v>
      </c>
      <c r="BU690" s="12"/>
      <c r="BV690" s="12" t="s">
        <v>3415</v>
      </c>
      <c r="BW690" s="12" t="s">
        <v>1077</v>
      </c>
      <c r="BX690" s="12" t="s">
        <v>1077</v>
      </c>
      <c r="BY690" s="12">
        <v>15.22</v>
      </c>
      <c r="BZ690" s="12"/>
      <c r="CA690" s="12" t="s">
        <v>1077</v>
      </c>
      <c r="CB690" s="12" t="s">
        <v>1077</v>
      </c>
      <c r="CC690" s="12" t="s">
        <v>1077</v>
      </c>
      <c r="CD690" s="12" t="s">
        <v>1077</v>
      </c>
      <c r="CE690" s="12" t="s">
        <v>1077</v>
      </c>
      <c r="CF690" s="12"/>
      <c r="CG690" s="12"/>
      <c r="CH690" s="12"/>
      <c r="CI690" s="12"/>
      <c r="CJ690" s="12">
        <v>0.60199999999999998</v>
      </c>
      <c r="CK690" s="12" t="s">
        <v>3827</v>
      </c>
      <c r="CL690" s="12">
        <v>-5180.9269999999997</v>
      </c>
      <c r="CM690" s="12" t="s">
        <v>1077</v>
      </c>
      <c r="CN690" s="12" t="s">
        <v>1077</v>
      </c>
      <c r="CO690" s="12" t="s">
        <v>1077</v>
      </c>
      <c r="CP690" s="12"/>
      <c r="CQ690" s="12"/>
      <c r="CR690" s="12"/>
      <c r="CS690" s="12" t="s">
        <v>1077</v>
      </c>
      <c r="CT690" s="12" t="s">
        <v>718</v>
      </c>
      <c r="CU690" s="12" t="s">
        <v>718</v>
      </c>
      <c r="CV690" s="12" t="s">
        <v>1077</v>
      </c>
      <c r="CW690" s="12"/>
      <c r="CX690" s="57"/>
    </row>
    <row r="691" spans="1:102" x14ac:dyDescent="0.35">
      <c r="A691" s="56">
        <v>38</v>
      </c>
      <c r="B691" s="12" t="s">
        <v>3729</v>
      </c>
      <c r="C691" s="12">
        <v>38.1</v>
      </c>
      <c r="D691" s="12" t="s">
        <v>1931</v>
      </c>
      <c r="E691" s="12" t="s">
        <v>366</v>
      </c>
      <c r="F691" s="12" t="s">
        <v>1078</v>
      </c>
      <c r="G691" s="12" t="s">
        <v>349</v>
      </c>
      <c r="H691" s="12" t="s">
        <v>1078</v>
      </c>
      <c r="I691" s="12" t="s">
        <v>1285</v>
      </c>
      <c r="J691" s="12" t="s">
        <v>556</v>
      </c>
      <c r="K691" s="12" t="s">
        <v>564</v>
      </c>
      <c r="L691" s="12" t="s">
        <v>558</v>
      </c>
      <c r="M691" s="12" t="s">
        <v>3237</v>
      </c>
      <c r="N691" s="12" t="s">
        <v>3435</v>
      </c>
      <c r="O691" s="12" t="s">
        <v>3400</v>
      </c>
      <c r="P691" s="12" t="s">
        <v>3401</v>
      </c>
      <c r="Q691" s="12">
        <v>0</v>
      </c>
      <c r="R691" s="12">
        <v>0</v>
      </c>
      <c r="S691" s="12">
        <v>0</v>
      </c>
      <c r="T691" s="12">
        <v>0</v>
      </c>
      <c r="U691" s="12">
        <v>0</v>
      </c>
      <c r="V691" s="12">
        <v>0</v>
      </c>
      <c r="W691" s="12">
        <v>1</v>
      </c>
      <c r="X691" s="12">
        <v>0</v>
      </c>
      <c r="Y691" s="12">
        <v>0</v>
      </c>
      <c r="Z691" s="12">
        <v>0</v>
      </c>
      <c r="AA691" s="12">
        <v>0</v>
      </c>
      <c r="AB691" s="12">
        <v>0</v>
      </c>
      <c r="AC691" s="12">
        <v>1</v>
      </c>
      <c r="AD691" s="12">
        <v>0</v>
      </c>
      <c r="AE691" s="12">
        <v>0</v>
      </c>
      <c r="AF691" s="12">
        <v>0</v>
      </c>
      <c r="AG691" s="12">
        <v>0</v>
      </c>
      <c r="AH691" s="12">
        <v>0</v>
      </c>
      <c r="AI691" s="12">
        <v>0</v>
      </c>
      <c r="AJ691" s="12">
        <v>0</v>
      </c>
      <c r="AK691" s="12">
        <v>0</v>
      </c>
      <c r="AL691" s="12" t="s">
        <v>3454</v>
      </c>
      <c r="AM691" s="12" t="s">
        <v>668</v>
      </c>
      <c r="AN691" s="12" t="s">
        <v>669</v>
      </c>
      <c r="AO691" s="12">
        <v>2010</v>
      </c>
      <c r="AP691" s="12" t="s">
        <v>3235</v>
      </c>
      <c r="AQ691" s="12">
        <v>2000</v>
      </c>
      <c r="AR691" s="12">
        <v>1</v>
      </c>
      <c r="AS691" s="12" t="s">
        <v>555</v>
      </c>
      <c r="AT691" s="12" t="s">
        <v>212</v>
      </c>
      <c r="AU691" s="12">
        <v>1</v>
      </c>
      <c r="AV691" s="12">
        <v>0</v>
      </c>
      <c r="AW691" s="12">
        <v>0</v>
      </c>
      <c r="AX691" s="12">
        <v>0</v>
      </c>
      <c r="AY691" s="12">
        <v>1</v>
      </c>
      <c r="AZ691" s="12">
        <v>0</v>
      </c>
      <c r="BA691" s="12">
        <v>0</v>
      </c>
      <c r="BB691" s="12">
        <v>0</v>
      </c>
      <c r="BC691" s="12">
        <v>0</v>
      </c>
      <c r="BD691" s="12">
        <v>0</v>
      </c>
      <c r="BE691" s="12">
        <v>0</v>
      </c>
      <c r="BF691" s="12" t="s">
        <v>766</v>
      </c>
      <c r="BG691" s="12" t="s">
        <v>866</v>
      </c>
      <c r="BH691" s="12"/>
      <c r="BI691" s="12" t="s">
        <v>2808</v>
      </c>
      <c r="BJ691" s="12" t="s">
        <v>3460</v>
      </c>
      <c r="BK691" s="12" t="s">
        <v>3463</v>
      </c>
      <c r="BL691" s="12" t="s">
        <v>3481</v>
      </c>
      <c r="BM691" s="12" t="s">
        <v>864</v>
      </c>
      <c r="BN691" s="12"/>
      <c r="BO691" s="12"/>
      <c r="BP691" s="12"/>
      <c r="BQ691" s="12"/>
      <c r="BR691" s="12"/>
      <c r="BS691" s="12"/>
      <c r="BT691" s="12"/>
      <c r="BU691" s="12"/>
      <c r="BV691" s="12"/>
      <c r="BW691" s="12"/>
      <c r="BX691" s="12"/>
      <c r="BY691" s="12"/>
      <c r="BZ691" s="12"/>
      <c r="CA691" s="12"/>
      <c r="CB691" s="12"/>
      <c r="CC691" s="12"/>
      <c r="CD691" s="12"/>
      <c r="CE691" s="12"/>
      <c r="CF691" s="12"/>
      <c r="CG691" s="12"/>
      <c r="CH691" s="12"/>
      <c r="CI691" s="12"/>
      <c r="CJ691" s="12"/>
      <c r="CK691" s="12"/>
      <c r="CL691" s="12"/>
      <c r="CM691" s="12"/>
      <c r="CN691" s="12"/>
      <c r="CO691" s="12"/>
      <c r="CP691" s="12"/>
      <c r="CQ691" s="12"/>
      <c r="CR691" s="12"/>
      <c r="CS691" s="12"/>
      <c r="CT691" s="12"/>
      <c r="CU691" s="12"/>
      <c r="CV691" s="12"/>
      <c r="CW691" s="12"/>
      <c r="CX691" s="57"/>
    </row>
    <row r="692" spans="1:102" ht="16.5" x14ac:dyDescent="0.35">
      <c r="A692" s="56">
        <v>27</v>
      </c>
      <c r="B692" s="12" t="s">
        <v>3718</v>
      </c>
      <c r="C692" s="12">
        <v>27.1</v>
      </c>
      <c r="D692" s="12" t="s">
        <v>1813</v>
      </c>
      <c r="E692" s="12" t="s">
        <v>341</v>
      </c>
      <c r="F692" s="12">
        <v>7</v>
      </c>
      <c r="G692" s="12" t="s">
        <v>212</v>
      </c>
      <c r="H692" s="12" t="s">
        <v>2804</v>
      </c>
      <c r="I692" s="12" t="s">
        <v>212</v>
      </c>
      <c r="J692" s="12" t="s">
        <v>1222</v>
      </c>
      <c r="K692" s="12" t="s">
        <v>564</v>
      </c>
      <c r="L692" s="12" t="s">
        <v>173</v>
      </c>
      <c r="M692" s="12" t="s">
        <v>3164</v>
      </c>
      <c r="N692" s="12"/>
      <c r="O692" s="12" t="s">
        <v>3400</v>
      </c>
      <c r="P692" s="12" t="s">
        <v>3402</v>
      </c>
      <c r="Q692" s="12">
        <v>1</v>
      </c>
      <c r="R692" s="12">
        <v>0</v>
      </c>
      <c r="S692" s="12">
        <v>0</v>
      </c>
      <c r="T692" s="12">
        <v>0</v>
      </c>
      <c r="U692" s="12">
        <v>0</v>
      </c>
      <c r="V692" s="12">
        <v>0</v>
      </c>
      <c r="W692" s="12">
        <v>0</v>
      </c>
      <c r="X692" s="12">
        <v>0</v>
      </c>
      <c r="Y692" s="12">
        <v>0</v>
      </c>
      <c r="Z692" s="12">
        <v>0</v>
      </c>
      <c r="AA692" s="12">
        <v>0</v>
      </c>
      <c r="AB692" s="12">
        <v>0</v>
      </c>
      <c r="AC692" s="12">
        <v>0</v>
      </c>
      <c r="AD692" s="12">
        <v>1</v>
      </c>
      <c r="AE692" s="12">
        <v>0</v>
      </c>
      <c r="AF692" s="12">
        <v>0</v>
      </c>
      <c r="AG692" s="12">
        <v>0</v>
      </c>
      <c r="AH692" s="12">
        <v>0</v>
      </c>
      <c r="AI692" s="12">
        <v>0</v>
      </c>
      <c r="AJ692" s="12">
        <v>0</v>
      </c>
      <c r="AK692" s="12" t="s">
        <v>1175</v>
      </c>
      <c r="AL692" s="12" t="s">
        <v>3448</v>
      </c>
      <c r="AM692" s="7" t="s">
        <v>608</v>
      </c>
      <c r="AN692" s="7" t="s">
        <v>651</v>
      </c>
      <c r="AO692" s="7">
        <v>2000</v>
      </c>
      <c r="AP692" s="12" t="s">
        <v>3458</v>
      </c>
      <c r="AQ692" s="12">
        <v>726</v>
      </c>
      <c r="AR692" s="12">
        <v>1</v>
      </c>
      <c r="AS692" s="12" t="s">
        <v>555</v>
      </c>
      <c r="AT692" s="7" t="s">
        <v>349</v>
      </c>
      <c r="AU692" s="12">
        <v>0</v>
      </c>
      <c r="AV692" s="12">
        <v>1</v>
      </c>
      <c r="AW692" s="12">
        <v>0</v>
      </c>
      <c r="AX692" s="12">
        <v>1</v>
      </c>
      <c r="AY692" s="7">
        <v>1</v>
      </c>
      <c r="AZ692" s="12">
        <v>1</v>
      </c>
      <c r="BA692" s="12">
        <v>0</v>
      </c>
      <c r="BB692" s="12">
        <v>0</v>
      </c>
      <c r="BC692" s="12">
        <v>0</v>
      </c>
      <c r="BD692" s="12">
        <v>1</v>
      </c>
      <c r="BE692" s="12">
        <v>0</v>
      </c>
      <c r="BF692" s="7" t="s">
        <v>2820</v>
      </c>
      <c r="BG692" s="7" t="s">
        <v>838</v>
      </c>
      <c r="BH692" s="7"/>
      <c r="BI692" s="7" t="s">
        <v>2818</v>
      </c>
      <c r="BJ692" s="12" t="s">
        <v>3459</v>
      </c>
      <c r="BK692" s="12" t="s">
        <v>3463</v>
      </c>
      <c r="BL692" s="12" t="s">
        <v>3466</v>
      </c>
      <c r="BM692" s="7" t="s">
        <v>3484</v>
      </c>
      <c r="BN692" s="7" t="s">
        <v>1174</v>
      </c>
      <c r="BO692" s="12"/>
      <c r="BP692" s="12" t="s">
        <v>1261</v>
      </c>
      <c r="BQ692" s="12" t="s">
        <v>1077</v>
      </c>
      <c r="BR692" s="12" t="s">
        <v>1077</v>
      </c>
      <c r="BS692" s="12">
        <v>4.1369999999999996</v>
      </c>
      <c r="BT692" s="12">
        <f>EXP(BS692)</f>
        <v>62.614695315149696</v>
      </c>
      <c r="BU692" s="12"/>
      <c r="BV692" s="12" t="s">
        <v>3415</v>
      </c>
      <c r="BW692" s="12" t="s">
        <v>1077</v>
      </c>
      <c r="BX692" s="12"/>
      <c r="BY692" s="12">
        <v>16.809999999999999</v>
      </c>
      <c r="BZ692" s="12"/>
      <c r="CA692" s="12" t="s">
        <v>1077</v>
      </c>
      <c r="CB692" s="12">
        <v>16.809999999999999</v>
      </c>
      <c r="CC692" s="12" t="s">
        <v>1080</v>
      </c>
      <c r="CD692" s="12" t="s">
        <v>1077</v>
      </c>
      <c r="CE692" s="12">
        <v>0</v>
      </c>
      <c r="CF692" s="12">
        <f>Table2[[#This Row],[b_mag_LOR]]/Table2[[#This Row],[T_stat]]</f>
        <v>0.24610350981558596</v>
      </c>
      <c r="CG692" s="12" t="s">
        <v>3564</v>
      </c>
      <c r="CH692" s="12">
        <f>BS692/BY692</f>
        <v>0.24610350981558596</v>
      </c>
      <c r="CI692" s="12" t="s">
        <v>3553</v>
      </c>
      <c r="CJ692" s="12">
        <v>0.85199999999999998</v>
      </c>
      <c r="CK692" s="12" t="s">
        <v>3825</v>
      </c>
      <c r="CL692" s="12" t="s">
        <v>1077</v>
      </c>
      <c r="CM692" s="12" t="s">
        <v>1077</v>
      </c>
      <c r="CN692" s="12">
        <v>585.9</v>
      </c>
      <c r="CO692" s="12" t="s">
        <v>3419</v>
      </c>
      <c r="CP692" s="12"/>
      <c r="CQ692" s="12"/>
      <c r="CR692" s="12"/>
      <c r="CS692" s="12" t="s">
        <v>1077</v>
      </c>
      <c r="CT692" s="12">
        <v>0.27</v>
      </c>
      <c r="CU692" s="12" t="s">
        <v>718</v>
      </c>
      <c r="CV692" s="12" t="s">
        <v>1077</v>
      </c>
      <c r="CW692" s="12"/>
      <c r="CX692" s="57"/>
    </row>
    <row r="693" spans="1:102" ht="16.5" x14ac:dyDescent="0.35">
      <c r="A693" s="56">
        <v>115</v>
      </c>
      <c r="B693" s="12" t="s">
        <v>3807</v>
      </c>
      <c r="C693" s="12">
        <v>115.1</v>
      </c>
      <c r="D693" s="12" t="s">
        <v>2669</v>
      </c>
      <c r="E693" s="12" t="s">
        <v>547</v>
      </c>
      <c r="F693" s="12" t="s">
        <v>3916</v>
      </c>
      <c r="G693" s="12" t="s">
        <v>212</v>
      </c>
      <c r="H693" s="12" t="s">
        <v>2804</v>
      </c>
      <c r="I693" s="12" t="s">
        <v>212</v>
      </c>
      <c r="J693" s="12" t="s">
        <v>1222</v>
      </c>
      <c r="K693" s="12" t="s">
        <v>564</v>
      </c>
      <c r="L693" s="12" t="s">
        <v>173</v>
      </c>
      <c r="M693" s="12" t="s">
        <v>3164</v>
      </c>
      <c r="N693" s="12"/>
      <c r="O693" s="12" t="s">
        <v>3400</v>
      </c>
      <c r="P693" s="12" t="s">
        <v>3402</v>
      </c>
      <c r="Q693" s="12">
        <v>1</v>
      </c>
      <c r="R693" s="12">
        <v>0</v>
      </c>
      <c r="S693" s="12">
        <v>0</v>
      </c>
      <c r="T693" s="12">
        <v>0</v>
      </c>
      <c r="U693" s="12">
        <v>0</v>
      </c>
      <c r="V693" s="12">
        <v>0</v>
      </c>
      <c r="W693" s="12">
        <v>0</v>
      </c>
      <c r="X693" s="12">
        <v>0</v>
      </c>
      <c r="Y693" s="12">
        <v>0</v>
      </c>
      <c r="Z693" s="12">
        <v>0</v>
      </c>
      <c r="AA693" s="12">
        <v>0</v>
      </c>
      <c r="AB693" s="12">
        <v>0</v>
      </c>
      <c r="AC693" s="12">
        <v>0</v>
      </c>
      <c r="AD693" s="12">
        <v>0</v>
      </c>
      <c r="AE693" s="12">
        <v>0</v>
      </c>
      <c r="AF693" s="12">
        <v>0</v>
      </c>
      <c r="AG693" s="12">
        <v>0</v>
      </c>
      <c r="AH693" s="12">
        <v>0</v>
      </c>
      <c r="AI693" s="12">
        <v>0</v>
      </c>
      <c r="AJ693" s="12">
        <v>1</v>
      </c>
      <c r="AK693" s="12">
        <v>0</v>
      </c>
      <c r="AL693" s="12" t="s">
        <v>607</v>
      </c>
      <c r="AM693" s="7" t="s">
        <v>608</v>
      </c>
      <c r="AN693" s="7" t="s">
        <v>636</v>
      </c>
      <c r="AO693" s="7">
        <v>2003</v>
      </c>
      <c r="AP693" s="12" t="s">
        <v>3458</v>
      </c>
      <c r="AQ693" s="12">
        <v>967</v>
      </c>
      <c r="AR693" s="12">
        <v>1</v>
      </c>
      <c r="AS693" s="12" t="s">
        <v>555</v>
      </c>
      <c r="AT693" s="7" t="s">
        <v>212</v>
      </c>
      <c r="AU693" s="12">
        <v>0</v>
      </c>
      <c r="AV693" s="12">
        <v>1</v>
      </c>
      <c r="AW693" s="12">
        <v>0</v>
      </c>
      <c r="AX693" s="12">
        <v>1</v>
      </c>
      <c r="AY693" s="7">
        <v>1</v>
      </c>
      <c r="AZ693" s="12">
        <v>1</v>
      </c>
      <c r="BA693" s="12">
        <v>0</v>
      </c>
      <c r="BB693" s="12">
        <v>0</v>
      </c>
      <c r="BC693" s="12">
        <v>0</v>
      </c>
      <c r="BD693" s="12">
        <v>1</v>
      </c>
      <c r="BE693" s="12">
        <v>0</v>
      </c>
      <c r="BF693" s="7" t="s">
        <v>2820</v>
      </c>
      <c r="BG693" s="7" t="s">
        <v>964</v>
      </c>
      <c r="BH693" s="7"/>
      <c r="BI693" s="7" t="s">
        <v>2818</v>
      </c>
      <c r="BJ693" s="12" t="s">
        <v>3459</v>
      </c>
      <c r="BK693" s="12" t="s">
        <v>3463</v>
      </c>
      <c r="BL693" s="12" t="s">
        <v>3464</v>
      </c>
      <c r="BM693" s="7" t="s">
        <v>3484</v>
      </c>
      <c r="BN693" s="7" t="s">
        <v>1174</v>
      </c>
      <c r="BO693" s="12"/>
      <c r="BP693" s="12" t="s">
        <v>1160</v>
      </c>
      <c r="BQ693" s="12" t="s">
        <v>1077</v>
      </c>
      <c r="BR693" s="12" t="s">
        <v>1077</v>
      </c>
      <c r="BS693" s="12">
        <v>4.1369999999999996</v>
      </c>
      <c r="BT693" s="12">
        <f>EXP(BS693)</f>
        <v>62.614695315149696</v>
      </c>
      <c r="BU693" s="12"/>
      <c r="BV693" s="12" t="s">
        <v>3415</v>
      </c>
      <c r="BW693" s="12" t="s">
        <v>1077</v>
      </c>
      <c r="BX693" s="12"/>
      <c r="BY693" s="12">
        <v>16.809999999999999</v>
      </c>
      <c r="BZ693" s="12"/>
      <c r="CA693" s="12" t="s">
        <v>1077</v>
      </c>
      <c r="CB693" s="12">
        <v>16.809999999999999</v>
      </c>
      <c r="CC693" s="12" t="s">
        <v>1080</v>
      </c>
      <c r="CD693" s="12" t="s">
        <v>1077</v>
      </c>
      <c r="CE693" s="12" t="s">
        <v>1077</v>
      </c>
      <c r="CF693" s="12" t="s">
        <v>1077</v>
      </c>
      <c r="CG693" s="12"/>
      <c r="CH693" s="12"/>
      <c r="CI693" s="12"/>
      <c r="CJ693" s="12">
        <v>0.84299999999999997</v>
      </c>
      <c r="CK693" s="12" t="s">
        <v>3827</v>
      </c>
      <c r="CL693" s="12" t="s">
        <v>1077</v>
      </c>
      <c r="CM693" s="12">
        <v>0</v>
      </c>
      <c r="CN693" s="12">
        <v>663.4</v>
      </c>
      <c r="CO693" s="12" t="s">
        <v>3419</v>
      </c>
      <c r="CP693" s="12">
        <v>0</v>
      </c>
      <c r="CQ693" s="12"/>
      <c r="CR693" s="12"/>
      <c r="CS693" s="12" t="s">
        <v>1077</v>
      </c>
      <c r="CT693" s="12"/>
      <c r="CU693" s="12" t="s">
        <v>1077</v>
      </c>
      <c r="CV693" s="12" t="s">
        <v>1077</v>
      </c>
      <c r="CW693" s="12"/>
      <c r="CX693" s="57"/>
    </row>
    <row r="694" spans="1:102" x14ac:dyDescent="0.35">
      <c r="A694" s="56">
        <v>38</v>
      </c>
      <c r="B694" s="12" t="s">
        <v>3729</v>
      </c>
      <c r="C694" s="12">
        <v>38.1</v>
      </c>
      <c r="D694" s="12" t="s">
        <v>1966</v>
      </c>
      <c r="E694" s="12" t="s">
        <v>366</v>
      </c>
      <c r="F694" s="12" t="s">
        <v>1078</v>
      </c>
      <c r="G694" s="12" t="s">
        <v>349</v>
      </c>
      <c r="H694" s="12" t="s">
        <v>1078</v>
      </c>
      <c r="I694" s="12" t="s">
        <v>1285</v>
      </c>
      <c r="J694" s="12" t="s">
        <v>556</v>
      </c>
      <c r="K694" s="12" t="s">
        <v>564</v>
      </c>
      <c r="L694" s="12" t="s">
        <v>558</v>
      </c>
      <c r="M694" s="12" t="s">
        <v>3237</v>
      </c>
      <c r="N694" s="12" t="s">
        <v>3435</v>
      </c>
      <c r="O694" s="12" t="s">
        <v>3400</v>
      </c>
      <c r="P694" s="12" t="s">
        <v>3401</v>
      </c>
      <c r="Q694" s="12">
        <v>0</v>
      </c>
      <c r="R694" s="12">
        <v>0</v>
      </c>
      <c r="S694" s="12">
        <v>0</v>
      </c>
      <c r="T694" s="12">
        <v>0</v>
      </c>
      <c r="U694" s="12">
        <v>0</v>
      </c>
      <c r="V694" s="12">
        <v>0</v>
      </c>
      <c r="W694" s="12">
        <v>1</v>
      </c>
      <c r="X694" s="12">
        <v>0</v>
      </c>
      <c r="Y694" s="12">
        <v>0</v>
      </c>
      <c r="Z694" s="12">
        <v>0</v>
      </c>
      <c r="AA694" s="12">
        <v>0</v>
      </c>
      <c r="AB694" s="12">
        <v>0</v>
      </c>
      <c r="AC694" s="12">
        <v>1</v>
      </c>
      <c r="AD694" s="12">
        <v>0</v>
      </c>
      <c r="AE694" s="12">
        <v>0</v>
      </c>
      <c r="AF694" s="12">
        <v>0</v>
      </c>
      <c r="AG694" s="12">
        <v>0</v>
      </c>
      <c r="AH694" s="12">
        <v>0</v>
      </c>
      <c r="AI694" s="12">
        <v>0</v>
      </c>
      <c r="AJ694" s="12">
        <v>0</v>
      </c>
      <c r="AK694" s="12">
        <v>0</v>
      </c>
      <c r="AL694" s="12" t="s">
        <v>3454</v>
      </c>
      <c r="AM694" s="12" t="s">
        <v>668</v>
      </c>
      <c r="AN694" s="12" t="s">
        <v>669</v>
      </c>
      <c r="AO694" s="12">
        <v>2010</v>
      </c>
      <c r="AP694" s="12" t="s">
        <v>3235</v>
      </c>
      <c r="AQ694" s="12">
        <v>2000</v>
      </c>
      <c r="AR694" s="12">
        <v>1</v>
      </c>
      <c r="AS694" s="12" t="s">
        <v>555</v>
      </c>
      <c r="AT694" s="12" t="s">
        <v>212</v>
      </c>
      <c r="AU694" s="12">
        <v>1</v>
      </c>
      <c r="AV694" s="12">
        <v>0</v>
      </c>
      <c r="AW694" s="12">
        <v>0</v>
      </c>
      <c r="AX694" s="12">
        <v>0</v>
      </c>
      <c r="AY694" s="12">
        <v>1</v>
      </c>
      <c r="AZ694" s="12">
        <v>0</v>
      </c>
      <c r="BA694" s="12">
        <v>0</v>
      </c>
      <c r="BB694" s="12">
        <v>0</v>
      </c>
      <c r="BC694" s="12">
        <v>0</v>
      </c>
      <c r="BD694" s="12">
        <v>0</v>
      </c>
      <c r="BE694" s="12">
        <v>0</v>
      </c>
      <c r="BF694" s="12" t="s">
        <v>2820</v>
      </c>
      <c r="BG694" s="12" t="s">
        <v>863</v>
      </c>
      <c r="BH694" s="12"/>
      <c r="BI694" s="12" t="s">
        <v>2818</v>
      </c>
      <c r="BJ694" s="12" t="s">
        <v>3460</v>
      </c>
      <c r="BK694" s="12" t="s">
        <v>3463</v>
      </c>
      <c r="BL694" s="12" t="s">
        <v>3481</v>
      </c>
      <c r="BM694" s="12" t="s">
        <v>864</v>
      </c>
      <c r="BN694" s="12"/>
      <c r="BO694" s="12"/>
      <c r="BP694" s="12"/>
      <c r="BQ694" s="12"/>
      <c r="BR694" s="12"/>
      <c r="BS694" s="12"/>
      <c r="BT694" s="12"/>
      <c r="BU694" s="12"/>
      <c r="BV694" s="12"/>
      <c r="BW694" s="12"/>
      <c r="BX694" s="12"/>
      <c r="BY694" s="12"/>
      <c r="BZ694" s="12"/>
      <c r="CA694" s="12"/>
      <c r="CB694" s="12"/>
      <c r="CC694" s="12"/>
      <c r="CD694" s="12"/>
      <c r="CE694" s="12"/>
      <c r="CF694" s="12"/>
      <c r="CG694" s="12"/>
      <c r="CH694" s="12"/>
      <c r="CI694" s="12"/>
      <c r="CJ694" s="12"/>
      <c r="CK694" s="12"/>
      <c r="CL694" s="12"/>
      <c r="CM694" s="12"/>
      <c r="CN694" s="12"/>
      <c r="CO694" s="12"/>
      <c r="CP694" s="12"/>
      <c r="CQ694" s="12"/>
      <c r="CR694" s="12"/>
      <c r="CS694" s="12"/>
      <c r="CT694" s="12"/>
      <c r="CU694" s="12"/>
      <c r="CV694" s="12"/>
      <c r="CW694" s="12"/>
      <c r="CX694" s="57"/>
    </row>
    <row r="695" spans="1:102" ht="16.5" x14ac:dyDescent="0.35">
      <c r="A695" s="56">
        <v>91</v>
      </c>
      <c r="B695" s="12" t="s">
        <v>3781</v>
      </c>
      <c r="C695" s="12">
        <v>91.1</v>
      </c>
      <c r="D695" s="12" t="s">
        <v>2499</v>
      </c>
      <c r="E695" s="12" t="s">
        <v>494</v>
      </c>
      <c r="F695" s="12">
        <v>3</v>
      </c>
      <c r="G695" s="12" t="s">
        <v>212</v>
      </c>
      <c r="H695" s="12" t="s">
        <v>2804</v>
      </c>
      <c r="I695" s="12" t="s">
        <v>212</v>
      </c>
      <c r="J695" s="12" t="s">
        <v>556</v>
      </c>
      <c r="K695" s="12" t="s">
        <v>578</v>
      </c>
      <c r="L695" s="12" t="s">
        <v>558</v>
      </c>
      <c r="M695" s="12" t="s">
        <v>3237</v>
      </c>
      <c r="N695" s="12" t="s">
        <v>3435</v>
      </c>
      <c r="O695" s="12" t="s">
        <v>3400</v>
      </c>
      <c r="P695" s="12" t="s">
        <v>3401</v>
      </c>
      <c r="Q695" s="12">
        <v>0</v>
      </c>
      <c r="R695" s="12">
        <v>0</v>
      </c>
      <c r="S695" s="12">
        <v>1</v>
      </c>
      <c r="T695" s="12">
        <v>0</v>
      </c>
      <c r="U695" s="12">
        <v>0</v>
      </c>
      <c r="V695" s="12">
        <v>0</v>
      </c>
      <c r="W695" s="12">
        <v>0</v>
      </c>
      <c r="X695" s="12">
        <v>0</v>
      </c>
      <c r="Y695" s="12">
        <v>0</v>
      </c>
      <c r="Z695" s="12">
        <v>0</v>
      </c>
      <c r="AA695" s="12">
        <v>0</v>
      </c>
      <c r="AB695" s="12">
        <v>0</v>
      </c>
      <c r="AC695" s="12">
        <v>0</v>
      </c>
      <c r="AD695" s="12">
        <v>0</v>
      </c>
      <c r="AE695" s="12">
        <v>0</v>
      </c>
      <c r="AF695" s="12">
        <v>0</v>
      </c>
      <c r="AG695" s="12">
        <v>0</v>
      </c>
      <c r="AH695" s="12">
        <v>0</v>
      </c>
      <c r="AI695" s="12">
        <v>0</v>
      </c>
      <c r="AJ695" s="12">
        <v>1</v>
      </c>
      <c r="AK695" s="12">
        <v>0</v>
      </c>
      <c r="AL695" s="12" t="s">
        <v>607</v>
      </c>
      <c r="AM695" s="7" t="s">
        <v>608</v>
      </c>
      <c r="AN695" s="7" t="s">
        <v>735</v>
      </c>
      <c r="AO695" s="7" t="s">
        <v>728</v>
      </c>
      <c r="AP695" s="12" t="s">
        <v>3235</v>
      </c>
      <c r="AQ695" s="12">
        <v>92784</v>
      </c>
      <c r="AR695" s="12">
        <v>1</v>
      </c>
      <c r="AS695" s="12" t="s">
        <v>555</v>
      </c>
      <c r="AT695" s="7" t="s">
        <v>212</v>
      </c>
      <c r="AU695" s="12">
        <v>1</v>
      </c>
      <c r="AV695" s="12">
        <v>1</v>
      </c>
      <c r="AW695" s="12">
        <v>0</v>
      </c>
      <c r="AX695" s="12">
        <v>0</v>
      </c>
      <c r="AY695" s="7">
        <v>0</v>
      </c>
      <c r="AZ695" s="12">
        <v>0</v>
      </c>
      <c r="BA695" s="12">
        <v>1</v>
      </c>
      <c r="BB695" s="12">
        <v>1</v>
      </c>
      <c r="BC695" s="12">
        <v>0</v>
      </c>
      <c r="BD695" s="12">
        <v>0</v>
      </c>
      <c r="BE695" s="12">
        <v>0</v>
      </c>
      <c r="BF695" s="7" t="s">
        <v>3258</v>
      </c>
      <c r="BG695" s="7" t="s">
        <v>944</v>
      </c>
      <c r="BH695" s="7"/>
      <c r="BI695" s="7" t="s">
        <v>3249</v>
      </c>
      <c r="BJ695" s="12" t="s">
        <v>3460</v>
      </c>
      <c r="BK695" s="12" t="s">
        <v>599</v>
      </c>
      <c r="BL695" s="12" t="s">
        <v>3471</v>
      </c>
      <c r="BM695" s="7" t="s">
        <v>787</v>
      </c>
      <c r="BN695" s="7"/>
      <c r="BO695" s="12"/>
      <c r="BP695" s="12" t="s">
        <v>3533</v>
      </c>
      <c r="BQ695" s="12">
        <v>0.20200000000000001</v>
      </c>
      <c r="BR695" s="12" t="s">
        <v>1252</v>
      </c>
      <c r="BS695" s="12" t="s">
        <v>1077</v>
      </c>
      <c r="BT695" s="12"/>
      <c r="BU695" s="12"/>
      <c r="BV695" s="12" t="s">
        <v>1077</v>
      </c>
      <c r="BW695" s="12" t="s">
        <v>1077</v>
      </c>
      <c r="BX695" s="12" t="s">
        <v>1077</v>
      </c>
      <c r="BY695" s="12">
        <v>18.015999999999998</v>
      </c>
      <c r="BZ695" s="12"/>
      <c r="CA695" s="12" t="s">
        <v>1077</v>
      </c>
      <c r="CB695" s="12"/>
      <c r="CC695" s="12"/>
      <c r="CD695" s="12" t="s">
        <v>1077</v>
      </c>
      <c r="CE695" s="12" t="s">
        <v>1077</v>
      </c>
      <c r="CF695" s="12"/>
      <c r="CG695" s="12"/>
      <c r="CH695" s="12">
        <f t="shared" ref="CH695:CH702" si="3">BQ695/BY695</f>
        <v>1.1212255772646538E-2</v>
      </c>
      <c r="CI695" s="12" t="s">
        <v>3553</v>
      </c>
      <c r="CJ695" s="12">
        <v>0.82</v>
      </c>
      <c r="CK695" s="12" t="s">
        <v>3828</v>
      </c>
      <c r="CL695" s="12" t="s">
        <v>1077</v>
      </c>
      <c r="CM695" s="12" t="s">
        <v>1077</v>
      </c>
      <c r="CN695" s="12">
        <v>25370</v>
      </c>
      <c r="CO695" s="12" t="s">
        <v>3427</v>
      </c>
      <c r="CP695" s="12">
        <v>1</v>
      </c>
      <c r="CQ695" s="12">
        <v>30</v>
      </c>
      <c r="CR695" s="12">
        <v>1</v>
      </c>
      <c r="CS695" s="12">
        <v>92753</v>
      </c>
      <c r="CT695" s="12" t="s">
        <v>1077</v>
      </c>
      <c r="CU695" s="12" t="s">
        <v>1077</v>
      </c>
      <c r="CV695" s="12" t="s">
        <v>1077</v>
      </c>
      <c r="CW695" s="12"/>
      <c r="CX695" s="57"/>
    </row>
    <row r="696" spans="1:102" ht="16.5" x14ac:dyDescent="0.35">
      <c r="A696" s="56">
        <v>91</v>
      </c>
      <c r="B696" s="12" t="s">
        <v>3781</v>
      </c>
      <c r="C696" s="12">
        <v>91.1</v>
      </c>
      <c r="D696" s="12" t="s">
        <v>2500</v>
      </c>
      <c r="E696" s="12" t="s">
        <v>495</v>
      </c>
      <c r="F696" s="12">
        <v>3</v>
      </c>
      <c r="G696" s="12" t="s">
        <v>212</v>
      </c>
      <c r="H696" s="12" t="s">
        <v>2804</v>
      </c>
      <c r="I696" s="12" t="s">
        <v>212</v>
      </c>
      <c r="J696" s="12" t="s">
        <v>556</v>
      </c>
      <c r="K696" s="12" t="s">
        <v>578</v>
      </c>
      <c r="L696" s="12" t="s">
        <v>558</v>
      </c>
      <c r="M696" s="12" t="s">
        <v>3237</v>
      </c>
      <c r="N696" s="12" t="s">
        <v>3435</v>
      </c>
      <c r="O696" s="12" t="s">
        <v>3400</v>
      </c>
      <c r="P696" s="12" t="s">
        <v>3401</v>
      </c>
      <c r="Q696" s="12">
        <v>0</v>
      </c>
      <c r="R696" s="12">
        <v>0</v>
      </c>
      <c r="S696" s="12">
        <v>1</v>
      </c>
      <c r="T696" s="12">
        <v>0</v>
      </c>
      <c r="U696" s="12">
        <v>0</v>
      </c>
      <c r="V696" s="12">
        <v>0</v>
      </c>
      <c r="W696" s="12">
        <v>0</v>
      </c>
      <c r="X696" s="12">
        <v>0</v>
      </c>
      <c r="Y696" s="12">
        <v>0</v>
      </c>
      <c r="Z696" s="12">
        <v>0</v>
      </c>
      <c r="AA696" s="12">
        <v>0</v>
      </c>
      <c r="AB696" s="12">
        <v>0</v>
      </c>
      <c r="AC696" s="12">
        <v>0</v>
      </c>
      <c r="AD696" s="12">
        <v>0</v>
      </c>
      <c r="AE696" s="12">
        <v>0</v>
      </c>
      <c r="AF696" s="12">
        <v>0</v>
      </c>
      <c r="AG696" s="12">
        <v>0</v>
      </c>
      <c r="AH696" s="12">
        <v>0</v>
      </c>
      <c r="AI696" s="12">
        <v>0</v>
      </c>
      <c r="AJ696" s="12">
        <v>1</v>
      </c>
      <c r="AK696" s="12">
        <v>0</v>
      </c>
      <c r="AL696" s="12" t="s">
        <v>607</v>
      </c>
      <c r="AM696" s="7" t="s">
        <v>608</v>
      </c>
      <c r="AN696" s="7" t="s">
        <v>735</v>
      </c>
      <c r="AO696" s="7" t="s">
        <v>728</v>
      </c>
      <c r="AP696" s="12" t="s">
        <v>3235</v>
      </c>
      <c r="AQ696" s="12">
        <v>23196</v>
      </c>
      <c r="AR696" s="12">
        <v>2</v>
      </c>
      <c r="AS696" s="12" t="s">
        <v>554</v>
      </c>
      <c r="AT696" s="7" t="s">
        <v>212</v>
      </c>
      <c r="AU696" s="12">
        <v>1</v>
      </c>
      <c r="AV696" s="12">
        <v>1</v>
      </c>
      <c r="AW696" s="12">
        <v>0</v>
      </c>
      <c r="AX696" s="12">
        <v>0</v>
      </c>
      <c r="AY696" s="7">
        <v>0</v>
      </c>
      <c r="AZ696" s="12">
        <v>0</v>
      </c>
      <c r="BA696" s="12">
        <v>1</v>
      </c>
      <c r="BB696" s="12">
        <v>1</v>
      </c>
      <c r="BC696" s="12">
        <v>0</v>
      </c>
      <c r="BD696" s="12">
        <v>0</v>
      </c>
      <c r="BE696" s="12">
        <v>0</v>
      </c>
      <c r="BF696" s="7" t="s">
        <v>3258</v>
      </c>
      <c r="BG696" s="7" t="s">
        <v>944</v>
      </c>
      <c r="BH696" s="7"/>
      <c r="BI696" s="7" t="s">
        <v>3249</v>
      </c>
      <c r="BJ696" s="12" t="s">
        <v>3460</v>
      </c>
      <c r="BK696" s="12" t="s">
        <v>599</v>
      </c>
      <c r="BL696" s="12" t="s">
        <v>3471</v>
      </c>
      <c r="BM696" s="7" t="s">
        <v>787</v>
      </c>
      <c r="BN696" s="7"/>
      <c r="BO696" s="12"/>
      <c r="BP696" s="12" t="s">
        <v>3533</v>
      </c>
      <c r="BQ696" s="12">
        <v>0.21</v>
      </c>
      <c r="BR696" s="12" t="s">
        <v>1252</v>
      </c>
      <c r="BS696" s="12" t="s">
        <v>1077</v>
      </c>
      <c r="BT696" s="12"/>
      <c r="BU696" s="12"/>
      <c r="BV696" s="12" t="s">
        <v>1077</v>
      </c>
      <c r="BW696" s="12" t="s">
        <v>1077</v>
      </c>
      <c r="BX696" s="12" t="s">
        <v>1077</v>
      </c>
      <c r="BY696" s="12">
        <v>18.760000000000002</v>
      </c>
      <c r="BZ696" s="12"/>
      <c r="CA696" s="12" t="s">
        <v>1077</v>
      </c>
      <c r="CB696" s="12"/>
      <c r="CC696" s="12"/>
      <c r="CD696" s="12" t="s">
        <v>1077</v>
      </c>
      <c r="CE696" s="12" t="s">
        <v>1077</v>
      </c>
      <c r="CF696" s="12"/>
      <c r="CG696" s="12"/>
      <c r="CH696" s="12">
        <f t="shared" si="3"/>
        <v>1.1194029850746268E-2</v>
      </c>
      <c r="CI696" s="12" t="s">
        <v>3553</v>
      </c>
      <c r="CJ696" s="12">
        <v>0.89</v>
      </c>
      <c r="CK696" s="12" t="s">
        <v>3828</v>
      </c>
      <c r="CL696" s="12" t="s">
        <v>1077</v>
      </c>
      <c r="CM696" s="12" t="s">
        <v>1077</v>
      </c>
      <c r="CN696" s="12">
        <v>54490000</v>
      </c>
      <c r="CO696" s="12" t="s">
        <v>3427</v>
      </c>
      <c r="CP696" s="12">
        <v>1</v>
      </c>
      <c r="CQ696" s="12">
        <v>30</v>
      </c>
      <c r="CR696" s="12">
        <v>1</v>
      </c>
      <c r="CS696" s="12">
        <v>23165</v>
      </c>
      <c r="CT696" s="12" t="s">
        <v>1077</v>
      </c>
      <c r="CU696" s="12" t="s">
        <v>1077</v>
      </c>
      <c r="CV696" s="12" t="s">
        <v>1077</v>
      </c>
      <c r="CW696" s="12"/>
      <c r="CX696" s="57"/>
    </row>
    <row r="697" spans="1:102" ht="16.5" x14ac:dyDescent="0.35">
      <c r="A697" s="56">
        <v>15</v>
      </c>
      <c r="B697" s="12" t="s">
        <v>3706</v>
      </c>
      <c r="C697" s="12">
        <v>15.3</v>
      </c>
      <c r="D697" s="12" t="s">
        <v>1488</v>
      </c>
      <c r="E697" s="12" t="s">
        <v>310</v>
      </c>
      <c r="F697" s="12">
        <v>3</v>
      </c>
      <c r="G697" s="12" t="s">
        <v>212</v>
      </c>
      <c r="H697" s="12" t="s">
        <v>2804</v>
      </c>
      <c r="I697" s="12" t="s">
        <v>212</v>
      </c>
      <c r="J697" s="12" t="s">
        <v>556</v>
      </c>
      <c r="K697" s="12" t="s">
        <v>564</v>
      </c>
      <c r="L697" s="12" t="s">
        <v>558</v>
      </c>
      <c r="M697" s="12" t="s">
        <v>3164</v>
      </c>
      <c r="N697" s="12"/>
      <c r="O697" s="12" t="s">
        <v>3400</v>
      </c>
      <c r="P697" s="12" t="s">
        <v>3403</v>
      </c>
      <c r="Q697" s="12">
        <v>1</v>
      </c>
      <c r="R697" s="12">
        <v>0</v>
      </c>
      <c r="S697" s="12">
        <v>0</v>
      </c>
      <c r="T697" s="12">
        <v>0</v>
      </c>
      <c r="U697" s="12">
        <v>0</v>
      </c>
      <c r="V697" s="12">
        <v>0</v>
      </c>
      <c r="W697" s="12">
        <v>0</v>
      </c>
      <c r="X697" s="12">
        <v>0</v>
      </c>
      <c r="Y697" s="12">
        <v>0</v>
      </c>
      <c r="Z697" s="12">
        <v>0</v>
      </c>
      <c r="AA697" s="12">
        <v>0</v>
      </c>
      <c r="AB697" s="12">
        <v>1</v>
      </c>
      <c r="AC697" s="12">
        <v>0</v>
      </c>
      <c r="AD697" s="12">
        <v>0</v>
      </c>
      <c r="AE697" s="12">
        <v>0</v>
      </c>
      <c r="AF697" s="12">
        <v>0</v>
      </c>
      <c r="AG697" s="12">
        <v>0</v>
      </c>
      <c r="AH697" s="12">
        <v>0</v>
      </c>
      <c r="AI697" s="12">
        <v>0</v>
      </c>
      <c r="AJ697" s="12">
        <v>0</v>
      </c>
      <c r="AK697" s="12">
        <v>0</v>
      </c>
      <c r="AL697" s="12" t="s">
        <v>3448</v>
      </c>
      <c r="AM697" s="7" t="s">
        <v>608</v>
      </c>
      <c r="AN697" s="7" t="s">
        <v>615</v>
      </c>
      <c r="AO697" s="7">
        <v>2000</v>
      </c>
      <c r="AP697" s="12" t="s">
        <v>3458</v>
      </c>
      <c r="AQ697" s="12">
        <v>1430</v>
      </c>
      <c r="AR697" s="12">
        <v>1</v>
      </c>
      <c r="AS697" s="12" t="s">
        <v>555</v>
      </c>
      <c r="AT697" s="7" t="s">
        <v>212</v>
      </c>
      <c r="AU697" s="12">
        <v>0</v>
      </c>
      <c r="AV697" s="12">
        <v>0</v>
      </c>
      <c r="AW697" s="12">
        <v>0</v>
      </c>
      <c r="AX697" s="12">
        <v>0</v>
      </c>
      <c r="AY697" s="7">
        <v>0</v>
      </c>
      <c r="AZ697" s="12">
        <v>0</v>
      </c>
      <c r="BA697" s="12">
        <v>1</v>
      </c>
      <c r="BB697" s="12">
        <v>1</v>
      </c>
      <c r="BC697" s="12">
        <v>0</v>
      </c>
      <c r="BD697" s="12">
        <v>0</v>
      </c>
      <c r="BE697" s="12">
        <v>0</v>
      </c>
      <c r="BF697" s="7" t="s">
        <v>766</v>
      </c>
      <c r="BG697" s="7" t="s">
        <v>781</v>
      </c>
      <c r="BH697" s="7"/>
      <c r="BI697" s="7" t="s">
        <v>2807</v>
      </c>
      <c r="BJ697" s="12" t="s">
        <v>3460</v>
      </c>
      <c r="BK697" s="12" t="s">
        <v>3472</v>
      </c>
      <c r="BL697" s="12" t="s">
        <v>3474</v>
      </c>
      <c r="BM697" s="7" t="s">
        <v>787</v>
      </c>
      <c r="BN697" s="7"/>
      <c r="BO697" s="12"/>
      <c r="BP697" s="12" t="s">
        <v>3548</v>
      </c>
      <c r="BQ697" s="12">
        <v>0.4133</v>
      </c>
      <c r="BR697" s="12" t="s">
        <v>3429</v>
      </c>
      <c r="BS697" s="12">
        <v>0.4133</v>
      </c>
      <c r="BT697" s="12"/>
      <c r="BU697" s="12"/>
      <c r="BV697" s="12" t="s">
        <v>1077</v>
      </c>
      <c r="BW697" s="12" t="s">
        <v>1077</v>
      </c>
      <c r="BX697" s="12" t="s">
        <v>1077</v>
      </c>
      <c r="BY697" s="12">
        <v>20.21</v>
      </c>
      <c r="BZ697" s="12"/>
      <c r="CA697" s="12" t="s">
        <v>1077</v>
      </c>
      <c r="CB697" s="12" t="s">
        <v>1077</v>
      </c>
      <c r="CC697" s="12" t="s">
        <v>1077</v>
      </c>
      <c r="CD697" s="12" t="s">
        <v>1077</v>
      </c>
      <c r="CE697" s="12">
        <v>0.1</v>
      </c>
      <c r="CF697" s="12"/>
      <c r="CG697" s="12"/>
      <c r="CH697" s="12">
        <f t="shared" si="3"/>
        <v>2.0450272142503709E-2</v>
      </c>
      <c r="CI697" s="12" t="s">
        <v>3553</v>
      </c>
      <c r="CJ697" s="12">
        <v>0.371</v>
      </c>
      <c r="CK697" s="12" t="s">
        <v>3828</v>
      </c>
      <c r="CL697" s="12" t="s">
        <v>1077</v>
      </c>
      <c r="CM697" s="12" t="s">
        <v>1077</v>
      </c>
      <c r="CN697" s="12" t="s">
        <v>1077</v>
      </c>
      <c r="CO697" s="12" t="s">
        <v>1077</v>
      </c>
      <c r="CP697" s="12">
        <v>1</v>
      </c>
      <c r="CQ697" s="12">
        <v>3</v>
      </c>
      <c r="CR697" s="12">
        <v>1</v>
      </c>
      <c r="CS697" s="12">
        <v>1426</v>
      </c>
      <c r="CT697" s="12" t="s">
        <v>1077</v>
      </c>
      <c r="CU697" s="12" t="s">
        <v>1077</v>
      </c>
      <c r="CV697" s="12" t="s">
        <v>1077</v>
      </c>
      <c r="CW697" s="12"/>
      <c r="CX697" s="57"/>
    </row>
    <row r="698" spans="1:102" ht="16.5" x14ac:dyDescent="0.35">
      <c r="A698" s="56">
        <v>91</v>
      </c>
      <c r="B698" s="12" t="s">
        <v>3781</v>
      </c>
      <c r="C698" s="12">
        <v>91.1</v>
      </c>
      <c r="D698" s="12" t="s">
        <v>2501</v>
      </c>
      <c r="E698" s="12" t="s">
        <v>496</v>
      </c>
      <c r="F698" s="12">
        <v>3</v>
      </c>
      <c r="G698" s="12" t="s">
        <v>212</v>
      </c>
      <c r="H698" s="12" t="s">
        <v>2804</v>
      </c>
      <c r="I698" s="12" t="s">
        <v>212</v>
      </c>
      <c r="J698" s="12" t="s">
        <v>556</v>
      </c>
      <c r="K698" s="12" t="s">
        <v>578</v>
      </c>
      <c r="L698" s="12" t="s">
        <v>558</v>
      </c>
      <c r="M698" s="12" t="s">
        <v>3237</v>
      </c>
      <c r="N698" s="12" t="s">
        <v>3435</v>
      </c>
      <c r="O698" s="12" t="s">
        <v>3400</v>
      </c>
      <c r="P698" s="12" t="s">
        <v>3401</v>
      </c>
      <c r="Q698" s="12">
        <v>0</v>
      </c>
      <c r="R698" s="12">
        <v>0</v>
      </c>
      <c r="S698" s="12">
        <v>1</v>
      </c>
      <c r="T698" s="12">
        <v>0</v>
      </c>
      <c r="U698" s="12">
        <v>0</v>
      </c>
      <c r="V698" s="12">
        <v>0</v>
      </c>
      <c r="W698" s="12">
        <v>0</v>
      </c>
      <c r="X698" s="12">
        <v>0</v>
      </c>
      <c r="Y698" s="12">
        <v>0</v>
      </c>
      <c r="Z698" s="12">
        <v>0</v>
      </c>
      <c r="AA698" s="12">
        <v>0</v>
      </c>
      <c r="AB698" s="12">
        <v>0</v>
      </c>
      <c r="AC698" s="12">
        <v>0</v>
      </c>
      <c r="AD698" s="12">
        <v>0</v>
      </c>
      <c r="AE698" s="12">
        <v>0</v>
      </c>
      <c r="AF698" s="12">
        <v>0</v>
      </c>
      <c r="AG698" s="12">
        <v>0</v>
      </c>
      <c r="AH698" s="12">
        <v>0</v>
      </c>
      <c r="AI698" s="12">
        <v>0</v>
      </c>
      <c r="AJ698" s="12">
        <v>1</v>
      </c>
      <c r="AK698" s="12">
        <v>0</v>
      </c>
      <c r="AL698" s="12" t="s">
        <v>607</v>
      </c>
      <c r="AM698" s="7" t="s">
        <v>608</v>
      </c>
      <c r="AN698" s="7" t="s">
        <v>735</v>
      </c>
      <c r="AO698" s="7" t="s">
        <v>728</v>
      </c>
      <c r="AP698" s="12" t="s">
        <v>3235</v>
      </c>
      <c r="AQ698" s="12">
        <v>23196</v>
      </c>
      <c r="AR698" s="12">
        <v>2</v>
      </c>
      <c r="AS698" s="12" t="s">
        <v>554</v>
      </c>
      <c r="AT698" s="7" t="s">
        <v>212</v>
      </c>
      <c r="AU698" s="12">
        <v>1</v>
      </c>
      <c r="AV698" s="12">
        <v>1</v>
      </c>
      <c r="AW698" s="12">
        <v>0</v>
      </c>
      <c r="AX698" s="12">
        <v>0</v>
      </c>
      <c r="AY698" s="7">
        <v>0</v>
      </c>
      <c r="AZ698" s="12">
        <v>0</v>
      </c>
      <c r="BA698" s="12">
        <v>1</v>
      </c>
      <c r="BB698" s="12">
        <v>1</v>
      </c>
      <c r="BC698" s="12">
        <v>0</v>
      </c>
      <c r="BD698" s="12">
        <v>0</v>
      </c>
      <c r="BE698" s="12">
        <v>0</v>
      </c>
      <c r="BF698" s="7" t="s">
        <v>3258</v>
      </c>
      <c r="BG698" s="7" t="s">
        <v>944</v>
      </c>
      <c r="BH698" s="7"/>
      <c r="BI698" s="7" t="s">
        <v>3249</v>
      </c>
      <c r="BJ698" s="12" t="s">
        <v>3460</v>
      </c>
      <c r="BK698" s="12" t="s">
        <v>599</v>
      </c>
      <c r="BL698" s="12" t="s">
        <v>3471</v>
      </c>
      <c r="BM698" s="7" t="s">
        <v>787</v>
      </c>
      <c r="BN698" s="7"/>
      <c r="BO698" s="12"/>
      <c r="BP698" s="12" t="s">
        <v>3533</v>
      </c>
      <c r="BQ698" s="12">
        <v>0.255</v>
      </c>
      <c r="BR698" s="12" t="s">
        <v>1252</v>
      </c>
      <c r="BS698" s="12" t="s">
        <v>1077</v>
      </c>
      <c r="BT698" s="12"/>
      <c r="BU698" s="12"/>
      <c r="BV698" s="12" t="s">
        <v>1077</v>
      </c>
      <c r="BW698" s="12" t="s">
        <v>1077</v>
      </c>
      <c r="BX698" s="12" t="s">
        <v>1077</v>
      </c>
      <c r="BY698" s="12">
        <v>21.71</v>
      </c>
      <c r="BZ698" s="12"/>
      <c r="CA698" s="12" t="s">
        <v>1077</v>
      </c>
      <c r="CB698" s="12"/>
      <c r="CC698" s="12"/>
      <c r="CD698" s="12" t="s">
        <v>1077</v>
      </c>
      <c r="CE698" s="12" t="s">
        <v>1077</v>
      </c>
      <c r="CF698" s="12"/>
      <c r="CG698" s="12"/>
      <c r="CH698" s="12">
        <f t="shared" si="3"/>
        <v>1.174573929064947E-2</v>
      </c>
      <c r="CI698" s="12" t="s">
        <v>3553</v>
      </c>
      <c r="CJ698" s="12">
        <v>0.83</v>
      </c>
      <c r="CK698" s="12" t="s">
        <v>3828</v>
      </c>
      <c r="CL698" s="12" t="s">
        <v>1077</v>
      </c>
      <c r="CM698" s="12" t="s">
        <v>1077</v>
      </c>
      <c r="CN698" s="12">
        <v>28980</v>
      </c>
      <c r="CO698" s="12" t="s">
        <v>3427</v>
      </c>
      <c r="CP698" s="12">
        <v>1</v>
      </c>
      <c r="CQ698" s="12">
        <v>30</v>
      </c>
      <c r="CR698" s="12">
        <v>1</v>
      </c>
      <c r="CS698" s="12">
        <v>23165</v>
      </c>
      <c r="CT698" s="12" t="s">
        <v>1077</v>
      </c>
      <c r="CU698" s="12" t="s">
        <v>1077</v>
      </c>
      <c r="CV698" s="12" t="s">
        <v>1077</v>
      </c>
      <c r="CW698" s="12"/>
      <c r="CX698" s="57"/>
    </row>
    <row r="699" spans="1:102" ht="16.5" x14ac:dyDescent="0.35">
      <c r="A699" s="56">
        <v>15</v>
      </c>
      <c r="B699" s="12" t="s">
        <v>3706</v>
      </c>
      <c r="C699" s="12">
        <v>15.2</v>
      </c>
      <c r="D699" s="12" t="s">
        <v>1487</v>
      </c>
      <c r="E699" s="12" t="s">
        <v>304</v>
      </c>
      <c r="F699" s="12">
        <v>3</v>
      </c>
      <c r="G699" s="12" t="s">
        <v>212</v>
      </c>
      <c r="H699" s="12" t="s">
        <v>2804</v>
      </c>
      <c r="I699" s="12" t="s">
        <v>212</v>
      </c>
      <c r="J699" s="12" t="s">
        <v>556</v>
      </c>
      <c r="K699" s="12" t="s">
        <v>564</v>
      </c>
      <c r="L699" s="12" t="s">
        <v>558</v>
      </c>
      <c r="M699" s="12" t="s">
        <v>3164</v>
      </c>
      <c r="N699" s="12"/>
      <c r="O699" s="12" t="s">
        <v>3400</v>
      </c>
      <c r="P699" s="12" t="s">
        <v>3403</v>
      </c>
      <c r="Q699" s="12">
        <v>1</v>
      </c>
      <c r="R699" s="12">
        <v>0</v>
      </c>
      <c r="S699" s="12">
        <v>0</v>
      </c>
      <c r="T699" s="12">
        <v>0</v>
      </c>
      <c r="U699" s="12">
        <v>0</v>
      </c>
      <c r="V699" s="12">
        <v>0</v>
      </c>
      <c r="W699" s="12">
        <v>0</v>
      </c>
      <c r="X699" s="12">
        <v>0</v>
      </c>
      <c r="Y699" s="12">
        <v>0</v>
      </c>
      <c r="Z699" s="12">
        <v>0</v>
      </c>
      <c r="AA699" s="12">
        <v>0</v>
      </c>
      <c r="AB699" s="12">
        <v>1</v>
      </c>
      <c r="AC699" s="12">
        <v>0</v>
      </c>
      <c r="AD699" s="12">
        <v>0</v>
      </c>
      <c r="AE699" s="12">
        <v>0</v>
      </c>
      <c r="AF699" s="12">
        <v>0</v>
      </c>
      <c r="AG699" s="12">
        <v>0</v>
      </c>
      <c r="AH699" s="12">
        <v>0</v>
      </c>
      <c r="AI699" s="12">
        <v>0</v>
      </c>
      <c r="AJ699" s="12">
        <v>0</v>
      </c>
      <c r="AK699" s="12">
        <v>0</v>
      </c>
      <c r="AL699" s="12" t="s">
        <v>3448</v>
      </c>
      <c r="AM699" s="7" t="s">
        <v>608</v>
      </c>
      <c r="AN699" s="7" t="s">
        <v>634</v>
      </c>
      <c r="AO699" s="7">
        <v>2000</v>
      </c>
      <c r="AP699" s="12" t="s">
        <v>3458</v>
      </c>
      <c r="AQ699" s="12">
        <v>3307</v>
      </c>
      <c r="AR699" s="12">
        <v>1</v>
      </c>
      <c r="AS699" s="12" t="s">
        <v>555</v>
      </c>
      <c r="AT699" s="7" t="s">
        <v>349</v>
      </c>
      <c r="AU699" s="12">
        <v>0</v>
      </c>
      <c r="AV699" s="12">
        <v>0</v>
      </c>
      <c r="AW699" s="12">
        <v>0</v>
      </c>
      <c r="AX699" s="12">
        <v>0</v>
      </c>
      <c r="AY699" s="7">
        <v>0</v>
      </c>
      <c r="AZ699" s="12">
        <v>0</v>
      </c>
      <c r="BA699" s="12">
        <v>1</v>
      </c>
      <c r="BB699" s="12">
        <v>1</v>
      </c>
      <c r="BC699" s="12">
        <v>0</v>
      </c>
      <c r="BD699" s="12">
        <v>0</v>
      </c>
      <c r="BE699" s="12">
        <v>0</v>
      </c>
      <c r="BF699" s="7" t="s">
        <v>766</v>
      </c>
      <c r="BG699" s="7" t="s">
        <v>781</v>
      </c>
      <c r="BH699" s="7"/>
      <c r="BI699" s="7" t="s">
        <v>2807</v>
      </c>
      <c r="BJ699" s="12" t="s">
        <v>3460</v>
      </c>
      <c r="BK699" s="12" t="s">
        <v>3472</v>
      </c>
      <c r="BL699" s="12" t="s">
        <v>3474</v>
      </c>
      <c r="BM699" s="7" t="s">
        <v>787</v>
      </c>
      <c r="BN699" s="7"/>
      <c r="BO699" s="12"/>
      <c r="BP699" s="12" t="s">
        <v>3548</v>
      </c>
      <c r="BQ699" s="12">
        <v>0.4178</v>
      </c>
      <c r="BR699" s="12" t="s">
        <v>3414</v>
      </c>
      <c r="BS699" s="12">
        <v>0.4178</v>
      </c>
      <c r="BT699" s="12"/>
      <c r="BU699" s="12"/>
      <c r="BV699" s="12" t="s">
        <v>1077</v>
      </c>
      <c r="BW699" s="12" t="s">
        <v>1077</v>
      </c>
      <c r="BX699" s="12" t="s">
        <v>1077</v>
      </c>
      <c r="BY699" s="12">
        <v>29.06</v>
      </c>
      <c r="BZ699" s="12"/>
      <c r="CA699" s="12" t="s">
        <v>1077</v>
      </c>
      <c r="CB699" s="12" t="s">
        <v>1077</v>
      </c>
      <c r="CC699" s="12" t="s">
        <v>1077</v>
      </c>
      <c r="CD699" s="12" t="s">
        <v>1077</v>
      </c>
      <c r="CE699" s="12">
        <v>0.1</v>
      </c>
      <c r="CF699" s="12"/>
      <c r="CG699" s="12"/>
      <c r="CH699" s="12">
        <f t="shared" si="3"/>
        <v>1.4377150722642808E-2</v>
      </c>
      <c r="CI699" s="12" t="s">
        <v>3553</v>
      </c>
      <c r="CJ699" s="12">
        <v>0.52800000000000002</v>
      </c>
      <c r="CK699" s="12" t="s">
        <v>3828</v>
      </c>
      <c r="CL699" s="12" t="s">
        <v>1077</v>
      </c>
      <c r="CM699" s="12" t="s">
        <v>1077</v>
      </c>
      <c r="CN699" s="12" t="s">
        <v>1077</v>
      </c>
      <c r="CO699" s="12" t="s">
        <v>1077</v>
      </c>
      <c r="CP699" s="12">
        <v>1</v>
      </c>
      <c r="CQ699" s="12">
        <v>3</v>
      </c>
      <c r="CR699" s="12">
        <v>1</v>
      </c>
      <c r="CS699" s="12">
        <v>3303</v>
      </c>
      <c r="CT699" s="12" t="s">
        <v>1077</v>
      </c>
      <c r="CU699" s="12" t="s">
        <v>1077</v>
      </c>
      <c r="CV699" s="12" t="s">
        <v>1077</v>
      </c>
      <c r="CW699" s="12"/>
      <c r="CX699" s="57"/>
    </row>
    <row r="700" spans="1:102" ht="16.5" x14ac:dyDescent="0.35">
      <c r="A700" s="56">
        <v>15</v>
      </c>
      <c r="B700" s="12" t="s">
        <v>3706</v>
      </c>
      <c r="C700" s="12">
        <v>15.1</v>
      </c>
      <c r="D700" s="12" t="s">
        <v>1486</v>
      </c>
      <c r="E700" s="12" t="s">
        <v>267</v>
      </c>
      <c r="F700" s="12">
        <v>3</v>
      </c>
      <c r="G700" s="12" t="s">
        <v>212</v>
      </c>
      <c r="H700" s="12" t="s">
        <v>2804</v>
      </c>
      <c r="I700" s="12" t="s">
        <v>212</v>
      </c>
      <c r="J700" s="12" t="s">
        <v>556</v>
      </c>
      <c r="K700" s="12" t="s">
        <v>564</v>
      </c>
      <c r="L700" s="12" t="s">
        <v>558</v>
      </c>
      <c r="M700" s="12" t="s">
        <v>3164</v>
      </c>
      <c r="N700" s="12"/>
      <c r="O700" s="12" t="s">
        <v>3400</v>
      </c>
      <c r="P700" s="12" t="s">
        <v>3403</v>
      </c>
      <c r="Q700" s="12">
        <v>1</v>
      </c>
      <c r="R700" s="12">
        <v>0</v>
      </c>
      <c r="S700" s="12">
        <v>0</v>
      </c>
      <c r="T700" s="12">
        <v>0</v>
      </c>
      <c r="U700" s="12">
        <v>0</v>
      </c>
      <c r="V700" s="12">
        <v>0</v>
      </c>
      <c r="W700" s="12">
        <v>0</v>
      </c>
      <c r="X700" s="12">
        <v>0</v>
      </c>
      <c r="Y700" s="12">
        <v>0</v>
      </c>
      <c r="Z700" s="12">
        <v>0</v>
      </c>
      <c r="AA700" s="12">
        <v>0</v>
      </c>
      <c r="AB700" s="12">
        <v>1</v>
      </c>
      <c r="AC700" s="12">
        <v>0</v>
      </c>
      <c r="AD700" s="12">
        <v>0</v>
      </c>
      <c r="AE700" s="12">
        <v>0</v>
      </c>
      <c r="AF700" s="12">
        <v>0</v>
      </c>
      <c r="AG700" s="12">
        <v>0</v>
      </c>
      <c r="AH700" s="12">
        <v>0</v>
      </c>
      <c r="AI700" s="12">
        <v>0</v>
      </c>
      <c r="AJ700" s="12">
        <v>0</v>
      </c>
      <c r="AK700" s="12">
        <v>0</v>
      </c>
      <c r="AL700" s="12" t="s">
        <v>3448</v>
      </c>
      <c r="AM700" s="7" t="s">
        <v>608</v>
      </c>
      <c r="AN700" s="7" t="s">
        <v>633</v>
      </c>
      <c r="AO700" s="7">
        <v>2000</v>
      </c>
      <c r="AP700" s="12" t="s">
        <v>3458</v>
      </c>
      <c r="AQ700" s="12">
        <v>5727</v>
      </c>
      <c r="AR700" s="12">
        <v>1</v>
      </c>
      <c r="AS700" s="12" t="s">
        <v>555</v>
      </c>
      <c r="AT700" s="7" t="s">
        <v>349</v>
      </c>
      <c r="AU700" s="12">
        <v>0</v>
      </c>
      <c r="AV700" s="12">
        <v>0</v>
      </c>
      <c r="AW700" s="12">
        <v>0</v>
      </c>
      <c r="AX700" s="12">
        <v>0</v>
      </c>
      <c r="AY700" s="7">
        <v>0</v>
      </c>
      <c r="AZ700" s="12">
        <v>0</v>
      </c>
      <c r="BA700" s="12">
        <v>1</v>
      </c>
      <c r="BB700" s="12">
        <v>1</v>
      </c>
      <c r="BC700" s="12">
        <v>0</v>
      </c>
      <c r="BD700" s="12">
        <v>0</v>
      </c>
      <c r="BE700" s="12">
        <v>0</v>
      </c>
      <c r="BF700" s="7" t="s">
        <v>766</v>
      </c>
      <c r="BG700" s="7" t="s">
        <v>781</v>
      </c>
      <c r="BH700" s="7"/>
      <c r="BI700" s="7" t="s">
        <v>2807</v>
      </c>
      <c r="BJ700" s="12" t="s">
        <v>3460</v>
      </c>
      <c r="BK700" s="12" t="s">
        <v>3472</v>
      </c>
      <c r="BL700" s="12" t="s">
        <v>3474</v>
      </c>
      <c r="BM700" s="7" t="s">
        <v>787</v>
      </c>
      <c r="BN700" s="7"/>
      <c r="BO700" s="12"/>
      <c r="BP700" s="12" t="s">
        <v>3548</v>
      </c>
      <c r="BQ700" s="12">
        <v>0.4093</v>
      </c>
      <c r="BR700" s="12" t="s">
        <v>3414</v>
      </c>
      <c r="BS700" s="12">
        <v>0.4093</v>
      </c>
      <c r="BT700" s="12"/>
      <c r="BU700" s="12"/>
      <c r="BV700" s="12" t="s">
        <v>1077</v>
      </c>
      <c r="BW700" s="12" t="s">
        <v>1077</v>
      </c>
      <c r="BX700" s="12" t="s">
        <v>1077</v>
      </c>
      <c r="BY700" s="12">
        <v>38.159999999999997</v>
      </c>
      <c r="BZ700" s="12"/>
      <c r="CA700" s="12" t="s">
        <v>1077</v>
      </c>
      <c r="CB700" s="12" t="s">
        <v>1077</v>
      </c>
      <c r="CC700" s="12" t="s">
        <v>1077</v>
      </c>
      <c r="CD700" s="12" t="s">
        <v>1077</v>
      </c>
      <c r="CE700" s="12">
        <v>0.1</v>
      </c>
      <c r="CF700" s="12"/>
      <c r="CG700" s="12"/>
      <c r="CH700" s="12">
        <f t="shared" si="3"/>
        <v>1.0725890985324948E-2</v>
      </c>
      <c r="CI700" s="12" t="s">
        <v>3553</v>
      </c>
      <c r="CJ700" s="12">
        <v>0.51900000000000002</v>
      </c>
      <c r="CK700" s="12" t="s">
        <v>3828</v>
      </c>
      <c r="CL700" s="12" t="s">
        <v>1077</v>
      </c>
      <c r="CM700" s="12" t="s">
        <v>1077</v>
      </c>
      <c r="CN700" s="12" t="s">
        <v>1077</v>
      </c>
      <c r="CO700" s="12" t="s">
        <v>1077</v>
      </c>
      <c r="CP700" s="12">
        <v>1</v>
      </c>
      <c r="CQ700" s="12">
        <v>3</v>
      </c>
      <c r="CR700" s="12">
        <v>1</v>
      </c>
      <c r="CS700" s="12">
        <v>5723</v>
      </c>
      <c r="CT700" s="12" t="s">
        <v>1077</v>
      </c>
      <c r="CU700" s="12" t="s">
        <v>1077</v>
      </c>
      <c r="CV700" s="12" t="s">
        <v>1077</v>
      </c>
      <c r="CW700" s="12"/>
      <c r="CX700" s="57"/>
    </row>
    <row r="701" spans="1:102" ht="16.5" x14ac:dyDescent="0.35">
      <c r="A701" s="56">
        <v>3</v>
      </c>
      <c r="B701" s="12" t="s">
        <v>3695</v>
      </c>
      <c r="C701" s="12">
        <v>3.1</v>
      </c>
      <c r="D701" s="12" t="s">
        <v>1373</v>
      </c>
      <c r="E701" s="12" t="s">
        <v>1128</v>
      </c>
      <c r="F701" s="12">
        <v>7</v>
      </c>
      <c r="G701" s="12" t="s">
        <v>212</v>
      </c>
      <c r="H701" s="12" t="s">
        <v>2804</v>
      </c>
      <c r="I701" s="12" t="s">
        <v>212</v>
      </c>
      <c r="J701" s="12" t="s">
        <v>1222</v>
      </c>
      <c r="K701" s="12" t="s">
        <v>564</v>
      </c>
      <c r="L701" s="12" t="s">
        <v>173</v>
      </c>
      <c r="M701" s="12" t="s">
        <v>3164</v>
      </c>
      <c r="N701" s="12"/>
      <c r="O701" s="12" t="s">
        <v>3400</v>
      </c>
      <c r="P701" s="12" t="s">
        <v>3402</v>
      </c>
      <c r="Q701" s="12">
        <v>1</v>
      </c>
      <c r="R701" s="12">
        <v>0</v>
      </c>
      <c r="S701" s="12">
        <v>0</v>
      </c>
      <c r="T701" s="12">
        <v>0</v>
      </c>
      <c r="U701" s="12">
        <v>0</v>
      </c>
      <c r="V701" s="12">
        <v>0</v>
      </c>
      <c r="W701" s="12">
        <v>0</v>
      </c>
      <c r="X701" s="12">
        <v>0</v>
      </c>
      <c r="Y701" s="12">
        <v>0</v>
      </c>
      <c r="Z701" s="12">
        <v>0</v>
      </c>
      <c r="AA701" s="12">
        <v>0</v>
      </c>
      <c r="AB701" s="12">
        <v>0</v>
      </c>
      <c r="AC701" s="12">
        <v>0</v>
      </c>
      <c r="AD701" s="12">
        <v>0</v>
      </c>
      <c r="AE701" s="12">
        <v>0</v>
      </c>
      <c r="AF701" s="12">
        <v>0</v>
      </c>
      <c r="AG701" s="12">
        <v>0</v>
      </c>
      <c r="AH701" s="12">
        <v>0</v>
      </c>
      <c r="AI701" s="12">
        <v>0</v>
      </c>
      <c r="AJ701" s="12">
        <v>1</v>
      </c>
      <c r="AK701" s="12">
        <v>0</v>
      </c>
      <c r="AL701" s="12" t="s">
        <v>607</v>
      </c>
      <c r="AM701" s="7" t="s">
        <v>608</v>
      </c>
      <c r="AN701" s="7" t="s">
        <v>617</v>
      </c>
      <c r="AO701" s="7">
        <v>1994</v>
      </c>
      <c r="AP701" s="12" t="s">
        <v>3458</v>
      </c>
      <c r="AQ701" s="12">
        <v>1960</v>
      </c>
      <c r="AR701" s="12">
        <v>1</v>
      </c>
      <c r="AS701" s="12" t="s">
        <v>555</v>
      </c>
      <c r="AT701" s="7" t="s">
        <v>349</v>
      </c>
      <c r="AU701" s="12">
        <v>0</v>
      </c>
      <c r="AV701" s="12">
        <v>1</v>
      </c>
      <c r="AW701" s="12">
        <v>1</v>
      </c>
      <c r="AX701" s="12">
        <v>0</v>
      </c>
      <c r="AY701" s="7">
        <v>0</v>
      </c>
      <c r="AZ701" s="12">
        <v>0</v>
      </c>
      <c r="BA701" s="12">
        <v>1</v>
      </c>
      <c r="BB701" s="12">
        <v>1</v>
      </c>
      <c r="BC701" s="12">
        <v>0</v>
      </c>
      <c r="BD701" s="12">
        <v>1</v>
      </c>
      <c r="BE701" s="12">
        <v>0</v>
      </c>
      <c r="BF701" s="7" t="s">
        <v>766</v>
      </c>
      <c r="BG701" s="7" t="s">
        <v>774</v>
      </c>
      <c r="BH701" s="7"/>
      <c r="BI701" s="7" t="s">
        <v>2808</v>
      </c>
      <c r="BJ701" s="12" t="s">
        <v>3460</v>
      </c>
      <c r="BK701" s="12" t="s">
        <v>1044</v>
      </c>
      <c r="BL701" s="12" t="s">
        <v>3480</v>
      </c>
      <c r="BM701" s="7" t="s">
        <v>3484</v>
      </c>
      <c r="BN701" s="7" t="s">
        <v>775</v>
      </c>
      <c r="BO701" s="12"/>
      <c r="BP701" s="12" t="s">
        <v>4033</v>
      </c>
      <c r="BQ701" s="12">
        <v>0.51100000000000001</v>
      </c>
      <c r="BR701" s="12" t="s">
        <v>1252</v>
      </c>
      <c r="BS701" s="12">
        <v>3.8600000000000002E-2</v>
      </c>
      <c r="BT701" s="12">
        <f>EXP(BS701)</f>
        <v>1.0393546586272466</v>
      </c>
      <c r="BU701" s="12"/>
      <c r="BV701" s="12" t="s">
        <v>3415</v>
      </c>
      <c r="BW701" s="12" t="s">
        <v>1077</v>
      </c>
      <c r="BX701" s="12" t="s">
        <v>1077</v>
      </c>
      <c r="BY701" s="12">
        <f>BS701/CF701</f>
        <v>42.888888888888893</v>
      </c>
      <c r="BZ701" s="12" t="s">
        <v>4041</v>
      </c>
      <c r="CA701" s="12" t="s">
        <v>1077</v>
      </c>
      <c r="CB701" s="12" t="s">
        <v>1077</v>
      </c>
      <c r="CC701" s="12" t="s">
        <v>1077</v>
      </c>
      <c r="CD701" s="12" t="s">
        <v>1077</v>
      </c>
      <c r="CE701" s="12">
        <v>0</v>
      </c>
      <c r="CF701" s="12">
        <v>8.9999999999999998E-4</v>
      </c>
      <c r="CG701" s="12" t="s">
        <v>1252</v>
      </c>
      <c r="CH701" s="12">
        <f t="shared" si="3"/>
        <v>1.1914507772020725E-2</v>
      </c>
      <c r="CI701" s="12" t="s">
        <v>3553</v>
      </c>
      <c r="CJ701" s="12">
        <v>0.30480000000000002</v>
      </c>
      <c r="CK701" s="12" t="s">
        <v>3826</v>
      </c>
      <c r="CL701" s="12">
        <v>168.357</v>
      </c>
      <c r="CM701" s="12">
        <v>0</v>
      </c>
      <c r="CN701" s="12">
        <v>109.071</v>
      </c>
      <c r="CO701" s="12" t="s">
        <v>3419</v>
      </c>
      <c r="CP701" s="12"/>
      <c r="CQ701" s="12"/>
      <c r="CR701" s="12"/>
      <c r="CS701" s="12" t="s">
        <v>1077</v>
      </c>
      <c r="CT701" s="12" t="s">
        <v>1077</v>
      </c>
      <c r="CU701" s="12" t="s">
        <v>1077</v>
      </c>
      <c r="CV701" s="12" t="s">
        <v>1077</v>
      </c>
      <c r="CW701" s="12"/>
      <c r="CX701" s="57"/>
    </row>
    <row r="702" spans="1:102" x14ac:dyDescent="0.35">
      <c r="A702" s="56">
        <v>80</v>
      </c>
      <c r="B702" s="12" t="s">
        <v>3770</v>
      </c>
      <c r="C702" s="12">
        <v>80.099999999999994</v>
      </c>
      <c r="D702" s="12" t="s">
        <v>2418</v>
      </c>
      <c r="E702" s="12" t="s">
        <v>480</v>
      </c>
      <c r="F702" s="12">
        <v>7</v>
      </c>
      <c r="G702" s="12" t="s">
        <v>212</v>
      </c>
      <c r="H702" s="12" t="s">
        <v>2804</v>
      </c>
      <c r="I702" s="12" t="s">
        <v>212</v>
      </c>
      <c r="J702" s="12" t="s">
        <v>1222</v>
      </c>
      <c r="K702" s="12" t="s">
        <v>564</v>
      </c>
      <c r="L702" s="12" t="s">
        <v>1118</v>
      </c>
      <c r="M702" s="12" t="s">
        <v>3164</v>
      </c>
      <c r="N702" s="12"/>
      <c r="O702" s="12" t="s">
        <v>3400</v>
      </c>
      <c r="P702" s="12" t="s">
        <v>3402</v>
      </c>
      <c r="Q702" s="12">
        <v>1</v>
      </c>
      <c r="R702" s="12">
        <v>0</v>
      </c>
      <c r="S702" s="12">
        <v>0</v>
      </c>
      <c r="T702" s="12">
        <v>0</v>
      </c>
      <c r="U702" s="12">
        <v>0</v>
      </c>
      <c r="V702" s="12">
        <v>0</v>
      </c>
      <c r="W702" s="12">
        <v>0</v>
      </c>
      <c r="X702" s="12">
        <v>0</v>
      </c>
      <c r="Y702" s="12">
        <v>0</v>
      </c>
      <c r="Z702" s="12">
        <v>0</v>
      </c>
      <c r="AA702" s="12">
        <v>0</v>
      </c>
      <c r="AB702" s="12">
        <v>0</v>
      </c>
      <c r="AC702" s="12">
        <v>0</v>
      </c>
      <c r="AD702" s="12">
        <v>0</v>
      </c>
      <c r="AE702" s="12">
        <v>0</v>
      </c>
      <c r="AF702" s="12">
        <v>0</v>
      </c>
      <c r="AG702" s="12">
        <v>0</v>
      </c>
      <c r="AH702" s="12">
        <v>0</v>
      </c>
      <c r="AI702" s="12">
        <v>0</v>
      </c>
      <c r="AJ702" s="12">
        <v>1</v>
      </c>
      <c r="AK702" s="12">
        <v>0</v>
      </c>
      <c r="AL702" s="12" t="s">
        <v>607</v>
      </c>
      <c r="AM702" s="7" t="s">
        <v>682</v>
      </c>
      <c r="AN702" s="7" t="s">
        <v>721</v>
      </c>
      <c r="AO702" s="7">
        <v>2009</v>
      </c>
      <c r="AP702" s="12" t="s">
        <v>3458</v>
      </c>
      <c r="AQ702" s="12">
        <v>22201</v>
      </c>
      <c r="AR702" s="12">
        <v>1</v>
      </c>
      <c r="AS702" s="12" t="s">
        <v>555</v>
      </c>
      <c r="AT702" s="7" t="s">
        <v>349</v>
      </c>
      <c r="AU702" s="12">
        <v>0</v>
      </c>
      <c r="AV702" s="12">
        <v>0</v>
      </c>
      <c r="AW702" s="12">
        <v>0</v>
      </c>
      <c r="AX702" s="12">
        <v>0</v>
      </c>
      <c r="AY702" s="7">
        <v>1</v>
      </c>
      <c r="AZ702" s="12">
        <v>0</v>
      </c>
      <c r="BA702" s="12">
        <v>1</v>
      </c>
      <c r="BB702" s="12">
        <v>1</v>
      </c>
      <c r="BC702" s="12">
        <v>0</v>
      </c>
      <c r="BD702" s="12">
        <v>1</v>
      </c>
      <c r="BE702" s="12">
        <v>1</v>
      </c>
      <c r="BF702" s="7" t="s">
        <v>772</v>
      </c>
      <c r="BG702" s="7" t="s">
        <v>2733</v>
      </c>
      <c r="BH702" s="7"/>
      <c r="BI702" s="12" t="s">
        <v>2814</v>
      </c>
      <c r="BJ702" s="12" t="s">
        <v>3460</v>
      </c>
      <c r="BK702" s="12" t="s">
        <v>3472</v>
      </c>
      <c r="BL702" s="12" t="s">
        <v>3482</v>
      </c>
      <c r="BM702" s="7" t="s">
        <v>3485</v>
      </c>
      <c r="BN702" s="7" t="s">
        <v>775</v>
      </c>
      <c r="BO702" s="12"/>
      <c r="BP702" s="12" t="s">
        <v>3544</v>
      </c>
      <c r="BQ702" s="12">
        <f>CV702</f>
        <v>2.2540000000000001E-2</v>
      </c>
      <c r="BR702" s="12" t="s">
        <v>3529</v>
      </c>
      <c r="BS702" s="12">
        <v>7.0000000000000007E-2</v>
      </c>
      <c r="BT702" s="12">
        <v>1.08</v>
      </c>
      <c r="BU702" s="12"/>
      <c r="BV702" s="12" t="s">
        <v>1252</v>
      </c>
      <c r="BW702" s="12" t="s">
        <v>1077</v>
      </c>
      <c r="BX702" s="12" t="s">
        <v>1077</v>
      </c>
      <c r="BY702" s="12">
        <v>46.21</v>
      </c>
      <c r="BZ702" s="12"/>
      <c r="CA702" s="12" t="s">
        <v>1077</v>
      </c>
      <c r="CB702" s="12">
        <v>46.21</v>
      </c>
      <c r="CC702" s="12" t="s">
        <v>1080</v>
      </c>
      <c r="CD702" s="12" t="s">
        <v>1077</v>
      </c>
      <c r="CE702" s="12">
        <v>0.1</v>
      </c>
      <c r="CF702" s="12">
        <f>Table2[[#This Row],[b_mag_LOR]]/Table2[[#This Row],[T_stat]]</f>
        <v>1.5148236312486475E-3</v>
      </c>
      <c r="CG702" s="12" t="s">
        <v>3564</v>
      </c>
      <c r="CH702" s="12">
        <f t="shared" si="3"/>
        <v>4.8777320926206448E-4</v>
      </c>
      <c r="CI702" s="12" t="s">
        <v>3553</v>
      </c>
      <c r="CJ702" s="12" t="s">
        <v>718</v>
      </c>
      <c r="CK702" s="12" t="s">
        <v>1077</v>
      </c>
      <c r="CL702" s="12">
        <v>29062.728999999999</v>
      </c>
      <c r="CM702" s="12">
        <v>0</v>
      </c>
      <c r="CN702" s="12">
        <v>11580.636</v>
      </c>
      <c r="CO702" s="12" t="s">
        <v>3419</v>
      </c>
      <c r="CP702" s="12"/>
      <c r="CQ702" s="12"/>
      <c r="CR702" s="12"/>
      <c r="CS702" s="12">
        <v>33</v>
      </c>
      <c r="CT702" s="12">
        <v>0.19500000000000001</v>
      </c>
      <c r="CU702" s="12">
        <v>0.4</v>
      </c>
      <c r="CV702" s="12">
        <f>BS702*CU702*(1-CT702)</f>
        <v>2.2540000000000001E-2</v>
      </c>
      <c r="CW702" s="12"/>
      <c r="CX702" s="57"/>
    </row>
    <row r="703" spans="1:102" x14ac:dyDescent="0.35">
      <c r="A703" s="56">
        <v>38</v>
      </c>
      <c r="B703" s="12" t="s">
        <v>3729</v>
      </c>
      <c r="C703" s="12">
        <v>38.1</v>
      </c>
      <c r="D703" s="12" t="s">
        <v>1949</v>
      </c>
      <c r="E703" s="12" t="s">
        <v>366</v>
      </c>
      <c r="F703" s="12" t="s">
        <v>1078</v>
      </c>
      <c r="G703" s="12" t="s">
        <v>349</v>
      </c>
      <c r="H703" s="12" t="s">
        <v>1078</v>
      </c>
      <c r="I703" s="12" t="s">
        <v>1285</v>
      </c>
      <c r="J703" s="12" t="s">
        <v>556</v>
      </c>
      <c r="K703" s="12" t="s">
        <v>564</v>
      </c>
      <c r="L703" s="12" t="s">
        <v>558</v>
      </c>
      <c r="M703" s="12" t="s">
        <v>3237</v>
      </c>
      <c r="N703" s="12" t="s">
        <v>3435</v>
      </c>
      <c r="O703" s="12" t="s">
        <v>3400</v>
      </c>
      <c r="P703" s="12" t="s">
        <v>3401</v>
      </c>
      <c r="Q703" s="12">
        <v>0</v>
      </c>
      <c r="R703" s="12">
        <v>0</v>
      </c>
      <c r="S703" s="12">
        <v>0</v>
      </c>
      <c r="T703" s="12">
        <v>0</v>
      </c>
      <c r="U703" s="12">
        <v>0</v>
      </c>
      <c r="V703" s="12">
        <v>0</v>
      </c>
      <c r="W703" s="12">
        <v>1</v>
      </c>
      <c r="X703" s="12">
        <v>0</v>
      </c>
      <c r="Y703" s="12">
        <v>0</v>
      </c>
      <c r="Z703" s="12">
        <v>0</v>
      </c>
      <c r="AA703" s="12">
        <v>0</v>
      </c>
      <c r="AB703" s="12">
        <v>0</v>
      </c>
      <c r="AC703" s="12">
        <v>1</v>
      </c>
      <c r="AD703" s="12">
        <v>0</v>
      </c>
      <c r="AE703" s="12">
        <v>0</v>
      </c>
      <c r="AF703" s="12">
        <v>0</v>
      </c>
      <c r="AG703" s="12">
        <v>0</v>
      </c>
      <c r="AH703" s="12">
        <v>0</v>
      </c>
      <c r="AI703" s="12">
        <v>0</v>
      </c>
      <c r="AJ703" s="12">
        <v>0</v>
      </c>
      <c r="AK703" s="12">
        <v>0</v>
      </c>
      <c r="AL703" s="12" t="s">
        <v>3454</v>
      </c>
      <c r="AM703" s="12" t="s">
        <v>668</v>
      </c>
      <c r="AN703" s="12" t="s">
        <v>669</v>
      </c>
      <c r="AO703" s="12">
        <v>2010</v>
      </c>
      <c r="AP703" s="12" t="s">
        <v>3235</v>
      </c>
      <c r="AQ703" s="12">
        <v>2000</v>
      </c>
      <c r="AR703" s="12">
        <v>1</v>
      </c>
      <c r="AS703" s="12" t="s">
        <v>555</v>
      </c>
      <c r="AT703" s="12" t="s">
        <v>212</v>
      </c>
      <c r="AU703" s="12">
        <v>1</v>
      </c>
      <c r="AV703" s="12">
        <v>0</v>
      </c>
      <c r="AW703" s="12">
        <v>0</v>
      </c>
      <c r="AX703" s="12">
        <v>0</v>
      </c>
      <c r="AY703" s="12">
        <v>1</v>
      </c>
      <c r="AZ703" s="12">
        <v>0</v>
      </c>
      <c r="BA703" s="12">
        <v>0</v>
      </c>
      <c r="BB703" s="12">
        <v>0</v>
      </c>
      <c r="BC703" s="12">
        <v>0</v>
      </c>
      <c r="BD703" s="12">
        <v>0</v>
      </c>
      <c r="BE703" s="12">
        <v>0</v>
      </c>
      <c r="BF703" s="12" t="s">
        <v>2820</v>
      </c>
      <c r="BG703" s="12" t="s">
        <v>869</v>
      </c>
      <c r="BH703" s="12"/>
      <c r="BI703" s="12" t="s">
        <v>2818</v>
      </c>
      <c r="BJ703" s="12" t="s">
        <v>3460</v>
      </c>
      <c r="BK703" s="12" t="s">
        <v>3463</v>
      </c>
      <c r="BL703" s="12" t="s">
        <v>3481</v>
      </c>
      <c r="BM703" s="12" t="s">
        <v>864</v>
      </c>
      <c r="BN703" s="12"/>
      <c r="BO703" s="12"/>
      <c r="BP703" s="12"/>
      <c r="BQ703" s="12"/>
      <c r="BR703" s="12"/>
      <c r="BS703" s="12"/>
      <c r="BT703" s="12"/>
      <c r="BU703" s="12"/>
      <c r="BV703" s="12"/>
      <c r="BW703" s="12"/>
      <c r="BX703" s="12"/>
      <c r="BY703" s="12"/>
      <c r="BZ703" s="12"/>
      <c r="CA703" s="12"/>
      <c r="CB703" s="12"/>
      <c r="CC703" s="12"/>
      <c r="CD703" s="12"/>
      <c r="CE703" s="12"/>
      <c r="CF703" s="12"/>
      <c r="CG703" s="12"/>
      <c r="CH703" s="12"/>
      <c r="CI703" s="12"/>
      <c r="CJ703" s="12"/>
      <c r="CK703" s="12"/>
      <c r="CL703" s="12"/>
      <c r="CM703" s="12"/>
      <c r="CN703" s="12"/>
      <c r="CO703" s="12"/>
      <c r="CP703" s="12"/>
      <c r="CQ703" s="12"/>
      <c r="CR703" s="12"/>
      <c r="CS703" s="12"/>
      <c r="CT703" s="12"/>
      <c r="CU703" s="12"/>
      <c r="CV703" s="12"/>
      <c r="CW703" s="12"/>
      <c r="CX703" s="57"/>
    </row>
    <row r="704" spans="1:102" ht="16.5" x14ac:dyDescent="0.35">
      <c r="A704" s="56">
        <v>47</v>
      </c>
      <c r="B704" s="12" t="s">
        <v>3737</v>
      </c>
      <c r="C704" s="12">
        <v>47.8</v>
      </c>
      <c r="D704" s="12" t="s">
        <v>2093</v>
      </c>
      <c r="E704" s="12" t="s">
        <v>1135</v>
      </c>
      <c r="F704" s="12">
        <v>3</v>
      </c>
      <c r="G704" s="12" t="s">
        <v>212</v>
      </c>
      <c r="H704" s="12" t="s">
        <v>2804</v>
      </c>
      <c r="I704" s="12" t="s">
        <v>349</v>
      </c>
      <c r="J704" s="12" t="s">
        <v>556</v>
      </c>
      <c r="K704" s="12" t="s">
        <v>573</v>
      </c>
      <c r="L704" s="12" t="s">
        <v>558</v>
      </c>
      <c r="M704" s="12" t="s">
        <v>3164</v>
      </c>
      <c r="N704" s="12"/>
      <c r="O704" s="12" t="s">
        <v>3400</v>
      </c>
      <c r="P704" s="12" t="s">
        <v>3401</v>
      </c>
      <c r="Q704" s="12">
        <v>1</v>
      </c>
      <c r="R704" s="12">
        <v>0</v>
      </c>
      <c r="S704" s="12">
        <v>0</v>
      </c>
      <c r="T704" s="12">
        <v>0</v>
      </c>
      <c r="U704" s="12">
        <v>0</v>
      </c>
      <c r="V704" s="12">
        <v>0</v>
      </c>
      <c r="W704" s="12">
        <v>0</v>
      </c>
      <c r="X704" s="12">
        <v>0</v>
      </c>
      <c r="Y704" s="12">
        <v>0</v>
      </c>
      <c r="Z704" s="12">
        <v>0</v>
      </c>
      <c r="AA704" s="12">
        <v>0</v>
      </c>
      <c r="AB704" s="12">
        <v>0</v>
      </c>
      <c r="AC704" s="12">
        <v>0</v>
      </c>
      <c r="AD704" s="12">
        <v>0</v>
      </c>
      <c r="AE704" s="12">
        <v>0</v>
      </c>
      <c r="AF704" s="12">
        <v>0</v>
      </c>
      <c r="AG704" s="12">
        <v>0</v>
      </c>
      <c r="AH704" s="12">
        <v>0</v>
      </c>
      <c r="AI704" s="12">
        <v>0</v>
      </c>
      <c r="AJ704" s="12">
        <v>1</v>
      </c>
      <c r="AK704" s="12">
        <v>0</v>
      </c>
      <c r="AL704" s="12" t="s">
        <v>607</v>
      </c>
      <c r="AM704" s="7" t="s">
        <v>608</v>
      </c>
      <c r="AN704" s="7" t="s">
        <v>614</v>
      </c>
      <c r="AO704" s="7" t="s">
        <v>686</v>
      </c>
      <c r="AP704" s="12" t="s">
        <v>3235</v>
      </c>
      <c r="AQ704" s="12">
        <v>6369</v>
      </c>
      <c r="AR704" s="12">
        <v>108</v>
      </c>
      <c r="AS704" s="12" t="s">
        <v>755</v>
      </c>
      <c r="AT704" s="7" t="s">
        <v>212</v>
      </c>
      <c r="AU704" s="12">
        <v>0</v>
      </c>
      <c r="AV704" s="12">
        <v>0</v>
      </c>
      <c r="AW704" s="12">
        <v>1</v>
      </c>
      <c r="AX704" s="12">
        <v>1</v>
      </c>
      <c r="AY704" s="7">
        <v>0</v>
      </c>
      <c r="AZ704" s="12">
        <v>0</v>
      </c>
      <c r="BA704" s="12">
        <v>1</v>
      </c>
      <c r="BB704" s="12">
        <v>1</v>
      </c>
      <c r="BC704" s="12">
        <v>0</v>
      </c>
      <c r="BD704" s="12">
        <v>0</v>
      </c>
      <c r="BE704" s="12">
        <v>1</v>
      </c>
      <c r="BF704" s="7" t="s">
        <v>2821</v>
      </c>
      <c r="BG704" s="7" t="s">
        <v>1243</v>
      </c>
      <c r="BH704" s="7"/>
      <c r="BI704" s="7" t="s">
        <v>2819</v>
      </c>
      <c r="BJ704" s="12" t="s">
        <v>718</v>
      </c>
      <c r="BK704" s="12" t="s">
        <v>1044</v>
      </c>
      <c r="BL704" s="12" t="s">
        <v>3473</v>
      </c>
      <c r="BM704" s="7" t="s">
        <v>790</v>
      </c>
      <c r="BN704" s="7"/>
      <c r="BO704" s="12"/>
      <c r="BP704" s="12" t="s">
        <v>3548</v>
      </c>
      <c r="BQ704" s="12">
        <v>3.9E-2</v>
      </c>
      <c r="BR704" s="12" t="s">
        <v>3429</v>
      </c>
      <c r="BS704" s="12">
        <v>3.9E-2</v>
      </c>
      <c r="BT704" s="12"/>
      <c r="BU704" s="12"/>
      <c r="BV704" s="12" t="s">
        <v>1077</v>
      </c>
      <c r="BW704" s="12" t="s">
        <v>1077</v>
      </c>
      <c r="BX704" s="12" t="s">
        <v>1077</v>
      </c>
      <c r="BY704" s="12">
        <v>105.22</v>
      </c>
      <c r="BZ704" s="12"/>
      <c r="CA704" s="12" t="s">
        <v>1077</v>
      </c>
      <c r="CB704" s="12" t="s">
        <v>1077</v>
      </c>
      <c r="CC704" s="12" t="s">
        <v>1077</v>
      </c>
      <c r="CD704" s="12" t="s">
        <v>1077</v>
      </c>
      <c r="CE704" s="12">
        <v>0.01</v>
      </c>
      <c r="CF704" s="12"/>
      <c r="CG704" s="12"/>
      <c r="CH704" s="12">
        <f>BQ704/BY704</f>
        <v>3.7065196730659572E-4</v>
      </c>
      <c r="CI704" s="12" t="s">
        <v>3553</v>
      </c>
      <c r="CJ704" s="12">
        <v>0.2175</v>
      </c>
      <c r="CK704" s="12" t="s">
        <v>3824</v>
      </c>
      <c r="CL704" s="12" t="s">
        <v>1077</v>
      </c>
      <c r="CM704" s="12" t="s">
        <v>1077</v>
      </c>
      <c r="CN704" s="12" t="s">
        <v>1077</v>
      </c>
      <c r="CO704" s="12" t="s">
        <v>1077</v>
      </c>
      <c r="CP704" s="12">
        <v>1</v>
      </c>
      <c r="CQ704" s="12">
        <v>24</v>
      </c>
      <c r="CR704" s="12">
        <v>1</v>
      </c>
      <c r="CS704" s="12">
        <v>6344</v>
      </c>
      <c r="CT704" s="12" t="s">
        <v>1077</v>
      </c>
      <c r="CU704" s="12" t="s">
        <v>1077</v>
      </c>
      <c r="CV704" s="12" t="s">
        <v>1077</v>
      </c>
      <c r="CW704" s="12"/>
      <c r="CX704" s="57"/>
    </row>
    <row r="705" spans="1:102" ht="16.5" x14ac:dyDescent="0.35">
      <c r="A705" s="56">
        <v>47</v>
      </c>
      <c r="B705" s="12" t="s">
        <v>3737</v>
      </c>
      <c r="C705" s="12">
        <v>47.1</v>
      </c>
      <c r="D705" s="12" t="s">
        <v>2091</v>
      </c>
      <c r="E705" s="12" t="s">
        <v>388</v>
      </c>
      <c r="F705" s="12">
        <v>3</v>
      </c>
      <c r="G705" s="12" t="s">
        <v>212</v>
      </c>
      <c r="H705" s="12" t="s">
        <v>2804</v>
      </c>
      <c r="I705" s="12" t="s">
        <v>349</v>
      </c>
      <c r="J705" s="12" t="s">
        <v>556</v>
      </c>
      <c r="K705" s="12" t="s">
        <v>573</v>
      </c>
      <c r="L705" s="12" t="s">
        <v>558</v>
      </c>
      <c r="M705" s="12" t="s">
        <v>3164</v>
      </c>
      <c r="N705" s="12"/>
      <c r="O705" s="12" t="s">
        <v>3400</v>
      </c>
      <c r="P705" s="12" t="s">
        <v>3401</v>
      </c>
      <c r="Q705" s="12">
        <v>1</v>
      </c>
      <c r="R705" s="12">
        <v>0</v>
      </c>
      <c r="S705" s="12">
        <v>0</v>
      </c>
      <c r="T705" s="12">
        <v>0</v>
      </c>
      <c r="U705" s="12">
        <v>0</v>
      </c>
      <c r="V705" s="12">
        <v>0</v>
      </c>
      <c r="W705" s="12">
        <v>0</v>
      </c>
      <c r="X705" s="12">
        <v>0</v>
      </c>
      <c r="Y705" s="12">
        <v>0</v>
      </c>
      <c r="Z705" s="12">
        <v>0</v>
      </c>
      <c r="AA705" s="12">
        <v>0</v>
      </c>
      <c r="AB705" s="12">
        <v>0</v>
      </c>
      <c r="AC705" s="12">
        <v>0</v>
      </c>
      <c r="AD705" s="12">
        <v>0</v>
      </c>
      <c r="AE705" s="12">
        <v>0</v>
      </c>
      <c r="AF705" s="12">
        <v>0</v>
      </c>
      <c r="AG705" s="12">
        <v>0</v>
      </c>
      <c r="AH705" s="12">
        <v>0</v>
      </c>
      <c r="AI705" s="12">
        <v>0</v>
      </c>
      <c r="AJ705" s="12">
        <v>1</v>
      </c>
      <c r="AK705" s="12">
        <v>0</v>
      </c>
      <c r="AL705" s="12" t="s">
        <v>607</v>
      </c>
      <c r="AM705" s="7" t="s">
        <v>608</v>
      </c>
      <c r="AN705" s="7" t="s">
        <v>614</v>
      </c>
      <c r="AO705" s="7" t="s">
        <v>684</v>
      </c>
      <c r="AP705" s="12" t="s">
        <v>3235</v>
      </c>
      <c r="AQ705" s="12">
        <v>6369</v>
      </c>
      <c r="AR705" s="12">
        <v>108</v>
      </c>
      <c r="AS705" s="12" t="s">
        <v>755</v>
      </c>
      <c r="AT705" s="7" t="s">
        <v>212</v>
      </c>
      <c r="AU705" s="12">
        <v>0</v>
      </c>
      <c r="AV705" s="12">
        <v>0</v>
      </c>
      <c r="AW705" s="12">
        <v>1</v>
      </c>
      <c r="AX705" s="12">
        <v>1</v>
      </c>
      <c r="AY705" s="7">
        <v>0</v>
      </c>
      <c r="AZ705" s="12">
        <v>0</v>
      </c>
      <c r="BA705" s="12">
        <v>1</v>
      </c>
      <c r="BB705" s="12">
        <v>1</v>
      </c>
      <c r="BC705" s="12">
        <v>0</v>
      </c>
      <c r="BD705" s="12">
        <v>0</v>
      </c>
      <c r="BE705" s="12">
        <v>1</v>
      </c>
      <c r="BF705" s="7" t="s">
        <v>2821</v>
      </c>
      <c r="BG705" s="7" t="s">
        <v>1243</v>
      </c>
      <c r="BH705" s="7"/>
      <c r="BI705" s="7" t="s">
        <v>2819</v>
      </c>
      <c r="BJ705" s="12" t="s">
        <v>718</v>
      </c>
      <c r="BK705" s="12" t="s">
        <v>1044</v>
      </c>
      <c r="BL705" s="12" t="s">
        <v>3473</v>
      </c>
      <c r="BM705" s="7" t="s">
        <v>790</v>
      </c>
      <c r="BN705" s="7"/>
      <c r="BO705" s="12"/>
      <c r="BP705" s="12" t="s">
        <v>3548</v>
      </c>
      <c r="BQ705" s="12">
        <v>6.0999999999999999E-2</v>
      </c>
      <c r="BR705" s="12" t="s">
        <v>3429</v>
      </c>
      <c r="BS705" s="12">
        <v>6.0999999999999999E-2</v>
      </c>
      <c r="BT705" s="12"/>
      <c r="BU705" s="12"/>
      <c r="BV705" s="12" t="s">
        <v>1077</v>
      </c>
      <c r="BW705" s="12" t="s">
        <v>1077</v>
      </c>
      <c r="BX705" s="12" t="s">
        <v>1077</v>
      </c>
      <c r="BY705" s="12">
        <v>165.96</v>
      </c>
      <c r="BZ705" s="12"/>
      <c r="CA705" s="12" t="s">
        <v>1077</v>
      </c>
      <c r="CB705" s="12" t="s">
        <v>1077</v>
      </c>
      <c r="CC705" s="12" t="s">
        <v>1077</v>
      </c>
      <c r="CD705" s="12" t="s">
        <v>1077</v>
      </c>
      <c r="CE705" s="12">
        <v>0.01</v>
      </c>
      <c r="CF705" s="12"/>
      <c r="CG705" s="12"/>
      <c r="CH705" s="12">
        <f>BQ705/BY705</f>
        <v>3.6755844781875146E-4</v>
      </c>
      <c r="CI705" s="12" t="s">
        <v>3553</v>
      </c>
      <c r="CJ705" s="12">
        <v>0.22</v>
      </c>
      <c r="CK705" s="12" t="s">
        <v>3824</v>
      </c>
      <c r="CL705" s="12" t="s">
        <v>1077</v>
      </c>
      <c r="CM705" s="12" t="s">
        <v>1077</v>
      </c>
      <c r="CN705" s="12" t="s">
        <v>1077</v>
      </c>
      <c r="CO705" s="12" t="s">
        <v>1077</v>
      </c>
      <c r="CP705" s="12">
        <v>1</v>
      </c>
      <c r="CQ705" s="12">
        <v>21</v>
      </c>
      <c r="CR705" s="12">
        <v>1</v>
      </c>
      <c r="CS705" s="12">
        <v>6347</v>
      </c>
      <c r="CT705" s="12" t="s">
        <v>1077</v>
      </c>
      <c r="CU705" s="12" t="s">
        <v>1077</v>
      </c>
      <c r="CV705" s="12" t="s">
        <v>1077</v>
      </c>
      <c r="CW705" s="12"/>
      <c r="CX705" s="57"/>
    </row>
    <row r="706" spans="1:102" ht="16.5" x14ac:dyDescent="0.35">
      <c r="A706" s="56">
        <v>47</v>
      </c>
      <c r="B706" s="12" t="s">
        <v>3737</v>
      </c>
      <c r="C706" s="12">
        <v>47.8</v>
      </c>
      <c r="D706" s="12" t="s">
        <v>2089</v>
      </c>
      <c r="E706" s="12" t="s">
        <v>1135</v>
      </c>
      <c r="F706" s="12">
        <v>3</v>
      </c>
      <c r="G706" s="12" t="s">
        <v>212</v>
      </c>
      <c r="H706" s="12" t="s">
        <v>2804</v>
      </c>
      <c r="I706" s="12" t="s">
        <v>212</v>
      </c>
      <c r="J706" s="12" t="s">
        <v>556</v>
      </c>
      <c r="K706" s="12" t="s">
        <v>573</v>
      </c>
      <c r="L706" s="12" t="s">
        <v>558</v>
      </c>
      <c r="M706" s="12" t="s">
        <v>3164</v>
      </c>
      <c r="N706" s="12"/>
      <c r="O706" s="12" t="s">
        <v>3400</v>
      </c>
      <c r="P706" s="12" t="s">
        <v>3401</v>
      </c>
      <c r="Q706" s="12">
        <v>1</v>
      </c>
      <c r="R706" s="12">
        <v>0</v>
      </c>
      <c r="S706" s="12">
        <v>0</v>
      </c>
      <c r="T706" s="12">
        <v>0</v>
      </c>
      <c r="U706" s="12">
        <v>0</v>
      </c>
      <c r="V706" s="12">
        <v>0</v>
      </c>
      <c r="W706" s="12">
        <v>0</v>
      </c>
      <c r="X706" s="12">
        <v>0</v>
      </c>
      <c r="Y706" s="12">
        <v>0</v>
      </c>
      <c r="Z706" s="12">
        <v>0</v>
      </c>
      <c r="AA706" s="12">
        <v>0</v>
      </c>
      <c r="AB706" s="12">
        <v>0</v>
      </c>
      <c r="AC706" s="12">
        <v>0</v>
      </c>
      <c r="AD706" s="12">
        <v>0</v>
      </c>
      <c r="AE706" s="12">
        <v>0</v>
      </c>
      <c r="AF706" s="12">
        <v>0</v>
      </c>
      <c r="AG706" s="12">
        <v>0</v>
      </c>
      <c r="AH706" s="12">
        <v>0</v>
      </c>
      <c r="AI706" s="12">
        <v>0</v>
      </c>
      <c r="AJ706" s="12">
        <v>1</v>
      </c>
      <c r="AK706" s="12">
        <v>0</v>
      </c>
      <c r="AL706" s="12" t="s">
        <v>607</v>
      </c>
      <c r="AM706" s="7" t="s">
        <v>608</v>
      </c>
      <c r="AN706" s="7" t="s">
        <v>614</v>
      </c>
      <c r="AO706" s="7" t="s">
        <v>684</v>
      </c>
      <c r="AP706" s="12" t="s">
        <v>3235</v>
      </c>
      <c r="AQ706" s="12">
        <v>6369</v>
      </c>
      <c r="AR706" s="12">
        <v>108</v>
      </c>
      <c r="AS706" s="12" t="s">
        <v>755</v>
      </c>
      <c r="AT706" s="7" t="s">
        <v>212</v>
      </c>
      <c r="AU706" s="12">
        <v>0</v>
      </c>
      <c r="AV706" s="12">
        <v>0</v>
      </c>
      <c r="AW706" s="12">
        <v>1</v>
      </c>
      <c r="AX706" s="12">
        <v>1</v>
      </c>
      <c r="AY706" s="7">
        <v>0</v>
      </c>
      <c r="AZ706" s="12">
        <v>0</v>
      </c>
      <c r="BA706" s="12">
        <v>1</v>
      </c>
      <c r="BB706" s="12">
        <v>1</v>
      </c>
      <c r="BC706" s="12">
        <v>0</v>
      </c>
      <c r="BD706" s="12">
        <v>0</v>
      </c>
      <c r="BE706" s="12">
        <v>1</v>
      </c>
      <c r="BF706" s="7" t="s">
        <v>3258</v>
      </c>
      <c r="BG706" s="7" t="s">
        <v>850</v>
      </c>
      <c r="BH706" s="7"/>
      <c r="BI706" s="7" t="s">
        <v>2810</v>
      </c>
      <c r="BJ706" s="12" t="s">
        <v>718</v>
      </c>
      <c r="BK706" s="12" t="s">
        <v>1044</v>
      </c>
      <c r="BL706" s="12" t="s">
        <v>3473</v>
      </c>
      <c r="BM706" s="7" t="s">
        <v>790</v>
      </c>
      <c r="BN706" s="7"/>
      <c r="BO706" s="12"/>
      <c r="BP706" s="12" t="s">
        <v>3548</v>
      </c>
      <c r="BQ706" s="12">
        <v>0.54820000000000002</v>
      </c>
      <c r="BR706" s="12" t="s">
        <v>3429</v>
      </c>
      <c r="BS706" s="12">
        <v>0.54820000000000002</v>
      </c>
      <c r="BT706" s="12"/>
      <c r="BU706" s="12"/>
      <c r="BV706" s="12" t="s">
        <v>1077</v>
      </c>
      <c r="BW706" s="12" t="s">
        <v>1077</v>
      </c>
      <c r="BX706" s="12" t="s">
        <v>1077</v>
      </c>
      <c r="BY706" s="12">
        <v>1007.24</v>
      </c>
      <c r="BZ706" s="12"/>
      <c r="CA706" s="12" t="s">
        <v>1077</v>
      </c>
      <c r="CB706" s="12" t="s">
        <v>1077</v>
      </c>
      <c r="CC706" s="12" t="s">
        <v>1077</v>
      </c>
      <c r="CD706" s="12" t="s">
        <v>1077</v>
      </c>
      <c r="CE706" s="12">
        <v>0.01</v>
      </c>
      <c r="CF706" s="12"/>
      <c r="CG706" s="12"/>
      <c r="CH706" s="12">
        <f>BQ706/BY706</f>
        <v>5.4425956077995313E-4</v>
      </c>
      <c r="CI706" s="12" t="s">
        <v>3553</v>
      </c>
      <c r="CJ706" s="12">
        <v>0.2175</v>
      </c>
      <c r="CK706" s="12" t="s">
        <v>3824</v>
      </c>
      <c r="CL706" s="12" t="s">
        <v>1077</v>
      </c>
      <c r="CM706" s="12" t="s">
        <v>1077</v>
      </c>
      <c r="CN706" s="12" t="s">
        <v>1077</v>
      </c>
      <c r="CO706" s="12" t="s">
        <v>1077</v>
      </c>
      <c r="CP706" s="12">
        <v>1</v>
      </c>
      <c r="CQ706" s="12">
        <v>24</v>
      </c>
      <c r="CR706" s="12">
        <v>1</v>
      </c>
      <c r="CS706" s="12">
        <v>6344</v>
      </c>
      <c r="CT706" s="12" t="s">
        <v>1077</v>
      </c>
      <c r="CU706" s="12" t="s">
        <v>1077</v>
      </c>
      <c r="CV706" s="12" t="s">
        <v>1077</v>
      </c>
      <c r="CW706" s="12"/>
      <c r="CX706" s="57"/>
    </row>
    <row r="707" spans="1:102" ht="16.5" x14ac:dyDescent="0.35">
      <c r="A707" s="56">
        <v>47</v>
      </c>
      <c r="B707" s="12" t="s">
        <v>3737</v>
      </c>
      <c r="C707" s="12">
        <v>47.1</v>
      </c>
      <c r="D707" s="12" t="s">
        <v>2086</v>
      </c>
      <c r="E707" s="12" t="s">
        <v>388</v>
      </c>
      <c r="F707" s="12">
        <v>3</v>
      </c>
      <c r="G707" s="12" t="s">
        <v>212</v>
      </c>
      <c r="H707" s="12" t="s">
        <v>2804</v>
      </c>
      <c r="I707" s="12" t="s">
        <v>212</v>
      </c>
      <c r="J707" s="12" t="s">
        <v>556</v>
      </c>
      <c r="K707" s="12" t="s">
        <v>573</v>
      </c>
      <c r="L707" s="12" t="s">
        <v>558</v>
      </c>
      <c r="M707" s="12" t="s">
        <v>3164</v>
      </c>
      <c r="N707" s="12"/>
      <c r="O707" s="12" t="s">
        <v>3400</v>
      </c>
      <c r="P707" s="12" t="s">
        <v>3401</v>
      </c>
      <c r="Q707" s="12">
        <v>1</v>
      </c>
      <c r="R707" s="12">
        <v>0</v>
      </c>
      <c r="S707" s="12">
        <v>0</v>
      </c>
      <c r="T707" s="12">
        <v>0</v>
      </c>
      <c r="U707" s="12">
        <v>0</v>
      </c>
      <c r="V707" s="12">
        <v>0</v>
      </c>
      <c r="W707" s="12">
        <v>0</v>
      </c>
      <c r="X707" s="12">
        <v>0</v>
      </c>
      <c r="Y707" s="12">
        <v>0</v>
      </c>
      <c r="Z707" s="12">
        <v>0</v>
      </c>
      <c r="AA707" s="12">
        <v>0</v>
      </c>
      <c r="AB707" s="12">
        <v>0</v>
      </c>
      <c r="AC707" s="12">
        <v>0</v>
      </c>
      <c r="AD707" s="12">
        <v>0</v>
      </c>
      <c r="AE707" s="12">
        <v>0</v>
      </c>
      <c r="AF707" s="12">
        <v>0</v>
      </c>
      <c r="AG707" s="12">
        <v>0</v>
      </c>
      <c r="AH707" s="12">
        <v>0</v>
      </c>
      <c r="AI707" s="12">
        <v>0</v>
      </c>
      <c r="AJ707" s="12">
        <v>1</v>
      </c>
      <c r="AK707" s="12">
        <v>0</v>
      </c>
      <c r="AL707" s="12" t="s">
        <v>607</v>
      </c>
      <c r="AM707" s="7" t="s">
        <v>608</v>
      </c>
      <c r="AN707" s="7" t="s">
        <v>614</v>
      </c>
      <c r="AO707" s="7" t="s">
        <v>684</v>
      </c>
      <c r="AP707" s="12" t="s">
        <v>3235</v>
      </c>
      <c r="AQ707" s="12">
        <v>6369</v>
      </c>
      <c r="AR707" s="12">
        <v>108</v>
      </c>
      <c r="AS707" s="12" t="s">
        <v>755</v>
      </c>
      <c r="AT707" s="7" t="s">
        <v>212</v>
      </c>
      <c r="AU707" s="12">
        <v>0</v>
      </c>
      <c r="AV707" s="12">
        <v>0</v>
      </c>
      <c r="AW707" s="12">
        <v>1</v>
      </c>
      <c r="AX707" s="12">
        <v>1</v>
      </c>
      <c r="AY707" s="7">
        <v>0</v>
      </c>
      <c r="AZ707" s="12">
        <v>0</v>
      </c>
      <c r="BA707" s="12">
        <v>1</v>
      </c>
      <c r="BB707" s="12">
        <v>1</v>
      </c>
      <c r="BC707" s="12">
        <v>0</v>
      </c>
      <c r="BD707" s="12">
        <v>0</v>
      </c>
      <c r="BE707" s="12">
        <v>1</v>
      </c>
      <c r="BF707" s="7" t="s">
        <v>3258</v>
      </c>
      <c r="BG707" s="7" t="s">
        <v>850</v>
      </c>
      <c r="BH707" s="7"/>
      <c r="BI707" s="7" t="s">
        <v>2810</v>
      </c>
      <c r="BJ707" s="12" t="s">
        <v>718</v>
      </c>
      <c r="BK707" s="12" t="s">
        <v>1044</v>
      </c>
      <c r="BL707" s="12" t="s">
        <v>3473</v>
      </c>
      <c r="BM707" s="7" t="s">
        <v>790</v>
      </c>
      <c r="BN707" s="7"/>
      <c r="BO707" s="12"/>
      <c r="BP707" s="12" t="s">
        <v>3548</v>
      </c>
      <c r="BQ707" s="12">
        <v>0.55359999999999998</v>
      </c>
      <c r="BR707" s="12" t="s">
        <v>3429</v>
      </c>
      <c r="BS707" s="12">
        <v>0.55359999999999998</v>
      </c>
      <c r="BT707" s="12"/>
      <c r="BU707" s="12"/>
      <c r="BV707" s="12" t="s">
        <v>1077</v>
      </c>
      <c r="BW707" s="12" t="s">
        <v>1077</v>
      </c>
      <c r="BX707" s="12" t="s">
        <v>1077</v>
      </c>
      <c r="BY707" s="12">
        <v>1031.94</v>
      </c>
      <c r="BZ707" s="12"/>
      <c r="CA707" s="12" t="s">
        <v>1077</v>
      </c>
      <c r="CB707" s="12" t="s">
        <v>1077</v>
      </c>
      <c r="CC707" s="12" t="s">
        <v>1077</v>
      </c>
      <c r="CD707" s="12" t="s">
        <v>1077</v>
      </c>
      <c r="CE707" s="12">
        <v>0.01</v>
      </c>
      <c r="CF707" s="12"/>
      <c r="CG707" s="12"/>
      <c r="CH707" s="12">
        <f>BQ707/BY707</f>
        <v>5.3646529837006018E-4</v>
      </c>
      <c r="CI707" s="12" t="s">
        <v>3553</v>
      </c>
      <c r="CJ707" s="12">
        <v>0.22</v>
      </c>
      <c r="CK707" s="12" t="s">
        <v>3824</v>
      </c>
      <c r="CL707" s="12" t="s">
        <v>1077</v>
      </c>
      <c r="CM707" s="12" t="s">
        <v>1077</v>
      </c>
      <c r="CN707" s="12" t="s">
        <v>1077</v>
      </c>
      <c r="CO707" s="12" t="s">
        <v>1077</v>
      </c>
      <c r="CP707" s="12">
        <v>1</v>
      </c>
      <c r="CQ707" s="12">
        <v>21</v>
      </c>
      <c r="CR707" s="12">
        <v>1</v>
      </c>
      <c r="CS707" s="12">
        <v>6347</v>
      </c>
      <c r="CT707" s="12" t="s">
        <v>1077</v>
      </c>
      <c r="CU707" s="12" t="s">
        <v>1077</v>
      </c>
      <c r="CV707" s="12" t="s">
        <v>1077</v>
      </c>
      <c r="CW707" s="12"/>
      <c r="CX707" s="57"/>
    </row>
    <row r="708" spans="1:102" ht="16.5" x14ac:dyDescent="0.35">
      <c r="A708" s="56">
        <v>1</v>
      </c>
      <c r="B708" s="12" t="s">
        <v>3693</v>
      </c>
      <c r="C708" s="12">
        <v>1.1000000000000001</v>
      </c>
      <c r="D708" s="12" t="s">
        <v>1364</v>
      </c>
      <c r="E708" s="12" t="s">
        <v>177</v>
      </c>
      <c r="F708" s="12" t="s">
        <v>3916</v>
      </c>
      <c r="G708" s="12" t="s">
        <v>349</v>
      </c>
      <c r="H708" s="12" t="s">
        <v>2805</v>
      </c>
      <c r="I708" s="12" t="s">
        <v>1285</v>
      </c>
      <c r="J708" s="12" t="s">
        <v>556</v>
      </c>
      <c r="K708" s="12" t="s">
        <v>557</v>
      </c>
      <c r="L708" s="12" t="s">
        <v>558</v>
      </c>
      <c r="M708" s="12" t="s">
        <v>3164</v>
      </c>
      <c r="N708" s="12"/>
      <c r="O708" s="12" t="s">
        <v>1189</v>
      </c>
      <c r="P708" s="12" t="s">
        <v>3404</v>
      </c>
      <c r="Q708" s="12">
        <v>1</v>
      </c>
      <c r="R708" s="12">
        <v>0</v>
      </c>
      <c r="S708" s="12">
        <v>0</v>
      </c>
      <c r="T708" s="12">
        <v>0</v>
      </c>
      <c r="U708" s="12">
        <v>0</v>
      </c>
      <c r="V708" s="12">
        <v>0</v>
      </c>
      <c r="W708" s="12">
        <v>0</v>
      </c>
      <c r="X708" s="12">
        <v>0</v>
      </c>
      <c r="Y708" s="12">
        <v>1</v>
      </c>
      <c r="Z708" s="12">
        <v>0</v>
      </c>
      <c r="AA708" s="12">
        <v>0</v>
      </c>
      <c r="AB708" s="12">
        <v>0</v>
      </c>
      <c r="AC708" s="12">
        <v>0</v>
      </c>
      <c r="AD708" s="12">
        <v>0</v>
      </c>
      <c r="AE708" s="12">
        <v>0</v>
      </c>
      <c r="AF708" s="12">
        <v>0</v>
      </c>
      <c r="AG708" s="12">
        <v>0</v>
      </c>
      <c r="AH708" s="12">
        <v>0</v>
      </c>
      <c r="AI708" s="12">
        <v>0</v>
      </c>
      <c r="AJ708" s="12">
        <v>0</v>
      </c>
      <c r="AK708" s="12">
        <v>0</v>
      </c>
      <c r="AL708" s="12" t="s">
        <v>607</v>
      </c>
      <c r="AM708" s="7" t="s">
        <v>608</v>
      </c>
      <c r="AN708" s="7" t="s">
        <v>609</v>
      </c>
      <c r="AO708" s="7" t="s">
        <v>610</v>
      </c>
      <c r="AP708" s="12" t="s">
        <v>691</v>
      </c>
      <c r="AQ708" s="12">
        <v>307</v>
      </c>
      <c r="AR708" s="12">
        <v>1</v>
      </c>
      <c r="AS708" s="12" t="s">
        <v>555</v>
      </c>
      <c r="AT708" s="7" t="s">
        <v>349</v>
      </c>
      <c r="AU708" s="12">
        <v>1</v>
      </c>
      <c r="AV708" s="12">
        <v>1</v>
      </c>
      <c r="AW708" s="12">
        <v>0</v>
      </c>
      <c r="AX708" s="12">
        <v>0</v>
      </c>
      <c r="AY708" s="7">
        <v>0</v>
      </c>
      <c r="AZ708" s="12">
        <v>0</v>
      </c>
      <c r="BA708" s="12">
        <v>1</v>
      </c>
      <c r="BB708" s="12">
        <v>1</v>
      </c>
      <c r="BC708" s="12">
        <v>1</v>
      </c>
      <c r="BD708" s="12">
        <v>0</v>
      </c>
      <c r="BE708" s="12">
        <v>1</v>
      </c>
      <c r="BF708" s="7" t="s">
        <v>2821</v>
      </c>
      <c r="BG708" s="7" t="s">
        <v>762</v>
      </c>
      <c r="BH708" s="7">
        <v>1</v>
      </c>
      <c r="BI708" s="7" t="s">
        <v>3252</v>
      </c>
      <c r="BJ708" s="12" t="s">
        <v>3460</v>
      </c>
      <c r="BK708" s="12" t="s">
        <v>3475</v>
      </c>
      <c r="BL708" s="12" t="s">
        <v>3471</v>
      </c>
      <c r="BM708" s="7" t="s">
        <v>787</v>
      </c>
      <c r="BN708" s="7"/>
      <c r="BO708" s="12"/>
      <c r="BP708" s="12" t="s">
        <v>3503</v>
      </c>
      <c r="BQ708" s="12">
        <f t="shared" ref="BQ708:BQ719" si="4">CV708</f>
        <v>-0.14647916722266027</v>
      </c>
      <c r="BR708" s="12" t="s">
        <v>3506</v>
      </c>
      <c r="BS708" s="12">
        <v>-11.039</v>
      </c>
      <c r="BT708" s="12"/>
      <c r="BU708" s="12"/>
      <c r="BV708" s="12" t="s">
        <v>1077</v>
      </c>
      <c r="BW708" s="12"/>
      <c r="BX708" s="12"/>
      <c r="BY708" s="12" t="s">
        <v>1077</v>
      </c>
      <c r="BZ708" s="12"/>
      <c r="CA708" s="12" t="s">
        <v>1077</v>
      </c>
      <c r="CB708" s="12" t="s">
        <v>1077</v>
      </c>
      <c r="CC708" s="12" t="s">
        <v>1077</v>
      </c>
      <c r="CD708" s="12" t="s">
        <v>1077</v>
      </c>
      <c r="CE708" s="12" t="s">
        <v>1077</v>
      </c>
      <c r="CF708" s="12" t="s">
        <v>1077</v>
      </c>
      <c r="CG708" s="12"/>
      <c r="CH708" s="12"/>
      <c r="CI708" s="12"/>
      <c r="CJ708" s="12">
        <v>0.38</v>
      </c>
      <c r="CK708" s="12" t="s">
        <v>3828</v>
      </c>
      <c r="CL708" s="12" t="s">
        <v>1077</v>
      </c>
      <c r="CM708" s="12" t="s">
        <v>1077</v>
      </c>
      <c r="CN708" s="12" t="s">
        <v>1077</v>
      </c>
      <c r="CO708" s="12" t="s">
        <v>1077</v>
      </c>
      <c r="CP708" s="12"/>
      <c r="CQ708" s="12"/>
      <c r="CR708" s="12"/>
      <c r="CS708" s="12">
        <v>19</v>
      </c>
      <c r="CT708" s="12">
        <f>(35*109+64*198)/307</f>
        <v>53.703583061889248</v>
      </c>
      <c r="CU708" s="12">
        <f>(0.79*109+0.67*198)/(109+198)</f>
        <v>0.71260586319218233</v>
      </c>
      <c r="CV708" s="12">
        <f t="shared" ref="CV708:CV713" si="5">BS708*CU708/CT708</f>
        <v>-0.14647916722266027</v>
      </c>
      <c r="CW708" s="50"/>
      <c r="CX708" s="58"/>
    </row>
    <row r="709" spans="1:102" ht="16.5" x14ac:dyDescent="0.35">
      <c r="A709" s="56">
        <v>1</v>
      </c>
      <c r="B709" s="12" t="s">
        <v>3693</v>
      </c>
      <c r="C709" s="12">
        <v>1.1000000000000001</v>
      </c>
      <c r="D709" s="12" t="s">
        <v>1361</v>
      </c>
      <c r="E709" s="12" t="s">
        <v>177</v>
      </c>
      <c r="F709" s="12" t="s">
        <v>3916</v>
      </c>
      <c r="G709" s="12" t="s">
        <v>349</v>
      </c>
      <c r="H709" s="12" t="s">
        <v>2805</v>
      </c>
      <c r="I709" s="12" t="s">
        <v>1285</v>
      </c>
      <c r="J709" s="12" t="s">
        <v>556</v>
      </c>
      <c r="K709" s="12" t="s">
        <v>557</v>
      </c>
      <c r="L709" s="12" t="s">
        <v>558</v>
      </c>
      <c r="M709" s="12" t="s">
        <v>3164</v>
      </c>
      <c r="N709" s="12"/>
      <c r="O709" s="12" t="s">
        <v>3400</v>
      </c>
      <c r="P709" s="12" t="s">
        <v>3404</v>
      </c>
      <c r="Q709" s="12">
        <v>1</v>
      </c>
      <c r="R709" s="12">
        <v>0</v>
      </c>
      <c r="S709" s="12">
        <v>0</v>
      </c>
      <c r="T709" s="12">
        <v>0</v>
      </c>
      <c r="U709" s="12">
        <v>0</v>
      </c>
      <c r="V709" s="12">
        <v>0</v>
      </c>
      <c r="W709" s="12">
        <v>0</v>
      </c>
      <c r="X709" s="12">
        <v>0</v>
      </c>
      <c r="Y709" s="12">
        <v>1</v>
      </c>
      <c r="Z709" s="12">
        <v>0</v>
      </c>
      <c r="AA709" s="12">
        <v>0</v>
      </c>
      <c r="AB709" s="12">
        <v>0</v>
      </c>
      <c r="AC709" s="12">
        <v>0</v>
      </c>
      <c r="AD709" s="12">
        <v>0</v>
      </c>
      <c r="AE709" s="12">
        <v>0</v>
      </c>
      <c r="AF709" s="12">
        <v>0</v>
      </c>
      <c r="AG709" s="12">
        <v>0</v>
      </c>
      <c r="AH709" s="12">
        <v>0</v>
      </c>
      <c r="AI709" s="12">
        <v>0</v>
      </c>
      <c r="AJ709" s="12">
        <v>0</v>
      </c>
      <c r="AK709" s="12">
        <v>0</v>
      </c>
      <c r="AL709" s="12" t="s">
        <v>607</v>
      </c>
      <c r="AM709" s="7" t="s">
        <v>608</v>
      </c>
      <c r="AN709" s="7" t="s">
        <v>609</v>
      </c>
      <c r="AO709" s="7" t="s">
        <v>610</v>
      </c>
      <c r="AP709" s="12" t="s">
        <v>691</v>
      </c>
      <c r="AQ709" s="12">
        <v>307</v>
      </c>
      <c r="AR709" s="12">
        <v>1</v>
      </c>
      <c r="AS709" s="12" t="s">
        <v>555</v>
      </c>
      <c r="AT709" s="7" t="s">
        <v>349</v>
      </c>
      <c r="AU709" s="12">
        <v>1</v>
      </c>
      <c r="AV709" s="12">
        <v>1</v>
      </c>
      <c r="AW709" s="12">
        <v>0</v>
      </c>
      <c r="AX709" s="12">
        <v>0</v>
      </c>
      <c r="AY709" s="7">
        <v>0</v>
      </c>
      <c r="AZ709" s="12">
        <v>0</v>
      </c>
      <c r="BA709" s="12">
        <v>1</v>
      </c>
      <c r="BB709" s="12">
        <v>1</v>
      </c>
      <c r="BC709" s="12">
        <v>1</v>
      </c>
      <c r="BD709" s="12">
        <v>0</v>
      </c>
      <c r="BE709" s="12">
        <v>1</v>
      </c>
      <c r="BF709" s="7" t="s">
        <v>2820</v>
      </c>
      <c r="BG709" s="7" t="s">
        <v>763</v>
      </c>
      <c r="BH709" s="7">
        <v>1</v>
      </c>
      <c r="BI709" s="7" t="s">
        <v>3257</v>
      </c>
      <c r="BJ709" s="12" t="s">
        <v>3460</v>
      </c>
      <c r="BK709" s="12" t="s">
        <v>776</v>
      </c>
      <c r="BL709" s="12" t="s">
        <v>3471</v>
      </c>
      <c r="BM709" s="7" t="s">
        <v>787</v>
      </c>
      <c r="BN709" s="7"/>
      <c r="BO709" s="12"/>
      <c r="BP709" s="12" t="s">
        <v>3503</v>
      </c>
      <c r="BQ709" s="12">
        <f t="shared" si="4"/>
        <v>-0.11419568265906473</v>
      </c>
      <c r="BR709" s="12" t="s">
        <v>3506</v>
      </c>
      <c r="BS709" s="12">
        <v>-11.807</v>
      </c>
      <c r="BT709" s="12"/>
      <c r="BU709" s="12"/>
      <c r="BV709" s="12" t="s">
        <v>1077</v>
      </c>
      <c r="BW709" s="12"/>
      <c r="BX709" s="12"/>
      <c r="BY709" s="12" t="s">
        <v>1077</v>
      </c>
      <c r="BZ709" s="12"/>
      <c r="CA709" s="12" t="s">
        <v>1077</v>
      </c>
      <c r="CB709" s="12" t="s">
        <v>1077</v>
      </c>
      <c r="CC709" s="12" t="s">
        <v>1077</v>
      </c>
      <c r="CD709" s="12" t="s">
        <v>1077</v>
      </c>
      <c r="CE709" s="12" t="s">
        <v>1077</v>
      </c>
      <c r="CF709" s="12" t="s">
        <v>1077</v>
      </c>
      <c r="CG709" s="12"/>
      <c r="CH709" s="12"/>
      <c r="CI709" s="12"/>
      <c r="CJ709" s="12">
        <v>0.38</v>
      </c>
      <c r="CK709" s="12" t="s">
        <v>3828</v>
      </c>
      <c r="CL709" s="12" t="s">
        <v>1077</v>
      </c>
      <c r="CM709" s="12" t="s">
        <v>1077</v>
      </c>
      <c r="CN709" s="12" t="s">
        <v>1077</v>
      </c>
      <c r="CO709" s="12" t="s">
        <v>1077</v>
      </c>
      <c r="CP709" s="12"/>
      <c r="CQ709" s="12"/>
      <c r="CR709" s="12"/>
      <c r="CS709" s="12">
        <v>19</v>
      </c>
      <c r="CT709" s="12">
        <f>(35*109+64*198)/307</f>
        <v>53.703583061889248</v>
      </c>
      <c r="CU709" s="12">
        <f>((1-0.3)*109+(1-0.58)*198)/(109+198)</f>
        <v>0.51941368078175898</v>
      </c>
      <c r="CV709" s="12">
        <f t="shared" si="5"/>
        <v>-0.11419568265906473</v>
      </c>
      <c r="CW709" s="50"/>
      <c r="CX709" s="58"/>
    </row>
    <row r="710" spans="1:102" ht="16.5" x14ac:dyDescent="0.35">
      <c r="A710" s="56">
        <v>1</v>
      </c>
      <c r="B710" s="12" t="s">
        <v>3693</v>
      </c>
      <c r="C710" s="12">
        <v>1.2</v>
      </c>
      <c r="D710" s="12" t="s">
        <v>1365</v>
      </c>
      <c r="E710" s="12" t="s">
        <v>180</v>
      </c>
      <c r="F710" s="12" t="s">
        <v>3916</v>
      </c>
      <c r="G710" s="12" t="s">
        <v>349</v>
      </c>
      <c r="H710" s="12" t="s">
        <v>2805</v>
      </c>
      <c r="I710" s="12" t="s">
        <v>1285</v>
      </c>
      <c r="J710" s="12" t="s">
        <v>556</v>
      </c>
      <c r="K710" s="12" t="s">
        <v>557</v>
      </c>
      <c r="L710" s="12" t="s">
        <v>558</v>
      </c>
      <c r="M710" s="12" t="s">
        <v>3164</v>
      </c>
      <c r="N710" s="12"/>
      <c r="O710" s="12" t="s">
        <v>1189</v>
      </c>
      <c r="P710" s="12" t="s">
        <v>3404</v>
      </c>
      <c r="Q710" s="12">
        <v>1</v>
      </c>
      <c r="R710" s="12">
        <v>0</v>
      </c>
      <c r="S710" s="12">
        <v>0</v>
      </c>
      <c r="T710" s="12">
        <v>0</v>
      </c>
      <c r="U710" s="12">
        <v>0</v>
      </c>
      <c r="V710" s="12">
        <v>0</v>
      </c>
      <c r="W710" s="12">
        <v>0</v>
      </c>
      <c r="X710" s="12">
        <v>0</v>
      </c>
      <c r="Y710" s="12">
        <v>1</v>
      </c>
      <c r="Z710" s="12">
        <v>0</v>
      </c>
      <c r="AA710" s="12">
        <v>0</v>
      </c>
      <c r="AB710" s="12">
        <v>0</v>
      </c>
      <c r="AC710" s="12">
        <v>0</v>
      </c>
      <c r="AD710" s="12">
        <v>0</v>
      </c>
      <c r="AE710" s="12">
        <v>0</v>
      </c>
      <c r="AF710" s="12">
        <v>0</v>
      </c>
      <c r="AG710" s="12">
        <v>0</v>
      </c>
      <c r="AH710" s="12">
        <v>0</v>
      </c>
      <c r="AI710" s="12">
        <v>0</v>
      </c>
      <c r="AJ710" s="12">
        <v>0</v>
      </c>
      <c r="AK710" s="12">
        <v>0</v>
      </c>
      <c r="AL710" s="12" t="s">
        <v>607</v>
      </c>
      <c r="AM710" s="7" t="s">
        <v>608</v>
      </c>
      <c r="AN710" s="7" t="s">
        <v>611</v>
      </c>
      <c r="AO710" s="7" t="s">
        <v>610</v>
      </c>
      <c r="AP710" s="12" t="s">
        <v>691</v>
      </c>
      <c r="AQ710" s="12">
        <v>109</v>
      </c>
      <c r="AR710" s="12">
        <v>1</v>
      </c>
      <c r="AS710" s="12" t="s">
        <v>555</v>
      </c>
      <c r="AT710" s="7" t="s">
        <v>349</v>
      </c>
      <c r="AU710" s="12">
        <v>1</v>
      </c>
      <c r="AV710" s="12">
        <v>1</v>
      </c>
      <c r="AW710" s="12">
        <v>0</v>
      </c>
      <c r="AX710" s="12">
        <v>0</v>
      </c>
      <c r="AY710" s="7">
        <v>0</v>
      </c>
      <c r="AZ710" s="12">
        <v>0</v>
      </c>
      <c r="BA710" s="12">
        <v>1</v>
      </c>
      <c r="BB710" s="12">
        <v>1</v>
      </c>
      <c r="BC710" s="12">
        <v>1</v>
      </c>
      <c r="BD710" s="12">
        <v>0</v>
      </c>
      <c r="BE710" s="12">
        <v>1</v>
      </c>
      <c r="BF710" s="7" t="s">
        <v>2821</v>
      </c>
      <c r="BG710" s="7" t="s">
        <v>762</v>
      </c>
      <c r="BH710" s="7">
        <v>1</v>
      </c>
      <c r="BI710" s="7" t="s">
        <v>3252</v>
      </c>
      <c r="BJ710" s="12" t="s">
        <v>3460</v>
      </c>
      <c r="BK710" s="12" t="s">
        <v>3475</v>
      </c>
      <c r="BL710" s="12" t="s">
        <v>3471</v>
      </c>
      <c r="BM710" s="7" t="s">
        <v>787</v>
      </c>
      <c r="BN710" s="7"/>
      <c r="BO710" s="12"/>
      <c r="BP710" s="12" t="s">
        <v>3503</v>
      </c>
      <c r="BQ710" s="12">
        <f t="shared" si="4"/>
        <v>-0.72932799999999998</v>
      </c>
      <c r="BR710" s="12" t="s">
        <v>3506</v>
      </c>
      <c r="BS710" s="12">
        <v>-32.311999999999998</v>
      </c>
      <c r="BT710" s="12"/>
      <c r="BU710" s="12"/>
      <c r="BV710" s="12" t="s">
        <v>1077</v>
      </c>
      <c r="BW710" s="12"/>
      <c r="BX710" s="12"/>
      <c r="BY710" s="12" t="s">
        <v>1077</v>
      </c>
      <c r="BZ710" s="12"/>
      <c r="CA710" s="12" t="s">
        <v>1077</v>
      </c>
      <c r="CB710" s="12" t="s">
        <v>1077</v>
      </c>
      <c r="CC710" s="12" t="s">
        <v>1077</v>
      </c>
      <c r="CD710" s="12" t="s">
        <v>1077</v>
      </c>
      <c r="CE710" s="12" t="s">
        <v>1077</v>
      </c>
      <c r="CF710" s="12" t="s">
        <v>1077</v>
      </c>
      <c r="CG710" s="12"/>
      <c r="CH710" s="12"/>
      <c r="CI710" s="12"/>
      <c r="CJ710" s="12">
        <v>0.25</v>
      </c>
      <c r="CK710" s="12" t="s">
        <v>3828</v>
      </c>
      <c r="CL710" s="12" t="s">
        <v>1077</v>
      </c>
      <c r="CM710" s="12" t="s">
        <v>1077</v>
      </c>
      <c r="CN710" s="12" t="s">
        <v>1077</v>
      </c>
      <c r="CO710" s="12" t="s">
        <v>1077</v>
      </c>
      <c r="CP710" s="12"/>
      <c r="CQ710" s="12"/>
      <c r="CR710" s="12"/>
      <c r="CS710" s="12">
        <v>18</v>
      </c>
      <c r="CT710" s="12">
        <f>35</f>
        <v>35</v>
      </c>
      <c r="CU710" s="12">
        <f>0.79</f>
        <v>0.79</v>
      </c>
      <c r="CV710" s="12">
        <f t="shared" si="5"/>
        <v>-0.72932799999999998</v>
      </c>
      <c r="CW710" s="50"/>
      <c r="CX710" s="58"/>
    </row>
    <row r="711" spans="1:102" ht="16.5" x14ac:dyDescent="0.35">
      <c r="A711" s="56">
        <v>1</v>
      </c>
      <c r="B711" s="12" t="s">
        <v>3693</v>
      </c>
      <c r="C711" s="12">
        <v>1.2</v>
      </c>
      <c r="D711" s="12" t="s">
        <v>1362</v>
      </c>
      <c r="E711" s="12" t="s">
        <v>180</v>
      </c>
      <c r="F711" s="12" t="s">
        <v>3916</v>
      </c>
      <c r="G711" s="12" t="s">
        <v>349</v>
      </c>
      <c r="H711" s="12" t="s">
        <v>2804</v>
      </c>
      <c r="I711" s="12" t="s">
        <v>1285</v>
      </c>
      <c r="J711" s="12" t="s">
        <v>556</v>
      </c>
      <c r="K711" s="12" t="s">
        <v>557</v>
      </c>
      <c r="L711" s="12" t="s">
        <v>558</v>
      </c>
      <c r="M711" s="12" t="s">
        <v>3164</v>
      </c>
      <c r="N711" s="12"/>
      <c r="O711" s="12" t="s">
        <v>3400</v>
      </c>
      <c r="P711" s="12" t="s">
        <v>3404</v>
      </c>
      <c r="Q711" s="12">
        <v>1</v>
      </c>
      <c r="R711" s="12">
        <v>0</v>
      </c>
      <c r="S711" s="12">
        <v>0</v>
      </c>
      <c r="T711" s="12">
        <v>0</v>
      </c>
      <c r="U711" s="12">
        <v>0</v>
      </c>
      <c r="V711" s="12">
        <v>0</v>
      </c>
      <c r="W711" s="12">
        <v>0</v>
      </c>
      <c r="X711" s="12">
        <v>0</v>
      </c>
      <c r="Y711" s="12">
        <v>1</v>
      </c>
      <c r="Z711" s="12">
        <v>0</v>
      </c>
      <c r="AA711" s="12">
        <v>0</v>
      </c>
      <c r="AB711" s="12">
        <v>0</v>
      </c>
      <c r="AC711" s="12">
        <v>0</v>
      </c>
      <c r="AD711" s="12">
        <v>0</v>
      </c>
      <c r="AE711" s="12">
        <v>0</v>
      </c>
      <c r="AF711" s="12">
        <v>0</v>
      </c>
      <c r="AG711" s="12">
        <v>0</v>
      </c>
      <c r="AH711" s="12">
        <v>0</v>
      </c>
      <c r="AI711" s="12">
        <v>0</v>
      </c>
      <c r="AJ711" s="12">
        <v>0</v>
      </c>
      <c r="AK711" s="12">
        <v>0</v>
      </c>
      <c r="AL711" s="12" t="s">
        <v>607</v>
      </c>
      <c r="AM711" s="7" t="s">
        <v>608</v>
      </c>
      <c r="AN711" s="7" t="s">
        <v>611</v>
      </c>
      <c r="AO711" s="7" t="s">
        <v>610</v>
      </c>
      <c r="AP711" s="12" t="s">
        <v>691</v>
      </c>
      <c r="AQ711" s="12">
        <v>109</v>
      </c>
      <c r="AR711" s="12">
        <v>1</v>
      </c>
      <c r="AS711" s="12" t="s">
        <v>555</v>
      </c>
      <c r="AT711" s="7" t="s">
        <v>349</v>
      </c>
      <c r="AU711" s="12">
        <v>1</v>
      </c>
      <c r="AV711" s="12">
        <v>1</v>
      </c>
      <c r="AW711" s="12">
        <v>0</v>
      </c>
      <c r="AX711" s="12">
        <v>0</v>
      </c>
      <c r="AY711" s="7">
        <v>0</v>
      </c>
      <c r="AZ711" s="12">
        <v>0</v>
      </c>
      <c r="BA711" s="12">
        <v>1</v>
      </c>
      <c r="BB711" s="12">
        <v>1</v>
      </c>
      <c r="BC711" s="12">
        <v>1</v>
      </c>
      <c r="BD711" s="12">
        <v>0</v>
      </c>
      <c r="BE711" s="12">
        <v>1</v>
      </c>
      <c r="BF711" s="7" t="s">
        <v>2820</v>
      </c>
      <c r="BG711" s="7" t="s">
        <v>763</v>
      </c>
      <c r="BH711" s="7">
        <v>1</v>
      </c>
      <c r="BI711" s="7" t="s">
        <v>3257</v>
      </c>
      <c r="BJ711" s="12" t="s">
        <v>3460</v>
      </c>
      <c r="BK711" s="12" t="s">
        <v>776</v>
      </c>
      <c r="BL711" s="12" t="s">
        <v>3471</v>
      </c>
      <c r="BM711" s="7" t="s">
        <v>787</v>
      </c>
      <c r="BN711" s="7"/>
      <c r="BO711" s="12"/>
      <c r="BP711" s="12" t="s">
        <v>3503</v>
      </c>
      <c r="BQ711" s="12">
        <f t="shared" si="4"/>
        <v>0.24935999999999997</v>
      </c>
      <c r="BR711" s="12" t="s">
        <v>3506</v>
      </c>
      <c r="BS711" s="12">
        <v>12.468</v>
      </c>
      <c r="BT711" s="12"/>
      <c r="BU711" s="12"/>
      <c r="BV711" s="12" t="s">
        <v>1077</v>
      </c>
      <c r="BW711" s="12"/>
      <c r="BX711" s="12"/>
      <c r="BY711" s="12" t="s">
        <v>1077</v>
      </c>
      <c r="BZ711" s="12"/>
      <c r="CA711" s="12" t="s">
        <v>1077</v>
      </c>
      <c r="CB711" s="12" t="s">
        <v>1077</v>
      </c>
      <c r="CC711" s="12" t="s">
        <v>1077</v>
      </c>
      <c r="CD711" s="12" t="s">
        <v>1077</v>
      </c>
      <c r="CE711" s="12" t="s">
        <v>1077</v>
      </c>
      <c r="CF711" s="12" t="s">
        <v>1077</v>
      </c>
      <c r="CG711" s="12"/>
      <c r="CH711" s="12"/>
      <c r="CI711" s="12"/>
      <c r="CJ711" s="12">
        <v>0.25</v>
      </c>
      <c r="CK711" s="12" t="s">
        <v>3828</v>
      </c>
      <c r="CL711" s="12" t="s">
        <v>1077</v>
      </c>
      <c r="CM711" s="12" t="s">
        <v>1077</v>
      </c>
      <c r="CN711" s="12" t="s">
        <v>1077</v>
      </c>
      <c r="CO711" s="12" t="s">
        <v>1077</v>
      </c>
      <c r="CP711" s="12"/>
      <c r="CQ711" s="12"/>
      <c r="CR711" s="12"/>
      <c r="CS711" s="12">
        <v>18</v>
      </c>
      <c r="CT711" s="12">
        <f>35</f>
        <v>35</v>
      </c>
      <c r="CU711" s="12">
        <f>(1-0.3)</f>
        <v>0.7</v>
      </c>
      <c r="CV711" s="12">
        <f t="shared" si="5"/>
        <v>0.24935999999999997</v>
      </c>
      <c r="CW711" s="50"/>
      <c r="CX711" s="58"/>
    </row>
    <row r="712" spans="1:102" ht="16.5" x14ac:dyDescent="0.35">
      <c r="A712" s="56">
        <v>1</v>
      </c>
      <c r="B712" s="12" t="s">
        <v>3693</v>
      </c>
      <c r="C712" s="12">
        <v>1.3</v>
      </c>
      <c r="D712" s="12" t="s">
        <v>1366</v>
      </c>
      <c r="E712" s="12" t="s">
        <v>183</v>
      </c>
      <c r="F712" s="12" t="s">
        <v>3916</v>
      </c>
      <c r="G712" s="12" t="s">
        <v>349</v>
      </c>
      <c r="H712" s="12" t="s">
        <v>2805</v>
      </c>
      <c r="I712" s="12" t="s">
        <v>1285</v>
      </c>
      <c r="J712" s="12" t="s">
        <v>556</v>
      </c>
      <c r="K712" s="12" t="s">
        <v>557</v>
      </c>
      <c r="L712" s="12" t="s">
        <v>558</v>
      </c>
      <c r="M712" s="12" t="s">
        <v>3164</v>
      </c>
      <c r="N712" s="12"/>
      <c r="O712" s="12" t="s">
        <v>1189</v>
      </c>
      <c r="P712" s="12" t="s">
        <v>3404</v>
      </c>
      <c r="Q712" s="12">
        <v>1</v>
      </c>
      <c r="R712" s="12">
        <v>0</v>
      </c>
      <c r="S712" s="12">
        <v>0</v>
      </c>
      <c r="T712" s="12">
        <v>0</v>
      </c>
      <c r="U712" s="12">
        <v>0</v>
      </c>
      <c r="V712" s="12">
        <v>0</v>
      </c>
      <c r="W712" s="12">
        <v>0</v>
      </c>
      <c r="X712" s="12">
        <v>0</v>
      </c>
      <c r="Y712" s="12">
        <v>1</v>
      </c>
      <c r="Z712" s="12">
        <v>0</v>
      </c>
      <c r="AA712" s="12">
        <v>0</v>
      </c>
      <c r="AB712" s="12">
        <v>0</v>
      </c>
      <c r="AC712" s="12">
        <v>0</v>
      </c>
      <c r="AD712" s="12">
        <v>0</v>
      </c>
      <c r="AE712" s="12">
        <v>0</v>
      </c>
      <c r="AF712" s="12">
        <v>0</v>
      </c>
      <c r="AG712" s="12">
        <v>0</v>
      </c>
      <c r="AH712" s="12">
        <v>0</v>
      </c>
      <c r="AI712" s="12">
        <v>0</v>
      </c>
      <c r="AJ712" s="12">
        <v>0</v>
      </c>
      <c r="AK712" s="12">
        <v>0</v>
      </c>
      <c r="AL712" s="12" t="s">
        <v>607</v>
      </c>
      <c r="AM712" s="7" t="s">
        <v>608</v>
      </c>
      <c r="AN712" s="7" t="s">
        <v>612</v>
      </c>
      <c r="AO712" s="7" t="s">
        <v>610</v>
      </c>
      <c r="AP712" s="12" t="s">
        <v>691</v>
      </c>
      <c r="AQ712" s="12">
        <v>198</v>
      </c>
      <c r="AR712" s="12">
        <v>1</v>
      </c>
      <c r="AS712" s="12" t="s">
        <v>555</v>
      </c>
      <c r="AT712" s="7" t="s">
        <v>349</v>
      </c>
      <c r="AU712" s="12">
        <v>1</v>
      </c>
      <c r="AV712" s="12">
        <v>1</v>
      </c>
      <c r="AW712" s="12">
        <v>0</v>
      </c>
      <c r="AX712" s="12">
        <v>0</v>
      </c>
      <c r="AY712" s="7">
        <v>0</v>
      </c>
      <c r="AZ712" s="12">
        <v>0</v>
      </c>
      <c r="BA712" s="12">
        <v>1</v>
      </c>
      <c r="BB712" s="12">
        <v>1</v>
      </c>
      <c r="BC712" s="12">
        <v>1</v>
      </c>
      <c r="BD712" s="12">
        <v>0</v>
      </c>
      <c r="BE712" s="12">
        <v>1</v>
      </c>
      <c r="BF712" s="7" t="s">
        <v>2821</v>
      </c>
      <c r="BG712" s="7" t="s">
        <v>762</v>
      </c>
      <c r="BH712" s="7">
        <v>1</v>
      </c>
      <c r="BI712" s="7" t="s">
        <v>3252</v>
      </c>
      <c r="BJ712" s="12" t="s">
        <v>3460</v>
      </c>
      <c r="BK712" s="12" t="s">
        <v>3475</v>
      </c>
      <c r="BL712" s="12" t="s">
        <v>3471</v>
      </c>
      <c r="BM712" s="7" t="s">
        <v>787</v>
      </c>
      <c r="BN712" s="7"/>
      <c r="BO712" s="12"/>
      <c r="BP712" s="12" t="s">
        <v>3503</v>
      </c>
      <c r="BQ712" s="12">
        <f t="shared" si="4"/>
        <v>-0.11776296875000002</v>
      </c>
      <c r="BR712" s="12" t="s">
        <v>3506</v>
      </c>
      <c r="BS712" s="12">
        <v>-11.249000000000001</v>
      </c>
      <c r="BT712" s="12"/>
      <c r="BU712" s="12"/>
      <c r="BV712" s="12" t="s">
        <v>1077</v>
      </c>
      <c r="BW712" s="12"/>
      <c r="BX712" s="12"/>
      <c r="BY712" s="12" t="s">
        <v>1077</v>
      </c>
      <c r="BZ712" s="12"/>
      <c r="CA712" s="12" t="s">
        <v>1077</v>
      </c>
      <c r="CB712" s="12" t="s">
        <v>1077</v>
      </c>
      <c r="CC712" s="12" t="s">
        <v>1077</v>
      </c>
      <c r="CD712" s="12" t="s">
        <v>1077</v>
      </c>
      <c r="CE712" s="12" t="s">
        <v>1077</v>
      </c>
      <c r="CF712" s="12" t="s">
        <v>1077</v>
      </c>
      <c r="CG712" s="12"/>
      <c r="CH712" s="12"/>
      <c r="CI712" s="12"/>
      <c r="CJ712" s="12">
        <v>0.4</v>
      </c>
      <c r="CK712" s="12" t="s">
        <v>3828</v>
      </c>
      <c r="CL712" s="12" t="s">
        <v>1077</v>
      </c>
      <c r="CM712" s="12" t="s">
        <v>1077</v>
      </c>
      <c r="CN712" s="12" t="s">
        <v>1077</v>
      </c>
      <c r="CO712" s="12" t="s">
        <v>1077</v>
      </c>
      <c r="CP712" s="12"/>
      <c r="CQ712" s="12"/>
      <c r="CR712" s="12"/>
      <c r="CS712" s="12">
        <v>18</v>
      </c>
      <c r="CT712" s="12">
        <f>64</f>
        <v>64</v>
      </c>
      <c r="CU712" s="12">
        <f>0.67</f>
        <v>0.67</v>
      </c>
      <c r="CV712" s="12">
        <f t="shared" si="5"/>
        <v>-0.11776296875000002</v>
      </c>
      <c r="CW712" s="50"/>
      <c r="CX712" s="58"/>
    </row>
    <row r="713" spans="1:102" ht="16.5" x14ac:dyDescent="0.35">
      <c r="A713" s="56">
        <v>1</v>
      </c>
      <c r="B713" s="12" t="s">
        <v>3693</v>
      </c>
      <c r="C713" s="12">
        <v>1.3</v>
      </c>
      <c r="D713" s="12" t="s">
        <v>1363</v>
      </c>
      <c r="E713" s="12" t="s">
        <v>183</v>
      </c>
      <c r="F713" s="12" t="s">
        <v>3916</v>
      </c>
      <c r="G713" s="12" t="s">
        <v>349</v>
      </c>
      <c r="H713" s="12" t="s">
        <v>2805</v>
      </c>
      <c r="I713" s="12" t="s">
        <v>1285</v>
      </c>
      <c r="J713" s="12" t="s">
        <v>556</v>
      </c>
      <c r="K713" s="12" t="s">
        <v>557</v>
      </c>
      <c r="L713" s="12" t="s">
        <v>558</v>
      </c>
      <c r="M713" s="12" t="s">
        <v>3164</v>
      </c>
      <c r="N713" s="12"/>
      <c r="O713" s="12" t="s">
        <v>3400</v>
      </c>
      <c r="P713" s="12" t="s">
        <v>3404</v>
      </c>
      <c r="Q713" s="12">
        <v>1</v>
      </c>
      <c r="R713" s="12">
        <v>0</v>
      </c>
      <c r="S713" s="12">
        <v>0</v>
      </c>
      <c r="T713" s="12">
        <v>0</v>
      </c>
      <c r="U713" s="12">
        <v>0</v>
      </c>
      <c r="V713" s="12">
        <v>0</v>
      </c>
      <c r="W713" s="12">
        <v>0</v>
      </c>
      <c r="X713" s="12">
        <v>0</v>
      </c>
      <c r="Y713" s="12">
        <v>1</v>
      </c>
      <c r="Z713" s="12">
        <v>0</v>
      </c>
      <c r="AA713" s="12">
        <v>0</v>
      </c>
      <c r="AB713" s="12">
        <v>0</v>
      </c>
      <c r="AC713" s="12">
        <v>0</v>
      </c>
      <c r="AD713" s="12">
        <v>0</v>
      </c>
      <c r="AE713" s="12">
        <v>0</v>
      </c>
      <c r="AF713" s="12">
        <v>0</v>
      </c>
      <c r="AG713" s="12">
        <v>0</v>
      </c>
      <c r="AH713" s="12">
        <v>0</v>
      </c>
      <c r="AI713" s="12">
        <v>0</v>
      </c>
      <c r="AJ713" s="12">
        <v>0</v>
      </c>
      <c r="AK713" s="12">
        <v>0</v>
      </c>
      <c r="AL713" s="12" t="s">
        <v>607</v>
      </c>
      <c r="AM713" s="7" t="s">
        <v>608</v>
      </c>
      <c r="AN713" s="7" t="s">
        <v>612</v>
      </c>
      <c r="AO713" s="7" t="s">
        <v>610</v>
      </c>
      <c r="AP713" s="12" t="s">
        <v>691</v>
      </c>
      <c r="AQ713" s="12">
        <v>198</v>
      </c>
      <c r="AR713" s="12">
        <v>1</v>
      </c>
      <c r="AS713" s="12" t="s">
        <v>555</v>
      </c>
      <c r="AT713" s="7" t="s">
        <v>349</v>
      </c>
      <c r="AU713" s="12">
        <v>1</v>
      </c>
      <c r="AV713" s="12">
        <v>1</v>
      </c>
      <c r="AW713" s="12">
        <v>0</v>
      </c>
      <c r="AX713" s="12">
        <v>0</v>
      </c>
      <c r="AY713" s="7">
        <v>0</v>
      </c>
      <c r="AZ713" s="12">
        <v>0</v>
      </c>
      <c r="BA713" s="12">
        <v>1</v>
      </c>
      <c r="BB713" s="12">
        <v>1</v>
      </c>
      <c r="BC713" s="12">
        <v>1</v>
      </c>
      <c r="BD713" s="12">
        <v>0</v>
      </c>
      <c r="BE713" s="12">
        <v>1</v>
      </c>
      <c r="BF713" s="7" t="s">
        <v>2820</v>
      </c>
      <c r="BG713" s="7" t="s">
        <v>763</v>
      </c>
      <c r="BH713" s="7">
        <v>1</v>
      </c>
      <c r="BI713" s="7" t="s">
        <v>3257</v>
      </c>
      <c r="BJ713" s="12" t="s">
        <v>3460</v>
      </c>
      <c r="BK713" s="12" t="s">
        <v>776</v>
      </c>
      <c r="BL713" s="12" t="s">
        <v>3471</v>
      </c>
      <c r="BM713" s="7" t="s">
        <v>787</v>
      </c>
      <c r="BN713" s="7"/>
      <c r="BO713" s="12"/>
      <c r="BP713" s="12" t="s">
        <v>3503</v>
      </c>
      <c r="BQ713" s="12">
        <f t="shared" si="4"/>
        <v>-0.1320309375</v>
      </c>
      <c r="BR713" s="12" t="s">
        <v>3506</v>
      </c>
      <c r="BS713" s="12">
        <v>-20.119</v>
      </c>
      <c r="BT713" s="12"/>
      <c r="BU713" s="12"/>
      <c r="BV713" s="12" t="s">
        <v>1077</v>
      </c>
      <c r="BW713" s="12"/>
      <c r="BX713" s="12"/>
      <c r="BY713" s="12" t="s">
        <v>1077</v>
      </c>
      <c r="BZ713" s="12"/>
      <c r="CA713" s="12" t="s">
        <v>1077</v>
      </c>
      <c r="CB713" s="12" t="s">
        <v>1077</v>
      </c>
      <c r="CC713" s="12" t="s">
        <v>1077</v>
      </c>
      <c r="CD713" s="12" t="s">
        <v>1077</v>
      </c>
      <c r="CE713" s="12" t="s">
        <v>1077</v>
      </c>
      <c r="CF713" s="12" t="s">
        <v>1077</v>
      </c>
      <c r="CG713" s="12"/>
      <c r="CH713" s="12"/>
      <c r="CI713" s="12"/>
      <c r="CJ713" s="12">
        <v>0.4</v>
      </c>
      <c r="CK713" s="12" t="s">
        <v>3828</v>
      </c>
      <c r="CL713" s="12" t="s">
        <v>1077</v>
      </c>
      <c r="CM713" s="12" t="s">
        <v>1077</v>
      </c>
      <c r="CN713" s="12" t="s">
        <v>1077</v>
      </c>
      <c r="CO713" s="12" t="s">
        <v>1077</v>
      </c>
      <c r="CP713" s="12"/>
      <c r="CQ713" s="12"/>
      <c r="CR713" s="12"/>
      <c r="CS713" s="12">
        <v>18</v>
      </c>
      <c r="CT713" s="12">
        <f>64</f>
        <v>64</v>
      </c>
      <c r="CU713" s="12">
        <f>1-0.58</f>
        <v>0.42000000000000004</v>
      </c>
      <c r="CV713" s="12">
        <f t="shared" si="5"/>
        <v>-0.1320309375</v>
      </c>
      <c r="CW713" s="50"/>
      <c r="CX713" s="58"/>
    </row>
    <row r="714" spans="1:102" x14ac:dyDescent="0.35">
      <c r="A714" s="56">
        <v>1</v>
      </c>
      <c r="B714" s="12" t="s">
        <v>3693</v>
      </c>
      <c r="C714" s="12">
        <v>1.4</v>
      </c>
      <c r="D714" s="12" t="s">
        <v>1356</v>
      </c>
      <c r="E714" s="12" t="s">
        <v>185</v>
      </c>
      <c r="F714" s="12" t="s">
        <v>3916</v>
      </c>
      <c r="G714" s="12" t="s">
        <v>349</v>
      </c>
      <c r="H714" s="12" t="s">
        <v>2805</v>
      </c>
      <c r="I714" s="12" t="s">
        <v>1285</v>
      </c>
      <c r="J714" s="12" t="s">
        <v>1249</v>
      </c>
      <c r="K714" s="12" t="s">
        <v>1168</v>
      </c>
      <c r="L714" s="12" t="s">
        <v>173</v>
      </c>
      <c r="M714" s="12" t="s">
        <v>3164</v>
      </c>
      <c r="N714" s="12"/>
      <c r="O714" s="12" t="s">
        <v>1189</v>
      </c>
      <c r="P714" s="12" t="s">
        <v>3404</v>
      </c>
      <c r="Q714" s="12">
        <v>1</v>
      </c>
      <c r="R714" s="12">
        <v>0</v>
      </c>
      <c r="S714" s="12">
        <v>0</v>
      </c>
      <c r="T714" s="12">
        <v>0</v>
      </c>
      <c r="U714" s="12">
        <v>0</v>
      </c>
      <c r="V714" s="12">
        <v>0</v>
      </c>
      <c r="W714" s="12">
        <v>0</v>
      </c>
      <c r="X714" s="12">
        <v>0</v>
      </c>
      <c r="Y714" s="12">
        <v>1</v>
      </c>
      <c r="Z714" s="12">
        <v>0</v>
      </c>
      <c r="AA714" s="12">
        <v>0</v>
      </c>
      <c r="AB714" s="12">
        <v>0</v>
      </c>
      <c r="AC714" s="12">
        <v>0</v>
      </c>
      <c r="AD714" s="12">
        <v>0</v>
      </c>
      <c r="AE714" s="12">
        <v>0</v>
      </c>
      <c r="AF714" s="12">
        <v>0</v>
      </c>
      <c r="AG714" s="12">
        <v>0</v>
      </c>
      <c r="AH714" s="12">
        <v>0</v>
      </c>
      <c r="AI714" s="12">
        <v>0</v>
      </c>
      <c r="AJ714" s="12">
        <v>0</v>
      </c>
      <c r="AK714" s="12">
        <v>0</v>
      </c>
      <c r="AL714" s="12" t="s">
        <v>607</v>
      </c>
      <c r="AM714" s="7" t="s">
        <v>608</v>
      </c>
      <c r="AN714" s="7" t="s">
        <v>609</v>
      </c>
      <c r="AO714" s="7" t="s">
        <v>610</v>
      </c>
      <c r="AP714" s="12" t="s">
        <v>691</v>
      </c>
      <c r="AQ714" s="12">
        <v>307</v>
      </c>
      <c r="AR714" s="12">
        <v>1</v>
      </c>
      <c r="AS714" s="12" t="s">
        <v>555</v>
      </c>
      <c r="AT714" s="7" t="s">
        <v>349</v>
      </c>
      <c r="AU714" s="12">
        <v>1</v>
      </c>
      <c r="AV714" s="12">
        <v>1</v>
      </c>
      <c r="AW714" s="12">
        <v>0</v>
      </c>
      <c r="AX714" s="12">
        <v>0</v>
      </c>
      <c r="AY714" s="7">
        <v>0</v>
      </c>
      <c r="AZ714" s="12">
        <v>0</v>
      </c>
      <c r="BA714" s="12">
        <v>1</v>
      </c>
      <c r="BB714" s="12">
        <v>1</v>
      </c>
      <c r="BC714" s="12">
        <v>1</v>
      </c>
      <c r="BD714" s="12">
        <v>0</v>
      </c>
      <c r="BE714" s="12">
        <v>1</v>
      </c>
      <c r="BF714" s="7" t="s">
        <v>2821</v>
      </c>
      <c r="BG714" s="7" t="s">
        <v>762</v>
      </c>
      <c r="BH714" s="7">
        <v>1</v>
      </c>
      <c r="BI714" s="7" t="s">
        <v>3252</v>
      </c>
      <c r="BJ714" s="12" t="s">
        <v>3460</v>
      </c>
      <c r="BK714" s="12" t="s">
        <v>3475</v>
      </c>
      <c r="BL714" s="12" t="s">
        <v>3471</v>
      </c>
      <c r="BM714" s="7" t="s">
        <v>3484</v>
      </c>
      <c r="BN714" s="7" t="s">
        <v>1162</v>
      </c>
      <c r="BO714" s="12"/>
      <c r="BP714" s="12" t="s">
        <v>3519</v>
      </c>
      <c r="BQ714" s="12">
        <f t="shared" si="4"/>
        <v>-7.7567148208469036E-2</v>
      </c>
      <c r="BR714" s="12" t="s">
        <v>3529</v>
      </c>
      <c r="BS714" s="12">
        <v>-0.311</v>
      </c>
      <c r="BT714" s="12">
        <f t="shared" ref="BT714:BT719" si="6">EXP(BS714)</f>
        <v>0.73271387586933245</v>
      </c>
      <c r="BU714" s="12"/>
      <c r="BV714" s="12" t="s">
        <v>3415</v>
      </c>
      <c r="BW714" s="12"/>
      <c r="BX714" s="12" t="s">
        <v>1077</v>
      </c>
      <c r="BY714" s="12" t="s">
        <v>1077</v>
      </c>
      <c r="BZ714" s="12"/>
      <c r="CA714" s="12" t="s">
        <v>1077</v>
      </c>
      <c r="CB714" s="12" t="s">
        <v>1077</v>
      </c>
      <c r="CC714" s="12" t="s">
        <v>1077</v>
      </c>
      <c r="CD714" s="12" t="s">
        <v>1077</v>
      </c>
      <c r="CE714" s="12" t="s">
        <v>1077</v>
      </c>
      <c r="CF714" s="12" t="s">
        <v>1077</v>
      </c>
      <c r="CG714" s="12"/>
      <c r="CH714" s="12"/>
      <c r="CI714" s="12"/>
      <c r="CJ714" s="12" t="s">
        <v>718</v>
      </c>
      <c r="CK714" s="12" t="s">
        <v>1077</v>
      </c>
      <c r="CL714" s="12" t="s">
        <v>1077</v>
      </c>
      <c r="CM714" s="12" t="s">
        <v>1077</v>
      </c>
      <c r="CN714" s="12" t="s">
        <v>1077</v>
      </c>
      <c r="CO714" s="12" t="s">
        <v>1077</v>
      </c>
      <c r="CP714" s="12"/>
      <c r="CQ714" s="12"/>
      <c r="CR714" s="12"/>
      <c r="CS714" s="12"/>
      <c r="CT714" s="12">
        <v>0.65</v>
      </c>
      <c r="CU714" s="12">
        <f>(0.79*109+0.67*198)/(109+198)</f>
        <v>0.71260586319218233</v>
      </c>
      <c r="CV714" s="12">
        <f t="shared" ref="CV714:CV719" si="7">BS714*CU714*(1-CT714)</f>
        <v>-7.7567148208469036E-2</v>
      </c>
      <c r="CW714" s="12"/>
      <c r="CX714" s="57"/>
    </row>
    <row r="715" spans="1:102" x14ac:dyDescent="0.35">
      <c r="A715" s="56">
        <v>1</v>
      </c>
      <c r="B715" s="12" t="s">
        <v>3693</v>
      </c>
      <c r="C715" s="12">
        <v>1.4</v>
      </c>
      <c r="D715" s="12" t="s">
        <v>1355</v>
      </c>
      <c r="E715" s="12" t="s">
        <v>185</v>
      </c>
      <c r="F715" s="12" t="s">
        <v>3916</v>
      </c>
      <c r="G715" s="12" t="s">
        <v>349</v>
      </c>
      <c r="H715" s="12" t="s">
        <v>2804</v>
      </c>
      <c r="I715" s="12" t="s">
        <v>1285</v>
      </c>
      <c r="J715" s="12" t="s">
        <v>1249</v>
      </c>
      <c r="K715" s="12" t="s">
        <v>1168</v>
      </c>
      <c r="L715" s="12" t="s">
        <v>173</v>
      </c>
      <c r="M715" s="12" t="s">
        <v>3164</v>
      </c>
      <c r="N715" s="12"/>
      <c r="O715" s="12" t="s">
        <v>3400</v>
      </c>
      <c r="P715" s="12" t="s">
        <v>3404</v>
      </c>
      <c r="Q715" s="12">
        <v>1</v>
      </c>
      <c r="R715" s="12">
        <v>0</v>
      </c>
      <c r="S715" s="12">
        <v>0</v>
      </c>
      <c r="T715" s="12">
        <v>0</v>
      </c>
      <c r="U715" s="12">
        <v>0</v>
      </c>
      <c r="V715" s="12">
        <v>0</v>
      </c>
      <c r="W715" s="12">
        <v>0</v>
      </c>
      <c r="X715" s="12">
        <v>0</v>
      </c>
      <c r="Y715" s="12">
        <v>1</v>
      </c>
      <c r="Z715" s="12">
        <v>0</v>
      </c>
      <c r="AA715" s="12">
        <v>0</v>
      </c>
      <c r="AB715" s="12">
        <v>0</v>
      </c>
      <c r="AC715" s="12">
        <v>0</v>
      </c>
      <c r="AD715" s="12">
        <v>0</v>
      </c>
      <c r="AE715" s="12">
        <v>0</v>
      </c>
      <c r="AF715" s="12">
        <v>0</v>
      </c>
      <c r="AG715" s="12">
        <v>0</v>
      </c>
      <c r="AH715" s="12">
        <v>0</v>
      </c>
      <c r="AI715" s="12">
        <v>0</v>
      </c>
      <c r="AJ715" s="12">
        <v>0</v>
      </c>
      <c r="AK715" s="12">
        <v>0</v>
      </c>
      <c r="AL715" s="12" t="s">
        <v>607</v>
      </c>
      <c r="AM715" s="7" t="s">
        <v>608</v>
      </c>
      <c r="AN715" s="7" t="s">
        <v>609</v>
      </c>
      <c r="AO715" s="7" t="s">
        <v>610</v>
      </c>
      <c r="AP715" s="12" t="s">
        <v>691</v>
      </c>
      <c r="AQ715" s="12">
        <v>307</v>
      </c>
      <c r="AR715" s="12">
        <v>1</v>
      </c>
      <c r="AS715" s="12" t="s">
        <v>555</v>
      </c>
      <c r="AT715" s="7" t="s">
        <v>349</v>
      </c>
      <c r="AU715" s="12">
        <v>1</v>
      </c>
      <c r="AV715" s="12">
        <v>1</v>
      </c>
      <c r="AW715" s="12">
        <v>0</v>
      </c>
      <c r="AX715" s="12">
        <v>0</v>
      </c>
      <c r="AY715" s="7">
        <v>0</v>
      </c>
      <c r="AZ715" s="12">
        <v>0</v>
      </c>
      <c r="BA715" s="12">
        <v>1</v>
      </c>
      <c r="BB715" s="12">
        <v>1</v>
      </c>
      <c r="BC715" s="12">
        <v>1</v>
      </c>
      <c r="BD715" s="12">
        <v>0</v>
      </c>
      <c r="BE715" s="12">
        <v>1</v>
      </c>
      <c r="BF715" s="7" t="s">
        <v>2820</v>
      </c>
      <c r="BG715" s="7" t="s">
        <v>763</v>
      </c>
      <c r="BH715" s="7">
        <v>1</v>
      </c>
      <c r="BI715" s="12" t="s">
        <v>3257</v>
      </c>
      <c r="BJ715" s="12" t="s">
        <v>3460</v>
      </c>
      <c r="BK715" s="12" t="s">
        <v>776</v>
      </c>
      <c r="BL715" s="12" t="s">
        <v>3471</v>
      </c>
      <c r="BM715" s="7" t="s">
        <v>3484</v>
      </c>
      <c r="BN715" s="7" t="s">
        <v>1162</v>
      </c>
      <c r="BO715" s="12"/>
      <c r="BP715" s="12" t="s">
        <v>3519</v>
      </c>
      <c r="BQ715" s="12">
        <f t="shared" si="4"/>
        <v>4.0176648208469057E-2</v>
      </c>
      <c r="BR715" s="12" t="s">
        <v>3529</v>
      </c>
      <c r="BS715" s="12">
        <v>0.221</v>
      </c>
      <c r="BT715" s="12">
        <f t="shared" si="6"/>
        <v>1.2473234305640648</v>
      </c>
      <c r="BU715" s="12"/>
      <c r="BV715" s="12" t="s">
        <v>3415</v>
      </c>
      <c r="BW715" s="12" t="s">
        <v>1077</v>
      </c>
      <c r="BX715" s="12" t="s">
        <v>1077</v>
      </c>
      <c r="BY715" s="12" t="s">
        <v>1077</v>
      </c>
      <c r="BZ715" s="12"/>
      <c r="CA715" s="12" t="s">
        <v>1077</v>
      </c>
      <c r="CB715" s="12" t="s">
        <v>1077</v>
      </c>
      <c r="CC715" s="12" t="s">
        <v>1077</v>
      </c>
      <c r="CD715" s="12" t="s">
        <v>1077</v>
      </c>
      <c r="CE715" s="12" t="s">
        <v>1077</v>
      </c>
      <c r="CF715" s="12" t="s">
        <v>1077</v>
      </c>
      <c r="CG715" s="12"/>
      <c r="CH715" s="12"/>
      <c r="CI715" s="12"/>
      <c r="CJ715" s="12" t="s">
        <v>1077</v>
      </c>
      <c r="CK715" s="12" t="s">
        <v>1077</v>
      </c>
      <c r="CL715" s="12" t="s">
        <v>1077</v>
      </c>
      <c r="CM715" s="12" t="s">
        <v>1077</v>
      </c>
      <c r="CN715" s="12" t="s">
        <v>1077</v>
      </c>
      <c r="CO715" s="12" t="s">
        <v>1077</v>
      </c>
      <c r="CP715" s="12"/>
      <c r="CQ715" s="12"/>
      <c r="CR715" s="12"/>
      <c r="CS715" s="12" t="s">
        <v>1077</v>
      </c>
      <c r="CT715" s="12">
        <v>0.65</v>
      </c>
      <c r="CU715" s="12">
        <f>((1-0.3)*109+(1-0.58)*198)/(109+198)</f>
        <v>0.51941368078175898</v>
      </c>
      <c r="CV715" s="12">
        <f t="shared" si="7"/>
        <v>4.0176648208469057E-2</v>
      </c>
      <c r="CW715" s="12"/>
      <c r="CX715" s="57"/>
    </row>
    <row r="716" spans="1:102" x14ac:dyDescent="0.35">
      <c r="A716" s="56">
        <v>1</v>
      </c>
      <c r="B716" s="12" t="s">
        <v>3693</v>
      </c>
      <c r="C716" s="12">
        <v>1.5</v>
      </c>
      <c r="D716" s="12" t="s">
        <v>1358</v>
      </c>
      <c r="E716" s="12" t="s">
        <v>186</v>
      </c>
      <c r="F716" s="12" t="s">
        <v>3916</v>
      </c>
      <c r="G716" s="12" t="s">
        <v>349</v>
      </c>
      <c r="H716" s="12" t="s">
        <v>2805</v>
      </c>
      <c r="I716" s="12" t="s">
        <v>1285</v>
      </c>
      <c r="J716" s="12" t="s">
        <v>1249</v>
      </c>
      <c r="K716" s="12" t="s">
        <v>1168</v>
      </c>
      <c r="L716" s="12" t="s">
        <v>173</v>
      </c>
      <c r="M716" s="12" t="s">
        <v>3164</v>
      </c>
      <c r="N716" s="12"/>
      <c r="O716" s="12" t="s">
        <v>1189</v>
      </c>
      <c r="P716" s="12" t="s">
        <v>3404</v>
      </c>
      <c r="Q716" s="12">
        <v>1</v>
      </c>
      <c r="R716" s="12">
        <v>0</v>
      </c>
      <c r="S716" s="12">
        <v>0</v>
      </c>
      <c r="T716" s="12">
        <v>0</v>
      </c>
      <c r="U716" s="12">
        <v>0</v>
      </c>
      <c r="V716" s="12">
        <v>0</v>
      </c>
      <c r="W716" s="12">
        <v>0</v>
      </c>
      <c r="X716" s="12">
        <v>0</v>
      </c>
      <c r="Y716" s="12">
        <v>1</v>
      </c>
      <c r="Z716" s="12">
        <v>0</v>
      </c>
      <c r="AA716" s="12">
        <v>0</v>
      </c>
      <c r="AB716" s="12">
        <v>0</v>
      </c>
      <c r="AC716" s="12">
        <v>0</v>
      </c>
      <c r="AD716" s="12">
        <v>0</v>
      </c>
      <c r="AE716" s="12">
        <v>0</v>
      </c>
      <c r="AF716" s="12">
        <v>0</v>
      </c>
      <c r="AG716" s="12">
        <v>0</v>
      </c>
      <c r="AH716" s="12">
        <v>0</v>
      </c>
      <c r="AI716" s="12">
        <v>0</v>
      </c>
      <c r="AJ716" s="12">
        <v>0</v>
      </c>
      <c r="AK716" s="12">
        <v>0</v>
      </c>
      <c r="AL716" s="12" t="s">
        <v>607</v>
      </c>
      <c r="AM716" s="7" t="s">
        <v>608</v>
      </c>
      <c r="AN716" s="7" t="s">
        <v>611</v>
      </c>
      <c r="AO716" s="7" t="s">
        <v>610</v>
      </c>
      <c r="AP716" s="12" t="s">
        <v>691</v>
      </c>
      <c r="AQ716" s="12">
        <v>109</v>
      </c>
      <c r="AR716" s="12">
        <v>1</v>
      </c>
      <c r="AS716" s="12" t="s">
        <v>555</v>
      </c>
      <c r="AT716" s="7" t="s">
        <v>349</v>
      </c>
      <c r="AU716" s="12">
        <v>1</v>
      </c>
      <c r="AV716" s="12">
        <v>1</v>
      </c>
      <c r="AW716" s="12">
        <v>0</v>
      </c>
      <c r="AX716" s="12">
        <v>0</v>
      </c>
      <c r="AY716" s="7">
        <v>0</v>
      </c>
      <c r="AZ716" s="12">
        <v>0</v>
      </c>
      <c r="BA716" s="12">
        <v>1</v>
      </c>
      <c r="BB716" s="12">
        <v>1</v>
      </c>
      <c r="BC716" s="12">
        <v>1</v>
      </c>
      <c r="BD716" s="12">
        <v>0</v>
      </c>
      <c r="BE716" s="12">
        <v>1</v>
      </c>
      <c r="BF716" s="7" t="s">
        <v>2821</v>
      </c>
      <c r="BG716" s="7" t="s">
        <v>762</v>
      </c>
      <c r="BH716" s="7">
        <v>1</v>
      </c>
      <c r="BI716" s="7" t="s">
        <v>3252</v>
      </c>
      <c r="BJ716" s="12" t="s">
        <v>3460</v>
      </c>
      <c r="BK716" s="12" t="s">
        <v>3475</v>
      </c>
      <c r="BL716" s="12" t="s">
        <v>3471</v>
      </c>
      <c r="BM716" s="7" t="s">
        <v>3484</v>
      </c>
      <c r="BN716" s="7" t="s">
        <v>1162</v>
      </c>
      <c r="BO716" s="12"/>
      <c r="BP716" s="12" t="s">
        <v>3519</v>
      </c>
      <c r="BQ716" s="12">
        <f t="shared" si="4"/>
        <v>-0.106729</v>
      </c>
      <c r="BR716" s="12" t="s">
        <v>3529</v>
      </c>
      <c r="BS716" s="12">
        <v>-0.38600000000000001</v>
      </c>
      <c r="BT716" s="12">
        <f t="shared" si="6"/>
        <v>0.67977052568032104</v>
      </c>
      <c r="BU716" s="12"/>
      <c r="BV716" s="12" t="s">
        <v>3415</v>
      </c>
      <c r="BW716" s="12" t="s">
        <v>1077</v>
      </c>
      <c r="BX716" s="12" t="s">
        <v>1077</v>
      </c>
      <c r="BY716" s="12" t="s">
        <v>1077</v>
      </c>
      <c r="BZ716" s="12"/>
      <c r="CA716" s="12" t="s">
        <v>1077</v>
      </c>
      <c r="CB716" s="12" t="s">
        <v>1077</v>
      </c>
      <c r="CC716" s="12" t="s">
        <v>1077</v>
      </c>
      <c r="CD716" s="12" t="s">
        <v>1077</v>
      </c>
      <c r="CE716" s="12" t="s">
        <v>1077</v>
      </c>
      <c r="CF716" s="12" t="s">
        <v>1077</v>
      </c>
      <c r="CG716" s="12"/>
      <c r="CH716" s="12"/>
      <c r="CI716" s="12"/>
      <c r="CJ716" s="12" t="s">
        <v>718</v>
      </c>
      <c r="CK716" s="12" t="s">
        <v>1077</v>
      </c>
      <c r="CL716" s="12" t="s">
        <v>1077</v>
      </c>
      <c r="CM716" s="12" t="s">
        <v>1077</v>
      </c>
      <c r="CN716" s="12" t="s">
        <v>1077</v>
      </c>
      <c r="CO716" s="12" t="s">
        <v>1077</v>
      </c>
      <c r="CP716" s="12"/>
      <c r="CQ716" s="12"/>
      <c r="CR716" s="12"/>
      <c r="CS716" s="12"/>
      <c r="CT716" s="12">
        <v>0.65</v>
      </c>
      <c r="CU716" s="12">
        <f>0.79</f>
        <v>0.79</v>
      </c>
      <c r="CV716" s="12">
        <f t="shared" si="7"/>
        <v>-0.106729</v>
      </c>
      <c r="CW716" s="12"/>
      <c r="CX716" s="57"/>
    </row>
    <row r="717" spans="1:102" x14ac:dyDescent="0.35">
      <c r="A717" s="56">
        <v>1</v>
      </c>
      <c r="B717" s="12" t="s">
        <v>3693</v>
      </c>
      <c r="C717" s="12">
        <v>1.5</v>
      </c>
      <c r="D717" s="12" t="s">
        <v>1357</v>
      </c>
      <c r="E717" s="12" t="s">
        <v>186</v>
      </c>
      <c r="F717" s="12" t="s">
        <v>3916</v>
      </c>
      <c r="G717" s="12" t="s">
        <v>349</v>
      </c>
      <c r="H717" s="12" t="s">
        <v>2804</v>
      </c>
      <c r="I717" s="12" t="s">
        <v>1285</v>
      </c>
      <c r="J717" s="12" t="s">
        <v>1249</v>
      </c>
      <c r="K717" s="12" t="s">
        <v>1168</v>
      </c>
      <c r="L717" s="12" t="s">
        <v>173</v>
      </c>
      <c r="M717" s="12" t="s">
        <v>3164</v>
      </c>
      <c r="N717" s="12"/>
      <c r="O717" s="12" t="s">
        <v>3400</v>
      </c>
      <c r="P717" s="12" t="s">
        <v>3404</v>
      </c>
      <c r="Q717" s="12">
        <v>1</v>
      </c>
      <c r="R717" s="12">
        <v>0</v>
      </c>
      <c r="S717" s="12">
        <v>0</v>
      </c>
      <c r="T717" s="12">
        <v>0</v>
      </c>
      <c r="U717" s="12">
        <v>0</v>
      </c>
      <c r="V717" s="12">
        <v>0</v>
      </c>
      <c r="W717" s="12">
        <v>0</v>
      </c>
      <c r="X717" s="12">
        <v>0</v>
      </c>
      <c r="Y717" s="12">
        <v>1</v>
      </c>
      <c r="Z717" s="12">
        <v>0</v>
      </c>
      <c r="AA717" s="12">
        <v>0</v>
      </c>
      <c r="AB717" s="12">
        <v>0</v>
      </c>
      <c r="AC717" s="12">
        <v>0</v>
      </c>
      <c r="AD717" s="12">
        <v>0</v>
      </c>
      <c r="AE717" s="12">
        <v>0</v>
      </c>
      <c r="AF717" s="12">
        <v>0</v>
      </c>
      <c r="AG717" s="12">
        <v>0</v>
      </c>
      <c r="AH717" s="12">
        <v>0</v>
      </c>
      <c r="AI717" s="12">
        <v>0</v>
      </c>
      <c r="AJ717" s="12">
        <v>0</v>
      </c>
      <c r="AK717" s="12">
        <v>0</v>
      </c>
      <c r="AL717" s="12" t="s">
        <v>607</v>
      </c>
      <c r="AM717" s="7" t="s">
        <v>608</v>
      </c>
      <c r="AN717" s="7" t="s">
        <v>611</v>
      </c>
      <c r="AO717" s="7" t="s">
        <v>610</v>
      </c>
      <c r="AP717" s="12" t="s">
        <v>691</v>
      </c>
      <c r="AQ717" s="12">
        <v>109</v>
      </c>
      <c r="AR717" s="12">
        <v>1</v>
      </c>
      <c r="AS717" s="12" t="s">
        <v>555</v>
      </c>
      <c r="AT717" s="7" t="s">
        <v>349</v>
      </c>
      <c r="AU717" s="12">
        <v>1</v>
      </c>
      <c r="AV717" s="12">
        <v>1</v>
      </c>
      <c r="AW717" s="12">
        <v>0</v>
      </c>
      <c r="AX717" s="12">
        <v>0</v>
      </c>
      <c r="AY717" s="7">
        <v>0</v>
      </c>
      <c r="AZ717" s="12">
        <v>0</v>
      </c>
      <c r="BA717" s="12">
        <v>1</v>
      </c>
      <c r="BB717" s="12">
        <v>1</v>
      </c>
      <c r="BC717" s="12">
        <v>1</v>
      </c>
      <c r="BD717" s="12">
        <v>0</v>
      </c>
      <c r="BE717" s="12">
        <v>1</v>
      </c>
      <c r="BF717" s="7" t="s">
        <v>2820</v>
      </c>
      <c r="BG717" s="7" t="s">
        <v>763</v>
      </c>
      <c r="BH717" s="7">
        <v>1</v>
      </c>
      <c r="BI717" s="12" t="s">
        <v>3257</v>
      </c>
      <c r="BJ717" s="12" t="s">
        <v>3460</v>
      </c>
      <c r="BK717" s="12" t="s">
        <v>776</v>
      </c>
      <c r="BL717" s="12" t="s">
        <v>3471</v>
      </c>
      <c r="BM717" s="7" t="s">
        <v>3484</v>
      </c>
      <c r="BN717" s="7" t="s">
        <v>1162</v>
      </c>
      <c r="BO717" s="12"/>
      <c r="BP717" s="12" t="s">
        <v>3519</v>
      </c>
      <c r="BQ717" s="12">
        <f t="shared" si="4"/>
        <v>9.2364999999999989E-2</v>
      </c>
      <c r="BR717" s="12" t="s">
        <v>3529</v>
      </c>
      <c r="BS717" s="12">
        <v>0.377</v>
      </c>
      <c r="BT717" s="12">
        <f t="shared" si="6"/>
        <v>1.4579043093712258</v>
      </c>
      <c r="BU717" s="12"/>
      <c r="BV717" s="12" t="s">
        <v>3415</v>
      </c>
      <c r="BW717" s="12" t="s">
        <v>1077</v>
      </c>
      <c r="BX717" s="12" t="s">
        <v>1077</v>
      </c>
      <c r="BY717" s="12" t="s">
        <v>1077</v>
      </c>
      <c r="BZ717" s="12"/>
      <c r="CA717" s="12" t="s">
        <v>1077</v>
      </c>
      <c r="CB717" s="12" t="s">
        <v>1077</v>
      </c>
      <c r="CC717" s="12" t="s">
        <v>1077</v>
      </c>
      <c r="CD717" s="12" t="s">
        <v>1077</v>
      </c>
      <c r="CE717" s="12" t="s">
        <v>1077</v>
      </c>
      <c r="CF717" s="12" t="s">
        <v>1077</v>
      </c>
      <c r="CG717" s="12"/>
      <c r="CH717" s="12"/>
      <c r="CI717" s="12"/>
      <c r="CJ717" s="12" t="s">
        <v>1077</v>
      </c>
      <c r="CK717" s="12" t="s">
        <v>1077</v>
      </c>
      <c r="CL717" s="12" t="s">
        <v>1077</v>
      </c>
      <c r="CM717" s="12" t="s">
        <v>1077</v>
      </c>
      <c r="CN717" s="12" t="s">
        <v>1077</v>
      </c>
      <c r="CO717" s="12" t="s">
        <v>1077</v>
      </c>
      <c r="CP717" s="12"/>
      <c r="CQ717" s="12"/>
      <c r="CR717" s="12"/>
      <c r="CS717" s="12" t="s">
        <v>1077</v>
      </c>
      <c r="CT717" s="12">
        <v>0.65</v>
      </c>
      <c r="CU717" s="12">
        <f>(1-0.3)</f>
        <v>0.7</v>
      </c>
      <c r="CV717" s="12">
        <f t="shared" si="7"/>
        <v>9.2364999999999989E-2</v>
      </c>
      <c r="CW717" s="12"/>
      <c r="CX717" s="57"/>
    </row>
    <row r="718" spans="1:102" x14ac:dyDescent="0.35">
      <c r="A718" s="56">
        <v>1</v>
      </c>
      <c r="B718" s="12" t="s">
        <v>3693</v>
      </c>
      <c r="C718" s="12">
        <v>1.6</v>
      </c>
      <c r="D718" s="12" t="s">
        <v>1360</v>
      </c>
      <c r="E718" s="12" t="s">
        <v>187</v>
      </c>
      <c r="F718" s="12" t="s">
        <v>3916</v>
      </c>
      <c r="G718" s="12" t="s">
        <v>349</v>
      </c>
      <c r="H718" s="12" t="s">
        <v>2805</v>
      </c>
      <c r="I718" s="12" t="s">
        <v>1285</v>
      </c>
      <c r="J718" s="12" t="s">
        <v>1249</v>
      </c>
      <c r="K718" s="12" t="s">
        <v>1168</v>
      </c>
      <c r="L718" s="12" t="s">
        <v>173</v>
      </c>
      <c r="M718" s="12" t="s">
        <v>3164</v>
      </c>
      <c r="N718" s="12"/>
      <c r="O718" s="12" t="s">
        <v>1189</v>
      </c>
      <c r="P718" s="12" t="s">
        <v>3404</v>
      </c>
      <c r="Q718" s="12">
        <v>1</v>
      </c>
      <c r="R718" s="12">
        <v>0</v>
      </c>
      <c r="S718" s="12">
        <v>0</v>
      </c>
      <c r="T718" s="12">
        <v>0</v>
      </c>
      <c r="U718" s="12">
        <v>0</v>
      </c>
      <c r="V718" s="12">
        <v>0</v>
      </c>
      <c r="W718" s="12">
        <v>0</v>
      </c>
      <c r="X718" s="12">
        <v>0</v>
      </c>
      <c r="Y718" s="12">
        <v>1</v>
      </c>
      <c r="Z718" s="12">
        <v>0</v>
      </c>
      <c r="AA718" s="12">
        <v>0</v>
      </c>
      <c r="AB718" s="12">
        <v>0</v>
      </c>
      <c r="AC718" s="12">
        <v>0</v>
      </c>
      <c r="AD718" s="12">
        <v>0</v>
      </c>
      <c r="AE718" s="12">
        <v>0</v>
      </c>
      <c r="AF718" s="12">
        <v>0</v>
      </c>
      <c r="AG718" s="12">
        <v>0</v>
      </c>
      <c r="AH718" s="12">
        <v>0</v>
      </c>
      <c r="AI718" s="12">
        <v>0</v>
      </c>
      <c r="AJ718" s="12">
        <v>0</v>
      </c>
      <c r="AK718" s="12">
        <v>0</v>
      </c>
      <c r="AL718" s="12" t="s">
        <v>607</v>
      </c>
      <c r="AM718" s="7" t="s">
        <v>608</v>
      </c>
      <c r="AN718" s="7" t="s">
        <v>612</v>
      </c>
      <c r="AO718" s="7" t="s">
        <v>610</v>
      </c>
      <c r="AP718" s="12" t="s">
        <v>691</v>
      </c>
      <c r="AQ718" s="12">
        <v>198</v>
      </c>
      <c r="AR718" s="12">
        <v>1</v>
      </c>
      <c r="AS718" s="12" t="s">
        <v>555</v>
      </c>
      <c r="AT718" s="7" t="s">
        <v>349</v>
      </c>
      <c r="AU718" s="12">
        <v>1</v>
      </c>
      <c r="AV718" s="12">
        <v>1</v>
      </c>
      <c r="AW718" s="12">
        <v>0</v>
      </c>
      <c r="AX718" s="12">
        <v>0</v>
      </c>
      <c r="AY718" s="7">
        <v>0</v>
      </c>
      <c r="AZ718" s="12">
        <v>0</v>
      </c>
      <c r="BA718" s="12">
        <v>1</v>
      </c>
      <c r="BB718" s="12">
        <v>1</v>
      </c>
      <c r="BC718" s="12">
        <v>1</v>
      </c>
      <c r="BD718" s="12">
        <v>0</v>
      </c>
      <c r="BE718" s="12">
        <v>1</v>
      </c>
      <c r="BF718" s="7" t="s">
        <v>2821</v>
      </c>
      <c r="BG718" s="7" t="s">
        <v>762</v>
      </c>
      <c r="BH718" s="7">
        <v>1</v>
      </c>
      <c r="BI718" s="7" t="s">
        <v>3252</v>
      </c>
      <c r="BJ718" s="12" t="s">
        <v>3460</v>
      </c>
      <c r="BK718" s="12" t="s">
        <v>3475</v>
      </c>
      <c r="BL718" s="12" t="s">
        <v>3471</v>
      </c>
      <c r="BM718" s="7" t="s">
        <v>3484</v>
      </c>
      <c r="BN718" s="7" t="s">
        <v>1162</v>
      </c>
      <c r="BO718" s="12"/>
      <c r="BP718" s="12" t="s">
        <v>3519</v>
      </c>
      <c r="BQ718" s="12">
        <f t="shared" si="4"/>
        <v>-0.1629775</v>
      </c>
      <c r="BR718" s="12" t="s">
        <v>3529</v>
      </c>
      <c r="BS718" s="12">
        <v>-0.69499999999999995</v>
      </c>
      <c r="BT718" s="12">
        <f t="shared" si="6"/>
        <v>0.499074447985136</v>
      </c>
      <c r="BU718" s="12"/>
      <c r="BV718" s="12" t="s">
        <v>3415</v>
      </c>
      <c r="BW718" s="12" t="s">
        <v>1077</v>
      </c>
      <c r="BX718" s="12" t="s">
        <v>1077</v>
      </c>
      <c r="BY718" s="12" t="s">
        <v>1077</v>
      </c>
      <c r="BZ718" s="12"/>
      <c r="CA718" s="12" t="s">
        <v>1077</v>
      </c>
      <c r="CB718" s="12" t="s">
        <v>1077</v>
      </c>
      <c r="CC718" s="12" t="s">
        <v>1077</v>
      </c>
      <c r="CD718" s="12" t="s">
        <v>1077</v>
      </c>
      <c r="CE718" s="12" t="s">
        <v>1077</v>
      </c>
      <c r="CF718" s="12" t="s">
        <v>1077</v>
      </c>
      <c r="CG718" s="12"/>
      <c r="CH718" s="12"/>
      <c r="CI718" s="12"/>
      <c r="CJ718" s="12" t="s">
        <v>718</v>
      </c>
      <c r="CK718" s="12" t="s">
        <v>1077</v>
      </c>
      <c r="CL718" s="12" t="s">
        <v>1077</v>
      </c>
      <c r="CM718" s="12" t="s">
        <v>1077</v>
      </c>
      <c r="CN718" s="12" t="s">
        <v>1077</v>
      </c>
      <c r="CO718" s="12" t="s">
        <v>1077</v>
      </c>
      <c r="CP718" s="12"/>
      <c r="CQ718" s="12"/>
      <c r="CR718" s="12"/>
      <c r="CS718" s="12"/>
      <c r="CT718" s="12">
        <v>0.65</v>
      </c>
      <c r="CU718" s="12">
        <f>0.67</f>
        <v>0.67</v>
      </c>
      <c r="CV718" s="12">
        <f t="shared" si="7"/>
        <v>-0.1629775</v>
      </c>
      <c r="CW718" s="12"/>
      <c r="CX718" s="57"/>
    </row>
    <row r="719" spans="1:102" x14ac:dyDescent="0.35">
      <c r="A719" s="56">
        <v>1</v>
      </c>
      <c r="B719" s="12" t="s">
        <v>3693</v>
      </c>
      <c r="C719" s="12">
        <v>1.6</v>
      </c>
      <c r="D719" s="12" t="s">
        <v>1359</v>
      </c>
      <c r="E719" s="12" t="s">
        <v>187</v>
      </c>
      <c r="F719" s="12" t="s">
        <v>3916</v>
      </c>
      <c r="G719" s="12" t="s">
        <v>349</v>
      </c>
      <c r="H719" s="12" t="s">
        <v>2804</v>
      </c>
      <c r="I719" s="12" t="s">
        <v>1285</v>
      </c>
      <c r="J719" s="12" t="s">
        <v>1249</v>
      </c>
      <c r="K719" s="12" t="s">
        <v>1168</v>
      </c>
      <c r="L719" s="12" t="s">
        <v>173</v>
      </c>
      <c r="M719" s="12" t="s">
        <v>3164</v>
      </c>
      <c r="N719" s="12"/>
      <c r="O719" s="12" t="s">
        <v>3400</v>
      </c>
      <c r="P719" s="12" t="s">
        <v>3404</v>
      </c>
      <c r="Q719" s="12">
        <v>1</v>
      </c>
      <c r="R719" s="12">
        <v>0</v>
      </c>
      <c r="S719" s="12">
        <v>0</v>
      </c>
      <c r="T719" s="12">
        <v>0</v>
      </c>
      <c r="U719" s="12">
        <v>0</v>
      </c>
      <c r="V719" s="12">
        <v>0</v>
      </c>
      <c r="W719" s="12">
        <v>0</v>
      </c>
      <c r="X719" s="12">
        <v>0</v>
      </c>
      <c r="Y719" s="12">
        <v>1</v>
      </c>
      <c r="Z719" s="12">
        <v>0</v>
      </c>
      <c r="AA719" s="12">
        <v>0</v>
      </c>
      <c r="AB719" s="12">
        <v>0</v>
      </c>
      <c r="AC719" s="12">
        <v>0</v>
      </c>
      <c r="AD719" s="12">
        <v>0</v>
      </c>
      <c r="AE719" s="12">
        <v>0</v>
      </c>
      <c r="AF719" s="12">
        <v>0</v>
      </c>
      <c r="AG719" s="12">
        <v>0</v>
      </c>
      <c r="AH719" s="12">
        <v>0</v>
      </c>
      <c r="AI719" s="12">
        <v>0</v>
      </c>
      <c r="AJ719" s="12">
        <v>0</v>
      </c>
      <c r="AK719" s="12">
        <v>0</v>
      </c>
      <c r="AL719" s="12" t="s">
        <v>607</v>
      </c>
      <c r="AM719" s="7" t="s">
        <v>608</v>
      </c>
      <c r="AN719" s="7" t="s">
        <v>612</v>
      </c>
      <c r="AO719" s="7" t="s">
        <v>610</v>
      </c>
      <c r="AP719" s="12" t="s">
        <v>691</v>
      </c>
      <c r="AQ719" s="12">
        <v>198</v>
      </c>
      <c r="AR719" s="12">
        <v>1</v>
      </c>
      <c r="AS719" s="12" t="s">
        <v>555</v>
      </c>
      <c r="AT719" s="7" t="s">
        <v>349</v>
      </c>
      <c r="AU719" s="12">
        <v>1</v>
      </c>
      <c r="AV719" s="12">
        <v>1</v>
      </c>
      <c r="AW719" s="12">
        <v>0</v>
      </c>
      <c r="AX719" s="12">
        <v>0</v>
      </c>
      <c r="AY719" s="7">
        <v>0</v>
      </c>
      <c r="AZ719" s="12">
        <v>0</v>
      </c>
      <c r="BA719" s="12">
        <v>1</v>
      </c>
      <c r="BB719" s="12">
        <v>1</v>
      </c>
      <c r="BC719" s="12">
        <v>1</v>
      </c>
      <c r="BD719" s="12">
        <v>0</v>
      </c>
      <c r="BE719" s="12">
        <v>1</v>
      </c>
      <c r="BF719" s="7" t="s">
        <v>2820</v>
      </c>
      <c r="BG719" s="7" t="s">
        <v>763</v>
      </c>
      <c r="BH719" s="7">
        <v>1</v>
      </c>
      <c r="BI719" s="12" t="s">
        <v>3257</v>
      </c>
      <c r="BJ719" s="12" t="s">
        <v>3460</v>
      </c>
      <c r="BK719" s="12" t="s">
        <v>776</v>
      </c>
      <c r="BL719" s="12" t="s">
        <v>3471</v>
      </c>
      <c r="BM719" s="7" t="s">
        <v>3484</v>
      </c>
      <c r="BN719" s="7" t="s">
        <v>1162</v>
      </c>
      <c r="BO719" s="12"/>
      <c r="BP719" s="12" t="s">
        <v>3519</v>
      </c>
      <c r="BQ719" s="12">
        <f t="shared" si="4"/>
        <v>3.1016999999999999E-2</v>
      </c>
      <c r="BR719" s="12" t="s">
        <v>3529</v>
      </c>
      <c r="BS719" s="12">
        <v>0.21099999999999999</v>
      </c>
      <c r="BT719" s="12">
        <f t="shared" si="6"/>
        <v>1.2349123550613943</v>
      </c>
      <c r="BU719" s="12"/>
      <c r="BV719" s="12" t="s">
        <v>3415</v>
      </c>
      <c r="BW719" s="12" t="s">
        <v>1077</v>
      </c>
      <c r="BX719" s="12" t="s">
        <v>1077</v>
      </c>
      <c r="BY719" s="12" t="s">
        <v>1077</v>
      </c>
      <c r="BZ719" s="12"/>
      <c r="CA719" s="12" t="s">
        <v>1077</v>
      </c>
      <c r="CB719" s="12" t="s">
        <v>1077</v>
      </c>
      <c r="CC719" s="12" t="s">
        <v>1077</v>
      </c>
      <c r="CD719" s="12" t="s">
        <v>1077</v>
      </c>
      <c r="CE719" s="12" t="s">
        <v>1077</v>
      </c>
      <c r="CF719" s="12" t="s">
        <v>1077</v>
      </c>
      <c r="CG719" s="12"/>
      <c r="CH719" s="12"/>
      <c r="CI719" s="12"/>
      <c r="CJ719" s="12" t="s">
        <v>1077</v>
      </c>
      <c r="CK719" s="12" t="s">
        <v>1077</v>
      </c>
      <c r="CL719" s="12" t="s">
        <v>1077</v>
      </c>
      <c r="CM719" s="12" t="s">
        <v>1077</v>
      </c>
      <c r="CN719" s="12" t="s">
        <v>1077</v>
      </c>
      <c r="CO719" s="12" t="s">
        <v>1077</v>
      </c>
      <c r="CP719" s="12"/>
      <c r="CQ719" s="12"/>
      <c r="CR719" s="12"/>
      <c r="CS719" s="12" t="s">
        <v>1077</v>
      </c>
      <c r="CT719" s="12">
        <v>0.65</v>
      </c>
      <c r="CU719" s="12">
        <f>1-0.58</f>
        <v>0.42000000000000004</v>
      </c>
      <c r="CV719" s="12">
        <f t="shared" si="7"/>
        <v>3.1016999999999999E-2</v>
      </c>
      <c r="CW719" s="12"/>
      <c r="CX719" s="57"/>
    </row>
    <row r="720" spans="1:102" ht="16.5" x14ac:dyDescent="0.35">
      <c r="A720" s="56">
        <v>2</v>
      </c>
      <c r="B720" s="12" t="s">
        <v>3694</v>
      </c>
      <c r="C720" s="12">
        <v>2.1</v>
      </c>
      <c r="D720" s="12" t="s">
        <v>1367</v>
      </c>
      <c r="E720" s="12" t="s">
        <v>189</v>
      </c>
      <c r="F720" s="12">
        <v>4</v>
      </c>
      <c r="G720" s="12" t="s">
        <v>212</v>
      </c>
      <c r="H720" s="12" t="s">
        <v>2804</v>
      </c>
      <c r="I720" s="12" t="s">
        <v>212</v>
      </c>
      <c r="J720" s="12" t="s">
        <v>556</v>
      </c>
      <c r="K720" s="12" t="s">
        <v>578</v>
      </c>
      <c r="L720" s="12" t="s">
        <v>558</v>
      </c>
      <c r="M720" s="12" t="s">
        <v>3237</v>
      </c>
      <c r="N720" s="12" t="s">
        <v>3435</v>
      </c>
      <c r="O720" s="12" t="s">
        <v>3400</v>
      </c>
      <c r="P720" s="12" t="s">
        <v>3401</v>
      </c>
      <c r="Q720" s="12">
        <v>0</v>
      </c>
      <c r="R720" s="12">
        <v>0</v>
      </c>
      <c r="S720" s="12">
        <v>0</v>
      </c>
      <c r="T720" s="12">
        <v>0</v>
      </c>
      <c r="U720" s="12">
        <v>0</v>
      </c>
      <c r="V720" s="12">
        <v>1</v>
      </c>
      <c r="W720" s="12">
        <v>0</v>
      </c>
      <c r="X720" s="12">
        <v>0</v>
      </c>
      <c r="Y720" s="12">
        <v>0</v>
      </c>
      <c r="Z720" s="12">
        <v>0</v>
      </c>
      <c r="AA720" s="12">
        <v>0</v>
      </c>
      <c r="AB720" s="12">
        <v>0</v>
      </c>
      <c r="AC720" s="12">
        <v>1</v>
      </c>
      <c r="AD720" s="12">
        <v>0</v>
      </c>
      <c r="AE720" s="12">
        <v>0</v>
      </c>
      <c r="AF720" s="12">
        <v>0</v>
      </c>
      <c r="AG720" s="12">
        <v>0</v>
      </c>
      <c r="AH720" s="12">
        <v>0</v>
      </c>
      <c r="AI720" s="12">
        <v>0</v>
      </c>
      <c r="AJ720" s="12">
        <v>0</v>
      </c>
      <c r="AK720" s="12">
        <v>0</v>
      </c>
      <c r="AL720" s="12" t="s">
        <v>607</v>
      </c>
      <c r="AM720" s="7" t="s">
        <v>613</v>
      </c>
      <c r="AN720" s="7" t="s">
        <v>614</v>
      </c>
      <c r="AO720" s="7">
        <v>1996</v>
      </c>
      <c r="AP720" s="12" t="s">
        <v>3458</v>
      </c>
      <c r="AQ720" s="12">
        <v>261</v>
      </c>
      <c r="AR720" s="12">
        <v>1</v>
      </c>
      <c r="AS720" s="12" t="s">
        <v>555</v>
      </c>
      <c r="AT720" s="7" t="s">
        <v>212</v>
      </c>
      <c r="AU720" s="12">
        <v>1</v>
      </c>
      <c r="AV720" s="12">
        <v>0</v>
      </c>
      <c r="AW720" s="12">
        <v>1</v>
      </c>
      <c r="AX720" s="12">
        <v>1</v>
      </c>
      <c r="AY720" s="7">
        <v>1</v>
      </c>
      <c r="AZ720" s="12">
        <v>0</v>
      </c>
      <c r="BA720" s="12">
        <v>0</v>
      </c>
      <c r="BB720" s="12">
        <v>0</v>
      </c>
      <c r="BC720" s="12">
        <v>1</v>
      </c>
      <c r="BD720" s="12">
        <v>0</v>
      </c>
      <c r="BE720" s="12">
        <v>0</v>
      </c>
      <c r="BF720" s="7" t="s">
        <v>766</v>
      </c>
      <c r="BG720" s="7" t="s">
        <v>767</v>
      </c>
      <c r="BH720" s="7"/>
      <c r="BI720" s="7" t="s">
        <v>2807</v>
      </c>
      <c r="BJ720" s="12" t="s">
        <v>3460</v>
      </c>
      <c r="BK720" s="12" t="s">
        <v>3463</v>
      </c>
      <c r="BL720" s="12" t="s">
        <v>3470</v>
      </c>
      <c r="BM720" s="7" t="s">
        <v>787</v>
      </c>
      <c r="BN720" s="7"/>
      <c r="BO720" s="12"/>
      <c r="BP720" s="12" t="s">
        <v>1144</v>
      </c>
      <c r="BQ720" s="12">
        <v>0.59199999999999997</v>
      </c>
      <c r="BR720" s="12" t="s">
        <v>3429</v>
      </c>
      <c r="BS720" s="12">
        <v>0.59199999999999997</v>
      </c>
      <c r="BT720" s="12"/>
      <c r="BU720" s="12"/>
      <c r="BV720" s="12" t="s">
        <v>1077</v>
      </c>
      <c r="BW720" s="12" t="s">
        <v>1077</v>
      </c>
      <c r="BX720" s="12" t="s">
        <v>1077</v>
      </c>
      <c r="BY720" s="12" t="s">
        <v>1077</v>
      </c>
      <c r="BZ720" s="12"/>
      <c r="CA720" s="12" t="s">
        <v>1077</v>
      </c>
      <c r="CB720" s="12"/>
      <c r="CC720" s="12"/>
      <c r="CD720" s="12" t="s">
        <v>1077</v>
      </c>
      <c r="CE720" s="12">
        <v>1E-3</v>
      </c>
      <c r="CF720" s="12" t="s">
        <v>1077</v>
      </c>
      <c r="CG720" s="12"/>
      <c r="CH720" s="12"/>
      <c r="CI720" s="12"/>
      <c r="CJ720" s="12">
        <v>0.53600000000000003</v>
      </c>
      <c r="CK720" s="12" t="s">
        <v>3824</v>
      </c>
      <c r="CL720" s="12" t="s">
        <v>1077</v>
      </c>
      <c r="CM720" s="12" t="s">
        <v>1046</v>
      </c>
      <c r="CN720" s="12">
        <v>46.5</v>
      </c>
      <c r="CO720" s="12" t="s">
        <v>3427</v>
      </c>
      <c r="CP720" s="12"/>
      <c r="CQ720" s="12"/>
      <c r="CR720" s="12"/>
      <c r="CS720" s="12" t="s">
        <v>1077</v>
      </c>
      <c r="CT720" s="12" t="s">
        <v>1077</v>
      </c>
      <c r="CU720" s="12" t="s">
        <v>1077</v>
      </c>
      <c r="CV720" s="12" t="s">
        <v>1077</v>
      </c>
      <c r="CW720" s="12"/>
      <c r="CX720" s="57"/>
    </row>
    <row r="721" spans="1:102" ht="16.5" x14ac:dyDescent="0.35">
      <c r="A721" s="56">
        <v>2</v>
      </c>
      <c r="B721" s="12" t="s">
        <v>3694</v>
      </c>
      <c r="C721" s="12">
        <v>2.2000000000000002</v>
      </c>
      <c r="D721" s="12" t="s">
        <v>1368</v>
      </c>
      <c r="E721" s="12" t="s">
        <v>189</v>
      </c>
      <c r="F721" s="12" t="s">
        <v>3916</v>
      </c>
      <c r="G721" s="12" t="s">
        <v>212</v>
      </c>
      <c r="H721" s="12" t="s">
        <v>2804</v>
      </c>
      <c r="I721" s="12" t="s">
        <v>212</v>
      </c>
      <c r="J721" s="12" t="s">
        <v>556</v>
      </c>
      <c r="K721" s="12" t="s">
        <v>578</v>
      </c>
      <c r="L721" s="12" t="s">
        <v>558</v>
      </c>
      <c r="M721" s="12" t="s">
        <v>3237</v>
      </c>
      <c r="N721" s="12" t="s">
        <v>3435</v>
      </c>
      <c r="O721" s="12" t="s">
        <v>3400</v>
      </c>
      <c r="P721" s="12" t="s">
        <v>3401</v>
      </c>
      <c r="Q721" s="12">
        <v>0</v>
      </c>
      <c r="R721" s="12">
        <v>0</v>
      </c>
      <c r="S721" s="12">
        <v>0</v>
      </c>
      <c r="T721" s="12">
        <v>0</v>
      </c>
      <c r="U721" s="12">
        <v>0</v>
      </c>
      <c r="V721" s="12">
        <v>1</v>
      </c>
      <c r="W721" s="12">
        <v>0</v>
      </c>
      <c r="X721" s="12">
        <v>0</v>
      </c>
      <c r="Y721" s="12">
        <v>0</v>
      </c>
      <c r="Z721" s="12">
        <v>0</v>
      </c>
      <c r="AA721" s="12">
        <v>0</v>
      </c>
      <c r="AB721" s="12">
        <v>0</v>
      </c>
      <c r="AC721" s="12">
        <v>1</v>
      </c>
      <c r="AD721" s="12">
        <v>0</v>
      </c>
      <c r="AE721" s="12">
        <v>0</v>
      </c>
      <c r="AF721" s="12">
        <v>0</v>
      </c>
      <c r="AG721" s="12">
        <v>0</v>
      </c>
      <c r="AH721" s="12">
        <v>0</v>
      </c>
      <c r="AI721" s="12">
        <v>0</v>
      </c>
      <c r="AJ721" s="12">
        <v>0</v>
      </c>
      <c r="AK721" s="12">
        <v>0</v>
      </c>
      <c r="AL721" s="12" t="s">
        <v>607</v>
      </c>
      <c r="AM721" s="7" t="s">
        <v>613</v>
      </c>
      <c r="AN721" s="7" t="s">
        <v>614</v>
      </c>
      <c r="AO721" s="7">
        <v>1998</v>
      </c>
      <c r="AP721" s="12" t="s">
        <v>3458</v>
      </c>
      <c r="AQ721" s="12">
        <v>225</v>
      </c>
      <c r="AR721" s="12">
        <v>1</v>
      </c>
      <c r="AS721" s="12" t="s">
        <v>555</v>
      </c>
      <c r="AT721" s="7" t="s">
        <v>212</v>
      </c>
      <c r="AU721" s="12">
        <v>1</v>
      </c>
      <c r="AV721" s="12">
        <v>1</v>
      </c>
      <c r="AW721" s="12">
        <v>0</v>
      </c>
      <c r="AX721" s="12">
        <v>1</v>
      </c>
      <c r="AY721" s="7">
        <v>1</v>
      </c>
      <c r="AZ721" s="12">
        <v>0</v>
      </c>
      <c r="BA721" s="12">
        <v>0</v>
      </c>
      <c r="BB721" s="12">
        <v>0</v>
      </c>
      <c r="BC721" s="12">
        <v>0</v>
      </c>
      <c r="BD721" s="12">
        <v>0</v>
      </c>
      <c r="BE721" s="12">
        <v>0</v>
      </c>
      <c r="BF721" s="7" t="s">
        <v>766</v>
      </c>
      <c r="BG721" s="7" t="s">
        <v>767</v>
      </c>
      <c r="BH721" s="7"/>
      <c r="BI721" s="7" t="s">
        <v>2807</v>
      </c>
      <c r="BJ721" s="12" t="s">
        <v>3460</v>
      </c>
      <c r="BK721" s="12" t="s">
        <v>3463</v>
      </c>
      <c r="BL721" s="12" t="s">
        <v>3470</v>
      </c>
      <c r="BM721" s="7" t="s">
        <v>787</v>
      </c>
      <c r="BN721" s="7"/>
      <c r="BO721" s="12"/>
      <c r="BP721" s="12" t="s">
        <v>1144</v>
      </c>
      <c r="BQ721" s="12">
        <v>0.192</v>
      </c>
      <c r="BR721" s="12" t="s">
        <v>3429</v>
      </c>
      <c r="BS721" s="12" t="s">
        <v>1077</v>
      </c>
      <c r="BT721" s="12"/>
      <c r="BU721" s="12"/>
      <c r="BV721" s="12" t="s">
        <v>1077</v>
      </c>
      <c r="BW721" s="12" t="s">
        <v>1077</v>
      </c>
      <c r="BX721" s="12" t="s">
        <v>1077</v>
      </c>
      <c r="BY721" s="12" t="s">
        <v>1077</v>
      </c>
      <c r="BZ721" s="12"/>
      <c r="CA721" s="12" t="s">
        <v>1077</v>
      </c>
      <c r="CB721" s="12"/>
      <c r="CC721" s="12"/>
      <c r="CD721" s="12" t="s">
        <v>1077</v>
      </c>
      <c r="CE721" s="12">
        <v>0</v>
      </c>
      <c r="CF721" s="12" t="s">
        <v>1077</v>
      </c>
      <c r="CG721" s="12"/>
      <c r="CH721" s="12"/>
      <c r="CI721" s="12"/>
      <c r="CJ721" s="12">
        <v>0.77100000000000002</v>
      </c>
      <c r="CK721" s="12" t="s">
        <v>3824</v>
      </c>
      <c r="CL721" s="12" t="s">
        <v>1077</v>
      </c>
      <c r="CM721" s="12" t="s">
        <v>1046</v>
      </c>
      <c r="CN721" s="12">
        <v>86.7</v>
      </c>
      <c r="CO721" s="12" t="s">
        <v>3427</v>
      </c>
      <c r="CP721" s="12"/>
      <c r="CQ721" s="12"/>
      <c r="CR721" s="12"/>
      <c r="CS721" s="12" t="s">
        <v>1077</v>
      </c>
      <c r="CT721" s="12" t="s">
        <v>1077</v>
      </c>
      <c r="CU721" s="12" t="s">
        <v>1077</v>
      </c>
      <c r="CV721" s="12" t="s">
        <v>1077</v>
      </c>
      <c r="CW721" s="12"/>
      <c r="CX721" s="57"/>
    </row>
    <row r="722" spans="1:102" ht="16.5" x14ac:dyDescent="0.35">
      <c r="A722" s="56">
        <v>2</v>
      </c>
      <c r="B722" s="12" t="s">
        <v>3694</v>
      </c>
      <c r="C722" s="12">
        <v>2.2999999999999998</v>
      </c>
      <c r="D722" s="12" t="s">
        <v>1370</v>
      </c>
      <c r="E722" s="12" t="s">
        <v>190</v>
      </c>
      <c r="F722" s="12">
        <v>4</v>
      </c>
      <c r="G722" s="12" t="s">
        <v>349</v>
      </c>
      <c r="H722" s="12" t="s">
        <v>2804</v>
      </c>
      <c r="I722" s="12" t="s">
        <v>1285</v>
      </c>
      <c r="J722" s="12" t="s">
        <v>556</v>
      </c>
      <c r="K722" s="12" t="s">
        <v>578</v>
      </c>
      <c r="L722" s="12" t="s">
        <v>558</v>
      </c>
      <c r="M722" s="12" t="s">
        <v>3237</v>
      </c>
      <c r="N722" s="12" t="s">
        <v>3435</v>
      </c>
      <c r="O722" s="12" t="s">
        <v>3400</v>
      </c>
      <c r="P722" s="12" t="s">
        <v>3401</v>
      </c>
      <c r="Q722" s="12">
        <v>0</v>
      </c>
      <c r="R722" s="12">
        <v>0</v>
      </c>
      <c r="S722" s="12">
        <v>0</v>
      </c>
      <c r="T722" s="12">
        <v>0</v>
      </c>
      <c r="U722" s="12">
        <v>0</v>
      </c>
      <c r="V722" s="12">
        <v>0</v>
      </c>
      <c r="W722" s="12">
        <v>1</v>
      </c>
      <c r="X722" s="12">
        <v>0</v>
      </c>
      <c r="Y722" s="12">
        <v>0</v>
      </c>
      <c r="Z722" s="12">
        <v>0</v>
      </c>
      <c r="AA722" s="12">
        <v>0</v>
      </c>
      <c r="AB722" s="12">
        <v>1</v>
      </c>
      <c r="AC722" s="12">
        <v>0</v>
      </c>
      <c r="AD722" s="12">
        <v>0</v>
      </c>
      <c r="AE722" s="12">
        <v>0</v>
      </c>
      <c r="AF722" s="12">
        <v>0</v>
      </c>
      <c r="AG722" s="12">
        <v>0</v>
      </c>
      <c r="AH722" s="12">
        <v>0</v>
      </c>
      <c r="AI722" s="12">
        <v>0</v>
      </c>
      <c r="AJ722" s="12">
        <v>0</v>
      </c>
      <c r="AK722" s="12">
        <v>0</v>
      </c>
      <c r="AL722" s="12" t="s">
        <v>3454</v>
      </c>
      <c r="AM722" s="7" t="s">
        <v>608</v>
      </c>
      <c r="AN722" s="7" t="s">
        <v>615</v>
      </c>
      <c r="AO722" s="7">
        <v>2003</v>
      </c>
      <c r="AP722" s="12" t="s">
        <v>3458</v>
      </c>
      <c r="AQ722" s="12">
        <v>68</v>
      </c>
      <c r="AR722" s="12">
        <v>1</v>
      </c>
      <c r="AS722" s="12" t="s">
        <v>555</v>
      </c>
      <c r="AT722" s="7" t="s">
        <v>212</v>
      </c>
      <c r="AU722" s="12">
        <v>1</v>
      </c>
      <c r="AV722" s="12">
        <v>1</v>
      </c>
      <c r="AW722" s="12">
        <v>0</v>
      </c>
      <c r="AX722" s="12">
        <v>1</v>
      </c>
      <c r="AY722" s="7">
        <v>0</v>
      </c>
      <c r="AZ722" s="12">
        <v>0</v>
      </c>
      <c r="BA722" s="12">
        <v>0</v>
      </c>
      <c r="BB722" s="12">
        <v>0</v>
      </c>
      <c r="BC722" s="12">
        <v>0</v>
      </c>
      <c r="BD722" s="12">
        <v>0</v>
      </c>
      <c r="BE722" s="12">
        <v>0</v>
      </c>
      <c r="BF722" s="7" t="s">
        <v>766</v>
      </c>
      <c r="BG722" s="7" t="s">
        <v>770</v>
      </c>
      <c r="BH722" s="7"/>
      <c r="BI722" s="7" t="s">
        <v>2807</v>
      </c>
      <c r="BJ722" s="12" t="s">
        <v>3460</v>
      </c>
      <c r="BK722" s="12" t="s">
        <v>3463</v>
      </c>
      <c r="BL722" s="12" t="s">
        <v>3470</v>
      </c>
      <c r="BM722" s="7" t="s">
        <v>787</v>
      </c>
      <c r="BN722" s="7"/>
      <c r="BO722" s="12"/>
      <c r="BP722" s="12" t="s">
        <v>1144</v>
      </c>
      <c r="BQ722" s="12">
        <v>2.1000000000000001E-2</v>
      </c>
      <c r="BR722" s="12" t="s">
        <v>3429</v>
      </c>
      <c r="BS722" s="12" t="s">
        <v>1077</v>
      </c>
      <c r="BT722" s="12"/>
      <c r="BU722" s="12"/>
      <c r="BV722" s="12" t="s">
        <v>1077</v>
      </c>
      <c r="BW722" s="12" t="s">
        <v>1077</v>
      </c>
      <c r="BX722" s="12" t="s">
        <v>1077</v>
      </c>
      <c r="BY722" s="12" t="s">
        <v>1077</v>
      </c>
      <c r="BZ722" s="12"/>
      <c r="CA722" s="12" t="s">
        <v>1077</v>
      </c>
      <c r="CB722" s="12"/>
      <c r="CC722" s="12"/>
      <c r="CD722" s="12" t="s">
        <v>1077</v>
      </c>
      <c r="CE722" s="12">
        <v>0.74</v>
      </c>
      <c r="CF722" s="12" t="s">
        <v>1077</v>
      </c>
      <c r="CG722" s="12"/>
      <c r="CH722" s="12"/>
      <c r="CI722" s="12"/>
      <c r="CJ722" s="12">
        <v>0.89800000000000002</v>
      </c>
      <c r="CK722" s="12" t="s">
        <v>3824</v>
      </c>
      <c r="CL722" s="12" t="s">
        <v>1077</v>
      </c>
      <c r="CM722" s="12" t="s">
        <v>1046</v>
      </c>
      <c r="CN722" s="12">
        <v>45.2</v>
      </c>
      <c r="CO722" s="12" t="s">
        <v>3427</v>
      </c>
      <c r="CP722" s="12"/>
      <c r="CQ722" s="12"/>
      <c r="CR722" s="12"/>
      <c r="CS722" s="12" t="s">
        <v>1077</v>
      </c>
      <c r="CT722" s="12" t="s">
        <v>1077</v>
      </c>
      <c r="CU722" s="12" t="s">
        <v>1077</v>
      </c>
      <c r="CV722" s="12" t="s">
        <v>1077</v>
      </c>
      <c r="CW722" s="12"/>
      <c r="CX722" s="57"/>
    </row>
    <row r="723" spans="1:102" ht="16.5" x14ac:dyDescent="0.35">
      <c r="A723" s="56">
        <v>2</v>
      </c>
      <c r="B723" s="12" t="s">
        <v>3694</v>
      </c>
      <c r="C723" s="12">
        <v>2.2999999999999998</v>
      </c>
      <c r="D723" s="12" t="s">
        <v>1371</v>
      </c>
      <c r="E723" s="12" t="s">
        <v>190</v>
      </c>
      <c r="F723" s="12">
        <v>4</v>
      </c>
      <c r="G723" s="12" t="s">
        <v>212</v>
      </c>
      <c r="H723" s="12" t="s">
        <v>2804</v>
      </c>
      <c r="I723" s="12" t="s">
        <v>212</v>
      </c>
      <c r="J723" s="12" t="s">
        <v>556</v>
      </c>
      <c r="K723" s="12" t="s">
        <v>578</v>
      </c>
      <c r="L723" s="12" t="s">
        <v>558</v>
      </c>
      <c r="M723" s="12" t="s">
        <v>3237</v>
      </c>
      <c r="N723" s="12" t="s">
        <v>3435</v>
      </c>
      <c r="O723" s="12" t="s">
        <v>3400</v>
      </c>
      <c r="P723" s="12" t="s">
        <v>3401</v>
      </c>
      <c r="Q723" s="12">
        <v>0</v>
      </c>
      <c r="R723" s="12">
        <v>0</v>
      </c>
      <c r="S723" s="12">
        <v>0</v>
      </c>
      <c r="T723" s="12">
        <v>0</v>
      </c>
      <c r="U723" s="12">
        <v>0</v>
      </c>
      <c r="V723" s="12">
        <v>0</v>
      </c>
      <c r="W723" s="12">
        <v>1</v>
      </c>
      <c r="X723" s="12">
        <v>0</v>
      </c>
      <c r="Y723" s="12">
        <v>0</v>
      </c>
      <c r="Z723" s="12">
        <v>0</v>
      </c>
      <c r="AA723" s="12">
        <v>0</v>
      </c>
      <c r="AB723" s="12">
        <v>1</v>
      </c>
      <c r="AC723" s="12">
        <v>0</v>
      </c>
      <c r="AD723" s="12">
        <v>0</v>
      </c>
      <c r="AE723" s="12">
        <v>0</v>
      </c>
      <c r="AF723" s="12">
        <v>0</v>
      </c>
      <c r="AG723" s="12">
        <v>0</v>
      </c>
      <c r="AH723" s="12">
        <v>0</v>
      </c>
      <c r="AI723" s="12">
        <v>0</v>
      </c>
      <c r="AJ723" s="12">
        <v>0</v>
      </c>
      <c r="AK723" s="12">
        <v>0</v>
      </c>
      <c r="AL723" s="12" t="s">
        <v>3454</v>
      </c>
      <c r="AM723" s="7" t="s">
        <v>608</v>
      </c>
      <c r="AN723" s="7" t="s">
        <v>615</v>
      </c>
      <c r="AO723" s="7">
        <v>2003</v>
      </c>
      <c r="AP723" s="12" t="s">
        <v>3458</v>
      </c>
      <c r="AQ723" s="12">
        <v>68</v>
      </c>
      <c r="AR723" s="12">
        <v>1</v>
      </c>
      <c r="AS723" s="12" t="s">
        <v>555</v>
      </c>
      <c r="AT723" s="7" t="s">
        <v>212</v>
      </c>
      <c r="AU723" s="12">
        <v>1</v>
      </c>
      <c r="AV723" s="12">
        <v>1</v>
      </c>
      <c r="AW723" s="12">
        <v>0</v>
      </c>
      <c r="AX723" s="12">
        <v>1</v>
      </c>
      <c r="AY723" s="7">
        <v>0</v>
      </c>
      <c r="AZ723" s="12">
        <v>0</v>
      </c>
      <c r="BA723" s="12">
        <v>0</v>
      </c>
      <c r="BB723" s="12">
        <v>0</v>
      </c>
      <c r="BC723" s="12">
        <v>0</v>
      </c>
      <c r="BD723" s="12">
        <v>0</v>
      </c>
      <c r="BE723" s="12">
        <v>0</v>
      </c>
      <c r="BF723" s="7" t="s">
        <v>766</v>
      </c>
      <c r="BG723" s="7" t="s">
        <v>769</v>
      </c>
      <c r="BH723" s="7"/>
      <c r="BI723" s="7" t="s">
        <v>2808</v>
      </c>
      <c r="BJ723" s="12" t="s">
        <v>3460</v>
      </c>
      <c r="BK723" s="12" t="s">
        <v>3463</v>
      </c>
      <c r="BL723" s="12" t="s">
        <v>3470</v>
      </c>
      <c r="BM723" s="7" t="s">
        <v>787</v>
      </c>
      <c r="BN723" s="7"/>
      <c r="BO723" s="12"/>
      <c r="BP723" s="12" t="s">
        <v>1144</v>
      </c>
      <c r="BQ723" s="12">
        <v>0.23300000000000001</v>
      </c>
      <c r="BR723" s="12" t="s">
        <v>3429</v>
      </c>
      <c r="BS723" s="12" t="s">
        <v>1077</v>
      </c>
      <c r="BT723" s="12"/>
      <c r="BU723" s="12"/>
      <c r="BV723" s="12" t="s">
        <v>1077</v>
      </c>
      <c r="BW723" s="12" t="s">
        <v>1077</v>
      </c>
      <c r="BX723" s="12" t="s">
        <v>1077</v>
      </c>
      <c r="BY723" s="12" t="s">
        <v>1077</v>
      </c>
      <c r="BZ723" s="12"/>
      <c r="CA723" s="12" t="s">
        <v>1077</v>
      </c>
      <c r="CB723" s="12"/>
      <c r="CC723" s="12"/>
      <c r="CD723" s="12" t="s">
        <v>1077</v>
      </c>
      <c r="CE723" s="12">
        <v>8.0000000000000002E-3</v>
      </c>
      <c r="CF723" s="12" t="s">
        <v>1077</v>
      </c>
      <c r="CG723" s="12"/>
      <c r="CH723" s="12"/>
      <c r="CI723" s="12"/>
      <c r="CJ723" s="12">
        <v>0.89800000000000002</v>
      </c>
      <c r="CK723" s="12" t="s">
        <v>3824</v>
      </c>
      <c r="CL723" s="12" t="s">
        <v>1077</v>
      </c>
      <c r="CM723" s="12" t="s">
        <v>1046</v>
      </c>
      <c r="CN723" s="12">
        <v>45.2</v>
      </c>
      <c r="CO723" s="12" t="s">
        <v>3427</v>
      </c>
      <c r="CP723" s="12"/>
      <c r="CQ723" s="12"/>
      <c r="CR723" s="12"/>
      <c r="CS723" s="12" t="s">
        <v>1077</v>
      </c>
      <c r="CT723" s="12" t="s">
        <v>1077</v>
      </c>
      <c r="CU723" s="12" t="s">
        <v>1077</v>
      </c>
      <c r="CV723" s="12" t="s">
        <v>1077</v>
      </c>
      <c r="CW723" s="12"/>
      <c r="CX723" s="57"/>
    </row>
    <row r="724" spans="1:102" ht="16.5" x14ac:dyDescent="0.35">
      <c r="A724" s="56">
        <v>2</v>
      </c>
      <c r="B724" s="12" t="s">
        <v>3694</v>
      </c>
      <c r="C724" s="12">
        <v>2.4</v>
      </c>
      <c r="D724" s="12" t="s">
        <v>1372</v>
      </c>
      <c r="E724" s="12" t="s">
        <v>1213</v>
      </c>
      <c r="F724" s="12">
        <v>4</v>
      </c>
      <c r="G724" s="12" t="s">
        <v>349</v>
      </c>
      <c r="H724" s="12" t="s">
        <v>2804</v>
      </c>
      <c r="I724" s="12" t="s">
        <v>1285</v>
      </c>
      <c r="J724" s="12" t="s">
        <v>556</v>
      </c>
      <c r="K724" s="12" t="s">
        <v>578</v>
      </c>
      <c r="L724" s="12" t="s">
        <v>558</v>
      </c>
      <c r="M724" s="12" t="s">
        <v>3237</v>
      </c>
      <c r="N724" s="12" t="s">
        <v>3435</v>
      </c>
      <c r="O724" s="12" t="s">
        <v>3400</v>
      </c>
      <c r="P724" s="12" t="s">
        <v>3401</v>
      </c>
      <c r="Q724" s="12">
        <v>0</v>
      </c>
      <c r="R724" s="12">
        <v>0</v>
      </c>
      <c r="S724" s="12">
        <v>0</v>
      </c>
      <c r="T724" s="12">
        <v>0</v>
      </c>
      <c r="U724" s="12">
        <v>0</v>
      </c>
      <c r="V724" s="12">
        <v>1</v>
      </c>
      <c r="W724" s="12">
        <v>0</v>
      </c>
      <c r="X724" s="12">
        <v>0</v>
      </c>
      <c r="Y724" s="12">
        <v>0</v>
      </c>
      <c r="Z724" s="12">
        <v>0</v>
      </c>
      <c r="AA724" s="12">
        <v>0</v>
      </c>
      <c r="AB724" s="12">
        <v>0</v>
      </c>
      <c r="AC724" s="12">
        <v>1</v>
      </c>
      <c r="AD724" s="12">
        <v>0</v>
      </c>
      <c r="AE724" s="12">
        <v>0</v>
      </c>
      <c r="AF724" s="12">
        <v>0</v>
      </c>
      <c r="AG724" s="12">
        <v>0</v>
      </c>
      <c r="AH724" s="12">
        <v>0</v>
      </c>
      <c r="AI724" s="12">
        <v>0</v>
      </c>
      <c r="AJ724" s="12">
        <v>0</v>
      </c>
      <c r="AK724" s="12">
        <v>0</v>
      </c>
      <c r="AL724" s="12" t="s">
        <v>607</v>
      </c>
      <c r="AM724" s="7" t="s">
        <v>608</v>
      </c>
      <c r="AN724" s="7" t="s">
        <v>616</v>
      </c>
      <c r="AO724" s="7">
        <v>2004</v>
      </c>
      <c r="AP724" s="12" t="s">
        <v>3458</v>
      </c>
      <c r="AQ724" s="12">
        <v>27</v>
      </c>
      <c r="AR724" s="12">
        <v>1</v>
      </c>
      <c r="AS724" s="12" t="s">
        <v>555</v>
      </c>
      <c r="AT724" s="7" t="s">
        <v>212</v>
      </c>
      <c r="AU724" s="12">
        <v>1</v>
      </c>
      <c r="AV724" s="12">
        <v>0</v>
      </c>
      <c r="AW724" s="12">
        <v>1</v>
      </c>
      <c r="AX724" s="12">
        <v>1</v>
      </c>
      <c r="AY724" s="7">
        <v>0</v>
      </c>
      <c r="AZ724" s="12">
        <v>0</v>
      </c>
      <c r="BA724" s="12">
        <v>0</v>
      </c>
      <c r="BB724" s="12">
        <v>0</v>
      </c>
      <c r="BC724" s="12">
        <v>0</v>
      </c>
      <c r="BD724" s="12">
        <v>1</v>
      </c>
      <c r="BE724" s="12">
        <v>0</v>
      </c>
      <c r="BF724" s="7" t="s">
        <v>772</v>
      </c>
      <c r="BG724" s="7" t="s">
        <v>2733</v>
      </c>
      <c r="BH724" s="7"/>
      <c r="BI724" s="7" t="s">
        <v>2814</v>
      </c>
      <c r="BJ724" s="12" t="s">
        <v>3460</v>
      </c>
      <c r="BK724" s="12" t="s">
        <v>3463</v>
      </c>
      <c r="BL724" s="12" t="s">
        <v>3470</v>
      </c>
      <c r="BM724" s="7" t="s">
        <v>787</v>
      </c>
      <c r="BN724" s="7"/>
      <c r="BO724" s="12"/>
      <c r="BP724" s="12" t="s">
        <v>1144</v>
      </c>
      <c r="BQ724" s="12">
        <v>4.2999999999999997E-2</v>
      </c>
      <c r="BR724" s="12" t="s">
        <v>3429</v>
      </c>
      <c r="BS724" s="12">
        <v>4.2999999999999997E-2</v>
      </c>
      <c r="BT724" s="12"/>
      <c r="BU724" s="12"/>
      <c r="BV724" s="12" t="s">
        <v>1077</v>
      </c>
      <c r="BW724" s="12" t="s">
        <v>1077</v>
      </c>
      <c r="BX724" s="12" t="s">
        <v>1077</v>
      </c>
      <c r="BY724" s="12" t="s">
        <v>1077</v>
      </c>
      <c r="BZ724" s="12"/>
      <c r="CA724" s="12" t="s">
        <v>1077</v>
      </c>
      <c r="CB724" s="12"/>
      <c r="CC724" s="12"/>
      <c r="CD724" s="12" t="s">
        <v>1077</v>
      </c>
      <c r="CE724" s="12">
        <v>0.35099999999999998</v>
      </c>
      <c r="CF724" s="12" t="s">
        <v>1077</v>
      </c>
      <c r="CG724" s="12"/>
      <c r="CH724" s="12"/>
      <c r="CI724" s="12"/>
      <c r="CJ724" s="12">
        <v>0.63800000000000001</v>
      </c>
      <c r="CK724" s="12" t="s">
        <v>3824</v>
      </c>
      <c r="CL724" s="12" t="s">
        <v>1077</v>
      </c>
      <c r="CM724" s="12" t="s">
        <v>1046</v>
      </c>
      <c r="CN724" s="12">
        <v>20.399999999999999</v>
      </c>
      <c r="CO724" s="12" t="s">
        <v>3427</v>
      </c>
      <c r="CP724" s="12"/>
      <c r="CQ724" s="12"/>
      <c r="CR724" s="12"/>
      <c r="CS724" s="12" t="s">
        <v>1077</v>
      </c>
      <c r="CT724" s="12" t="s">
        <v>1077</v>
      </c>
      <c r="CU724" s="12" t="s">
        <v>1077</v>
      </c>
      <c r="CV724" s="12" t="s">
        <v>1077</v>
      </c>
      <c r="CW724" s="12"/>
      <c r="CX724" s="57"/>
    </row>
    <row r="725" spans="1:102" ht="16.5" x14ac:dyDescent="0.35">
      <c r="A725" s="56">
        <v>2</v>
      </c>
      <c r="B725" s="12" t="s">
        <v>3694</v>
      </c>
      <c r="C725" s="12">
        <v>2.4</v>
      </c>
      <c r="D725" s="12" t="s">
        <v>1369</v>
      </c>
      <c r="E725" s="12" t="s">
        <v>1213</v>
      </c>
      <c r="F725" s="12">
        <v>4</v>
      </c>
      <c r="G725" s="12" t="s">
        <v>349</v>
      </c>
      <c r="H725" s="12" t="s">
        <v>2804</v>
      </c>
      <c r="I725" s="12" t="s">
        <v>1285</v>
      </c>
      <c r="J725" s="12" t="s">
        <v>556</v>
      </c>
      <c r="K725" s="12" t="s">
        <v>578</v>
      </c>
      <c r="L725" s="12" t="s">
        <v>558</v>
      </c>
      <c r="M725" s="12" t="s">
        <v>3237</v>
      </c>
      <c r="N725" s="12" t="s">
        <v>3435</v>
      </c>
      <c r="O725" s="12" t="s">
        <v>3400</v>
      </c>
      <c r="P725" s="12" t="s">
        <v>3401</v>
      </c>
      <c r="Q725" s="12">
        <v>0</v>
      </c>
      <c r="R725" s="12">
        <v>0</v>
      </c>
      <c r="S725" s="12">
        <v>0</v>
      </c>
      <c r="T725" s="12">
        <v>0</v>
      </c>
      <c r="U725" s="12">
        <v>0</v>
      </c>
      <c r="V725" s="12">
        <v>1</v>
      </c>
      <c r="W725" s="12">
        <v>0</v>
      </c>
      <c r="X725" s="12">
        <v>0</v>
      </c>
      <c r="Y725" s="12">
        <v>0</v>
      </c>
      <c r="Z725" s="12">
        <v>0</v>
      </c>
      <c r="AA725" s="12">
        <v>0</v>
      </c>
      <c r="AB725" s="12">
        <v>0</v>
      </c>
      <c r="AC725" s="12">
        <v>1</v>
      </c>
      <c r="AD725" s="12">
        <v>0</v>
      </c>
      <c r="AE725" s="12">
        <v>0</v>
      </c>
      <c r="AF725" s="12">
        <v>0</v>
      </c>
      <c r="AG725" s="12">
        <v>0</v>
      </c>
      <c r="AH725" s="12">
        <v>0</v>
      </c>
      <c r="AI725" s="12">
        <v>0</v>
      </c>
      <c r="AJ725" s="12">
        <v>0</v>
      </c>
      <c r="AK725" s="12">
        <v>0</v>
      </c>
      <c r="AL725" s="12" t="s">
        <v>607</v>
      </c>
      <c r="AM725" s="7" t="s">
        <v>608</v>
      </c>
      <c r="AN725" s="7" t="s">
        <v>616</v>
      </c>
      <c r="AO725" s="7">
        <v>2004</v>
      </c>
      <c r="AP725" s="12" t="s">
        <v>3458</v>
      </c>
      <c r="AQ725" s="12">
        <v>27</v>
      </c>
      <c r="AR725" s="12">
        <v>1</v>
      </c>
      <c r="AS725" s="12" t="s">
        <v>555</v>
      </c>
      <c r="AT725" s="7" t="s">
        <v>212</v>
      </c>
      <c r="AU725" s="12">
        <v>1</v>
      </c>
      <c r="AV725" s="12">
        <v>0</v>
      </c>
      <c r="AW725" s="12">
        <v>1</v>
      </c>
      <c r="AX725" s="12">
        <v>1</v>
      </c>
      <c r="AY725" s="7">
        <v>0</v>
      </c>
      <c r="AZ725" s="12">
        <v>0</v>
      </c>
      <c r="BA725" s="12">
        <v>0</v>
      </c>
      <c r="BB725" s="12">
        <v>0</v>
      </c>
      <c r="BC725" s="12">
        <v>0</v>
      </c>
      <c r="BD725" s="12">
        <v>1</v>
      </c>
      <c r="BE725" s="12">
        <v>0</v>
      </c>
      <c r="BF725" s="7" t="s">
        <v>766</v>
      </c>
      <c r="BG725" s="7" t="s">
        <v>771</v>
      </c>
      <c r="BH725" s="7"/>
      <c r="BI725" s="7" t="s">
        <v>2807</v>
      </c>
      <c r="BJ725" s="12" t="s">
        <v>3460</v>
      </c>
      <c r="BK725" s="12" t="s">
        <v>3463</v>
      </c>
      <c r="BL725" s="12" t="s">
        <v>3470</v>
      </c>
      <c r="BM725" s="7" t="s">
        <v>787</v>
      </c>
      <c r="BN725" s="7"/>
      <c r="BO725" s="12"/>
      <c r="BP725" s="12" t="s">
        <v>1144</v>
      </c>
      <c r="BQ725" s="12">
        <v>0.14499999999999999</v>
      </c>
      <c r="BR725" s="12" t="s">
        <v>3429</v>
      </c>
      <c r="BS725" s="12">
        <v>0.14499999999999999</v>
      </c>
      <c r="BT725" s="12"/>
      <c r="BU725" s="12"/>
      <c r="BV725" s="12" t="s">
        <v>1077</v>
      </c>
      <c r="BW725" s="12" t="s">
        <v>1077</v>
      </c>
      <c r="BX725" s="12" t="s">
        <v>1077</v>
      </c>
      <c r="BY725" s="12" t="s">
        <v>1077</v>
      </c>
      <c r="BZ725" s="12"/>
      <c r="CA725" s="12" t="s">
        <v>1077</v>
      </c>
      <c r="CB725" s="12"/>
      <c r="CC725" s="12"/>
      <c r="CD725" s="12" t="s">
        <v>1077</v>
      </c>
      <c r="CE725" s="12">
        <v>0.57999999999999996</v>
      </c>
      <c r="CF725" s="12" t="s">
        <v>1077</v>
      </c>
      <c r="CG725" s="12"/>
      <c r="CH725" s="12"/>
      <c r="CI725" s="12"/>
      <c r="CJ725" s="12">
        <v>0.63800000000000001</v>
      </c>
      <c r="CK725" s="12" t="s">
        <v>3824</v>
      </c>
      <c r="CL725" s="12" t="s">
        <v>1077</v>
      </c>
      <c r="CM725" s="12" t="s">
        <v>1046</v>
      </c>
      <c r="CN725" s="12">
        <v>20.399999999999999</v>
      </c>
      <c r="CO725" s="12" t="s">
        <v>3427</v>
      </c>
      <c r="CP725" s="12"/>
      <c r="CQ725" s="12"/>
      <c r="CR725" s="12"/>
      <c r="CS725" s="12" t="s">
        <v>1077</v>
      </c>
      <c r="CT725" s="12" t="s">
        <v>1077</v>
      </c>
      <c r="CU725" s="12" t="s">
        <v>1077</v>
      </c>
      <c r="CV725" s="12" t="s">
        <v>1077</v>
      </c>
      <c r="CW725" s="12"/>
      <c r="CX725" s="57"/>
    </row>
    <row r="726" spans="1:102" ht="16.5" x14ac:dyDescent="0.35">
      <c r="A726" s="56">
        <v>6</v>
      </c>
      <c r="B726" s="12" t="s">
        <v>3697</v>
      </c>
      <c r="C726" s="12">
        <v>6.2</v>
      </c>
      <c r="D726" s="12" t="s">
        <v>1381</v>
      </c>
      <c r="E726" s="12" t="s">
        <v>199</v>
      </c>
      <c r="F726" s="12" t="s">
        <v>3916</v>
      </c>
      <c r="G726" s="12" t="s">
        <v>349</v>
      </c>
      <c r="H726" s="12" t="s">
        <v>2804</v>
      </c>
      <c r="I726" s="12" t="s">
        <v>1285</v>
      </c>
      <c r="J726" s="12" t="s">
        <v>1222</v>
      </c>
      <c r="K726" s="12" t="s">
        <v>564</v>
      </c>
      <c r="L726" s="12" t="s">
        <v>1118</v>
      </c>
      <c r="M726" s="12" t="s">
        <v>3164</v>
      </c>
      <c r="N726" s="12"/>
      <c r="O726" s="12" t="s">
        <v>3400</v>
      </c>
      <c r="P726" s="12" t="s">
        <v>3402</v>
      </c>
      <c r="Q726" s="12">
        <v>1</v>
      </c>
      <c r="R726" s="12">
        <v>0</v>
      </c>
      <c r="S726" s="12">
        <v>0</v>
      </c>
      <c r="T726" s="12">
        <v>0</v>
      </c>
      <c r="U726" s="12">
        <v>0</v>
      </c>
      <c r="V726" s="12">
        <v>0</v>
      </c>
      <c r="W726" s="12">
        <v>0</v>
      </c>
      <c r="X726" s="12">
        <v>0</v>
      </c>
      <c r="Y726" s="12">
        <v>0</v>
      </c>
      <c r="Z726" s="12">
        <v>0</v>
      </c>
      <c r="AA726" s="12">
        <v>0</v>
      </c>
      <c r="AB726" s="12">
        <v>1</v>
      </c>
      <c r="AC726" s="12">
        <v>0</v>
      </c>
      <c r="AD726" s="12">
        <v>0</v>
      </c>
      <c r="AE726" s="12">
        <v>0</v>
      </c>
      <c r="AF726" s="12">
        <v>0</v>
      </c>
      <c r="AG726" s="12">
        <v>0</v>
      </c>
      <c r="AH726" s="12">
        <v>0</v>
      </c>
      <c r="AI726" s="12">
        <v>0</v>
      </c>
      <c r="AJ726" s="12">
        <v>0</v>
      </c>
      <c r="AK726" s="12">
        <v>0</v>
      </c>
      <c r="AL726" s="12" t="s">
        <v>3448</v>
      </c>
      <c r="AM726" s="7" t="s">
        <v>608</v>
      </c>
      <c r="AN726" s="7" t="s">
        <v>621</v>
      </c>
      <c r="AO726" s="7">
        <v>1994</v>
      </c>
      <c r="AP726" s="12" t="s">
        <v>3458</v>
      </c>
      <c r="AQ726" s="12">
        <v>523</v>
      </c>
      <c r="AR726" s="12">
        <v>1</v>
      </c>
      <c r="AS726" s="12" t="s">
        <v>555</v>
      </c>
      <c r="AT726" s="7" t="s">
        <v>349</v>
      </c>
      <c r="AU726" s="12">
        <v>1</v>
      </c>
      <c r="AV726" s="12">
        <v>1</v>
      </c>
      <c r="AW726" s="12">
        <v>1</v>
      </c>
      <c r="AX726" s="12">
        <v>1</v>
      </c>
      <c r="AY726" s="7">
        <v>0</v>
      </c>
      <c r="AZ726" s="12">
        <v>0</v>
      </c>
      <c r="BA726" s="12">
        <v>1</v>
      </c>
      <c r="BB726" s="12">
        <v>1</v>
      </c>
      <c r="BC726" s="12">
        <v>0</v>
      </c>
      <c r="BD726" s="12">
        <v>1</v>
      </c>
      <c r="BE726" s="12">
        <v>0</v>
      </c>
      <c r="BF726" s="7" t="s">
        <v>3259</v>
      </c>
      <c r="BG726" s="7" t="s">
        <v>777</v>
      </c>
      <c r="BH726" s="7">
        <v>1</v>
      </c>
      <c r="BI726" s="12" t="s">
        <v>3253</v>
      </c>
      <c r="BJ726" s="12" t="s">
        <v>3460</v>
      </c>
      <c r="BK726" s="12" t="s">
        <v>1044</v>
      </c>
      <c r="BL726" s="12" t="s">
        <v>3480</v>
      </c>
      <c r="BM726" s="7" t="s">
        <v>3485</v>
      </c>
      <c r="BN726" s="7" t="s">
        <v>775</v>
      </c>
      <c r="BO726" s="12"/>
      <c r="BP726" s="12" t="s">
        <v>3497</v>
      </c>
      <c r="BQ726" s="12" t="s">
        <v>1077</v>
      </c>
      <c r="BR726" s="12" t="s">
        <v>1077</v>
      </c>
      <c r="BS726" s="12">
        <f>--0.1348</f>
        <v>0.1348</v>
      </c>
      <c r="BT726" s="12">
        <f>EXP(BS726)</f>
        <v>1.144307899883654</v>
      </c>
      <c r="BU726" s="12"/>
      <c r="BV726" s="12" t="s">
        <v>3418</v>
      </c>
      <c r="BW726" s="12"/>
      <c r="BX726" s="12"/>
      <c r="BY726" s="12" t="s">
        <v>1077</v>
      </c>
      <c r="BZ726" s="12"/>
      <c r="CA726" s="12" t="s">
        <v>1077</v>
      </c>
      <c r="CB726" s="12" t="s">
        <v>1077</v>
      </c>
      <c r="CC726" s="12" t="s">
        <v>1077</v>
      </c>
      <c r="CD726" s="12" t="s">
        <v>1077</v>
      </c>
      <c r="CE726" s="12">
        <v>0.37880000000000003</v>
      </c>
      <c r="CF726" s="12" t="s">
        <v>1077</v>
      </c>
      <c r="CG726" s="12"/>
      <c r="CH726" s="12"/>
      <c r="CI726" s="12"/>
      <c r="CJ726" s="12">
        <v>0.68</v>
      </c>
      <c r="CK726" s="12" t="s">
        <v>3827</v>
      </c>
      <c r="CL726" s="12" t="s">
        <v>1077</v>
      </c>
      <c r="CM726" s="12">
        <v>0</v>
      </c>
      <c r="CN726" s="12">
        <v>1168</v>
      </c>
      <c r="CO726" s="12" t="s">
        <v>3419</v>
      </c>
      <c r="CP726" s="12"/>
      <c r="CQ726" s="12"/>
      <c r="CR726" s="12"/>
      <c r="CS726" s="12" t="s">
        <v>1077</v>
      </c>
      <c r="CT726" s="12" t="s">
        <v>1079</v>
      </c>
      <c r="CU726" s="12" t="s">
        <v>153</v>
      </c>
      <c r="CV726" s="12" t="s">
        <v>1077</v>
      </c>
      <c r="CW726" s="12"/>
      <c r="CX726" s="57"/>
    </row>
    <row r="727" spans="1:102" ht="16.5" x14ac:dyDescent="0.35">
      <c r="A727" s="56">
        <v>8</v>
      </c>
      <c r="B727" s="12" t="s">
        <v>3699</v>
      </c>
      <c r="C727" s="12">
        <v>8.1</v>
      </c>
      <c r="D727" s="12" t="s">
        <v>1387</v>
      </c>
      <c r="E727" s="12" t="s">
        <v>208</v>
      </c>
      <c r="F727" s="12">
        <v>4</v>
      </c>
      <c r="G727" s="12" t="s">
        <v>212</v>
      </c>
      <c r="H727" s="12" t="s">
        <v>2805</v>
      </c>
      <c r="I727" s="12" t="s">
        <v>349</v>
      </c>
      <c r="J727" s="12" t="s">
        <v>560</v>
      </c>
      <c r="K727" s="12" t="s">
        <v>564</v>
      </c>
      <c r="L727" s="12" t="s">
        <v>558</v>
      </c>
      <c r="M727" s="12" t="s">
        <v>3237</v>
      </c>
      <c r="N727" s="12" t="s">
        <v>3439</v>
      </c>
      <c r="O727" s="12" t="s">
        <v>3400</v>
      </c>
      <c r="P727" s="12" t="s">
        <v>3402</v>
      </c>
      <c r="Q727" s="12">
        <v>1</v>
      </c>
      <c r="R727" s="12">
        <v>0</v>
      </c>
      <c r="S727" s="12">
        <v>0</v>
      </c>
      <c r="T727" s="12">
        <v>0</v>
      </c>
      <c r="U727" s="12">
        <v>0</v>
      </c>
      <c r="V727" s="12">
        <v>0</v>
      </c>
      <c r="W727" s="12">
        <v>0</v>
      </c>
      <c r="X727" s="12">
        <v>0</v>
      </c>
      <c r="Y727" s="12">
        <v>0</v>
      </c>
      <c r="Z727" s="12">
        <v>1</v>
      </c>
      <c r="AA727" s="12">
        <v>0</v>
      </c>
      <c r="AB727" s="12">
        <v>1</v>
      </c>
      <c r="AC727" s="12">
        <v>0</v>
      </c>
      <c r="AD727" s="12">
        <v>0</v>
      </c>
      <c r="AE727" s="12">
        <v>0</v>
      </c>
      <c r="AF727" s="12">
        <v>0</v>
      </c>
      <c r="AG727" s="12">
        <v>0</v>
      </c>
      <c r="AH727" s="12">
        <v>0</v>
      </c>
      <c r="AI727" s="12">
        <v>0</v>
      </c>
      <c r="AJ727" s="12">
        <v>0</v>
      </c>
      <c r="AK727" s="12">
        <v>0</v>
      </c>
      <c r="AL727" s="12" t="s">
        <v>3448</v>
      </c>
      <c r="AM727" s="7" t="s">
        <v>608</v>
      </c>
      <c r="AN727" s="7" t="s">
        <v>621</v>
      </c>
      <c r="AO727" s="7" t="s">
        <v>624</v>
      </c>
      <c r="AP727" s="12" t="s">
        <v>3235</v>
      </c>
      <c r="AQ727" s="12">
        <v>592</v>
      </c>
      <c r="AR727" s="12">
        <v>3</v>
      </c>
      <c r="AS727" s="12" t="s">
        <v>755</v>
      </c>
      <c r="AT727" s="7" t="s">
        <v>349</v>
      </c>
      <c r="AU727" s="12">
        <v>0</v>
      </c>
      <c r="AV727" s="12">
        <v>0</v>
      </c>
      <c r="AW727" s="12">
        <v>1</v>
      </c>
      <c r="AX727" s="12">
        <v>1</v>
      </c>
      <c r="AY727" s="7">
        <v>1</v>
      </c>
      <c r="AZ727" s="12">
        <v>0</v>
      </c>
      <c r="BA727" s="12">
        <v>0</v>
      </c>
      <c r="BB727" s="12">
        <v>0</v>
      </c>
      <c r="BC727" s="12">
        <v>1</v>
      </c>
      <c r="BD727" s="12">
        <v>0</v>
      </c>
      <c r="BE727" s="12">
        <v>1</v>
      </c>
      <c r="BF727" s="7" t="s">
        <v>2820</v>
      </c>
      <c r="BG727" s="7" t="s">
        <v>779</v>
      </c>
      <c r="BH727" s="7"/>
      <c r="BI727" s="7" t="s">
        <v>2803</v>
      </c>
      <c r="BJ727" s="12" t="s">
        <v>3459</v>
      </c>
      <c r="BK727" s="12" t="s">
        <v>776</v>
      </c>
      <c r="BL727" s="12" t="s">
        <v>3471</v>
      </c>
      <c r="BM727" s="7" t="s">
        <v>787</v>
      </c>
      <c r="BN727" s="7"/>
      <c r="BO727" s="12"/>
      <c r="BP727" s="12" t="s">
        <v>3503</v>
      </c>
      <c r="BQ727" s="47">
        <f>CV727</f>
        <v>-0.14012658227848102</v>
      </c>
      <c r="BR727" s="12" t="s">
        <v>3506</v>
      </c>
      <c r="BS727" s="12">
        <v>-2.7E-2</v>
      </c>
      <c r="BT727" s="12"/>
      <c r="BU727" s="12"/>
      <c r="BV727" s="12" t="s">
        <v>1077</v>
      </c>
      <c r="BW727" s="12" t="s">
        <v>1077</v>
      </c>
      <c r="BX727" s="12" t="s">
        <v>1077</v>
      </c>
      <c r="BY727" s="12" t="s">
        <v>1077</v>
      </c>
      <c r="BZ727" s="12"/>
      <c r="CA727" s="12" t="s">
        <v>1077</v>
      </c>
      <c r="CB727" s="12" t="s">
        <v>1077</v>
      </c>
      <c r="CC727" s="12" t="s">
        <v>1077</v>
      </c>
      <c r="CD727" s="12" t="s">
        <v>1077</v>
      </c>
      <c r="CE727" s="12">
        <v>0.01</v>
      </c>
      <c r="CF727" s="12" t="s">
        <v>1077</v>
      </c>
      <c r="CG727" s="12"/>
      <c r="CH727" s="12"/>
      <c r="CI727" s="12"/>
      <c r="CJ727" s="12">
        <v>0.71</v>
      </c>
      <c r="CK727" s="12" t="s">
        <v>3824</v>
      </c>
      <c r="CL727" s="12" t="s">
        <v>1077</v>
      </c>
      <c r="CM727" s="12" t="s">
        <v>1077</v>
      </c>
      <c r="CN727" s="12" t="s">
        <v>1077</v>
      </c>
      <c r="CO727" s="12" t="s">
        <v>1077</v>
      </c>
      <c r="CP727" s="12"/>
      <c r="CQ727" s="12"/>
      <c r="CR727" s="12"/>
      <c r="CS727" s="12" t="s">
        <v>1077</v>
      </c>
      <c r="CT727" s="12">
        <v>7.9000000000000001E-2</v>
      </c>
      <c r="CU727" s="12">
        <v>0.41</v>
      </c>
      <c r="CV727" s="12">
        <f>BS727*CU727/CT727</f>
        <v>-0.14012658227848102</v>
      </c>
      <c r="CW727" s="12"/>
      <c r="CX727" s="57"/>
    </row>
    <row r="728" spans="1:102" ht="16.5" x14ac:dyDescent="0.35">
      <c r="A728" s="56">
        <v>8</v>
      </c>
      <c r="B728" s="12" t="s">
        <v>3699</v>
      </c>
      <c r="C728" s="12">
        <v>8.1</v>
      </c>
      <c r="D728" s="12" t="s">
        <v>1388</v>
      </c>
      <c r="E728" s="12" t="s">
        <v>208</v>
      </c>
      <c r="F728" s="12">
        <v>4</v>
      </c>
      <c r="G728" s="12" t="s">
        <v>212</v>
      </c>
      <c r="H728" s="12" t="s">
        <v>2804</v>
      </c>
      <c r="I728" s="12" t="s">
        <v>212</v>
      </c>
      <c r="J728" s="12" t="s">
        <v>560</v>
      </c>
      <c r="K728" s="12" t="s">
        <v>564</v>
      </c>
      <c r="L728" s="12" t="s">
        <v>558</v>
      </c>
      <c r="M728" s="12" t="s">
        <v>3237</v>
      </c>
      <c r="N728" s="12" t="s">
        <v>3439</v>
      </c>
      <c r="O728" s="12" t="s">
        <v>3400</v>
      </c>
      <c r="P728" s="12" t="s">
        <v>3402</v>
      </c>
      <c r="Q728" s="12">
        <v>1</v>
      </c>
      <c r="R728" s="12">
        <v>0</v>
      </c>
      <c r="S728" s="12">
        <v>0</v>
      </c>
      <c r="T728" s="12">
        <v>0</v>
      </c>
      <c r="U728" s="12">
        <v>0</v>
      </c>
      <c r="V728" s="12">
        <v>0</v>
      </c>
      <c r="W728" s="12">
        <v>0</v>
      </c>
      <c r="X728" s="12">
        <v>0</v>
      </c>
      <c r="Y728" s="12">
        <v>0</v>
      </c>
      <c r="Z728" s="12">
        <v>1</v>
      </c>
      <c r="AA728" s="12">
        <v>0</v>
      </c>
      <c r="AB728" s="12">
        <v>1</v>
      </c>
      <c r="AC728" s="12">
        <v>0</v>
      </c>
      <c r="AD728" s="12">
        <v>0</v>
      </c>
      <c r="AE728" s="12">
        <v>0</v>
      </c>
      <c r="AF728" s="12">
        <v>0</v>
      </c>
      <c r="AG728" s="12">
        <v>0</v>
      </c>
      <c r="AH728" s="12">
        <v>0</v>
      </c>
      <c r="AI728" s="12">
        <v>0</v>
      </c>
      <c r="AJ728" s="12">
        <v>0</v>
      </c>
      <c r="AK728" s="12">
        <v>0</v>
      </c>
      <c r="AL728" s="12" t="s">
        <v>3448</v>
      </c>
      <c r="AM728" s="7" t="s">
        <v>608</v>
      </c>
      <c r="AN728" s="7" t="s">
        <v>621</v>
      </c>
      <c r="AO728" s="7" t="s">
        <v>624</v>
      </c>
      <c r="AP728" s="12" t="s">
        <v>3235</v>
      </c>
      <c r="AQ728" s="12">
        <v>592</v>
      </c>
      <c r="AR728" s="12">
        <v>1</v>
      </c>
      <c r="AS728" s="12" t="s">
        <v>555</v>
      </c>
      <c r="AT728" s="7" t="s">
        <v>349</v>
      </c>
      <c r="AU728" s="12">
        <v>0</v>
      </c>
      <c r="AV728" s="12">
        <v>0</v>
      </c>
      <c r="AW728" s="12">
        <v>1</v>
      </c>
      <c r="AX728" s="12">
        <v>1</v>
      </c>
      <c r="AY728" s="7">
        <v>1</v>
      </c>
      <c r="AZ728" s="12">
        <v>0</v>
      </c>
      <c r="BA728" s="12">
        <v>0</v>
      </c>
      <c r="BB728" s="12">
        <v>0</v>
      </c>
      <c r="BC728" s="12">
        <v>1</v>
      </c>
      <c r="BD728" s="12">
        <v>0</v>
      </c>
      <c r="BE728" s="12">
        <v>1</v>
      </c>
      <c r="BF728" s="7" t="s">
        <v>2820</v>
      </c>
      <c r="BG728" s="7" t="s">
        <v>1236</v>
      </c>
      <c r="BH728" s="7"/>
      <c r="BI728" s="7" t="s">
        <v>2818</v>
      </c>
      <c r="BJ728" s="12" t="s">
        <v>3459</v>
      </c>
      <c r="BK728" s="12" t="s">
        <v>1044</v>
      </c>
      <c r="BL728" s="12" t="s">
        <v>3480</v>
      </c>
      <c r="BM728" s="7" t="s">
        <v>787</v>
      </c>
      <c r="BN728" s="7"/>
      <c r="BO728" s="12"/>
      <c r="BP728" s="12" t="s">
        <v>3503</v>
      </c>
      <c r="BQ728" s="47">
        <f>CV728</f>
        <v>0.810126582278481</v>
      </c>
      <c r="BR728" s="12" t="s">
        <v>3506</v>
      </c>
      <c r="BS728" s="12">
        <v>0.08</v>
      </c>
      <c r="BT728" s="12"/>
      <c r="BU728" s="12"/>
      <c r="BV728" s="12" t="s">
        <v>1077</v>
      </c>
      <c r="BW728" s="12" t="s">
        <v>1077</v>
      </c>
      <c r="BX728" s="12" t="s">
        <v>1077</v>
      </c>
      <c r="BY728" s="12" t="s">
        <v>1077</v>
      </c>
      <c r="BZ728" s="12"/>
      <c r="CA728" s="12" t="s">
        <v>1077</v>
      </c>
      <c r="CB728" s="12" t="s">
        <v>1077</v>
      </c>
      <c r="CC728" s="12" t="s">
        <v>1077</v>
      </c>
      <c r="CD728" s="12" t="s">
        <v>1077</v>
      </c>
      <c r="CE728" s="12">
        <v>0.06</v>
      </c>
      <c r="CF728" s="12" t="s">
        <v>1077</v>
      </c>
      <c r="CG728" s="12"/>
      <c r="CH728" s="12"/>
      <c r="CI728" s="12"/>
      <c r="CJ728" s="12">
        <v>0.71</v>
      </c>
      <c r="CK728" s="12" t="s">
        <v>3824</v>
      </c>
      <c r="CL728" s="12" t="s">
        <v>1077</v>
      </c>
      <c r="CM728" s="12" t="s">
        <v>1077</v>
      </c>
      <c r="CN728" s="12" t="s">
        <v>1077</v>
      </c>
      <c r="CO728" s="12" t="s">
        <v>1077</v>
      </c>
      <c r="CP728" s="12"/>
      <c r="CQ728" s="12"/>
      <c r="CR728" s="12"/>
      <c r="CS728" s="12" t="s">
        <v>1077</v>
      </c>
      <c r="CT728" s="12">
        <v>7.9000000000000001E-2</v>
      </c>
      <c r="CU728" s="12">
        <v>0.8</v>
      </c>
      <c r="CV728" s="12">
        <f>BS728*CU728/CT728</f>
        <v>0.810126582278481</v>
      </c>
      <c r="CW728" s="12"/>
      <c r="CX728" s="57"/>
    </row>
    <row r="729" spans="1:102" ht="16.5" x14ac:dyDescent="0.35">
      <c r="A729" s="56">
        <v>10</v>
      </c>
      <c r="B729" s="12" t="s">
        <v>3701</v>
      </c>
      <c r="C729" s="12">
        <v>10.1</v>
      </c>
      <c r="D729" s="12" t="s">
        <v>1406</v>
      </c>
      <c r="E729" s="12" t="s">
        <v>323</v>
      </c>
      <c r="F729" s="12" t="s">
        <v>3916</v>
      </c>
      <c r="G729" s="12" t="s">
        <v>212</v>
      </c>
      <c r="H729" s="12" t="s">
        <v>2804</v>
      </c>
      <c r="I729" s="12" t="s">
        <v>212</v>
      </c>
      <c r="J729" s="12" t="s">
        <v>556</v>
      </c>
      <c r="K729" s="12" t="s">
        <v>3440</v>
      </c>
      <c r="L729" s="12" t="s">
        <v>558</v>
      </c>
      <c r="M729" s="12" t="s">
        <v>3237</v>
      </c>
      <c r="N729" s="12" t="s">
        <v>3437</v>
      </c>
      <c r="O729" s="12" t="s">
        <v>3400</v>
      </c>
      <c r="P729" s="12" t="s">
        <v>3402</v>
      </c>
      <c r="Q729" s="12">
        <v>1</v>
      </c>
      <c r="R729" s="12">
        <v>0</v>
      </c>
      <c r="S729" s="12">
        <v>0</v>
      </c>
      <c r="T729" s="12">
        <v>0</v>
      </c>
      <c r="U729" s="12">
        <v>0</v>
      </c>
      <c r="V729" s="12">
        <v>0</v>
      </c>
      <c r="W729" s="12">
        <v>0</v>
      </c>
      <c r="X729" s="12">
        <v>0</v>
      </c>
      <c r="Y729" s="12">
        <v>0</v>
      </c>
      <c r="Z729" s="12">
        <v>0</v>
      </c>
      <c r="AA729" s="12">
        <v>0</v>
      </c>
      <c r="AB729" s="12">
        <v>0</v>
      </c>
      <c r="AC729" s="12">
        <v>0</v>
      </c>
      <c r="AD729" s="12">
        <v>0</v>
      </c>
      <c r="AE729" s="12">
        <v>0</v>
      </c>
      <c r="AF729" s="12">
        <v>0</v>
      </c>
      <c r="AG729" s="12">
        <v>0</v>
      </c>
      <c r="AH729" s="12">
        <v>0</v>
      </c>
      <c r="AI729" s="12">
        <v>0</v>
      </c>
      <c r="AJ729" s="12">
        <v>1</v>
      </c>
      <c r="AK729" s="12">
        <v>0</v>
      </c>
      <c r="AL729" s="12" t="s">
        <v>3456</v>
      </c>
      <c r="AM729" s="7" t="s">
        <v>608</v>
      </c>
      <c r="AN729" s="7" t="s">
        <v>626</v>
      </c>
      <c r="AO729" s="7">
        <v>1999</v>
      </c>
      <c r="AP729" s="12" t="s">
        <v>3458</v>
      </c>
      <c r="AQ729" s="12">
        <v>8311</v>
      </c>
      <c r="AR729" s="12">
        <v>1</v>
      </c>
      <c r="AS729" s="12" t="s">
        <v>555</v>
      </c>
      <c r="AT729" s="7" t="s">
        <v>212</v>
      </c>
      <c r="AU729" s="12">
        <v>1</v>
      </c>
      <c r="AV729" s="12">
        <v>0</v>
      </c>
      <c r="AW729" s="12">
        <v>1</v>
      </c>
      <c r="AX729" s="12">
        <v>0</v>
      </c>
      <c r="AY729" s="7">
        <v>1</v>
      </c>
      <c r="AZ729" s="12">
        <v>0</v>
      </c>
      <c r="BA729" s="12">
        <v>1</v>
      </c>
      <c r="BB729" s="12">
        <v>1</v>
      </c>
      <c r="BC729" s="12">
        <v>1</v>
      </c>
      <c r="BD729" s="12">
        <v>1</v>
      </c>
      <c r="BE729" s="12">
        <v>0</v>
      </c>
      <c r="BF729" s="7" t="s">
        <v>766</v>
      </c>
      <c r="BG729" s="7" t="s">
        <v>783</v>
      </c>
      <c r="BH729" s="7"/>
      <c r="BI729" s="7" t="s">
        <v>2808</v>
      </c>
      <c r="BJ729" s="12" t="s">
        <v>3459</v>
      </c>
      <c r="BK729" s="12" t="s">
        <v>3463</v>
      </c>
      <c r="BL729" s="12" t="s">
        <v>3470</v>
      </c>
      <c r="BM729" s="7" t="s">
        <v>787</v>
      </c>
      <c r="BN729" s="7"/>
      <c r="BO729" s="12"/>
      <c r="BP729" s="12"/>
      <c r="BQ729" s="12" t="s">
        <v>1077</v>
      </c>
      <c r="BR729" s="12" t="s">
        <v>1077</v>
      </c>
      <c r="BS729" s="12">
        <v>1.4468300000000001</v>
      </c>
      <c r="BT729" s="12"/>
      <c r="BU729" s="12"/>
      <c r="BV729" s="12" t="s">
        <v>1077</v>
      </c>
      <c r="BW729" s="12" t="s">
        <v>1077</v>
      </c>
      <c r="BX729" s="12" t="s">
        <v>1077</v>
      </c>
      <c r="BY729" s="12" t="s">
        <v>1077</v>
      </c>
      <c r="BZ729" s="12"/>
      <c r="CA729" s="12" t="s">
        <v>1077</v>
      </c>
      <c r="CB729" s="12" t="s">
        <v>1077</v>
      </c>
      <c r="CC729" s="12" t="s">
        <v>1077</v>
      </c>
      <c r="CD729" s="12" t="s">
        <v>1077</v>
      </c>
      <c r="CE729" s="12" t="s">
        <v>1084</v>
      </c>
      <c r="CF729" s="12" t="s">
        <v>1077</v>
      </c>
      <c r="CG729" s="12"/>
      <c r="CH729" s="12"/>
      <c r="CI729" s="12"/>
      <c r="CJ729" s="12">
        <v>0.31740000000000002</v>
      </c>
      <c r="CK729" s="12" t="s">
        <v>3828</v>
      </c>
      <c r="CL729" s="12" t="s">
        <v>1077</v>
      </c>
      <c r="CM729" s="12" t="s">
        <v>1077</v>
      </c>
      <c r="CN729" s="12">
        <v>420.87990000000002</v>
      </c>
      <c r="CO729" s="12" t="s">
        <v>1048</v>
      </c>
      <c r="CP729" s="12"/>
      <c r="CQ729" s="12"/>
      <c r="CR729" s="12"/>
      <c r="CS729" s="12" t="s">
        <v>1077</v>
      </c>
      <c r="CT729" s="12" t="s">
        <v>718</v>
      </c>
      <c r="CU729" s="12" t="s">
        <v>718</v>
      </c>
      <c r="CV729" s="12" t="s">
        <v>1077</v>
      </c>
      <c r="CW729" s="12"/>
      <c r="CX729" s="57"/>
    </row>
    <row r="730" spans="1:102" ht="16.5" x14ac:dyDescent="0.35">
      <c r="A730" s="56">
        <v>10</v>
      </c>
      <c r="B730" s="12" t="s">
        <v>3701</v>
      </c>
      <c r="C730" s="12">
        <v>10.1</v>
      </c>
      <c r="D730" s="12" t="s">
        <v>1442</v>
      </c>
      <c r="E730" s="12" t="s">
        <v>320</v>
      </c>
      <c r="F730" s="12" t="s">
        <v>3916</v>
      </c>
      <c r="G730" s="12" t="s">
        <v>212</v>
      </c>
      <c r="H730" s="12" t="s">
        <v>2804</v>
      </c>
      <c r="I730" s="12" t="s">
        <v>212</v>
      </c>
      <c r="J730" s="12" t="s">
        <v>556</v>
      </c>
      <c r="K730" s="12" t="s">
        <v>3440</v>
      </c>
      <c r="L730" s="12" t="s">
        <v>558</v>
      </c>
      <c r="M730" s="12" t="s">
        <v>3237</v>
      </c>
      <c r="N730" s="12" t="s">
        <v>3437</v>
      </c>
      <c r="O730" s="12" t="s">
        <v>3400</v>
      </c>
      <c r="P730" s="12" t="s">
        <v>3402</v>
      </c>
      <c r="Q730" s="12">
        <v>1</v>
      </c>
      <c r="R730" s="12">
        <v>0</v>
      </c>
      <c r="S730" s="12">
        <v>0</v>
      </c>
      <c r="T730" s="12">
        <v>0</v>
      </c>
      <c r="U730" s="12">
        <v>0</v>
      </c>
      <c r="V730" s="12">
        <v>0</v>
      </c>
      <c r="W730" s="12">
        <v>0</v>
      </c>
      <c r="X730" s="12">
        <v>0</v>
      </c>
      <c r="Y730" s="12">
        <v>0</v>
      </c>
      <c r="Z730" s="12">
        <v>0</v>
      </c>
      <c r="AA730" s="12">
        <v>0</v>
      </c>
      <c r="AB730" s="12">
        <v>0</v>
      </c>
      <c r="AC730" s="12">
        <v>0</v>
      </c>
      <c r="AD730" s="12">
        <v>0</v>
      </c>
      <c r="AE730" s="12">
        <v>0</v>
      </c>
      <c r="AF730" s="12">
        <v>0</v>
      </c>
      <c r="AG730" s="12">
        <v>0</v>
      </c>
      <c r="AH730" s="12">
        <v>0</v>
      </c>
      <c r="AI730" s="12">
        <v>0</v>
      </c>
      <c r="AJ730" s="12">
        <v>1</v>
      </c>
      <c r="AK730" s="12">
        <v>0</v>
      </c>
      <c r="AL730" s="12" t="s">
        <v>3456</v>
      </c>
      <c r="AM730" s="7" t="s">
        <v>608</v>
      </c>
      <c r="AN730" s="7" t="s">
        <v>626</v>
      </c>
      <c r="AO730" s="7">
        <v>1999</v>
      </c>
      <c r="AP730" s="12" t="s">
        <v>3458</v>
      </c>
      <c r="AQ730" s="12">
        <v>2399</v>
      </c>
      <c r="AR730" s="12">
        <v>1</v>
      </c>
      <c r="AS730" s="12" t="s">
        <v>555</v>
      </c>
      <c r="AT730" s="7" t="s">
        <v>212</v>
      </c>
      <c r="AU730" s="12">
        <v>1</v>
      </c>
      <c r="AV730" s="12">
        <v>0</v>
      </c>
      <c r="AW730" s="12">
        <v>1</v>
      </c>
      <c r="AX730" s="12">
        <v>0</v>
      </c>
      <c r="AY730" s="7">
        <v>1</v>
      </c>
      <c r="AZ730" s="12">
        <v>0</v>
      </c>
      <c r="BA730" s="12">
        <v>1</v>
      </c>
      <c r="BB730" s="12">
        <v>1</v>
      </c>
      <c r="BC730" s="12">
        <v>1</v>
      </c>
      <c r="BD730" s="12">
        <v>1</v>
      </c>
      <c r="BE730" s="12">
        <v>0</v>
      </c>
      <c r="BF730" s="7" t="s">
        <v>772</v>
      </c>
      <c r="BG730" s="7" t="s">
        <v>2786</v>
      </c>
      <c r="BH730" s="7"/>
      <c r="BI730" s="7" t="s">
        <v>2816</v>
      </c>
      <c r="BJ730" s="12" t="s">
        <v>3459</v>
      </c>
      <c r="BK730" s="12" t="s">
        <v>3463</v>
      </c>
      <c r="BL730" s="12" t="s">
        <v>3470</v>
      </c>
      <c r="BM730" s="7" t="s">
        <v>787</v>
      </c>
      <c r="BN730" s="7"/>
      <c r="BO730" s="12"/>
      <c r="BP730" s="12"/>
      <c r="BQ730" s="12" t="s">
        <v>1077</v>
      </c>
      <c r="BR730" s="12" t="s">
        <v>1077</v>
      </c>
      <c r="BS730" s="12">
        <v>31.821850000000001</v>
      </c>
      <c r="BT730" s="12"/>
      <c r="BU730" s="12"/>
      <c r="BV730" s="12" t="s">
        <v>1077</v>
      </c>
      <c r="BW730" s="12" t="s">
        <v>1077</v>
      </c>
      <c r="BX730" s="12" t="s">
        <v>1077</v>
      </c>
      <c r="BY730" s="12" t="s">
        <v>1077</v>
      </c>
      <c r="BZ730" s="12"/>
      <c r="CA730" s="12" t="s">
        <v>1077</v>
      </c>
      <c r="CB730" s="12" t="s">
        <v>1077</v>
      </c>
      <c r="CC730" s="12" t="s">
        <v>1077</v>
      </c>
      <c r="CD730" s="12" t="s">
        <v>1077</v>
      </c>
      <c r="CE730" s="12" t="s">
        <v>1084</v>
      </c>
      <c r="CF730" s="12" t="s">
        <v>1077</v>
      </c>
      <c r="CG730" s="12"/>
      <c r="CH730" s="12"/>
      <c r="CI730" s="12"/>
      <c r="CJ730" s="12">
        <v>0.37959999999999999</v>
      </c>
      <c r="CK730" s="12" t="s">
        <v>3828</v>
      </c>
      <c r="CL730" s="12" t="s">
        <v>1077</v>
      </c>
      <c r="CM730" s="12" t="s">
        <v>1077</v>
      </c>
      <c r="CN730" s="12">
        <v>382.52197000000001</v>
      </c>
      <c r="CO730" s="12" t="s">
        <v>1047</v>
      </c>
      <c r="CP730" s="12"/>
      <c r="CQ730" s="12"/>
      <c r="CR730" s="12"/>
      <c r="CS730" s="12" t="s">
        <v>1077</v>
      </c>
      <c r="CT730" s="12" t="s">
        <v>718</v>
      </c>
      <c r="CU730" s="12" t="s">
        <v>718</v>
      </c>
      <c r="CV730" s="12" t="s">
        <v>1077</v>
      </c>
      <c r="CW730" s="12"/>
      <c r="CX730" s="57"/>
    </row>
    <row r="731" spans="1:102" ht="16.5" x14ac:dyDescent="0.35">
      <c r="A731" s="56">
        <v>10</v>
      </c>
      <c r="B731" s="12" t="s">
        <v>3701</v>
      </c>
      <c r="C731" s="12">
        <v>10.1</v>
      </c>
      <c r="D731" s="12" t="s">
        <v>1419</v>
      </c>
      <c r="E731" s="12" t="s">
        <v>1207</v>
      </c>
      <c r="F731" s="12" t="s">
        <v>3916</v>
      </c>
      <c r="G731" s="12" t="s">
        <v>212</v>
      </c>
      <c r="H731" s="12" t="s">
        <v>2804</v>
      </c>
      <c r="I731" s="12" t="s">
        <v>212</v>
      </c>
      <c r="J731" s="12" t="s">
        <v>556</v>
      </c>
      <c r="K731" s="12" t="s">
        <v>3440</v>
      </c>
      <c r="L731" s="12" t="s">
        <v>558</v>
      </c>
      <c r="M731" s="12" t="s">
        <v>3237</v>
      </c>
      <c r="N731" s="12" t="s">
        <v>3437</v>
      </c>
      <c r="O731" s="12" t="s">
        <v>3400</v>
      </c>
      <c r="P731" s="12" t="s">
        <v>3402</v>
      </c>
      <c r="Q731" s="12">
        <v>1</v>
      </c>
      <c r="R731" s="12">
        <v>0</v>
      </c>
      <c r="S731" s="12">
        <v>0</v>
      </c>
      <c r="T731" s="12">
        <v>0</v>
      </c>
      <c r="U731" s="12">
        <v>0</v>
      </c>
      <c r="V731" s="12">
        <v>0</v>
      </c>
      <c r="W731" s="12">
        <v>0</v>
      </c>
      <c r="X731" s="12">
        <v>0</v>
      </c>
      <c r="Y731" s="12">
        <v>0</v>
      </c>
      <c r="Z731" s="12">
        <v>0</v>
      </c>
      <c r="AA731" s="12">
        <v>0</v>
      </c>
      <c r="AB731" s="12">
        <v>0</v>
      </c>
      <c r="AC731" s="12">
        <v>0</v>
      </c>
      <c r="AD731" s="12">
        <v>0</v>
      </c>
      <c r="AE731" s="12">
        <v>0</v>
      </c>
      <c r="AF731" s="12">
        <v>0</v>
      </c>
      <c r="AG731" s="12">
        <v>0</v>
      </c>
      <c r="AH731" s="12">
        <v>0</v>
      </c>
      <c r="AI731" s="12">
        <v>0</v>
      </c>
      <c r="AJ731" s="12">
        <v>1</v>
      </c>
      <c r="AK731" s="12">
        <v>0</v>
      </c>
      <c r="AL731" s="12" t="s">
        <v>3456</v>
      </c>
      <c r="AM731" s="7" t="s">
        <v>608</v>
      </c>
      <c r="AN731" s="7" t="s">
        <v>625</v>
      </c>
      <c r="AO731" s="7">
        <v>1999</v>
      </c>
      <c r="AP731" s="12" t="s">
        <v>3458</v>
      </c>
      <c r="AQ731" s="12">
        <v>4152</v>
      </c>
      <c r="AR731" s="12">
        <v>1</v>
      </c>
      <c r="AS731" s="12" t="s">
        <v>555</v>
      </c>
      <c r="AT731" s="7" t="s">
        <v>212</v>
      </c>
      <c r="AU731" s="12">
        <v>1</v>
      </c>
      <c r="AV731" s="12">
        <v>0</v>
      </c>
      <c r="AW731" s="12">
        <v>1</v>
      </c>
      <c r="AX731" s="12">
        <v>0</v>
      </c>
      <c r="AY731" s="7">
        <v>1</v>
      </c>
      <c r="AZ731" s="12">
        <v>0</v>
      </c>
      <c r="BA731" s="12">
        <v>1</v>
      </c>
      <c r="BB731" s="12">
        <v>1</v>
      </c>
      <c r="BC731" s="12">
        <v>1</v>
      </c>
      <c r="BD731" s="12">
        <v>1</v>
      </c>
      <c r="BE731" s="12">
        <v>0</v>
      </c>
      <c r="BF731" s="7" t="s">
        <v>772</v>
      </c>
      <c r="BG731" s="7" t="s">
        <v>2734</v>
      </c>
      <c r="BH731" s="7"/>
      <c r="BI731" s="7" t="s">
        <v>2814</v>
      </c>
      <c r="BJ731" s="12" t="s">
        <v>3460</v>
      </c>
      <c r="BK731" s="12" t="s">
        <v>3463</v>
      </c>
      <c r="BL731" s="12" t="s">
        <v>3470</v>
      </c>
      <c r="BM731" s="7" t="s">
        <v>787</v>
      </c>
      <c r="BN731" s="7"/>
      <c r="BO731" s="12"/>
      <c r="BP731" s="12"/>
      <c r="BQ731" s="12" t="s">
        <v>1077</v>
      </c>
      <c r="BR731" s="12" t="s">
        <v>1077</v>
      </c>
      <c r="BS731" s="12">
        <v>1.90323</v>
      </c>
      <c r="BT731" s="12"/>
      <c r="BU731" s="12"/>
      <c r="BV731" s="12" t="s">
        <v>1077</v>
      </c>
      <c r="BW731" s="12" t="s">
        <v>1077</v>
      </c>
      <c r="BX731" s="12" t="s">
        <v>1077</v>
      </c>
      <c r="BY731" s="12" t="s">
        <v>1077</v>
      </c>
      <c r="BZ731" s="12"/>
      <c r="CA731" s="12" t="s">
        <v>1077</v>
      </c>
      <c r="CB731" s="12" t="s">
        <v>1077</v>
      </c>
      <c r="CC731" s="12" t="s">
        <v>1077</v>
      </c>
      <c r="CD731" s="12" t="s">
        <v>1077</v>
      </c>
      <c r="CE731" s="12" t="s">
        <v>1084</v>
      </c>
      <c r="CF731" s="12" t="s">
        <v>1077</v>
      </c>
      <c r="CG731" s="12"/>
      <c r="CH731" s="12"/>
      <c r="CI731" s="12"/>
      <c r="CJ731" s="12">
        <v>0.7429</v>
      </c>
      <c r="CK731" s="12" t="s">
        <v>3828</v>
      </c>
      <c r="CL731" s="12" t="s">
        <v>1077</v>
      </c>
      <c r="CM731" s="12" t="s">
        <v>1077</v>
      </c>
      <c r="CN731" s="12">
        <v>1.0410699999999999</v>
      </c>
      <c r="CO731" s="12" t="s">
        <v>1047</v>
      </c>
      <c r="CP731" s="12"/>
      <c r="CQ731" s="12"/>
      <c r="CR731" s="12"/>
      <c r="CS731" s="12" t="s">
        <v>1077</v>
      </c>
      <c r="CT731" s="12" t="s">
        <v>718</v>
      </c>
      <c r="CU731" s="12" t="s">
        <v>718</v>
      </c>
      <c r="CV731" s="12" t="s">
        <v>1077</v>
      </c>
      <c r="CW731" s="12"/>
      <c r="CX731" s="57"/>
    </row>
    <row r="732" spans="1:102" ht="16.5" x14ac:dyDescent="0.35">
      <c r="A732" s="56">
        <v>10</v>
      </c>
      <c r="B732" s="12" t="s">
        <v>3701</v>
      </c>
      <c r="C732" s="12">
        <v>10.119999999999999</v>
      </c>
      <c r="D732" s="12" t="s">
        <v>1396</v>
      </c>
      <c r="E732" s="12" t="s">
        <v>221</v>
      </c>
      <c r="F732" s="12" t="s">
        <v>3916</v>
      </c>
      <c r="G732" s="12" t="s">
        <v>212</v>
      </c>
      <c r="H732" s="12" t="s">
        <v>2804</v>
      </c>
      <c r="I732" s="12" t="s">
        <v>212</v>
      </c>
      <c r="J732" s="12" t="s">
        <v>556</v>
      </c>
      <c r="K732" s="12" t="s">
        <v>3440</v>
      </c>
      <c r="L732" s="12" t="s">
        <v>558</v>
      </c>
      <c r="M732" s="12" t="s">
        <v>3237</v>
      </c>
      <c r="N732" s="12" t="s">
        <v>3437</v>
      </c>
      <c r="O732" s="12" t="s">
        <v>3400</v>
      </c>
      <c r="P732" s="12" t="s">
        <v>3402</v>
      </c>
      <c r="Q732" s="12">
        <v>1</v>
      </c>
      <c r="R732" s="12">
        <v>0</v>
      </c>
      <c r="S732" s="12">
        <v>0</v>
      </c>
      <c r="T732" s="12">
        <v>0</v>
      </c>
      <c r="U732" s="12">
        <v>0</v>
      </c>
      <c r="V732" s="12">
        <v>0</v>
      </c>
      <c r="W732" s="12">
        <v>0</v>
      </c>
      <c r="X732" s="12">
        <v>0</v>
      </c>
      <c r="Y732" s="12">
        <v>0</v>
      </c>
      <c r="Z732" s="12">
        <v>0</v>
      </c>
      <c r="AA732" s="12">
        <v>0</v>
      </c>
      <c r="AB732" s="12">
        <v>0</v>
      </c>
      <c r="AC732" s="12">
        <v>0</v>
      </c>
      <c r="AD732" s="12">
        <v>0</v>
      </c>
      <c r="AE732" s="12">
        <v>0</v>
      </c>
      <c r="AF732" s="12">
        <v>0</v>
      </c>
      <c r="AG732" s="12">
        <v>0</v>
      </c>
      <c r="AH732" s="12">
        <v>0</v>
      </c>
      <c r="AI732" s="12">
        <v>0</v>
      </c>
      <c r="AJ732" s="12">
        <v>1</v>
      </c>
      <c r="AK732" s="12">
        <v>0</v>
      </c>
      <c r="AL732" s="12" t="s">
        <v>3456</v>
      </c>
      <c r="AM732" s="7" t="s">
        <v>608</v>
      </c>
      <c r="AN732" s="7" t="s">
        <v>626</v>
      </c>
      <c r="AO732" s="7">
        <v>1999</v>
      </c>
      <c r="AP732" s="12" t="s">
        <v>3458</v>
      </c>
      <c r="AQ732" s="12">
        <v>2399</v>
      </c>
      <c r="AR732" s="12">
        <v>1</v>
      </c>
      <c r="AS732" s="12" t="s">
        <v>555</v>
      </c>
      <c r="AT732" s="7" t="s">
        <v>212</v>
      </c>
      <c r="AU732" s="12">
        <v>1</v>
      </c>
      <c r="AV732" s="12">
        <v>0</v>
      </c>
      <c r="AW732" s="12">
        <v>1</v>
      </c>
      <c r="AX732" s="12">
        <v>0</v>
      </c>
      <c r="AY732" s="7">
        <v>1</v>
      </c>
      <c r="AZ732" s="12">
        <v>0</v>
      </c>
      <c r="BA732" s="12">
        <v>1</v>
      </c>
      <c r="BB732" s="12">
        <v>1</v>
      </c>
      <c r="BC732" s="12">
        <v>1</v>
      </c>
      <c r="BD732" s="12">
        <v>1</v>
      </c>
      <c r="BE732" s="12">
        <v>0</v>
      </c>
      <c r="BF732" s="7" t="s">
        <v>766</v>
      </c>
      <c r="BG732" s="7" t="s">
        <v>783</v>
      </c>
      <c r="BH732" s="7"/>
      <c r="BI732" s="7" t="s">
        <v>2808</v>
      </c>
      <c r="BJ732" s="12" t="s">
        <v>3460</v>
      </c>
      <c r="BK732" s="12" t="s">
        <v>3463</v>
      </c>
      <c r="BL732" s="12" t="s">
        <v>3470</v>
      </c>
      <c r="BM732" s="7" t="s">
        <v>787</v>
      </c>
      <c r="BN732" s="7"/>
      <c r="BO732" s="12"/>
      <c r="BP732" s="12"/>
      <c r="BQ732" s="12" t="s">
        <v>1077</v>
      </c>
      <c r="BR732" s="12" t="s">
        <v>1077</v>
      </c>
      <c r="BS732" s="12">
        <v>1.1534</v>
      </c>
      <c r="BT732" s="12"/>
      <c r="BU732" s="12"/>
      <c r="BV732" s="12" t="s">
        <v>1077</v>
      </c>
      <c r="BW732" s="12" t="s">
        <v>1077</v>
      </c>
      <c r="BX732" s="12" t="s">
        <v>1077</v>
      </c>
      <c r="BY732" s="12" t="s">
        <v>1077</v>
      </c>
      <c r="BZ732" s="12"/>
      <c r="CA732" s="12" t="s">
        <v>1077</v>
      </c>
      <c r="CB732" s="12" t="s">
        <v>1077</v>
      </c>
      <c r="CC732" s="12" t="s">
        <v>1077</v>
      </c>
      <c r="CD732" s="12" t="s">
        <v>1077</v>
      </c>
      <c r="CE732" s="12" t="s">
        <v>1084</v>
      </c>
      <c r="CF732" s="12" t="s">
        <v>1077</v>
      </c>
      <c r="CG732" s="12"/>
      <c r="CH732" s="12"/>
      <c r="CI732" s="12"/>
      <c r="CJ732" s="12">
        <v>0.38250000000000001</v>
      </c>
      <c r="CK732" s="12" t="s">
        <v>3828</v>
      </c>
      <c r="CL732" s="12" t="s">
        <v>1077</v>
      </c>
      <c r="CM732" s="12" t="s">
        <v>1077</v>
      </c>
      <c r="CN732" s="12">
        <v>176.26304999999999</v>
      </c>
      <c r="CO732" s="12" t="s">
        <v>1047</v>
      </c>
      <c r="CP732" s="12"/>
      <c r="CQ732" s="12"/>
      <c r="CR732" s="12"/>
      <c r="CS732" s="12" t="s">
        <v>1077</v>
      </c>
      <c r="CT732" s="12" t="s">
        <v>718</v>
      </c>
      <c r="CU732" s="12" t="s">
        <v>718</v>
      </c>
      <c r="CV732" s="12" t="s">
        <v>1077</v>
      </c>
      <c r="CW732" s="12"/>
      <c r="CX732" s="57"/>
    </row>
    <row r="733" spans="1:102" ht="16.5" x14ac:dyDescent="0.35">
      <c r="A733" s="56">
        <v>10</v>
      </c>
      <c r="B733" s="12" t="s">
        <v>3701</v>
      </c>
      <c r="C733" s="12">
        <v>10.119999999999999</v>
      </c>
      <c r="D733" s="12" t="s">
        <v>1432</v>
      </c>
      <c r="E733" s="12" t="s">
        <v>220</v>
      </c>
      <c r="F733" s="12" t="s">
        <v>3916</v>
      </c>
      <c r="G733" s="12" t="s">
        <v>212</v>
      </c>
      <c r="H733" s="12" t="s">
        <v>2804</v>
      </c>
      <c r="I733" s="12" t="s">
        <v>212</v>
      </c>
      <c r="J733" s="12" t="s">
        <v>556</v>
      </c>
      <c r="K733" s="12" t="s">
        <v>3440</v>
      </c>
      <c r="L733" s="12" t="s">
        <v>558</v>
      </c>
      <c r="M733" s="12" t="s">
        <v>3237</v>
      </c>
      <c r="N733" s="12" t="s">
        <v>3437</v>
      </c>
      <c r="O733" s="12" t="s">
        <v>3400</v>
      </c>
      <c r="P733" s="12" t="s">
        <v>3402</v>
      </c>
      <c r="Q733" s="12">
        <v>1</v>
      </c>
      <c r="R733" s="12">
        <v>0</v>
      </c>
      <c r="S733" s="12">
        <v>0</v>
      </c>
      <c r="T733" s="12">
        <v>0</v>
      </c>
      <c r="U733" s="12">
        <v>0</v>
      </c>
      <c r="V733" s="12">
        <v>0</v>
      </c>
      <c r="W733" s="12">
        <v>0</v>
      </c>
      <c r="X733" s="12">
        <v>0</v>
      </c>
      <c r="Y733" s="12">
        <v>0</v>
      </c>
      <c r="Z733" s="12">
        <v>0</v>
      </c>
      <c r="AA733" s="12">
        <v>0</v>
      </c>
      <c r="AB733" s="12">
        <v>0</v>
      </c>
      <c r="AC733" s="12">
        <v>0</v>
      </c>
      <c r="AD733" s="12">
        <v>0</v>
      </c>
      <c r="AE733" s="12">
        <v>0</v>
      </c>
      <c r="AF733" s="12">
        <v>0</v>
      </c>
      <c r="AG733" s="12">
        <v>0</v>
      </c>
      <c r="AH733" s="12">
        <v>0</v>
      </c>
      <c r="AI733" s="12">
        <v>0</v>
      </c>
      <c r="AJ733" s="12">
        <v>1</v>
      </c>
      <c r="AK733" s="12">
        <v>0</v>
      </c>
      <c r="AL733" s="12" t="s">
        <v>3456</v>
      </c>
      <c r="AM733" s="7" t="s">
        <v>608</v>
      </c>
      <c r="AN733" s="7" t="s">
        <v>626</v>
      </c>
      <c r="AO733" s="7">
        <v>1999</v>
      </c>
      <c r="AP733" s="12" t="s">
        <v>3458</v>
      </c>
      <c r="AQ733" s="12">
        <v>2399</v>
      </c>
      <c r="AR733" s="12">
        <v>1</v>
      </c>
      <c r="AS733" s="12" t="s">
        <v>555</v>
      </c>
      <c r="AT733" s="7" t="s">
        <v>212</v>
      </c>
      <c r="AU733" s="12">
        <v>1</v>
      </c>
      <c r="AV733" s="12">
        <v>0</v>
      </c>
      <c r="AW733" s="12">
        <v>1</v>
      </c>
      <c r="AX733" s="12">
        <v>0</v>
      </c>
      <c r="AY733" s="7">
        <v>1</v>
      </c>
      <c r="AZ733" s="12">
        <v>0</v>
      </c>
      <c r="BA733" s="12">
        <v>1</v>
      </c>
      <c r="BB733" s="12">
        <v>1</v>
      </c>
      <c r="BC733" s="12">
        <v>1</v>
      </c>
      <c r="BD733" s="12">
        <v>1</v>
      </c>
      <c r="BE733" s="12">
        <v>0</v>
      </c>
      <c r="BF733" s="7" t="s">
        <v>772</v>
      </c>
      <c r="BG733" s="7" t="s">
        <v>2786</v>
      </c>
      <c r="BH733" s="7"/>
      <c r="BI733" s="7" t="s">
        <v>2816</v>
      </c>
      <c r="BJ733" s="12" t="s">
        <v>3460</v>
      </c>
      <c r="BK733" s="12" t="s">
        <v>3463</v>
      </c>
      <c r="BL733" s="12" t="s">
        <v>3470</v>
      </c>
      <c r="BM733" s="7" t="s">
        <v>787</v>
      </c>
      <c r="BN733" s="7"/>
      <c r="BO733" s="12"/>
      <c r="BP733" s="12"/>
      <c r="BQ733" s="12" t="s">
        <v>1077</v>
      </c>
      <c r="BR733" s="12" t="s">
        <v>1077</v>
      </c>
      <c r="BS733" s="12">
        <v>21.052980000000002</v>
      </c>
      <c r="BT733" s="12"/>
      <c r="BU733" s="12"/>
      <c r="BV733" s="12" t="s">
        <v>1077</v>
      </c>
      <c r="BW733" s="12" t="s">
        <v>1077</v>
      </c>
      <c r="BX733" s="12" t="s">
        <v>1077</v>
      </c>
      <c r="BY733" s="12" t="s">
        <v>1077</v>
      </c>
      <c r="BZ733" s="12"/>
      <c r="CA733" s="12" t="s">
        <v>1077</v>
      </c>
      <c r="CB733" s="12" t="s">
        <v>1077</v>
      </c>
      <c r="CC733" s="12" t="s">
        <v>1077</v>
      </c>
      <c r="CD733" s="12" t="s">
        <v>1077</v>
      </c>
      <c r="CE733" s="12" t="s">
        <v>1084</v>
      </c>
      <c r="CF733" s="12" t="s">
        <v>1077</v>
      </c>
      <c r="CG733" s="12"/>
      <c r="CH733" s="12"/>
      <c r="CI733" s="12"/>
      <c r="CJ733" s="12">
        <v>0.43240000000000001</v>
      </c>
      <c r="CK733" s="12" t="s">
        <v>3828</v>
      </c>
      <c r="CL733" s="12" t="s">
        <v>1077</v>
      </c>
      <c r="CM733" s="12" t="s">
        <v>1077</v>
      </c>
      <c r="CN733" s="12">
        <v>162.01245</v>
      </c>
      <c r="CO733" s="12" t="s">
        <v>1047</v>
      </c>
      <c r="CP733" s="12"/>
      <c r="CQ733" s="12"/>
      <c r="CR733" s="12"/>
      <c r="CS733" s="12" t="s">
        <v>1077</v>
      </c>
      <c r="CT733" s="12" t="s">
        <v>718</v>
      </c>
      <c r="CU733" s="12" t="s">
        <v>718</v>
      </c>
      <c r="CV733" s="12" t="s">
        <v>1077</v>
      </c>
      <c r="CW733" s="12"/>
      <c r="CX733" s="57"/>
    </row>
    <row r="734" spans="1:102" ht="16.5" x14ac:dyDescent="0.35">
      <c r="A734" s="56">
        <v>10</v>
      </c>
      <c r="B734" s="12" t="s">
        <v>3701</v>
      </c>
      <c r="C734" s="12">
        <v>10.130000000000001</v>
      </c>
      <c r="D734" s="12" t="s">
        <v>1397</v>
      </c>
      <c r="E734" s="12" t="s">
        <v>222</v>
      </c>
      <c r="F734" s="12" t="s">
        <v>3916</v>
      </c>
      <c r="G734" s="12" t="s">
        <v>212</v>
      </c>
      <c r="H734" s="12" t="s">
        <v>2804</v>
      </c>
      <c r="I734" s="12" t="s">
        <v>212</v>
      </c>
      <c r="J734" s="12" t="s">
        <v>556</v>
      </c>
      <c r="K734" s="12" t="s">
        <v>3440</v>
      </c>
      <c r="L734" s="12" t="s">
        <v>558</v>
      </c>
      <c r="M734" s="12" t="s">
        <v>3237</v>
      </c>
      <c r="N734" s="12" t="s">
        <v>3437</v>
      </c>
      <c r="O734" s="12" t="s">
        <v>3400</v>
      </c>
      <c r="P734" s="12" t="s">
        <v>3402</v>
      </c>
      <c r="Q734" s="12">
        <v>1</v>
      </c>
      <c r="R734" s="12">
        <v>0</v>
      </c>
      <c r="S734" s="12">
        <v>0</v>
      </c>
      <c r="T734" s="12">
        <v>0</v>
      </c>
      <c r="U734" s="12">
        <v>0</v>
      </c>
      <c r="V734" s="12">
        <v>0</v>
      </c>
      <c r="W734" s="12">
        <v>0</v>
      </c>
      <c r="X734" s="12">
        <v>0</v>
      </c>
      <c r="Y734" s="12">
        <v>0</v>
      </c>
      <c r="Z734" s="12">
        <v>0</v>
      </c>
      <c r="AA734" s="12">
        <v>0</v>
      </c>
      <c r="AB734" s="12">
        <v>0</v>
      </c>
      <c r="AC734" s="12">
        <v>0</v>
      </c>
      <c r="AD734" s="12">
        <v>0</v>
      </c>
      <c r="AE734" s="12">
        <v>0</v>
      </c>
      <c r="AF734" s="12">
        <v>0</v>
      </c>
      <c r="AG734" s="12">
        <v>0</v>
      </c>
      <c r="AH734" s="12">
        <v>0</v>
      </c>
      <c r="AI734" s="12">
        <v>0</v>
      </c>
      <c r="AJ734" s="12">
        <v>1</v>
      </c>
      <c r="AK734" s="12">
        <v>0</v>
      </c>
      <c r="AL734" s="12" t="s">
        <v>3456</v>
      </c>
      <c r="AM734" s="7" t="s">
        <v>608</v>
      </c>
      <c r="AN734" s="7" t="s">
        <v>627</v>
      </c>
      <c r="AO734" s="7">
        <v>1999</v>
      </c>
      <c r="AP734" s="12" t="s">
        <v>3458</v>
      </c>
      <c r="AQ734" s="12">
        <v>826</v>
      </c>
      <c r="AR734" s="12">
        <v>1</v>
      </c>
      <c r="AS734" s="12" t="s">
        <v>555</v>
      </c>
      <c r="AT734" s="7" t="s">
        <v>212</v>
      </c>
      <c r="AU734" s="12">
        <v>1</v>
      </c>
      <c r="AV734" s="12">
        <v>0</v>
      </c>
      <c r="AW734" s="12">
        <v>1</v>
      </c>
      <c r="AX734" s="12">
        <v>0</v>
      </c>
      <c r="AY734" s="7">
        <v>1</v>
      </c>
      <c r="AZ734" s="12">
        <v>0</v>
      </c>
      <c r="BA734" s="12">
        <v>1</v>
      </c>
      <c r="BB734" s="12">
        <v>1</v>
      </c>
      <c r="BC734" s="12">
        <v>1</v>
      </c>
      <c r="BD734" s="12">
        <v>1</v>
      </c>
      <c r="BE734" s="12">
        <v>0</v>
      </c>
      <c r="BF734" s="7" t="s">
        <v>766</v>
      </c>
      <c r="BG734" s="7" t="s">
        <v>783</v>
      </c>
      <c r="BH734" s="7"/>
      <c r="BI734" s="7" t="s">
        <v>2808</v>
      </c>
      <c r="BJ734" s="12" t="s">
        <v>3460</v>
      </c>
      <c r="BK734" s="12" t="s">
        <v>3463</v>
      </c>
      <c r="BL734" s="12" t="s">
        <v>3470</v>
      </c>
      <c r="BM734" s="7" t="s">
        <v>787</v>
      </c>
      <c r="BN734" s="7"/>
      <c r="BO734" s="12"/>
      <c r="BP734" s="12"/>
      <c r="BQ734" s="12" t="s">
        <v>1077</v>
      </c>
      <c r="BR734" s="12" t="s">
        <v>1077</v>
      </c>
      <c r="BS734" s="12">
        <v>0.12667999999999999</v>
      </c>
      <c r="BT734" s="12"/>
      <c r="BU734" s="12"/>
      <c r="BV734" s="12" t="s">
        <v>1077</v>
      </c>
      <c r="BW734" s="12" t="s">
        <v>1077</v>
      </c>
      <c r="BX734" s="12" t="s">
        <v>1077</v>
      </c>
      <c r="BY734" s="12" t="s">
        <v>1077</v>
      </c>
      <c r="BZ734" s="12"/>
      <c r="CA734" s="12" t="s">
        <v>1077</v>
      </c>
      <c r="CB734" s="12" t="s">
        <v>1077</v>
      </c>
      <c r="CC734" s="12" t="s">
        <v>1077</v>
      </c>
      <c r="CD734" s="12" t="s">
        <v>1077</v>
      </c>
      <c r="CE734" s="12" t="s">
        <v>1084</v>
      </c>
      <c r="CF734" s="12" t="s">
        <v>1077</v>
      </c>
      <c r="CG734" s="12"/>
      <c r="CH734" s="12"/>
      <c r="CI734" s="12"/>
      <c r="CJ734" s="12">
        <v>0.67969999999999997</v>
      </c>
      <c r="CK734" s="12" t="s">
        <v>3828</v>
      </c>
      <c r="CL734" s="12" t="s">
        <v>1077</v>
      </c>
      <c r="CM734" s="12" t="s">
        <v>1077</v>
      </c>
      <c r="CN734" s="12">
        <v>2.3327</v>
      </c>
      <c r="CO734" s="12" t="s">
        <v>1047</v>
      </c>
      <c r="CP734" s="12"/>
      <c r="CQ734" s="12"/>
      <c r="CR734" s="12"/>
      <c r="CS734" s="12" t="s">
        <v>1077</v>
      </c>
      <c r="CT734" s="12" t="s">
        <v>718</v>
      </c>
      <c r="CU734" s="12" t="s">
        <v>718</v>
      </c>
      <c r="CV734" s="12" t="s">
        <v>1077</v>
      </c>
      <c r="CW734" s="12"/>
      <c r="CX734" s="57"/>
    </row>
    <row r="735" spans="1:102" ht="16.5" x14ac:dyDescent="0.35">
      <c r="A735" s="56">
        <v>10</v>
      </c>
      <c r="B735" s="12" t="s">
        <v>3701</v>
      </c>
      <c r="C735" s="12">
        <v>10.14</v>
      </c>
      <c r="D735" s="12" t="s">
        <v>1433</v>
      </c>
      <c r="E735" s="12" t="s">
        <v>223</v>
      </c>
      <c r="F735" s="12" t="s">
        <v>3916</v>
      </c>
      <c r="G735" s="12" t="s">
        <v>212</v>
      </c>
      <c r="H735" s="12" t="s">
        <v>2804</v>
      </c>
      <c r="I735" s="12" t="s">
        <v>212</v>
      </c>
      <c r="J735" s="12" t="s">
        <v>556</v>
      </c>
      <c r="K735" s="12" t="s">
        <v>3440</v>
      </c>
      <c r="L735" s="12" t="s">
        <v>558</v>
      </c>
      <c r="M735" s="12" t="s">
        <v>3237</v>
      </c>
      <c r="N735" s="12" t="s">
        <v>3437</v>
      </c>
      <c r="O735" s="12" t="s">
        <v>3400</v>
      </c>
      <c r="P735" s="12" t="s">
        <v>3402</v>
      </c>
      <c r="Q735" s="12">
        <v>1</v>
      </c>
      <c r="R735" s="12">
        <v>0</v>
      </c>
      <c r="S735" s="12">
        <v>0</v>
      </c>
      <c r="T735" s="12">
        <v>0</v>
      </c>
      <c r="U735" s="12">
        <v>0</v>
      </c>
      <c r="V735" s="12">
        <v>0</v>
      </c>
      <c r="W735" s="12">
        <v>0</v>
      </c>
      <c r="X735" s="12">
        <v>0</v>
      </c>
      <c r="Y735" s="12">
        <v>0</v>
      </c>
      <c r="Z735" s="12">
        <v>0</v>
      </c>
      <c r="AA735" s="12">
        <v>0</v>
      </c>
      <c r="AB735" s="12">
        <v>0</v>
      </c>
      <c r="AC735" s="12">
        <v>0</v>
      </c>
      <c r="AD735" s="12">
        <v>0</v>
      </c>
      <c r="AE735" s="12">
        <v>0</v>
      </c>
      <c r="AF735" s="12">
        <v>0</v>
      </c>
      <c r="AG735" s="12">
        <v>0</v>
      </c>
      <c r="AH735" s="12">
        <v>0</v>
      </c>
      <c r="AI735" s="12">
        <v>0</v>
      </c>
      <c r="AJ735" s="12">
        <v>1</v>
      </c>
      <c r="AK735" s="12">
        <v>0</v>
      </c>
      <c r="AL735" s="12" t="s">
        <v>3456</v>
      </c>
      <c r="AM735" s="7" t="s">
        <v>608</v>
      </c>
      <c r="AN735" s="7" t="s">
        <v>627</v>
      </c>
      <c r="AO735" s="7">
        <v>1999</v>
      </c>
      <c r="AP735" s="12" t="s">
        <v>3458</v>
      </c>
      <c r="AQ735" s="12">
        <v>783</v>
      </c>
      <c r="AR735" s="12">
        <v>1</v>
      </c>
      <c r="AS735" s="12" t="s">
        <v>555</v>
      </c>
      <c r="AT735" s="7" t="s">
        <v>212</v>
      </c>
      <c r="AU735" s="12">
        <v>1</v>
      </c>
      <c r="AV735" s="12">
        <v>0</v>
      </c>
      <c r="AW735" s="12">
        <v>1</v>
      </c>
      <c r="AX735" s="12">
        <v>0</v>
      </c>
      <c r="AY735" s="7">
        <v>1</v>
      </c>
      <c r="AZ735" s="12">
        <v>0</v>
      </c>
      <c r="BA735" s="12">
        <v>1</v>
      </c>
      <c r="BB735" s="12">
        <v>1</v>
      </c>
      <c r="BC735" s="12">
        <v>1</v>
      </c>
      <c r="BD735" s="12">
        <v>1</v>
      </c>
      <c r="BE735" s="12">
        <v>0</v>
      </c>
      <c r="BF735" s="7" t="s">
        <v>772</v>
      </c>
      <c r="BG735" s="7" t="s">
        <v>2786</v>
      </c>
      <c r="BH735" s="7"/>
      <c r="BI735" s="7" t="s">
        <v>2816</v>
      </c>
      <c r="BJ735" s="12" t="s">
        <v>3460</v>
      </c>
      <c r="BK735" s="12" t="s">
        <v>3463</v>
      </c>
      <c r="BL735" s="12" t="s">
        <v>3470</v>
      </c>
      <c r="BM735" s="7" t="s">
        <v>787</v>
      </c>
      <c r="BN735" s="7"/>
      <c r="BO735" s="12"/>
      <c r="BP735" s="12"/>
      <c r="BQ735" s="12" t="s">
        <v>1077</v>
      </c>
      <c r="BR735" s="12" t="s">
        <v>1077</v>
      </c>
      <c r="BS735" s="12">
        <v>11.100759999999999</v>
      </c>
      <c r="BT735" s="12"/>
      <c r="BU735" s="12"/>
      <c r="BV735" s="12" t="s">
        <v>1077</v>
      </c>
      <c r="BW735" s="12" t="s">
        <v>1077</v>
      </c>
      <c r="BX735" s="12" t="s">
        <v>1077</v>
      </c>
      <c r="BY735" s="12" t="s">
        <v>1077</v>
      </c>
      <c r="BZ735" s="12"/>
      <c r="CA735" s="12" t="s">
        <v>1077</v>
      </c>
      <c r="CB735" s="12" t="s">
        <v>1077</v>
      </c>
      <c r="CC735" s="12" t="s">
        <v>1077</v>
      </c>
      <c r="CD735" s="12" t="s">
        <v>1077</v>
      </c>
      <c r="CE735" s="12" t="s">
        <v>1084</v>
      </c>
      <c r="CF735" s="12" t="s">
        <v>1077</v>
      </c>
      <c r="CG735" s="12"/>
      <c r="CH735" s="12"/>
      <c r="CI735" s="12"/>
      <c r="CJ735" s="12">
        <v>0.2762</v>
      </c>
      <c r="CK735" s="12" t="s">
        <v>3828</v>
      </c>
      <c r="CL735" s="12" t="s">
        <v>1077</v>
      </c>
      <c r="CM735" s="12" t="s">
        <v>1077</v>
      </c>
      <c r="CN735" s="12">
        <v>104.43711999999999</v>
      </c>
      <c r="CO735" s="12" t="s">
        <v>1047</v>
      </c>
      <c r="CP735" s="12"/>
      <c r="CQ735" s="12"/>
      <c r="CR735" s="12"/>
      <c r="CS735" s="12" t="s">
        <v>1077</v>
      </c>
      <c r="CT735" s="12" t="s">
        <v>718</v>
      </c>
      <c r="CU735" s="12" t="s">
        <v>718</v>
      </c>
      <c r="CV735" s="12" t="s">
        <v>1077</v>
      </c>
      <c r="CW735" s="12"/>
      <c r="CX735" s="57"/>
    </row>
    <row r="736" spans="1:102" ht="16.5" x14ac:dyDescent="0.35">
      <c r="A736" s="56">
        <v>10</v>
      </c>
      <c r="B736" s="12" t="s">
        <v>3701</v>
      </c>
      <c r="C736" s="12">
        <v>10.15</v>
      </c>
      <c r="D736" s="12" t="s">
        <v>1398</v>
      </c>
      <c r="E736" s="12" t="s">
        <v>224</v>
      </c>
      <c r="F736" s="12" t="s">
        <v>3916</v>
      </c>
      <c r="G736" s="12" t="s">
        <v>212</v>
      </c>
      <c r="H736" s="12" t="s">
        <v>2804</v>
      </c>
      <c r="I736" s="12" t="s">
        <v>212</v>
      </c>
      <c r="J736" s="12" t="s">
        <v>556</v>
      </c>
      <c r="K736" s="12" t="s">
        <v>3440</v>
      </c>
      <c r="L736" s="12" t="s">
        <v>558</v>
      </c>
      <c r="M736" s="12" t="s">
        <v>3237</v>
      </c>
      <c r="N736" s="12" t="s">
        <v>3437</v>
      </c>
      <c r="O736" s="12" t="s">
        <v>3400</v>
      </c>
      <c r="P736" s="12" t="s">
        <v>3402</v>
      </c>
      <c r="Q736" s="12">
        <v>1</v>
      </c>
      <c r="R736" s="12">
        <v>0</v>
      </c>
      <c r="S736" s="12">
        <v>0</v>
      </c>
      <c r="T736" s="12">
        <v>0</v>
      </c>
      <c r="U736" s="12">
        <v>0</v>
      </c>
      <c r="V736" s="12">
        <v>0</v>
      </c>
      <c r="W736" s="12">
        <v>0</v>
      </c>
      <c r="X736" s="12">
        <v>0</v>
      </c>
      <c r="Y736" s="12">
        <v>0</v>
      </c>
      <c r="Z736" s="12">
        <v>0</v>
      </c>
      <c r="AA736" s="12">
        <v>0</v>
      </c>
      <c r="AB736" s="12">
        <v>0</v>
      </c>
      <c r="AC736" s="12">
        <v>0</v>
      </c>
      <c r="AD736" s="12">
        <v>0</v>
      </c>
      <c r="AE736" s="12">
        <v>0</v>
      </c>
      <c r="AF736" s="12">
        <v>0</v>
      </c>
      <c r="AG736" s="12">
        <v>0</v>
      </c>
      <c r="AH736" s="12">
        <v>0</v>
      </c>
      <c r="AI736" s="12">
        <v>0</v>
      </c>
      <c r="AJ736" s="12">
        <v>1</v>
      </c>
      <c r="AK736" s="12">
        <v>0</v>
      </c>
      <c r="AL736" s="12" t="s">
        <v>3456</v>
      </c>
      <c r="AM736" s="7" t="s">
        <v>608</v>
      </c>
      <c r="AN736" s="7" t="s">
        <v>625</v>
      </c>
      <c r="AO736" s="7">
        <v>1999</v>
      </c>
      <c r="AP736" s="12" t="s">
        <v>3458</v>
      </c>
      <c r="AQ736" s="12">
        <v>8311</v>
      </c>
      <c r="AR736" s="12">
        <v>1</v>
      </c>
      <c r="AS736" s="12" t="s">
        <v>555</v>
      </c>
      <c r="AT736" s="7" t="s">
        <v>212</v>
      </c>
      <c r="AU736" s="12">
        <v>1</v>
      </c>
      <c r="AV736" s="12">
        <v>0</v>
      </c>
      <c r="AW736" s="12">
        <v>1</v>
      </c>
      <c r="AX736" s="12">
        <v>0</v>
      </c>
      <c r="AY736" s="7">
        <v>1</v>
      </c>
      <c r="AZ736" s="12">
        <v>0</v>
      </c>
      <c r="BA736" s="12">
        <v>1</v>
      </c>
      <c r="BB736" s="12">
        <v>1</v>
      </c>
      <c r="BC736" s="12">
        <v>1</v>
      </c>
      <c r="BD736" s="12">
        <v>1</v>
      </c>
      <c r="BE736" s="12">
        <v>0</v>
      </c>
      <c r="BF736" s="7" t="s">
        <v>766</v>
      </c>
      <c r="BG736" s="7" t="s">
        <v>783</v>
      </c>
      <c r="BH736" s="7"/>
      <c r="BI736" s="7" t="s">
        <v>2808</v>
      </c>
      <c r="BJ736" s="12" t="s">
        <v>3460</v>
      </c>
      <c r="BK736" s="12" t="s">
        <v>3463</v>
      </c>
      <c r="BL736" s="12" t="s">
        <v>3470</v>
      </c>
      <c r="BM736" s="7" t="s">
        <v>787</v>
      </c>
      <c r="BN736" s="7"/>
      <c r="BO736" s="12"/>
      <c r="BP736" s="12"/>
      <c r="BQ736" s="12" t="s">
        <v>1077</v>
      </c>
      <c r="BR736" s="12" t="s">
        <v>1077</v>
      </c>
      <c r="BS736" s="12">
        <v>5.3159999999999999E-2</v>
      </c>
      <c r="BT736" s="12"/>
      <c r="BU736" s="12"/>
      <c r="BV736" s="12" t="s">
        <v>1077</v>
      </c>
      <c r="BW736" s="12" t="s">
        <v>1077</v>
      </c>
      <c r="BX736" s="12" t="s">
        <v>1077</v>
      </c>
      <c r="BY736" s="12" t="s">
        <v>1077</v>
      </c>
      <c r="BZ736" s="12"/>
      <c r="CA736" s="12" t="s">
        <v>1077</v>
      </c>
      <c r="CB736" s="12" t="s">
        <v>1077</v>
      </c>
      <c r="CC736" s="12" t="s">
        <v>1077</v>
      </c>
      <c r="CD736" s="12" t="s">
        <v>1077</v>
      </c>
      <c r="CE736" s="12" t="s">
        <v>1084</v>
      </c>
      <c r="CF736" s="12" t="s">
        <v>1077</v>
      </c>
      <c r="CG736" s="12"/>
      <c r="CH736" s="12"/>
      <c r="CI736" s="12"/>
      <c r="CJ736" s="12">
        <v>0.48470000000000002</v>
      </c>
      <c r="CK736" s="12" t="s">
        <v>3828</v>
      </c>
      <c r="CL736" s="12" t="s">
        <v>1077</v>
      </c>
      <c r="CM736" s="12" t="s">
        <v>1077</v>
      </c>
      <c r="CN736" s="12">
        <v>1.00481</v>
      </c>
      <c r="CO736" s="12" t="s">
        <v>1047</v>
      </c>
      <c r="CP736" s="12"/>
      <c r="CQ736" s="12"/>
      <c r="CR736" s="12"/>
      <c r="CS736" s="12" t="s">
        <v>1077</v>
      </c>
      <c r="CT736" s="12" t="s">
        <v>718</v>
      </c>
      <c r="CU736" s="12" t="s">
        <v>718</v>
      </c>
      <c r="CV736" s="12" t="s">
        <v>1077</v>
      </c>
      <c r="CW736" s="12"/>
      <c r="CX736" s="57"/>
    </row>
    <row r="737" spans="1:102" ht="16.5" x14ac:dyDescent="0.35">
      <c r="A737" s="56">
        <v>10</v>
      </c>
      <c r="B737" s="12" t="s">
        <v>3701</v>
      </c>
      <c r="C737" s="12">
        <v>10.16</v>
      </c>
      <c r="D737" s="12" t="s">
        <v>1399</v>
      </c>
      <c r="E737" s="12" t="s">
        <v>227</v>
      </c>
      <c r="F737" s="12" t="s">
        <v>3916</v>
      </c>
      <c r="G737" s="12" t="s">
        <v>212</v>
      </c>
      <c r="H737" s="12" t="s">
        <v>2804</v>
      </c>
      <c r="I737" s="12" t="s">
        <v>212</v>
      </c>
      <c r="J737" s="12" t="s">
        <v>556</v>
      </c>
      <c r="K737" s="12" t="s">
        <v>3440</v>
      </c>
      <c r="L737" s="12" t="s">
        <v>558</v>
      </c>
      <c r="M737" s="12" t="s">
        <v>3237</v>
      </c>
      <c r="N737" s="12" t="s">
        <v>3437</v>
      </c>
      <c r="O737" s="12" t="s">
        <v>3400</v>
      </c>
      <c r="P737" s="12" t="s">
        <v>3402</v>
      </c>
      <c r="Q737" s="12">
        <v>1</v>
      </c>
      <c r="R737" s="12">
        <v>0</v>
      </c>
      <c r="S737" s="12">
        <v>0</v>
      </c>
      <c r="T737" s="12">
        <v>0</v>
      </c>
      <c r="U737" s="12">
        <v>0</v>
      </c>
      <c r="V737" s="12">
        <v>0</v>
      </c>
      <c r="W737" s="12">
        <v>0</v>
      </c>
      <c r="X737" s="12">
        <v>0</v>
      </c>
      <c r="Y737" s="12">
        <v>0</v>
      </c>
      <c r="Z737" s="12">
        <v>0</v>
      </c>
      <c r="AA737" s="12">
        <v>0</v>
      </c>
      <c r="AB737" s="12">
        <v>0</v>
      </c>
      <c r="AC737" s="12">
        <v>0</v>
      </c>
      <c r="AD737" s="12">
        <v>0</v>
      </c>
      <c r="AE737" s="12">
        <v>0</v>
      </c>
      <c r="AF737" s="12">
        <v>0</v>
      </c>
      <c r="AG737" s="12">
        <v>0</v>
      </c>
      <c r="AH737" s="12">
        <v>0</v>
      </c>
      <c r="AI737" s="12">
        <v>0</v>
      </c>
      <c r="AJ737" s="12">
        <v>1</v>
      </c>
      <c r="AK737" s="12">
        <v>0</v>
      </c>
      <c r="AL737" s="12" t="s">
        <v>3456</v>
      </c>
      <c r="AM737" s="7" t="s">
        <v>608</v>
      </c>
      <c r="AN737" s="7" t="s">
        <v>625</v>
      </c>
      <c r="AO737" s="7">
        <v>1999</v>
      </c>
      <c r="AP737" s="12" t="s">
        <v>3458</v>
      </c>
      <c r="AQ737" s="12">
        <v>8311</v>
      </c>
      <c r="AR737" s="12">
        <v>1</v>
      </c>
      <c r="AS737" s="12" t="s">
        <v>555</v>
      </c>
      <c r="AT737" s="7" t="s">
        <v>212</v>
      </c>
      <c r="AU737" s="12">
        <v>1</v>
      </c>
      <c r="AV737" s="12">
        <v>0</v>
      </c>
      <c r="AW737" s="12">
        <v>1</v>
      </c>
      <c r="AX737" s="12">
        <v>0</v>
      </c>
      <c r="AY737" s="7">
        <v>1</v>
      </c>
      <c r="AZ737" s="12">
        <v>0</v>
      </c>
      <c r="BA737" s="12">
        <v>1</v>
      </c>
      <c r="BB737" s="12">
        <v>1</v>
      </c>
      <c r="BC737" s="12">
        <v>1</v>
      </c>
      <c r="BD737" s="12">
        <v>1</v>
      </c>
      <c r="BE737" s="12">
        <v>0</v>
      </c>
      <c r="BF737" s="7" t="s">
        <v>766</v>
      </c>
      <c r="BG737" s="7" t="s">
        <v>783</v>
      </c>
      <c r="BH737" s="7"/>
      <c r="BI737" s="7" t="s">
        <v>2808</v>
      </c>
      <c r="BJ737" s="12" t="s">
        <v>3460</v>
      </c>
      <c r="BK737" s="12" t="s">
        <v>3463</v>
      </c>
      <c r="BL737" s="12" t="s">
        <v>3470</v>
      </c>
      <c r="BM737" s="7" t="s">
        <v>787</v>
      </c>
      <c r="BN737" s="7"/>
      <c r="BO737" s="12"/>
      <c r="BP737" s="12"/>
      <c r="BQ737" s="12" t="s">
        <v>1077</v>
      </c>
      <c r="BR737" s="12" t="s">
        <v>1077</v>
      </c>
      <c r="BS737" s="12">
        <v>5.8840000000000003E-2</v>
      </c>
      <c r="BT737" s="12"/>
      <c r="BU737" s="12"/>
      <c r="BV737" s="12" t="s">
        <v>1077</v>
      </c>
      <c r="BW737" s="12" t="s">
        <v>1077</v>
      </c>
      <c r="BX737" s="12" t="s">
        <v>1077</v>
      </c>
      <c r="BY737" s="12" t="s">
        <v>1077</v>
      </c>
      <c r="BZ737" s="12"/>
      <c r="CA737" s="12" t="s">
        <v>1077</v>
      </c>
      <c r="CB737" s="12" t="s">
        <v>1077</v>
      </c>
      <c r="CC737" s="12" t="s">
        <v>1077</v>
      </c>
      <c r="CD737" s="12" t="s">
        <v>1077</v>
      </c>
      <c r="CE737" s="12" t="s">
        <v>1084</v>
      </c>
      <c r="CF737" s="12" t="s">
        <v>1077</v>
      </c>
      <c r="CG737" s="12"/>
      <c r="CH737" s="12"/>
      <c r="CI737" s="12"/>
      <c r="CJ737" s="12">
        <v>0.50780000000000003</v>
      </c>
      <c r="CK737" s="12" t="s">
        <v>3828</v>
      </c>
      <c r="CL737" s="12" t="s">
        <v>1077</v>
      </c>
      <c r="CM737" s="12" t="s">
        <v>1077</v>
      </c>
      <c r="CN737" s="12">
        <v>2.2747199999999999</v>
      </c>
      <c r="CO737" s="12" t="s">
        <v>1047</v>
      </c>
      <c r="CP737" s="12"/>
      <c r="CQ737" s="12"/>
      <c r="CR737" s="12"/>
      <c r="CS737" s="12" t="s">
        <v>1077</v>
      </c>
      <c r="CT737" s="12" t="s">
        <v>718</v>
      </c>
      <c r="CU737" s="12" t="s">
        <v>718</v>
      </c>
      <c r="CV737" s="12" t="s">
        <v>1077</v>
      </c>
      <c r="CW737" s="12"/>
      <c r="CX737" s="57"/>
    </row>
    <row r="738" spans="1:102" ht="16.5" x14ac:dyDescent="0.35">
      <c r="A738" s="56">
        <v>10</v>
      </c>
      <c r="B738" s="12" t="s">
        <v>3701</v>
      </c>
      <c r="C738" s="12">
        <v>10.16</v>
      </c>
      <c r="D738" s="12" t="s">
        <v>1408</v>
      </c>
      <c r="E738" s="12" t="s">
        <v>226</v>
      </c>
      <c r="F738" s="12" t="s">
        <v>3916</v>
      </c>
      <c r="G738" s="12" t="s">
        <v>212</v>
      </c>
      <c r="H738" s="12" t="s">
        <v>2804</v>
      </c>
      <c r="I738" s="12" t="s">
        <v>349</v>
      </c>
      <c r="J738" s="12" t="s">
        <v>556</v>
      </c>
      <c r="K738" s="12" t="s">
        <v>3440</v>
      </c>
      <c r="L738" s="12" t="s">
        <v>558</v>
      </c>
      <c r="M738" s="12" t="s">
        <v>3237</v>
      </c>
      <c r="N738" s="12" t="s">
        <v>3437</v>
      </c>
      <c r="O738" s="12" t="s">
        <v>3400</v>
      </c>
      <c r="P738" s="12" t="s">
        <v>3402</v>
      </c>
      <c r="Q738" s="12">
        <v>1</v>
      </c>
      <c r="R738" s="12">
        <v>0</v>
      </c>
      <c r="S738" s="12">
        <v>0</v>
      </c>
      <c r="T738" s="12">
        <v>0</v>
      </c>
      <c r="U738" s="12">
        <v>0</v>
      </c>
      <c r="V738" s="12">
        <v>0</v>
      </c>
      <c r="W738" s="12">
        <v>0</v>
      </c>
      <c r="X738" s="12">
        <v>0</v>
      </c>
      <c r="Y738" s="12">
        <v>0</v>
      </c>
      <c r="Z738" s="12">
        <v>0</v>
      </c>
      <c r="AA738" s="12">
        <v>0</v>
      </c>
      <c r="AB738" s="12">
        <v>0</v>
      </c>
      <c r="AC738" s="12">
        <v>0</v>
      </c>
      <c r="AD738" s="12">
        <v>0</v>
      </c>
      <c r="AE738" s="12">
        <v>0</v>
      </c>
      <c r="AF738" s="12">
        <v>0</v>
      </c>
      <c r="AG738" s="12">
        <v>0</v>
      </c>
      <c r="AH738" s="12">
        <v>0</v>
      </c>
      <c r="AI738" s="12">
        <v>0</v>
      </c>
      <c r="AJ738" s="12">
        <v>1</v>
      </c>
      <c r="AK738" s="12">
        <v>0</v>
      </c>
      <c r="AL738" s="12" t="s">
        <v>3456</v>
      </c>
      <c r="AM738" s="7" t="s">
        <v>608</v>
      </c>
      <c r="AN738" s="7" t="s">
        <v>625</v>
      </c>
      <c r="AO738" s="7">
        <v>1999</v>
      </c>
      <c r="AP738" s="12" t="s">
        <v>3458</v>
      </c>
      <c r="AQ738" s="12">
        <v>8311</v>
      </c>
      <c r="AR738" s="12">
        <v>1</v>
      </c>
      <c r="AS738" s="12" t="s">
        <v>555</v>
      </c>
      <c r="AT738" s="7" t="s">
        <v>212</v>
      </c>
      <c r="AU738" s="12">
        <v>1</v>
      </c>
      <c r="AV738" s="12">
        <v>0</v>
      </c>
      <c r="AW738" s="12">
        <v>1</v>
      </c>
      <c r="AX738" s="12">
        <v>0</v>
      </c>
      <c r="AY738" s="7">
        <v>1</v>
      </c>
      <c r="AZ738" s="12">
        <v>0</v>
      </c>
      <c r="BA738" s="12">
        <v>1</v>
      </c>
      <c r="BB738" s="12">
        <v>1</v>
      </c>
      <c r="BC738" s="12">
        <v>1</v>
      </c>
      <c r="BD738" s="12">
        <v>1</v>
      </c>
      <c r="BE738" s="12">
        <v>0</v>
      </c>
      <c r="BF738" s="7" t="s">
        <v>2821</v>
      </c>
      <c r="BG738" s="7" t="s">
        <v>782</v>
      </c>
      <c r="BH738" s="7"/>
      <c r="BI738" s="7" t="s">
        <v>2819</v>
      </c>
      <c r="BJ738" s="12" t="s">
        <v>3460</v>
      </c>
      <c r="BK738" s="12" t="s">
        <v>3463</v>
      </c>
      <c r="BL738" s="12" t="s">
        <v>3470</v>
      </c>
      <c r="BM738" s="7" t="s">
        <v>787</v>
      </c>
      <c r="BN738" s="7"/>
      <c r="BO738" s="12"/>
      <c r="BP738" s="12"/>
      <c r="BQ738" s="12" t="s">
        <v>1077</v>
      </c>
      <c r="BR738" s="12" t="s">
        <v>1077</v>
      </c>
      <c r="BS738" s="12">
        <v>2.1529000000000001E-4</v>
      </c>
      <c r="BT738" s="12"/>
      <c r="BU738" s="12"/>
      <c r="BV738" s="12" t="s">
        <v>1077</v>
      </c>
      <c r="BW738" s="12" t="s">
        <v>1077</v>
      </c>
      <c r="BX738" s="12" t="s">
        <v>1077</v>
      </c>
      <c r="BY738" s="12" t="s">
        <v>1077</v>
      </c>
      <c r="BZ738" s="12"/>
      <c r="CA738" s="12" t="s">
        <v>1077</v>
      </c>
      <c r="CB738" s="12" t="s">
        <v>1077</v>
      </c>
      <c r="CC738" s="12" t="s">
        <v>1077</v>
      </c>
      <c r="CD738" s="12" t="s">
        <v>1077</v>
      </c>
      <c r="CE738" s="12" t="s">
        <v>1084</v>
      </c>
      <c r="CF738" s="12" t="s">
        <v>1077</v>
      </c>
      <c r="CG738" s="12"/>
      <c r="CH738" s="12"/>
      <c r="CI738" s="12"/>
      <c r="CJ738" s="12">
        <v>0.60629999999999995</v>
      </c>
      <c r="CK738" s="12" t="s">
        <v>3828</v>
      </c>
      <c r="CL738" s="12" t="s">
        <v>1077</v>
      </c>
      <c r="CM738" s="12" t="s">
        <v>1077</v>
      </c>
      <c r="CN738" s="12">
        <v>1.8195699999999999</v>
      </c>
      <c r="CO738" s="12" t="s">
        <v>1047</v>
      </c>
      <c r="CP738" s="12"/>
      <c r="CQ738" s="12"/>
      <c r="CR738" s="12"/>
      <c r="CS738" s="12" t="s">
        <v>1077</v>
      </c>
      <c r="CT738" s="12" t="s">
        <v>718</v>
      </c>
      <c r="CU738" s="12" t="s">
        <v>718</v>
      </c>
      <c r="CV738" s="12" t="s">
        <v>1077</v>
      </c>
      <c r="CW738" s="12"/>
      <c r="CX738" s="57"/>
    </row>
    <row r="739" spans="1:102" ht="16.5" x14ac:dyDescent="0.35">
      <c r="A739" s="56">
        <v>10</v>
      </c>
      <c r="B739" s="12" t="s">
        <v>3701</v>
      </c>
      <c r="C739" s="12">
        <v>10.16</v>
      </c>
      <c r="D739" s="12" t="s">
        <v>1420</v>
      </c>
      <c r="E739" s="12" t="s">
        <v>225</v>
      </c>
      <c r="F739" s="12" t="s">
        <v>3916</v>
      </c>
      <c r="G739" s="12" t="s">
        <v>212</v>
      </c>
      <c r="H739" s="12" t="s">
        <v>2804</v>
      </c>
      <c r="I739" s="12" t="s">
        <v>212</v>
      </c>
      <c r="J739" s="12" t="s">
        <v>556</v>
      </c>
      <c r="K739" s="12" t="s">
        <v>3440</v>
      </c>
      <c r="L739" s="12" t="s">
        <v>558</v>
      </c>
      <c r="M739" s="12" t="s">
        <v>3237</v>
      </c>
      <c r="N739" s="12" t="s">
        <v>3437</v>
      </c>
      <c r="O739" s="12" t="s">
        <v>3400</v>
      </c>
      <c r="P739" s="12" t="s">
        <v>3402</v>
      </c>
      <c r="Q739" s="12">
        <v>1</v>
      </c>
      <c r="R739" s="12">
        <v>0</v>
      </c>
      <c r="S739" s="12">
        <v>0</v>
      </c>
      <c r="T739" s="12">
        <v>0</v>
      </c>
      <c r="U739" s="12">
        <v>0</v>
      </c>
      <c r="V739" s="12">
        <v>0</v>
      </c>
      <c r="W739" s="12">
        <v>0</v>
      </c>
      <c r="X739" s="12">
        <v>0</v>
      </c>
      <c r="Y739" s="12">
        <v>0</v>
      </c>
      <c r="Z739" s="12">
        <v>0</v>
      </c>
      <c r="AA739" s="12">
        <v>0</v>
      </c>
      <c r="AB739" s="12">
        <v>0</v>
      </c>
      <c r="AC739" s="12">
        <v>0</v>
      </c>
      <c r="AD739" s="12">
        <v>0</v>
      </c>
      <c r="AE739" s="12">
        <v>0</v>
      </c>
      <c r="AF739" s="12">
        <v>0</v>
      </c>
      <c r="AG739" s="12">
        <v>0</v>
      </c>
      <c r="AH739" s="12">
        <v>0</v>
      </c>
      <c r="AI739" s="12">
        <v>0</v>
      </c>
      <c r="AJ739" s="12">
        <v>1</v>
      </c>
      <c r="AK739" s="12">
        <v>0</v>
      </c>
      <c r="AL739" s="12" t="s">
        <v>3456</v>
      </c>
      <c r="AM739" s="7" t="s">
        <v>608</v>
      </c>
      <c r="AN739" s="7" t="s">
        <v>625</v>
      </c>
      <c r="AO739" s="7">
        <v>1999</v>
      </c>
      <c r="AP739" s="12" t="s">
        <v>3458</v>
      </c>
      <c r="AQ739" s="12">
        <v>8311</v>
      </c>
      <c r="AR739" s="12">
        <v>1</v>
      </c>
      <c r="AS739" s="12" t="s">
        <v>555</v>
      </c>
      <c r="AT739" s="7" t="s">
        <v>212</v>
      </c>
      <c r="AU739" s="12">
        <v>1</v>
      </c>
      <c r="AV739" s="12">
        <v>0</v>
      </c>
      <c r="AW739" s="12">
        <v>1</v>
      </c>
      <c r="AX739" s="12">
        <v>0</v>
      </c>
      <c r="AY739" s="7">
        <v>1</v>
      </c>
      <c r="AZ739" s="12">
        <v>0</v>
      </c>
      <c r="BA739" s="12">
        <v>1</v>
      </c>
      <c r="BB739" s="12">
        <v>1</v>
      </c>
      <c r="BC739" s="12">
        <v>1</v>
      </c>
      <c r="BD739" s="12">
        <v>1</v>
      </c>
      <c r="BE739" s="12">
        <v>0</v>
      </c>
      <c r="BF739" s="7" t="s">
        <v>772</v>
      </c>
      <c r="BG739" s="7" t="s">
        <v>2734</v>
      </c>
      <c r="BH739" s="7"/>
      <c r="BI739" s="7" t="s">
        <v>2814</v>
      </c>
      <c r="BJ739" s="12" t="s">
        <v>3460</v>
      </c>
      <c r="BK739" s="12" t="s">
        <v>3463</v>
      </c>
      <c r="BL739" s="12" t="s">
        <v>3470</v>
      </c>
      <c r="BM739" s="7" t="s">
        <v>787</v>
      </c>
      <c r="BN739" s="7"/>
      <c r="BO739" s="12"/>
      <c r="BP739" s="12"/>
      <c r="BQ739" s="12" t="s">
        <v>1077</v>
      </c>
      <c r="BR739" s="12" t="s">
        <v>1077</v>
      </c>
      <c r="BS739" s="12">
        <v>2.3692199999999999</v>
      </c>
      <c r="BT739" s="12"/>
      <c r="BU739" s="12"/>
      <c r="BV739" s="12" t="s">
        <v>1077</v>
      </c>
      <c r="BW739" s="12" t="s">
        <v>1077</v>
      </c>
      <c r="BX739" s="12" t="s">
        <v>1077</v>
      </c>
      <c r="BY739" s="12" t="s">
        <v>1077</v>
      </c>
      <c r="BZ739" s="12"/>
      <c r="CA739" s="12" t="s">
        <v>1077</v>
      </c>
      <c r="CB739" s="12" t="s">
        <v>1077</v>
      </c>
      <c r="CC739" s="12" t="s">
        <v>1077</v>
      </c>
      <c r="CD739" s="12" t="s">
        <v>1077</v>
      </c>
      <c r="CE739" s="12" t="s">
        <v>1084</v>
      </c>
      <c r="CF739" s="12" t="s">
        <v>1077</v>
      </c>
      <c r="CG739" s="12"/>
      <c r="CH739" s="12"/>
      <c r="CI739" s="12"/>
      <c r="CJ739" s="12">
        <v>0.74870000000000003</v>
      </c>
      <c r="CK739" s="12" t="s">
        <v>3828</v>
      </c>
      <c r="CL739" s="12" t="s">
        <v>1077</v>
      </c>
      <c r="CM739" s="12" t="s">
        <v>1077</v>
      </c>
      <c r="CN739" s="12">
        <v>1.16151</v>
      </c>
      <c r="CO739" s="12" t="s">
        <v>1047</v>
      </c>
      <c r="CP739" s="12"/>
      <c r="CQ739" s="12"/>
      <c r="CR739" s="12"/>
      <c r="CS739" s="12" t="s">
        <v>1077</v>
      </c>
      <c r="CT739" s="12" t="s">
        <v>718</v>
      </c>
      <c r="CU739" s="12" t="s">
        <v>718</v>
      </c>
      <c r="CV739" s="12" t="s">
        <v>1077</v>
      </c>
      <c r="CW739" s="12"/>
      <c r="CX739" s="57"/>
    </row>
    <row r="740" spans="1:102" ht="16.5" x14ac:dyDescent="0.35">
      <c r="A740" s="56">
        <v>10</v>
      </c>
      <c r="B740" s="12" t="s">
        <v>3701</v>
      </c>
      <c r="C740" s="12">
        <v>10.17</v>
      </c>
      <c r="D740" s="12" t="s">
        <v>1434</v>
      </c>
      <c r="E740" s="12" t="s">
        <v>228</v>
      </c>
      <c r="F740" s="12" t="s">
        <v>3916</v>
      </c>
      <c r="G740" s="12" t="s">
        <v>212</v>
      </c>
      <c r="H740" s="12" t="s">
        <v>2804</v>
      </c>
      <c r="I740" s="12" t="s">
        <v>212</v>
      </c>
      <c r="J740" s="12" t="s">
        <v>556</v>
      </c>
      <c r="K740" s="12" t="s">
        <v>3440</v>
      </c>
      <c r="L740" s="12" t="s">
        <v>558</v>
      </c>
      <c r="M740" s="12" t="s">
        <v>3237</v>
      </c>
      <c r="N740" s="12" t="s">
        <v>3437</v>
      </c>
      <c r="O740" s="12" t="s">
        <v>3400</v>
      </c>
      <c r="P740" s="12" t="s">
        <v>3402</v>
      </c>
      <c r="Q740" s="12">
        <v>1</v>
      </c>
      <c r="R740" s="12">
        <v>0</v>
      </c>
      <c r="S740" s="12">
        <v>0</v>
      </c>
      <c r="T740" s="12">
        <v>0</v>
      </c>
      <c r="U740" s="12">
        <v>0</v>
      </c>
      <c r="V740" s="12">
        <v>0</v>
      </c>
      <c r="W740" s="12">
        <v>0</v>
      </c>
      <c r="X740" s="12">
        <v>0</v>
      </c>
      <c r="Y740" s="12">
        <v>0</v>
      </c>
      <c r="Z740" s="12">
        <v>0</v>
      </c>
      <c r="AA740" s="12">
        <v>0</v>
      </c>
      <c r="AB740" s="12">
        <v>0</v>
      </c>
      <c r="AC740" s="12">
        <v>0</v>
      </c>
      <c r="AD740" s="12">
        <v>0</v>
      </c>
      <c r="AE740" s="12">
        <v>0</v>
      </c>
      <c r="AF740" s="12">
        <v>0</v>
      </c>
      <c r="AG740" s="12">
        <v>0</v>
      </c>
      <c r="AH740" s="12">
        <v>0</v>
      </c>
      <c r="AI740" s="12">
        <v>0</v>
      </c>
      <c r="AJ740" s="12">
        <v>1</v>
      </c>
      <c r="AK740" s="12">
        <v>0</v>
      </c>
      <c r="AL740" s="12" t="s">
        <v>3456</v>
      </c>
      <c r="AM740" s="7" t="s">
        <v>608</v>
      </c>
      <c r="AN740" s="7" t="s">
        <v>625</v>
      </c>
      <c r="AO740" s="7">
        <v>1999</v>
      </c>
      <c r="AP740" s="12" t="s">
        <v>3458</v>
      </c>
      <c r="AQ740" s="12">
        <v>8311</v>
      </c>
      <c r="AR740" s="12">
        <v>1</v>
      </c>
      <c r="AS740" s="12" t="s">
        <v>555</v>
      </c>
      <c r="AT740" s="7" t="s">
        <v>212</v>
      </c>
      <c r="AU740" s="12">
        <v>1</v>
      </c>
      <c r="AV740" s="12">
        <v>0</v>
      </c>
      <c r="AW740" s="12">
        <v>1</v>
      </c>
      <c r="AX740" s="12">
        <v>0</v>
      </c>
      <c r="AY740" s="7">
        <v>1</v>
      </c>
      <c r="AZ740" s="12">
        <v>0</v>
      </c>
      <c r="BA740" s="12">
        <v>1</v>
      </c>
      <c r="BB740" s="12">
        <v>1</v>
      </c>
      <c r="BC740" s="12">
        <v>1</v>
      </c>
      <c r="BD740" s="12">
        <v>1</v>
      </c>
      <c r="BE740" s="12">
        <v>0</v>
      </c>
      <c r="BF740" s="7" t="s">
        <v>772</v>
      </c>
      <c r="BG740" s="7" t="s">
        <v>2786</v>
      </c>
      <c r="BH740" s="7"/>
      <c r="BI740" s="7" t="s">
        <v>2816</v>
      </c>
      <c r="BJ740" s="12" t="s">
        <v>3460</v>
      </c>
      <c r="BK740" s="12" t="s">
        <v>3463</v>
      </c>
      <c r="BL740" s="12" t="s">
        <v>3470</v>
      </c>
      <c r="BM740" s="7" t="s">
        <v>787</v>
      </c>
      <c r="BN740" s="7"/>
      <c r="BO740" s="12"/>
      <c r="BP740" s="12"/>
      <c r="BQ740" s="12" t="s">
        <v>1077</v>
      </c>
      <c r="BR740" s="12" t="s">
        <v>1077</v>
      </c>
      <c r="BS740" s="12">
        <v>5.1985599999999996</v>
      </c>
      <c r="BT740" s="12"/>
      <c r="BU740" s="12"/>
      <c r="BV740" s="12" t="s">
        <v>1077</v>
      </c>
      <c r="BW740" s="12" t="s">
        <v>1077</v>
      </c>
      <c r="BX740" s="12" t="s">
        <v>1077</v>
      </c>
      <c r="BY740" s="12" t="s">
        <v>1077</v>
      </c>
      <c r="BZ740" s="12"/>
      <c r="CA740" s="12" t="s">
        <v>1077</v>
      </c>
      <c r="CB740" s="12" t="s">
        <v>1077</v>
      </c>
      <c r="CC740" s="12" t="s">
        <v>1077</v>
      </c>
      <c r="CD740" s="12" t="s">
        <v>1077</v>
      </c>
      <c r="CE740" s="12" t="s">
        <v>1084</v>
      </c>
      <c r="CF740" s="12" t="s">
        <v>1077</v>
      </c>
      <c r="CG740" s="12"/>
      <c r="CH740" s="12"/>
      <c r="CI740" s="12"/>
      <c r="CJ740" s="12">
        <v>0.67249999999999999</v>
      </c>
      <c r="CK740" s="12" t="s">
        <v>3828</v>
      </c>
      <c r="CL740" s="12" t="s">
        <v>1077</v>
      </c>
      <c r="CM740" s="12" t="s">
        <v>1077</v>
      </c>
      <c r="CN740" s="12">
        <v>2.6892</v>
      </c>
      <c r="CO740" s="12" t="s">
        <v>1047</v>
      </c>
      <c r="CP740" s="12"/>
      <c r="CQ740" s="12"/>
      <c r="CR740" s="12"/>
      <c r="CS740" s="12" t="s">
        <v>1077</v>
      </c>
      <c r="CT740" s="12" t="s">
        <v>718</v>
      </c>
      <c r="CU740" s="12" t="s">
        <v>718</v>
      </c>
      <c r="CV740" s="12" t="s">
        <v>1077</v>
      </c>
      <c r="CW740" s="12"/>
      <c r="CX740" s="57"/>
    </row>
    <row r="741" spans="1:102" ht="16.5" x14ac:dyDescent="0.35">
      <c r="A741" s="56">
        <v>10</v>
      </c>
      <c r="B741" s="12" t="s">
        <v>3701</v>
      </c>
      <c r="C741" s="12">
        <v>10.17</v>
      </c>
      <c r="D741" s="12" t="s">
        <v>1400</v>
      </c>
      <c r="E741" s="12" t="s">
        <v>232</v>
      </c>
      <c r="F741" s="12" t="s">
        <v>3916</v>
      </c>
      <c r="G741" s="12" t="s">
        <v>212</v>
      </c>
      <c r="H741" s="12" t="s">
        <v>2804</v>
      </c>
      <c r="I741" s="12" t="s">
        <v>212</v>
      </c>
      <c r="J741" s="12" t="s">
        <v>556</v>
      </c>
      <c r="K741" s="12" t="s">
        <v>3440</v>
      </c>
      <c r="L741" s="12" t="s">
        <v>558</v>
      </c>
      <c r="M741" s="12" t="s">
        <v>3237</v>
      </c>
      <c r="N741" s="12" t="s">
        <v>3437</v>
      </c>
      <c r="O741" s="12" t="s">
        <v>3400</v>
      </c>
      <c r="P741" s="12" t="s">
        <v>3402</v>
      </c>
      <c r="Q741" s="12">
        <v>1</v>
      </c>
      <c r="R741" s="12">
        <v>0</v>
      </c>
      <c r="S741" s="12">
        <v>0</v>
      </c>
      <c r="T741" s="12">
        <v>0</v>
      </c>
      <c r="U741" s="12">
        <v>0</v>
      </c>
      <c r="V741" s="12">
        <v>0</v>
      </c>
      <c r="W741" s="12">
        <v>0</v>
      </c>
      <c r="X741" s="12">
        <v>0</v>
      </c>
      <c r="Y741" s="12">
        <v>0</v>
      </c>
      <c r="Z741" s="12">
        <v>0</v>
      </c>
      <c r="AA741" s="12">
        <v>0</v>
      </c>
      <c r="AB741" s="12">
        <v>0</v>
      </c>
      <c r="AC741" s="12">
        <v>0</v>
      </c>
      <c r="AD741" s="12">
        <v>0</v>
      </c>
      <c r="AE741" s="12">
        <v>0</v>
      </c>
      <c r="AF741" s="12">
        <v>0</v>
      </c>
      <c r="AG741" s="12">
        <v>0</v>
      </c>
      <c r="AH741" s="12">
        <v>0</v>
      </c>
      <c r="AI741" s="12">
        <v>0</v>
      </c>
      <c r="AJ741" s="12">
        <v>1</v>
      </c>
      <c r="AK741" s="12">
        <v>0</v>
      </c>
      <c r="AL741" s="12" t="s">
        <v>3456</v>
      </c>
      <c r="AM741" s="7" t="s">
        <v>608</v>
      </c>
      <c r="AN741" s="7" t="s">
        <v>625</v>
      </c>
      <c r="AO741" s="7">
        <v>1999</v>
      </c>
      <c r="AP741" s="12" t="s">
        <v>3458</v>
      </c>
      <c r="AQ741" s="12">
        <v>8311</v>
      </c>
      <c r="AR741" s="12">
        <v>1</v>
      </c>
      <c r="AS741" s="12" t="s">
        <v>555</v>
      </c>
      <c r="AT741" s="7" t="s">
        <v>212</v>
      </c>
      <c r="AU741" s="12">
        <v>1</v>
      </c>
      <c r="AV741" s="12">
        <v>0</v>
      </c>
      <c r="AW741" s="12">
        <v>1</v>
      </c>
      <c r="AX741" s="12">
        <v>0</v>
      </c>
      <c r="AY741" s="7">
        <v>1</v>
      </c>
      <c r="AZ741" s="12">
        <v>0</v>
      </c>
      <c r="BA741" s="12">
        <v>1</v>
      </c>
      <c r="BB741" s="12">
        <v>1</v>
      </c>
      <c r="BC741" s="12">
        <v>1</v>
      </c>
      <c r="BD741" s="12">
        <v>1</v>
      </c>
      <c r="BE741" s="12">
        <v>0</v>
      </c>
      <c r="BF741" s="7" t="s">
        <v>766</v>
      </c>
      <c r="BG741" s="7" t="s">
        <v>783</v>
      </c>
      <c r="BH741" s="7"/>
      <c r="BI741" s="7" t="s">
        <v>2808</v>
      </c>
      <c r="BJ741" s="12" t="s">
        <v>3460</v>
      </c>
      <c r="BK741" s="12" t="s">
        <v>3463</v>
      </c>
      <c r="BL741" s="12" t="s">
        <v>3470</v>
      </c>
      <c r="BM741" s="7" t="s">
        <v>787</v>
      </c>
      <c r="BN741" s="7"/>
      <c r="BO741" s="12"/>
      <c r="BP741" s="12"/>
      <c r="BQ741" s="12" t="s">
        <v>1077</v>
      </c>
      <c r="BR741" s="12" t="s">
        <v>1077</v>
      </c>
      <c r="BS741" s="12">
        <v>4.0140000000000002E-2</v>
      </c>
      <c r="BT741" s="12"/>
      <c r="BU741" s="12"/>
      <c r="BV741" s="12" t="s">
        <v>1077</v>
      </c>
      <c r="BW741" s="12" t="s">
        <v>1077</v>
      </c>
      <c r="BX741" s="12" t="s">
        <v>1077</v>
      </c>
      <c r="BY741" s="12" t="s">
        <v>1077</v>
      </c>
      <c r="BZ741" s="12"/>
      <c r="CA741" s="12" t="s">
        <v>1077</v>
      </c>
      <c r="CB741" s="12" t="s">
        <v>1077</v>
      </c>
      <c r="CC741" s="12" t="s">
        <v>1077</v>
      </c>
      <c r="CD741" s="12" t="s">
        <v>1077</v>
      </c>
      <c r="CE741" s="12" t="s">
        <v>1084</v>
      </c>
      <c r="CF741" s="12" t="s">
        <v>1077</v>
      </c>
      <c r="CG741" s="12"/>
      <c r="CH741" s="12"/>
      <c r="CI741" s="12"/>
      <c r="CJ741" s="12">
        <v>0.69299999999999995</v>
      </c>
      <c r="CK741" s="12" t="s">
        <v>3828</v>
      </c>
      <c r="CL741" s="12" t="s">
        <v>1077</v>
      </c>
      <c r="CM741" s="12" t="s">
        <v>1077</v>
      </c>
      <c r="CN741" s="12">
        <v>2.52128</v>
      </c>
      <c r="CO741" s="12" t="s">
        <v>1047</v>
      </c>
      <c r="CP741" s="12"/>
      <c r="CQ741" s="12"/>
      <c r="CR741" s="12"/>
      <c r="CS741" s="12" t="s">
        <v>1077</v>
      </c>
      <c r="CT741" s="12" t="s">
        <v>718</v>
      </c>
      <c r="CU741" s="12" t="s">
        <v>718</v>
      </c>
      <c r="CV741" s="12" t="s">
        <v>1077</v>
      </c>
      <c r="CW741" s="12"/>
      <c r="CX741" s="57"/>
    </row>
    <row r="742" spans="1:102" ht="16.5" x14ac:dyDescent="0.35">
      <c r="A742" s="56">
        <v>10</v>
      </c>
      <c r="B742" s="12" t="s">
        <v>3701</v>
      </c>
      <c r="C742" s="12">
        <v>10.17</v>
      </c>
      <c r="D742" s="12" t="s">
        <v>1392</v>
      </c>
      <c r="E742" s="12" t="s">
        <v>231</v>
      </c>
      <c r="F742" s="12" t="s">
        <v>3916</v>
      </c>
      <c r="G742" s="12" t="s">
        <v>212</v>
      </c>
      <c r="H742" s="12" t="s">
        <v>2804</v>
      </c>
      <c r="I742" s="12" t="s">
        <v>212</v>
      </c>
      <c r="J742" s="12" t="s">
        <v>556</v>
      </c>
      <c r="K742" s="12" t="s">
        <v>3440</v>
      </c>
      <c r="L742" s="12" t="s">
        <v>558</v>
      </c>
      <c r="M742" s="12" t="s">
        <v>3237</v>
      </c>
      <c r="N742" s="12" t="s">
        <v>3437</v>
      </c>
      <c r="O742" s="12" t="s">
        <v>3400</v>
      </c>
      <c r="P742" s="12" t="s">
        <v>3402</v>
      </c>
      <c r="Q742" s="12">
        <v>1</v>
      </c>
      <c r="R742" s="12">
        <v>0</v>
      </c>
      <c r="S742" s="12">
        <v>0</v>
      </c>
      <c r="T742" s="12">
        <v>0</v>
      </c>
      <c r="U742" s="12">
        <v>0</v>
      </c>
      <c r="V742" s="12">
        <v>0</v>
      </c>
      <c r="W742" s="12">
        <v>0</v>
      </c>
      <c r="X742" s="12">
        <v>0</v>
      </c>
      <c r="Y742" s="12">
        <v>0</v>
      </c>
      <c r="Z742" s="12">
        <v>0</v>
      </c>
      <c r="AA742" s="12">
        <v>0</v>
      </c>
      <c r="AB742" s="12">
        <v>0</v>
      </c>
      <c r="AC742" s="12">
        <v>0</v>
      </c>
      <c r="AD742" s="12">
        <v>0</v>
      </c>
      <c r="AE742" s="12">
        <v>0</v>
      </c>
      <c r="AF742" s="12">
        <v>0</v>
      </c>
      <c r="AG742" s="12">
        <v>0</v>
      </c>
      <c r="AH742" s="12">
        <v>0</v>
      </c>
      <c r="AI742" s="12">
        <v>0</v>
      </c>
      <c r="AJ742" s="12">
        <v>1</v>
      </c>
      <c r="AK742" s="12">
        <v>0</v>
      </c>
      <c r="AL742" s="12" t="s">
        <v>3456</v>
      </c>
      <c r="AM742" s="7" t="s">
        <v>608</v>
      </c>
      <c r="AN742" s="7" t="s">
        <v>625</v>
      </c>
      <c r="AO742" s="7">
        <v>1999</v>
      </c>
      <c r="AP742" s="12" t="s">
        <v>3458</v>
      </c>
      <c r="AQ742" s="12">
        <v>8311</v>
      </c>
      <c r="AR742" s="12">
        <v>1</v>
      </c>
      <c r="AS742" s="12" t="s">
        <v>555</v>
      </c>
      <c r="AT742" s="7" t="s">
        <v>212</v>
      </c>
      <c r="AU742" s="12">
        <v>1</v>
      </c>
      <c r="AV742" s="12">
        <v>0</v>
      </c>
      <c r="AW742" s="12">
        <v>1</v>
      </c>
      <c r="AX742" s="12">
        <v>0</v>
      </c>
      <c r="AY742" s="7">
        <v>1</v>
      </c>
      <c r="AZ742" s="12">
        <v>0</v>
      </c>
      <c r="BA742" s="12">
        <v>1</v>
      </c>
      <c r="BB742" s="12">
        <v>1</v>
      </c>
      <c r="BC742" s="12">
        <v>1</v>
      </c>
      <c r="BD742" s="12">
        <v>1</v>
      </c>
      <c r="BE742" s="12">
        <v>0</v>
      </c>
      <c r="BF742" s="7" t="s">
        <v>766</v>
      </c>
      <c r="BG742" s="7" t="s">
        <v>771</v>
      </c>
      <c r="BH742" s="7"/>
      <c r="BI742" s="7" t="s">
        <v>2807</v>
      </c>
      <c r="BJ742" s="12" t="s">
        <v>3460</v>
      </c>
      <c r="BK742" s="12" t="s">
        <v>3463</v>
      </c>
      <c r="BL742" s="12" t="s">
        <v>3470</v>
      </c>
      <c r="BM742" s="7" t="s">
        <v>787</v>
      </c>
      <c r="BN742" s="7"/>
      <c r="BO742" s="12"/>
      <c r="BP742" s="12"/>
      <c r="BQ742" s="12" t="s">
        <v>1077</v>
      </c>
      <c r="BR742" s="12" t="s">
        <v>1077</v>
      </c>
      <c r="BS742" s="12">
        <v>8.5459999999999994E-2</v>
      </c>
      <c r="BT742" s="12"/>
      <c r="BU742" s="12"/>
      <c r="BV742" s="12" t="s">
        <v>1077</v>
      </c>
      <c r="BW742" s="12" t="s">
        <v>1077</v>
      </c>
      <c r="BX742" s="12" t="s">
        <v>1077</v>
      </c>
      <c r="BY742" s="12" t="s">
        <v>1077</v>
      </c>
      <c r="BZ742" s="12"/>
      <c r="CA742" s="12" t="s">
        <v>1077</v>
      </c>
      <c r="CB742" s="12" t="s">
        <v>1077</v>
      </c>
      <c r="CC742" s="12" t="s">
        <v>1077</v>
      </c>
      <c r="CD742" s="12" t="s">
        <v>1077</v>
      </c>
      <c r="CE742" s="12" t="s">
        <v>1084</v>
      </c>
      <c r="CF742" s="12" t="s">
        <v>1077</v>
      </c>
      <c r="CG742" s="12"/>
      <c r="CH742" s="12"/>
      <c r="CI742" s="12"/>
      <c r="CJ742" s="12">
        <v>0.77939999999999998</v>
      </c>
      <c r="CK742" s="12" t="s">
        <v>3828</v>
      </c>
      <c r="CL742" s="12" t="s">
        <v>1077</v>
      </c>
      <c r="CM742" s="12" t="s">
        <v>1077</v>
      </c>
      <c r="CN742" s="12">
        <v>1.81142</v>
      </c>
      <c r="CO742" s="12" t="s">
        <v>1047</v>
      </c>
      <c r="CP742" s="12"/>
      <c r="CQ742" s="12"/>
      <c r="CR742" s="12"/>
      <c r="CS742" s="12" t="s">
        <v>1077</v>
      </c>
      <c r="CT742" s="12" t="s">
        <v>718</v>
      </c>
      <c r="CU742" s="12" t="s">
        <v>718</v>
      </c>
      <c r="CV742" s="12" t="s">
        <v>1077</v>
      </c>
      <c r="CW742" s="12"/>
      <c r="CX742" s="57"/>
    </row>
    <row r="743" spans="1:102" ht="16.5" x14ac:dyDescent="0.35">
      <c r="A743" s="56">
        <v>10</v>
      </c>
      <c r="B743" s="12" t="s">
        <v>3701</v>
      </c>
      <c r="C743" s="12">
        <v>10.17</v>
      </c>
      <c r="D743" s="12" t="s">
        <v>1409</v>
      </c>
      <c r="E743" s="12" t="s">
        <v>230</v>
      </c>
      <c r="F743" s="12" t="s">
        <v>3916</v>
      </c>
      <c r="G743" s="12" t="s">
        <v>212</v>
      </c>
      <c r="H743" s="12" t="s">
        <v>2804</v>
      </c>
      <c r="I743" s="12" t="s">
        <v>349</v>
      </c>
      <c r="J743" s="12" t="s">
        <v>556</v>
      </c>
      <c r="K743" s="12" t="s">
        <v>3440</v>
      </c>
      <c r="L743" s="12" t="s">
        <v>558</v>
      </c>
      <c r="M743" s="12" t="s">
        <v>3237</v>
      </c>
      <c r="N743" s="12" t="s">
        <v>3437</v>
      </c>
      <c r="O743" s="12" t="s">
        <v>3400</v>
      </c>
      <c r="P743" s="12" t="s">
        <v>3402</v>
      </c>
      <c r="Q743" s="12">
        <v>1</v>
      </c>
      <c r="R743" s="12">
        <v>0</v>
      </c>
      <c r="S743" s="12">
        <v>0</v>
      </c>
      <c r="T743" s="12">
        <v>0</v>
      </c>
      <c r="U743" s="12">
        <v>0</v>
      </c>
      <c r="V743" s="12">
        <v>0</v>
      </c>
      <c r="W743" s="12">
        <v>0</v>
      </c>
      <c r="X743" s="12">
        <v>0</v>
      </c>
      <c r="Y743" s="12">
        <v>0</v>
      </c>
      <c r="Z743" s="12">
        <v>0</v>
      </c>
      <c r="AA743" s="12">
        <v>0</v>
      </c>
      <c r="AB743" s="12">
        <v>0</v>
      </c>
      <c r="AC743" s="12">
        <v>0</v>
      </c>
      <c r="AD743" s="12">
        <v>0</v>
      </c>
      <c r="AE743" s="12">
        <v>0</v>
      </c>
      <c r="AF743" s="12">
        <v>0</v>
      </c>
      <c r="AG743" s="12">
        <v>0</v>
      </c>
      <c r="AH743" s="12">
        <v>0</v>
      </c>
      <c r="AI743" s="12">
        <v>0</v>
      </c>
      <c r="AJ743" s="12">
        <v>1</v>
      </c>
      <c r="AK743" s="12">
        <v>0</v>
      </c>
      <c r="AL743" s="12" t="s">
        <v>3456</v>
      </c>
      <c r="AM743" s="7" t="s">
        <v>608</v>
      </c>
      <c r="AN743" s="7" t="s">
        <v>625</v>
      </c>
      <c r="AO743" s="7">
        <v>1999</v>
      </c>
      <c r="AP743" s="12" t="s">
        <v>3458</v>
      </c>
      <c r="AQ743" s="12">
        <v>8311</v>
      </c>
      <c r="AR743" s="12">
        <v>1</v>
      </c>
      <c r="AS743" s="12" t="s">
        <v>555</v>
      </c>
      <c r="AT743" s="7" t="s">
        <v>212</v>
      </c>
      <c r="AU743" s="12">
        <v>1</v>
      </c>
      <c r="AV743" s="12">
        <v>0</v>
      </c>
      <c r="AW743" s="12">
        <v>1</v>
      </c>
      <c r="AX743" s="12">
        <v>0</v>
      </c>
      <c r="AY743" s="7">
        <v>1</v>
      </c>
      <c r="AZ743" s="12">
        <v>0</v>
      </c>
      <c r="BA743" s="12">
        <v>1</v>
      </c>
      <c r="BB743" s="12">
        <v>1</v>
      </c>
      <c r="BC743" s="12">
        <v>1</v>
      </c>
      <c r="BD743" s="12">
        <v>1</v>
      </c>
      <c r="BE743" s="12">
        <v>0</v>
      </c>
      <c r="BF743" s="7" t="s">
        <v>2821</v>
      </c>
      <c r="BG743" s="7" t="s">
        <v>782</v>
      </c>
      <c r="BH743" s="7"/>
      <c r="BI743" s="7" t="s">
        <v>2819</v>
      </c>
      <c r="BJ743" s="12" t="s">
        <v>3460</v>
      </c>
      <c r="BK743" s="12" t="s">
        <v>3463</v>
      </c>
      <c r="BL743" s="12" t="s">
        <v>3470</v>
      </c>
      <c r="BM743" s="7" t="s">
        <v>787</v>
      </c>
      <c r="BN743" s="7"/>
      <c r="BO743" s="12"/>
      <c r="BP743" s="12"/>
      <c r="BQ743" s="12" t="s">
        <v>1077</v>
      </c>
      <c r="BR743" s="12" t="s">
        <v>1077</v>
      </c>
      <c r="BS743" s="12">
        <v>2.0751E-4</v>
      </c>
      <c r="BT743" s="12"/>
      <c r="BU743" s="12"/>
      <c r="BV743" s="12" t="s">
        <v>1077</v>
      </c>
      <c r="BW743" s="12" t="s">
        <v>1077</v>
      </c>
      <c r="BX743" s="12" t="s">
        <v>1077</v>
      </c>
      <c r="BY743" s="12" t="s">
        <v>1077</v>
      </c>
      <c r="BZ743" s="12"/>
      <c r="CA743" s="12" t="s">
        <v>1077</v>
      </c>
      <c r="CB743" s="12" t="s">
        <v>1077</v>
      </c>
      <c r="CC743" s="12" t="s">
        <v>1077</v>
      </c>
      <c r="CD743" s="12" t="s">
        <v>1077</v>
      </c>
      <c r="CE743" s="12" t="s">
        <v>1084</v>
      </c>
      <c r="CF743" s="12" t="s">
        <v>1077</v>
      </c>
      <c r="CG743" s="12"/>
      <c r="CH743" s="12"/>
      <c r="CI743" s="12"/>
      <c r="CJ743" s="12">
        <v>0.84030000000000005</v>
      </c>
      <c r="CK743" s="12" t="s">
        <v>3828</v>
      </c>
      <c r="CL743" s="12" t="s">
        <v>1077</v>
      </c>
      <c r="CM743" s="12" t="s">
        <v>1077</v>
      </c>
      <c r="CN743" s="12">
        <v>1.3112200000000001</v>
      </c>
      <c r="CO743" s="12" t="s">
        <v>1047</v>
      </c>
      <c r="CP743" s="12"/>
      <c r="CQ743" s="12"/>
      <c r="CR743" s="12"/>
      <c r="CS743" s="12" t="s">
        <v>1077</v>
      </c>
      <c r="CT743" s="12" t="s">
        <v>718</v>
      </c>
      <c r="CU743" s="12" t="s">
        <v>718</v>
      </c>
      <c r="CV743" s="12" t="s">
        <v>1077</v>
      </c>
      <c r="CW743" s="12"/>
      <c r="CX743" s="57"/>
    </row>
    <row r="744" spans="1:102" ht="16.5" x14ac:dyDescent="0.35">
      <c r="A744" s="56">
        <v>10</v>
      </c>
      <c r="B744" s="12" t="s">
        <v>3701</v>
      </c>
      <c r="C744" s="12">
        <v>10.17</v>
      </c>
      <c r="D744" s="12" t="s">
        <v>1393</v>
      </c>
      <c r="E744" s="12" t="s">
        <v>230</v>
      </c>
      <c r="F744" s="12" t="s">
        <v>3916</v>
      </c>
      <c r="G744" s="12" t="s">
        <v>212</v>
      </c>
      <c r="H744" s="12" t="s">
        <v>2804</v>
      </c>
      <c r="I744" s="12" t="s">
        <v>212</v>
      </c>
      <c r="J744" s="12" t="s">
        <v>556</v>
      </c>
      <c r="K744" s="12" t="s">
        <v>3440</v>
      </c>
      <c r="L744" s="12" t="s">
        <v>558</v>
      </c>
      <c r="M744" s="12" t="s">
        <v>3237</v>
      </c>
      <c r="N744" s="12" t="s">
        <v>3437</v>
      </c>
      <c r="O744" s="12" t="s">
        <v>3400</v>
      </c>
      <c r="P744" s="12" t="s">
        <v>3402</v>
      </c>
      <c r="Q744" s="12">
        <v>1</v>
      </c>
      <c r="R744" s="12">
        <v>0</v>
      </c>
      <c r="S744" s="12">
        <v>0</v>
      </c>
      <c r="T744" s="12">
        <v>0</v>
      </c>
      <c r="U744" s="12">
        <v>0</v>
      </c>
      <c r="V744" s="12">
        <v>0</v>
      </c>
      <c r="W744" s="12">
        <v>0</v>
      </c>
      <c r="X744" s="12">
        <v>0</v>
      </c>
      <c r="Y744" s="12">
        <v>0</v>
      </c>
      <c r="Z744" s="12">
        <v>0</v>
      </c>
      <c r="AA744" s="12">
        <v>0</v>
      </c>
      <c r="AB744" s="12">
        <v>0</v>
      </c>
      <c r="AC744" s="12">
        <v>0</v>
      </c>
      <c r="AD744" s="12">
        <v>0</v>
      </c>
      <c r="AE744" s="12">
        <v>0</v>
      </c>
      <c r="AF744" s="12">
        <v>0</v>
      </c>
      <c r="AG744" s="12">
        <v>0</v>
      </c>
      <c r="AH744" s="12">
        <v>0</v>
      </c>
      <c r="AI744" s="12">
        <v>0</v>
      </c>
      <c r="AJ744" s="12">
        <v>1</v>
      </c>
      <c r="AK744" s="12">
        <v>0</v>
      </c>
      <c r="AL744" s="12" t="s">
        <v>3456</v>
      </c>
      <c r="AM744" s="7" t="s">
        <v>608</v>
      </c>
      <c r="AN744" s="7" t="s">
        <v>625</v>
      </c>
      <c r="AO744" s="7">
        <v>1999</v>
      </c>
      <c r="AP744" s="12" t="s">
        <v>3458</v>
      </c>
      <c r="AQ744" s="12">
        <v>8311</v>
      </c>
      <c r="AR744" s="12">
        <v>1</v>
      </c>
      <c r="AS744" s="12" t="s">
        <v>555</v>
      </c>
      <c r="AT744" s="7" t="s">
        <v>212</v>
      </c>
      <c r="AU744" s="12">
        <v>1</v>
      </c>
      <c r="AV744" s="12">
        <v>0</v>
      </c>
      <c r="AW744" s="12">
        <v>1</v>
      </c>
      <c r="AX744" s="12">
        <v>0</v>
      </c>
      <c r="AY744" s="7">
        <v>1</v>
      </c>
      <c r="AZ744" s="12">
        <v>0</v>
      </c>
      <c r="BA744" s="12">
        <v>1</v>
      </c>
      <c r="BB744" s="12">
        <v>1</v>
      </c>
      <c r="BC744" s="12">
        <v>1</v>
      </c>
      <c r="BD744" s="12">
        <v>1</v>
      </c>
      <c r="BE744" s="12">
        <v>0</v>
      </c>
      <c r="BF744" s="7" t="s">
        <v>766</v>
      </c>
      <c r="BG744" s="7" t="s">
        <v>781</v>
      </c>
      <c r="BH744" s="7"/>
      <c r="BI744" s="7" t="s">
        <v>2807</v>
      </c>
      <c r="BJ744" s="12" t="s">
        <v>3460</v>
      </c>
      <c r="BK744" s="12" t="s">
        <v>3463</v>
      </c>
      <c r="BL744" s="12" t="s">
        <v>3470</v>
      </c>
      <c r="BM744" s="7" t="s">
        <v>787</v>
      </c>
      <c r="BN744" s="7"/>
      <c r="BO744" s="12"/>
      <c r="BP744" s="12"/>
      <c r="BQ744" s="12" t="s">
        <v>1077</v>
      </c>
      <c r="BR744" s="12" t="s">
        <v>1077</v>
      </c>
      <c r="BS744" s="12">
        <v>3.109E-2</v>
      </c>
      <c r="BT744" s="12"/>
      <c r="BU744" s="12"/>
      <c r="BV744" s="12" t="s">
        <v>1077</v>
      </c>
      <c r="BW744" s="12" t="s">
        <v>1077</v>
      </c>
      <c r="BX744" s="12" t="s">
        <v>1077</v>
      </c>
      <c r="BY744" s="12" t="s">
        <v>1077</v>
      </c>
      <c r="BZ744" s="12"/>
      <c r="CA744" s="12" t="s">
        <v>1077</v>
      </c>
      <c r="CB744" s="12" t="s">
        <v>1077</v>
      </c>
      <c r="CC744" s="12" t="s">
        <v>1077</v>
      </c>
      <c r="CD744" s="12" t="s">
        <v>1077</v>
      </c>
      <c r="CE744" s="12" t="s">
        <v>1084</v>
      </c>
      <c r="CF744" s="12" t="s">
        <v>1077</v>
      </c>
      <c r="CG744" s="12"/>
      <c r="CH744" s="12"/>
      <c r="CI744" s="12"/>
      <c r="CJ744" s="12">
        <v>0.84030000000000005</v>
      </c>
      <c r="CK744" s="12" t="s">
        <v>3828</v>
      </c>
      <c r="CL744" s="12" t="s">
        <v>1077</v>
      </c>
      <c r="CM744" s="12" t="s">
        <v>1077</v>
      </c>
      <c r="CN744" s="12">
        <v>1.3112200000000001</v>
      </c>
      <c r="CO744" s="12" t="s">
        <v>1047</v>
      </c>
      <c r="CP744" s="12"/>
      <c r="CQ744" s="12"/>
      <c r="CR744" s="12"/>
      <c r="CS744" s="12" t="s">
        <v>1077</v>
      </c>
      <c r="CT744" s="12" t="s">
        <v>718</v>
      </c>
      <c r="CU744" s="12" t="s">
        <v>718</v>
      </c>
      <c r="CV744" s="12" t="s">
        <v>1077</v>
      </c>
      <c r="CW744" s="12"/>
      <c r="CX744" s="57"/>
    </row>
    <row r="745" spans="1:102" ht="16.5" x14ac:dyDescent="0.35">
      <c r="A745" s="56">
        <v>10</v>
      </c>
      <c r="B745" s="12" t="s">
        <v>3701</v>
      </c>
      <c r="C745" s="12">
        <v>10.17</v>
      </c>
      <c r="D745" s="12" t="s">
        <v>1421</v>
      </c>
      <c r="E745" s="12" t="s">
        <v>229</v>
      </c>
      <c r="F745" s="12" t="s">
        <v>3916</v>
      </c>
      <c r="G745" s="12" t="s">
        <v>212</v>
      </c>
      <c r="H745" s="12" t="s">
        <v>2804</v>
      </c>
      <c r="I745" s="12" t="s">
        <v>212</v>
      </c>
      <c r="J745" s="12" t="s">
        <v>556</v>
      </c>
      <c r="K745" s="12" t="s">
        <v>3440</v>
      </c>
      <c r="L745" s="12" t="s">
        <v>558</v>
      </c>
      <c r="M745" s="12" t="s">
        <v>3237</v>
      </c>
      <c r="N745" s="12" t="s">
        <v>3437</v>
      </c>
      <c r="O745" s="12" t="s">
        <v>3400</v>
      </c>
      <c r="P745" s="12" t="s">
        <v>3402</v>
      </c>
      <c r="Q745" s="12">
        <v>1</v>
      </c>
      <c r="R745" s="12">
        <v>0</v>
      </c>
      <c r="S745" s="12">
        <v>0</v>
      </c>
      <c r="T745" s="12">
        <v>0</v>
      </c>
      <c r="U745" s="12">
        <v>0</v>
      </c>
      <c r="V745" s="12">
        <v>0</v>
      </c>
      <c r="W745" s="12">
        <v>0</v>
      </c>
      <c r="X745" s="12">
        <v>0</v>
      </c>
      <c r="Y745" s="12">
        <v>0</v>
      </c>
      <c r="Z745" s="12">
        <v>0</v>
      </c>
      <c r="AA745" s="12">
        <v>0</v>
      </c>
      <c r="AB745" s="12">
        <v>0</v>
      </c>
      <c r="AC745" s="12">
        <v>0</v>
      </c>
      <c r="AD745" s="12">
        <v>0</v>
      </c>
      <c r="AE745" s="12">
        <v>0</v>
      </c>
      <c r="AF745" s="12">
        <v>0</v>
      </c>
      <c r="AG745" s="12">
        <v>0</v>
      </c>
      <c r="AH745" s="12">
        <v>0</v>
      </c>
      <c r="AI745" s="12">
        <v>0</v>
      </c>
      <c r="AJ745" s="12">
        <v>1</v>
      </c>
      <c r="AK745" s="12">
        <v>0</v>
      </c>
      <c r="AL745" s="12" t="s">
        <v>3456</v>
      </c>
      <c r="AM745" s="7" t="s">
        <v>608</v>
      </c>
      <c r="AN745" s="7" t="s">
        <v>625</v>
      </c>
      <c r="AO745" s="7">
        <v>1999</v>
      </c>
      <c r="AP745" s="12" t="s">
        <v>3458</v>
      </c>
      <c r="AQ745" s="12">
        <v>8311</v>
      </c>
      <c r="AR745" s="12">
        <v>1</v>
      </c>
      <c r="AS745" s="12" t="s">
        <v>555</v>
      </c>
      <c r="AT745" s="7" t="s">
        <v>212</v>
      </c>
      <c r="AU745" s="12">
        <v>1</v>
      </c>
      <c r="AV745" s="12">
        <v>0</v>
      </c>
      <c r="AW745" s="12">
        <v>1</v>
      </c>
      <c r="AX745" s="12">
        <v>0</v>
      </c>
      <c r="AY745" s="7">
        <v>1</v>
      </c>
      <c r="AZ745" s="12">
        <v>0</v>
      </c>
      <c r="BA745" s="12">
        <v>1</v>
      </c>
      <c r="BB745" s="12">
        <v>1</v>
      </c>
      <c r="BC745" s="12">
        <v>1</v>
      </c>
      <c r="BD745" s="12">
        <v>1</v>
      </c>
      <c r="BE745" s="12">
        <v>0</v>
      </c>
      <c r="BF745" s="7" t="s">
        <v>772</v>
      </c>
      <c r="BG745" s="7" t="s">
        <v>2734</v>
      </c>
      <c r="BH745" s="7"/>
      <c r="BI745" s="7" t="s">
        <v>2814</v>
      </c>
      <c r="BJ745" s="12" t="s">
        <v>3460</v>
      </c>
      <c r="BK745" s="12" t="s">
        <v>3463</v>
      </c>
      <c r="BL745" s="12" t="s">
        <v>3470</v>
      </c>
      <c r="BM745" s="7" t="s">
        <v>787</v>
      </c>
      <c r="BN745" s="7"/>
      <c r="BO745" s="12"/>
      <c r="BP745" s="12"/>
      <c r="BQ745" s="12" t="s">
        <v>1077</v>
      </c>
      <c r="BR745" s="12" t="s">
        <v>1077</v>
      </c>
      <c r="BS745" s="12">
        <v>5.33338</v>
      </c>
      <c r="BT745" s="12"/>
      <c r="BU745" s="12"/>
      <c r="BV745" s="12" t="s">
        <v>1077</v>
      </c>
      <c r="BW745" s="12" t="s">
        <v>1077</v>
      </c>
      <c r="BX745" s="12" t="s">
        <v>1077</v>
      </c>
      <c r="BY745" s="12" t="s">
        <v>1077</v>
      </c>
      <c r="BZ745" s="12"/>
      <c r="CA745" s="12" t="s">
        <v>1077</v>
      </c>
      <c r="CB745" s="12" t="s">
        <v>1077</v>
      </c>
      <c r="CC745" s="12" t="s">
        <v>1077</v>
      </c>
      <c r="CD745" s="12" t="s">
        <v>1077</v>
      </c>
      <c r="CE745" s="12" t="s">
        <v>1084</v>
      </c>
      <c r="CF745" s="12" t="s">
        <v>1077</v>
      </c>
      <c r="CG745" s="12"/>
      <c r="CH745" s="12"/>
      <c r="CI745" s="12"/>
      <c r="CJ745" s="12">
        <v>0.85150000000000003</v>
      </c>
      <c r="CK745" s="12" t="s">
        <v>3828</v>
      </c>
      <c r="CL745" s="12" t="s">
        <v>1077</v>
      </c>
      <c r="CM745" s="12" t="s">
        <v>1077</v>
      </c>
      <c r="CN745" s="12">
        <v>1.21974</v>
      </c>
      <c r="CO745" s="12" t="s">
        <v>1047</v>
      </c>
      <c r="CP745" s="12"/>
      <c r="CQ745" s="12"/>
      <c r="CR745" s="12"/>
      <c r="CS745" s="12" t="s">
        <v>1077</v>
      </c>
      <c r="CT745" s="12" t="s">
        <v>718</v>
      </c>
      <c r="CU745" s="12" t="s">
        <v>718</v>
      </c>
      <c r="CV745" s="12" t="s">
        <v>1077</v>
      </c>
      <c r="CW745" s="12"/>
      <c r="CX745" s="57"/>
    </row>
    <row r="746" spans="1:102" ht="16.5" x14ac:dyDescent="0.35">
      <c r="A746" s="56">
        <v>10</v>
      </c>
      <c r="B746" s="12" t="s">
        <v>3701</v>
      </c>
      <c r="C746" s="12">
        <v>10.18</v>
      </c>
      <c r="D746" s="12" t="s">
        <v>1401</v>
      </c>
      <c r="E746" s="12" t="s">
        <v>235</v>
      </c>
      <c r="F746" s="12" t="s">
        <v>3916</v>
      </c>
      <c r="G746" s="12" t="s">
        <v>212</v>
      </c>
      <c r="H746" s="12" t="s">
        <v>2804</v>
      </c>
      <c r="I746" s="12" t="s">
        <v>212</v>
      </c>
      <c r="J746" s="12" t="s">
        <v>556</v>
      </c>
      <c r="K746" s="12" t="s">
        <v>3440</v>
      </c>
      <c r="L746" s="12" t="s">
        <v>558</v>
      </c>
      <c r="M746" s="12" t="s">
        <v>3237</v>
      </c>
      <c r="N746" s="12" t="s">
        <v>3437</v>
      </c>
      <c r="O746" s="12" t="s">
        <v>3400</v>
      </c>
      <c r="P746" s="12" t="s">
        <v>3402</v>
      </c>
      <c r="Q746" s="12">
        <v>1</v>
      </c>
      <c r="R746" s="12">
        <v>0</v>
      </c>
      <c r="S746" s="12">
        <v>0</v>
      </c>
      <c r="T746" s="12">
        <v>0</v>
      </c>
      <c r="U746" s="12">
        <v>0</v>
      </c>
      <c r="V746" s="12">
        <v>0</v>
      </c>
      <c r="W746" s="12">
        <v>0</v>
      </c>
      <c r="X746" s="12">
        <v>0</v>
      </c>
      <c r="Y746" s="12">
        <v>0</v>
      </c>
      <c r="Z746" s="12">
        <v>0</v>
      </c>
      <c r="AA746" s="12">
        <v>0</v>
      </c>
      <c r="AB746" s="12">
        <v>0</v>
      </c>
      <c r="AC746" s="12">
        <v>0</v>
      </c>
      <c r="AD746" s="12">
        <v>0</v>
      </c>
      <c r="AE746" s="12">
        <v>0</v>
      </c>
      <c r="AF746" s="12">
        <v>0</v>
      </c>
      <c r="AG746" s="12">
        <v>0</v>
      </c>
      <c r="AH746" s="12">
        <v>0</v>
      </c>
      <c r="AI746" s="12">
        <v>0</v>
      </c>
      <c r="AJ746" s="12">
        <v>1</v>
      </c>
      <c r="AK746" s="12">
        <v>0</v>
      </c>
      <c r="AL746" s="12" t="s">
        <v>3456</v>
      </c>
      <c r="AM746" s="7" t="s">
        <v>608</v>
      </c>
      <c r="AN746" s="7" t="s">
        <v>625</v>
      </c>
      <c r="AO746" s="7">
        <v>1999</v>
      </c>
      <c r="AP746" s="12" t="s">
        <v>3458</v>
      </c>
      <c r="AQ746" s="12">
        <v>8311</v>
      </c>
      <c r="AR746" s="12">
        <v>1</v>
      </c>
      <c r="AS746" s="12" t="s">
        <v>555</v>
      </c>
      <c r="AT746" s="7" t="s">
        <v>212</v>
      </c>
      <c r="AU746" s="12">
        <v>1</v>
      </c>
      <c r="AV746" s="12">
        <v>0</v>
      </c>
      <c r="AW746" s="12">
        <v>1</v>
      </c>
      <c r="AX746" s="12">
        <v>0</v>
      </c>
      <c r="AY746" s="7">
        <v>1</v>
      </c>
      <c r="AZ746" s="12">
        <v>0</v>
      </c>
      <c r="BA746" s="12">
        <v>1</v>
      </c>
      <c r="BB746" s="12">
        <v>1</v>
      </c>
      <c r="BC746" s="12">
        <v>1</v>
      </c>
      <c r="BD746" s="12">
        <v>1</v>
      </c>
      <c r="BE746" s="12">
        <v>0</v>
      </c>
      <c r="BF746" s="7" t="s">
        <v>766</v>
      </c>
      <c r="BG746" s="7" t="s">
        <v>783</v>
      </c>
      <c r="BH746" s="7"/>
      <c r="BI746" s="7" t="s">
        <v>2808</v>
      </c>
      <c r="BJ746" s="12" t="s">
        <v>3460</v>
      </c>
      <c r="BK746" s="12" t="s">
        <v>3463</v>
      </c>
      <c r="BL746" s="12" t="s">
        <v>3470</v>
      </c>
      <c r="BM746" s="7" t="s">
        <v>787</v>
      </c>
      <c r="BN746" s="7"/>
      <c r="BO746" s="12"/>
      <c r="BP746" s="12"/>
      <c r="BQ746" s="12" t="s">
        <v>1077</v>
      </c>
      <c r="BR746" s="12" t="s">
        <v>1077</v>
      </c>
      <c r="BS746" s="12">
        <v>5.6669999999999998E-2</v>
      </c>
      <c r="BT746" s="12"/>
      <c r="BU746" s="12"/>
      <c r="BV746" s="12" t="s">
        <v>1077</v>
      </c>
      <c r="BW746" s="12" t="s">
        <v>1077</v>
      </c>
      <c r="BX746" s="12" t="s">
        <v>1077</v>
      </c>
      <c r="BY746" s="12" t="s">
        <v>1077</v>
      </c>
      <c r="BZ746" s="12"/>
      <c r="CA746" s="12" t="s">
        <v>1077</v>
      </c>
      <c r="CB746" s="12" t="s">
        <v>1077</v>
      </c>
      <c r="CC746" s="12" t="s">
        <v>1077</v>
      </c>
      <c r="CD746" s="12" t="s">
        <v>1077</v>
      </c>
      <c r="CE746" s="12" t="s">
        <v>1084</v>
      </c>
      <c r="CF746" s="12" t="s">
        <v>1077</v>
      </c>
      <c r="CG746" s="12"/>
      <c r="CH746" s="12"/>
      <c r="CI746" s="12"/>
      <c r="CJ746" s="12">
        <v>0.57120000000000004</v>
      </c>
      <c r="CK746" s="12" t="s">
        <v>3828</v>
      </c>
      <c r="CL746" s="12" t="s">
        <v>1077</v>
      </c>
      <c r="CM746" s="12" t="s">
        <v>1077</v>
      </c>
      <c r="CN746" s="12">
        <v>0.78193000000000001</v>
      </c>
      <c r="CO746" s="12" t="s">
        <v>1047</v>
      </c>
      <c r="CP746" s="12"/>
      <c r="CQ746" s="12"/>
      <c r="CR746" s="12"/>
      <c r="CS746" s="12" t="s">
        <v>1077</v>
      </c>
      <c r="CT746" s="12" t="s">
        <v>718</v>
      </c>
      <c r="CU746" s="12" t="s">
        <v>718</v>
      </c>
      <c r="CV746" s="12" t="s">
        <v>1077</v>
      </c>
      <c r="CW746" s="12"/>
      <c r="CX746" s="57"/>
    </row>
    <row r="747" spans="1:102" ht="16.5" x14ac:dyDescent="0.35">
      <c r="A747" s="56">
        <v>10</v>
      </c>
      <c r="B747" s="12" t="s">
        <v>3701</v>
      </c>
      <c r="C747" s="12">
        <v>10.18</v>
      </c>
      <c r="D747" s="12" t="s">
        <v>1410</v>
      </c>
      <c r="E747" s="12" t="s">
        <v>234</v>
      </c>
      <c r="F747" s="12" t="s">
        <v>3916</v>
      </c>
      <c r="G747" s="12" t="s">
        <v>212</v>
      </c>
      <c r="H747" s="12" t="s">
        <v>2804</v>
      </c>
      <c r="I747" s="12" t="s">
        <v>349</v>
      </c>
      <c r="J747" s="12" t="s">
        <v>556</v>
      </c>
      <c r="K747" s="12" t="s">
        <v>3440</v>
      </c>
      <c r="L747" s="12" t="s">
        <v>558</v>
      </c>
      <c r="M747" s="12" t="s">
        <v>3237</v>
      </c>
      <c r="N747" s="12" t="s">
        <v>3437</v>
      </c>
      <c r="O747" s="12" t="s">
        <v>3400</v>
      </c>
      <c r="P747" s="12" t="s">
        <v>3402</v>
      </c>
      <c r="Q747" s="12">
        <v>1</v>
      </c>
      <c r="R747" s="12">
        <v>0</v>
      </c>
      <c r="S747" s="12">
        <v>0</v>
      </c>
      <c r="T747" s="12">
        <v>0</v>
      </c>
      <c r="U747" s="12">
        <v>0</v>
      </c>
      <c r="V747" s="12">
        <v>0</v>
      </c>
      <c r="W747" s="12">
        <v>0</v>
      </c>
      <c r="X747" s="12">
        <v>0</v>
      </c>
      <c r="Y747" s="12">
        <v>0</v>
      </c>
      <c r="Z747" s="12">
        <v>0</v>
      </c>
      <c r="AA747" s="12">
        <v>0</v>
      </c>
      <c r="AB747" s="12">
        <v>0</v>
      </c>
      <c r="AC747" s="12">
        <v>0</v>
      </c>
      <c r="AD747" s="12">
        <v>0</v>
      </c>
      <c r="AE747" s="12">
        <v>0</v>
      </c>
      <c r="AF747" s="12">
        <v>0</v>
      </c>
      <c r="AG747" s="12">
        <v>0</v>
      </c>
      <c r="AH747" s="12">
        <v>0</v>
      </c>
      <c r="AI747" s="12">
        <v>0</v>
      </c>
      <c r="AJ747" s="12">
        <v>1</v>
      </c>
      <c r="AK747" s="12">
        <v>0</v>
      </c>
      <c r="AL747" s="12" t="s">
        <v>3456</v>
      </c>
      <c r="AM747" s="7" t="s">
        <v>608</v>
      </c>
      <c r="AN747" s="7" t="s">
        <v>625</v>
      </c>
      <c r="AO747" s="7">
        <v>1999</v>
      </c>
      <c r="AP747" s="12" t="s">
        <v>3458</v>
      </c>
      <c r="AQ747" s="12">
        <v>8311</v>
      </c>
      <c r="AR747" s="12">
        <v>1</v>
      </c>
      <c r="AS747" s="12" t="s">
        <v>555</v>
      </c>
      <c r="AT747" s="7" t="s">
        <v>212</v>
      </c>
      <c r="AU747" s="12">
        <v>1</v>
      </c>
      <c r="AV747" s="12">
        <v>0</v>
      </c>
      <c r="AW747" s="12">
        <v>1</v>
      </c>
      <c r="AX747" s="12">
        <v>0</v>
      </c>
      <c r="AY747" s="7">
        <v>1</v>
      </c>
      <c r="AZ747" s="12">
        <v>0</v>
      </c>
      <c r="BA747" s="12">
        <v>1</v>
      </c>
      <c r="BB747" s="12">
        <v>1</v>
      </c>
      <c r="BC747" s="12">
        <v>1</v>
      </c>
      <c r="BD747" s="12">
        <v>1</v>
      </c>
      <c r="BE747" s="12">
        <v>0</v>
      </c>
      <c r="BF747" s="7" t="s">
        <v>2821</v>
      </c>
      <c r="BG747" s="7" t="s">
        <v>782</v>
      </c>
      <c r="BH747" s="7"/>
      <c r="BI747" s="7" t="s">
        <v>2819</v>
      </c>
      <c r="BJ747" s="12" t="s">
        <v>3460</v>
      </c>
      <c r="BK747" s="12" t="s">
        <v>3463</v>
      </c>
      <c r="BL747" s="12" t="s">
        <v>3470</v>
      </c>
      <c r="BM747" s="7" t="s">
        <v>787</v>
      </c>
      <c r="BN747" s="7"/>
      <c r="BO747" s="12"/>
      <c r="BP747" s="12"/>
      <c r="BQ747" s="12" t="s">
        <v>1077</v>
      </c>
      <c r="BR747" s="12" t="s">
        <v>1077</v>
      </c>
      <c r="BS747" s="12">
        <v>7.3180000000000001E-5</v>
      </c>
      <c r="BT747" s="12"/>
      <c r="BU747" s="12"/>
      <c r="BV747" s="12" t="s">
        <v>1077</v>
      </c>
      <c r="BW747" s="12" t="s">
        <v>1077</v>
      </c>
      <c r="BX747" s="12" t="s">
        <v>1077</v>
      </c>
      <c r="BY747" s="12" t="s">
        <v>1077</v>
      </c>
      <c r="BZ747" s="12"/>
      <c r="CA747" s="12" t="s">
        <v>1077</v>
      </c>
      <c r="CB747" s="12" t="s">
        <v>1077</v>
      </c>
      <c r="CC747" s="12" t="s">
        <v>1077</v>
      </c>
      <c r="CD747" s="12" t="s">
        <v>1077</v>
      </c>
      <c r="CE747" s="12" t="s">
        <v>1084</v>
      </c>
      <c r="CF747" s="12" t="s">
        <v>1077</v>
      </c>
      <c r="CG747" s="12"/>
      <c r="CH747" s="12"/>
      <c r="CI747" s="12"/>
      <c r="CJ747" s="12">
        <v>0.57699999999999996</v>
      </c>
      <c r="CK747" s="12" t="s">
        <v>3828</v>
      </c>
      <c r="CL747" s="12" t="s">
        <v>1077</v>
      </c>
      <c r="CM747" s="12" t="s">
        <v>1077</v>
      </c>
      <c r="CN747" s="12">
        <v>0.77137999999999995</v>
      </c>
      <c r="CO747" s="12" t="s">
        <v>1047</v>
      </c>
      <c r="CP747" s="12"/>
      <c r="CQ747" s="12"/>
      <c r="CR747" s="12"/>
      <c r="CS747" s="12" t="s">
        <v>1077</v>
      </c>
      <c r="CT747" s="12" t="s">
        <v>718</v>
      </c>
      <c r="CU747" s="12" t="s">
        <v>718</v>
      </c>
      <c r="CV747" s="12" t="s">
        <v>1077</v>
      </c>
      <c r="CW747" s="12"/>
      <c r="CX747" s="57"/>
    </row>
    <row r="748" spans="1:102" ht="16.5" x14ac:dyDescent="0.35">
      <c r="A748" s="56">
        <v>10</v>
      </c>
      <c r="B748" s="12" t="s">
        <v>3701</v>
      </c>
      <c r="C748" s="12">
        <v>10.18</v>
      </c>
      <c r="D748" s="12" t="s">
        <v>1394</v>
      </c>
      <c r="E748" s="12" t="s">
        <v>234</v>
      </c>
      <c r="F748" s="12" t="s">
        <v>3916</v>
      </c>
      <c r="G748" s="12" t="s">
        <v>212</v>
      </c>
      <c r="H748" s="12" t="s">
        <v>2804</v>
      </c>
      <c r="I748" s="12" t="s">
        <v>212</v>
      </c>
      <c r="J748" s="12" t="s">
        <v>556</v>
      </c>
      <c r="K748" s="12" t="s">
        <v>3440</v>
      </c>
      <c r="L748" s="12" t="s">
        <v>558</v>
      </c>
      <c r="M748" s="12" t="s">
        <v>3237</v>
      </c>
      <c r="N748" s="12" t="s">
        <v>3437</v>
      </c>
      <c r="O748" s="12" t="s">
        <v>3400</v>
      </c>
      <c r="P748" s="12" t="s">
        <v>3402</v>
      </c>
      <c r="Q748" s="12">
        <v>1</v>
      </c>
      <c r="R748" s="12">
        <v>0</v>
      </c>
      <c r="S748" s="12">
        <v>0</v>
      </c>
      <c r="T748" s="12">
        <v>0</v>
      </c>
      <c r="U748" s="12">
        <v>0</v>
      </c>
      <c r="V748" s="12">
        <v>0</v>
      </c>
      <c r="W748" s="12">
        <v>0</v>
      </c>
      <c r="X748" s="12">
        <v>0</v>
      </c>
      <c r="Y748" s="12">
        <v>0</v>
      </c>
      <c r="Z748" s="12">
        <v>0</v>
      </c>
      <c r="AA748" s="12">
        <v>0</v>
      </c>
      <c r="AB748" s="12">
        <v>0</v>
      </c>
      <c r="AC748" s="12">
        <v>0</v>
      </c>
      <c r="AD748" s="12">
        <v>0</v>
      </c>
      <c r="AE748" s="12">
        <v>0</v>
      </c>
      <c r="AF748" s="12">
        <v>0</v>
      </c>
      <c r="AG748" s="12">
        <v>0</v>
      </c>
      <c r="AH748" s="12">
        <v>0</v>
      </c>
      <c r="AI748" s="12">
        <v>0</v>
      </c>
      <c r="AJ748" s="12">
        <v>1</v>
      </c>
      <c r="AK748" s="12">
        <v>0</v>
      </c>
      <c r="AL748" s="12" t="s">
        <v>3456</v>
      </c>
      <c r="AM748" s="7" t="s">
        <v>608</v>
      </c>
      <c r="AN748" s="7" t="s">
        <v>625</v>
      </c>
      <c r="AO748" s="7">
        <v>1999</v>
      </c>
      <c r="AP748" s="12" t="s">
        <v>3458</v>
      </c>
      <c r="AQ748" s="12">
        <v>8311</v>
      </c>
      <c r="AR748" s="12">
        <v>1</v>
      </c>
      <c r="AS748" s="12" t="s">
        <v>555</v>
      </c>
      <c r="AT748" s="7" t="s">
        <v>212</v>
      </c>
      <c r="AU748" s="12">
        <v>1</v>
      </c>
      <c r="AV748" s="12">
        <v>0</v>
      </c>
      <c r="AW748" s="12">
        <v>1</v>
      </c>
      <c r="AX748" s="12">
        <v>0</v>
      </c>
      <c r="AY748" s="7">
        <v>1</v>
      </c>
      <c r="AZ748" s="12">
        <v>0</v>
      </c>
      <c r="BA748" s="12">
        <v>1</v>
      </c>
      <c r="BB748" s="12">
        <v>1</v>
      </c>
      <c r="BC748" s="12">
        <v>1</v>
      </c>
      <c r="BD748" s="12">
        <v>1</v>
      </c>
      <c r="BE748" s="12">
        <v>0</v>
      </c>
      <c r="BF748" s="7" t="s">
        <v>766</v>
      </c>
      <c r="BG748" s="7" t="s">
        <v>771</v>
      </c>
      <c r="BH748" s="7"/>
      <c r="BI748" s="7" t="s">
        <v>2807</v>
      </c>
      <c r="BJ748" s="12" t="s">
        <v>3460</v>
      </c>
      <c r="BK748" s="12" t="s">
        <v>3463</v>
      </c>
      <c r="BL748" s="12" t="s">
        <v>3470</v>
      </c>
      <c r="BM748" s="7" t="s">
        <v>787</v>
      </c>
      <c r="BN748" s="7"/>
      <c r="BO748" s="12"/>
      <c r="BP748" s="12"/>
      <c r="BQ748" s="12" t="s">
        <v>1077</v>
      </c>
      <c r="BR748" s="12" t="s">
        <v>1077</v>
      </c>
      <c r="BS748" s="12">
        <v>2.9989999999999999E-2</v>
      </c>
      <c r="BT748" s="12"/>
      <c r="BU748" s="12"/>
      <c r="BV748" s="12" t="s">
        <v>1077</v>
      </c>
      <c r="BW748" s="12" t="s">
        <v>1077</v>
      </c>
      <c r="BX748" s="12" t="s">
        <v>1077</v>
      </c>
      <c r="BY748" s="12" t="s">
        <v>1077</v>
      </c>
      <c r="BZ748" s="12"/>
      <c r="CA748" s="12" t="s">
        <v>1077</v>
      </c>
      <c r="CB748" s="12" t="s">
        <v>1077</v>
      </c>
      <c r="CC748" s="12" t="s">
        <v>1077</v>
      </c>
      <c r="CD748" s="12" t="s">
        <v>1077</v>
      </c>
      <c r="CE748" s="12" t="s">
        <v>1084</v>
      </c>
      <c r="CF748" s="12" t="s">
        <v>1077</v>
      </c>
      <c r="CG748" s="12"/>
      <c r="CH748" s="12"/>
      <c r="CI748" s="12"/>
      <c r="CJ748" s="12">
        <v>0.57699999999999996</v>
      </c>
      <c r="CK748" s="12" t="s">
        <v>3828</v>
      </c>
      <c r="CL748" s="12" t="s">
        <v>1077</v>
      </c>
      <c r="CM748" s="12" t="s">
        <v>1077</v>
      </c>
      <c r="CN748" s="12">
        <v>0.77137999999999995</v>
      </c>
      <c r="CO748" s="12" t="s">
        <v>1047</v>
      </c>
      <c r="CP748" s="12"/>
      <c r="CQ748" s="12"/>
      <c r="CR748" s="12"/>
      <c r="CS748" s="12" t="s">
        <v>1077</v>
      </c>
      <c r="CT748" s="12" t="s">
        <v>718</v>
      </c>
      <c r="CU748" s="12" t="s">
        <v>718</v>
      </c>
      <c r="CV748" s="12" t="s">
        <v>1077</v>
      </c>
      <c r="CW748" s="12"/>
      <c r="CX748" s="57"/>
    </row>
    <row r="749" spans="1:102" ht="16.5" x14ac:dyDescent="0.35">
      <c r="A749" s="56">
        <v>10</v>
      </c>
      <c r="B749" s="12" t="s">
        <v>3701</v>
      </c>
      <c r="C749" s="12">
        <v>10.18</v>
      </c>
      <c r="D749" s="12" t="s">
        <v>1422</v>
      </c>
      <c r="E749" s="12" t="s">
        <v>233</v>
      </c>
      <c r="F749" s="12" t="s">
        <v>3916</v>
      </c>
      <c r="G749" s="12" t="s">
        <v>212</v>
      </c>
      <c r="H749" s="12" t="s">
        <v>2804</v>
      </c>
      <c r="I749" s="12" t="s">
        <v>212</v>
      </c>
      <c r="J749" s="12" t="s">
        <v>556</v>
      </c>
      <c r="K749" s="12" t="s">
        <v>3440</v>
      </c>
      <c r="L749" s="12" t="s">
        <v>558</v>
      </c>
      <c r="M749" s="12" t="s">
        <v>3237</v>
      </c>
      <c r="N749" s="12" t="s">
        <v>3437</v>
      </c>
      <c r="O749" s="12" t="s">
        <v>3400</v>
      </c>
      <c r="P749" s="12" t="s">
        <v>3402</v>
      </c>
      <c r="Q749" s="12">
        <v>1</v>
      </c>
      <c r="R749" s="12">
        <v>0</v>
      </c>
      <c r="S749" s="12">
        <v>0</v>
      </c>
      <c r="T749" s="12">
        <v>0</v>
      </c>
      <c r="U749" s="12">
        <v>0</v>
      </c>
      <c r="V749" s="12">
        <v>0</v>
      </c>
      <c r="W749" s="12">
        <v>0</v>
      </c>
      <c r="X749" s="12">
        <v>0</v>
      </c>
      <c r="Y749" s="12">
        <v>0</v>
      </c>
      <c r="Z749" s="12">
        <v>0</v>
      </c>
      <c r="AA749" s="12">
        <v>0</v>
      </c>
      <c r="AB749" s="12">
        <v>0</v>
      </c>
      <c r="AC749" s="12">
        <v>0</v>
      </c>
      <c r="AD749" s="12">
        <v>0</v>
      </c>
      <c r="AE749" s="12">
        <v>0</v>
      </c>
      <c r="AF749" s="12">
        <v>0</v>
      </c>
      <c r="AG749" s="12">
        <v>0</v>
      </c>
      <c r="AH749" s="12">
        <v>0</v>
      </c>
      <c r="AI749" s="12">
        <v>0</v>
      </c>
      <c r="AJ749" s="12">
        <v>1</v>
      </c>
      <c r="AK749" s="12">
        <v>0</v>
      </c>
      <c r="AL749" s="12" t="s">
        <v>3456</v>
      </c>
      <c r="AM749" s="7" t="s">
        <v>608</v>
      </c>
      <c r="AN749" s="7" t="s">
        <v>625</v>
      </c>
      <c r="AO749" s="7">
        <v>1999</v>
      </c>
      <c r="AP749" s="12" t="s">
        <v>3458</v>
      </c>
      <c r="AQ749" s="12">
        <v>8311</v>
      </c>
      <c r="AR749" s="12">
        <v>1</v>
      </c>
      <c r="AS749" s="12" t="s">
        <v>555</v>
      </c>
      <c r="AT749" s="7" t="s">
        <v>212</v>
      </c>
      <c r="AU749" s="12">
        <v>1</v>
      </c>
      <c r="AV749" s="12">
        <v>0</v>
      </c>
      <c r="AW749" s="12">
        <v>1</v>
      </c>
      <c r="AX749" s="12">
        <v>0</v>
      </c>
      <c r="AY749" s="7">
        <v>1</v>
      </c>
      <c r="AZ749" s="12">
        <v>0</v>
      </c>
      <c r="BA749" s="12">
        <v>1</v>
      </c>
      <c r="BB749" s="12">
        <v>1</v>
      </c>
      <c r="BC749" s="12">
        <v>1</v>
      </c>
      <c r="BD749" s="12">
        <v>1</v>
      </c>
      <c r="BE749" s="12">
        <v>0</v>
      </c>
      <c r="BF749" s="7" t="s">
        <v>772</v>
      </c>
      <c r="BG749" s="7" t="s">
        <v>2734</v>
      </c>
      <c r="BH749" s="7"/>
      <c r="BI749" s="7" t="s">
        <v>2814</v>
      </c>
      <c r="BJ749" s="12" t="s">
        <v>3460</v>
      </c>
      <c r="BK749" s="12" t="s">
        <v>3463</v>
      </c>
      <c r="BL749" s="12" t="s">
        <v>3470</v>
      </c>
      <c r="BM749" s="7" t="s">
        <v>787</v>
      </c>
      <c r="BN749" s="7"/>
      <c r="BO749" s="12"/>
      <c r="BP749" s="12"/>
      <c r="BQ749" s="12" t="s">
        <v>1077</v>
      </c>
      <c r="BR749" s="12" t="s">
        <v>1077</v>
      </c>
      <c r="BS749" s="12">
        <v>2.8097500000000002</v>
      </c>
      <c r="BT749" s="12"/>
      <c r="BU749" s="12"/>
      <c r="BV749" s="12" t="s">
        <v>1077</v>
      </c>
      <c r="BW749" s="12" t="s">
        <v>1077</v>
      </c>
      <c r="BX749" s="12" t="s">
        <v>1077</v>
      </c>
      <c r="BY749" s="12" t="s">
        <v>1077</v>
      </c>
      <c r="BZ749" s="12"/>
      <c r="CA749" s="12" t="s">
        <v>1077</v>
      </c>
      <c r="CB749" s="12" t="s">
        <v>1077</v>
      </c>
      <c r="CC749" s="12" t="s">
        <v>1077</v>
      </c>
      <c r="CD749" s="12" t="s">
        <v>1077</v>
      </c>
      <c r="CE749" s="12" t="s">
        <v>1084</v>
      </c>
      <c r="CF749" s="12" t="s">
        <v>1077</v>
      </c>
      <c r="CG749" s="12"/>
      <c r="CH749" s="12"/>
      <c r="CI749" s="12"/>
      <c r="CJ749" s="12">
        <v>0.64910000000000001</v>
      </c>
      <c r="CK749" s="12" t="s">
        <v>3828</v>
      </c>
      <c r="CL749" s="12" t="s">
        <v>1077</v>
      </c>
      <c r="CM749" s="12" t="s">
        <v>1077</v>
      </c>
      <c r="CN749" s="12">
        <v>0.63997999999999999</v>
      </c>
      <c r="CO749" s="12" t="s">
        <v>1047</v>
      </c>
      <c r="CP749" s="12"/>
      <c r="CQ749" s="12"/>
      <c r="CR749" s="12"/>
      <c r="CS749" s="12" t="s">
        <v>1077</v>
      </c>
      <c r="CT749" s="12" t="s">
        <v>718</v>
      </c>
      <c r="CU749" s="12" t="s">
        <v>718</v>
      </c>
      <c r="CV749" s="12" t="s">
        <v>1077</v>
      </c>
      <c r="CW749" s="12"/>
      <c r="CX749" s="57"/>
    </row>
    <row r="750" spans="1:102" ht="16.5" x14ac:dyDescent="0.35">
      <c r="A750" s="56">
        <v>10</v>
      </c>
      <c r="B750" s="12" t="s">
        <v>3701</v>
      </c>
      <c r="C750" s="12">
        <v>10.19</v>
      </c>
      <c r="D750" s="12" t="s">
        <v>1411</v>
      </c>
      <c r="E750" s="12" t="s">
        <v>237</v>
      </c>
      <c r="F750" s="12" t="s">
        <v>3916</v>
      </c>
      <c r="G750" s="12" t="s">
        <v>212</v>
      </c>
      <c r="H750" s="12" t="s">
        <v>2804</v>
      </c>
      <c r="I750" s="12" t="s">
        <v>349</v>
      </c>
      <c r="J750" s="12" t="s">
        <v>556</v>
      </c>
      <c r="K750" s="12" t="s">
        <v>3440</v>
      </c>
      <c r="L750" s="12" t="s">
        <v>558</v>
      </c>
      <c r="M750" s="12" t="s">
        <v>3237</v>
      </c>
      <c r="N750" s="12" t="s">
        <v>3437</v>
      </c>
      <c r="O750" s="12" t="s">
        <v>3400</v>
      </c>
      <c r="P750" s="12" t="s">
        <v>3402</v>
      </c>
      <c r="Q750" s="12">
        <v>1</v>
      </c>
      <c r="R750" s="12">
        <v>0</v>
      </c>
      <c r="S750" s="12">
        <v>0</v>
      </c>
      <c r="T750" s="12">
        <v>0</v>
      </c>
      <c r="U750" s="12">
        <v>0</v>
      </c>
      <c r="V750" s="12">
        <v>0</v>
      </c>
      <c r="W750" s="12">
        <v>0</v>
      </c>
      <c r="X750" s="12">
        <v>0</v>
      </c>
      <c r="Y750" s="12">
        <v>0</v>
      </c>
      <c r="Z750" s="12">
        <v>0</v>
      </c>
      <c r="AA750" s="12">
        <v>0</v>
      </c>
      <c r="AB750" s="12">
        <v>0</v>
      </c>
      <c r="AC750" s="12">
        <v>0</v>
      </c>
      <c r="AD750" s="12">
        <v>0</v>
      </c>
      <c r="AE750" s="12">
        <v>0</v>
      </c>
      <c r="AF750" s="12">
        <v>0</v>
      </c>
      <c r="AG750" s="12">
        <v>0</v>
      </c>
      <c r="AH750" s="12">
        <v>0</v>
      </c>
      <c r="AI750" s="12">
        <v>0</v>
      </c>
      <c r="AJ750" s="12">
        <v>1</v>
      </c>
      <c r="AK750" s="12">
        <v>0</v>
      </c>
      <c r="AL750" s="12" t="s">
        <v>3456</v>
      </c>
      <c r="AM750" s="7" t="s">
        <v>608</v>
      </c>
      <c r="AN750" s="7" t="s">
        <v>625</v>
      </c>
      <c r="AO750" s="7">
        <v>1999</v>
      </c>
      <c r="AP750" s="12" t="s">
        <v>3458</v>
      </c>
      <c r="AQ750" s="12">
        <v>8311</v>
      </c>
      <c r="AR750" s="12">
        <v>1</v>
      </c>
      <c r="AS750" s="12" t="s">
        <v>555</v>
      </c>
      <c r="AT750" s="7" t="s">
        <v>212</v>
      </c>
      <c r="AU750" s="12">
        <v>1</v>
      </c>
      <c r="AV750" s="12">
        <v>0</v>
      </c>
      <c r="AW750" s="12">
        <v>1</v>
      </c>
      <c r="AX750" s="12">
        <v>0</v>
      </c>
      <c r="AY750" s="7">
        <v>1</v>
      </c>
      <c r="AZ750" s="12">
        <v>0</v>
      </c>
      <c r="BA750" s="12">
        <v>1</v>
      </c>
      <c r="BB750" s="12">
        <v>1</v>
      </c>
      <c r="BC750" s="12">
        <v>1</v>
      </c>
      <c r="BD750" s="12">
        <v>1</v>
      </c>
      <c r="BE750" s="12">
        <v>0</v>
      </c>
      <c r="BF750" s="7" t="s">
        <v>2821</v>
      </c>
      <c r="BG750" s="7" t="s">
        <v>782</v>
      </c>
      <c r="BH750" s="7"/>
      <c r="BI750" s="7" t="s">
        <v>2819</v>
      </c>
      <c r="BJ750" s="12" t="s">
        <v>3460</v>
      </c>
      <c r="BK750" s="12" t="s">
        <v>3463</v>
      </c>
      <c r="BL750" s="12" t="s">
        <v>3470</v>
      </c>
      <c r="BM750" s="7" t="s">
        <v>787</v>
      </c>
      <c r="BN750" s="7"/>
      <c r="BO750" s="12"/>
      <c r="BP750" s="12"/>
      <c r="BQ750" s="12" t="s">
        <v>1077</v>
      </c>
      <c r="BR750" s="12" t="s">
        <v>1077</v>
      </c>
      <c r="BS750" s="12">
        <v>2.6488999999999999E-4</v>
      </c>
      <c r="BT750" s="12"/>
      <c r="BU750" s="12"/>
      <c r="BV750" s="12" t="s">
        <v>1077</v>
      </c>
      <c r="BW750" s="12" t="s">
        <v>1077</v>
      </c>
      <c r="BX750" s="12" t="s">
        <v>1077</v>
      </c>
      <c r="BY750" s="12" t="s">
        <v>1077</v>
      </c>
      <c r="BZ750" s="12"/>
      <c r="CA750" s="12" t="s">
        <v>1077</v>
      </c>
      <c r="CB750" s="12" t="s">
        <v>1077</v>
      </c>
      <c r="CC750" s="12" t="s">
        <v>1077</v>
      </c>
      <c r="CD750" s="12" t="s">
        <v>1077</v>
      </c>
      <c r="CE750" s="12" t="s">
        <v>1084</v>
      </c>
      <c r="CF750" s="12" t="s">
        <v>1077</v>
      </c>
      <c r="CG750" s="12"/>
      <c r="CH750" s="12"/>
      <c r="CI750" s="12"/>
      <c r="CJ750" s="12">
        <v>0.61719999999999997</v>
      </c>
      <c r="CK750" s="12" t="s">
        <v>3828</v>
      </c>
      <c r="CL750" s="12" t="s">
        <v>1077</v>
      </c>
      <c r="CM750" s="12" t="s">
        <v>1077</v>
      </c>
      <c r="CN750" s="12">
        <v>2.4788899999999998</v>
      </c>
      <c r="CO750" s="12" t="s">
        <v>1047</v>
      </c>
      <c r="CP750" s="12"/>
      <c r="CQ750" s="12"/>
      <c r="CR750" s="12"/>
      <c r="CS750" s="12" t="s">
        <v>1077</v>
      </c>
      <c r="CT750" s="12" t="s">
        <v>718</v>
      </c>
      <c r="CU750" s="12" t="s">
        <v>718</v>
      </c>
      <c r="CV750" s="12" t="s">
        <v>1077</v>
      </c>
      <c r="CW750" s="12"/>
      <c r="CX750" s="57"/>
    </row>
    <row r="751" spans="1:102" ht="16.5" x14ac:dyDescent="0.35">
      <c r="A751" s="56">
        <v>10</v>
      </c>
      <c r="B751" s="12" t="s">
        <v>3701</v>
      </c>
      <c r="C751" s="12">
        <v>10.19</v>
      </c>
      <c r="D751" s="12" t="s">
        <v>1423</v>
      </c>
      <c r="E751" s="12" t="s">
        <v>236</v>
      </c>
      <c r="F751" s="12" t="s">
        <v>3916</v>
      </c>
      <c r="G751" s="12" t="s">
        <v>212</v>
      </c>
      <c r="H751" s="12" t="s">
        <v>2804</v>
      </c>
      <c r="I751" s="12" t="s">
        <v>212</v>
      </c>
      <c r="J751" s="12" t="s">
        <v>556</v>
      </c>
      <c r="K751" s="12" t="s">
        <v>3440</v>
      </c>
      <c r="L751" s="12" t="s">
        <v>558</v>
      </c>
      <c r="M751" s="12" t="s">
        <v>3237</v>
      </c>
      <c r="N751" s="12" t="s">
        <v>3437</v>
      </c>
      <c r="O751" s="12" t="s">
        <v>3400</v>
      </c>
      <c r="P751" s="12" t="s">
        <v>3402</v>
      </c>
      <c r="Q751" s="12">
        <v>1</v>
      </c>
      <c r="R751" s="12">
        <v>0</v>
      </c>
      <c r="S751" s="12">
        <v>0</v>
      </c>
      <c r="T751" s="12">
        <v>0</v>
      </c>
      <c r="U751" s="12">
        <v>0</v>
      </c>
      <c r="V751" s="12">
        <v>0</v>
      </c>
      <c r="W751" s="12">
        <v>0</v>
      </c>
      <c r="X751" s="12">
        <v>0</v>
      </c>
      <c r="Y751" s="12">
        <v>0</v>
      </c>
      <c r="Z751" s="12">
        <v>0</v>
      </c>
      <c r="AA751" s="12">
        <v>0</v>
      </c>
      <c r="AB751" s="12">
        <v>0</v>
      </c>
      <c r="AC751" s="12">
        <v>0</v>
      </c>
      <c r="AD751" s="12">
        <v>0</v>
      </c>
      <c r="AE751" s="12">
        <v>0</v>
      </c>
      <c r="AF751" s="12">
        <v>0</v>
      </c>
      <c r="AG751" s="12">
        <v>0</v>
      </c>
      <c r="AH751" s="12">
        <v>0</v>
      </c>
      <c r="AI751" s="12">
        <v>0</v>
      </c>
      <c r="AJ751" s="12">
        <v>1</v>
      </c>
      <c r="AK751" s="12">
        <v>0</v>
      </c>
      <c r="AL751" s="12" t="s">
        <v>3456</v>
      </c>
      <c r="AM751" s="7" t="s">
        <v>608</v>
      </c>
      <c r="AN751" s="7" t="s">
        <v>625</v>
      </c>
      <c r="AO751" s="7">
        <v>1999</v>
      </c>
      <c r="AP751" s="12" t="s">
        <v>3458</v>
      </c>
      <c r="AQ751" s="12">
        <v>8311</v>
      </c>
      <c r="AR751" s="12">
        <v>1</v>
      </c>
      <c r="AS751" s="12" t="s">
        <v>555</v>
      </c>
      <c r="AT751" s="7" t="s">
        <v>212</v>
      </c>
      <c r="AU751" s="12">
        <v>1</v>
      </c>
      <c r="AV751" s="12">
        <v>0</v>
      </c>
      <c r="AW751" s="12">
        <v>1</v>
      </c>
      <c r="AX751" s="12">
        <v>0</v>
      </c>
      <c r="AY751" s="7">
        <v>1</v>
      </c>
      <c r="AZ751" s="12">
        <v>0</v>
      </c>
      <c r="BA751" s="12">
        <v>1</v>
      </c>
      <c r="BB751" s="12">
        <v>1</v>
      </c>
      <c r="BC751" s="12">
        <v>1</v>
      </c>
      <c r="BD751" s="12">
        <v>1</v>
      </c>
      <c r="BE751" s="12">
        <v>0</v>
      </c>
      <c r="BF751" s="7" t="s">
        <v>772</v>
      </c>
      <c r="BG751" s="7" t="s">
        <v>2734</v>
      </c>
      <c r="BH751" s="7"/>
      <c r="BI751" s="7" t="s">
        <v>2814</v>
      </c>
      <c r="BJ751" s="12" t="s">
        <v>3460</v>
      </c>
      <c r="BK751" s="12" t="s">
        <v>3463</v>
      </c>
      <c r="BL751" s="12" t="s">
        <v>3470</v>
      </c>
      <c r="BM751" s="7" t="s">
        <v>787</v>
      </c>
      <c r="BN751" s="7"/>
      <c r="BO751" s="12"/>
      <c r="BP751" s="12"/>
      <c r="BQ751" s="12" t="s">
        <v>1077</v>
      </c>
      <c r="BR751" s="12" t="s">
        <v>1077</v>
      </c>
      <c r="BS751" s="12">
        <v>4.96075</v>
      </c>
      <c r="BT751" s="12"/>
      <c r="BU751" s="12"/>
      <c r="BV751" s="12" t="s">
        <v>1077</v>
      </c>
      <c r="BW751" s="12" t="s">
        <v>1077</v>
      </c>
      <c r="BX751" s="12" t="s">
        <v>1077</v>
      </c>
      <c r="BY751" s="12" t="s">
        <v>1077</v>
      </c>
      <c r="BZ751" s="12"/>
      <c r="CA751" s="12" t="s">
        <v>1077</v>
      </c>
      <c r="CB751" s="12" t="s">
        <v>1077</v>
      </c>
      <c r="CC751" s="12" t="s">
        <v>1077</v>
      </c>
      <c r="CD751" s="12" t="s">
        <v>1077</v>
      </c>
      <c r="CE751" s="12" t="s">
        <v>1084</v>
      </c>
      <c r="CF751" s="12" t="s">
        <v>1077</v>
      </c>
      <c r="CG751" s="12"/>
      <c r="CH751" s="12"/>
      <c r="CI751" s="12"/>
      <c r="CJ751" s="12">
        <v>0.69199999999999995</v>
      </c>
      <c r="CK751" s="12" t="s">
        <v>3828</v>
      </c>
      <c r="CL751" s="12" t="s">
        <v>1077</v>
      </c>
      <c r="CM751" s="12" t="s">
        <v>1077</v>
      </c>
      <c r="CN751" s="12">
        <v>1.9947600000000001</v>
      </c>
      <c r="CO751" s="12" t="s">
        <v>1047</v>
      </c>
      <c r="CP751" s="12"/>
      <c r="CQ751" s="12"/>
      <c r="CR751" s="12"/>
      <c r="CS751" s="12" t="s">
        <v>1077</v>
      </c>
      <c r="CT751" s="12" t="s">
        <v>718</v>
      </c>
      <c r="CU751" s="12" t="s">
        <v>718</v>
      </c>
      <c r="CV751" s="12" t="s">
        <v>1077</v>
      </c>
      <c r="CW751" s="12"/>
      <c r="CX751" s="57"/>
    </row>
    <row r="752" spans="1:102" ht="16.5" x14ac:dyDescent="0.35">
      <c r="A752" s="56">
        <v>10</v>
      </c>
      <c r="B752" s="12" t="s">
        <v>3701</v>
      </c>
      <c r="C752" s="12">
        <v>10.19</v>
      </c>
      <c r="D752" s="12" t="s">
        <v>1402</v>
      </c>
      <c r="E752" s="12" t="s">
        <v>238</v>
      </c>
      <c r="F752" s="12" t="s">
        <v>3916</v>
      </c>
      <c r="G752" s="12" t="s">
        <v>212</v>
      </c>
      <c r="H752" s="12" t="s">
        <v>2804</v>
      </c>
      <c r="I752" s="12" t="s">
        <v>212</v>
      </c>
      <c r="J752" s="12" t="s">
        <v>556</v>
      </c>
      <c r="K752" s="12" t="s">
        <v>3440</v>
      </c>
      <c r="L752" s="12" t="s">
        <v>558</v>
      </c>
      <c r="M752" s="12" t="s">
        <v>3237</v>
      </c>
      <c r="N752" s="12" t="s">
        <v>3437</v>
      </c>
      <c r="O752" s="12" t="s">
        <v>3400</v>
      </c>
      <c r="P752" s="12" t="s">
        <v>3402</v>
      </c>
      <c r="Q752" s="12">
        <v>1</v>
      </c>
      <c r="R752" s="12">
        <v>0</v>
      </c>
      <c r="S752" s="12">
        <v>0</v>
      </c>
      <c r="T752" s="12">
        <v>0</v>
      </c>
      <c r="U752" s="12">
        <v>0</v>
      </c>
      <c r="V752" s="12">
        <v>0</v>
      </c>
      <c r="W752" s="12">
        <v>0</v>
      </c>
      <c r="X752" s="12">
        <v>0</v>
      </c>
      <c r="Y752" s="12">
        <v>0</v>
      </c>
      <c r="Z752" s="12">
        <v>0</v>
      </c>
      <c r="AA752" s="12">
        <v>0</v>
      </c>
      <c r="AB752" s="12">
        <v>0</v>
      </c>
      <c r="AC752" s="12">
        <v>0</v>
      </c>
      <c r="AD752" s="12">
        <v>0</v>
      </c>
      <c r="AE752" s="12">
        <v>0</v>
      </c>
      <c r="AF752" s="12">
        <v>0</v>
      </c>
      <c r="AG752" s="12">
        <v>0</v>
      </c>
      <c r="AH752" s="12">
        <v>0</v>
      </c>
      <c r="AI752" s="12">
        <v>0</v>
      </c>
      <c r="AJ752" s="12">
        <v>1</v>
      </c>
      <c r="AK752" s="12">
        <v>0</v>
      </c>
      <c r="AL752" s="12" t="s">
        <v>3456</v>
      </c>
      <c r="AM752" s="7" t="s">
        <v>608</v>
      </c>
      <c r="AN752" s="7" t="s">
        <v>625</v>
      </c>
      <c r="AO752" s="7">
        <v>1999</v>
      </c>
      <c r="AP752" s="12" t="s">
        <v>3458</v>
      </c>
      <c r="AQ752" s="12">
        <v>8311</v>
      </c>
      <c r="AR752" s="12">
        <v>1</v>
      </c>
      <c r="AS752" s="12" t="s">
        <v>555</v>
      </c>
      <c r="AT752" s="7" t="s">
        <v>212</v>
      </c>
      <c r="AU752" s="12">
        <v>1</v>
      </c>
      <c r="AV752" s="12">
        <v>0</v>
      </c>
      <c r="AW752" s="12">
        <v>1</v>
      </c>
      <c r="AX752" s="12">
        <v>0</v>
      </c>
      <c r="AY752" s="7">
        <v>1</v>
      </c>
      <c r="AZ752" s="12">
        <v>0</v>
      </c>
      <c r="BA752" s="12">
        <v>1</v>
      </c>
      <c r="BB752" s="12">
        <v>1</v>
      </c>
      <c r="BC752" s="12">
        <v>1</v>
      </c>
      <c r="BD752" s="12">
        <v>1</v>
      </c>
      <c r="BE752" s="12">
        <v>0</v>
      </c>
      <c r="BF752" s="7" t="s">
        <v>766</v>
      </c>
      <c r="BG752" s="7" t="s">
        <v>783</v>
      </c>
      <c r="BH752" s="7"/>
      <c r="BI752" s="7" t="s">
        <v>2808</v>
      </c>
      <c r="BJ752" s="12" t="s">
        <v>3460</v>
      </c>
      <c r="BK752" s="12" t="s">
        <v>3463</v>
      </c>
      <c r="BL752" s="12" t="s">
        <v>3470</v>
      </c>
      <c r="BM752" s="7" t="s">
        <v>787</v>
      </c>
      <c r="BN752" s="7"/>
      <c r="BO752" s="12"/>
      <c r="BP752" s="12"/>
      <c r="BQ752" s="12" t="s">
        <v>1077</v>
      </c>
      <c r="BR752" s="12" t="s">
        <v>1077</v>
      </c>
      <c r="BS752" s="12">
        <v>3.5009999999999999E-2</v>
      </c>
      <c r="BT752" s="12"/>
      <c r="BU752" s="12"/>
      <c r="BV752" s="12" t="s">
        <v>1077</v>
      </c>
      <c r="BW752" s="12" t="s">
        <v>1077</v>
      </c>
      <c r="BX752" s="12" t="s">
        <v>1077</v>
      </c>
      <c r="BY752" s="12" t="s">
        <v>1077</v>
      </c>
      <c r="BZ752" s="12"/>
      <c r="CA752" s="12" t="s">
        <v>1077</v>
      </c>
      <c r="CB752" s="12" t="s">
        <v>1077</v>
      </c>
      <c r="CC752" s="12" t="s">
        <v>1077</v>
      </c>
      <c r="CD752" s="12" t="s">
        <v>1077</v>
      </c>
      <c r="CE752" s="12" t="s">
        <v>1084</v>
      </c>
      <c r="CF752" s="12" t="s">
        <v>1077</v>
      </c>
      <c r="CG752" s="12"/>
      <c r="CH752" s="12"/>
      <c r="CI752" s="12"/>
      <c r="CJ752" s="12">
        <v>0.71889999999999998</v>
      </c>
      <c r="CK752" s="12" t="s">
        <v>3828</v>
      </c>
      <c r="CL752" s="12" t="s">
        <v>1077</v>
      </c>
      <c r="CM752" s="12" t="s">
        <v>1077</v>
      </c>
      <c r="CN752" s="12">
        <v>1.82029</v>
      </c>
      <c r="CO752" s="12" t="s">
        <v>1047</v>
      </c>
      <c r="CP752" s="12"/>
      <c r="CQ752" s="12"/>
      <c r="CR752" s="12"/>
      <c r="CS752" s="12" t="s">
        <v>1077</v>
      </c>
      <c r="CT752" s="12" t="s">
        <v>718</v>
      </c>
      <c r="CU752" s="12" t="s">
        <v>718</v>
      </c>
      <c r="CV752" s="12" t="s">
        <v>1077</v>
      </c>
      <c r="CW752" s="12"/>
      <c r="CX752" s="57"/>
    </row>
    <row r="753" spans="1:102" ht="16.5" x14ac:dyDescent="0.35">
      <c r="A753" s="56">
        <v>10</v>
      </c>
      <c r="B753" s="12" t="s">
        <v>3701</v>
      </c>
      <c r="C753" s="12">
        <v>10.199999999999999</v>
      </c>
      <c r="D753" s="12" t="s">
        <v>1412</v>
      </c>
      <c r="E753" s="12" t="s">
        <v>240</v>
      </c>
      <c r="F753" s="12" t="s">
        <v>3916</v>
      </c>
      <c r="G753" s="12" t="s">
        <v>212</v>
      </c>
      <c r="H753" s="12" t="s">
        <v>2804</v>
      </c>
      <c r="I753" s="12" t="s">
        <v>349</v>
      </c>
      <c r="J753" s="12" t="s">
        <v>556</v>
      </c>
      <c r="K753" s="12" t="s">
        <v>3440</v>
      </c>
      <c r="L753" s="12" t="s">
        <v>558</v>
      </c>
      <c r="M753" s="12" t="s">
        <v>3237</v>
      </c>
      <c r="N753" s="12" t="s">
        <v>3437</v>
      </c>
      <c r="O753" s="12" t="s">
        <v>3400</v>
      </c>
      <c r="P753" s="12" t="s">
        <v>3402</v>
      </c>
      <c r="Q753" s="12">
        <v>1</v>
      </c>
      <c r="R753" s="12">
        <v>0</v>
      </c>
      <c r="S753" s="12">
        <v>0</v>
      </c>
      <c r="T753" s="12">
        <v>0</v>
      </c>
      <c r="U753" s="12">
        <v>0</v>
      </c>
      <c r="V753" s="12">
        <v>0</v>
      </c>
      <c r="W753" s="12">
        <v>0</v>
      </c>
      <c r="X753" s="12">
        <v>0</v>
      </c>
      <c r="Y753" s="12">
        <v>0</v>
      </c>
      <c r="Z753" s="12">
        <v>0</v>
      </c>
      <c r="AA753" s="12">
        <v>0</v>
      </c>
      <c r="AB753" s="12">
        <v>0</v>
      </c>
      <c r="AC753" s="12">
        <v>0</v>
      </c>
      <c r="AD753" s="12">
        <v>0</v>
      </c>
      <c r="AE753" s="12">
        <v>0</v>
      </c>
      <c r="AF753" s="12">
        <v>0</v>
      </c>
      <c r="AG753" s="12">
        <v>0</v>
      </c>
      <c r="AH753" s="12">
        <v>0</v>
      </c>
      <c r="AI753" s="12">
        <v>0</v>
      </c>
      <c r="AJ753" s="12">
        <v>1</v>
      </c>
      <c r="AK753" s="12">
        <v>0</v>
      </c>
      <c r="AL753" s="12" t="s">
        <v>3456</v>
      </c>
      <c r="AM753" s="7" t="s">
        <v>608</v>
      </c>
      <c r="AN753" s="7" t="s">
        <v>625</v>
      </c>
      <c r="AO753" s="7">
        <v>1999</v>
      </c>
      <c r="AP753" s="12" t="s">
        <v>3458</v>
      </c>
      <c r="AQ753" s="12">
        <v>4159</v>
      </c>
      <c r="AR753" s="12">
        <v>1</v>
      </c>
      <c r="AS753" s="12" t="s">
        <v>555</v>
      </c>
      <c r="AT753" s="7" t="s">
        <v>212</v>
      </c>
      <c r="AU753" s="12">
        <v>1</v>
      </c>
      <c r="AV753" s="12">
        <v>0</v>
      </c>
      <c r="AW753" s="12">
        <v>1</v>
      </c>
      <c r="AX753" s="12">
        <v>0</v>
      </c>
      <c r="AY753" s="7">
        <v>1</v>
      </c>
      <c r="AZ753" s="12">
        <v>0</v>
      </c>
      <c r="BA753" s="12">
        <v>1</v>
      </c>
      <c r="BB753" s="12">
        <v>1</v>
      </c>
      <c r="BC753" s="12">
        <v>1</v>
      </c>
      <c r="BD753" s="12">
        <v>1</v>
      </c>
      <c r="BE753" s="12">
        <v>0</v>
      </c>
      <c r="BF753" s="7" t="s">
        <v>2821</v>
      </c>
      <c r="BG753" s="7" t="s">
        <v>782</v>
      </c>
      <c r="BH753" s="7"/>
      <c r="BI753" s="7" t="s">
        <v>2819</v>
      </c>
      <c r="BJ753" s="12" t="s">
        <v>3460</v>
      </c>
      <c r="BK753" s="12" t="s">
        <v>3463</v>
      </c>
      <c r="BL753" s="12" t="s">
        <v>3470</v>
      </c>
      <c r="BM753" s="7" t="s">
        <v>787</v>
      </c>
      <c r="BN753" s="7"/>
      <c r="BO753" s="12"/>
      <c r="BP753" s="12"/>
      <c r="BQ753" s="12" t="s">
        <v>1077</v>
      </c>
      <c r="BR753" s="12" t="s">
        <v>1077</v>
      </c>
      <c r="BS753" s="12">
        <v>2.7379999999999999E-4</v>
      </c>
      <c r="BT753" s="12"/>
      <c r="BU753" s="12"/>
      <c r="BV753" s="12" t="s">
        <v>1077</v>
      </c>
      <c r="BW753" s="12" t="s">
        <v>1077</v>
      </c>
      <c r="BX753" s="12" t="s">
        <v>1077</v>
      </c>
      <c r="BY753" s="12" t="s">
        <v>1077</v>
      </c>
      <c r="BZ753" s="12"/>
      <c r="CA753" s="12" t="s">
        <v>1077</v>
      </c>
      <c r="CB753" s="12" t="s">
        <v>1077</v>
      </c>
      <c r="CC753" s="12" t="s">
        <v>1077</v>
      </c>
      <c r="CD753" s="12" t="s">
        <v>1077</v>
      </c>
      <c r="CE753" s="12" t="s">
        <v>1084</v>
      </c>
      <c r="CF753" s="12" t="s">
        <v>1077</v>
      </c>
      <c r="CG753" s="12"/>
      <c r="CH753" s="12"/>
      <c r="CI753" s="12"/>
      <c r="CJ753" s="12">
        <v>0.495</v>
      </c>
      <c r="CK753" s="12" t="s">
        <v>3828</v>
      </c>
      <c r="CL753" s="12" t="s">
        <v>1077</v>
      </c>
      <c r="CM753" s="12" t="s">
        <v>1077</v>
      </c>
      <c r="CN753" s="12">
        <v>21.228580000000001</v>
      </c>
      <c r="CO753" s="12" t="s">
        <v>1047</v>
      </c>
      <c r="CP753" s="12"/>
      <c r="CQ753" s="12"/>
      <c r="CR753" s="12"/>
      <c r="CS753" s="12" t="s">
        <v>1077</v>
      </c>
      <c r="CT753" s="12" t="s">
        <v>718</v>
      </c>
      <c r="CU753" s="12" t="s">
        <v>718</v>
      </c>
      <c r="CV753" s="12" t="s">
        <v>1077</v>
      </c>
      <c r="CW753" s="12"/>
      <c r="CX753" s="57"/>
    </row>
    <row r="754" spans="1:102" ht="16.5" x14ac:dyDescent="0.35">
      <c r="A754" s="56">
        <v>10</v>
      </c>
      <c r="B754" s="12" t="s">
        <v>3701</v>
      </c>
      <c r="C754" s="12">
        <v>10.199999999999999</v>
      </c>
      <c r="D754" s="12" t="s">
        <v>1435</v>
      </c>
      <c r="E754" s="12" t="s">
        <v>239</v>
      </c>
      <c r="F754" s="12" t="s">
        <v>3916</v>
      </c>
      <c r="G754" s="12" t="s">
        <v>212</v>
      </c>
      <c r="H754" s="12" t="s">
        <v>2804</v>
      </c>
      <c r="I754" s="12" t="s">
        <v>212</v>
      </c>
      <c r="J754" s="12" t="s">
        <v>556</v>
      </c>
      <c r="K754" s="12" t="s">
        <v>3440</v>
      </c>
      <c r="L754" s="12" t="s">
        <v>558</v>
      </c>
      <c r="M754" s="12" t="s">
        <v>3237</v>
      </c>
      <c r="N754" s="12" t="s">
        <v>3437</v>
      </c>
      <c r="O754" s="12" t="s">
        <v>3400</v>
      </c>
      <c r="P754" s="12" t="s">
        <v>3402</v>
      </c>
      <c r="Q754" s="12">
        <v>1</v>
      </c>
      <c r="R754" s="12">
        <v>0</v>
      </c>
      <c r="S754" s="12">
        <v>0</v>
      </c>
      <c r="T754" s="12">
        <v>0</v>
      </c>
      <c r="U754" s="12">
        <v>0</v>
      </c>
      <c r="V754" s="12">
        <v>0</v>
      </c>
      <c r="W754" s="12">
        <v>0</v>
      </c>
      <c r="X754" s="12">
        <v>0</v>
      </c>
      <c r="Y754" s="12">
        <v>0</v>
      </c>
      <c r="Z754" s="12">
        <v>0</v>
      </c>
      <c r="AA754" s="12">
        <v>0</v>
      </c>
      <c r="AB754" s="12">
        <v>0</v>
      </c>
      <c r="AC754" s="12">
        <v>0</v>
      </c>
      <c r="AD754" s="12">
        <v>0</v>
      </c>
      <c r="AE754" s="12">
        <v>0</v>
      </c>
      <c r="AF754" s="12">
        <v>0</v>
      </c>
      <c r="AG754" s="12">
        <v>0</v>
      </c>
      <c r="AH754" s="12">
        <v>0</v>
      </c>
      <c r="AI754" s="12">
        <v>0</v>
      </c>
      <c r="AJ754" s="12">
        <v>1</v>
      </c>
      <c r="AK754" s="12">
        <v>0</v>
      </c>
      <c r="AL754" s="12" t="s">
        <v>3456</v>
      </c>
      <c r="AM754" s="7" t="s">
        <v>608</v>
      </c>
      <c r="AN754" s="7" t="s">
        <v>625</v>
      </c>
      <c r="AO754" s="7">
        <v>1999</v>
      </c>
      <c r="AP754" s="12" t="s">
        <v>3458</v>
      </c>
      <c r="AQ754" s="12">
        <v>4159</v>
      </c>
      <c r="AR754" s="12">
        <v>1</v>
      </c>
      <c r="AS754" s="12" t="s">
        <v>555</v>
      </c>
      <c r="AT754" s="7" t="s">
        <v>212</v>
      </c>
      <c r="AU754" s="12">
        <v>1</v>
      </c>
      <c r="AV754" s="12">
        <v>0</v>
      </c>
      <c r="AW754" s="12">
        <v>1</v>
      </c>
      <c r="AX754" s="12">
        <v>0</v>
      </c>
      <c r="AY754" s="7">
        <v>1</v>
      </c>
      <c r="AZ754" s="12">
        <v>0</v>
      </c>
      <c r="BA754" s="12">
        <v>1</v>
      </c>
      <c r="BB754" s="12">
        <v>1</v>
      </c>
      <c r="BC754" s="12">
        <v>1</v>
      </c>
      <c r="BD754" s="12">
        <v>1</v>
      </c>
      <c r="BE754" s="12">
        <v>0</v>
      </c>
      <c r="BF754" s="7" t="s">
        <v>772</v>
      </c>
      <c r="BG754" s="7" t="s">
        <v>2786</v>
      </c>
      <c r="BH754" s="7"/>
      <c r="BI754" s="7" t="s">
        <v>2816</v>
      </c>
      <c r="BJ754" s="12" t="s">
        <v>3460</v>
      </c>
      <c r="BK754" s="12" t="s">
        <v>3463</v>
      </c>
      <c r="BL754" s="12" t="s">
        <v>3470</v>
      </c>
      <c r="BM754" s="7" t="s">
        <v>787</v>
      </c>
      <c r="BN754" s="7"/>
      <c r="BO754" s="12"/>
      <c r="BP754" s="12"/>
      <c r="BQ754" s="12" t="s">
        <v>1077</v>
      </c>
      <c r="BR754" s="12" t="s">
        <v>1077</v>
      </c>
      <c r="BS754" s="12">
        <v>4.3441900000000002</v>
      </c>
      <c r="BT754" s="12"/>
      <c r="BU754" s="12"/>
      <c r="BV754" s="12" t="s">
        <v>1077</v>
      </c>
      <c r="BW754" s="12" t="s">
        <v>1077</v>
      </c>
      <c r="BX754" s="12" t="s">
        <v>1077</v>
      </c>
      <c r="BY754" s="12" t="s">
        <v>1077</v>
      </c>
      <c r="BZ754" s="12"/>
      <c r="CA754" s="12" t="s">
        <v>1077</v>
      </c>
      <c r="CB754" s="12" t="s">
        <v>1077</v>
      </c>
      <c r="CC754" s="12" t="s">
        <v>1077</v>
      </c>
      <c r="CD754" s="12" t="s">
        <v>1077</v>
      </c>
      <c r="CE754" s="12" t="s">
        <v>1084</v>
      </c>
      <c r="CF754" s="12" t="s">
        <v>1077</v>
      </c>
      <c r="CG754" s="12"/>
      <c r="CH754" s="12"/>
      <c r="CI754" s="12"/>
      <c r="CJ754" s="12">
        <v>0.57899999999999996</v>
      </c>
      <c r="CK754" s="12" t="s">
        <v>3828</v>
      </c>
      <c r="CL754" s="12" t="s">
        <v>1077</v>
      </c>
      <c r="CM754" s="12" t="s">
        <v>1077</v>
      </c>
      <c r="CN754" s="12">
        <v>17.785229999999999</v>
      </c>
      <c r="CO754" s="12" t="s">
        <v>1047</v>
      </c>
      <c r="CP754" s="12"/>
      <c r="CQ754" s="12"/>
      <c r="CR754" s="12"/>
      <c r="CS754" s="12" t="s">
        <v>1077</v>
      </c>
      <c r="CT754" s="12" t="s">
        <v>718</v>
      </c>
      <c r="CU754" s="12" t="s">
        <v>718</v>
      </c>
      <c r="CV754" s="12" t="s">
        <v>1077</v>
      </c>
      <c r="CW754" s="12"/>
      <c r="CX754" s="57"/>
    </row>
    <row r="755" spans="1:102" ht="16.5" x14ac:dyDescent="0.35">
      <c r="A755" s="56">
        <v>10</v>
      </c>
      <c r="B755" s="12" t="s">
        <v>3701</v>
      </c>
      <c r="C755" s="12">
        <v>10.199999999999999</v>
      </c>
      <c r="D755" s="12" t="s">
        <v>1443</v>
      </c>
      <c r="E755" s="12" t="s">
        <v>434</v>
      </c>
      <c r="F755" s="12" t="s">
        <v>3916</v>
      </c>
      <c r="G755" s="12" t="s">
        <v>212</v>
      </c>
      <c r="H755" s="12" t="s">
        <v>2804</v>
      </c>
      <c r="I755" s="12" t="s">
        <v>212</v>
      </c>
      <c r="J755" s="12" t="s">
        <v>556</v>
      </c>
      <c r="K755" s="12" t="s">
        <v>3440</v>
      </c>
      <c r="L755" s="12" t="s">
        <v>558</v>
      </c>
      <c r="M755" s="12" t="s">
        <v>3237</v>
      </c>
      <c r="N755" s="12" t="s">
        <v>3437</v>
      </c>
      <c r="O755" s="12" t="s">
        <v>3400</v>
      </c>
      <c r="P755" s="12" t="s">
        <v>3402</v>
      </c>
      <c r="Q755" s="12">
        <v>1</v>
      </c>
      <c r="R755" s="12">
        <v>0</v>
      </c>
      <c r="S755" s="12">
        <v>0</v>
      </c>
      <c r="T755" s="12">
        <v>0</v>
      </c>
      <c r="U755" s="12">
        <v>0</v>
      </c>
      <c r="V755" s="12">
        <v>0</v>
      </c>
      <c r="W755" s="12">
        <v>0</v>
      </c>
      <c r="X755" s="12">
        <v>0</v>
      </c>
      <c r="Y755" s="12">
        <v>0</v>
      </c>
      <c r="Z755" s="12">
        <v>0</v>
      </c>
      <c r="AA755" s="12">
        <v>0</v>
      </c>
      <c r="AB755" s="12">
        <v>0</v>
      </c>
      <c r="AC755" s="12">
        <v>0</v>
      </c>
      <c r="AD755" s="12">
        <v>0</v>
      </c>
      <c r="AE755" s="12">
        <v>0</v>
      </c>
      <c r="AF755" s="12">
        <v>0</v>
      </c>
      <c r="AG755" s="12">
        <v>0</v>
      </c>
      <c r="AH755" s="12">
        <v>0</v>
      </c>
      <c r="AI755" s="12">
        <v>0</v>
      </c>
      <c r="AJ755" s="12">
        <v>1</v>
      </c>
      <c r="AK755" s="12">
        <v>0</v>
      </c>
      <c r="AL755" s="12" t="s">
        <v>3456</v>
      </c>
      <c r="AM755" s="7" t="s">
        <v>608</v>
      </c>
      <c r="AN755" s="7" t="s">
        <v>625</v>
      </c>
      <c r="AO755" s="7">
        <v>1999</v>
      </c>
      <c r="AP755" s="12" t="s">
        <v>3458</v>
      </c>
      <c r="AQ755" s="12">
        <v>8311</v>
      </c>
      <c r="AR755" s="12">
        <v>1</v>
      </c>
      <c r="AS755" s="12" t="s">
        <v>555</v>
      </c>
      <c r="AT755" s="7" t="s">
        <v>212</v>
      </c>
      <c r="AU755" s="12">
        <v>1</v>
      </c>
      <c r="AV755" s="12">
        <v>0</v>
      </c>
      <c r="AW755" s="12">
        <v>1</v>
      </c>
      <c r="AX755" s="12">
        <v>0</v>
      </c>
      <c r="AY755" s="7">
        <v>1</v>
      </c>
      <c r="AZ755" s="12">
        <v>0</v>
      </c>
      <c r="BA755" s="12">
        <v>1</v>
      </c>
      <c r="BB755" s="12">
        <v>1</v>
      </c>
      <c r="BC755" s="12">
        <v>1</v>
      </c>
      <c r="BD755" s="12">
        <v>1</v>
      </c>
      <c r="BE755" s="12">
        <v>0</v>
      </c>
      <c r="BF755" s="7" t="s">
        <v>772</v>
      </c>
      <c r="BG755" s="7" t="s">
        <v>2786</v>
      </c>
      <c r="BH755" s="7"/>
      <c r="BI755" s="7" t="s">
        <v>2816</v>
      </c>
      <c r="BJ755" s="12" t="s">
        <v>851</v>
      </c>
      <c r="BK755" s="12" t="s">
        <v>3463</v>
      </c>
      <c r="BL755" s="12" t="s">
        <v>3470</v>
      </c>
      <c r="BM755" s="7" t="s">
        <v>787</v>
      </c>
      <c r="BN755" s="7"/>
      <c r="BO755" s="12"/>
      <c r="BP755" s="12"/>
      <c r="BQ755" s="12" t="s">
        <v>1077</v>
      </c>
      <c r="BR755" s="12" t="s">
        <v>1077</v>
      </c>
      <c r="BS755" s="12">
        <v>5.7595299999999998</v>
      </c>
      <c r="BT755" s="12"/>
      <c r="BU755" s="12"/>
      <c r="BV755" s="12" t="s">
        <v>1077</v>
      </c>
      <c r="BW755" s="12" t="s">
        <v>1077</v>
      </c>
      <c r="BX755" s="12" t="s">
        <v>1077</v>
      </c>
      <c r="BY755" s="12" t="s">
        <v>1077</v>
      </c>
      <c r="BZ755" s="12"/>
      <c r="CA755" s="12" t="s">
        <v>1077</v>
      </c>
      <c r="CB755" s="12" t="s">
        <v>1077</v>
      </c>
      <c r="CC755" s="12" t="s">
        <v>1077</v>
      </c>
      <c r="CD755" s="12" t="s">
        <v>1077</v>
      </c>
      <c r="CE755" s="12" t="s">
        <v>1084</v>
      </c>
      <c r="CF755" s="12" t="s">
        <v>1077</v>
      </c>
      <c r="CG755" s="12"/>
      <c r="CH755" s="12"/>
      <c r="CI755" s="12"/>
      <c r="CJ755" s="12">
        <v>0.62380000000000002</v>
      </c>
      <c r="CK755" s="12" t="s">
        <v>3828</v>
      </c>
      <c r="CL755" s="12" t="s">
        <v>1077</v>
      </c>
      <c r="CM755" s="12" t="s">
        <v>1077</v>
      </c>
      <c r="CN755" s="12">
        <v>4.0732699999999999</v>
      </c>
      <c r="CO755" s="12" t="s">
        <v>1047</v>
      </c>
      <c r="CP755" s="12"/>
      <c r="CQ755" s="12"/>
      <c r="CR755" s="12"/>
      <c r="CS755" s="12" t="s">
        <v>1077</v>
      </c>
      <c r="CT755" s="12" t="s">
        <v>718</v>
      </c>
      <c r="CU755" s="12" t="s">
        <v>718</v>
      </c>
      <c r="CV755" s="12" t="s">
        <v>1077</v>
      </c>
      <c r="CW755" s="12"/>
      <c r="CX755" s="57"/>
    </row>
    <row r="756" spans="1:102" ht="16.5" x14ac:dyDescent="0.35">
      <c r="A756" s="56">
        <v>10</v>
      </c>
      <c r="B756" s="12" t="s">
        <v>3701</v>
      </c>
      <c r="C756" s="12">
        <v>10.199999999999999</v>
      </c>
      <c r="D756" s="12" t="s">
        <v>1407</v>
      </c>
      <c r="E756" s="12" t="s">
        <v>512</v>
      </c>
      <c r="F756" s="12" t="s">
        <v>3916</v>
      </c>
      <c r="G756" s="12" t="s">
        <v>212</v>
      </c>
      <c r="H756" s="12" t="s">
        <v>2804</v>
      </c>
      <c r="I756" s="12" t="s">
        <v>212</v>
      </c>
      <c r="J756" s="12" t="s">
        <v>556</v>
      </c>
      <c r="K756" s="12" t="s">
        <v>3440</v>
      </c>
      <c r="L756" s="12" t="s">
        <v>558</v>
      </c>
      <c r="M756" s="12" t="s">
        <v>3237</v>
      </c>
      <c r="N756" s="12" t="s">
        <v>3437</v>
      </c>
      <c r="O756" s="12" t="s">
        <v>3400</v>
      </c>
      <c r="P756" s="12" t="s">
        <v>3402</v>
      </c>
      <c r="Q756" s="12">
        <v>1</v>
      </c>
      <c r="R756" s="12">
        <v>0</v>
      </c>
      <c r="S756" s="12">
        <v>0</v>
      </c>
      <c r="T756" s="12">
        <v>0</v>
      </c>
      <c r="U756" s="12">
        <v>0</v>
      </c>
      <c r="V756" s="12">
        <v>0</v>
      </c>
      <c r="W756" s="12">
        <v>0</v>
      </c>
      <c r="X756" s="12">
        <v>0</v>
      </c>
      <c r="Y756" s="12">
        <v>0</v>
      </c>
      <c r="Z756" s="12">
        <v>0</v>
      </c>
      <c r="AA756" s="12">
        <v>0</v>
      </c>
      <c r="AB756" s="12">
        <v>0</v>
      </c>
      <c r="AC756" s="12">
        <v>0</v>
      </c>
      <c r="AD756" s="12">
        <v>0</v>
      </c>
      <c r="AE756" s="12">
        <v>0</v>
      </c>
      <c r="AF756" s="12">
        <v>0</v>
      </c>
      <c r="AG756" s="12">
        <v>0</v>
      </c>
      <c r="AH756" s="12">
        <v>0</v>
      </c>
      <c r="AI756" s="12">
        <v>0</v>
      </c>
      <c r="AJ756" s="12">
        <v>1</v>
      </c>
      <c r="AK756" s="12">
        <v>0</v>
      </c>
      <c r="AL756" s="12" t="s">
        <v>3456</v>
      </c>
      <c r="AM756" s="7" t="s">
        <v>608</v>
      </c>
      <c r="AN756" s="7" t="s">
        <v>625</v>
      </c>
      <c r="AO756" s="7">
        <v>1999</v>
      </c>
      <c r="AP756" s="12" t="s">
        <v>3458</v>
      </c>
      <c r="AQ756" s="12">
        <v>8311</v>
      </c>
      <c r="AR756" s="12">
        <v>1</v>
      </c>
      <c r="AS756" s="12" t="s">
        <v>555</v>
      </c>
      <c r="AT756" s="7" t="s">
        <v>212</v>
      </c>
      <c r="AU756" s="12">
        <v>1</v>
      </c>
      <c r="AV756" s="12">
        <v>0</v>
      </c>
      <c r="AW756" s="12">
        <v>1</v>
      </c>
      <c r="AX756" s="12">
        <v>0</v>
      </c>
      <c r="AY756" s="7">
        <v>1</v>
      </c>
      <c r="AZ756" s="12">
        <v>0</v>
      </c>
      <c r="BA756" s="12">
        <v>1</v>
      </c>
      <c r="BB756" s="12">
        <v>1</v>
      </c>
      <c r="BC756" s="12">
        <v>1</v>
      </c>
      <c r="BD756" s="12">
        <v>1</v>
      </c>
      <c r="BE756" s="12">
        <v>0</v>
      </c>
      <c r="BF756" s="7" t="s">
        <v>766</v>
      </c>
      <c r="BG756" s="7" t="s">
        <v>783</v>
      </c>
      <c r="BH756" s="7"/>
      <c r="BI756" s="7" t="s">
        <v>2808</v>
      </c>
      <c r="BJ756" s="12" t="s">
        <v>851</v>
      </c>
      <c r="BK756" s="12" t="s">
        <v>3463</v>
      </c>
      <c r="BL756" s="12" t="s">
        <v>3470</v>
      </c>
      <c r="BM756" s="7" t="s">
        <v>787</v>
      </c>
      <c r="BN756" s="7"/>
      <c r="BO756" s="12"/>
      <c r="BP756" s="12"/>
      <c r="BQ756" s="12" t="s">
        <v>1077</v>
      </c>
      <c r="BR756" s="12" t="s">
        <v>1077</v>
      </c>
      <c r="BS756" s="12">
        <v>0.12776000000000001</v>
      </c>
      <c r="BT756" s="12"/>
      <c r="BU756" s="12"/>
      <c r="BV756" s="12" t="s">
        <v>1077</v>
      </c>
      <c r="BW756" s="12" t="s">
        <v>1077</v>
      </c>
      <c r="BX756" s="12" t="s">
        <v>1077</v>
      </c>
      <c r="BY756" s="12" t="s">
        <v>1077</v>
      </c>
      <c r="BZ756" s="12"/>
      <c r="CA756" s="12" t="s">
        <v>1077</v>
      </c>
      <c r="CB756" s="12" t="s">
        <v>1077</v>
      </c>
      <c r="CC756" s="12" t="s">
        <v>1077</v>
      </c>
      <c r="CD756" s="12" t="s">
        <v>1077</v>
      </c>
      <c r="CE756" s="12" t="s">
        <v>1084</v>
      </c>
      <c r="CF756" s="12" t="s">
        <v>1077</v>
      </c>
      <c r="CG756" s="12"/>
      <c r="CH756" s="12"/>
      <c r="CI756" s="12"/>
      <c r="CJ756" s="12">
        <v>0.70509999999999995</v>
      </c>
      <c r="CK756" s="12" t="s">
        <v>3828</v>
      </c>
      <c r="CL756" s="12" t="s">
        <v>1077</v>
      </c>
      <c r="CM756" s="12" t="s">
        <v>1077</v>
      </c>
      <c r="CN756" s="12">
        <v>3.1926999999999999</v>
      </c>
      <c r="CO756" s="12" t="s">
        <v>1047</v>
      </c>
      <c r="CP756" s="12"/>
      <c r="CQ756" s="12"/>
      <c r="CR756" s="12"/>
      <c r="CS756" s="12" t="s">
        <v>1077</v>
      </c>
      <c r="CT756" s="12" t="s">
        <v>718</v>
      </c>
      <c r="CU756" s="12" t="s">
        <v>718</v>
      </c>
      <c r="CV756" s="12" t="s">
        <v>1077</v>
      </c>
      <c r="CW756" s="12"/>
      <c r="CX756" s="57"/>
    </row>
    <row r="757" spans="1:102" ht="16.5" x14ac:dyDescent="0.35">
      <c r="A757" s="56">
        <v>10</v>
      </c>
      <c r="B757" s="12" t="s">
        <v>3701</v>
      </c>
      <c r="C757" s="12">
        <v>10.199999999999999</v>
      </c>
      <c r="D757" s="12" t="s">
        <v>1431</v>
      </c>
      <c r="E757" s="12" t="s">
        <v>436</v>
      </c>
      <c r="F757" s="12" t="s">
        <v>3916</v>
      </c>
      <c r="G757" s="12" t="s">
        <v>212</v>
      </c>
      <c r="H757" s="12" t="s">
        <v>2804</v>
      </c>
      <c r="I757" s="12" t="s">
        <v>212</v>
      </c>
      <c r="J757" s="12" t="s">
        <v>556</v>
      </c>
      <c r="K757" s="12" t="s">
        <v>3440</v>
      </c>
      <c r="L757" s="12" t="s">
        <v>558</v>
      </c>
      <c r="M757" s="12" t="s">
        <v>3237</v>
      </c>
      <c r="N757" s="12" t="s">
        <v>3437</v>
      </c>
      <c r="O757" s="12" t="s">
        <v>3400</v>
      </c>
      <c r="P757" s="12" t="s">
        <v>3402</v>
      </c>
      <c r="Q757" s="12">
        <v>1</v>
      </c>
      <c r="R757" s="12">
        <v>0</v>
      </c>
      <c r="S757" s="12">
        <v>0</v>
      </c>
      <c r="T757" s="12">
        <v>0</v>
      </c>
      <c r="U757" s="12">
        <v>0</v>
      </c>
      <c r="V757" s="12">
        <v>0</v>
      </c>
      <c r="W757" s="12">
        <v>0</v>
      </c>
      <c r="X757" s="12">
        <v>0</v>
      </c>
      <c r="Y757" s="12">
        <v>0</v>
      </c>
      <c r="Z757" s="12">
        <v>0</v>
      </c>
      <c r="AA757" s="12">
        <v>0</v>
      </c>
      <c r="AB757" s="12">
        <v>0</v>
      </c>
      <c r="AC757" s="12">
        <v>0</v>
      </c>
      <c r="AD757" s="12">
        <v>0</v>
      </c>
      <c r="AE757" s="12">
        <v>0</v>
      </c>
      <c r="AF757" s="12">
        <v>0</v>
      </c>
      <c r="AG757" s="12">
        <v>0</v>
      </c>
      <c r="AH757" s="12">
        <v>0</v>
      </c>
      <c r="AI757" s="12">
        <v>0</v>
      </c>
      <c r="AJ757" s="12">
        <v>1</v>
      </c>
      <c r="AK757" s="12">
        <v>0</v>
      </c>
      <c r="AL757" s="12" t="s">
        <v>3456</v>
      </c>
      <c r="AM757" s="7" t="s">
        <v>608</v>
      </c>
      <c r="AN757" s="7" t="s">
        <v>625</v>
      </c>
      <c r="AO757" s="7">
        <v>1999</v>
      </c>
      <c r="AP757" s="12" t="s">
        <v>3458</v>
      </c>
      <c r="AQ757" s="12">
        <v>8311</v>
      </c>
      <c r="AR757" s="12">
        <v>1</v>
      </c>
      <c r="AS757" s="12" t="s">
        <v>555</v>
      </c>
      <c r="AT757" s="7" t="s">
        <v>212</v>
      </c>
      <c r="AU757" s="12">
        <v>1</v>
      </c>
      <c r="AV757" s="12">
        <v>0</v>
      </c>
      <c r="AW757" s="12">
        <v>1</v>
      </c>
      <c r="AX757" s="12">
        <v>0</v>
      </c>
      <c r="AY757" s="7">
        <v>1</v>
      </c>
      <c r="AZ757" s="12">
        <v>0</v>
      </c>
      <c r="BA757" s="12">
        <v>1</v>
      </c>
      <c r="BB757" s="12">
        <v>1</v>
      </c>
      <c r="BC757" s="12">
        <v>1</v>
      </c>
      <c r="BD757" s="12">
        <v>1</v>
      </c>
      <c r="BE757" s="12">
        <v>0</v>
      </c>
      <c r="BF757" s="7" t="s">
        <v>772</v>
      </c>
      <c r="BG757" s="7" t="s">
        <v>2734</v>
      </c>
      <c r="BH757" s="7"/>
      <c r="BI757" s="7" t="s">
        <v>2814</v>
      </c>
      <c r="BJ757" s="12" t="s">
        <v>851</v>
      </c>
      <c r="BK757" s="12" t="s">
        <v>3463</v>
      </c>
      <c r="BL757" s="12" t="s">
        <v>3470</v>
      </c>
      <c r="BM757" s="7" t="s">
        <v>787</v>
      </c>
      <c r="BN757" s="7"/>
      <c r="BO757" s="12"/>
      <c r="BP757" s="12"/>
      <c r="BQ757" s="12" t="s">
        <v>1077</v>
      </c>
      <c r="BR757" s="12" t="s">
        <v>1077</v>
      </c>
      <c r="BS757" s="12">
        <v>5.8803200000000002</v>
      </c>
      <c r="BT757" s="12"/>
      <c r="BU757" s="12"/>
      <c r="BV757" s="12" t="s">
        <v>1077</v>
      </c>
      <c r="BW757" s="12" t="s">
        <v>1077</v>
      </c>
      <c r="BX757" s="12" t="s">
        <v>1077</v>
      </c>
      <c r="BY757" s="12" t="s">
        <v>1077</v>
      </c>
      <c r="BZ757" s="12"/>
      <c r="CA757" s="12" t="s">
        <v>1077</v>
      </c>
      <c r="CB757" s="12" t="s">
        <v>1077</v>
      </c>
      <c r="CC757" s="12" t="s">
        <v>1077</v>
      </c>
      <c r="CD757" s="12" t="s">
        <v>1077</v>
      </c>
      <c r="CE757" s="12" t="s">
        <v>1084</v>
      </c>
      <c r="CF757" s="12" t="s">
        <v>1077</v>
      </c>
      <c r="CG757" s="12"/>
      <c r="CH757" s="12"/>
      <c r="CI757" s="12"/>
      <c r="CJ757" s="12">
        <v>0.78239999999999998</v>
      </c>
      <c r="CK757" s="12" t="s">
        <v>3828</v>
      </c>
      <c r="CL757" s="12" t="s">
        <v>1077</v>
      </c>
      <c r="CM757" s="12" t="s">
        <v>1077</v>
      </c>
      <c r="CN757" s="12">
        <v>2.35575</v>
      </c>
      <c r="CO757" s="12" t="s">
        <v>1047</v>
      </c>
      <c r="CP757" s="12"/>
      <c r="CQ757" s="12"/>
      <c r="CR757" s="12"/>
      <c r="CS757" s="12" t="s">
        <v>1077</v>
      </c>
      <c r="CT757" s="12" t="s">
        <v>718</v>
      </c>
      <c r="CU757" s="12" t="s">
        <v>718</v>
      </c>
      <c r="CV757" s="12" t="s">
        <v>1077</v>
      </c>
      <c r="CW757" s="12"/>
      <c r="CX757" s="57"/>
    </row>
    <row r="758" spans="1:102" ht="16.5" x14ac:dyDescent="0.35">
      <c r="A758" s="56">
        <v>10</v>
      </c>
      <c r="B758" s="12" t="s">
        <v>3701</v>
      </c>
      <c r="C758" s="12">
        <v>10.199999999999999</v>
      </c>
      <c r="D758" s="12" t="s">
        <v>1418</v>
      </c>
      <c r="E758" s="12" t="s">
        <v>481</v>
      </c>
      <c r="F758" s="12" t="s">
        <v>3916</v>
      </c>
      <c r="G758" s="12" t="s">
        <v>212</v>
      </c>
      <c r="H758" s="12" t="s">
        <v>2804</v>
      </c>
      <c r="I758" s="12" t="s">
        <v>349</v>
      </c>
      <c r="J758" s="12" t="s">
        <v>556</v>
      </c>
      <c r="K758" s="12" t="s">
        <v>3440</v>
      </c>
      <c r="L758" s="12" t="s">
        <v>558</v>
      </c>
      <c r="M758" s="12" t="s">
        <v>3237</v>
      </c>
      <c r="N758" s="12" t="s">
        <v>3437</v>
      </c>
      <c r="O758" s="12" t="s">
        <v>3400</v>
      </c>
      <c r="P758" s="12" t="s">
        <v>3402</v>
      </c>
      <c r="Q758" s="12">
        <v>1</v>
      </c>
      <c r="R758" s="12">
        <v>0</v>
      </c>
      <c r="S758" s="12">
        <v>0</v>
      </c>
      <c r="T758" s="12">
        <v>0</v>
      </c>
      <c r="U758" s="12">
        <v>0</v>
      </c>
      <c r="V758" s="12">
        <v>0</v>
      </c>
      <c r="W758" s="12">
        <v>0</v>
      </c>
      <c r="X758" s="12">
        <v>0</v>
      </c>
      <c r="Y758" s="12">
        <v>0</v>
      </c>
      <c r="Z758" s="12">
        <v>0</v>
      </c>
      <c r="AA758" s="12">
        <v>0</v>
      </c>
      <c r="AB758" s="12">
        <v>0</v>
      </c>
      <c r="AC758" s="12">
        <v>0</v>
      </c>
      <c r="AD758" s="12">
        <v>0</v>
      </c>
      <c r="AE758" s="12">
        <v>0</v>
      </c>
      <c r="AF758" s="12">
        <v>0</v>
      </c>
      <c r="AG758" s="12">
        <v>0</v>
      </c>
      <c r="AH758" s="12">
        <v>0</v>
      </c>
      <c r="AI758" s="12">
        <v>0</v>
      </c>
      <c r="AJ758" s="12">
        <v>1</v>
      </c>
      <c r="AK758" s="12">
        <v>0</v>
      </c>
      <c r="AL758" s="12" t="s">
        <v>3456</v>
      </c>
      <c r="AM758" s="7" t="s">
        <v>608</v>
      </c>
      <c r="AN758" s="7" t="s">
        <v>625</v>
      </c>
      <c r="AO758" s="7">
        <v>1999</v>
      </c>
      <c r="AP758" s="12" t="s">
        <v>3458</v>
      </c>
      <c r="AQ758" s="12">
        <v>8311</v>
      </c>
      <c r="AR758" s="12">
        <v>1</v>
      </c>
      <c r="AS758" s="12" t="s">
        <v>555</v>
      </c>
      <c r="AT758" s="7" t="s">
        <v>212</v>
      </c>
      <c r="AU758" s="12">
        <v>1</v>
      </c>
      <c r="AV758" s="12">
        <v>0</v>
      </c>
      <c r="AW758" s="12">
        <v>1</v>
      </c>
      <c r="AX758" s="12">
        <v>0</v>
      </c>
      <c r="AY758" s="7">
        <v>1</v>
      </c>
      <c r="AZ758" s="12">
        <v>0</v>
      </c>
      <c r="BA758" s="12">
        <v>1</v>
      </c>
      <c r="BB758" s="12">
        <v>1</v>
      </c>
      <c r="BC758" s="12">
        <v>1</v>
      </c>
      <c r="BD758" s="12">
        <v>1</v>
      </c>
      <c r="BE758" s="12">
        <v>0</v>
      </c>
      <c r="BF758" s="7" t="s">
        <v>2821</v>
      </c>
      <c r="BG758" s="7" t="s">
        <v>782</v>
      </c>
      <c r="BH758" s="7"/>
      <c r="BI758" s="7" t="s">
        <v>2819</v>
      </c>
      <c r="BJ758" s="12" t="s">
        <v>851</v>
      </c>
      <c r="BK758" s="12" t="s">
        <v>3463</v>
      </c>
      <c r="BL758" s="12" t="s">
        <v>3470</v>
      </c>
      <c r="BM758" s="7" t="s">
        <v>787</v>
      </c>
      <c r="BN758" s="7"/>
      <c r="BO758" s="12"/>
      <c r="BP758" s="12"/>
      <c r="BQ758" s="12" t="s">
        <v>1077</v>
      </c>
      <c r="BR758" s="12" t="s">
        <v>1077</v>
      </c>
      <c r="BS758" s="45">
        <v>3.949E-4</v>
      </c>
      <c r="BT758" s="12"/>
      <c r="BU758" s="12"/>
      <c r="BV758" s="12" t="s">
        <v>1077</v>
      </c>
      <c r="BW758" s="12" t="s">
        <v>1077</v>
      </c>
      <c r="BX758" s="12" t="s">
        <v>1077</v>
      </c>
      <c r="BY758" s="12" t="s">
        <v>1077</v>
      </c>
      <c r="BZ758" s="12"/>
      <c r="CA758" s="12" t="s">
        <v>1077</v>
      </c>
      <c r="CB758" s="12" t="s">
        <v>1077</v>
      </c>
      <c r="CC758" s="12" t="s">
        <v>1077</v>
      </c>
      <c r="CD758" s="12" t="s">
        <v>1077</v>
      </c>
      <c r="CE758" s="12" t="s">
        <v>1084</v>
      </c>
      <c r="CF758" s="12" t="s">
        <v>1077</v>
      </c>
      <c r="CG758" s="12"/>
      <c r="CH758" s="12"/>
      <c r="CI758" s="12"/>
      <c r="CJ758" s="12">
        <v>0.79110000000000003</v>
      </c>
      <c r="CK758" s="12" t="s">
        <v>3828</v>
      </c>
      <c r="CL758" s="12" t="s">
        <v>1077</v>
      </c>
      <c r="CM758" s="12" t="s">
        <v>1077</v>
      </c>
      <c r="CN758" s="12">
        <v>2.2611300000000001</v>
      </c>
      <c r="CO758" s="12" t="s">
        <v>1047</v>
      </c>
      <c r="CP758" s="12"/>
      <c r="CQ758" s="12"/>
      <c r="CR758" s="12"/>
      <c r="CS758" s="12" t="s">
        <v>1077</v>
      </c>
      <c r="CT758" s="12" t="s">
        <v>718</v>
      </c>
      <c r="CU758" s="12" t="s">
        <v>718</v>
      </c>
      <c r="CV758" s="12" t="s">
        <v>1077</v>
      </c>
      <c r="CW758" s="12"/>
      <c r="CX758" s="57"/>
    </row>
    <row r="759" spans="1:102" ht="16.5" x14ac:dyDescent="0.35">
      <c r="A759" s="56">
        <v>10</v>
      </c>
      <c r="B759" s="12" t="s">
        <v>3701</v>
      </c>
      <c r="C759" s="12">
        <v>10.210000000000001</v>
      </c>
      <c r="D759" s="12" t="s">
        <v>1424</v>
      </c>
      <c r="E759" s="12" t="s">
        <v>242</v>
      </c>
      <c r="F759" s="12" t="s">
        <v>3916</v>
      </c>
      <c r="G759" s="12" t="s">
        <v>212</v>
      </c>
      <c r="H759" s="12" t="s">
        <v>2804</v>
      </c>
      <c r="I759" s="12" t="s">
        <v>212</v>
      </c>
      <c r="J759" s="12" t="s">
        <v>556</v>
      </c>
      <c r="K759" s="12" t="s">
        <v>3440</v>
      </c>
      <c r="L759" s="12" t="s">
        <v>558</v>
      </c>
      <c r="M759" s="12" t="s">
        <v>3237</v>
      </c>
      <c r="N759" s="12" t="s">
        <v>3437</v>
      </c>
      <c r="O759" s="12" t="s">
        <v>3400</v>
      </c>
      <c r="P759" s="12" t="s">
        <v>3402</v>
      </c>
      <c r="Q759" s="12">
        <v>1</v>
      </c>
      <c r="R759" s="12">
        <v>0</v>
      </c>
      <c r="S759" s="12">
        <v>0</v>
      </c>
      <c r="T759" s="12">
        <v>0</v>
      </c>
      <c r="U759" s="12">
        <v>0</v>
      </c>
      <c r="V759" s="12">
        <v>0</v>
      </c>
      <c r="W759" s="12">
        <v>0</v>
      </c>
      <c r="X759" s="12">
        <v>0</v>
      </c>
      <c r="Y759" s="12">
        <v>0</v>
      </c>
      <c r="Z759" s="12">
        <v>0</v>
      </c>
      <c r="AA759" s="12">
        <v>0</v>
      </c>
      <c r="AB759" s="12">
        <v>0</v>
      </c>
      <c r="AC759" s="12">
        <v>0</v>
      </c>
      <c r="AD759" s="12">
        <v>0</v>
      </c>
      <c r="AE759" s="12">
        <v>0</v>
      </c>
      <c r="AF759" s="12">
        <v>0</v>
      </c>
      <c r="AG759" s="12">
        <v>0</v>
      </c>
      <c r="AH759" s="12">
        <v>0</v>
      </c>
      <c r="AI759" s="12">
        <v>0</v>
      </c>
      <c r="AJ759" s="12">
        <v>1</v>
      </c>
      <c r="AK759" s="12">
        <v>0</v>
      </c>
      <c r="AL759" s="12" t="s">
        <v>3456</v>
      </c>
      <c r="AM759" s="7" t="s">
        <v>608</v>
      </c>
      <c r="AN759" s="7" t="s">
        <v>625</v>
      </c>
      <c r="AO759" s="7">
        <v>1999</v>
      </c>
      <c r="AP759" s="12" t="s">
        <v>3458</v>
      </c>
      <c r="AQ759" s="12">
        <v>8311</v>
      </c>
      <c r="AR759" s="12">
        <v>1</v>
      </c>
      <c r="AS759" s="12" t="s">
        <v>555</v>
      </c>
      <c r="AT759" s="7" t="s">
        <v>212</v>
      </c>
      <c r="AU759" s="12">
        <v>1</v>
      </c>
      <c r="AV759" s="12">
        <v>0</v>
      </c>
      <c r="AW759" s="12">
        <v>1</v>
      </c>
      <c r="AX759" s="12">
        <v>0</v>
      </c>
      <c r="AY759" s="7">
        <v>1</v>
      </c>
      <c r="AZ759" s="12">
        <v>0</v>
      </c>
      <c r="BA759" s="12">
        <v>1</v>
      </c>
      <c r="BB759" s="12">
        <v>1</v>
      </c>
      <c r="BC759" s="12">
        <v>1</v>
      </c>
      <c r="BD759" s="12">
        <v>1</v>
      </c>
      <c r="BE759" s="12">
        <v>0</v>
      </c>
      <c r="BF759" s="7" t="s">
        <v>772</v>
      </c>
      <c r="BG759" s="7" t="s">
        <v>2734</v>
      </c>
      <c r="BH759" s="7"/>
      <c r="BI759" s="7" t="s">
        <v>2814</v>
      </c>
      <c r="BJ759" s="12" t="s">
        <v>3460</v>
      </c>
      <c r="BK759" s="12" t="s">
        <v>3463</v>
      </c>
      <c r="BL759" s="12" t="s">
        <v>3470</v>
      </c>
      <c r="BM759" s="7" t="s">
        <v>787</v>
      </c>
      <c r="BN759" s="7"/>
      <c r="BO759" s="12"/>
      <c r="BP759" s="12"/>
      <c r="BQ759" s="12" t="s">
        <v>1077</v>
      </c>
      <c r="BR759" s="12" t="s">
        <v>1077</v>
      </c>
      <c r="BS759" s="12">
        <v>2.5630000000000002</v>
      </c>
      <c r="BT759" s="12"/>
      <c r="BU759" s="12"/>
      <c r="BV759" s="12" t="s">
        <v>1077</v>
      </c>
      <c r="BW759" s="12" t="s">
        <v>1077</v>
      </c>
      <c r="BX759" s="12" t="s">
        <v>1077</v>
      </c>
      <c r="BY759" s="12" t="s">
        <v>1077</v>
      </c>
      <c r="BZ759" s="12"/>
      <c r="CA759" s="12" t="s">
        <v>1077</v>
      </c>
      <c r="CB759" s="12" t="s">
        <v>1077</v>
      </c>
      <c r="CC759" s="12" t="s">
        <v>1077</v>
      </c>
      <c r="CD759" s="12" t="s">
        <v>1077</v>
      </c>
      <c r="CE759" s="12" t="s">
        <v>1084</v>
      </c>
      <c r="CF759" s="12" t="s">
        <v>1077</v>
      </c>
      <c r="CG759" s="12"/>
      <c r="CH759" s="12"/>
      <c r="CI759" s="12"/>
      <c r="CJ759" s="12">
        <v>0.47020000000000001</v>
      </c>
      <c r="CK759" s="12" t="s">
        <v>3828</v>
      </c>
      <c r="CL759" s="12" t="s">
        <v>1077</v>
      </c>
      <c r="CM759" s="12" t="s">
        <v>1077</v>
      </c>
      <c r="CN759" s="12">
        <v>1.0532900000000001</v>
      </c>
      <c r="CO759" s="12" t="s">
        <v>1047</v>
      </c>
      <c r="CP759" s="12"/>
      <c r="CQ759" s="12"/>
      <c r="CR759" s="12"/>
      <c r="CS759" s="12" t="s">
        <v>1077</v>
      </c>
      <c r="CT759" s="12" t="s">
        <v>718</v>
      </c>
      <c r="CU759" s="12" t="s">
        <v>718</v>
      </c>
      <c r="CV759" s="12" t="s">
        <v>1077</v>
      </c>
      <c r="CW759" s="12"/>
      <c r="CX759" s="57"/>
    </row>
    <row r="760" spans="1:102" ht="16.5" x14ac:dyDescent="0.35">
      <c r="A760" s="56">
        <v>10</v>
      </c>
      <c r="B760" s="12" t="s">
        <v>3701</v>
      </c>
      <c r="C760" s="12">
        <v>10.210000000000001</v>
      </c>
      <c r="D760" s="12" t="s">
        <v>1436</v>
      </c>
      <c r="E760" s="12" t="s">
        <v>241</v>
      </c>
      <c r="F760" s="12" t="s">
        <v>3916</v>
      </c>
      <c r="G760" s="12" t="s">
        <v>212</v>
      </c>
      <c r="H760" s="12" t="s">
        <v>2804</v>
      </c>
      <c r="I760" s="12" t="s">
        <v>212</v>
      </c>
      <c r="J760" s="12" t="s">
        <v>556</v>
      </c>
      <c r="K760" s="12" t="s">
        <v>3440</v>
      </c>
      <c r="L760" s="12" t="s">
        <v>558</v>
      </c>
      <c r="M760" s="12" t="s">
        <v>3237</v>
      </c>
      <c r="N760" s="12" t="s">
        <v>3437</v>
      </c>
      <c r="O760" s="12" t="s">
        <v>3400</v>
      </c>
      <c r="P760" s="12" t="s">
        <v>3402</v>
      </c>
      <c r="Q760" s="12">
        <v>1</v>
      </c>
      <c r="R760" s="12">
        <v>0</v>
      </c>
      <c r="S760" s="12">
        <v>0</v>
      </c>
      <c r="T760" s="12">
        <v>0</v>
      </c>
      <c r="U760" s="12">
        <v>0</v>
      </c>
      <c r="V760" s="12">
        <v>0</v>
      </c>
      <c r="W760" s="12">
        <v>0</v>
      </c>
      <c r="X760" s="12">
        <v>0</v>
      </c>
      <c r="Y760" s="12">
        <v>0</v>
      </c>
      <c r="Z760" s="12">
        <v>0</v>
      </c>
      <c r="AA760" s="12">
        <v>0</v>
      </c>
      <c r="AB760" s="12">
        <v>0</v>
      </c>
      <c r="AC760" s="12">
        <v>0</v>
      </c>
      <c r="AD760" s="12">
        <v>0</v>
      </c>
      <c r="AE760" s="12">
        <v>0</v>
      </c>
      <c r="AF760" s="12">
        <v>0</v>
      </c>
      <c r="AG760" s="12">
        <v>0</v>
      </c>
      <c r="AH760" s="12">
        <v>0</v>
      </c>
      <c r="AI760" s="12">
        <v>0</v>
      </c>
      <c r="AJ760" s="12">
        <v>1</v>
      </c>
      <c r="AK760" s="12">
        <v>0</v>
      </c>
      <c r="AL760" s="12" t="s">
        <v>3456</v>
      </c>
      <c r="AM760" s="7" t="s">
        <v>608</v>
      </c>
      <c r="AN760" s="7" t="s">
        <v>625</v>
      </c>
      <c r="AO760" s="7">
        <v>1999</v>
      </c>
      <c r="AP760" s="12" t="s">
        <v>3458</v>
      </c>
      <c r="AQ760" s="12">
        <v>8311</v>
      </c>
      <c r="AR760" s="12">
        <v>1</v>
      </c>
      <c r="AS760" s="12" t="s">
        <v>555</v>
      </c>
      <c r="AT760" s="7" t="s">
        <v>212</v>
      </c>
      <c r="AU760" s="12">
        <v>1</v>
      </c>
      <c r="AV760" s="12">
        <v>0</v>
      </c>
      <c r="AW760" s="12">
        <v>1</v>
      </c>
      <c r="AX760" s="12">
        <v>0</v>
      </c>
      <c r="AY760" s="7">
        <v>1</v>
      </c>
      <c r="AZ760" s="12">
        <v>0</v>
      </c>
      <c r="BA760" s="12">
        <v>1</v>
      </c>
      <c r="BB760" s="12">
        <v>1</v>
      </c>
      <c r="BC760" s="12">
        <v>1</v>
      </c>
      <c r="BD760" s="12">
        <v>1</v>
      </c>
      <c r="BE760" s="12">
        <v>0</v>
      </c>
      <c r="BF760" s="7" t="s">
        <v>772</v>
      </c>
      <c r="BG760" s="7" t="s">
        <v>2786</v>
      </c>
      <c r="BH760" s="7"/>
      <c r="BI760" s="7" t="s">
        <v>2816</v>
      </c>
      <c r="BJ760" s="12" t="s">
        <v>3460</v>
      </c>
      <c r="BK760" s="12" t="s">
        <v>3463</v>
      </c>
      <c r="BL760" s="12" t="s">
        <v>3470</v>
      </c>
      <c r="BM760" s="7" t="s">
        <v>787</v>
      </c>
      <c r="BN760" s="7"/>
      <c r="BO760" s="12"/>
      <c r="BP760" s="12"/>
      <c r="BQ760" s="12" t="s">
        <v>1077</v>
      </c>
      <c r="BR760" s="12" t="s">
        <v>1077</v>
      </c>
      <c r="BS760" s="12">
        <v>1.72017</v>
      </c>
      <c r="BT760" s="12"/>
      <c r="BU760" s="12"/>
      <c r="BV760" s="12" t="s">
        <v>1077</v>
      </c>
      <c r="BW760" s="12" t="s">
        <v>1077</v>
      </c>
      <c r="BX760" s="12" t="s">
        <v>1077</v>
      </c>
      <c r="BY760" s="12" t="s">
        <v>1077</v>
      </c>
      <c r="BZ760" s="12"/>
      <c r="CA760" s="12" t="s">
        <v>1077</v>
      </c>
      <c r="CB760" s="12" t="s">
        <v>1077</v>
      </c>
      <c r="CC760" s="12" t="s">
        <v>1077</v>
      </c>
      <c r="CD760" s="12" t="s">
        <v>1077</v>
      </c>
      <c r="CE760" s="12" t="s">
        <v>1084</v>
      </c>
      <c r="CF760" s="12" t="s">
        <v>1077</v>
      </c>
      <c r="CG760" s="12"/>
      <c r="CH760" s="12"/>
      <c r="CI760" s="12"/>
      <c r="CJ760" s="12">
        <v>0.48549999999999999</v>
      </c>
      <c r="CK760" s="12" t="s">
        <v>3828</v>
      </c>
      <c r="CL760" s="12" t="s">
        <v>1077</v>
      </c>
      <c r="CM760" s="12" t="s">
        <v>1077</v>
      </c>
      <c r="CN760" s="12">
        <v>1.02291</v>
      </c>
      <c r="CO760" s="12" t="s">
        <v>1047</v>
      </c>
      <c r="CP760" s="12"/>
      <c r="CQ760" s="12"/>
      <c r="CR760" s="12"/>
      <c r="CS760" s="12" t="s">
        <v>1077</v>
      </c>
      <c r="CT760" s="12" t="s">
        <v>718</v>
      </c>
      <c r="CU760" s="12" t="s">
        <v>718</v>
      </c>
      <c r="CV760" s="12" t="s">
        <v>1077</v>
      </c>
      <c r="CW760" s="12"/>
      <c r="CX760" s="57"/>
    </row>
    <row r="761" spans="1:102" ht="16.5" x14ac:dyDescent="0.35">
      <c r="A761" s="56">
        <v>10</v>
      </c>
      <c r="B761" s="12" t="s">
        <v>3701</v>
      </c>
      <c r="C761" s="12">
        <v>10.220000000000001</v>
      </c>
      <c r="D761" s="12" t="s">
        <v>1413</v>
      </c>
      <c r="E761" s="12" t="s">
        <v>244</v>
      </c>
      <c r="F761" s="12" t="s">
        <v>3916</v>
      </c>
      <c r="G761" s="12" t="s">
        <v>212</v>
      </c>
      <c r="H761" s="12" t="s">
        <v>2804</v>
      </c>
      <c r="I761" s="12" t="s">
        <v>349</v>
      </c>
      <c r="J761" s="12" t="s">
        <v>556</v>
      </c>
      <c r="K761" s="12" t="s">
        <v>3440</v>
      </c>
      <c r="L761" s="12" t="s">
        <v>558</v>
      </c>
      <c r="M761" s="12" t="s">
        <v>3237</v>
      </c>
      <c r="N761" s="12" t="s">
        <v>3437</v>
      </c>
      <c r="O761" s="12" t="s">
        <v>3400</v>
      </c>
      <c r="P761" s="12" t="s">
        <v>3402</v>
      </c>
      <c r="Q761" s="12">
        <v>1</v>
      </c>
      <c r="R761" s="12">
        <v>0</v>
      </c>
      <c r="S761" s="12">
        <v>0</v>
      </c>
      <c r="T761" s="12">
        <v>0</v>
      </c>
      <c r="U761" s="12">
        <v>0</v>
      </c>
      <c r="V761" s="12">
        <v>0</v>
      </c>
      <c r="W761" s="12">
        <v>0</v>
      </c>
      <c r="X761" s="12">
        <v>0</v>
      </c>
      <c r="Y761" s="12">
        <v>0</v>
      </c>
      <c r="Z761" s="12">
        <v>0</v>
      </c>
      <c r="AA761" s="12">
        <v>0</v>
      </c>
      <c r="AB761" s="12">
        <v>0</v>
      </c>
      <c r="AC761" s="12">
        <v>0</v>
      </c>
      <c r="AD761" s="12">
        <v>0</v>
      </c>
      <c r="AE761" s="12">
        <v>0</v>
      </c>
      <c r="AF761" s="12">
        <v>0</v>
      </c>
      <c r="AG761" s="12">
        <v>0</v>
      </c>
      <c r="AH761" s="12">
        <v>0</v>
      </c>
      <c r="AI761" s="12">
        <v>0</v>
      </c>
      <c r="AJ761" s="12">
        <v>1</v>
      </c>
      <c r="AK761" s="12">
        <v>0</v>
      </c>
      <c r="AL761" s="12" t="s">
        <v>3456</v>
      </c>
      <c r="AM761" s="7" t="s">
        <v>608</v>
      </c>
      <c r="AN761" s="7" t="s">
        <v>625</v>
      </c>
      <c r="AO761" s="7">
        <v>1999</v>
      </c>
      <c r="AP761" s="12" t="s">
        <v>3458</v>
      </c>
      <c r="AQ761" s="12">
        <v>8311</v>
      </c>
      <c r="AR761" s="12">
        <v>1</v>
      </c>
      <c r="AS761" s="12" t="s">
        <v>555</v>
      </c>
      <c r="AT761" s="7" t="s">
        <v>212</v>
      </c>
      <c r="AU761" s="12">
        <v>1</v>
      </c>
      <c r="AV761" s="12">
        <v>0</v>
      </c>
      <c r="AW761" s="12">
        <v>1</v>
      </c>
      <c r="AX761" s="12">
        <v>0</v>
      </c>
      <c r="AY761" s="7">
        <v>1</v>
      </c>
      <c r="AZ761" s="12">
        <v>0</v>
      </c>
      <c r="BA761" s="12">
        <v>1</v>
      </c>
      <c r="BB761" s="12">
        <v>1</v>
      </c>
      <c r="BC761" s="12">
        <v>1</v>
      </c>
      <c r="BD761" s="12">
        <v>1</v>
      </c>
      <c r="BE761" s="12">
        <v>0</v>
      </c>
      <c r="BF761" s="7" t="s">
        <v>2821</v>
      </c>
      <c r="BG761" s="7" t="s">
        <v>782</v>
      </c>
      <c r="BH761" s="7"/>
      <c r="BI761" s="7" t="s">
        <v>2819</v>
      </c>
      <c r="BJ761" s="12" t="s">
        <v>3460</v>
      </c>
      <c r="BK761" s="12" t="s">
        <v>3463</v>
      </c>
      <c r="BL761" s="12" t="s">
        <v>3470</v>
      </c>
      <c r="BM761" s="7" t="s">
        <v>787</v>
      </c>
      <c r="BN761" s="7"/>
      <c r="BO761" s="12"/>
      <c r="BP761" s="12"/>
      <c r="BQ761" s="12" t="s">
        <v>1077</v>
      </c>
      <c r="BR761" s="12" t="s">
        <v>1077</v>
      </c>
      <c r="BS761" s="12">
        <v>2.4458999999999999E-4</v>
      </c>
      <c r="BT761" s="12"/>
      <c r="BU761" s="12"/>
      <c r="BV761" s="12" t="s">
        <v>1077</v>
      </c>
      <c r="BW761" s="12" t="s">
        <v>1077</v>
      </c>
      <c r="BX761" s="12" t="s">
        <v>1077</v>
      </c>
      <c r="BY761" s="12" t="s">
        <v>1077</v>
      </c>
      <c r="BZ761" s="12"/>
      <c r="CA761" s="12" t="s">
        <v>1077</v>
      </c>
      <c r="CB761" s="12" t="s">
        <v>1077</v>
      </c>
      <c r="CC761" s="12" t="s">
        <v>1077</v>
      </c>
      <c r="CD761" s="12" t="s">
        <v>1077</v>
      </c>
      <c r="CE761" s="12" t="s">
        <v>1084</v>
      </c>
      <c r="CF761" s="12" t="s">
        <v>1077</v>
      </c>
      <c r="CG761" s="12"/>
      <c r="CH761" s="12"/>
      <c r="CI761" s="12"/>
      <c r="CJ761" s="12">
        <v>0.52969999999999995</v>
      </c>
      <c r="CK761" s="12" t="s">
        <v>3828</v>
      </c>
      <c r="CL761" s="12" t="s">
        <v>1077</v>
      </c>
      <c r="CM761" s="12" t="s">
        <v>1077</v>
      </c>
      <c r="CN761" s="12">
        <v>3.3965700000000001</v>
      </c>
      <c r="CO761" s="12" t="s">
        <v>1047</v>
      </c>
      <c r="CP761" s="12"/>
      <c r="CQ761" s="12"/>
      <c r="CR761" s="12"/>
      <c r="CS761" s="12" t="s">
        <v>1077</v>
      </c>
      <c r="CT761" s="12" t="s">
        <v>718</v>
      </c>
      <c r="CU761" s="12" t="s">
        <v>718</v>
      </c>
      <c r="CV761" s="12" t="s">
        <v>1077</v>
      </c>
      <c r="CW761" s="12"/>
      <c r="CX761" s="57"/>
    </row>
    <row r="762" spans="1:102" ht="16.5" x14ac:dyDescent="0.35">
      <c r="A762" s="56">
        <v>10</v>
      </c>
      <c r="B762" s="12" t="s">
        <v>3701</v>
      </c>
      <c r="C762" s="12">
        <v>10.220000000000001</v>
      </c>
      <c r="D762" s="12" t="s">
        <v>1425</v>
      </c>
      <c r="E762" s="12" t="s">
        <v>243</v>
      </c>
      <c r="F762" s="12" t="s">
        <v>3916</v>
      </c>
      <c r="G762" s="12" t="s">
        <v>212</v>
      </c>
      <c r="H762" s="12" t="s">
        <v>2804</v>
      </c>
      <c r="I762" s="12" t="s">
        <v>212</v>
      </c>
      <c r="J762" s="12" t="s">
        <v>556</v>
      </c>
      <c r="K762" s="12" t="s">
        <v>3440</v>
      </c>
      <c r="L762" s="12" t="s">
        <v>558</v>
      </c>
      <c r="M762" s="12" t="s">
        <v>3237</v>
      </c>
      <c r="N762" s="12" t="s">
        <v>3437</v>
      </c>
      <c r="O762" s="12" t="s">
        <v>3400</v>
      </c>
      <c r="P762" s="12" t="s">
        <v>3402</v>
      </c>
      <c r="Q762" s="12">
        <v>1</v>
      </c>
      <c r="R762" s="12">
        <v>0</v>
      </c>
      <c r="S762" s="12">
        <v>0</v>
      </c>
      <c r="T762" s="12">
        <v>0</v>
      </c>
      <c r="U762" s="12">
        <v>0</v>
      </c>
      <c r="V762" s="12">
        <v>0</v>
      </c>
      <c r="W762" s="12">
        <v>0</v>
      </c>
      <c r="X762" s="12">
        <v>0</v>
      </c>
      <c r="Y762" s="12">
        <v>0</v>
      </c>
      <c r="Z762" s="12">
        <v>0</v>
      </c>
      <c r="AA762" s="12">
        <v>0</v>
      </c>
      <c r="AB762" s="12">
        <v>0</v>
      </c>
      <c r="AC762" s="12">
        <v>0</v>
      </c>
      <c r="AD762" s="12">
        <v>0</v>
      </c>
      <c r="AE762" s="12">
        <v>0</v>
      </c>
      <c r="AF762" s="12">
        <v>0</v>
      </c>
      <c r="AG762" s="12">
        <v>0</v>
      </c>
      <c r="AH762" s="12">
        <v>0</v>
      </c>
      <c r="AI762" s="12">
        <v>0</v>
      </c>
      <c r="AJ762" s="12">
        <v>1</v>
      </c>
      <c r="AK762" s="12">
        <v>0</v>
      </c>
      <c r="AL762" s="12" t="s">
        <v>3456</v>
      </c>
      <c r="AM762" s="7" t="s">
        <v>608</v>
      </c>
      <c r="AN762" s="7" t="s">
        <v>625</v>
      </c>
      <c r="AO762" s="7">
        <v>1999</v>
      </c>
      <c r="AP762" s="12" t="s">
        <v>3458</v>
      </c>
      <c r="AQ762" s="12">
        <v>8311</v>
      </c>
      <c r="AR762" s="12">
        <v>1</v>
      </c>
      <c r="AS762" s="12" t="s">
        <v>555</v>
      </c>
      <c r="AT762" s="7" t="s">
        <v>212</v>
      </c>
      <c r="AU762" s="12">
        <v>1</v>
      </c>
      <c r="AV762" s="12">
        <v>0</v>
      </c>
      <c r="AW762" s="12">
        <v>1</v>
      </c>
      <c r="AX762" s="12">
        <v>0</v>
      </c>
      <c r="AY762" s="7">
        <v>1</v>
      </c>
      <c r="AZ762" s="12">
        <v>0</v>
      </c>
      <c r="BA762" s="12">
        <v>1</v>
      </c>
      <c r="BB762" s="12">
        <v>1</v>
      </c>
      <c r="BC762" s="12">
        <v>1</v>
      </c>
      <c r="BD762" s="12">
        <v>1</v>
      </c>
      <c r="BE762" s="12">
        <v>0</v>
      </c>
      <c r="BF762" s="7" t="s">
        <v>772</v>
      </c>
      <c r="BG762" s="7" t="s">
        <v>2734</v>
      </c>
      <c r="BH762" s="7"/>
      <c r="BI762" s="7" t="s">
        <v>2814</v>
      </c>
      <c r="BJ762" s="12" t="s">
        <v>3460</v>
      </c>
      <c r="BK762" s="12" t="s">
        <v>3463</v>
      </c>
      <c r="BL762" s="12" t="s">
        <v>3470</v>
      </c>
      <c r="BM762" s="7" t="s">
        <v>787</v>
      </c>
      <c r="BN762" s="7"/>
      <c r="BO762" s="12"/>
      <c r="BP762" s="12"/>
      <c r="BQ762" s="12" t="s">
        <v>1077</v>
      </c>
      <c r="BR762" s="12" t="s">
        <v>1077</v>
      </c>
      <c r="BS762" s="12">
        <v>5.0597799999999999</v>
      </c>
      <c r="BT762" s="12"/>
      <c r="BU762" s="12"/>
      <c r="BV762" s="12" t="s">
        <v>1077</v>
      </c>
      <c r="BW762" s="12" t="s">
        <v>1077</v>
      </c>
      <c r="BX762" s="12" t="s">
        <v>1077</v>
      </c>
      <c r="BY762" s="12" t="s">
        <v>1077</v>
      </c>
      <c r="BZ762" s="12"/>
      <c r="CA762" s="12" t="s">
        <v>1077</v>
      </c>
      <c r="CB762" s="12" t="s">
        <v>1077</v>
      </c>
      <c r="CC762" s="12" t="s">
        <v>1077</v>
      </c>
      <c r="CD762" s="12" t="s">
        <v>1077</v>
      </c>
      <c r="CE762" s="12" t="s">
        <v>1084</v>
      </c>
      <c r="CF762" s="12" t="s">
        <v>1077</v>
      </c>
      <c r="CG762" s="12"/>
      <c r="CH762" s="12"/>
      <c r="CI762" s="12"/>
      <c r="CJ762" s="12">
        <v>0.65890000000000004</v>
      </c>
      <c r="CK762" s="12" t="s">
        <v>3828</v>
      </c>
      <c r="CL762" s="12" t="s">
        <v>1077</v>
      </c>
      <c r="CM762" s="12" t="s">
        <v>1077</v>
      </c>
      <c r="CN762" s="12">
        <v>2.46326</v>
      </c>
      <c r="CO762" s="12" t="s">
        <v>1047</v>
      </c>
      <c r="CP762" s="12"/>
      <c r="CQ762" s="12"/>
      <c r="CR762" s="12"/>
      <c r="CS762" s="12" t="s">
        <v>1077</v>
      </c>
      <c r="CT762" s="12" t="s">
        <v>718</v>
      </c>
      <c r="CU762" s="12" t="s">
        <v>718</v>
      </c>
      <c r="CV762" s="12" t="s">
        <v>1077</v>
      </c>
      <c r="CW762" s="12"/>
      <c r="CX762" s="57"/>
    </row>
    <row r="763" spans="1:102" ht="16.5" x14ac:dyDescent="0.35">
      <c r="A763" s="56">
        <v>10</v>
      </c>
      <c r="B763" s="12" t="s">
        <v>3701</v>
      </c>
      <c r="C763" s="12">
        <v>10.23</v>
      </c>
      <c r="D763" s="12" t="s">
        <v>1403</v>
      </c>
      <c r="E763" s="12" t="s">
        <v>248</v>
      </c>
      <c r="F763" s="12" t="s">
        <v>3916</v>
      </c>
      <c r="G763" s="12" t="s">
        <v>212</v>
      </c>
      <c r="H763" s="12" t="s">
        <v>2804</v>
      </c>
      <c r="I763" s="12" t="s">
        <v>212</v>
      </c>
      <c r="J763" s="12" t="s">
        <v>556</v>
      </c>
      <c r="K763" s="12" t="s">
        <v>3440</v>
      </c>
      <c r="L763" s="12" t="s">
        <v>558</v>
      </c>
      <c r="M763" s="12" t="s">
        <v>3237</v>
      </c>
      <c r="N763" s="12" t="s">
        <v>3437</v>
      </c>
      <c r="O763" s="12" t="s">
        <v>3400</v>
      </c>
      <c r="P763" s="12" t="s">
        <v>3402</v>
      </c>
      <c r="Q763" s="12">
        <v>1</v>
      </c>
      <c r="R763" s="12">
        <v>0</v>
      </c>
      <c r="S763" s="12">
        <v>0</v>
      </c>
      <c r="T763" s="12">
        <v>0</v>
      </c>
      <c r="U763" s="12">
        <v>0</v>
      </c>
      <c r="V763" s="12">
        <v>0</v>
      </c>
      <c r="W763" s="12">
        <v>0</v>
      </c>
      <c r="X763" s="12">
        <v>0</v>
      </c>
      <c r="Y763" s="12">
        <v>0</v>
      </c>
      <c r="Z763" s="12">
        <v>0</v>
      </c>
      <c r="AA763" s="12">
        <v>0</v>
      </c>
      <c r="AB763" s="12">
        <v>0</v>
      </c>
      <c r="AC763" s="12">
        <v>0</v>
      </c>
      <c r="AD763" s="12">
        <v>0</v>
      </c>
      <c r="AE763" s="12">
        <v>0</v>
      </c>
      <c r="AF763" s="12">
        <v>0</v>
      </c>
      <c r="AG763" s="12">
        <v>0</v>
      </c>
      <c r="AH763" s="12">
        <v>0</v>
      </c>
      <c r="AI763" s="12">
        <v>0</v>
      </c>
      <c r="AJ763" s="12">
        <v>1</v>
      </c>
      <c r="AK763" s="12">
        <v>0</v>
      </c>
      <c r="AL763" s="12" t="s">
        <v>3456</v>
      </c>
      <c r="AM763" s="7" t="s">
        <v>608</v>
      </c>
      <c r="AN763" s="7" t="s">
        <v>625</v>
      </c>
      <c r="AO763" s="7">
        <v>1999</v>
      </c>
      <c r="AP763" s="12" t="s">
        <v>3458</v>
      </c>
      <c r="AQ763" s="12">
        <v>8311</v>
      </c>
      <c r="AR763" s="12">
        <v>1</v>
      </c>
      <c r="AS763" s="12" t="s">
        <v>555</v>
      </c>
      <c r="AT763" s="7" t="s">
        <v>212</v>
      </c>
      <c r="AU763" s="12">
        <v>1</v>
      </c>
      <c r="AV763" s="12">
        <v>0</v>
      </c>
      <c r="AW763" s="12">
        <v>1</v>
      </c>
      <c r="AX763" s="12">
        <v>0</v>
      </c>
      <c r="AY763" s="7">
        <v>1</v>
      </c>
      <c r="AZ763" s="12">
        <v>0</v>
      </c>
      <c r="BA763" s="12">
        <v>1</v>
      </c>
      <c r="BB763" s="12">
        <v>1</v>
      </c>
      <c r="BC763" s="12">
        <v>1</v>
      </c>
      <c r="BD763" s="12">
        <v>1</v>
      </c>
      <c r="BE763" s="12">
        <v>0</v>
      </c>
      <c r="BF763" s="7" t="s">
        <v>766</v>
      </c>
      <c r="BG763" s="7" t="s">
        <v>783</v>
      </c>
      <c r="BH763" s="7"/>
      <c r="BI763" s="7" t="s">
        <v>2808</v>
      </c>
      <c r="BJ763" s="12" t="s">
        <v>3460</v>
      </c>
      <c r="BK763" s="12" t="s">
        <v>3463</v>
      </c>
      <c r="BL763" s="12" t="s">
        <v>3470</v>
      </c>
      <c r="BM763" s="7" t="s">
        <v>787</v>
      </c>
      <c r="BN763" s="7"/>
      <c r="BO763" s="12"/>
      <c r="BP763" s="12"/>
      <c r="BQ763" s="12" t="s">
        <v>1077</v>
      </c>
      <c r="BR763" s="12" t="s">
        <v>1077</v>
      </c>
      <c r="BS763" s="12">
        <v>3.9730000000000001E-2</v>
      </c>
      <c r="BT763" s="12"/>
      <c r="BU763" s="12"/>
      <c r="BV763" s="12" t="s">
        <v>1077</v>
      </c>
      <c r="BW763" s="12" t="s">
        <v>1077</v>
      </c>
      <c r="BX763" s="12" t="s">
        <v>1077</v>
      </c>
      <c r="BY763" s="12" t="s">
        <v>1077</v>
      </c>
      <c r="BZ763" s="12"/>
      <c r="CA763" s="12" t="s">
        <v>1077</v>
      </c>
      <c r="CB763" s="12" t="s">
        <v>1077</v>
      </c>
      <c r="CC763" s="12" t="s">
        <v>1077</v>
      </c>
      <c r="CD763" s="12" t="s">
        <v>1077</v>
      </c>
      <c r="CE763" s="12" t="s">
        <v>1084</v>
      </c>
      <c r="CF763" s="12" t="s">
        <v>1077</v>
      </c>
      <c r="CG763" s="12"/>
      <c r="CH763" s="12"/>
      <c r="CI763" s="12"/>
      <c r="CJ763" s="12">
        <v>0.70109999999999995</v>
      </c>
      <c r="CK763" s="12" t="s">
        <v>3828</v>
      </c>
      <c r="CL763" s="12" t="s">
        <v>1077</v>
      </c>
      <c r="CM763" s="12" t="s">
        <v>1077</v>
      </c>
      <c r="CN763" s="12">
        <v>2.53159</v>
      </c>
      <c r="CO763" s="12" t="s">
        <v>1047</v>
      </c>
      <c r="CP763" s="12"/>
      <c r="CQ763" s="12"/>
      <c r="CR763" s="12"/>
      <c r="CS763" s="12" t="s">
        <v>1077</v>
      </c>
      <c r="CT763" s="12" t="s">
        <v>718</v>
      </c>
      <c r="CU763" s="12" t="s">
        <v>718</v>
      </c>
      <c r="CV763" s="12" t="s">
        <v>1077</v>
      </c>
      <c r="CW763" s="12"/>
      <c r="CX763" s="57"/>
    </row>
    <row r="764" spans="1:102" ht="16.5" x14ac:dyDescent="0.35">
      <c r="A764" s="56">
        <v>10</v>
      </c>
      <c r="B764" s="12" t="s">
        <v>3701</v>
      </c>
      <c r="C764" s="12">
        <v>10.23</v>
      </c>
      <c r="D764" s="12" t="s">
        <v>1437</v>
      </c>
      <c r="E764" s="12" t="s">
        <v>245</v>
      </c>
      <c r="F764" s="12" t="s">
        <v>3916</v>
      </c>
      <c r="G764" s="12" t="s">
        <v>212</v>
      </c>
      <c r="H764" s="12" t="s">
        <v>2804</v>
      </c>
      <c r="I764" s="12" t="s">
        <v>212</v>
      </c>
      <c r="J764" s="12" t="s">
        <v>556</v>
      </c>
      <c r="K764" s="12" t="s">
        <v>3440</v>
      </c>
      <c r="L764" s="12" t="s">
        <v>558</v>
      </c>
      <c r="M764" s="12" t="s">
        <v>3237</v>
      </c>
      <c r="N764" s="12" t="s">
        <v>3437</v>
      </c>
      <c r="O764" s="12" t="s">
        <v>3400</v>
      </c>
      <c r="P764" s="12" t="s">
        <v>3402</v>
      </c>
      <c r="Q764" s="12">
        <v>1</v>
      </c>
      <c r="R764" s="12">
        <v>0</v>
      </c>
      <c r="S764" s="12">
        <v>0</v>
      </c>
      <c r="T764" s="12">
        <v>0</v>
      </c>
      <c r="U764" s="12">
        <v>0</v>
      </c>
      <c r="V764" s="12">
        <v>0</v>
      </c>
      <c r="W764" s="12">
        <v>0</v>
      </c>
      <c r="X764" s="12">
        <v>0</v>
      </c>
      <c r="Y764" s="12">
        <v>0</v>
      </c>
      <c r="Z764" s="12">
        <v>0</v>
      </c>
      <c r="AA764" s="12">
        <v>0</v>
      </c>
      <c r="AB764" s="12">
        <v>0</v>
      </c>
      <c r="AC764" s="12">
        <v>0</v>
      </c>
      <c r="AD764" s="12">
        <v>0</v>
      </c>
      <c r="AE764" s="12">
        <v>0</v>
      </c>
      <c r="AF764" s="12">
        <v>0</v>
      </c>
      <c r="AG764" s="12">
        <v>0</v>
      </c>
      <c r="AH764" s="12">
        <v>0</v>
      </c>
      <c r="AI764" s="12">
        <v>0</v>
      </c>
      <c r="AJ764" s="12">
        <v>1</v>
      </c>
      <c r="AK764" s="12">
        <v>0</v>
      </c>
      <c r="AL764" s="12" t="s">
        <v>3456</v>
      </c>
      <c r="AM764" s="7" t="s">
        <v>608</v>
      </c>
      <c r="AN764" s="7" t="s">
        <v>625</v>
      </c>
      <c r="AO764" s="7">
        <v>1999</v>
      </c>
      <c r="AP764" s="12" t="s">
        <v>3458</v>
      </c>
      <c r="AQ764" s="12">
        <v>8311</v>
      </c>
      <c r="AR764" s="12">
        <v>1</v>
      </c>
      <c r="AS764" s="12" t="s">
        <v>555</v>
      </c>
      <c r="AT764" s="7" t="s">
        <v>212</v>
      </c>
      <c r="AU764" s="12">
        <v>1</v>
      </c>
      <c r="AV764" s="12">
        <v>0</v>
      </c>
      <c r="AW764" s="12">
        <v>1</v>
      </c>
      <c r="AX764" s="12">
        <v>0</v>
      </c>
      <c r="AY764" s="7">
        <v>1</v>
      </c>
      <c r="AZ764" s="12">
        <v>0</v>
      </c>
      <c r="BA764" s="12">
        <v>1</v>
      </c>
      <c r="BB764" s="12">
        <v>1</v>
      </c>
      <c r="BC764" s="12">
        <v>1</v>
      </c>
      <c r="BD764" s="12">
        <v>1</v>
      </c>
      <c r="BE764" s="12">
        <v>0</v>
      </c>
      <c r="BF764" s="7" t="s">
        <v>772</v>
      </c>
      <c r="BG764" s="7" t="s">
        <v>2786</v>
      </c>
      <c r="BH764" s="7"/>
      <c r="BI764" s="7" t="s">
        <v>2816</v>
      </c>
      <c r="BJ764" s="12" t="s">
        <v>3460</v>
      </c>
      <c r="BK764" s="12" t="s">
        <v>3463</v>
      </c>
      <c r="BL764" s="12" t="s">
        <v>3470</v>
      </c>
      <c r="BM764" s="7" t="s">
        <v>787</v>
      </c>
      <c r="BN764" s="7"/>
      <c r="BO764" s="12"/>
      <c r="BP764" s="12"/>
      <c r="BQ764" s="12" t="s">
        <v>1077</v>
      </c>
      <c r="BR764" s="12" t="s">
        <v>1077</v>
      </c>
      <c r="BS764" s="12">
        <v>3.1783199999999998</v>
      </c>
      <c r="BT764" s="12"/>
      <c r="BU764" s="12"/>
      <c r="BV764" s="12" t="s">
        <v>1077</v>
      </c>
      <c r="BW764" s="12" t="s">
        <v>1077</v>
      </c>
      <c r="BX764" s="12" t="s">
        <v>1077</v>
      </c>
      <c r="BY764" s="12" t="s">
        <v>1077</v>
      </c>
      <c r="BZ764" s="12"/>
      <c r="CA764" s="12" t="s">
        <v>1077</v>
      </c>
      <c r="CB764" s="12" t="s">
        <v>1077</v>
      </c>
      <c r="CC764" s="12" t="s">
        <v>1077</v>
      </c>
      <c r="CD764" s="12" t="s">
        <v>1077</v>
      </c>
      <c r="CE764" s="12" t="s">
        <v>1084</v>
      </c>
      <c r="CF764" s="12" t="s">
        <v>1077</v>
      </c>
      <c r="CG764" s="12"/>
      <c r="CH764" s="12"/>
      <c r="CI764" s="12"/>
      <c r="CJ764" s="12">
        <v>0.78249999999999997</v>
      </c>
      <c r="CK764" s="12" t="s">
        <v>3828</v>
      </c>
      <c r="CL764" s="12" t="s">
        <v>1077</v>
      </c>
      <c r="CM764" s="12" t="s">
        <v>1077</v>
      </c>
      <c r="CN764" s="12">
        <v>1.8422099999999999</v>
      </c>
      <c r="CO764" s="12" t="s">
        <v>1047</v>
      </c>
      <c r="CP764" s="12"/>
      <c r="CQ764" s="12"/>
      <c r="CR764" s="12"/>
      <c r="CS764" s="12" t="s">
        <v>1077</v>
      </c>
      <c r="CT764" s="12" t="s">
        <v>718</v>
      </c>
      <c r="CU764" s="12" t="s">
        <v>718</v>
      </c>
      <c r="CV764" s="12" t="s">
        <v>1077</v>
      </c>
      <c r="CW764" s="12"/>
      <c r="CX764" s="57"/>
    </row>
    <row r="765" spans="1:102" ht="16.5" x14ac:dyDescent="0.35">
      <c r="A765" s="56">
        <v>10</v>
      </c>
      <c r="B765" s="12" t="s">
        <v>3701</v>
      </c>
      <c r="C765" s="12">
        <v>10.23</v>
      </c>
      <c r="D765" s="12" t="s">
        <v>1414</v>
      </c>
      <c r="E765" s="12" t="s">
        <v>247</v>
      </c>
      <c r="F765" s="12" t="s">
        <v>3916</v>
      </c>
      <c r="G765" s="12" t="s">
        <v>212</v>
      </c>
      <c r="H765" s="12" t="s">
        <v>2804</v>
      </c>
      <c r="I765" s="12" t="s">
        <v>349</v>
      </c>
      <c r="J765" s="12" t="s">
        <v>556</v>
      </c>
      <c r="K765" s="12" t="s">
        <v>3440</v>
      </c>
      <c r="L765" s="12" t="s">
        <v>558</v>
      </c>
      <c r="M765" s="12" t="s">
        <v>3237</v>
      </c>
      <c r="N765" s="12" t="s">
        <v>3437</v>
      </c>
      <c r="O765" s="12" t="s">
        <v>3400</v>
      </c>
      <c r="P765" s="12" t="s">
        <v>3402</v>
      </c>
      <c r="Q765" s="12">
        <v>1</v>
      </c>
      <c r="R765" s="12">
        <v>0</v>
      </c>
      <c r="S765" s="12">
        <v>0</v>
      </c>
      <c r="T765" s="12">
        <v>0</v>
      </c>
      <c r="U765" s="12">
        <v>0</v>
      </c>
      <c r="V765" s="12">
        <v>0</v>
      </c>
      <c r="W765" s="12">
        <v>0</v>
      </c>
      <c r="X765" s="12">
        <v>0</v>
      </c>
      <c r="Y765" s="12">
        <v>0</v>
      </c>
      <c r="Z765" s="12">
        <v>0</v>
      </c>
      <c r="AA765" s="12">
        <v>0</v>
      </c>
      <c r="AB765" s="12">
        <v>0</v>
      </c>
      <c r="AC765" s="12">
        <v>0</v>
      </c>
      <c r="AD765" s="12">
        <v>0</v>
      </c>
      <c r="AE765" s="12">
        <v>0</v>
      </c>
      <c r="AF765" s="12">
        <v>0</v>
      </c>
      <c r="AG765" s="12">
        <v>0</v>
      </c>
      <c r="AH765" s="12">
        <v>0</v>
      </c>
      <c r="AI765" s="12">
        <v>0</v>
      </c>
      <c r="AJ765" s="12">
        <v>1</v>
      </c>
      <c r="AK765" s="12">
        <v>0</v>
      </c>
      <c r="AL765" s="12" t="s">
        <v>3456</v>
      </c>
      <c r="AM765" s="7" t="s">
        <v>608</v>
      </c>
      <c r="AN765" s="7" t="s">
        <v>625</v>
      </c>
      <c r="AO765" s="7">
        <v>1999</v>
      </c>
      <c r="AP765" s="12" t="s">
        <v>3458</v>
      </c>
      <c r="AQ765" s="12">
        <v>8311</v>
      </c>
      <c r="AR765" s="12">
        <v>1</v>
      </c>
      <c r="AS765" s="12" t="s">
        <v>555</v>
      </c>
      <c r="AT765" s="7" t="s">
        <v>212</v>
      </c>
      <c r="AU765" s="12">
        <v>1</v>
      </c>
      <c r="AV765" s="12">
        <v>0</v>
      </c>
      <c r="AW765" s="12">
        <v>1</v>
      </c>
      <c r="AX765" s="12">
        <v>0</v>
      </c>
      <c r="AY765" s="7">
        <v>1</v>
      </c>
      <c r="AZ765" s="12">
        <v>0</v>
      </c>
      <c r="BA765" s="12">
        <v>1</v>
      </c>
      <c r="BB765" s="12">
        <v>1</v>
      </c>
      <c r="BC765" s="12">
        <v>1</v>
      </c>
      <c r="BD765" s="12">
        <v>1</v>
      </c>
      <c r="BE765" s="12">
        <v>0</v>
      </c>
      <c r="BF765" s="7" t="s">
        <v>2821</v>
      </c>
      <c r="BG765" s="7" t="s">
        <v>782</v>
      </c>
      <c r="BH765" s="7"/>
      <c r="BI765" s="7" t="s">
        <v>2819</v>
      </c>
      <c r="BJ765" s="12" t="s">
        <v>3460</v>
      </c>
      <c r="BK765" s="12" t="s">
        <v>3463</v>
      </c>
      <c r="BL765" s="12" t="s">
        <v>3470</v>
      </c>
      <c r="BM765" s="7" t="s">
        <v>787</v>
      </c>
      <c r="BN765" s="7"/>
      <c r="BO765" s="12"/>
      <c r="BP765" s="12"/>
      <c r="BQ765" s="12" t="s">
        <v>1077</v>
      </c>
      <c r="BR765" s="12" t="s">
        <v>1077</v>
      </c>
      <c r="BS765" s="12">
        <v>3.5157E-4</v>
      </c>
      <c r="BT765" s="12"/>
      <c r="BU765" s="12"/>
      <c r="BV765" s="12" t="s">
        <v>1077</v>
      </c>
      <c r="BW765" s="12" t="s">
        <v>1077</v>
      </c>
      <c r="BX765" s="12" t="s">
        <v>1077</v>
      </c>
      <c r="BY765" s="12" t="s">
        <v>1077</v>
      </c>
      <c r="BZ765" s="12"/>
      <c r="CA765" s="12" t="s">
        <v>1077</v>
      </c>
      <c r="CB765" s="12" t="s">
        <v>1077</v>
      </c>
      <c r="CC765" s="12" t="s">
        <v>1077</v>
      </c>
      <c r="CD765" s="12" t="s">
        <v>1077</v>
      </c>
      <c r="CE765" s="12" t="s">
        <v>1084</v>
      </c>
      <c r="CF765" s="12" t="s">
        <v>1077</v>
      </c>
      <c r="CG765" s="12"/>
      <c r="CH765" s="12"/>
      <c r="CI765" s="12"/>
      <c r="CJ765" s="12">
        <v>0.80600000000000005</v>
      </c>
      <c r="CK765" s="12" t="s">
        <v>3828</v>
      </c>
      <c r="CL765" s="12" t="s">
        <v>1077</v>
      </c>
      <c r="CM765" s="12" t="s">
        <v>1077</v>
      </c>
      <c r="CN765" s="12">
        <v>1.6430100000000001</v>
      </c>
      <c r="CO765" s="12" t="s">
        <v>1047</v>
      </c>
      <c r="CP765" s="12"/>
      <c r="CQ765" s="12"/>
      <c r="CR765" s="12"/>
      <c r="CS765" s="12" t="s">
        <v>1077</v>
      </c>
      <c r="CT765" s="12" t="s">
        <v>718</v>
      </c>
      <c r="CU765" s="12" t="s">
        <v>718</v>
      </c>
      <c r="CV765" s="12" t="s">
        <v>1077</v>
      </c>
      <c r="CW765" s="12"/>
      <c r="CX765" s="57"/>
    </row>
    <row r="766" spans="1:102" ht="16.5" x14ac:dyDescent="0.35">
      <c r="A766" s="56">
        <v>10</v>
      </c>
      <c r="B766" s="12" t="s">
        <v>3701</v>
      </c>
      <c r="C766" s="12">
        <v>10.23</v>
      </c>
      <c r="D766" s="12" t="s">
        <v>1426</v>
      </c>
      <c r="E766" s="12" t="s">
        <v>246</v>
      </c>
      <c r="F766" s="12" t="s">
        <v>3916</v>
      </c>
      <c r="G766" s="12" t="s">
        <v>212</v>
      </c>
      <c r="H766" s="12" t="s">
        <v>2804</v>
      </c>
      <c r="I766" s="12" t="s">
        <v>212</v>
      </c>
      <c r="J766" s="12" t="s">
        <v>556</v>
      </c>
      <c r="K766" s="12" t="s">
        <v>3440</v>
      </c>
      <c r="L766" s="12" t="s">
        <v>558</v>
      </c>
      <c r="M766" s="12" t="s">
        <v>3237</v>
      </c>
      <c r="N766" s="12" t="s">
        <v>3437</v>
      </c>
      <c r="O766" s="12" t="s">
        <v>3400</v>
      </c>
      <c r="P766" s="12" t="s">
        <v>3402</v>
      </c>
      <c r="Q766" s="12">
        <v>1</v>
      </c>
      <c r="R766" s="12">
        <v>0</v>
      </c>
      <c r="S766" s="12">
        <v>0</v>
      </c>
      <c r="T766" s="12">
        <v>0</v>
      </c>
      <c r="U766" s="12">
        <v>0</v>
      </c>
      <c r="V766" s="12">
        <v>0</v>
      </c>
      <c r="W766" s="12">
        <v>0</v>
      </c>
      <c r="X766" s="12">
        <v>0</v>
      </c>
      <c r="Y766" s="12">
        <v>0</v>
      </c>
      <c r="Z766" s="12">
        <v>0</v>
      </c>
      <c r="AA766" s="12">
        <v>0</v>
      </c>
      <c r="AB766" s="12">
        <v>0</v>
      </c>
      <c r="AC766" s="12">
        <v>0</v>
      </c>
      <c r="AD766" s="12">
        <v>0</v>
      </c>
      <c r="AE766" s="12">
        <v>0</v>
      </c>
      <c r="AF766" s="12">
        <v>0</v>
      </c>
      <c r="AG766" s="12">
        <v>0</v>
      </c>
      <c r="AH766" s="12">
        <v>0</v>
      </c>
      <c r="AI766" s="12">
        <v>0</v>
      </c>
      <c r="AJ766" s="12">
        <v>1</v>
      </c>
      <c r="AK766" s="12">
        <v>0</v>
      </c>
      <c r="AL766" s="12" t="s">
        <v>3456</v>
      </c>
      <c r="AM766" s="7" t="s">
        <v>608</v>
      </c>
      <c r="AN766" s="7" t="s">
        <v>625</v>
      </c>
      <c r="AO766" s="7">
        <v>1999</v>
      </c>
      <c r="AP766" s="12" t="s">
        <v>3458</v>
      </c>
      <c r="AQ766" s="12">
        <v>8311</v>
      </c>
      <c r="AR766" s="12">
        <v>1</v>
      </c>
      <c r="AS766" s="12" t="s">
        <v>555</v>
      </c>
      <c r="AT766" s="7" t="s">
        <v>212</v>
      </c>
      <c r="AU766" s="12">
        <v>1</v>
      </c>
      <c r="AV766" s="12">
        <v>0</v>
      </c>
      <c r="AW766" s="12">
        <v>1</v>
      </c>
      <c r="AX766" s="12">
        <v>0</v>
      </c>
      <c r="AY766" s="7">
        <v>1</v>
      </c>
      <c r="AZ766" s="12">
        <v>0</v>
      </c>
      <c r="BA766" s="12">
        <v>1</v>
      </c>
      <c r="BB766" s="12">
        <v>1</v>
      </c>
      <c r="BC766" s="12">
        <v>1</v>
      </c>
      <c r="BD766" s="12">
        <v>1</v>
      </c>
      <c r="BE766" s="12">
        <v>0</v>
      </c>
      <c r="BF766" s="7" t="s">
        <v>772</v>
      </c>
      <c r="BG766" s="7" t="s">
        <v>2734</v>
      </c>
      <c r="BH766" s="7"/>
      <c r="BI766" s="7" t="s">
        <v>2814</v>
      </c>
      <c r="BJ766" s="12" t="s">
        <v>3460</v>
      </c>
      <c r="BK766" s="12" t="s">
        <v>3463</v>
      </c>
      <c r="BL766" s="12" t="s">
        <v>3470</v>
      </c>
      <c r="BM766" s="7" t="s">
        <v>787</v>
      </c>
      <c r="BN766" s="7"/>
      <c r="BO766" s="12"/>
      <c r="BP766" s="12"/>
      <c r="BQ766" s="12" t="s">
        <v>1077</v>
      </c>
      <c r="BR766" s="12" t="s">
        <v>1077</v>
      </c>
      <c r="BS766" s="12">
        <v>5.4442199999999996</v>
      </c>
      <c r="BT766" s="12"/>
      <c r="BU766" s="12"/>
      <c r="BV766" s="12" t="s">
        <v>1077</v>
      </c>
      <c r="BW766" s="12" t="s">
        <v>1077</v>
      </c>
      <c r="BX766" s="12" t="s">
        <v>1077</v>
      </c>
      <c r="BY766" s="12" t="s">
        <v>1077</v>
      </c>
      <c r="BZ766" s="12"/>
      <c r="CA766" s="12" t="s">
        <v>1077</v>
      </c>
      <c r="CB766" s="12" t="s">
        <v>1077</v>
      </c>
      <c r="CC766" s="12" t="s">
        <v>1077</v>
      </c>
      <c r="CD766" s="12" t="s">
        <v>1077</v>
      </c>
      <c r="CE766" s="12" t="s">
        <v>1084</v>
      </c>
      <c r="CF766" s="12" t="s">
        <v>1077</v>
      </c>
      <c r="CG766" s="12"/>
      <c r="CH766" s="12"/>
      <c r="CI766" s="12"/>
      <c r="CJ766" s="12">
        <v>0.85660000000000003</v>
      </c>
      <c r="CK766" s="12" t="s">
        <v>3828</v>
      </c>
      <c r="CL766" s="12" t="s">
        <v>1077</v>
      </c>
      <c r="CM766" s="12" t="s">
        <v>1077</v>
      </c>
      <c r="CN766" s="12">
        <v>1.21435</v>
      </c>
      <c r="CO766" s="12" t="s">
        <v>1047</v>
      </c>
      <c r="CP766" s="12"/>
      <c r="CQ766" s="12"/>
      <c r="CR766" s="12"/>
      <c r="CS766" s="12" t="s">
        <v>1077</v>
      </c>
      <c r="CT766" s="12" t="s">
        <v>718</v>
      </c>
      <c r="CU766" s="12" t="s">
        <v>718</v>
      </c>
      <c r="CV766" s="12" t="s">
        <v>1077</v>
      </c>
      <c r="CW766" s="12"/>
      <c r="CX766" s="57"/>
    </row>
    <row r="767" spans="1:102" ht="16.5" x14ac:dyDescent="0.35">
      <c r="A767" s="56">
        <v>10</v>
      </c>
      <c r="B767" s="12" t="s">
        <v>3701</v>
      </c>
      <c r="C767" s="12">
        <v>10.3</v>
      </c>
      <c r="D767" s="12" t="s">
        <v>1438</v>
      </c>
      <c r="E767" s="12" t="s">
        <v>249</v>
      </c>
      <c r="F767" s="12" t="s">
        <v>3916</v>
      </c>
      <c r="G767" s="12" t="s">
        <v>212</v>
      </c>
      <c r="H767" s="12" t="s">
        <v>2805</v>
      </c>
      <c r="I767" s="12" t="s">
        <v>349</v>
      </c>
      <c r="J767" s="12" t="s">
        <v>556</v>
      </c>
      <c r="K767" s="12" t="s">
        <v>3440</v>
      </c>
      <c r="L767" s="12" t="s">
        <v>558</v>
      </c>
      <c r="M767" s="12" t="s">
        <v>3237</v>
      </c>
      <c r="N767" s="12" t="s">
        <v>3437</v>
      </c>
      <c r="O767" s="12" t="s">
        <v>3400</v>
      </c>
      <c r="P767" s="12" t="s">
        <v>3402</v>
      </c>
      <c r="Q767" s="12">
        <v>1</v>
      </c>
      <c r="R767" s="12">
        <v>0</v>
      </c>
      <c r="S767" s="12">
        <v>0</v>
      </c>
      <c r="T767" s="12">
        <v>0</v>
      </c>
      <c r="U767" s="12">
        <v>0</v>
      </c>
      <c r="V767" s="12">
        <v>0</v>
      </c>
      <c r="W767" s="12">
        <v>0</v>
      </c>
      <c r="X767" s="12">
        <v>0</v>
      </c>
      <c r="Y767" s="12">
        <v>0</v>
      </c>
      <c r="Z767" s="12">
        <v>0</v>
      </c>
      <c r="AA767" s="12">
        <v>0</v>
      </c>
      <c r="AB767" s="12">
        <v>0</v>
      </c>
      <c r="AC767" s="12">
        <v>0</v>
      </c>
      <c r="AD767" s="12">
        <v>0</v>
      </c>
      <c r="AE767" s="12">
        <v>0</v>
      </c>
      <c r="AF767" s="12">
        <v>0</v>
      </c>
      <c r="AG767" s="12">
        <v>0</v>
      </c>
      <c r="AH767" s="12">
        <v>0</v>
      </c>
      <c r="AI767" s="12">
        <v>0</v>
      </c>
      <c r="AJ767" s="12">
        <v>1</v>
      </c>
      <c r="AK767" s="12">
        <v>0</v>
      </c>
      <c r="AL767" s="12" t="s">
        <v>3456</v>
      </c>
      <c r="AM767" s="7" t="s">
        <v>608</v>
      </c>
      <c r="AN767" s="7" t="s">
        <v>625</v>
      </c>
      <c r="AO767" s="7">
        <v>1999</v>
      </c>
      <c r="AP767" s="12" t="s">
        <v>3458</v>
      </c>
      <c r="AQ767" s="12">
        <v>4152</v>
      </c>
      <c r="AR767" s="12">
        <v>1</v>
      </c>
      <c r="AS767" s="12" t="s">
        <v>555</v>
      </c>
      <c r="AT767" s="7" t="s">
        <v>212</v>
      </c>
      <c r="AU767" s="12">
        <v>1</v>
      </c>
      <c r="AV767" s="12">
        <v>0</v>
      </c>
      <c r="AW767" s="12">
        <v>1</v>
      </c>
      <c r="AX767" s="12">
        <v>0</v>
      </c>
      <c r="AY767" s="7">
        <v>1</v>
      </c>
      <c r="AZ767" s="12">
        <v>0</v>
      </c>
      <c r="BA767" s="12">
        <v>1</v>
      </c>
      <c r="BB767" s="12">
        <v>1</v>
      </c>
      <c r="BC767" s="12">
        <v>1</v>
      </c>
      <c r="BD767" s="12">
        <v>1</v>
      </c>
      <c r="BE767" s="12">
        <v>0</v>
      </c>
      <c r="BF767" s="7" t="s">
        <v>772</v>
      </c>
      <c r="BG767" s="7" t="s">
        <v>2786</v>
      </c>
      <c r="BH767" s="7"/>
      <c r="BI767" s="7" t="s">
        <v>2816</v>
      </c>
      <c r="BJ767" s="12" t="s">
        <v>3460</v>
      </c>
      <c r="BK767" s="12" t="s">
        <v>3463</v>
      </c>
      <c r="BL767" s="12" t="s">
        <v>3470</v>
      </c>
      <c r="BM767" s="7" t="s">
        <v>787</v>
      </c>
      <c r="BN767" s="7"/>
      <c r="BO767" s="12"/>
      <c r="BP767" s="12"/>
      <c r="BQ767" s="12" t="s">
        <v>1077</v>
      </c>
      <c r="BR767" s="12" t="s">
        <v>1077</v>
      </c>
      <c r="BS767" s="12">
        <v>-1.6188199999999999</v>
      </c>
      <c r="BT767" s="12"/>
      <c r="BU767" s="12"/>
      <c r="BV767" s="12" t="s">
        <v>1077</v>
      </c>
      <c r="BW767" s="12" t="s">
        <v>1077</v>
      </c>
      <c r="BX767" s="12" t="s">
        <v>1077</v>
      </c>
      <c r="BY767" s="12" t="s">
        <v>1077</v>
      </c>
      <c r="BZ767" s="12"/>
      <c r="CA767" s="12" t="s">
        <v>1077</v>
      </c>
      <c r="CB767" s="12" t="s">
        <v>1077</v>
      </c>
      <c r="CC767" s="12" t="s">
        <v>1077</v>
      </c>
      <c r="CD767" s="12" t="s">
        <v>1077</v>
      </c>
      <c r="CE767" s="12" t="s">
        <v>1084</v>
      </c>
      <c r="CF767" s="12" t="s">
        <v>1077</v>
      </c>
      <c r="CG767" s="12"/>
      <c r="CH767" s="12"/>
      <c r="CI767" s="12"/>
      <c r="CJ767" s="12">
        <v>0.70750000000000002</v>
      </c>
      <c r="CK767" s="12" t="s">
        <v>3828</v>
      </c>
      <c r="CL767" s="12" t="s">
        <v>1077</v>
      </c>
      <c r="CM767" s="12" t="s">
        <v>1077</v>
      </c>
      <c r="CN767" s="12">
        <v>1.8503799999999999</v>
      </c>
      <c r="CO767" s="12" t="s">
        <v>1047</v>
      </c>
      <c r="CP767" s="12"/>
      <c r="CQ767" s="12"/>
      <c r="CR767" s="12"/>
      <c r="CS767" s="12" t="s">
        <v>1077</v>
      </c>
      <c r="CT767" s="12" t="s">
        <v>718</v>
      </c>
      <c r="CU767" s="12" t="s">
        <v>718</v>
      </c>
      <c r="CV767" s="12" t="s">
        <v>1077</v>
      </c>
      <c r="CW767" s="12"/>
      <c r="CX767" s="57"/>
    </row>
    <row r="768" spans="1:102" ht="16.5" x14ac:dyDescent="0.35">
      <c r="A768" s="56">
        <v>10</v>
      </c>
      <c r="B768" s="12" t="s">
        <v>3701</v>
      </c>
      <c r="C768" s="12">
        <v>10.3</v>
      </c>
      <c r="D768" s="12" t="s">
        <v>1415</v>
      </c>
      <c r="E768" s="12" t="s">
        <v>251</v>
      </c>
      <c r="F768" s="12" t="s">
        <v>3916</v>
      </c>
      <c r="G768" s="12" t="s">
        <v>212</v>
      </c>
      <c r="H768" s="12" t="s">
        <v>2804</v>
      </c>
      <c r="I768" s="12" t="s">
        <v>349</v>
      </c>
      <c r="J768" s="12" t="s">
        <v>556</v>
      </c>
      <c r="K768" s="12" t="s">
        <v>3440</v>
      </c>
      <c r="L768" s="12" t="s">
        <v>558</v>
      </c>
      <c r="M768" s="12" t="s">
        <v>3237</v>
      </c>
      <c r="N768" s="12" t="s">
        <v>3437</v>
      </c>
      <c r="O768" s="12" t="s">
        <v>3400</v>
      </c>
      <c r="P768" s="12" t="s">
        <v>3402</v>
      </c>
      <c r="Q768" s="12">
        <v>1</v>
      </c>
      <c r="R768" s="12">
        <v>0</v>
      </c>
      <c r="S768" s="12">
        <v>0</v>
      </c>
      <c r="T768" s="12">
        <v>0</v>
      </c>
      <c r="U768" s="12">
        <v>0</v>
      </c>
      <c r="V768" s="12">
        <v>0</v>
      </c>
      <c r="W768" s="12">
        <v>0</v>
      </c>
      <c r="X768" s="12">
        <v>0</v>
      </c>
      <c r="Y768" s="12">
        <v>0</v>
      </c>
      <c r="Z768" s="12">
        <v>0</v>
      </c>
      <c r="AA768" s="12">
        <v>0</v>
      </c>
      <c r="AB768" s="12">
        <v>0</v>
      </c>
      <c r="AC768" s="12">
        <v>0</v>
      </c>
      <c r="AD768" s="12">
        <v>0</v>
      </c>
      <c r="AE768" s="12">
        <v>0</v>
      </c>
      <c r="AF768" s="12">
        <v>0</v>
      </c>
      <c r="AG768" s="12">
        <v>0</v>
      </c>
      <c r="AH768" s="12">
        <v>0</v>
      </c>
      <c r="AI768" s="12">
        <v>0</v>
      </c>
      <c r="AJ768" s="12">
        <v>1</v>
      </c>
      <c r="AK768" s="12">
        <v>0</v>
      </c>
      <c r="AL768" s="12" t="s">
        <v>3456</v>
      </c>
      <c r="AM768" s="7" t="s">
        <v>608</v>
      </c>
      <c r="AN768" s="7" t="s">
        <v>625</v>
      </c>
      <c r="AO768" s="7">
        <v>1999</v>
      </c>
      <c r="AP768" s="12" t="s">
        <v>3458</v>
      </c>
      <c r="AQ768" s="12">
        <v>4152</v>
      </c>
      <c r="AR768" s="12">
        <v>1</v>
      </c>
      <c r="AS768" s="12" t="s">
        <v>555</v>
      </c>
      <c r="AT768" s="7" t="s">
        <v>212</v>
      </c>
      <c r="AU768" s="12">
        <v>1</v>
      </c>
      <c r="AV768" s="12">
        <v>0</v>
      </c>
      <c r="AW768" s="12">
        <v>1</v>
      </c>
      <c r="AX768" s="12">
        <v>0</v>
      </c>
      <c r="AY768" s="7">
        <v>1</v>
      </c>
      <c r="AZ768" s="12">
        <v>0</v>
      </c>
      <c r="BA768" s="12">
        <v>1</v>
      </c>
      <c r="BB768" s="12">
        <v>1</v>
      </c>
      <c r="BC768" s="12">
        <v>1</v>
      </c>
      <c r="BD768" s="12">
        <v>1</v>
      </c>
      <c r="BE768" s="12">
        <v>0</v>
      </c>
      <c r="BF768" s="7" t="s">
        <v>2821</v>
      </c>
      <c r="BG768" s="7" t="s">
        <v>782</v>
      </c>
      <c r="BH768" s="7"/>
      <c r="BI768" s="7" t="s">
        <v>2819</v>
      </c>
      <c r="BJ768" s="12" t="s">
        <v>3460</v>
      </c>
      <c r="BK768" s="12" t="s">
        <v>3463</v>
      </c>
      <c r="BL768" s="12" t="s">
        <v>3470</v>
      </c>
      <c r="BM768" s="7" t="s">
        <v>787</v>
      </c>
      <c r="BN768" s="7"/>
      <c r="BO768" s="12"/>
      <c r="BP768" s="12"/>
      <c r="BQ768" s="12" t="s">
        <v>1077</v>
      </c>
      <c r="BR768" s="12" t="s">
        <v>1077</v>
      </c>
      <c r="BS768" s="12">
        <v>1.3569E-4</v>
      </c>
      <c r="BT768" s="12"/>
      <c r="BU768" s="12"/>
      <c r="BV768" s="12" t="s">
        <v>1077</v>
      </c>
      <c r="BW768" s="12" t="s">
        <v>1077</v>
      </c>
      <c r="BX768" s="12" t="s">
        <v>1077</v>
      </c>
      <c r="BY768" s="12" t="s">
        <v>1077</v>
      </c>
      <c r="BZ768" s="12"/>
      <c r="CA768" s="12" t="s">
        <v>1077</v>
      </c>
      <c r="CB768" s="12" t="s">
        <v>1077</v>
      </c>
      <c r="CC768" s="12" t="s">
        <v>1077</v>
      </c>
      <c r="CD768" s="12" t="s">
        <v>1077</v>
      </c>
      <c r="CE768" s="12" t="s">
        <v>1084</v>
      </c>
      <c r="CF768" s="12" t="s">
        <v>1077</v>
      </c>
      <c r="CG768" s="12"/>
      <c r="CH768" s="12"/>
      <c r="CI768" s="12"/>
      <c r="CJ768" s="12">
        <v>0.64370000000000005</v>
      </c>
      <c r="CK768" s="12" t="s">
        <v>3828</v>
      </c>
      <c r="CL768" s="12" t="s">
        <v>1077</v>
      </c>
      <c r="CM768" s="12" t="s">
        <v>1077</v>
      </c>
      <c r="CN768" s="12">
        <v>2.2544400000000002</v>
      </c>
      <c r="CO768" s="12" t="s">
        <v>1047</v>
      </c>
      <c r="CP768" s="12"/>
      <c r="CQ768" s="12"/>
      <c r="CR768" s="12"/>
      <c r="CS768" s="12" t="s">
        <v>1077</v>
      </c>
      <c r="CT768" s="12" t="s">
        <v>718</v>
      </c>
      <c r="CU768" s="12" t="s">
        <v>718</v>
      </c>
      <c r="CV768" s="12" t="s">
        <v>1077</v>
      </c>
      <c r="CW768" s="12"/>
      <c r="CX768" s="57"/>
    </row>
    <row r="769" spans="1:102" ht="16.5" x14ac:dyDescent="0.35">
      <c r="A769" s="56">
        <v>10</v>
      </c>
      <c r="B769" s="12" t="s">
        <v>3701</v>
      </c>
      <c r="C769" s="12">
        <v>10.3</v>
      </c>
      <c r="D769" s="12" t="s">
        <v>1404</v>
      </c>
      <c r="E769" s="12" t="s">
        <v>251</v>
      </c>
      <c r="F769" s="12" t="s">
        <v>3916</v>
      </c>
      <c r="G769" s="12" t="s">
        <v>212</v>
      </c>
      <c r="H769" s="12" t="s">
        <v>2804</v>
      </c>
      <c r="I769" s="12" t="s">
        <v>212</v>
      </c>
      <c r="J769" s="12" t="s">
        <v>556</v>
      </c>
      <c r="K769" s="12" t="s">
        <v>3440</v>
      </c>
      <c r="L769" s="12" t="s">
        <v>558</v>
      </c>
      <c r="M769" s="12" t="s">
        <v>3237</v>
      </c>
      <c r="N769" s="12" t="s">
        <v>3437</v>
      </c>
      <c r="O769" s="12" t="s">
        <v>3400</v>
      </c>
      <c r="P769" s="12" t="s">
        <v>3402</v>
      </c>
      <c r="Q769" s="12">
        <v>1</v>
      </c>
      <c r="R769" s="12">
        <v>0</v>
      </c>
      <c r="S769" s="12">
        <v>0</v>
      </c>
      <c r="T769" s="12">
        <v>0</v>
      </c>
      <c r="U769" s="12">
        <v>0</v>
      </c>
      <c r="V769" s="12">
        <v>0</v>
      </c>
      <c r="W769" s="12">
        <v>0</v>
      </c>
      <c r="X769" s="12">
        <v>0</v>
      </c>
      <c r="Y769" s="12">
        <v>0</v>
      </c>
      <c r="Z769" s="12">
        <v>0</v>
      </c>
      <c r="AA769" s="12">
        <v>0</v>
      </c>
      <c r="AB769" s="12">
        <v>0</v>
      </c>
      <c r="AC769" s="12">
        <v>0</v>
      </c>
      <c r="AD769" s="12">
        <v>0</v>
      </c>
      <c r="AE769" s="12">
        <v>0</v>
      </c>
      <c r="AF769" s="12">
        <v>0</v>
      </c>
      <c r="AG769" s="12">
        <v>0</v>
      </c>
      <c r="AH769" s="12">
        <v>0</v>
      </c>
      <c r="AI769" s="12">
        <v>0</v>
      </c>
      <c r="AJ769" s="12">
        <v>1</v>
      </c>
      <c r="AK769" s="12">
        <v>0</v>
      </c>
      <c r="AL769" s="12" t="s">
        <v>3456</v>
      </c>
      <c r="AM769" s="7" t="s">
        <v>608</v>
      </c>
      <c r="AN769" s="7" t="s">
        <v>625</v>
      </c>
      <c r="AO769" s="7">
        <v>1999</v>
      </c>
      <c r="AP769" s="12" t="s">
        <v>3458</v>
      </c>
      <c r="AQ769" s="12">
        <v>4152</v>
      </c>
      <c r="AR769" s="12">
        <v>1</v>
      </c>
      <c r="AS769" s="12" t="s">
        <v>555</v>
      </c>
      <c r="AT769" s="7" t="s">
        <v>212</v>
      </c>
      <c r="AU769" s="12">
        <v>1</v>
      </c>
      <c r="AV769" s="12">
        <v>0</v>
      </c>
      <c r="AW769" s="12">
        <v>1</v>
      </c>
      <c r="AX769" s="12">
        <v>0</v>
      </c>
      <c r="AY769" s="7">
        <v>1</v>
      </c>
      <c r="AZ769" s="12">
        <v>0</v>
      </c>
      <c r="BA769" s="12">
        <v>1</v>
      </c>
      <c r="BB769" s="12">
        <v>1</v>
      </c>
      <c r="BC769" s="12">
        <v>1</v>
      </c>
      <c r="BD769" s="12">
        <v>1</v>
      </c>
      <c r="BE769" s="12">
        <v>0</v>
      </c>
      <c r="BF769" s="7" t="s">
        <v>766</v>
      </c>
      <c r="BG769" s="7" t="s">
        <v>783</v>
      </c>
      <c r="BH769" s="7"/>
      <c r="BI769" s="7" t="s">
        <v>2808</v>
      </c>
      <c r="BJ769" s="12" t="s">
        <v>3460</v>
      </c>
      <c r="BK769" s="12" t="s">
        <v>3463</v>
      </c>
      <c r="BL769" s="12" t="s">
        <v>3470</v>
      </c>
      <c r="BM769" s="7" t="s">
        <v>787</v>
      </c>
      <c r="BN769" s="7"/>
      <c r="BO769" s="12"/>
      <c r="BP769" s="12"/>
      <c r="BQ769" s="12" t="s">
        <v>1077</v>
      </c>
      <c r="BR769" s="12" t="s">
        <v>1077</v>
      </c>
      <c r="BS769" s="12">
        <v>4.2619999999999998E-2</v>
      </c>
      <c r="BT769" s="12"/>
      <c r="BU769" s="12"/>
      <c r="BV769" s="12" t="s">
        <v>1077</v>
      </c>
      <c r="BW769" s="12" t="s">
        <v>1077</v>
      </c>
      <c r="BX769" s="12" t="s">
        <v>1077</v>
      </c>
      <c r="BY769" s="12" t="s">
        <v>1077</v>
      </c>
      <c r="BZ769" s="12"/>
      <c r="CA769" s="12" t="s">
        <v>1077</v>
      </c>
      <c r="CB769" s="12" t="s">
        <v>1077</v>
      </c>
      <c r="CC769" s="12" t="s">
        <v>1077</v>
      </c>
      <c r="CD769" s="12" t="s">
        <v>1077</v>
      </c>
      <c r="CE769" s="12" t="s">
        <v>1084</v>
      </c>
      <c r="CF769" s="12" t="s">
        <v>1077</v>
      </c>
      <c r="CG769" s="12"/>
      <c r="CH769" s="12"/>
      <c r="CI769" s="12"/>
      <c r="CJ769" s="12">
        <v>0.64370000000000005</v>
      </c>
      <c r="CK769" s="12" t="s">
        <v>3828</v>
      </c>
      <c r="CL769" s="12" t="s">
        <v>1077</v>
      </c>
      <c r="CM769" s="12" t="s">
        <v>1077</v>
      </c>
      <c r="CN769" s="12">
        <v>2.2544400000000002</v>
      </c>
      <c r="CO769" s="12" t="s">
        <v>1047</v>
      </c>
      <c r="CP769" s="12"/>
      <c r="CQ769" s="12"/>
      <c r="CR769" s="12"/>
      <c r="CS769" s="12" t="s">
        <v>1077</v>
      </c>
      <c r="CT769" s="12" t="s">
        <v>718</v>
      </c>
      <c r="CU769" s="12" t="s">
        <v>718</v>
      </c>
      <c r="CV769" s="12" t="s">
        <v>1077</v>
      </c>
      <c r="CW769" s="12"/>
      <c r="CX769" s="57"/>
    </row>
    <row r="770" spans="1:102" ht="16.5" x14ac:dyDescent="0.35">
      <c r="A770" s="56">
        <v>10</v>
      </c>
      <c r="B770" s="12" t="s">
        <v>3701</v>
      </c>
      <c r="C770" s="12">
        <v>10.3</v>
      </c>
      <c r="D770" s="12" t="s">
        <v>1427</v>
      </c>
      <c r="E770" s="12" t="s">
        <v>250</v>
      </c>
      <c r="F770" s="12" t="s">
        <v>3916</v>
      </c>
      <c r="G770" s="12" t="s">
        <v>212</v>
      </c>
      <c r="H770" s="12" t="s">
        <v>2804</v>
      </c>
      <c r="I770" s="12" t="s">
        <v>212</v>
      </c>
      <c r="J770" s="12" t="s">
        <v>556</v>
      </c>
      <c r="K770" s="12" t="s">
        <v>3440</v>
      </c>
      <c r="L770" s="12" t="s">
        <v>558</v>
      </c>
      <c r="M770" s="12" t="s">
        <v>3237</v>
      </c>
      <c r="N770" s="12" t="s">
        <v>3437</v>
      </c>
      <c r="O770" s="12" t="s">
        <v>3400</v>
      </c>
      <c r="P770" s="12" t="s">
        <v>3402</v>
      </c>
      <c r="Q770" s="12">
        <v>1</v>
      </c>
      <c r="R770" s="12">
        <v>0</v>
      </c>
      <c r="S770" s="12">
        <v>0</v>
      </c>
      <c r="T770" s="12">
        <v>0</v>
      </c>
      <c r="U770" s="12">
        <v>0</v>
      </c>
      <c r="V770" s="12">
        <v>0</v>
      </c>
      <c r="W770" s="12">
        <v>0</v>
      </c>
      <c r="X770" s="12">
        <v>0</v>
      </c>
      <c r="Y770" s="12">
        <v>0</v>
      </c>
      <c r="Z770" s="12">
        <v>0</v>
      </c>
      <c r="AA770" s="12">
        <v>0</v>
      </c>
      <c r="AB770" s="12">
        <v>0</v>
      </c>
      <c r="AC770" s="12">
        <v>0</v>
      </c>
      <c r="AD770" s="12">
        <v>0</v>
      </c>
      <c r="AE770" s="12">
        <v>0</v>
      </c>
      <c r="AF770" s="12">
        <v>0</v>
      </c>
      <c r="AG770" s="12">
        <v>0</v>
      </c>
      <c r="AH770" s="12">
        <v>0</v>
      </c>
      <c r="AI770" s="12">
        <v>0</v>
      </c>
      <c r="AJ770" s="12">
        <v>1</v>
      </c>
      <c r="AK770" s="12">
        <v>0</v>
      </c>
      <c r="AL770" s="12" t="s">
        <v>3456</v>
      </c>
      <c r="AM770" s="7" t="s">
        <v>608</v>
      </c>
      <c r="AN770" s="7" t="s">
        <v>625</v>
      </c>
      <c r="AO770" s="7">
        <v>1999</v>
      </c>
      <c r="AP770" s="12" t="s">
        <v>3458</v>
      </c>
      <c r="AQ770" s="12">
        <v>4152</v>
      </c>
      <c r="AR770" s="12">
        <v>1</v>
      </c>
      <c r="AS770" s="12" t="s">
        <v>555</v>
      </c>
      <c r="AT770" s="7" t="s">
        <v>212</v>
      </c>
      <c r="AU770" s="12">
        <v>1</v>
      </c>
      <c r="AV770" s="12">
        <v>0</v>
      </c>
      <c r="AW770" s="12">
        <v>1</v>
      </c>
      <c r="AX770" s="12">
        <v>0</v>
      </c>
      <c r="AY770" s="7">
        <v>1</v>
      </c>
      <c r="AZ770" s="12">
        <v>0</v>
      </c>
      <c r="BA770" s="12">
        <v>1</v>
      </c>
      <c r="BB770" s="12">
        <v>1</v>
      </c>
      <c r="BC770" s="12">
        <v>1</v>
      </c>
      <c r="BD770" s="12">
        <v>1</v>
      </c>
      <c r="BE770" s="12">
        <v>0</v>
      </c>
      <c r="BF770" s="7" t="s">
        <v>772</v>
      </c>
      <c r="BG770" s="7" t="s">
        <v>2734</v>
      </c>
      <c r="BH770" s="7"/>
      <c r="BI770" s="7" t="s">
        <v>2814</v>
      </c>
      <c r="BJ770" s="12" t="s">
        <v>3460</v>
      </c>
      <c r="BK770" s="12" t="s">
        <v>3463</v>
      </c>
      <c r="BL770" s="12" t="s">
        <v>3470</v>
      </c>
      <c r="BM770" s="7" t="s">
        <v>787</v>
      </c>
      <c r="BN770" s="7"/>
      <c r="BO770" s="12"/>
      <c r="BP770" s="12"/>
      <c r="BQ770" s="12" t="s">
        <v>1077</v>
      </c>
      <c r="BR770" s="12" t="s">
        <v>1077</v>
      </c>
      <c r="BS770" s="12">
        <v>1.7031499999999999</v>
      </c>
      <c r="BT770" s="12"/>
      <c r="BU770" s="12"/>
      <c r="BV770" s="12" t="s">
        <v>1077</v>
      </c>
      <c r="BW770" s="12" t="s">
        <v>1077</v>
      </c>
      <c r="BX770" s="12" t="s">
        <v>1077</v>
      </c>
      <c r="BY770" s="12" t="s">
        <v>1077</v>
      </c>
      <c r="BZ770" s="12"/>
      <c r="CA770" s="12" t="s">
        <v>1077</v>
      </c>
      <c r="CB770" s="12" t="s">
        <v>1077</v>
      </c>
      <c r="CC770" s="12" t="s">
        <v>1077</v>
      </c>
      <c r="CD770" s="12" t="s">
        <v>1077</v>
      </c>
      <c r="CE770" s="12" t="s">
        <v>1084</v>
      </c>
      <c r="CF770" s="12" t="s">
        <v>1077</v>
      </c>
      <c r="CG770" s="12"/>
      <c r="CH770" s="12"/>
      <c r="CI770" s="12"/>
      <c r="CJ770" s="12">
        <v>0.74780000000000002</v>
      </c>
      <c r="CK770" s="12" t="s">
        <v>3828</v>
      </c>
      <c r="CL770" s="12" t="s">
        <v>1077</v>
      </c>
      <c r="CM770" s="12" t="s">
        <v>1077</v>
      </c>
      <c r="CN770" s="12">
        <v>1.5953900000000001</v>
      </c>
      <c r="CO770" s="12" t="s">
        <v>1047</v>
      </c>
      <c r="CP770" s="12"/>
      <c r="CQ770" s="12"/>
      <c r="CR770" s="12"/>
      <c r="CS770" s="12" t="s">
        <v>1077</v>
      </c>
      <c r="CT770" s="12" t="s">
        <v>718</v>
      </c>
      <c r="CU770" s="12" t="s">
        <v>718</v>
      </c>
      <c r="CV770" s="12" t="s">
        <v>1077</v>
      </c>
      <c r="CW770" s="12"/>
      <c r="CX770" s="57"/>
    </row>
    <row r="771" spans="1:102" ht="16.5" x14ac:dyDescent="0.35">
      <c r="A771" s="56">
        <v>10</v>
      </c>
      <c r="B771" s="12" t="s">
        <v>3701</v>
      </c>
      <c r="C771" s="12">
        <v>10.4</v>
      </c>
      <c r="D771" s="12" t="s">
        <v>1428</v>
      </c>
      <c r="E771" s="12" t="s">
        <v>253</v>
      </c>
      <c r="F771" s="12" t="s">
        <v>3916</v>
      </c>
      <c r="G771" s="12" t="s">
        <v>212</v>
      </c>
      <c r="H771" s="12" t="s">
        <v>2804</v>
      </c>
      <c r="I771" s="12" t="s">
        <v>212</v>
      </c>
      <c r="J771" s="12" t="s">
        <v>556</v>
      </c>
      <c r="K771" s="12" t="s">
        <v>3440</v>
      </c>
      <c r="L771" s="12" t="s">
        <v>558</v>
      </c>
      <c r="M771" s="12" t="s">
        <v>3237</v>
      </c>
      <c r="N771" s="12" t="s">
        <v>3437</v>
      </c>
      <c r="O771" s="12" t="s">
        <v>3400</v>
      </c>
      <c r="P771" s="12" t="s">
        <v>3402</v>
      </c>
      <c r="Q771" s="12">
        <v>1</v>
      </c>
      <c r="R771" s="12">
        <v>0</v>
      </c>
      <c r="S771" s="12">
        <v>0</v>
      </c>
      <c r="T771" s="12">
        <v>0</v>
      </c>
      <c r="U771" s="12">
        <v>0</v>
      </c>
      <c r="V771" s="12">
        <v>0</v>
      </c>
      <c r="W771" s="12">
        <v>0</v>
      </c>
      <c r="X771" s="12">
        <v>0</v>
      </c>
      <c r="Y771" s="12">
        <v>0</v>
      </c>
      <c r="Z771" s="12">
        <v>0</v>
      </c>
      <c r="AA771" s="12">
        <v>0</v>
      </c>
      <c r="AB771" s="12">
        <v>0</v>
      </c>
      <c r="AC771" s="12">
        <v>0</v>
      </c>
      <c r="AD771" s="12">
        <v>0</v>
      </c>
      <c r="AE771" s="12">
        <v>0</v>
      </c>
      <c r="AF771" s="12">
        <v>0</v>
      </c>
      <c r="AG771" s="12">
        <v>0</v>
      </c>
      <c r="AH771" s="12">
        <v>0</v>
      </c>
      <c r="AI771" s="12">
        <v>0</v>
      </c>
      <c r="AJ771" s="12">
        <v>1</v>
      </c>
      <c r="AK771" s="12">
        <v>0</v>
      </c>
      <c r="AL771" s="12" t="s">
        <v>3456</v>
      </c>
      <c r="AM771" s="7" t="s">
        <v>608</v>
      </c>
      <c r="AN771" s="7" t="s">
        <v>625</v>
      </c>
      <c r="AO771" s="7">
        <v>1999</v>
      </c>
      <c r="AP771" s="12" t="s">
        <v>3458</v>
      </c>
      <c r="AQ771" s="12">
        <v>4159</v>
      </c>
      <c r="AR771" s="12">
        <v>1</v>
      </c>
      <c r="AS771" s="12" t="s">
        <v>555</v>
      </c>
      <c r="AT771" s="7" t="s">
        <v>212</v>
      </c>
      <c r="AU771" s="12">
        <v>1</v>
      </c>
      <c r="AV771" s="12">
        <v>0</v>
      </c>
      <c r="AW771" s="12">
        <v>1</v>
      </c>
      <c r="AX771" s="12">
        <v>0</v>
      </c>
      <c r="AY771" s="7">
        <v>1</v>
      </c>
      <c r="AZ771" s="12">
        <v>0</v>
      </c>
      <c r="BA771" s="12">
        <v>1</v>
      </c>
      <c r="BB771" s="12">
        <v>1</v>
      </c>
      <c r="BC771" s="12">
        <v>1</v>
      </c>
      <c r="BD771" s="12">
        <v>1</v>
      </c>
      <c r="BE771" s="12">
        <v>0</v>
      </c>
      <c r="BF771" s="7" t="s">
        <v>772</v>
      </c>
      <c r="BG771" s="7" t="s">
        <v>2734</v>
      </c>
      <c r="BH771" s="7"/>
      <c r="BI771" s="7" t="s">
        <v>2814</v>
      </c>
      <c r="BJ771" s="12" t="s">
        <v>3460</v>
      </c>
      <c r="BK771" s="12" t="s">
        <v>3463</v>
      </c>
      <c r="BL771" s="12" t="s">
        <v>3470</v>
      </c>
      <c r="BM771" s="7" t="s">
        <v>787</v>
      </c>
      <c r="BN771" s="7"/>
      <c r="BO771" s="12"/>
      <c r="BP771" s="12"/>
      <c r="BQ771" s="12" t="s">
        <v>1077</v>
      </c>
      <c r="BR771" s="12" t="s">
        <v>1077</v>
      </c>
      <c r="BS771" s="12">
        <v>9.4534599999999998</v>
      </c>
      <c r="BT771" s="12"/>
      <c r="BU771" s="12"/>
      <c r="BV771" s="12" t="s">
        <v>1077</v>
      </c>
      <c r="BW771" s="12" t="s">
        <v>1077</v>
      </c>
      <c r="BX771" s="12" t="s">
        <v>1077</v>
      </c>
      <c r="BY771" s="12" t="s">
        <v>1077</v>
      </c>
      <c r="BZ771" s="12"/>
      <c r="CA771" s="12" t="s">
        <v>1077</v>
      </c>
      <c r="CB771" s="12" t="s">
        <v>1077</v>
      </c>
      <c r="CC771" s="12" t="s">
        <v>1077</v>
      </c>
      <c r="CD771" s="12" t="s">
        <v>1077</v>
      </c>
      <c r="CE771" s="12" t="s">
        <v>1084</v>
      </c>
      <c r="CF771" s="12" t="s">
        <v>1077</v>
      </c>
      <c r="CG771" s="12"/>
      <c r="CH771" s="12"/>
      <c r="CI771" s="12"/>
      <c r="CJ771" s="12">
        <v>0.40989999999999999</v>
      </c>
      <c r="CK771" s="12" t="s">
        <v>3828</v>
      </c>
      <c r="CL771" s="12" t="s">
        <v>1077</v>
      </c>
      <c r="CM771" s="12" t="s">
        <v>1077</v>
      </c>
      <c r="CN771" s="12">
        <v>24.80696</v>
      </c>
      <c r="CO771" s="12" t="s">
        <v>1047</v>
      </c>
      <c r="CP771" s="12"/>
      <c r="CQ771" s="12"/>
      <c r="CR771" s="12"/>
      <c r="CS771" s="12" t="s">
        <v>1077</v>
      </c>
      <c r="CT771" s="12" t="s">
        <v>718</v>
      </c>
      <c r="CU771" s="12" t="s">
        <v>718</v>
      </c>
      <c r="CV771" s="12" t="s">
        <v>1077</v>
      </c>
      <c r="CW771" s="12"/>
      <c r="CX771" s="57"/>
    </row>
    <row r="772" spans="1:102" ht="16.5" x14ac:dyDescent="0.35">
      <c r="A772" s="56">
        <v>10</v>
      </c>
      <c r="B772" s="12" t="s">
        <v>3701</v>
      </c>
      <c r="C772" s="12">
        <v>10.4</v>
      </c>
      <c r="D772" s="12" t="s">
        <v>1395</v>
      </c>
      <c r="E772" s="12" t="s">
        <v>255</v>
      </c>
      <c r="F772" s="12" t="s">
        <v>3916</v>
      </c>
      <c r="G772" s="12" t="s">
        <v>212</v>
      </c>
      <c r="H772" s="12" t="s">
        <v>2804</v>
      </c>
      <c r="I772" s="12" t="s">
        <v>212</v>
      </c>
      <c r="J772" s="12" t="s">
        <v>556</v>
      </c>
      <c r="K772" s="12" t="s">
        <v>3440</v>
      </c>
      <c r="L772" s="12" t="s">
        <v>558</v>
      </c>
      <c r="M772" s="12" t="s">
        <v>3237</v>
      </c>
      <c r="N772" s="12" t="s">
        <v>3437</v>
      </c>
      <c r="O772" s="12" t="s">
        <v>3400</v>
      </c>
      <c r="P772" s="12" t="s">
        <v>3402</v>
      </c>
      <c r="Q772" s="12">
        <v>1</v>
      </c>
      <c r="R772" s="12">
        <v>0</v>
      </c>
      <c r="S772" s="12">
        <v>0</v>
      </c>
      <c r="T772" s="12">
        <v>0</v>
      </c>
      <c r="U772" s="12">
        <v>0</v>
      </c>
      <c r="V772" s="12">
        <v>0</v>
      </c>
      <c r="W772" s="12">
        <v>0</v>
      </c>
      <c r="X772" s="12">
        <v>0</v>
      </c>
      <c r="Y772" s="12">
        <v>0</v>
      </c>
      <c r="Z772" s="12">
        <v>0</v>
      </c>
      <c r="AA772" s="12">
        <v>0</v>
      </c>
      <c r="AB772" s="12">
        <v>0</v>
      </c>
      <c r="AC772" s="12">
        <v>0</v>
      </c>
      <c r="AD772" s="12">
        <v>0</v>
      </c>
      <c r="AE772" s="12">
        <v>0</v>
      </c>
      <c r="AF772" s="12">
        <v>0</v>
      </c>
      <c r="AG772" s="12">
        <v>0</v>
      </c>
      <c r="AH772" s="12">
        <v>0</v>
      </c>
      <c r="AI772" s="12">
        <v>0</v>
      </c>
      <c r="AJ772" s="12">
        <v>1</v>
      </c>
      <c r="AK772" s="12">
        <v>0</v>
      </c>
      <c r="AL772" s="12" t="s">
        <v>3456</v>
      </c>
      <c r="AM772" s="7" t="s">
        <v>608</v>
      </c>
      <c r="AN772" s="7" t="s">
        <v>625</v>
      </c>
      <c r="AO772" s="7">
        <v>1999</v>
      </c>
      <c r="AP772" s="12" t="s">
        <v>3458</v>
      </c>
      <c r="AQ772" s="12">
        <v>4159</v>
      </c>
      <c r="AR772" s="12">
        <v>1</v>
      </c>
      <c r="AS772" s="12" t="s">
        <v>555</v>
      </c>
      <c r="AT772" s="7" t="s">
        <v>212</v>
      </c>
      <c r="AU772" s="12">
        <v>1</v>
      </c>
      <c r="AV772" s="12">
        <v>0</v>
      </c>
      <c r="AW772" s="12">
        <v>1</v>
      </c>
      <c r="AX772" s="12">
        <v>0</v>
      </c>
      <c r="AY772" s="7">
        <v>1</v>
      </c>
      <c r="AZ772" s="12">
        <v>0</v>
      </c>
      <c r="BA772" s="12">
        <v>1</v>
      </c>
      <c r="BB772" s="12">
        <v>1</v>
      </c>
      <c r="BC772" s="12">
        <v>1</v>
      </c>
      <c r="BD772" s="12">
        <v>1</v>
      </c>
      <c r="BE772" s="12">
        <v>0</v>
      </c>
      <c r="BF772" s="7" t="s">
        <v>766</v>
      </c>
      <c r="BG772" s="7" t="s">
        <v>781</v>
      </c>
      <c r="BH772" s="7"/>
      <c r="BI772" s="7" t="s">
        <v>2807</v>
      </c>
      <c r="BJ772" s="12" t="s">
        <v>3460</v>
      </c>
      <c r="BK772" s="12" t="s">
        <v>3463</v>
      </c>
      <c r="BL772" s="12" t="s">
        <v>3470</v>
      </c>
      <c r="BM772" s="7" t="s">
        <v>787</v>
      </c>
      <c r="BN772" s="7"/>
      <c r="BO772" s="12"/>
      <c r="BP772" s="12"/>
      <c r="BQ772" s="12" t="s">
        <v>1077</v>
      </c>
      <c r="BR772" s="12" t="s">
        <v>1077</v>
      </c>
      <c r="BS772" s="12">
        <v>0.17141999999999999</v>
      </c>
      <c r="BT772" s="12"/>
      <c r="BU772" s="12"/>
      <c r="BV772" s="12" t="s">
        <v>1077</v>
      </c>
      <c r="BW772" s="12" t="s">
        <v>1077</v>
      </c>
      <c r="BX772" s="12" t="s">
        <v>1077</v>
      </c>
      <c r="BY772" s="12" t="s">
        <v>1077</v>
      </c>
      <c r="BZ772" s="12"/>
      <c r="CA772" s="12" t="s">
        <v>1077</v>
      </c>
      <c r="CB772" s="12" t="s">
        <v>1077</v>
      </c>
      <c r="CC772" s="12" t="s">
        <v>1077</v>
      </c>
      <c r="CD772" s="12" t="s">
        <v>1077</v>
      </c>
      <c r="CE772" s="12" t="s">
        <v>1084</v>
      </c>
      <c r="CF772" s="12" t="s">
        <v>1077</v>
      </c>
      <c r="CG772" s="12"/>
      <c r="CH772" s="12"/>
      <c r="CI772" s="12"/>
      <c r="CJ772" s="12">
        <v>0.47949999999999998</v>
      </c>
      <c r="CK772" s="12" t="s">
        <v>3828</v>
      </c>
      <c r="CL772" s="12" t="s">
        <v>1077</v>
      </c>
      <c r="CM772" s="12" t="s">
        <v>1077</v>
      </c>
      <c r="CN772" s="12">
        <v>21.8781</v>
      </c>
      <c r="CO772" s="12" t="s">
        <v>1047</v>
      </c>
      <c r="CP772" s="12"/>
      <c r="CQ772" s="12"/>
      <c r="CR772" s="12"/>
      <c r="CS772" s="12" t="s">
        <v>1077</v>
      </c>
      <c r="CT772" s="12" t="s">
        <v>718</v>
      </c>
      <c r="CU772" s="12" t="s">
        <v>718</v>
      </c>
      <c r="CV772" s="12" t="s">
        <v>1077</v>
      </c>
      <c r="CW772" s="12"/>
      <c r="CX772" s="57"/>
    </row>
    <row r="773" spans="1:102" ht="16.5" x14ac:dyDescent="0.35">
      <c r="A773" s="56">
        <v>10</v>
      </c>
      <c r="B773" s="12" t="s">
        <v>3701</v>
      </c>
      <c r="C773" s="12">
        <v>10.4</v>
      </c>
      <c r="D773" s="12" t="s">
        <v>1416</v>
      </c>
      <c r="E773" s="12" t="s">
        <v>254</v>
      </c>
      <c r="F773" s="12" t="s">
        <v>3916</v>
      </c>
      <c r="G773" s="12" t="s">
        <v>212</v>
      </c>
      <c r="H773" s="12" t="s">
        <v>2804</v>
      </c>
      <c r="I773" s="12" t="s">
        <v>349</v>
      </c>
      <c r="J773" s="12" t="s">
        <v>556</v>
      </c>
      <c r="K773" s="12" t="s">
        <v>3440</v>
      </c>
      <c r="L773" s="12" t="s">
        <v>558</v>
      </c>
      <c r="M773" s="12" t="s">
        <v>3237</v>
      </c>
      <c r="N773" s="12" t="s">
        <v>3437</v>
      </c>
      <c r="O773" s="12" t="s">
        <v>3400</v>
      </c>
      <c r="P773" s="12" t="s">
        <v>3402</v>
      </c>
      <c r="Q773" s="12">
        <v>1</v>
      </c>
      <c r="R773" s="12">
        <v>0</v>
      </c>
      <c r="S773" s="12">
        <v>0</v>
      </c>
      <c r="T773" s="12">
        <v>0</v>
      </c>
      <c r="U773" s="12">
        <v>0</v>
      </c>
      <c r="V773" s="12">
        <v>0</v>
      </c>
      <c r="W773" s="12">
        <v>0</v>
      </c>
      <c r="X773" s="12">
        <v>0</v>
      </c>
      <c r="Y773" s="12">
        <v>0</v>
      </c>
      <c r="Z773" s="12">
        <v>0</v>
      </c>
      <c r="AA773" s="12">
        <v>0</v>
      </c>
      <c r="AB773" s="12">
        <v>0</v>
      </c>
      <c r="AC773" s="12">
        <v>0</v>
      </c>
      <c r="AD773" s="12">
        <v>0</v>
      </c>
      <c r="AE773" s="12">
        <v>0</v>
      </c>
      <c r="AF773" s="12">
        <v>0</v>
      </c>
      <c r="AG773" s="12">
        <v>0</v>
      </c>
      <c r="AH773" s="12">
        <v>0</v>
      </c>
      <c r="AI773" s="12">
        <v>0</v>
      </c>
      <c r="AJ773" s="12">
        <v>1</v>
      </c>
      <c r="AK773" s="12">
        <v>0</v>
      </c>
      <c r="AL773" s="12" t="s">
        <v>3456</v>
      </c>
      <c r="AM773" s="7" t="s">
        <v>608</v>
      </c>
      <c r="AN773" s="7" t="s">
        <v>625</v>
      </c>
      <c r="AO773" s="7">
        <v>1999</v>
      </c>
      <c r="AP773" s="12" t="s">
        <v>3458</v>
      </c>
      <c r="AQ773" s="12">
        <v>4159</v>
      </c>
      <c r="AR773" s="12">
        <v>1</v>
      </c>
      <c r="AS773" s="12" t="s">
        <v>555</v>
      </c>
      <c r="AT773" s="7" t="s">
        <v>212</v>
      </c>
      <c r="AU773" s="12">
        <v>1</v>
      </c>
      <c r="AV773" s="12">
        <v>0</v>
      </c>
      <c r="AW773" s="12">
        <v>1</v>
      </c>
      <c r="AX773" s="12">
        <v>0</v>
      </c>
      <c r="AY773" s="7">
        <v>1</v>
      </c>
      <c r="AZ773" s="12">
        <v>0</v>
      </c>
      <c r="BA773" s="12">
        <v>1</v>
      </c>
      <c r="BB773" s="12">
        <v>1</v>
      </c>
      <c r="BC773" s="12">
        <v>1</v>
      </c>
      <c r="BD773" s="12">
        <v>1</v>
      </c>
      <c r="BE773" s="12">
        <v>0</v>
      </c>
      <c r="BF773" s="7" t="s">
        <v>2821</v>
      </c>
      <c r="BG773" s="7" t="s">
        <v>782</v>
      </c>
      <c r="BH773" s="7"/>
      <c r="BI773" s="7" t="s">
        <v>2819</v>
      </c>
      <c r="BJ773" s="12" t="s">
        <v>3460</v>
      </c>
      <c r="BK773" s="12" t="s">
        <v>3463</v>
      </c>
      <c r="BL773" s="12" t="s">
        <v>3470</v>
      </c>
      <c r="BM773" s="7" t="s">
        <v>787</v>
      </c>
      <c r="BN773" s="7"/>
      <c r="BO773" s="12"/>
      <c r="BP773" s="12"/>
      <c r="BQ773" s="12" t="s">
        <v>1077</v>
      </c>
      <c r="BR773" s="12" t="s">
        <v>1077</v>
      </c>
      <c r="BS773" s="12">
        <v>2.7379999999999999E-4</v>
      </c>
      <c r="BT773" s="12"/>
      <c r="BU773" s="12"/>
      <c r="BV773" s="12" t="s">
        <v>1077</v>
      </c>
      <c r="BW773" s="12" t="s">
        <v>1077</v>
      </c>
      <c r="BX773" s="12" t="s">
        <v>1077</v>
      </c>
      <c r="BY773" s="12" t="s">
        <v>1077</v>
      </c>
      <c r="BZ773" s="12"/>
      <c r="CA773" s="12" t="s">
        <v>1077</v>
      </c>
      <c r="CB773" s="12" t="s">
        <v>1077</v>
      </c>
      <c r="CC773" s="12" t="s">
        <v>1077</v>
      </c>
      <c r="CD773" s="12" t="s">
        <v>1077</v>
      </c>
      <c r="CE773" s="12" t="s">
        <v>1084</v>
      </c>
      <c r="CF773" s="12" t="s">
        <v>1077</v>
      </c>
      <c r="CG773" s="12"/>
      <c r="CH773" s="12"/>
      <c r="CI773" s="12"/>
      <c r="CJ773" s="12">
        <v>0.495</v>
      </c>
      <c r="CK773" s="12" t="s">
        <v>3828</v>
      </c>
      <c r="CL773" s="12" t="s">
        <v>1077</v>
      </c>
      <c r="CM773" s="12" t="s">
        <v>1077</v>
      </c>
      <c r="CN773" s="12">
        <v>21.228580000000001</v>
      </c>
      <c r="CO773" s="12" t="s">
        <v>1047</v>
      </c>
      <c r="CP773" s="12"/>
      <c r="CQ773" s="12"/>
      <c r="CR773" s="12"/>
      <c r="CS773" s="12" t="s">
        <v>1077</v>
      </c>
      <c r="CT773" s="12" t="s">
        <v>718</v>
      </c>
      <c r="CU773" s="12" t="s">
        <v>718</v>
      </c>
      <c r="CV773" s="12" t="s">
        <v>1077</v>
      </c>
      <c r="CW773" s="12"/>
      <c r="CX773" s="57"/>
    </row>
    <row r="774" spans="1:102" ht="16.5" x14ac:dyDescent="0.35">
      <c r="A774" s="56">
        <v>10</v>
      </c>
      <c r="B774" s="12" t="s">
        <v>3701</v>
      </c>
      <c r="C774" s="12">
        <v>10.4</v>
      </c>
      <c r="D774" s="12" t="s">
        <v>1439</v>
      </c>
      <c r="E774" s="12" t="s">
        <v>252</v>
      </c>
      <c r="F774" s="12" t="s">
        <v>3916</v>
      </c>
      <c r="G774" s="12" t="s">
        <v>212</v>
      </c>
      <c r="H774" s="12" t="s">
        <v>2804</v>
      </c>
      <c r="I774" s="12" t="s">
        <v>212</v>
      </c>
      <c r="J774" s="12" t="s">
        <v>556</v>
      </c>
      <c r="K774" s="12" t="s">
        <v>3440</v>
      </c>
      <c r="L774" s="12" t="s">
        <v>558</v>
      </c>
      <c r="M774" s="12" t="s">
        <v>3237</v>
      </c>
      <c r="N774" s="12" t="s">
        <v>3437</v>
      </c>
      <c r="O774" s="12" t="s">
        <v>3400</v>
      </c>
      <c r="P774" s="12" t="s">
        <v>3402</v>
      </c>
      <c r="Q774" s="12">
        <v>1</v>
      </c>
      <c r="R774" s="12">
        <v>0</v>
      </c>
      <c r="S774" s="12">
        <v>0</v>
      </c>
      <c r="T774" s="12">
        <v>0</v>
      </c>
      <c r="U774" s="12">
        <v>0</v>
      </c>
      <c r="V774" s="12">
        <v>0</v>
      </c>
      <c r="W774" s="12">
        <v>0</v>
      </c>
      <c r="X774" s="12">
        <v>0</v>
      </c>
      <c r="Y774" s="12">
        <v>0</v>
      </c>
      <c r="Z774" s="12">
        <v>0</v>
      </c>
      <c r="AA774" s="12">
        <v>0</v>
      </c>
      <c r="AB774" s="12">
        <v>0</v>
      </c>
      <c r="AC774" s="12">
        <v>0</v>
      </c>
      <c r="AD774" s="12">
        <v>0</v>
      </c>
      <c r="AE774" s="12">
        <v>0</v>
      </c>
      <c r="AF774" s="12">
        <v>0</v>
      </c>
      <c r="AG774" s="12">
        <v>0</v>
      </c>
      <c r="AH774" s="12">
        <v>0</v>
      </c>
      <c r="AI774" s="12">
        <v>0</v>
      </c>
      <c r="AJ774" s="12">
        <v>1</v>
      </c>
      <c r="AK774" s="12">
        <v>0</v>
      </c>
      <c r="AL774" s="12" t="s">
        <v>3456</v>
      </c>
      <c r="AM774" s="7" t="s">
        <v>608</v>
      </c>
      <c r="AN774" s="7" t="s">
        <v>625</v>
      </c>
      <c r="AO774" s="7">
        <v>1999</v>
      </c>
      <c r="AP774" s="12" t="s">
        <v>3458</v>
      </c>
      <c r="AQ774" s="12">
        <v>4159</v>
      </c>
      <c r="AR774" s="12">
        <v>1</v>
      </c>
      <c r="AS774" s="12" t="s">
        <v>555</v>
      </c>
      <c r="AT774" s="7" t="s">
        <v>212</v>
      </c>
      <c r="AU774" s="12">
        <v>1</v>
      </c>
      <c r="AV774" s="12">
        <v>0</v>
      </c>
      <c r="AW774" s="12">
        <v>1</v>
      </c>
      <c r="AX774" s="12">
        <v>0</v>
      </c>
      <c r="AY774" s="7">
        <v>1</v>
      </c>
      <c r="AZ774" s="12">
        <v>0</v>
      </c>
      <c r="BA774" s="12">
        <v>1</v>
      </c>
      <c r="BB774" s="12">
        <v>1</v>
      </c>
      <c r="BC774" s="12">
        <v>1</v>
      </c>
      <c r="BD774" s="12">
        <v>1</v>
      </c>
      <c r="BE774" s="12">
        <v>0</v>
      </c>
      <c r="BF774" s="7" t="s">
        <v>772</v>
      </c>
      <c r="BG774" s="7" t="s">
        <v>2786</v>
      </c>
      <c r="BH774" s="7"/>
      <c r="BI774" s="7" t="s">
        <v>2816</v>
      </c>
      <c r="BJ774" s="12" t="s">
        <v>3460</v>
      </c>
      <c r="BK774" s="12" t="s">
        <v>3463</v>
      </c>
      <c r="BL774" s="12" t="s">
        <v>3470</v>
      </c>
      <c r="BM774" s="7" t="s">
        <v>787</v>
      </c>
      <c r="BN774" s="7"/>
      <c r="BO774" s="12"/>
      <c r="BP774" s="12"/>
      <c r="BQ774" s="12" t="s">
        <v>1077</v>
      </c>
      <c r="BR774" s="12" t="s">
        <v>1077</v>
      </c>
      <c r="BS774" s="12">
        <v>4.75169</v>
      </c>
      <c r="BT774" s="12"/>
      <c r="BU774" s="12"/>
      <c r="BV774" s="12" t="s">
        <v>1077</v>
      </c>
      <c r="BW774" s="12" t="s">
        <v>1077</v>
      </c>
      <c r="BX774" s="12" t="s">
        <v>1077</v>
      </c>
      <c r="BY774" s="12" t="s">
        <v>1077</v>
      </c>
      <c r="BZ774" s="12"/>
      <c r="CA774" s="12" t="s">
        <v>1077</v>
      </c>
      <c r="CB774" s="12" t="s">
        <v>1077</v>
      </c>
      <c r="CC774" s="12" t="s">
        <v>1077</v>
      </c>
      <c r="CD774" s="12" t="s">
        <v>1077</v>
      </c>
      <c r="CE774" s="12" t="s">
        <v>1084</v>
      </c>
      <c r="CF774" s="12" t="s">
        <v>1077</v>
      </c>
      <c r="CG774" s="12"/>
      <c r="CH774" s="12"/>
      <c r="CI774" s="12"/>
      <c r="CJ774" s="12">
        <v>0.61799999999999999</v>
      </c>
      <c r="CK774" s="12" t="s">
        <v>3828</v>
      </c>
      <c r="CL774" s="12" t="s">
        <v>1077</v>
      </c>
      <c r="CM774" s="12" t="s">
        <v>1077</v>
      </c>
      <c r="CN774" s="12">
        <v>16.05603</v>
      </c>
      <c r="CO774" s="12" t="s">
        <v>1047</v>
      </c>
      <c r="CP774" s="12"/>
      <c r="CQ774" s="12"/>
      <c r="CR774" s="12"/>
      <c r="CS774" s="12" t="s">
        <v>1077</v>
      </c>
      <c r="CT774" s="12" t="s">
        <v>718</v>
      </c>
      <c r="CU774" s="12" t="s">
        <v>718</v>
      </c>
      <c r="CV774" s="12" t="s">
        <v>1077</v>
      </c>
      <c r="CW774" s="12"/>
      <c r="CX774" s="57"/>
    </row>
    <row r="775" spans="1:102" ht="16.5" x14ac:dyDescent="0.35">
      <c r="A775" s="56">
        <v>10</v>
      </c>
      <c r="B775" s="12" t="s">
        <v>3701</v>
      </c>
      <c r="C775" s="12">
        <v>10.5</v>
      </c>
      <c r="D775" s="12" t="s">
        <v>1429</v>
      </c>
      <c r="E775" s="12" t="s">
        <v>256</v>
      </c>
      <c r="F775" s="12" t="s">
        <v>3916</v>
      </c>
      <c r="G775" s="12" t="s">
        <v>212</v>
      </c>
      <c r="H775" s="12" t="s">
        <v>2804</v>
      </c>
      <c r="I775" s="12" t="s">
        <v>212</v>
      </c>
      <c r="J775" s="12" t="s">
        <v>556</v>
      </c>
      <c r="K775" s="12" t="s">
        <v>3440</v>
      </c>
      <c r="L775" s="12" t="s">
        <v>558</v>
      </c>
      <c r="M775" s="12" t="s">
        <v>3237</v>
      </c>
      <c r="N775" s="12" t="s">
        <v>3437</v>
      </c>
      <c r="O775" s="12" t="s">
        <v>3400</v>
      </c>
      <c r="P775" s="12" t="s">
        <v>3402</v>
      </c>
      <c r="Q775" s="12">
        <v>1</v>
      </c>
      <c r="R775" s="12">
        <v>0</v>
      </c>
      <c r="S775" s="12">
        <v>0</v>
      </c>
      <c r="T775" s="12">
        <v>0</v>
      </c>
      <c r="U775" s="12">
        <v>0</v>
      </c>
      <c r="V775" s="12">
        <v>0</v>
      </c>
      <c r="W775" s="12">
        <v>0</v>
      </c>
      <c r="X775" s="12">
        <v>0</v>
      </c>
      <c r="Y775" s="12">
        <v>0</v>
      </c>
      <c r="Z775" s="12">
        <v>0</v>
      </c>
      <c r="AA775" s="12">
        <v>0</v>
      </c>
      <c r="AB775" s="12">
        <v>0</v>
      </c>
      <c r="AC775" s="12">
        <v>0</v>
      </c>
      <c r="AD775" s="12">
        <v>0</v>
      </c>
      <c r="AE775" s="12">
        <v>0</v>
      </c>
      <c r="AF775" s="12">
        <v>0</v>
      </c>
      <c r="AG775" s="12">
        <v>0</v>
      </c>
      <c r="AH775" s="12">
        <v>0</v>
      </c>
      <c r="AI775" s="12">
        <v>0</v>
      </c>
      <c r="AJ775" s="12">
        <v>1</v>
      </c>
      <c r="AK775" s="12">
        <v>0</v>
      </c>
      <c r="AL775" s="12" t="s">
        <v>3456</v>
      </c>
      <c r="AM775" s="7" t="s">
        <v>608</v>
      </c>
      <c r="AN775" s="7" t="s">
        <v>625</v>
      </c>
      <c r="AO775" s="7">
        <v>1999</v>
      </c>
      <c r="AP775" s="12" t="s">
        <v>3458</v>
      </c>
      <c r="AQ775" s="12">
        <v>4152</v>
      </c>
      <c r="AR775" s="12">
        <v>1</v>
      </c>
      <c r="AS775" s="12" t="s">
        <v>555</v>
      </c>
      <c r="AT775" s="7" t="s">
        <v>212</v>
      </c>
      <c r="AU775" s="12">
        <v>1</v>
      </c>
      <c r="AV775" s="12">
        <v>0</v>
      </c>
      <c r="AW775" s="12">
        <v>1</v>
      </c>
      <c r="AX775" s="12">
        <v>0</v>
      </c>
      <c r="AY775" s="7">
        <v>1</v>
      </c>
      <c r="AZ775" s="12">
        <v>0</v>
      </c>
      <c r="BA775" s="12">
        <v>1</v>
      </c>
      <c r="BB775" s="12">
        <v>1</v>
      </c>
      <c r="BC775" s="12">
        <v>1</v>
      </c>
      <c r="BD775" s="12">
        <v>1</v>
      </c>
      <c r="BE775" s="12">
        <v>0</v>
      </c>
      <c r="BF775" s="7" t="s">
        <v>772</v>
      </c>
      <c r="BG775" s="7" t="s">
        <v>2734</v>
      </c>
      <c r="BH775" s="7"/>
      <c r="BI775" s="7" t="s">
        <v>2814</v>
      </c>
      <c r="BJ775" s="12" t="s">
        <v>3460</v>
      </c>
      <c r="BK775" s="12" t="s">
        <v>3463</v>
      </c>
      <c r="BL775" s="12" t="s">
        <v>3470</v>
      </c>
      <c r="BM775" s="7" t="s">
        <v>787</v>
      </c>
      <c r="BN775" s="7"/>
      <c r="BO775" s="12"/>
      <c r="BP775" s="12"/>
      <c r="BQ775" s="12" t="s">
        <v>1077</v>
      </c>
      <c r="BR775" s="12" t="s">
        <v>1077</v>
      </c>
      <c r="BS775" s="12">
        <v>2.2328999999999999</v>
      </c>
      <c r="BT775" s="12"/>
      <c r="BU775" s="12"/>
      <c r="BV775" s="12" t="s">
        <v>1077</v>
      </c>
      <c r="BW775" s="12" t="s">
        <v>1077</v>
      </c>
      <c r="BX775" s="12" t="s">
        <v>1077</v>
      </c>
      <c r="BY775" s="12" t="s">
        <v>1077</v>
      </c>
      <c r="BZ775" s="12"/>
      <c r="CA775" s="12" t="s">
        <v>1077</v>
      </c>
      <c r="CB775" s="12" t="s">
        <v>1077</v>
      </c>
      <c r="CC775" s="12" t="s">
        <v>1077</v>
      </c>
      <c r="CD775" s="12" t="s">
        <v>1077</v>
      </c>
      <c r="CE775" s="12" t="s">
        <v>1084</v>
      </c>
      <c r="CF775" s="12" t="s">
        <v>1077</v>
      </c>
      <c r="CG775" s="12"/>
      <c r="CH775" s="12"/>
      <c r="CI775" s="12"/>
      <c r="CJ775" s="12">
        <v>0.7349</v>
      </c>
      <c r="CK775" s="12" t="s">
        <v>3828</v>
      </c>
      <c r="CL775" s="12" t="s">
        <v>1077</v>
      </c>
      <c r="CM775" s="12" t="s">
        <v>1077</v>
      </c>
      <c r="CN775" s="12">
        <v>1.5624800000000001</v>
      </c>
      <c r="CO775" s="12" t="s">
        <v>1047</v>
      </c>
      <c r="CP775" s="12"/>
      <c r="CQ775" s="12"/>
      <c r="CR775" s="12"/>
      <c r="CS775" s="12" t="s">
        <v>1077</v>
      </c>
      <c r="CT775" s="12" t="s">
        <v>718</v>
      </c>
      <c r="CU775" s="12" t="s">
        <v>718</v>
      </c>
      <c r="CV775" s="12" t="s">
        <v>1077</v>
      </c>
      <c r="CW775" s="12"/>
      <c r="CX775" s="57"/>
    </row>
    <row r="776" spans="1:102" ht="16.5" x14ac:dyDescent="0.35">
      <c r="A776" s="56">
        <v>10</v>
      </c>
      <c r="B776" s="12" t="s">
        <v>3701</v>
      </c>
      <c r="C776" s="12">
        <v>10.6</v>
      </c>
      <c r="D776" s="12" t="s">
        <v>1417</v>
      </c>
      <c r="E776" s="12" t="s">
        <v>258</v>
      </c>
      <c r="F776" s="12" t="s">
        <v>3916</v>
      </c>
      <c r="G776" s="12" t="s">
        <v>212</v>
      </c>
      <c r="H776" s="12" t="s">
        <v>2804</v>
      </c>
      <c r="I776" s="12" t="s">
        <v>349</v>
      </c>
      <c r="J776" s="12" t="s">
        <v>556</v>
      </c>
      <c r="K776" s="12" t="s">
        <v>3440</v>
      </c>
      <c r="L776" s="12" t="s">
        <v>558</v>
      </c>
      <c r="M776" s="12" t="s">
        <v>3237</v>
      </c>
      <c r="N776" s="12" t="s">
        <v>3437</v>
      </c>
      <c r="O776" s="12" t="s">
        <v>3400</v>
      </c>
      <c r="P776" s="12" t="s">
        <v>3402</v>
      </c>
      <c r="Q776" s="12">
        <v>1</v>
      </c>
      <c r="R776" s="12">
        <v>0</v>
      </c>
      <c r="S776" s="12">
        <v>0</v>
      </c>
      <c r="T776" s="12">
        <v>0</v>
      </c>
      <c r="U776" s="12">
        <v>0</v>
      </c>
      <c r="V776" s="12">
        <v>0</v>
      </c>
      <c r="W776" s="12">
        <v>0</v>
      </c>
      <c r="X776" s="12">
        <v>0</v>
      </c>
      <c r="Y776" s="12">
        <v>0</v>
      </c>
      <c r="Z776" s="12">
        <v>0</v>
      </c>
      <c r="AA776" s="12">
        <v>0</v>
      </c>
      <c r="AB776" s="12">
        <v>0</v>
      </c>
      <c r="AC776" s="12">
        <v>0</v>
      </c>
      <c r="AD776" s="12">
        <v>0</v>
      </c>
      <c r="AE776" s="12">
        <v>0</v>
      </c>
      <c r="AF776" s="12">
        <v>0</v>
      </c>
      <c r="AG776" s="12">
        <v>0</v>
      </c>
      <c r="AH776" s="12">
        <v>0</v>
      </c>
      <c r="AI776" s="12">
        <v>0</v>
      </c>
      <c r="AJ776" s="12">
        <v>1</v>
      </c>
      <c r="AK776" s="12">
        <v>0</v>
      </c>
      <c r="AL776" s="12" t="s">
        <v>3456</v>
      </c>
      <c r="AM776" s="7" t="s">
        <v>608</v>
      </c>
      <c r="AN776" s="7" t="s">
        <v>625</v>
      </c>
      <c r="AO776" s="7">
        <v>1999</v>
      </c>
      <c r="AP776" s="12" t="s">
        <v>3458</v>
      </c>
      <c r="AQ776" s="12">
        <v>4159</v>
      </c>
      <c r="AR776" s="12">
        <v>1</v>
      </c>
      <c r="AS776" s="12" t="s">
        <v>555</v>
      </c>
      <c r="AT776" s="7" t="s">
        <v>212</v>
      </c>
      <c r="AU776" s="12">
        <v>1</v>
      </c>
      <c r="AV776" s="12">
        <v>0</v>
      </c>
      <c r="AW776" s="12">
        <v>1</v>
      </c>
      <c r="AX776" s="12">
        <v>0</v>
      </c>
      <c r="AY776" s="7">
        <v>1</v>
      </c>
      <c r="AZ776" s="12">
        <v>0</v>
      </c>
      <c r="BA776" s="12">
        <v>1</v>
      </c>
      <c r="BB776" s="12">
        <v>1</v>
      </c>
      <c r="BC776" s="12">
        <v>1</v>
      </c>
      <c r="BD776" s="12">
        <v>1</v>
      </c>
      <c r="BE776" s="12">
        <v>0</v>
      </c>
      <c r="BF776" s="7" t="s">
        <v>2821</v>
      </c>
      <c r="BG776" s="7" t="s">
        <v>782</v>
      </c>
      <c r="BH776" s="7"/>
      <c r="BI776" s="7" t="s">
        <v>2819</v>
      </c>
      <c r="BJ776" s="12" t="s">
        <v>3460</v>
      </c>
      <c r="BK776" s="12" t="s">
        <v>3463</v>
      </c>
      <c r="BL776" s="12" t="s">
        <v>3470</v>
      </c>
      <c r="BM776" s="7" t="s">
        <v>787</v>
      </c>
      <c r="BN776" s="7"/>
      <c r="BO776" s="12"/>
      <c r="BP776" s="12"/>
      <c r="BQ776" s="12" t="s">
        <v>1077</v>
      </c>
      <c r="BR776" s="12" t="s">
        <v>1077</v>
      </c>
      <c r="BS776" s="12">
        <v>3.701E-4</v>
      </c>
      <c r="BT776" s="12"/>
      <c r="BU776" s="12"/>
      <c r="BV776" s="12" t="s">
        <v>1077</v>
      </c>
      <c r="BW776" s="12" t="s">
        <v>1077</v>
      </c>
      <c r="BX776" s="12" t="s">
        <v>1077</v>
      </c>
      <c r="BY776" s="12" t="s">
        <v>1077</v>
      </c>
      <c r="BZ776" s="12"/>
      <c r="CA776" s="12" t="s">
        <v>1077</v>
      </c>
      <c r="CB776" s="12" t="s">
        <v>1077</v>
      </c>
      <c r="CC776" s="12" t="s">
        <v>1077</v>
      </c>
      <c r="CD776" s="12" t="s">
        <v>1077</v>
      </c>
      <c r="CE776" s="12" t="s">
        <v>1084</v>
      </c>
      <c r="CF776" s="12" t="s">
        <v>1077</v>
      </c>
      <c r="CG776" s="12"/>
      <c r="CH776" s="12"/>
      <c r="CI776" s="12"/>
      <c r="CJ776" s="12">
        <v>0.50080000000000002</v>
      </c>
      <c r="CK776" s="12" t="s">
        <v>3828</v>
      </c>
      <c r="CL776" s="12" t="s">
        <v>1077</v>
      </c>
      <c r="CM776" s="12" t="s">
        <v>1077</v>
      </c>
      <c r="CN776" s="12">
        <v>30.566410000000001</v>
      </c>
      <c r="CO776" s="12" t="s">
        <v>1047</v>
      </c>
      <c r="CP776" s="12"/>
      <c r="CQ776" s="12"/>
      <c r="CR776" s="12"/>
      <c r="CS776" s="12" t="s">
        <v>1077</v>
      </c>
      <c r="CT776" s="12" t="s">
        <v>718</v>
      </c>
      <c r="CU776" s="12" t="s">
        <v>718</v>
      </c>
      <c r="CV776" s="12" t="s">
        <v>1077</v>
      </c>
      <c r="CW776" s="12"/>
      <c r="CX776" s="57"/>
    </row>
    <row r="777" spans="1:102" ht="16.5" x14ac:dyDescent="0.35">
      <c r="A777" s="56">
        <v>10</v>
      </c>
      <c r="B777" s="12" t="s">
        <v>3701</v>
      </c>
      <c r="C777" s="12">
        <v>10.6</v>
      </c>
      <c r="D777" s="12" t="s">
        <v>1440</v>
      </c>
      <c r="E777" s="12" t="s">
        <v>257</v>
      </c>
      <c r="F777" s="12" t="s">
        <v>3916</v>
      </c>
      <c r="G777" s="12" t="s">
        <v>212</v>
      </c>
      <c r="H777" s="12" t="s">
        <v>2804</v>
      </c>
      <c r="I777" s="12" t="s">
        <v>212</v>
      </c>
      <c r="J777" s="12" t="s">
        <v>556</v>
      </c>
      <c r="K777" s="12" t="s">
        <v>3440</v>
      </c>
      <c r="L777" s="12" t="s">
        <v>558</v>
      </c>
      <c r="M777" s="12" t="s">
        <v>3237</v>
      </c>
      <c r="N777" s="12" t="s">
        <v>3437</v>
      </c>
      <c r="O777" s="12" t="s">
        <v>3400</v>
      </c>
      <c r="P777" s="12" t="s">
        <v>3402</v>
      </c>
      <c r="Q777" s="12">
        <v>1</v>
      </c>
      <c r="R777" s="12">
        <v>0</v>
      </c>
      <c r="S777" s="12">
        <v>0</v>
      </c>
      <c r="T777" s="12">
        <v>0</v>
      </c>
      <c r="U777" s="12">
        <v>0</v>
      </c>
      <c r="V777" s="12">
        <v>0</v>
      </c>
      <c r="W777" s="12">
        <v>0</v>
      </c>
      <c r="X777" s="12">
        <v>0</v>
      </c>
      <c r="Y777" s="12">
        <v>0</v>
      </c>
      <c r="Z777" s="12">
        <v>0</v>
      </c>
      <c r="AA777" s="12">
        <v>0</v>
      </c>
      <c r="AB777" s="12">
        <v>0</v>
      </c>
      <c r="AC777" s="12">
        <v>0</v>
      </c>
      <c r="AD777" s="12">
        <v>0</v>
      </c>
      <c r="AE777" s="12">
        <v>0</v>
      </c>
      <c r="AF777" s="12">
        <v>0</v>
      </c>
      <c r="AG777" s="12">
        <v>0</v>
      </c>
      <c r="AH777" s="12">
        <v>0</v>
      </c>
      <c r="AI777" s="12">
        <v>0</v>
      </c>
      <c r="AJ777" s="12">
        <v>1</v>
      </c>
      <c r="AK777" s="12">
        <v>0</v>
      </c>
      <c r="AL777" s="12" t="s">
        <v>3456</v>
      </c>
      <c r="AM777" s="7" t="s">
        <v>608</v>
      </c>
      <c r="AN777" s="7" t="s">
        <v>625</v>
      </c>
      <c r="AO777" s="7">
        <v>1999</v>
      </c>
      <c r="AP777" s="12" t="s">
        <v>3458</v>
      </c>
      <c r="AQ777" s="12">
        <v>4159</v>
      </c>
      <c r="AR777" s="12">
        <v>1</v>
      </c>
      <c r="AS777" s="12" t="s">
        <v>555</v>
      </c>
      <c r="AT777" s="7" t="s">
        <v>212</v>
      </c>
      <c r="AU777" s="12">
        <v>1</v>
      </c>
      <c r="AV777" s="12">
        <v>0</v>
      </c>
      <c r="AW777" s="12">
        <v>1</v>
      </c>
      <c r="AX777" s="12">
        <v>0</v>
      </c>
      <c r="AY777" s="7">
        <v>1</v>
      </c>
      <c r="AZ777" s="12">
        <v>0</v>
      </c>
      <c r="BA777" s="12">
        <v>1</v>
      </c>
      <c r="BB777" s="12">
        <v>1</v>
      </c>
      <c r="BC777" s="12">
        <v>1</v>
      </c>
      <c r="BD777" s="12">
        <v>1</v>
      </c>
      <c r="BE777" s="12">
        <v>0</v>
      </c>
      <c r="BF777" s="7" t="s">
        <v>772</v>
      </c>
      <c r="BG777" s="7" t="s">
        <v>2786</v>
      </c>
      <c r="BH777" s="7"/>
      <c r="BI777" s="7" t="s">
        <v>2816</v>
      </c>
      <c r="BJ777" s="12" t="s">
        <v>3460</v>
      </c>
      <c r="BK777" s="12" t="s">
        <v>3463</v>
      </c>
      <c r="BL777" s="12" t="s">
        <v>3470</v>
      </c>
      <c r="BM777" s="7" t="s">
        <v>787</v>
      </c>
      <c r="BN777" s="7"/>
      <c r="BO777" s="12"/>
      <c r="BP777" s="12"/>
      <c r="BQ777" s="12" t="s">
        <v>1077</v>
      </c>
      <c r="BR777" s="12" t="s">
        <v>1077</v>
      </c>
      <c r="BS777" s="12">
        <v>5.5371800000000002</v>
      </c>
      <c r="BT777" s="12"/>
      <c r="BU777" s="12"/>
      <c r="BV777" s="12" t="s">
        <v>1077</v>
      </c>
      <c r="BW777" s="12" t="s">
        <v>1077</v>
      </c>
      <c r="BX777" s="12" t="s">
        <v>1077</v>
      </c>
      <c r="BY777" s="12" t="s">
        <v>1077</v>
      </c>
      <c r="BZ777" s="12"/>
      <c r="CA777" s="12" t="s">
        <v>1077</v>
      </c>
      <c r="CB777" s="12" t="s">
        <v>1077</v>
      </c>
      <c r="CC777" s="12" t="s">
        <v>1077</v>
      </c>
      <c r="CD777" s="12" t="s">
        <v>1077</v>
      </c>
      <c r="CE777" s="12" t="s">
        <v>1084</v>
      </c>
      <c r="CF777" s="12" t="s">
        <v>1077</v>
      </c>
      <c r="CG777" s="12"/>
      <c r="CH777" s="12"/>
      <c r="CI777" s="12"/>
      <c r="CJ777" s="12">
        <v>0.57789999999999997</v>
      </c>
      <c r="CK777" s="12" t="s">
        <v>3828</v>
      </c>
      <c r="CL777" s="12" t="s">
        <v>1077</v>
      </c>
      <c r="CM777" s="12" t="s">
        <v>1077</v>
      </c>
      <c r="CN777" s="12">
        <v>25.846080000000001</v>
      </c>
      <c r="CO777" s="12" t="s">
        <v>1047</v>
      </c>
      <c r="CP777" s="12"/>
      <c r="CQ777" s="12"/>
      <c r="CR777" s="12"/>
      <c r="CS777" s="12" t="s">
        <v>1077</v>
      </c>
      <c r="CT777" s="12" t="s">
        <v>718</v>
      </c>
      <c r="CU777" s="12" t="s">
        <v>718</v>
      </c>
      <c r="CV777" s="12" t="s">
        <v>1077</v>
      </c>
      <c r="CW777" s="12"/>
      <c r="CX777" s="57"/>
    </row>
    <row r="778" spans="1:102" ht="16.5" x14ac:dyDescent="0.35">
      <c r="A778" s="56">
        <v>10</v>
      </c>
      <c r="B778" s="12" t="s">
        <v>3701</v>
      </c>
      <c r="C778" s="12">
        <v>10.7</v>
      </c>
      <c r="D778" s="12" t="s">
        <v>1405</v>
      </c>
      <c r="E778" s="12" t="s">
        <v>260</v>
      </c>
      <c r="F778" s="12" t="s">
        <v>3916</v>
      </c>
      <c r="G778" s="12" t="s">
        <v>212</v>
      </c>
      <c r="H778" s="12" t="s">
        <v>2804</v>
      </c>
      <c r="I778" s="12" t="s">
        <v>212</v>
      </c>
      <c r="J778" s="12" t="s">
        <v>556</v>
      </c>
      <c r="K778" s="12" t="s">
        <v>3440</v>
      </c>
      <c r="L778" s="12" t="s">
        <v>558</v>
      </c>
      <c r="M778" s="12" t="s">
        <v>3237</v>
      </c>
      <c r="N778" s="12" t="s">
        <v>3437</v>
      </c>
      <c r="O778" s="12" t="s">
        <v>3400</v>
      </c>
      <c r="P778" s="12" t="s">
        <v>3402</v>
      </c>
      <c r="Q778" s="12">
        <v>1</v>
      </c>
      <c r="R778" s="12">
        <v>0</v>
      </c>
      <c r="S778" s="12">
        <v>0</v>
      </c>
      <c r="T778" s="12">
        <v>0</v>
      </c>
      <c r="U778" s="12">
        <v>0</v>
      </c>
      <c r="V778" s="12">
        <v>0</v>
      </c>
      <c r="W778" s="12">
        <v>0</v>
      </c>
      <c r="X778" s="12">
        <v>0</v>
      </c>
      <c r="Y778" s="12">
        <v>0</v>
      </c>
      <c r="Z778" s="12">
        <v>0</v>
      </c>
      <c r="AA778" s="12">
        <v>0</v>
      </c>
      <c r="AB778" s="12">
        <v>0</v>
      </c>
      <c r="AC778" s="12">
        <v>0</v>
      </c>
      <c r="AD778" s="12">
        <v>0</v>
      </c>
      <c r="AE778" s="12">
        <v>0</v>
      </c>
      <c r="AF778" s="12">
        <v>0</v>
      </c>
      <c r="AG778" s="12">
        <v>0</v>
      </c>
      <c r="AH778" s="12">
        <v>0</v>
      </c>
      <c r="AI778" s="12">
        <v>0</v>
      </c>
      <c r="AJ778" s="12">
        <v>1</v>
      </c>
      <c r="AK778" s="12">
        <v>0</v>
      </c>
      <c r="AL778" s="12" t="s">
        <v>3456</v>
      </c>
      <c r="AM778" s="7" t="s">
        <v>608</v>
      </c>
      <c r="AN778" s="7" t="s">
        <v>625</v>
      </c>
      <c r="AO778" s="7">
        <v>1999</v>
      </c>
      <c r="AP778" s="12" t="s">
        <v>3458</v>
      </c>
      <c r="AQ778" s="12">
        <v>4152</v>
      </c>
      <c r="AR778" s="12">
        <v>1</v>
      </c>
      <c r="AS778" s="12" t="s">
        <v>555</v>
      </c>
      <c r="AT778" s="7" t="s">
        <v>212</v>
      </c>
      <c r="AU778" s="12">
        <v>1</v>
      </c>
      <c r="AV778" s="12">
        <v>0</v>
      </c>
      <c r="AW778" s="12">
        <v>1</v>
      </c>
      <c r="AX778" s="12">
        <v>0</v>
      </c>
      <c r="AY778" s="7">
        <v>1</v>
      </c>
      <c r="AZ778" s="12">
        <v>0</v>
      </c>
      <c r="BA778" s="12">
        <v>1</v>
      </c>
      <c r="BB778" s="12">
        <v>1</v>
      </c>
      <c r="BC778" s="12">
        <v>1</v>
      </c>
      <c r="BD778" s="12">
        <v>1</v>
      </c>
      <c r="BE778" s="12">
        <v>0</v>
      </c>
      <c r="BF778" s="7" t="s">
        <v>766</v>
      </c>
      <c r="BG778" s="7" t="s">
        <v>783</v>
      </c>
      <c r="BH778" s="7"/>
      <c r="BI778" s="7" t="s">
        <v>2808</v>
      </c>
      <c r="BJ778" s="12" t="s">
        <v>3460</v>
      </c>
      <c r="BK778" s="12" t="s">
        <v>3463</v>
      </c>
      <c r="BL778" s="12" t="s">
        <v>3470</v>
      </c>
      <c r="BM778" s="7" t="s">
        <v>787</v>
      </c>
      <c r="BN778" s="7"/>
      <c r="BO778" s="12"/>
      <c r="BP778" s="12"/>
      <c r="BQ778" s="12" t="s">
        <v>1077</v>
      </c>
      <c r="BR778" s="12" t="s">
        <v>1077</v>
      </c>
      <c r="BS778" s="12">
        <v>2.6370000000000001E-2</v>
      </c>
      <c r="BT778" s="12"/>
      <c r="BU778" s="12"/>
      <c r="BV778" s="12" t="s">
        <v>1077</v>
      </c>
      <c r="BW778" s="12" t="s">
        <v>1077</v>
      </c>
      <c r="BX778" s="12" t="s">
        <v>1077</v>
      </c>
      <c r="BY778" s="12" t="s">
        <v>1077</v>
      </c>
      <c r="BZ778" s="12"/>
      <c r="CA778" s="12" t="s">
        <v>1077</v>
      </c>
      <c r="CB778" s="12" t="s">
        <v>1077</v>
      </c>
      <c r="CC778" s="12" t="s">
        <v>1077</v>
      </c>
      <c r="CD778" s="12" t="s">
        <v>1077</v>
      </c>
      <c r="CE778" s="12" t="s">
        <v>1084</v>
      </c>
      <c r="CF778" s="12" t="s">
        <v>1077</v>
      </c>
      <c r="CG778" s="12"/>
      <c r="CH778" s="12"/>
      <c r="CI778" s="12"/>
      <c r="CJ778" s="12">
        <v>0.65029999999999999</v>
      </c>
      <c r="CK778" s="12" t="s">
        <v>3828</v>
      </c>
      <c r="CL778" s="12" t="s">
        <v>1077</v>
      </c>
      <c r="CM778" s="12" t="s">
        <v>1077</v>
      </c>
      <c r="CN778" s="12">
        <v>1.3996500000000001</v>
      </c>
      <c r="CO778" s="12" t="s">
        <v>1047</v>
      </c>
      <c r="CP778" s="12"/>
      <c r="CQ778" s="12"/>
      <c r="CR778" s="12"/>
      <c r="CS778" s="12" t="s">
        <v>1077</v>
      </c>
      <c r="CT778" s="12" t="s">
        <v>718</v>
      </c>
      <c r="CU778" s="12" t="s">
        <v>718</v>
      </c>
      <c r="CV778" s="12" t="s">
        <v>1077</v>
      </c>
      <c r="CW778" s="12"/>
      <c r="CX778" s="57"/>
    </row>
    <row r="779" spans="1:102" ht="16.5" x14ac:dyDescent="0.35">
      <c r="A779" s="56">
        <v>10</v>
      </c>
      <c r="B779" s="12" t="s">
        <v>3701</v>
      </c>
      <c r="C779" s="12">
        <v>10.7</v>
      </c>
      <c r="D779" s="12" t="s">
        <v>1430</v>
      </c>
      <c r="E779" s="12" t="s">
        <v>259</v>
      </c>
      <c r="F779" s="12" t="s">
        <v>3916</v>
      </c>
      <c r="G779" s="12" t="s">
        <v>212</v>
      </c>
      <c r="H779" s="12" t="s">
        <v>2804</v>
      </c>
      <c r="I779" s="12" t="s">
        <v>212</v>
      </c>
      <c r="J779" s="12" t="s">
        <v>556</v>
      </c>
      <c r="K779" s="12" t="s">
        <v>3440</v>
      </c>
      <c r="L779" s="12" t="s">
        <v>558</v>
      </c>
      <c r="M779" s="12" t="s">
        <v>3237</v>
      </c>
      <c r="N779" s="12" t="s">
        <v>3437</v>
      </c>
      <c r="O779" s="12" t="s">
        <v>3400</v>
      </c>
      <c r="P779" s="12" t="s">
        <v>3402</v>
      </c>
      <c r="Q779" s="12">
        <v>1</v>
      </c>
      <c r="R779" s="12">
        <v>0</v>
      </c>
      <c r="S779" s="12">
        <v>0</v>
      </c>
      <c r="T779" s="12">
        <v>0</v>
      </c>
      <c r="U779" s="12">
        <v>0</v>
      </c>
      <c r="V779" s="12">
        <v>0</v>
      </c>
      <c r="W779" s="12">
        <v>0</v>
      </c>
      <c r="X779" s="12">
        <v>0</v>
      </c>
      <c r="Y779" s="12">
        <v>0</v>
      </c>
      <c r="Z779" s="12">
        <v>0</v>
      </c>
      <c r="AA779" s="12">
        <v>0</v>
      </c>
      <c r="AB779" s="12">
        <v>0</v>
      </c>
      <c r="AC779" s="12">
        <v>0</v>
      </c>
      <c r="AD779" s="12">
        <v>0</v>
      </c>
      <c r="AE779" s="12">
        <v>0</v>
      </c>
      <c r="AF779" s="12">
        <v>0</v>
      </c>
      <c r="AG779" s="12">
        <v>0</v>
      </c>
      <c r="AH779" s="12">
        <v>0</v>
      </c>
      <c r="AI779" s="12">
        <v>0</v>
      </c>
      <c r="AJ779" s="12">
        <v>1</v>
      </c>
      <c r="AK779" s="12">
        <v>0</v>
      </c>
      <c r="AL779" s="12" t="s">
        <v>3456</v>
      </c>
      <c r="AM779" s="7" t="s">
        <v>608</v>
      </c>
      <c r="AN779" s="7" t="s">
        <v>625</v>
      </c>
      <c r="AO779" s="7">
        <v>1999</v>
      </c>
      <c r="AP779" s="12" t="s">
        <v>3458</v>
      </c>
      <c r="AQ779" s="12">
        <v>4152</v>
      </c>
      <c r="AR779" s="12">
        <v>1</v>
      </c>
      <c r="AS779" s="12" t="s">
        <v>555</v>
      </c>
      <c r="AT779" s="7" t="s">
        <v>212</v>
      </c>
      <c r="AU779" s="12">
        <v>1</v>
      </c>
      <c r="AV779" s="12">
        <v>0</v>
      </c>
      <c r="AW779" s="12">
        <v>1</v>
      </c>
      <c r="AX779" s="12">
        <v>0</v>
      </c>
      <c r="AY779" s="7">
        <v>1</v>
      </c>
      <c r="AZ779" s="12">
        <v>0</v>
      </c>
      <c r="BA779" s="12">
        <v>1</v>
      </c>
      <c r="BB779" s="12">
        <v>1</v>
      </c>
      <c r="BC779" s="12">
        <v>1</v>
      </c>
      <c r="BD779" s="12">
        <v>1</v>
      </c>
      <c r="BE779" s="12">
        <v>0</v>
      </c>
      <c r="BF779" s="7" t="s">
        <v>772</v>
      </c>
      <c r="BG779" s="7" t="s">
        <v>2734</v>
      </c>
      <c r="BH779" s="7"/>
      <c r="BI779" s="7" t="s">
        <v>2814</v>
      </c>
      <c r="BJ779" s="12" t="s">
        <v>3460</v>
      </c>
      <c r="BK779" s="12" t="s">
        <v>3463</v>
      </c>
      <c r="BL779" s="12" t="s">
        <v>3470</v>
      </c>
      <c r="BM779" s="7" t="s">
        <v>787</v>
      </c>
      <c r="BN779" s="7"/>
      <c r="BO779" s="12"/>
      <c r="BP779" s="12"/>
      <c r="BQ779" s="12" t="s">
        <v>1077</v>
      </c>
      <c r="BR779" s="12" t="s">
        <v>1077</v>
      </c>
      <c r="BS779" s="12">
        <v>1.63266</v>
      </c>
      <c r="BT779" s="12"/>
      <c r="BU779" s="12"/>
      <c r="BV779" s="12" t="s">
        <v>1077</v>
      </c>
      <c r="BW779" s="12" t="s">
        <v>1077</v>
      </c>
      <c r="BX779" s="12" t="s">
        <v>1077</v>
      </c>
      <c r="BY779" s="12" t="s">
        <v>1077</v>
      </c>
      <c r="BZ779" s="12"/>
      <c r="CA779" s="12" t="s">
        <v>1077</v>
      </c>
      <c r="CB779" s="12" t="s">
        <v>1077</v>
      </c>
      <c r="CC779" s="12" t="s">
        <v>1077</v>
      </c>
      <c r="CD779" s="12" t="s">
        <v>1077</v>
      </c>
      <c r="CE779" s="12" t="s">
        <v>1084</v>
      </c>
      <c r="CF779" s="12" t="s">
        <v>1077</v>
      </c>
      <c r="CG779" s="12"/>
      <c r="CH779" s="12"/>
      <c r="CI779" s="12"/>
      <c r="CJ779" s="12">
        <v>0.77329999999999999</v>
      </c>
      <c r="CK779" s="12" t="s">
        <v>3828</v>
      </c>
      <c r="CL779" s="12" t="s">
        <v>1077</v>
      </c>
      <c r="CM779" s="12" t="s">
        <v>1077</v>
      </c>
      <c r="CN779" s="12">
        <v>0.90719000000000005</v>
      </c>
      <c r="CO779" s="12" t="s">
        <v>1047</v>
      </c>
      <c r="CP779" s="12"/>
      <c r="CQ779" s="12"/>
      <c r="CR779" s="12"/>
      <c r="CS779" s="12" t="s">
        <v>1077</v>
      </c>
      <c r="CT779" s="12" t="s">
        <v>718</v>
      </c>
      <c r="CU779" s="12" t="s">
        <v>718</v>
      </c>
      <c r="CV779" s="12" t="s">
        <v>1077</v>
      </c>
      <c r="CW779" s="12"/>
      <c r="CX779" s="57"/>
    </row>
    <row r="780" spans="1:102" ht="16.5" x14ac:dyDescent="0.35">
      <c r="A780" s="56">
        <v>10</v>
      </c>
      <c r="B780" s="12" t="s">
        <v>3701</v>
      </c>
      <c r="C780" s="12">
        <v>10.8</v>
      </c>
      <c r="D780" s="12" t="s">
        <v>1441</v>
      </c>
      <c r="E780" s="12" t="s">
        <v>261</v>
      </c>
      <c r="F780" s="12" t="s">
        <v>3916</v>
      </c>
      <c r="G780" s="12" t="s">
        <v>212</v>
      </c>
      <c r="H780" s="12" t="s">
        <v>2804</v>
      </c>
      <c r="I780" s="12" t="s">
        <v>212</v>
      </c>
      <c r="J780" s="12" t="s">
        <v>556</v>
      </c>
      <c r="K780" s="12" t="s">
        <v>3440</v>
      </c>
      <c r="L780" s="12" t="s">
        <v>558</v>
      </c>
      <c r="M780" s="12" t="s">
        <v>3237</v>
      </c>
      <c r="N780" s="12" t="s">
        <v>3437</v>
      </c>
      <c r="O780" s="12" t="s">
        <v>3400</v>
      </c>
      <c r="P780" s="12" t="s">
        <v>3402</v>
      </c>
      <c r="Q780" s="12">
        <v>1</v>
      </c>
      <c r="R780" s="12">
        <v>0</v>
      </c>
      <c r="S780" s="12">
        <v>0</v>
      </c>
      <c r="T780" s="12">
        <v>0</v>
      </c>
      <c r="U780" s="12">
        <v>0</v>
      </c>
      <c r="V780" s="12">
        <v>0</v>
      </c>
      <c r="W780" s="12">
        <v>0</v>
      </c>
      <c r="X780" s="12">
        <v>0</v>
      </c>
      <c r="Y780" s="12">
        <v>0</v>
      </c>
      <c r="Z780" s="12">
        <v>0</v>
      </c>
      <c r="AA780" s="12">
        <v>0</v>
      </c>
      <c r="AB780" s="12">
        <v>0</v>
      </c>
      <c r="AC780" s="12">
        <v>0</v>
      </c>
      <c r="AD780" s="12">
        <v>0</v>
      </c>
      <c r="AE780" s="12">
        <v>0</v>
      </c>
      <c r="AF780" s="12">
        <v>0</v>
      </c>
      <c r="AG780" s="12">
        <v>0</v>
      </c>
      <c r="AH780" s="12">
        <v>0</v>
      </c>
      <c r="AI780" s="12">
        <v>0</v>
      </c>
      <c r="AJ780" s="12">
        <v>1</v>
      </c>
      <c r="AK780" s="12">
        <v>0</v>
      </c>
      <c r="AL780" s="12" t="s">
        <v>3456</v>
      </c>
      <c r="AM780" s="7" t="s">
        <v>608</v>
      </c>
      <c r="AN780" s="7" t="s">
        <v>625</v>
      </c>
      <c r="AO780" s="7">
        <v>1999</v>
      </c>
      <c r="AP780" s="12" t="s">
        <v>3458</v>
      </c>
      <c r="AQ780" s="12">
        <v>4159</v>
      </c>
      <c r="AR780" s="12">
        <v>1</v>
      </c>
      <c r="AS780" s="12" t="s">
        <v>555</v>
      </c>
      <c r="AT780" s="7" t="s">
        <v>212</v>
      </c>
      <c r="AU780" s="12">
        <v>1</v>
      </c>
      <c r="AV780" s="12">
        <v>0</v>
      </c>
      <c r="AW780" s="12">
        <v>1</v>
      </c>
      <c r="AX780" s="12">
        <v>0</v>
      </c>
      <c r="AY780" s="7">
        <v>1</v>
      </c>
      <c r="AZ780" s="12">
        <v>0</v>
      </c>
      <c r="BA780" s="12">
        <v>1</v>
      </c>
      <c r="BB780" s="12">
        <v>1</v>
      </c>
      <c r="BC780" s="12">
        <v>1</v>
      </c>
      <c r="BD780" s="12">
        <v>1</v>
      </c>
      <c r="BE780" s="12">
        <v>0</v>
      </c>
      <c r="BF780" s="7" t="s">
        <v>772</v>
      </c>
      <c r="BG780" s="7" t="s">
        <v>2786</v>
      </c>
      <c r="BH780" s="7"/>
      <c r="BI780" s="7" t="s">
        <v>2816</v>
      </c>
      <c r="BJ780" s="12" t="s">
        <v>3460</v>
      </c>
      <c r="BK780" s="12" t="s">
        <v>3463</v>
      </c>
      <c r="BL780" s="12" t="s">
        <v>3470</v>
      </c>
      <c r="BM780" s="7" t="s">
        <v>787</v>
      </c>
      <c r="BN780" s="7"/>
      <c r="BO780" s="12"/>
      <c r="BP780" s="12"/>
      <c r="BQ780" s="12" t="s">
        <v>1077</v>
      </c>
      <c r="BR780" s="12" t="s">
        <v>1077</v>
      </c>
      <c r="BS780" s="12">
        <v>4.9949899999999996</v>
      </c>
      <c r="BT780" s="12"/>
      <c r="BU780" s="12"/>
      <c r="BV780" s="12" t="s">
        <v>1077</v>
      </c>
      <c r="BW780" s="12" t="s">
        <v>1077</v>
      </c>
      <c r="BX780" s="12" t="s">
        <v>1077</v>
      </c>
      <c r="BY780" s="12" t="s">
        <v>1077</v>
      </c>
      <c r="BZ780" s="12"/>
      <c r="CA780" s="12" t="s">
        <v>1077</v>
      </c>
      <c r="CB780" s="12" t="s">
        <v>1077</v>
      </c>
      <c r="CC780" s="12" t="s">
        <v>1077</v>
      </c>
      <c r="CD780" s="12" t="s">
        <v>1077</v>
      </c>
      <c r="CE780" s="12" t="s">
        <v>1084</v>
      </c>
      <c r="CF780" s="12" t="s">
        <v>1077</v>
      </c>
      <c r="CG780" s="12"/>
      <c r="CH780" s="12"/>
      <c r="CI780" s="12"/>
      <c r="CJ780" s="12">
        <v>0.58379999999999999</v>
      </c>
      <c r="CK780" s="12" t="s">
        <v>3828</v>
      </c>
      <c r="CL780" s="12" t="s">
        <v>1077</v>
      </c>
      <c r="CM780" s="12" t="s">
        <v>1077</v>
      </c>
      <c r="CN780" s="12">
        <v>17.392990000000001</v>
      </c>
      <c r="CO780" s="12" t="s">
        <v>1047</v>
      </c>
      <c r="CP780" s="12"/>
      <c r="CQ780" s="12"/>
      <c r="CR780" s="12"/>
      <c r="CS780" s="12" t="s">
        <v>1077</v>
      </c>
      <c r="CT780" s="12" t="s">
        <v>718</v>
      </c>
      <c r="CU780" s="12" t="s">
        <v>718</v>
      </c>
      <c r="CV780" s="12" t="s">
        <v>1077</v>
      </c>
      <c r="CW780" s="12"/>
      <c r="CX780" s="57"/>
    </row>
    <row r="781" spans="1:102" x14ac:dyDescent="0.35">
      <c r="A781" s="56">
        <v>11</v>
      </c>
      <c r="B781" s="12" t="s">
        <v>3702</v>
      </c>
      <c r="C781" s="12">
        <v>11.1</v>
      </c>
      <c r="D781" s="12" t="s">
        <v>1448</v>
      </c>
      <c r="E781" s="12" t="s">
        <v>273</v>
      </c>
      <c r="F781" s="12" t="s">
        <v>3916</v>
      </c>
      <c r="G781" s="12" t="s">
        <v>565</v>
      </c>
      <c r="H781" s="12" t="s">
        <v>2804</v>
      </c>
      <c r="I781" s="12" t="s">
        <v>212</v>
      </c>
      <c r="J781" s="12" t="s">
        <v>556</v>
      </c>
      <c r="K781" s="12" t="s">
        <v>564</v>
      </c>
      <c r="L781" s="12" t="s">
        <v>558</v>
      </c>
      <c r="M781" s="12" t="s">
        <v>3164</v>
      </c>
      <c r="N781" s="12"/>
      <c r="O781" s="12" t="s">
        <v>3400</v>
      </c>
      <c r="P781" s="12" t="s">
        <v>3402</v>
      </c>
      <c r="Q781" s="12">
        <v>1</v>
      </c>
      <c r="R781" s="12">
        <v>0</v>
      </c>
      <c r="S781" s="12">
        <v>0</v>
      </c>
      <c r="T781" s="12">
        <v>0</v>
      </c>
      <c r="U781" s="12">
        <v>0</v>
      </c>
      <c r="V781" s="12">
        <v>0</v>
      </c>
      <c r="W781" s="12">
        <v>0</v>
      </c>
      <c r="X781" s="12">
        <v>0</v>
      </c>
      <c r="Y781" s="12">
        <v>0</v>
      </c>
      <c r="Z781" s="12">
        <v>0</v>
      </c>
      <c r="AA781" s="12">
        <v>0</v>
      </c>
      <c r="AB781" s="12">
        <v>0</v>
      </c>
      <c r="AC781" s="12">
        <v>1</v>
      </c>
      <c r="AD781" s="12">
        <v>0</v>
      </c>
      <c r="AE781" s="12">
        <v>0</v>
      </c>
      <c r="AF781" s="12">
        <v>0</v>
      </c>
      <c r="AG781" s="12">
        <v>0</v>
      </c>
      <c r="AH781" s="12">
        <v>0</v>
      </c>
      <c r="AI781" s="12">
        <v>0</v>
      </c>
      <c r="AJ781" s="12">
        <v>0</v>
      </c>
      <c r="AK781" s="12">
        <v>0</v>
      </c>
      <c r="AL781" s="12" t="s">
        <v>607</v>
      </c>
      <c r="AM781" s="7" t="s">
        <v>608</v>
      </c>
      <c r="AN781" s="7" t="s">
        <v>615</v>
      </c>
      <c r="AO781" s="7">
        <v>2000</v>
      </c>
      <c r="AP781" s="12" t="s">
        <v>3458</v>
      </c>
      <c r="AQ781" s="12">
        <v>8299</v>
      </c>
      <c r="AR781" s="12">
        <v>1</v>
      </c>
      <c r="AS781" s="12" t="s">
        <v>555</v>
      </c>
      <c r="AT781" s="7" t="s">
        <v>212</v>
      </c>
      <c r="AU781" s="12">
        <v>1</v>
      </c>
      <c r="AV781" s="12">
        <v>1</v>
      </c>
      <c r="AW781" s="12">
        <v>0</v>
      </c>
      <c r="AX781" s="12">
        <v>0</v>
      </c>
      <c r="AY781" s="7">
        <v>0</v>
      </c>
      <c r="AZ781" s="12">
        <v>1</v>
      </c>
      <c r="BA781" s="12">
        <v>1</v>
      </c>
      <c r="BB781" s="12">
        <v>1</v>
      </c>
      <c r="BC781" s="12">
        <v>1</v>
      </c>
      <c r="BD781" s="12">
        <v>1</v>
      </c>
      <c r="BE781" s="12">
        <v>1</v>
      </c>
      <c r="BF781" s="7" t="s">
        <v>766</v>
      </c>
      <c r="BG781" s="7" t="s">
        <v>792</v>
      </c>
      <c r="BH781" s="7"/>
      <c r="BI781" s="7" t="s">
        <v>2808</v>
      </c>
      <c r="BJ781" s="12" t="s">
        <v>718</v>
      </c>
      <c r="BK781" s="12" t="s">
        <v>3463</v>
      </c>
      <c r="BL781" s="12" t="s">
        <v>3470</v>
      </c>
      <c r="BM781" s="7" t="s">
        <v>790</v>
      </c>
      <c r="BN781" s="7"/>
      <c r="BO781" s="12"/>
      <c r="BP781" s="12"/>
      <c r="BQ781" s="12">
        <v>1E-3</v>
      </c>
      <c r="BR781" s="12" t="s">
        <v>1252</v>
      </c>
      <c r="BS781" s="12">
        <v>1E-3</v>
      </c>
      <c r="BT781" s="12"/>
      <c r="BU781" s="12"/>
      <c r="BV781" s="12" t="s">
        <v>1077</v>
      </c>
      <c r="BW781" s="12" t="s">
        <v>1077</v>
      </c>
      <c r="BX781" s="12" t="s">
        <v>1077</v>
      </c>
      <c r="BY781" s="12" t="s">
        <v>1077</v>
      </c>
      <c r="BZ781" s="12"/>
      <c r="CA781" s="12" t="s">
        <v>1077</v>
      </c>
      <c r="CB781" s="12"/>
      <c r="CC781" s="12"/>
      <c r="CD781" s="12" t="s">
        <v>1077</v>
      </c>
      <c r="CE781" s="12" t="s">
        <v>1077</v>
      </c>
      <c r="CF781" s="12" t="s">
        <v>1077</v>
      </c>
      <c r="CG781" s="12"/>
      <c r="CH781" s="12"/>
      <c r="CI781" s="12"/>
      <c r="CJ781" s="12" t="s">
        <v>1077</v>
      </c>
      <c r="CK781" s="12" t="s">
        <v>1077</v>
      </c>
      <c r="CL781" s="12" t="s">
        <v>1077</v>
      </c>
      <c r="CM781" s="12" t="s">
        <v>1077</v>
      </c>
      <c r="CN781" s="12">
        <v>122.1</v>
      </c>
      <c r="CO781" s="12" t="s">
        <v>3427</v>
      </c>
      <c r="CP781" s="12"/>
      <c r="CQ781" s="12"/>
      <c r="CR781" s="12"/>
      <c r="CS781" s="12" t="s">
        <v>1077</v>
      </c>
      <c r="CT781" s="12">
        <v>0.39</v>
      </c>
      <c r="CU781" s="12">
        <v>7.9</v>
      </c>
      <c r="CV781" s="12" t="s">
        <v>1077</v>
      </c>
      <c r="CW781" s="12"/>
      <c r="CX781" s="57"/>
    </row>
    <row r="782" spans="1:102" x14ac:dyDescent="0.35">
      <c r="A782" s="56">
        <v>11</v>
      </c>
      <c r="B782" s="12" t="s">
        <v>3702</v>
      </c>
      <c r="C782" s="12">
        <v>11.1</v>
      </c>
      <c r="D782" s="12" t="s">
        <v>1445</v>
      </c>
      <c r="E782" s="12" t="s">
        <v>273</v>
      </c>
      <c r="F782" s="12" t="s">
        <v>3916</v>
      </c>
      <c r="G782" s="12" t="s">
        <v>565</v>
      </c>
      <c r="H782" s="12" t="s">
        <v>2804</v>
      </c>
      <c r="I782" s="12" t="s">
        <v>212</v>
      </c>
      <c r="J782" s="12" t="s">
        <v>556</v>
      </c>
      <c r="K782" s="12" t="s">
        <v>564</v>
      </c>
      <c r="L782" s="12" t="s">
        <v>558</v>
      </c>
      <c r="M782" s="12" t="s">
        <v>3164</v>
      </c>
      <c r="N782" s="12"/>
      <c r="O782" s="12" t="s">
        <v>3400</v>
      </c>
      <c r="P782" s="12" t="s">
        <v>3402</v>
      </c>
      <c r="Q782" s="12">
        <v>1</v>
      </c>
      <c r="R782" s="12">
        <v>0</v>
      </c>
      <c r="S782" s="12">
        <v>0</v>
      </c>
      <c r="T782" s="12">
        <v>0</v>
      </c>
      <c r="U782" s="12">
        <v>0</v>
      </c>
      <c r="V782" s="12">
        <v>0</v>
      </c>
      <c r="W782" s="12">
        <v>0</v>
      </c>
      <c r="X782" s="12">
        <v>0</v>
      </c>
      <c r="Y782" s="12">
        <v>0</v>
      </c>
      <c r="Z782" s="12">
        <v>0</v>
      </c>
      <c r="AA782" s="12">
        <v>0</v>
      </c>
      <c r="AB782" s="12">
        <v>0</v>
      </c>
      <c r="AC782" s="12">
        <v>1</v>
      </c>
      <c r="AD782" s="12">
        <v>0</v>
      </c>
      <c r="AE782" s="12">
        <v>0</v>
      </c>
      <c r="AF782" s="12">
        <v>0</v>
      </c>
      <c r="AG782" s="12">
        <v>0</v>
      </c>
      <c r="AH782" s="12">
        <v>0</v>
      </c>
      <c r="AI782" s="12">
        <v>0</v>
      </c>
      <c r="AJ782" s="12">
        <v>0</v>
      </c>
      <c r="AK782" s="12">
        <v>0</v>
      </c>
      <c r="AL782" s="12" t="s">
        <v>607</v>
      </c>
      <c r="AM782" s="7" t="s">
        <v>608</v>
      </c>
      <c r="AN782" s="7" t="s">
        <v>615</v>
      </c>
      <c r="AO782" s="7">
        <v>2000</v>
      </c>
      <c r="AP782" s="12" t="s">
        <v>3458</v>
      </c>
      <c r="AQ782" s="12">
        <v>8299</v>
      </c>
      <c r="AR782" s="12">
        <v>1</v>
      </c>
      <c r="AS782" s="12" t="s">
        <v>555</v>
      </c>
      <c r="AT782" s="7" t="s">
        <v>212</v>
      </c>
      <c r="AU782" s="12">
        <v>1</v>
      </c>
      <c r="AV782" s="12">
        <v>1</v>
      </c>
      <c r="AW782" s="12">
        <v>0</v>
      </c>
      <c r="AX782" s="12">
        <v>0</v>
      </c>
      <c r="AY782" s="7">
        <v>0</v>
      </c>
      <c r="AZ782" s="12">
        <v>1</v>
      </c>
      <c r="BA782" s="12">
        <v>1</v>
      </c>
      <c r="BB782" s="12">
        <v>1</v>
      </c>
      <c r="BC782" s="12">
        <v>1</v>
      </c>
      <c r="BD782" s="12">
        <v>1</v>
      </c>
      <c r="BE782" s="12">
        <v>1</v>
      </c>
      <c r="BF782" s="7" t="s">
        <v>766</v>
      </c>
      <c r="BG782" s="7" t="s">
        <v>791</v>
      </c>
      <c r="BH782" s="7"/>
      <c r="BI782" s="7" t="s">
        <v>2807</v>
      </c>
      <c r="BJ782" s="12" t="s">
        <v>3460</v>
      </c>
      <c r="BK782" s="12" t="s">
        <v>3463</v>
      </c>
      <c r="BL782" s="12" t="s">
        <v>3470</v>
      </c>
      <c r="BM782" s="7" t="s">
        <v>790</v>
      </c>
      <c r="BN782" s="7"/>
      <c r="BO782" s="12"/>
      <c r="BP782" s="12"/>
      <c r="BQ782" s="12">
        <v>0.47499999999999998</v>
      </c>
      <c r="BR782" s="12" t="s">
        <v>1252</v>
      </c>
      <c r="BS782" s="12">
        <v>0.47499999999999998</v>
      </c>
      <c r="BT782" s="12"/>
      <c r="BU782" s="12"/>
      <c r="BV782" s="12" t="s">
        <v>1077</v>
      </c>
      <c r="BW782" s="12" t="s">
        <v>1077</v>
      </c>
      <c r="BX782" s="12" t="s">
        <v>1077</v>
      </c>
      <c r="BY782" s="12" t="s">
        <v>1077</v>
      </c>
      <c r="BZ782" s="12"/>
      <c r="CA782" s="12" t="s">
        <v>1077</v>
      </c>
      <c r="CB782" s="12"/>
      <c r="CC782" s="12"/>
      <c r="CD782" s="12" t="s">
        <v>1077</v>
      </c>
      <c r="CE782" s="12" t="s">
        <v>1077</v>
      </c>
      <c r="CF782" s="12" t="s">
        <v>1077</v>
      </c>
      <c r="CG782" s="12"/>
      <c r="CH782" s="12"/>
      <c r="CI782" s="12"/>
      <c r="CJ782" s="12" t="s">
        <v>1077</v>
      </c>
      <c r="CK782" s="12" t="s">
        <v>1077</v>
      </c>
      <c r="CL782" s="12" t="s">
        <v>1077</v>
      </c>
      <c r="CM782" s="12" t="s">
        <v>1077</v>
      </c>
      <c r="CN782" s="12">
        <v>122.1</v>
      </c>
      <c r="CO782" s="12" t="s">
        <v>3427</v>
      </c>
      <c r="CP782" s="12"/>
      <c r="CQ782" s="12"/>
      <c r="CR782" s="12"/>
      <c r="CS782" s="12" t="s">
        <v>1077</v>
      </c>
      <c r="CT782" s="12">
        <v>0.39</v>
      </c>
      <c r="CU782" s="12">
        <v>9144.4</v>
      </c>
      <c r="CV782" s="12" t="s">
        <v>1077</v>
      </c>
      <c r="CW782" s="12"/>
      <c r="CX782" s="57"/>
    </row>
    <row r="783" spans="1:102" x14ac:dyDescent="0.35">
      <c r="A783" s="56">
        <v>11</v>
      </c>
      <c r="B783" s="12" t="s">
        <v>3702</v>
      </c>
      <c r="C783" s="12">
        <v>11.2</v>
      </c>
      <c r="D783" s="12" t="s">
        <v>1449</v>
      </c>
      <c r="E783" s="12" t="s">
        <v>274</v>
      </c>
      <c r="F783" s="12" t="s">
        <v>3916</v>
      </c>
      <c r="G783" s="12" t="s">
        <v>565</v>
      </c>
      <c r="H783" s="12" t="s">
        <v>2804</v>
      </c>
      <c r="I783" s="12" t="s">
        <v>212</v>
      </c>
      <c r="J783" s="12" t="s">
        <v>556</v>
      </c>
      <c r="K783" s="12" t="s">
        <v>564</v>
      </c>
      <c r="L783" s="12" t="s">
        <v>558</v>
      </c>
      <c r="M783" s="12" t="s">
        <v>3164</v>
      </c>
      <c r="N783" s="12"/>
      <c r="O783" s="12" t="s">
        <v>3400</v>
      </c>
      <c r="P783" s="12" t="s">
        <v>3402</v>
      </c>
      <c r="Q783" s="12">
        <v>1</v>
      </c>
      <c r="R783" s="12">
        <v>0</v>
      </c>
      <c r="S783" s="12">
        <v>0</v>
      </c>
      <c r="T783" s="12">
        <v>0</v>
      </c>
      <c r="U783" s="12">
        <v>0</v>
      </c>
      <c r="V783" s="12">
        <v>0</v>
      </c>
      <c r="W783" s="12">
        <v>0</v>
      </c>
      <c r="X783" s="12">
        <v>0</v>
      </c>
      <c r="Y783" s="12">
        <v>0</v>
      </c>
      <c r="Z783" s="12">
        <v>0</v>
      </c>
      <c r="AA783" s="12">
        <v>0</v>
      </c>
      <c r="AB783" s="12">
        <v>0</v>
      </c>
      <c r="AC783" s="12">
        <v>1</v>
      </c>
      <c r="AD783" s="12">
        <v>0</v>
      </c>
      <c r="AE783" s="12">
        <v>0</v>
      </c>
      <c r="AF783" s="12">
        <v>0</v>
      </c>
      <c r="AG783" s="12">
        <v>0</v>
      </c>
      <c r="AH783" s="12">
        <v>0</v>
      </c>
      <c r="AI783" s="12">
        <v>0</v>
      </c>
      <c r="AJ783" s="12">
        <v>0</v>
      </c>
      <c r="AK783" s="12">
        <v>0</v>
      </c>
      <c r="AL783" s="12" t="s">
        <v>607</v>
      </c>
      <c r="AM783" s="7" t="s">
        <v>608</v>
      </c>
      <c r="AN783" s="7" t="s">
        <v>615</v>
      </c>
      <c r="AO783" s="7">
        <v>2000</v>
      </c>
      <c r="AP783" s="12" t="s">
        <v>3458</v>
      </c>
      <c r="AQ783" s="12">
        <v>8212</v>
      </c>
      <c r="AR783" s="12">
        <v>1</v>
      </c>
      <c r="AS783" s="12" t="s">
        <v>555</v>
      </c>
      <c r="AT783" s="7" t="s">
        <v>212</v>
      </c>
      <c r="AU783" s="12">
        <v>1</v>
      </c>
      <c r="AV783" s="12">
        <v>1</v>
      </c>
      <c r="AW783" s="12">
        <v>0</v>
      </c>
      <c r="AX783" s="12">
        <v>0</v>
      </c>
      <c r="AY783" s="7">
        <v>0</v>
      </c>
      <c r="AZ783" s="12">
        <v>1</v>
      </c>
      <c r="BA783" s="12">
        <v>1</v>
      </c>
      <c r="BB783" s="12">
        <v>1</v>
      </c>
      <c r="BC783" s="12">
        <v>1</v>
      </c>
      <c r="BD783" s="12">
        <v>1</v>
      </c>
      <c r="BE783" s="12">
        <v>1</v>
      </c>
      <c r="BF783" s="7" t="s">
        <v>766</v>
      </c>
      <c r="BG783" s="7" t="s">
        <v>792</v>
      </c>
      <c r="BH783" s="7"/>
      <c r="BI783" s="7" t="s">
        <v>2808</v>
      </c>
      <c r="BJ783" s="12" t="s">
        <v>718</v>
      </c>
      <c r="BK783" s="12" t="s">
        <v>3463</v>
      </c>
      <c r="BL783" s="12" t="s">
        <v>3470</v>
      </c>
      <c r="BM783" s="7" t="s">
        <v>790</v>
      </c>
      <c r="BN783" s="7"/>
      <c r="BO783" s="12"/>
      <c r="BP783" s="12"/>
      <c r="BQ783" s="12">
        <v>0.17</v>
      </c>
      <c r="BR783" s="12" t="s">
        <v>1252</v>
      </c>
      <c r="BS783" s="12">
        <v>0.17</v>
      </c>
      <c r="BT783" s="12"/>
      <c r="BU783" s="12"/>
      <c r="BV783" s="12" t="s">
        <v>1077</v>
      </c>
      <c r="BW783" s="12" t="s">
        <v>1077</v>
      </c>
      <c r="BX783" s="12" t="s">
        <v>1077</v>
      </c>
      <c r="BY783" s="12" t="s">
        <v>1077</v>
      </c>
      <c r="BZ783" s="12"/>
      <c r="CA783" s="12" t="s">
        <v>1077</v>
      </c>
      <c r="CB783" s="12"/>
      <c r="CC783" s="12"/>
      <c r="CD783" s="12" t="s">
        <v>1077</v>
      </c>
      <c r="CE783" s="12" t="s">
        <v>1077</v>
      </c>
      <c r="CF783" s="12" t="s">
        <v>1077</v>
      </c>
      <c r="CG783" s="12"/>
      <c r="CH783" s="12"/>
      <c r="CI783" s="12"/>
      <c r="CJ783" s="12" t="s">
        <v>1077</v>
      </c>
      <c r="CK783" s="12" t="s">
        <v>1077</v>
      </c>
      <c r="CL783" s="12" t="s">
        <v>1077</v>
      </c>
      <c r="CM783" s="12" t="s">
        <v>1077</v>
      </c>
      <c r="CN783" s="12">
        <v>118.5</v>
      </c>
      <c r="CO783" s="12" t="s">
        <v>3427</v>
      </c>
      <c r="CP783" s="12"/>
      <c r="CQ783" s="12"/>
      <c r="CR783" s="12"/>
      <c r="CS783" s="12" t="s">
        <v>1077</v>
      </c>
      <c r="CT783" s="12">
        <v>0.39</v>
      </c>
      <c r="CU783" s="12">
        <v>7.9</v>
      </c>
      <c r="CV783" s="12" t="s">
        <v>1077</v>
      </c>
      <c r="CW783" s="12"/>
      <c r="CX783" s="57"/>
    </row>
    <row r="784" spans="1:102" x14ac:dyDescent="0.35">
      <c r="A784" s="56">
        <v>11</v>
      </c>
      <c r="B784" s="12" t="s">
        <v>3702</v>
      </c>
      <c r="C784" s="12">
        <v>11.2</v>
      </c>
      <c r="D784" s="12" t="s">
        <v>1446</v>
      </c>
      <c r="E784" s="12" t="s">
        <v>274</v>
      </c>
      <c r="F784" s="12" t="s">
        <v>3916</v>
      </c>
      <c r="G784" s="12" t="s">
        <v>565</v>
      </c>
      <c r="H784" s="12" t="s">
        <v>2804</v>
      </c>
      <c r="I784" s="12" t="s">
        <v>212</v>
      </c>
      <c r="J784" s="12" t="s">
        <v>556</v>
      </c>
      <c r="K784" s="12" t="s">
        <v>564</v>
      </c>
      <c r="L784" s="12" t="s">
        <v>558</v>
      </c>
      <c r="M784" s="12" t="s">
        <v>3164</v>
      </c>
      <c r="N784" s="12"/>
      <c r="O784" s="12" t="s">
        <v>3400</v>
      </c>
      <c r="P784" s="12" t="s">
        <v>3402</v>
      </c>
      <c r="Q784" s="12">
        <v>1</v>
      </c>
      <c r="R784" s="12">
        <v>0</v>
      </c>
      <c r="S784" s="12">
        <v>0</v>
      </c>
      <c r="T784" s="12">
        <v>0</v>
      </c>
      <c r="U784" s="12">
        <v>0</v>
      </c>
      <c r="V784" s="12">
        <v>0</v>
      </c>
      <c r="W784" s="12">
        <v>0</v>
      </c>
      <c r="X784" s="12">
        <v>0</v>
      </c>
      <c r="Y784" s="12">
        <v>0</v>
      </c>
      <c r="Z784" s="12">
        <v>0</v>
      </c>
      <c r="AA784" s="12">
        <v>0</v>
      </c>
      <c r="AB784" s="12">
        <v>0</v>
      </c>
      <c r="AC784" s="12">
        <v>1</v>
      </c>
      <c r="AD784" s="12">
        <v>0</v>
      </c>
      <c r="AE784" s="12">
        <v>0</v>
      </c>
      <c r="AF784" s="12">
        <v>0</v>
      </c>
      <c r="AG784" s="12">
        <v>0</v>
      </c>
      <c r="AH784" s="12">
        <v>0</v>
      </c>
      <c r="AI784" s="12">
        <v>0</v>
      </c>
      <c r="AJ784" s="12">
        <v>0</v>
      </c>
      <c r="AK784" s="12">
        <v>0</v>
      </c>
      <c r="AL784" s="12" t="s">
        <v>607</v>
      </c>
      <c r="AM784" s="7" t="s">
        <v>608</v>
      </c>
      <c r="AN784" s="7" t="s">
        <v>615</v>
      </c>
      <c r="AO784" s="7">
        <v>2000</v>
      </c>
      <c r="AP784" s="12" t="s">
        <v>3458</v>
      </c>
      <c r="AQ784" s="12">
        <v>8212</v>
      </c>
      <c r="AR784" s="12">
        <v>1</v>
      </c>
      <c r="AS784" s="12" t="s">
        <v>555</v>
      </c>
      <c r="AT784" s="7" t="s">
        <v>212</v>
      </c>
      <c r="AU784" s="12">
        <v>1</v>
      </c>
      <c r="AV784" s="12">
        <v>1</v>
      </c>
      <c r="AW784" s="12">
        <v>0</v>
      </c>
      <c r="AX784" s="12">
        <v>0</v>
      </c>
      <c r="AY784" s="7">
        <v>0</v>
      </c>
      <c r="AZ784" s="12">
        <v>1</v>
      </c>
      <c r="BA784" s="12">
        <v>1</v>
      </c>
      <c r="BB784" s="12">
        <v>1</v>
      </c>
      <c r="BC784" s="12">
        <v>1</v>
      </c>
      <c r="BD784" s="12">
        <v>1</v>
      </c>
      <c r="BE784" s="12">
        <v>1</v>
      </c>
      <c r="BF784" s="7" t="s">
        <v>766</v>
      </c>
      <c r="BG784" s="7" t="s">
        <v>791</v>
      </c>
      <c r="BH784" s="7"/>
      <c r="BI784" s="7" t="s">
        <v>2807</v>
      </c>
      <c r="BJ784" s="12" t="s">
        <v>3460</v>
      </c>
      <c r="BK784" s="12" t="s">
        <v>3463</v>
      </c>
      <c r="BL784" s="12" t="s">
        <v>3470</v>
      </c>
      <c r="BM784" s="7" t="s">
        <v>790</v>
      </c>
      <c r="BN784" s="7"/>
      <c r="BO784" s="12"/>
      <c r="BP784" s="12"/>
      <c r="BQ784" s="12">
        <v>0.26900000000000002</v>
      </c>
      <c r="BR784" s="12" t="s">
        <v>1252</v>
      </c>
      <c r="BS784" s="12">
        <v>0.26900000000000002</v>
      </c>
      <c r="BT784" s="12"/>
      <c r="BU784" s="12"/>
      <c r="BV784" s="12" t="s">
        <v>1077</v>
      </c>
      <c r="BW784" s="12" t="s">
        <v>1077</v>
      </c>
      <c r="BX784" s="12" t="s">
        <v>1077</v>
      </c>
      <c r="BY784" s="12" t="s">
        <v>1077</v>
      </c>
      <c r="BZ784" s="12"/>
      <c r="CA784" s="12" t="s">
        <v>1077</v>
      </c>
      <c r="CB784" s="12"/>
      <c r="CC784" s="12"/>
      <c r="CD784" s="12" t="s">
        <v>1077</v>
      </c>
      <c r="CE784" s="12" t="s">
        <v>1077</v>
      </c>
      <c r="CF784" s="12" t="s">
        <v>1077</v>
      </c>
      <c r="CG784" s="12"/>
      <c r="CH784" s="12"/>
      <c r="CI784" s="12"/>
      <c r="CJ784" s="12" t="s">
        <v>1077</v>
      </c>
      <c r="CK784" s="12" t="s">
        <v>1077</v>
      </c>
      <c r="CL784" s="12" t="s">
        <v>1077</v>
      </c>
      <c r="CM784" s="12" t="s">
        <v>1077</v>
      </c>
      <c r="CN784" s="12">
        <v>118.5</v>
      </c>
      <c r="CO784" s="12" t="s">
        <v>3427</v>
      </c>
      <c r="CP784" s="12"/>
      <c r="CQ784" s="12"/>
      <c r="CR784" s="12"/>
      <c r="CS784" s="12" t="s">
        <v>1077</v>
      </c>
      <c r="CT784" s="12">
        <v>0.39</v>
      </c>
      <c r="CU784" s="12">
        <v>9144.4</v>
      </c>
      <c r="CV784" s="12" t="s">
        <v>1077</v>
      </c>
      <c r="CW784" s="12"/>
      <c r="CX784" s="57"/>
    </row>
    <row r="785" spans="1:102" x14ac:dyDescent="0.35">
      <c r="A785" s="56">
        <v>11</v>
      </c>
      <c r="B785" s="12" t="s">
        <v>3702</v>
      </c>
      <c r="C785" s="12">
        <v>11.3</v>
      </c>
      <c r="D785" s="12" t="s">
        <v>1450</v>
      </c>
      <c r="E785" s="12" t="s">
        <v>275</v>
      </c>
      <c r="F785" s="12" t="s">
        <v>3916</v>
      </c>
      <c r="G785" s="12" t="s">
        <v>565</v>
      </c>
      <c r="H785" s="12" t="s">
        <v>2805</v>
      </c>
      <c r="I785" s="12" t="s">
        <v>349</v>
      </c>
      <c r="J785" s="12" t="s">
        <v>556</v>
      </c>
      <c r="K785" s="12" t="s">
        <v>564</v>
      </c>
      <c r="L785" s="12" t="s">
        <v>558</v>
      </c>
      <c r="M785" s="12" t="s">
        <v>3164</v>
      </c>
      <c r="N785" s="12"/>
      <c r="O785" s="12" t="s">
        <v>3400</v>
      </c>
      <c r="P785" s="12" t="s">
        <v>3402</v>
      </c>
      <c r="Q785" s="12">
        <v>1</v>
      </c>
      <c r="R785" s="12">
        <v>0</v>
      </c>
      <c r="S785" s="12">
        <v>0</v>
      </c>
      <c r="T785" s="12">
        <v>0</v>
      </c>
      <c r="U785" s="12">
        <v>0</v>
      </c>
      <c r="V785" s="12">
        <v>0</v>
      </c>
      <c r="W785" s="12">
        <v>0</v>
      </c>
      <c r="X785" s="12">
        <v>0</v>
      </c>
      <c r="Y785" s="12">
        <v>0</v>
      </c>
      <c r="Z785" s="12">
        <v>0</v>
      </c>
      <c r="AA785" s="12">
        <v>0</v>
      </c>
      <c r="AB785" s="12">
        <v>0</v>
      </c>
      <c r="AC785" s="12">
        <v>1</v>
      </c>
      <c r="AD785" s="12">
        <v>0</v>
      </c>
      <c r="AE785" s="12">
        <v>0</v>
      </c>
      <c r="AF785" s="12">
        <v>0</v>
      </c>
      <c r="AG785" s="12">
        <v>0</v>
      </c>
      <c r="AH785" s="12">
        <v>0</v>
      </c>
      <c r="AI785" s="12">
        <v>0</v>
      </c>
      <c r="AJ785" s="12">
        <v>0</v>
      </c>
      <c r="AK785" s="12">
        <v>0</v>
      </c>
      <c r="AL785" s="12" t="s">
        <v>607</v>
      </c>
      <c r="AM785" s="7" t="s">
        <v>608</v>
      </c>
      <c r="AN785" s="7" t="s">
        <v>615</v>
      </c>
      <c r="AO785" s="7">
        <v>2000</v>
      </c>
      <c r="AP785" s="12" t="s">
        <v>3458</v>
      </c>
      <c r="AQ785" s="12">
        <v>8212</v>
      </c>
      <c r="AR785" s="12">
        <v>1</v>
      </c>
      <c r="AS785" s="12" t="s">
        <v>555</v>
      </c>
      <c r="AT785" s="7" t="s">
        <v>212</v>
      </c>
      <c r="AU785" s="12">
        <v>1</v>
      </c>
      <c r="AV785" s="12">
        <v>1</v>
      </c>
      <c r="AW785" s="12">
        <v>0</v>
      </c>
      <c r="AX785" s="12">
        <v>0</v>
      </c>
      <c r="AY785" s="7">
        <v>0</v>
      </c>
      <c r="AZ785" s="12">
        <v>1</v>
      </c>
      <c r="BA785" s="12">
        <v>1</v>
      </c>
      <c r="BB785" s="12">
        <v>1</v>
      </c>
      <c r="BC785" s="12">
        <v>1</v>
      </c>
      <c r="BD785" s="12">
        <v>1</v>
      </c>
      <c r="BE785" s="12">
        <v>1</v>
      </c>
      <c r="BF785" s="7" t="s">
        <v>766</v>
      </c>
      <c r="BG785" s="7" t="s">
        <v>792</v>
      </c>
      <c r="BH785" s="7"/>
      <c r="BI785" s="7" t="s">
        <v>2808</v>
      </c>
      <c r="BJ785" s="12" t="s">
        <v>718</v>
      </c>
      <c r="BK785" s="12" t="s">
        <v>3463</v>
      </c>
      <c r="BL785" s="12" t="s">
        <v>3470</v>
      </c>
      <c r="BM785" s="7" t="s">
        <v>790</v>
      </c>
      <c r="BN785" s="7"/>
      <c r="BO785" s="12"/>
      <c r="BP785" s="12"/>
      <c r="BQ785" s="12">
        <v>-0.36599999999999999</v>
      </c>
      <c r="BR785" s="12" t="s">
        <v>1252</v>
      </c>
      <c r="BS785" s="12">
        <v>-0.36599999999999999</v>
      </c>
      <c r="BT785" s="12"/>
      <c r="BU785" s="12"/>
      <c r="BV785" s="12" t="s">
        <v>1077</v>
      </c>
      <c r="BW785" s="12" t="s">
        <v>1077</v>
      </c>
      <c r="BX785" s="12" t="s">
        <v>1077</v>
      </c>
      <c r="BY785" s="12" t="s">
        <v>1077</v>
      </c>
      <c r="BZ785" s="12"/>
      <c r="CA785" s="12" t="s">
        <v>1077</v>
      </c>
      <c r="CB785" s="12" t="s">
        <v>1077</v>
      </c>
      <c r="CC785" s="12" t="s">
        <v>1077</v>
      </c>
      <c r="CD785" s="12" t="s">
        <v>1077</v>
      </c>
      <c r="CE785" s="12" t="s">
        <v>1077</v>
      </c>
      <c r="CF785" s="12" t="s">
        <v>1077</v>
      </c>
      <c r="CG785" s="12"/>
      <c r="CH785" s="12"/>
      <c r="CI785" s="12"/>
      <c r="CJ785" s="12" t="s">
        <v>1077</v>
      </c>
      <c r="CK785" s="12" t="s">
        <v>1077</v>
      </c>
      <c r="CL785" s="12" t="s">
        <v>1077</v>
      </c>
      <c r="CM785" s="12" t="s">
        <v>1077</v>
      </c>
      <c r="CN785" s="12">
        <v>1712.7</v>
      </c>
      <c r="CO785" s="12" t="s">
        <v>3419</v>
      </c>
      <c r="CP785" s="12"/>
      <c r="CQ785" s="12"/>
      <c r="CR785" s="12"/>
      <c r="CS785" s="12" t="s">
        <v>1077</v>
      </c>
      <c r="CT785" s="12">
        <v>0.39</v>
      </c>
      <c r="CU785" s="12">
        <v>9144.4</v>
      </c>
      <c r="CV785" s="12" t="s">
        <v>1077</v>
      </c>
      <c r="CW785" s="12"/>
      <c r="CX785" s="57"/>
    </row>
    <row r="786" spans="1:102" ht="16.5" x14ac:dyDescent="0.35">
      <c r="A786" s="56">
        <v>14</v>
      </c>
      <c r="B786" s="12" t="s">
        <v>3705</v>
      </c>
      <c r="C786" s="12">
        <v>14.1</v>
      </c>
      <c r="D786" s="12" t="s">
        <v>1479</v>
      </c>
      <c r="E786" s="12" t="s">
        <v>296</v>
      </c>
      <c r="F786" s="12">
        <v>4</v>
      </c>
      <c r="G786" s="12" t="s">
        <v>349</v>
      </c>
      <c r="H786" s="12" t="s">
        <v>2804</v>
      </c>
      <c r="I786" s="12" t="s">
        <v>1285</v>
      </c>
      <c r="J786" s="12" t="s">
        <v>556</v>
      </c>
      <c r="K786" s="12" t="s">
        <v>578</v>
      </c>
      <c r="L786" s="12" t="s">
        <v>558</v>
      </c>
      <c r="M786" s="12" t="s">
        <v>3237</v>
      </c>
      <c r="N786" s="12" t="s">
        <v>590</v>
      </c>
      <c r="O786" s="12" t="s">
        <v>3400</v>
      </c>
      <c r="P786" s="12" t="s">
        <v>3401</v>
      </c>
      <c r="Q786" s="12">
        <v>1</v>
      </c>
      <c r="R786" s="12">
        <v>0</v>
      </c>
      <c r="S786" s="12">
        <v>0</v>
      </c>
      <c r="T786" s="12">
        <v>0</v>
      </c>
      <c r="U786" s="12">
        <v>0</v>
      </c>
      <c r="V786" s="12">
        <v>0</v>
      </c>
      <c r="W786" s="12">
        <v>0</v>
      </c>
      <c r="X786" s="12">
        <v>0</v>
      </c>
      <c r="Y786" s="12">
        <v>0</v>
      </c>
      <c r="Z786" s="12">
        <v>0</v>
      </c>
      <c r="AA786" s="12">
        <v>0</v>
      </c>
      <c r="AB786" s="12">
        <v>0</v>
      </c>
      <c r="AC786" s="12">
        <v>1</v>
      </c>
      <c r="AD786" s="12">
        <v>0</v>
      </c>
      <c r="AE786" s="12">
        <v>0</v>
      </c>
      <c r="AF786" s="12">
        <v>0</v>
      </c>
      <c r="AG786" s="12">
        <v>0</v>
      </c>
      <c r="AH786" s="12">
        <v>0</v>
      </c>
      <c r="AI786" s="12">
        <v>0</v>
      </c>
      <c r="AJ786" s="12">
        <v>0</v>
      </c>
      <c r="AK786" s="12">
        <v>0</v>
      </c>
      <c r="AL786" s="12" t="s">
        <v>1044</v>
      </c>
      <c r="AM786" s="7" t="s">
        <v>608</v>
      </c>
      <c r="AN786" s="7" t="s">
        <v>614</v>
      </c>
      <c r="AO786" s="7">
        <v>2000</v>
      </c>
      <c r="AP786" s="12" t="s">
        <v>3458</v>
      </c>
      <c r="AQ786" s="12">
        <v>265</v>
      </c>
      <c r="AR786" s="12">
        <v>1</v>
      </c>
      <c r="AS786" s="12" t="s">
        <v>555</v>
      </c>
      <c r="AT786" s="7" t="s">
        <v>212</v>
      </c>
      <c r="AU786" s="12">
        <v>1</v>
      </c>
      <c r="AV786" s="12">
        <v>1</v>
      </c>
      <c r="AW786" s="12">
        <v>1</v>
      </c>
      <c r="AX786" s="12">
        <v>1</v>
      </c>
      <c r="AY786" s="7">
        <v>0</v>
      </c>
      <c r="AZ786" s="12">
        <v>0</v>
      </c>
      <c r="BA786" s="12">
        <v>1</v>
      </c>
      <c r="BB786" s="12">
        <v>1</v>
      </c>
      <c r="BC786" s="12">
        <v>0</v>
      </c>
      <c r="BD786" s="12">
        <v>0</v>
      </c>
      <c r="BE786" s="12">
        <v>1</v>
      </c>
      <c r="BF786" s="7" t="s">
        <v>766</v>
      </c>
      <c r="BG786" s="7" t="s">
        <v>781</v>
      </c>
      <c r="BH786" s="7"/>
      <c r="BI786" s="7" t="s">
        <v>2807</v>
      </c>
      <c r="BJ786" s="12" t="s">
        <v>3460</v>
      </c>
      <c r="BK786" s="12" t="s">
        <v>1044</v>
      </c>
      <c r="BL786" s="12" t="s">
        <v>3473</v>
      </c>
      <c r="BM786" s="7" t="s">
        <v>787</v>
      </c>
      <c r="BN786" s="7"/>
      <c r="BO786" s="12"/>
      <c r="BP786" s="12" t="s">
        <v>3500</v>
      </c>
      <c r="BQ786" s="12">
        <v>0.10872999999999999</v>
      </c>
      <c r="BR786" s="12" t="s">
        <v>3429</v>
      </c>
      <c r="BS786" s="12">
        <v>0.10872999999999999</v>
      </c>
      <c r="BT786" s="12"/>
      <c r="BU786" s="12"/>
      <c r="BV786" s="12" t="s">
        <v>1077</v>
      </c>
      <c r="BW786" s="12">
        <v>0.83418000000000003</v>
      </c>
      <c r="BX786" s="12" t="s">
        <v>3422</v>
      </c>
      <c r="BY786" s="12" t="s">
        <v>1077</v>
      </c>
      <c r="BZ786" s="12"/>
      <c r="CA786" s="12" t="s">
        <v>1077</v>
      </c>
      <c r="CB786" s="12" t="s">
        <v>1077</v>
      </c>
      <c r="CC786" s="12" t="s">
        <v>1077</v>
      </c>
      <c r="CD786" s="12" t="s">
        <v>1077</v>
      </c>
      <c r="CE786" s="12">
        <v>0.22539999999999999</v>
      </c>
      <c r="CF786" s="12" t="s">
        <v>1077</v>
      </c>
      <c r="CG786" s="12"/>
      <c r="CH786" s="12"/>
      <c r="CI786" s="12"/>
      <c r="CJ786" s="12">
        <v>0.97330000000000005</v>
      </c>
      <c r="CK786" s="12" t="s">
        <v>3824</v>
      </c>
      <c r="CL786" s="12" t="s">
        <v>1077</v>
      </c>
      <c r="CM786" s="12" t="s">
        <v>1077</v>
      </c>
      <c r="CN786" s="12" t="s">
        <v>1077</v>
      </c>
      <c r="CO786" s="12" t="s">
        <v>1077</v>
      </c>
      <c r="CP786" s="12"/>
      <c r="CQ786" s="12"/>
      <c r="CR786" s="12"/>
      <c r="CS786" s="12"/>
      <c r="CT786" s="12" t="s">
        <v>1077</v>
      </c>
      <c r="CU786" s="12" t="s">
        <v>1077</v>
      </c>
      <c r="CV786" s="12" t="s">
        <v>1077</v>
      </c>
      <c r="CW786" s="12"/>
      <c r="CX786" s="57"/>
    </row>
    <row r="787" spans="1:102" ht="16.5" x14ac:dyDescent="0.35">
      <c r="A787" s="56">
        <v>14</v>
      </c>
      <c r="B787" s="12" t="s">
        <v>3705</v>
      </c>
      <c r="C787" s="12">
        <v>14.2</v>
      </c>
      <c r="D787" s="12" t="s">
        <v>1480</v>
      </c>
      <c r="E787" s="12" t="s">
        <v>298</v>
      </c>
      <c r="F787" s="12">
        <v>4</v>
      </c>
      <c r="G787" s="12" t="s">
        <v>212</v>
      </c>
      <c r="H787" s="12" t="s">
        <v>2804</v>
      </c>
      <c r="I787" s="12" t="s">
        <v>212</v>
      </c>
      <c r="J787" s="12" t="s">
        <v>556</v>
      </c>
      <c r="K787" s="12" t="s">
        <v>578</v>
      </c>
      <c r="L787" s="12" t="s">
        <v>558</v>
      </c>
      <c r="M787" s="12" t="s">
        <v>3237</v>
      </c>
      <c r="N787" s="12" t="s">
        <v>590</v>
      </c>
      <c r="O787" s="12" t="s">
        <v>3400</v>
      </c>
      <c r="P787" s="12" t="s">
        <v>3401</v>
      </c>
      <c r="Q787" s="12">
        <v>1</v>
      </c>
      <c r="R787" s="12">
        <v>0</v>
      </c>
      <c r="S787" s="12">
        <v>0</v>
      </c>
      <c r="T787" s="12">
        <v>0</v>
      </c>
      <c r="U787" s="12">
        <v>0</v>
      </c>
      <c r="V787" s="12">
        <v>0</v>
      </c>
      <c r="W787" s="12">
        <v>0</v>
      </c>
      <c r="X787" s="12">
        <v>0</v>
      </c>
      <c r="Y787" s="12">
        <v>0</v>
      </c>
      <c r="Z787" s="12">
        <v>0</v>
      </c>
      <c r="AA787" s="12">
        <v>0</v>
      </c>
      <c r="AB787" s="12">
        <v>0</v>
      </c>
      <c r="AC787" s="12">
        <v>1</v>
      </c>
      <c r="AD787" s="12">
        <v>0</v>
      </c>
      <c r="AE787" s="12">
        <v>0</v>
      </c>
      <c r="AF787" s="12">
        <v>0</v>
      </c>
      <c r="AG787" s="12">
        <v>0</v>
      </c>
      <c r="AH787" s="12">
        <v>1</v>
      </c>
      <c r="AI787" s="12">
        <v>0</v>
      </c>
      <c r="AJ787" s="12">
        <v>0</v>
      </c>
      <c r="AK787" s="12">
        <v>0</v>
      </c>
      <c r="AL787" s="12" t="s">
        <v>1044</v>
      </c>
      <c r="AM787" s="7" t="s">
        <v>608</v>
      </c>
      <c r="AN787" s="7" t="s">
        <v>614</v>
      </c>
      <c r="AO787" s="7">
        <v>2000</v>
      </c>
      <c r="AP787" s="12" t="s">
        <v>3458</v>
      </c>
      <c r="AQ787" s="12">
        <v>265</v>
      </c>
      <c r="AR787" s="12">
        <v>1</v>
      </c>
      <c r="AS787" s="12" t="s">
        <v>555</v>
      </c>
      <c r="AT787" s="7" t="s">
        <v>349</v>
      </c>
      <c r="AU787" s="12">
        <v>1</v>
      </c>
      <c r="AV787" s="12">
        <v>1</v>
      </c>
      <c r="AW787" s="12">
        <v>1</v>
      </c>
      <c r="AX787" s="12">
        <v>1</v>
      </c>
      <c r="AY787" s="7">
        <v>0</v>
      </c>
      <c r="AZ787" s="12">
        <v>0</v>
      </c>
      <c r="BA787" s="12">
        <v>1</v>
      </c>
      <c r="BB787" s="12">
        <v>1</v>
      </c>
      <c r="BC787" s="12">
        <v>0</v>
      </c>
      <c r="BD787" s="12">
        <v>0</v>
      </c>
      <c r="BE787" s="12">
        <v>1</v>
      </c>
      <c r="BF787" s="7" t="s">
        <v>766</v>
      </c>
      <c r="BG787" s="7" t="s">
        <v>781</v>
      </c>
      <c r="BH787" s="7"/>
      <c r="BI787" s="7" t="s">
        <v>2807</v>
      </c>
      <c r="BJ787" s="12" t="s">
        <v>3460</v>
      </c>
      <c r="BK787" s="12" t="s">
        <v>1044</v>
      </c>
      <c r="BL787" s="12" t="s">
        <v>3473</v>
      </c>
      <c r="BM787" s="7" t="s">
        <v>790</v>
      </c>
      <c r="BN787" s="7"/>
      <c r="BO787" s="12"/>
      <c r="BP787" s="12" t="s">
        <v>1144</v>
      </c>
      <c r="BQ787" s="12">
        <v>0.42365000000000003</v>
      </c>
      <c r="BR787" s="12" t="s">
        <v>3429</v>
      </c>
      <c r="BS787" s="12">
        <v>0.42365000000000003</v>
      </c>
      <c r="BT787" s="12"/>
      <c r="BU787" s="12"/>
      <c r="BV787" s="12" t="s">
        <v>1077</v>
      </c>
      <c r="BW787" s="12">
        <v>7.4349999999999999E-2</v>
      </c>
      <c r="BX787" s="12" t="s">
        <v>3422</v>
      </c>
      <c r="BY787" s="12" t="s">
        <v>1077</v>
      </c>
      <c r="BZ787" s="12"/>
      <c r="CA787" s="12" t="s">
        <v>1077</v>
      </c>
      <c r="CB787" s="12" t="s">
        <v>1077</v>
      </c>
      <c r="CC787" s="12" t="s">
        <v>1077</v>
      </c>
      <c r="CD787" s="12" t="s">
        <v>1077</v>
      </c>
      <c r="CE787" s="12">
        <v>8.6E-3</v>
      </c>
      <c r="CF787" s="12" t="s">
        <v>1077</v>
      </c>
      <c r="CG787" s="12"/>
      <c r="CH787" s="12"/>
      <c r="CI787" s="12"/>
      <c r="CJ787" s="12">
        <v>0.91249999999999998</v>
      </c>
      <c r="CK787" s="12" t="s">
        <v>3824</v>
      </c>
      <c r="CL787" s="12" t="s">
        <v>1077</v>
      </c>
      <c r="CM787" s="12" t="s">
        <v>1077</v>
      </c>
      <c r="CN787" s="12" t="s">
        <v>1077</v>
      </c>
      <c r="CO787" s="12" t="s">
        <v>1077</v>
      </c>
      <c r="CP787" s="12"/>
      <c r="CQ787" s="12"/>
      <c r="CR787" s="12"/>
      <c r="CS787" s="12" t="s">
        <v>1077</v>
      </c>
      <c r="CT787" s="12" t="s">
        <v>1077</v>
      </c>
      <c r="CU787" s="12" t="s">
        <v>1077</v>
      </c>
      <c r="CV787" s="12" t="s">
        <v>1077</v>
      </c>
      <c r="CW787" s="12"/>
      <c r="CX787" s="57"/>
    </row>
    <row r="788" spans="1:102" ht="16.5" x14ac:dyDescent="0.35">
      <c r="A788" s="56">
        <v>15</v>
      </c>
      <c r="B788" s="12" t="s">
        <v>3706</v>
      </c>
      <c r="C788" s="12">
        <v>15.16</v>
      </c>
      <c r="D788" s="12" t="s">
        <v>1601</v>
      </c>
      <c r="E788" s="12" t="s">
        <v>300</v>
      </c>
      <c r="F788" s="12" t="s">
        <v>3916</v>
      </c>
      <c r="G788" s="12" t="s">
        <v>349</v>
      </c>
      <c r="H788" s="12" t="s">
        <v>2805</v>
      </c>
      <c r="I788" s="12" t="s">
        <v>1285</v>
      </c>
      <c r="J788" s="12" t="s">
        <v>1224</v>
      </c>
      <c r="K788" s="12" t="s">
        <v>1225</v>
      </c>
      <c r="L788" s="12" t="s">
        <v>1204</v>
      </c>
      <c r="M788" s="12" t="s">
        <v>3237</v>
      </c>
      <c r="N788" s="12" t="s">
        <v>3437</v>
      </c>
      <c r="O788" s="12" t="s">
        <v>3400</v>
      </c>
      <c r="P788" s="12" t="s">
        <v>3403</v>
      </c>
      <c r="Q788" s="12">
        <v>1</v>
      </c>
      <c r="R788" s="12">
        <v>0</v>
      </c>
      <c r="S788" s="12">
        <v>0</v>
      </c>
      <c r="T788" s="12">
        <v>0</v>
      </c>
      <c r="U788" s="12">
        <v>0</v>
      </c>
      <c r="V788" s="12">
        <v>0</v>
      </c>
      <c r="W788" s="12">
        <v>0</v>
      </c>
      <c r="X788" s="12">
        <v>0</v>
      </c>
      <c r="Y788" s="12">
        <v>0</v>
      </c>
      <c r="Z788" s="12">
        <v>0</v>
      </c>
      <c r="AA788" s="12">
        <v>0</v>
      </c>
      <c r="AB788" s="12">
        <v>1</v>
      </c>
      <c r="AC788" s="12">
        <v>0</v>
      </c>
      <c r="AD788" s="12">
        <v>0</v>
      </c>
      <c r="AE788" s="12">
        <v>0</v>
      </c>
      <c r="AF788" s="12">
        <v>0</v>
      </c>
      <c r="AG788" s="12">
        <v>0</v>
      </c>
      <c r="AH788" s="12">
        <v>0</v>
      </c>
      <c r="AI788" s="12">
        <v>0</v>
      </c>
      <c r="AJ788" s="12">
        <v>0</v>
      </c>
      <c r="AK788" s="12">
        <v>0</v>
      </c>
      <c r="AL788" s="12" t="s">
        <v>3448</v>
      </c>
      <c r="AM788" s="7" t="s">
        <v>608</v>
      </c>
      <c r="AN788" s="7" t="s">
        <v>633</v>
      </c>
      <c r="AO788" s="7">
        <v>2000</v>
      </c>
      <c r="AP788" s="12" t="s">
        <v>3458</v>
      </c>
      <c r="AQ788" s="12">
        <v>5727</v>
      </c>
      <c r="AR788" s="12">
        <v>1</v>
      </c>
      <c r="AS788" s="12" t="s">
        <v>555</v>
      </c>
      <c r="AT788" s="7" t="s">
        <v>349</v>
      </c>
      <c r="AU788" s="12">
        <v>0</v>
      </c>
      <c r="AV788" s="12">
        <v>0</v>
      </c>
      <c r="AW788" s="12">
        <v>0</v>
      </c>
      <c r="AX788" s="12">
        <v>0</v>
      </c>
      <c r="AY788" s="7">
        <v>0</v>
      </c>
      <c r="AZ788" s="12">
        <v>0</v>
      </c>
      <c r="BA788" s="12">
        <v>1</v>
      </c>
      <c r="BB788" s="12">
        <v>1</v>
      </c>
      <c r="BC788" s="12">
        <v>0</v>
      </c>
      <c r="BD788" s="12">
        <v>0</v>
      </c>
      <c r="BE788" s="12">
        <v>0</v>
      </c>
      <c r="BF788" s="7" t="s">
        <v>3259</v>
      </c>
      <c r="BG788" s="7" t="s">
        <v>813</v>
      </c>
      <c r="BH788" s="7">
        <v>1</v>
      </c>
      <c r="BI788" s="7" t="s">
        <v>3253</v>
      </c>
      <c r="BJ788" s="12" t="s">
        <v>3460</v>
      </c>
      <c r="BK788" s="12" t="s">
        <v>3472</v>
      </c>
      <c r="BL788" s="12" t="s">
        <v>3474</v>
      </c>
      <c r="BM788" s="7" t="s">
        <v>788</v>
      </c>
      <c r="BN788" s="7"/>
      <c r="BO788" s="12"/>
      <c r="BP788" s="12" t="s">
        <v>1161</v>
      </c>
      <c r="BQ788" s="12">
        <f t="shared" ref="BQ788:BQ819" si="8">CV788</f>
        <v>-8.264012572027239E-4</v>
      </c>
      <c r="BR788" s="12" t="s">
        <v>3526</v>
      </c>
      <c r="BS788" s="12">
        <v>-2.0400000000000001E-2</v>
      </c>
      <c r="BT788" s="12"/>
      <c r="BU788" s="12">
        <f t="shared" ref="BU788:BU819" si="9">EXP(BS788)</f>
        <v>0.9798066722428721</v>
      </c>
      <c r="BV788" s="12" t="s">
        <v>3416</v>
      </c>
      <c r="BW788" s="12"/>
      <c r="BX788" s="12"/>
      <c r="BY788" s="12" t="s">
        <v>1077</v>
      </c>
      <c r="BZ788" s="12"/>
      <c r="CA788" s="12" t="s">
        <v>1077</v>
      </c>
      <c r="CB788" s="12">
        <v>0.1</v>
      </c>
      <c r="CC788" s="12" t="s">
        <v>3419</v>
      </c>
      <c r="CD788" s="12" t="s">
        <v>1077</v>
      </c>
      <c r="CE788" s="12" t="s">
        <v>1077</v>
      </c>
      <c r="CF788" s="12"/>
      <c r="CG788" s="12"/>
      <c r="CH788" s="12"/>
      <c r="CI788" s="12"/>
      <c r="CJ788" s="12">
        <v>0.82</v>
      </c>
      <c r="CK788" s="12" t="s">
        <v>3827</v>
      </c>
      <c r="CL788" s="12">
        <v>-30376</v>
      </c>
      <c r="CM788" s="12" t="s">
        <v>1077</v>
      </c>
      <c r="CN788" s="12">
        <v>6854.2</v>
      </c>
      <c r="CO788" s="12" t="s">
        <v>3419</v>
      </c>
      <c r="CP788" s="12"/>
      <c r="CQ788" s="12"/>
      <c r="CR788" s="12"/>
      <c r="CS788" s="12" t="s">
        <v>1077</v>
      </c>
      <c r="CT788" s="12" t="s">
        <v>1077</v>
      </c>
      <c r="CU788" s="7">
        <f>232/5727</f>
        <v>4.0509865549153132E-2</v>
      </c>
      <c r="CV788" s="12">
        <f t="shared" ref="CV788:CV819" si="10">BS788*CU788</f>
        <v>-8.264012572027239E-4</v>
      </c>
      <c r="CW788" s="7"/>
      <c r="CX788" s="57"/>
    </row>
    <row r="789" spans="1:102" ht="16.5" x14ac:dyDescent="0.35">
      <c r="A789" s="56">
        <v>15</v>
      </c>
      <c r="B789" s="12" t="s">
        <v>3706</v>
      </c>
      <c r="C789" s="12">
        <v>15.16</v>
      </c>
      <c r="D789" s="12" t="s">
        <v>1602</v>
      </c>
      <c r="E789" s="12" t="s">
        <v>300</v>
      </c>
      <c r="F789" s="12" t="s">
        <v>3916</v>
      </c>
      <c r="G789" s="12" t="s">
        <v>212</v>
      </c>
      <c r="H789" s="12" t="s">
        <v>2805</v>
      </c>
      <c r="I789" s="12" t="s">
        <v>212</v>
      </c>
      <c r="J789" s="12" t="s">
        <v>1224</v>
      </c>
      <c r="K789" s="12" t="s">
        <v>1225</v>
      </c>
      <c r="L789" s="12" t="s">
        <v>1204</v>
      </c>
      <c r="M789" s="12" t="s">
        <v>3237</v>
      </c>
      <c r="N789" s="12" t="s">
        <v>3437</v>
      </c>
      <c r="O789" s="12" t="s">
        <v>3400</v>
      </c>
      <c r="P789" s="12" t="s">
        <v>3403</v>
      </c>
      <c r="Q789" s="12">
        <v>1</v>
      </c>
      <c r="R789" s="12">
        <v>0</v>
      </c>
      <c r="S789" s="12">
        <v>0</v>
      </c>
      <c r="T789" s="12">
        <v>0</v>
      </c>
      <c r="U789" s="12">
        <v>0</v>
      </c>
      <c r="V789" s="12">
        <v>0</v>
      </c>
      <c r="W789" s="12">
        <v>0</v>
      </c>
      <c r="X789" s="12">
        <v>0</v>
      </c>
      <c r="Y789" s="12">
        <v>0</v>
      </c>
      <c r="Z789" s="12">
        <v>0</v>
      </c>
      <c r="AA789" s="12">
        <v>0</v>
      </c>
      <c r="AB789" s="12">
        <v>1</v>
      </c>
      <c r="AC789" s="12">
        <v>0</v>
      </c>
      <c r="AD789" s="12">
        <v>0</v>
      </c>
      <c r="AE789" s="12">
        <v>0</v>
      </c>
      <c r="AF789" s="12">
        <v>0</v>
      </c>
      <c r="AG789" s="12">
        <v>0</v>
      </c>
      <c r="AH789" s="12">
        <v>0</v>
      </c>
      <c r="AI789" s="12">
        <v>0</v>
      </c>
      <c r="AJ789" s="12">
        <v>0</v>
      </c>
      <c r="AK789" s="12">
        <v>0</v>
      </c>
      <c r="AL789" s="12" t="s">
        <v>3448</v>
      </c>
      <c r="AM789" s="7" t="s">
        <v>608</v>
      </c>
      <c r="AN789" s="7" t="s">
        <v>633</v>
      </c>
      <c r="AO789" s="7">
        <v>2000</v>
      </c>
      <c r="AP789" s="12" t="s">
        <v>3458</v>
      </c>
      <c r="AQ789" s="12">
        <v>5727</v>
      </c>
      <c r="AR789" s="12">
        <v>1</v>
      </c>
      <c r="AS789" s="12" t="s">
        <v>555</v>
      </c>
      <c r="AT789" s="7" t="s">
        <v>349</v>
      </c>
      <c r="AU789" s="12">
        <v>0</v>
      </c>
      <c r="AV789" s="12">
        <v>0</v>
      </c>
      <c r="AW789" s="12">
        <v>0</v>
      </c>
      <c r="AX789" s="12">
        <v>0</v>
      </c>
      <c r="AY789" s="7">
        <v>0</v>
      </c>
      <c r="AZ789" s="12">
        <v>0</v>
      </c>
      <c r="BA789" s="12">
        <v>1</v>
      </c>
      <c r="BB789" s="12">
        <v>1</v>
      </c>
      <c r="BC789" s="12">
        <v>0</v>
      </c>
      <c r="BD789" s="12">
        <v>0</v>
      </c>
      <c r="BE789" s="12">
        <v>0</v>
      </c>
      <c r="BF789" s="7" t="s">
        <v>3259</v>
      </c>
      <c r="BG789" s="7" t="s">
        <v>816</v>
      </c>
      <c r="BH789" s="7">
        <v>1</v>
      </c>
      <c r="BI789" s="7" t="s">
        <v>3253</v>
      </c>
      <c r="BJ789" s="12" t="s">
        <v>3460</v>
      </c>
      <c r="BK789" s="12" t="s">
        <v>3472</v>
      </c>
      <c r="BL789" s="12" t="s">
        <v>3474</v>
      </c>
      <c r="BM789" s="7" t="s">
        <v>788</v>
      </c>
      <c r="BN789" s="7"/>
      <c r="BO789" s="12"/>
      <c r="BP789" s="12" t="s">
        <v>1262</v>
      </c>
      <c r="BQ789" s="12">
        <f t="shared" si="8"/>
        <v>-1.4870263663349047E-3</v>
      </c>
      <c r="BR789" s="12" t="s">
        <v>3526</v>
      </c>
      <c r="BS789" s="12">
        <v>-0.60829999999999995</v>
      </c>
      <c r="BT789" s="12"/>
      <c r="BU789" s="12">
        <f t="shared" si="9"/>
        <v>0.54427535113903525</v>
      </c>
      <c r="BV789" s="12" t="s">
        <v>3416</v>
      </c>
      <c r="BW789" s="12"/>
      <c r="BX789" s="12"/>
      <c r="BY789" s="12" t="s">
        <v>1077</v>
      </c>
      <c r="BZ789" s="12"/>
      <c r="CA789" s="12" t="s">
        <v>1077</v>
      </c>
      <c r="CB789" s="12">
        <v>7</v>
      </c>
      <c r="CC789" s="12" t="s">
        <v>3419</v>
      </c>
      <c r="CD789" s="12" t="s">
        <v>1077</v>
      </c>
      <c r="CE789" s="12">
        <v>0.1</v>
      </c>
      <c r="CF789" s="12"/>
      <c r="CG789" s="12"/>
      <c r="CH789" s="12"/>
      <c r="CI789" s="12"/>
      <c r="CJ789" s="12">
        <v>0.82</v>
      </c>
      <c r="CK789" s="12" t="s">
        <v>3827</v>
      </c>
      <c r="CL789" s="12">
        <v>-30376</v>
      </c>
      <c r="CM789" s="12" t="s">
        <v>1077</v>
      </c>
      <c r="CN789" s="12">
        <v>6854.2</v>
      </c>
      <c r="CO789" s="12" t="s">
        <v>3419</v>
      </c>
      <c r="CP789" s="12"/>
      <c r="CQ789" s="12"/>
      <c r="CR789" s="12"/>
      <c r="CS789" s="12" t="s">
        <v>1077</v>
      </c>
      <c r="CT789" s="12" t="s">
        <v>1077</v>
      </c>
      <c r="CU789" s="7">
        <f>14/5727</f>
        <v>2.4445608521040684E-3</v>
      </c>
      <c r="CV789" s="12">
        <f t="shared" si="10"/>
        <v>-1.4870263663349047E-3</v>
      </c>
      <c r="CW789" s="7"/>
      <c r="CX789" s="57"/>
    </row>
    <row r="790" spans="1:102" ht="16.5" x14ac:dyDescent="0.35">
      <c r="A790" s="56">
        <v>15</v>
      </c>
      <c r="B790" s="12" t="s">
        <v>3706</v>
      </c>
      <c r="C790" s="12">
        <v>15.16</v>
      </c>
      <c r="D790" s="12" t="s">
        <v>1603</v>
      </c>
      <c r="E790" s="12" t="s">
        <v>300</v>
      </c>
      <c r="F790" s="12" t="s">
        <v>3916</v>
      </c>
      <c r="G790" s="12" t="s">
        <v>212</v>
      </c>
      <c r="H790" s="12" t="s">
        <v>2805</v>
      </c>
      <c r="I790" s="12" t="s">
        <v>212</v>
      </c>
      <c r="J790" s="12" t="s">
        <v>1224</v>
      </c>
      <c r="K790" s="12" t="s">
        <v>1225</v>
      </c>
      <c r="L790" s="12" t="s">
        <v>1204</v>
      </c>
      <c r="M790" s="12" t="s">
        <v>3237</v>
      </c>
      <c r="N790" s="12" t="s">
        <v>3437</v>
      </c>
      <c r="O790" s="12" t="s">
        <v>3400</v>
      </c>
      <c r="P790" s="12" t="s">
        <v>3403</v>
      </c>
      <c r="Q790" s="12">
        <v>1</v>
      </c>
      <c r="R790" s="12">
        <v>0</v>
      </c>
      <c r="S790" s="12">
        <v>0</v>
      </c>
      <c r="T790" s="12">
        <v>0</v>
      </c>
      <c r="U790" s="12">
        <v>0</v>
      </c>
      <c r="V790" s="12">
        <v>0</v>
      </c>
      <c r="W790" s="12">
        <v>0</v>
      </c>
      <c r="X790" s="12">
        <v>0</v>
      </c>
      <c r="Y790" s="12">
        <v>0</v>
      </c>
      <c r="Z790" s="12">
        <v>0</v>
      </c>
      <c r="AA790" s="12">
        <v>0</v>
      </c>
      <c r="AB790" s="12">
        <v>1</v>
      </c>
      <c r="AC790" s="12">
        <v>0</v>
      </c>
      <c r="AD790" s="12">
        <v>0</v>
      </c>
      <c r="AE790" s="12">
        <v>0</v>
      </c>
      <c r="AF790" s="12">
        <v>0</v>
      </c>
      <c r="AG790" s="12">
        <v>0</v>
      </c>
      <c r="AH790" s="12">
        <v>0</v>
      </c>
      <c r="AI790" s="12">
        <v>0</v>
      </c>
      <c r="AJ790" s="12">
        <v>0</v>
      </c>
      <c r="AK790" s="12">
        <v>0</v>
      </c>
      <c r="AL790" s="12" t="s">
        <v>3448</v>
      </c>
      <c r="AM790" s="7" t="s">
        <v>608</v>
      </c>
      <c r="AN790" s="7" t="s">
        <v>633</v>
      </c>
      <c r="AO790" s="7">
        <v>2000</v>
      </c>
      <c r="AP790" s="12" t="s">
        <v>3458</v>
      </c>
      <c r="AQ790" s="12">
        <v>5727</v>
      </c>
      <c r="AR790" s="12">
        <v>1</v>
      </c>
      <c r="AS790" s="12" t="s">
        <v>555</v>
      </c>
      <c r="AT790" s="7" t="s">
        <v>349</v>
      </c>
      <c r="AU790" s="12">
        <v>0</v>
      </c>
      <c r="AV790" s="12">
        <v>0</v>
      </c>
      <c r="AW790" s="12">
        <v>0</v>
      </c>
      <c r="AX790" s="12">
        <v>0</v>
      </c>
      <c r="AY790" s="7">
        <v>0</v>
      </c>
      <c r="AZ790" s="12">
        <v>0</v>
      </c>
      <c r="BA790" s="12">
        <v>1</v>
      </c>
      <c r="BB790" s="12">
        <v>1</v>
      </c>
      <c r="BC790" s="12">
        <v>0</v>
      </c>
      <c r="BD790" s="12">
        <v>0</v>
      </c>
      <c r="BE790" s="12">
        <v>0</v>
      </c>
      <c r="BF790" s="7" t="s">
        <v>3259</v>
      </c>
      <c r="BG790" s="7" t="s">
        <v>817</v>
      </c>
      <c r="BH790" s="7">
        <v>1</v>
      </c>
      <c r="BI790" s="7" t="s">
        <v>3253</v>
      </c>
      <c r="BJ790" s="12" t="s">
        <v>3460</v>
      </c>
      <c r="BK790" s="12" t="s">
        <v>3472</v>
      </c>
      <c r="BL790" s="12" t="s">
        <v>3474</v>
      </c>
      <c r="BM790" s="7" t="s">
        <v>788</v>
      </c>
      <c r="BN790" s="7"/>
      <c r="BO790" s="12"/>
      <c r="BP790" s="12" t="s">
        <v>1262</v>
      </c>
      <c r="BQ790" s="12">
        <f t="shared" si="8"/>
        <v>-4.002147721320062E-3</v>
      </c>
      <c r="BR790" s="12" t="s">
        <v>3526</v>
      </c>
      <c r="BS790" s="12">
        <v>-1.7630999999999999</v>
      </c>
      <c r="BT790" s="12"/>
      <c r="BU790" s="12">
        <f t="shared" si="9"/>
        <v>0.17151235056719996</v>
      </c>
      <c r="BV790" s="12" t="s">
        <v>3416</v>
      </c>
      <c r="BW790" s="12"/>
      <c r="BX790" s="12"/>
      <c r="BY790" s="12" t="s">
        <v>1077</v>
      </c>
      <c r="BZ790" s="12"/>
      <c r="CA790" s="12" t="s">
        <v>1077</v>
      </c>
      <c r="CB790" s="12">
        <v>33.299999999999997</v>
      </c>
      <c r="CC790" s="12" t="s">
        <v>3419</v>
      </c>
      <c r="CD790" s="12" t="s">
        <v>1077</v>
      </c>
      <c r="CE790" s="12">
        <v>0.1</v>
      </c>
      <c r="CF790" s="12"/>
      <c r="CG790" s="12"/>
      <c r="CH790" s="12"/>
      <c r="CI790" s="12"/>
      <c r="CJ790" s="12">
        <v>0.82</v>
      </c>
      <c r="CK790" s="12" t="s">
        <v>3827</v>
      </c>
      <c r="CL790" s="12">
        <v>-30376</v>
      </c>
      <c r="CM790" s="12" t="s">
        <v>1077</v>
      </c>
      <c r="CN790" s="12">
        <v>6854.2</v>
      </c>
      <c r="CO790" s="12" t="s">
        <v>3419</v>
      </c>
      <c r="CP790" s="12"/>
      <c r="CQ790" s="12"/>
      <c r="CR790" s="12"/>
      <c r="CS790" s="12" t="s">
        <v>1077</v>
      </c>
      <c r="CT790" s="12" t="s">
        <v>1077</v>
      </c>
      <c r="CU790" s="7">
        <f>13/5727</f>
        <v>2.2699493626680634E-3</v>
      </c>
      <c r="CV790" s="12">
        <f t="shared" si="10"/>
        <v>-4.002147721320062E-3</v>
      </c>
      <c r="CW790" s="7"/>
      <c r="CX790" s="57"/>
    </row>
    <row r="791" spans="1:102" ht="16.5" x14ac:dyDescent="0.35">
      <c r="A791" s="56">
        <v>15</v>
      </c>
      <c r="B791" s="12" t="s">
        <v>3706</v>
      </c>
      <c r="C791" s="12">
        <v>15.16</v>
      </c>
      <c r="D791" s="12" t="s">
        <v>1605</v>
      </c>
      <c r="E791" s="12" t="s">
        <v>300</v>
      </c>
      <c r="F791" s="12" t="s">
        <v>3916</v>
      </c>
      <c r="G791" s="12" t="s">
        <v>212</v>
      </c>
      <c r="H791" s="12" t="s">
        <v>2805</v>
      </c>
      <c r="I791" s="12" t="s">
        <v>212</v>
      </c>
      <c r="J791" s="12" t="s">
        <v>1224</v>
      </c>
      <c r="K791" s="12" t="s">
        <v>1225</v>
      </c>
      <c r="L791" s="12" t="s">
        <v>1204</v>
      </c>
      <c r="M791" s="12" t="s">
        <v>3237</v>
      </c>
      <c r="N791" s="12" t="s">
        <v>3437</v>
      </c>
      <c r="O791" s="12" t="s">
        <v>3400</v>
      </c>
      <c r="P791" s="12" t="s">
        <v>3403</v>
      </c>
      <c r="Q791" s="12">
        <v>1</v>
      </c>
      <c r="R791" s="12">
        <v>0</v>
      </c>
      <c r="S791" s="12">
        <v>0</v>
      </c>
      <c r="T791" s="12">
        <v>0</v>
      </c>
      <c r="U791" s="12">
        <v>0</v>
      </c>
      <c r="V791" s="12">
        <v>0</v>
      </c>
      <c r="W791" s="12">
        <v>0</v>
      </c>
      <c r="X791" s="12">
        <v>0</v>
      </c>
      <c r="Y791" s="12">
        <v>0</v>
      </c>
      <c r="Z791" s="12">
        <v>0</v>
      </c>
      <c r="AA791" s="12">
        <v>0</v>
      </c>
      <c r="AB791" s="12">
        <v>1</v>
      </c>
      <c r="AC791" s="12">
        <v>0</v>
      </c>
      <c r="AD791" s="12">
        <v>0</v>
      </c>
      <c r="AE791" s="12">
        <v>0</v>
      </c>
      <c r="AF791" s="12">
        <v>0</v>
      </c>
      <c r="AG791" s="12">
        <v>0</v>
      </c>
      <c r="AH791" s="12">
        <v>0</v>
      </c>
      <c r="AI791" s="12">
        <v>0</v>
      </c>
      <c r="AJ791" s="12">
        <v>0</v>
      </c>
      <c r="AK791" s="12">
        <v>0</v>
      </c>
      <c r="AL791" s="12" t="s">
        <v>3448</v>
      </c>
      <c r="AM791" s="7" t="s">
        <v>608</v>
      </c>
      <c r="AN791" s="7" t="s">
        <v>633</v>
      </c>
      <c r="AO791" s="7">
        <v>2000</v>
      </c>
      <c r="AP791" s="12" t="s">
        <v>3458</v>
      </c>
      <c r="AQ791" s="12">
        <v>5727</v>
      </c>
      <c r="AR791" s="12">
        <v>1</v>
      </c>
      <c r="AS791" s="12" t="s">
        <v>555</v>
      </c>
      <c r="AT791" s="7" t="s">
        <v>349</v>
      </c>
      <c r="AU791" s="12">
        <v>0</v>
      </c>
      <c r="AV791" s="12">
        <v>0</v>
      </c>
      <c r="AW791" s="12">
        <v>0</v>
      </c>
      <c r="AX791" s="12">
        <v>0</v>
      </c>
      <c r="AY791" s="7">
        <v>0</v>
      </c>
      <c r="AZ791" s="12">
        <v>0</v>
      </c>
      <c r="BA791" s="12">
        <v>1</v>
      </c>
      <c r="BB791" s="12">
        <v>1</v>
      </c>
      <c r="BC791" s="12">
        <v>0</v>
      </c>
      <c r="BD791" s="12">
        <v>0</v>
      </c>
      <c r="BE791" s="12">
        <v>0</v>
      </c>
      <c r="BF791" s="7" t="s">
        <v>3259</v>
      </c>
      <c r="BG791" s="7" t="s">
        <v>805</v>
      </c>
      <c r="BH791" s="7">
        <v>1</v>
      </c>
      <c r="BI791" s="7" t="s">
        <v>3253</v>
      </c>
      <c r="BJ791" s="12" t="s">
        <v>3460</v>
      </c>
      <c r="BK791" s="12" t="s">
        <v>3472</v>
      </c>
      <c r="BL791" s="12" t="s">
        <v>3474</v>
      </c>
      <c r="BM791" s="7" t="s">
        <v>788</v>
      </c>
      <c r="BN791" s="7"/>
      <c r="BO791" s="12"/>
      <c r="BP791" s="12" t="s">
        <v>1262</v>
      </c>
      <c r="BQ791" s="12">
        <f t="shared" si="8"/>
        <v>-2.0111227518770734E-2</v>
      </c>
      <c r="BR791" s="12" t="s">
        <v>3526</v>
      </c>
      <c r="BS791" s="12">
        <v>-0.38650000000000001</v>
      </c>
      <c r="BT791" s="12"/>
      <c r="BU791" s="12">
        <f t="shared" si="9"/>
        <v>0.67943072537463645</v>
      </c>
      <c r="BV791" s="12" t="s">
        <v>3416</v>
      </c>
      <c r="BW791" s="12"/>
      <c r="BX791" s="12"/>
      <c r="BY791" s="12" t="s">
        <v>1077</v>
      </c>
      <c r="BZ791" s="12"/>
      <c r="CA791" s="12" t="s">
        <v>1077</v>
      </c>
      <c r="CB791" s="12">
        <v>44.7</v>
      </c>
      <c r="CC791" s="12" t="s">
        <v>3419</v>
      </c>
      <c r="CD791" s="12" t="s">
        <v>1077</v>
      </c>
      <c r="CE791" s="12">
        <v>0.1</v>
      </c>
      <c r="CF791" s="12"/>
      <c r="CG791" s="12"/>
      <c r="CH791" s="12"/>
      <c r="CI791" s="12"/>
      <c r="CJ791" s="12">
        <v>0.82</v>
      </c>
      <c r="CK791" s="12" t="s">
        <v>3827</v>
      </c>
      <c r="CL791" s="12">
        <v>-30376</v>
      </c>
      <c r="CM791" s="12" t="s">
        <v>1077</v>
      </c>
      <c r="CN791" s="12">
        <v>6854.2</v>
      </c>
      <c r="CO791" s="12" t="s">
        <v>3419</v>
      </c>
      <c r="CP791" s="12"/>
      <c r="CQ791" s="12"/>
      <c r="CR791" s="12"/>
      <c r="CS791" s="12" t="s">
        <v>1077</v>
      </c>
      <c r="CT791" s="12" t="s">
        <v>1077</v>
      </c>
      <c r="CU791" s="7">
        <f>298/5727</f>
        <v>5.2034223851929455E-2</v>
      </c>
      <c r="CV791" s="12">
        <f t="shared" si="10"/>
        <v>-2.0111227518770734E-2</v>
      </c>
      <c r="CW791" s="7"/>
      <c r="CX791" s="57"/>
    </row>
    <row r="792" spans="1:102" ht="16.5" x14ac:dyDescent="0.35">
      <c r="A792" s="56">
        <v>15</v>
      </c>
      <c r="B792" s="12" t="s">
        <v>3706</v>
      </c>
      <c r="C792" s="12">
        <v>15.16</v>
      </c>
      <c r="D792" s="12" t="s">
        <v>1521</v>
      </c>
      <c r="E792" s="12" t="s">
        <v>300</v>
      </c>
      <c r="F792" s="12" t="s">
        <v>3916</v>
      </c>
      <c r="G792" s="12" t="s">
        <v>212</v>
      </c>
      <c r="H792" s="12" t="s">
        <v>2805</v>
      </c>
      <c r="I792" s="12" t="s">
        <v>349</v>
      </c>
      <c r="J792" s="12" t="s">
        <v>1224</v>
      </c>
      <c r="K792" s="12" t="s">
        <v>1225</v>
      </c>
      <c r="L792" s="12" t="s">
        <v>1204</v>
      </c>
      <c r="M792" s="12" t="s">
        <v>3237</v>
      </c>
      <c r="N792" s="12" t="s">
        <v>3437</v>
      </c>
      <c r="O792" s="12" t="s">
        <v>3400</v>
      </c>
      <c r="P792" s="12" t="s">
        <v>3403</v>
      </c>
      <c r="Q792" s="12">
        <v>1</v>
      </c>
      <c r="R792" s="12">
        <v>0</v>
      </c>
      <c r="S792" s="12">
        <v>0</v>
      </c>
      <c r="T792" s="12">
        <v>0</v>
      </c>
      <c r="U792" s="12">
        <v>0</v>
      </c>
      <c r="V792" s="12">
        <v>0</v>
      </c>
      <c r="W792" s="12">
        <v>0</v>
      </c>
      <c r="X792" s="12">
        <v>0</v>
      </c>
      <c r="Y792" s="12">
        <v>0</v>
      </c>
      <c r="Z792" s="12">
        <v>0</v>
      </c>
      <c r="AA792" s="12">
        <v>0</v>
      </c>
      <c r="AB792" s="12">
        <v>1</v>
      </c>
      <c r="AC792" s="12">
        <v>0</v>
      </c>
      <c r="AD792" s="12">
        <v>0</v>
      </c>
      <c r="AE792" s="12">
        <v>0</v>
      </c>
      <c r="AF792" s="12">
        <v>0</v>
      </c>
      <c r="AG792" s="12">
        <v>0</v>
      </c>
      <c r="AH792" s="12">
        <v>0</v>
      </c>
      <c r="AI792" s="12">
        <v>0</v>
      </c>
      <c r="AJ792" s="12">
        <v>0</v>
      </c>
      <c r="AK792" s="12">
        <v>0</v>
      </c>
      <c r="AL792" s="12" t="s">
        <v>3448</v>
      </c>
      <c r="AM792" s="7" t="s">
        <v>608</v>
      </c>
      <c r="AN792" s="7" t="s">
        <v>633</v>
      </c>
      <c r="AO792" s="7">
        <v>2000</v>
      </c>
      <c r="AP792" s="12" t="s">
        <v>3458</v>
      </c>
      <c r="AQ792" s="12">
        <v>5727</v>
      </c>
      <c r="AR792" s="12">
        <v>1</v>
      </c>
      <c r="AS792" s="12" t="s">
        <v>555</v>
      </c>
      <c r="AT792" s="7" t="s">
        <v>349</v>
      </c>
      <c r="AU792" s="12">
        <v>0</v>
      </c>
      <c r="AV792" s="12">
        <v>0</v>
      </c>
      <c r="AW792" s="12">
        <v>0</v>
      </c>
      <c r="AX792" s="12">
        <v>0</v>
      </c>
      <c r="AY792" s="7">
        <v>0</v>
      </c>
      <c r="AZ792" s="12">
        <v>0</v>
      </c>
      <c r="BA792" s="12">
        <v>1</v>
      </c>
      <c r="BB792" s="12">
        <v>1</v>
      </c>
      <c r="BC792" s="12">
        <v>0</v>
      </c>
      <c r="BD792" s="12">
        <v>0</v>
      </c>
      <c r="BE792" s="12">
        <v>0</v>
      </c>
      <c r="BF792" s="7" t="s">
        <v>2820</v>
      </c>
      <c r="BG792" s="7" t="s">
        <v>806</v>
      </c>
      <c r="BH792" s="7">
        <v>1</v>
      </c>
      <c r="BI792" s="7" t="s">
        <v>3257</v>
      </c>
      <c r="BJ792" s="12" t="s">
        <v>3460</v>
      </c>
      <c r="BK792" s="12" t="s">
        <v>3472</v>
      </c>
      <c r="BL792" s="12" t="s">
        <v>3474</v>
      </c>
      <c r="BM792" s="7" t="s">
        <v>788</v>
      </c>
      <c r="BN792" s="7"/>
      <c r="BO792" s="12"/>
      <c r="BP792" s="12" t="s">
        <v>3502</v>
      </c>
      <c r="BQ792" s="12">
        <f t="shared" si="8"/>
        <v>-5.1580338746289506E-2</v>
      </c>
      <c r="BR792" s="12" t="s">
        <v>3526</v>
      </c>
      <c r="BS792" s="12">
        <v>-0.3629</v>
      </c>
      <c r="BT792" s="12"/>
      <c r="BU792" s="12">
        <f t="shared" si="9"/>
        <v>0.69565599562049307</v>
      </c>
      <c r="BV792" s="12" t="s">
        <v>3416</v>
      </c>
      <c r="BW792" s="12"/>
      <c r="BX792" s="12"/>
      <c r="BY792" s="12" t="s">
        <v>1077</v>
      </c>
      <c r="BZ792" s="12"/>
      <c r="CA792" s="12" t="s">
        <v>1077</v>
      </c>
      <c r="CB792" s="12">
        <v>84.6</v>
      </c>
      <c r="CC792" s="12" t="s">
        <v>3419</v>
      </c>
      <c r="CD792" s="12" t="s">
        <v>1077</v>
      </c>
      <c r="CE792" s="12">
        <v>0.1</v>
      </c>
      <c r="CF792" s="12"/>
      <c r="CG792" s="12"/>
      <c r="CH792" s="12"/>
      <c r="CI792" s="12"/>
      <c r="CJ792" s="12">
        <v>0.82</v>
      </c>
      <c r="CK792" s="12" t="s">
        <v>3827</v>
      </c>
      <c r="CL792" s="12">
        <v>-30376</v>
      </c>
      <c r="CM792" s="12" t="s">
        <v>1077</v>
      </c>
      <c r="CN792" s="12">
        <v>6854.2</v>
      </c>
      <c r="CO792" s="12" t="s">
        <v>3419</v>
      </c>
      <c r="CP792" s="12"/>
      <c r="CQ792" s="12"/>
      <c r="CR792" s="12"/>
      <c r="CS792" s="12" t="s">
        <v>1077</v>
      </c>
      <c r="CT792" s="12" t="s">
        <v>1077</v>
      </c>
      <c r="CU792" s="7">
        <f>814/5727</f>
        <v>0.14213375240090798</v>
      </c>
      <c r="CV792" s="12">
        <f t="shared" si="10"/>
        <v>-5.1580338746289506E-2</v>
      </c>
      <c r="CW792" s="7"/>
      <c r="CX792" s="57"/>
    </row>
    <row r="793" spans="1:102" ht="16.5" x14ac:dyDescent="0.35">
      <c r="A793" s="56">
        <v>15</v>
      </c>
      <c r="B793" s="12" t="s">
        <v>3706</v>
      </c>
      <c r="C793" s="12">
        <v>15.16</v>
      </c>
      <c r="D793" s="12" t="s">
        <v>1607</v>
      </c>
      <c r="E793" s="12" t="s">
        <v>300</v>
      </c>
      <c r="F793" s="12" t="s">
        <v>3916</v>
      </c>
      <c r="G793" s="12" t="s">
        <v>212</v>
      </c>
      <c r="H793" s="12" t="s">
        <v>2805</v>
      </c>
      <c r="I793" s="12" t="s">
        <v>212</v>
      </c>
      <c r="J793" s="12" t="s">
        <v>1224</v>
      </c>
      <c r="K793" s="12" t="s">
        <v>1225</v>
      </c>
      <c r="L793" s="12" t="s">
        <v>1204</v>
      </c>
      <c r="M793" s="12" t="s">
        <v>3237</v>
      </c>
      <c r="N793" s="12" t="s">
        <v>3437</v>
      </c>
      <c r="O793" s="12" t="s">
        <v>3400</v>
      </c>
      <c r="P793" s="12" t="s">
        <v>3403</v>
      </c>
      <c r="Q793" s="12">
        <v>1</v>
      </c>
      <c r="R793" s="12">
        <v>0</v>
      </c>
      <c r="S793" s="12">
        <v>0</v>
      </c>
      <c r="T793" s="12">
        <v>0</v>
      </c>
      <c r="U793" s="12">
        <v>0</v>
      </c>
      <c r="V793" s="12">
        <v>0</v>
      </c>
      <c r="W793" s="12">
        <v>0</v>
      </c>
      <c r="X793" s="12">
        <v>0</v>
      </c>
      <c r="Y793" s="12">
        <v>0</v>
      </c>
      <c r="Z793" s="12">
        <v>0</v>
      </c>
      <c r="AA793" s="12">
        <v>0</v>
      </c>
      <c r="AB793" s="12">
        <v>1</v>
      </c>
      <c r="AC793" s="12">
        <v>0</v>
      </c>
      <c r="AD793" s="12">
        <v>0</v>
      </c>
      <c r="AE793" s="12">
        <v>0</v>
      </c>
      <c r="AF793" s="12">
        <v>0</v>
      </c>
      <c r="AG793" s="12">
        <v>0</v>
      </c>
      <c r="AH793" s="12">
        <v>0</v>
      </c>
      <c r="AI793" s="12">
        <v>0</v>
      </c>
      <c r="AJ793" s="12">
        <v>0</v>
      </c>
      <c r="AK793" s="12">
        <v>0</v>
      </c>
      <c r="AL793" s="12" t="s">
        <v>3448</v>
      </c>
      <c r="AM793" s="7" t="s">
        <v>608</v>
      </c>
      <c r="AN793" s="7" t="s">
        <v>633</v>
      </c>
      <c r="AO793" s="7">
        <v>2000</v>
      </c>
      <c r="AP793" s="12" t="s">
        <v>3458</v>
      </c>
      <c r="AQ793" s="12">
        <v>5727</v>
      </c>
      <c r="AR793" s="12">
        <v>1</v>
      </c>
      <c r="AS793" s="12" t="s">
        <v>555</v>
      </c>
      <c r="AT793" s="7" t="s">
        <v>349</v>
      </c>
      <c r="AU793" s="12">
        <v>0</v>
      </c>
      <c r="AV793" s="12">
        <v>0</v>
      </c>
      <c r="AW793" s="12">
        <v>0</v>
      </c>
      <c r="AX793" s="12">
        <v>0</v>
      </c>
      <c r="AY793" s="7">
        <v>0</v>
      </c>
      <c r="AZ793" s="12">
        <v>0</v>
      </c>
      <c r="BA793" s="12">
        <v>1</v>
      </c>
      <c r="BB793" s="12">
        <v>1</v>
      </c>
      <c r="BC793" s="12">
        <v>0</v>
      </c>
      <c r="BD793" s="12">
        <v>0</v>
      </c>
      <c r="BE793" s="12">
        <v>0</v>
      </c>
      <c r="BF793" s="7" t="s">
        <v>3259</v>
      </c>
      <c r="BG793" s="7" t="s">
        <v>818</v>
      </c>
      <c r="BH793" s="7">
        <v>1</v>
      </c>
      <c r="BI793" s="7" t="s">
        <v>3253</v>
      </c>
      <c r="BJ793" s="12" t="s">
        <v>3460</v>
      </c>
      <c r="BK793" s="12" t="s">
        <v>3472</v>
      </c>
      <c r="BL793" s="12" t="s">
        <v>3474</v>
      </c>
      <c r="BM793" s="7" t="s">
        <v>788</v>
      </c>
      <c r="BN793" s="7"/>
      <c r="BO793" s="12"/>
      <c r="BP793" s="12" t="s">
        <v>1262</v>
      </c>
      <c r="BQ793" s="12">
        <f t="shared" si="8"/>
        <v>-2.3941609917932597E-2</v>
      </c>
      <c r="BR793" s="12" t="s">
        <v>3526</v>
      </c>
      <c r="BS793" s="12">
        <v>-0.66559999999999997</v>
      </c>
      <c r="BT793" s="12"/>
      <c r="BU793" s="12">
        <f t="shared" si="9"/>
        <v>0.51396505614073196</v>
      </c>
      <c r="BV793" s="12" t="s">
        <v>3416</v>
      </c>
      <c r="BW793" s="12"/>
      <c r="BX793" s="12"/>
      <c r="BY793" s="12" t="s">
        <v>1077</v>
      </c>
      <c r="BZ793" s="12"/>
      <c r="CA793" s="12" t="s">
        <v>1077</v>
      </c>
      <c r="CB793" s="12">
        <v>95.7</v>
      </c>
      <c r="CC793" s="12" t="s">
        <v>3419</v>
      </c>
      <c r="CD793" s="12" t="s">
        <v>1077</v>
      </c>
      <c r="CE793" s="12">
        <v>0.1</v>
      </c>
      <c r="CF793" s="12"/>
      <c r="CG793" s="12"/>
      <c r="CH793" s="12"/>
      <c r="CI793" s="12"/>
      <c r="CJ793" s="12">
        <v>0.82</v>
      </c>
      <c r="CK793" s="12" t="s">
        <v>3827</v>
      </c>
      <c r="CL793" s="12">
        <v>-30376</v>
      </c>
      <c r="CM793" s="12" t="s">
        <v>1077</v>
      </c>
      <c r="CN793" s="12">
        <v>6854.2</v>
      </c>
      <c r="CO793" s="12" t="s">
        <v>3419</v>
      </c>
      <c r="CP793" s="12"/>
      <c r="CQ793" s="12"/>
      <c r="CR793" s="12"/>
      <c r="CS793" s="12" t="s">
        <v>1077</v>
      </c>
      <c r="CT793" s="12" t="s">
        <v>1077</v>
      </c>
      <c r="CU793" s="7">
        <f>206/5727</f>
        <v>3.5969966823817007E-2</v>
      </c>
      <c r="CV793" s="12">
        <f t="shared" si="10"/>
        <v>-2.3941609917932597E-2</v>
      </c>
      <c r="CW793" s="7"/>
      <c r="CX793" s="57"/>
    </row>
    <row r="794" spans="1:102" ht="16.5" x14ac:dyDescent="0.35">
      <c r="A794" s="56">
        <v>15</v>
      </c>
      <c r="B794" s="12" t="s">
        <v>3706</v>
      </c>
      <c r="C794" s="12">
        <v>15.16</v>
      </c>
      <c r="D794" s="12" t="s">
        <v>1608</v>
      </c>
      <c r="E794" s="12" t="s">
        <v>300</v>
      </c>
      <c r="F794" s="12" t="s">
        <v>3916</v>
      </c>
      <c r="G794" s="12" t="s">
        <v>212</v>
      </c>
      <c r="H794" s="12" t="s">
        <v>2805</v>
      </c>
      <c r="I794" s="12" t="s">
        <v>212</v>
      </c>
      <c r="J794" s="12" t="s">
        <v>1224</v>
      </c>
      <c r="K794" s="12" t="s">
        <v>1225</v>
      </c>
      <c r="L794" s="12" t="s">
        <v>1204</v>
      </c>
      <c r="M794" s="12" t="s">
        <v>3237</v>
      </c>
      <c r="N794" s="12" t="s">
        <v>3437</v>
      </c>
      <c r="O794" s="12" t="s">
        <v>3400</v>
      </c>
      <c r="P794" s="12" t="s">
        <v>3403</v>
      </c>
      <c r="Q794" s="12">
        <v>1</v>
      </c>
      <c r="R794" s="12">
        <v>0</v>
      </c>
      <c r="S794" s="12">
        <v>0</v>
      </c>
      <c r="T794" s="12">
        <v>0</v>
      </c>
      <c r="U794" s="12">
        <v>0</v>
      </c>
      <c r="V794" s="12">
        <v>0</v>
      </c>
      <c r="W794" s="12">
        <v>0</v>
      </c>
      <c r="X794" s="12">
        <v>0</v>
      </c>
      <c r="Y794" s="12">
        <v>0</v>
      </c>
      <c r="Z794" s="12">
        <v>0</v>
      </c>
      <c r="AA794" s="12">
        <v>0</v>
      </c>
      <c r="AB794" s="12">
        <v>1</v>
      </c>
      <c r="AC794" s="12">
        <v>0</v>
      </c>
      <c r="AD794" s="12">
        <v>0</v>
      </c>
      <c r="AE794" s="12">
        <v>0</v>
      </c>
      <c r="AF794" s="12">
        <v>0</v>
      </c>
      <c r="AG794" s="12">
        <v>0</v>
      </c>
      <c r="AH794" s="12">
        <v>0</v>
      </c>
      <c r="AI794" s="12">
        <v>0</v>
      </c>
      <c r="AJ794" s="12">
        <v>0</v>
      </c>
      <c r="AK794" s="12">
        <v>0</v>
      </c>
      <c r="AL794" s="12" t="s">
        <v>3448</v>
      </c>
      <c r="AM794" s="7" t="s">
        <v>608</v>
      </c>
      <c r="AN794" s="7" t="s">
        <v>633</v>
      </c>
      <c r="AO794" s="7">
        <v>2000</v>
      </c>
      <c r="AP794" s="12" t="s">
        <v>3458</v>
      </c>
      <c r="AQ794" s="12">
        <v>5727</v>
      </c>
      <c r="AR794" s="12">
        <v>1</v>
      </c>
      <c r="AS794" s="12" t="s">
        <v>555</v>
      </c>
      <c r="AT794" s="7" t="s">
        <v>349</v>
      </c>
      <c r="AU794" s="12">
        <v>0</v>
      </c>
      <c r="AV794" s="12">
        <v>0</v>
      </c>
      <c r="AW794" s="12">
        <v>0</v>
      </c>
      <c r="AX794" s="12">
        <v>0</v>
      </c>
      <c r="AY794" s="7">
        <v>0</v>
      </c>
      <c r="AZ794" s="12">
        <v>0</v>
      </c>
      <c r="BA794" s="12">
        <v>1</v>
      </c>
      <c r="BB794" s="12">
        <v>1</v>
      </c>
      <c r="BC794" s="12">
        <v>0</v>
      </c>
      <c r="BD794" s="12">
        <v>0</v>
      </c>
      <c r="BE794" s="12">
        <v>0</v>
      </c>
      <c r="BF794" s="7" t="s">
        <v>3259</v>
      </c>
      <c r="BG794" s="7" t="s">
        <v>814</v>
      </c>
      <c r="BH794" s="7">
        <v>1</v>
      </c>
      <c r="BI794" s="7" t="s">
        <v>3253</v>
      </c>
      <c r="BJ794" s="12" t="s">
        <v>3460</v>
      </c>
      <c r="BK794" s="12" t="s">
        <v>3472</v>
      </c>
      <c r="BL794" s="12" t="s">
        <v>3474</v>
      </c>
      <c r="BM794" s="7" t="s">
        <v>788</v>
      </c>
      <c r="BN794" s="7"/>
      <c r="BO794" s="12"/>
      <c r="BP794" s="12" t="s">
        <v>1262</v>
      </c>
      <c r="BQ794" s="12">
        <f t="shared" si="8"/>
        <v>-1.3536877946568885E-2</v>
      </c>
      <c r="BR794" s="12" t="s">
        <v>3526</v>
      </c>
      <c r="BS794" s="12">
        <v>-1.3601000000000001</v>
      </c>
      <c r="BT794" s="12"/>
      <c r="BU794" s="12">
        <f t="shared" si="9"/>
        <v>0.2566351121591216</v>
      </c>
      <c r="BV794" s="12" t="s">
        <v>3416</v>
      </c>
      <c r="BW794" s="12"/>
      <c r="BX794" s="12"/>
      <c r="BY794" s="12" t="s">
        <v>1077</v>
      </c>
      <c r="BZ794" s="12"/>
      <c r="CA794" s="12" t="s">
        <v>1077</v>
      </c>
      <c r="CB794" s="12">
        <v>124.8</v>
      </c>
      <c r="CC794" s="12" t="s">
        <v>3419</v>
      </c>
      <c r="CD794" s="12" t="s">
        <v>1077</v>
      </c>
      <c r="CE794" s="12">
        <v>0.1</v>
      </c>
      <c r="CF794" s="12"/>
      <c r="CG794" s="12"/>
      <c r="CH794" s="12"/>
      <c r="CI794" s="12"/>
      <c r="CJ794" s="12">
        <v>0.82</v>
      </c>
      <c r="CK794" s="12" t="s">
        <v>3827</v>
      </c>
      <c r="CL794" s="12">
        <v>-30376</v>
      </c>
      <c r="CM794" s="12" t="s">
        <v>1077</v>
      </c>
      <c r="CN794" s="12">
        <v>6854.2</v>
      </c>
      <c r="CO794" s="12" t="s">
        <v>3419</v>
      </c>
      <c r="CP794" s="12"/>
      <c r="CQ794" s="12"/>
      <c r="CR794" s="12"/>
      <c r="CS794" s="12" t="s">
        <v>1077</v>
      </c>
      <c r="CT794" s="12" t="s">
        <v>1077</v>
      </c>
      <c r="CU794" s="7">
        <f>57/5727</f>
        <v>9.9528548978522792E-3</v>
      </c>
      <c r="CV794" s="12">
        <f t="shared" si="10"/>
        <v>-1.3536877946568885E-2</v>
      </c>
      <c r="CW794" s="7"/>
      <c r="CX794" s="57"/>
    </row>
    <row r="795" spans="1:102" ht="16.5" x14ac:dyDescent="0.35">
      <c r="A795" s="56">
        <v>15</v>
      </c>
      <c r="B795" s="12" t="s">
        <v>3706</v>
      </c>
      <c r="C795" s="12">
        <v>15.16</v>
      </c>
      <c r="D795" s="12" t="s">
        <v>1609</v>
      </c>
      <c r="E795" s="12" t="s">
        <v>300</v>
      </c>
      <c r="F795" s="12" t="s">
        <v>3916</v>
      </c>
      <c r="G795" s="12" t="s">
        <v>212</v>
      </c>
      <c r="H795" s="12" t="s">
        <v>2805</v>
      </c>
      <c r="I795" s="12" t="s">
        <v>212</v>
      </c>
      <c r="J795" s="12" t="s">
        <v>1224</v>
      </c>
      <c r="K795" s="12" t="s">
        <v>1225</v>
      </c>
      <c r="L795" s="12" t="s">
        <v>1204</v>
      </c>
      <c r="M795" s="12" t="s">
        <v>3237</v>
      </c>
      <c r="N795" s="12" t="s">
        <v>3437</v>
      </c>
      <c r="O795" s="12" t="s">
        <v>3400</v>
      </c>
      <c r="P795" s="12" t="s">
        <v>3403</v>
      </c>
      <c r="Q795" s="12">
        <v>1</v>
      </c>
      <c r="R795" s="12">
        <v>0</v>
      </c>
      <c r="S795" s="12">
        <v>0</v>
      </c>
      <c r="T795" s="12">
        <v>0</v>
      </c>
      <c r="U795" s="12">
        <v>0</v>
      </c>
      <c r="V795" s="12">
        <v>0</v>
      </c>
      <c r="W795" s="12">
        <v>0</v>
      </c>
      <c r="X795" s="12">
        <v>0</v>
      </c>
      <c r="Y795" s="12">
        <v>0</v>
      </c>
      <c r="Z795" s="12">
        <v>0</v>
      </c>
      <c r="AA795" s="12">
        <v>0</v>
      </c>
      <c r="AB795" s="12">
        <v>1</v>
      </c>
      <c r="AC795" s="12">
        <v>0</v>
      </c>
      <c r="AD795" s="12">
        <v>0</v>
      </c>
      <c r="AE795" s="12">
        <v>0</v>
      </c>
      <c r="AF795" s="12">
        <v>0</v>
      </c>
      <c r="AG795" s="12">
        <v>0</v>
      </c>
      <c r="AH795" s="12">
        <v>0</v>
      </c>
      <c r="AI795" s="12">
        <v>0</v>
      </c>
      <c r="AJ795" s="12">
        <v>0</v>
      </c>
      <c r="AK795" s="12">
        <v>0</v>
      </c>
      <c r="AL795" s="12" t="s">
        <v>3448</v>
      </c>
      <c r="AM795" s="7" t="s">
        <v>608</v>
      </c>
      <c r="AN795" s="7" t="s">
        <v>633</v>
      </c>
      <c r="AO795" s="7">
        <v>2000</v>
      </c>
      <c r="AP795" s="12" t="s">
        <v>3458</v>
      </c>
      <c r="AQ795" s="12">
        <v>5727</v>
      </c>
      <c r="AR795" s="12">
        <v>1</v>
      </c>
      <c r="AS795" s="12" t="s">
        <v>555</v>
      </c>
      <c r="AT795" s="7" t="s">
        <v>349</v>
      </c>
      <c r="AU795" s="12">
        <v>0</v>
      </c>
      <c r="AV795" s="12">
        <v>0</v>
      </c>
      <c r="AW795" s="12">
        <v>0</v>
      </c>
      <c r="AX795" s="12">
        <v>0</v>
      </c>
      <c r="AY795" s="7">
        <v>0</v>
      </c>
      <c r="AZ795" s="12">
        <v>0</v>
      </c>
      <c r="BA795" s="12">
        <v>1</v>
      </c>
      <c r="BB795" s="12">
        <v>1</v>
      </c>
      <c r="BC795" s="12">
        <v>0</v>
      </c>
      <c r="BD795" s="12">
        <v>0</v>
      </c>
      <c r="BE795" s="12">
        <v>0</v>
      </c>
      <c r="BF795" s="7" t="s">
        <v>3259</v>
      </c>
      <c r="BG795" s="7" t="s">
        <v>807</v>
      </c>
      <c r="BH795" s="7">
        <v>1</v>
      </c>
      <c r="BI795" s="7" t="s">
        <v>3253</v>
      </c>
      <c r="BJ795" s="12" t="s">
        <v>3460</v>
      </c>
      <c r="BK795" s="12" t="s">
        <v>3472</v>
      </c>
      <c r="BL795" s="12" t="s">
        <v>3474</v>
      </c>
      <c r="BM795" s="7" t="s">
        <v>788</v>
      </c>
      <c r="BN795" s="7"/>
      <c r="BO795" s="12"/>
      <c r="BP795" s="12" t="s">
        <v>1262</v>
      </c>
      <c r="BQ795" s="12">
        <f t="shared" si="8"/>
        <v>-3.551246726034573E-2</v>
      </c>
      <c r="BR795" s="12" t="s">
        <v>3526</v>
      </c>
      <c r="BS795" s="12">
        <v>-0.84389999999999998</v>
      </c>
      <c r="BT795" s="12"/>
      <c r="BU795" s="12">
        <f t="shared" si="9"/>
        <v>0.43003013128228906</v>
      </c>
      <c r="BV795" s="12" t="s">
        <v>3416</v>
      </c>
      <c r="BW795" s="12"/>
      <c r="BX795" s="12"/>
      <c r="BY795" s="12" t="s">
        <v>1077</v>
      </c>
      <c r="BZ795" s="12"/>
      <c r="CA795" s="12" t="s">
        <v>1077</v>
      </c>
      <c r="CB795" s="12">
        <v>191.9</v>
      </c>
      <c r="CC795" s="12" t="s">
        <v>3419</v>
      </c>
      <c r="CD795" s="12" t="s">
        <v>1077</v>
      </c>
      <c r="CE795" s="12">
        <v>0.1</v>
      </c>
      <c r="CF795" s="12"/>
      <c r="CG795" s="12"/>
      <c r="CH795" s="12"/>
      <c r="CI795" s="12"/>
      <c r="CJ795" s="12">
        <v>0.82</v>
      </c>
      <c r="CK795" s="12" t="s">
        <v>3827</v>
      </c>
      <c r="CL795" s="12">
        <v>-30376</v>
      </c>
      <c r="CM795" s="12" t="s">
        <v>1077</v>
      </c>
      <c r="CN795" s="12">
        <v>6854.2</v>
      </c>
      <c r="CO795" s="12" t="s">
        <v>3419</v>
      </c>
      <c r="CP795" s="12"/>
      <c r="CQ795" s="12"/>
      <c r="CR795" s="12"/>
      <c r="CS795" s="12" t="s">
        <v>1077</v>
      </c>
      <c r="CT795" s="12" t="s">
        <v>1077</v>
      </c>
      <c r="CU795" s="7">
        <f>241/5727</f>
        <v>4.2081368954077179E-2</v>
      </c>
      <c r="CV795" s="12">
        <f t="shared" si="10"/>
        <v>-3.551246726034573E-2</v>
      </c>
      <c r="CW795" s="7"/>
      <c r="CX795" s="57"/>
    </row>
    <row r="796" spans="1:102" ht="16.5" x14ac:dyDescent="0.35">
      <c r="A796" s="56">
        <v>15</v>
      </c>
      <c r="B796" s="12" t="s">
        <v>3706</v>
      </c>
      <c r="C796" s="12">
        <v>15.16</v>
      </c>
      <c r="D796" s="12" t="s">
        <v>1610</v>
      </c>
      <c r="E796" s="12" t="s">
        <v>300</v>
      </c>
      <c r="F796" s="12" t="s">
        <v>3916</v>
      </c>
      <c r="G796" s="12" t="s">
        <v>212</v>
      </c>
      <c r="H796" s="12" t="s">
        <v>2805</v>
      </c>
      <c r="I796" s="12" t="s">
        <v>212</v>
      </c>
      <c r="J796" s="12" t="s">
        <v>1224</v>
      </c>
      <c r="K796" s="12" t="s">
        <v>1225</v>
      </c>
      <c r="L796" s="12" t="s">
        <v>1204</v>
      </c>
      <c r="M796" s="12" t="s">
        <v>3237</v>
      </c>
      <c r="N796" s="12" t="s">
        <v>3437</v>
      </c>
      <c r="O796" s="12" t="s">
        <v>3400</v>
      </c>
      <c r="P796" s="12" t="s">
        <v>3403</v>
      </c>
      <c r="Q796" s="12">
        <v>1</v>
      </c>
      <c r="R796" s="12">
        <v>0</v>
      </c>
      <c r="S796" s="12">
        <v>0</v>
      </c>
      <c r="T796" s="12">
        <v>0</v>
      </c>
      <c r="U796" s="12">
        <v>0</v>
      </c>
      <c r="V796" s="12">
        <v>0</v>
      </c>
      <c r="W796" s="12">
        <v>0</v>
      </c>
      <c r="X796" s="12">
        <v>0</v>
      </c>
      <c r="Y796" s="12">
        <v>0</v>
      </c>
      <c r="Z796" s="12">
        <v>0</v>
      </c>
      <c r="AA796" s="12">
        <v>0</v>
      </c>
      <c r="AB796" s="12">
        <v>1</v>
      </c>
      <c r="AC796" s="12">
        <v>0</v>
      </c>
      <c r="AD796" s="12">
        <v>0</v>
      </c>
      <c r="AE796" s="12">
        <v>0</v>
      </c>
      <c r="AF796" s="12">
        <v>0</v>
      </c>
      <c r="AG796" s="12">
        <v>0</v>
      </c>
      <c r="AH796" s="12">
        <v>0</v>
      </c>
      <c r="AI796" s="12">
        <v>0</v>
      </c>
      <c r="AJ796" s="12">
        <v>0</v>
      </c>
      <c r="AK796" s="12">
        <v>0</v>
      </c>
      <c r="AL796" s="12" t="s">
        <v>3448</v>
      </c>
      <c r="AM796" s="7" t="s">
        <v>608</v>
      </c>
      <c r="AN796" s="7" t="s">
        <v>633</v>
      </c>
      <c r="AO796" s="7">
        <v>2000</v>
      </c>
      <c r="AP796" s="12" t="s">
        <v>3458</v>
      </c>
      <c r="AQ796" s="12">
        <v>5727</v>
      </c>
      <c r="AR796" s="12">
        <v>1</v>
      </c>
      <c r="AS796" s="12" t="s">
        <v>555</v>
      </c>
      <c r="AT796" s="7" t="s">
        <v>349</v>
      </c>
      <c r="AU796" s="12">
        <v>0</v>
      </c>
      <c r="AV796" s="12">
        <v>0</v>
      </c>
      <c r="AW796" s="12">
        <v>0</v>
      </c>
      <c r="AX796" s="12">
        <v>0</v>
      </c>
      <c r="AY796" s="7">
        <v>0</v>
      </c>
      <c r="AZ796" s="12">
        <v>0</v>
      </c>
      <c r="BA796" s="12">
        <v>1</v>
      </c>
      <c r="BB796" s="12">
        <v>1</v>
      </c>
      <c r="BC796" s="12">
        <v>0</v>
      </c>
      <c r="BD796" s="12">
        <v>0</v>
      </c>
      <c r="BE796" s="12">
        <v>0</v>
      </c>
      <c r="BF796" s="7" t="s">
        <v>3259</v>
      </c>
      <c r="BG796" s="7" t="s">
        <v>808</v>
      </c>
      <c r="BH796" s="7">
        <v>1</v>
      </c>
      <c r="BI796" s="7" t="s">
        <v>3253</v>
      </c>
      <c r="BJ796" s="12" t="s">
        <v>3460</v>
      </c>
      <c r="BK796" s="12" t="s">
        <v>3472</v>
      </c>
      <c r="BL796" s="12" t="s">
        <v>3474</v>
      </c>
      <c r="BM796" s="7" t="s">
        <v>788</v>
      </c>
      <c r="BN796" s="7"/>
      <c r="BO796" s="12"/>
      <c r="BP796" s="12" t="s">
        <v>1262</v>
      </c>
      <c r="BQ796" s="12">
        <f t="shared" si="8"/>
        <v>-9.0474733717478606E-2</v>
      </c>
      <c r="BR796" s="12" t="s">
        <v>3526</v>
      </c>
      <c r="BS796" s="12">
        <v>-0.60319999999999996</v>
      </c>
      <c r="BT796" s="12"/>
      <c r="BU796" s="12">
        <f t="shared" si="9"/>
        <v>0.54705824577925533</v>
      </c>
      <c r="BV796" s="12" t="s">
        <v>3416</v>
      </c>
      <c r="BW796" s="12"/>
      <c r="BX796" s="12"/>
      <c r="BY796" s="12" t="s">
        <v>1077</v>
      </c>
      <c r="BZ796" s="12"/>
      <c r="CA796" s="12" t="s">
        <v>1077</v>
      </c>
      <c r="CB796" s="12">
        <v>224.1</v>
      </c>
      <c r="CC796" s="12" t="s">
        <v>3419</v>
      </c>
      <c r="CD796" s="12" t="s">
        <v>1077</v>
      </c>
      <c r="CE796" s="12">
        <v>0.1</v>
      </c>
      <c r="CF796" s="12"/>
      <c r="CG796" s="12"/>
      <c r="CH796" s="12"/>
      <c r="CI796" s="12"/>
      <c r="CJ796" s="12">
        <v>0.82</v>
      </c>
      <c r="CK796" s="12" t="s">
        <v>3827</v>
      </c>
      <c r="CL796" s="12">
        <v>-30376</v>
      </c>
      <c r="CM796" s="12" t="s">
        <v>1077</v>
      </c>
      <c r="CN796" s="12">
        <v>6854.2</v>
      </c>
      <c r="CO796" s="12" t="s">
        <v>3419</v>
      </c>
      <c r="CP796" s="12"/>
      <c r="CQ796" s="12"/>
      <c r="CR796" s="12"/>
      <c r="CS796" s="12" t="s">
        <v>1077</v>
      </c>
      <c r="CT796" s="12" t="s">
        <v>1077</v>
      </c>
      <c r="CU796" s="7">
        <f>859/5727</f>
        <v>0.14999126942552821</v>
      </c>
      <c r="CV796" s="12">
        <f t="shared" si="10"/>
        <v>-9.0474733717478606E-2</v>
      </c>
      <c r="CW796" s="7"/>
      <c r="CX796" s="57"/>
    </row>
    <row r="797" spans="1:102" ht="16.5" x14ac:dyDescent="0.35">
      <c r="A797" s="56">
        <v>15</v>
      </c>
      <c r="B797" s="12" t="s">
        <v>3706</v>
      </c>
      <c r="C797" s="12">
        <v>15.16</v>
      </c>
      <c r="D797" s="12" t="s">
        <v>1611</v>
      </c>
      <c r="E797" s="12" t="s">
        <v>300</v>
      </c>
      <c r="F797" s="12" t="s">
        <v>3916</v>
      </c>
      <c r="G797" s="12" t="s">
        <v>212</v>
      </c>
      <c r="H797" s="12" t="s">
        <v>2805</v>
      </c>
      <c r="I797" s="12" t="s">
        <v>212</v>
      </c>
      <c r="J797" s="12" t="s">
        <v>1224</v>
      </c>
      <c r="K797" s="12" t="s">
        <v>1225</v>
      </c>
      <c r="L797" s="12" t="s">
        <v>1204</v>
      </c>
      <c r="M797" s="12" t="s">
        <v>3237</v>
      </c>
      <c r="N797" s="12" t="s">
        <v>3437</v>
      </c>
      <c r="O797" s="12" t="s">
        <v>3400</v>
      </c>
      <c r="P797" s="12" t="s">
        <v>3403</v>
      </c>
      <c r="Q797" s="12">
        <v>1</v>
      </c>
      <c r="R797" s="12">
        <v>0</v>
      </c>
      <c r="S797" s="12">
        <v>0</v>
      </c>
      <c r="T797" s="12">
        <v>0</v>
      </c>
      <c r="U797" s="12">
        <v>0</v>
      </c>
      <c r="V797" s="12">
        <v>0</v>
      </c>
      <c r="W797" s="12">
        <v>0</v>
      </c>
      <c r="X797" s="12">
        <v>0</v>
      </c>
      <c r="Y797" s="12">
        <v>0</v>
      </c>
      <c r="Z797" s="12">
        <v>0</v>
      </c>
      <c r="AA797" s="12">
        <v>0</v>
      </c>
      <c r="AB797" s="12">
        <v>1</v>
      </c>
      <c r="AC797" s="12">
        <v>0</v>
      </c>
      <c r="AD797" s="12">
        <v>0</v>
      </c>
      <c r="AE797" s="12">
        <v>0</v>
      </c>
      <c r="AF797" s="12">
        <v>0</v>
      </c>
      <c r="AG797" s="12">
        <v>0</v>
      </c>
      <c r="AH797" s="12">
        <v>0</v>
      </c>
      <c r="AI797" s="12">
        <v>0</v>
      </c>
      <c r="AJ797" s="12">
        <v>0</v>
      </c>
      <c r="AK797" s="12">
        <v>0</v>
      </c>
      <c r="AL797" s="12" t="s">
        <v>3448</v>
      </c>
      <c r="AM797" s="7" t="s">
        <v>608</v>
      </c>
      <c r="AN797" s="7" t="s">
        <v>633</v>
      </c>
      <c r="AO797" s="7">
        <v>2000</v>
      </c>
      <c r="AP797" s="12" t="s">
        <v>3458</v>
      </c>
      <c r="AQ797" s="12">
        <v>5727</v>
      </c>
      <c r="AR797" s="12">
        <v>1</v>
      </c>
      <c r="AS797" s="12" t="s">
        <v>555</v>
      </c>
      <c r="AT797" s="7" t="s">
        <v>349</v>
      </c>
      <c r="AU797" s="12">
        <v>0</v>
      </c>
      <c r="AV797" s="12">
        <v>0</v>
      </c>
      <c r="AW797" s="12">
        <v>0</v>
      </c>
      <c r="AX797" s="12">
        <v>0</v>
      </c>
      <c r="AY797" s="7">
        <v>0</v>
      </c>
      <c r="AZ797" s="12">
        <v>0</v>
      </c>
      <c r="BA797" s="12">
        <v>1</v>
      </c>
      <c r="BB797" s="12">
        <v>1</v>
      </c>
      <c r="BC797" s="12">
        <v>0</v>
      </c>
      <c r="BD797" s="12">
        <v>0</v>
      </c>
      <c r="BE797" s="12">
        <v>0</v>
      </c>
      <c r="BF797" s="7" t="s">
        <v>3259</v>
      </c>
      <c r="BG797" s="7" t="s">
        <v>819</v>
      </c>
      <c r="BH797" s="7">
        <v>1</v>
      </c>
      <c r="BI797" s="7" t="s">
        <v>3253</v>
      </c>
      <c r="BJ797" s="12" t="s">
        <v>3460</v>
      </c>
      <c r="BK797" s="12" t="s">
        <v>3472</v>
      </c>
      <c r="BL797" s="12" t="s">
        <v>3474</v>
      </c>
      <c r="BM797" s="7" t="s">
        <v>788</v>
      </c>
      <c r="BN797" s="7"/>
      <c r="BO797" s="12"/>
      <c r="BP797" s="12" t="s">
        <v>4021</v>
      </c>
      <c r="BQ797" s="12">
        <f t="shared" si="8"/>
        <v>-3.6730958617077002E-2</v>
      </c>
      <c r="BR797" s="12" t="s">
        <v>3526</v>
      </c>
      <c r="BS797" s="12">
        <v>-1.4117999999999999</v>
      </c>
      <c r="BT797" s="12"/>
      <c r="BU797" s="12">
        <f t="shared" si="9"/>
        <v>0.2437042205186791</v>
      </c>
      <c r="BV797" s="12" t="s">
        <v>3416</v>
      </c>
      <c r="BW797" s="12"/>
      <c r="BX797" s="12"/>
      <c r="BY797" s="12" t="s">
        <v>1077</v>
      </c>
      <c r="BZ797" s="12"/>
      <c r="CA797" s="12" t="s">
        <v>1077</v>
      </c>
      <c r="CB797" s="12">
        <v>323.89999999999998</v>
      </c>
      <c r="CC797" s="12" t="s">
        <v>3419</v>
      </c>
      <c r="CD797" s="12" t="s">
        <v>1077</v>
      </c>
      <c r="CE797" s="12">
        <v>0.1</v>
      </c>
      <c r="CF797" s="12"/>
      <c r="CG797" s="12"/>
      <c r="CH797" s="12"/>
      <c r="CI797" s="12"/>
      <c r="CJ797" s="12">
        <v>0.82</v>
      </c>
      <c r="CK797" s="12" t="s">
        <v>3827</v>
      </c>
      <c r="CL797" s="12">
        <v>-30376</v>
      </c>
      <c r="CM797" s="12" t="s">
        <v>1077</v>
      </c>
      <c r="CN797" s="12">
        <v>6854.2</v>
      </c>
      <c r="CO797" s="12" t="s">
        <v>3419</v>
      </c>
      <c r="CP797" s="12"/>
      <c r="CQ797" s="12"/>
      <c r="CR797" s="12"/>
      <c r="CS797" s="12" t="s">
        <v>1077</v>
      </c>
      <c r="CT797" s="12" t="s">
        <v>1077</v>
      </c>
      <c r="CU797" s="7">
        <f>149/5727</f>
        <v>2.6017111925964728E-2</v>
      </c>
      <c r="CV797" s="12">
        <f t="shared" si="10"/>
        <v>-3.6730958617077002E-2</v>
      </c>
      <c r="CW797" s="7"/>
      <c r="CX797" s="57"/>
    </row>
    <row r="798" spans="1:102" ht="16.5" x14ac:dyDescent="0.35">
      <c r="A798" s="56">
        <v>15</v>
      </c>
      <c r="B798" s="12" t="s">
        <v>3706</v>
      </c>
      <c r="C798" s="12">
        <v>15.16</v>
      </c>
      <c r="D798" s="12" t="s">
        <v>1612</v>
      </c>
      <c r="E798" s="12" t="s">
        <v>300</v>
      </c>
      <c r="F798" s="12" t="s">
        <v>3916</v>
      </c>
      <c r="G798" s="12" t="s">
        <v>212</v>
      </c>
      <c r="H798" s="12" t="s">
        <v>2805</v>
      </c>
      <c r="I798" s="12" t="s">
        <v>212</v>
      </c>
      <c r="J798" s="12" t="s">
        <v>1224</v>
      </c>
      <c r="K798" s="12" t="s">
        <v>1225</v>
      </c>
      <c r="L798" s="12" t="s">
        <v>1204</v>
      </c>
      <c r="M798" s="12" t="s">
        <v>3237</v>
      </c>
      <c r="N798" s="12" t="s">
        <v>3437</v>
      </c>
      <c r="O798" s="12" t="s">
        <v>3400</v>
      </c>
      <c r="P798" s="12" t="s">
        <v>3403</v>
      </c>
      <c r="Q798" s="12">
        <v>1</v>
      </c>
      <c r="R798" s="12">
        <v>0</v>
      </c>
      <c r="S798" s="12">
        <v>0</v>
      </c>
      <c r="T798" s="12">
        <v>0</v>
      </c>
      <c r="U798" s="12">
        <v>0</v>
      </c>
      <c r="V798" s="12">
        <v>0</v>
      </c>
      <c r="W798" s="12">
        <v>0</v>
      </c>
      <c r="X798" s="12">
        <v>0</v>
      </c>
      <c r="Y798" s="12">
        <v>0</v>
      </c>
      <c r="Z798" s="12">
        <v>0</v>
      </c>
      <c r="AA798" s="12">
        <v>0</v>
      </c>
      <c r="AB798" s="12">
        <v>1</v>
      </c>
      <c r="AC798" s="12">
        <v>0</v>
      </c>
      <c r="AD798" s="12">
        <v>0</v>
      </c>
      <c r="AE798" s="12">
        <v>0</v>
      </c>
      <c r="AF798" s="12">
        <v>0</v>
      </c>
      <c r="AG798" s="12">
        <v>0</v>
      </c>
      <c r="AH798" s="12">
        <v>0</v>
      </c>
      <c r="AI798" s="12">
        <v>0</v>
      </c>
      <c r="AJ798" s="12">
        <v>0</v>
      </c>
      <c r="AK798" s="12">
        <v>0</v>
      </c>
      <c r="AL798" s="12" t="s">
        <v>3448</v>
      </c>
      <c r="AM798" s="7" t="s">
        <v>608</v>
      </c>
      <c r="AN798" s="7" t="s">
        <v>633</v>
      </c>
      <c r="AO798" s="7">
        <v>2000</v>
      </c>
      <c r="AP798" s="12" t="s">
        <v>3458</v>
      </c>
      <c r="AQ798" s="12">
        <v>5727</v>
      </c>
      <c r="AR798" s="12">
        <v>1</v>
      </c>
      <c r="AS798" s="12" t="s">
        <v>555</v>
      </c>
      <c r="AT798" s="7" t="s">
        <v>349</v>
      </c>
      <c r="AU798" s="12">
        <v>0</v>
      </c>
      <c r="AV798" s="12">
        <v>0</v>
      </c>
      <c r="AW798" s="12">
        <v>0</v>
      </c>
      <c r="AX798" s="12">
        <v>0</v>
      </c>
      <c r="AY798" s="7">
        <v>0</v>
      </c>
      <c r="AZ798" s="12">
        <v>0</v>
      </c>
      <c r="BA798" s="12">
        <v>1</v>
      </c>
      <c r="BB798" s="12">
        <v>1</v>
      </c>
      <c r="BC798" s="12">
        <v>0</v>
      </c>
      <c r="BD798" s="12">
        <v>0</v>
      </c>
      <c r="BE798" s="12">
        <v>0</v>
      </c>
      <c r="BF798" s="7" t="s">
        <v>3259</v>
      </c>
      <c r="BG798" s="7" t="s">
        <v>809</v>
      </c>
      <c r="BH798" s="7">
        <v>1</v>
      </c>
      <c r="BI798" s="7" t="s">
        <v>3253</v>
      </c>
      <c r="BJ798" s="12" t="s">
        <v>3460</v>
      </c>
      <c r="BK798" s="12" t="s">
        <v>3472</v>
      </c>
      <c r="BL798" s="12" t="s">
        <v>3474</v>
      </c>
      <c r="BM798" s="7" t="s">
        <v>788</v>
      </c>
      <c r="BN798" s="7"/>
      <c r="BO798" s="12"/>
      <c r="BP798" s="12" t="s">
        <v>4021</v>
      </c>
      <c r="BQ798" s="12">
        <f t="shared" si="8"/>
        <v>-4.6315505500261915E-2</v>
      </c>
      <c r="BR798" s="12" t="s">
        <v>3526</v>
      </c>
      <c r="BS798" s="12">
        <v>-1.2453000000000001</v>
      </c>
      <c r="BT798" s="12"/>
      <c r="BU798" s="12">
        <f t="shared" si="9"/>
        <v>0.28785453881437623</v>
      </c>
      <c r="BV798" s="12" t="s">
        <v>3416</v>
      </c>
      <c r="BW798" s="12"/>
      <c r="BX798" s="12"/>
      <c r="BY798" s="12" t="s">
        <v>1077</v>
      </c>
      <c r="BZ798" s="12"/>
      <c r="CA798" s="12" t="s">
        <v>1077</v>
      </c>
      <c r="CB798" s="12">
        <v>368.2</v>
      </c>
      <c r="CC798" s="12" t="s">
        <v>3419</v>
      </c>
      <c r="CD798" s="12" t="s">
        <v>1077</v>
      </c>
      <c r="CE798" s="12">
        <v>0.1</v>
      </c>
      <c r="CF798" s="12"/>
      <c r="CG798" s="12"/>
      <c r="CH798" s="12"/>
      <c r="CI798" s="12"/>
      <c r="CJ798" s="12">
        <v>0.82</v>
      </c>
      <c r="CK798" s="12" t="s">
        <v>3827</v>
      </c>
      <c r="CL798" s="12">
        <v>-30376</v>
      </c>
      <c r="CM798" s="12" t="s">
        <v>1077</v>
      </c>
      <c r="CN798" s="12">
        <v>6854.2</v>
      </c>
      <c r="CO798" s="12" t="s">
        <v>3419</v>
      </c>
      <c r="CP798" s="12"/>
      <c r="CQ798" s="12"/>
      <c r="CR798" s="12"/>
      <c r="CS798" s="12" t="s">
        <v>1077</v>
      </c>
      <c r="CT798" s="12" t="s">
        <v>1077</v>
      </c>
      <c r="CU798" s="7">
        <f>213/5727</f>
        <v>3.719224724986904E-2</v>
      </c>
      <c r="CV798" s="12">
        <f t="shared" si="10"/>
        <v>-4.6315505500261915E-2</v>
      </c>
      <c r="CW798" s="7"/>
      <c r="CX798" s="57"/>
    </row>
    <row r="799" spans="1:102" ht="16.5" x14ac:dyDescent="0.35">
      <c r="A799" s="56">
        <v>15</v>
      </c>
      <c r="B799" s="12" t="s">
        <v>3706</v>
      </c>
      <c r="C799" s="12">
        <v>15.16</v>
      </c>
      <c r="D799" s="12" t="s">
        <v>1520</v>
      </c>
      <c r="E799" s="12" t="s">
        <v>300</v>
      </c>
      <c r="F799" s="12" t="s">
        <v>3916</v>
      </c>
      <c r="G799" s="12" t="s">
        <v>212</v>
      </c>
      <c r="H799" s="12" t="s">
        <v>2804</v>
      </c>
      <c r="I799" s="12" t="s">
        <v>212</v>
      </c>
      <c r="J799" s="12" t="s">
        <v>1224</v>
      </c>
      <c r="K799" s="12" t="s">
        <v>1225</v>
      </c>
      <c r="L799" s="12" t="s">
        <v>1204</v>
      </c>
      <c r="M799" s="12" t="s">
        <v>3237</v>
      </c>
      <c r="N799" s="12" t="s">
        <v>3437</v>
      </c>
      <c r="O799" s="12" t="s">
        <v>3400</v>
      </c>
      <c r="P799" s="12" t="s">
        <v>3403</v>
      </c>
      <c r="Q799" s="12">
        <v>1</v>
      </c>
      <c r="R799" s="12">
        <v>0</v>
      </c>
      <c r="S799" s="12">
        <v>0</v>
      </c>
      <c r="T799" s="12">
        <v>0</v>
      </c>
      <c r="U799" s="12">
        <v>0</v>
      </c>
      <c r="V799" s="12">
        <v>0</v>
      </c>
      <c r="W799" s="12">
        <v>0</v>
      </c>
      <c r="X799" s="12">
        <v>0</v>
      </c>
      <c r="Y799" s="12">
        <v>0</v>
      </c>
      <c r="Z799" s="12">
        <v>0</v>
      </c>
      <c r="AA799" s="12">
        <v>0</v>
      </c>
      <c r="AB799" s="12">
        <v>1</v>
      </c>
      <c r="AC799" s="12">
        <v>0</v>
      </c>
      <c r="AD799" s="12">
        <v>0</v>
      </c>
      <c r="AE799" s="12">
        <v>0</v>
      </c>
      <c r="AF799" s="12">
        <v>0</v>
      </c>
      <c r="AG799" s="12">
        <v>0</v>
      </c>
      <c r="AH799" s="12">
        <v>0</v>
      </c>
      <c r="AI799" s="12">
        <v>0</v>
      </c>
      <c r="AJ799" s="12">
        <v>0</v>
      </c>
      <c r="AK799" s="12">
        <v>0</v>
      </c>
      <c r="AL799" s="12" t="s">
        <v>3448</v>
      </c>
      <c r="AM799" s="7" t="s">
        <v>608</v>
      </c>
      <c r="AN799" s="7" t="s">
        <v>633</v>
      </c>
      <c r="AO799" s="7">
        <v>2000</v>
      </c>
      <c r="AP799" s="12" t="s">
        <v>3458</v>
      </c>
      <c r="AQ799" s="12">
        <v>5727</v>
      </c>
      <c r="AR799" s="12">
        <v>1</v>
      </c>
      <c r="AS799" s="12" t="s">
        <v>555</v>
      </c>
      <c r="AT799" s="7" t="s">
        <v>349</v>
      </c>
      <c r="AU799" s="12">
        <v>0</v>
      </c>
      <c r="AV799" s="12">
        <v>0</v>
      </c>
      <c r="AW799" s="12">
        <v>0</v>
      </c>
      <c r="AX799" s="12">
        <v>0</v>
      </c>
      <c r="AY799" s="7">
        <v>0</v>
      </c>
      <c r="AZ799" s="12">
        <v>0</v>
      </c>
      <c r="BA799" s="12">
        <v>1</v>
      </c>
      <c r="BB799" s="12">
        <v>1</v>
      </c>
      <c r="BC799" s="12">
        <v>0</v>
      </c>
      <c r="BD799" s="12">
        <v>0</v>
      </c>
      <c r="BE799" s="12">
        <v>0</v>
      </c>
      <c r="BF799" s="7" t="s">
        <v>2820</v>
      </c>
      <c r="BG799" s="7" t="s">
        <v>802</v>
      </c>
      <c r="BH799" s="7">
        <v>1</v>
      </c>
      <c r="BI799" s="12" t="s">
        <v>3257</v>
      </c>
      <c r="BJ799" s="12" t="s">
        <v>3460</v>
      </c>
      <c r="BK799" s="12" t="s">
        <v>3472</v>
      </c>
      <c r="BL799" s="12" t="s">
        <v>3474</v>
      </c>
      <c r="BM799" s="7" t="s">
        <v>788</v>
      </c>
      <c r="BN799" s="7"/>
      <c r="BO799" s="12"/>
      <c r="BP799" s="12" t="s">
        <v>1262</v>
      </c>
      <c r="BQ799" s="12">
        <f t="shared" si="8"/>
        <v>1.1826086956521738E-3</v>
      </c>
      <c r="BR799" s="12" t="s">
        <v>3526</v>
      </c>
      <c r="BS799" s="12">
        <v>0.39839999999999998</v>
      </c>
      <c r="BT799" s="12"/>
      <c r="BU799" s="12">
        <f t="shared" si="9"/>
        <v>1.4894396866426454</v>
      </c>
      <c r="BV799" s="12" t="s">
        <v>3416</v>
      </c>
      <c r="BW799" s="12"/>
      <c r="BX799" s="12"/>
      <c r="BY799" s="12" t="s">
        <v>1077</v>
      </c>
      <c r="BZ799" s="12"/>
      <c r="CA799" s="12" t="s">
        <v>1077</v>
      </c>
      <c r="CB799" s="12">
        <v>3.9</v>
      </c>
      <c r="CC799" s="12" t="s">
        <v>3419</v>
      </c>
      <c r="CD799" s="12" t="s">
        <v>1077</v>
      </c>
      <c r="CE799" s="12">
        <v>0.1</v>
      </c>
      <c r="CF799" s="12"/>
      <c r="CG799" s="12"/>
      <c r="CH799" s="12"/>
      <c r="CI799" s="12"/>
      <c r="CJ799" s="12">
        <v>0.82</v>
      </c>
      <c r="CK799" s="12" t="s">
        <v>3827</v>
      </c>
      <c r="CL799" s="12">
        <v>-30376</v>
      </c>
      <c r="CM799" s="12" t="s">
        <v>1077</v>
      </c>
      <c r="CN799" s="12">
        <v>6854.2</v>
      </c>
      <c r="CO799" s="12" t="s">
        <v>3419</v>
      </c>
      <c r="CP799" s="12"/>
      <c r="CQ799" s="12"/>
      <c r="CR799" s="12"/>
      <c r="CS799" s="12" t="s">
        <v>1077</v>
      </c>
      <c r="CT799" s="12" t="s">
        <v>1077</v>
      </c>
      <c r="CU799" s="7">
        <f>17/5727</f>
        <v>2.9683953204120831E-3</v>
      </c>
      <c r="CV799" s="12">
        <f t="shared" si="10"/>
        <v>1.1826086956521738E-3</v>
      </c>
      <c r="CW799" s="7"/>
      <c r="CX799" s="57"/>
    </row>
    <row r="800" spans="1:102" ht="16.5" x14ac:dyDescent="0.35">
      <c r="A800" s="56">
        <v>15</v>
      </c>
      <c r="B800" s="12" t="s">
        <v>3706</v>
      </c>
      <c r="C800" s="12">
        <v>15.16</v>
      </c>
      <c r="D800" s="12" t="s">
        <v>1604</v>
      </c>
      <c r="E800" s="12" t="s">
        <v>300</v>
      </c>
      <c r="F800" s="12" t="s">
        <v>3916</v>
      </c>
      <c r="G800" s="12" t="s">
        <v>212</v>
      </c>
      <c r="H800" s="12" t="s">
        <v>2804</v>
      </c>
      <c r="I800" s="12" t="s">
        <v>349</v>
      </c>
      <c r="J800" s="12" t="s">
        <v>1224</v>
      </c>
      <c r="K800" s="12" t="s">
        <v>1225</v>
      </c>
      <c r="L800" s="12" t="s">
        <v>1204</v>
      </c>
      <c r="M800" s="12" t="s">
        <v>3237</v>
      </c>
      <c r="N800" s="12" t="s">
        <v>3437</v>
      </c>
      <c r="O800" s="12" t="s">
        <v>3400</v>
      </c>
      <c r="P800" s="12" t="s">
        <v>3403</v>
      </c>
      <c r="Q800" s="12">
        <v>1</v>
      </c>
      <c r="R800" s="12">
        <v>0</v>
      </c>
      <c r="S800" s="12">
        <v>0</v>
      </c>
      <c r="T800" s="12">
        <v>0</v>
      </c>
      <c r="U800" s="12">
        <v>0</v>
      </c>
      <c r="V800" s="12">
        <v>0</v>
      </c>
      <c r="W800" s="12">
        <v>0</v>
      </c>
      <c r="X800" s="12">
        <v>0</v>
      </c>
      <c r="Y800" s="12">
        <v>0</v>
      </c>
      <c r="Z800" s="12">
        <v>0</v>
      </c>
      <c r="AA800" s="12">
        <v>0</v>
      </c>
      <c r="AB800" s="12">
        <v>1</v>
      </c>
      <c r="AC800" s="12">
        <v>0</v>
      </c>
      <c r="AD800" s="12">
        <v>0</v>
      </c>
      <c r="AE800" s="12">
        <v>0</v>
      </c>
      <c r="AF800" s="12">
        <v>0</v>
      </c>
      <c r="AG800" s="12">
        <v>0</v>
      </c>
      <c r="AH800" s="12">
        <v>0</v>
      </c>
      <c r="AI800" s="12">
        <v>0</v>
      </c>
      <c r="AJ800" s="12">
        <v>0</v>
      </c>
      <c r="AK800" s="12">
        <v>0</v>
      </c>
      <c r="AL800" s="12" t="s">
        <v>3448</v>
      </c>
      <c r="AM800" s="7" t="s">
        <v>608</v>
      </c>
      <c r="AN800" s="7" t="s">
        <v>633</v>
      </c>
      <c r="AO800" s="7">
        <v>2000</v>
      </c>
      <c r="AP800" s="12" t="s">
        <v>3458</v>
      </c>
      <c r="AQ800" s="12">
        <v>5727</v>
      </c>
      <c r="AR800" s="12">
        <v>1</v>
      </c>
      <c r="AS800" s="12" t="s">
        <v>555</v>
      </c>
      <c r="AT800" s="7" t="s">
        <v>349</v>
      </c>
      <c r="AU800" s="12">
        <v>0</v>
      </c>
      <c r="AV800" s="12">
        <v>0</v>
      </c>
      <c r="AW800" s="12">
        <v>0</v>
      </c>
      <c r="AX800" s="12">
        <v>0</v>
      </c>
      <c r="AY800" s="7">
        <v>0</v>
      </c>
      <c r="AZ800" s="12">
        <v>0</v>
      </c>
      <c r="BA800" s="12">
        <v>1</v>
      </c>
      <c r="BB800" s="12">
        <v>1</v>
      </c>
      <c r="BC800" s="12">
        <v>0</v>
      </c>
      <c r="BD800" s="12">
        <v>0</v>
      </c>
      <c r="BE800" s="12">
        <v>0</v>
      </c>
      <c r="BF800" s="7" t="s">
        <v>3259</v>
      </c>
      <c r="BG800" s="7" t="s">
        <v>804</v>
      </c>
      <c r="BH800" s="7">
        <v>1</v>
      </c>
      <c r="BI800" s="12" t="s">
        <v>3253</v>
      </c>
      <c r="BJ800" s="12" t="s">
        <v>3460</v>
      </c>
      <c r="BK800" s="12" t="s">
        <v>3472</v>
      </c>
      <c r="BL800" s="12" t="s">
        <v>3474</v>
      </c>
      <c r="BM800" s="7" t="s">
        <v>788</v>
      </c>
      <c r="BN800" s="7"/>
      <c r="BO800" s="12"/>
      <c r="BP800" s="12" t="s">
        <v>3502</v>
      </c>
      <c r="BQ800" s="12">
        <f t="shared" si="8"/>
        <v>1.6169041382922994E-2</v>
      </c>
      <c r="BR800" s="12" t="s">
        <v>3526</v>
      </c>
      <c r="BS800" s="12">
        <v>0.33189999999999997</v>
      </c>
      <c r="BT800" s="12"/>
      <c r="BU800" s="12">
        <f t="shared" si="9"/>
        <v>1.3936134801961972</v>
      </c>
      <c r="BV800" s="12" t="s">
        <v>3416</v>
      </c>
      <c r="BW800" s="12"/>
      <c r="BX800" s="12"/>
      <c r="BY800" s="12" t="s">
        <v>1077</v>
      </c>
      <c r="BZ800" s="12"/>
      <c r="CA800" s="12" t="s">
        <v>1077</v>
      </c>
      <c r="CB800" s="12">
        <v>34.299999999999997</v>
      </c>
      <c r="CC800" s="12" t="s">
        <v>3419</v>
      </c>
      <c r="CD800" s="12" t="s">
        <v>1077</v>
      </c>
      <c r="CE800" s="12">
        <v>0.1</v>
      </c>
      <c r="CF800" s="12"/>
      <c r="CG800" s="12"/>
      <c r="CH800" s="12"/>
      <c r="CI800" s="12"/>
      <c r="CJ800" s="12">
        <v>0.82</v>
      </c>
      <c r="CK800" s="12" t="s">
        <v>3827</v>
      </c>
      <c r="CL800" s="12">
        <v>-30376</v>
      </c>
      <c r="CM800" s="12" t="s">
        <v>1077</v>
      </c>
      <c r="CN800" s="12">
        <v>6854.2</v>
      </c>
      <c r="CO800" s="12" t="s">
        <v>3419</v>
      </c>
      <c r="CP800" s="12"/>
      <c r="CQ800" s="12"/>
      <c r="CR800" s="12"/>
      <c r="CS800" s="12" t="s">
        <v>1077</v>
      </c>
      <c r="CT800" s="12" t="s">
        <v>1077</v>
      </c>
      <c r="CU800" s="7">
        <f>279/5727</f>
        <v>4.8716605552645363E-2</v>
      </c>
      <c r="CV800" s="12">
        <f t="shared" si="10"/>
        <v>1.6169041382922994E-2</v>
      </c>
      <c r="CW800" s="7"/>
      <c r="CX800" s="57"/>
    </row>
    <row r="801" spans="1:102" ht="16.5" x14ac:dyDescent="0.35">
      <c r="A801" s="56">
        <v>15</v>
      </c>
      <c r="B801" s="12" t="s">
        <v>3706</v>
      </c>
      <c r="C801" s="12">
        <v>15.16</v>
      </c>
      <c r="D801" s="12" t="s">
        <v>1606</v>
      </c>
      <c r="E801" s="12" t="s">
        <v>300</v>
      </c>
      <c r="F801" s="12" t="s">
        <v>3916</v>
      </c>
      <c r="G801" s="12" t="s">
        <v>212</v>
      </c>
      <c r="H801" s="12" t="s">
        <v>2804</v>
      </c>
      <c r="I801" s="12" t="s">
        <v>349</v>
      </c>
      <c r="J801" s="12" t="s">
        <v>1224</v>
      </c>
      <c r="K801" s="12" t="s">
        <v>1225</v>
      </c>
      <c r="L801" s="12" t="s">
        <v>1204</v>
      </c>
      <c r="M801" s="12" t="s">
        <v>3237</v>
      </c>
      <c r="N801" s="12" t="s">
        <v>3437</v>
      </c>
      <c r="O801" s="12" t="s">
        <v>3400</v>
      </c>
      <c r="P801" s="12" t="s">
        <v>3403</v>
      </c>
      <c r="Q801" s="12">
        <v>1</v>
      </c>
      <c r="R801" s="12">
        <v>0</v>
      </c>
      <c r="S801" s="12">
        <v>0</v>
      </c>
      <c r="T801" s="12">
        <v>0</v>
      </c>
      <c r="U801" s="12">
        <v>0</v>
      </c>
      <c r="V801" s="12">
        <v>0</v>
      </c>
      <c r="W801" s="12">
        <v>0</v>
      </c>
      <c r="X801" s="12">
        <v>0</v>
      </c>
      <c r="Y801" s="12">
        <v>0</v>
      </c>
      <c r="Z801" s="12">
        <v>0</v>
      </c>
      <c r="AA801" s="12">
        <v>0</v>
      </c>
      <c r="AB801" s="12">
        <v>1</v>
      </c>
      <c r="AC801" s="12">
        <v>0</v>
      </c>
      <c r="AD801" s="12">
        <v>0</v>
      </c>
      <c r="AE801" s="12">
        <v>0</v>
      </c>
      <c r="AF801" s="12">
        <v>0</v>
      </c>
      <c r="AG801" s="12">
        <v>0</v>
      </c>
      <c r="AH801" s="12">
        <v>0</v>
      </c>
      <c r="AI801" s="12">
        <v>0</v>
      </c>
      <c r="AJ801" s="12">
        <v>0</v>
      </c>
      <c r="AK801" s="12">
        <v>0</v>
      </c>
      <c r="AL801" s="12" t="s">
        <v>3448</v>
      </c>
      <c r="AM801" s="7" t="s">
        <v>608</v>
      </c>
      <c r="AN801" s="7" t="s">
        <v>633</v>
      </c>
      <c r="AO801" s="7">
        <v>2000</v>
      </c>
      <c r="AP801" s="12" t="s">
        <v>3458</v>
      </c>
      <c r="AQ801" s="12">
        <v>5727</v>
      </c>
      <c r="AR801" s="12">
        <v>1</v>
      </c>
      <c r="AS801" s="12" t="s">
        <v>555</v>
      </c>
      <c r="AT801" s="7" t="s">
        <v>349</v>
      </c>
      <c r="AU801" s="12">
        <v>0</v>
      </c>
      <c r="AV801" s="12">
        <v>0</v>
      </c>
      <c r="AW801" s="12">
        <v>0</v>
      </c>
      <c r="AX801" s="12">
        <v>0</v>
      </c>
      <c r="AY801" s="7">
        <v>0</v>
      </c>
      <c r="AZ801" s="12">
        <v>0</v>
      </c>
      <c r="BA801" s="12">
        <v>1</v>
      </c>
      <c r="BB801" s="12">
        <v>1</v>
      </c>
      <c r="BC801" s="12">
        <v>0</v>
      </c>
      <c r="BD801" s="12">
        <v>0</v>
      </c>
      <c r="BE801" s="12">
        <v>0</v>
      </c>
      <c r="BF801" s="7" t="s">
        <v>3259</v>
      </c>
      <c r="BG801" s="7" t="s">
        <v>812</v>
      </c>
      <c r="BH801" s="7">
        <v>1</v>
      </c>
      <c r="BI801" s="12" t="s">
        <v>3253</v>
      </c>
      <c r="BJ801" s="12" t="s">
        <v>3460</v>
      </c>
      <c r="BK801" s="12" t="s">
        <v>3472</v>
      </c>
      <c r="BL801" s="12" t="s">
        <v>3474</v>
      </c>
      <c r="BM801" s="7" t="s">
        <v>788</v>
      </c>
      <c r="BN801" s="7"/>
      <c r="BO801" s="12"/>
      <c r="BP801" s="12" t="s">
        <v>3502</v>
      </c>
      <c r="BQ801" s="12">
        <f t="shared" si="8"/>
        <v>4.9313253012048192E-3</v>
      </c>
      <c r="BR801" s="12" t="s">
        <v>3526</v>
      </c>
      <c r="BS801" s="12">
        <v>0.4093</v>
      </c>
      <c r="BT801" s="12"/>
      <c r="BU801" s="12">
        <f t="shared" si="9"/>
        <v>1.5057633817475073</v>
      </c>
      <c r="BV801" s="12" t="s">
        <v>3416</v>
      </c>
      <c r="BW801" s="12"/>
      <c r="BX801" s="12"/>
      <c r="BY801" s="12" t="s">
        <v>1077</v>
      </c>
      <c r="BZ801" s="12"/>
      <c r="CA801" s="12" t="s">
        <v>1077</v>
      </c>
      <c r="CB801" s="12">
        <v>69.900000000000006</v>
      </c>
      <c r="CC801" s="12" t="s">
        <v>3419</v>
      </c>
      <c r="CD801" s="12" t="s">
        <v>1077</v>
      </c>
      <c r="CE801" s="12">
        <v>0.1</v>
      </c>
      <c r="CF801" s="12"/>
      <c r="CG801" s="12"/>
      <c r="CH801" s="12"/>
      <c r="CI801" s="12"/>
      <c r="CJ801" s="12">
        <v>0.82</v>
      </c>
      <c r="CK801" s="12" t="s">
        <v>3827</v>
      </c>
      <c r="CL801" s="12">
        <v>-30376</v>
      </c>
      <c r="CM801" s="12" t="s">
        <v>1077</v>
      </c>
      <c r="CN801" s="12">
        <v>6854.2</v>
      </c>
      <c r="CO801" s="12" t="s">
        <v>3419</v>
      </c>
      <c r="CP801" s="12"/>
      <c r="CQ801" s="12"/>
      <c r="CR801" s="12"/>
      <c r="CS801" s="12" t="s">
        <v>1077</v>
      </c>
      <c r="CT801" s="12" t="s">
        <v>1077</v>
      </c>
      <c r="CU801" s="7">
        <f>69/5727</f>
        <v>1.2048192771084338E-2</v>
      </c>
      <c r="CV801" s="12">
        <f t="shared" si="10"/>
        <v>4.9313253012048192E-3</v>
      </c>
      <c r="CW801" s="7"/>
      <c r="CX801" s="57"/>
    </row>
    <row r="802" spans="1:102" ht="16.5" x14ac:dyDescent="0.35">
      <c r="A802" s="56">
        <v>15</v>
      </c>
      <c r="B802" s="12" t="s">
        <v>3706</v>
      </c>
      <c r="C802" s="12">
        <v>15.16</v>
      </c>
      <c r="D802" s="12" t="s">
        <v>1522</v>
      </c>
      <c r="E802" s="12" t="s">
        <v>300</v>
      </c>
      <c r="F802" s="12" t="s">
        <v>3916</v>
      </c>
      <c r="G802" s="12" t="s">
        <v>212</v>
      </c>
      <c r="H802" s="12" t="s">
        <v>2804</v>
      </c>
      <c r="I802" s="12" t="s">
        <v>212</v>
      </c>
      <c r="J802" s="12" t="s">
        <v>1224</v>
      </c>
      <c r="K802" s="12" t="s">
        <v>1225</v>
      </c>
      <c r="L802" s="12" t="s">
        <v>1204</v>
      </c>
      <c r="M802" s="12" t="s">
        <v>3237</v>
      </c>
      <c r="N802" s="12" t="s">
        <v>3437</v>
      </c>
      <c r="O802" s="12" t="s">
        <v>3400</v>
      </c>
      <c r="P802" s="12" t="s">
        <v>3403</v>
      </c>
      <c r="Q802" s="12">
        <v>1</v>
      </c>
      <c r="R802" s="12">
        <v>0</v>
      </c>
      <c r="S802" s="12">
        <v>0</v>
      </c>
      <c r="T802" s="12">
        <v>0</v>
      </c>
      <c r="U802" s="12">
        <v>0</v>
      </c>
      <c r="V802" s="12">
        <v>0</v>
      </c>
      <c r="W802" s="12">
        <v>0</v>
      </c>
      <c r="X802" s="12">
        <v>0</v>
      </c>
      <c r="Y802" s="12">
        <v>0</v>
      </c>
      <c r="Z802" s="12">
        <v>0</v>
      </c>
      <c r="AA802" s="12">
        <v>0</v>
      </c>
      <c r="AB802" s="12">
        <v>1</v>
      </c>
      <c r="AC802" s="12">
        <v>0</v>
      </c>
      <c r="AD802" s="12">
        <v>0</v>
      </c>
      <c r="AE802" s="12">
        <v>0</v>
      </c>
      <c r="AF802" s="12">
        <v>0</v>
      </c>
      <c r="AG802" s="12">
        <v>0</v>
      </c>
      <c r="AH802" s="12">
        <v>0</v>
      </c>
      <c r="AI802" s="12">
        <v>0</v>
      </c>
      <c r="AJ802" s="12">
        <v>0</v>
      </c>
      <c r="AK802" s="12">
        <v>0</v>
      </c>
      <c r="AL802" s="12" t="s">
        <v>3448</v>
      </c>
      <c r="AM802" s="7" t="s">
        <v>608</v>
      </c>
      <c r="AN802" s="7" t="s">
        <v>633</v>
      </c>
      <c r="AO802" s="7">
        <v>2000</v>
      </c>
      <c r="AP802" s="12" t="s">
        <v>3458</v>
      </c>
      <c r="AQ802" s="12">
        <v>5727</v>
      </c>
      <c r="AR802" s="12">
        <v>1</v>
      </c>
      <c r="AS802" s="12" t="s">
        <v>555</v>
      </c>
      <c r="AT802" s="7" t="s">
        <v>349</v>
      </c>
      <c r="AU802" s="12">
        <v>0</v>
      </c>
      <c r="AV802" s="12">
        <v>0</v>
      </c>
      <c r="AW802" s="12">
        <v>0</v>
      </c>
      <c r="AX802" s="12">
        <v>0</v>
      </c>
      <c r="AY802" s="7">
        <v>0</v>
      </c>
      <c r="AZ802" s="12">
        <v>0</v>
      </c>
      <c r="BA802" s="12">
        <v>1</v>
      </c>
      <c r="BB802" s="12">
        <v>1</v>
      </c>
      <c r="BC802" s="12">
        <v>0</v>
      </c>
      <c r="BD802" s="12">
        <v>0</v>
      </c>
      <c r="BE802" s="12">
        <v>0</v>
      </c>
      <c r="BF802" s="7" t="s">
        <v>2820</v>
      </c>
      <c r="BG802" s="7" t="s">
        <v>815</v>
      </c>
      <c r="BH802" s="7">
        <v>1</v>
      </c>
      <c r="BI802" s="7" t="s">
        <v>3257</v>
      </c>
      <c r="BJ802" s="12" t="s">
        <v>3460</v>
      </c>
      <c r="BK802" s="12" t="s">
        <v>3472</v>
      </c>
      <c r="BL802" s="12" t="s">
        <v>3474</v>
      </c>
      <c r="BM802" s="7" t="s">
        <v>788</v>
      </c>
      <c r="BN802" s="7"/>
      <c r="BO802" s="12"/>
      <c r="BP802" s="12" t="s">
        <v>1262</v>
      </c>
      <c r="BQ802" s="12">
        <f t="shared" si="8"/>
        <v>4.1734049240440017E-2</v>
      </c>
      <c r="BR802" s="12" t="s">
        <v>3526</v>
      </c>
      <c r="BS802" s="12">
        <v>0.53469999999999995</v>
      </c>
      <c r="BT802" s="12"/>
      <c r="BU802" s="12">
        <f t="shared" si="9"/>
        <v>1.7069360846090231</v>
      </c>
      <c r="BV802" s="12" t="s">
        <v>3416</v>
      </c>
      <c r="BW802" s="12"/>
      <c r="BX802" s="12"/>
      <c r="BY802" s="12" t="s">
        <v>1077</v>
      </c>
      <c r="BZ802" s="12"/>
      <c r="CA802" s="12" t="s">
        <v>1077</v>
      </c>
      <c r="CB802" s="12">
        <v>125.3</v>
      </c>
      <c r="CC802" s="12" t="s">
        <v>3419</v>
      </c>
      <c r="CD802" s="12" t="s">
        <v>1077</v>
      </c>
      <c r="CE802" s="12">
        <v>0.1</v>
      </c>
      <c r="CF802" s="12"/>
      <c r="CG802" s="12"/>
      <c r="CH802" s="12"/>
      <c r="CI802" s="12"/>
      <c r="CJ802" s="12">
        <v>0.82</v>
      </c>
      <c r="CK802" s="12" t="s">
        <v>3827</v>
      </c>
      <c r="CL802" s="12">
        <v>-30376</v>
      </c>
      <c r="CM802" s="12" t="s">
        <v>1077</v>
      </c>
      <c r="CN802" s="12">
        <v>6854.2</v>
      </c>
      <c r="CO802" s="12" t="s">
        <v>3419</v>
      </c>
      <c r="CP802" s="12"/>
      <c r="CQ802" s="12"/>
      <c r="CR802" s="12"/>
      <c r="CS802" s="12" t="s">
        <v>1077</v>
      </c>
      <c r="CT802" s="12" t="s">
        <v>1077</v>
      </c>
      <c r="CU802" s="7">
        <f>447/5727</f>
        <v>7.8051335777894179E-2</v>
      </c>
      <c r="CV802" s="12">
        <f t="shared" si="10"/>
        <v>4.1734049240440017E-2</v>
      </c>
      <c r="CW802" s="7"/>
      <c r="CX802" s="57"/>
    </row>
    <row r="803" spans="1:102" ht="16.5" x14ac:dyDescent="0.35">
      <c r="A803" s="56">
        <v>15</v>
      </c>
      <c r="B803" s="12" t="s">
        <v>3706</v>
      </c>
      <c r="C803" s="12">
        <v>15.16</v>
      </c>
      <c r="D803" s="12" t="s">
        <v>1523</v>
      </c>
      <c r="E803" s="12" t="s">
        <v>300</v>
      </c>
      <c r="F803" s="12" t="s">
        <v>3916</v>
      </c>
      <c r="G803" s="12" t="s">
        <v>212</v>
      </c>
      <c r="H803" s="12" t="s">
        <v>2804</v>
      </c>
      <c r="I803" s="12" t="s">
        <v>212</v>
      </c>
      <c r="J803" s="12" t="s">
        <v>1224</v>
      </c>
      <c r="K803" s="12" t="s">
        <v>1225</v>
      </c>
      <c r="L803" s="12" t="s">
        <v>1204</v>
      </c>
      <c r="M803" s="12" t="s">
        <v>3237</v>
      </c>
      <c r="N803" s="12" t="s">
        <v>3437</v>
      </c>
      <c r="O803" s="12" t="s">
        <v>3400</v>
      </c>
      <c r="P803" s="12" t="s">
        <v>3403</v>
      </c>
      <c r="Q803" s="12">
        <v>1</v>
      </c>
      <c r="R803" s="12">
        <v>0</v>
      </c>
      <c r="S803" s="12">
        <v>0</v>
      </c>
      <c r="T803" s="12">
        <v>0</v>
      </c>
      <c r="U803" s="12">
        <v>0</v>
      </c>
      <c r="V803" s="12">
        <v>0</v>
      </c>
      <c r="W803" s="12">
        <v>0</v>
      </c>
      <c r="X803" s="12">
        <v>0</v>
      </c>
      <c r="Y803" s="12">
        <v>0</v>
      </c>
      <c r="Z803" s="12">
        <v>0</v>
      </c>
      <c r="AA803" s="12">
        <v>0</v>
      </c>
      <c r="AB803" s="12">
        <v>1</v>
      </c>
      <c r="AC803" s="12">
        <v>0</v>
      </c>
      <c r="AD803" s="12">
        <v>0</v>
      </c>
      <c r="AE803" s="12">
        <v>0</v>
      </c>
      <c r="AF803" s="12">
        <v>0</v>
      </c>
      <c r="AG803" s="12">
        <v>0</v>
      </c>
      <c r="AH803" s="12">
        <v>0</v>
      </c>
      <c r="AI803" s="12">
        <v>0</v>
      </c>
      <c r="AJ803" s="12">
        <v>0</v>
      </c>
      <c r="AK803" s="12">
        <v>0</v>
      </c>
      <c r="AL803" s="12" t="s">
        <v>3448</v>
      </c>
      <c r="AM803" s="7" t="s">
        <v>608</v>
      </c>
      <c r="AN803" s="7" t="s">
        <v>633</v>
      </c>
      <c r="AO803" s="7">
        <v>2000</v>
      </c>
      <c r="AP803" s="12" t="s">
        <v>3458</v>
      </c>
      <c r="AQ803" s="12">
        <v>5727</v>
      </c>
      <c r="AR803" s="12">
        <v>1</v>
      </c>
      <c r="AS803" s="12" t="s">
        <v>555</v>
      </c>
      <c r="AT803" s="7" t="s">
        <v>349</v>
      </c>
      <c r="AU803" s="12">
        <v>0</v>
      </c>
      <c r="AV803" s="12">
        <v>0</v>
      </c>
      <c r="AW803" s="12">
        <v>0</v>
      </c>
      <c r="AX803" s="12">
        <v>0</v>
      </c>
      <c r="AY803" s="7">
        <v>0</v>
      </c>
      <c r="AZ803" s="12">
        <v>0</v>
      </c>
      <c r="BA803" s="12">
        <v>1</v>
      </c>
      <c r="BB803" s="12">
        <v>1</v>
      </c>
      <c r="BC803" s="12">
        <v>0</v>
      </c>
      <c r="BD803" s="12">
        <v>0</v>
      </c>
      <c r="BE803" s="12">
        <v>0</v>
      </c>
      <c r="BF803" s="7" t="s">
        <v>2820</v>
      </c>
      <c r="BG803" s="7" t="s">
        <v>801</v>
      </c>
      <c r="BH803" s="7">
        <v>1</v>
      </c>
      <c r="BI803" s="7" t="s">
        <v>3257</v>
      </c>
      <c r="BJ803" s="12" t="s">
        <v>3460</v>
      </c>
      <c r="BK803" s="12" t="s">
        <v>3472</v>
      </c>
      <c r="BL803" s="12" t="s">
        <v>3474</v>
      </c>
      <c r="BM803" s="7" t="s">
        <v>788</v>
      </c>
      <c r="BN803" s="7"/>
      <c r="BO803" s="12"/>
      <c r="BP803" s="12" t="s">
        <v>1262</v>
      </c>
      <c r="BQ803" s="12">
        <f t="shared" si="8"/>
        <v>1.5122839182818228E-2</v>
      </c>
      <c r="BR803" s="12" t="s">
        <v>3526</v>
      </c>
      <c r="BS803" s="12">
        <v>1.5747</v>
      </c>
      <c r="BT803" s="12"/>
      <c r="BU803" s="12">
        <f t="shared" si="9"/>
        <v>4.8292926129864817</v>
      </c>
      <c r="BV803" s="12" t="s">
        <v>3416</v>
      </c>
      <c r="BW803" s="12"/>
      <c r="BX803" s="12"/>
      <c r="BY803" s="12" t="s">
        <v>1077</v>
      </c>
      <c r="BZ803" s="12"/>
      <c r="CA803" s="12" t="s">
        <v>1077</v>
      </c>
      <c r="CB803" s="12">
        <v>187.6</v>
      </c>
      <c r="CC803" s="12" t="s">
        <v>3419</v>
      </c>
      <c r="CD803" s="12" t="s">
        <v>1077</v>
      </c>
      <c r="CE803" s="12">
        <v>0.1</v>
      </c>
      <c r="CF803" s="12"/>
      <c r="CG803" s="12"/>
      <c r="CH803" s="12"/>
      <c r="CI803" s="12"/>
      <c r="CJ803" s="12">
        <v>0.82</v>
      </c>
      <c r="CK803" s="12" t="s">
        <v>3827</v>
      </c>
      <c r="CL803" s="12">
        <v>-30376</v>
      </c>
      <c r="CM803" s="12" t="s">
        <v>1077</v>
      </c>
      <c r="CN803" s="12">
        <v>6854.2</v>
      </c>
      <c r="CO803" s="12" t="s">
        <v>3419</v>
      </c>
      <c r="CP803" s="12"/>
      <c r="CQ803" s="12"/>
      <c r="CR803" s="12"/>
      <c r="CS803" s="12" t="s">
        <v>1077</v>
      </c>
      <c r="CT803" s="12" t="s">
        <v>1077</v>
      </c>
      <c r="CU803" s="7">
        <f>55/5727</f>
        <v>9.6036319189802682E-3</v>
      </c>
      <c r="CV803" s="12">
        <f t="shared" si="10"/>
        <v>1.5122839182818228E-2</v>
      </c>
      <c r="CW803" s="7"/>
      <c r="CX803" s="57"/>
    </row>
    <row r="804" spans="1:102" ht="16.5" x14ac:dyDescent="0.35">
      <c r="A804" s="56">
        <v>15</v>
      </c>
      <c r="B804" s="12" t="s">
        <v>3706</v>
      </c>
      <c r="C804" s="12">
        <v>15.16</v>
      </c>
      <c r="D804" s="12" t="s">
        <v>1524</v>
      </c>
      <c r="E804" s="12" t="s">
        <v>300</v>
      </c>
      <c r="F804" s="12" t="s">
        <v>3916</v>
      </c>
      <c r="G804" s="12" t="s">
        <v>212</v>
      </c>
      <c r="H804" s="12" t="s">
        <v>2804</v>
      </c>
      <c r="I804" s="12" t="s">
        <v>212</v>
      </c>
      <c r="J804" s="12" t="s">
        <v>1224</v>
      </c>
      <c r="K804" s="12" t="s">
        <v>1225</v>
      </c>
      <c r="L804" s="12" t="s">
        <v>1204</v>
      </c>
      <c r="M804" s="12" t="s">
        <v>3237</v>
      </c>
      <c r="N804" s="12" t="s">
        <v>3437</v>
      </c>
      <c r="O804" s="12" t="s">
        <v>3400</v>
      </c>
      <c r="P804" s="12" t="s">
        <v>3403</v>
      </c>
      <c r="Q804" s="12">
        <v>1</v>
      </c>
      <c r="R804" s="12">
        <v>0</v>
      </c>
      <c r="S804" s="12">
        <v>0</v>
      </c>
      <c r="T804" s="12">
        <v>0</v>
      </c>
      <c r="U804" s="12">
        <v>0</v>
      </c>
      <c r="V804" s="12">
        <v>0</v>
      </c>
      <c r="W804" s="12">
        <v>0</v>
      </c>
      <c r="X804" s="12">
        <v>0</v>
      </c>
      <c r="Y804" s="12">
        <v>0</v>
      </c>
      <c r="Z804" s="12">
        <v>0</v>
      </c>
      <c r="AA804" s="12">
        <v>0</v>
      </c>
      <c r="AB804" s="12">
        <v>1</v>
      </c>
      <c r="AC804" s="12">
        <v>0</v>
      </c>
      <c r="AD804" s="12">
        <v>0</v>
      </c>
      <c r="AE804" s="12">
        <v>0</v>
      </c>
      <c r="AF804" s="12">
        <v>0</v>
      </c>
      <c r="AG804" s="12">
        <v>0</v>
      </c>
      <c r="AH804" s="12">
        <v>0</v>
      </c>
      <c r="AI804" s="12">
        <v>0</v>
      </c>
      <c r="AJ804" s="12">
        <v>0</v>
      </c>
      <c r="AK804" s="12">
        <v>0</v>
      </c>
      <c r="AL804" s="12" t="s">
        <v>3448</v>
      </c>
      <c r="AM804" s="7" t="s">
        <v>608</v>
      </c>
      <c r="AN804" s="7" t="s">
        <v>633</v>
      </c>
      <c r="AO804" s="7">
        <v>2000</v>
      </c>
      <c r="AP804" s="12" t="s">
        <v>3458</v>
      </c>
      <c r="AQ804" s="12">
        <v>5727</v>
      </c>
      <c r="AR804" s="12">
        <v>1</v>
      </c>
      <c r="AS804" s="12" t="s">
        <v>555</v>
      </c>
      <c r="AT804" s="7" t="s">
        <v>349</v>
      </c>
      <c r="AU804" s="12">
        <v>0</v>
      </c>
      <c r="AV804" s="12">
        <v>0</v>
      </c>
      <c r="AW804" s="12">
        <v>0</v>
      </c>
      <c r="AX804" s="12">
        <v>0</v>
      </c>
      <c r="AY804" s="7">
        <v>0</v>
      </c>
      <c r="AZ804" s="12">
        <v>0</v>
      </c>
      <c r="BA804" s="12">
        <v>1</v>
      </c>
      <c r="BB804" s="12">
        <v>1</v>
      </c>
      <c r="BC804" s="12">
        <v>0</v>
      </c>
      <c r="BD804" s="12">
        <v>0</v>
      </c>
      <c r="BE804" s="12">
        <v>0</v>
      </c>
      <c r="BF804" s="7" t="s">
        <v>2820</v>
      </c>
      <c r="BG804" s="7" t="s">
        <v>811</v>
      </c>
      <c r="BH804" s="7">
        <v>1</v>
      </c>
      <c r="BI804" s="7" t="s">
        <v>3257</v>
      </c>
      <c r="BJ804" s="12" t="s">
        <v>3460</v>
      </c>
      <c r="BK804" s="12" t="s">
        <v>3472</v>
      </c>
      <c r="BL804" s="12" t="s">
        <v>3474</v>
      </c>
      <c r="BM804" s="7" t="s">
        <v>788</v>
      </c>
      <c r="BN804" s="7"/>
      <c r="BO804" s="12"/>
      <c r="BP804" s="12" t="s">
        <v>1262</v>
      </c>
      <c r="BQ804" s="12">
        <f t="shared" si="8"/>
        <v>3.3083272219312031E-2</v>
      </c>
      <c r="BR804" s="12" t="s">
        <v>3526</v>
      </c>
      <c r="BS804" s="12">
        <v>0.95209999999999995</v>
      </c>
      <c r="BT804" s="12"/>
      <c r="BU804" s="12">
        <f t="shared" si="9"/>
        <v>2.5911453550833472</v>
      </c>
      <c r="BV804" s="12" t="s">
        <v>3416</v>
      </c>
      <c r="BW804" s="12"/>
      <c r="BX804" s="12"/>
      <c r="BY804" s="12" t="s">
        <v>1077</v>
      </c>
      <c r="BZ804" s="12"/>
      <c r="CA804" s="12" t="s">
        <v>1077</v>
      </c>
      <c r="CB804" s="12">
        <v>213.5</v>
      </c>
      <c r="CC804" s="12" t="s">
        <v>3419</v>
      </c>
      <c r="CD804" s="12" t="s">
        <v>1077</v>
      </c>
      <c r="CE804" s="12">
        <v>0.1</v>
      </c>
      <c r="CF804" s="12"/>
      <c r="CG804" s="12"/>
      <c r="CH804" s="12"/>
      <c r="CI804" s="12"/>
      <c r="CJ804" s="12">
        <v>0.82</v>
      </c>
      <c r="CK804" s="12" t="s">
        <v>3827</v>
      </c>
      <c r="CL804" s="12">
        <v>-30376</v>
      </c>
      <c r="CM804" s="12" t="s">
        <v>1077</v>
      </c>
      <c r="CN804" s="12">
        <v>6854.2</v>
      </c>
      <c r="CO804" s="12" t="s">
        <v>3419</v>
      </c>
      <c r="CP804" s="12"/>
      <c r="CQ804" s="12"/>
      <c r="CR804" s="12"/>
      <c r="CS804" s="12" t="s">
        <v>1077</v>
      </c>
      <c r="CT804" s="12" t="s">
        <v>1077</v>
      </c>
      <c r="CU804" s="7">
        <f>199/5727</f>
        <v>3.4747686397764974E-2</v>
      </c>
      <c r="CV804" s="12">
        <f t="shared" si="10"/>
        <v>3.3083272219312031E-2</v>
      </c>
      <c r="CW804" s="7"/>
      <c r="CX804" s="57"/>
    </row>
    <row r="805" spans="1:102" ht="16.5" x14ac:dyDescent="0.35">
      <c r="A805" s="56">
        <v>15</v>
      </c>
      <c r="B805" s="12" t="s">
        <v>3706</v>
      </c>
      <c r="C805" s="12">
        <v>15.16</v>
      </c>
      <c r="D805" s="12" t="s">
        <v>1525</v>
      </c>
      <c r="E805" s="12" t="s">
        <v>300</v>
      </c>
      <c r="F805" s="12" t="s">
        <v>3916</v>
      </c>
      <c r="G805" s="12" t="s">
        <v>212</v>
      </c>
      <c r="H805" s="12" t="s">
        <v>2804</v>
      </c>
      <c r="I805" s="12" t="s">
        <v>212</v>
      </c>
      <c r="J805" s="12" t="s">
        <v>1224</v>
      </c>
      <c r="K805" s="12" t="s">
        <v>1225</v>
      </c>
      <c r="L805" s="12" t="s">
        <v>1204</v>
      </c>
      <c r="M805" s="12" t="s">
        <v>3237</v>
      </c>
      <c r="N805" s="12" t="s">
        <v>3437</v>
      </c>
      <c r="O805" s="12" t="s">
        <v>3400</v>
      </c>
      <c r="P805" s="12" t="s">
        <v>3403</v>
      </c>
      <c r="Q805" s="12">
        <v>1</v>
      </c>
      <c r="R805" s="12">
        <v>0</v>
      </c>
      <c r="S805" s="12">
        <v>0</v>
      </c>
      <c r="T805" s="12">
        <v>0</v>
      </c>
      <c r="U805" s="12">
        <v>0</v>
      </c>
      <c r="V805" s="12">
        <v>0</v>
      </c>
      <c r="W805" s="12">
        <v>0</v>
      </c>
      <c r="X805" s="12">
        <v>0</v>
      </c>
      <c r="Y805" s="12">
        <v>0</v>
      </c>
      <c r="Z805" s="12">
        <v>0</v>
      </c>
      <c r="AA805" s="12">
        <v>0</v>
      </c>
      <c r="AB805" s="12">
        <v>1</v>
      </c>
      <c r="AC805" s="12">
        <v>0</v>
      </c>
      <c r="AD805" s="12">
        <v>0</v>
      </c>
      <c r="AE805" s="12">
        <v>0</v>
      </c>
      <c r="AF805" s="12">
        <v>0</v>
      </c>
      <c r="AG805" s="12">
        <v>0</v>
      </c>
      <c r="AH805" s="12">
        <v>0</v>
      </c>
      <c r="AI805" s="12">
        <v>0</v>
      </c>
      <c r="AJ805" s="12">
        <v>0</v>
      </c>
      <c r="AK805" s="12">
        <v>0</v>
      </c>
      <c r="AL805" s="12" t="s">
        <v>3448</v>
      </c>
      <c r="AM805" s="7" t="s">
        <v>608</v>
      </c>
      <c r="AN805" s="7" t="s">
        <v>633</v>
      </c>
      <c r="AO805" s="7">
        <v>2000</v>
      </c>
      <c r="AP805" s="12" t="s">
        <v>3458</v>
      </c>
      <c r="AQ805" s="12">
        <v>5727</v>
      </c>
      <c r="AR805" s="12">
        <v>1</v>
      </c>
      <c r="AS805" s="12" t="s">
        <v>555</v>
      </c>
      <c r="AT805" s="7" t="s">
        <v>349</v>
      </c>
      <c r="AU805" s="12">
        <v>0</v>
      </c>
      <c r="AV805" s="12">
        <v>0</v>
      </c>
      <c r="AW805" s="12">
        <v>0</v>
      </c>
      <c r="AX805" s="12">
        <v>0</v>
      </c>
      <c r="AY805" s="7">
        <v>0</v>
      </c>
      <c r="AZ805" s="12">
        <v>0</v>
      </c>
      <c r="BA805" s="12">
        <v>1</v>
      </c>
      <c r="BB805" s="12">
        <v>1</v>
      </c>
      <c r="BC805" s="12">
        <v>0</v>
      </c>
      <c r="BD805" s="12">
        <v>0</v>
      </c>
      <c r="BE805" s="12">
        <v>0</v>
      </c>
      <c r="BF805" s="7" t="s">
        <v>2820</v>
      </c>
      <c r="BG805" s="7" t="s">
        <v>803</v>
      </c>
      <c r="BH805" s="7">
        <v>1</v>
      </c>
      <c r="BI805" s="7" t="s">
        <v>3257</v>
      </c>
      <c r="BJ805" s="12" t="s">
        <v>3460</v>
      </c>
      <c r="BK805" s="12" t="s">
        <v>3472</v>
      </c>
      <c r="BL805" s="12" t="s">
        <v>3474</v>
      </c>
      <c r="BM805" s="7" t="s">
        <v>788</v>
      </c>
      <c r="BN805" s="7"/>
      <c r="BO805" s="12"/>
      <c r="BP805" s="12" t="s">
        <v>1262</v>
      </c>
      <c r="BQ805" s="12">
        <f t="shared" si="8"/>
        <v>5.4918072289156628E-2</v>
      </c>
      <c r="BR805" s="12" t="s">
        <v>3526</v>
      </c>
      <c r="BS805" s="12">
        <v>0.75970000000000004</v>
      </c>
      <c r="BT805" s="12"/>
      <c r="BU805" s="12">
        <f t="shared" si="9"/>
        <v>2.1376348338434781</v>
      </c>
      <c r="BV805" s="12" t="s">
        <v>3416</v>
      </c>
      <c r="BW805" s="12"/>
      <c r="BX805" s="12"/>
      <c r="BY805" s="12" t="s">
        <v>1077</v>
      </c>
      <c r="BZ805" s="12"/>
      <c r="CA805" s="12" t="s">
        <v>1077</v>
      </c>
      <c r="CB805" s="12">
        <v>235.1</v>
      </c>
      <c r="CC805" s="12" t="s">
        <v>3419</v>
      </c>
      <c r="CD805" s="12" t="s">
        <v>1077</v>
      </c>
      <c r="CE805" s="12">
        <v>0.1</v>
      </c>
      <c r="CF805" s="12"/>
      <c r="CG805" s="12"/>
      <c r="CH805" s="12"/>
      <c r="CI805" s="12"/>
      <c r="CJ805" s="12">
        <v>0.82</v>
      </c>
      <c r="CK805" s="12" t="s">
        <v>3827</v>
      </c>
      <c r="CL805" s="12">
        <v>-30376</v>
      </c>
      <c r="CM805" s="12" t="s">
        <v>1077</v>
      </c>
      <c r="CN805" s="12">
        <v>6854.2</v>
      </c>
      <c r="CO805" s="12" t="s">
        <v>3419</v>
      </c>
      <c r="CP805" s="12"/>
      <c r="CQ805" s="12"/>
      <c r="CR805" s="12"/>
      <c r="CS805" s="12" t="s">
        <v>1077</v>
      </c>
      <c r="CT805" s="12" t="s">
        <v>1077</v>
      </c>
      <c r="CU805" s="7">
        <f>414/5727</f>
        <v>7.2289156626506021E-2</v>
      </c>
      <c r="CV805" s="12">
        <f t="shared" si="10"/>
        <v>5.4918072289156628E-2</v>
      </c>
      <c r="CW805" s="7"/>
      <c r="CX805" s="57"/>
    </row>
    <row r="806" spans="1:102" ht="16.5" x14ac:dyDescent="0.35">
      <c r="A806" s="56">
        <v>15</v>
      </c>
      <c r="B806" s="12" t="s">
        <v>3706</v>
      </c>
      <c r="C806" s="12">
        <v>15.16</v>
      </c>
      <c r="D806" s="12" t="s">
        <v>1526</v>
      </c>
      <c r="E806" s="12" t="s">
        <v>300</v>
      </c>
      <c r="F806" s="12" t="s">
        <v>3916</v>
      </c>
      <c r="G806" s="12" t="s">
        <v>212</v>
      </c>
      <c r="H806" s="12" t="s">
        <v>2804</v>
      </c>
      <c r="I806" s="12" t="s">
        <v>212</v>
      </c>
      <c r="J806" s="12" t="s">
        <v>1224</v>
      </c>
      <c r="K806" s="12" t="s">
        <v>1225</v>
      </c>
      <c r="L806" s="12" t="s">
        <v>1204</v>
      </c>
      <c r="M806" s="12" t="s">
        <v>3237</v>
      </c>
      <c r="N806" s="12" t="s">
        <v>3437</v>
      </c>
      <c r="O806" s="12" t="s">
        <v>3400</v>
      </c>
      <c r="P806" s="12" t="s">
        <v>3403</v>
      </c>
      <c r="Q806" s="12">
        <v>1</v>
      </c>
      <c r="R806" s="12">
        <v>0</v>
      </c>
      <c r="S806" s="12">
        <v>0</v>
      </c>
      <c r="T806" s="12">
        <v>0</v>
      </c>
      <c r="U806" s="12">
        <v>0</v>
      </c>
      <c r="V806" s="12">
        <v>0</v>
      </c>
      <c r="W806" s="12">
        <v>0</v>
      </c>
      <c r="X806" s="12">
        <v>0</v>
      </c>
      <c r="Y806" s="12">
        <v>0</v>
      </c>
      <c r="Z806" s="12">
        <v>0</v>
      </c>
      <c r="AA806" s="12">
        <v>0</v>
      </c>
      <c r="AB806" s="12">
        <v>1</v>
      </c>
      <c r="AC806" s="12">
        <v>0</v>
      </c>
      <c r="AD806" s="12">
        <v>0</v>
      </c>
      <c r="AE806" s="12">
        <v>0</v>
      </c>
      <c r="AF806" s="12">
        <v>0</v>
      </c>
      <c r="AG806" s="12">
        <v>0</v>
      </c>
      <c r="AH806" s="12">
        <v>0</v>
      </c>
      <c r="AI806" s="12">
        <v>0</v>
      </c>
      <c r="AJ806" s="12">
        <v>0</v>
      </c>
      <c r="AK806" s="12">
        <v>0</v>
      </c>
      <c r="AL806" s="12" t="s">
        <v>3448</v>
      </c>
      <c r="AM806" s="7" t="s">
        <v>608</v>
      </c>
      <c r="AN806" s="7" t="s">
        <v>633</v>
      </c>
      <c r="AO806" s="7">
        <v>2000</v>
      </c>
      <c r="AP806" s="12" t="s">
        <v>3458</v>
      </c>
      <c r="AQ806" s="12">
        <v>5727</v>
      </c>
      <c r="AR806" s="12">
        <v>1</v>
      </c>
      <c r="AS806" s="12" t="s">
        <v>555</v>
      </c>
      <c r="AT806" s="7" t="s">
        <v>349</v>
      </c>
      <c r="AU806" s="12">
        <v>0</v>
      </c>
      <c r="AV806" s="12">
        <v>0</v>
      </c>
      <c r="AW806" s="12">
        <v>0</v>
      </c>
      <c r="AX806" s="12">
        <v>0</v>
      </c>
      <c r="AY806" s="7">
        <v>0</v>
      </c>
      <c r="AZ806" s="12">
        <v>0</v>
      </c>
      <c r="BA806" s="12">
        <v>1</v>
      </c>
      <c r="BB806" s="12">
        <v>1</v>
      </c>
      <c r="BC806" s="12">
        <v>0</v>
      </c>
      <c r="BD806" s="12">
        <v>0</v>
      </c>
      <c r="BE806" s="12">
        <v>0</v>
      </c>
      <c r="BF806" s="7" t="s">
        <v>2820</v>
      </c>
      <c r="BG806" s="7" t="s">
        <v>810</v>
      </c>
      <c r="BH806" s="7">
        <v>1</v>
      </c>
      <c r="BI806" s="7" t="s">
        <v>3257</v>
      </c>
      <c r="BJ806" s="12" t="s">
        <v>3460</v>
      </c>
      <c r="BK806" s="12" t="s">
        <v>3472</v>
      </c>
      <c r="BL806" s="12" t="s">
        <v>3474</v>
      </c>
      <c r="BM806" s="7" t="s">
        <v>788</v>
      </c>
      <c r="BN806" s="7"/>
      <c r="BO806" s="12"/>
      <c r="BP806" s="12" t="s">
        <v>4021</v>
      </c>
      <c r="BQ806" s="12">
        <f t="shared" si="8"/>
        <v>3.0322891566265057E-2</v>
      </c>
      <c r="BR806" s="12" t="s">
        <v>3526</v>
      </c>
      <c r="BS806" s="12">
        <v>1.2143999999999999</v>
      </c>
      <c r="BT806" s="12"/>
      <c r="BU806" s="12">
        <f t="shared" si="9"/>
        <v>3.3682724944146329</v>
      </c>
      <c r="BV806" s="12" t="s">
        <v>3416</v>
      </c>
      <c r="BW806" s="12"/>
      <c r="BX806" s="12"/>
      <c r="BY806" s="12" t="s">
        <v>1077</v>
      </c>
      <c r="BZ806" s="12"/>
      <c r="CA806" s="12" t="s">
        <v>1077</v>
      </c>
      <c r="CB806" s="12">
        <v>264.10000000000002</v>
      </c>
      <c r="CC806" s="12" t="s">
        <v>3419</v>
      </c>
      <c r="CD806" s="12" t="s">
        <v>1077</v>
      </c>
      <c r="CE806" s="12">
        <v>0.1</v>
      </c>
      <c r="CF806" s="12"/>
      <c r="CG806" s="12"/>
      <c r="CH806" s="12"/>
      <c r="CI806" s="12"/>
      <c r="CJ806" s="12">
        <v>0.82</v>
      </c>
      <c r="CK806" s="12" t="s">
        <v>3827</v>
      </c>
      <c r="CL806" s="12">
        <v>-30376</v>
      </c>
      <c r="CM806" s="12" t="s">
        <v>1077</v>
      </c>
      <c r="CN806" s="12">
        <v>6854.2</v>
      </c>
      <c r="CO806" s="12" t="s">
        <v>3419</v>
      </c>
      <c r="CP806" s="12"/>
      <c r="CQ806" s="12"/>
      <c r="CR806" s="12"/>
      <c r="CS806" s="12" t="s">
        <v>1077</v>
      </c>
      <c r="CT806" s="12" t="s">
        <v>1077</v>
      </c>
      <c r="CU806" s="7">
        <f>143/5727</f>
        <v>2.4969442989348698E-2</v>
      </c>
      <c r="CV806" s="12">
        <f t="shared" si="10"/>
        <v>3.0322891566265057E-2</v>
      </c>
      <c r="CW806" s="7"/>
      <c r="CX806" s="57"/>
    </row>
    <row r="807" spans="1:102" ht="16.5" x14ac:dyDescent="0.35">
      <c r="A807" s="56">
        <v>15</v>
      </c>
      <c r="B807" s="12" t="s">
        <v>3706</v>
      </c>
      <c r="C807" s="12">
        <v>15.17</v>
      </c>
      <c r="D807" s="12" t="s">
        <v>1613</v>
      </c>
      <c r="E807" s="12" t="s">
        <v>301</v>
      </c>
      <c r="F807" s="12" t="s">
        <v>3916</v>
      </c>
      <c r="G807" s="12" t="s">
        <v>212</v>
      </c>
      <c r="H807" s="12" t="s">
        <v>2805</v>
      </c>
      <c r="I807" s="12" t="s">
        <v>212</v>
      </c>
      <c r="J807" s="12" t="s">
        <v>1224</v>
      </c>
      <c r="K807" s="12" t="s">
        <v>1225</v>
      </c>
      <c r="L807" s="12" t="s">
        <v>1204</v>
      </c>
      <c r="M807" s="12" t="s">
        <v>3237</v>
      </c>
      <c r="N807" s="12" t="s">
        <v>3437</v>
      </c>
      <c r="O807" s="12" t="s">
        <v>3400</v>
      </c>
      <c r="P807" s="12" t="s">
        <v>3403</v>
      </c>
      <c r="Q807" s="12">
        <v>1</v>
      </c>
      <c r="R807" s="12">
        <v>0</v>
      </c>
      <c r="S807" s="12">
        <v>0</v>
      </c>
      <c r="T807" s="12">
        <v>0</v>
      </c>
      <c r="U807" s="12">
        <v>0</v>
      </c>
      <c r="V807" s="12">
        <v>0</v>
      </c>
      <c r="W807" s="12">
        <v>0</v>
      </c>
      <c r="X807" s="12">
        <v>0</v>
      </c>
      <c r="Y807" s="12">
        <v>0</v>
      </c>
      <c r="Z807" s="12">
        <v>0</v>
      </c>
      <c r="AA807" s="12">
        <v>0</v>
      </c>
      <c r="AB807" s="12">
        <v>1</v>
      </c>
      <c r="AC807" s="12">
        <v>0</v>
      </c>
      <c r="AD807" s="12">
        <v>0</v>
      </c>
      <c r="AE807" s="12">
        <v>0</v>
      </c>
      <c r="AF807" s="12">
        <v>0</v>
      </c>
      <c r="AG807" s="12">
        <v>0</v>
      </c>
      <c r="AH807" s="12">
        <v>0</v>
      </c>
      <c r="AI807" s="12">
        <v>0</v>
      </c>
      <c r="AJ807" s="12">
        <v>0</v>
      </c>
      <c r="AK807" s="12">
        <v>0</v>
      </c>
      <c r="AL807" s="12" t="s">
        <v>3448</v>
      </c>
      <c r="AM807" s="7" t="s">
        <v>608</v>
      </c>
      <c r="AN807" s="7" t="s">
        <v>634</v>
      </c>
      <c r="AO807" s="7">
        <v>2000</v>
      </c>
      <c r="AP807" s="12" t="s">
        <v>3458</v>
      </c>
      <c r="AQ807" s="12">
        <v>3307</v>
      </c>
      <c r="AR807" s="12">
        <v>1</v>
      </c>
      <c r="AS807" s="12" t="s">
        <v>555</v>
      </c>
      <c r="AT807" s="7" t="s">
        <v>349</v>
      </c>
      <c r="AU807" s="12">
        <v>0</v>
      </c>
      <c r="AV807" s="12">
        <v>0</v>
      </c>
      <c r="AW807" s="12">
        <v>0</v>
      </c>
      <c r="AX807" s="12">
        <v>0</v>
      </c>
      <c r="AY807" s="7">
        <v>0</v>
      </c>
      <c r="AZ807" s="12">
        <v>0</v>
      </c>
      <c r="BA807" s="12">
        <v>1</v>
      </c>
      <c r="BB807" s="12">
        <v>1</v>
      </c>
      <c r="BC807" s="12">
        <v>0</v>
      </c>
      <c r="BD807" s="12">
        <v>0</v>
      </c>
      <c r="BE807" s="12">
        <v>0</v>
      </c>
      <c r="BF807" s="7" t="s">
        <v>3259</v>
      </c>
      <c r="BG807" s="7" t="s">
        <v>813</v>
      </c>
      <c r="BH807" s="7">
        <v>1</v>
      </c>
      <c r="BI807" s="7" t="s">
        <v>3253</v>
      </c>
      <c r="BJ807" s="12" t="s">
        <v>3460</v>
      </c>
      <c r="BK807" s="12" t="s">
        <v>3472</v>
      </c>
      <c r="BL807" s="12" t="s">
        <v>3474</v>
      </c>
      <c r="BM807" s="7" t="s">
        <v>788</v>
      </c>
      <c r="BN807" s="7"/>
      <c r="BO807" s="12"/>
      <c r="BP807" s="12" t="s">
        <v>1262</v>
      </c>
      <c r="BQ807" s="12">
        <f t="shared" si="8"/>
        <v>-7.8953727955299452E-3</v>
      </c>
      <c r="BR807" s="12" t="s">
        <v>3526</v>
      </c>
      <c r="BS807" s="12">
        <v>-0.19489999999999999</v>
      </c>
      <c r="BT807" s="12"/>
      <c r="BU807" s="12">
        <f t="shared" si="9"/>
        <v>0.82291694563613438</v>
      </c>
      <c r="BV807" s="12" t="s">
        <v>3416</v>
      </c>
      <c r="BW807" s="12"/>
      <c r="BX807" s="12"/>
      <c r="BY807" s="12" t="s">
        <v>1077</v>
      </c>
      <c r="BZ807" s="12"/>
      <c r="CA807" s="12" t="s">
        <v>1077</v>
      </c>
      <c r="CB807" s="12">
        <v>5.7</v>
      </c>
      <c r="CC807" s="12" t="s">
        <v>3419</v>
      </c>
      <c r="CD807" s="12" t="s">
        <v>1077</v>
      </c>
      <c r="CE807" s="12">
        <v>0.1</v>
      </c>
      <c r="CF807" s="12"/>
      <c r="CG807" s="12"/>
      <c r="CH807" s="12"/>
      <c r="CI807" s="12"/>
      <c r="CJ807" s="12">
        <v>0.79500000000000004</v>
      </c>
      <c r="CK807" s="12" t="s">
        <v>3827</v>
      </c>
      <c r="CL807" s="12">
        <v>-16865</v>
      </c>
      <c r="CM807" s="12" t="s">
        <v>1077</v>
      </c>
      <c r="CN807" s="12">
        <v>4033.9</v>
      </c>
      <c r="CO807" s="12" t="s">
        <v>3419</v>
      </c>
      <c r="CP807" s="12"/>
      <c r="CQ807" s="12"/>
      <c r="CR807" s="12"/>
      <c r="CS807" s="12" t="s">
        <v>1077</v>
      </c>
      <c r="CT807" s="12" t="s">
        <v>1077</v>
      </c>
      <c r="CU807" s="7">
        <f>232/5727</f>
        <v>4.0509865549153132E-2</v>
      </c>
      <c r="CV807" s="12">
        <f t="shared" si="10"/>
        <v>-7.8953727955299452E-3</v>
      </c>
      <c r="CW807" s="7"/>
      <c r="CX807" s="57"/>
    </row>
    <row r="808" spans="1:102" ht="16.5" x14ac:dyDescent="0.35">
      <c r="A808" s="56">
        <v>15</v>
      </c>
      <c r="B808" s="12" t="s">
        <v>3706</v>
      </c>
      <c r="C808" s="12">
        <v>15.17</v>
      </c>
      <c r="D808" s="12" t="s">
        <v>1614</v>
      </c>
      <c r="E808" s="12" t="s">
        <v>301</v>
      </c>
      <c r="F808" s="12" t="s">
        <v>3916</v>
      </c>
      <c r="G808" s="12" t="s">
        <v>212</v>
      </c>
      <c r="H808" s="12" t="s">
        <v>2805</v>
      </c>
      <c r="I808" s="12" t="s">
        <v>212</v>
      </c>
      <c r="J808" s="12" t="s">
        <v>1224</v>
      </c>
      <c r="K808" s="12" t="s">
        <v>1225</v>
      </c>
      <c r="L808" s="12" t="s">
        <v>1204</v>
      </c>
      <c r="M808" s="12" t="s">
        <v>3237</v>
      </c>
      <c r="N808" s="12" t="s">
        <v>3437</v>
      </c>
      <c r="O808" s="12" t="s">
        <v>3400</v>
      </c>
      <c r="P808" s="12" t="s">
        <v>3403</v>
      </c>
      <c r="Q808" s="12">
        <v>1</v>
      </c>
      <c r="R808" s="12">
        <v>0</v>
      </c>
      <c r="S808" s="12">
        <v>0</v>
      </c>
      <c r="T808" s="12">
        <v>0</v>
      </c>
      <c r="U808" s="12">
        <v>0</v>
      </c>
      <c r="V808" s="12">
        <v>0</v>
      </c>
      <c r="W808" s="12">
        <v>0</v>
      </c>
      <c r="X808" s="12">
        <v>0</v>
      </c>
      <c r="Y808" s="12">
        <v>0</v>
      </c>
      <c r="Z808" s="12">
        <v>0</v>
      </c>
      <c r="AA808" s="12">
        <v>0</v>
      </c>
      <c r="AB808" s="12">
        <v>1</v>
      </c>
      <c r="AC808" s="12">
        <v>0</v>
      </c>
      <c r="AD808" s="12">
        <v>0</v>
      </c>
      <c r="AE808" s="12">
        <v>0</v>
      </c>
      <c r="AF808" s="12">
        <v>0</v>
      </c>
      <c r="AG808" s="12">
        <v>0</v>
      </c>
      <c r="AH808" s="12">
        <v>0</v>
      </c>
      <c r="AI808" s="12">
        <v>0</v>
      </c>
      <c r="AJ808" s="12">
        <v>0</v>
      </c>
      <c r="AK808" s="12">
        <v>0</v>
      </c>
      <c r="AL808" s="12" t="s">
        <v>3448</v>
      </c>
      <c r="AM808" s="7" t="s">
        <v>608</v>
      </c>
      <c r="AN808" s="7" t="s">
        <v>634</v>
      </c>
      <c r="AO808" s="7">
        <v>2000</v>
      </c>
      <c r="AP808" s="12" t="s">
        <v>3458</v>
      </c>
      <c r="AQ808" s="12">
        <v>3307</v>
      </c>
      <c r="AR808" s="12">
        <v>1</v>
      </c>
      <c r="AS808" s="12" t="s">
        <v>555</v>
      </c>
      <c r="AT808" s="7" t="s">
        <v>349</v>
      </c>
      <c r="AU808" s="12">
        <v>0</v>
      </c>
      <c r="AV808" s="12">
        <v>0</v>
      </c>
      <c r="AW808" s="12">
        <v>0</v>
      </c>
      <c r="AX808" s="12">
        <v>0</v>
      </c>
      <c r="AY808" s="7">
        <v>0</v>
      </c>
      <c r="AZ808" s="12">
        <v>0</v>
      </c>
      <c r="BA808" s="12">
        <v>1</v>
      </c>
      <c r="BB808" s="12">
        <v>1</v>
      </c>
      <c r="BC808" s="12">
        <v>0</v>
      </c>
      <c r="BD808" s="12">
        <v>0</v>
      </c>
      <c r="BE808" s="12">
        <v>0</v>
      </c>
      <c r="BF808" s="7" t="s">
        <v>3259</v>
      </c>
      <c r="BG808" s="7" t="s">
        <v>818</v>
      </c>
      <c r="BH808" s="7">
        <v>1</v>
      </c>
      <c r="BI808" s="7" t="s">
        <v>3253</v>
      </c>
      <c r="BJ808" s="12" t="s">
        <v>3460</v>
      </c>
      <c r="BK808" s="12" t="s">
        <v>3472</v>
      </c>
      <c r="BL808" s="12" t="s">
        <v>3474</v>
      </c>
      <c r="BM808" s="7" t="s">
        <v>788</v>
      </c>
      <c r="BN808" s="7"/>
      <c r="BO808" s="12"/>
      <c r="BP808" s="12" t="s">
        <v>1262</v>
      </c>
      <c r="BQ808" s="12">
        <f t="shared" si="8"/>
        <v>-1.7722402654094641E-2</v>
      </c>
      <c r="BR808" s="12" t="s">
        <v>3526</v>
      </c>
      <c r="BS808" s="12">
        <v>-0.49270000000000003</v>
      </c>
      <c r="BT808" s="12"/>
      <c r="BU808" s="12">
        <f t="shared" si="9"/>
        <v>0.61097453393495993</v>
      </c>
      <c r="BV808" s="12" t="s">
        <v>3416</v>
      </c>
      <c r="BW808" s="12"/>
      <c r="BX808" s="12"/>
      <c r="BY808" s="12" t="s">
        <v>1077</v>
      </c>
      <c r="BZ808" s="12"/>
      <c r="CA808" s="12" t="s">
        <v>1077</v>
      </c>
      <c r="CB808" s="12">
        <v>17.3</v>
      </c>
      <c r="CC808" s="12" t="s">
        <v>3419</v>
      </c>
      <c r="CD808" s="12" t="s">
        <v>1077</v>
      </c>
      <c r="CE808" s="12">
        <v>0.1</v>
      </c>
      <c r="CF808" s="12"/>
      <c r="CG808" s="12"/>
      <c r="CH808" s="12"/>
      <c r="CI808" s="12"/>
      <c r="CJ808" s="12">
        <v>0.79500000000000004</v>
      </c>
      <c r="CK808" s="12" t="s">
        <v>3827</v>
      </c>
      <c r="CL808" s="12">
        <v>-16865</v>
      </c>
      <c r="CM808" s="12" t="s">
        <v>1077</v>
      </c>
      <c r="CN808" s="12">
        <v>4033.9</v>
      </c>
      <c r="CO808" s="12" t="s">
        <v>3419</v>
      </c>
      <c r="CP808" s="12"/>
      <c r="CQ808" s="12"/>
      <c r="CR808" s="12"/>
      <c r="CS808" s="12" t="s">
        <v>1077</v>
      </c>
      <c r="CT808" s="12" t="s">
        <v>1077</v>
      </c>
      <c r="CU808" s="7">
        <f>206/5727</f>
        <v>3.5969966823817007E-2</v>
      </c>
      <c r="CV808" s="12">
        <f t="shared" si="10"/>
        <v>-1.7722402654094641E-2</v>
      </c>
      <c r="CW808" s="7"/>
      <c r="CX808" s="57"/>
    </row>
    <row r="809" spans="1:102" ht="16.5" x14ac:dyDescent="0.35">
      <c r="A809" s="56">
        <v>15</v>
      </c>
      <c r="B809" s="12" t="s">
        <v>3706</v>
      </c>
      <c r="C809" s="12">
        <v>15.17</v>
      </c>
      <c r="D809" s="12" t="s">
        <v>1615</v>
      </c>
      <c r="E809" s="12" t="s">
        <v>301</v>
      </c>
      <c r="F809" s="12" t="s">
        <v>3916</v>
      </c>
      <c r="G809" s="12" t="s">
        <v>212</v>
      </c>
      <c r="H809" s="12" t="s">
        <v>2805</v>
      </c>
      <c r="I809" s="12" t="s">
        <v>212</v>
      </c>
      <c r="J809" s="12" t="s">
        <v>1224</v>
      </c>
      <c r="K809" s="12" t="s">
        <v>1225</v>
      </c>
      <c r="L809" s="12" t="s">
        <v>1204</v>
      </c>
      <c r="M809" s="12" t="s">
        <v>3237</v>
      </c>
      <c r="N809" s="12" t="s">
        <v>3437</v>
      </c>
      <c r="O809" s="12" t="s">
        <v>3400</v>
      </c>
      <c r="P809" s="12" t="s">
        <v>3403</v>
      </c>
      <c r="Q809" s="12">
        <v>1</v>
      </c>
      <c r="R809" s="12">
        <v>0</v>
      </c>
      <c r="S809" s="12">
        <v>0</v>
      </c>
      <c r="T809" s="12">
        <v>0</v>
      </c>
      <c r="U809" s="12">
        <v>0</v>
      </c>
      <c r="V809" s="12">
        <v>0</v>
      </c>
      <c r="W809" s="12">
        <v>0</v>
      </c>
      <c r="X809" s="12">
        <v>0</v>
      </c>
      <c r="Y809" s="12">
        <v>0</v>
      </c>
      <c r="Z809" s="12">
        <v>0</v>
      </c>
      <c r="AA809" s="12">
        <v>0</v>
      </c>
      <c r="AB809" s="12">
        <v>1</v>
      </c>
      <c r="AC809" s="12">
        <v>0</v>
      </c>
      <c r="AD809" s="12">
        <v>0</v>
      </c>
      <c r="AE809" s="12">
        <v>0</v>
      </c>
      <c r="AF809" s="12">
        <v>0</v>
      </c>
      <c r="AG809" s="12">
        <v>0</v>
      </c>
      <c r="AH809" s="12">
        <v>0</v>
      </c>
      <c r="AI809" s="12">
        <v>0</v>
      </c>
      <c r="AJ809" s="12">
        <v>0</v>
      </c>
      <c r="AK809" s="12">
        <v>0</v>
      </c>
      <c r="AL809" s="12" t="s">
        <v>3448</v>
      </c>
      <c r="AM809" s="7" t="s">
        <v>608</v>
      </c>
      <c r="AN809" s="7" t="s">
        <v>634</v>
      </c>
      <c r="AO809" s="7">
        <v>2000</v>
      </c>
      <c r="AP809" s="12" t="s">
        <v>3458</v>
      </c>
      <c r="AQ809" s="12">
        <v>3307</v>
      </c>
      <c r="AR809" s="12">
        <v>1</v>
      </c>
      <c r="AS809" s="12" t="s">
        <v>555</v>
      </c>
      <c r="AT809" s="7" t="s">
        <v>349</v>
      </c>
      <c r="AU809" s="12">
        <v>0</v>
      </c>
      <c r="AV809" s="12">
        <v>0</v>
      </c>
      <c r="AW809" s="12">
        <v>0</v>
      </c>
      <c r="AX809" s="12">
        <v>0</v>
      </c>
      <c r="AY809" s="7">
        <v>0</v>
      </c>
      <c r="AZ809" s="12">
        <v>0</v>
      </c>
      <c r="BA809" s="12">
        <v>1</v>
      </c>
      <c r="BB809" s="12">
        <v>1</v>
      </c>
      <c r="BC809" s="12">
        <v>0</v>
      </c>
      <c r="BD809" s="12">
        <v>0</v>
      </c>
      <c r="BE809" s="12">
        <v>0</v>
      </c>
      <c r="BF809" s="7" t="s">
        <v>3259</v>
      </c>
      <c r="BG809" s="7" t="s">
        <v>805</v>
      </c>
      <c r="BH809" s="7">
        <v>1</v>
      </c>
      <c r="BI809" s="7" t="s">
        <v>3253</v>
      </c>
      <c r="BJ809" s="12" t="s">
        <v>3460</v>
      </c>
      <c r="BK809" s="12" t="s">
        <v>3472</v>
      </c>
      <c r="BL809" s="12" t="s">
        <v>3474</v>
      </c>
      <c r="BM809" s="7" t="s">
        <v>788</v>
      </c>
      <c r="BN809" s="7"/>
      <c r="BO809" s="12"/>
      <c r="BP809" s="12" t="s">
        <v>1262</v>
      </c>
      <c r="BQ809" s="12">
        <f t="shared" si="8"/>
        <v>-2.0631569757290028E-2</v>
      </c>
      <c r="BR809" s="12" t="s">
        <v>3526</v>
      </c>
      <c r="BS809" s="12">
        <v>-0.39650000000000002</v>
      </c>
      <c r="BT809" s="12"/>
      <c r="BU809" s="12">
        <f t="shared" si="9"/>
        <v>0.67267027670123547</v>
      </c>
      <c r="BV809" s="12" t="s">
        <v>3416</v>
      </c>
      <c r="BW809" s="12"/>
      <c r="BX809" s="12"/>
      <c r="BY809" s="12" t="s">
        <v>1077</v>
      </c>
      <c r="BZ809" s="12"/>
      <c r="CA809" s="12" t="s">
        <v>1077</v>
      </c>
      <c r="CB809" s="12">
        <v>17.7</v>
      </c>
      <c r="CC809" s="12" t="s">
        <v>3419</v>
      </c>
      <c r="CD809" s="12" t="s">
        <v>1077</v>
      </c>
      <c r="CE809" s="12">
        <v>0.1</v>
      </c>
      <c r="CF809" s="12"/>
      <c r="CG809" s="12"/>
      <c r="CH809" s="12"/>
      <c r="CI809" s="12"/>
      <c r="CJ809" s="12">
        <v>0.79500000000000004</v>
      </c>
      <c r="CK809" s="12" t="s">
        <v>3827</v>
      </c>
      <c r="CL809" s="12">
        <v>-16865</v>
      </c>
      <c r="CM809" s="12" t="s">
        <v>1077</v>
      </c>
      <c r="CN809" s="12">
        <v>4033.9</v>
      </c>
      <c r="CO809" s="12" t="s">
        <v>3419</v>
      </c>
      <c r="CP809" s="12"/>
      <c r="CQ809" s="12"/>
      <c r="CR809" s="12"/>
      <c r="CS809" s="12" t="s">
        <v>1077</v>
      </c>
      <c r="CT809" s="12" t="s">
        <v>1077</v>
      </c>
      <c r="CU809" s="7">
        <f>298/5727</f>
        <v>5.2034223851929455E-2</v>
      </c>
      <c r="CV809" s="12">
        <f t="shared" si="10"/>
        <v>-2.0631569757290028E-2</v>
      </c>
      <c r="CW809" s="7"/>
      <c r="CX809" s="57"/>
    </row>
    <row r="810" spans="1:102" ht="16.5" x14ac:dyDescent="0.35">
      <c r="A810" s="56">
        <v>15</v>
      </c>
      <c r="B810" s="12" t="s">
        <v>3706</v>
      </c>
      <c r="C810" s="12">
        <v>15.17</v>
      </c>
      <c r="D810" s="12" t="s">
        <v>1617</v>
      </c>
      <c r="E810" s="12" t="s">
        <v>301</v>
      </c>
      <c r="F810" s="12" t="s">
        <v>3916</v>
      </c>
      <c r="G810" s="12" t="s">
        <v>212</v>
      </c>
      <c r="H810" s="12" t="s">
        <v>2805</v>
      </c>
      <c r="I810" s="12" t="s">
        <v>212</v>
      </c>
      <c r="J810" s="12" t="s">
        <v>1224</v>
      </c>
      <c r="K810" s="12" t="s">
        <v>1225</v>
      </c>
      <c r="L810" s="12" t="s">
        <v>1204</v>
      </c>
      <c r="M810" s="12" t="s">
        <v>3237</v>
      </c>
      <c r="N810" s="12" t="s">
        <v>3437</v>
      </c>
      <c r="O810" s="12" t="s">
        <v>3400</v>
      </c>
      <c r="P810" s="12" t="s">
        <v>3403</v>
      </c>
      <c r="Q810" s="12">
        <v>1</v>
      </c>
      <c r="R810" s="12">
        <v>0</v>
      </c>
      <c r="S810" s="12">
        <v>0</v>
      </c>
      <c r="T810" s="12">
        <v>0</v>
      </c>
      <c r="U810" s="12">
        <v>0</v>
      </c>
      <c r="V810" s="12">
        <v>0</v>
      </c>
      <c r="W810" s="12">
        <v>0</v>
      </c>
      <c r="X810" s="12">
        <v>0</v>
      </c>
      <c r="Y810" s="12">
        <v>0</v>
      </c>
      <c r="Z810" s="12">
        <v>0</v>
      </c>
      <c r="AA810" s="12">
        <v>0</v>
      </c>
      <c r="AB810" s="12">
        <v>1</v>
      </c>
      <c r="AC810" s="12">
        <v>0</v>
      </c>
      <c r="AD810" s="12">
        <v>0</v>
      </c>
      <c r="AE810" s="12">
        <v>0</v>
      </c>
      <c r="AF810" s="12">
        <v>0</v>
      </c>
      <c r="AG810" s="12">
        <v>0</v>
      </c>
      <c r="AH810" s="12">
        <v>0</v>
      </c>
      <c r="AI810" s="12">
        <v>0</v>
      </c>
      <c r="AJ810" s="12">
        <v>0</v>
      </c>
      <c r="AK810" s="12">
        <v>0</v>
      </c>
      <c r="AL810" s="12" t="s">
        <v>3448</v>
      </c>
      <c r="AM810" s="7" t="s">
        <v>608</v>
      </c>
      <c r="AN810" s="7" t="s">
        <v>634</v>
      </c>
      <c r="AO810" s="7">
        <v>2000</v>
      </c>
      <c r="AP810" s="12" t="s">
        <v>3458</v>
      </c>
      <c r="AQ810" s="12">
        <v>3307</v>
      </c>
      <c r="AR810" s="12">
        <v>1</v>
      </c>
      <c r="AS810" s="12" t="s">
        <v>555</v>
      </c>
      <c r="AT810" s="7" t="s">
        <v>349</v>
      </c>
      <c r="AU810" s="12">
        <v>0</v>
      </c>
      <c r="AV810" s="12">
        <v>0</v>
      </c>
      <c r="AW810" s="12">
        <v>0</v>
      </c>
      <c r="AX810" s="12">
        <v>0</v>
      </c>
      <c r="AY810" s="7">
        <v>0</v>
      </c>
      <c r="AZ810" s="12">
        <v>0</v>
      </c>
      <c r="BA810" s="12">
        <v>1</v>
      </c>
      <c r="BB810" s="12">
        <v>1</v>
      </c>
      <c r="BC810" s="12">
        <v>0</v>
      </c>
      <c r="BD810" s="12">
        <v>0</v>
      </c>
      <c r="BE810" s="12">
        <v>0</v>
      </c>
      <c r="BF810" s="7" t="s">
        <v>3259</v>
      </c>
      <c r="BG810" s="7" t="s">
        <v>817</v>
      </c>
      <c r="BH810" s="7">
        <v>1</v>
      </c>
      <c r="BI810" s="7" t="s">
        <v>3253</v>
      </c>
      <c r="BJ810" s="12" t="s">
        <v>3460</v>
      </c>
      <c r="BK810" s="12" t="s">
        <v>3472</v>
      </c>
      <c r="BL810" s="12" t="s">
        <v>3474</v>
      </c>
      <c r="BM810" s="7" t="s">
        <v>788</v>
      </c>
      <c r="BN810" s="7"/>
      <c r="BO810" s="12"/>
      <c r="BP810" s="12" t="s">
        <v>1262</v>
      </c>
      <c r="BQ810" s="12">
        <f t="shared" si="8"/>
        <v>-3.8811594202898549E-3</v>
      </c>
      <c r="BR810" s="12" t="s">
        <v>3526</v>
      </c>
      <c r="BS810" s="12">
        <v>-1.7098</v>
      </c>
      <c r="BT810" s="12"/>
      <c r="BU810" s="12">
        <f t="shared" si="9"/>
        <v>0.18090196939320252</v>
      </c>
      <c r="BV810" s="12" t="s">
        <v>3416</v>
      </c>
      <c r="BW810" s="12"/>
      <c r="BX810" s="12"/>
      <c r="BY810" s="12" t="s">
        <v>1077</v>
      </c>
      <c r="BZ810" s="12"/>
      <c r="CA810" s="12" t="s">
        <v>1077</v>
      </c>
      <c r="CB810" s="12">
        <v>30.9</v>
      </c>
      <c r="CC810" s="12" t="s">
        <v>3419</v>
      </c>
      <c r="CD810" s="12" t="s">
        <v>1077</v>
      </c>
      <c r="CE810" s="12">
        <v>0.1</v>
      </c>
      <c r="CF810" s="12"/>
      <c r="CG810" s="12"/>
      <c r="CH810" s="12"/>
      <c r="CI810" s="12"/>
      <c r="CJ810" s="12">
        <v>0.79500000000000004</v>
      </c>
      <c r="CK810" s="12" t="s">
        <v>3827</v>
      </c>
      <c r="CL810" s="12">
        <v>-16865</v>
      </c>
      <c r="CM810" s="12" t="s">
        <v>1077</v>
      </c>
      <c r="CN810" s="12">
        <v>4033.9</v>
      </c>
      <c r="CO810" s="12" t="s">
        <v>3419</v>
      </c>
      <c r="CP810" s="12"/>
      <c r="CQ810" s="12"/>
      <c r="CR810" s="12"/>
      <c r="CS810" s="12" t="s">
        <v>1077</v>
      </c>
      <c r="CT810" s="12" t="s">
        <v>1077</v>
      </c>
      <c r="CU810" s="7">
        <f>13/5727</f>
        <v>2.2699493626680634E-3</v>
      </c>
      <c r="CV810" s="12">
        <f t="shared" si="10"/>
        <v>-3.8811594202898549E-3</v>
      </c>
      <c r="CW810" s="7"/>
      <c r="CX810" s="57"/>
    </row>
    <row r="811" spans="1:102" ht="16.5" x14ac:dyDescent="0.35">
      <c r="A811" s="56">
        <v>15</v>
      </c>
      <c r="B811" s="12" t="s">
        <v>3706</v>
      </c>
      <c r="C811" s="12">
        <v>15.17</v>
      </c>
      <c r="D811" s="12" t="s">
        <v>1618</v>
      </c>
      <c r="E811" s="12" t="s">
        <v>301</v>
      </c>
      <c r="F811" s="12" t="s">
        <v>3916</v>
      </c>
      <c r="G811" s="12" t="s">
        <v>212</v>
      </c>
      <c r="H811" s="12" t="s">
        <v>2805</v>
      </c>
      <c r="I811" s="12" t="s">
        <v>212</v>
      </c>
      <c r="J811" s="12" t="s">
        <v>1224</v>
      </c>
      <c r="K811" s="12" t="s">
        <v>1225</v>
      </c>
      <c r="L811" s="12" t="s">
        <v>1204</v>
      </c>
      <c r="M811" s="12" t="s">
        <v>3237</v>
      </c>
      <c r="N811" s="12" t="s">
        <v>3437</v>
      </c>
      <c r="O811" s="12" t="s">
        <v>3400</v>
      </c>
      <c r="P811" s="12" t="s">
        <v>3403</v>
      </c>
      <c r="Q811" s="12">
        <v>1</v>
      </c>
      <c r="R811" s="12">
        <v>0</v>
      </c>
      <c r="S811" s="12">
        <v>0</v>
      </c>
      <c r="T811" s="12">
        <v>0</v>
      </c>
      <c r="U811" s="12">
        <v>0</v>
      </c>
      <c r="V811" s="12">
        <v>0</v>
      </c>
      <c r="W811" s="12">
        <v>0</v>
      </c>
      <c r="X811" s="12">
        <v>0</v>
      </c>
      <c r="Y811" s="12">
        <v>0</v>
      </c>
      <c r="Z811" s="12">
        <v>0</v>
      </c>
      <c r="AA811" s="12">
        <v>0</v>
      </c>
      <c r="AB811" s="12">
        <v>1</v>
      </c>
      <c r="AC811" s="12">
        <v>0</v>
      </c>
      <c r="AD811" s="12">
        <v>0</v>
      </c>
      <c r="AE811" s="12">
        <v>0</v>
      </c>
      <c r="AF811" s="12">
        <v>0</v>
      </c>
      <c r="AG811" s="12">
        <v>0</v>
      </c>
      <c r="AH811" s="12">
        <v>0</v>
      </c>
      <c r="AI811" s="12">
        <v>0</v>
      </c>
      <c r="AJ811" s="12">
        <v>0</v>
      </c>
      <c r="AK811" s="12">
        <v>0</v>
      </c>
      <c r="AL811" s="12" t="s">
        <v>3448</v>
      </c>
      <c r="AM811" s="7" t="s">
        <v>608</v>
      </c>
      <c r="AN811" s="7" t="s">
        <v>634</v>
      </c>
      <c r="AO811" s="7">
        <v>2000</v>
      </c>
      <c r="AP811" s="12" t="s">
        <v>3458</v>
      </c>
      <c r="AQ811" s="12">
        <v>3307</v>
      </c>
      <c r="AR811" s="12">
        <v>1</v>
      </c>
      <c r="AS811" s="12" t="s">
        <v>555</v>
      </c>
      <c r="AT811" s="7" t="s">
        <v>349</v>
      </c>
      <c r="AU811" s="12">
        <v>0</v>
      </c>
      <c r="AV811" s="12">
        <v>0</v>
      </c>
      <c r="AW811" s="12">
        <v>0</v>
      </c>
      <c r="AX811" s="12">
        <v>0</v>
      </c>
      <c r="AY811" s="7">
        <v>0</v>
      </c>
      <c r="AZ811" s="12">
        <v>0</v>
      </c>
      <c r="BA811" s="12">
        <v>1</v>
      </c>
      <c r="BB811" s="12">
        <v>1</v>
      </c>
      <c r="BC811" s="12">
        <v>0</v>
      </c>
      <c r="BD811" s="12">
        <v>0</v>
      </c>
      <c r="BE811" s="12">
        <v>0</v>
      </c>
      <c r="BF811" s="7" t="s">
        <v>3259</v>
      </c>
      <c r="BG811" s="7" t="s">
        <v>816</v>
      </c>
      <c r="BH811" s="7">
        <v>1</v>
      </c>
      <c r="BI811" s="7" t="s">
        <v>3253</v>
      </c>
      <c r="BJ811" s="12" t="s">
        <v>3460</v>
      </c>
      <c r="BK811" s="12" t="s">
        <v>3472</v>
      </c>
      <c r="BL811" s="12" t="s">
        <v>3474</v>
      </c>
      <c r="BM811" s="7" t="s">
        <v>788</v>
      </c>
      <c r="BN811" s="7"/>
      <c r="BO811" s="12"/>
      <c r="BP811" s="12" t="s">
        <v>1262</v>
      </c>
      <c r="BQ811" s="12">
        <f t="shared" si="8"/>
        <v>-3.23855421686747E-3</v>
      </c>
      <c r="BR811" s="12" t="s">
        <v>3526</v>
      </c>
      <c r="BS811" s="12">
        <v>-1.3248</v>
      </c>
      <c r="BT811" s="12"/>
      <c r="BU811" s="12">
        <f t="shared" si="9"/>
        <v>0.26585612499715799</v>
      </c>
      <c r="BV811" s="12" t="s">
        <v>3416</v>
      </c>
      <c r="BW811" s="12"/>
      <c r="BX811" s="12"/>
      <c r="BY811" s="12" t="s">
        <v>1077</v>
      </c>
      <c r="BZ811" s="12"/>
      <c r="CA811" s="12" t="s">
        <v>1077</v>
      </c>
      <c r="CB811" s="12">
        <v>42.2</v>
      </c>
      <c r="CC811" s="12" t="s">
        <v>3419</v>
      </c>
      <c r="CD811" s="12" t="s">
        <v>1077</v>
      </c>
      <c r="CE811" s="12">
        <v>0.1</v>
      </c>
      <c r="CF811" s="12"/>
      <c r="CG811" s="12"/>
      <c r="CH811" s="12"/>
      <c r="CI811" s="12"/>
      <c r="CJ811" s="12">
        <v>0.79500000000000004</v>
      </c>
      <c r="CK811" s="12" t="s">
        <v>3827</v>
      </c>
      <c r="CL811" s="12">
        <v>-16865</v>
      </c>
      <c r="CM811" s="12" t="s">
        <v>1077</v>
      </c>
      <c r="CN811" s="12">
        <v>4033.9</v>
      </c>
      <c r="CO811" s="12" t="s">
        <v>3419</v>
      </c>
      <c r="CP811" s="12"/>
      <c r="CQ811" s="12"/>
      <c r="CR811" s="12"/>
      <c r="CS811" s="12" t="s">
        <v>1077</v>
      </c>
      <c r="CT811" s="12" t="s">
        <v>1077</v>
      </c>
      <c r="CU811" s="7">
        <f>14/5727</f>
        <v>2.4445608521040684E-3</v>
      </c>
      <c r="CV811" s="12">
        <f t="shared" si="10"/>
        <v>-3.23855421686747E-3</v>
      </c>
      <c r="CW811" s="7"/>
      <c r="CX811" s="57"/>
    </row>
    <row r="812" spans="1:102" ht="16.5" x14ac:dyDescent="0.35">
      <c r="A812" s="56">
        <v>15</v>
      </c>
      <c r="B812" s="12" t="s">
        <v>3706</v>
      </c>
      <c r="C812" s="12">
        <v>15.17</v>
      </c>
      <c r="D812" s="12" t="s">
        <v>1528</v>
      </c>
      <c r="E812" s="12" t="s">
        <v>301</v>
      </c>
      <c r="F812" s="12" t="s">
        <v>3916</v>
      </c>
      <c r="G812" s="12" t="s">
        <v>212</v>
      </c>
      <c r="H812" s="12" t="s">
        <v>2805</v>
      </c>
      <c r="I812" s="12" t="s">
        <v>349</v>
      </c>
      <c r="J812" s="12" t="s">
        <v>1224</v>
      </c>
      <c r="K812" s="12" t="s">
        <v>1225</v>
      </c>
      <c r="L812" s="12" t="s">
        <v>1204</v>
      </c>
      <c r="M812" s="12" t="s">
        <v>3237</v>
      </c>
      <c r="N812" s="12" t="s">
        <v>3437</v>
      </c>
      <c r="O812" s="12" t="s">
        <v>3400</v>
      </c>
      <c r="P812" s="12" t="s">
        <v>3403</v>
      </c>
      <c r="Q812" s="12">
        <v>1</v>
      </c>
      <c r="R812" s="12">
        <v>0</v>
      </c>
      <c r="S812" s="12">
        <v>0</v>
      </c>
      <c r="T812" s="12">
        <v>0</v>
      </c>
      <c r="U812" s="12">
        <v>0</v>
      </c>
      <c r="V812" s="12">
        <v>0</v>
      </c>
      <c r="W812" s="12">
        <v>0</v>
      </c>
      <c r="X812" s="12">
        <v>0</v>
      </c>
      <c r="Y812" s="12">
        <v>0</v>
      </c>
      <c r="Z812" s="12">
        <v>0</v>
      </c>
      <c r="AA812" s="12">
        <v>0</v>
      </c>
      <c r="AB812" s="12">
        <v>1</v>
      </c>
      <c r="AC812" s="12">
        <v>0</v>
      </c>
      <c r="AD812" s="12">
        <v>0</v>
      </c>
      <c r="AE812" s="12">
        <v>0</v>
      </c>
      <c r="AF812" s="12">
        <v>0</v>
      </c>
      <c r="AG812" s="12">
        <v>0</v>
      </c>
      <c r="AH812" s="12">
        <v>0</v>
      </c>
      <c r="AI812" s="12">
        <v>0</v>
      </c>
      <c r="AJ812" s="12">
        <v>0</v>
      </c>
      <c r="AK812" s="12">
        <v>0</v>
      </c>
      <c r="AL812" s="12" t="s">
        <v>3448</v>
      </c>
      <c r="AM812" s="7" t="s">
        <v>608</v>
      </c>
      <c r="AN812" s="7" t="s">
        <v>634</v>
      </c>
      <c r="AO812" s="7">
        <v>2000</v>
      </c>
      <c r="AP812" s="12" t="s">
        <v>3458</v>
      </c>
      <c r="AQ812" s="12">
        <v>3307</v>
      </c>
      <c r="AR812" s="12">
        <v>1</v>
      </c>
      <c r="AS812" s="12" t="s">
        <v>555</v>
      </c>
      <c r="AT812" s="7" t="s">
        <v>349</v>
      </c>
      <c r="AU812" s="12">
        <v>0</v>
      </c>
      <c r="AV812" s="12">
        <v>0</v>
      </c>
      <c r="AW812" s="12">
        <v>0</v>
      </c>
      <c r="AX812" s="12">
        <v>0</v>
      </c>
      <c r="AY812" s="7">
        <v>0</v>
      </c>
      <c r="AZ812" s="12">
        <v>0</v>
      </c>
      <c r="BA812" s="12">
        <v>1</v>
      </c>
      <c r="BB812" s="12">
        <v>1</v>
      </c>
      <c r="BC812" s="12">
        <v>0</v>
      </c>
      <c r="BD812" s="12">
        <v>0</v>
      </c>
      <c r="BE812" s="12">
        <v>0</v>
      </c>
      <c r="BF812" s="7" t="s">
        <v>2820</v>
      </c>
      <c r="BG812" s="7" t="s">
        <v>806</v>
      </c>
      <c r="BH812" s="7">
        <v>1</v>
      </c>
      <c r="BI812" s="7" t="s">
        <v>3257</v>
      </c>
      <c r="BJ812" s="12" t="s">
        <v>3460</v>
      </c>
      <c r="BK812" s="12" t="s">
        <v>3472</v>
      </c>
      <c r="BL812" s="12" t="s">
        <v>3474</v>
      </c>
      <c r="BM812" s="7" t="s">
        <v>788</v>
      </c>
      <c r="BN812" s="7"/>
      <c r="BO812" s="12"/>
      <c r="BP812" s="12" t="s">
        <v>3502</v>
      </c>
      <c r="BQ812" s="12">
        <f t="shared" si="8"/>
        <v>-4.7259472673301904E-2</v>
      </c>
      <c r="BR812" s="12" t="s">
        <v>3526</v>
      </c>
      <c r="BS812" s="12">
        <v>-0.33250000000000002</v>
      </c>
      <c r="BT812" s="12"/>
      <c r="BU812" s="12">
        <f t="shared" si="9"/>
        <v>0.71712866886398563</v>
      </c>
      <c r="BV812" s="12" t="s">
        <v>3416</v>
      </c>
      <c r="BW812" s="12"/>
      <c r="BX812" s="12"/>
      <c r="BY812" s="12" t="s">
        <v>1077</v>
      </c>
      <c r="BZ812" s="12"/>
      <c r="CA812" s="12" t="s">
        <v>1077</v>
      </c>
      <c r="CB812" s="12">
        <v>44.9</v>
      </c>
      <c r="CC812" s="12" t="s">
        <v>3419</v>
      </c>
      <c r="CD812" s="12" t="s">
        <v>1077</v>
      </c>
      <c r="CE812" s="12">
        <v>0.1</v>
      </c>
      <c r="CF812" s="12"/>
      <c r="CG812" s="12"/>
      <c r="CH812" s="12"/>
      <c r="CI812" s="12"/>
      <c r="CJ812" s="12">
        <v>0.79500000000000004</v>
      </c>
      <c r="CK812" s="12" t="s">
        <v>3827</v>
      </c>
      <c r="CL812" s="12">
        <v>-16865</v>
      </c>
      <c r="CM812" s="12" t="s">
        <v>1077</v>
      </c>
      <c r="CN812" s="12">
        <v>4033.9</v>
      </c>
      <c r="CO812" s="12" t="s">
        <v>3419</v>
      </c>
      <c r="CP812" s="12"/>
      <c r="CQ812" s="12"/>
      <c r="CR812" s="12"/>
      <c r="CS812" s="12" t="s">
        <v>1077</v>
      </c>
      <c r="CT812" s="12" t="s">
        <v>1077</v>
      </c>
      <c r="CU812" s="7">
        <f>814/5727</f>
        <v>0.14213375240090798</v>
      </c>
      <c r="CV812" s="12">
        <f t="shared" si="10"/>
        <v>-4.7259472673301904E-2</v>
      </c>
      <c r="CW812" s="7"/>
      <c r="CX812" s="57"/>
    </row>
    <row r="813" spans="1:102" ht="16.5" x14ac:dyDescent="0.35">
      <c r="A813" s="56">
        <v>15</v>
      </c>
      <c r="B813" s="12" t="s">
        <v>3706</v>
      </c>
      <c r="C813" s="12">
        <v>15.17</v>
      </c>
      <c r="D813" s="12" t="s">
        <v>1620</v>
      </c>
      <c r="E813" s="12" t="s">
        <v>301</v>
      </c>
      <c r="F813" s="12" t="s">
        <v>3916</v>
      </c>
      <c r="G813" s="12" t="s">
        <v>212</v>
      </c>
      <c r="H813" s="12" t="s">
        <v>2805</v>
      </c>
      <c r="I813" s="12" t="s">
        <v>212</v>
      </c>
      <c r="J813" s="12" t="s">
        <v>1224</v>
      </c>
      <c r="K813" s="12" t="s">
        <v>1225</v>
      </c>
      <c r="L813" s="12" t="s">
        <v>1204</v>
      </c>
      <c r="M813" s="12" t="s">
        <v>3237</v>
      </c>
      <c r="N813" s="12" t="s">
        <v>3437</v>
      </c>
      <c r="O813" s="12" t="s">
        <v>3400</v>
      </c>
      <c r="P813" s="12" t="s">
        <v>3403</v>
      </c>
      <c r="Q813" s="12">
        <v>1</v>
      </c>
      <c r="R813" s="12">
        <v>0</v>
      </c>
      <c r="S813" s="12">
        <v>0</v>
      </c>
      <c r="T813" s="12">
        <v>0</v>
      </c>
      <c r="U813" s="12">
        <v>0</v>
      </c>
      <c r="V813" s="12">
        <v>0</v>
      </c>
      <c r="W813" s="12">
        <v>0</v>
      </c>
      <c r="X813" s="12">
        <v>0</v>
      </c>
      <c r="Y813" s="12">
        <v>0</v>
      </c>
      <c r="Z813" s="12">
        <v>0</v>
      </c>
      <c r="AA813" s="12">
        <v>0</v>
      </c>
      <c r="AB813" s="12">
        <v>1</v>
      </c>
      <c r="AC813" s="12">
        <v>0</v>
      </c>
      <c r="AD813" s="12">
        <v>0</v>
      </c>
      <c r="AE813" s="12">
        <v>0</v>
      </c>
      <c r="AF813" s="12">
        <v>0</v>
      </c>
      <c r="AG813" s="12">
        <v>0</v>
      </c>
      <c r="AH813" s="12">
        <v>0</v>
      </c>
      <c r="AI813" s="12">
        <v>0</v>
      </c>
      <c r="AJ813" s="12">
        <v>0</v>
      </c>
      <c r="AK813" s="12">
        <v>0</v>
      </c>
      <c r="AL813" s="12" t="s">
        <v>3448</v>
      </c>
      <c r="AM813" s="7" t="s">
        <v>608</v>
      </c>
      <c r="AN813" s="7" t="s">
        <v>634</v>
      </c>
      <c r="AO813" s="7">
        <v>2000</v>
      </c>
      <c r="AP813" s="12" t="s">
        <v>3458</v>
      </c>
      <c r="AQ813" s="12">
        <v>3307</v>
      </c>
      <c r="AR813" s="12">
        <v>1</v>
      </c>
      <c r="AS813" s="12" t="s">
        <v>555</v>
      </c>
      <c r="AT813" s="7" t="s">
        <v>349</v>
      </c>
      <c r="AU813" s="12">
        <v>0</v>
      </c>
      <c r="AV813" s="12">
        <v>0</v>
      </c>
      <c r="AW813" s="12">
        <v>0</v>
      </c>
      <c r="AX813" s="12">
        <v>0</v>
      </c>
      <c r="AY813" s="7">
        <v>0</v>
      </c>
      <c r="AZ813" s="12">
        <v>0</v>
      </c>
      <c r="BA813" s="12">
        <v>1</v>
      </c>
      <c r="BB813" s="12">
        <v>1</v>
      </c>
      <c r="BC813" s="12">
        <v>0</v>
      </c>
      <c r="BD813" s="12">
        <v>0</v>
      </c>
      <c r="BE813" s="12">
        <v>0</v>
      </c>
      <c r="BF813" s="7" t="s">
        <v>3259</v>
      </c>
      <c r="BG813" s="7" t="s">
        <v>819</v>
      </c>
      <c r="BH813" s="7">
        <v>1</v>
      </c>
      <c r="BI813" s="7" t="s">
        <v>3253</v>
      </c>
      <c r="BJ813" s="12" t="s">
        <v>3460</v>
      </c>
      <c r="BK813" s="12" t="s">
        <v>3472</v>
      </c>
      <c r="BL813" s="12" t="s">
        <v>3474</v>
      </c>
      <c r="BM813" s="7" t="s">
        <v>788</v>
      </c>
      <c r="BN813" s="7"/>
      <c r="BO813" s="12"/>
      <c r="BP813" s="12" t="s">
        <v>1262</v>
      </c>
      <c r="BQ813" s="12">
        <f t="shared" si="8"/>
        <v>-3.5021634363541124E-2</v>
      </c>
      <c r="BR813" s="12" t="s">
        <v>3526</v>
      </c>
      <c r="BS813" s="12">
        <v>-1.3461000000000001</v>
      </c>
      <c r="BT813" s="12"/>
      <c r="BU813" s="12">
        <f t="shared" si="9"/>
        <v>0.26025327175007235</v>
      </c>
      <c r="BV813" s="12" t="s">
        <v>3416</v>
      </c>
      <c r="BW813" s="12"/>
      <c r="BX813" s="12"/>
      <c r="BY813" s="12" t="s">
        <v>1077</v>
      </c>
      <c r="BZ813" s="12"/>
      <c r="CA813" s="12" t="s">
        <v>1077</v>
      </c>
      <c r="CB813" s="12">
        <v>107.8</v>
      </c>
      <c r="CC813" s="12" t="s">
        <v>3419</v>
      </c>
      <c r="CD813" s="12" t="s">
        <v>1077</v>
      </c>
      <c r="CE813" s="12">
        <v>0.1</v>
      </c>
      <c r="CF813" s="12"/>
      <c r="CG813" s="12"/>
      <c r="CH813" s="12"/>
      <c r="CI813" s="12"/>
      <c r="CJ813" s="12">
        <v>0.79500000000000004</v>
      </c>
      <c r="CK813" s="12" t="s">
        <v>3827</v>
      </c>
      <c r="CL813" s="12">
        <v>-16865</v>
      </c>
      <c r="CM813" s="12" t="s">
        <v>1077</v>
      </c>
      <c r="CN813" s="12">
        <v>4033.9</v>
      </c>
      <c r="CO813" s="12" t="s">
        <v>3419</v>
      </c>
      <c r="CP813" s="12"/>
      <c r="CQ813" s="12"/>
      <c r="CR813" s="12"/>
      <c r="CS813" s="12" t="s">
        <v>1077</v>
      </c>
      <c r="CT813" s="12" t="s">
        <v>1077</v>
      </c>
      <c r="CU813" s="7">
        <f>149/5727</f>
        <v>2.6017111925964728E-2</v>
      </c>
      <c r="CV813" s="12">
        <f t="shared" si="10"/>
        <v>-3.5021634363541124E-2</v>
      </c>
      <c r="CW813" s="7"/>
      <c r="CX813" s="57"/>
    </row>
    <row r="814" spans="1:102" ht="16.5" x14ac:dyDescent="0.35">
      <c r="A814" s="56">
        <v>15</v>
      </c>
      <c r="B814" s="12" t="s">
        <v>3706</v>
      </c>
      <c r="C814" s="12">
        <v>15.17</v>
      </c>
      <c r="D814" s="12" t="s">
        <v>1621</v>
      </c>
      <c r="E814" s="12" t="s">
        <v>301</v>
      </c>
      <c r="F814" s="12" t="s">
        <v>3916</v>
      </c>
      <c r="G814" s="12" t="s">
        <v>212</v>
      </c>
      <c r="H814" s="12" t="s">
        <v>2805</v>
      </c>
      <c r="I814" s="12" t="s">
        <v>212</v>
      </c>
      <c r="J814" s="12" t="s">
        <v>1224</v>
      </c>
      <c r="K814" s="12" t="s">
        <v>1225</v>
      </c>
      <c r="L814" s="12" t="s">
        <v>1204</v>
      </c>
      <c r="M814" s="12" t="s">
        <v>3237</v>
      </c>
      <c r="N814" s="12" t="s">
        <v>3437</v>
      </c>
      <c r="O814" s="12" t="s">
        <v>3400</v>
      </c>
      <c r="P814" s="12" t="s">
        <v>3403</v>
      </c>
      <c r="Q814" s="12">
        <v>1</v>
      </c>
      <c r="R814" s="12">
        <v>0</v>
      </c>
      <c r="S814" s="12">
        <v>0</v>
      </c>
      <c r="T814" s="12">
        <v>0</v>
      </c>
      <c r="U814" s="12">
        <v>0</v>
      </c>
      <c r="V814" s="12">
        <v>0</v>
      </c>
      <c r="W814" s="12">
        <v>0</v>
      </c>
      <c r="X814" s="12">
        <v>0</v>
      </c>
      <c r="Y814" s="12">
        <v>0</v>
      </c>
      <c r="Z814" s="12">
        <v>0</v>
      </c>
      <c r="AA814" s="12">
        <v>0</v>
      </c>
      <c r="AB814" s="12">
        <v>1</v>
      </c>
      <c r="AC814" s="12">
        <v>0</v>
      </c>
      <c r="AD814" s="12">
        <v>0</v>
      </c>
      <c r="AE814" s="12">
        <v>0</v>
      </c>
      <c r="AF814" s="12">
        <v>0</v>
      </c>
      <c r="AG814" s="12">
        <v>0</v>
      </c>
      <c r="AH814" s="12">
        <v>0</v>
      </c>
      <c r="AI814" s="12">
        <v>0</v>
      </c>
      <c r="AJ814" s="12">
        <v>0</v>
      </c>
      <c r="AK814" s="12">
        <v>0</v>
      </c>
      <c r="AL814" s="12" t="s">
        <v>3448</v>
      </c>
      <c r="AM814" s="7" t="s">
        <v>608</v>
      </c>
      <c r="AN814" s="7" t="s">
        <v>634</v>
      </c>
      <c r="AO814" s="7">
        <v>2000</v>
      </c>
      <c r="AP814" s="12" t="s">
        <v>3458</v>
      </c>
      <c r="AQ814" s="12">
        <v>3307</v>
      </c>
      <c r="AR814" s="12">
        <v>1</v>
      </c>
      <c r="AS814" s="12" t="s">
        <v>555</v>
      </c>
      <c r="AT814" s="7" t="s">
        <v>349</v>
      </c>
      <c r="AU814" s="12">
        <v>0</v>
      </c>
      <c r="AV814" s="12">
        <v>0</v>
      </c>
      <c r="AW814" s="12">
        <v>0</v>
      </c>
      <c r="AX814" s="12">
        <v>0</v>
      </c>
      <c r="AY814" s="7">
        <v>0</v>
      </c>
      <c r="AZ814" s="12">
        <v>0</v>
      </c>
      <c r="BA814" s="12">
        <v>1</v>
      </c>
      <c r="BB814" s="12">
        <v>1</v>
      </c>
      <c r="BC814" s="12">
        <v>0</v>
      </c>
      <c r="BD814" s="12">
        <v>0</v>
      </c>
      <c r="BE814" s="12">
        <v>0</v>
      </c>
      <c r="BF814" s="7" t="s">
        <v>3259</v>
      </c>
      <c r="BG814" s="7" t="s">
        <v>807</v>
      </c>
      <c r="BH814" s="7">
        <v>1</v>
      </c>
      <c r="BI814" s="7" t="s">
        <v>3253</v>
      </c>
      <c r="BJ814" s="12" t="s">
        <v>3460</v>
      </c>
      <c r="BK814" s="12" t="s">
        <v>3472</v>
      </c>
      <c r="BL814" s="12" t="s">
        <v>3474</v>
      </c>
      <c r="BM814" s="7" t="s">
        <v>788</v>
      </c>
      <c r="BN814" s="7"/>
      <c r="BO814" s="12"/>
      <c r="BP814" s="12" t="s">
        <v>1262</v>
      </c>
      <c r="BQ814" s="12">
        <f t="shared" si="8"/>
        <v>-3.269722367731797E-2</v>
      </c>
      <c r="BR814" s="12" t="s">
        <v>3526</v>
      </c>
      <c r="BS814" s="12">
        <v>-0.77700000000000002</v>
      </c>
      <c r="BT814" s="12"/>
      <c r="BU814" s="12">
        <f t="shared" si="9"/>
        <v>0.45978329423056519</v>
      </c>
      <c r="BV814" s="12" t="s">
        <v>3416</v>
      </c>
      <c r="BW814" s="12"/>
      <c r="BX814" s="12"/>
      <c r="BY814" s="12" t="s">
        <v>1077</v>
      </c>
      <c r="BZ814" s="12"/>
      <c r="CA814" s="12" t="s">
        <v>1077</v>
      </c>
      <c r="CB814" s="12">
        <v>109.9</v>
      </c>
      <c r="CC814" s="12" t="s">
        <v>3419</v>
      </c>
      <c r="CD814" s="12" t="s">
        <v>1077</v>
      </c>
      <c r="CE814" s="12">
        <v>0.1</v>
      </c>
      <c r="CF814" s="12"/>
      <c r="CG814" s="12"/>
      <c r="CH814" s="12"/>
      <c r="CI814" s="12"/>
      <c r="CJ814" s="12">
        <v>0.79500000000000004</v>
      </c>
      <c r="CK814" s="12" t="s">
        <v>3827</v>
      </c>
      <c r="CL814" s="12">
        <v>-16865</v>
      </c>
      <c r="CM814" s="12" t="s">
        <v>1077</v>
      </c>
      <c r="CN814" s="12">
        <v>4033.9</v>
      </c>
      <c r="CO814" s="12" t="s">
        <v>3419</v>
      </c>
      <c r="CP814" s="12"/>
      <c r="CQ814" s="12"/>
      <c r="CR814" s="12"/>
      <c r="CS814" s="12" t="s">
        <v>1077</v>
      </c>
      <c r="CT814" s="12" t="s">
        <v>1077</v>
      </c>
      <c r="CU814" s="7">
        <f>241/5727</f>
        <v>4.2081368954077179E-2</v>
      </c>
      <c r="CV814" s="12">
        <f t="shared" si="10"/>
        <v>-3.269722367731797E-2</v>
      </c>
      <c r="CW814" s="7"/>
      <c r="CX814" s="57"/>
    </row>
    <row r="815" spans="1:102" ht="16.5" x14ac:dyDescent="0.35">
      <c r="A815" s="56">
        <v>15</v>
      </c>
      <c r="B815" s="12" t="s">
        <v>3706</v>
      </c>
      <c r="C815" s="12">
        <v>15.17</v>
      </c>
      <c r="D815" s="12" t="s">
        <v>1622</v>
      </c>
      <c r="E815" s="12" t="s">
        <v>301</v>
      </c>
      <c r="F815" s="12" t="s">
        <v>3916</v>
      </c>
      <c r="G815" s="12" t="s">
        <v>212</v>
      </c>
      <c r="H815" s="12" t="s">
        <v>2805</v>
      </c>
      <c r="I815" s="12" t="s">
        <v>212</v>
      </c>
      <c r="J815" s="12" t="s">
        <v>1224</v>
      </c>
      <c r="K815" s="12" t="s">
        <v>1225</v>
      </c>
      <c r="L815" s="12" t="s">
        <v>1204</v>
      </c>
      <c r="M815" s="12" t="s">
        <v>3237</v>
      </c>
      <c r="N815" s="12" t="s">
        <v>3437</v>
      </c>
      <c r="O815" s="12" t="s">
        <v>3400</v>
      </c>
      <c r="P815" s="12" t="s">
        <v>3403</v>
      </c>
      <c r="Q815" s="12">
        <v>1</v>
      </c>
      <c r="R815" s="12">
        <v>0</v>
      </c>
      <c r="S815" s="12">
        <v>0</v>
      </c>
      <c r="T815" s="12">
        <v>0</v>
      </c>
      <c r="U815" s="12">
        <v>0</v>
      </c>
      <c r="V815" s="12">
        <v>0</v>
      </c>
      <c r="W815" s="12">
        <v>0</v>
      </c>
      <c r="X815" s="12">
        <v>0</v>
      </c>
      <c r="Y815" s="12">
        <v>0</v>
      </c>
      <c r="Z815" s="12">
        <v>0</v>
      </c>
      <c r="AA815" s="12">
        <v>0</v>
      </c>
      <c r="AB815" s="12">
        <v>1</v>
      </c>
      <c r="AC815" s="12">
        <v>0</v>
      </c>
      <c r="AD815" s="12">
        <v>0</v>
      </c>
      <c r="AE815" s="12">
        <v>0</v>
      </c>
      <c r="AF815" s="12">
        <v>0</v>
      </c>
      <c r="AG815" s="12">
        <v>0</v>
      </c>
      <c r="AH815" s="12">
        <v>0</v>
      </c>
      <c r="AI815" s="12">
        <v>0</v>
      </c>
      <c r="AJ815" s="12">
        <v>0</v>
      </c>
      <c r="AK815" s="12">
        <v>0</v>
      </c>
      <c r="AL815" s="12" t="s">
        <v>3448</v>
      </c>
      <c r="AM815" s="7" t="s">
        <v>608</v>
      </c>
      <c r="AN815" s="7" t="s">
        <v>634</v>
      </c>
      <c r="AO815" s="7">
        <v>2000</v>
      </c>
      <c r="AP815" s="12" t="s">
        <v>3458</v>
      </c>
      <c r="AQ815" s="12">
        <v>3307</v>
      </c>
      <c r="AR815" s="12">
        <v>1</v>
      </c>
      <c r="AS815" s="12" t="s">
        <v>555</v>
      </c>
      <c r="AT815" s="7" t="s">
        <v>349</v>
      </c>
      <c r="AU815" s="12">
        <v>0</v>
      </c>
      <c r="AV815" s="12">
        <v>0</v>
      </c>
      <c r="AW815" s="12">
        <v>0</v>
      </c>
      <c r="AX815" s="12">
        <v>0</v>
      </c>
      <c r="AY815" s="7">
        <v>0</v>
      </c>
      <c r="AZ815" s="12">
        <v>0</v>
      </c>
      <c r="BA815" s="12">
        <v>1</v>
      </c>
      <c r="BB815" s="12">
        <v>1</v>
      </c>
      <c r="BC815" s="12">
        <v>0</v>
      </c>
      <c r="BD815" s="12">
        <v>0</v>
      </c>
      <c r="BE815" s="12">
        <v>0</v>
      </c>
      <c r="BF815" s="7" t="s">
        <v>3259</v>
      </c>
      <c r="BG815" s="7" t="s">
        <v>808</v>
      </c>
      <c r="BH815" s="7">
        <v>1</v>
      </c>
      <c r="BI815" s="7" t="s">
        <v>3253</v>
      </c>
      <c r="BJ815" s="12" t="s">
        <v>3460</v>
      </c>
      <c r="BK815" s="12" t="s">
        <v>3472</v>
      </c>
      <c r="BL815" s="12" t="s">
        <v>3474</v>
      </c>
      <c r="BM815" s="7" t="s">
        <v>788</v>
      </c>
      <c r="BN815" s="7"/>
      <c r="BO815" s="12"/>
      <c r="BP815" s="12" t="s">
        <v>1262</v>
      </c>
      <c r="BQ815" s="12">
        <f t="shared" si="8"/>
        <v>-9.003975903614457E-2</v>
      </c>
      <c r="BR815" s="12" t="s">
        <v>3526</v>
      </c>
      <c r="BS815" s="12">
        <v>-0.60029999999999994</v>
      </c>
      <c r="BT815" s="12"/>
      <c r="BU815" s="12">
        <f t="shared" si="9"/>
        <v>0.5486470172972524</v>
      </c>
      <c r="BV815" s="12" t="s">
        <v>3416</v>
      </c>
      <c r="BW815" s="12"/>
      <c r="BX815" s="12"/>
      <c r="BY815" s="12" t="s">
        <v>1077</v>
      </c>
      <c r="BZ815" s="12"/>
      <c r="CA815" s="12" t="s">
        <v>1077</v>
      </c>
      <c r="CB815" s="12">
        <v>122.4</v>
      </c>
      <c r="CC815" s="12" t="s">
        <v>3419</v>
      </c>
      <c r="CD815" s="12" t="s">
        <v>1077</v>
      </c>
      <c r="CE815" s="12">
        <v>0.1</v>
      </c>
      <c r="CF815" s="12"/>
      <c r="CG815" s="12"/>
      <c r="CH815" s="12"/>
      <c r="CI815" s="12"/>
      <c r="CJ815" s="12">
        <v>0.79500000000000004</v>
      </c>
      <c r="CK815" s="12" t="s">
        <v>3827</v>
      </c>
      <c r="CL815" s="12">
        <v>-16865</v>
      </c>
      <c r="CM815" s="12" t="s">
        <v>1077</v>
      </c>
      <c r="CN815" s="12">
        <v>4033.9</v>
      </c>
      <c r="CO815" s="12" t="s">
        <v>3419</v>
      </c>
      <c r="CP815" s="12"/>
      <c r="CQ815" s="12"/>
      <c r="CR815" s="12"/>
      <c r="CS815" s="12" t="s">
        <v>1077</v>
      </c>
      <c r="CT815" s="12" t="s">
        <v>1077</v>
      </c>
      <c r="CU815" s="7">
        <f>859/5727</f>
        <v>0.14999126942552821</v>
      </c>
      <c r="CV815" s="12">
        <f t="shared" si="10"/>
        <v>-9.003975903614457E-2</v>
      </c>
      <c r="CW815" s="7"/>
      <c r="CX815" s="57"/>
    </row>
    <row r="816" spans="1:102" ht="16.5" x14ac:dyDescent="0.35">
      <c r="A816" s="56">
        <v>15</v>
      </c>
      <c r="B816" s="12" t="s">
        <v>3706</v>
      </c>
      <c r="C816" s="12">
        <v>15.17</v>
      </c>
      <c r="D816" s="12" t="s">
        <v>1623</v>
      </c>
      <c r="E816" s="12" t="s">
        <v>301</v>
      </c>
      <c r="F816" s="12" t="s">
        <v>3916</v>
      </c>
      <c r="G816" s="12" t="s">
        <v>212</v>
      </c>
      <c r="H816" s="12" t="s">
        <v>2805</v>
      </c>
      <c r="I816" s="12" t="s">
        <v>212</v>
      </c>
      <c r="J816" s="12" t="s">
        <v>1224</v>
      </c>
      <c r="K816" s="12" t="s">
        <v>1225</v>
      </c>
      <c r="L816" s="12" t="s">
        <v>1204</v>
      </c>
      <c r="M816" s="12" t="s">
        <v>3237</v>
      </c>
      <c r="N816" s="12" t="s">
        <v>3437</v>
      </c>
      <c r="O816" s="12" t="s">
        <v>3400</v>
      </c>
      <c r="P816" s="12" t="s">
        <v>3403</v>
      </c>
      <c r="Q816" s="12">
        <v>1</v>
      </c>
      <c r="R816" s="12">
        <v>0</v>
      </c>
      <c r="S816" s="12">
        <v>0</v>
      </c>
      <c r="T816" s="12">
        <v>0</v>
      </c>
      <c r="U816" s="12">
        <v>0</v>
      </c>
      <c r="V816" s="12">
        <v>0</v>
      </c>
      <c r="W816" s="12">
        <v>0</v>
      </c>
      <c r="X816" s="12">
        <v>0</v>
      </c>
      <c r="Y816" s="12">
        <v>0</v>
      </c>
      <c r="Z816" s="12">
        <v>0</v>
      </c>
      <c r="AA816" s="12">
        <v>0</v>
      </c>
      <c r="AB816" s="12">
        <v>1</v>
      </c>
      <c r="AC816" s="12">
        <v>0</v>
      </c>
      <c r="AD816" s="12">
        <v>0</v>
      </c>
      <c r="AE816" s="12">
        <v>0</v>
      </c>
      <c r="AF816" s="12">
        <v>0</v>
      </c>
      <c r="AG816" s="12">
        <v>0</v>
      </c>
      <c r="AH816" s="12">
        <v>0</v>
      </c>
      <c r="AI816" s="12">
        <v>0</v>
      </c>
      <c r="AJ816" s="12">
        <v>0</v>
      </c>
      <c r="AK816" s="12">
        <v>0</v>
      </c>
      <c r="AL816" s="12" t="s">
        <v>3448</v>
      </c>
      <c r="AM816" s="7" t="s">
        <v>608</v>
      </c>
      <c r="AN816" s="7" t="s">
        <v>634</v>
      </c>
      <c r="AO816" s="7">
        <v>2000</v>
      </c>
      <c r="AP816" s="12" t="s">
        <v>3458</v>
      </c>
      <c r="AQ816" s="12">
        <v>3307</v>
      </c>
      <c r="AR816" s="12">
        <v>1</v>
      </c>
      <c r="AS816" s="12" t="s">
        <v>555</v>
      </c>
      <c r="AT816" s="7" t="s">
        <v>349</v>
      </c>
      <c r="AU816" s="12">
        <v>0</v>
      </c>
      <c r="AV816" s="12">
        <v>0</v>
      </c>
      <c r="AW816" s="12">
        <v>0</v>
      </c>
      <c r="AX816" s="12">
        <v>0</v>
      </c>
      <c r="AY816" s="7">
        <v>0</v>
      </c>
      <c r="AZ816" s="12">
        <v>0</v>
      </c>
      <c r="BA816" s="12">
        <v>1</v>
      </c>
      <c r="BB816" s="12">
        <v>1</v>
      </c>
      <c r="BC816" s="12">
        <v>0</v>
      </c>
      <c r="BD816" s="12">
        <v>0</v>
      </c>
      <c r="BE816" s="12">
        <v>0</v>
      </c>
      <c r="BF816" s="7" t="s">
        <v>3259</v>
      </c>
      <c r="BG816" s="7" t="s">
        <v>814</v>
      </c>
      <c r="BH816" s="7">
        <v>1</v>
      </c>
      <c r="BI816" s="7" t="s">
        <v>3253</v>
      </c>
      <c r="BJ816" s="12" t="s">
        <v>3460</v>
      </c>
      <c r="BK816" s="12" t="s">
        <v>3472</v>
      </c>
      <c r="BL816" s="12" t="s">
        <v>3474</v>
      </c>
      <c r="BM816" s="7" t="s">
        <v>788</v>
      </c>
      <c r="BN816" s="7"/>
      <c r="BO816" s="12"/>
      <c r="BP816" s="12" t="s">
        <v>4021</v>
      </c>
      <c r="BQ816" s="12">
        <f t="shared" si="8"/>
        <v>-1.6452069146149818E-2</v>
      </c>
      <c r="BR816" s="12" t="s">
        <v>3526</v>
      </c>
      <c r="BS816" s="12">
        <v>-1.653</v>
      </c>
      <c r="BT816" s="12"/>
      <c r="BU816" s="12">
        <f t="shared" si="9"/>
        <v>0.19147462225590384</v>
      </c>
      <c r="BV816" s="12" t="s">
        <v>3416</v>
      </c>
      <c r="BW816" s="12"/>
      <c r="BX816" s="12"/>
      <c r="BY816" s="12" t="s">
        <v>1077</v>
      </c>
      <c r="BZ816" s="12"/>
      <c r="CA816" s="12" t="s">
        <v>1077</v>
      </c>
      <c r="CB816" s="12">
        <v>139.19999999999999</v>
      </c>
      <c r="CC816" s="12" t="s">
        <v>3419</v>
      </c>
      <c r="CD816" s="12" t="s">
        <v>1077</v>
      </c>
      <c r="CE816" s="12">
        <v>0.1</v>
      </c>
      <c r="CF816" s="12"/>
      <c r="CG816" s="12"/>
      <c r="CH816" s="12"/>
      <c r="CI816" s="12"/>
      <c r="CJ816" s="12">
        <v>0.79500000000000004</v>
      </c>
      <c r="CK816" s="12" t="s">
        <v>3827</v>
      </c>
      <c r="CL816" s="12">
        <v>-16865</v>
      </c>
      <c r="CM816" s="12" t="s">
        <v>1077</v>
      </c>
      <c r="CN816" s="12">
        <v>4033.9</v>
      </c>
      <c r="CO816" s="12" t="s">
        <v>3419</v>
      </c>
      <c r="CP816" s="12"/>
      <c r="CQ816" s="12"/>
      <c r="CR816" s="12"/>
      <c r="CS816" s="12" t="s">
        <v>1077</v>
      </c>
      <c r="CT816" s="12" t="s">
        <v>1077</v>
      </c>
      <c r="CU816" s="7">
        <f>57/5727</f>
        <v>9.9528548978522792E-3</v>
      </c>
      <c r="CV816" s="12">
        <f t="shared" si="10"/>
        <v>-1.6452069146149818E-2</v>
      </c>
      <c r="CW816" s="7"/>
      <c r="CX816" s="57"/>
    </row>
    <row r="817" spans="1:102" ht="16.5" x14ac:dyDescent="0.35">
      <c r="A817" s="56">
        <v>15</v>
      </c>
      <c r="B817" s="12" t="s">
        <v>3706</v>
      </c>
      <c r="C817" s="12">
        <v>15.17</v>
      </c>
      <c r="D817" s="12" t="s">
        <v>1624</v>
      </c>
      <c r="E817" s="12" t="s">
        <v>301</v>
      </c>
      <c r="F817" s="12" t="s">
        <v>3916</v>
      </c>
      <c r="G817" s="12" t="s">
        <v>212</v>
      </c>
      <c r="H817" s="12" t="s">
        <v>2805</v>
      </c>
      <c r="I817" s="12" t="s">
        <v>212</v>
      </c>
      <c r="J817" s="12" t="s">
        <v>1224</v>
      </c>
      <c r="K817" s="12" t="s">
        <v>1225</v>
      </c>
      <c r="L817" s="12" t="s">
        <v>1204</v>
      </c>
      <c r="M817" s="12" t="s">
        <v>3237</v>
      </c>
      <c r="N817" s="12" t="s">
        <v>3437</v>
      </c>
      <c r="O817" s="12" t="s">
        <v>3400</v>
      </c>
      <c r="P817" s="12" t="s">
        <v>3403</v>
      </c>
      <c r="Q817" s="12">
        <v>1</v>
      </c>
      <c r="R817" s="12">
        <v>0</v>
      </c>
      <c r="S817" s="12">
        <v>0</v>
      </c>
      <c r="T817" s="12">
        <v>0</v>
      </c>
      <c r="U817" s="12">
        <v>0</v>
      </c>
      <c r="V817" s="12">
        <v>0</v>
      </c>
      <c r="W817" s="12">
        <v>0</v>
      </c>
      <c r="X817" s="12">
        <v>0</v>
      </c>
      <c r="Y817" s="12">
        <v>0</v>
      </c>
      <c r="Z817" s="12">
        <v>0</v>
      </c>
      <c r="AA817" s="12">
        <v>0</v>
      </c>
      <c r="AB817" s="12">
        <v>1</v>
      </c>
      <c r="AC817" s="12">
        <v>0</v>
      </c>
      <c r="AD817" s="12">
        <v>0</v>
      </c>
      <c r="AE817" s="12">
        <v>0</v>
      </c>
      <c r="AF817" s="12">
        <v>0</v>
      </c>
      <c r="AG817" s="12">
        <v>0</v>
      </c>
      <c r="AH817" s="12">
        <v>0</v>
      </c>
      <c r="AI817" s="12">
        <v>0</v>
      </c>
      <c r="AJ817" s="12">
        <v>0</v>
      </c>
      <c r="AK817" s="12">
        <v>0</v>
      </c>
      <c r="AL817" s="12" t="s">
        <v>3448</v>
      </c>
      <c r="AM817" s="7" t="s">
        <v>608</v>
      </c>
      <c r="AN817" s="7" t="s">
        <v>634</v>
      </c>
      <c r="AO817" s="7">
        <v>2000</v>
      </c>
      <c r="AP817" s="12" t="s">
        <v>3458</v>
      </c>
      <c r="AQ817" s="12">
        <v>3307</v>
      </c>
      <c r="AR817" s="12">
        <v>1</v>
      </c>
      <c r="AS817" s="12" t="s">
        <v>555</v>
      </c>
      <c r="AT817" s="7" t="s">
        <v>349</v>
      </c>
      <c r="AU817" s="12">
        <v>0</v>
      </c>
      <c r="AV817" s="12">
        <v>0</v>
      </c>
      <c r="AW817" s="12">
        <v>0</v>
      </c>
      <c r="AX817" s="12">
        <v>0</v>
      </c>
      <c r="AY817" s="7">
        <v>0</v>
      </c>
      <c r="AZ817" s="12">
        <v>0</v>
      </c>
      <c r="BA817" s="12">
        <v>1</v>
      </c>
      <c r="BB817" s="12">
        <v>1</v>
      </c>
      <c r="BC817" s="12">
        <v>0</v>
      </c>
      <c r="BD817" s="12">
        <v>0</v>
      </c>
      <c r="BE817" s="12">
        <v>0</v>
      </c>
      <c r="BF817" s="7" t="s">
        <v>3259</v>
      </c>
      <c r="BG817" s="7" t="s">
        <v>809</v>
      </c>
      <c r="BH817" s="7">
        <v>1</v>
      </c>
      <c r="BI817" s="7" t="s">
        <v>3253</v>
      </c>
      <c r="BJ817" s="12" t="s">
        <v>3460</v>
      </c>
      <c r="BK817" s="12" t="s">
        <v>3472</v>
      </c>
      <c r="BL817" s="12" t="s">
        <v>3474</v>
      </c>
      <c r="BM817" s="7" t="s">
        <v>788</v>
      </c>
      <c r="BN817" s="7"/>
      <c r="BO817" s="12"/>
      <c r="BP817" s="12" t="s">
        <v>4021</v>
      </c>
      <c r="BQ817" s="12">
        <f t="shared" si="8"/>
        <v>-4.3462860136196962E-2</v>
      </c>
      <c r="BR817" s="12" t="s">
        <v>3526</v>
      </c>
      <c r="BS817" s="12">
        <v>-1.1686000000000001</v>
      </c>
      <c r="BT817" s="12"/>
      <c r="BU817" s="12">
        <f t="shared" si="9"/>
        <v>0.31080175928484993</v>
      </c>
      <c r="BV817" s="12" t="s">
        <v>3416</v>
      </c>
      <c r="BW817" s="12"/>
      <c r="BX817" s="12"/>
      <c r="BY817" s="12" t="s">
        <v>1077</v>
      </c>
      <c r="BZ817" s="12"/>
      <c r="CA817" s="12" t="s">
        <v>1077</v>
      </c>
      <c r="CB817" s="12">
        <v>247.3</v>
      </c>
      <c r="CC817" s="12" t="s">
        <v>3419</v>
      </c>
      <c r="CD817" s="12" t="s">
        <v>1077</v>
      </c>
      <c r="CE817" s="12">
        <v>0.1</v>
      </c>
      <c r="CF817" s="12"/>
      <c r="CG817" s="12"/>
      <c r="CH817" s="12"/>
      <c r="CI817" s="12"/>
      <c r="CJ817" s="12">
        <v>0.79500000000000004</v>
      </c>
      <c r="CK817" s="12" t="s">
        <v>3827</v>
      </c>
      <c r="CL817" s="12">
        <v>-16865</v>
      </c>
      <c r="CM817" s="12" t="s">
        <v>1077</v>
      </c>
      <c r="CN817" s="12">
        <v>4033.9</v>
      </c>
      <c r="CO817" s="12" t="s">
        <v>3419</v>
      </c>
      <c r="CP817" s="12"/>
      <c r="CQ817" s="12"/>
      <c r="CR817" s="12"/>
      <c r="CS817" s="12" t="s">
        <v>1077</v>
      </c>
      <c r="CT817" s="12" t="s">
        <v>1077</v>
      </c>
      <c r="CU817" s="7">
        <f>213/5727</f>
        <v>3.719224724986904E-2</v>
      </c>
      <c r="CV817" s="12">
        <f t="shared" si="10"/>
        <v>-4.3462860136196962E-2</v>
      </c>
      <c r="CW817" s="7"/>
      <c r="CX817" s="57"/>
    </row>
    <row r="818" spans="1:102" ht="16.5" x14ac:dyDescent="0.35">
      <c r="A818" s="56">
        <v>15</v>
      </c>
      <c r="B818" s="12" t="s">
        <v>3706</v>
      </c>
      <c r="C818" s="12">
        <v>15.17</v>
      </c>
      <c r="D818" s="12" t="s">
        <v>1527</v>
      </c>
      <c r="E818" s="12" t="s">
        <v>301</v>
      </c>
      <c r="F818" s="12" t="s">
        <v>3916</v>
      </c>
      <c r="G818" s="12" t="s">
        <v>349</v>
      </c>
      <c r="H818" s="12" t="s">
        <v>2804</v>
      </c>
      <c r="I818" s="12" t="s">
        <v>1285</v>
      </c>
      <c r="J818" s="12" t="s">
        <v>1224</v>
      </c>
      <c r="K818" s="12" t="s">
        <v>1225</v>
      </c>
      <c r="L818" s="12" t="s">
        <v>1204</v>
      </c>
      <c r="M818" s="12" t="s">
        <v>3237</v>
      </c>
      <c r="N818" s="12" t="s">
        <v>3437</v>
      </c>
      <c r="O818" s="12" t="s">
        <v>3400</v>
      </c>
      <c r="P818" s="12" t="s">
        <v>3403</v>
      </c>
      <c r="Q818" s="12">
        <v>1</v>
      </c>
      <c r="R818" s="12">
        <v>0</v>
      </c>
      <c r="S818" s="12">
        <v>0</v>
      </c>
      <c r="T818" s="12">
        <v>0</v>
      </c>
      <c r="U818" s="12">
        <v>0</v>
      </c>
      <c r="V818" s="12">
        <v>0</v>
      </c>
      <c r="W818" s="12">
        <v>0</v>
      </c>
      <c r="X818" s="12">
        <v>0</v>
      </c>
      <c r="Y818" s="12">
        <v>0</v>
      </c>
      <c r="Z818" s="12">
        <v>0</v>
      </c>
      <c r="AA818" s="12">
        <v>0</v>
      </c>
      <c r="AB818" s="12">
        <v>1</v>
      </c>
      <c r="AC818" s="12">
        <v>0</v>
      </c>
      <c r="AD818" s="12">
        <v>0</v>
      </c>
      <c r="AE818" s="12">
        <v>0</v>
      </c>
      <c r="AF818" s="12">
        <v>0</v>
      </c>
      <c r="AG818" s="12">
        <v>0</v>
      </c>
      <c r="AH818" s="12">
        <v>0</v>
      </c>
      <c r="AI818" s="12">
        <v>0</v>
      </c>
      <c r="AJ818" s="12">
        <v>0</v>
      </c>
      <c r="AK818" s="12">
        <v>0</v>
      </c>
      <c r="AL818" s="12" t="s">
        <v>3448</v>
      </c>
      <c r="AM818" s="7" t="s">
        <v>608</v>
      </c>
      <c r="AN818" s="7" t="s">
        <v>634</v>
      </c>
      <c r="AO818" s="7">
        <v>2000</v>
      </c>
      <c r="AP818" s="12" t="s">
        <v>3458</v>
      </c>
      <c r="AQ818" s="12">
        <v>3307</v>
      </c>
      <c r="AR818" s="12">
        <v>1</v>
      </c>
      <c r="AS818" s="12" t="s">
        <v>555</v>
      </c>
      <c r="AT818" s="7" t="s">
        <v>349</v>
      </c>
      <c r="AU818" s="12">
        <v>0</v>
      </c>
      <c r="AV818" s="12">
        <v>0</v>
      </c>
      <c r="AW818" s="12">
        <v>0</v>
      </c>
      <c r="AX818" s="12">
        <v>0</v>
      </c>
      <c r="AY818" s="7">
        <v>0</v>
      </c>
      <c r="AZ818" s="12">
        <v>0</v>
      </c>
      <c r="BA818" s="12">
        <v>1</v>
      </c>
      <c r="BB818" s="12">
        <v>1</v>
      </c>
      <c r="BC818" s="12">
        <v>0</v>
      </c>
      <c r="BD818" s="12">
        <v>0</v>
      </c>
      <c r="BE818" s="12">
        <v>0</v>
      </c>
      <c r="BF818" s="7" t="s">
        <v>2820</v>
      </c>
      <c r="BG818" s="7" t="s">
        <v>802</v>
      </c>
      <c r="BH818" s="7">
        <v>1</v>
      </c>
      <c r="BI818" s="12" t="s">
        <v>3257</v>
      </c>
      <c r="BJ818" s="12" t="s">
        <v>3460</v>
      </c>
      <c r="BK818" s="12" t="s">
        <v>3472</v>
      </c>
      <c r="BL818" s="12" t="s">
        <v>3474</v>
      </c>
      <c r="BM818" s="7" t="s">
        <v>788</v>
      </c>
      <c r="BN818" s="7"/>
      <c r="BO818" s="12"/>
      <c r="BP818" s="12" t="s">
        <v>1161</v>
      </c>
      <c r="BQ818" s="12">
        <f t="shared" si="8"/>
        <v>1.0163785577090973E-3</v>
      </c>
      <c r="BR818" s="12" t="s">
        <v>3526</v>
      </c>
      <c r="BS818" s="12">
        <v>0.34239999999999998</v>
      </c>
      <c r="BT818" s="12"/>
      <c r="BU818" s="12">
        <f t="shared" si="9"/>
        <v>1.4083235142689496</v>
      </c>
      <c r="BV818" s="12" t="s">
        <v>3416</v>
      </c>
      <c r="BW818" s="12"/>
      <c r="BX818" s="12"/>
      <c r="BY818" s="12" t="s">
        <v>1077</v>
      </c>
      <c r="BZ818" s="12"/>
      <c r="CA818" s="12" t="s">
        <v>1077</v>
      </c>
      <c r="CB818" s="12">
        <v>2.7</v>
      </c>
      <c r="CC818" s="12" t="s">
        <v>3419</v>
      </c>
      <c r="CD818" s="12" t="s">
        <v>1077</v>
      </c>
      <c r="CE818" s="12" t="s">
        <v>1077</v>
      </c>
      <c r="CF818" s="12"/>
      <c r="CG818" s="12"/>
      <c r="CH818" s="12"/>
      <c r="CI818" s="12"/>
      <c r="CJ818" s="12">
        <v>0.79500000000000004</v>
      </c>
      <c r="CK818" s="12" t="s">
        <v>3827</v>
      </c>
      <c r="CL818" s="12">
        <v>-16865</v>
      </c>
      <c r="CM818" s="12" t="s">
        <v>1077</v>
      </c>
      <c r="CN818" s="12">
        <v>4033.9</v>
      </c>
      <c r="CO818" s="12" t="s">
        <v>3419</v>
      </c>
      <c r="CP818" s="12"/>
      <c r="CQ818" s="12"/>
      <c r="CR818" s="12"/>
      <c r="CS818" s="12" t="s">
        <v>1077</v>
      </c>
      <c r="CT818" s="12" t="s">
        <v>1077</v>
      </c>
      <c r="CU818" s="7">
        <f>17/5727</f>
        <v>2.9683953204120831E-3</v>
      </c>
      <c r="CV818" s="12">
        <f t="shared" si="10"/>
        <v>1.0163785577090973E-3</v>
      </c>
      <c r="CW818" s="7"/>
      <c r="CX818" s="57"/>
    </row>
    <row r="819" spans="1:102" ht="16.5" x14ac:dyDescent="0.35">
      <c r="A819" s="56">
        <v>15</v>
      </c>
      <c r="B819" s="12" t="s">
        <v>3706</v>
      </c>
      <c r="C819" s="12">
        <v>15.17</v>
      </c>
      <c r="D819" s="12" t="s">
        <v>1616</v>
      </c>
      <c r="E819" s="12" t="s">
        <v>301</v>
      </c>
      <c r="F819" s="12" t="s">
        <v>3916</v>
      </c>
      <c r="G819" s="12" t="s">
        <v>212</v>
      </c>
      <c r="H819" s="12" t="s">
        <v>2804</v>
      </c>
      <c r="I819" s="12" t="s">
        <v>349</v>
      </c>
      <c r="J819" s="12" t="s">
        <v>1224</v>
      </c>
      <c r="K819" s="12" t="s">
        <v>1225</v>
      </c>
      <c r="L819" s="12" t="s">
        <v>1204</v>
      </c>
      <c r="M819" s="12" t="s">
        <v>3237</v>
      </c>
      <c r="N819" s="12" t="s">
        <v>3437</v>
      </c>
      <c r="O819" s="12" t="s">
        <v>3400</v>
      </c>
      <c r="P819" s="12" t="s">
        <v>3403</v>
      </c>
      <c r="Q819" s="12">
        <v>1</v>
      </c>
      <c r="R819" s="12">
        <v>0</v>
      </c>
      <c r="S819" s="12">
        <v>0</v>
      </c>
      <c r="T819" s="12">
        <v>0</v>
      </c>
      <c r="U819" s="12">
        <v>0</v>
      </c>
      <c r="V819" s="12">
        <v>0</v>
      </c>
      <c r="W819" s="12">
        <v>0</v>
      </c>
      <c r="X819" s="12">
        <v>0</v>
      </c>
      <c r="Y819" s="12">
        <v>0</v>
      </c>
      <c r="Z819" s="12">
        <v>0</v>
      </c>
      <c r="AA819" s="12">
        <v>0</v>
      </c>
      <c r="AB819" s="12">
        <v>1</v>
      </c>
      <c r="AC819" s="12">
        <v>0</v>
      </c>
      <c r="AD819" s="12">
        <v>0</v>
      </c>
      <c r="AE819" s="12">
        <v>0</v>
      </c>
      <c r="AF819" s="12">
        <v>0</v>
      </c>
      <c r="AG819" s="12">
        <v>0</v>
      </c>
      <c r="AH819" s="12">
        <v>0</v>
      </c>
      <c r="AI819" s="12">
        <v>0</v>
      </c>
      <c r="AJ819" s="12">
        <v>0</v>
      </c>
      <c r="AK819" s="12">
        <v>0</v>
      </c>
      <c r="AL819" s="12" t="s">
        <v>3448</v>
      </c>
      <c r="AM819" s="7" t="s">
        <v>608</v>
      </c>
      <c r="AN819" s="7" t="s">
        <v>634</v>
      </c>
      <c r="AO819" s="7">
        <v>2000</v>
      </c>
      <c r="AP819" s="12" t="s">
        <v>3458</v>
      </c>
      <c r="AQ819" s="12">
        <v>3307</v>
      </c>
      <c r="AR819" s="12">
        <v>1</v>
      </c>
      <c r="AS819" s="12" t="s">
        <v>555</v>
      </c>
      <c r="AT819" s="7" t="s">
        <v>349</v>
      </c>
      <c r="AU819" s="12">
        <v>0</v>
      </c>
      <c r="AV819" s="12">
        <v>0</v>
      </c>
      <c r="AW819" s="12">
        <v>0</v>
      </c>
      <c r="AX819" s="12">
        <v>0</v>
      </c>
      <c r="AY819" s="7">
        <v>0</v>
      </c>
      <c r="AZ819" s="12">
        <v>0</v>
      </c>
      <c r="BA819" s="12">
        <v>1</v>
      </c>
      <c r="BB819" s="12">
        <v>1</v>
      </c>
      <c r="BC819" s="12">
        <v>0</v>
      </c>
      <c r="BD819" s="12">
        <v>0</v>
      </c>
      <c r="BE819" s="12">
        <v>0</v>
      </c>
      <c r="BF819" s="7" t="s">
        <v>3259</v>
      </c>
      <c r="BG819" s="7" t="s">
        <v>804</v>
      </c>
      <c r="BH819" s="7">
        <v>1</v>
      </c>
      <c r="BI819" s="12" t="s">
        <v>3253</v>
      </c>
      <c r="BJ819" s="12" t="s">
        <v>3460</v>
      </c>
      <c r="BK819" s="12" t="s">
        <v>3472</v>
      </c>
      <c r="BL819" s="12" t="s">
        <v>3474</v>
      </c>
      <c r="BM819" s="7" t="s">
        <v>788</v>
      </c>
      <c r="BN819" s="7"/>
      <c r="BO819" s="12"/>
      <c r="BP819" s="12" t="s">
        <v>3502</v>
      </c>
      <c r="BQ819" s="12">
        <f t="shared" si="8"/>
        <v>2.0689942378208488E-2</v>
      </c>
      <c r="BR819" s="12" t="s">
        <v>3526</v>
      </c>
      <c r="BS819" s="12">
        <v>0.42470000000000002</v>
      </c>
      <c r="BT819" s="12"/>
      <c r="BU819" s="12">
        <f t="shared" si="9"/>
        <v>1.529131611362166</v>
      </c>
      <c r="BV819" s="12" t="s">
        <v>3416</v>
      </c>
      <c r="BW819" s="12"/>
      <c r="BX819" s="12"/>
      <c r="BY819" s="12" t="s">
        <v>1077</v>
      </c>
      <c r="BZ819" s="12"/>
      <c r="CA819" s="12" t="s">
        <v>1077</v>
      </c>
      <c r="CB819" s="12">
        <v>24.3</v>
      </c>
      <c r="CC819" s="12" t="s">
        <v>3419</v>
      </c>
      <c r="CD819" s="12" t="s">
        <v>1077</v>
      </c>
      <c r="CE819" s="12">
        <v>0.1</v>
      </c>
      <c r="CF819" s="12"/>
      <c r="CG819" s="12"/>
      <c r="CH819" s="12"/>
      <c r="CI819" s="12"/>
      <c r="CJ819" s="12">
        <v>0.79500000000000004</v>
      </c>
      <c r="CK819" s="12" t="s">
        <v>3827</v>
      </c>
      <c r="CL819" s="12">
        <v>-16865</v>
      </c>
      <c r="CM819" s="12" t="s">
        <v>1077</v>
      </c>
      <c r="CN819" s="12">
        <v>4033.9</v>
      </c>
      <c r="CO819" s="12" t="s">
        <v>3419</v>
      </c>
      <c r="CP819" s="12"/>
      <c r="CQ819" s="12"/>
      <c r="CR819" s="12"/>
      <c r="CS819" s="12" t="s">
        <v>1077</v>
      </c>
      <c r="CT819" s="12" t="s">
        <v>1077</v>
      </c>
      <c r="CU819" s="7">
        <f>279/5727</f>
        <v>4.8716605552645363E-2</v>
      </c>
      <c r="CV819" s="12">
        <f t="shared" si="10"/>
        <v>2.0689942378208488E-2</v>
      </c>
      <c r="CW819" s="7"/>
      <c r="CX819" s="57"/>
    </row>
    <row r="820" spans="1:102" ht="16.5" x14ac:dyDescent="0.35">
      <c r="A820" s="56">
        <v>15</v>
      </c>
      <c r="B820" s="12" t="s">
        <v>3706</v>
      </c>
      <c r="C820" s="12">
        <v>15.17</v>
      </c>
      <c r="D820" s="12" t="s">
        <v>1529</v>
      </c>
      <c r="E820" s="12" t="s">
        <v>301</v>
      </c>
      <c r="F820" s="12" t="s">
        <v>3916</v>
      </c>
      <c r="G820" s="12" t="s">
        <v>212</v>
      </c>
      <c r="H820" s="12" t="s">
        <v>2804</v>
      </c>
      <c r="I820" s="12" t="s">
        <v>212</v>
      </c>
      <c r="J820" s="12" t="s">
        <v>1224</v>
      </c>
      <c r="K820" s="12" t="s">
        <v>1225</v>
      </c>
      <c r="L820" s="12" t="s">
        <v>1204</v>
      </c>
      <c r="M820" s="12" t="s">
        <v>3237</v>
      </c>
      <c r="N820" s="12" t="s">
        <v>3437</v>
      </c>
      <c r="O820" s="12" t="s">
        <v>3400</v>
      </c>
      <c r="P820" s="12" t="s">
        <v>3403</v>
      </c>
      <c r="Q820" s="12">
        <v>1</v>
      </c>
      <c r="R820" s="12">
        <v>0</v>
      </c>
      <c r="S820" s="12">
        <v>0</v>
      </c>
      <c r="T820" s="12">
        <v>0</v>
      </c>
      <c r="U820" s="12">
        <v>0</v>
      </c>
      <c r="V820" s="12">
        <v>0</v>
      </c>
      <c r="W820" s="12">
        <v>0</v>
      </c>
      <c r="X820" s="12">
        <v>0</v>
      </c>
      <c r="Y820" s="12">
        <v>0</v>
      </c>
      <c r="Z820" s="12">
        <v>0</v>
      </c>
      <c r="AA820" s="12">
        <v>0</v>
      </c>
      <c r="AB820" s="12">
        <v>1</v>
      </c>
      <c r="AC820" s="12">
        <v>0</v>
      </c>
      <c r="AD820" s="12">
        <v>0</v>
      </c>
      <c r="AE820" s="12">
        <v>0</v>
      </c>
      <c r="AF820" s="12">
        <v>0</v>
      </c>
      <c r="AG820" s="12">
        <v>0</v>
      </c>
      <c r="AH820" s="12">
        <v>0</v>
      </c>
      <c r="AI820" s="12">
        <v>0</v>
      </c>
      <c r="AJ820" s="12">
        <v>0</v>
      </c>
      <c r="AK820" s="12">
        <v>0</v>
      </c>
      <c r="AL820" s="12" t="s">
        <v>3448</v>
      </c>
      <c r="AM820" s="7" t="s">
        <v>608</v>
      </c>
      <c r="AN820" s="7" t="s">
        <v>634</v>
      </c>
      <c r="AO820" s="7">
        <v>2000</v>
      </c>
      <c r="AP820" s="12" t="s">
        <v>3458</v>
      </c>
      <c r="AQ820" s="12">
        <v>3307</v>
      </c>
      <c r="AR820" s="12">
        <v>1</v>
      </c>
      <c r="AS820" s="12" t="s">
        <v>555</v>
      </c>
      <c r="AT820" s="7" t="s">
        <v>349</v>
      </c>
      <c r="AU820" s="12">
        <v>0</v>
      </c>
      <c r="AV820" s="12">
        <v>0</v>
      </c>
      <c r="AW820" s="12">
        <v>0</v>
      </c>
      <c r="AX820" s="12">
        <v>0</v>
      </c>
      <c r="AY820" s="7">
        <v>0</v>
      </c>
      <c r="AZ820" s="12">
        <v>0</v>
      </c>
      <c r="BA820" s="12">
        <v>1</v>
      </c>
      <c r="BB820" s="12">
        <v>1</v>
      </c>
      <c r="BC820" s="12">
        <v>0</v>
      </c>
      <c r="BD820" s="12">
        <v>0</v>
      </c>
      <c r="BE820" s="12">
        <v>0</v>
      </c>
      <c r="BF820" s="7" t="s">
        <v>2820</v>
      </c>
      <c r="BG820" s="7" t="s">
        <v>815</v>
      </c>
      <c r="BH820" s="7">
        <v>1</v>
      </c>
      <c r="BI820" s="12" t="s">
        <v>3257</v>
      </c>
      <c r="BJ820" s="12" t="s">
        <v>3460</v>
      </c>
      <c r="BK820" s="12" t="s">
        <v>3472</v>
      </c>
      <c r="BL820" s="12" t="s">
        <v>3474</v>
      </c>
      <c r="BM820" s="7" t="s">
        <v>788</v>
      </c>
      <c r="BN820" s="7"/>
      <c r="BO820" s="12"/>
      <c r="BP820" s="12" t="s">
        <v>1262</v>
      </c>
      <c r="BQ820" s="12">
        <f t="shared" ref="BQ820:BQ851" si="11">CV820</f>
        <v>3.3804033525405966E-2</v>
      </c>
      <c r="BR820" s="12" t="s">
        <v>3526</v>
      </c>
      <c r="BS820" s="12">
        <v>0.43309999999999998</v>
      </c>
      <c r="BT820" s="12"/>
      <c r="BU820" s="12">
        <f t="shared" ref="BU820:BU851" si="12">EXP(BS820)</f>
        <v>1.5420304160323406</v>
      </c>
      <c r="BV820" s="12" t="s">
        <v>3416</v>
      </c>
      <c r="BW820" s="12"/>
      <c r="BX820" s="12"/>
      <c r="BY820" s="12" t="s">
        <v>1077</v>
      </c>
      <c r="BZ820" s="12"/>
      <c r="CA820" s="12" t="s">
        <v>1077</v>
      </c>
      <c r="CB820" s="12">
        <v>45.3</v>
      </c>
      <c r="CC820" s="12" t="s">
        <v>3419</v>
      </c>
      <c r="CD820" s="12" t="s">
        <v>1077</v>
      </c>
      <c r="CE820" s="12">
        <v>0.1</v>
      </c>
      <c r="CF820" s="12"/>
      <c r="CG820" s="12"/>
      <c r="CH820" s="12"/>
      <c r="CI820" s="12"/>
      <c r="CJ820" s="12">
        <v>0.79500000000000004</v>
      </c>
      <c r="CK820" s="12" t="s">
        <v>3827</v>
      </c>
      <c r="CL820" s="12">
        <v>-16865</v>
      </c>
      <c r="CM820" s="12" t="s">
        <v>1077</v>
      </c>
      <c r="CN820" s="12">
        <v>4033.9</v>
      </c>
      <c r="CO820" s="12" t="s">
        <v>3419</v>
      </c>
      <c r="CP820" s="12"/>
      <c r="CQ820" s="12"/>
      <c r="CR820" s="12"/>
      <c r="CS820" s="12" t="s">
        <v>1077</v>
      </c>
      <c r="CT820" s="12" t="s">
        <v>1077</v>
      </c>
      <c r="CU820" s="7">
        <f>447/5727</f>
        <v>7.8051335777894179E-2</v>
      </c>
      <c r="CV820" s="12">
        <f t="shared" ref="CV820:CV851" si="13">BS820*CU820</f>
        <v>3.3804033525405966E-2</v>
      </c>
      <c r="CW820" s="7"/>
      <c r="CX820" s="57"/>
    </row>
    <row r="821" spans="1:102" ht="16.5" x14ac:dyDescent="0.35">
      <c r="A821" s="56">
        <v>15</v>
      </c>
      <c r="B821" s="12" t="s">
        <v>3706</v>
      </c>
      <c r="C821" s="12">
        <v>15.17</v>
      </c>
      <c r="D821" s="12" t="s">
        <v>1619</v>
      </c>
      <c r="E821" s="12" t="s">
        <v>301</v>
      </c>
      <c r="F821" s="12" t="s">
        <v>3916</v>
      </c>
      <c r="G821" s="12" t="s">
        <v>212</v>
      </c>
      <c r="H821" s="12" t="s">
        <v>2804</v>
      </c>
      <c r="I821" s="12" t="s">
        <v>349</v>
      </c>
      <c r="J821" s="12" t="s">
        <v>1224</v>
      </c>
      <c r="K821" s="12" t="s">
        <v>1225</v>
      </c>
      <c r="L821" s="12" t="s">
        <v>1204</v>
      </c>
      <c r="M821" s="12" t="s">
        <v>3237</v>
      </c>
      <c r="N821" s="12" t="s">
        <v>3437</v>
      </c>
      <c r="O821" s="12" t="s">
        <v>3400</v>
      </c>
      <c r="P821" s="12" t="s">
        <v>3403</v>
      </c>
      <c r="Q821" s="12">
        <v>1</v>
      </c>
      <c r="R821" s="12">
        <v>0</v>
      </c>
      <c r="S821" s="12">
        <v>0</v>
      </c>
      <c r="T821" s="12">
        <v>0</v>
      </c>
      <c r="U821" s="12">
        <v>0</v>
      </c>
      <c r="V821" s="12">
        <v>0</v>
      </c>
      <c r="W821" s="12">
        <v>0</v>
      </c>
      <c r="X821" s="12">
        <v>0</v>
      </c>
      <c r="Y821" s="12">
        <v>0</v>
      </c>
      <c r="Z821" s="12">
        <v>0</v>
      </c>
      <c r="AA821" s="12">
        <v>0</v>
      </c>
      <c r="AB821" s="12">
        <v>1</v>
      </c>
      <c r="AC821" s="12">
        <v>0</v>
      </c>
      <c r="AD821" s="12">
        <v>0</v>
      </c>
      <c r="AE821" s="12">
        <v>0</v>
      </c>
      <c r="AF821" s="12">
        <v>0</v>
      </c>
      <c r="AG821" s="12">
        <v>0</v>
      </c>
      <c r="AH821" s="12">
        <v>0</v>
      </c>
      <c r="AI821" s="12">
        <v>0</v>
      </c>
      <c r="AJ821" s="12">
        <v>0</v>
      </c>
      <c r="AK821" s="12">
        <v>0</v>
      </c>
      <c r="AL821" s="12" t="s">
        <v>3448</v>
      </c>
      <c r="AM821" s="7" t="s">
        <v>608</v>
      </c>
      <c r="AN821" s="7" t="s">
        <v>634</v>
      </c>
      <c r="AO821" s="7">
        <v>2000</v>
      </c>
      <c r="AP821" s="12" t="s">
        <v>3458</v>
      </c>
      <c r="AQ821" s="12">
        <v>3307</v>
      </c>
      <c r="AR821" s="12">
        <v>1</v>
      </c>
      <c r="AS821" s="12" t="s">
        <v>555</v>
      </c>
      <c r="AT821" s="7" t="s">
        <v>349</v>
      </c>
      <c r="AU821" s="12">
        <v>0</v>
      </c>
      <c r="AV821" s="12">
        <v>0</v>
      </c>
      <c r="AW821" s="12">
        <v>0</v>
      </c>
      <c r="AX821" s="12">
        <v>0</v>
      </c>
      <c r="AY821" s="7">
        <v>0</v>
      </c>
      <c r="AZ821" s="12">
        <v>0</v>
      </c>
      <c r="BA821" s="12">
        <v>1</v>
      </c>
      <c r="BB821" s="12">
        <v>1</v>
      </c>
      <c r="BC821" s="12">
        <v>0</v>
      </c>
      <c r="BD821" s="12">
        <v>0</v>
      </c>
      <c r="BE821" s="12">
        <v>0</v>
      </c>
      <c r="BF821" s="7" t="s">
        <v>3259</v>
      </c>
      <c r="BG821" s="7" t="s">
        <v>812</v>
      </c>
      <c r="BH821" s="7">
        <v>1</v>
      </c>
      <c r="BI821" s="12" t="s">
        <v>3253</v>
      </c>
      <c r="BJ821" s="12" t="s">
        <v>3460</v>
      </c>
      <c r="BK821" s="12" t="s">
        <v>3472</v>
      </c>
      <c r="BL821" s="12" t="s">
        <v>3474</v>
      </c>
      <c r="BM821" s="7" t="s">
        <v>788</v>
      </c>
      <c r="BN821" s="7"/>
      <c r="BO821" s="12"/>
      <c r="BP821" s="12" t="s">
        <v>3502</v>
      </c>
      <c r="BQ821" s="12">
        <f t="shared" si="11"/>
        <v>5.0337349397590369E-3</v>
      </c>
      <c r="BR821" s="12" t="s">
        <v>3526</v>
      </c>
      <c r="BS821" s="12">
        <v>0.4178</v>
      </c>
      <c r="BT821" s="12"/>
      <c r="BU821" s="12">
        <f t="shared" si="12"/>
        <v>1.5186169206437479</v>
      </c>
      <c r="BV821" s="12" t="s">
        <v>3416</v>
      </c>
      <c r="BW821" s="12"/>
      <c r="BX821" s="12"/>
      <c r="BY821" s="12" t="s">
        <v>1077</v>
      </c>
      <c r="BZ821" s="12"/>
      <c r="CA821" s="12" t="s">
        <v>1077</v>
      </c>
      <c r="CB821" s="12">
        <v>70.400000000000006</v>
      </c>
      <c r="CC821" s="12" t="s">
        <v>3419</v>
      </c>
      <c r="CD821" s="12" t="s">
        <v>1077</v>
      </c>
      <c r="CE821" s="12">
        <v>0.1</v>
      </c>
      <c r="CF821" s="12"/>
      <c r="CG821" s="12"/>
      <c r="CH821" s="12"/>
      <c r="CI821" s="12"/>
      <c r="CJ821" s="12">
        <v>0.79500000000000004</v>
      </c>
      <c r="CK821" s="12" t="s">
        <v>3827</v>
      </c>
      <c r="CL821" s="12">
        <v>-16865</v>
      </c>
      <c r="CM821" s="12" t="s">
        <v>1077</v>
      </c>
      <c r="CN821" s="12">
        <v>4033.9</v>
      </c>
      <c r="CO821" s="12" t="s">
        <v>3419</v>
      </c>
      <c r="CP821" s="12"/>
      <c r="CQ821" s="12"/>
      <c r="CR821" s="12"/>
      <c r="CS821" s="12" t="s">
        <v>1077</v>
      </c>
      <c r="CT821" s="12" t="s">
        <v>1077</v>
      </c>
      <c r="CU821" s="7">
        <f>69/5727</f>
        <v>1.2048192771084338E-2</v>
      </c>
      <c r="CV821" s="12">
        <f t="shared" si="13"/>
        <v>5.0337349397590369E-3</v>
      </c>
      <c r="CW821" s="7"/>
      <c r="CX821" s="57"/>
    </row>
    <row r="822" spans="1:102" ht="16.5" x14ac:dyDescent="0.35">
      <c r="A822" s="56">
        <v>15</v>
      </c>
      <c r="B822" s="12" t="s">
        <v>3706</v>
      </c>
      <c r="C822" s="12">
        <v>15.17</v>
      </c>
      <c r="D822" s="12" t="s">
        <v>1530</v>
      </c>
      <c r="E822" s="12" t="s">
        <v>301</v>
      </c>
      <c r="F822" s="12" t="s">
        <v>3916</v>
      </c>
      <c r="G822" s="12" t="s">
        <v>212</v>
      </c>
      <c r="H822" s="12" t="s">
        <v>2804</v>
      </c>
      <c r="I822" s="12" t="s">
        <v>212</v>
      </c>
      <c r="J822" s="12" t="s">
        <v>1224</v>
      </c>
      <c r="K822" s="12" t="s">
        <v>1225</v>
      </c>
      <c r="L822" s="12" t="s">
        <v>1204</v>
      </c>
      <c r="M822" s="12" t="s">
        <v>3237</v>
      </c>
      <c r="N822" s="12" t="s">
        <v>3437</v>
      </c>
      <c r="O822" s="12" t="s">
        <v>3400</v>
      </c>
      <c r="P822" s="12" t="s">
        <v>3403</v>
      </c>
      <c r="Q822" s="12">
        <v>1</v>
      </c>
      <c r="R822" s="12">
        <v>0</v>
      </c>
      <c r="S822" s="12">
        <v>0</v>
      </c>
      <c r="T822" s="12">
        <v>0</v>
      </c>
      <c r="U822" s="12">
        <v>0</v>
      </c>
      <c r="V822" s="12">
        <v>0</v>
      </c>
      <c r="W822" s="12">
        <v>0</v>
      </c>
      <c r="X822" s="12">
        <v>0</v>
      </c>
      <c r="Y822" s="12">
        <v>0</v>
      </c>
      <c r="Z822" s="12">
        <v>0</v>
      </c>
      <c r="AA822" s="12">
        <v>0</v>
      </c>
      <c r="AB822" s="12">
        <v>1</v>
      </c>
      <c r="AC822" s="12">
        <v>0</v>
      </c>
      <c r="AD822" s="12">
        <v>0</v>
      </c>
      <c r="AE822" s="12">
        <v>0</v>
      </c>
      <c r="AF822" s="12">
        <v>0</v>
      </c>
      <c r="AG822" s="12">
        <v>0</v>
      </c>
      <c r="AH822" s="12">
        <v>0</v>
      </c>
      <c r="AI822" s="12">
        <v>0</v>
      </c>
      <c r="AJ822" s="12">
        <v>0</v>
      </c>
      <c r="AK822" s="12">
        <v>0</v>
      </c>
      <c r="AL822" s="12" t="s">
        <v>3448</v>
      </c>
      <c r="AM822" s="7" t="s">
        <v>608</v>
      </c>
      <c r="AN822" s="7" t="s">
        <v>634</v>
      </c>
      <c r="AO822" s="7">
        <v>2000</v>
      </c>
      <c r="AP822" s="12" t="s">
        <v>3458</v>
      </c>
      <c r="AQ822" s="12">
        <v>3307</v>
      </c>
      <c r="AR822" s="12">
        <v>1</v>
      </c>
      <c r="AS822" s="12" t="s">
        <v>555</v>
      </c>
      <c r="AT822" s="7" t="s">
        <v>349</v>
      </c>
      <c r="AU822" s="12">
        <v>0</v>
      </c>
      <c r="AV822" s="12">
        <v>0</v>
      </c>
      <c r="AW822" s="12">
        <v>0</v>
      </c>
      <c r="AX822" s="12">
        <v>0</v>
      </c>
      <c r="AY822" s="7">
        <v>0</v>
      </c>
      <c r="AZ822" s="12">
        <v>0</v>
      </c>
      <c r="BA822" s="12">
        <v>1</v>
      </c>
      <c r="BB822" s="12">
        <v>1</v>
      </c>
      <c r="BC822" s="12">
        <v>0</v>
      </c>
      <c r="BD822" s="12">
        <v>0</v>
      </c>
      <c r="BE822" s="12">
        <v>0</v>
      </c>
      <c r="BF822" s="7" t="s">
        <v>2820</v>
      </c>
      <c r="BG822" s="7" t="s">
        <v>811</v>
      </c>
      <c r="BH822" s="7">
        <v>1</v>
      </c>
      <c r="BI822" s="7" t="s">
        <v>3257</v>
      </c>
      <c r="BJ822" s="12" t="s">
        <v>3460</v>
      </c>
      <c r="BK822" s="12" t="s">
        <v>3472</v>
      </c>
      <c r="BL822" s="12" t="s">
        <v>3474</v>
      </c>
      <c r="BM822" s="7" t="s">
        <v>788</v>
      </c>
      <c r="BN822" s="7"/>
      <c r="BO822" s="12"/>
      <c r="BP822" s="12" t="s">
        <v>1262</v>
      </c>
      <c r="BQ822" s="12">
        <f t="shared" si="11"/>
        <v>3.2999877771957398E-2</v>
      </c>
      <c r="BR822" s="12" t="s">
        <v>3526</v>
      </c>
      <c r="BS822" s="12">
        <v>0.94969999999999999</v>
      </c>
      <c r="BT822" s="12"/>
      <c r="BU822" s="12">
        <f t="shared" si="12"/>
        <v>2.5849340627633515</v>
      </c>
      <c r="BV822" s="12" t="s">
        <v>3416</v>
      </c>
      <c r="BW822" s="12"/>
      <c r="BX822" s="12"/>
      <c r="BY822" s="12" t="s">
        <v>1077</v>
      </c>
      <c r="BZ822" s="12"/>
      <c r="CA822" s="12" t="s">
        <v>1077</v>
      </c>
      <c r="CB822" s="12">
        <v>98.4</v>
      </c>
      <c r="CC822" s="12" t="s">
        <v>3419</v>
      </c>
      <c r="CD822" s="12" t="s">
        <v>1077</v>
      </c>
      <c r="CE822" s="12">
        <v>0.1</v>
      </c>
      <c r="CF822" s="12"/>
      <c r="CG822" s="12"/>
      <c r="CH822" s="12"/>
      <c r="CI822" s="12"/>
      <c r="CJ822" s="12">
        <v>0.79500000000000004</v>
      </c>
      <c r="CK822" s="12" t="s">
        <v>3827</v>
      </c>
      <c r="CL822" s="12">
        <v>-16865</v>
      </c>
      <c r="CM822" s="12" t="s">
        <v>1077</v>
      </c>
      <c r="CN822" s="12">
        <v>4033.9</v>
      </c>
      <c r="CO822" s="12" t="s">
        <v>3419</v>
      </c>
      <c r="CP822" s="12"/>
      <c r="CQ822" s="12"/>
      <c r="CR822" s="12"/>
      <c r="CS822" s="12" t="s">
        <v>1077</v>
      </c>
      <c r="CT822" s="12" t="s">
        <v>1077</v>
      </c>
      <c r="CU822" s="7">
        <f>199/5727</f>
        <v>3.4747686397764974E-2</v>
      </c>
      <c r="CV822" s="12">
        <f t="shared" si="13"/>
        <v>3.2999877771957398E-2</v>
      </c>
      <c r="CW822" s="7"/>
      <c r="CX822" s="57"/>
    </row>
    <row r="823" spans="1:102" ht="16.5" x14ac:dyDescent="0.35">
      <c r="A823" s="56">
        <v>15</v>
      </c>
      <c r="B823" s="12" t="s">
        <v>3706</v>
      </c>
      <c r="C823" s="12">
        <v>15.17</v>
      </c>
      <c r="D823" s="12" t="s">
        <v>1531</v>
      </c>
      <c r="E823" s="12" t="s">
        <v>301</v>
      </c>
      <c r="F823" s="12" t="s">
        <v>3916</v>
      </c>
      <c r="G823" s="12" t="s">
        <v>212</v>
      </c>
      <c r="H823" s="12" t="s">
        <v>2804</v>
      </c>
      <c r="I823" s="12" t="s">
        <v>212</v>
      </c>
      <c r="J823" s="12" t="s">
        <v>1224</v>
      </c>
      <c r="K823" s="12" t="s">
        <v>1225</v>
      </c>
      <c r="L823" s="12" t="s">
        <v>1204</v>
      </c>
      <c r="M823" s="12" t="s">
        <v>3237</v>
      </c>
      <c r="N823" s="12" t="s">
        <v>3437</v>
      </c>
      <c r="O823" s="12" t="s">
        <v>3400</v>
      </c>
      <c r="P823" s="12" t="s">
        <v>3403</v>
      </c>
      <c r="Q823" s="12">
        <v>1</v>
      </c>
      <c r="R823" s="12">
        <v>0</v>
      </c>
      <c r="S823" s="12">
        <v>0</v>
      </c>
      <c r="T823" s="12">
        <v>0</v>
      </c>
      <c r="U823" s="12">
        <v>0</v>
      </c>
      <c r="V823" s="12">
        <v>0</v>
      </c>
      <c r="W823" s="12">
        <v>0</v>
      </c>
      <c r="X823" s="12">
        <v>0</v>
      </c>
      <c r="Y823" s="12">
        <v>0</v>
      </c>
      <c r="Z823" s="12">
        <v>0</v>
      </c>
      <c r="AA823" s="12">
        <v>0</v>
      </c>
      <c r="AB823" s="12">
        <v>1</v>
      </c>
      <c r="AC823" s="12">
        <v>0</v>
      </c>
      <c r="AD823" s="12">
        <v>0</v>
      </c>
      <c r="AE823" s="12">
        <v>0</v>
      </c>
      <c r="AF823" s="12">
        <v>0</v>
      </c>
      <c r="AG823" s="12">
        <v>0</v>
      </c>
      <c r="AH823" s="12">
        <v>0</v>
      </c>
      <c r="AI823" s="12">
        <v>0</v>
      </c>
      <c r="AJ823" s="12">
        <v>0</v>
      </c>
      <c r="AK823" s="12">
        <v>0</v>
      </c>
      <c r="AL823" s="12" t="s">
        <v>3448</v>
      </c>
      <c r="AM823" s="7" t="s">
        <v>608</v>
      </c>
      <c r="AN823" s="7" t="s">
        <v>634</v>
      </c>
      <c r="AO823" s="7">
        <v>2000</v>
      </c>
      <c r="AP823" s="12" t="s">
        <v>3458</v>
      </c>
      <c r="AQ823" s="12">
        <v>3307</v>
      </c>
      <c r="AR823" s="12">
        <v>1</v>
      </c>
      <c r="AS823" s="12" t="s">
        <v>555</v>
      </c>
      <c r="AT823" s="7" t="s">
        <v>349</v>
      </c>
      <c r="AU823" s="12">
        <v>0</v>
      </c>
      <c r="AV823" s="12">
        <v>0</v>
      </c>
      <c r="AW823" s="12">
        <v>0</v>
      </c>
      <c r="AX823" s="12">
        <v>0</v>
      </c>
      <c r="AY823" s="7">
        <v>0</v>
      </c>
      <c r="AZ823" s="12">
        <v>0</v>
      </c>
      <c r="BA823" s="12">
        <v>1</v>
      </c>
      <c r="BB823" s="12">
        <v>1</v>
      </c>
      <c r="BC823" s="12">
        <v>0</v>
      </c>
      <c r="BD823" s="12">
        <v>0</v>
      </c>
      <c r="BE823" s="12">
        <v>0</v>
      </c>
      <c r="BF823" s="7" t="s">
        <v>2820</v>
      </c>
      <c r="BG823" s="7" t="s">
        <v>810</v>
      </c>
      <c r="BH823" s="7">
        <v>1</v>
      </c>
      <c r="BI823" s="7" t="s">
        <v>3257</v>
      </c>
      <c r="BJ823" s="12" t="s">
        <v>3460</v>
      </c>
      <c r="BK823" s="12" t="s">
        <v>3472</v>
      </c>
      <c r="BL823" s="12" t="s">
        <v>3474</v>
      </c>
      <c r="BM823" s="7" t="s">
        <v>788</v>
      </c>
      <c r="BN823" s="7"/>
      <c r="BO823" s="12"/>
      <c r="BP823" s="12" t="s">
        <v>1262</v>
      </c>
      <c r="BQ823" s="12">
        <f t="shared" si="11"/>
        <v>2.7731063383970665E-2</v>
      </c>
      <c r="BR823" s="12" t="s">
        <v>3526</v>
      </c>
      <c r="BS823" s="12">
        <v>1.1106</v>
      </c>
      <c r="BT823" s="12"/>
      <c r="BU823" s="12">
        <f t="shared" si="12"/>
        <v>3.0361795557661013</v>
      </c>
      <c r="BV823" s="12" t="s">
        <v>3416</v>
      </c>
      <c r="BW823" s="12"/>
      <c r="BX823" s="12"/>
      <c r="BY823" s="12" t="s">
        <v>1077</v>
      </c>
      <c r="BZ823" s="12"/>
      <c r="CA823" s="12" t="s">
        <v>1077</v>
      </c>
      <c r="CB823" s="12">
        <v>115.6</v>
      </c>
      <c r="CC823" s="12" t="s">
        <v>3419</v>
      </c>
      <c r="CD823" s="12" t="s">
        <v>1077</v>
      </c>
      <c r="CE823" s="12">
        <v>0.1</v>
      </c>
      <c r="CF823" s="12"/>
      <c r="CG823" s="12"/>
      <c r="CH823" s="12"/>
      <c r="CI823" s="12"/>
      <c r="CJ823" s="12">
        <v>0.79500000000000004</v>
      </c>
      <c r="CK823" s="12" t="s">
        <v>3827</v>
      </c>
      <c r="CL823" s="12">
        <v>-16865</v>
      </c>
      <c r="CM823" s="12" t="s">
        <v>1077</v>
      </c>
      <c r="CN823" s="12">
        <v>4033.9</v>
      </c>
      <c r="CO823" s="12" t="s">
        <v>3419</v>
      </c>
      <c r="CP823" s="12"/>
      <c r="CQ823" s="12"/>
      <c r="CR823" s="12"/>
      <c r="CS823" s="12" t="s">
        <v>1077</v>
      </c>
      <c r="CT823" s="12" t="s">
        <v>1077</v>
      </c>
      <c r="CU823" s="7">
        <f>143/5727</f>
        <v>2.4969442989348698E-2</v>
      </c>
      <c r="CV823" s="12">
        <f t="shared" si="13"/>
        <v>2.7731063383970665E-2</v>
      </c>
      <c r="CW823" s="7"/>
      <c r="CX823" s="57"/>
    </row>
    <row r="824" spans="1:102" ht="16.5" x14ac:dyDescent="0.35">
      <c r="A824" s="56">
        <v>15</v>
      </c>
      <c r="B824" s="12" t="s">
        <v>3706</v>
      </c>
      <c r="C824" s="12">
        <v>15.17</v>
      </c>
      <c r="D824" s="12" t="s">
        <v>1532</v>
      </c>
      <c r="E824" s="12" t="s">
        <v>301</v>
      </c>
      <c r="F824" s="12" t="s">
        <v>3916</v>
      </c>
      <c r="G824" s="12" t="s">
        <v>212</v>
      </c>
      <c r="H824" s="12" t="s">
        <v>2804</v>
      </c>
      <c r="I824" s="12" t="s">
        <v>212</v>
      </c>
      <c r="J824" s="12" t="s">
        <v>1224</v>
      </c>
      <c r="K824" s="12" t="s">
        <v>1225</v>
      </c>
      <c r="L824" s="12" t="s">
        <v>1204</v>
      </c>
      <c r="M824" s="12" t="s">
        <v>3237</v>
      </c>
      <c r="N824" s="12" t="s">
        <v>3437</v>
      </c>
      <c r="O824" s="12" t="s">
        <v>3400</v>
      </c>
      <c r="P824" s="12" t="s">
        <v>3403</v>
      </c>
      <c r="Q824" s="12">
        <v>1</v>
      </c>
      <c r="R824" s="12">
        <v>0</v>
      </c>
      <c r="S824" s="12">
        <v>0</v>
      </c>
      <c r="T824" s="12">
        <v>0</v>
      </c>
      <c r="U824" s="12">
        <v>0</v>
      </c>
      <c r="V824" s="12">
        <v>0</v>
      </c>
      <c r="W824" s="12">
        <v>0</v>
      </c>
      <c r="X824" s="12">
        <v>0</v>
      </c>
      <c r="Y824" s="12">
        <v>0</v>
      </c>
      <c r="Z824" s="12">
        <v>0</v>
      </c>
      <c r="AA824" s="12">
        <v>0</v>
      </c>
      <c r="AB824" s="12">
        <v>1</v>
      </c>
      <c r="AC824" s="12">
        <v>0</v>
      </c>
      <c r="AD824" s="12">
        <v>0</v>
      </c>
      <c r="AE824" s="12">
        <v>0</v>
      </c>
      <c r="AF824" s="12">
        <v>0</v>
      </c>
      <c r="AG824" s="12">
        <v>0</v>
      </c>
      <c r="AH824" s="12">
        <v>0</v>
      </c>
      <c r="AI824" s="12">
        <v>0</v>
      </c>
      <c r="AJ824" s="12">
        <v>0</v>
      </c>
      <c r="AK824" s="12">
        <v>0</v>
      </c>
      <c r="AL824" s="12" t="s">
        <v>3448</v>
      </c>
      <c r="AM824" s="7" t="s">
        <v>608</v>
      </c>
      <c r="AN824" s="7" t="s">
        <v>634</v>
      </c>
      <c r="AO824" s="7">
        <v>2000</v>
      </c>
      <c r="AP824" s="12" t="s">
        <v>3458</v>
      </c>
      <c r="AQ824" s="12">
        <v>3307</v>
      </c>
      <c r="AR824" s="12">
        <v>1</v>
      </c>
      <c r="AS824" s="12" t="s">
        <v>555</v>
      </c>
      <c r="AT824" s="7" t="s">
        <v>349</v>
      </c>
      <c r="AU824" s="12">
        <v>0</v>
      </c>
      <c r="AV824" s="12">
        <v>0</v>
      </c>
      <c r="AW824" s="12">
        <v>0</v>
      </c>
      <c r="AX824" s="12">
        <v>0</v>
      </c>
      <c r="AY824" s="7">
        <v>0</v>
      </c>
      <c r="AZ824" s="12">
        <v>0</v>
      </c>
      <c r="BA824" s="12">
        <v>1</v>
      </c>
      <c r="BB824" s="12">
        <v>1</v>
      </c>
      <c r="BC824" s="12">
        <v>0</v>
      </c>
      <c r="BD824" s="12">
        <v>0</v>
      </c>
      <c r="BE824" s="12">
        <v>0</v>
      </c>
      <c r="BF824" s="7" t="s">
        <v>2820</v>
      </c>
      <c r="BG824" s="7" t="s">
        <v>801</v>
      </c>
      <c r="BH824" s="7">
        <v>1</v>
      </c>
      <c r="BI824" s="7" t="s">
        <v>3257</v>
      </c>
      <c r="BJ824" s="12" t="s">
        <v>3460</v>
      </c>
      <c r="BK824" s="12" t="s">
        <v>3472</v>
      </c>
      <c r="BL824" s="12" t="s">
        <v>3474</v>
      </c>
      <c r="BM824" s="7" t="s">
        <v>788</v>
      </c>
      <c r="BN824" s="7"/>
      <c r="BO824" s="12"/>
      <c r="BP824" s="12" t="s">
        <v>1262</v>
      </c>
      <c r="BQ824" s="12">
        <f t="shared" si="11"/>
        <v>1.5044089401082591E-2</v>
      </c>
      <c r="BR824" s="12" t="s">
        <v>3526</v>
      </c>
      <c r="BS824" s="12">
        <v>1.5665</v>
      </c>
      <c r="BT824" s="12"/>
      <c r="BU824" s="12">
        <f t="shared" si="12"/>
        <v>4.7898543314996784</v>
      </c>
      <c r="BV824" s="12" t="s">
        <v>3416</v>
      </c>
      <c r="BW824" s="12"/>
      <c r="BX824" s="12"/>
      <c r="BY824" s="12" t="s">
        <v>1077</v>
      </c>
      <c r="BZ824" s="12"/>
      <c r="CA824" s="12" t="s">
        <v>1077</v>
      </c>
      <c r="CB824" s="12">
        <v>128.69999999999999</v>
      </c>
      <c r="CC824" s="12" t="s">
        <v>3419</v>
      </c>
      <c r="CD824" s="12" t="s">
        <v>1077</v>
      </c>
      <c r="CE824" s="12">
        <v>0.1</v>
      </c>
      <c r="CF824" s="12"/>
      <c r="CG824" s="12"/>
      <c r="CH824" s="12"/>
      <c r="CI824" s="12"/>
      <c r="CJ824" s="12">
        <v>0.79500000000000004</v>
      </c>
      <c r="CK824" s="12" t="s">
        <v>3827</v>
      </c>
      <c r="CL824" s="12">
        <v>-16865</v>
      </c>
      <c r="CM824" s="12" t="s">
        <v>1077</v>
      </c>
      <c r="CN824" s="12">
        <v>4033.9</v>
      </c>
      <c r="CO824" s="12" t="s">
        <v>3419</v>
      </c>
      <c r="CP824" s="12"/>
      <c r="CQ824" s="12"/>
      <c r="CR824" s="12"/>
      <c r="CS824" s="12" t="s">
        <v>1077</v>
      </c>
      <c r="CT824" s="12" t="s">
        <v>1077</v>
      </c>
      <c r="CU824" s="7">
        <f>55/5727</f>
        <v>9.6036319189802682E-3</v>
      </c>
      <c r="CV824" s="12">
        <f t="shared" si="13"/>
        <v>1.5044089401082591E-2</v>
      </c>
      <c r="CW824" s="7"/>
      <c r="CX824" s="57"/>
    </row>
    <row r="825" spans="1:102" ht="16.5" x14ac:dyDescent="0.35">
      <c r="A825" s="56">
        <v>15</v>
      </c>
      <c r="B825" s="12" t="s">
        <v>3706</v>
      </c>
      <c r="C825" s="12">
        <v>15.17</v>
      </c>
      <c r="D825" s="12" t="s">
        <v>1533</v>
      </c>
      <c r="E825" s="12" t="s">
        <v>301</v>
      </c>
      <c r="F825" s="12" t="s">
        <v>3916</v>
      </c>
      <c r="G825" s="12" t="s">
        <v>212</v>
      </c>
      <c r="H825" s="12" t="s">
        <v>2804</v>
      </c>
      <c r="I825" s="12" t="s">
        <v>212</v>
      </c>
      <c r="J825" s="12" t="s">
        <v>1224</v>
      </c>
      <c r="K825" s="12" t="s">
        <v>1225</v>
      </c>
      <c r="L825" s="12" t="s">
        <v>1204</v>
      </c>
      <c r="M825" s="12" t="s">
        <v>3237</v>
      </c>
      <c r="N825" s="12" t="s">
        <v>3437</v>
      </c>
      <c r="O825" s="12" t="s">
        <v>3400</v>
      </c>
      <c r="P825" s="12" t="s">
        <v>3403</v>
      </c>
      <c r="Q825" s="12">
        <v>1</v>
      </c>
      <c r="R825" s="12">
        <v>0</v>
      </c>
      <c r="S825" s="12">
        <v>0</v>
      </c>
      <c r="T825" s="12">
        <v>0</v>
      </c>
      <c r="U825" s="12">
        <v>0</v>
      </c>
      <c r="V825" s="12">
        <v>0</v>
      </c>
      <c r="W825" s="12">
        <v>0</v>
      </c>
      <c r="X825" s="12">
        <v>0</v>
      </c>
      <c r="Y825" s="12">
        <v>0</v>
      </c>
      <c r="Z825" s="12">
        <v>0</v>
      </c>
      <c r="AA825" s="12">
        <v>0</v>
      </c>
      <c r="AB825" s="12">
        <v>1</v>
      </c>
      <c r="AC825" s="12">
        <v>0</v>
      </c>
      <c r="AD825" s="12">
        <v>0</v>
      </c>
      <c r="AE825" s="12">
        <v>0</v>
      </c>
      <c r="AF825" s="12">
        <v>0</v>
      </c>
      <c r="AG825" s="12">
        <v>0</v>
      </c>
      <c r="AH825" s="12">
        <v>0</v>
      </c>
      <c r="AI825" s="12">
        <v>0</v>
      </c>
      <c r="AJ825" s="12">
        <v>0</v>
      </c>
      <c r="AK825" s="12">
        <v>0</v>
      </c>
      <c r="AL825" s="12" t="s">
        <v>3448</v>
      </c>
      <c r="AM825" s="7" t="s">
        <v>608</v>
      </c>
      <c r="AN825" s="7" t="s">
        <v>634</v>
      </c>
      <c r="AO825" s="7">
        <v>2000</v>
      </c>
      <c r="AP825" s="12" t="s">
        <v>3458</v>
      </c>
      <c r="AQ825" s="12">
        <v>3307</v>
      </c>
      <c r="AR825" s="12">
        <v>1</v>
      </c>
      <c r="AS825" s="12" t="s">
        <v>555</v>
      </c>
      <c r="AT825" s="7" t="s">
        <v>349</v>
      </c>
      <c r="AU825" s="12">
        <v>0</v>
      </c>
      <c r="AV825" s="12">
        <v>0</v>
      </c>
      <c r="AW825" s="12">
        <v>0</v>
      </c>
      <c r="AX825" s="12">
        <v>0</v>
      </c>
      <c r="AY825" s="7">
        <v>0</v>
      </c>
      <c r="AZ825" s="12">
        <v>0</v>
      </c>
      <c r="BA825" s="12">
        <v>1</v>
      </c>
      <c r="BB825" s="12">
        <v>1</v>
      </c>
      <c r="BC825" s="12">
        <v>0</v>
      </c>
      <c r="BD825" s="12">
        <v>0</v>
      </c>
      <c r="BE825" s="12">
        <v>0</v>
      </c>
      <c r="BF825" s="7" t="s">
        <v>2820</v>
      </c>
      <c r="BG825" s="7" t="s">
        <v>803</v>
      </c>
      <c r="BH825" s="7">
        <v>1</v>
      </c>
      <c r="BI825" s="7" t="s">
        <v>3257</v>
      </c>
      <c r="BJ825" s="12" t="s">
        <v>3460</v>
      </c>
      <c r="BK825" s="12" t="s">
        <v>3472</v>
      </c>
      <c r="BL825" s="12" t="s">
        <v>3474</v>
      </c>
      <c r="BM825" s="7" t="s">
        <v>788</v>
      </c>
      <c r="BN825" s="7"/>
      <c r="BO825" s="12"/>
      <c r="BP825" s="12" t="s">
        <v>4021</v>
      </c>
      <c r="BQ825" s="12">
        <f t="shared" si="11"/>
        <v>4.8440963855421688E-2</v>
      </c>
      <c r="BR825" s="12" t="s">
        <v>3526</v>
      </c>
      <c r="BS825" s="12">
        <v>0.67010000000000003</v>
      </c>
      <c r="BT825" s="12"/>
      <c r="BU825" s="12">
        <f t="shared" si="12"/>
        <v>1.9544327541395154</v>
      </c>
      <c r="BV825" s="12" t="s">
        <v>3416</v>
      </c>
      <c r="BW825" s="12"/>
      <c r="BX825" s="12"/>
      <c r="BY825" s="12" t="s">
        <v>1077</v>
      </c>
      <c r="BZ825" s="12"/>
      <c r="CA825" s="12" t="s">
        <v>1077</v>
      </c>
      <c r="CB825" s="12">
        <v>146.30000000000001</v>
      </c>
      <c r="CC825" s="12" t="s">
        <v>3419</v>
      </c>
      <c r="CD825" s="12" t="s">
        <v>1077</v>
      </c>
      <c r="CE825" s="12">
        <v>0.1</v>
      </c>
      <c r="CF825" s="12"/>
      <c r="CG825" s="12"/>
      <c r="CH825" s="12"/>
      <c r="CI825" s="12"/>
      <c r="CJ825" s="12">
        <v>0.79500000000000004</v>
      </c>
      <c r="CK825" s="12" t="s">
        <v>3827</v>
      </c>
      <c r="CL825" s="12">
        <v>-16865</v>
      </c>
      <c r="CM825" s="12" t="s">
        <v>1077</v>
      </c>
      <c r="CN825" s="12">
        <v>4033.9</v>
      </c>
      <c r="CO825" s="12" t="s">
        <v>3419</v>
      </c>
      <c r="CP825" s="12"/>
      <c r="CQ825" s="12"/>
      <c r="CR825" s="12"/>
      <c r="CS825" s="12" t="s">
        <v>1077</v>
      </c>
      <c r="CT825" s="12" t="s">
        <v>1077</v>
      </c>
      <c r="CU825" s="7">
        <f>414/5727</f>
        <v>7.2289156626506021E-2</v>
      </c>
      <c r="CV825" s="12">
        <f t="shared" si="13"/>
        <v>4.8440963855421688E-2</v>
      </c>
      <c r="CW825" s="7"/>
      <c r="CX825" s="57"/>
    </row>
    <row r="826" spans="1:102" ht="16.5" x14ac:dyDescent="0.35">
      <c r="A826" s="56">
        <v>15</v>
      </c>
      <c r="B826" s="12" t="s">
        <v>3706</v>
      </c>
      <c r="C826" s="12">
        <v>15.18</v>
      </c>
      <c r="D826" s="12" t="s">
        <v>1534</v>
      </c>
      <c r="E826" s="12" t="s">
        <v>302</v>
      </c>
      <c r="F826" s="12" t="s">
        <v>3916</v>
      </c>
      <c r="G826" s="12" t="s">
        <v>349</v>
      </c>
      <c r="H826" s="12" t="s">
        <v>2805</v>
      </c>
      <c r="I826" s="12" t="s">
        <v>1285</v>
      </c>
      <c r="J826" s="12" t="s">
        <v>1224</v>
      </c>
      <c r="K826" s="12" t="s">
        <v>1225</v>
      </c>
      <c r="L826" s="12" t="s">
        <v>1204</v>
      </c>
      <c r="M826" s="12" t="s">
        <v>3237</v>
      </c>
      <c r="N826" s="12" t="s">
        <v>3437</v>
      </c>
      <c r="O826" s="12" t="s">
        <v>3400</v>
      </c>
      <c r="P826" s="12" t="s">
        <v>3403</v>
      </c>
      <c r="Q826" s="12">
        <v>1</v>
      </c>
      <c r="R826" s="12">
        <v>0</v>
      </c>
      <c r="S826" s="12">
        <v>0</v>
      </c>
      <c r="T826" s="12">
        <v>0</v>
      </c>
      <c r="U826" s="12">
        <v>0</v>
      </c>
      <c r="V826" s="12">
        <v>0</v>
      </c>
      <c r="W826" s="12">
        <v>0</v>
      </c>
      <c r="X826" s="12">
        <v>0</v>
      </c>
      <c r="Y826" s="12">
        <v>0</v>
      </c>
      <c r="Z826" s="12">
        <v>0</v>
      </c>
      <c r="AA826" s="12">
        <v>0</v>
      </c>
      <c r="AB826" s="12">
        <v>1</v>
      </c>
      <c r="AC826" s="12">
        <v>0</v>
      </c>
      <c r="AD826" s="12">
        <v>0</v>
      </c>
      <c r="AE826" s="12">
        <v>0</v>
      </c>
      <c r="AF826" s="12">
        <v>0</v>
      </c>
      <c r="AG826" s="12">
        <v>0</v>
      </c>
      <c r="AH826" s="12">
        <v>0</v>
      </c>
      <c r="AI826" s="12">
        <v>0</v>
      </c>
      <c r="AJ826" s="12">
        <v>0</v>
      </c>
      <c r="AK826" s="12">
        <v>0</v>
      </c>
      <c r="AL826" s="12" t="s">
        <v>3448</v>
      </c>
      <c r="AM826" s="7" t="s">
        <v>608</v>
      </c>
      <c r="AN826" s="7" t="s">
        <v>615</v>
      </c>
      <c r="AO826" s="7">
        <v>2000</v>
      </c>
      <c r="AP826" s="12" t="s">
        <v>3458</v>
      </c>
      <c r="AQ826" s="12">
        <v>1430</v>
      </c>
      <c r="AR826" s="12">
        <v>1</v>
      </c>
      <c r="AS826" s="12" t="s">
        <v>555</v>
      </c>
      <c r="AT826" s="7" t="s">
        <v>349</v>
      </c>
      <c r="AU826" s="12">
        <v>0</v>
      </c>
      <c r="AV826" s="12">
        <v>0</v>
      </c>
      <c r="AW826" s="12">
        <v>0</v>
      </c>
      <c r="AX826" s="12">
        <v>0</v>
      </c>
      <c r="AY826" s="7">
        <v>0</v>
      </c>
      <c r="AZ826" s="12">
        <v>0</v>
      </c>
      <c r="BA826" s="12">
        <v>1</v>
      </c>
      <c r="BB826" s="12">
        <v>1</v>
      </c>
      <c r="BC826" s="12">
        <v>0</v>
      </c>
      <c r="BD826" s="12">
        <v>0</v>
      </c>
      <c r="BE826" s="12">
        <v>0</v>
      </c>
      <c r="BF826" s="7" t="s">
        <v>2820</v>
      </c>
      <c r="BG826" s="7" t="s">
        <v>802</v>
      </c>
      <c r="BH826" s="7">
        <v>1</v>
      </c>
      <c r="BI826" s="7" t="s">
        <v>3257</v>
      </c>
      <c r="BJ826" s="12" t="s">
        <v>3460</v>
      </c>
      <c r="BK826" s="12" t="s">
        <v>3472</v>
      </c>
      <c r="BL826" s="12" t="s">
        <v>3474</v>
      </c>
      <c r="BM826" s="7" t="s">
        <v>788</v>
      </c>
      <c r="BN826" s="7"/>
      <c r="BO826" s="12"/>
      <c r="BP826" s="12" t="s">
        <v>1161</v>
      </c>
      <c r="BQ826" s="12">
        <f t="shared" si="11"/>
        <v>-1.0205343111576741E-3</v>
      </c>
      <c r="BR826" s="12" t="s">
        <v>3526</v>
      </c>
      <c r="BS826" s="12">
        <v>-0.34379999999999999</v>
      </c>
      <c r="BT826" s="12"/>
      <c r="BU826" s="12">
        <f t="shared" si="12"/>
        <v>0.70907072801464455</v>
      </c>
      <c r="BV826" s="12" t="s">
        <v>3416</v>
      </c>
      <c r="BW826" s="12"/>
      <c r="BX826" s="12"/>
      <c r="BY826" s="12" t="s">
        <v>1077</v>
      </c>
      <c r="BZ826" s="12"/>
      <c r="CA826" s="12" t="s">
        <v>1077</v>
      </c>
      <c r="CB826" s="12">
        <v>0.2</v>
      </c>
      <c r="CC826" s="12" t="s">
        <v>3419</v>
      </c>
      <c r="CD826" s="12" t="s">
        <v>1077</v>
      </c>
      <c r="CE826" s="12" t="s">
        <v>1077</v>
      </c>
      <c r="CF826" s="12"/>
      <c r="CG826" s="12"/>
      <c r="CH826" s="12"/>
      <c r="CI826" s="12"/>
      <c r="CJ826" s="12">
        <v>0.73799999999999999</v>
      </c>
      <c r="CK826" s="12" t="s">
        <v>3827</v>
      </c>
      <c r="CL826" s="12">
        <v>-8522.2999999999993</v>
      </c>
      <c r="CM826" s="12" t="s">
        <v>1077</v>
      </c>
      <c r="CN826" s="12">
        <v>1612.7</v>
      </c>
      <c r="CO826" s="12" t="s">
        <v>3419</v>
      </c>
      <c r="CP826" s="12"/>
      <c r="CQ826" s="12"/>
      <c r="CR826" s="12"/>
      <c r="CS826" s="12" t="s">
        <v>1077</v>
      </c>
      <c r="CT826" s="12" t="s">
        <v>1077</v>
      </c>
      <c r="CU826" s="7">
        <f>17/5727</f>
        <v>2.9683953204120831E-3</v>
      </c>
      <c r="CV826" s="12">
        <f t="shared" si="13"/>
        <v>-1.0205343111576741E-3</v>
      </c>
      <c r="CW826" s="7"/>
      <c r="CX826" s="57"/>
    </row>
    <row r="827" spans="1:102" ht="16.5" x14ac:dyDescent="0.35">
      <c r="A827" s="56">
        <v>15</v>
      </c>
      <c r="B827" s="12" t="s">
        <v>3706</v>
      </c>
      <c r="C827" s="12">
        <v>15.18</v>
      </c>
      <c r="D827" s="12" t="s">
        <v>1627</v>
      </c>
      <c r="E827" s="12" t="s">
        <v>302</v>
      </c>
      <c r="F827" s="12" t="s">
        <v>3916</v>
      </c>
      <c r="G827" s="12" t="s">
        <v>212</v>
      </c>
      <c r="H827" s="12" t="s">
        <v>2805</v>
      </c>
      <c r="I827" s="12" t="s">
        <v>212</v>
      </c>
      <c r="J827" s="12" t="s">
        <v>1224</v>
      </c>
      <c r="K827" s="12" t="s">
        <v>1225</v>
      </c>
      <c r="L827" s="12" t="s">
        <v>1204</v>
      </c>
      <c r="M827" s="12" t="s">
        <v>3237</v>
      </c>
      <c r="N827" s="12" t="s">
        <v>3437</v>
      </c>
      <c r="O827" s="12" t="s">
        <v>3400</v>
      </c>
      <c r="P827" s="12" t="s">
        <v>3403</v>
      </c>
      <c r="Q827" s="12">
        <v>1</v>
      </c>
      <c r="R827" s="12">
        <v>0</v>
      </c>
      <c r="S827" s="12">
        <v>0</v>
      </c>
      <c r="T827" s="12">
        <v>0</v>
      </c>
      <c r="U827" s="12">
        <v>0</v>
      </c>
      <c r="V827" s="12">
        <v>0</v>
      </c>
      <c r="W827" s="12">
        <v>0</v>
      </c>
      <c r="X827" s="12">
        <v>0</v>
      </c>
      <c r="Y827" s="12">
        <v>0</v>
      </c>
      <c r="Z827" s="12">
        <v>0</v>
      </c>
      <c r="AA827" s="12">
        <v>0</v>
      </c>
      <c r="AB827" s="12">
        <v>1</v>
      </c>
      <c r="AC827" s="12">
        <v>0</v>
      </c>
      <c r="AD827" s="12">
        <v>0</v>
      </c>
      <c r="AE827" s="12">
        <v>0</v>
      </c>
      <c r="AF827" s="12">
        <v>0</v>
      </c>
      <c r="AG827" s="12">
        <v>0</v>
      </c>
      <c r="AH827" s="12">
        <v>0</v>
      </c>
      <c r="AI827" s="12">
        <v>0</v>
      </c>
      <c r="AJ827" s="12">
        <v>0</v>
      </c>
      <c r="AK827" s="12">
        <v>0</v>
      </c>
      <c r="AL827" s="12" t="s">
        <v>3448</v>
      </c>
      <c r="AM827" s="7" t="s">
        <v>608</v>
      </c>
      <c r="AN827" s="7" t="s">
        <v>615</v>
      </c>
      <c r="AO827" s="7">
        <v>2000</v>
      </c>
      <c r="AP827" s="12" t="s">
        <v>3458</v>
      </c>
      <c r="AQ827" s="12">
        <v>1430</v>
      </c>
      <c r="AR827" s="12">
        <v>1</v>
      </c>
      <c r="AS827" s="12" t="s">
        <v>555</v>
      </c>
      <c r="AT827" s="7" t="s">
        <v>349</v>
      </c>
      <c r="AU827" s="12">
        <v>0</v>
      </c>
      <c r="AV827" s="12">
        <v>0</v>
      </c>
      <c r="AW827" s="12">
        <v>0</v>
      </c>
      <c r="AX827" s="12">
        <v>0</v>
      </c>
      <c r="AY827" s="7">
        <v>0</v>
      </c>
      <c r="AZ827" s="12">
        <v>0</v>
      </c>
      <c r="BA827" s="12">
        <v>1</v>
      </c>
      <c r="BB827" s="12">
        <v>1</v>
      </c>
      <c r="BC827" s="12">
        <v>0</v>
      </c>
      <c r="BD827" s="12">
        <v>0</v>
      </c>
      <c r="BE827" s="12">
        <v>0</v>
      </c>
      <c r="BF827" s="7" t="s">
        <v>3259</v>
      </c>
      <c r="BG827" s="7" t="s">
        <v>805</v>
      </c>
      <c r="BH827" s="7">
        <v>1</v>
      </c>
      <c r="BI827" s="7" t="s">
        <v>3253</v>
      </c>
      <c r="BJ827" s="12" t="s">
        <v>3460</v>
      </c>
      <c r="BK827" s="12" t="s">
        <v>3472</v>
      </c>
      <c r="BL827" s="12" t="s">
        <v>3474</v>
      </c>
      <c r="BM827" s="7" t="s">
        <v>788</v>
      </c>
      <c r="BN827" s="7"/>
      <c r="BO827" s="12"/>
      <c r="BP827" s="12" t="s">
        <v>1262</v>
      </c>
      <c r="BQ827" s="12">
        <f t="shared" si="11"/>
        <v>-1.8789558232931724E-2</v>
      </c>
      <c r="BR827" s="12" t="s">
        <v>3526</v>
      </c>
      <c r="BS827" s="12">
        <v>-0.36109999999999998</v>
      </c>
      <c r="BT827" s="12"/>
      <c r="BU827" s="12">
        <f t="shared" si="12"/>
        <v>0.69690930405180485</v>
      </c>
      <c r="BV827" s="12" t="s">
        <v>3416</v>
      </c>
      <c r="BW827" s="12"/>
      <c r="BX827" s="12"/>
      <c r="BY827" s="12" t="s">
        <v>1077</v>
      </c>
      <c r="BZ827" s="12"/>
      <c r="CA827" s="12" t="s">
        <v>1077</v>
      </c>
      <c r="CB827" s="12">
        <v>8.5</v>
      </c>
      <c r="CC827" s="12" t="s">
        <v>3419</v>
      </c>
      <c r="CD827" s="12" t="s">
        <v>1077</v>
      </c>
      <c r="CE827" s="12">
        <v>0.1</v>
      </c>
      <c r="CF827" s="12"/>
      <c r="CG827" s="12"/>
      <c r="CH827" s="12"/>
      <c r="CI827" s="12"/>
      <c r="CJ827" s="12">
        <v>0.73799999999999999</v>
      </c>
      <c r="CK827" s="12" t="s">
        <v>3827</v>
      </c>
      <c r="CL827" s="12">
        <v>-8522.2999999999993</v>
      </c>
      <c r="CM827" s="12" t="s">
        <v>1077</v>
      </c>
      <c r="CN827" s="12">
        <v>1612.7</v>
      </c>
      <c r="CO827" s="12" t="s">
        <v>3419</v>
      </c>
      <c r="CP827" s="12"/>
      <c r="CQ827" s="12"/>
      <c r="CR827" s="12"/>
      <c r="CS827" s="12" t="s">
        <v>1077</v>
      </c>
      <c r="CT827" s="12" t="s">
        <v>1077</v>
      </c>
      <c r="CU827" s="7">
        <f>298/5727</f>
        <v>5.2034223851929455E-2</v>
      </c>
      <c r="CV827" s="12">
        <f t="shared" si="13"/>
        <v>-1.8789558232931724E-2</v>
      </c>
      <c r="CW827" s="7"/>
      <c r="CX827" s="57"/>
    </row>
    <row r="828" spans="1:102" ht="16.5" x14ac:dyDescent="0.35">
      <c r="A828" s="56">
        <v>15</v>
      </c>
      <c r="B828" s="12" t="s">
        <v>3706</v>
      </c>
      <c r="C828" s="12">
        <v>15.18</v>
      </c>
      <c r="D828" s="12" t="s">
        <v>1628</v>
      </c>
      <c r="E828" s="12" t="s">
        <v>302</v>
      </c>
      <c r="F828" s="12" t="s">
        <v>3916</v>
      </c>
      <c r="G828" s="12" t="s">
        <v>212</v>
      </c>
      <c r="H828" s="12" t="s">
        <v>2805</v>
      </c>
      <c r="I828" s="12" t="s">
        <v>212</v>
      </c>
      <c r="J828" s="12" t="s">
        <v>1224</v>
      </c>
      <c r="K828" s="12" t="s">
        <v>1225</v>
      </c>
      <c r="L828" s="12" t="s">
        <v>1204</v>
      </c>
      <c r="M828" s="12" t="s">
        <v>3237</v>
      </c>
      <c r="N828" s="12" t="s">
        <v>3437</v>
      </c>
      <c r="O828" s="12" t="s">
        <v>3400</v>
      </c>
      <c r="P828" s="12" t="s">
        <v>3403</v>
      </c>
      <c r="Q828" s="12">
        <v>1</v>
      </c>
      <c r="R828" s="12">
        <v>0</v>
      </c>
      <c r="S828" s="12">
        <v>0</v>
      </c>
      <c r="T828" s="12">
        <v>0</v>
      </c>
      <c r="U828" s="12">
        <v>0</v>
      </c>
      <c r="V828" s="12">
        <v>0</v>
      </c>
      <c r="W828" s="12">
        <v>0</v>
      </c>
      <c r="X828" s="12">
        <v>0</v>
      </c>
      <c r="Y828" s="12">
        <v>0</v>
      </c>
      <c r="Z828" s="12">
        <v>0</v>
      </c>
      <c r="AA828" s="12">
        <v>0</v>
      </c>
      <c r="AB828" s="12">
        <v>1</v>
      </c>
      <c r="AC828" s="12">
        <v>0</v>
      </c>
      <c r="AD828" s="12">
        <v>0</v>
      </c>
      <c r="AE828" s="12">
        <v>0</v>
      </c>
      <c r="AF828" s="12">
        <v>0</v>
      </c>
      <c r="AG828" s="12">
        <v>0</v>
      </c>
      <c r="AH828" s="12">
        <v>0</v>
      </c>
      <c r="AI828" s="12">
        <v>0</v>
      </c>
      <c r="AJ828" s="12">
        <v>0</v>
      </c>
      <c r="AK828" s="12">
        <v>0</v>
      </c>
      <c r="AL828" s="12" t="s">
        <v>3448</v>
      </c>
      <c r="AM828" s="7" t="s">
        <v>608</v>
      </c>
      <c r="AN828" s="7" t="s">
        <v>615</v>
      </c>
      <c r="AO828" s="7">
        <v>2000</v>
      </c>
      <c r="AP828" s="12" t="s">
        <v>3458</v>
      </c>
      <c r="AQ828" s="12">
        <v>1430</v>
      </c>
      <c r="AR828" s="12">
        <v>1</v>
      </c>
      <c r="AS828" s="12" t="s">
        <v>555</v>
      </c>
      <c r="AT828" s="7" t="s">
        <v>349</v>
      </c>
      <c r="AU828" s="12">
        <v>0</v>
      </c>
      <c r="AV828" s="12">
        <v>0</v>
      </c>
      <c r="AW828" s="12">
        <v>0</v>
      </c>
      <c r="AX828" s="12">
        <v>0</v>
      </c>
      <c r="AY828" s="7">
        <v>0</v>
      </c>
      <c r="AZ828" s="12">
        <v>0</v>
      </c>
      <c r="BA828" s="12">
        <v>1</v>
      </c>
      <c r="BB828" s="12">
        <v>1</v>
      </c>
      <c r="BC828" s="12">
        <v>0</v>
      </c>
      <c r="BD828" s="12">
        <v>0</v>
      </c>
      <c r="BE828" s="12">
        <v>0</v>
      </c>
      <c r="BF828" s="7" t="s">
        <v>3259</v>
      </c>
      <c r="BG828" s="7" t="s">
        <v>818</v>
      </c>
      <c r="BH828" s="7">
        <v>1</v>
      </c>
      <c r="BI828" s="7" t="s">
        <v>3253</v>
      </c>
      <c r="BJ828" s="12" t="s">
        <v>3460</v>
      </c>
      <c r="BK828" s="12" t="s">
        <v>3472</v>
      </c>
      <c r="BL828" s="12" t="s">
        <v>3474</v>
      </c>
      <c r="BM828" s="7" t="s">
        <v>788</v>
      </c>
      <c r="BN828" s="7"/>
      <c r="BO828" s="12"/>
      <c r="BP828" s="12" t="s">
        <v>1262</v>
      </c>
      <c r="BQ828" s="12">
        <f t="shared" si="11"/>
        <v>-1.7855491531342763E-2</v>
      </c>
      <c r="BR828" s="12" t="s">
        <v>3526</v>
      </c>
      <c r="BS828" s="12">
        <v>-0.49640000000000001</v>
      </c>
      <c r="BT828" s="12"/>
      <c r="BU828" s="12">
        <f t="shared" si="12"/>
        <v>0.60871810512690405</v>
      </c>
      <c r="BV828" s="12" t="s">
        <v>3416</v>
      </c>
      <c r="BW828" s="12"/>
      <c r="BX828" s="12"/>
      <c r="BY828" s="12" t="s">
        <v>1077</v>
      </c>
      <c r="BZ828" s="12"/>
      <c r="CA828" s="12" t="s">
        <v>1077</v>
      </c>
      <c r="CB828" s="12">
        <v>16.899999999999999</v>
      </c>
      <c r="CC828" s="12" t="s">
        <v>3419</v>
      </c>
      <c r="CD828" s="12" t="s">
        <v>1077</v>
      </c>
      <c r="CE828" s="12">
        <v>0.1</v>
      </c>
      <c r="CF828" s="12"/>
      <c r="CG828" s="12"/>
      <c r="CH828" s="12"/>
      <c r="CI828" s="12"/>
      <c r="CJ828" s="12">
        <v>0.73799999999999999</v>
      </c>
      <c r="CK828" s="12" t="s">
        <v>3827</v>
      </c>
      <c r="CL828" s="12">
        <v>-8522.2999999999993</v>
      </c>
      <c r="CM828" s="12" t="s">
        <v>1077</v>
      </c>
      <c r="CN828" s="12">
        <v>1612.7</v>
      </c>
      <c r="CO828" s="12" t="s">
        <v>3419</v>
      </c>
      <c r="CP828" s="12"/>
      <c r="CQ828" s="12"/>
      <c r="CR828" s="12"/>
      <c r="CS828" s="12" t="s">
        <v>1077</v>
      </c>
      <c r="CT828" s="12" t="s">
        <v>1077</v>
      </c>
      <c r="CU828" s="7">
        <f>206/5727</f>
        <v>3.5969966823817007E-2</v>
      </c>
      <c r="CV828" s="12">
        <f t="shared" si="13"/>
        <v>-1.7855491531342763E-2</v>
      </c>
      <c r="CW828" s="7"/>
      <c r="CX828" s="57"/>
    </row>
    <row r="829" spans="1:102" ht="16.5" x14ac:dyDescent="0.35">
      <c r="A829" s="56">
        <v>15</v>
      </c>
      <c r="B829" s="12" t="s">
        <v>3706</v>
      </c>
      <c r="C829" s="12">
        <v>15.18</v>
      </c>
      <c r="D829" s="12" t="s">
        <v>1629</v>
      </c>
      <c r="E829" s="12" t="s">
        <v>302</v>
      </c>
      <c r="F829" s="12" t="s">
        <v>3916</v>
      </c>
      <c r="G829" s="12" t="s">
        <v>212</v>
      </c>
      <c r="H829" s="12" t="s">
        <v>2805</v>
      </c>
      <c r="I829" s="12" t="s">
        <v>212</v>
      </c>
      <c r="J829" s="12" t="s">
        <v>1224</v>
      </c>
      <c r="K829" s="12" t="s">
        <v>1225</v>
      </c>
      <c r="L829" s="12" t="s">
        <v>1204</v>
      </c>
      <c r="M829" s="12" t="s">
        <v>3237</v>
      </c>
      <c r="N829" s="12" t="s">
        <v>3437</v>
      </c>
      <c r="O829" s="12" t="s">
        <v>3400</v>
      </c>
      <c r="P829" s="12" t="s">
        <v>3403</v>
      </c>
      <c r="Q829" s="12">
        <v>1</v>
      </c>
      <c r="R829" s="12">
        <v>0</v>
      </c>
      <c r="S829" s="12">
        <v>0</v>
      </c>
      <c r="T829" s="12">
        <v>0</v>
      </c>
      <c r="U829" s="12">
        <v>0</v>
      </c>
      <c r="V829" s="12">
        <v>0</v>
      </c>
      <c r="W829" s="12">
        <v>0</v>
      </c>
      <c r="X829" s="12">
        <v>0</v>
      </c>
      <c r="Y829" s="12">
        <v>0</v>
      </c>
      <c r="Z829" s="12">
        <v>0</v>
      </c>
      <c r="AA829" s="12">
        <v>0</v>
      </c>
      <c r="AB829" s="12">
        <v>1</v>
      </c>
      <c r="AC829" s="12">
        <v>0</v>
      </c>
      <c r="AD829" s="12">
        <v>0</v>
      </c>
      <c r="AE829" s="12">
        <v>0</v>
      </c>
      <c r="AF829" s="12">
        <v>0</v>
      </c>
      <c r="AG829" s="12">
        <v>0</v>
      </c>
      <c r="AH829" s="12">
        <v>0</v>
      </c>
      <c r="AI829" s="12">
        <v>0</v>
      </c>
      <c r="AJ829" s="12">
        <v>0</v>
      </c>
      <c r="AK829" s="12">
        <v>0</v>
      </c>
      <c r="AL829" s="12" t="s">
        <v>3448</v>
      </c>
      <c r="AM829" s="7" t="s">
        <v>608</v>
      </c>
      <c r="AN829" s="7" t="s">
        <v>615</v>
      </c>
      <c r="AO829" s="7">
        <v>2000</v>
      </c>
      <c r="AP829" s="12" t="s">
        <v>3458</v>
      </c>
      <c r="AQ829" s="12">
        <v>1430</v>
      </c>
      <c r="AR829" s="12">
        <v>1</v>
      </c>
      <c r="AS829" s="12" t="s">
        <v>555</v>
      </c>
      <c r="AT829" s="7" t="s">
        <v>349</v>
      </c>
      <c r="AU829" s="12">
        <v>0</v>
      </c>
      <c r="AV829" s="12">
        <v>0</v>
      </c>
      <c r="AW829" s="12">
        <v>0</v>
      </c>
      <c r="AX829" s="12">
        <v>0</v>
      </c>
      <c r="AY829" s="7">
        <v>0</v>
      </c>
      <c r="AZ829" s="12">
        <v>0</v>
      </c>
      <c r="BA829" s="12">
        <v>1</v>
      </c>
      <c r="BB829" s="12">
        <v>1</v>
      </c>
      <c r="BC829" s="12">
        <v>0</v>
      </c>
      <c r="BD829" s="12">
        <v>0</v>
      </c>
      <c r="BE829" s="12">
        <v>0</v>
      </c>
      <c r="BF829" s="7" t="s">
        <v>3259</v>
      </c>
      <c r="BG829" s="7" t="s">
        <v>814</v>
      </c>
      <c r="BH829" s="7">
        <v>1</v>
      </c>
      <c r="BI829" s="7" t="s">
        <v>3253</v>
      </c>
      <c r="BJ829" s="12" t="s">
        <v>3460</v>
      </c>
      <c r="BK829" s="12" t="s">
        <v>3472</v>
      </c>
      <c r="BL829" s="12" t="s">
        <v>3474</v>
      </c>
      <c r="BM829" s="7" t="s">
        <v>788</v>
      </c>
      <c r="BN829" s="7"/>
      <c r="BO829" s="12"/>
      <c r="BP829" s="12" t="s">
        <v>1262</v>
      </c>
      <c r="BQ829" s="12">
        <f t="shared" si="11"/>
        <v>-2.170120481927711E-2</v>
      </c>
      <c r="BR829" s="12" t="s">
        <v>3526</v>
      </c>
      <c r="BS829" s="12">
        <v>-2.1804000000000001</v>
      </c>
      <c r="BT829" s="12"/>
      <c r="BU829" s="12">
        <f t="shared" si="12"/>
        <v>0.11299632307031046</v>
      </c>
      <c r="BV829" s="12" t="s">
        <v>3416</v>
      </c>
      <c r="BW829" s="12"/>
      <c r="BX829" s="12"/>
      <c r="BY829" s="12" t="s">
        <v>1077</v>
      </c>
      <c r="BZ829" s="12"/>
      <c r="CA829" s="12" t="s">
        <v>1077</v>
      </c>
      <c r="CB829" s="12">
        <v>23.2</v>
      </c>
      <c r="CC829" s="12" t="s">
        <v>3419</v>
      </c>
      <c r="CD829" s="12" t="s">
        <v>1077</v>
      </c>
      <c r="CE829" s="12">
        <v>0.1</v>
      </c>
      <c r="CF829" s="12"/>
      <c r="CG829" s="12"/>
      <c r="CH829" s="12"/>
      <c r="CI829" s="12"/>
      <c r="CJ829" s="12">
        <v>0.73799999999999999</v>
      </c>
      <c r="CK829" s="12" t="s">
        <v>3827</v>
      </c>
      <c r="CL829" s="12">
        <v>-8522.2999999999993</v>
      </c>
      <c r="CM829" s="12" t="s">
        <v>1077</v>
      </c>
      <c r="CN829" s="12">
        <v>1612.7</v>
      </c>
      <c r="CO829" s="12" t="s">
        <v>3419</v>
      </c>
      <c r="CP829" s="12"/>
      <c r="CQ829" s="12"/>
      <c r="CR829" s="12"/>
      <c r="CS829" s="12" t="s">
        <v>1077</v>
      </c>
      <c r="CT829" s="12" t="s">
        <v>1077</v>
      </c>
      <c r="CU829" s="7">
        <f>57/5727</f>
        <v>9.9528548978522792E-3</v>
      </c>
      <c r="CV829" s="12">
        <f t="shared" si="13"/>
        <v>-2.170120481927711E-2</v>
      </c>
      <c r="CW829" s="7"/>
      <c r="CX829" s="57"/>
    </row>
    <row r="830" spans="1:102" ht="16.5" x14ac:dyDescent="0.35">
      <c r="A830" s="56">
        <v>15</v>
      </c>
      <c r="B830" s="12" t="s">
        <v>3706</v>
      </c>
      <c r="C830" s="12">
        <v>15.18</v>
      </c>
      <c r="D830" s="12" t="s">
        <v>1536</v>
      </c>
      <c r="E830" s="12" t="s">
        <v>302</v>
      </c>
      <c r="F830" s="12" t="s">
        <v>3916</v>
      </c>
      <c r="G830" s="12" t="s">
        <v>212</v>
      </c>
      <c r="H830" s="12" t="s">
        <v>2805</v>
      </c>
      <c r="I830" s="12" t="s">
        <v>349</v>
      </c>
      <c r="J830" s="12" t="s">
        <v>1224</v>
      </c>
      <c r="K830" s="12" t="s">
        <v>1225</v>
      </c>
      <c r="L830" s="12" t="s">
        <v>1204</v>
      </c>
      <c r="M830" s="12" t="s">
        <v>3237</v>
      </c>
      <c r="N830" s="12" t="s">
        <v>3437</v>
      </c>
      <c r="O830" s="12" t="s">
        <v>3400</v>
      </c>
      <c r="P830" s="12" t="s">
        <v>3403</v>
      </c>
      <c r="Q830" s="12">
        <v>1</v>
      </c>
      <c r="R830" s="12">
        <v>0</v>
      </c>
      <c r="S830" s="12">
        <v>0</v>
      </c>
      <c r="T830" s="12">
        <v>0</v>
      </c>
      <c r="U830" s="12">
        <v>0</v>
      </c>
      <c r="V830" s="12">
        <v>0</v>
      </c>
      <c r="W830" s="12">
        <v>0</v>
      </c>
      <c r="X830" s="12">
        <v>0</v>
      </c>
      <c r="Y830" s="12">
        <v>0</v>
      </c>
      <c r="Z830" s="12">
        <v>0</v>
      </c>
      <c r="AA830" s="12">
        <v>0</v>
      </c>
      <c r="AB830" s="12">
        <v>1</v>
      </c>
      <c r="AC830" s="12">
        <v>0</v>
      </c>
      <c r="AD830" s="12">
        <v>0</v>
      </c>
      <c r="AE830" s="12">
        <v>0</v>
      </c>
      <c r="AF830" s="12">
        <v>0</v>
      </c>
      <c r="AG830" s="12">
        <v>0</v>
      </c>
      <c r="AH830" s="12">
        <v>0</v>
      </c>
      <c r="AI830" s="12">
        <v>0</v>
      </c>
      <c r="AJ830" s="12">
        <v>0</v>
      </c>
      <c r="AK830" s="12">
        <v>0</v>
      </c>
      <c r="AL830" s="12" t="s">
        <v>3448</v>
      </c>
      <c r="AM830" s="7" t="s">
        <v>608</v>
      </c>
      <c r="AN830" s="7" t="s">
        <v>615</v>
      </c>
      <c r="AO830" s="7">
        <v>2000</v>
      </c>
      <c r="AP830" s="12" t="s">
        <v>3458</v>
      </c>
      <c r="AQ830" s="12">
        <v>1430</v>
      </c>
      <c r="AR830" s="12">
        <v>1</v>
      </c>
      <c r="AS830" s="12" t="s">
        <v>555</v>
      </c>
      <c r="AT830" s="7" t="s">
        <v>349</v>
      </c>
      <c r="AU830" s="12">
        <v>0</v>
      </c>
      <c r="AV830" s="12">
        <v>0</v>
      </c>
      <c r="AW830" s="12">
        <v>0</v>
      </c>
      <c r="AX830" s="12">
        <v>0</v>
      </c>
      <c r="AY830" s="7">
        <v>0</v>
      </c>
      <c r="AZ830" s="12">
        <v>0</v>
      </c>
      <c r="BA830" s="12">
        <v>1</v>
      </c>
      <c r="BB830" s="12">
        <v>1</v>
      </c>
      <c r="BC830" s="12">
        <v>0</v>
      </c>
      <c r="BD830" s="12">
        <v>0</v>
      </c>
      <c r="BE830" s="12">
        <v>0</v>
      </c>
      <c r="BF830" s="7" t="s">
        <v>2820</v>
      </c>
      <c r="BG830" s="7" t="s">
        <v>806</v>
      </c>
      <c r="BH830" s="7">
        <v>1</v>
      </c>
      <c r="BI830" s="7" t="s">
        <v>3257</v>
      </c>
      <c r="BJ830" s="12" t="s">
        <v>3460</v>
      </c>
      <c r="BK830" s="12" t="s">
        <v>3472</v>
      </c>
      <c r="BL830" s="12" t="s">
        <v>3474</v>
      </c>
      <c r="BM830" s="7" t="s">
        <v>788</v>
      </c>
      <c r="BN830" s="7"/>
      <c r="BO830" s="12"/>
      <c r="BP830" s="12" t="s">
        <v>3502</v>
      </c>
      <c r="BQ830" s="12">
        <f t="shared" si="11"/>
        <v>-6.9730818927885449E-2</v>
      </c>
      <c r="BR830" s="12" t="s">
        <v>3526</v>
      </c>
      <c r="BS830" s="12">
        <v>-0.49059999999999998</v>
      </c>
      <c r="BT830" s="12"/>
      <c r="BU830" s="12">
        <f t="shared" si="12"/>
        <v>0.61225892859860509</v>
      </c>
      <c r="BV830" s="12" t="s">
        <v>3416</v>
      </c>
      <c r="BW830" s="12"/>
      <c r="BX830" s="12"/>
      <c r="BY830" s="12" t="s">
        <v>1077</v>
      </c>
      <c r="BZ830" s="12"/>
      <c r="CA830" s="12" t="s">
        <v>1077</v>
      </c>
      <c r="CB830" s="12">
        <v>41.7</v>
      </c>
      <c r="CC830" s="12" t="s">
        <v>3419</v>
      </c>
      <c r="CD830" s="12" t="s">
        <v>1077</v>
      </c>
      <c r="CE830" s="12">
        <v>0.1</v>
      </c>
      <c r="CF830" s="12"/>
      <c r="CG830" s="12"/>
      <c r="CH830" s="12"/>
      <c r="CI830" s="12"/>
      <c r="CJ830" s="12">
        <v>0.73799999999999999</v>
      </c>
      <c r="CK830" s="12" t="s">
        <v>3827</v>
      </c>
      <c r="CL830" s="12">
        <v>-8522.2999999999993</v>
      </c>
      <c r="CM830" s="12" t="s">
        <v>1077</v>
      </c>
      <c r="CN830" s="12">
        <v>1612.7</v>
      </c>
      <c r="CO830" s="12" t="s">
        <v>3419</v>
      </c>
      <c r="CP830" s="12"/>
      <c r="CQ830" s="12"/>
      <c r="CR830" s="12"/>
      <c r="CS830" s="12" t="s">
        <v>1077</v>
      </c>
      <c r="CT830" s="12" t="s">
        <v>1077</v>
      </c>
      <c r="CU830" s="7">
        <f>814/5727</f>
        <v>0.14213375240090798</v>
      </c>
      <c r="CV830" s="12">
        <f t="shared" si="13"/>
        <v>-6.9730818927885449E-2</v>
      </c>
      <c r="CW830" s="7"/>
      <c r="CX830" s="57"/>
    </row>
    <row r="831" spans="1:102" ht="16.5" x14ac:dyDescent="0.35">
      <c r="A831" s="56">
        <v>15</v>
      </c>
      <c r="B831" s="12" t="s">
        <v>3706</v>
      </c>
      <c r="C831" s="12">
        <v>15.18</v>
      </c>
      <c r="D831" s="12" t="s">
        <v>1630</v>
      </c>
      <c r="E831" s="12" t="s">
        <v>302</v>
      </c>
      <c r="F831" s="12" t="s">
        <v>3916</v>
      </c>
      <c r="G831" s="12" t="s">
        <v>212</v>
      </c>
      <c r="H831" s="12" t="s">
        <v>2805</v>
      </c>
      <c r="I831" s="12" t="s">
        <v>212</v>
      </c>
      <c r="J831" s="12" t="s">
        <v>1224</v>
      </c>
      <c r="K831" s="12" t="s">
        <v>1225</v>
      </c>
      <c r="L831" s="12" t="s">
        <v>1204</v>
      </c>
      <c r="M831" s="12" t="s">
        <v>3237</v>
      </c>
      <c r="N831" s="12" t="s">
        <v>3437</v>
      </c>
      <c r="O831" s="12" t="s">
        <v>3400</v>
      </c>
      <c r="P831" s="12" t="s">
        <v>3403</v>
      </c>
      <c r="Q831" s="12">
        <v>1</v>
      </c>
      <c r="R831" s="12">
        <v>0</v>
      </c>
      <c r="S831" s="12">
        <v>0</v>
      </c>
      <c r="T831" s="12">
        <v>0</v>
      </c>
      <c r="U831" s="12">
        <v>0</v>
      </c>
      <c r="V831" s="12">
        <v>0</v>
      </c>
      <c r="W831" s="12">
        <v>0</v>
      </c>
      <c r="X831" s="12">
        <v>0</v>
      </c>
      <c r="Y831" s="12">
        <v>0</v>
      </c>
      <c r="Z831" s="12">
        <v>0</v>
      </c>
      <c r="AA831" s="12">
        <v>0</v>
      </c>
      <c r="AB831" s="12">
        <v>1</v>
      </c>
      <c r="AC831" s="12">
        <v>0</v>
      </c>
      <c r="AD831" s="12">
        <v>0</v>
      </c>
      <c r="AE831" s="12">
        <v>0</v>
      </c>
      <c r="AF831" s="12">
        <v>0</v>
      </c>
      <c r="AG831" s="12">
        <v>0</v>
      </c>
      <c r="AH831" s="12">
        <v>0</v>
      </c>
      <c r="AI831" s="12">
        <v>0</v>
      </c>
      <c r="AJ831" s="12">
        <v>0</v>
      </c>
      <c r="AK831" s="12">
        <v>0</v>
      </c>
      <c r="AL831" s="12" t="s">
        <v>3448</v>
      </c>
      <c r="AM831" s="7" t="s">
        <v>608</v>
      </c>
      <c r="AN831" s="7" t="s">
        <v>615</v>
      </c>
      <c r="AO831" s="7">
        <v>2000</v>
      </c>
      <c r="AP831" s="12" t="s">
        <v>3458</v>
      </c>
      <c r="AQ831" s="12">
        <v>1430</v>
      </c>
      <c r="AR831" s="12">
        <v>1</v>
      </c>
      <c r="AS831" s="12" t="s">
        <v>555</v>
      </c>
      <c r="AT831" s="7" t="s">
        <v>349</v>
      </c>
      <c r="AU831" s="12">
        <v>0</v>
      </c>
      <c r="AV831" s="12">
        <v>0</v>
      </c>
      <c r="AW831" s="12">
        <v>0</v>
      </c>
      <c r="AX831" s="12">
        <v>0</v>
      </c>
      <c r="AY831" s="7">
        <v>0</v>
      </c>
      <c r="AZ831" s="12">
        <v>0</v>
      </c>
      <c r="BA831" s="12">
        <v>1</v>
      </c>
      <c r="BB831" s="12">
        <v>1</v>
      </c>
      <c r="BC831" s="12">
        <v>0</v>
      </c>
      <c r="BD831" s="12">
        <v>0</v>
      </c>
      <c r="BE831" s="12">
        <v>0</v>
      </c>
      <c r="BF831" s="7" t="s">
        <v>3259</v>
      </c>
      <c r="BG831" s="7" t="s">
        <v>808</v>
      </c>
      <c r="BH831" s="7">
        <v>1</v>
      </c>
      <c r="BI831" s="7" t="s">
        <v>3253</v>
      </c>
      <c r="BJ831" s="12" t="s">
        <v>3460</v>
      </c>
      <c r="BK831" s="12" t="s">
        <v>3472</v>
      </c>
      <c r="BL831" s="12" t="s">
        <v>3474</v>
      </c>
      <c r="BM831" s="7" t="s">
        <v>788</v>
      </c>
      <c r="BN831" s="7"/>
      <c r="BO831" s="12"/>
      <c r="BP831" s="12" t="s">
        <v>1262</v>
      </c>
      <c r="BQ831" s="12">
        <f t="shared" si="11"/>
        <v>-7.934538152610443E-2</v>
      </c>
      <c r="BR831" s="12" t="s">
        <v>3526</v>
      </c>
      <c r="BS831" s="12">
        <v>-0.52900000000000003</v>
      </c>
      <c r="BT831" s="12"/>
      <c r="BU831" s="12">
        <f t="shared" si="12"/>
        <v>0.58919386904864368</v>
      </c>
      <c r="BV831" s="12" t="s">
        <v>3416</v>
      </c>
      <c r="BW831" s="12"/>
      <c r="BX831" s="12"/>
      <c r="BY831" s="12" t="s">
        <v>1077</v>
      </c>
      <c r="BZ831" s="12"/>
      <c r="CA831" s="12" t="s">
        <v>1077</v>
      </c>
      <c r="CB831" s="12">
        <v>44</v>
      </c>
      <c r="CC831" s="12" t="s">
        <v>3419</v>
      </c>
      <c r="CD831" s="12" t="s">
        <v>1077</v>
      </c>
      <c r="CE831" s="12">
        <v>0.1</v>
      </c>
      <c r="CF831" s="12"/>
      <c r="CG831" s="12"/>
      <c r="CH831" s="12"/>
      <c r="CI831" s="12"/>
      <c r="CJ831" s="12">
        <v>0.73799999999999999</v>
      </c>
      <c r="CK831" s="12" t="s">
        <v>3827</v>
      </c>
      <c r="CL831" s="12">
        <v>-8522.2999999999993</v>
      </c>
      <c r="CM831" s="12" t="s">
        <v>1077</v>
      </c>
      <c r="CN831" s="12">
        <v>1612.7</v>
      </c>
      <c r="CO831" s="12" t="s">
        <v>3419</v>
      </c>
      <c r="CP831" s="12"/>
      <c r="CQ831" s="12"/>
      <c r="CR831" s="12"/>
      <c r="CS831" s="12" t="s">
        <v>1077</v>
      </c>
      <c r="CT831" s="12" t="s">
        <v>1077</v>
      </c>
      <c r="CU831" s="7">
        <f>859/5727</f>
        <v>0.14999126942552821</v>
      </c>
      <c r="CV831" s="12">
        <f t="shared" si="13"/>
        <v>-7.934538152610443E-2</v>
      </c>
      <c r="CW831" s="7"/>
      <c r="CX831" s="57"/>
    </row>
    <row r="832" spans="1:102" ht="16.5" x14ac:dyDescent="0.35">
      <c r="A832" s="56">
        <v>15</v>
      </c>
      <c r="B832" s="12" t="s">
        <v>3706</v>
      </c>
      <c r="C832" s="12">
        <v>15.18</v>
      </c>
      <c r="D832" s="12" t="s">
        <v>1631</v>
      </c>
      <c r="E832" s="12" t="s">
        <v>302</v>
      </c>
      <c r="F832" s="12" t="s">
        <v>3916</v>
      </c>
      <c r="G832" s="12" t="s">
        <v>212</v>
      </c>
      <c r="H832" s="12" t="s">
        <v>2805</v>
      </c>
      <c r="I832" s="12" t="s">
        <v>212</v>
      </c>
      <c r="J832" s="12" t="s">
        <v>1224</v>
      </c>
      <c r="K832" s="12" t="s">
        <v>1225</v>
      </c>
      <c r="L832" s="12" t="s">
        <v>1204</v>
      </c>
      <c r="M832" s="12" t="s">
        <v>3237</v>
      </c>
      <c r="N832" s="12" t="s">
        <v>3437</v>
      </c>
      <c r="O832" s="12" t="s">
        <v>3400</v>
      </c>
      <c r="P832" s="12" t="s">
        <v>3403</v>
      </c>
      <c r="Q832" s="12">
        <v>1</v>
      </c>
      <c r="R832" s="12">
        <v>0</v>
      </c>
      <c r="S832" s="12">
        <v>0</v>
      </c>
      <c r="T832" s="12">
        <v>0</v>
      </c>
      <c r="U832" s="12">
        <v>0</v>
      </c>
      <c r="V832" s="12">
        <v>0</v>
      </c>
      <c r="W832" s="12">
        <v>0</v>
      </c>
      <c r="X832" s="12">
        <v>0</v>
      </c>
      <c r="Y832" s="12">
        <v>0</v>
      </c>
      <c r="Z832" s="12">
        <v>0</v>
      </c>
      <c r="AA832" s="12">
        <v>0</v>
      </c>
      <c r="AB832" s="12">
        <v>1</v>
      </c>
      <c r="AC832" s="12">
        <v>0</v>
      </c>
      <c r="AD832" s="12">
        <v>0</v>
      </c>
      <c r="AE832" s="12">
        <v>0</v>
      </c>
      <c r="AF832" s="12">
        <v>0</v>
      </c>
      <c r="AG832" s="12">
        <v>0</v>
      </c>
      <c r="AH832" s="12">
        <v>0</v>
      </c>
      <c r="AI832" s="12">
        <v>0</v>
      </c>
      <c r="AJ832" s="12">
        <v>0</v>
      </c>
      <c r="AK832" s="12">
        <v>0</v>
      </c>
      <c r="AL832" s="12" t="s">
        <v>3448</v>
      </c>
      <c r="AM832" s="7" t="s">
        <v>608</v>
      </c>
      <c r="AN832" s="7" t="s">
        <v>615</v>
      </c>
      <c r="AO832" s="7">
        <v>2000</v>
      </c>
      <c r="AP832" s="12" t="s">
        <v>3458</v>
      </c>
      <c r="AQ832" s="12">
        <v>1430</v>
      </c>
      <c r="AR832" s="12">
        <v>1</v>
      </c>
      <c r="AS832" s="12" t="s">
        <v>555</v>
      </c>
      <c r="AT832" s="7" t="s">
        <v>349</v>
      </c>
      <c r="AU832" s="12">
        <v>0</v>
      </c>
      <c r="AV832" s="12">
        <v>0</v>
      </c>
      <c r="AW832" s="12">
        <v>0</v>
      </c>
      <c r="AX832" s="12">
        <v>0</v>
      </c>
      <c r="AY832" s="7">
        <v>0</v>
      </c>
      <c r="AZ832" s="12">
        <v>0</v>
      </c>
      <c r="BA832" s="12">
        <v>1</v>
      </c>
      <c r="BB832" s="12">
        <v>1</v>
      </c>
      <c r="BC832" s="12">
        <v>0</v>
      </c>
      <c r="BD832" s="12">
        <v>0</v>
      </c>
      <c r="BE832" s="12">
        <v>0</v>
      </c>
      <c r="BF832" s="7" t="s">
        <v>3259</v>
      </c>
      <c r="BG832" s="7" t="s">
        <v>807</v>
      </c>
      <c r="BH832" s="7">
        <v>1</v>
      </c>
      <c r="BI832" s="7" t="s">
        <v>3253</v>
      </c>
      <c r="BJ832" s="12" t="s">
        <v>3460</v>
      </c>
      <c r="BK832" s="12" t="s">
        <v>3472</v>
      </c>
      <c r="BL832" s="12" t="s">
        <v>3474</v>
      </c>
      <c r="BM832" s="7" t="s">
        <v>788</v>
      </c>
      <c r="BN832" s="7"/>
      <c r="BO832" s="12"/>
      <c r="BP832" s="12" t="s">
        <v>4021</v>
      </c>
      <c r="BQ832" s="12">
        <f t="shared" si="11"/>
        <v>-4.1025126593329839E-2</v>
      </c>
      <c r="BR832" s="12" t="s">
        <v>3526</v>
      </c>
      <c r="BS832" s="12">
        <v>-0.97489999999999999</v>
      </c>
      <c r="BT832" s="12"/>
      <c r="BU832" s="12">
        <f t="shared" si="12"/>
        <v>0.37723007468453784</v>
      </c>
      <c r="BV832" s="12" t="s">
        <v>3416</v>
      </c>
      <c r="BW832" s="12"/>
      <c r="BX832" s="12"/>
      <c r="BY832" s="12" t="s">
        <v>1077</v>
      </c>
      <c r="BZ832" s="12"/>
      <c r="CA832" s="12" t="s">
        <v>1077</v>
      </c>
      <c r="CB832" s="12">
        <v>84.5</v>
      </c>
      <c r="CC832" s="12" t="s">
        <v>3419</v>
      </c>
      <c r="CD832" s="12" t="s">
        <v>1077</v>
      </c>
      <c r="CE832" s="12">
        <v>0.1</v>
      </c>
      <c r="CF832" s="12"/>
      <c r="CG832" s="12"/>
      <c r="CH832" s="12"/>
      <c r="CI832" s="12"/>
      <c r="CJ832" s="12">
        <v>0.73799999999999999</v>
      </c>
      <c r="CK832" s="12" t="s">
        <v>3827</v>
      </c>
      <c r="CL832" s="12">
        <v>-8522.2999999999993</v>
      </c>
      <c r="CM832" s="12" t="s">
        <v>1077</v>
      </c>
      <c r="CN832" s="12">
        <v>1612.7</v>
      </c>
      <c r="CO832" s="12" t="s">
        <v>3419</v>
      </c>
      <c r="CP832" s="12"/>
      <c r="CQ832" s="12"/>
      <c r="CR832" s="12"/>
      <c r="CS832" s="12" t="s">
        <v>1077</v>
      </c>
      <c r="CT832" s="12" t="s">
        <v>1077</v>
      </c>
      <c r="CU832" s="7">
        <f>241/5727</f>
        <v>4.2081368954077179E-2</v>
      </c>
      <c r="CV832" s="12">
        <f t="shared" si="13"/>
        <v>-4.1025126593329839E-2</v>
      </c>
      <c r="CW832" s="7"/>
      <c r="CX832" s="57"/>
    </row>
    <row r="833" spans="1:102" ht="16.5" x14ac:dyDescent="0.35">
      <c r="A833" s="56">
        <v>15</v>
      </c>
      <c r="B833" s="12" t="s">
        <v>3706</v>
      </c>
      <c r="C833" s="12">
        <v>15.18</v>
      </c>
      <c r="D833" s="12" t="s">
        <v>1632</v>
      </c>
      <c r="E833" s="12" t="s">
        <v>302</v>
      </c>
      <c r="F833" s="12" t="s">
        <v>3916</v>
      </c>
      <c r="G833" s="12" t="s">
        <v>212</v>
      </c>
      <c r="H833" s="12" t="s">
        <v>2805</v>
      </c>
      <c r="I833" s="12" t="s">
        <v>212</v>
      </c>
      <c r="J833" s="12" t="s">
        <v>1224</v>
      </c>
      <c r="K833" s="12" t="s">
        <v>1225</v>
      </c>
      <c r="L833" s="12" t="s">
        <v>1204</v>
      </c>
      <c r="M833" s="12" t="s">
        <v>3237</v>
      </c>
      <c r="N833" s="12" t="s">
        <v>3437</v>
      </c>
      <c r="O833" s="12" t="s">
        <v>3400</v>
      </c>
      <c r="P833" s="12" t="s">
        <v>3403</v>
      </c>
      <c r="Q833" s="12">
        <v>1</v>
      </c>
      <c r="R833" s="12">
        <v>0</v>
      </c>
      <c r="S833" s="12">
        <v>0</v>
      </c>
      <c r="T833" s="12">
        <v>0</v>
      </c>
      <c r="U833" s="12">
        <v>0</v>
      </c>
      <c r="V833" s="12">
        <v>0</v>
      </c>
      <c r="W833" s="12">
        <v>0</v>
      </c>
      <c r="X833" s="12">
        <v>0</v>
      </c>
      <c r="Y833" s="12">
        <v>0</v>
      </c>
      <c r="Z833" s="12">
        <v>0</v>
      </c>
      <c r="AA833" s="12">
        <v>0</v>
      </c>
      <c r="AB833" s="12">
        <v>1</v>
      </c>
      <c r="AC833" s="12">
        <v>0</v>
      </c>
      <c r="AD833" s="12">
        <v>0</v>
      </c>
      <c r="AE833" s="12">
        <v>0</v>
      </c>
      <c r="AF833" s="12">
        <v>0</v>
      </c>
      <c r="AG833" s="12">
        <v>0</v>
      </c>
      <c r="AH833" s="12">
        <v>0</v>
      </c>
      <c r="AI833" s="12">
        <v>0</v>
      </c>
      <c r="AJ833" s="12">
        <v>0</v>
      </c>
      <c r="AK833" s="12">
        <v>0</v>
      </c>
      <c r="AL833" s="12" t="s">
        <v>3448</v>
      </c>
      <c r="AM833" s="7" t="s">
        <v>608</v>
      </c>
      <c r="AN833" s="7" t="s">
        <v>615</v>
      </c>
      <c r="AO833" s="7">
        <v>2000</v>
      </c>
      <c r="AP833" s="12" t="s">
        <v>3458</v>
      </c>
      <c r="AQ833" s="12">
        <v>1430</v>
      </c>
      <c r="AR833" s="12">
        <v>1</v>
      </c>
      <c r="AS833" s="12" t="s">
        <v>555</v>
      </c>
      <c r="AT833" s="7" t="s">
        <v>349</v>
      </c>
      <c r="AU833" s="12">
        <v>0</v>
      </c>
      <c r="AV833" s="12">
        <v>0</v>
      </c>
      <c r="AW833" s="12">
        <v>0</v>
      </c>
      <c r="AX833" s="12">
        <v>0</v>
      </c>
      <c r="AY833" s="7">
        <v>0</v>
      </c>
      <c r="AZ833" s="12">
        <v>0</v>
      </c>
      <c r="BA833" s="12">
        <v>1</v>
      </c>
      <c r="BB833" s="12">
        <v>1</v>
      </c>
      <c r="BC833" s="12">
        <v>0</v>
      </c>
      <c r="BD833" s="12">
        <v>0</v>
      </c>
      <c r="BE833" s="12">
        <v>0</v>
      </c>
      <c r="BF833" s="7" t="s">
        <v>3259</v>
      </c>
      <c r="BG833" s="7" t="s">
        <v>809</v>
      </c>
      <c r="BH833" s="7">
        <v>1</v>
      </c>
      <c r="BI833" s="7" t="s">
        <v>3253</v>
      </c>
      <c r="BJ833" s="12" t="s">
        <v>3460</v>
      </c>
      <c r="BK833" s="12" t="s">
        <v>3472</v>
      </c>
      <c r="BL833" s="12" t="s">
        <v>3474</v>
      </c>
      <c r="BM833" s="7" t="s">
        <v>788</v>
      </c>
      <c r="BN833" s="7"/>
      <c r="BO833" s="12"/>
      <c r="BP833" s="12" t="s">
        <v>4021</v>
      </c>
      <c r="BQ833" s="12">
        <f t="shared" si="11"/>
        <v>-5.0481037192247245E-2</v>
      </c>
      <c r="BR833" s="12" t="s">
        <v>3526</v>
      </c>
      <c r="BS833" s="12">
        <v>-1.3573</v>
      </c>
      <c r="BT833" s="12"/>
      <c r="BU833" s="12">
        <f t="shared" si="12"/>
        <v>0.2573546974224068</v>
      </c>
      <c r="BV833" s="12" t="s">
        <v>3416</v>
      </c>
      <c r="BW833" s="12"/>
      <c r="BX833" s="12"/>
      <c r="BY833" s="12" t="s">
        <v>1077</v>
      </c>
      <c r="BZ833" s="12"/>
      <c r="CA833" s="12" t="s">
        <v>1077</v>
      </c>
      <c r="CB833" s="12">
        <v>106.3</v>
      </c>
      <c r="CC833" s="12" t="s">
        <v>3419</v>
      </c>
      <c r="CD833" s="12" t="s">
        <v>1077</v>
      </c>
      <c r="CE833" s="12">
        <v>0.1</v>
      </c>
      <c r="CF833" s="12"/>
      <c r="CG833" s="12"/>
      <c r="CH833" s="12"/>
      <c r="CI833" s="12"/>
      <c r="CJ833" s="12">
        <v>0.73799999999999999</v>
      </c>
      <c r="CK833" s="12" t="s">
        <v>3827</v>
      </c>
      <c r="CL833" s="12">
        <v>-8522.2999999999993</v>
      </c>
      <c r="CM833" s="12" t="s">
        <v>1077</v>
      </c>
      <c r="CN833" s="12">
        <v>1612.7</v>
      </c>
      <c r="CO833" s="12" t="s">
        <v>3419</v>
      </c>
      <c r="CP833" s="12"/>
      <c r="CQ833" s="12"/>
      <c r="CR833" s="12"/>
      <c r="CS833" s="12" t="s">
        <v>1077</v>
      </c>
      <c r="CT833" s="12" t="s">
        <v>1077</v>
      </c>
      <c r="CU833" s="7">
        <f>213/5727</f>
        <v>3.719224724986904E-2</v>
      </c>
      <c r="CV833" s="12">
        <f t="shared" si="13"/>
        <v>-5.0481037192247245E-2</v>
      </c>
      <c r="CW833" s="7"/>
      <c r="CX833" s="57"/>
    </row>
    <row r="834" spans="1:102" ht="16.5" x14ac:dyDescent="0.35">
      <c r="A834" s="56">
        <v>15</v>
      </c>
      <c r="B834" s="12" t="s">
        <v>3706</v>
      </c>
      <c r="C834" s="12">
        <v>15.18</v>
      </c>
      <c r="D834" s="12" t="s">
        <v>1633</v>
      </c>
      <c r="E834" s="12" t="s">
        <v>302</v>
      </c>
      <c r="F834" s="12" t="s">
        <v>3916</v>
      </c>
      <c r="G834" s="12" t="s">
        <v>212</v>
      </c>
      <c r="H834" s="12" t="s">
        <v>2805</v>
      </c>
      <c r="I834" s="12" t="s">
        <v>212</v>
      </c>
      <c r="J834" s="12" t="s">
        <v>1224</v>
      </c>
      <c r="K834" s="12" t="s">
        <v>1225</v>
      </c>
      <c r="L834" s="12" t="s">
        <v>1204</v>
      </c>
      <c r="M834" s="12" t="s">
        <v>3237</v>
      </c>
      <c r="N834" s="12" t="s">
        <v>3437</v>
      </c>
      <c r="O834" s="12" t="s">
        <v>3400</v>
      </c>
      <c r="P834" s="12" t="s">
        <v>3403</v>
      </c>
      <c r="Q834" s="12">
        <v>1</v>
      </c>
      <c r="R834" s="12">
        <v>0</v>
      </c>
      <c r="S834" s="12">
        <v>0</v>
      </c>
      <c r="T834" s="12">
        <v>0</v>
      </c>
      <c r="U834" s="12">
        <v>0</v>
      </c>
      <c r="V834" s="12">
        <v>0</v>
      </c>
      <c r="W834" s="12">
        <v>0</v>
      </c>
      <c r="X834" s="12">
        <v>0</v>
      </c>
      <c r="Y834" s="12">
        <v>0</v>
      </c>
      <c r="Z834" s="12">
        <v>0</v>
      </c>
      <c r="AA834" s="12">
        <v>0</v>
      </c>
      <c r="AB834" s="12">
        <v>1</v>
      </c>
      <c r="AC834" s="12">
        <v>0</v>
      </c>
      <c r="AD834" s="12">
        <v>0</v>
      </c>
      <c r="AE834" s="12">
        <v>0</v>
      </c>
      <c r="AF834" s="12">
        <v>0</v>
      </c>
      <c r="AG834" s="12">
        <v>0</v>
      </c>
      <c r="AH834" s="12">
        <v>0</v>
      </c>
      <c r="AI834" s="12">
        <v>0</v>
      </c>
      <c r="AJ834" s="12">
        <v>0</v>
      </c>
      <c r="AK834" s="12">
        <v>0</v>
      </c>
      <c r="AL834" s="12" t="s">
        <v>3448</v>
      </c>
      <c r="AM834" s="7" t="s">
        <v>608</v>
      </c>
      <c r="AN834" s="7" t="s">
        <v>615</v>
      </c>
      <c r="AO834" s="7">
        <v>2000</v>
      </c>
      <c r="AP834" s="12" t="s">
        <v>3458</v>
      </c>
      <c r="AQ834" s="12">
        <v>1430</v>
      </c>
      <c r="AR834" s="12">
        <v>1</v>
      </c>
      <c r="AS834" s="12" t="s">
        <v>555</v>
      </c>
      <c r="AT834" s="7" t="s">
        <v>349</v>
      </c>
      <c r="AU834" s="12">
        <v>0</v>
      </c>
      <c r="AV834" s="12">
        <v>0</v>
      </c>
      <c r="AW834" s="12">
        <v>0</v>
      </c>
      <c r="AX834" s="12">
        <v>0</v>
      </c>
      <c r="AY834" s="7">
        <v>0</v>
      </c>
      <c r="AZ834" s="12">
        <v>0</v>
      </c>
      <c r="BA834" s="12">
        <v>1</v>
      </c>
      <c r="BB834" s="12">
        <v>1</v>
      </c>
      <c r="BC834" s="12">
        <v>0</v>
      </c>
      <c r="BD834" s="12">
        <v>0</v>
      </c>
      <c r="BE834" s="12">
        <v>0</v>
      </c>
      <c r="BF834" s="7" t="s">
        <v>3259</v>
      </c>
      <c r="BG834" s="7" t="s">
        <v>819</v>
      </c>
      <c r="BH834" s="7">
        <v>1</v>
      </c>
      <c r="BI834" s="7" t="s">
        <v>3253</v>
      </c>
      <c r="BJ834" s="12" t="s">
        <v>3460</v>
      </c>
      <c r="BK834" s="12" t="s">
        <v>3472</v>
      </c>
      <c r="BL834" s="12" t="s">
        <v>3474</v>
      </c>
      <c r="BM834" s="7" t="s">
        <v>788</v>
      </c>
      <c r="BN834" s="7"/>
      <c r="BO834" s="12"/>
      <c r="BP834" s="12" t="s">
        <v>4021</v>
      </c>
      <c r="BQ834" s="12">
        <f t="shared" si="11"/>
        <v>-3.5934834992142478E-2</v>
      </c>
      <c r="BR834" s="12" t="s">
        <v>3526</v>
      </c>
      <c r="BS834" s="12">
        <v>-1.3812</v>
      </c>
      <c r="BT834" s="12"/>
      <c r="BU834" s="12">
        <f t="shared" si="12"/>
        <v>0.2512768398602101</v>
      </c>
      <c r="BV834" s="12" t="s">
        <v>3416</v>
      </c>
      <c r="BW834" s="12"/>
      <c r="BX834" s="12"/>
      <c r="BY834" s="12" t="s">
        <v>1077</v>
      </c>
      <c r="BZ834" s="12"/>
      <c r="CA834" s="12" t="s">
        <v>1077</v>
      </c>
      <c r="CB834" s="12">
        <v>142.19999999999999</v>
      </c>
      <c r="CC834" s="12" t="s">
        <v>3419</v>
      </c>
      <c r="CD834" s="12" t="s">
        <v>1077</v>
      </c>
      <c r="CE834" s="12">
        <v>0.1</v>
      </c>
      <c r="CF834" s="12"/>
      <c r="CG834" s="12"/>
      <c r="CH834" s="12"/>
      <c r="CI834" s="12"/>
      <c r="CJ834" s="12">
        <v>0.73799999999999999</v>
      </c>
      <c r="CK834" s="12" t="s">
        <v>3827</v>
      </c>
      <c r="CL834" s="12">
        <v>-8522.2999999999993</v>
      </c>
      <c r="CM834" s="12" t="s">
        <v>1077</v>
      </c>
      <c r="CN834" s="12">
        <v>1612.7</v>
      </c>
      <c r="CO834" s="12" t="s">
        <v>3419</v>
      </c>
      <c r="CP834" s="12"/>
      <c r="CQ834" s="12"/>
      <c r="CR834" s="12"/>
      <c r="CS834" s="12" t="s">
        <v>1077</v>
      </c>
      <c r="CT834" s="12" t="s">
        <v>1077</v>
      </c>
      <c r="CU834" s="7">
        <f>149/5727</f>
        <v>2.6017111925964728E-2</v>
      </c>
      <c r="CV834" s="12">
        <f t="shared" si="13"/>
        <v>-3.5934834992142478E-2</v>
      </c>
      <c r="CW834" s="7"/>
      <c r="CX834" s="57"/>
    </row>
    <row r="835" spans="1:102" ht="16.5" x14ac:dyDescent="0.35">
      <c r="A835" s="56">
        <v>15</v>
      </c>
      <c r="B835" s="12" t="s">
        <v>3706</v>
      </c>
      <c r="C835" s="12">
        <v>15.18</v>
      </c>
      <c r="D835" s="12" t="s">
        <v>1625</v>
      </c>
      <c r="E835" s="12" t="s">
        <v>302</v>
      </c>
      <c r="F835" s="12" t="s">
        <v>3916</v>
      </c>
      <c r="G835" s="12" t="s">
        <v>212</v>
      </c>
      <c r="H835" s="12" t="s">
        <v>2804</v>
      </c>
      <c r="I835" s="12" t="s">
        <v>349</v>
      </c>
      <c r="J835" s="12" t="s">
        <v>1224</v>
      </c>
      <c r="K835" s="12" t="s">
        <v>1225</v>
      </c>
      <c r="L835" s="12" t="s">
        <v>1204</v>
      </c>
      <c r="M835" s="12" t="s">
        <v>3237</v>
      </c>
      <c r="N835" s="12" t="s">
        <v>3437</v>
      </c>
      <c r="O835" s="12" t="s">
        <v>3400</v>
      </c>
      <c r="P835" s="12" t="s">
        <v>3403</v>
      </c>
      <c r="Q835" s="12">
        <v>1</v>
      </c>
      <c r="R835" s="12">
        <v>0</v>
      </c>
      <c r="S835" s="12">
        <v>0</v>
      </c>
      <c r="T835" s="12">
        <v>0</v>
      </c>
      <c r="U835" s="12">
        <v>0</v>
      </c>
      <c r="V835" s="12">
        <v>0</v>
      </c>
      <c r="W835" s="12">
        <v>0</v>
      </c>
      <c r="X835" s="12">
        <v>0</v>
      </c>
      <c r="Y835" s="12">
        <v>0</v>
      </c>
      <c r="Z835" s="12">
        <v>0</v>
      </c>
      <c r="AA835" s="12">
        <v>0</v>
      </c>
      <c r="AB835" s="12">
        <v>1</v>
      </c>
      <c r="AC835" s="12">
        <v>0</v>
      </c>
      <c r="AD835" s="12">
        <v>0</v>
      </c>
      <c r="AE835" s="12">
        <v>0</v>
      </c>
      <c r="AF835" s="12">
        <v>0</v>
      </c>
      <c r="AG835" s="12">
        <v>0</v>
      </c>
      <c r="AH835" s="12">
        <v>0</v>
      </c>
      <c r="AI835" s="12">
        <v>0</v>
      </c>
      <c r="AJ835" s="12">
        <v>0</v>
      </c>
      <c r="AK835" s="12">
        <v>0</v>
      </c>
      <c r="AL835" s="12" t="s">
        <v>3448</v>
      </c>
      <c r="AM835" s="7" t="s">
        <v>608</v>
      </c>
      <c r="AN835" s="7" t="s">
        <v>615</v>
      </c>
      <c r="AO835" s="7">
        <v>2000</v>
      </c>
      <c r="AP835" s="12" t="s">
        <v>3458</v>
      </c>
      <c r="AQ835" s="12">
        <v>1430</v>
      </c>
      <c r="AR835" s="12">
        <v>1</v>
      </c>
      <c r="AS835" s="12" t="s">
        <v>555</v>
      </c>
      <c r="AT835" s="7" t="s">
        <v>349</v>
      </c>
      <c r="AU835" s="12">
        <v>0</v>
      </c>
      <c r="AV835" s="12">
        <v>0</v>
      </c>
      <c r="AW835" s="12">
        <v>0</v>
      </c>
      <c r="AX835" s="12">
        <v>0</v>
      </c>
      <c r="AY835" s="7">
        <v>0</v>
      </c>
      <c r="AZ835" s="12">
        <v>0</v>
      </c>
      <c r="BA835" s="12">
        <v>1</v>
      </c>
      <c r="BB835" s="12">
        <v>1</v>
      </c>
      <c r="BC835" s="12">
        <v>0</v>
      </c>
      <c r="BD835" s="12">
        <v>0</v>
      </c>
      <c r="BE835" s="12">
        <v>0</v>
      </c>
      <c r="BF835" s="7" t="s">
        <v>3259</v>
      </c>
      <c r="BG835" s="7" t="s">
        <v>804</v>
      </c>
      <c r="BH835" s="7">
        <v>1</v>
      </c>
      <c r="BI835" s="12" t="s">
        <v>3253</v>
      </c>
      <c r="BJ835" s="12" t="s">
        <v>3460</v>
      </c>
      <c r="BK835" s="12" t="s">
        <v>3472</v>
      </c>
      <c r="BL835" s="12" t="s">
        <v>3474</v>
      </c>
      <c r="BM835" s="7" t="s">
        <v>788</v>
      </c>
      <c r="BN835" s="7"/>
      <c r="BO835" s="12"/>
      <c r="BP835" s="12" t="s">
        <v>3502</v>
      </c>
      <c r="BQ835" s="12">
        <f t="shared" si="11"/>
        <v>9.538711367207962E-3</v>
      </c>
      <c r="BR835" s="12" t="s">
        <v>3526</v>
      </c>
      <c r="BS835" s="12">
        <v>0.1958</v>
      </c>
      <c r="BT835" s="12"/>
      <c r="BU835" s="12">
        <f t="shared" si="12"/>
        <v>1.2162836242821655</v>
      </c>
      <c r="BV835" s="12" t="s">
        <v>3416</v>
      </c>
      <c r="BW835" s="12"/>
      <c r="BX835" s="12"/>
      <c r="BY835" s="12" t="s">
        <v>1077</v>
      </c>
      <c r="BZ835" s="12"/>
      <c r="CA835" s="12" t="s">
        <v>1077</v>
      </c>
      <c r="CB835" s="12">
        <v>4.8</v>
      </c>
      <c r="CC835" s="12" t="s">
        <v>3419</v>
      </c>
      <c r="CD835" s="12" t="s">
        <v>1077</v>
      </c>
      <c r="CE835" s="12">
        <v>0.1</v>
      </c>
      <c r="CF835" s="12"/>
      <c r="CG835" s="12"/>
      <c r="CH835" s="12"/>
      <c r="CI835" s="12"/>
      <c r="CJ835" s="12">
        <v>0.73799999999999999</v>
      </c>
      <c r="CK835" s="12" t="s">
        <v>3827</v>
      </c>
      <c r="CL835" s="12">
        <v>-8522.2999999999993</v>
      </c>
      <c r="CM835" s="12" t="s">
        <v>1077</v>
      </c>
      <c r="CN835" s="12">
        <v>1612.7</v>
      </c>
      <c r="CO835" s="12" t="s">
        <v>3419</v>
      </c>
      <c r="CP835" s="12"/>
      <c r="CQ835" s="12"/>
      <c r="CR835" s="12"/>
      <c r="CS835" s="12" t="s">
        <v>1077</v>
      </c>
      <c r="CT835" s="12" t="s">
        <v>1077</v>
      </c>
      <c r="CU835" s="7">
        <f>279/5727</f>
        <v>4.8716605552645363E-2</v>
      </c>
      <c r="CV835" s="12">
        <f t="shared" si="13"/>
        <v>9.538711367207962E-3</v>
      </c>
      <c r="CW835" s="7"/>
      <c r="CX835" s="57"/>
    </row>
    <row r="836" spans="1:102" ht="16.5" x14ac:dyDescent="0.35">
      <c r="A836" s="56">
        <v>15</v>
      </c>
      <c r="B836" s="12" t="s">
        <v>3706</v>
      </c>
      <c r="C836" s="12">
        <v>15.18</v>
      </c>
      <c r="D836" s="12" t="s">
        <v>1626</v>
      </c>
      <c r="E836" s="12" t="s">
        <v>302</v>
      </c>
      <c r="F836" s="12" t="s">
        <v>3916</v>
      </c>
      <c r="G836" s="12" t="s">
        <v>212</v>
      </c>
      <c r="H836" s="12" t="s">
        <v>2804</v>
      </c>
      <c r="I836" s="12" t="s">
        <v>349</v>
      </c>
      <c r="J836" s="12" t="s">
        <v>1224</v>
      </c>
      <c r="K836" s="12" t="s">
        <v>1225</v>
      </c>
      <c r="L836" s="12" t="s">
        <v>1204</v>
      </c>
      <c r="M836" s="12" t="s">
        <v>3237</v>
      </c>
      <c r="N836" s="12" t="s">
        <v>3437</v>
      </c>
      <c r="O836" s="12" t="s">
        <v>3400</v>
      </c>
      <c r="P836" s="12" t="s">
        <v>3403</v>
      </c>
      <c r="Q836" s="12">
        <v>1</v>
      </c>
      <c r="R836" s="12">
        <v>0</v>
      </c>
      <c r="S836" s="12">
        <v>0</v>
      </c>
      <c r="T836" s="12">
        <v>0</v>
      </c>
      <c r="U836" s="12">
        <v>0</v>
      </c>
      <c r="V836" s="12">
        <v>0</v>
      </c>
      <c r="W836" s="12">
        <v>0</v>
      </c>
      <c r="X836" s="12">
        <v>0</v>
      </c>
      <c r="Y836" s="12">
        <v>0</v>
      </c>
      <c r="Z836" s="12">
        <v>0</v>
      </c>
      <c r="AA836" s="12">
        <v>0</v>
      </c>
      <c r="AB836" s="12">
        <v>1</v>
      </c>
      <c r="AC836" s="12">
        <v>0</v>
      </c>
      <c r="AD836" s="12">
        <v>0</v>
      </c>
      <c r="AE836" s="12">
        <v>0</v>
      </c>
      <c r="AF836" s="12">
        <v>0</v>
      </c>
      <c r="AG836" s="12">
        <v>0</v>
      </c>
      <c r="AH836" s="12">
        <v>0</v>
      </c>
      <c r="AI836" s="12">
        <v>0</v>
      </c>
      <c r="AJ836" s="12">
        <v>0</v>
      </c>
      <c r="AK836" s="12">
        <v>0</v>
      </c>
      <c r="AL836" s="12" t="s">
        <v>3448</v>
      </c>
      <c r="AM836" s="7" t="s">
        <v>608</v>
      </c>
      <c r="AN836" s="7" t="s">
        <v>615</v>
      </c>
      <c r="AO836" s="7">
        <v>2000</v>
      </c>
      <c r="AP836" s="12" t="s">
        <v>3458</v>
      </c>
      <c r="AQ836" s="12">
        <v>1430</v>
      </c>
      <c r="AR836" s="12">
        <v>1</v>
      </c>
      <c r="AS836" s="12" t="s">
        <v>555</v>
      </c>
      <c r="AT836" s="7" t="s">
        <v>349</v>
      </c>
      <c r="AU836" s="12">
        <v>0</v>
      </c>
      <c r="AV836" s="12">
        <v>0</v>
      </c>
      <c r="AW836" s="12">
        <v>0</v>
      </c>
      <c r="AX836" s="12">
        <v>0</v>
      </c>
      <c r="AY836" s="7">
        <v>0</v>
      </c>
      <c r="AZ836" s="12">
        <v>0</v>
      </c>
      <c r="BA836" s="12">
        <v>1</v>
      </c>
      <c r="BB836" s="12">
        <v>1</v>
      </c>
      <c r="BC836" s="12">
        <v>0</v>
      </c>
      <c r="BD836" s="12">
        <v>0</v>
      </c>
      <c r="BE836" s="12">
        <v>0</v>
      </c>
      <c r="BF836" s="7" t="s">
        <v>3259</v>
      </c>
      <c r="BG836" s="7" t="s">
        <v>813</v>
      </c>
      <c r="BH836" s="7">
        <v>1</v>
      </c>
      <c r="BI836" s="12" t="s">
        <v>3253</v>
      </c>
      <c r="BJ836" s="12" t="s">
        <v>3460</v>
      </c>
      <c r="BK836" s="12" t="s">
        <v>3472</v>
      </c>
      <c r="BL836" s="12" t="s">
        <v>3474</v>
      </c>
      <c r="BM836" s="7" t="s">
        <v>788</v>
      </c>
      <c r="BN836" s="7"/>
      <c r="BO836" s="12"/>
      <c r="BP836" s="12" t="s">
        <v>3502</v>
      </c>
      <c r="BQ836" s="45">
        <f t="shared" si="11"/>
        <v>1.1792421861358478E-2</v>
      </c>
      <c r="BR836" s="12" t="s">
        <v>3526</v>
      </c>
      <c r="BS836" s="45">
        <v>0.29110000000000003</v>
      </c>
      <c r="BT836" s="12"/>
      <c r="BU836" s="12">
        <f t="shared" si="12"/>
        <v>1.3378983670974762</v>
      </c>
      <c r="BV836" s="12" t="s">
        <v>3416</v>
      </c>
      <c r="BW836" s="12"/>
      <c r="BX836" s="12"/>
      <c r="BY836" s="12" t="s">
        <v>1077</v>
      </c>
      <c r="BZ836" s="12"/>
      <c r="CA836" s="12" t="s">
        <v>1077</v>
      </c>
      <c r="CB836" s="12">
        <v>6.6</v>
      </c>
      <c r="CC836" s="12" t="s">
        <v>3419</v>
      </c>
      <c r="CD836" s="12" t="s">
        <v>1077</v>
      </c>
      <c r="CE836" s="12">
        <v>0.1</v>
      </c>
      <c r="CF836" s="12"/>
      <c r="CG836" s="12"/>
      <c r="CH836" s="12"/>
      <c r="CI836" s="12"/>
      <c r="CJ836" s="12">
        <v>0.73799999999999999</v>
      </c>
      <c r="CK836" s="12" t="s">
        <v>3827</v>
      </c>
      <c r="CL836" s="12">
        <v>-8522.2999999999993</v>
      </c>
      <c r="CM836" s="12" t="s">
        <v>1077</v>
      </c>
      <c r="CN836" s="12">
        <v>1612.7</v>
      </c>
      <c r="CO836" s="12" t="s">
        <v>3419</v>
      </c>
      <c r="CP836" s="12"/>
      <c r="CQ836" s="12"/>
      <c r="CR836" s="12"/>
      <c r="CS836" s="12" t="s">
        <v>1077</v>
      </c>
      <c r="CT836" s="12" t="s">
        <v>1077</v>
      </c>
      <c r="CU836" s="7">
        <f>232/5727</f>
        <v>4.0509865549153132E-2</v>
      </c>
      <c r="CV836" s="12">
        <f t="shared" si="13"/>
        <v>1.1792421861358478E-2</v>
      </c>
      <c r="CW836" s="7"/>
      <c r="CX836" s="57"/>
    </row>
    <row r="837" spans="1:102" ht="16.5" x14ac:dyDescent="0.35">
      <c r="A837" s="56">
        <v>15</v>
      </c>
      <c r="B837" s="12" t="s">
        <v>3706</v>
      </c>
      <c r="C837" s="12">
        <v>15.18</v>
      </c>
      <c r="D837" s="12" t="s">
        <v>1535</v>
      </c>
      <c r="E837" s="12" t="s">
        <v>302</v>
      </c>
      <c r="F837" s="12" t="s">
        <v>3916</v>
      </c>
      <c r="G837" s="12" t="s">
        <v>212</v>
      </c>
      <c r="H837" s="12" t="s">
        <v>2804</v>
      </c>
      <c r="I837" s="12" t="s">
        <v>212</v>
      </c>
      <c r="J837" s="12" t="s">
        <v>1224</v>
      </c>
      <c r="K837" s="12" t="s">
        <v>1225</v>
      </c>
      <c r="L837" s="12" t="s">
        <v>1204</v>
      </c>
      <c r="M837" s="12" t="s">
        <v>3237</v>
      </c>
      <c r="N837" s="12" t="s">
        <v>3437</v>
      </c>
      <c r="O837" s="12" t="s">
        <v>3400</v>
      </c>
      <c r="P837" s="12" t="s">
        <v>3403</v>
      </c>
      <c r="Q837" s="12">
        <v>1</v>
      </c>
      <c r="R837" s="12">
        <v>0</v>
      </c>
      <c r="S837" s="12">
        <v>0</v>
      </c>
      <c r="T837" s="12">
        <v>0</v>
      </c>
      <c r="U837" s="12">
        <v>0</v>
      </c>
      <c r="V837" s="12">
        <v>0</v>
      </c>
      <c r="W837" s="12">
        <v>0</v>
      </c>
      <c r="X837" s="12">
        <v>0</v>
      </c>
      <c r="Y837" s="12">
        <v>0</v>
      </c>
      <c r="Z837" s="12">
        <v>0</v>
      </c>
      <c r="AA837" s="12">
        <v>0</v>
      </c>
      <c r="AB837" s="12">
        <v>1</v>
      </c>
      <c r="AC837" s="12">
        <v>0</v>
      </c>
      <c r="AD837" s="12">
        <v>0</v>
      </c>
      <c r="AE837" s="12">
        <v>0</v>
      </c>
      <c r="AF837" s="12">
        <v>0</v>
      </c>
      <c r="AG837" s="12">
        <v>0</v>
      </c>
      <c r="AH837" s="12">
        <v>0</v>
      </c>
      <c r="AI837" s="12">
        <v>0</v>
      </c>
      <c r="AJ837" s="12">
        <v>0</v>
      </c>
      <c r="AK837" s="12">
        <v>0</v>
      </c>
      <c r="AL837" s="12" t="s">
        <v>3448</v>
      </c>
      <c r="AM837" s="7" t="s">
        <v>608</v>
      </c>
      <c r="AN837" s="7" t="s">
        <v>615</v>
      </c>
      <c r="AO837" s="7">
        <v>2000</v>
      </c>
      <c r="AP837" s="12" t="s">
        <v>3458</v>
      </c>
      <c r="AQ837" s="12">
        <v>1430</v>
      </c>
      <c r="AR837" s="12">
        <v>1</v>
      </c>
      <c r="AS837" s="12" t="s">
        <v>555</v>
      </c>
      <c r="AT837" s="7" t="s">
        <v>349</v>
      </c>
      <c r="AU837" s="12">
        <v>0</v>
      </c>
      <c r="AV837" s="12">
        <v>0</v>
      </c>
      <c r="AW837" s="12">
        <v>0</v>
      </c>
      <c r="AX837" s="12">
        <v>0</v>
      </c>
      <c r="AY837" s="7">
        <v>0</v>
      </c>
      <c r="AZ837" s="12">
        <v>0</v>
      </c>
      <c r="BA837" s="12">
        <v>1</v>
      </c>
      <c r="BB837" s="12">
        <v>1</v>
      </c>
      <c r="BC837" s="12">
        <v>0</v>
      </c>
      <c r="BD837" s="12">
        <v>0</v>
      </c>
      <c r="BE837" s="12">
        <v>0</v>
      </c>
      <c r="BF837" s="7" t="s">
        <v>2820</v>
      </c>
      <c r="BG837" s="7" t="s">
        <v>803</v>
      </c>
      <c r="BH837" s="7">
        <v>1</v>
      </c>
      <c r="BI837" s="7" t="s">
        <v>3257</v>
      </c>
      <c r="BJ837" s="12" t="s">
        <v>3460</v>
      </c>
      <c r="BK837" s="12" t="s">
        <v>3472</v>
      </c>
      <c r="BL837" s="12" t="s">
        <v>3474</v>
      </c>
      <c r="BM837" s="7" t="s">
        <v>788</v>
      </c>
      <c r="BN837" s="7"/>
      <c r="BO837" s="12"/>
      <c r="BP837" s="12" t="s">
        <v>1262</v>
      </c>
      <c r="BQ837" s="12">
        <f t="shared" si="11"/>
        <v>6.423614457831324E-2</v>
      </c>
      <c r="BR837" s="12" t="s">
        <v>3526</v>
      </c>
      <c r="BS837" s="45">
        <v>0.88859999999999995</v>
      </c>
      <c r="BT837" s="12"/>
      <c r="BU837" s="12">
        <f t="shared" si="12"/>
        <v>2.4317228550918504</v>
      </c>
      <c r="BV837" s="12" t="s">
        <v>3416</v>
      </c>
      <c r="BW837" s="12"/>
      <c r="BX837" s="12"/>
      <c r="BY837" s="12" t="s">
        <v>1077</v>
      </c>
      <c r="BZ837" s="12"/>
      <c r="CA837" s="12" t="s">
        <v>1077</v>
      </c>
      <c r="CB837" s="12">
        <v>36</v>
      </c>
      <c r="CC837" s="12" t="s">
        <v>3419</v>
      </c>
      <c r="CD837" s="12" t="s">
        <v>1077</v>
      </c>
      <c r="CE837" s="12">
        <v>0.1</v>
      </c>
      <c r="CF837" s="12"/>
      <c r="CG837" s="12"/>
      <c r="CH837" s="12"/>
      <c r="CI837" s="12"/>
      <c r="CJ837" s="12">
        <v>0.73799999999999999</v>
      </c>
      <c r="CK837" s="12" t="s">
        <v>3827</v>
      </c>
      <c r="CL837" s="12">
        <v>-8522.2999999999993</v>
      </c>
      <c r="CM837" s="12" t="s">
        <v>1077</v>
      </c>
      <c r="CN837" s="12">
        <v>1612.7</v>
      </c>
      <c r="CO837" s="12" t="s">
        <v>3419</v>
      </c>
      <c r="CP837" s="12"/>
      <c r="CQ837" s="12"/>
      <c r="CR837" s="12"/>
      <c r="CS837" s="12" t="s">
        <v>1077</v>
      </c>
      <c r="CT837" s="12" t="s">
        <v>1077</v>
      </c>
      <c r="CU837" s="7">
        <f>414/5727</f>
        <v>7.2289156626506021E-2</v>
      </c>
      <c r="CV837" s="12">
        <f t="shared" si="13"/>
        <v>6.423614457831324E-2</v>
      </c>
      <c r="CW837" s="7"/>
      <c r="CX837" s="57"/>
    </row>
    <row r="838" spans="1:102" ht="16.5" x14ac:dyDescent="0.35">
      <c r="A838" s="56">
        <v>15</v>
      </c>
      <c r="B838" s="12" t="s">
        <v>3706</v>
      </c>
      <c r="C838" s="12">
        <v>15.18</v>
      </c>
      <c r="D838" s="12" t="s">
        <v>1537</v>
      </c>
      <c r="E838" s="12" t="s">
        <v>302</v>
      </c>
      <c r="F838" s="12" t="s">
        <v>3916</v>
      </c>
      <c r="G838" s="12" t="s">
        <v>212</v>
      </c>
      <c r="H838" s="12" t="s">
        <v>2804</v>
      </c>
      <c r="I838" s="12" t="s">
        <v>212</v>
      </c>
      <c r="J838" s="12" t="s">
        <v>1224</v>
      </c>
      <c r="K838" s="12" t="s">
        <v>1225</v>
      </c>
      <c r="L838" s="12" t="s">
        <v>1204</v>
      </c>
      <c r="M838" s="12" t="s">
        <v>3237</v>
      </c>
      <c r="N838" s="12" t="s">
        <v>3437</v>
      </c>
      <c r="O838" s="12" t="s">
        <v>3400</v>
      </c>
      <c r="P838" s="12" t="s">
        <v>3403</v>
      </c>
      <c r="Q838" s="12">
        <v>1</v>
      </c>
      <c r="R838" s="12">
        <v>0</v>
      </c>
      <c r="S838" s="12">
        <v>0</v>
      </c>
      <c r="T838" s="12">
        <v>0</v>
      </c>
      <c r="U838" s="12">
        <v>0</v>
      </c>
      <c r="V838" s="12">
        <v>0</v>
      </c>
      <c r="W838" s="12">
        <v>0</v>
      </c>
      <c r="X838" s="12">
        <v>0</v>
      </c>
      <c r="Y838" s="12">
        <v>0</v>
      </c>
      <c r="Z838" s="12">
        <v>0</v>
      </c>
      <c r="AA838" s="12">
        <v>0</v>
      </c>
      <c r="AB838" s="12">
        <v>1</v>
      </c>
      <c r="AC838" s="12">
        <v>0</v>
      </c>
      <c r="AD838" s="12">
        <v>0</v>
      </c>
      <c r="AE838" s="12">
        <v>0</v>
      </c>
      <c r="AF838" s="12">
        <v>0</v>
      </c>
      <c r="AG838" s="12">
        <v>0</v>
      </c>
      <c r="AH838" s="12">
        <v>0</v>
      </c>
      <c r="AI838" s="12">
        <v>0</v>
      </c>
      <c r="AJ838" s="12">
        <v>0</v>
      </c>
      <c r="AK838" s="12">
        <v>0</v>
      </c>
      <c r="AL838" s="12" t="s">
        <v>3448</v>
      </c>
      <c r="AM838" s="7" t="s">
        <v>608</v>
      </c>
      <c r="AN838" s="7" t="s">
        <v>615</v>
      </c>
      <c r="AO838" s="7">
        <v>2000</v>
      </c>
      <c r="AP838" s="12" t="s">
        <v>3458</v>
      </c>
      <c r="AQ838" s="12">
        <v>1430</v>
      </c>
      <c r="AR838" s="12">
        <v>1</v>
      </c>
      <c r="AS838" s="12" t="s">
        <v>555</v>
      </c>
      <c r="AT838" s="7" t="s">
        <v>349</v>
      </c>
      <c r="AU838" s="12">
        <v>0</v>
      </c>
      <c r="AV838" s="12">
        <v>0</v>
      </c>
      <c r="AW838" s="12">
        <v>0</v>
      </c>
      <c r="AX838" s="12">
        <v>0</v>
      </c>
      <c r="AY838" s="7">
        <v>0</v>
      </c>
      <c r="AZ838" s="12">
        <v>0</v>
      </c>
      <c r="BA838" s="12">
        <v>1</v>
      </c>
      <c r="BB838" s="12">
        <v>1</v>
      </c>
      <c r="BC838" s="12">
        <v>0</v>
      </c>
      <c r="BD838" s="12">
        <v>0</v>
      </c>
      <c r="BE838" s="12">
        <v>0</v>
      </c>
      <c r="BF838" s="7" t="s">
        <v>2820</v>
      </c>
      <c r="BG838" s="7" t="s">
        <v>811</v>
      </c>
      <c r="BH838" s="7">
        <v>1</v>
      </c>
      <c r="BI838" s="12" t="s">
        <v>3257</v>
      </c>
      <c r="BJ838" s="12" t="s">
        <v>3460</v>
      </c>
      <c r="BK838" s="12" t="s">
        <v>3472</v>
      </c>
      <c r="BL838" s="12" t="s">
        <v>3474</v>
      </c>
      <c r="BM838" s="7" t="s">
        <v>788</v>
      </c>
      <c r="BN838" s="7"/>
      <c r="BO838" s="12"/>
      <c r="BP838" s="12" t="s">
        <v>1262</v>
      </c>
      <c r="BQ838" s="45">
        <f t="shared" si="11"/>
        <v>1.100111751353239E-2</v>
      </c>
      <c r="BR838" s="12" t="s">
        <v>3526</v>
      </c>
      <c r="BS838" s="45">
        <v>0.31659999999999999</v>
      </c>
      <c r="BT838" s="12"/>
      <c r="BU838" s="12">
        <f t="shared" si="12"/>
        <v>1.3724534807222504</v>
      </c>
      <c r="BV838" s="12" t="s">
        <v>3416</v>
      </c>
      <c r="BW838" s="12"/>
      <c r="BX838" s="12"/>
      <c r="BY838" s="12" t="s">
        <v>1077</v>
      </c>
      <c r="BZ838" s="12"/>
      <c r="CA838" s="12" t="s">
        <v>1077</v>
      </c>
      <c r="CB838" s="12">
        <v>55.3</v>
      </c>
      <c r="CC838" s="12" t="s">
        <v>3419</v>
      </c>
      <c r="CD838" s="12" t="s">
        <v>1077</v>
      </c>
      <c r="CE838" s="12">
        <v>0.1</v>
      </c>
      <c r="CF838" s="12"/>
      <c r="CG838" s="12"/>
      <c r="CH838" s="12"/>
      <c r="CI838" s="12"/>
      <c r="CJ838" s="12">
        <v>0.73799999999999999</v>
      </c>
      <c r="CK838" s="12" t="s">
        <v>3827</v>
      </c>
      <c r="CL838" s="12">
        <v>-8522.2999999999993</v>
      </c>
      <c r="CM838" s="12" t="s">
        <v>1077</v>
      </c>
      <c r="CN838" s="12">
        <v>1612.7</v>
      </c>
      <c r="CO838" s="12" t="s">
        <v>3419</v>
      </c>
      <c r="CP838" s="12"/>
      <c r="CQ838" s="12"/>
      <c r="CR838" s="12"/>
      <c r="CS838" s="12" t="s">
        <v>1077</v>
      </c>
      <c r="CT838" s="12" t="s">
        <v>1077</v>
      </c>
      <c r="CU838" s="7">
        <f>199/5727</f>
        <v>3.4747686397764974E-2</v>
      </c>
      <c r="CV838" s="12">
        <f t="shared" si="13"/>
        <v>1.100111751353239E-2</v>
      </c>
      <c r="CW838" s="7"/>
      <c r="CX838" s="57"/>
    </row>
    <row r="839" spans="1:102" ht="16.5" x14ac:dyDescent="0.35">
      <c r="A839" s="56">
        <v>15</v>
      </c>
      <c r="B839" s="12" t="s">
        <v>3706</v>
      </c>
      <c r="C839" s="12">
        <v>15.18</v>
      </c>
      <c r="D839" s="12" t="s">
        <v>1539</v>
      </c>
      <c r="E839" s="12" t="s">
        <v>302</v>
      </c>
      <c r="F839" s="12" t="s">
        <v>3916</v>
      </c>
      <c r="G839" s="12" t="s">
        <v>212</v>
      </c>
      <c r="H839" s="12" t="s">
        <v>2804</v>
      </c>
      <c r="I839" s="12" t="s">
        <v>212</v>
      </c>
      <c r="J839" s="12" t="s">
        <v>1224</v>
      </c>
      <c r="K839" s="12" t="s">
        <v>1225</v>
      </c>
      <c r="L839" s="12" t="s">
        <v>1204</v>
      </c>
      <c r="M839" s="12" t="s">
        <v>3237</v>
      </c>
      <c r="N839" s="12" t="s">
        <v>3437</v>
      </c>
      <c r="O839" s="12" t="s">
        <v>3400</v>
      </c>
      <c r="P839" s="12" t="s">
        <v>3403</v>
      </c>
      <c r="Q839" s="12">
        <v>1</v>
      </c>
      <c r="R839" s="12">
        <v>0</v>
      </c>
      <c r="S839" s="12">
        <v>0</v>
      </c>
      <c r="T839" s="12">
        <v>0</v>
      </c>
      <c r="U839" s="12">
        <v>0</v>
      </c>
      <c r="V839" s="12">
        <v>0</v>
      </c>
      <c r="W839" s="12">
        <v>0</v>
      </c>
      <c r="X839" s="12">
        <v>0</v>
      </c>
      <c r="Y839" s="12">
        <v>0</v>
      </c>
      <c r="Z839" s="12">
        <v>0</v>
      </c>
      <c r="AA839" s="12">
        <v>0</v>
      </c>
      <c r="AB839" s="12">
        <v>1</v>
      </c>
      <c r="AC839" s="12">
        <v>0</v>
      </c>
      <c r="AD839" s="12">
        <v>0</v>
      </c>
      <c r="AE839" s="12">
        <v>0</v>
      </c>
      <c r="AF839" s="12">
        <v>0</v>
      </c>
      <c r="AG839" s="12">
        <v>0</v>
      </c>
      <c r="AH839" s="12">
        <v>0</v>
      </c>
      <c r="AI839" s="12">
        <v>0</v>
      </c>
      <c r="AJ839" s="12">
        <v>0</v>
      </c>
      <c r="AK839" s="12">
        <v>0</v>
      </c>
      <c r="AL839" s="12" t="s">
        <v>3448</v>
      </c>
      <c r="AM839" s="7" t="s">
        <v>608</v>
      </c>
      <c r="AN839" s="7" t="s">
        <v>615</v>
      </c>
      <c r="AO839" s="7">
        <v>2000</v>
      </c>
      <c r="AP839" s="12" t="s">
        <v>3458</v>
      </c>
      <c r="AQ839" s="12">
        <v>1430</v>
      </c>
      <c r="AR839" s="12">
        <v>1</v>
      </c>
      <c r="AS839" s="12" t="s">
        <v>555</v>
      </c>
      <c r="AT839" s="7" t="s">
        <v>349</v>
      </c>
      <c r="AU839" s="12">
        <v>0</v>
      </c>
      <c r="AV839" s="12">
        <v>0</v>
      </c>
      <c r="AW839" s="12">
        <v>0</v>
      </c>
      <c r="AX839" s="12">
        <v>0</v>
      </c>
      <c r="AY839" s="7">
        <v>0</v>
      </c>
      <c r="AZ839" s="12">
        <v>0</v>
      </c>
      <c r="BA839" s="12">
        <v>1</v>
      </c>
      <c r="BB839" s="12">
        <v>1</v>
      </c>
      <c r="BC839" s="12">
        <v>0</v>
      </c>
      <c r="BD839" s="12">
        <v>0</v>
      </c>
      <c r="BE839" s="12">
        <v>0</v>
      </c>
      <c r="BF839" s="7" t="s">
        <v>2820</v>
      </c>
      <c r="BG839" s="7" t="s">
        <v>801</v>
      </c>
      <c r="BH839" s="7">
        <v>1</v>
      </c>
      <c r="BI839" s="12" t="s">
        <v>3257</v>
      </c>
      <c r="BJ839" s="12" t="s">
        <v>3460</v>
      </c>
      <c r="BK839" s="12" t="s">
        <v>3472</v>
      </c>
      <c r="BL839" s="12" t="s">
        <v>3474</v>
      </c>
      <c r="BM839" s="7" t="s">
        <v>788</v>
      </c>
      <c r="BN839" s="7"/>
      <c r="BO839" s="12"/>
      <c r="BP839" s="12" t="s">
        <v>1262</v>
      </c>
      <c r="BQ839" s="12">
        <f t="shared" si="11"/>
        <v>3.4054478784704034E-3</v>
      </c>
      <c r="BR839" s="12" t="s">
        <v>3526</v>
      </c>
      <c r="BS839" s="12">
        <v>0.35460000000000003</v>
      </c>
      <c r="BT839" s="12"/>
      <c r="BU839" s="12">
        <f t="shared" si="12"/>
        <v>1.4256102960990087</v>
      </c>
      <c r="BV839" s="12" t="s">
        <v>3416</v>
      </c>
      <c r="BW839" s="12"/>
      <c r="BX839" s="12"/>
      <c r="BY839" s="12" t="s">
        <v>1077</v>
      </c>
      <c r="BZ839" s="12"/>
      <c r="CA839" s="12" t="s">
        <v>1077</v>
      </c>
      <c r="CB839" s="12">
        <v>57.7</v>
      </c>
      <c r="CC839" s="12" t="s">
        <v>3419</v>
      </c>
      <c r="CD839" s="12" t="s">
        <v>1077</v>
      </c>
      <c r="CE839" s="12">
        <v>0.1</v>
      </c>
      <c r="CF839" s="12"/>
      <c r="CG839" s="12"/>
      <c r="CH839" s="12"/>
      <c r="CI839" s="12"/>
      <c r="CJ839" s="12">
        <v>0.73799999999999999</v>
      </c>
      <c r="CK839" s="12" t="s">
        <v>3827</v>
      </c>
      <c r="CL839" s="12">
        <v>-8522.2999999999993</v>
      </c>
      <c r="CM839" s="12" t="s">
        <v>1077</v>
      </c>
      <c r="CN839" s="12">
        <v>1612.7</v>
      </c>
      <c r="CO839" s="12" t="s">
        <v>3419</v>
      </c>
      <c r="CP839" s="12"/>
      <c r="CQ839" s="12"/>
      <c r="CR839" s="12"/>
      <c r="CS839" s="12" t="s">
        <v>1077</v>
      </c>
      <c r="CT839" s="12" t="s">
        <v>1077</v>
      </c>
      <c r="CU839" s="7">
        <f>55/5727</f>
        <v>9.6036319189802682E-3</v>
      </c>
      <c r="CV839" s="12">
        <f t="shared" si="13"/>
        <v>3.4054478784704034E-3</v>
      </c>
      <c r="CW839" s="7"/>
      <c r="CX839" s="57"/>
    </row>
    <row r="840" spans="1:102" ht="16.5" x14ac:dyDescent="0.35">
      <c r="A840" s="56">
        <v>15</v>
      </c>
      <c r="B840" s="12" t="s">
        <v>3706</v>
      </c>
      <c r="C840" s="12">
        <v>15.18</v>
      </c>
      <c r="D840" s="12" t="s">
        <v>1538</v>
      </c>
      <c r="E840" s="12" t="s">
        <v>302</v>
      </c>
      <c r="F840" s="12" t="s">
        <v>3916</v>
      </c>
      <c r="G840" s="12" t="s">
        <v>212</v>
      </c>
      <c r="H840" s="12" t="s">
        <v>2804</v>
      </c>
      <c r="I840" s="12" t="s">
        <v>212</v>
      </c>
      <c r="J840" s="12" t="s">
        <v>1224</v>
      </c>
      <c r="K840" s="12" t="s">
        <v>1225</v>
      </c>
      <c r="L840" s="12" t="s">
        <v>1204</v>
      </c>
      <c r="M840" s="12" t="s">
        <v>3237</v>
      </c>
      <c r="N840" s="12" t="s">
        <v>3437</v>
      </c>
      <c r="O840" s="12" t="s">
        <v>3400</v>
      </c>
      <c r="P840" s="12" t="s">
        <v>3403</v>
      </c>
      <c r="Q840" s="12">
        <v>1</v>
      </c>
      <c r="R840" s="12">
        <v>0</v>
      </c>
      <c r="S840" s="12">
        <v>0</v>
      </c>
      <c r="T840" s="12">
        <v>0</v>
      </c>
      <c r="U840" s="12">
        <v>0</v>
      </c>
      <c r="V840" s="12">
        <v>0</v>
      </c>
      <c r="W840" s="12">
        <v>0</v>
      </c>
      <c r="X840" s="12">
        <v>0</v>
      </c>
      <c r="Y840" s="12">
        <v>0</v>
      </c>
      <c r="Z840" s="12">
        <v>0</v>
      </c>
      <c r="AA840" s="12">
        <v>0</v>
      </c>
      <c r="AB840" s="12">
        <v>1</v>
      </c>
      <c r="AC840" s="12">
        <v>0</v>
      </c>
      <c r="AD840" s="12">
        <v>0</v>
      </c>
      <c r="AE840" s="12">
        <v>0</v>
      </c>
      <c r="AF840" s="12">
        <v>0</v>
      </c>
      <c r="AG840" s="12">
        <v>0</v>
      </c>
      <c r="AH840" s="12">
        <v>0</v>
      </c>
      <c r="AI840" s="12">
        <v>0</v>
      </c>
      <c r="AJ840" s="12">
        <v>0</v>
      </c>
      <c r="AK840" s="12">
        <v>0</v>
      </c>
      <c r="AL840" s="12" t="s">
        <v>3448</v>
      </c>
      <c r="AM840" s="7" t="s">
        <v>608</v>
      </c>
      <c r="AN840" s="7" t="s">
        <v>615</v>
      </c>
      <c r="AO840" s="7">
        <v>2000</v>
      </c>
      <c r="AP840" s="12" t="s">
        <v>3458</v>
      </c>
      <c r="AQ840" s="12">
        <v>1430</v>
      </c>
      <c r="AR840" s="12">
        <v>1</v>
      </c>
      <c r="AS840" s="12" t="s">
        <v>555</v>
      </c>
      <c r="AT840" s="7" t="s">
        <v>349</v>
      </c>
      <c r="AU840" s="12">
        <v>0</v>
      </c>
      <c r="AV840" s="12">
        <v>0</v>
      </c>
      <c r="AW840" s="12">
        <v>0</v>
      </c>
      <c r="AX840" s="12">
        <v>0</v>
      </c>
      <c r="AY840" s="7">
        <v>0</v>
      </c>
      <c r="AZ840" s="12">
        <v>0</v>
      </c>
      <c r="BA840" s="12">
        <v>1</v>
      </c>
      <c r="BB840" s="12">
        <v>1</v>
      </c>
      <c r="BC840" s="12">
        <v>0</v>
      </c>
      <c r="BD840" s="12">
        <v>0</v>
      </c>
      <c r="BE840" s="12">
        <v>0</v>
      </c>
      <c r="BF840" s="7" t="s">
        <v>2820</v>
      </c>
      <c r="BG840" s="7" t="s">
        <v>810</v>
      </c>
      <c r="BH840" s="7">
        <v>1</v>
      </c>
      <c r="BI840" s="12" t="s">
        <v>3257</v>
      </c>
      <c r="BJ840" s="12" t="s">
        <v>3460</v>
      </c>
      <c r="BK840" s="12" t="s">
        <v>3472</v>
      </c>
      <c r="BL840" s="12" t="s">
        <v>3474</v>
      </c>
      <c r="BM840" s="7" t="s">
        <v>788</v>
      </c>
      <c r="BN840" s="7"/>
      <c r="BO840" s="12"/>
      <c r="BP840" s="12" t="s">
        <v>1262</v>
      </c>
      <c r="BQ840" s="12">
        <f t="shared" si="11"/>
        <v>8.6918631045922821E-3</v>
      </c>
      <c r="BR840" s="12" t="s">
        <v>3526</v>
      </c>
      <c r="BS840" s="12">
        <v>0.34810000000000002</v>
      </c>
      <c r="BT840" s="12"/>
      <c r="BU840" s="12">
        <f t="shared" si="12"/>
        <v>1.4163738800463948</v>
      </c>
      <c r="BV840" s="12" t="s">
        <v>3416</v>
      </c>
      <c r="BW840" s="12"/>
      <c r="BX840" s="12"/>
      <c r="BY840" s="12" t="s">
        <v>1077</v>
      </c>
      <c r="BZ840" s="12"/>
      <c r="CA840" s="12" t="s">
        <v>1077</v>
      </c>
      <c r="CB840" s="12">
        <v>57.7</v>
      </c>
      <c r="CC840" s="12" t="s">
        <v>3419</v>
      </c>
      <c r="CD840" s="12" t="s">
        <v>1077</v>
      </c>
      <c r="CE840" s="12">
        <v>0.1</v>
      </c>
      <c r="CF840" s="12"/>
      <c r="CG840" s="12"/>
      <c r="CH840" s="12"/>
      <c r="CI840" s="12"/>
      <c r="CJ840" s="12">
        <v>0.73799999999999999</v>
      </c>
      <c r="CK840" s="12" t="s">
        <v>3827</v>
      </c>
      <c r="CL840" s="12">
        <v>-8522.2999999999993</v>
      </c>
      <c r="CM840" s="12" t="s">
        <v>1077</v>
      </c>
      <c r="CN840" s="12">
        <v>1612.7</v>
      </c>
      <c r="CO840" s="12" t="s">
        <v>3419</v>
      </c>
      <c r="CP840" s="12"/>
      <c r="CQ840" s="12"/>
      <c r="CR840" s="12"/>
      <c r="CS840" s="12" t="s">
        <v>1077</v>
      </c>
      <c r="CT840" s="12" t="s">
        <v>1077</v>
      </c>
      <c r="CU840" s="7">
        <f>143/5727</f>
        <v>2.4969442989348698E-2</v>
      </c>
      <c r="CV840" s="12">
        <f t="shared" si="13"/>
        <v>8.6918631045922821E-3</v>
      </c>
      <c r="CW840" s="7"/>
      <c r="CX840" s="57"/>
    </row>
    <row r="841" spans="1:102" ht="16.5" x14ac:dyDescent="0.35">
      <c r="A841" s="56">
        <v>15</v>
      </c>
      <c r="B841" s="12" t="s">
        <v>3706</v>
      </c>
      <c r="C841" s="12">
        <v>15.18</v>
      </c>
      <c r="D841" s="12" t="s">
        <v>1540</v>
      </c>
      <c r="E841" s="12" t="s">
        <v>302</v>
      </c>
      <c r="F841" s="12" t="s">
        <v>3916</v>
      </c>
      <c r="G841" s="12" t="s">
        <v>212</v>
      </c>
      <c r="H841" s="12" t="s">
        <v>2804</v>
      </c>
      <c r="I841" s="12" t="s">
        <v>212</v>
      </c>
      <c r="J841" s="12" t="s">
        <v>1224</v>
      </c>
      <c r="K841" s="12" t="s">
        <v>1225</v>
      </c>
      <c r="L841" s="12" t="s">
        <v>1204</v>
      </c>
      <c r="M841" s="12" t="s">
        <v>3237</v>
      </c>
      <c r="N841" s="12" t="s">
        <v>3437</v>
      </c>
      <c r="O841" s="12" t="s">
        <v>3400</v>
      </c>
      <c r="P841" s="12" t="s">
        <v>3403</v>
      </c>
      <c r="Q841" s="12">
        <v>1</v>
      </c>
      <c r="R841" s="12">
        <v>0</v>
      </c>
      <c r="S841" s="12">
        <v>0</v>
      </c>
      <c r="T841" s="12">
        <v>0</v>
      </c>
      <c r="U841" s="12">
        <v>0</v>
      </c>
      <c r="V841" s="12">
        <v>0</v>
      </c>
      <c r="W841" s="12">
        <v>0</v>
      </c>
      <c r="X841" s="12">
        <v>0</v>
      </c>
      <c r="Y841" s="12">
        <v>0</v>
      </c>
      <c r="Z841" s="12">
        <v>0</v>
      </c>
      <c r="AA841" s="12">
        <v>0</v>
      </c>
      <c r="AB841" s="12">
        <v>1</v>
      </c>
      <c r="AC841" s="12">
        <v>0</v>
      </c>
      <c r="AD841" s="12">
        <v>0</v>
      </c>
      <c r="AE841" s="12">
        <v>0</v>
      </c>
      <c r="AF841" s="12">
        <v>0</v>
      </c>
      <c r="AG841" s="12">
        <v>0</v>
      </c>
      <c r="AH841" s="12">
        <v>0</v>
      </c>
      <c r="AI841" s="12">
        <v>0</v>
      </c>
      <c r="AJ841" s="12">
        <v>0</v>
      </c>
      <c r="AK841" s="12">
        <v>0</v>
      </c>
      <c r="AL841" s="12" t="s">
        <v>3448</v>
      </c>
      <c r="AM841" s="7" t="s">
        <v>608</v>
      </c>
      <c r="AN841" s="7" t="s">
        <v>615</v>
      </c>
      <c r="AO841" s="7">
        <v>2000</v>
      </c>
      <c r="AP841" s="12" t="s">
        <v>3458</v>
      </c>
      <c r="AQ841" s="12">
        <v>1430</v>
      </c>
      <c r="AR841" s="12">
        <v>1</v>
      </c>
      <c r="AS841" s="12" t="s">
        <v>555</v>
      </c>
      <c r="AT841" s="7" t="s">
        <v>349</v>
      </c>
      <c r="AU841" s="12">
        <v>0</v>
      </c>
      <c r="AV841" s="12">
        <v>0</v>
      </c>
      <c r="AW841" s="12">
        <v>0</v>
      </c>
      <c r="AX841" s="12">
        <v>0</v>
      </c>
      <c r="AY841" s="7">
        <v>0</v>
      </c>
      <c r="AZ841" s="12">
        <v>0</v>
      </c>
      <c r="BA841" s="12">
        <v>1</v>
      </c>
      <c r="BB841" s="12">
        <v>1</v>
      </c>
      <c r="BC841" s="12">
        <v>0</v>
      </c>
      <c r="BD841" s="12">
        <v>0</v>
      </c>
      <c r="BE841" s="12">
        <v>0</v>
      </c>
      <c r="BF841" s="7" t="s">
        <v>2820</v>
      </c>
      <c r="BG841" s="7" t="s">
        <v>815</v>
      </c>
      <c r="BH841" s="7">
        <v>1</v>
      </c>
      <c r="BI841" s="7" t="s">
        <v>3257</v>
      </c>
      <c r="BJ841" s="12" t="s">
        <v>3460</v>
      </c>
      <c r="BK841" s="12" t="s">
        <v>3472</v>
      </c>
      <c r="BL841" s="12" t="s">
        <v>3474</v>
      </c>
      <c r="BM841" s="7" t="s">
        <v>788</v>
      </c>
      <c r="BN841" s="7"/>
      <c r="BO841" s="12"/>
      <c r="BP841" s="12" t="s">
        <v>4021</v>
      </c>
      <c r="BQ841" s="12">
        <f t="shared" si="11"/>
        <v>5.7102357255107386E-2</v>
      </c>
      <c r="BR841" s="12" t="s">
        <v>3526</v>
      </c>
      <c r="BS841" s="12">
        <v>0.73160000000000003</v>
      </c>
      <c r="BT841" s="12"/>
      <c r="BU841" s="12">
        <f t="shared" si="12"/>
        <v>2.0784033941667341</v>
      </c>
      <c r="BV841" s="12" t="s">
        <v>3416</v>
      </c>
      <c r="BW841" s="12"/>
      <c r="BX841" s="12"/>
      <c r="BY841" s="12" t="s">
        <v>1077</v>
      </c>
      <c r="BZ841" s="12"/>
      <c r="CA841" s="12" t="s">
        <v>1077</v>
      </c>
      <c r="CB841" s="12">
        <v>78.2</v>
      </c>
      <c r="CC841" s="12" t="s">
        <v>3419</v>
      </c>
      <c r="CD841" s="12" t="s">
        <v>1077</v>
      </c>
      <c r="CE841" s="12">
        <v>0.1</v>
      </c>
      <c r="CF841" s="12"/>
      <c r="CG841" s="12"/>
      <c r="CH841" s="12"/>
      <c r="CI841" s="12"/>
      <c r="CJ841" s="12">
        <v>0.73799999999999999</v>
      </c>
      <c r="CK841" s="12" t="s">
        <v>3827</v>
      </c>
      <c r="CL841" s="12">
        <v>-8522.2999999999993</v>
      </c>
      <c r="CM841" s="12" t="s">
        <v>1077</v>
      </c>
      <c r="CN841" s="12">
        <v>1612.7</v>
      </c>
      <c r="CO841" s="12" t="s">
        <v>3419</v>
      </c>
      <c r="CP841" s="12"/>
      <c r="CQ841" s="12"/>
      <c r="CR841" s="12"/>
      <c r="CS841" s="12" t="s">
        <v>1077</v>
      </c>
      <c r="CT841" s="12" t="s">
        <v>1077</v>
      </c>
      <c r="CU841" s="7">
        <f>447/5727</f>
        <v>7.8051335777894179E-2</v>
      </c>
      <c r="CV841" s="12">
        <f t="shared" si="13"/>
        <v>5.7102357255107386E-2</v>
      </c>
      <c r="CW841" s="7"/>
      <c r="CX841" s="57"/>
    </row>
    <row r="842" spans="1:102" ht="16.5" x14ac:dyDescent="0.35">
      <c r="A842" s="56">
        <v>15</v>
      </c>
      <c r="B842" s="12" t="s">
        <v>3706</v>
      </c>
      <c r="C842" s="12">
        <v>15.19</v>
      </c>
      <c r="D842" s="12" t="s">
        <v>1634</v>
      </c>
      <c r="E842" s="12" t="s">
        <v>303</v>
      </c>
      <c r="F842" s="12" t="s">
        <v>3916</v>
      </c>
      <c r="G842" s="12" t="s">
        <v>349</v>
      </c>
      <c r="H842" s="12" t="s">
        <v>2805</v>
      </c>
      <c r="I842" s="12" t="s">
        <v>1285</v>
      </c>
      <c r="J842" s="12" t="s">
        <v>1224</v>
      </c>
      <c r="K842" s="12" t="s">
        <v>1225</v>
      </c>
      <c r="L842" s="12" t="s">
        <v>1204</v>
      </c>
      <c r="M842" s="12" t="s">
        <v>3237</v>
      </c>
      <c r="N842" s="12" t="s">
        <v>3437</v>
      </c>
      <c r="O842" s="12" t="s">
        <v>3400</v>
      </c>
      <c r="P842" s="12" t="s">
        <v>3403</v>
      </c>
      <c r="Q842" s="12">
        <v>1</v>
      </c>
      <c r="R842" s="12">
        <v>0</v>
      </c>
      <c r="S842" s="12">
        <v>0</v>
      </c>
      <c r="T842" s="12">
        <v>0</v>
      </c>
      <c r="U842" s="12">
        <v>0</v>
      </c>
      <c r="V842" s="12">
        <v>0</v>
      </c>
      <c r="W842" s="12">
        <v>0</v>
      </c>
      <c r="X842" s="12">
        <v>0</v>
      </c>
      <c r="Y842" s="12">
        <v>0</v>
      </c>
      <c r="Z842" s="12">
        <v>0</v>
      </c>
      <c r="AA842" s="12">
        <v>0</v>
      </c>
      <c r="AB842" s="12">
        <v>1</v>
      </c>
      <c r="AC842" s="12">
        <v>0</v>
      </c>
      <c r="AD842" s="12">
        <v>0</v>
      </c>
      <c r="AE842" s="12">
        <v>0</v>
      </c>
      <c r="AF842" s="12">
        <v>0</v>
      </c>
      <c r="AG842" s="12">
        <v>0</v>
      </c>
      <c r="AH842" s="12">
        <v>0</v>
      </c>
      <c r="AI842" s="12">
        <v>0</v>
      </c>
      <c r="AJ842" s="12">
        <v>0</v>
      </c>
      <c r="AK842" s="12">
        <v>0</v>
      </c>
      <c r="AL842" s="12" t="s">
        <v>3448</v>
      </c>
      <c r="AM842" s="7" t="s">
        <v>608</v>
      </c>
      <c r="AN842" s="7" t="s">
        <v>635</v>
      </c>
      <c r="AO842" s="7">
        <v>2000</v>
      </c>
      <c r="AP842" s="12" t="s">
        <v>3458</v>
      </c>
      <c r="AQ842" s="12">
        <v>593</v>
      </c>
      <c r="AR842" s="12">
        <v>1</v>
      </c>
      <c r="AS842" s="12" t="s">
        <v>555</v>
      </c>
      <c r="AT842" s="7" t="s">
        <v>349</v>
      </c>
      <c r="AU842" s="12">
        <v>0</v>
      </c>
      <c r="AV842" s="12">
        <v>0</v>
      </c>
      <c r="AW842" s="12">
        <v>0</v>
      </c>
      <c r="AX842" s="12">
        <v>0</v>
      </c>
      <c r="AY842" s="7">
        <v>0</v>
      </c>
      <c r="AZ842" s="12">
        <v>0</v>
      </c>
      <c r="BA842" s="12">
        <v>1</v>
      </c>
      <c r="BB842" s="12">
        <v>1</v>
      </c>
      <c r="BC842" s="12">
        <v>0</v>
      </c>
      <c r="BD842" s="12">
        <v>0</v>
      </c>
      <c r="BE842" s="12">
        <v>0</v>
      </c>
      <c r="BF842" s="7" t="s">
        <v>3259</v>
      </c>
      <c r="BG842" s="7" t="s">
        <v>805</v>
      </c>
      <c r="BH842" s="7">
        <v>1</v>
      </c>
      <c r="BI842" s="7" t="s">
        <v>3253</v>
      </c>
      <c r="BJ842" s="12" t="s">
        <v>3460</v>
      </c>
      <c r="BK842" s="12" t="s">
        <v>3472</v>
      </c>
      <c r="BL842" s="12" t="s">
        <v>3474</v>
      </c>
      <c r="BM842" s="7" t="s">
        <v>788</v>
      </c>
      <c r="BN842" s="7"/>
      <c r="BO842" s="12"/>
      <c r="BP842" s="12" t="s">
        <v>1161</v>
      </c>
      <c r="BQ842" s="12">
        <f t="shared" si="11"/>
        <v>-1.524602758861533E-3</v>
      </c>
      <c r="BR842" s="12" t="s">
        <v>3526</v>
      </c>
      <c r="BS842" s="12">
        <v>-2.93E-2</v>
      </c>
      <c r="BT842" s="12"/>
      <c r="BU842" s="12">
        <f t="shared" si="12"/>
        <v>0.97112508323663471</v>
      </c>
      <c r="BV842" s="12" t="s">
        <v>3416</v>
      </c>
      <c r="BW842" s="12"/>
      <c r="BX842" s="12"/>
      <c r="BY842" s="12" t="s">
        <v>1077</v>
      </c>
      <c r="BZ842" s="12"/>
      <c r="CA842" s="12" t="s">
        <v>1077</v>
      </c>
      <c r="CB842" s="12">
        <v>0</v>
      </c>
      <c r="CC842" s="12" t="s">
        <v>3419</v>
      </c>
      <c r="CD842" s="12" t="s">
        <v>1077</v>
      </c>
      <c r="CE842" s="12" t="s">
        <v>1077</v>
      </c>
      <c r="CF842" s="12"/>
      <c r="CG842" s="12"/>
      <c r="CH842" s="12"/>
      <c r="CI842" s="12"/>
      <c r="CJ842" s="12">
        <v>0.69899999999999995</v>
      </c>
      <c r="CK842" s="12" t="s">
        <v>3827</v>
      </c>
      <c r="CL842" s="12">
        <v>-2939.3</v>
      </c>
      <c r="CM842" s="12" t="s">
        <v>1077</v>
      </c>
      <c r="CN842" s="12">
        <v>721</v>
      </c>
      <c r="CO842" s="12" t="s">
        <v>3419</v>
      </c>
      <c r="CP842" s="12"/>
      <c r="CQ842" s="12"/>
      <c r="CR842" s="12"/>
      <c r="CS842" s="12" t="s">
        <v>1077</v>
      </c>
      <c r="CT842" s="12" t="s">
        <v>1077</v>
      </c>
      <c r="CU842" s="7">
        <f>298/5727</f>
        <v>5.2034223851929455E-2</v>
      </c>
      <c r="CV842" s="12">
        <f t="shared" si="13"/>
        <v>-1.524602758861533E-3</v>
      </c>
      <c r="CW842" s="7"/>
      <c r="CX842" s="57"/>
    </row>
    <row r="843" spans="1:102" ht="16.5" x14ac:dyDescent="0.35">
      <c r="A843" s="56">
        <v>15</v>
      </c>
      <c r="B843" s="12" t="s">
        <v>3706</v>
      </c>
      <c r="C843" s="12">
        <v>15.19</v>
      </c>
      <c r="D843" s="12" t="s">
        <v>1635</v>
      </c>
      <c r="E843" s="12" t="s">
        <v>303</v>
      </c>
      <c r="F843" s="12" t="s">
        <v>3916</v>
      </c>
      <c r="G843" s="12" t="s">
        <v>212</v>
      </c>
      <c r="H843" s="12" t="s">
        <v>2805</v>
      </c>
      <c r="I843" s="12" t="s">
        <v>212</v>
      </c>
      <c r="J843" s="12" t="s">
        <v>1224</v>
      </c>
      <c r="K843" s="12" t="s">
        <v>1225</v>
      </c>
      <c r="L843" s="12" t="s">
        <v>1204</v>
      </c>
      <c r="M843" s="12" t="s">
        <v>3237</v>
      </c>
      <c r="N843" s="12" t="s">
        <v>3437</v>
      </c>
      <c r="O843" s="12" t="s">
        <v>3400</v>
      </c>
      <c r="P843" s="12" t="s">
        <v>3403</v>
      </c>
      <c r="Q843" s="12">
        <v>1</v>
      </c>
      <c r="R843" s="12">
        <v>0</v>
      </c>
      <c r="S843" s="12">
        <v>0</v>
      </c>
      <c r="T843" s="12">
        <v>0</v>
      </c>
      <c r="U843" s="12">
        <v>0</v>
      </c>
      <c r="V843" s="12">
        <v>0</v>
      </c>
      <c r="W843" s="12">
        <v>0</v>
      </c>
      <c r="X843" s="12">
        <v>0</v>
      </c>
      <c r="Y843" s="12">
        <v>0</v>
      </c>
      <c r="Z843" s="12">
        <v>0</v>
      </c>
      <c r="AA843" s="12">
        <v>0</v>
      </c>
      <c r="AB843" s="12">
        <v>1</v>
      </c>
      <c r="AC843" s="12">
        <v>0</v>
      </c>
      <c r="AD843" s="12">
        <v>0</v>
      </c>
      <c r="AE843" s="12">
        <v>0</v>
      </c>
      <c r="AF843" s="12">
        <v>0</v>
      </c>
      <c r="AG843" s="12">
        <v>0</v>
      </c>
      <c r="AH843" s="12">
        <v>0</v>
      </c>
      <c r="AI843" s="12">
        <v>0</v>
      </c>
      <c r="AJ843" s="12">
        <v>0</v>
      </c>
      <c r="AK843" s="12">
        <v>0</v>
      </c>
      <c r="AL843" s="12" t="s">
        <v>3448</v>
      </c>
      <c r="AM843" s="7" t="s">
        <v>608</v>
      </c>
      <c r="AN843" s="7" t="s">
        <v>635</v>
      </c>
      <c r="AO843" s="7">
        <v>2000</v>
      </c>
      <c r="AP843" s="12" t="s">
        <v>3458</v>
      </c>
      <c r="AQ843" s="12">
        <v>593</v>
      </c>
      <c r="AR843" s="12">
        <v>1</v>
      </c>
      <c r="AS843" s="12" t="s">
        <v>555</v>
      </c>
      <c r="AT843" s="7" t="s">
        <v>349</v>
      </c>
      <c r="AU843" s="12">
        <v>0</v>
      </c>
      <c r="AV843" s="12">
        <v>0</v>
      </c>
      <c r="AW843" s="12">
        <v>0</v>
      </c>
      <c r="AX843" s="12">
        <v>0</v>
      </c>
      <c r="AY843" s="7">
        <v>0</v>
      </c>
      <c r="AZ843" s="12">
        <v>0</v>
      </c>
      <c r="BA843" s="12">
        <v>1</v>
      </c>
      <c r="BB843" s="12">
        <v>1</v>
      </c>
      <c r="BC843" s="12">
        <v>0</v>
      </c>
      <c r="BD843" s="12">
        <v>0</v>
      </c>
      <c r="BE843" s="12">
        <v>0</v>
      </c>
      <c r="BF843" s="7" t="s">
        <v>3259</v>
      </c>
      <c r="BG843" s="7" t="s">
        <v>813</v>
      </c>
      <c r="BH843" s="7">
        <v>1</v>
      </c>
      <c r="BI843" s="7" t="s">
        <v>3253</v>
      </c>
      <c r="BJ843" s="12" t="s">
        <v>3460</v>
      </c>
      <c r="BK843" s="12" t="s">
        <v>3472</v>
      </c>
      <c r="BL843" s="12" t="s">
        <v>3474</v>
      </c>
      <c r="BM843" s="7" t="s">
        <v>788</v>
      </c>
      <c r="BN843" s="7"/>
      <c r="BO843" s="12"/>
      <c r="BP843" s="12" t="s">
        <v>1262</v>
      </c>
      <c r="BQ843" s="12">
        <f t="shared" si="11"/>
        <v>-1.4389104243059192E-2</v>
      </c>
      <c r="BR843" s="12" t="s">
        <v>3526</v>
      </c>
      <c r="BS843" s="12">
        <v>-0.35520000000000002</v>
      </c>
      <c r="BT843" s="12"/>
      <c r="BU843" s="12">
        <f t="shared" si="12"/>
        <v>0.7010332225424647</v>
      </c>
      <c r="BV843" s="12" t="s">
        <v>3416</v>
      </c>
      <c r="BW843" s="12"/>
      <c r="BX843" s="12"/>
      <c r="BY843" s="12" t="s">
        <v>1077</v>
      </c>
      <c r="BZ843" s="12"/>
      <c r="CA843" s="12" t="s">
        <v>1077</v>
      </c>
      <c r="CB843" s="12">
        <v>4.4000000000000004</v>
      </c>
      <c r="CC843" s="12" t="s">
        <v>3419</v>
      </c>
      <c r="CD843" s="12" t="s">
        <v>1077</v>
      </c>
      <c r="CE843" s="12">
        <v>0.1</v>
      </c>
      <c r="CF843" s="12"/>
      <c r="CG843" s="12"/>
      <c r="CH843" s="12"/>
      <c r="CI843" s="12"/>
      <c r="CJ843" s="12">
        <v>0.69899999999999995</v>
      </c>
      <c r="CK843" s="12" t="s">
        <v>3827</v>
      </c>
      <c r="CL843" s="12">
        <v>-2939.3</v>
      </c>
      <c r="CM843" s="12" t="s">
        <v>1077</v>
      </c>
      <c r="CN843" s="12">
        <v>721</v>
      </c>
      <c r="CO843" s="12" t="s">
        <v>3419</v>
      </c>
      <c r="CP843" s="12"/>
      <c r="CQ843" s="12"/>
      <c r="CR843" s="12"/>
      <c r="CS843" s="12" t="s">
        <v>1077</v>
      </c>
      <c r="CT843" s="12" t="s">
        <v>1077</v>
      </c>
      <c r="CU843" s="7">
        <f>232/5727</f>
        <v>4.0509865549153132E-2</v>
      </c>
      <c r="CV843" s="12">
        <f t="shared" si="13"/>
        <v>-1.4389104243059192E-2</v>
      </c>
      <c r="CW843" s="7"/>
      <c r="CX843" s="57"/>
    </row>
    <row r="844" spans="1:102" ht="16.5" x14ac:dyDescent="0.35">
      <c r="A844" s="56">
        <v>15</v>
      </c>
      <c r="B844" s="12" t="s">
        <v>3706</v>
      </c>
      <c r="C844" s="12">
        <v>15.19</v>
      </c>
      <c r="D844" s="12" t="s">
        <v>1636</v>
      </c>
      <c r="E844" s="12" t="s">
        <v>303</v>
      </c>
      <c r="F844" s="12" t="s">
        <v>3916</v>
      </c>
      <c r="G844" s="12" t="s">
        <v>212</v>
      </c>
      <c r="H844" s="12" t="s">
        <v>2805</v>
      </c>
      <c r="I844" s="12" t="s">
        <v>212</v>
      </c>
      <c r="J844" s="12" t="s">
        <v>1224</v>
      </c>
      <c r="K844" s="12" t="s">
        <v>1225</v>
      </c>
      <c r="L844" s="12" t="s">
        <v>1204</v>
      </c>
      <c r="M844" s="12" t="s">
        <v>3237</v>
      </c>
      <c r="N844" s="12" t="s">
        <v>3437</v>
      </c>
      <c r="O844" s="12" t="s">
        <v>3400</v>
      </c>
      <c r="P844" s="12" t="s">
        <v>3403</v>
      </c>
      <c r="Q844" s="12">
        <v>1</v>
      </c>
      <c r="R844" s="12">
        <v>0</v>
      </c>
      <c r="S844" s="12">
        <v>0</v>
      </c>
      <c r="T844" s="12">
        <v>0</v>
      </c>
      <c r="U844" s="12">
        <v>0</v>
      </c>
      <c r="V844" s="12">
        <v>0</v>
      </c>
      <c r="W844" s="12">
        <v>0</v>
      </c>
      <c r="X844" s="12">
        <v>0</v>
      </c>
      <c r="Y844" s="12">
        <v>0</v>
      </c>
      <c r="Z844" s="12">
        <v>0</v>
      </c>
      <c r="AA844" s="12">
        <v>0</v>
      </c>
      <c r="AB844" s="12">
        <v>1</v>
      </c>
      <c r="AC844" s="12">
        <v>0</v>
      </c>
      <c r="AD844" s="12">
        <v>0</v>
      </c>
      <c r="AE844" s="12">
        <v>0</v>
      </c>
      <c r="AF844" s="12">
        <v>0</v>
      </c>
      <c r="AG844" s="12">
        <v>0</v>
      </c>
      <c r="AH844" s="12">
        <v>0</v>
      </c>
      <c r="AI844" s="12">
        <v>0</v>
      </c>
      <c r="AJ844" s="12">
        <v>0</v>
      </c>
      <c r="AK844" s="12">
        <v>0</v>
      </c>
      <c r="AL844" s="12" t="s">
        <v>3448</v>
      </c>
      <c r="AM844" s="7" t="s">
        <v>608</v>
      </c>
      <c r="AN844" s="7" t="s">
        <v>635</v>
      </c>
      <c r="AO844" s="7">
        <v>2000</v>
      </c>
      <c r="AP844" s="12" t="s">
        <v>3458</v>
      </c>
      <c r="AQ844" s="12">
        <v>593</v>
      </c>
      <c r="AR844" s="12">
        <v>1</v>
      </c>
      <c r="AS844" s="12" t="s">
        <v>555</v>
      </c>
      <c r="AT844" s="7" t="s">
        <v>349</v>
      </c>
      <c r="AU844" s="12">
        <v>0</v>
      </c>
      <c r="AV844" s="12">
        <v>0</v>
      </c>
      <c r="AW844" s="12">
        <v>0</v>
      </c>
      <c r="AX844" s="12">
        <v>0</v>
      </c>
      <c r="AY844" s="7">
        <v>0</v>
      </c>
      <c r="AZ844" s="12">
        <v>0</v>
      </c>
      <c r="BA844" s="12">
        <v>1</v>
      </c>
      <c r="BB844" s="12">
        <v>1</v>
      </c>
      <c r="BC844" s="12">
        <v>0</v>
      </c>
      <c r="BD844" s="12">
        <v>0</v>
      </c>
      <c r="BE844" s="12">
        <v>0</v>
      </c>
      <c r="BF844" s="7" t="s">
        <v>3259</v>
      </c>
      <c r="BG844" s="7" t="s">
        <v>807</v>
      </c>
      <c r="BH844" s="7">
        <v>1</v>
      </c>
      <c r="BI844" s="7" t="s">
        <v>3253</v>
      </c>
      <c r="BJ844" s="12" t="s">
        <v>3460</v>
      </c>
      <c r="BK844" s="12" t="s">
        <v>3472</v>
      </c>
      <c r="BL844" s="12" t="s">
        <v>3474</v>
      </c>
      <c r="BM844" s="7" t="s">
        <v>788</v>
      </c>
      <c r="BN844" s="7"/>
      <c r="BO844" s="12"/>
      <c r="BP844" s="12" t="s">
        <v>1262</v>
      </c>
      <c r="BQ844" s="12">
        <f t="shared" si="11"/>
        <v>-6.401838658983762E-2</v>
      </c>
      <c r="BR844" s="12" t="s">
        <v>3526</v>
      </c>
      <c r="BS844" s="12">
        <v>-1.5213000000000001</v>
      </c>
      <c r="BT844" s="12"/>
      <c r="BU844" s="12">
        <f t="shared" si="12"/>
        <v>0.21842774623066236</v>
      </c>
      <c r="BV844" s="12" t="s">
        <v>3416</v>
      </c>
      <c r="BW844" s="12"/>
      <c r="BX844" s="12"/>
      <c r="BY844" s="12" t="s">
        <v>1077</v>
      </c>
      <c r="BZ844" s="12"/>
      <c r="CA844" s="12" t="s">
        <v>1077</v>
      </c>
      <c r="CB844" s="12">
        <v>5.9</v>
      </c>
      <c r="CC844" s="12" t="s">
        <v>3419</v>
      </c>
      <c r="CD844" s="12" t="s">
        <v>1077</v>
      </c>
      <c r="CE844" s="12">
        <v>0.1</v>
      </c>
      <c r="CF844" s="12"/>
      <c r="CG844" s="12"/>
      <c r="CH844" s="12"/>
      <c r="CI844" s="12"/>
      <c r="CJ844" s="12">
        <v>0.69899999999999995</v>
      </c>
      <c r="CK844" s="12" t="s">
        <v>3827</v>
      </c>
      <c r="CL844" s="12">
        <v>-2939.3</v>
      </c>
      <c r="CM844" s="12" t="s">
        <v>1077</v>
      </c>
      <c r="CN844" s="12">
        <v>721</v>
      </c>
      <c r="CO844" s="12" t="s">
        <v>3419</v>
      </c>
      <c r="CP844" s="12"/>
      <c r="CQ844" s="12"/>
      <c r="CR844" s="12"/>
      <c r="CS844" s="12" t="s">
        <v>1077</v>
      </c>
      <c r="CT844" s="12" t="s">
        <v>1077</v>
      </c>
      <c r="CU844" s="7">
        <f>241/5727</f>
        <v>4.2081368954077179E-2</v>
      </c>
      <c r="CV844" s="12">
        <f t="shared" si="13"/>
        <v>-6.401838658983762E-2</v>
      </c>
      <c r="CW844" s="7"/>
      <c r="CX844" s="57"/>
    </row>
    <row r="845" spans="1:102" ht="16.5" x14ac:dyDescent="0.35">
      <c r="A845" s="56">
        <v>15</v>
      </c>
      <c r="B845" s="12" t="s">
        <v>3706</v>
      </c>
      <c r="C845" s="12">
        <v>15.19</v>
      </c>
      <c r="D845" s="12" t="s">
        <v>1637</v>
      </c>
      <c r="E845" s="12" t="s">
        <v>303</v>
      </c>
      <c r="F845" s="12" t="s">
        <v>3916</v>
      </c>
      <c r="G845" s="12" t="s">
        <v>212</v>
      </c>
      <c r="H845" s="12" t="s">
        <v>2805</v>
      </c>
      <c r="I845" s="12" t="s">
        <v>212</v>
      </c>
      <c r="J845" s="12" t="s">
        <v>1224</v>
      </c>
      <c r="K845" s="12" t="s">
        <v>1225</v>
      </c>
      <c r="L845" s="12" t="s">
        <v>1204</v>
      </c>
      <c r="M845" s="12" t="s">
        <v>3237</v>
      </c>
      <c r="N845" s="12" t="s">
        <v>3437</v>
      </c>
      <c r="O845" s="12" t="s">
        <v>3400</v>
      </c>
      <c r="P845" s="12" t="s">
        <v>3403</v>
      </c>
      <c r="Q845" s="12">
        <v>1</v>
      </c>
      <c r="R845" s="12">
        <v>0</v>
      </c>
      <c r="S845" s="12">
        <v>0</v>
      </c>
      <c r="T845" s="12">
        <v>0</v>
      </c>
      <c r="U845" s="12">
        <v>0</v>
      </c>
      <c r="V845" s="12">
        <v>0</v>
      </c>
      <c r="W845" s="12">
        <v>0</v>
      </c>
      <c r="X845" s="12">
        <v>0</v>
      </c>
      <c r="Y845" s="12">
        <v>0</v>
      </c>
      <c r="Z845" s="12">
        <v>0</v>
      </c>
      <c r="AA845" s="12">
        <v>0</v>
      </c>
      <c r="AB845" s="12">
        <v>1</v>
      </c>
      <c r="AC845" s="12">
        <v>0</v>
      </c>
      <c r="AD845" s="12">
        <v>0</v>
      </c>
      <c r="AE845" s="12">
        <v>0</v>
      </c>
      <c r="AF845" s="12">
        <v>0</v>
      </c>
      <c r="AG845" s="12">
        <v>0</v>
      </c>
      <c r="AH845" s="12">
        <v>0</v>
      </c>
      <c r="AI845" s="12">
        <v>0</v>
      </c>
      <c r="AJ845" s="12">
        <v>0</v>
      </c>
      <c r="AK845" s="12">
        <v>0</v>
      </c>
      <c r="AL845" s="12" t="s">
        <v>3448</v>
      </c>
      <c r="AM845" s="7" t="s">
        <v>608</v>
      </c>
      <c r="AN845" s="7" t="s">
        <v>635</v>
      </c>
      <c r="AO845" s="7">
        <v>2000</v>
      </c>
      <c r="AP845" s="12" t="s">
        <v>3458</v>
      </c>
      <c r="AQ845" s="12">
        <v>593</v>
      </c>
      <c r="AR845" s="12">
        <v>1</v>
      </c>
      <c r="AS845" s="12" t="s">
        <v>555</v>
      </c>
      <c r="AT845" s="7" t="s">
        <v>349</v>
      </c>
      <c r="AU845" s="12">
        <v>0</v>
      </c>
      <c r="AV845" s="12">
        <v>0</v>
      </c>
      <c r="AW845" s="12">
        <v>0</v>
      </c>
      <c r="AX845" s="12">
        <v>0</v>
      </c>
      <c r="AY845" s="7">
        <v>0</v>
      </c>
      <c r="AZ845" s="12">
        <v>0</v>
      </c>
      <c r="BA845" s="12">
        <v>1</v>
      </c>
      <c r="BB845" s="12">
        <v>1</v>
      </c>
      <c r="BC845" s="12">
        <v>0</v>
      </c>
      <c r="BD845" s="12">
        <v>0</v>
      </c>
      <c r="BE845" s="12">
        <v>0</v>
      </c>
      <c r="BF845" s="7" t="s">
        <v>3259</v>
      </c>
      <c r="BG845" s="7" t="s">
        <v>809</v>
      </c>
      <c r="BH845" s="7">
        <v>1</v>
      </c>
      <c r="BI845" s="7" t="s">
        <v>3253</v>
      </c>
      <c r="BJ845" s="12" t="s">
        <v>3460</v>
      </c>
      <c r="BK845" s="12" t="s">
        <v>3472</v>
      </c>
      <c r="BL845" s="12" t="s">
        <v>3474</v>
      </c>
      <c r="BM845" s="7" t="s">
        <v>788</v>
      </c>
      <c r="BN845" s="7"/>
      <c r="BO845" s="12"/>
      <c r="BP845" s="12" t="s">
        <v>1262</v>
      </c>
      <c r="BQ845" s="45">
        <f t="shared" si="11"/>
        <v>-7.9740178103719223E-2</v>
      </c>
      <c r="BR845" s="12" t="s">
        <v>3526</v>
      </c>
      <c r="BS845" s="45">
        <v>-2.1440000000000001</v>
      </c>
      <c r="BT845" s="12"/>
      <c r="BU845" s="12">
        <f t="shared" si="12"/>
        <v>0.11718516363470523</v>
      </c>
      <c r="BV845" s="12" t="s">
        <v>3416</v>
      </c>
      <c r="BW845" s="12"/>
      <c r="BX845" s="12"/>
      <c r="BY845" s="12" t="s">
        <v>1077</v>
      </c>
      <c r="BZ845" s="12"/>
      <c r="CA845" s="12" t="s">
        <v>1077</v>
      </c>
      <c r="CB845" s="12">
        <v>6.3</v>
      </c>
      <c r="CC845" s="12" t="s">
        <v>3419</v>
      </c>
      <c r="CD845" s="12" t="s">
        <v>1077</v>
      </c>
      <c r="CE845" s="12">
        <v>0.1</v>
      </c>
      <c r="CF845" s="12"/>
      <c r="CG845" s="12"/>
      <c r="CH845" s="12"/>
      <c r="CI845" s="12"/>
      <c r="CJ845" s="12">
        <v>0.69899999999999995</v>
      </c>
      <c r="CK845" s="12" t="s">
        <v>3827</v>
      </c>
      <c r="CL845" s="12">
        <v>-2939.3</v>
      </c>
      <c r="CM845" s="12" t="s">
        <v>1077</v>
      </c>
      <c r="CN845" s="12">
        <v>721</v>
      </c>
      <c r="CO845" s="12" t="s">
        <v>3419</v>
      </c>
      <c r="CP845" s="12"/>
      <c r="CQ845" s="12"/>
      <c r="CR845" s="12"/>
      <c r="CS845" s="12" t="s">
        <v>1077</v>
      </c>
      <c r="CT845" s="12" t="s">
        <v>1077</v>
      </c>
      <c r="CU845" s="7">
        <f>213/5727</f>
        <v>3.719224724986904E-2</v>
      </c>
      <c r="CV845" s="12">
        <f t="shared" si="13"/>
        <v>-7.9740178103719223E-2</v>
      </c>
      <c r="CW845" s="7"/>
      <c r="CX845" s="57"/>
    </row>
    <row r="846" spans="1:102" ht="16.5" x14ac:dyDescent="0.35">
      <c r="A846" s="56">
        <v>15</v>
      </c>
      <c r="B846" s="12" t="s">
        <v>3706</v>
      </c>
      <c r="C846" s="12">
        <v>15.19</v>
      </c>
      <c r="D846" s="12" t="s">
        <v>1544</v>
      </c>
      <c r="E846" s="12" t="s">
        <v>303</v>
      </c>
      <c r="F846" s="12" t="s">
        <v>3916</v>
      </c>
      <c r="G846" s="12" t="s">
        <v>349</v>
      </c>
      <c r="H846" s="12" t="s">
        <v>2805</v>
      </c>
      <c r="I846" s="12" t="s">
        <v>1285</v>
      </c>
      <c r="J846" s="12" t="s">
        <v>1224</v>
      </c>
      <c r="K846" s="12" t="s">
        <v>1225</v>
      </c>
      <c r="L846" s="12" t="s">
        <v>1204</v>
      </c>
      <c r="M846" s="12" t="s">
        <v>3237</v>
      </c>
      <c r="N846" s="12" t="s">
        <v>3437</v>
      </c>
      <c r="O846" s="12" t="s">
        <v>3400</v>
      </c>
      <c r="P846" s="12" t="s">
        <v>3403</v>
      </c>
      <c r="Q846" s="12">
        <v>1</v>
      </c>
      <c r="R846" s="12">
        <v>0</v>
      </c>
      <c r="S846" s="12">
        <v>0</v>
      </c>
      <c r="T846" s="12">
        <v>0</v>
      </c>
      <c r="U846" s="12">
        <v>0</v>
      </c>
      <c r="V846" s="12">
        <v>0</v>
      </c>
      <c r="W846" s="12">
        <v>0</v>
      </c>
      <c r="X846" s="12">
        <v>0</v>
      </c>
      <c r="Y846" s="12">
        <v>0</v>
      </c>
      <c r="Z846" s="12">
        <v>0</v>
      </c>
      <c r="AA846" s="12">
        <v>0</v>
      </c>
      <c r="AB846" s="12">
        <v>1</v>
      </c>
      <c r="AC846" s="12">
        <v>0</v>
      </c>
      <c r="AD846" s="12">
        <v>0</v>
      </c>
      <c r="AE846" s="12">
        <v>0</v>
      </c>
      <c r="AF846" s="12">
        <v>0</v>
      </c>
      <c r="AG846" s="12">
        <v>0</v>
      </c>
      <c r="AH846" s="12">
        <v>0</v>
      </c>
      <c r="AI846" s="12">
        <v>0</v>
      </c>
      <c r="AJ846" s="12">
        <v>0</v>
      </c>
      <c r="AK846" s="12">
        <v>0</v>
      </c>
      <c r="AL846" s="12" t="s">
        <v>3448</v>
      </c>
      <c r="AM846" s="7" t="s">
        <v>608</v>
      </c>
      <c r="AN846" s="7" t="s">
        <v>635</v>
      </c>
      <c r="AO846" s="7">
        <v>2000</v>
      </c>
      <c r="AP846" s="12" t="s">
        <v>3458</v>
      </c>
      <c r="AQ846" s="12">
        <v>593</v>
      </c>
      <c r="AR846" s="12">
        <v>1</v>
      </c>
      <c r="AS846" s="12" t="s">
        <v>555</v>
      </c>
      <c r="AT846" s="7" t="s">
        <v>349</v>
      </c>
      <c r="AU846" s="12">
        <v>0</v>
      </c>
      <c r="AV846" s="12">
        <v>0</v>
      </c>
      <c r="AW846" s="12">
        <v>0</v>
      </c>
      <c r="AX846" s="12">
        <v>0</v>
      </c>
      <c r="AY846" s="7">
        <v>0</v>
      </c>
      <c r="AZ846" s="12">
        <v>0</v>
      </c>
      <c r="BA846" s="12">
        <v>1</v>
      </c>
      <c r="BB846" s="12">
        <v>1</v>
      </c>
      <c r="BC846" s="12">
        <v>0</v>
      </c>
      <c r="BD846" s="12">
        <v>0</v>
      </c>
      <c r="BE846" s="12">
        <v>0</v>
      </c>
      <c r="BF846" s="7" t="s">
        <v>2820</v>
      </c>
      <c r="BG846" s="7" t="s">
        <v>806</v>
      </c>
      <c r="BH846" s="7">
        <v>1</v>
      </c>
      <c r="BI846" s="7" t="s">
        <v>3257</v>
      </c>
      <c r="BJ846" s="12" t="s">
        <v>3460</v>
      </c>
      <c r="BK846" s="12" t="s">
        <v>3472</v>
      </c>
      <c r="BL846" s="12" t="s">
        <v>3474</v>
      </c>
      <c r="BM846" s="7" t="s">
        <v>788</v>
      </c>
      <c r="BN846" s="7"/>
      <c r="BO846" s="12"/>
      <c r="BP846" s="12" t="s">
        <v>1161</v>
      </c>
      <c r="BQ846" s="12">
        <f t="shared" si="11"/>
        <v>-1.1285419940632093E-2</v>
      </c>
      <c r="BR846" s="12" t="s">
        <v>3526</v>
      </c>
      <c r="BS846" s="12">
        <v>-7.9399999999999998E-2</v>
      </c>
      <c r="BT846" s="12"/>
      <c r="BU846" s="12">
        <f t="shared" si="12"/>
        <v>0.92367038238864729</v>
      </c>
      <c r="BV846" s="12" t="s">
        <v>3416</v>
      </c>
      <c r="BW846" s="12"/>
      <c r="BX846" s="12"/>
      <c r="BY846" s="12" t="s">
        <v>1077</v>
      </c>
      <c r="BZ846" s="12"/>
      <c r="CA846" s="12" t="s">
        <v>1077</v>
      </c>
      <c r="CB846" s="12">
        <v>10.4</v>
      </c>
      <c r="CC846" s="12" t="s">
        <v>3419</v>
      </c>
      <c r="CD846" s="12" t="s">
        <v>1077</v>
      </c>
      <c r="CE846" s="12" t="s">
        <v>1077</v>
      </c>
      <c r="CF846" s="12"/>
      <c r="CG846" s="12"/>
      <c r="CH846" s="12"/>
      <c r="CI846" s="12"/>
      <c r="CJ846" s="12">
        <v>0.69899999999999995</v>
      </c>
      <c r="CK846" s="12" t="s">
        <v>3827</v>
      </c>
      <c r="CL846" s="12">
        <v>-2939.3</v>
      </c>
      <c r="CM846" s="12" t="s">
        <v>1077</v>
      </c>
      <c r="CN846" s="12">
        <v>721</v>
      </c>
      <c r="CO846" s="12" t="s">
        <v>3419</v>
      </c>
      <c r="CP846" s="12"/>
      <c r="CQ846" s="12"/>
      <c r="CR846" s="12"/>
      <c r="CS846" s="12" t="s">
        <v>1077</v>
      </c>
      <c r="CT846" s="12" t="s">
        <v>1077</v>
      </c>
      <c r="CU846" s="7">
        <f>814/5727</f>
        <v>0.14213375240090798</v>
      </c>
      <c r="CV846" s="12">
        <f t="shared" si="13"/>
        <v>-1.1285419940632093E-2</v>
      </c>
      <c r="CW846" s="7"/>
      <c r="CX846" s="57"/>
    </row>
    <row r="847" spans="1:102" ht="16.5" x14ac:dyDescent="0.35">
      <c r="A847" s="56">
        <v>15</v>
      </c>
      <c r="B847" s="12" t="s">
        <v>3706</v>
      </c>
      <c r="C847" s="12">
        <v>15.19</v>
      </c>
      <c r="D847" s="12" t="s">
        <v>1638</v>
      </c>
      <c r="E847" s="12" t="s">
        <v>303</v>
      </c>
      <c r="F847" s="12" t="s">
        <v>3916</v>
      </c>
      <c r="G847" s="12" t="s">
        <v>212</v>
      </c>
      <c r="H847" s="12" t="s">
        <v>2805</v>
      </c>
      <c r="I847" s="12" t="s">
        <v>212</v>
      </c>
      <c r="J847" s="12" t="s">
        <v>1224</v>
      </c>
      <c r="K847" s="12" t="s">
        <v>1225</v>
      </c>
      <c r="L847" s="12" t="s">
        <v>1204</v>
      </c>
      <c r="M847" s="12" t="s">
        <v>3237</v>
      </c>
      <c r="N847" s="12" t="s">
        <v>3437</v>
      </c>
      <c r="O847" s="12" t="s">
        <v>3400</v>
      </c>
      <c r="P847" s="12" t="s">
        <v>3403</v>
      </c>
      <c r="Q847" s="12">
        <v>1</v>
      </c>
      <c r="R847" s="12">
        <v>0</v>
      </c>
      <c r="S847" s="12">
        <v>0</v>
      </c>
      <c r="T847" s="12">
        <v>0</v>
      </c>
      <c r="U847" s="12">
        <v>0</v>
      </c>
      <c r="V847" s="12">
        <v>0</v>
      </c>
      <c r="W847" s="12">
        <v>0</v>
      </c>
      <c r="X847" s="12">
        <v>0</v>
      </c>
      <c r="Y847" s="12">
        <v>0</v>
      </c>
      <c r="Z847" s="12">
        <v>0</v>
      </c>
      <c r="AA847" s="12">
        <v>0</v>
      </c>
      <c r="AB847" s="12">
        <v>1</v>
      </c>
      <c r="AC847" s="12">
        <v>0</v>
      </c>
      <c r="AD847" s="12">
        <v>0</v>
      </c>
      <c r="AE847" s="12">
        <v>0</v>
      </c>
      <c r="AF847" s="12">
        <v>0</v>
      </c>
      <c r="AG847" s="12">
        <v>0</v>
      </c>
      <c r="AH847" s="12">
        <v>0</v>
      </c>
      <c r="AI847" s="12">
        <v>0</v>
      </c>
      <c r="AJ847" s="12">
        <v>0</v>
      </c>
      <c r="AK847" s="12">
        <v>0</v>
      </c>
      <c r="AL847" s="12" t="s">
        <v>3448</v>
      </c>
      <c r="AM847" s="7" t="s">
        <v>608</v>
      </c>
      <c r="AN847" s="7" t="s">
        <v>635</v>
      </c>
      <c r="AO847" s="7">
        <v>2000</v>
      </c>
      <c r="AP847" s="12" t="s">
        <v>3458</v>
      </c>
      <c r="AQ847" s="12">
        <v>593</v>
      </c>
      <c r="AR847" s="12">
        <v>1</v>
      </c>
      <c r="AS847" s="12" t="s">
        <v>555</v>
      </c>
      <c r="AT847" s="7" t="s">
        <v>349</v>
      </c>
      <c r="AU847" s="12">
        <v>0</v>
      </c>
      <c r="AV847" s="12">
        <v>0</v>
      </c>
      <c r="AW847" s="12">
        <v>0</v>
      </c>
      <c r="AX847" s="12">
        <v>0</v>
      </c>
      <c r="AY847" s="7">
        <v>0</v>
      </c>
      <c r="AZ847" s="12">
        <v>0</v>
      </c>
      <c r="BA847" s="12">
        <v>1</v>
      </c>
      <c r="BB847" s="12">
        <v>1</v>
      </c>
      <c r="BC847" s="12">
        <v>0</v>
      </c>
      <c r="BD847" s="12">
        <v>0</v>
      </c>
      <c r="BE847" s="12">
        <v>0</v>
      </c>
      <c r="BF847" s="7" t="s">
        <v>3259</v>
      </c>
      <c r="BG847" s="7" t="s">
        <v>819</v>
      </c>
      <c r="BH847" s="7">
        <v>1</v>
      </c>
      <c r="BI847" s="7" t="s">
        <v>3253</v>
      </c>
      <c r="BJ847" s="12" t="s">
        <v>3460</v>
      </c>
      <c r="BK847" s="12" t="s">
        <v>3472</v>
      </c>
      <c r="BL847" s="12" t="s">
        <v>3474</v>
      </c>
      <c r="BM847" s="7" t="s">
        <v>788</v>
      </c>
      <c r="BN847" s="7"/>
      <c r="BO847" s="12"/>
      <c r="BP847" s="12" t="s">
        <v>1262</v>
      </c>
      <c r="BQ847" s="12">
        <f t="shared" si="11"/>
        <v>-5.2078452942203597E-2</v>
      </c>
      <c r="BR847" s="12" t="s">
        <v>3526</v>
      </c>
      <c r="BS847" s="12">
        <v>-2.0017</v>
      </c>
      <c r="BT847" s="12"/>
      <c r="BU847" s="12">
        <f t="shared" si="12"/>
        <v>0.13510540870382476</v>
      </c>
      <c r="BV847" s="12" t="s">
        <v>3416</v>
      </c>
      <c r="BW847" s="12"/>
      <c r="BX847" s="12"/>
      <c r="BY847" s="12" t="s">
        <v>1077</v>
      </c>
      <c r="BZ847" s="12"/>
      <c r="CA847" s="12" t="s">
        <v>1077</v>
      </c>
      <c r="CB847" s="12">
        <v>13.5</v>
      </c>
      <c r="CC847" s="12" t="s">
        <v>3419</v>
      </c>
      <c r="CD847" s="12" t="s">
        <v>1077</v>
      </c>
      <c r="CE847" s="12">
        <v>0.1</v>
      </c>
      <c r="CF847" s="12"/>
      <c r="CG847" s="12"/>
      <c r="CH847" s="12"/>
      <c r="CI847" s="12"/>
      <c r="CJ847" s="12">
        <v>0.69899999999999995</v>
      </c>
      <c r="CK847" s="12" t="s">
        <v>3827</v>
      </c>
      <c r="CL847" s="12">
        <v>-2939.3</v>
      </c>
      <c r="CM847" s="12" t="s">
        <v>1077</v>
      </c>
      <c r="CN847" s="12">
        <v>721</v>
      </c>
      <c r="CO847" s="12" t="s">
        <v>3419</v>
      </c>
      <c r="CP847" s="12"/>
      <c r="CQ847" s="12"/>
      <c r="CR847" s="12"/>
      <c r="CS847" s="12" t="s">
        <v>1077</v>
      </c>
      <c r="CT847" s="12" t="s">
        <v>1077</v>
      </c>
      <c r="CU847" s="7">
        <f>149/5727</f>
        <v>2.6017111925964728E-2</v>
      </c>
      <c r="CV847" s="12">
        <f t="shared" si="13"/>
        <v>-5.2078452942203597E-2</v>
      </c>
      <c r="CW847" s="7"/>
      <c r="CX847" s="57"/>
    </row>
    <row r="848" spans="1:102" ht="16.5" x14ac:dyDescent="0.35">
      <c r="A848" s="56">
        <v>15</v>
      </c>
      <c r="B848" s="12" t="s">
        <v>3706</v>
      </c>
      <c r="C848" s="12">
        <v>15.19</v>
      </c>
      <c r="D848" s="12" t="s">
        <v>1639</v>
      </c>
      <c r="E848" s="12" t="s">
        <v>303</v>
      </c>
      <c r="F848" s="12" t="s">
        <v>3916</v>
      </c>
      <c r="G848" s="12" t="s">
        <v>212</v>
      </c>
      <c r="H848" s="12" t="s">
        <v>2805</v>
      </c>
      <c r="I848" s="12" t="s">
        <v>212</v>
      </c>
      <c r="J848" s="12" t="s">
        <v>1224</v>
      </c>
      <c r="K848" s="12" t="s">
        <v>1225</v>
      </c>
      <c r="L848" s="12" t="s">
        <v>1204</v>
      </c>
      <c r="M848" s="12" t="s">
        <v>3237</v>
      </c>
      <c r="N848" s="12" t="s">
        <v>3437</v>
      </c>
      <c r="O848" s="12" t="s">
        <v>3400</v>
      </c>
      <c r="P848" s="12" t="s">
        <v>3403</v>
      </c>
      <c r="Q848" s="12">
        <v>1</v>
      </c>
      <c r="R848" s="12">
        <v>0</v>
      </c>
      <c r="S848" s="12">
        <v>0</v>
      </c>
      <c r="T848" s="12">
        <v>0</v>
      </c>
      <c r="U848" s="12">
        <v>0</v>
      </c>
      <c r="V848" s="12">
        <v>0</v>
      </c>
      <c r="W848" s="12">
        <v>0</v>
      </c>
      <c r="X848" s="12">
        <v>0</v>
      </c>
      <c r="Y848" s="12">
        <v>0</v>
      </c>
      <c r="Z848" s="12">
        <v>0</v>
      </c>
      <c r="AA848" s="12">
        <v>0</v>
      </c>
      <c r="AB848" s="12">
        <v>1</v>
      </c>
      <c r="AC848" s="12">
        <v>0</v>
      </c>
      <c r="AD848" s="12">
        <v>0</v>
      </c>
      <c r="AE848" s="12">
        <v>0</v>
      </c>
      <c r="AF848" s="12">
        <v>0</v>
      </c>
      <c r="AG848" s="12">
        <v>0</v>
      </c>
      <c r="AH848" s="12">
        <v>0</v>
      </c>
      <c r="AI848" s="12">
        <v>0</v>
      </c>
      <c r="AJ848" s="12">
        <v>0</v>
      </c>
      <c r="AK848" s="12">
        <v>0</v>
      </c>
      <c r="AL848" s="12" t="s">
        <v>3448</v>
      </c>
      <c r="AM848" s="7" t="s">
        <v>608</v>
      </c>
      <c r="AN848" s="7" t="s">
        <v>635</v>
      </c>
      <c r="AO848" s="7">
        <v>2000</v>
      </c>
      <c r="AP848" s="12" t="s">
        <v>3458</v>
      </c>
      <c r="AQ848" s="12">
        <v>593</v>
      </c>
      <c r="AR848" s="12">
        <v>1</v>
      </c>
      <c r="AS848" s="12" t="s">
        <v>555</v>
      </c>
      <c r="AT848" s="7" t="s">
        <v>349</v>
      </c>
      <c r="AU848" s="12">
        <v>0</v>
      </c>
      <c r="AV848" s="12">
        <v>0</v>
      </c>
      <c r="AW848" s="12">
        <v>0</v>
      </c>
      <c r="AX848" s="12">
        <v>0</v>
      </c>
      <c r="AY848" s="7">
        <v>0</v>
      </c>
      <c r="AZ848" s="12">
        <v>0</v>
      </c>
      <c r="BA848" s="12">
        <v>1</v>
      </c>
      <c r="BB848" s="12">
        <v>1</v>
      </c>
      <c r="BC848" s="12">
        <v>0</v>
      </c>
      <c r="BD848" s="12">
        <v>0</v>
      </c>
      <c r="BE848" s="12">
        <v>0</v>
      </c>
      <c r="BF848" s="7" t="s">
        <v>3259</v>
      </c>
      <c r="BG848" s="7" t="s">
        <v>814</v>
      </c>
      <c r="BH848" s="7">
        <v>1</v>
      </c>
      <c r="BI848" s="7" t="s">
        <v>3253</v>
      </c>
      <c r="BJ848" s="12" t="s">
        <v>3460</v>
      </c>
      <c r="BK848" s="12" t="s">
        <v>3472</v>
      </c>
      <c r="BL848" s="12" t="s">
        <v>3474</v>
      </c>
      <c r="BM848" s="7" t="s">
        <v>788</v>
      </c>
      <c r="BN848" s="7"/>
      <c r="BO848" s="12"/>
      <c r="BP848" s="12" t="s">
        <v>1262</v>
      </c>
      <c r="BQ848" s="12">
        <f t="shared" si="11"/>
        <v>-3.2429387113672083E-2</v>
      </c>
      <c r="BR848" s="12" t="s">
        <v>3526</v>
      </c>
      <c r="BS848" s="12">
        <v>-3.2583000000000002</v>
      </c>
      <c r="BT848" s="12"/>
      <c r="BU848" s="12">
        <f t="shared" si="12"/>
        <v>3.8453713796864096E-2</v>
      </c>
      <c r="BV848" s="12" t="s">
        <v>3416</v>
      </c>
      <c r="BW848" s="12"/>
      <c r="BX848" s="12"/>
      <c r="BY848" s="12" t="s">
        <v>1077</v>
      </c>
      <c r="BZ848" s="12"/>
      <c r="CA848" s="12" t="s">
        <v>1077</v>
      </c>
      <c r="CB848" s="12">
        <v>16.100000000000001</v>
      </c>
      <c r="CC848" s="12" t="s">
        <v>3419</v>
      </c>
      <c r="CD848" s="12" t="s">
        <v>1077</v>
      </c>
      <c r="CE848" s="12">
        <v>0.1</v>
      </c>
      <c r="CF848" s="12"/>
      <c r="CG848" s="12"/>
      <c r="CH848" s="12"/>
      <c r="CI848" s="12"/>
      <c r="CJ848" s="12">
        <v>0.69899999999999995</v>
      </c>
      <c r="CK848" s="12" t="s">
        <v>3827</v>
      </c>
      <c r="CL848" s="12">
        <v>-2939.3</v>
      </c>
      <c r="CM848" s="12" t="s">
        <v>1077</v>
      </c>
      <c r="CN848" s="12">
        <v>721</v>
      </c>
      <c r="CO848" s="12" t="s">
        <v>3419</v>
      </c>
      <c r="CP848" s="12"/>
      <c r="CQ848" s="12"/>
      <c r="CR848" s="12"/>
      <c r="CS848" s="12" t="s">
        <v>1077</v>
      </c>
      <c r="CT848" s="12" t="s">
        <v>1077</v>
      </c>
      <c r="CU848" s="7">
        <f>57/5727</f>
        <v>9.9528548978522792E-3</v>
      </c>
      <c r="CV848" s="12">
        <f t="shared" si="13"/>
        <v>-3.2429387113672083E-2</v>
      </c>
      <c r="CW848" s="7"/>
      <c r="CX848" s="57"/>
    </row>
    <row r="849" spans="1:102" ht="16.5" x14ac:dyDescent="0.35">
      <c r="A849" s="56">
        <v>15</v>
      </c>
      <c r="B849" s="12" t="s">
        <v>3706</v>
      </c>
      <c r="C849" s="12">
        <v>15.19</v>
      </c>
      <c r="D849" s="12" t="s">
        <v>1640</v>
      </c>
      <c r="E849" s="12" t="s">
        <v>303</v>
      </c>
      <c r="F849" s="12" t="s">
        <v>3916</v>
      </c>
      <c r="G849" s="12" t="s">
        <v>212</v>
      </c>
      <c r="H849" s="12" t="s">
        <v>2805</v>
      </c>
      <c r="I849" s="12" t="s">
        <v>212</v>
      </c>
      <c r="J849" s="12" t="s">
        <v>1224</v>
      </c>
      <c r="K849" s="12" t="s">
        <v>1225</v>
      </c>
      <c r="L849" s="12" t="s">
        <v>1204</v>
      </c>
      <c r="M849" s="12" t="s">
        <v>3237</v>
      </c>
      <c r="N849" s="12" t="s">
        <v>3437</v>
      </c>
      <c r="O849" s="12" t="s">
        <v>3400</v>
      </c>
      <c r="P849" s="12" t="s">
        <v>3403</v>
      </c>
      <c r="Q849" s="12">
        <v>1</v>
      </c>
      <c r="R849" s="12">
        <v>0</v>
      </c>
      <c r="S849" s="12">
        <v>0</v>
      </c>
      <c r="T849" s="12">
        <v>0</v>
      </c>
      <c r="U849" s="12">
        <v>0</v>
      </c>
      <c r="V849" s="12">
        <v>0</v>
      </c>
      <c r="W849" s="12">
        <v>0</v>
      </c>
      <c r="X849" s="12">
        <v>0</v>
      </c>
      <c r="Y849" s="12">
        <v>0</v>
      </c>
      <c r="Z849" s="12">
        <v>0</v>
      </c>
      <c r="AA849" s="12">
        <v>0</v>
      </c>
      <c r="AB849" s="12">
        <v>1</v>
      </c>
      <c r="AC849" s="12">
        <v>0</v>
      </c>
      <c r="AD849" s="12">
        <v>0</v>
      </c>
      <c r="AE849" s="12">
        <v>0</v>
      </c>
      <c r="AF849" s="12">
        <v>0</v>
      </c>
      <c r="AG849" s="12">
        <v>0</v>
      </c>
      <c r="AH849" s="12">
        <v>0</v>
      </c>
      <c r="AI849" s="12">
        <v>0</v>
      </c>
      <c r="AJ849" s="12">
        <v>0</v>
      </c>
      <c r="AK849" s="12">
        <v>0</v>
      </c>
      <c r="AL849" s="12" t="s">
        <v>3448</v>
      </c>
      <c r="AM849" s="7" t="s">
        <v>608</v>
      </c>
      <c r="AN849" s="7" t="s">
        <v>635</v>
      </c>
      <c r="AO849" s="7">
        <v>2000</v>
      </c>
      <c r="AP849" s="12" t="s">
        <v>3458</v>
      </c>
      <c r="AQ849" s="12">
        <v>593</v>
      </c>
      <c r="AR849" s="12">
        <v>1</v>
      </c>
      <c r="AS849" s="12" t="s">
        <v>555</v>
      </c>
      <c r="AT849" s="7" t="s">
        <v>349</v>
      </c>
      <c r="AU849" s="12">
        <v>0</v>
      </c>
      <c r="AV849" s="12">
        <v>0</v>
      </c>
      <c r="AW849" s="12">
        <v>0</v>
      </c>
      <c r="AX849" s="12">
        <v>0</v>
      </c>
      <c r="AY849" s="7">
        <v>0</v>
      </c>
      <c r="AZ849" s="12">
        <v>0</v>
      </c>
      <c r="BA849" s="12">
        <v>1</v>
      </c>
      <c r="BB849" s="12">
        <v>1</v>
      </c>
      <c r="BC849" s="12">
        <v>0</v>
      </c>
      <c r="BD849" s="12">
        <v>0</v>
      </c>
      <c r="BE849" s="12">
        <v>0</v>
      </c>
      <c r="BF849" s="7" t="s">
        <v>3259</v>
      </c>
      <c r="BG849" s="7" t="s">
        <v>808</v>
      </c>
      <c r="BH849" s="7">
        <v>1</v>
      </c>
      <c r="BI849" s="7" t="s">
        <v>3253</v>
      </c>
      <c r="BJ849" s="12" t="s">
        <v>3460</v>
      </c>
      <c r="BK849" s="12" t="s">
        <v>3472</v>
      </c>
      <c r="BL849" s="12" t="s">
        <v>3474</v>
      </c>
      <c r="BM849" s="7" t="s">
        <v>788</v>
      </c>
      <c r="BN849" s="7"/>
      <c r="BO849" s="12"/>
      <c r="BP849" s="12" t="s">
        <v>1262</v>
      </c>
      <c r="BQ849" s="12">
        <f t="shared" si="11"/>
        <v>-7.0435900122228043E-2</v>
      </c>
      <c r="BR849" s="12" t="s">
        <v>3526</v>
      </c>
      <c r="BS849" s="12">
        <v>-0.46960000000000002</v>
      </c>
      <c r="BT849" s="12"/>
      <c r="BU849" s="12">
        <f t="shared" si="12"/>
        <v>0.62525231919686264</v>
      </c>
      <c r="BV849" s="12" t="s">
        <v>3416</v>
      </c>
      <c r="BW849" s="12"/>
      <c r="BX849" s="12"/>
      <c r="BY849" s="12" t="s">
        <v>1077</v>
      </c>
      <c r="BZ849" s="12"/>
      <c r="CA849" s="12" t="s">
        <v>1077</v>
      </c>
      <c r="CB849" s="12">
        <v>20.2</v>
      </c>
      <c r="CC849" s="12" t="s">
        <v>3419</v>
      </c>
      <c r="CD849" s="12" t="s">
        <v>1077</v>
      </c>
      <c r="CE849" s="12">
        <v>0.1</v>
      </c>
      <c r="CF849" s="12"/>
      <c r="CG849" s="12"/>
      <c r="CH849" s="12"/>
      <c r="CI849" s="12"/>
      <c r="CJ849" s="12">
        <v>0.69899999999999995</v>
      </c>
      <c r="CK849" s="12" t="s">
        <v>3827</v>
      </c>
      <c r="CL849" s="12">
        <v>-2939.3</v>
      </c>
      <c r="CM849" s="12" t="s">
        <v>1077</v>
      </c>
      <c r="CN849" s="12">
        <v>721</v>
      </c>
      <c r="CO849" s="12" t="s">
        <v>3419</v>
      </c>
      <c r="CP849" s="12"/>
      <c r="CQ849" s="12"/>
      <c r="CR849" s="12"/>
      <c r="CS849" s="12" t="s">
        <v>1077</v>
      </c>
      <c r="CT849" s="12" t="s">
        <v>1077</v>
      </c>
      <c r="CU849" s="7">
        <f>859/5727</f>
        <v>0.14999126942552821</v>
      </c>
      <c r="CV849" s="12">
        <f t="shared" si="13"/>
        <v>-7.0435900122228043E-2</v>
      </c>
      <c r="CW849" s="7"/>
      <c r="CX849" s="57"/>
    </row>
    <row r="850" spans="1:102" ht="16.5" x14ac:dyDescent="0.35">
      <c r="A850" s="56">
        <v>15</v>
      </c>
      <c r="B850" s="12" t="s">
        <v>3706</v>
      </c>
      <c r="C850" s="12">
        <v>15.19</v>
      </c>
      <c r="D850" s="12" t="s">
        <v>1641</v>
      </c>
      <c r="E850" s="12" t="s">
        <v>303</v>
      </c>
      <c r="F850" s="12" t="s">
        <v>3916</v>
      </c>
      <c r="G850" s="12" t="s">
        <v>212</v>
      </c>
      <c r="H850" s="12" t="s">
        <v>2805</v>
      </c>
      <c r="I850" s="12" t="s">
        <v>212</v>
      </c>
      <c r="J850" s="12" t="s">
        <v>1224</v>
      </c>
      <c r="K850" s="12" t="s">
        <v>1225</v>
      </c>
      <c r="L850" s="12" t="s">
        <v>1204</v>
      </c>
      <c r="M850" s="12" t="s">
        <v>3237</v>
      </c>
      <c r="N850" s="12" t="s">
        <v>3437</v>
      </c>
      <c r="O850" s="12" t="s">
        <v>3400</v>
      </c>
      <c r="P850" s="12" t="s">
        <v>3403</v>
      </c>
      <c r="Q850" s="12">
        <v>1</v>
      </c>
      <c r="R850" s="12">
        <v>0</v>
      </c>
      <c r="S850" s="12">
        <v>0</v>
      </c>
      <c r="T850" s="12">
        <v>0</v>
      </c>
      <c r="U850" s="12">
        <v>0</v>
      </c>
      <c r="V850" s="12">
        <v>0</v>
      </c>
      <c r="W850" s="12">
        <v>0</v>
      </c>
      <c r="X850" s="12">
        <v>0</v>
      </c>
      <c r="Y850" s="12">
        <v>0</v>
      </c>
      <c r="Z850" s="12">
        <v>0</v>
      </c>
      <c r="AA850" s="12">
        <v>0</v>
      </c>
      <c r="AB850" s="12">
        <v>1</v>
      </c>
      <c r="AC850" s="12">
        <v>0</v>
      </c>
      <c r="AD850" s="12">
        <v>0</v>
      </c>
      <c r="AE850" s="12">
        <v>0</v>
      </c>
      <c r="AF850" s="12">
        <v>0</v>
      </c>
      <c r="AG850" s="12">
        <v>0</v>
      </c>
      <c r="AH850" s="12">
        <v>0</v>
      </c>
      <c r="AI850" s="12">
        <v>0</v>
      </c>
      <c r="AJ850" s="12">
        <v>0</v>
      </c>
      <c r="AK850" s="12">
        <v>0</v>
      </c>
      <c r="AL850" s="12" t="s">
        <v>3448</v>
      </c>
      <c r="AM850" s="7" t="s">
        <v>608</v>
      </c>
      <c r="AN850" s="7" t="s">
        <v>635</v>
      </c>
      <c r="AO850" s="7">
        <v>2000</v>
      </c>
      <c r="AP850" s="12" t="s">
        <v>3458</v>
      </c>
      <c r="AQ850" s="12">
        <v>593</v>
      </c>
      <c r="AR850" s="12">
        <v>1</v>
      </c>
      <c r="AS850" s="12" t="s">
        <v>555</v>
      </c>
      <c r="AT850" s="7" t="s">
        <v>349</v>
      </c>
      <c r="AU850" s="12">
        <v>0</v>
      </c>
      <c r="AV850" s="12">
        <v>0</v>
      </c>
      <c r="AW850" s="12">
        <v>0</v>
      </c>
      <c r="AX850" s="12">
        <v>0</v>
      </c>
      <c r="AY850" s="7">
        <v>0</v>
      </c>
      <c r="AZ850" s="12">
        <v>0</v>
      </c>
      <c r="BA850" s="12">
        <v>1</v>
      </c>
      <c r="BB850" s="12">
        <v>1</v>
      </c>
      <c r="BC850" s="12">
        <v>0</v>
      </c>
      <c r="BD850" s="12">
        <v>0</v>
      </c>
      <c r="BE850" s="12">
        <v>0</v>
      </c>
      <c r="BF850" s="7" t="s">
        <v>3259</v>
      </c>
      <c r="BG850" s="7" t="s">
        <v>818</v>
      </c>
      <c r="BH850" s="7">
        <v>1</v>
      </c>
      <c r="BI850" s="7" t="s">
        <v>3253</v>
      </c>
      <c r="BJ850" s="12" t="s">
        <v>3460</v>
      </c>
      <c r="BK850" s="12" t="s">
        <v>3472</v>
      </c>
      <c r="BL850" s="12" t="s">
        <v>3474</v>
      </c>
      <c r="BM850" s="7" t="s">
        <v>788</v>
      </c>
      <c r="BN850" s="7"/>
      <c r="BO850" s="12"/>
      <c r="BP850" s="12" t="s">
        <v>1262</v>
      </c>
      <c r="BQ850" s="12">
        <f t="shared" si="11"/>
        <v>-2.8671660555264537E-2</v>
      </c>
      <c r="BR850" s="12" t="s">
        <v>3526</v>
      </c>
      <c r="BS850" s="12">
        <v>-0.79710000000000003</v>
      </c>
      <c r="BT850" s="12"/>
      <c r="BU850" s="12">
        <f t="shared" si="12"/>
        <v>0.45063390936922793</v>
      </c>
      <c r="BV850" s="12" t="s">
        <v>3416</v>
      </c>
      <c r="BW850" s="12"/>
      <c r="BX850" s="12"/>
      <c r="BY850" s="12" t="s">
        <v>1077</v>
      </c>
      <c r="BZ850" s="12"/>
      <c r="CA850" s="12" t="s">
        <v>1077</v>
      </c>
      <c r="CB850" s="12">
        <v>24.9</v>
      </c>
      <c r="CC850" s="12" t="s">
        <v>3419</v>
      </c>
      <c r="CD850" s="12" t="s">
        <v>1077</v>
      </c>
      <c r="CE850" s="12">
        <v>0.1</v>
      </c>
      <c r="CF850" s="12"/>
      <c r="CG850" s="12"/>
      <c r="CH850" s="12"/>
      <c r="CI850" s="12"/>
      <c r="CJ850" s="12">
        <v>0.69899999999999995</v>
      </c>
      <c r="CK850" s="12" t="s">
        <v>3827</v>
      </c>
      <c r="CL850" s="12">
        <v>-2939.3</v>
      </c>
      <c r="CM850" s="12" t="s">
        <v>1077</v>
      </c>
      <c r="CN850" s="12">
        <v>721</v>
      </c>
      <c r="CO850" s="12" t="s">
        <v>3419</v>
      </c>
      <c r="CP850" s="12"/>
      <c r="CQ850" s="12"/>
      <c r="CR850" s="12"/>
      <c r="CS850" s="12" t="s">
        <v>1077</v>
      </c>
      <c r="CT850" s="12" t="s">
        <v>1077</v>
      </c>
      <c r="CU850" s="7">
        <f>206/5727</f>
        <v>3.5969966823817007E-2</v>
      </c>
      <c r="CV850" s="12">
        <f t="shared" si="13"/>
        <v>-2.8671660555264537E-2</v>
      </c>
      <c r="CW850" s="7"/>
      <c r="CX850" s="57"/>
    </row>
    <row r="851" spans="1:102" ht="16.5" x14ac:dyDescent="0.35">
      <c r="A851" s="56">
        <v>15</v>
      </c>
      <c r="B851" s="12" t="s">
        <v>3706</v>
      </c>
      <c r="C851" s="12">
        <v>15.19</v>
      </c>
      <c r="D851" s="12" t="s">
        <v>1541</v>
      </c>
      <c r="E851" s="12" t="s">
        <v>303</v>
      </c>
      <c r="F851" s="12" t="s">
        <v>3916</v>
      </c>
      <c r="G851" s="12" t="s">
        <v>212</v>
      </c>
      <c r="H851" s="12" t="s">
        <v>2804</v>
      </c>
      <c r="I851" s="12" t="s">
        <v>212</v>
      </c>
      <c r="J851" s="12" t="s">
        <v>1224</v>
      </c>
      <c r="K851" s="12" t="s">
        <v>1225</v>
      </c>
      <c r="L851" s="12" t="s">
        <v>1204</v>
      </c>
      <c r="M851" s="12" t="s">
        <v>3237</v>
      </c>
      <c r="N851" s="12" t="s">
        <v>3437</v>
      </c>
      <c r="O851" s="12" t="s">
        <v>3400</v>
      </c>
      <c r="P851" s="12" t="s">
        <v>3403</v>
      </c>
      <c r="Q851" s="12">
        <v>1</v>
      </c>
      <c r="R851" s="12">
        <v>0</v>
      </c>
      <c r="S851" s="12">
        <v>0</v>
      </c>
      <c r="T851" s="12">
        <v>0</v>
      </c>
      <c r="U851" s="12">
        <v>0</v>
      </c>
      <c r="V851" s="12">
        <v>0</v>
      </c>
      <c r="W851" s="12">
        <v>0</v>
      </c>
      <c r="X851" s="12">
        <v>0</v>
      </c>
      <c r="Y851" s="12">
        <v>0</v>
      </c>
      <c r="Z851" s="12">
        <v>0</v>
      </c>
      <c r="AA851" s="12">
        <v>0</v>
      </c>
      <c r="AB851" s="12">
        <v>1</v>
      </c>
      <c r="AC851" s="12">
        <v>0</v>
      </c>
      <c r="AD851" s="12">
        <v>0</v>
      </c>
      <c r="AE851" s="12">
        <v>0</v>
      </c>
      <c r="AF851" s="12">
        <v>0</v>
      </c>
      <c r="AG851" s="12">
        <v>0</v>
      </c>
      <c r="AH851" s="12">
        <v>0</v>
      </c>
      <c r="AI851" s="12">
        <v>0</v>
      </c>
      <c r="AJ851" s="12">
        <v>0</v>
      </c>
      <c r="AK851" s="12">
        <v>0</v>
      </c>
      <c r="AL851" s="12" t="s">
        <v>3448</v>
      </c>
      <c r="AM851" s="7" t="s">
        <v>608</v>
      </c>
      <c r="AN851" s="7" t="s">
        <v>635</v>
      </c>
      <c r="AO851" s="7">
        <v>2000</v>
      </c>
      <c r="AP851" s="12" t="s">
        <v>3458</v>
      </c>
      <c r="AQ851" s="12">
        <v>593</v>
      </c>
      <c r="AR851" s="12">
        <v>1</v>
      </c>
      <c r="AS851" s="12" t="s">
        <v>555</v>
      </c>
      <c r="AT851" s="7" t="s">
        <v>349</v>
      </c>
      <c r="AU851" s="12">
        <v>0</v>
      </c>
      <c r="AV851" s="12">
        <v>0</v>
      </c>
      <c r="AW851" s="12">
        <v>0</v>
      </c>
      <c r="AX851" s="12">
        <v>0</v>
      </c>
      <c r="AY851" s="7">
        <v>0</v>
      </c>
      <c r="AZ851" s="12">
        <v>0</v>
      </c>
      <c r="BA851" s="12">
        <v>1</v>
      </c>
      <c r="BB851" s="12">
        <v>1</v>
      </c>
      <c r="BC851" s="12">
        <v>0</v>
      </c>
      <c r="BD851" s="12">
        <v>0</v>
      </c>
      <c r="BE851" s="12">
        <v>0</v>
      </c>
      <c r="BF851" s="7" t="s">
        <v>2820</v>
      </c>
      <c r="BG851" s="7" t="s">
        <v>815</v>
      </c>
      <c r="BH851" s="7">
        <v>1</v>
      </c>
      <c r="BI851" s="12" t="s">
        <v>3257</v>
      </c>
      <c r="BJ851" s="12" t="s">
        <v>3460</v>
      </c>
      <c r="BK851" s="12" t="s">
        <v>3472</v>
      </c>
      <c r="BL851" s="12" t="s">
        <v>3474</v>
      </c>
      <c r="BM851" s="7" t="s">
        <v>788</v>
      </c>
      <c r="BN851" s="7"/>
      <c r="BO851" s="12"/>
      <c r="BP851" s="12" t="s">
        <v>1262</v>
      </c>
      <c r="BQ851" s="12">
        <f t="shared" si="11"/>
        <v>2.6896490309062337E-2</v>
      </c>
      <c r="BR851" s="12" t="s">
        <v>3526</v>
      </c>
      <c r="BS851" s="12">
        <v>0.34460000000000002</v>
      </c>
      <c r="BT851" s="12"/>
      <c r="BU851" s="12">
        <f t="shared" si="12"/>
        <v>1.4114252366439259</v>
      </c>
      <c r="BV851" s="12" t="s">
        <v>3416</v>
      </c>
      <c r="BW851" s="12"/>
      <c r="BX851" s="12"/>
      <c r="BY851" s="12" t="s">
        <v>1077</v>
      </c>
      <c r="BZ851" s="12"/>
      <c r="CA851" s="12" t="s">
        <v>1077</v>
      </c>
      <c r="CB851" s="12">
        <v>0.4</v>
      </c>
      <c r="CC851" s="12" t="s">
        <v>3419</v>
      </c>
      <c r="CD851" s="12" t="s">
        <v>1077</v>
      </c>
      <c r="CE851" s="12">
        <v>0.1</v>
      </c>
      <c r="CF851" s="12"/>
      <c r="CG851" s="12"/>
      <c r="CH851" s="12"/>
      <c r="CI851" s="12"/>
      <c r="CJ851" s="12">
        <v>0.69899999999999995</v>
      </c>
      <c r="CK851" s="12" t="s">
        <v>3827</v>
      </c>
      <c r="CL851" s="12">
        <v>-2939.3</v>
      </c>
      <c r="CM851" s="12" t="s">
        <v>1077</v>
      </c>
      <c r="CN851" s="12">
        <v>721</v>
      </c>
      <c r="CO851" s="12" t="s">
        <v>3419</v>
      </c>
      <c r="CP851" s="12"/>
      <c r="CQ851" s="12"/>
      <c r="CR851" s="12"/>
      <c r="CS851" s="12" t="s">
        <v>1077</v>
      </c>
      <c r="CT851" s="12" t="s">
        <v>1077</v>
      </c>
      <c r="CU851" s="7">
        <f>447/5727</f>
        <v>7.8051335777894179E-2</v>
      </c>
      <c r="CV851" s="12">
        <f t="shared" si="13"/>
        <v>2.6896490309062337E-2</v>
      </c>
      <c r="CW851" s="7"/>
      <c r="CX851" s="57"/>
    </row>
    <row r="852" spans="1:102" ht="16.5" x14ac:dyDescent="0.35">
      <c r="A852" s="56">
        <v>15</v>
      </c>
      <c r="B852" s="12" t="s">
        <v>3706</v>
      </c>
      <c r="C852" s="12">
        <v>15.19</v>
      </c>
      <c r="D852" s="12" t="s">
        <v>1542</v>
      </c>
      <c r="E852" s="12" t="s">
        <v>303</v>
      </c>
      <c r="F852" s="12" t="s">
        <v>3916</v>
      </c>
      <c r="G852" s="12" t="s">
        <v>212</v>
      </c>
      <c r="H852" s="12" t="s">
        <v>2804</v>
      </c>
      <c r="I852" s="12" t="s">
        <v>212</v>
      </c>
      <c r="J852" s="12" t="s">
        <v>1224</v>
      </c>
      <c r="K852" s="12" t="s">
        <v>1225</v>
      </c>
      <c r="L852" s="12" t="s">
        <v>1204</v>
      </c>
      <c r="M852" s="12" t="s">
        <v>3237</v>
      </c>
      <c r="N852" s="12" t="s">
        <v>3437</v>
      </c>
      <c r="O852" s="12" t="s">
        <v>3400</v>
      </c>
      <c r="P852" s="12" t="s">
        <v>3403</v>
      </c>
      <c r="Q852" s="12">
        <v>1</v>
      </c>
      <c r="R852" s="12">
        <v>0</v>
      </c>
      <c r="S852" s="12">
        <v>0</v>
      </c>
      <c r="T852" s="12">
        <v>0</v>
      </c>
      <c r="U852" s="12">
        <v>0</v>
      </c>
      <c r="V852" s="12">
        <v>0</v>
      </c>
      <c r="W852" s="12">
        <v>0</v>
      </c>
      <c r="X852" s="12">
        <v>0</v>
      </c>
      <c r="Y852" s="12">
        <v>0</v>
      </c>
      <c r="Z852" s="12">
        <v>0</v>
      </c>
      <c r="AA852" s="12">
        <v>0</v>
      </c>
      <c r="AB852" s="12">
        <v>1</v>
      </c>
      <c r="AC852" s="12">
        <v>0</v>
      </c>
      <c r="AD852" s="12">
        <v>0</v>
      </c>
      <c r="AE852" s="12">
        <v>0</v>
      </c>
      <c r="AF852" s="12">
        <v>0</v>
      </c>
      <c r="AG852" s="12">
        <v>0</v>
      </c>
      <c r="AH852" s="12">
        <v>0</v>
      </c>
      <c r="AI852" s="12">
        <v>0</v>
      </c>
      <c r="AJ852" s="12">
        <v>0</v>
      </c>
      <c r="AK852" s="12">
        <v>0</v>
      </c>
      <c r="AL852" s="12" t="s">
        <v>3448</v>
      </c>
      <c r="AM852" s="7" t="s">
        <v>608</v>
      </c>
      <c r="AN852" s="7" t="s">
        <v>635</v>
      </c>
      <c r="AO852" s="7">
        <v>2000</v>
      </c>
      <c r="AP852" s="12" t="s">
        <v>3458</v>
      </c>
      <c r="AQ852" s="12">
        <v>593</v>
      </c>
      <c r="AR852" s="12">
        <v>1</v>
      </c>
      <c r="AS852" s="12" t="s">
        <v>555</v>
      </c>
      <c r="AT852" s="7" t="s">
        <v>349</v>
      </c>
      <c r="AU852" s="12">
        <v>0</v>
      </c>
      <c r="AV852" s="12">
        <v>0</v>
      </c>
      <c r="AW852" s="12">
        <v>0</v>
      </c>
      <c r="AX852" s="12">
        <v>0</v>
      </c>
      <c r="AY852" s="7">
        <v>0</v>
      </c>
      <c r="AZ852" s="12">
        <v>0</v>
      </c>
      <c r="BA852" s="12">
        <v>1</v>
      </c>
      <c r="BB852" s="12">
        <v>1</v>
      </c>
      <c r="BC852" s="12">
        <v>0</v>
      </c>
      <c r="BD852" s="12">
        <v>0</v>
      </c>
      <c r="BE852" s="12">
        <v>0</v>
      </c>
      <c r="BF852" s="7" t="s">
        <v>2820</v>
      </c>
      <c r="BG852" s="7" t="s">
        <v>810</v>
      </c>
      <c r="BH852" s="7">
        <v>1</v>
      </c>
      <c r="BI852" s="7" t="s">
        <v>3257</v>
      </c>
      <c r="BJ852" s="12" t="s">
        <v>3460</v>
      </c>
      <c r="BK852" s="12" t="s">
        <v>3472</v>
      </c>
      <c r="BL852" s="12" t="s">
        <v>3474</v>
      </c>
      <c r="BM852" s="7" t="s">
        <v>788</v>
      </c>
      <c r="BN852" s="7"/>
      <c r="BO852" s="12"/>
      <c r="BP852" s="12" t="s">
        <v>1262</v>
      </c>
      <c r="BQ852" s="45">
        <f t="shared" ref="BQ852:BQ868" si="14">CV852</f>
        <v>2.4477544962458526E-2</v>
      </c>
      <c r="BR852" s="12" t="s">
        <v>3526</v>
      </c>
      <c r="BS852" s="45">
        <v>0.98029999999999995</v>
      </c>
      <c r="BT852" s="12"/>
      <c r="BU852" s="12">
        <f t="shared" ref="BU852:BU868" si="15">EXP(BS852)</f>
        <v>2.6652556987145175</v>
      </c>
      <c r="BV852" s="12" t="s">
        <v>3416</v>
      </c>
      <c r="BW852" s="12"/>
      <c r="BX852" s="12"/>
      <c r="BY852" s="12" t="s">
        <v>1077</v>
      </c>
      <c r="BZ852" s="12"/>
      <c r="CA852" s="12" t="s">
        <v>1077</v>
      </c>
      <c r="CB852" s="12">
        <v>2.9</v>
      </c>
      <c r="CC852" s="12" t="s">
        <v>3419</v>
      </c>
      <c r="CD852" s="12" t="s">
        <v>1077</v>
      </c>
      <c r="CE852" s="12">
        <v>0.1</v>
      </c>
      <c r="CF852" s="12"/>
      <c r="CG852" s="12"/>
      <c r="CH852" s="12"/>
      <c r="CI852" s="12"/>
      <c r="CJ852" s="12">
        <v>0.69899999999999995</v>
      </c>
      <c r="CK852" s="12" t="s">
        <v>3827</v>
      </c>
      <c r="CL852" s="12">
        <v>-2939.3</v>
      </c>
      <c r="CM852" s="12" t="s">
        <v>1077</v>
      </c>
      <c r="CN852" s="12">
        <v>721</v>
      </c>
      <c r="CO852" s="12" t="s">
        <v>3419</v>
      </c>
      <c r="CP852" s="12"/>
      <c r="CQ852" s="12"/>
      <c r="CR852" s="12"/>
      <c r="CS852" s="12" t="s">
        <v>1077</v>
      </c>
      <c r="CT852" s="12" t="s">
        <v>1077</v>
      </c>
      <c r="CU852" s="7">
        <f>143/5727</f>
        <v>2.4969442989348698E-2</v>
      </c>
      <c r="CV852" s="12">
        <f t="shared" ref="CV852:CV868" si="16">BS852*CU852</f>
        <v>2.4477544962458526E-2</v>
      </c>
      <c r="CW852" s="7"/>
      <c r="CX852" s="57"/>
    </row>
    <row r="853" spans="1:102" ht="16.5" x14ac:dyDescent="0.35">
      <c r="A853" s="56">
        <v>15</v>
      </c>
      <c r="B853" s="12" t="s">
        <v>3706</v>
      </c>
      <c r="C853" s="12">
        <v>15.19</v>
      </c>
      <c r="D853" s="12" t="s">
        <v>1543</v>
      </c>
      <c r="E853" s="12" t="s">
        <v>303</v>
      </c>
      <c r="F853" s="12" t="s">
        <v>3916</v>
      </c>
      <c r="G853" s="12" t="s">
        <v>212</v>
      </c>
      <c r="H853" s="12" t="s">
        <v>2804</v>
      </c>
      <c r="I853" s="12" t="s">
        <v>212</v>
      </c>
      <c r="J853" s="12" t="s">
        <v>1224</v>
      </c>
      <c r="K853" s="12" t="s">
        <v>1225</v>
      </c>
      <c r="L853" s="12" t="s">
        <v>1204</v>
      </c>
      <c r="M853" s="12" t="s">
        <v>3237</v>
      </c>
      <c r="N853" s="12" t="s">
        <v>3437</v>
      </c>
      <c r="O853" s="12" t="s">
        <v>3400</v>
      </c>
      <c r="P853" s="12" t="s">
        <v>3403</v>
      </c>
      <c r="Q853" s="12">
        <v>1</v>
      </c>
      <c r="R853" s="12">
        <v>0</v>
      </c>
      <c r="S853" s="12">
        <v>0</v>
      </c>
      <c r="T853" s="12">
        <v>0</v>
      </c>
      <c r="U853" s="12">
        <v>0</v>
      </c>
      <c r="V853" s="12">
        <v>0</v>
      </c>
      <c r="W853" s="12">
        <v>0</v>
      </c>
      <c r="X853" s="12">
        <v>0</v>
      </c>
      <c r="Y853" s="12">
        <v>0</v>
      </c>
      <c r="Z853" s="12">
        <v>0</v>
      </c>
      <c r="AA853" s="12">
        <v>0</v>
      </c>
      <c r="AB853" s="12">
        <v>1</v>
      </c>
      <c r="AC853" s="12">
        <v>0</v>
      </c>
      <c r="AD853" s="12">
        <v>0</v>
      </c>
      <c r="AE853" s="12">
        <v>0</v>
      </c>
      <c r="AF853" s="12">
        <v>0</v>
      </c>
      <c r="AG853" s="12">
        <v>0</v>
      </c>
      <c r="AH853" s="12">
        <v>0</v>
      </c>
      <c r="AI853" s="12">
        <v>0</v>
      </c>
      <c r="AJ853" s="12">
        <v>0</v>
      </c>
      <c r="AK853" s="12">
        <v>0</v>
      </c>
      <c r="AL853" s="12" t="s">
        <v>3448</v>
      </c>
      <c r="AM853" s="7" t="s">
        <v>608</v>
      </c>
      <c r="AN853" s="7" t="s">
        <v>635</v>
      </c>
      <c r="AO853" s="7">
        <v>2000</v>
      </c>
      <c r="AP853" s="12" t="s">
        <v>3458</v>
      </c>
      <c r="AQ853" s="12">
        <v>593</v>
      </c>
      <c r="AR853" s="12">
        <v>1</v>
      </c>
      <c r="AS853" s="12" t="s">
        <v>555</v>
      </c>
      <c r="AT853" s="7" t="s">
        <v>349</v>
      </c>
      <c r="AU853" s="12">
        <v>0</v>
      </c>
      <c r="AV853" s="12">
        <v>0</v>
      </c>
      <c r="AW853" s="12">
        <v>0</v>
      </c>
      <c r="AX853" s="12">
        <v>0</v>
      </c>
      <c r="AY853" s="7">
        <v>0</v>
      </c>
      <c r="AZ853" s="12">
        <v>0</v>
      </c>
      <c r="BA853" s="12">
        <v>1</v>
      </c>
      <c r="BB853" s="12">
        <v>1</v>
      </c>
      <c r="BC853" s="12">
        <v>0</v>
      </c>
      <c r="BD853" s="12">
        <v>0</v>
      </c>
      <c r="BE853" s="12">
        <v>0</v>
      </c>
      <c r="BF853" s="7" t="s">
        <v>2820</v>
      </c>
      <c r="BG853" s="7" t="s">
        <v>811</v>
      </c>
      <c r="BH853" s="7">
        <v>1</v>
      </c>
      <c r="BI853" s="7" t="s">
        <v>3257</v>
      </c>
      <c r="BJ853" s="12" t="s">
        <v>3460</v>
      </c>
      <c r="BK853" s="12" t="s">
        <v>3472</v>
      </c>
      <c r="BL853" s="12" t="s">
        <v>3474</v>
      </c>
      <c r="BM853" s="7" t="s">
        <v>788</v>
      </c>
      <c r="BN853" s="7"/>
      <c r="BO853" s="12"/>
      <c r="BP853" s="12" t="s">
        <v>1262</v>
      </c>
      <c r="BQ853" s="12">
        <f t="shared" si="14"/>
        <v>3.7086205692334555E-2</v>
      </c>
      <c r="BR853" s="12" t="s">
        <v>3526</v>
      </c>
      <c r="BS853" s="12">
        <v>1.0672999999999999</v>
      </c>
      <c r="BT853" s="12"/>
      <c r="BU853" s="12">
        <f t="shared" si="15"/>
        <v>2.9075185923278855</v>
      </c>
      <c r="BV853" s="12" t="s">
        <v>3416</v>
      </c>
      <c r="BW853" s="12"/>
      <c r="BX853" s="12"/>
      <c r="BY853" s="12" t="s">
        <v>1077</v>
      </c>
      <c r="BZ853" s="12"/>
      <c r="CA853" s="12" t="s">
        <v>1077</v>
      </c>
      <c r="CB853" s="12">
        <v>4.8</v>
      </c>
      <c r="CC853" s="12" t="s">
        <v>3419</v>
      </c>
      <c r="CD853" s="12" t="s">
        <v>1077</v>
      </c>
      <c r="CE853" s="12">
        <v>0.1</v>
      </c>
      <c r="CF853" s="12"/>
      <c r="CG853" s="12"/>
      <c r="CH853" s="12"/>
      <c r="CI853" s="12"/>
      <c r="CJ853" s="12">
        <v>0.69899999999999995</v>
      </c>
      <c r="CK853" s="12" t="s">
        <v>3827</v>
      </c>
      <c r="CL853" s="12">
        <v>-2939.3</v>
      </c>
      <c r="CM853" s="12" t="s">
        <v>1077</v>
      </c>
      <c r="CN853" s="12">
        <v>721</v>
      </c>
      <c r="CO853" s="12" t="s">
        <v>3419</v>
      </c>
      <c r="CP853" s="12"/>
      <c r="CQ853" s="12"/>
      <c r="CR853" s="12"/>
      <c r="CS853" s="12" t="s">
        <v>1077</v>
      </c>
      <c r="CT853" s="12" t="s">
        <v>1077</v>
      </c>
      <c r="CU853" s="7">
        <f>199/5727</f>
        <v>3.4747686397764974E-2</v>
      </c>
      <c r="CV853" s="12">
        <f t="shared" si="16"/>
        <v>3.7086205692334555E-2</v>
      </c>
      <c r="CW853" s="7"/>
      <c r="CX853" s="57"/>
    </row>
    <row r="854" spans="1:102" ht="16.5" x14ac:dyDescent="0.35">
      <c r="A854" s="56">
        <v>15</v>
      </c>
      <c r="B854" s="12" t="s">
        <v>3706</v>
      </c>
      <c r="C854" s="12">
        <v>15.19</v>
      </c>
      <c r="D854" s="12" t="s">
        <v>1545</v>
      </c>
      <c r="E854" s="12" t="s">
        <v>303</v>
      </c>
      <c r="F854" s="12" t="s">
        <v>3916</v>
      </c>
      <c r="G854" s="12" t="s">
        <v>212</v>
      </c>
      <c r="H854" s="12" t="s">
        <v>2804</v>
      </c>
      <c r="I854" s="12" t="s">
        <v>212</v>
      </c>
      <c r="J854" s="12" t="s">
        <v>1224</v>
      </c>
      <c r="K854" s="12" t="s">
        <v>1225</v>
      </c>
      <c r="L854" s="12" t="s">
        <v>1204</v>
      </c>
      <c r="M854" s="12" t="s">
        <v>3237</v>
      </c>
      <c r="N854" s="12" t="s">
        <v>3437</v>
      </c>
      <c r="O854" s="12" t="s">
        <v>3400</v>
      </c>
      <c r="P854" s="12" t="s">
        <v>3403</v>
      </c>
      <c r="Q854" s="12">
        <v>1</v>
      </c>
      <c r="R854" s="12">
        <v>0</v>
      </c>
      <c r="S854" s="12">
        <v>0</v>
      </c>
      <c r="T854" s="12">
        <v>0</v>
      </c>
      <c r="U854" s="12">
        <v>0</v>
      </c>
      <c r="V854" s="12">
        <v>0</v>
      </c>
      <c r="W854" s="12">
        <v>0</v>
      </c>
      <c r="X854" s="12">
        <v>0</v>
      </c>
      <c r="Y854" s="12">
        <v>0</v>
      </c>
      <c r="Z854" s="12">
        <v>0</v>
      </c>
      <c r="AA854" s="12">
        <v>0</v>
      </c>
      <c r="AB854" s="12">
        <v>1</v>
      </c>
      <c r="AC854" s="12">
        <v>0</v>
      </c>
      <c r="AD854" s="12">
        <v>0</v>
      </c>
      <c r="AE854" s="12">
        <v>0</v>
      </c>
      <c r="AF854" s="12">
        <v>0</v>
      </c>
      <c r="AG854" s="12">
        <v>0</v>
      </c>
      <c r="AH854" s="12">
        <v>0</v>
      </c>
      <c r="AI854" s="12">
        <v>0</v>
      </c>
      <c r="AJ854" s="12">
        <v>0</v>
      </c>
      <c r="AK854" s="12">
        <v>0</v>
      </c>
      <c r="AL854" s="12" t="s">
        <v>3448</v>
      </c>
      <c r="AM854" s="7" t="s">
        <v>608</v>
      </c>
      <c r="AN854" s="7" t="s">
        <v>635</v>
      </c>
      <c r="AO854" s="7">
        <v>2000</v>
      </c>
      <c r="AP854" s="12" t="s">
        <v>3458</v>
      </c>
      <c r="AQ854" s="12">
        <v>593</v>
      </c>
      <c r="AR854" s="12">
        <v>1</v>
      </c>
      <c r="AS854" s="12" t="s">
        <v>555</v>
      </c>
      <c r="AT854" s="7" t="s">
        <v>349</v>
      </c>
      <c r="AU854" s="12">
        <v>0</v>
      </c>
      <c r="AV854" s="12">
        <v>0</v>
      </c>
      <c r="AW854" s="12">
        <v>0</v>
      </c>
      <c r="AX854" s="12">
        <v>0</v>
      </c>
      <c r="AY854" s="7">
        <v>0</v>
      </c>
      <c r="AZ854" s="12">
        <v>0</v>
      </c>
      <c r="BA854" s="12">
        <v>1</v>
      </c>
      <c r="BB854" s="12">
        <v>1</v>
      </c>
      <c r="BC854" s="12">
        <v>0</v>
      </c>
      <c r="BD854" s="12">
        <v>0</v>
      </c>
      <c r="BE854" s="12">
        <v>0</v>
      </c>
      <c r="BF854" s="7" t="s">
        <v>2820</v>
      </c>
      <c r="BG854" s="7" t="s">
        <v>803</v>
      </c>
      <c r="BH854" s="7">
        <v>1</v>
      </c>
      <c r="BI854" s="7" t="s">
        <v>3257</v>
      </c>
      <c r="BJ854" s="12" t="s">
        <v>3460</v>
      </c>
      <c r="BK854" s="12" t="s">
        <v>3472</v>
      </c>
      <c r="BL854" s="12" t="s">
        <v>3474</v>
      </c>
      <c r="BM854" s="7" t="s">
        <v>788</v>
      </c>
      <c r="BN854" s="7"/>
      <c r="BO854" s="12"/>
      <c r="BP854" s="12" t="s">
        <v>4021</v>
      </c>
      <c r="BQ854" s="12">
        <f t="shared" si="14"/>
        <v>5.0949397590361441E-2</v>
      </c>
      <c r="BR854" s="12" t="s">
        <v>3526</v>
      </c>
      <c r="BS854" s="12">
        <v>0.70479999999999998</v>
      </c>
      <c r="BT854" s="12"/>
      <c r="BU854" s="12">
        <f t="shared" si="15"/>
        <v>2.0234419560595986</v>
      </c>
      <c r="BV854" s="12" t="s">
        <v>3416</v>
      </c>
      <c r="BW854" s="12"/>
      <c r="BX854" s="12"/>
      <c r="BY854" s="12" t="s">
        <v>1077</v>
      </c>
      <c r="BZ854" s="12"/>
      <c r="CA854" s="12" t="s">
        <v>1077</v>
      </c>
      <c r="CB854" s="12">
        <v>40.299999999999997</v>
      </c>
      <c r="CC854" s="12" t="s">
        <v>3419</v>
      </c>
      <c r="CD854" s="12" t="s">
        <v>1077</v>
      </c>
      <c r="CE854" s="12">
        <v>0.1</v>
      </c>
      <c r="CF854" s="12"/>
      <c r="CG854" s="12"/>
      <c r="CH854" s="12"/>
      <c r="CI854" s="12"/>
      <c r="CJ854" s="12">
        <v>0.69899999999999995</v>
      </c>
      <c r="CK854" s="12" t="s">
        <v>3827</v>
      </c>
      <c r="CL854" s="12">
        <v>-2939.3</v>
      </c>
      <c r="CM854" s="12" t="s">
        <v>1077</v>
      </c>
      <c r="CN854" s="12">
        <v>721</v>
      </c>
      <c r="CO854" s="12" t="s">
        <v>3419</v>
      </c>
      <c r="CP854" s="12"/>
      <c r="CQ854" s="12"/>
      <c r="CR854" s="12"/>
      <c r="CS854" s="12" t="s">
        <v>1077</v>
      </c>
      <c r="CT854" s="12" t="s">
        <v>1077</v>
      </c>
      <c r="CU854" s="7">
        <f>414/5727</f>
        <v>7.2289156626506021E-2</v>
      </c>
      <c r="CV854" s="12">
        <f t="shared" si="16"/>
        <v>5.0949397590361441E-2</v>
      </c>
      <c r="CW854" s="7"/>
      <c r="CX854" s="57"/>
    </row>
    <row r="855" spans="1:102" ht="16.5" x14ac:dyDescent="0.35">
      <c r="A855" s="56">
        <v>15</v>
      </c>
      <c r="B855" s="12" t="s">
        <v>3706</v>
      </c>
      <c r="C855" s="12">
        <v>15.19</v>
      </c>
      <c r="D855" s="12" t="s">
        <v>1642</v>
      </c>
      <c r="E855" s="12" t="s">
        <v>303</v>
      </c>
      <c r="F855" s="12" t="s">
        <v>3916</v>
      </c>
      <c r="G855" s="12" t="s">
        <v>212</v>
      </c>
      <c r="H855" s="12" t="s">
        <v>2804</v>
      </c>
      <c r="I855" s="12" t="s">
        <v>349</v>
      </c>
      <c r="J855" s="12" t="s">
        <v>1224</v>
      </c>
      <c r="K855" s="12" t="s">
        <v>1225</v>
      </c>
      <c r="L855" s="12" t="s">
        <v>1204</v>
      </c>
      <c r="M855" s="12" t="s">
        <v>3237</v>
      </c>
      <c r="N855" s="12" t="s">
        <v>3437</v>
      </c>
      <c r="O855" s="12" t="s">
        <v>3400</v>
      </c>
      <c r="P855" s="12" t="s">
        <v>3403</v>
      </c>
      <c r="Q855" s="12">
        <v>1</v>
      </c>
      <c r="R855" s="12">
        <v>0</v>
      </c>
      <c r="S855" s="12">
        <v>0</v>
      </c>
      <c r="T855" s="12">
        <v>0</v>
      </c>
      <c r="U855" s="12">
        <v>0</v>
      </c>
      <c r="V855" s="12">
        <v>0</v>
      </c>
      <c r="W855" s="12">
        <v>0</v>
      </c>
      <c r="X855" s="12">
        <v>0</v>
      </c>
      <c r="Y855" s="12">
        <v>0</v>
      </c>
      <c r="Z855" s="12">
        <v>0</v>
      </c>
      <c r="AA855" s="12">
        <v>0</v>
      </c>
      <c r="AB855" s="12">
        <v>1</v>
      </c>
      <c r="AC855" s="12">
        <v>0</v>
      </c>
      <c r="AD855" s="12">
        <v>0</v>
      </c>
      <c r="AE855" s="12">
        <v>0</v>
      </c>
      <c r="AF855" s="12">
        <v>0</v>
      </c>
      <c r="AG855" s="12">
        <v>0</v>
      </c>
      <c r="AH855" s="12">
        <v>0</v>
      </c>
      <c r="AI855" s="12">
        <v>0</v>
      </c>
      <c r="AJ855" s="12">
        <v>0</v>
      </c>
      <c r="AK855" s="12">
        <v>0</v>
      </c>
      <c r="AL855" s="12" t="s">
        <v>3448</v>
      </c>
      <c r="AM855" s="7" t="s">
        <v>608</v>
      </c>
      <c r="AN855" s="7" t="s">
        <v>635</v>
      </c>
      <c r="AO855" s="7">
        <v>2000</v>
      </c>
      <c r="AP855" s="12" t="s">
        <v>3458</v>
      </c>
      <c r="AQ855" s="12">
        <v>593</v>
      </c>
      <c r="AR855" s="12">
        <v>1</v>
      </c>
      <c r="AS855" s="12" t="s">
        <v>555</v>
      </c>
      <c r="AT855" s="7" t="s">
        <v>349</v>
      </c>
      <c r="AU855" s="12">
        <v>0</v>
      </c>
      <c r="AV855" s="12">
        <v>0</v>
      </c>
      <c r="AW855" s="12">
        <v>0</v>
      </c>
      <c r="AX855" s="12">
        <v>0</v>
      </c>
      <c r="AY855" s="7">
        <v>0</v>
      </c>
      <c r="AZ855" s="12">
        <v>0</v>
      </c>
      <c r="BA855" s="12">
        <v>1</v>
      </c>
      <c r="BB855" s="12">
        <v>1</v>
      </c>
      <c r="BC855" s="12">
        <v>0</v>
      </c>
      <c r="BD855" s="12">
        <v>0</v>
      </c>
      <c r="BE855" s="12">
        <v>0</v>
      </c>
      <c r="BF855" s="7" t="s">
        <v>3259</v>
      </c>
      <c r="BG855" s="7" t="s">
        <v>804</v>
      </c>
      <c r="BH855" s="7">
        <v>1</v>
      </c>
      <c r="BI855" s="12" t="s">
        <v>3253</v>
      </c>
      <c r="BJ855" s="12" t="s">
        <v>3460</v>
      </c>
      <c r="BK855" s="12" t="s">
        <v>3472</v>
      </c>
      <c r="BL855" s="12" t="s">
        <v>3474</v>
      </c>
      <c r="BM855" s="7" t="s">
        <v>788</v>
      </c>
      <c r="BN855" s="7"/>
      <c r="BO855" s="12"/>
      <c r="BP855" s="12" t="s">
        <v>4022</v>
      </c>
      <c r="BQ855" s="12">
        <f t="shared" si="14"/>
        <v>1.6300576217915138E-2</v>
      </c>
      <c r="BR855" s="12" t="s">
        <v>3526</v>
      </c>
      <c r="BS855" s="12">
        <v>0.33460000000000001</v>
      </c>
      <c r="BT855" s="12"/>
      <c r="BU855" s="12">
        <f t="shared" si="15"/>
        <v>1.3973813208886989</v>
      </c>
      <c r="BV855" s="12" t="s">
        <v>3416</v>
      </c>
      <c r="BW855" s="12"/>
      <c r="BX855" s="12"/>
      <c r="BY855" s="12" t="s">
        <v>1077</v>
      </c>
      <c r="BZ855" s="12"/>
      <c r="CA855" s="12" t="s">
        <v>1077</v>
      </c>
      <c r="CB855" s="12">
        <v>60</v>
      </c>
      <c r="CC855" s="12" t="s">
        <v>3419</v>
      </c>
      <c r="CD855" s="12" t="s">
        <v>1077</v>
      </c>
      <c r="CE855" s="12">
        <v>0.1</v>
      </c>
      <c r="CF855" s="12"/>
      <c r="CG855" s="12"/>
      <c r="CH855" s="12"/>
      <c r="CI855" s="12"/>
      <c r="CJ855" s="12">
        <v>0.69899999999999995</v>
      </c>
      <c r="CK855" s="12" t="s">
        <v>3827</v>
      </c>
      <c r="CL855" s="12">
        <v>-2939.3</v>
      </c>
      <c r="CM855" s="12" t="s">
        <v>1077</v>
      </c>
      <c r="CN855" s="12">
        <v>721</v>
      </c>
      <c r="CO855" s="12" t="s">
        <v>3419</v>
      </c>
      <c r="CP855" s="12"/>
      <c r="CQ855" s="12"/>
      <c r="CR855" s="12"/>
      <c r="CS855" s="12" t="s">
        <v>1077</v>
      </c>
      <c r="CT855" s="12" t="s">
        <v>1077</v>
      </c>
      <c r="CU855" s="7">
        <f>279/5727</f>
        <v>4.8716605552645363E-2</v>
      </c>
      <c r="CV855" s="12">
        <f t="shared" si="16"/>
        <v>1.6300576217915138E-2</v>
      </c>
      <c r="CW855" s="7"/>
      <c r="CX855" s="57"/>
    </row>
    <row r="856" spans="1:102" ht="16.5" x14ac:dyDescent="0.35">
      <c r="A856" s="56">
        <v>15</v>
      </c>
      <c r="B856" s="12" t="s">
        <v>3706</v>
      </c>
      <c r="C856" s="46" t="s">
        <v>4091</v>
      </c>
      <c r="D856" s="12" t="s">
        <v>1546</v>
      </c>
      <c r="E856" s="12" t="s">
        <v>318</v>
      </c>
      <c r="F856" s="12" t="s">
        <v>3916</v>
      </c>
      <c r="G856" s="12" t="s">
        <v>212</v>
      </c>
      <c r="H856" s="12" t="s">
        <v>2805</v>
      </c>
      <c r="I856" s="12" t="s">
        <v>349</v>
      </c>
      <c r="J856" s="12" t="s">
        <v>1224</v>
      </c>
      <c r="K856" s="12" t="s">
        <v>1225</v>
      </c>
      <c r="L856" s="12" t="s">
        <v>1204</v>
      </c>
      <c r="M856" s="12" t="s">
        <v>3237</v>
      </c>
      <c r="N856" s="12" t="s">
        <v>3437</v>
      </c>
      <c r="O856" s="12" t="s">
        <v>3400</v>
      </c>
      <c r="P856" s="12" t="s">
        <v>3403</v>
      </c>
      <c r="Q856" s="12">
        <v>1</v>
      </c>
      <c r="R856" s="12">
        <v>0</v>
      </c>
      <c r="S856" s="12">
        <v>0</v>
      </c>
      <c r="T856" s="12">
        <v>0</v>
      </c>
      <c r="U856" s="12">
        <v>0</v>
      </c>
      <c r="V856" s="12">
        <v>0</v>
      </c>
      <c r="W856" s="12">
        <v>0</v>
      </c>
      <c r="X856" s="12">
        <v>0</v>
      </c>
      <c r="Y856" s="12">
        <v>0</v>
      </c>
      <c r="Z856" s="12">
        <v>0</v>
      </c>
      <c r="AA856" s="12">
        <v>0</v>
      </c>
      <c r="AB856" s="12">
        <v>1</v>
      </c>
      <c r="AC856" s="12">
        <v>0</v>
      </c>
      <c r="AD856" s="12">
        <v>0</v>
      </c>
      <c r="AE856" s="12">
        <v>0</v>
      </c>
      <c r="AF856" s="12">
        <v>0</v>
      </c>
      <c r="AG856" s="12">
        <v>0</v>
      </c>
      <c r="AH856" s="12">
        <v>0</v>
      </c>
      <c r="AI856" s="12">
        <v>0</v>
      </c>
      <c r="AJ856" s="12">
        <v>0</v>
      </c>
      <c r="AK856" s="12">
        <v>0</v>
      </c>
      <c r="AL856" s="12" t="s">
        <v>3448</v>
      </c>
      <c r="AM856" s="7" t="s">
        <v>608</v>
      </c>
      <c r="AN856" s="7" t="s">
        <v>636</v>
      </c>
      <c r="AO856" s="7">
        <v>2000</v>
      </c>
      <c r="AP856" s="12" t="s">
        <v>3458</v>
      </c>
      <c r="AQ856" s="12">
        <v>397</v>
      </c>
      <c r="AR856" s="12">
        <v>1</v>
      </c>
      <c r="AS856" s="12" t="s">
        <v>555</v>
      </c>
      <c r="AT856" s="7" t="s">
        <v>349</v>
      </c>
      <c r="AU856" s="12">
        <v>0</v>
      </c>
      <c r="AV856" s="12">
        <v>0</v>
      </c>
      <c r="AW856" s="12">
        <v>0</v>
      </c>
      <c r="AX856" s="12">
        <v>0</v>
      </c>
      <c r="AY856" s="7">
        <v>0</v>
      </c>
      <c r="AZ856" s="12">
        <v>0</v>
      </c>
      <c r="BA856" s="12">
        <v>1</v>
      </c>
      <c r="BB856" s="12">
        <v>1</v>
      </c>
      <c r="BC856" s="12">
        <v>0</v>
      </c>
      <c r="BD856" s="12">
        <v>0</v>
      </c>
      <c r="BE856" s="12">
        <v>0</v>
      </c>
      <c r="BF856" s="7" t="s">
        <v>2820</v>
      </c>
      <c r="BG856" s="7" t="s">
        <v>806</v>
      </c>
      <c r="BH856" s="7">
        <v>1</v>
      </c>
      <c r="BI856" s="7" t="s">
        <v>3257</v>
      </c>
      <c r="BJ856" s="12" t="s">
        <v>3460</v>
      </c>
      <c r="BK856" s="12" t="s">
        <v>3472</v>
      </c>
      <c r="BL856" s="12" t="s">
        <v>3474</v>
      </c>
      <c r="BM856" s="7" t="s">
        <v>788</v>
      </c>
      <c r="BN856" s="7"/>
      <c r="BO856" s="12"/>
      <c r="BP856" s="12" t="s">
        <v>3502</v>
      </c>
      <c r="BQ856" s="12">
        <f t="shared" si="14"/>
        <v>-4.2355858215470579E-3</v>
      </c>
      <c r="BR856" s="12" t="s">
        <v>3526</v>
      </c>
      <c r="BS856" s="12">
        <v>-2.98E-2</v>
      </c>
      <c r="BT856" s="12"/>
      <c r="BU856" s="12">
        <f t="shared" si="15"/>
        <v>0.97063964206542253</v>
      </c>
      <c r="BV856" s="12" t="s">
        <v>3416</v>
      </c>
      <c r="BW856" s="12"/>
      <c r="BX856" s="12"/>
      <c r="BY856" s="12" t="s">
        <v>1077</v>
      </c>
      <c r="BZ856" s="12"/>
      <c r="CA856" s="12" t="s">
        <v>1077</v>
      </c>
      <c r="CB856" s="12">
        <v>0</v>
      </c>
      <c r="CC856" s="12" t="s">
        <v>3419</v>
      </c>
      <c r="CD856" s="12" t="s">
        <v>1077</v>
      </c>
      <c r="CE856" s="12">
        <v>0.1</v>
      </c>
      <c r="CF856" s="12"/>
      <c r="CG856" s="12"/>
      <c r="CH856" s="12"/>
      <c r="CI856" s="12"/>
      <c r="CJ856" s="12">
        <v>0.57699999999999996</v>
      </c>
      <c r="CK856" s="12" t="s">
        <v>3827</v>
      </c>
      <c r="CL856" s="12">
        <v>-1869.5</v>
      </c>
      <c r="CM856" s="12" t="s">
        <v>1077</v>
      </c>
      <c r="CN856" s="12">
        <v>489</v>
      </c>
      <c r="CO856" s="12" t="s">
        <v>3419</v>
      </c>
      <c r="CP856" s="12"/>
      <c r="CQ856" s="12"/>
      <c r="CR856" s="12"/>
      <c r="CS856" s="12" t="s">
        <v>1077</v>
      </c>
      <c r="CT856" s="12" t="s">
        <v>1077</v>
      </c>
      <c r="CU856" s="12">
        <v>0.14213375240090798</v>
      </c>
      <c r="CV856" s="12">
        <f t="shared" si="16"/>
        <v>-4.2355858215470579E-3</v>
      </c>
      <c r="CW856" s="12"/>
      <c r="CX856" s="57"/>
    </row>
    <row r="857" spans="1:102" ht="16.5" x14ac:dyDescent="0.35">
      <c r="A857" s="56">
        <v>15</v>
      </c>
      <c r="B857" s="12" t="s">
        <v>3706</v>
      </c>
      <c r="C857" s="46" t="s">
        <v>4091</v>
      </c>
      <c r="D857" s="12" t="s">
        <v>1643</v>
      </c>
      <c r="E857" s="12" t="s">
        <v>318</v>
      </c>
      <c r="F857" s="12" t="s">
        <v>3916</v>
      </c>
      <c r="G857" s="12" t="s">
        <v>349</v>
      </c>
      <c r="H857" s="12" t="s">
        <v>2805</v>
      </c>
      <c r="I857" s="12" t="s">
        <v>1285</v>
      </c>
      <c r="J857" s="12" t="s">
        <v>1224</v>
      </c>
      <c r="K857" s="12" t="s">
        <v>1225</v>
      </c>
      <c r="L857" s="12" t="s">
        <v>1204</v>
      </c>
      <c r="M857" s="12" t="s">
        <v>3237</v>
      </c>
      <c r="N857" s="12" t="s">
        <v>3437</v>
      </c>
      <c r="O857" s="12" t="s">
        <v>3400</v>
      </c>
      <c r="P857" s="12" t="s">
        <v>3403</v>
      </c>
      <c r="Q857" s="12">
        <v>1</v>
      </c>
      <c r="R857" s="12">
        <v>0</v>
      </c>
      <c r="S857" s="12">
        <v>0</v>
      </c>
      <c r="T857" s="12">
        <v>0</v>
      </c>
      <c r="U857" s="12">
        <v>0</v>
      </c>
      <c r="V857" s="12">
        <v>0</v>
      </c>
      <c r="W857" s="12">
        <v>0</v>
      </c>
      <c r="X857" s="12">
        <v>0</v>
      </c>
      <c r="Y857" s="12">
        <v>0</v>
      </c>
      <c r="Z857" s="12">
        <v>0</v>
      </c>
      <c r="AA857" s="12">
        <v>0</v>
      </c>
      <c r="AB857" s="12">
        <v>1</v>
      </c>
      <c r="AC857" s="12">
        <v>0</v>
      </c>
      <c r="AD857" s="12">
        <v>0</v>
      </c>
      <c r="AE857" s="12">
        <v>0</v>
      </c>
      <c r="AF857" s="12">
        <v>0</v>
      </c>
      <c r="AG857" s="12">
        <v>0</v>
      </c>
      <c r="AH857" s="12">
        <v>0</v>
      </c>
      <c r="AI857" s="12">
        <v>0</v>
      </c>
      <c r="AJ857" s="12">
        <v>0</v>
      </c>
      <c r="AK857" s="12">
        <v>0</v>
      </c>
      <c r="AL857" s="12" t="s">
        <v>3448</v>
      </c>
      <c r="AM857" s="7" t="s">
        <v>608</v>
      </c>
      <c r="AN857" s="7" t="s">
        <v>636</v>
      </c>
      <c r="AO857" s="7">
        <v>2000</v>
      </c>
      <c r="AP857" s="12" t="s">
        <v>3458</v>
      </c>
      <c r="AQ857" s="12">
        <v>397</v>
      </c>
      <c r="AR857" s="12">
        <v>1</v>
      </c>
      <c r="AS857" s="12" t="s">
        <v>555</v>
      </c>
      <c r="AT857" s="7" t="s">
        <v>349</v>
      </c>
      <c r="AU857" s="12">
        <v>0</v>
      </c>
      <c r="AV857" s="12">
        <v>0</v>
      </c>
      <c r="AW857" s="12">
        <v>0</v>
      </c>
      <c r="AX857" s="12">
        <v>0</v>
      </c>
      <c r="AY857" s="7">
        <v>0</v>
      </c>
      <c r="AZ857" s="12">
        <v>0</v>
      </c>
      <c r="BA857" s="12">
        <v>1</v>
      </c>
      <c r="BB857" s="12">
        <v>1</v>
      </c>
      <c r="BC857" s="12">
        <v>0</v>
      </c>
      <c r="BD857" s="12">
        <v>0</v>
      </c>
      <c r="BE857" s="12">
        <v>0</v>
      </c>
      <c r="BF857" s="7" t="s">
        <v>3259</v>
      </c>
      <c r="BG857" s="7" t="s">
        <v>816</v>
      </c>
      <c r="BH857" s="7">
        <v>1</v>
      </c>
      <c r="BI857" s="7" t="s">
        <v>3253</v>
      </c>
      <c r="BJ857" s="12" t="s">
        <v>3460</v>
      </c>
      <c r="BK857" s="12" t="s">
        <v>3472</v>
      </c>
      <c r="BL857" s="12" t="s">
        <v>3474</v>
      </c>
      <c r="BM857" s="7" t="s">
        <v>788</v>
      </c>
      <c r="BN857" s="7"/>
      <c r="BO857" s="12"/>
      <c r="BP857" s="12" t="s">
        <v>1161</v>
      </c>
      <c r="BQ857" s="45">
        <f t="shared" si="14"/>
        <v>-1.5791863104592282E-4</v>
      </c>
      <c r="BR857" s="12" t="s">
        <v>3526</v>
      </c>
      <c r="BS857" s="45">
        <v>-6.4600000000000005E-2</v>
      </c>
      <c r="BT857" s="12"/>
      <c r="BU857" s="45">
        <f t="shared" si="15"/>
        <v>0.93744236533814784</v>
      </c>
      <c r="BV857" s="12" t="s">
        <v>3416</v>
      </c>
      <c r="BW857" s="12"/>
      <c r="BX857" s="12"/>
      <c r="BY857" s="12" t="s">
        <v>1077</v>
      </c>
      <c r="BZ857" s="12"/>
      <c r="CA857" s="12" t="s">
        <v>1077</v>
      </c>
      <c r="CB857" s="12">
        <v>0</v>
      </c>
      <c r="CC857" s="12" t="s">
        <v>3419</v>
      </c>
      <c r="CD857" s="12" t="s">
        <v>1077</v>
      </c>
      <c r="CE857" s="12" t="s">
        <v>1077</v>
      </c>
      <c r="CF857" s="12"/>
      <c r="CG857" s="12"/>
      <c r="CH857" s="12"/>
      <c r="CI857" s="12"/>
      <c r="CJ857" s="12">
        <v>0.57699999999999996</v>
      </c>
      <c r="CK857" s="12" t="s">
        <v>3827</v>
      </c>
      <c r="CL857" s="12">
        <v>-1869.5</v>
      </c>
      <c r="CM857" s="12" t="s">
        <v>1077</v>
      </c>
      <c r="CN857" s="12">
        <v>489</v>
      </c>
      <c r="CO857" s="12" t="s">
        <v>3419</v>
      </c>
      <c r="CP857" s="12"/>
      <c r="CQ857" s="12"/>
      <c r="CR857" s="12"/>
      <c r="CS857" s="12" t="s">
        <v>1077</v>
      </c>
      <c r="CT857" s="12" t="s">
        <v>1077</v>
      </c>
      <c r="CU857" s="12">
        <v>2.4445608521040684E-3</v>
      </c>
      <c r="CV857" s="12">
        <f t="shared" si="16"/>
        <v>-1.5791863104592282E-4</v>
      </c>
      <c r="CW857" s="12"/>
      <c r="CX857" s="57"/>
    </row>
    <row r="858" spans="1:102" ht="16.5" x14ac:dyDescent="0.35">
      <c r="A858" s="56">
        <v>15</v>
      </c>
      <c r="B858" s="12" t="s">
        <v>3706</v>
      </c>
      <c r="C858" s="46" t="s">
        <v>4091</v>
      </c>
      <c r="D858" s="12" t="s">
        <v>1644</v>
      </c>
      <c r="E858" s="12" t="s">
        <v>318</v>
      </c>
      <c r="F858" s="12" t="s">
        <v>3916</v>
      </c>
      <c r="G858" s="12" t="s">
        <v>349</v>
      </c>
      <c r="H858" s="12" t="s">
        <v>2805</v>
      </c>
      <c r="I858" s="12" t="s">
        <v>1285</v>
      </c>
      <c r="J858" s="12" t="s">
        <v>1224</v>
      </c>
      <c r="K858" s="12" t="s">
        <v>1225</v>
      </c>
      <c r="L858" s="12" t="s">
        <v>1204</v>
      </c>
      <c r="M858" s="12" t="s">
        <v>3237</v>
      </c>
      <c r="N858" s="12" t="s">
        <v>3437</v>
      </c>
      <c r="O858" s="12" t="s">
        <v>3400</v>
      </c>
      <c r="P858" s="12" t="s">
        <v>3403</v>
      </c>
      <c r="Q858" s="12">
        <v>1</v>
      </c>
      <c r="R858" s="12">
        <v>0</v>
      </c>
      <c r="S858" s="12">
        <v>0</v>
      </c>
      <c r="T858" s="12">
        <v>0</v>
      </c>
      <c r="U858" s="12">
        <v>0</v>
      </c>
      <c r="V858" s="12">
        <v>0</v>
      </c>
      <c r="W858" s="12">
        <v>0</v>
      </c>
      <c r="X858" s="12">
        <v>0</v>
      </c>
      <c r="Y858" s="12">
        <v>0</v>
      </c>
      <c r="Z858" s="12">
        <v>0</v>
      </c>
      <c r="AA858" s="12">
        <v>0</v>
      </c>
      <c r="AB858" s="12">
        <v>1</v>
      </c>
      <c r="AC858" s="12">
        <v>0</v>
      </c>
      <c r="AD858" s="12">
        <v>0</v>
      </c>
      <c r="AE858" s="12">
        <v>0</v>
      </c>
      <c r="AF858" s="12">
        <v>0</v>
      </c>
      <c r="AG858" s="12">
        <v>0</v>
      </c>
      <c r="AH858" s="12">
        <v>0</v>
      </c>
      <c r="AI858" s="12">
        <v>0</v>
      </c>
      <c r="AJ858" s="12">
        <v>0</v>
      </c>
      <c r="AK858" s="12">
        <v>0</v>
      </c>
      <c r="AL858" s="12" t="s">
        <v>3448</v>
      </c>
      <c r="AM858" s="7" t="s">
        <v>608</v>
      </c>
      <c r="AN858" s="7" t="s">
        <v>636</v>
      </c>
      <c r="AO858" s="7">
        <v>2000</v>
      </c>
      <c r="AP858" s="12" t="s">
        <v>3458</v>
      </c>
      <c r="AQ858" s="12">
        <v>397</v>
      </c>
      <c r="AR858" s="12">
        <v>1</v>
      </c>
      <c r="AS858" s="12" t="s">
        <v>555</v>
      </c>
      <c r="AT858" s="7" t="s">
        <v>349</v>
      </c>
      <c r="AU858" s="12">
        <v>0</v>
      </c>
      <c r="AV858" s="12">
        <v>0</v>
      </c>
      <c r="AW858" s="12">
        <v>0</v>
      </c>
      <c r="AX858" s="12">
        <v>0</v>
      </c>
      <c r="AY858" s="7">
        <v>0</v>
      </c>
      <c r="AZ858" s="12">
        <v>0</v>
      </c>
      <c r="BA858" s="12">
        <v>1</v>
      </c>
      <c r="BB858" s="12">
        <v>1</v>
      </c>
      <c r="BC858" s="12">
        <v>0</v>
      </c>
      <c r="BD858" s="12">
        <v>0</v>
      </c>
      <c r="BE858" s="12">
        <v>0</v>
      </c>
      <c r="BF858" s="7" t="s">
        <v>3259</v>
      </c>
      <c r="BG858" s="7" t="s">
        <v>813</v>
      </c>
      <c r="BH858" s="7">
        <v>1</v>
      </c>
      <c r="BI858" s="7" t="s">
        <v>3253</v>
      </c>
      <c r="BJ858" s="12" t="s">
        <v>3460</v>
      </c>
      <c r="BK858" s="12" t="s">
        <v>3472</v>
      </c>
      <c r="BL858" s="12" t="s">
        <v>3474</v>
      </c>
      <c r="BM858" s="7" t="s">
        <v>788</v>
      </c>
      <c r="BN858" s="7"/>
      <c r="BO858" s="12"/>
      <c r="BP858" s="12" t="s">
        <v>1161</v>
      </c>
      <c r="BQ858" s="12">
        <f t="shared" si="14"/>
        <v>-9.426645713287933E-3</v>
      </c>
      <c r="BR858" s="12" t="s">
        <v>3526</v>
      </c>
      <c r="BS858" s="12">
        <v>-0.23269999999999999</v>
      </c>
      <c r="BT858" s="12"/>
      <c r="BU858" s="12">
        <f t="shared" si="15"/>
        <v>0.79239125524684706</v>
      </c>
      <c r="BV858" s="12" t="s">
        <v>3416</v>
      </c>
      <c r="BW858" s="12"/>
      <c r="BX858" s="12"/>
      <c r="BY858" s="12" t="s">
        <v>1077</v>
      </c>
      <c r="BZ858" s="12"/>
      <c r="CA858" s="12" t="s">
        <v>1077</v>
      </c>
      <c r="CB858" s="12">
        <v>0.7</v>
      </c>
      <c r="CC858" s="12" t="s">
        <v>3419</v>
      </c>
      <c r="CD858" s="12" t="s">
        <v>1077</v>
      </c>
      <c r="CE858" s="12" t="s">
        <v>1077</v>
      </c>
      <c r="CF858" s="12"/>
      <c r="CG858" s="12"/>
      <c r="CH858" s="12"/>
      <c r="CI858" s="12"/>
      <c r="CJ858" s="12">
        <v>0.57699999999999996</v>
      </c>
      <c r="CK858" s="12" t="s">
        <v>3827</v>
      </c>
      <c r="CL858" s="12">
        <v>-1869.5</v>
      </c>
      <c r="CM858" s="12" t="s">
        <v>1077</v>
      </c>
      <c r="CN858" s="12">
        <v>489</v>
      </c>
      <c r="CO858" s="12" t="s">
        <v>3419</v>
      </c>
      <c r="CP858" s="12"/>
      <c r="CQ858" s="12"/>
      <c r="CR858" s="12"/>
      <c r="CS858" s="12" t="s">
        <v>1077</v>
      </c>
      <c r="CT858" s="12" t="s">
        <v>1077</v>
      </c>
      <c r="CU858" s="12">
        <v>4.0509865549153132E-2</v>
      </c>
      <c r="CV858" s="12">
        <f t="shared" si="16"/>
        <v>-9.426645713287933E-3</v>
      </c>
      <c r="CW858" s="12"/>
      <c r="CX858" s="57"/>
    </row>
    <row r="859" spans="1:102" ht="16.5" x14ac:dyDescent="0.35">
      <c r="A859" s="56">
        <v>15</v>
      </c>
      <c r="B859" s="12" t="s">
        <v>3706</v>
      </c>
      <c r="C859" s="46" t="s">
        <v>4091</v>
      </c>
      <c r="D859" s="12" t="s">
        <v>1645</v>
      </c>
      <c r="E859" s="12" t="s">
        <v>318</v>
      </c>
      <c r="F859" s="12" t="s">
        <v>3916</v>
      </c>
      <c r="G859" s="12" t="s">
        <v>349</v>
      </c>
      <c r="H859" s="12" t="s">
        <v>2805</v>
      </c>
      <c r="I859" s="12" t="s">
        <v>1285</v>
      </c>
      <c r="J859" s="12" t="s">
        <v>1224</v>
      </c>
      <c r="K859" s="12" t="s">
        <v>1225</v>
      </c>
      <c r="L859" s="12" t="s">
        <v>1204</v>
      </c>
      <c r="M859" s="12" t="s">
        <v>3237</v>
      </c>
      <c r="N859" s="12" t="s">
        <v>3437</v>
      </c>
      <c r="O859" s="12" t="s">
        <v>3400</v>
      </c>
      <c r="P859" s="12" t="s">
        <v>3403</v>
      </c>
      <c r="Q859" s="12">
        <v>1</v>
      </c>
      <c r="R859" s="12">
        <v>0</v>
      </c>
      <c r="S859" s="12">
        <v>0</v>
      </c>
      <c r="T859" s="12">
        <v>0</v>
      </c>
      <c r="U859" s="12">
        <v>0</v>
      </c>
      <c r="V859" s="12">
        <v>0</v>
      </c>
      <c r="W859" s="12">
        <v>0</v>
      </c>
      <c r="X859" s="12">
        <v>0</v>
      </c>
      <c r="Y859" s="12">
        <v>0</v>
      </c>
      <c r="Z859" s="12">
        <v>0</v>
      </c>
      <c r="AA859" s="12">
        <v>0</v>
      </c>
      <c r="AB859" s="12">
        <v>1</v>
      </c>
      <c r="AC859" s="12">
        <v>0</v>
      </c>
      <c r="AD859" s="12">
        <v>0</v>
      </c>
      <c r="AE859" s="12">
        <v>0</v>
      </c>
      <c r="AF859" s="12">
        <v>0</v>
      </c>
      <c r="AG859" s="12">
        <v>0</v>
      </c>
      <c r="AH859" s="12">
        <v>0</v>
      </c>
      <c r="AI859" s="12">
        <v>0</v>
      </c>
      <c r="AJ859" s="12">
        <v>0</v>
      </c>
      <c r="AK859" s="12">
        <v>0</v>
      </c>
      <c r="AL859" s="12" t="s">
        <v>3448</v>
      </c>
      <c r="AM859" s="7" t="s">
        <v>608</v>
      </c>
      <c r="AN859" s="7" t="s">
        <v>636</v>
      </c>
      <c r="AO859" s="7">
        <v>2000</v>
      </c>
      <c r="AP859" s="12" t="s">
        <v>3458</v>
      </c>
      <c r="AQ859" s="12">
        <v>397</v>
      </c>
      <c r="AR859" s="12">
        <v>1</v>
      </c>
      <c r="AS859" s="12" t="s">
        <v>555</v>
      </c>
      <c r="AT859" s="7" t="s">
        <v>349</v>
      </c>
      <c r="AU859" s="12">
        <v>0</v>
      </c>
      <c r="AV859" s="12">
        <v>0</v>
      </c>
      <c r="AW859" s="12">
        <v>0</v>
      </c>
      <c r="AX859" s="12">
        <v>0</v>
      </c>
      <c r="AY859" s="7">
        <v>0</v>
      </c>
      <c r="AZ859" s="12">
        <v>0</v>
      </c>
      <c r="BA859" s="12">
        <v>1</v>
      </c>
      <c r="BB859" s="12">
        <v>1</v>
      </c>
      <c r="BC859" s="12">
        <v>0</v>
      </c>
      <c r="BD859" s="12">
        <v>0</v>
      </c>
      <c r="BE859" s="12">
        <v>0</v>
      </c>
      <c r="BF859" s="7" t="s">
        <v>3259</v>
      </c>
      <c r="BG859" s="7" t="s">
        <v>814</v>
      </c>
      <c r="BH859" s="7">
        <v>1</v>
      </c>
      <c r="BI859" s="7" t="s">
        <v>3253</v>
      </c>
      <c r="BJ859" s="12" t="s">
        <v>3460</v>
      </c>
      <c r="BK859" s="12" t="s">
        <v>3472</v>
      </c>
      <c r="BL859" s="12" t="s">
        <v>3474</v>
      </c>
      <c r="BM859" s="7" t="s">
        <v>788</v>
      </c>
      <c r="BN859" s="7"/>
      <c r="BO859" s="12"/>
      <c r="BP859" s="12" t="s">
        <v>1161</v>
      </c>
      <c r="BQ859" s="12">
        <f t="shared" si="14"/>
        <v>-2.856469355683604E-3</v>
      </c>
      <c r="BR859" s="12" t="s">
        <v>3526</v>
      </c>
      <c r="BS859" s="12">
        <v>-0.28699999999999998</v>
      </c>
      <c r="BT859" s="12"/>
      <c r="BU859" s="12">
        <f t="shared" si="15"/>
        <v>0.75051172883706796</v>
      </c>
      <c r="BV859" s="12" t="s">
        <v>3416</v>
      </c>
      <c r="BW859" s="12"/>
      <c r="BX859" s="12"/>
      <c r="BY859" s="12" t="s">
        <v>1077</v>
      </c>
      <c r="BZ859" s="12"/>
      <c r="CA859" s="12" t="s">
        <v>1077</v>
      </c>
      <c r="CB859" s="12">
        <v>0.8</v>
      </c>
      <c r="CC859" s="12" t="s">
        <v>3419</v>
      </c>
      <c r="CD859" s="12" t="s">
        <v>1077</v>
      </c>
      <c r="CE859" s="12" t="s">
        <v>1077</v>
      </c>
      <c r="CF859" s="12"/>
      <c r="CG859" s="12"/>
      <c r="CH859" s="12"/>
      <c r="CI859" s="12"/>
      <c r="CJ859" s="12">
        <v>0.57699999999999996</v>
      </c>
      <c r="CK859" s="12" t="s">
        <v>3827</v>
      </c>
      <c r="CL859" s="12">
        <v>-1869.5</v>
      </c>
      <c r="CM859" s="12" t="s">
        <v>1077</v>
      </c>
      <c r="CN859" s="12">
        <v>489</v>
      </c>
      <c r="CO859" s="12" t="s">
        <v>3419</v>
      </c>
      <c r="CP859" s="12"/>
      <c r="CQ859" s="12"/>
      <c r="CR859" s="12"/>
      <c r="CS859" s="12" t="s">
        <v>1077</v>
      </c>
      <c r="CT859" s="12" t="s">
        <v>1077</v>
      </c>
      <c r="CU859" s="12">
        <v>9.9528548978522792E-3</v>
      </c>
      <c r="CV859" s="12">
        <f t="shared" si="16"/>
        <v>-2.856469355683604E-3</v>
      </c>
      <c r="CW859" s="12"/>
      <c r="CX859" s="57"/>
    </row>
    <row r="860" spans="1:102" ht="16.5" x14ac:dyDescent="0.35">
      <c r="A860" s="56">
        <v>15</v>
      </c>
      <c r="B860" s="12" t="s">
        <v>3706</v>
      </c>
      <c r="C860" s="46" t="s">
        <v>4091</v>
      </c>
      <c r="D860" s="12" t="s">
        <v>1647</v>
      </c>
      <c r="E860" s="12" t="s">
        <v>318</v>
      </c>
      <c r="F860" s="12" t="s">
        <v>3916</v>
      </c>
      <c r="G860" s="12" t="s">
        <v>212</v>
      </c>
      <c r="H860" s="12" t="s">
        <v>2805</v>
      </c>
      <c r="I860" s="12" t="s">
        <v>212</v>
      </c>
      <c r="J860" s="12" t="s">
        <v>1224</v>
      </c>
      <c r="K860" s="12" t="s">
        <v>1225</v>
      </c>
      <c r="L860" s="12" t="s">
        <v>1204</v>
      </c>
      <c r="M860" s="12" t="s">
        <v>3237</v>
      </c>
      <c r="N860" s="12" t="s">
        <v>3437</v>
      </c>
      <c r="O860" s="12" t="s">
        <v>3400</v>
      </c>
      <c r="P860" s="12" t="s">
        <v>3403</v>
      </c>
      <c r="Q860" s="12">
        <v>1</v>
      </c>
      <c r="R860" s="12">
        <v>0</v>
      </c>
      <c r="S860" s="12">
        <v>0</v>
      </c>
      <c r="T860" s="12">
        <v>0</v>
      </c>
      <c r="U860" s="12">
        <v>0</v>
      </c>
      <c r="V860" s="12">
        <v>0</v>
      </c>
      <c r="W860" s="12">
        <v>0</v>
      </c>
      <c r="X860" s="12">
        <v>0</v>
      </c>
      <c r="Y860" s="12">
        <v>0</v>
      </c>
      <c r="Z860" s="12">
        <v>0</v>
      </c>
      <c r="AA860" s="12">
        <v>0</v>
      </c>
      <c r="AB860" s="12">
        <v>1</v>
      </c>
      <c r="AC860" s="12">
        <v>0</v>
      </c>
      <c r="AD860" s="12">
        <v>0</v>
      </c>
      <c r="AE860" s="12">
        <v>0</v>
      </c>
      <c r="AF860" s="12">
        <v>0</v>
      </c>
      <c r="AG860" s="12">
        <v>0</v>
      </c>
      <c r="AH860" s="12">
        <v>0</v>
      </c>
      <c r="AI860" s="12">
        <v>0</v>
      </c>
      <c r="AJ860" s="12">
        <v>0</v>
      </c>
      <c r="AK860" s="12">
        <v>0</v>
      </c>
      <c r="AL860" s="12" t="s">
        <v>3448</v>
      </c>
      <c r="AM860" s="7" t="s">
        <v>608</v>
      </c>
      <c r="AN860" s="7" t="s">
        <v>636</v>
      </c>
      <c r="AO860" s="7">
        <v>2000</v>
      </c>
      <c r="AP860" s="12" t="s">
        <v>3458</v>
      </c>
      <c r="AQ860" s="12">
        <v>397</v>
      </c>
      <c r="AR860" s="12">
        <v>1</v>
      </c>
      <c r="AS860" s="12" t="s">
        <v>555</v>
      </c>
      <c r="AT860" s="7" t="s">
        <v>349</v>
      </c>
      <c r="AU860" s="12">
        <v>0</v>
      </c>
      <c r="AV860" s="12">
        <v>0</v>
      </c>
      <c r="AW860" s="12">
        <v>0</v>
      </c>
      <c r="AX860" s="12">
        <v>0</v>
      </c>
      <c r="AY860" s="7">
        <v>0</v>
      </c>
      <c r="AZ860" s="12">
        <v>0</v>
      </c>
      <c r="BA860" s="12">
        <v>1</v>
      </c>
      <c r="BB860" s="12">
        <v>1</v>
      </c>
      <c r="BC860" s="12">
        <v>0</v>
      </c>
      <c r="BD860" s="12">
        <v>0</v>
      </c>
      <c r="BE860" s="12">
        <v>0</v>
      </c>
      <c r="BF860" s="7" t="s">
        <v>3259</v>
      </c>
      <c r="BG860" s="7" t="s">
        <v>807</v>
      </c>
      <c r="BH860" s="7">
        <v>1</v>
      </c>
      <c r="BI860" s="7" t="s">
        <v>3253</v>
      </c>
      <c r="BJ860" s="12" t="s">
        <v>3460</v>
      </c>
      <c r="BK860" s="12" t="s">
        <v>3472</v>
      </c>
      <c r="BL860" s="12" t="s">
        <v>3474</v>
      </c>
      <c r="BM860" s="7" t="s">
        <v>788</v>
      </c>
      <c r="BN860" s="7"/>
      <c r="BO860" s="12"/>
      <c r="BP860" s="12" t="s">
        <v>1262</v>
      </c>
      <c r="BQ860" s="12">
        <f t="shared" si="14"/>
        <v>-9.5528915662650593E-2</v>
      </c>
      <c r="BR860" s="12" t="s">
        <v>3526</v>
      </c>
      <c r="BS860" s="12">
        <v>-2.2700999999999998</v>
      </c>
      <c r="BT860" s="12"/>
      <c r="BU860" s="12">
        <f t="shared" si="15"/>
        <v>0.1033018493816356</v>
      </c>
      <c r="BV860" s="12" t="s">
        <v>3416</v>
      </c>
      <c r="BW860" s="12"/>
      <c r="BX860" s="12"/>
      <c r="BY860" s="12" t="s">
        <v>1077</v>
      </c>
      <c r="BZ860" s="12"/>
      <c r="CA860" s="12" t="s">
        <v>1077</v>
      </c>
      <c r="CB860" s="12">
        <v>6.6</v>
      </c>
      <c r="CC860" s="12" t="s">
        <v>3419</v>
      </c>
      <c r="CD860" s="12" t="s">
        <v>1077</v>
      </c>
      <c r="CE860" s="12">
        <v>0.1</v>
      </c>
      <c r="CF860" s="12"/>
      <c r="CG860" s="12"/>
      <c r="CH860" s="12"/>
      <c r="CI860" s="12"/>
      <c r="CJ860" s="12">
        <v>0.57699999999999996</v>
      </c>
      <c r="CK860" s="12" t="s">
        <v>3827</v>
      </c>
      <c r="CL860" s="12">
        <v>-1869.5</v>
      </c>
      <c r="CM860" s="12" t="s">
        <v>1077</v>
      </c>
      <c r="CN860" s="12">
        <v>489</v>
      </c>
      <c r="CO860" s="12" t="s">
        <v>3419</v>
      </c>
      <c r="CP860" s="12"/>
      <c r="CQ860" s="12"/>
      <c r="CR860" s="12"/>
      <c r="CS860" s="12" t="s">
        <v>1077</v>
      </c>
      <c r="CT860" s="12" t="s">
        <v>1077</v>
      </c>
      <c r="CU860" s="12">
        <v>4.2081368954077179E-2</v>
      </c>
      <c r="CV860" s="12">
        <f t="shared" si="16"/>
        <v>-9.5528915662650593E-2</v>
      </c>
      <c r="CW860" s="12"/>
      <c r="CX860" s="57"/>
    </row>
    <row r="861" spans="1:102" ht="16.5" x14ac:dyDescent="0.35">
      <c r="A861" s="56">
        <v>15</v>
      </c>
      <c r="B861" s="12" t="s">
        <v>3706</v>
      </c>
      <c r="C861" s="46" t="s">
        <v>4091</v>
      </c>
      <c r="D861" s="12" t="s">
        <v>1648</v>
      </c>
      <c r="E861" s="12" t="s">
        <v>318</v>
      </c>
      <c r="F861" s="12" t="s">
        <v>3916</v>
      </c>
      <c r="G861" s="12" t="s">
        <v>212</v>
      </c>
      <c r="H861" s="12" t="s">
        <v>2805</v>
      </c>
      <c r="I861" s="12" t="s">
        <v>212</v>
      </c>
      <c r="J861" s="12" t="s">
        <v>1224</v>
      </c>
      <c r="K861" s="12" t="s">
        <v>1225</v>
      </c>
      <c r="L861" s="12" t="s">
        <v>1204</v>
      </c>
      <c r="M861" s="12" t="s">
        <v>3237</v>
      </c>
      <c r="N861" s="12" t="s">
        <v>3437</v>
      </c>
      <c r="O861" s="12" t="s">
        <v>3400</v>
      </c>
      <c r="P861" s="12" t="s">
        <v>3403</v>
      </c>
      <c r="Q861" s="12">
        <v>1</v>
      </c>
      <c r="R861" s="12">
        <v>0</v>
      </c>
      <c r="S861" s="12">
        <v>0</v>
      </c>
      <c r="T861" s="12">
        <v>0</v>
      </c>
      <c r="U861" s="12">
        <v>0</v>
      </c>
      <c r="V861" s="12">
        <v>0</v>
      </c>
      <c r="W861" s="12">
        <v>0</v>
      </c>
      <c r="X861" s="12">
        <v>0</v>
      </c>
      <c r="Y861" s="12">
        <v>0</v>
      </c>
      <c r="Z861" s="12">
        <v>0</v>
      </c>
      <c r="AA861" s="12">
        <v>0</v>
      </c>
      <c r="AB861" s="12">
        <v>1</v>
      </c>
      <c r="AC861" s="12">
        <v>0</v>
      </c>
      <c r="AD861" s="12">
        <v>0</v>
      </c>
      <c r="AE861" s="12">
        <v>0</v>
      </c>
      <c r="AF861" s="12">
        <v>0</v>
      </c>
      <c r="AG861" s="12">
        <v>0</v>
      </c>
      <c r="AH861" s="12">
        <v>0</v>
      </c>
      <c r="AI861" s="12">
        <v>0</v>
      </c>
      <c r="AJ861" s="12">
        <v>0</v>
      </c>
      <c r="AK861" s="12">
        <v>0</v>
      </c>
      <c r="AL861" s="12" t="s">
        <v>3448</v>
      </c>
      <c r="AM861" s="7" t="s">
        <v>608</v>
      </c>
      <c r="AN861" s="7" t="s">
        <v>636</v>
      </c>
      <c r="AO861" s="7">
        <v>2000</v>
      </c>
      <c r="AP861" s="12" t="s">
        <v>3458</v>
      </c>
      <c r="AQ861" s="12">
        <v>397</v>
      </c>
      <c r="AR861" s="12">
        <v>1</v>
      </c>
      <c r="AS861" s="12" t="s">
        <v>555</v>
      </c>
      <c r="AT861" s="7" t="s">
        <v>349</v>
      </c>
      <c r="AU861" s="12">
        <v>0</v>
      </c>
      <c r="AV861" s="12">
        <v>0</v>
      </c>
      <c r="AW861" s="12">
        <v>0</v>
      </c>
      <c r="AX861" s="12">
        <v>0</v>
      </c>
      <c r="AY861" s="7">
        <v>0</v>
      </c>
      <c r="AZ861" s="12">
        <v>0</v>
      </c>
      <c r="BA861" s="12">
        <v>1</v>
      </c>
      <c r="BB861" s="12">
        <v>1</v>
      </c>
      <c r="BC861" s="12">
        <v>0</v>
      </c>
      <c r="BD861" s="12">
        <v>0</v>
      </c>
      <c r="BE861" s="12">
        <v>0</v>
      </c>
      <c r="BF861" s="7" t="s">
        <v>3259</v>
      </c>
      <c r="BG861" s="7" t="s">
        <v>805</v>
      </c>
      <c r="BH861" s="7">
        <v>1</v>
      </c>
      <c r="BI861" s="7" t="s">
        <v>3253</v>
      </c>
      <c r="BJ861" s="12" t="s">
        <v>3460</v>
      </c>
      <c r="BK861" s="12" t="s">
        <v>3472</v>
      </c>
      <c r="BL861" s="12" t="s">
        <v>3474</v>
      </c>
      <c r="BM861" s="7" t="s">
        <v>788</v>
      </c>
      <c r="BN861" s="7"/>
      <c r="BO861" s="12"/>
      <c r="BP861" s="12" t="s">
        <v>1262</v>
      </c>
      <c r="BQ861" s="12">
        <f t="shared" si="14"/>
        <v>-2.2671311332285664E-2</v>
      </c>
      <c r="BR861" s="12" t="s">
        <v>3526</v>
      </c>
      <c r="BS861" s="12">
        <v>-0.43569999999999998</v>
      </c>
      <c r="BT861" s="12"/>
      <c r="BU861" s="12">
        <f t="shared" si="15"/>
        <v>0.64681174035392797</v>
      </c>
      <c r="BV861" s="12" t="s">
        <v>3416</v>
      </c>
      <c r="BW861" s="12"/>
      <c r="BX861" s="12"/>
      <c r="BY861" s="12" t="s">
        <v>1077</v>
      </c>
      <c r="BZ861" s="12"/>
      <c r="CA861" s="12" t="s">
        <v>1077</v>
      </c>
      <c r="CB861" s="12">
        <v>10.6</v>
      </c>
      <c r="CC861" s="12" t="s">
        <v>3419</v>
      </c>
      <c r="CD861" s="12" t="s">
        <v>1077</v>
      </c>
      <c r="CE861" s="12">
        <v>0.1</v>
      </c>
      <c r="CF861" s="12"/>
      <c r="CG861" s="12"/>
      <c r="CH861" s="12"/>
      <c r="CI861" s="12"/>
      <c r="CJ861" s="12">
        <v>0.57699999999999996</v>
      </c>
      <c r="CK861" s="12" t="s">
        <v>3827</v>
      </c>
      <c r="CL861" s="12">
        <v>-1869.5</v>
      </c>
      <c r="CM861" s="12" t="s">
        <v>1077</v>
      </c>
      <c r="CN861" s="12">
        <v>489</v>
      </c>
      <c r="CO861" s="12" t="s">
        <v>3419</v>
      </c>
      <c r="CP861" s="12"/>
      <c r="CQ861" s="12"/>
      <c r="CR861" s="12"/>
      <c r="CS861" s="12" t="s">
        <v>1077</v>
      </c>
      <c r="CT861" s="12" t="s">
        <v>1077</v>
      </c>
      <c r="CU861" s="12">
        <v>5.2034223851929455E-2</v>
      </c>
      <c r="CV861" s="12">
        <f t="shared" si="16"/>
        <v>-2.2671311332285664E-2</v>
      </c>
      <c r="CW861" s="12"/>
      <c r="CX861" s="57"/>
    </row>
    <row r="862" spans="1:102" ht="16.5" x14ac:dyDescent="0.35">
      <c r="A862" s="56">
        <v>15</v>
      </c>
      <c r="B862" s="12" t="s">
        <v>3706</v>
      </c>
      <c r="C862" s="46" t="s">
        <v>4091</v>
      </c>
      <c r="D862" s="12" t="s">
        <v>1649</v>
      </c>
      <c r="E862" s="12" t="s">
        <v>318</v>
      </c>
      <c r="F862" s="12" t="s">
        <v>3916</v>
      </c>
      <c r="G862" s="12" t="s">
        <v>212</v>
      </c>
      <c r="H862" s="12" t="s">
        <v>2805</v>
      </c>
      <c r="I862" s="12" t="s">
        <v>212</v>
      </c>
      <c r="J862" s="12" t="s">
        <v>1224</v>
      </c>
      <c r="K862" s="12" t="s">
        <v>1225</v>
      </c>
      <c r="L862" s="12" t="s">
        <v>1204</v>
      </c>
      <c r="M862" s="12" t="s">
        <v>3237</v>
      </c>
      <c r="N862" s="12" t="s">
        <v>3437</v>
      </c>
      <c r="O862" s="12" t="s">
        <v>3400</v>
      </c>
      <c r="P862" s="12" t="s">
        <v>3403</v>
      </c>
      <c r="Q862" s="12">
        <v>1</v>
      </c>
      <c r="R862" s="12">
        <v>0</v>
      </c>
      <c r="S862" s="12">
        <v>0</v>
      </c>
      <c r="T862" s="12">
        <v>0</v>
      </c>
      <c r="U862" s="12">
        <v>0</v>
      </c>
      <c r="V862" s="12">
        <v>0</v>
      </c>
      <c r="W862" s="12">
        <v>0</v>
      </c>
      <c r="X862" s="12">
        <v>0</v>
      </c>
      <c r="Y862" s="12">
        <v>0</v>
      </c>
      <c r="Z862" s="12">
        <v>0</v>
      </c>
      <c r="AA862" s="12">
        <v>0</v>
      </c>
      <c r="AB862" s="12">
        <v>1</v>
      </c>
      <c r="AC862" s="12">
        <v>0</v>
      </c>
      <c r="AD862" s="12">
        <v>0</v>
      </c>
      <c r="AE862" s="12">
        <v>0</v>
      </c>
      <c r="AF862" s="12">
        <v>0</v>
      </c>
      <c r="AG862" s="12">
        <v>0</v>
      </c>
      <c r="AH862" s="12">
        <v>0</v>
      </c>
      <c r="AI862" s="12">
        <v>0</v>
      </c>
      <c r="AJ862" s="12">
        <v>0</v>
      </c>
      <c r="AK862" s="12">
        <v>0</v>
      </c>
      <c r="AL862" s="12" t="s">
        <v>3448</v>
      </c>
      <c r="AM862" s="7" t="s">
        <v>608</v>
      </c>
      <c r="AN862" s="7" t="s">
        <v>636</v>
      </c>
      <c r="AO862" s="7">
        <v>2000</v>
      </c>
      <c r="AP862" s="12" t="s">
        <v>3458</v>
      </c>
      <c r="AQ862" s="12">
        <v>397</v>
      </c>
      <c r="AR862" s="12">
        <v>1</v>
      </c>
      <c r="AS862" s="12" t="s">
        <v>555</v>
      </c>
      <c r="AT862" s="7" t="s">
        <v>349</v>
      </c>
      <c r="AU862" s="12">
        <v>0</v>
      </c>
      <c r="AV862" s="12">
        <v>0</v>
      </c>
      <c r="AW862" s="12">
        <v>0</v>
      </c>
      <c r="AX862" s="12">
        <v>0</v>
      </c>
      <c r="AY862" s="7">
        <v>0</v>
      </c>
      <c r="AZ862" s="12">
        <v>0</v>
      </c>
      <c r="BA862" s="12">
        <v>1</v>
      </c>
      <c r="BB862" s="12">
        <v>1</v>
      </c>
      <c r="BC862" s="12">
        <v>0</v>
      </c>
      <c r="BD862" s="12">
        <v>0</v>
      </c>
      <c r="BE862" s="12">
        <v>0</v>
      </c>
      <c r="BF862" s="7" t="s">
        <v>3259</v>
      </c>
      <c r="BG862" s="7" t="s">
        <v>808</v>
      </c>
      <c r="BH862" s="7">
        <v>1</v>
      </c>
      <c r="BI862" s="7" t="s">
        <v>3253</v>
      </c>
      <c r="BJ862" s="12" t="s">
        <v>3460</v>
      </c>
      <c r="BK862" s="12" t="s">
        <v>3472</v>
      </c>
      <c r="BL862" s="12" t="s">
        <v>3474</v>
      </c>
      <c r="BM862" s="7" t="s">
        <v>788</v>
      </c>
      <c r="BN862" s="7"/>
      <c r="BO862" s="12"/>
      <c r="BP862" s="12" t="s">
        <v>4021</v>
      </c>
      <c r="BQ862" s="12">
        <f t="shared" si="14"/>
        <v>-9.7044351318316732E-3</v>
      </c>
      <c r="BR862" s="12" t="s">
        <v>3526</v>
      </c>
      <c r="BS862" s="12">
        <v>-6.4699999999999994E-2</v>
      </c>
      <c r="BT862" s="12"/>
      <c r="BU862" s="12">
        <f t="shared" si="15"/>
        <v>0.93734862578866962</v>
      </c>
      <c r="BV862" s="12" t="s">
        <v>3416</v>
      </c>
      <c r="BW862" s="12"/>
      <c r="BX862" s="12"/>
      <c r="BY862" s="12" t="s">
        <v>1077</v>
      </c>
      <c r="BZ862" s="12"/>
      <c r="CA862" s="12" t="s">
        <v>1077</v>
      </c>
      <c r="CB862" s="12">
        <v>17.5</v>
      </c>
      <c r="CC862" s="12" t="s">
        <v>3419</v>
      </c>
      <c r="CD862" s="12" t="s">
        <v>1077</v>
      </c>
      <c r="CE862" s="12">
        <v>0.1</v>
      </c>
      <c r="CF862" s="12"/>
      <c r="CG862" s="12"/>
      <c r="CH862" s="12"/>
      <c r="CI862" s="12"/>
      <c r="CJ862" s="12">
        <v>0.57699999999999996</v>
      </c>
      <c r="CK862" s="12" t="s">
        <v>3827</v>
      </c>
      <c r="CL862" s="12">
        <v>-1869.5</v>
      </c>
      <c r="CM862" s="12" t="s">
        <v>1077</v>
      </c>
      <c r="CN862" s="12">
        <v>489</v>
      </c>
      <c r="CO862" s="12" t="s">
        <v>3419</v>
      </c>
      <c r="CP862" s="12"/>
      <c r="CQ862" s="12"/>
      <c r="CR862" s="12"/>
      <c r="CS862" s="12" t="s">
        <v>1077</v>
      </c>
      <c r="CT862" s="12" t="s">
        <v>1077</v>
      </c>
      <c r="CU862" s="12">
        <v>0.14999126942552821</v>
      </c>
      <c r="CV862" s="12">
        <f t="shared" si="16"/>
        <v>-9.7044351318316732E-3</v>
      </c>
      <c r="CW862" s="12"/>
      <c r="CX862" s="57"/>
    </row>
    <row r="863" spans="1:102" ht="16.5" x14ac:dyDescent="0.35">
      <c r="A863" s="56">
        <v>15</v>
      </c>
      <c r="B863" s="12" t="s">
        <v>3706</v>
      </c>
      <c r="C863" s="46" t="s">
        <v>4091</v>
      </c>
      <c r="D863" s="12" t="s">
        <v>1650</v>
      </c>
      <c r="E863" s="12" t="s">
        <v>318</v>
      </c>
      <c r="F863" s="12" t="s">
        <v>3916</v>
      </c>
      <c r="G863" s="12" t="s">
        <v>212</v>
      </c>
      <c r="H863" s="12" t="s">
        <v>2805</v>
      </c>
      <c r="I863" s="12" t="s">
        <v>212</v>
      </c>
      <c r="J863" s="12" t="s">
        <v>1224</v>
      </c>
      <c r="K863" s="12" t="s">
        <v>1225</v>
      </c>
      <c r="L863" s="12" t="s">
        <v>1204</v>
      </c>
      <c r="M863" s="12" t="s">
        <v>3237</v>
      </c>
      <c r="N863" s="12" t="s">
        <v>3437</v>
      </c>
      <c r="O863" s="12" t="s">
        <v>3400</v>
      </c>
      <c r="P863" s="12" t="s">
        <v>3403</v>
      </c>
      <c r="Q863" s="12">
        <v>1</v>
      </c>
      <c r="R863" s="12">
        <v>0</v>
      </c>
      <c r="S863" s="12">
        <v>0</v>
      </c>
      <c r="T863" s="12">
        <v>0</v>
      </c>
      <c r="U863" s="12">
        <v>0</v>
      </c>
      <c r="V863" s="12">
        <v>0</v>
      </c>
      <c r="W863" s="12">
        <v>0</v>
      </c>
      <c r="X863" s="12">
        <v>0</v>
      </c>
      <c r="Y863" s="12">
        <v>0</v>
      </c>
      <c r="Z863" s="12">
        <v>0</v>
      </c>
      <c r="AA863" s="12">
        <v>0</v>
      </c>
      <c r="AB863" s="12">
        <v>1</v>
      </c>
      <c r="AC863" s="12">
        <v>0</v>
      </c>
      <c r="AD863" s="12">
        <v>0</v>
      </c>
      <c r="AE863" s="12">
        <v>0</v>
      </c>
      <c r="AF863" s="12">
        <v>0</v>
      </c>
      <c r="AG863" s="12">
        <v>0</v>
      </c>
      <c r="AH863" s="12">
        <v>0</v>
      </c>
      <c r="AI863" s="12">
        <v>0</v>
      </c>
      <c r="AJ863" s="12">
        <v>0</v>
      </c>
      <c r="AK863" s="12">
        <v>0</v>
      </c>
      <c r="AL863" s="12" t="s">
        <v>3448</v>
      </c>
      <c r="AM863" s="7" t="s">
        <v>608</v>
      </c>
      <c r="AN863" s="7" t="s">
        <v>636</v>
      </c>
      <c r="AO863" s="7">
        <v>2000</v>
      </c>
      <c r="AP863" s="12" t="s">
        <v>3458</v>
      </c>
      <c r="AQ863" s="12">
        <v>397</v>
      </c>
      <c r="AR863" s="12">
        <v>1</v>
      </c>
      <c r="AS863" s="12" t="s">
        <v>555</v>
      </c>
      <c r="AT863" s="7" t="s">
        <v>349</v>
      </c>
      <c r="AU863" s="12">
        <v>0</v>
      </c>
      <c r="AV863" s="12">
        <v>0</v>
      </c>
      <c r="AW863" s="12">
        <v>0</v>
      </c>
      <c r="AX863" s="12">
        <v>0</v>
      </c>
      <c r="AY863" s="7">
        <v>0</v>
      </c>
      <c r="AZ863" s="12">
        <v>0</v>
      </c>
      <c r="BA863" s="12">
        <v>1</v>
      </c>
      <c r="BB863" s="12">
        <v>1</v>
      </c>
      <c r="BC863" s="12">
        <v>0</v>
      </c>
      <c r="BD863" s="12">
        <v>0</v>
      </c>
      <c r="BE863" s="12">
        <v>0</v>
      </c>
      <c r="BF863" s="7" t="s">
        <v>3259</v>
      </c>
      <c r="BG863" s="7" t="s">
        <v>809</v>
      </c>
      <c r="BH863" s="7">
        <v>1</v>
      </c>
      <c r="BI863" s="7" t="s">
        <v>3253</v>
      </c>
      <c r="BJ863" s="12" t="s">
        <v>3460</v>
      </c>
      <c r="BK863" s="12" t="s">
        <v>3472</v>
      </c>
      <c r="BL863" s="12" t="s">
        <v>3474</v>
      </c>
      <c r="BM863" s="7" t="s">
        <v>788</v>
      </c>
      <c r="BN863" s="7"/>
      <c r="BO863" s="12"/>
      <c r="BP863" s="12" t="s">
        <v>4021</v>
      </c>
      <c r="BQ863" s="12">
        <f t="shared" si="14"/>
        <v>-0.12907569408067049</v>
      </c>
      <c r="BR863" s="12" t="s">
        <v>3526</v>
      </c>
      <c r="BS863" s="12">
        <v>-3.4704999999999999</v>
      </c>
      <c r="BT863" s="12"/>
      <c r="BU863" s="12">
        <f t="shared" si="15"/>
        <v>3.110147603471098E-2</v>
      </c>
      <c r="BV863" s="12" t="s">
        <v>3416</v>
      </c>
      <c r="BW863" s="12"/>
      <c r="BX863" s="12"/>
      <c r="BY863" s="12" t="s">
        <v>1077</v>
      </c>
      <c r="BZ863" s="12"/>
      <c r="CA863" s="12" t="s">
        <v>1077</v>
      </c>
      <c r="CB863" s="12">
        <v>22.1</v>
      </c>
      <c r="CC863" s="12" t="s">
        <v>3419</v>
      </c>
      <c r="CD863" s="12" t="s">
        <v>1077</v>
      </c>
      <c r="CE863" s="12">
        <v>0.1</v>
      </c>
      <c r="CF863" s="12"/>
      <c r="CG863" s="12"/>
      <c r="CH863" s="12"/>
      <c r="CI863" s="12"/>
      <c r="CJ863" s="12">
        <v>0.57699999999999996</v>
      </c>
      <c r="CK863" s="12" t="s">
        <v>3827</v>
      </c>
      <c r="CL863" s="12">
        <v>-1869.5</v>
      </c>
      <c r="CM863" s="12" t="s">
        <v>1077</v>
      </c>
      <c r="CN863" s="12">
        <v>489</v>
      </c>
      <c r="CO863" s="12" t="s">
        <v>3419</v>
      </c>
      <c r="CP863" s="12"/>
      <c r="CQ863" s="12"/>
      <c r="CR863" s="12"/>
      <c r="CS863" s="12" t="s">
        <v>1077</v>
      </c>
      <c r="CT863" s="12" t="s">
        <v>1077</v>
      </c>
      <c r="CU863" s="12">
        <v>3.719224724986904E-2</v>
      </c>
      <c r="CV863" s="12">
        <f t="shared" si="16"/>
        <v>-0.12907569408067049</v>
      </c>
      <c r="CW863" s="12"/>
      <c r="CX863" s="57"/>
    </row>
    <row r="864" spans="1:102" ht="16.5" x14ac:dyDescent="0.35">
      <c r="A864" s="56">
        <v>15</v>
      </c>
      <c r="B864" s="12" t="s">
        <v>3706</v>
      </c>
      <c r="C864" s="46" t="s">
        <v>4091</v>
      </c>
      <c r="D864" s="12" t="s">
        <v>1651</v>
      </c>
      <c r="E864" s="12" t="s">
        <v>318</v>
      </c>
      <c r="F864" s="12" t="s">
        <v>3916</v>
      </c>
      <c r="G864" s="12" t="s">
        <v>212</v>
      </c>
      <c r="H864" s="12" t="s">
        <v>2805</v>
      </c>
      <c r="I864" s="12" t="s">
        <v>212</v>
      </c>
      <c r="J864" s="12" t="s">
        <v>1224</v>
      </c>
      <c r="K864" s="12" t="s">
        <v>1225</v>
      </c>
      <c r="L864" s="12" t="s">
        <v>1204</v>
      </c>
      <c r="M864" s="12" t="s">
        <v>3237</v>
      </c>
      <c r="N864" s="12" t="s">
        <v>3437</v>
      </c>
      <c r="O864" s="12" t="s">
        <v>3400</v>
      </c>
      <c r="P864" s="12" t="s">
        <v>3403</v>
      </c>
      <c r="Q864" s="12">
        <v>1</v>
      </c>
      <c r="R864" s="12">
        <v>0</v>
      </c>
      <c r="S864" s="12">
        <v>0</v>
      </c>
      <c r="T864" s="12">
        <v>0</v>
      </c>
      <c r="U864" s="12">
        <v>0</v>
      </c>
      <c r="V864" s="12">
        <v>0</v>
      </c>
      <c r="W864" s="12">
        <v>0</v>
      </c>
      <c r="X864" s="12">
        <v>0</v>
      </c>
      <c r="Y864" s="12">
        <v>0</v>
      </c>
      <c r="Z864" s="12">
        <v>0</v>
      </c>
      <c r="AA864" s="12">
        <v>0</v>
      </c>
      <c r="AB864" s="12">
        <v>1</v>
      </c>
      <c r="AC864" s="12">
        <v>0</v>
      </c>
      <c r="AD864" s="12">
        <v>0</v>
      </c>
      <c r="AE864" s="12">
        <v>0</v>
      </c>
      <c r="AF864" s="12">
        <v>0</v>
      </c>
      <c r="AG864" s="12">
        <v>0</v>
      </c>
      <c r="AH864" s="12">
        <v>0</v>
      </c>
      <c r="AI864" s="12">
        <v>0</v>
      </c>
      <c r="AJ864" s="12">
        <v>0</v>
      </c>
      <c r="AK864" s="12">
        <v>0</v>
      </c>
      <c r="AL864" s="12" t="s">
        <v>3448</v>
      </c>
      <c r="AM864" s="7" t="s">
        <v>608</v>
      </c>
      <c r="AN864" s="7" t="s">
        <v>636</v>
      </c>
      <c r="AO864" s="7">
        <v>2000</v>
      </c>
      <c r="AP864" s="12" t="s">
        <v>3458</v>
      </c>
      <c r="AQ864" s="12">
        <v>397</v>
      </c>
      <c r="AR864" s="12">
        <v>1</v>
      </c>
      <c r="AS864" s="12" t="s">
        <v>555</v>
      </c>
      <c r="AT864" s="7" t="s">
        <v>349</v>
      </c>
      <c r="AU864" s="12">
        <v>0</v>
      </c>
      <c r="AV864" s="12">
        <v>0</v>
      </c>
      <c r="AW864" s="12">
        <v>0</v>
      </c>
      <c r="AX864" s="12">
        <v>0</v>
      </c>
      <c r="AY864" s="7">
        <v>0</v>
      </c>
      <c r="AZ864" s="12">
        <v>0</v>
      </c>
      <c r="BA864" s="12">
        <v>1</v>
      </c>
      <c r="BB864" s="12">
        <v>1</v>
      </c>
      <c r="BC864" s="12">
        <v>0</v>
      </c>
      <c r="BD864" s="12">
        <v>0</v>
      </c>
      <c r="BE864" s="12">
        <v>0</v>
      </c>
      <c r="BF864" s="7" t="s">
        <v>3259</v>
      </c>
      <c r="BG864" s="7" t="s">
        <v>817</v>
      </c>
      <c r="BH864" s="7">
        <v>1</v>
      </c>
      <c r="BI864" s="7" t="s">
        <v>3253</v>
      </c>
      <c r="BJ864" s="12" t="s">
        <v>3460</v>
      </c>
      <c r="BK864" s="12" t="s">
        <v>3472</v>
      </c>
      <c r="BL864" s="12" t="s">
        <v>3474</v>
      </c>
      <c r="BM864" s="7" t="s">
        <v>788</v>
      </c>
      <c r="BN864" s="7"/>
      <c r="BO864" s="12"/>
      <c r="BP864" s="12" t="s">
        <v>4021</v>
      </c>
      <c r="BQ864" s="12">
        <f t="shared" si="14"/>
        <v>-1.9501134974681332E-3</v>
      </c>
      <c r="BR864" s="12" t="s">
        <v>3526</v>
      </c>
      <c r="BS864" s="12">
        <v>-0.85909999999999997</v>
      </c>
      <c r="BT864" s="12"/>
      <c r="BU864" s="12">
        <f t="shared" si="15"/>
        <v>0.42354309962390391</v>
      </c>
      <c r="BV864" s="12" t="s">
        <v>3416</v>
      </c>
      <c r="BW864" s="12"/>
      <c r="BX864" s="12"/>
      <c r="BY864" s="12" t="s">
        <v>1077</v>
      </c>
      <c r="BZ864" s="12"/>
      <c r="CA864" s="12" t="s">
        <v>1077</v>
      </c>
      <c r="CB864" s="12">
        <v>23.3</v>
      </c>
      <c r="CC864" s="12" t="s">
        <v>3419</v>
      </c>
      <c r="CD864" s="12" t="s">
        <v>1077</v>
      </c>
      <c r="CE864" s="12">
        <v>0.1</v>
      </c>
      <c r="CF864" s="12"/>
      <c r="CG864" s="12"/>
      <c r="CH864" s="12"/>
      <c r="CI864" s="12"/>
      <c r="CJ864" s="12">
        <v>0.57699999999999996</v>
      </c>
      <c r="CK864" s="12" t="s">
        <v>3827</v>
      </c>
      <c r="CL864" s="12">
        <v>-1869.5</v>
      </c>
      <c r="CM864" s="12" t="s">
        <v>1077</v>
      </c>
      <c r="CN864" s="12">
        <v>489</v>
      </c>
      <c r="CO864" s="12" t="s">
        <v>3419</v>
      </c>
      <c r="CP864" s="12"/>
      <c r="CQ864" s="12"/>
      <c r="CR864" s="12"/>
      <c r="CS864" s="12" t="s">
        <v>1077</v>
      </c>
      <c r="CT864" s="12" t="s">
        <v>1077</v>
      </c>
      <c r="CU864" s="12">
        <v>2.2699493626680634E-3</v>
      </c>
      <c r="CV864" s="12">
        <f t="shared" si="16"/>
        <v>-1.9501134974681332E-3</v>
      </c>
      <c r="CW864" s="12"/>
      <c r="CX864" s="57"/>
    </row>
    <row r="865" spans="1:102" ht="16.5" x14ac:dyDescent="0.35">
      <c r="A865" s="56">
        <v>15</v>
      </c>
      <c r="B865" s="12" t="s">
        <v>3706</v>
      </c>
      <c r="C865" s="46" t="s">
        <v>4091</v>
      </c>
      <c r="D865" s="12" t="s">
        <v>1652</v>
      </c>
      <c r="E865" s="12" t="s">
        <v>318</v>
      </c>
      <c r="F865" s="12" t="s">
        <v>3916</v>
      </c>
      <c r="G865" s="12" t="s">
        <v>212</v>
      </c>
      <c r="H865" s="12" t="s">
        <v>2805</v>
      </c>
      <c r="I865" s="12" t="s">
        <v>212</v>
      </c>
      <c r="J865" s="12" t="s">
        <v>1224</v>
      </c>
      <c r="K865" s="12" t="s">
        <v>1225</v>
      </c>
      <c r="L865" s="12" t="s">
        <v>1204</v>
      </c>
      <c r="M865" s="12" t="s">
        <v>3237</v>
      </c>
      <c r="N865" s="12" t="s">
        <v>3437</v>
      </c>
      <c r="O865" s="12" t="s">
        <v>3400</v>
      </c>
      <c r="P865" s="12" t="s">
        <v>3403</v>
      </c>
      <c r="Q865" s="12">
        <v>1</v>
      </c>
      <c r="R865" s="12">
        <v>0</v>
      </c>
      <c r="S865" s="12">
        <v>0</v>
      </c>
      <c r="T865" s="12">
        <v>0</v>
      </c>
      <c r="U865" s="12">
        <v>0</v>
      </c>
      <c r="V865" s="12">
        <v>0</v>
      </c>
      <c r="W865" s="12">
        <v>0</v>
      </c>
      <c r="X865" s="12">
        <v>0</v>
      </c>
      <c r="Y865" s="12">
        <v>0</v>
      </c>
      <c r="Z865" s="12">
        <v>0</v>
      </c>
      <c r="AA865" s="12">
        <v>0</v>
      </c>
      <c r="AB865" s="12">
        <v>1</v>
      </c>
      <c r="AC865" s="12">
        <v>0</v>
      </c>
      <c r="AD865" s="12">
        <v>0</v>
      </c>
      <c r="AE865" s="12">
        <v>0</v>
      </c>
      <c r="AF865" s="12">
        <v>0</v>
      </c>
      <c r="AG865" s="12">
        <v>0</v>
      </c>
      <c r="AH865" s="12">
        <v>0</v>
      </c>
      <c r="AI865" s="12">
        <v>0</v>
      </c>
      <c r="AJ865" s="12">
        <v>0</v>
      </c>
      <c r="AK865" s="12">
        <v>0</v>
      </c>
      <c r="AL865" s="12" t="s">
        <v>3448</v>
      </c>
      <c r="AM865" s="7" t="s">
        <v>608</v>
      </c>
      <c r="AN865" s="7" t="s">
        <v>636</v>
      </c>
      <c r="AO865" s="7">
        <v>2000</v>
      </c>
      <c r="AP865" s="12" t="s">
        <v>3458</v>
      </c>
      <c r="AQ865" s="12">
        <v>397</v>
      </c>
      <c r="AR865" s="12">
        <v>1</v>
      </c>
      <c r="AS865" s="12" t="s">
        <v>555</v>
      </c>
      <c r="AT865" s="7" t="s">
        <v>349</v>
      </c>
      <c r="AU865" s="12">
        <v>0</v>
      </c>
      <c r="AV865" s="12">
        <v>0</v>
      </c>
      <c r="AW865" s="12">
        <v>0</v>
      </c>
      <c r="AX865" s="12">
        <v>0</v>
      </c>
      <c r="AY865" s="7">
        <v>0</v>
      </c>
      <c r="AZ865" s="12">
        <v>0</v>
      </c>
      <c r="BA865" s="12">
        <v>1</v>
      </c>
      <c r="BB865" s="12">
        <v>1</v>
      </c>
      <c r="BC865" s="12">
        <v>0</v>
      </c>
      <c r="BD865" s="12">
        <v>0</v>
      </c>
      <c r="BE865" s="12">
        <v>0</v>
      </c>
      <c r="BF865" s="7" t="s">
        <v>3259</v>
      </c>
      <c r="BG865" s="7" t="s">
        <v>819</v>
      </c>
      <c r="BH865" s="7">
        <v>1</v>
      </c>
      <c r="BI865" s="7" t="s">
        <v>3253</v>
      </c>
      <c r="BJ865" s="12" t="s">
        <v>3460</v>
      </c>
      <c r="BK865" s="12" t="s">
        <v>3472</v>
      </c>
      <c r="BL865" s="12" t="s">
        <v>3474</v>
      </c>
      <c r="BM865" s="7" t="s">
        <v>788</v>
      </c>
      <c r="BN865" s="7"/>
      <c r="BO865" s="12"/>
      <c r="BP865" s="12" t="s">
        <v>4021</v>
      </c>
      <c r="BQ865" s="12">
        <f t="shared" si="14"/>
        <v>-3.3889889994761654E-2</v>
      </c>
      <c r="BR865" s="12" t="s">
        <v>3526</v>
      </c>
      <c r="BS865" s="12">
        <v>-1.3026</v>
      </c>
      <c r="BT865" s="12"/>
      <c r="BU865" s="12">
        <f t="shared" si="15"/>
        <v>0.27182413073176681</v>
      </c>
      <c r="BV865" s="12" t="s">
        <v>3416</v>
      </c>
      <c r="BW865" s="12"/>
      <c r="BX865" s="12"/>
      <c r="BY865" s="12" t="s">
        <v>1077</v>
      </c>
      <c r="BZ865" s="12"/>
      <c r="CA865" s="12" t="s">
        <v>1077</v>
      </c>
      <c r="CB865" s="12">
        <v>30.2</v>
      </c>
      <c r="CC865" s="12" t="s">
        <v>3419</v>
      </c>
      <c r="CD865" s="12" t="s">
        <v>1077</v>
      </c>
      <c r="CE865" s="12">
        <v>0.1</v>
      </c>
      <c r="CF865" s="12"/>
      <c r="CG865" s="12"/>
      <c r="CH865" s="12"/>
      <c r="CI865" s="12"/>
      <c r="CJ865" s="12">
        <v>0.57699999999999996</v>
      </c>
      <c r="CK865" s="12" t="s">
        <v>3827</v>
      </c>
      <c r="CL865" s="12">
        <v>-1869.5</v>
      </c>
      <c r="CM865" s="12" t="s">
        <v>1077</v>
      </c>
      <c r="CN865" s="12">
        <v>489</v>
      </c>
      <c r="CO865" s="12" t="s">
        <v>3419</v>
      </c>
      <c r="CP865" s="12"/>
      <c r="CQ865" s="12"/>
      <c r="CR865" s="12"/>
      <c r="CS865" s="12" t="s">
        <v>1077</v>
      </c>
      <c r="CT865" s="12" t="s">
        <v>1077</v>
      </c>
      <c r="CU865" s="12">
        <v>2.6017111925964728E-2</v>
      </c>
      <c r="CV865" s="12">
        <f t="shared" si="16"/>
        <v>-3.3889889994761654E-2</v>
      </c>
      <c r="CW865" s="12"/>
      <c r="CX865" s="57"/>
    </row>
    <row r="866" spans="1:102" ht="16.5" x14ac:dyDescent="0.35">
      <c r="A866" s="56">
        <v>15</v>
      </c>
      <c r="B866" s="12" t="s">
        <v>3706</v>
      </c>
      <c r="C866" s="46" t="s">
        <v>4091</v>
      </c>
      <c r="D866" s="12" t="s">
        <v>1547</v>
      </c>
      <c r="E866" s="12" t="s">
        <v>318</v>
      </c>
      <c r="F866" s="12" t="s">
        <v>3916</v>
      </c>
      <c r="G866" s="12" t="s">
        <v>349</v>
      </c>
      <c r="H866" s="12" t="s">
        <v>2804</v>
      </c>
      <c r="I866" s="12" t="s">
        <v>1285</v>
      </c>
      <c r="J866" s="12" t="s">
        <v>1224</v>
      </c>
      <c r="K866" s="12" t="s">
        <v>1225</v>
      </c>
      <c r="L866" s="12" t="s">
        <v>1204</v>
      </c>
      <c r="M866" s="12" t="s">
        <v>3237</v>
      </c>
      <c r="N866" s="12" t="s">
        <v>3437</v>
      </c>
      <c r="O866" s="12" t="s">
        <v>3400</v>
      </c>
      <c r="P866" s="12" t="s">
        <v>3403</v>
      </c>
      <c r="Q866" s="12">
        <v>1</v>
      </c>
      <c r="R866" s="12">
        <v>0</v>
      </c>
      <c r="S866" s="12">
        <v>0</v>
      </c>
      <c r="T866" s="12">
        <v>0</v>
      </c>
      <c r="U866" s="12">
        <v>0</v>
      </c>
      <c r="V866" s="12">
        <v>0</v>
      </c>
      <c r="W866" s="12">
        <v>0</v>
      </c>
      <c r="X866" s="12">
        <v>0</v>
      </c>
      <c r="Y866" s="12">
        <v>0</v>
      </c>
      <c r="Z866" s="12">
        <v>0</v>
      </c>
      <c r="AA866" s="12">
        <v>0</v>
      </c>
      <c r="AB866" s="12">
        <v>1</v>
      </c>
      <c r="AC866" s="12">
        <v>0</v>
      </c>
      <c r="AD866" s="12">
        <v>0</v>
      </c>
      <c r="AE866" s="12">
        <v>0</v>
      </c>
      <c r="AF866" s="12">
        <v>0</v>
      </c>
      <c r="AG866" s="12">
        <v>0</v>
      </c>
      <c r="AH866" s="12">
        <v>0</v>
      </c>
      <c r="AI866" s="12">
        <v>0</v>
      </c>
      <c r="AJ866" s="12">
        <v>0</v>
      </c>
      <c r="AK866" s="12">
        <v>0</v>
      </c>
      <c r="AL866" s="12" t="s">
        <v>3448</v>
      </c>
      <c r="AM866" s="7" t="s">
        <v>608</v>
      </c>
      <c r="AN866" s="7" t="s">
        <v>636</v>
      </c>
      <c r="AO866" s="7">
        <v>2000</v>
      </c>
      <c r="AP866" s="12" t="s">
        <v>3458</v>
      </c>
      <c r="AQ866" s="12">
        <v>397</v>
      </c>
      <c r="AR866" s="12">
        <v>1</v>
      </c>
      <c r="AS866" s="12" t="s">
        <v>555</v>
      </c>
      <c r="AT866" s="7" t="s">
        <v>349</v>
      </c>
      <c r="AU866" s="12">
        <v>0</v>
      </c>
      <c r="AV866" s="12">
        <v>0</v>
      </c>
      <c r="AW866" s="12">
        <v>0</v>
      </c>
      <c r="AX866" s="12">
        <v>0</v>
      </c>
      <c r="AY866" s="7">
        <v>0</v>
      </c>
      <c r="AZ866" s="12">
        <v>0</v>
      </c>
      <c r="BA866" s="12">
        <v>1</v>
      </c>
      <c r="BB866" s="12">
        <v>1</v>
      </c>
      <c r="BC866" s="12">
        <v>0</v>
      </c>
      <c r="BD866" s="12">
        <v>0</v>
      </c>
      <c r="BE866" s="12">
        <v>0</v>
      </c>
      <c r="BF866" s="7" t="s">
        <v>2820</v>
      </c>
      <c r="BG866" s="7" t="s">
        <v>815</v>
      </c>
      <c r="BH866" s="7">
        <v>1</v>
      </c>
      <c r="BI866" s="12" t="s">
        <v>3257</v>
      </c>
      <c r="BJ866" s="12" t="s">
        <v>3460</v>
      </c>
      <c r="BK866" s="12" t="s">
        <v>3472</v>
      </c>
      <c r="BL866" s="12" t="s">
        <v>3474</v>
      </c>
      <c r="BM866" s="7" t="s">
        <v>788</v>
      </c>
      <c r="BN866" s="7"/>
      <c r="BO866" s="12"/>
      <c r="BP866" s="12" t="s">
        <v>1161</v>
      </c>
      <c r="BQ866" s="12">
        <f t="shared" si="14"/>
        <v>1.7990832896804608E-2</v>
      </c>
      <c r="BR866" s="12" t="s">
        <v>3526</v>
      </c>
      <c r="BS866" s="12">
        <v>0.23050000000000001</v>
      </c>
      <c r="BT866" s="12"/>
      <c r="BU866" s="12">
        <f t="shared" si="15"/>
        <v>1.2592294672856679</v>
      </c>
      <c r="BV866" s="12" t="s">
        <v>3416</v>
      </c>
      <c r="BW866" s="12"/>
      <c r="BX866" s="12"/>
      <c r="BY866" s="12" t="s">
        <v>1077</v>
      </c>
      <c r="BZ866" s="12"/>
      <c r="CA866" s="12" t="s">
        <v>1077</v>
      </c>
      <c r="CB866" s="12">
        <v>1.3</v>
      </c>
      <c r="CC866" s="12" t="s">
        <v>3419</v>
      </c>
      <c r="CD866" s="12" t="s">
        <v>1077</v>
      </c>
      <c r="CE866" s="12" t="s">
        <v>1077</v>
      </c>
      <c r="CF866" s="12"/>
      <c r="CG866" s="12"/>
      <c r="CH866" s="12"/>
      <c r="CI866" s="12"/>
      <c r="CJ866" s="12">
        <v>0.57699999999999996</v>
      </c>
      <c r="CK866" s="12" t="s">
        <v>3827</v>
      </c>
      <c r="CL866" s="12">
        <v>-1869.5</v>
      </c>
      <c r="CM866" s="12" t="s">
        <v>1077</v>
      </c>
      <c r="CN866" s="12">
        <v>489</v>
      </c>
      <c r="CO866" s="12" t="s">
        <v>3419</v>
      </c>
      <c r="CP866" s="12"/>
      <c r="CQ866" s="12"/>
      <c r="CR866" s="12"/>
      <c r="CS866" s="12" t="s">
        <v>1077</v>
      </c>
      <c r="CT866" s="12" t="s">
        <v>1077</v>
      </c>
      <c r="CU866" s="12">
        <v>7.8051335777894179E-2</v>
      </c>
      <c r="CV866" s="12">
        <f t="shared" si="16"/>
        <v>1.7990832896804608E-2</v>
      </c>
      <c r="CW866" s="12"/>
      <c r="CX866" s="57"/>
    </row>
    <row r="867" spans="1:102" ht="16.5" x14ac:dyDescent="0.35">
      <c r="A867" s="56">
        <v>15</v>
      </c>
      <c r="B867" s="12" t="s">
        <v>3706</v>
      </c>
      <c r="C867" s="46" t="s">
        <v>4091</v>
      </c>
      <c r="D867" s="12" t="s">
        <v>1646</v>
      </c>
      <c r="E867" s="12" t="s">
        <v>318</v>
      </c>
      <c r="F867" s="12" t="s">
        <v>3916</v>
      </c>
      <c r="G867" s="12" t="s">
        <v>212</v>
      </c>
      <c r="H867" s="12" t="s">
        <v>2804</v>
      </c>
      <c r="I867" s="12" t="s">
        <v>349</v>
      </c>
      <c r="J867" s="12" t="s">
        <v>1224</v>
      </c>
      <c r="K867" s="12" t="s">
        <v>1225</v>
      </c>
      <c r="L867" s="12" t="s">
        <v>1204</v>
      </c>
      <c r="M867" s="12" t="s">
        <v>3237</v>
      </c>
      <c r="N867" s="12" t="s">
        <v>3437</v>
      </c>
      <c r="O867" s="12" t="s">
        <v>3400</v>
      </c>
      <c r="P867" s="12" t="s">
        <v>3403</v>
      </c>
      <c r="Q867" s="12">
        <v>1</v>
      </c>
      <c r="R867" s="12">
        <v>0</v>
      </c>
      <c r="S867" s="12">
        <v>0</v>
      </c>
      <c r="T867" s="12">
        <v>0</v>
      </c>
      <c r="U867" s="12">
        <v>0</v>
      </c>
      <c r="V867" s="12">
        <v>0</v>
      </c>
      <c r="W867" s="12">
        <v>0</v>
      </c>
      <c r="X867" s="12">
        <v>0</v>
      </c>
      <c r="Y867" s="12">
        <v>0</v>
      </c>
      <c r="Z867" s="12">
        <v>0</v>
      </c>
      <c r="AA867" s="12">
        <v>0</v>
      </c>
      <c r="AB867" s="12">
        <v>1</v>
      </c>
      <c r="AC867" s="12">
        <v>0</v>
      </c>
      <c r="AD867" s="12">
        <v>0</v>
      </c>
      <c r="AE867" s="12">
        <v>0</v>
      </c>
      <c r="AF867" s="12">
        <v>0</v>
      </c>
      <c r="AG867" s="12">
        <v>0</v>
      </c>
      <c r="AH867" s="12">
        <v>0</v>
      </c>
      <c r="AI867" s="12">
        <v>0</v>
      </c>
      <c r="AJ867" s="12">
        <v>0</v>
      </c>
      <c r="AK867" s="12">
        <v>0</v>
      </c>
      <c r="AL867" s="12" t="s">
        <v>3448</v>
      </c>
      <c r="AM867" s="7" t="s">
        <v>608</v>
      </c>
      <c r="AN867" s="7" t="s">
        <v>636</v>
      </c>
      <c r="AO867" s="7">
        <v>2000</v>
      </c>
      <c r="AP867" s="12" t="s">
        <v>3458</v>
      </c>
      <c r="AQ867" s="12">
        <v>397</v>
      </c>
      <c r="AR867" s="12">
        <v>1</v>
      </c>
      <c r="AS867" s="12" t="s">
        <v>555</v>
      </c>
      <c r="AT867" s="7" t="s">
        <v>349</v>
      </c>
      <c r="AU867" s="12">
        <v>0</v>
      </c>
      <c r="AV867" s="12">
        <v>0</v>
      </c>
      <c r="AW867" s="12">
        <v>0</v>
      </c>
      <c r="AX867" s="12">
        <v>0</v>
      </c>
      <c r="AY867" s="7">
        <v>0</v>
      </c>
      <c r="AZ867" s="12">
        <v>0</v>
      </c>
      <c r="BA867" s="12">
        <v>1</v>
      </c>
      <c r="BB867" s="12">
        <v>1</v>
      </c>
      <c r="BC867" s="12">
        <v>0</v>
      </c>
      <c r="BD867" s="12">
        <v>0</v>
      </c>
      <c r="BE867" s="12">
        <v>0</v>
      </c>
      <c r="BF867" s="7" t="s">
        <v>3259</v>
      </c>
      <c r="BG867" s="7" t="s">
        <v>804</v>
      </c>
      <c r="BH867" s="7">
        <v>1</v>
      </c>
      <c r="BI867" s="7" t="s">
        <v>3253</v>
      </c>
      <c r="BJ867" s="12" t="s">
        <v>3460</v>
      </c>
      <c r="BK867" s="12" t="s">
        <v>3472</v>
      </c>
      <c r="BL867" s="12" t="s">
        <v>3474</v>
      </c>
      <c r="BM867" s="7" t="s">
        <v>788</v>
      </c>
      <c r="BN867" s="7"/>
      <c r="BO867" s="12"/>
      <c r="BP867" s="12" t="s">
        <v>3502</v>
      </c>
      <c r="BQ867" s="12">
        <f t="shared" si="14"/>
        <v>2.6579779989523308E-2</v>
      </c>
      <c r="BR867" s="12" t="s">
        <v>3526</v>
      </c>
      <c r="BS867" s="12">
        <v>0.54559999999999997</v>
      </c>
      <c r="BT867" s="12"/>
      <c r="BU867" s="12">
        <f t="shared" si="15"/>
        <v>1.7256434578974653</v>
      </c>
      <c r="BV867" s="12" t="s">
        <v>3416</v>
      </c>
      <c r="BW867" s="12"/>
      <c r="BX867" s="12"/>
      <c r="BY867" s="12" t="s">
        <v>1077</v>
      </c>
      <c r="BZ867" s="12"/>
      <c r="CA867" s="12" t="s">
        <v>1077</v>
      </c>
      <c r="CB867" s="12">
        <v>4.4000000000000004</v>
      </c>
      <c r="CC867" s="12" t="s">
        <v>3419</v>
      </c>
      <c r="CD867" s="12" t="s">
        <v>1077</v>
      </c>
      <c r="CE867" s="12">
        <v>0.1</v>
      </c>
      <c r="CF867" s="12"/>
      <c r="CG867" s="12"/>
      <c r="CH867" s="12"/>
      <c r="CI867" s="12"/>
      <c r="CJ867" s="12">
        <v>0.57699999999999996</v>
      </c>
      <c r="CK867" s="12" t="s">
        <v>3827</v>
      </c>
      <c r="CL867" s="12">
        <v>-1869.5</v>
      </c>
      <c r="CM867" s="12" t="s">
        <v>1077</v>
      </c>
      <c r="CN867" s="12">
        <v>489</v>
      </c>
      <c r="CO867" s="12" t="s">
        <v>3419</v>
      </c>
      <c r="CP867" s="12"/>
      <c r="CQ867" s="12"/>
      <c r="CR867" s="12"/>
      <c r="CS867" s="12" t="s">
        <v>1077</v>
      </c>
      <c r="CT867" s="12" t="s">
        <v>1077</v>
      </c>
      <c r="CU867" s="12">
        <v>4.8716605552645363E-2</v>
      </c>
      <c r="CV867" s="12">
        <f t="shared" si="16"/>
        <v>2.6579779989523308E-2</v>
      </c>
      <c r="CW867" s="12"/>
      <c r="CX867" s="57"/>
    </row>
    <row r="868" spans="1:102" ht="16.5" x14ac:dyDescent="0.35">
      <c r="A868" s="56">
        <v>15</v>
      </c>
      <c r="B868" s="12" t="s">
        <v>3706</v>
      </c>
      <c r="C868" s="46" t="s">
        <v>4091</v>
      </c>
      <c r="D868" s="12" t="s">
        <v>1548</v>
      </c>
      <c r="E868" s="12" t="s">
        <v>318</v>
      </c>
      <c r="F868" s="12" t="s">
        <v>3916</v>
      </c>
      <c r="G868" s="12" t="s">
        <v>212</v>
      </c>
      <c r="H868" s="12" t="s">
        <v>2804</v>
      </c>
      <c r="I868" s="12" t="s">
        <v>212</v>
      </c>
      <c r="J868" s="12" t="s">
        <v>1224</v>
      </c>
      <c r="K868" s="12" t="s">
        <v>1225</v>
      </c>
      <c r="L868" s="12" t="s">
        <v>1204</v>
      </c>
      <c r="M868" s="12" t="s">
        <v>3237</v>
      </c>
      <c r="N868" s="12" t="s">
        <v>3437</v>
      </c>
      <c r="O868" s="12" t="s">
        <v>3400</v>
      </c>
      <c r="P868" s="12" t="s">
        <v>3403</v>
      </c>
      <c r="Q868" s="12">
        <v>1</v>
      </c>
      <c r="R868" s="12">
        <v>0</v>
      </c>
      <c r="S868" s="12">
        <v>0</v>
      </c>
      <c r="T868" s="12">
        <v>0</v>
      </c>
      <c r="U868" s="12">
        <v>0</v>
      </c>
      <c r="V868" s="12">
        <v>0</v>
      </c>
      <c r="W868" s="12">
        <v>0</v>
      </c>
      <c r="X868" s="12">
        <v>0</v>
      </c>
      <c r="Y868" s="12">
        <v>0</v>
      </c>
      <c r="Z868" s="12">
        <v>0</v>
      </c>
      <c r="AA868" s="12">
        <v>0</v>
      </c>
      <c r="AB868" s="12">
        <v>1</v>
      </c>
      <c r="AC868" s="12">
        <v>0</v>
      </c>
      <c r="AD868" s="12">
        <v>0</v>
      </c>
      <c r="AE868" s="12">
        <v>0</v>
      </c>
      <c r="AF868" s="12">
        <v>0</v>
      </c>
      <c r="AG868" s="12">
        <v>0</v>
      </c>
      <c r="AH868" s="12">
        <v>0</v>
      </c>
      <c r="AI868" s="12">
        <v>0</v>
      </c>
      <c r="AJ868" s="12">
        <v>0</v>
      </c>
      <c r="AK868" s="12">
        <v>0</v>
      </c>
      <c r="AL868" s="12" t="s">
        <v>3448</v>
      </c>
      <c r="AM868" s="7" t="s">
        <v>608</v>
      </c>
      <c r="AN868" s="7" t="s">
        <v>636</v>
      </c>
      <c r="AO868" s="7">
        <v>2000</v>
      </c>
      <c r="AP868" s="12" t="s">
        <v>3458</v>
      </c>
      <c r="AQ868" s="12">
        <v>397</v>
      </c>
      <c r="AR868" s="12">
        <v>1</v>
      </c>
      <c r="AS868" s="12" t="s">
        <v>555</v>
      </c>
      <c r="AT868" s="7" t="s">
        <v>349</v>
      </c>
      <c r="AU868" s="12">
        <v>0</v>
      </c>
      <c r="AV868" s="12">
        <v>0</v>
      </c>
      <c r="AW868" s="12">
        <v>0</v>
      </c>
      <c r="AX868" s="12">
        <v>0</v>
      </c>
      <c r="AY868" s="7">
        <v>0</v>
      </c>
      <c r="AZ868" s="12">
        <v>0</v>
      </c>
      <c r="BA868" s="12">
        <v>1</v>
      </c>
      <c r="BB868" s="12">
        <v>1</v>
      </c>
      <c r="BC868" s="12">
        <v>0</v>
      </c>
      <c r="BD868" s="12">
        <v>0</v>
      </c>
      <c r="BE868" s="12">
        <v>0</v>
      </c>
      <c r="BF868" s="7" t="s">
        <v>2820</v>
      </c>
      <c r="BG868" s="7" t="s">
        <v>811</v>
      </c>
      <c r="BH868" s="7">
        <v>1</v>
      </c>
      <c r="BI868" s="7" t="s">
        <v>3257</v>
      </c>
      <c r="BJ868" s="12" t="s">
        <v>3460</v>
      </c>
      <c r="BK868" s="12" t="s">
        <v>3472</v>
      </c>
      <c r="BL868" s="12" t="s">
        <v>3474</v>
      </c>
      <c r="BM868" s="7" t="s">
        <v>788</v>
      </c>
      <c r="BN868" s="7"/>
      <c r="BO868" s="12"/>
      <c r="BP868" s="12" t="s">
        <v>4021</v>
      </c>
      <c r="BQ868" s="12">
        <f t="shared" si="14"/>
        <v>3.6752627902916016E-2</v>
      </c>
      <c r="BR868" s="12" t="s">
        <v>3526</v>
      </c>
      <c r="BS868" s="12">
        <v>1.0577000000000001</v>
      </c>
      <c r="BT868" s="12"/>
      <c r="BU868" s="12">
        <f t="shared" si="15"/>
        <v>2.8797399645941937</v>
      </c>
      <c r="BV868" s="12" t="s">
        <v>3416</v>
      </c>
      <c r="BW868" s="12"/>
      <c r="BX868" s="12"/>
      <c r="BY868" s="12" t="s">
        <v>1077</v>
      </c>
      <c r="BZ868" s="12"/>
      <c r="CA868" s="12" t="s">
        <v>1077</v>
      </c>
      <c r="CB868" s="12">
        <v>19.8</v>
      </c>
      <c r="CC868" s="12" t="s">
        <v>3419</v>
      </c>
      <c r="CD868" s="12" t="s">
        <v>1077</v>
      </c>
      <c r="CE868" s="12">
        <v>0.1</v>
      </c>
      <c r="CF868" s="12"/>
      <c r="CG868" s="12"/>
      <c r="CH868" s="12"/>
      <c r="CI868" s="12"/>
      <c r="CJ868" s="12">
        <v>0.57699999999999996</v>
      </c>
      <c r="CK868" s="12" t="s">
        <v>3827</v>
      </c>
      <c r="CL868" s="12">
        <v>-1869.5</v>
      </c>
      <c r="CM868" s="12" t="s">
        <v>1077</v>
      </c>
      <c r="CN868" s="12">
        <v>489</v>
      </c>
      <c r="CO868" s="12" t="s">
        <v>3419</v>
      </c>
      <c r="CP868" s="12"/>
      <c r="CQ868" s="12"/>
      <c r="CR868" s="12"/>
      <c r="CS868" s="12" t="s">
        <v>1077</v>
      </c>
      <c r="CT868" s="12" t="s">
        <v>1077</v>
      </c>
      <c r="CU868" s="12">
        <v>3.4747686397764974E-2</v>
      </c>
      <c r="CV868" s="12">
        <f t="shared" si="16"/>
        <v>3.6752627902916016E-2</v>
      </c>
      <c r="CW868" s="12"/>
      <c r="CX868" s="57"/>
    </row>
    <row r="869" spans="1:102" x14ac:dyDescent="0.35">
      <c r="A869" s="56">
        <v>19</v>
      </c>
      <c r="B869" s="12" t="s">
        <v>3710</v>
      </c>
      <c r="C869" s="12">
        <v>19.100000000000001</v>
      </c>
      <c r="D869" s="12" t="s">
        <v>192</v>
      </c>
      <c r="E869" s="12" t="s">
        <v>328</v>
      </c>
      <c r="F869" s="12" t="s">
        <v>3916</v>
      </c>
      <c r="G869" s="12" t="s">
        <v>349</v>
      </c>
      <c r="H869" s="12" t="s">
        <v>2805</v>
      </c>
      <c r="I869" s="12" t="s">
        <v>1285</v>
      </c>
      <c r="J869" s="12" t="s">
        <v>1226</v>
      </c>
      <c r="K869" s="12" t="s">
        <v>1177</v>
      </c>
      <c r="L869" s="12" t="s">
        <v>1118</v>
      </c>
      <c r="M869" s="12" t="s">
        <v>3164</v>
      </c>
      <c r="N869" s="12"/>
      <c r="O869" s="12" t="s">
        <v>3400</v>
      </c>
      <c r="P869" s="12" t="s">
        <v>3402</v>
      </c>
      <c r="Q869" s="12">
        <v>0</v>
      </c>
      <c r="R869" s="12">
        <v>0</v>
      </c>
      <c r="S869" s="12">
        <v>1</v>
      </c>
      <c r="T869" s="12">
        <v>0</v>
      </c>
      <c r="U869" s="12">
        <v>0</v>
      </c>
      <c r="V869" s="12">
        <v>0</v>
      </c>
      <c r="W869" s="12">
        <v>1</v>
      </c>
      <c r="X869" s="12">
        <v>0</v>
      </c>
      <c r="Y869" s="12">
        <v>0</v>
      </c>
      <c r="Z869" s="12">
        <v>0</v>
      </c>
      <c r="AA869" s="12">
        <v>0</v>
      </c>
      <c r="AB869" s="12">
        <v>1</v>
      </c>
      <c r="AC869" s="12">
        <v>0</v>
      </c>
      <c r="AD869" s="12">
        <v>0</v>
      </c>
      <c r="AE869" s="12">
        <v>0</v>
      </c>
      <c r="AF869" s="12">
        <v>0</v>
      </c>
      <c r="AG869" s="12">
        <v>0</v>
      </c>
      <c r="AH869" s="12">
        <v>0</v>
      </c>
      <c r="AI869" s="12">
        <v>0</v>
      </c>
      <c r="AJ869" s="12">
        <v>0</v>
      </c>
      <c r="AK869" s="12">
        <v>0</v>
      </c>
      <c r="AL869" s="12" t="s">
        <v>3448</v>
      </c>
      <c r="AM869" s="7" t="s">
        <v>608</v>
      </c>
      <c r="AN869" s="7" t="s">
        <v>639</v>
      </c>
      <c r="AO869" s="7" t="s">
        <v>640</v>
      </c>
      <c r="AP869" s="12" t="s">
        <v>691</v>
      </c>
      <c r="AQ869" s="12">
        <v>4762</v>
      </c>
      <c r="AR869" s="12">
        <v>1</v>
      </c>
      <c r="AS869" s="12" t="s">
        <v>555</v>
      </c>
      <c r="AT869" s="7" t="s">
        <v>212</v>
      </c>
      <c r="AU869" s="12">
        <v>1</v>
      </c>
      <c r="AV869" s="12">
        <v>1</v>
      </c>
      <c r="AW869" s="12">
        <v>0</v>
      </c>
      <c r="AX869" s="12">
        <v>1</v>
      </c>
      <c r="AY869" s="7">
        <v>1</v>
      </c>
      <c r="AZ869" s="12">
        <v>0</v>
      </c>
      <c r="BA869" s="12">
        <v>1</v>
      </c>
      <c r="BB869" s="12">
        <v>1</v>
      </c>
      <c r="BC869" s="12">
        <v>1</v>
      </c>
      <c r="BD869" s="12">
        <v>0</v>
      </c>
      <c r="BE869" s="12">
        <v>0</v>
      </c>
      <c r="BF869" s="7" t="s">
        <v>766</v>
      </c>
      <c r="BG869" s="7" t="s">
        <v>3413</v>
      </c>
      <c r="BH869" s="7"/>
      <c r="BI869" s="7" t="s">
        <v>2806</v>
      </c>
      <c r="BJ869" s="12" t="s">
        <v>3460</v>
      </c>
      <c r="BK869" s="12" t="s">
        <v>3472</v>
      </c>
      <c r="BL869" s="12" t="s">
        <v>3482</v>
      </c>
      <c r="BM869" s="7" t="s">
        <v>3485</v>
      </c>
      <c r="BN869" s="7" t="s">
        <v>1172</v>
      </c>
      <c r="BO869" s="12"/>
      <c r="BP869" s="12" t="s">
        <v>3531</v>
      </c>
      <c r="BQ869" s="12">
        <f>BS869</f>
        <v>-0.1249</v>
      </c>
      <c r="BR869" s="12" t="s">
        <v>3529</v>
      </c>
      <c r="BS869" s="12">
        <v>-0.1249</v>
      </c>
      <c r="BT869" s="12">
        <f>1.01^BS869</f>
        <v>0.99875797562796431</v>
      </c>
      <c r="BU869" s="12"/>
      <c r="BV869" s="12" t="s">
        <v>3417</v>
      </c>
      <c r="BW869" s="12" t="s">
        <v>1077</v>
      </c>
      <c r="BX869" s="12" t="s">
        <v>1077</v>
      </c>
      <c r="BY869" s="12" t="s">
        <v>1077</v>
      </c>
      <c r="BZ869" s="12"/>
      <c r="CA869" s="12" t="s">
        <v>1077</v>
      </c>
      <c r="CB869" s="12" t="s">
        <v>1077</v>
      </c>
      <c r="CC869" s="12" t="s">
        <v>1077</v>
      </c>
      <c r="CD869" s="12" t="s">
        <v>1077</v>
      </c>
      <c r="CE869" s="12" t="s">
        <v>1077</v>
      </c>
      <c r="CF869" s="12" t="s">
        <v>1077</v>
      </c>
      <c r="CG869" s="12"/>
      <c r="CH869" s="12"/>
      <c r="CI869" s="12"/>
      <c r="CJ869" s="12" t="s">
        <v>718</v>
      </c>
      <c r="CK869" s="12" t="s">
        <v>1077</v>
      </c>
      <c r="CL869" s="12">
        <v>-966</v>
      </c>
      <c r="CM869" s="12" t="s">
        <v>1077</v>
      </c>
      <c r="CN869" s="12" t="s">
        <v>1077</v>
      </c>
      <c r="CO869" s="12" t="s">
        <v>1077</v>
      </c>
      <c r="CP869" s="12"/>
      <c r="CQ869" s="12"/>
      <c r="CR869" s="12"/>
      <c r="CS869" s="12" t="s">
        <v>1077</v>
      </c>
      <c r="CT869" s="12">
        <f>447/(127+3838+350+447)</f>
        <v>9.3868122637547249E-2</v>
      </c>
      <c r="CU869" s="12">
        <f>(127*LN(38238) + 3838*LN(3594)+ 350*LN(4726)+447*LN(23849))/(127+3838+350+447)</f>
        <v>8.4478508257443981</v>
      </c>
      <c r="CV869" s="12">
        <f>BS869*CU869*(1-CT869)</f>
        <v>-0.95609287935837362</v>
      </c>
      <c r="CW869" s="12"/>
      <c r="CX869" s="57"/>
    </row>
    <row r="870" spans="1:102" x14ac:dyDescent="0.35">
      <c r="A870" s="56">
        <v>19</v>
      </c>
      <c r="B870" s="12" t="s">
        <v>3710</v>
      </c>
      <c r="C870" s="12">
        <v>19.100000000000001</v>
      </c>
      <c r="D870" s="12" t="s">
        <v>191</v>
      </c>
      <c r="E870" s="12" t="s">
        <v>328</v>
      </c>
      <c r="F870" s="12" t="s">
        <v>3916</v>
      </c>
      <c r="G870" s="12" t="s">
        <v>212</v>
      </c>
      <c r="H870" s="12" t="s">
        <v>2805</v>
      </c>
      <c r="I870" s="12" t="s">
        <v>349</v>
      </c>
      <c r="J870" s="12" t="s">
        <v>1226</v>
      </c>
      <c r="K870" s="12" t="s">
        <v>1177</v>
      </c>
      <c r="L870" s="12" t="s">
        <v>1118</v>
      </c>
      <c r="M870" s="12" t="s">
        <v>3164</v>
      </c>
      <c r="N870" s="12"/>
      <c r="O870" s="12" t="s">
        <v>3400</v>
      </c>
      <c r="P870" s="12" t="s">
        <v>3402</v>
      </c>
      <c r="Q870" s="12">
        <v>0</v>
      </c>
      <c r="R870" s="12">
        <v>0</v>
      </c>
      <c r="S870" s="12">
        <v>1</v>
      </c>
      <c r="T870" s="12">
        <v>0</v>
      </c>
      <c r="U870" s="12">
        <v>0</v>
      </c>
      <c r="V870" s="12">
        <v>0</v>
      </c>
      <c r="W870" s="12">
        <v>1</v>
      </c>
      <c r="X870" s="12">
        <v>0</v>
      </c>
      <c r="Y870" s="12">
        <v>0</v>
      </c>
      <c r="Z870" s="12">
        <v>0</v>
      </c>
      <c r="AA870" s="12">
        <v>0</v>
      </c>
      <c r="AB870" s="12">
        <v>1</v>
      </c>
      <c r="AC870" s="12">
        <v>0</v>
      </c>
      <c r="AD870" s="12">
        <v>0</v>
      </c>
      <c r="AE870" s="12">
        <v>0</v>
      </c>
      <c r="AF870" s="12">
        <v>0</v>
      </c>
      <c r="AG870" s="12">
        <v>0</v>
      </c>
      <c r="AH870" s="12">
        <v>0</v>
      </c>
      <c r="AI870" s="12">
        <v>0</v>
      </c>
      <c r="AJ870" s="12">
        <v>0</v>
      </c>
      <c r="AK870" s="12">
        <v>0</v>
      </c>
      <c r="AL870" s="12" t="s">
        <v>3448</v>
      </c>
      <c r="AM870" s="7" t="s">
        <v>608</v>
      </c>
      <c r="AN870" s="7" t="s">
        <v>639</v>
      </c>
      <c r="AO870" s="7" t="s">
        <v>640</v>
      </c>
      <c r="AP870" s="12" t="s">
        <v>691</v>
      </c>
      <c r="AQ870" s="12">
        <v>4762</v>
      </c>
      <c r="AR870" s="12">
        <v>1</v>
      </c>
      <c r="AS870" s="12" t="s">
        <v>555</v>
      </c>
      <c r="AT870" s="7" t="s">
        <v>212</v>
      </c>
      <c r="AU870" s="12">
        <v>1</v>
      </c>
      <c r="AV870" s="12">
        <v>1</v>
      </c>
      <c r="AW870" s="12">
        <v>0</v>
      </c>
      <c r="AX870" s="12">
        <v>1</v>
      </c>
      <c r="AY870" s="7">
        <v>1</v>
      </c>
      <c r="AZ870" s="12">
        <v>0</v>
      </c>
      <c r="BA870" s="12">
        <v>1</v>
      </c>
      <c r="BB870" s="12">
        <v>1</v>
      </c>
      <c r="BC870" s="12">
        <v>1</v>
      </c>
      <c r="BD870" s="12">
        <v>0</v>
      </c>
      <c r="BE870" s="12">
        <v>0</v>
      </c>
      <c r="BF870" s="7" t="s">
        <v>766</v>
      </c>
      <c r="BG870" s="7" t="s">
        <v>3412</v>
      </c>
      <c r="BH870" s="7"/>
      <c r="BI870" s="7" t="s">
        <v>2807</v>
      </c>
      <c r="BJ870" s="12" t="s">
        <v>3460</v>
      </c>
      <c r="BK870" s="12" t="s">
        <v>3472</v>
      </c>
      <c r="BL870" s="12" t="s">
        <v>3482</v>
      </c>
      <c r="BM870" s="7" t="s">
        <v>3485</v>
      </c>
      <c r="BN870" s="7" t="s">
        <v>1172</v>
      </c>
      <c r="BO870" s="12"/>
      <c r="BP870" s="12" t="s">
        <v>3532</v>
      </c>
      <c r="BQ870" s="12">
        <f>BS870</f>
        <v>-0.32729999999999998</v>
      </c>
      <c r="BR870" s="12" t="s">
        <v>3529</v>
      </c>
      <c r="BS870" s="12">
        <v>-0.32729999999999998</v>
      </c>
      <c r="BT870" s="12">
        <f>1.01^BS870</f>
        <v>0.99674855414782393</v>
      </c>
      <c r="BU870" s="12"/>
      <c r="BV870" s="12" t="s">
        <v>3417</v>
      </c>
      <c r="BW870" s="12" t="s">
        <v>1077</v>
      </c>
      <c r="BX870" s="12" t="s">
        <v>1077</v>
      </c>
      <c r="BY870" s="12" t="s">
        <v>1077</v>
      </c>
      <c r="BZ870" s="12"/>
      <c r="CA870" s="12" t="s">
        <v>1077</v>
      </c>
      <c r="CB870" s="12" t="s">
        <v>1077</v>
      </c>
      <c r="CC870" s="12" t="s">
        <v>1077</v>
      </c>
      <c r="CD870" s="12" t="s">
        <v>1077</v>
      </c>
      <c r="CE870" s="12">
        <v>0.05</v>
      </c>
      <c r="CF870" s="12" t="s">
        <v>1077</v>
      </c>
      <c r="CG870" s="12"/>
      <c r="CH870" s="12"/>
      <c r="CI870" s="12"/>
      <c r="CJ870" s="12" t="s">
        <v>718</v>
      </c>
      <c r="CK870" s="12" t="s">
        <v>1077</v>
      </c>
      <c r="CL870" s="12">
        <v>-966</v>
      </c>
      <c r="CM870" s="12" t="s">
        <v>1077</v>
      </c>
      <c r="CN870" s="12" t="s">
        <v>1077</v>
      </c>
      <c r="CO870" s="12" t="s">
        <v>1077</v>
      </c>
      <c r="CP870" s="12"/>
      <c r="CQ870" s="12"/>
      <c r="CR870" s="12"/>
      <c r="CS870" s="12" t="s">
        <v>1077</v>
      </c>
      <c r="CT870" s="12">
        <f>447/(127+3838+350+447)</f>
        <v>9.3868122637547249E-2</v>
      </c>
      <c r="CU870" s="12">
        <f>(127*LN(55222) + 3838*LN(9932)+ 350*LN(10383)+447*LN(60520))/(127+3838+350+447)</f>
        <v>9.4221747930434461</v>
      </c>
      <c r="CV870" s="12">
        <f>BS870*CU870*(1-CT870)</f>
        <v>-2.7943999893170646</v>
      </c>
      <c r="CW870" s="12"/>
      <c r="CX870" s="57"/>
    </row>
    <row r="871" spans="1:102" x14ac:dyDescent="0.35">
      <c r="A871" s="56">
        <v>19</v>
      </c>
      <c r="B871" s="12" t="s">
        <v>3710</v>
      </c>
      <c r="C871" s="12">
        <v>19.100000000000001</v>
      </c>
      <c r="D871" s="12" t="s">
        <v>193</v>
      </c>
      <c r="E871" s="12" t="s">
        <v>328</v>
      </c>
      <c r="F871" s="12" t="s">
        <v>3916</v>
      </c>
      <c r="G871" s="12" t="s">
        <v>212</v>
      </c>
      <c r="H871" s="12" t="s">
        <v>2805</v>
      </c>
      <c r="I871" s="12" t="s">
        <v>349</v>
      </c>
      <c r="J871" s="12" t="s">
        <v>1226</v>
      </c>
      <c r="K871" s="12" t="s">
        <v>1177</v>
      </c>
      <c r="L871" s="12" t="s">
        <v>1118</v>
      </c>
      <c r="M871" s="12" t="s">
        <v>3164</v>
      </c>
      <c r="N871" s="12"/>
      <c r="O871" s="12" t="s">
        <v>3400</v>
      </c>
      <c r="P871" s="12" t="s">
        <v>3402</v>
      </c>
      <c r="Q871" s="12">
        <v>0</v>
      </c>
      <c r="R871" s="12">
        <v>0</v>
      </c>
      <c r="S871" s="12">
        <v>1</v>
      </c>
      <c r="T871" s="12">
        <v>0</v>
      </c>
      <c r="U871" s="12">
        <v>0</v>
      </c>
      <c r="V871" s="12">
        <v>0</v>
      </c>
      <c r="W871" s="12">
        <v>1</v>
      </c>
      <c r="X871" s="12">
        <v>0</v>
      </c>
      <c r="Y871" s="12">
        <v>0</v>
      </c>
      <c r="Z871" s="12">
        <v>0</v>
      </c>
      <c r="AA871" s="12">
        <v>0</v>
      </c>
      <c r="AB871" s="12">
        <v>1</v>
      </c>
      <c r="AC871" s="12">
        <v>0</v>
      </c>
      <c r="AD871" s="12">
        <v>0</v>
      </c>
      <c r="AE871" s="12">
        <v>0</v>
      </c>
      <c r="AF871" s="12">
        <v>0</v>
      </c>
      <c r="AG871" s="12">
        <v>0</v>
      </c>
      <c r="AH871" s="12">
        <v>0</v>
      </c>
      <c r="AI871" s="12">
        <v>0</v>
      </c>
      <c r="AJ871" s="12">
        <v>0</v>
      </c>
      <c r="AK871" s="12">
        <v>0</v>
      </c>
      <c r="AL871" s="12" t="s">
        <v>3448</v>
      </c>
      <c r="AM871" s="7" t="s">
        <v>608</v>
      </c>
      <c r="AN871" s="7" t="s">
        <v>639</v>
      </c>
      <c r="AO871" s="7" t="s">
        <v>640</v>
      </c>
      <c r="AP871" s="12" t="s">
        <v>691</v>
      </c>
      <c r="AQ871" s="12">
        <v>4762</v>
      </c>
      <c r="AR871" s="12">
        <v>1</v>
      </c>
      <c r="AS871" s="12" t="s">
        <v>555</v>
      </c>
      <c r="AT871" s="7" t="s">
        <v>212</v>
      </c>
      <c r="AU871" s="12">
        <v>1</v>
      </c>
      <c r="AV871" s="12">
        <v>1</v>
      </c>
      <c r="AW871" s="12">
        <v>0</v>
      </c>
      <c r="AX871" s="12">
        <v>1</v>
      </c>
      <c r="AY871" s="7">
        <v>1</v>
      </c>
      <c r="AZ871" s="12">
        <v>0</v>
      </c>
      <c r="BA871" s="12">
        <v>1</v>
      </c>
      <c r="BB871" s="12">
        <v>1</v>
      </c>
      <c r="BC871" s="12">
        <v>1</v>
      </c>
      <c r="BD871" s="12">
        <v>0</v>
      </c>
      <c r="BE871" s="12">
        <v>0</v>
      </c>
      <c r="BF871" s="7" t="s">
        <v>766</v>
      </c>
      <c r="BG871" s="7" t="s">
        <v>824</v>
      </c>
      <c r="BH871" s="7"/>
      <c r="BI871" s="7" t="s">
        <v>2807</v>
      </c>
      <c r="BJ871" s="12" t="s">
        <v>1342</v>
      </c>
      <c r="BK871" s="12" t="s">
        <v>3472</v>
      </c>
      <c r="BL871" s="12" t="s">
        <v>3482</v>
      </c>
      <c r="BM871" s="7" t="s">
        <v>3485</v>
      </c>
      <c r="BN871" s="7" t="s">
        <v>1172</v>
      </c>
      <c r="BO871" s="12"/>
      <c r="BP871" s="12" t="s">
        <v>3532</v>
      </c>
      <c r="BQ871" s="12">
        <f>BS871</f>
        <v>-0.33489999999999998</v>
      </c>
      <c r="BR871" s="12" t="s">
        <v>3529</v>
      </c>
      <c r="BS871" s="12">
        <v>-0.33489999999999998</v>
      </c>
      <c r="BT871" s="12">
        <f>1.01^BS871</f>
        <v>0.99667318036586428</v>
      </c>
      <c r="BU871" s="12"/>
      <c r="BV871" s="12" t="s">
        <v>3417</v>
      </c>
      <c r="BW871" s="12" t="s">
        <v>1077</v>
      </c>
      <c r="BX871" s="12" t="s">
        <v>1077</v>
      </c>
      <c r="BY871" s="12" t="s">
        <v>1077</v>
      </c>
      <c r="BZ871" s="12"/>
      <c r="CA871" s="12" t="s">
        <v>1077</v>
      </c>
      <c r="CB871" s="12" t="s">
        <v>1077</v>
      </c>
      <c r="CC871" s="12" t="s">
        <v>1077</v>
      </c>
      <c r="CD871" s="12" t="s">
        <v>1077</v>
      </c>
      <c r="CE871" s="12">
        <v>0.05</v>
      </c>
      <c r="CF871" s="12" t="s">
        <v>1077</v>
      </c>
      <c r="CG871" s="12"/>
      <c r="CH871" s="12"/>
      <c r="CI871" s="12"/>
      <c r="CJ871" s="12" t="s">
        <v>718</v>
      </c>
      <c r="CK871" s="12" t="s">
        <v>1077</v>
      </c>
      <c r="CL871" s="12">
        <v>-966</v>
      </c>
      <c r="CM871" s="12" t="s">
        <v>1077</v>
      </c>
      <c r="CN871" s="12" t="s">
        <v>1077</v>
      </c>
      <c r="CO871" s="12" t="s">
        <v>1077</v>
      </c>
      <c r="CP871" s="12"/>
      <c r="CQ871" s="12"/>
      <c r="CR871" s="12"/>
      <c r="CS871" s="12" t="s">
        <v>1077</v>
      </c>
      <c r="CT871" s="12">
        <f>447/(127+3838+350+447)</f>
        <v>9.3868122637547249E-2</v>
      </c>
      <c r="CU871" s="12">
        <f>(127*LN(62436) + 3838*LN(15444)+ 350*LN(35739)+447*LN(74890))/(127+3838+350+447)</f>
        <v>9.8920968600005548</v>
      </c>
      <c r="CV871" s="12">
        <f>BS871*CU871*(1-CT871)</f>
        <v>-3.0018909856693008</v>
      </c>
      <c r="CW871" s="12"/>
      <c r="CX871" s="57"/>
    </row>
    <row r="872" spans="1:102" x14ac:dyDescent="0.35">
      <c r="A872" s="56">
        <v>22</v>
      </c>
      <c r="B872" s="12" t="s">
        <v>3713</v>
      </c>
      <c r="C872" s="12">
        <v>22.1</v>
      </c>
      <c r="D872" s="12" t="s">
        <v>1773</v>
      </c>
      <c r="E872" s="12" t="s">
        <v>331</v>
      </c>
      <c r="F872" s="12">
        <v>5</v>
      </c>
      <c r="G872" s="12" t="s">
        <v>349</v>
      </c>
      <c r="H872" s="12" t="s">
        <v>2805</v>
      </c>
      <c r="I872" s="12" t="s">
        <v>1285</v>
      </c>
      <c r="J872" s="12" t="s">
        <v>1222</v>
      </c>
      <c r="K872" s="12" t="s">
        <v>564</v>
      </c>
      <c r="L872" s="12" t="s">
        <v>1118</v>
      </c>
      <c r="M872" s="12" t="s">
        <v>3164</v>
      </c>
      <c r="N872" s="12"/>
      <c r="O872" s="12" t="s">
        <v>3400</v>
      </c>
      <c r="P872" s="12" t="s">
        <v>3402</v>
      </c>
      <c r="Q872" s="12">
        <v>0</v>
      </c>
      <c r="R872" s="12">
        <v>0</v>
      </c>
      <c r="S872" s="12">
        <v>0</v>
      </c>
      <c r="T872" s="12">
        <v>0</v>
      </c>
      <c r="U872" s="12">
        <v>0</v>
      </c>
      <c r="V872" s="12">
        <v>0</v>
      </c>
      <c r="W872" s="12">
        <v>1</v>
      </c>
      <c r="X872" s="12">
        <v>0</v>
      </c>
      <c r="Y872" s="12">
        <v>0</v>
      </c>
      <c r="Z872" s="12">
        <v>0</v>
      </c>
      <c r="AA872" s="12">
        <v>0</v>
      </c>
      <c r="AB872" s="12">
        <v>1</v>
      </c>
      <c r="AC872" s="12">
        <v>0</v>
      </c>
      <c r="AD872" s="12">
        <v>0</v>
      </c>
      <c r="AE872" s="12">
        <v>0</v>
      </c>
      <c r="AF872" s="12">
        <v>0</v>
      </c>
      <c r="AG872" s="12">
        <v>0</v>
      </c>
      <c r="AH872" s="12">
        <v>0</v>
      </c>
      <c r="AI872" s="12">
        <v>0</v>
      </c>
      <c r="AJ872" s="12">
        <v>0</v>
      </c>
      <c r="AK872" s="12">
        <v>0</v>
      </c>
      <c r="AL872" s="12" t="s">
        <v>3448</v>
      </c>
      <c r="AM872" s="7" t="s">
        <v>608</v>
      </c>
      <c r="AN872" s="7" t="s">
        <v>645</v>
      </c>
      <c r="AO872" s="7">
        <v>1990</v>
      </c>
      <c r="AP872" s="12" t="s">
        <v>3458</v>
      </c>
      <c r="AQ872" s="12">
        <v>6476</v>
      </c>
      <c r="AR872" s="12">
        <v>1</v>
      </c>
      <c r="AS872" s="12" t="s">
        <v>555</v>
      </c>
      <c r="AT872" s="7" t="s">
        <v>349</v>
      </c>
      <c r="AU872" s="12">
        <v>1</v>
      </c>
      <c r="AV872" s="12">
        <v>0</v>
      </c>
      <c r="AW872" s="12">
        <v>1</v>
      </c>
      <c r="AX872" s="12">
        <v>0</v>
      </c>
      <c r="AY872" s="7">
        <v>0</v>
      </c>
      <c r="AZ872" s="12">
        <v>0</v>
      </c>
      <c r="BA872" s="12">
        <v>1</v>
      </c>
      <c r="BB872" s="12">
        <v>1</v>
      </c>
      <c r="BC872" s="12">
        <v>0</v>
      </c>
      <c r="BD872" s="12">
        <v>1</v>
      </c>
      <c r="BE872" s="12">
        <v>1</v>
      </c>
      <c r="BF872" s="7" t="s">
        <v>772</v>
      </c>
      <c r="BG872" s="7" t="s">
        <v>2787</v>
      </c>
      <c r="BH872" s="7"/>
      <c r="BI872" s="7" t="s">
        <v>2816</v>
      </c>
      <c r="BJ872" s="12" t="s">
        <v>3460</v>
      </c>
      <c r="BK872" s="12" t="s">
        <v>1044</v>
      </c>
      <c r="BL872" s="12" t="s">
        <v>3473</v>
      </c>
      <c r="BM872" s="7" t="s">
        <v>3485</v>
      </c>
      <c r="BN872" s="7" t="s">
        <v>775</v>
      </c>
      <c r="BO872" s="12"/>
      <c r="BP872" s="12" t="s">
        <v>1160</v>
      </c>
      <c r="BQ872" s="12">
        <v>-0.76</v>
      </c>
      <c r="BR872" s="12" t="s">
        <v>1252</v>
      </c>
      <c r="BS872" s="12">
        <v>-3.3395999999999999</v>
      </c>
      <c r="BT872" s="12">
        <f t="shared" ref="BT872:BT891" si="17">EXP(BS872)</f>
        <v>3.5451135340021929E-2</v>
      </c>
      <c r="BU872" s="12"/>
      <c r="BV872" s="12" t="s">
        <v>3415</v>
      </c>
      <c r="BW872" s="12" t="s">
        <v>1077</v>
      </c>
      <c r="BX872" s="12" t="s">
        <v>1077</v>
      </c>
      <c r="BY872" s="12" t="s">
        <v>1077</v>
      </c>
      <c r="BZ872" s="12"/>
      <c r="CA872" s="12">
        <v>0.85</v>
      </c>
      <c r="CB872" s="12" t="s">
        <v>1077</v>
      </c>
      <c r="CC872" s="12" t="s">
        <v>1077</v>
      </c>
      <c r="CD872" s="12" t="s">
        <v>1077</v>
      </c>
      <c r="CE872" s="12" t="s">
        <v>1077</v>
      </c>
      <c r="CF872" s="12" t="s">
        <v>1077</v>
      </c>
      <c r="CG872" s="12"/>
      <c r="CH872" s="12"/>
      <c r="CI872" s="12"/>
      <c r="CJ872" s="12" t="s">
        <v>718</v>
      </c>
      <c r="CK872" s="12" t="s">
        <v>1077</v>
      </c>
      <c r="CL872" s="12" t="s">
        <v>1077</v>
      </c>
      <c r="CM872" s="12" t="s">
        <v>1077</v>
      </c>
      <c r="CN872" s="12" t="s">
        <v>1077</v>
      </c>
      <c r="CO872" s="12" t="s">
        <v>1077</v>
      </c>
      <c r="CP872" s="12"/>
      <c r="CQ872" s="12"/>
      <c r="CR872" s="12"/>
      <c r="CS872" s="12" t="s">
        <v>1077</v>
      </c>
      <c r="CT872" s="12" t="s">
        <v>1077</v>
      </c>
      <c r="CU872" s="12" t="s">
        <v>1077</v>
      </c>
      <c r="CV872" s="12" t="s">
        <v>1077</v>
      </c>
      <c r="CW872" s="12"/>
      <c r="CX872" s="57"/>
    </row>
    <row r="873" spans="1:102" x14ac:dyDescent="0.35">
      <c r="A873" s="56">
        <v>22</v>
      </c>
      <c r="B873" s="12" t="s">
        <v>3713</v>
      </c>
      <c r="C873" s="12">
        <v>22.1</v>
      </c>
      <c r="D873" s="12" t="s">
        <v>1772</v>
      </c>
      <c r="E873" s="12" t="s">
        <v>331</v>
      </c>
      <c r="F873" s="12">
        <v>8</v>
      </c>
      <c r="G873" s="12" t="s">
        <v>212</v>
      </c>
      <c r="H873" s="12" t="s">
        <v>2805</v>
      </c>
      <c r="I873" s="12" t="s">
        <v>349</v>
      </c>
      <c r="J873" s="12" t="s">
        <v>1222</v>
      </c>
      <c r="K873" s="12" t="s">
        <v>564</v>
      </c>
      <c r="L873" s="12" t="s">
        <v>1118</v>
      </c>
      <c r="M873" s="12" t="s">
        <v>3164</v>
      </c>
      <c r="N873" s="12"/>
      <c r="O873" s="12" t="s">
        <v>3400</v>
      </c>
      <c r="P873" s="12" t="s">
        <v>3402</v>
      </c>
      <c r="Q873" s="12">
        <v>0</v>
      </c>
      <c r="R873" s="12">
        <v>0</v>
      </c>
      <c r="S873" s="12">
        <v>1</v>
      </c>
      <c r="T873" s="12">
        <v>0</v>
      </c>
      <c r="U873" s="12">
        <v>0</v>
      </c>
      <c r="V873" s="12">
        <v>0</v>
      </c>
      <c r="W873" s="12">
        <v>0</v>
      </c>
      <c r="X873" s="12">
        <v>0</v>
      </c>
      <c r="Y873" s="12">
        <v>0</v>
      </c>
      <c r="Z873" s="12">
        <v>0</v>
      </c>
      <c r="AA873" s="12">
        <v>0</v>
      </c>
      <c r="AB873" s="12">
        <v>1</v>
      </c>
      <c r="AC873" s="12">
        <v>0</v>
      </c>
      <c r="AD873" s="12">
        <v>0</v>
      </c>
      <c r="AE873" s="12">
        <v>0</v>
      </c>
      <c r="AF873" s="12">
        <v>0</v>
      </c>
      <c r="AG873" s="12">
        <v>0</v>
      </c>
      <c r="AH873" s="12">
        <v>0</v>
      </c>
      <c r="AI873" s="12">
        <v>0</v>
      </c>
      <c r="AJ873" s="12">
        <v>0</v>
      </c>
      <c r="AK873" s="12">
        <v>0</v>
      </c>
      <c r="AL873" s="12" t="s">
        <v>3448</v>
      </c>
      <c r="AM873" s="7" t="s">
        <v>608</v>
      </c>
      <c r="AN873" s="7" t="s">
        <v>645</v>
      </c>
      <c r="AO873" s="7">
        <v>1990</v>
      </c>
      <c r="AP873" s="12" t="s">
        <v>3458</v>
      </c>
      <c r="AQ873" s="12">
        <v>6476</v>
      </c>
      <c r="AR873" s="12">
        <v>1</v>
      </c>
      <c r="AS873" s="12" t="s">
        <v>555</v>
      </c>
      <c r="AT873" s="7" t="s">
        <v>349</v>
      </c>
      <c r="AU873" s="12">
        <v>1</v>
      </c>
      <c r="AV873" s="12">
        <v>0</v>
      </c>
      <c r="AW873" s="12">
        <v>1</v>
      </c>
      <c r="AX873" s="12">
        <v>0</v>
      </c>
      <c r="AY873" s="7">
        <v>0</v>
      </c>
      <c r="AZ873" s="12">
        <v>0</v>
      </c>
      <c r="BA873" s="12">
        <v>1</v>
      </c>
      <c r="BB873" s="12">
        <v>1</v>
      </c>
      <c r="BC873" s="12">
        <v>0</v>
      </c>
      <c r="BD873" s="12">
        <v>1</v>
      </c>
      <c r="BE873" s="12">
        <v>1</v>
      </c>
      <c r="BF873" s="7" t="s">
        <v>772</v>
      </c>
      <c r="BG873" s="7" t="s">
        <v>2787</v>
      </c>
      <c r="BH873" s="7"/>
      <c r="BI873" s="7" t="s">
        <v>2816</v>
      </c>
      <c r="BJ873" s="12" t="s">
        <v>3460</v>
      </c>
      <c r="BK873" s="12" t="s">
        <v>1044</v>
      </c>
      <c r="BL873" s="12" t="s">
        <v>3473</v>
      </c>
      <c r="BM873" s="7" t="s">
        <v>3485</v>
      </c>
      <c r="BN873" s="7" t="s">
        <v>775</v>
      </c>
      <c r="BO873" s="12"/>
      <c r="BP873" s="12" t="s">
        <v>1259</v>
      </c>
      <c r="BQ873" s="12">
        <v>-0.95</v>
      </c>
      <c r="BR873" s="12" t="s">
        <v>1252</v>
      </c>
      <c r="BS873" s="12">
        <v>-3.4039999999999999</v>
      </c>
      <c r="BT873" s="12">
        <f t="shared" si="17"/>
        <v>3.3240043511018613E-2</v>
      </c>
      <c r="BU873" s="12"/>
      <c r="BV873" s="12" t="s">
        <v>3415</v>
      </c>
      <c r="BW873" s="12" t="s">
        <v>1077</v>
      </c>
      <c r="BX873" s="12" t="s">
        <v>1077</v>
      </c>
      <c r="BY873" s="12" t="s">
        <v>1077</v>
      </c>
      <c r="BZ873" s="12"/>
      <c r="CA873" s="12">
        <v>1.8</v>
      </c>
      <c r="CB873" s="12" t="s">
        <v>1077</v>
      </c>
      <c r="CC873" s="12" t="s">
        <v>1077</v>
      </c>
      <c r="CD873" s="12" t="s">
        <v>1077</v>
      </c>
      <c r="CE873" s="12">
        <v>0.01</v>
      </c>
      <c r="CF873" s="12" t="s">
        <v>1077</v>
      </c>
      <c r="CG873" s="12"/>
      <c r="CH873" s="12"/>
      <c r="CI873" s="12"/>
      <c r="CJ873" s="12" t="s">
        <v>718</v>
      </c>
      <c r="CK873" s="12" t="s">
        <v>1077</v>
      </c>
      <c r="CL873" s="12" t="s">
        <v>1077</v>
      </c>
      <c r="CM873" s="12" t="s">
        <v>1077</v>
      </c>
      <c r="CN873" s="12" t="s">
        <v>1077</v>
      </c>
      <c r="CO873" s="12" t="s">
        <v>1077</v>
      </c>
      <c r="CP873" s="12"/>
      <c r="CQ873" s="12"/>
      <c r="CR873" s="12"/>
      <c r="CS873" s="12" t="s">
        <v>1077</v>
      </c>
      <c r="CT873" s="12" t="s">
        <v>1077</v>
      </c>
      <c r="CU873" s="12" t="s">
        <v>1077</v>
      </c>
      <c r="CV873" s="12" t="s">
        <v>1077</v>
      </c>
      <c r="CW873" s="12"/>
      <c r="CX873" s="57"/>
    </row>
    <row r="874" spans="1:102" x14ac:dyDescent="0.35">
      <c r="A874" s="56">
        <v>22</v>
      </c>
      <c r="B874" s="12" t="s">
        <v>3713</v>
      </c>
      <c r="C874" s="12">
        <v>22.1</v>
      </c>
      <c r="D874" s="12" t="s">
        <v>1768</v>
      </c>
      <c r="E874" s="12" t="s">
        <v>331</v>
      </c>
      <c r="F874" s="12">
        <v>8</v>
      </c>
      <c r="G874" s="12" t="s">
        <v>212</v>
      </c>
      <c r="H874" s="12" t="s">
        <v>2805</v>
      </c>
      <c r="I874" s="12" t="s">
        <v>349</v>
      </c>
      <c r="J874" s="12" t="s">
        <v>1222</v>
      </c>
      <c r="K874" s="12" t="s">
        <v>564</v>
      </c>
      <c r="L874" s="12" t="s">
        <v>1118</v>
      </c>
      <c r="M874" s="12" t="s">
        <v>3164</v>
      </c>
      <c r="N874" s="12"/>
      <c r="O874" s="12" t="s">
        <v>3400</v>
      </c>
      <c r="P874" s="12" t="s">
        <v>3402</v>
      </c>
      <c r="Q874" s="12">
        <v>0</v>
      </c>
      <c r="R874" s="12">
        <v>0</v>
      </c>
      <c r="S874" s="12">
        <v>0</v>
      </c>
      <c r="T874" s="12">
        <v>0</v>
      </c>
      <c r="U874" s="12">
        <v>0</v>
      </c>
      <c r="V874" s="12">
        <v>0</v>
      </c>
      <c r="W874" s="12">
        <v>1</v>
      </c>
      <c r="X874" s="12">
        <v>0</v>
      </c>
      <c r="Y874" s="12">
        <v>0</v>
      </c>
      <c r="Z874" s="12">
        <v>0</v>
      </c>
      <c r="AA874" s="12">
        <v>0</v>
      </c>
      <c r="AB874" s="12">
        <v>1</v>
      </c>
      <c r="AC874" s="12">
        <v>0</v>
      </c>
      <c r="AD874" s="12">
        <v>0</v>
      </c>
      <c r="AE874" s="12">
        <v>0</v>
      </c>
      <c r="AF874" s="12">
        <v>0</v>
      </c>
      <c r="AG874" s="12">
        <v>0</v>
      </c>
      <c r="AH874" s="12">
        <v>0</v>
      </c>
      <c r="AI874" s="12">
        <v>0</v>
      </c>
      <c r="AJ874" s="12">
        <v>0</v>
      </c>
      <c r="AK874" s="12">
        <v>0</v>
      </c>
      <c r="AL874" s="12" t="s">
        <v>3448</v>
      </c>
      <c r="AM874" s="7" t="s">
        <v>608</v>
      </c>
      <c r="AN874" s="7" t="s">
        <v>645</v>
      </c>
      <c r="AO874" s="7">
        <v>1990</v>
      </c>
      <c r="AP874" s="12" t="s">
        <v>3458</v>
      </c>
      <c r="AQ874" s="12">
        <v>6476</v>
      </c>
      <c r="AR874" s="12">
        <v>1</v>
      </c>
      <c r="AS874" s="12" t="s">
        <v>555</v>
      </c>
      <c r="AT874" s="7" t="s">
        <v>349</v>
      </c>
      <c r="AU874" s="12">
        <v>1</v>
      </c>
      <c r="AV874" s="12">
        <v>0</v>
      </c>
      <c r="AW874" s="12">
        <v>1</v>
      </c>
      <c r="AX874" s="12">
        <v>0</v>
      </c>
      <c r="AY874" s="7">
        <v>0</v>
      </c>
      <c r="AZ874" s="12">
        <v>0</v>
      </c>
      <c r="BA874" s="12">
        <v>1</v>
      </c>
      <c r="BB874" s="12">
        <v>1</v>
      </c>
      <c r="BC874" s="12">
        <v>0</v>
      </c>
      <c r="BD874" s="12">
        <v>1</v>
      </c>
      <c r="BE874" s="12">
        <v>1</v>
      </c>
      <c r="BF874" s="7" t="s">
        <v>2820</v>
      </c>
      <c r="BG874" s="7" t="s">
        <v>829</v>
      </c>
      <c r="BH874" s="7"/>
      <c r="BI874" s="7" t="s">
        <v>2818</v>
      </c>
      <c r="BJ874" s="12" t="s">
        <v>3460</v>
      </c>
      <c r="BK874" s="12" t="s">
        <v>1044</v>
      </c>
      <c r="BL874" s="12" t="s">
        <v>3473</v>
      </c>
      <c r="BM874" s="7" t="s">
        <v>3485</v>
      </c>
      <c r="BN874" s="7" t="s">
        <v>775</v>
      </c>
      <c r="BO874" s="12"/>
      <c r="BP874" s="12" t="s">
        <v>1259</v>
      </c>
      <c r="BQ874" s="12">
        <v>-5.19</v>
      </c>
      <c r="BR874" s="12" t="s">
        <v>1252</v>
      </c>
      <c r="BS874" s="12">
        <v>-0.77300000000000002</v>
      </c>
      <c r="BT874" s="12">
        <f t="shared" si="17"/>
        <v>0.46162611058310471</v>
      </c>
      <c r="BU874" s="12"/>
      <c r="BV874" s="12" t="s">
        <v>3415</v>
      </c>
      <c r="BW874" s="12" t="s">
        <v>1077</v>
      </c>
      <c r="BX874" s="12" t="s">
        <v>1077</v>
      </c>
      <c r="BY874" s="12" t="s">
        <v>1077</v>
      </c>
      <c r="BZ874" s="12"/>
      <c r="CA874" s="12">
        <v>1.98</v>
      </c>
      <c r="CB874" s="12" t="s">
        <v>1077</v>
      </c>
      <c r="CC874" s="12" t="s">
        <v>1077</v>
      </c>
      <c r="CD874" s="12" t="s">
        <v>1077</v>
      </c>
      <c r="CE874" s="12">
        <v>0.05</v>
      </c>
      <c r="CF874" s="12" t="s">
        <v>1077</v>
      </c>
      <c r="CG874" s="12"/>
      <c r="CH874" s="12"/>
      <c r="CI874" s="12"/>
      <c r="CJ874" s="12" t="s">
        <v>718</v>
      </c>
      <c r="CK874" s="12" t="s">
        <v>1077</v>
      </c>
      <c r="CL874" s="12" t="s">
        <v>1077</v>
      </c>
      <c r="CM874" s="12" t="s">
        <v>1077</v>
      </c>
      <c r="CN874" s="12" t="s">
        <v>1077</v>
      </c>
      <c r="CO874" s="12" t="s">
        <v>1077</v>
      </c>
      <c r="CP874" s="12"/>
      <c r="CQ874" s="12"/>
      <c r="CR874" s="12"/>
      <c r="CS874" s="12" t="s">
        <v>1077</v>
      </c>
      <c r="CT874" s="12" t="s">
        <v>1077</v>
      </c>
      <c r="CU874" s="12" t="s">
        <v>1077</v>
      </c>
      <c r="CV874" s="12" t="s">
        <v>1077</v>
      </c>
      <c r="CW874" s="12"/>
      <c r="CX874" s="57"/>
    </row>
    <row r="875" spans="1:102" x14ac:dyDescent="0.35">
      <c r="A875" s="56">
        <v>22</v>
      </c>
      <c r="B875" s="12" t="s">
        <v>3713</v>
      </c>
      <c r="C875" s="12">
        <v>22.1</v>
      </c>
      <c r="D875" s="12" t="s">
        <v>1761</v>
      </c>
      <c r="E875" s="12" t="s">
        <v>331</v>
      </c>
      <c r="F875" s="12">
        <v>8</v>
      </c>
      <c r="G875" s="12" t="s">
        <v>212</v>
      </c>
      <c r="H875" s="12" t="s">
        <v>2805</v>
      </c>
      <c r="I875" s="12" t="s">
        <v>349</v>
      </c>
      <c r="J875" s="12" t="s">
        <v>1222</v>
      </c>
      <c r="K875" s="12" t="s">
        <v>564</v>
      </c>
      <c r="L875" s="12" t="s">
        <v>1118</v>
      </c>
      <c r="M875" s="12" t="s">
        <v>3164</v>
      </c>
      <c r="N875" s="12"/>
      <c r="O875" s="12" t="s">
        <v>3400</v>
      </c>
      <c r="P875" s="12" t="s">
        <v>3402</v>
      </c>
      <c r="Q875" s="12">
        <v>0</v>
      </c>
      <c r="R875" s="12">
        <v>0</v>
      </c>
      <c r="S875" s="12">
        <v>1</v>
      </c>
      <c r="T875" s="12">
        <v>0</v>
      </c>
      <c r="U875" s="12">
        <v>0</v>
      </c>
      <c r="V875" s="12">
        <v>0</v>
      </c>
      <c r="W875" s="12">
        <v>0</v>
      </c>
      <c r="X875" s="12">
        <v>0</v>
      </c>
      <c r="Y875" s="12">
        <v>0</v>
      </c>
      <c r="Z875" s="12">
        <v>0</v>
      </c>
      <c r="AA875" s="12">
        <v>0</v>
      </c>
      <c r="AB875" s="12">
        <v>1</v>
      </c>
      <c r="AC875" s="12">
        <v>0</v>
      </c>
      <c r="AD875" s="12">
        <v>0</v>
      </c>
      <c r="AE875" s="12">
        <v>0</v>
      </c>
      <c r="AF875" s="12">
        <v>0</v>
      </c>
      <c r="AG875" s="12">
        <v>0</v>
      </c>
      <c r="AH875" s="12">
        <v>0</v>
      </c>
      <c r="AI875" s="12">
        <v>0</v>
      </c>
      <c r="AJ875" s="12">
        <v>0</v>
      </c>
      <c r="AK875" s="12">
        <v>0</v>
      </c>
      <c r="AL875" s="12" t="s">
        <v>3448</v>
      </c>
      <c r="AM875" s="7" t="s">
        <v>608</v>
      </c>
      <c r="AN875" s="7" t="s">
        <v>645</v>
      </c>
      <c r="AO875" s="7">
        <v>1990</v>
      </c>
      <c r="AP875" s="12" t="s">
        <v>3458</v>
      </c>
      <c r="AQ875" s="12">
        <v>6476</v>
      </c>
      <c r="AR875" s="12">
        <v>1</v>
      </c>
      <c r="AS875" s="12" t="s">
        <v>555</v>
      </c>
      <c r="AT875" s="7" t="s">
        <v>349</v>
      </c>
      <c r="AU875" s="12">
        <v>1</v>
      </c>
      <c r="AV875" s="12">
        <v>0</v>
      </c>
      <c r="AW875" s="12">
        <v>1</v>
      </c>
      <c r="AX875" s="12">
        <v>0</v>
      </c>
      <c r="AY875" s="7">
        <v>0</v>
      </c>
      <c r="AZ875" s="12">
        <v>0</v>
      </c>
      <c r="BA875" s="12">
        <v>1</v>
      </c>
      <c r="BB875" s="12">
        <v>1</v>
      </c>
      <c r="BC875" s="12">
        <v>0</v>
      </c>
      <c r="BD875" s="12">
        <v>1</v>
      </c>
      <c r="BE875" s="12">
        <v>1</v>
      </c>
      <c r="BF875" s="7" t="s">
        <v>766</v>
      </c>
      <c r="BG875" s="7" t="s">
        <v>781</v>
      </c>
      <c r="BH875" s="7"/>
      <c r="BI875" s="7" t="s">
        <v>2807</v>
      </c>
      <c r="BJ875" s="12" t="s">
        <v>3460</v>
      </c>
      <c r="BK875" s="12" t="s">
        <v>1044</v>
      </c>
      <c r="BL875" s="12" t="s">
        <v>3473</v>
      </c>
      <c r="BM875" s="7" t="s">
        <v>3485</v>
      </c>
      <c r="BN875" s="7" t="s">
        <v>775</v>
      </c>
      <c r="BO875" s="12"/>
      <c r="BP875" s="12" t="s">
        <v>1160</v>
      </c>
      <c r="BQ875" s="12">
        <v>-2.7</v>
      </c>
      <c r="BR875" s="12" t="s">
        <v>1252</v>
      </c>
      <c r="BS875" s="12">
        <v>-2.1339999999999999</v>
      </c>
      <c r="BT875" s="12">
        <f t="shared" si="17"/>
        <v>0.11836289410901962</v>
      </c>
      <c r="BU875" s="12"/>
      <c r="BV875" s="12" t="s">
        <v>3415</v>
      </c>
      <c r="BW875" s="12" t="s">
        <v>1077</v>
      </c>
      <c r="BX875" s="12" t="s">
        <v>1077</v>
      </c>
      <c r="BY875" s="12" t="s">
        <v>1077</v>
      </c>
      <c r="BZ875" s="12"/>
      <c r="CA875" s="12">
        <v>2.21</v>
      </c>
      <c r="CB875" s="12" t="s">
        <v>1077</v>
      </c>
      <c r="CC875" s="12" t="s">
        <v>1077</v>
      </c>
      <c r="CD875" s="12" t="s">
        <v>1077</v>
      </c>
      <c r="CE875" s="12">
        <v>0.05</v>
      </c>
      <c r="CF875" s="12" t="s">
        <v>1077</v>
      </c>
      <c r="CG875" s="12"/>
      <c r="CH875" s="12"/>
      <c r="CI875" s="12"/>
      <c r="CJ875" s="12" t="s">
        <v>718</v>
      </c>
      <c r="CK875" s="12" t="s">
        <v>1077</v>
      </c>
      <c r="CL875" s="12" t="s">
        <v>1077</v>
      </c>
      <c r="CM875" s="12" t="s">
        <v>1077</v>
      </c>
      <c r="CN875" s="12" t="s">
        <v>1077</v>
      </c>
      <c r="CO875" s="12" t="s">
        <v>1077</v>
      </c>
      <c r="CP875" s="12"/>
      <c r="CQ875" s="12"/>
      <c r="CR875" s="12"/>
      <c r="CS875" s="12" t="s">
        <v>1077</v>
      </c>
      <c r="CT875" s="12" t="s">
        <v>1077</v>
      </c>
      <c r="CU875" s="12" t="s">
        <v>1077</v>
      </c>
      <c r="CV875" s="12" t="s">
        <v>1077</v>
      </c>
      <c r="CW875" s="12"/>
      <c r="CX875" s="57"/>
    </row>
    <row r="876" spans="1:102" x14ac:dyDescent="0.35">
      <c r="A876" s="56">
        <v>22</v>
      </c>
      <c r="B876" s="12" t="s">
        <v>3713</v>
      </c>
      <c r="C876" s="12">
        <v>22.1</v>
      </c>
      <c r="D876" s="12" t="s">
        <v>1764</v>
      </c>
      <c r="E876" s="12" t="s">
        <v>331</v>
      </c>
      <c r="F876" s="12">
        <v>7</v>
      </c>
      <c r="G876" s="12" t="s">
        <v>212</v>
      </c>
      <c r="H876" s="12" t="s">
        <v>2805</v>
      </c>
      <c r="I876" s="12" t="s">
        <v>349</v>
      </c>
      <c r="J876" s="12" t="s">
        <v>1222</v>
      </c>
      <c r="K876" s="12" t="s">
        <v>564</v>
      </c>
      <c r="L876" s="12" t="s">
        <v>1118</v>
      </c>
      <c r="M876" s="12" t="s">
        <v>3164</v>
      </c>
      <c r="N876" s="12"/>
      <c r="O876" s="12" t="s">
        <v>3400</v>
      </c>
      <c r="P876" s="12" t="s">
        <v>3402</v>
      </c>
      <c r="Q876" s="12">
        <v>0</v>
      </c>
      <c r="R876" s="12">
        <v>0</v>
      </c>
      <c r="S876" s="12">
        <v>0</v>
      </c>
      <c r="T876" s="12">
        <v>0</v>
      </c>
      <c r="U876" s="12">
        <v>0</v>
      </c>
      <c r="V876" s="12">
        <v>0</v>
      </c>
      <c r="W876" s="12">
        <v>1</v>
      </c>
      <c r="X876" s="12">
        <v>0</v>
      </c>
      <c r="Y876" s="12">
        <v>0</v>
      </c>
      <c r="Z876" s="12">
        <v>0</v>
      </c>
      <c r="AA876" s="12">
        <v>0</v>
      </c>
      <c r="AB876" s="12">
        <v>1</v>
      </c>
      <c r="AC876" s="12">
        <v>0</v>
      </c>
      <c r="AD876" s="12">
        <v>0</v>
      </c>
      <c r="AE876" s="12">
        <v>0</v>
      </c>
      <c r="AF876" s="12">
        <v>0</v>
      </c>
      <c r="AG876" s="12">
        <v>0</v>
      </c>
      <c r="AH876" s="12">
        <v>0</v>
      </c>
      <c r="AI876" s="12">
        <v>0</v>
      </c>
      <c r="AJ876" s="12">
        <v>0</v>
      </c>
      <c r="AK876" s="12">
        <v>0</v>
      </c>
      <c r="AL876" s="12" t="s">
        <v>3448</v>
      </c>
      <c r="AM876" s="7" t="s">
        <v>608</v>
      </c>
      <c r="AN876" s="7" t="s">
        <v>645</v>
      </c>
      <c r="AO876" s="7">
        <v>1990</v>
      </c>
      <c r="AP876" s="12" t="s">
        <v>3458</v>
      </c>
      <c r="AQ876" s="12">
        <v>6476</v>
      </c>
      <c r="AR876" s="12">
        <v>1</v>
      </c>
      <c r="AS876" s="12" t="s">
        <v>555</v>
      </c>
      <c r="AT876" s="7" t="s">
        <v>349</v>
      </c>
      <c r="AU876" s="12">
        <v>1</v>
      </c>
      <c r="AV876" s="12">
        <v>0</v>
      </c>
      <c r="AW876" s="12">
        <v>1</v>
      </c>
      <c r="AX876" s="12">
        <v>0</v>
      </c>
      <c r="AY876" s="7">
        <v>0</v>
      </c>
      <c r="AZ876" s="12">
        <v>0</v>
      </c>
      <c r="BA876" s="12">
        <v>1</v>
      </c>
      <c r="BB876" s="12">
        <v>1</v>
      </c>
      <c r="BC876" s="12">
        <v>0</v>
      </c>
      <c r="BD876" s="12">
        <v>1</v>
      </c>
      <c r="BE876" s="12">
        <v>1</v>
      </c>
      <c r="BF876" s="7" t="s">
        <v>3258</v>
      </c>
      <c r="BG876" s="7" t="s">
        <v>830</v>
      </c>
      <c r="BH876" s="7"/>
      <c r="BI876" s="7" t="s">
        <v>2810</v>
      </c>
      <c r="BJ876" s="12" t="s">
        <v>3460</v>
      </c>
      <c r="BK876" s="12" t="s">
        <v>1044</v>
      </c>
      <c r="BL876" s="12" t="s">
        <v>3473</v>
      </c>
      <c r="BM876" s="7" t="s">
        <v>3485</v>
      </c>
      <c r="BN876" s="7" t="s">
        <v>775</v>
      </c>
      <c r="BO876" s="12"/>
      <c r="BP876" s="12" t="s">
        <v>1259</v>
      </c>
      <c r="BQ876" s="12">
        <v>-5.35</v>
      </c>
      <c r="BR876" s="12" t="s">
        <v>1252</v>
      </c>
      <c r="BS876" s="12">
        <v>-46.633000000000003</v>
      </c>
      <c r="BT876" s="12">
        <f t="shared" si="17"/>
        <v>5.5917201159042043E-21</v>
      </c>
      <c r="BU876" s="12"/>
      <c r="BV876" s="12" t="s">
        <v>3415</v>
      </c>
      <c r="BW876" s="12" t="s">
        <v>1077</v>
      </c>
      <c r="BX876" s="12" t="s">
        <v>1077</v>
      </c>
      <c r="BY876" s="12" t="s">
        <v>1077</v>
      </c>
      <c r="BZ876" s="12"/>
      <c r="CA876" s="12">
        <v>2.59</v>
      </c>
      <c r="CB876" s="12" t="s">
        <v>1077</v>
      </c>
      <c r="CC876" s="12" t="s">
        <v>1077</v>
      </c>
      <c r="CD876" s="12" t="s">
        <v>1077</v>
      </c>
      <c r="CE876" s="12">
        <v>0.01</v>
      </c>
      <c r="CF876" s="12" t="s">
        <v>1077</v>
      </c>
      <c r="CG876" s="12"/>
      <c r="CH876" s="12"/>
      <c r="CI876" s="12"/>
      <c r="CJ876" s="12" t="s">
        <v>718</v>
      </c>
      <c r="CK876" s="12" t="s">
        <v>1077</v>
      </c>
      <c r="CL876" s="12" t="s">
        <v>1077</v>
      </c>
      <c r="CM876" s="12" t="s">
        <v>1077</v>
      </c>
      <c r="CN876" s="12" t="s">
        <v>1077</v>
      </c>
      <c r="CO876" s="12" t="s">
        <v>1077</v>
      </c>
      <c r="CP876" s="12"/>
      <c r="CQ876" s="12"/>
      <c r="CR876" s="12"/>
      <c r="CS876" s="12" t="s">
        <v>1077</v>
      </c>
      <c r="CT876" s="12" t="s">
        <v>1077</v>
      </c>
      <c r="CU876" s="12" t="s">
        <v>1077</v>
      </c>
      <c r="CV876" s="12" t="s">
        <v>1077</v>
      </c>
      <c r="CW876" s="12"/>
      <c r="CX876" s="57"/>
    </row>
    <row r="877" spans="1:102" x14ac:dyDescent="0.35">
      <c r="A877" s="56">
        <v>22</v>
      </c>
      <c r="B877" s="12" t="s">
        <v>3713</v>
      </c>
      <c r="C877" s="12">
        <v>22.1</v>
      </c>
      <c r="D877" s="12" t="s">
        <v>1760</v>
      </c>
      <c r="E877" s="12" t="s">
        <v>331</v>
      </c>
      <c r="F877" s="12">
        <v>8</v>
      </c>
      <c r="G877" s="12" t="s">
        <v>349</v>
      </c>
      <c r="H877" s="12" t="s">
        <v>2804</v>
      </c>
      <c r="I877" s="12" t="s">
        <v>1285</v>
      </c>
      <c r="J877" s="12" t="s">
        <v>1222</v>
      </c>
      <c r="K877" s="12" t="s">
        <v>564</v>
      </c>
      <c r="L877" s="12" t="s">
        <v>1118</v>
      </c>
      <c r="M877" s="12" t="s">
        <v>3164</v>
      </c>
      <c r="N877" s="12"/>
      <c r="O877" s="12" t="s">
        <v>3400</v>
      </c>
      <c r="P877" s="12" t="s">
        <v>3402</v>
      </c>
      <c r="Q877" s="12">
        <v>0</v>
      </c>
      <c r="R877" s="12">
        <v>0</v>
      </c>
      <c r="S877" s="12">
        <v>0</v>
      </c>
      <c r="T877" s="12">
        <v>0</v>
      </c>
      <c r="U877" s="12">
        <v>0</v>
      </c>
      <c r="V877" s="12">
        <v>0</v>
      </c>
      <c r="W877" s="12">
        <v>1</v>
      </c>
      <c r="X877" s="12">
        <v>0</v>
      </c>
      <c r="Y877" s="12">
        <v>0</v>
      </c>
      <c r="Z877" s="12">
        <v>0</v>
      </c>
      <c r="AA877" s="12">
        <v>0</v>
      </c>
      <c r="AB877" s="12">
        <v>1</v>
      </c>
      <c r="AC877" s="12">
        <v>0</v>
      </c>
      <c r="AD877" s="12">
        <v>0</v>
      </c>
      <c r="AE877" s="12">
        <v>0</v>
      </c>
      <c r="AF877" s="12">
        <v>0</v>
      </c>
      <c r="AG877" s="12">
        <v>0</v>
      </c>
      <c r="AH877" s="12">
        <v>0</v>
      </c>
      <c r="AI877" s="12">
        <v>0</v>
      </c>
      <c r="AJ877" s="12">
        <v>0</v>
      </c>
      <c r="AK877" s="12">
        <v>0</v>
      </c>
      <c r="AL877" s="12" t="s">
        <v>3448</v>
      </c>
      <c r="AM877" s="7" t="s">
        <v>608</v>
      </c>
      <c r="AN877" s="7" t="s">
        <v>645</v>
      </c>
      <c r="AO877" s="7">
        <v>1990</v>
      </c>
      <c r="AP877" s="12" t="s">
        <v>3458</v>
      </c>
      <c r="AQ877" s="12">
        <v>6476</v>
      </c>
      <c r="AR877" s="12">
        <v>1</v>
      </c>
      <c r="AS877" s="12" t="s">
        <v>555</v>
      </c>
      <c r="AT877" s="7" t="s">
        <v>349</v>
      </c>
      <c r="AU877" s="12">
        <v>1</v>
      </c>
      <c r="AV877" s="12">
        <v>0</v>
      </c>
      <c r="AW877" s="12">
        <v>1</v>
      </c>
      <c r="AX877" s="12">
        <v>0</v>
      </c>
      <c r="AY877" s="7">
        <v>0</v>
      </c>
      <c r="AZ877" s="12">
        <v>0</v>
      </c>
      <c r="BA877" s="12">
        <v>1</v>
      </c>
      <c r="BB877" s="12">
        <v>1</v>
      </c>
      <c r="BC877" s="12">
        <v>0</v>
      </c>
      <c r="BD877" s="12">
        <v>1</v>
      </c>
      <c r="BE877" s="12">
        <v>1</v>
      </c>
      <c r="BF877" s="7" t="s">
        <v>766</v>
      </c>
      <c r="BG877" s="7" t="s">
        <v>781</v>
      </c>
      <c r="BH877" s="7"/>
      <c r="BI877" s="12" t="s">
        <v>2807</v>
      </c>
      <c r="BJ877" s="12" t="s">
        <v>3460</v>
      </c>
      <c r="BK877" s="12" t="s">
        <v>1044</v>
      </c>
      <c r="BL877" s="12" t="s">
        <v>3473</v>
      </c>
      <c r="BM877" s="7" t="s">
        <v>3485</v>
      </c>
      <c r="BN877" s="7" t="s">
        <v>775</v>
      </c>
      <c r="BO877" s="12"/>
      <c r="BP877" s="12" t="s">
        <v>1259</v>
      </c>
      <c r="BQ877" s="12">
        <v>0.89</v>
      </c>
      <c r="BR877" s="12" t="s">
        <v>1252</v>
      </c>
      <c r="BS877" s="12">
        <v>0.3</v>
      </c>
      <c r="BT877" s="12">
        <f t="shared" si="17"/>
        <v>1.3498588075760032</v>
      </c>
      <c r="BU877" s="12"/>
      <c r="BV877" s="12" t="s">
        <v>3415</v>
      </c>
      <c r="BW877" s="12" t="s">
        <v>1077</v>
      </c>
      <c r="BX877" s="12" t="s">
        <v>1077</v>
      </c>
      <c r="BY877" s="12" t="s">
        <v>1077</v>
      </c>
      <c r="BZ877" s="12"/>
      <c r="CA877" s="12">
        <v>0.21</v>
      </c>
      <c r="CB877" s="12" t="s">
        <v>1077</v>
      </c>
      <c r="CC877" s="12" t="s">
        <v>1077</v>
      </c>
      <c r="CD877" s="12" t="s">
        <v>1077</v>
      </c>
      <c r="CE877" s="12"/>
      <c r="CF877" s="12" t="s">
        <v>1077</v>
      </c>
      <c r="CG877" s="12"/>
      <c r="CH877" s="12"/>
      <c r="CI877" s="12"/>
      <c r="CJ877" s="12" t="s">
        <v>718</v>
      </c>
      <c r="CK877" s="12" t="s">
        <v>1077</v>
      </c>
      <c r="CL877" s="12" t="s">
        <v>1077</v>
      </c>
      <c r="CM877" s="12" t="s">
        <v>1077</v>
      </c>
      <c r="CN877" s="12" t="s">
        <v>1077</v>
      </c>
      <c r="CO877" s="12" t="s">
        <v>1077</v>
      </c>
      <c r="CP877" s="12"/>
      <c r="CQ877" s="12"/>
      <c r="CR877" s="12"/>
      <c r="CS877" s="12" t="s">
        <v>1077</v>
      </c>
      <c r="CT877" s="12" t="s">
        <v>1077</v>
      </c>
      <c r="CU877" s="12" t="s">
        <v>1077</v>
      </c>
      <c r="CV877" s="12" t="s">
        <v>1077</v>
      </c>
      <c r="CW877" s="12"/>
      <c r="CX877" s="57"/>
    </row>
    <row r="878" spans="1:102" x14ac:dyDescent="0.35">
      <c r="A878" s="56">
        <v>22</v>
      </c>
      <c r="B878" s="12" t="s">
        <v>3713</v>
      </c>
      <c r="C878" s="12">
        <v>22.1</v>
      </c>
      <c r="D878" s="12" t="s">
        <v>1756</v>
      </c>
      <c r="E878" s="12" t="s">
        <v>331</v>
      </c>
      <c r="F878" s="12">
        <v>5</v>
      </c>
      <c r="G878" s="12" t="s">
        <v>349</v>
      </c>
      <c r="H878" s="12" t="s">
        <v>2804</v>
      </c>
      <c r="I878" s="12" t="s">
        <v>1285</v>
      </c>
      <c r="J878" s="12" t="s">
        <v>1222</v>
      </c>
      <c r="K878" s="12" t="s">
        <v>564</v>
      </c>
      <c r="L878" s="12" t="s">
        <v>1118</v>
      </c>
      <c r="M878" s="12" t="s">
        <v>3164</v>
      </c>
      <c r="N878" s="12"/>
      <c r="O878" s="12" t="s">
        <v>3400</v>
      </c>
      <c r="P878" s="12" t="s">
        <v>3402</v>
      </c>
      <c r="Q878" s="12">
        <v>0</v>
      </c>
      <c r="R878" s="12">
        <v>0</v>
      </c>
      <c r="S878" s="12">
        <v>0</v>
      </c>
      <c r="T878" s="12">
        <v>0</v>
      </c>
      <c r="U878" s="12">
        <v>0</v>
      </c>
      <c r="V878" s="12">
        <v>0</v>
      </c>
      <c r="W878" s="12">
        <v>1</v>
      </c>
      <c r="X878" s="12">
        <v>0</v>
      </c>
      <c r="Y878" s="12">
        <v>0</v>
      </c>
      <c r="Z878" s="12">
        <v>0</v>
      </c>
      <c r="AA878" s="12">
        <v>0</v>
      </c>
      <c r="AB878" s="12">
        <v>1</v>
      </c>
      <c r="AC878" s="12">
        <v>0</v>
      </c>
      <c r="AD878" s="12">
        <v>0</v>
      </c>
      <c r="AE878" s="12">
        <v>0</v>
      </c>
      <c r="AF878" s="12">
        <v>0</v>
      </c>
      <c r="AG878" s="12">
        <v>0</v>
      </c>
      <c r="AH878" s="12">
        <v>0</v>
      </c>
      <c r="AI878" s="12">
        <v>0</v>
      </c>
      <c r="AJ878" s="12">
        <v>0</v>
      </c>
      <c r="AK878" s="12">
        <v>0</v>
      </c>
      <c r="AL878" s="12" t="s">
        <v>3448</v>
      </c>
      <c r="AM878" s="7" t="s">
        <v>608</v>
      </c>
      <c r="AN878" s="7" t="s">
        <v>645</v>
      </c>
      <c r="AO878" s="7">
        <v>1990</v>
      </c>
      <c r="AP878" s="12" t="s">
        <v>3458</v>
      </c>
      <c r="AQ878" s="12">
        <v>6476</v>
      </c>
      <c r="AR878" s="12">
        <v>1</v>
      </c>
      <c r="AS878" s="12" t="s">
        <v>555</v>
      </c>
      <c r="AT878" s="7" t="s">
        <v>349</v>
      </c>
      <c r="AU878" s="12">
        <v>1</v>
      </c>
      <c r="AV878" s="12">
        <v>0</v>
      </c>
      <c r="AW878" s="12">
        <v>1</v>
      </c>
      <c r="AX878" s="12">
        <v>0</v>
      </c>
      <c r="AY878" s="7">
        <v>0</v>
      </c>
      <c r="AZ878" s="12">
        <v>0</v>
      </c>
      <c r="BA878" s="12">
        <v>1</v>
      </c>
      <c r="BB878" s="12">
        <v>1</v>
      </c>
      <c r="BC878" s="12">
        <v>0</v>
      </c>
      <c r="BD878" s="12">
        <v>1</v>
      </c>
      <c r="BE878" s="12">
        <v>1</v>
      </c>
      <c r="BF878" s="7" t="s">
        <v>3259</v>
      </c>
      <c r="BG878" s="7" t="s">
        <v>831</v>
      </c>
      <c r="BH878" s="7"/>
      <c r="BI878" s="12" t="s">
        <v>2812</v>
      </c>
      <c r="BJ878" s="12" t="s">
        <v>3460</v>
      </c>
      <c r="BK878" s="12" t="s">
        <v>1044</v>
      </c>
      <c r="BL878" s="12" t="s">
        <v>3473</v>
      </c>
      <c r="BM878" s="7" t="s">
        <v>3485</v>
      </c>
      <c r="BN878" s="7" t="s">
        <v>775</v>
      </c>
      <c r="BO878" s="12"/>
      <c r="BP878" s="12" t="s">
        <v>1160</v>
      </c>
      <c r="BQ878" s="12" t="s">
        <v>1077</v>
      </c>
      <c r="BR878" s="12" t="s">
        <v>1077</v>
      </c>
      <c r="BS878" s="12">
        <v>0.46500000000000002</v>
      </c>
      <c r="BT878" s="12">
        <f t="shared" si="17"/>
        <v>1.5920141888871011</v>
      </c>
      <c r="BU878" s="12"/>
      <c r="BV878" s="12" t="s">
        <v>3415</v>
      </c>
      <c r="BW878" s="12" t="s">
        <v>1077</v>
      </c>
      <c r="BX878" s="12" t="s">
        <v>1077</v>
      </c>
      <c r="BY878" s="12" t="s">
        <v>1077</v>
      </c>
      <c r="BZ878" s="12"/>
      <c r="CA878" s="12">
        <v>0.43</v>
      </c>
      <c r="CB878" s="12" t="s">
        <v>1077</v>
      </c>
      <c r="CC878" s="12" t="s">
        <v>1077</v>
      </c>
      <c r="CD878" s="12" t="s">
        <v>1077</v>
      </c>
      <c r="CE878" s="12" t="s">
        <v>1077</v>
      </c>
      <c r="CF878" s="12" t="s">
        <v>1077</v>
      </c>
      <c r="CG878" s="12"/>
      <c r="CH878" s="12"/>
      <c r="CI878" s="12"/>
      <c r="CJ878" s="12" t="s">
        <v>718</v>
      </c>
      <c r="CK878" s="12" t="s">
        <v>1077</v>
      </c>
      <c r="CL878" s="12" t="s">
        <v>1077</v>
      </c>
      <c r="CM878" s="12" t="s">
        <v>1077</v>
      </c>
      <c r="CN878" s="12" t="s">
        <v>1077</v>
      </c>
      <c r="CO878" s="12" t="s">
        <v>1077</v>
      </c>
      <c r="CP878" s="12"/>
      <c r="CQ878" s="12"/>
      <c r="CR878" s="12"/>
      <c r="CS878" s="12" t="s">
        <v>1077</v>
      </c>
      <c r="CT878" s="12" t="s">
        <v>1077</v>
      </c>
      <c r="CU878" s="12" t="s">
        <v>1077</v>
      </c>
      <c r="CV878" s="12" t="s">
        <v>1077</v>
      </c>
      <c r="CW878" s="12"/>
      <c r="CX878" s="57"/>
    </row>
    <row r="879" spans="1:102" x14ac:dyDescent="0.35">
      <c r="A879" s="56">
        <v>22</v>
      </c>
      <c r="B879" s="12" t="s">
        <v>3713</v>
      </c>
      <c r="C879" s="12">
        <v>22.1</v>
      </c>
      <c r="D879" s="12" t="s">
        <v>1757</v>
      </c>
      <c r="E879" s="12" t="s">
        <v>331</v>
      </c>
      <c r="F879" s="12">
        <v>5</v>
      </c>
      <c r="G879" s="12" t="s">
        <v>349</v>
      </c>
      <c r="H879" s="12" t="s">
        <v>2804</v>
      </c>
      <c r="I879" s="12" t="s">
        <v>1285</v>
      </c>
      <c r="J879" s="12" t="s">
        <v>1222</v>
      </c>
      <c r="K879" s="12" t="s">
        <v>564</v>
      </c>
      <c r="L879" s="12" t="s">
        <v>1118</v>
      </c>
      <c r="M879" s="12" t="s">
        <v>3164</v>
      </c>
      <c r="N879" s="12"/>
      <c r="O879" s="12" t="s">
        <v>3400</v>
      </c>
      <c r="P879" s="12" t="s">
        <v>3402</v>
      </c>
      <c r="Q879" s="12">
        <v>0</v>
      </c>
      <c r="R879" s="12">
        <v>0</v>
      </c>
      <c r="S879" s="12">
        <v>1</v>
      </c>
      <c r="T879" s="12">
        <v>0</v>
      </c>
      <c r="U879" s="12">
        <v>0</v>
      </c>
      <c r="V879" s="12">
        <v>0</v>
      </c>
      <c r="W879" s="12">
        <v>0</v>
      </c>
      <c r="X879" s="12">
        <v>0</v>
      </c>
      <c r="Y879" s="12">
        <v>0</v>
      </c>
      <c r="Z879" s="12">
        <v>0</v>
      </c>
      <c r="AA879" s="12">
        <v>0</v>
      </c>
      <c r="AB879" s="12">
        <v>1</v>
      </c>
      <c r="AC879" s="12">
        <v>0</v>
      </c>
      <c r="AD879" s="12">
        <v>0</v>
      </c>
      <c r="AE879" s="12">
        <v>0</v>
      </c>
      <c r="AF879" s="12">
        <v>0</v>
      </c>
      <c r="AG879" s="12">
        <v>0</v>
      </c>
      <c r="AH879" s="12">
        <v>0</v>
      </c>
      <c r="AI879" s="12">
        <v>0</v>
      </c>
      <c r="AJ879" s="12">
        <v>0</v>
      </c>
      <c r="AK879" s="12">
        <v>0</v>
      </c>
      <c r="AL879" s="12" t="s">
        <v>3448</v>
      </c>
      <c r="AM879" s="7" t="s">
        <v>608</v>
      </c>
      <c r="AN879" s="7" t="s">
        <v>645</v>
      </c>
      <c r="AO879" s="7">
        <v>1990</v>
      </c>
      <c r="AP879" s="12" t="s">
        <v>3458</v>
      </c>
      <c r="AQ879" s="12">
        <v>6476</v>
      </c>
      <c r="AR879" s="12">
        <v>1</v>
      </c>
      <c r="AS879" s="12" t="s">
        <v>555</v>
      </c>
      <c r="AT879" s="7" t="s">
        <v>349</v>
      </c>
      <c r="AU879" s="12">
        <v>1</v>
      </c>
      <c r="AV879" s="12">
        <v>0</v>
      </c>
      <c r="AW879" s="12">
        <v>1</v>
      </c>
      <c r="AX879" s="12">
        <v>0</v>
      </c>
      <c r="AY879" s="7">
        <v>0</v>
      </c>
      <c r="AZ879" s="12">
        <v>0</v>
      </c>
      <c r="BA879" s="12">
        <v>1</v>
      </c>
      <c r="BB879" s="12">
        <v>1</v>
      </c>
      <c r="BC879" s="12">
        <v>0</v>
      </c>
      <c r="BD879" s="12">
        <v>1</v>
      </c>
      <c r="BE879" s="12">
        <v>1</v>
      </c>
      <c r="BF879" s="7" t="s">
        <v>3259</v>
      </c>
      <c r="BG879" s="7" t="s">
        <v>831</v>
      </c>
      <c r="BH879" s="7"/>
      <c r="BI879" s="7" t="s">
        <v>2812</v>
      </c>
      <c r="BJ879" s="12" t="s">
        <v>3460</v>
      </c>
      <c r="BK879" s="12" t="s">
        <v>1044</v>
      </c>
      <c r="BL879" s="12" t="s">
        <v>3473</v>
      </c>
      <c r="BM879" s="7" t="s">
        <v>3485</v>
      </c>
      <c r="BN879" s="7" t="s">
        <v>775</v>
      </c>
      <c r="BO879" s="12"/>
      <c r="BP879" s="12" t="s">
        <v>1160</v>
      </c>
      <c r="BQ879" s="12" t="s">
        <v>1077</v>
      </c>
      <c r="BR879" s="12" t="s">
        <v>1077</v>
      </c>
      <c r="BS879" s="12">
        <v>0.73499999999999999</v>
      </c>
      <c r="BT879" s="12">
        <f t="shared" si="17"/>
        <v>2.0854819925050276</v>
      </c>
      <c r="BU879" s="12"/>
      <c r="BV879" s="12" t="s">
        <v>3415</v>
      </c>
      <c r="BW879" s="12" t="s">
        <v>1077</v>
      </c>
      <c r="BX879" s="12" t="s">
        <v>1077</v>
      </c>
      <c r="BY879" s="12" t="s">
        <v>1077</v>
      </c>
      <c r="BZ879" s="12"/>
      <c r="CA879" s="12">
        <v>1.23</v>
      </c>
      <c r="CB879" s="12" t="s">
        <v>1077</v>
      </c>
      <c r="CC879" s="12" t="s">
        <v>1077</v>
      </c>
      <c r="CD879" s="12" t="s">
        <v>1077</v>
      </c>
      <c r="CE879" s="12" t="s">
        <v>1077</v>
      </c>
      <c r="CF879" s="12" t="s">
        <v>1077</v>
      </c>
      <c r="CG879" s="12"/>
      <c r="CH879" s="12"/>
      <c r="CI879" s="12"/>
      <c r="CJ879" s="12" t="s">
        <v>718</v>
      </c>
      <c r="CK879" s="12" t="s">
        <v>1077</v>
      </c>
      <c r="CL879" s="12" t="s">
        <v>1077</v>
      </c>
      <c r="CM879" s="12" t="s">
        <v>1077</v>
      </c>
      <c r="CN879" s="12" t="s">
        <v>1077</v>
      </c>
      <c r="CO879" s="12" t="s">
        <v>1077</v>
      </c>
      <c r="CP879" s="12"/>
      <c r="CQ879" s="12"/>
      <c r="CR879" s="12"/>
      <c r="CS879" s="12" t="s">
        <v>1077</v>
      </c>
      <c r="CT879" s="12" t="s">
        <v>1077</v>
      </c>
      <c r="CU879" s="12" t="s">
        <v>1077</v>
      </c>
      <c r="CV879" s="12" t="s">
        <v>1077</v>
      </c>
      <c r="CW879" s="12"/>
      <c r="CX879" s="57"/>
    </row>
    <row r="880" spans="1:102" x14ac:dyDescent="0.35">
      <c r="A880" s="56">
        <v>22</v>
      </c>
      <c r="B880" s="12" t="s">
        <v>3713</v>
      </c>
      <c r="C880" s="12">
        <v>22.1</v>
      </c>
      <c r="D880" s="12" t="s">
        <v>1769</v>
      </c>
      <c r="E880" s="12" t="s">
        <v>331</v>
      </c>
      <c r="F880" s="12">
        <v>8</v>
      </c>
      <c r="G880" s="12" t="s">
        <v>212</v>
      </c>
      <c r="H880" s="12" t="s">
        <v>2804</v>
      </c>
      <c r="I880" s="12" t="s">
        <v>212</v>
      </c>
      <c r="J880" s="12" t="s">
        <v>1222</v>
      </c>
      <c r="K880" s="12" t="s">
        <v>564</v>
      </c>
      <c r="L880" s="12" t="s">
        <v>1118</v>
      </c>
      <c r="M880" s="12" t="s">
        <v>3164</v>
      </c>
      <c r="N880" s="12"/>
      <c r="O880" s="12" t="s">
        <v>3400</v>
      </c>
      <c r="P880" s="12" t="s">
        <v>3402</v>
      </c>
      <c r="Q880" s="12">
        <v>0</v>
      </c>
      <c r="R880" s="12">
        <v>0</v>
      </c>
      <c r="S880" s="12">
        <v>1</v>
      </c>
      <c r="T880" s="12">
        <v>0</v>
      </c>
      <c r="U880" s="12">
        <v>0</v>
      </c>
      <c r="V880" s="12">
        <v>0</v>
      </c>
      <c r="W880" s="12">
        <v>0</v>
      </c>
      <c r="X880" s="12">
        <v>0</v>
      </c>
      <c r="Y880" s="12">
        <v>0</v>
      </c>
      <c r="Z880" s="12">
        <v>0</v>
      </c>
      <c r="AA880" s="12">
        <v>0</v>
      </c>
      <c r="AB880" s="12">
        <v>1</v>
      </c>
      <c r="AC880" s="12">
        <v>0</v>
      </c>
      <c r="AD880" s="12">
        <v>0</v>
      </c>
      <c r="AE880" s="12">
        <v>0</v>
      </c>
      <c r="AF880" s="12">
        <v>0</v>
      </c>
      <c r="AG880" s="12">
        <v>0</v>
      </c>
      <c r="AH880" s="12">
        <v>0</v>
      </c>
      <c r="AI880" s="12">
        <v>0</v>
      </c>
      <c r="AJ880" s="12">
        <v>0</v>
      </c>
      <c r="AK880" s="12">
        <v>0</v>
      </c>
      <c r="AL880" s="12" t="s">
        <v>3448</v>
      </c>
      <c r="AM880" s="7" t="s">
        <v>608</v>
      </c>
      <c r="AN880" s="7" t="s">
        <v>645</v>
      </c>
      <c r="AO880" s="7">
        <v>1990</v>
      </c>
      <c r="AP880" s="12" t="s">
        <v>3458</v>
      </c>
      <c r="AQ880" s="12">
        <v>6476</v>
      </c>
      <c r="AR880" s="12">
        <v>1</v>
      </c>
      <c r="AS880" s="12" t="s">
        <v>555</v>
      </c>
      <c r="AT880" s="7" t="s">
        <v>349</v>
      </c>
      <c r="AU880" s="12">
        <v>1</v>
      </c>
      <c r="AV880" s="12">
        <v>0</v>
      </c>
      <c r="AW880" s="12">
        <v>1</v>
      </c>
      <c r="AX880" s="12">
        <v>0</v>
      </c>
      <c r="AY880" s="7">
        <v>0</v>
      </c>
      <c r="AZ880" s="12">
        <v>0</v>
      </c>
      <c r="BA880" s="12">
        <v>1</v>
      </c>
      <c r="BB880" s="12">
        <v>1</v>
      </c>
      <c r="BC880" s="12">
        <v>0</v>
      </c>
      <c r="BD880" s="12">
        <v>1</v>
      </c>
      <c r="BE880" s="12">
        <v>1</v>
      </c>
      <c r="BF880" s="7" t="s">
        <v>2820</v>
      </c>
      <c r="BG880" s="7" t="s">
        <v>829</v>
      </c>
      <c r="BH880" s="7"/>
      <c r="BI880" s="12" t="s">
        <v>2818</v>
      </c>
      <c r="BJ880" s="12" t="s">
        <v>3460</v>
      </c>
      <c r="BK880" s="12" t="s">
        <v>1044</v>
      </c>
      <c r="BL880" s="12" t="s">
        <v>3473</v>
      </c>
      <c r="BM880" s="7" t="s">
        <v>3485</v>
      </c>
      <c r="BN880" s="7" t="s">
        <v>775</v>
      </c>
      <c r="BO880" s="12"/>
      <c r="BP880" s="12" t="s">
        <v>1259</v>
      </c>
      <c r="BQ880" s="12">
        <v>5.08</v>
      </c>
      <c r="BR880" s="12" t="s">
        <v>1252</v>
      </c>
      <c r="BS880" s="12">
        <v>0.40600000000000003</v>
      </c>
      <c r="BT880" s="12">
        <f t="shared" si="17"/>
        <v>1.50080255245802</v>
      </c>
      <c r="BU880" s="12"/>
      <c r="BV880" s="12" t="s">
        <v>3415</v>
      </c>
      <c r="BW880" s="12" t="s">
        <v>1077</v>
      </c>
      <c r="BX880" s="12" t="s">
        <v>1077</v>
      </c>
      <c r="BY880" s="12" t="s">
        <v>1077</v>
      </c>
      <c r="BZ880" s="12"/>
      <c r="CA880" s="12">
        <v>1.8</v>
      </c>
      <c r="CB880" s="12" t="s">
        <v>1077</v>
      </c>
      <c r="CC880" s="12" t="s">
        <v>1077</v>
      </c>
      <c r="CD880" s="12" t="s">
        <v>1077</v>
      </c>
      <c r="CE880" s="12">
        <v>0.1</v>
      </c>
      <c r="CF880" s="12" t="s">
        <v>1077</v>
      </c>
      <c r="CG880" s="12"/>
      <c r="CH880" s="12"/>
      <c r="CI880" s="12"/>
      <c r="CJ880" s="12" t="s">
        <v>718</v>
      </c>
      <c r="CK880" s="12" t="s">
        <v>1077</v>
      </c>
      <c r="CL880" s="12" t="s">
        <v>1077</v>
      </c>
      <c r="CM880" s="12" t="s">
        <v>1077</v>
      </c>
      <c r="CN880" s="12" t="s">
        <v>1077</v>
      </c>
      <c r="CO880" s="12" t="s">
        <v>1077</v>
      </c>
      <c r="CP880" s="12"/>
      <c r="CQ880" s="12"/>
      <c r="CR880" s="12"/>
      <c r="CS880" s="12" t="s">
        <v>1077</v>
      </c>
      <c r="CT880" s="12" t="s">
        <v>1077</v>
      </c>
      <c r="CU880" s="12" t="s">
        <v>1077</v>
      </c>
      <c r="CV880" s="12" t="s">
        <v>1077</v>
      </c>
      <c r="CW880" s="12"/>
      <c r="CX880" s="57"/>
    </row>
    <row r="881" spans="1:102" x14ac:dyDescent="0.35">
      <c r="A881" s="56">
        <v>22</v>
      </c>
      <c r="B881" s="12" t="s">
        <v>3713</v>
      </c>
      <c r="C881" s="12">
        <v>22.1</v>
      </c>
      <c r="D881" s="12" t="s">
        <v>1765</v>
      </c>
      <c r="E881" s="12" t="s">
        <v>331</v>
      </c>
      <c r="F881" s="12">
        <v>8</v>
      </c>
      <c r="G881" s="12" t="s">
        <v>212</v>
      </c>
      <c r="H881" s="12" t="s">
        <v>2804</v>
      </c>
      <c r="I881" s="12" t="s">
        <v>212</v>
      </c>
      <c r="J881" s="12" t="s">
        <v>1222</v>
      </c>
      <c r="K881" s="12" t="s">
        <v>564</v>
      </c>
      <c r="L881" s="12" t="s">
        <v>1118</v>
      </c>
      <c r="M881" s="12" t="s">
        <v>3164</v>
      </c>
      <c r="N881" s="12"/>
      <c r="O881" s="12" t="s">
        <v>3400</v>
      </c>
      <c r="P881" s="12" t="s">
        <v>3402</v>
      </c>
      <c r="Q881" s="12">
        <v>0</v>
      </c>
      <c r="R881" s="12">
        <v>0</v>
      </c>
      <c r="S881" s="12">
        <v>1</v>
      </c>
      <c r="T881" s="12">
        <v>0</v>
      </c>
      <c r="U881" s="12">
        <v>0</v>
      </c>
      <c r="V881" s="12">
        <v>0</v>
      </c>
      <c r="W881" s="12">
        <v>0</v>
      </c>
      <c r="X881" s="12">
        <v>0</v>
      </c>
      <c r="Y881" s="12">
        <v>0</v>
      </c>
      <c r="Z881" s="12">
        <v>0</v>
      </c>
      <c r="AA881" s="12">
        <v>0</v>
      </c>
      <c r="AB881" s="12">
        <v>1</v>
      </c>
      <c r="AC881" s="12">
        <v>0</v>
      </c>
      <c r="AD881" s="12">
        <v>0</v>
      </c>
      <c r="AE881" s="12">
        <v>0</v>
      </c>
      <c r="AF881" s="12">
        <v>0</v>
      </c>
      <c r="AG881" s="12">
        <v>0</v>
      </c>
      <c r="AH881" s="12">
        <v>0</v>
      </c>
      <c r="AI881" s="12">
        <v>0</v>
      </c>
      <c r="AJ881" s="12">
        <v>0</v>
      </c>
      <c r="AK881" s="12">
        <v>0</v>
      </c>
      <c r="AL881" s="12" t="s">
        <v>3448</v>
      </c>
      <c r="AM881" s="7" t="s">
        <v>608</v>
      </c>
      <c r="AN881" s="7" t="s">
        <v>645</v>
      </c>
      <c r="AO881" s="7">
        <v>1990</v>
      </c>
      <c r="AP881" s="12" t="s">
        <v>3458</v>
      </c>
      <c r="AQ881" s="12">
        <v>6476</v>
      </c>
      <c r="AR881" s="12">
        <v>1</v>
      </c>
      <c r="AS881" s="12" t="s">
        <v>555</v>
      </c>
      <c r="AT881" s="7" t="s">
        <v>349</v>
      </c>
      <c r="AU881" s="12">
        <v>1</v>
      </c>
      <c r="AV881" s="12">
        <v>0</v>
      </c>
      <c r="AW881" s="12">
        <v>1</v>
      </c>
      <c r="AX881" s="12">
        <v>0</v>
      </c>
      <c r="AY881" s="7">
        <v>0</v>
      </c>
      <c r="AZ881" s="12">
        <v>0</v>
      </c>
      <c r="BA881" s="12">
        <v>1</v>
      </c>
      <c r="BB881" s="12">
        <v>1</v>
      </c>
      <c r="BC881" s="12">
        <v>0</v>
      </c>
      <c r="BD881" s="12">
        <v>1</v>
      </c>
      <c r="BE881" s="12">
        <v>1</v>
      </c>
      <c r="BF881" s="7" t="s">
        <v>3258</v>
      </c>
      <c r="BG881" s="7" t="s">
        <v>830</v>
      </c>
      <c r="BH881" s="7"/>
      <c r="BI881" s="7" t="s">
        <v>2810</v>
      </c>
      <c r="BJ881" s="12" t="s">
        <v>3460</v>
      </c>
      <c r="BK881" s="12" t="s">
        <v>1044</v>
      </c>
      <c r="BL881" s="12" t="s">
        <v>3473</v>
      </c>
      <c r="BM881" s="7" t="s">
        <v>3485</v>
      </c>
      <c r="BN881" s="7" t="s">
        <v>775</v>
      </c>
      <c r="BO881" s="12"/>
      <c r="BP881" s="12" t="s">
        <v>1259</v>
      </c>
      <c r="BQ881" s="12">
        <v>4.13</v>
      </c>
      <c r="BR881" s="12" t="s">
        <v>1252</v>
      </c>
      <c r="BS881" s="12">
        <v>18.837</v>
      </c>
      <c r="BT881" s="12">
        <f t="shared" si="17"/>
        <v>151636990.18628478</v>
      </c>
      <c r="BU881" s="12"/>
      <c r="BV881" s="12" t="s">
        <v>3415</v>
      </c>
      <c r="BW881" s="12" t="s">
        <v>1077</v>
      </c>
      <c r="BX881" s="12"/>
      <c r="BY881" s="12" t="s">
        <v>1077</v>
      </c>
      <c r="BZ881" s="12"/>
      <c r="CA881" s="12">
        <v>2.02</v>
      </c>
      <c r="CB881" s="12" t="s">
        <v>1077</v>
      </c>
      <c r="CC881" s="12" t="s">
        <v>1077</v>
      </c>
      <c r="CD881" s="12" t="s">
        <v>1077</v>
      </c>
      <c r="CE881" s="12">
        <v>0.05</v>
      </c>
      <c r="CF881" s="12" t="s">
        <v>1077</v>
      </c>
      <c r="CG881" s="12"/>
      <c r="CH881" s="12"/>
      <c r="CI881" s="12"/>
      <c r="CJ881" s="12" t="s">
        <v>718</v>
      </c>
      <c r="CK881" s="12" t="s">
        <v>1077</v>
      </c>
      <c r="CL881" s="12" t="s">
        <v>1077</v>
      </c>
      <c r="CM881" s="12" t="s">
        <v>1077</v>
      </c>
      <c r="CN881" s="12" t="s">
        <v>1077</v>
      </c>
      <c r="CO881" s="12" t="s">
        <v>1077</v>
      </c>
      <c r="CP881" s="12"/>
      <c r="CQ881" s="12"/>
      <c r="CR881" s="12"/>
      <c r="CS881" s="12" t="s">
        <v>1077</v>
      </c>
      <c r="CT881" s="12" t="s">
        <v>1077</v>
      </c>
      <c r="CU881" s="12" t="s">
        <v>1077</v>
      </c>
      <c r="CV881" s="12" t="s">
        <v>1077</v>
      </c>
      <c r="CW881" s="12"/>
      <c r="CX881" s="57"/>
    </row>
    <row r="882" spans="1:102" x14ac:dyDescent="0.35">
      <c r="A882" s="56">
        <v>22</v>
      </c>
      <c r="B882" s="12" t="s">
        <v>3713</v>
      </c>
      <c r="C882" s="12">
        <v>22.2</v>
      </c>
      <c r="D882" s="12" t="s">
        <v>1770</v>
      </c>
      <c r="E882" s="12" t="s">
        <v>331</v>
      </c>
      <c r="F882" s="12">
        <v>5</v>
      </c>
      <c r="G882" s="12" t="s">
        <v>349</v>
      </c>
      <c r="H882" s="12" t="s">
        <v>2805</v>
      </c>
      <c r="I882" s="12" t="s">
        <v>1285</v>
      </c>
      <c r="J882" s="12" t="s">
        <v>1222</v>
      </c>
      <c r="K882" s="12" t="s">
        <v>564</v>
      </c>
      <c r="L882" s="12" t="s">
        <v>1118</v>
      </c>
      <c r="M882" s="12" t="s">
        <v>3164</v>
      </c>
      <c r="N882" s="12"/>
      <c r="O882" s="12" t="s">
        <v>3400</v>
      </c>
      <c r="P882" s="12" t="s">
        <v>3402</v>
      </c>
      <c r="Q882" s="12">
        <v>0</v>
      </c>
      <c r="R882" s="12">
        <v>0</v>
      </c>
      <c r="S882" s="12">
        <v>0</v>
      </c>
      <c r="T882" s="12">
        <v>0</v>
      </c>
      <c r="U882" s="12">
        <v>0</v>
      </c>
      <c r="V882" s="12">
        <v>0</v>
      </c>
      <c r="W882" s="12">
        <v>1</v>
      </c>
      <c r="X882" s="12">
        <v>0</v>
      </c>
      <c r="Y882" s="12">
        <v>0</v>
      </c>
      <c r="Z882" s="12">
        <v>0</v>
      </c>
      <c r="AA882" s="12">
        <v>0</v>
      </c>
      <c r="AB882" s="12">
        <v>1</v>
      </c>
      <c r="AC882" s="12">
        <v>0</v>
      </c>
      <c r="AD882" s="12">
        <v>0</v>
      </c>
      <c r="AE882" s="12">
        <v>0</v>
      </c>
      <c r="AF882" s="12">
        <v>0</v>
      </c>
      <c r="AG882" s="12">
        <v>0</v>
      </c>
      <c r="AH882" s="12">
        <v>0</v>
      </c>
      <c r="AI882" s="12">
        <v>0</v>
      </c>
      <c r="AJ882" s="12">
        <v>0</v>
      </c>
      <c r="AK882" s="12">
        <v>0</v>
      </c>
      <c r="AL882" s="12" t="s">
        <v>3448</v>
      </c>
      <c r="AM882" s="7" t="s">
        <v>608</v>
      </c>
      <c r="AN882" s="7" t="s">
        <v>645</v>
      </c>
      <c r="AO882" s="7">
        <v>1990</v>
      </c>
      <c r="AP882" s="12" t="s">
        <v>3458</v>
      </c>
      <c r="AQ882" s="12">
        <v>4468</v>
      </c>
      <c r="AR882" s="12">
        <v>1</v>
      </c>
      <c r="AS882" s="12" t="s">
        <v>555</v>
      </c>
      <c r="AT882" s="7" t="s">
        <v>349</v>
      </c>
      <c r="AU882" s="12">
        <v>1</v>
      </c>
      <c r="AV882" s="12">
        <v>0</v>
      </c>
      <c r="AW882" s="12">
        <v>1</v>
      </c>
      <c r="AX882" s="12">
        <v>0</v>
      </c>
      <c r="AY882" s="7">
        <v>0</v>
      </c>
      <c r="AZ882" s="12">
        <v>0</v>
      </c>
      <c r="BA882" s="12">
        <v>1</v>
      </c>
      <c r="BB882" s="12">
        <v>1</v>
      </c>
      <c r="BC882" s="12">
        <v>0</v>
      </c>
      <c r="BD882" s="12">
        <v>1</v>
      </c>
      <c r="BE882" s="12">
        <v>1</v>
      </c>
      <c r="BF882" s="7" t="s">
        <v>2820</v>
      </c>
      <c r="BG882" s="7" t="s">
        <v>829</v>
      </c>
      <c r="BH882" s="7"/>
      <c r="BI882" s="7" t="s">
        <v>2818</v>
      </c>
      <c r="BJ882" s="12" t="s">
        <v>3460</v>
      </c>
      <c r="BK882" s="12" t="s">
        <v>1044</v>
      </c>
      <c r="BL882" s="12" t="s">
        <v>3473</v>
      </c>
      <c r="BM882" s="7" t="s">
        <v>3485</v>
      </c>
      <c r="BN882" s="7" t="s">
        <v>775</v>
      </c>
      <c r="BO882" s="12"/>
      <c r="BP882" s="12" t="s">
        <v>1160</v>
      </c>
      <c r="BQ882" s="12">
        <v>-1.25</v>
      </c>
      <c r="BR882" s="12" t="s">
        <v>1252</v>
      </c>
      <c r="BS882" s="12">
        <v>-4.2000000000000003E-2</v>
      </c>
      <c r="BT882" s="12">
        <f t="shared" si="17"/>
        <v>0.95886978057248451</v>
      </c>
      <c r="BU882" s="12"/>
      <c r="BV882" s="12" t="s">
        <v>3415</v>
      </c>
      <c r="BW882" s="12" t="s">
        <v>1077</v>
      </c>
      <c r="BX882" s="12" t="s">
        <v>1077</v>
      </c>
      <c r="BY882" s="12" t="s">
        <v>1077</v>
      </c>
      <c r="BZ882" s="12"/>
      <c r="CA882" s="12">
        <v>0.14000000000000001</v>
      </c>
      <c r="CB882" s="12" t="s">
        <v>1077</v>
      </c>
      <c r="CC882" s="12" t="s">
        <v>1077</v>
      </c>
      <c r="CD882" s="12" t="s">
        <v>1077</v>
      </c>
      <c r="CE882" s="12" t="s">
        <v>1077</v>
      </c>
      <c r="CF882" s="12" t="s">
        <v>1077</v>
      </c>
      <c r="CG882" s="12"/>
      <c r="CH882" s="12"/>
      <c r="CI882" s="12"/>
      <c r="CJ882" s="12" t="s">
        <v>718</v>
      </c>
      <c r="CK882" s="12" t="s">
        <v>1077</v>
      </c>
      <c r="CL882" s="12" t="s">
        <v>1077</v>
      </c>
      <c r="CM882" s="12" t="s">
        <v>1077</v>
      </c>
      <c r="CN882" s="12" t="s">
        <v>1077</v>
      </c>
      <c r="CO882" s="12" t="s">
        <v>1077</v>
      </c>
      <c r="CP882" s="12"/>
      <c r="CQ882" s="12"/>
      <c r="CR882" s="12"/>
      <c r="CS882" s="12" t="s">
        <v>1077</v>
      </c>
      <c r="CT882" s="12" t="s">
        <v>1077</v>
      </c>
      <c r="CU882" s="12" t="s">
        <v>1077</v>
      </c>
      <c r="CV882" s="12" t="s">
        <v>1077</v>
      </c>
      <c r="CW882" s="12"/>
      <c r="CX882" s="57"/>
    </row>
    <row r="883" spans="1:102" x14ac:dyDescent="0.35">
      <c r="A883" s="56">
        <v>22</v>
      </c>
      <c r="B883" s="12" t="s">
        <v>3713</v>
      </c>
      <c r="C883" s="12">
        <v>22.2</v>
      </c>
      <c r="D883" s="12" t="s">
        <v>1762</v>
      </c>
      <c r="E883" s="12" t="s">
        <v>331</v>
      </c>
      <c r="F883" s="12">
        <v>8</v>
      </c>
      <c r="G883" s="12" t="s">
        <v>212</v>
      </c>
      <c r="H883" s="12" t="s">
        <v>2805</v>
      </c>
      <c r="I883" s="12" t="s">
        <v>349</v>
      </c>
      <c r="J883" s="12" t="s">
        <v>1222</v>
      </c>
      <c r="K883" s="12" t="s">
        <v>564</v>
      </c>
      <c r="L883" s="12" t="s">
        <v>1118</v>
      </c>
      <c r="M883" s="12" t="s">
        <v>3164</v>
      </c>
      <c r="N883" s="12"/>
      <c r="O883" s="12" t="s">
        <v>3400</v>
      </c>
      <c r="P883" s="12" t="s">
        <v>3402</v>
      </c>
      <c r="Q883" s="12">
        <v>0</v>
      </c>
      <c r="R883" s="12">
        <v>0</v>
      </c>
      <c r="S883" s="12">
        <v>1</v>
      </c>
      <c r="T883" s="12">
        <v>0</v>
      </c>
      <c r="U883" s="12">
        <v>0</v>
      </c>
      <c r="V883" s="12">
        <v>0</v>
      </c>
      <c r="W883" s="12">
        <v>0</v>
      </c>
      <c r="X883" s="12">
        <v>0</v>
      </c>
      <c r="Y883" s="12">
        <v>0</v>
      </c>
      <c r="Z883" s="12">
        <v>0</v>
      </c>
      <c r="AA883" s="12">
        <v>0</v>
      </c>
      <c r="AB883" s="12">
        <v>1</v>
      </c>
      <c r="AC883" s="12">
        <v>0</v>
      </c>
      <c r="AD883" s="12">
        <v>0</v>
      </c>
      <c r="AE883" s="12">
        <v>0</v>
      </c>
      <c r="AF883" s="12">
        <v>0</v>
      </c>
      <c r="AG883" s="12">
        <v>0</v>
      </c>
      <c r="AH883" s="12">
        <v>0</v>
      </c>
      <c r="AI883" s="12">
        <v>0</v>
      </c>
      <c r="AJ883" s="12">
        <v>0</v>
      </c>
      <c r="AK883" s="12">
        <v>0</v>
      </c>
      <c r="AL883" s="12" t="s">
        <v>3448</v>
      </c>
      <c r="AM883" s="7" t="s">
        <v>608</v>
      </c>
      <c r="AN883" s="7" t="s">
        <v>645</v>
      </c>
      <c r="AO883" s="7">
        <v>1990</v>
      </c>
      <c r="AP883" s="12" t="s">
        <v>3458</v>
      </c>
      <c r="AQ883" s="12">
        <v>4468</v>
      </c>
      <c r="AR883" s="12">
        <v>1</v>
      </c>
      <c r="AS883" s="12" t="s">
        <v>555</v>
      </c>
      <c r="AT883" s="7" t="s">
        <v>349</v>
      </c>
      <c r="AU883" s="12">
        <v>1</v>
      </c>
      <c r="AV883" s="12">
        <v>0</v>
      </c>
      <c r="AW883" s="12">
        <v>1</v>
      </c>
      <c r="AX883" s="12">
        <v>0</v>
      </c>
      <c r="AY883" s="7">
        <v>0</v>
      </c>
      <c r="AZ883" s="12">
        <v>0</v>
      </c>
      <c r="BA883" s="12">
        <v>1</v>
      </c>
      <c r="BB883" s="12">
        <v>1</v>
      </c>
      <c r="BC883" s="12">
        <v>0</v>
      </c>
      <c r="BD883" s="12">
        <v>1</v>
      </c>
      <c r="BE883" s="12">
        <v>1</v>
      </c>
      <c r="BF883" s="7" t="s">
        <v>766</v>
      </c>
      <c r="BG883" s="7" t="s">
        <v>781</v>
      </c>
      <c r="BH883" s="7"/>
      <c r="BI883" s="7" t="s">
        <v>2807</v>
      </c>
      <c r="BJ883" s="12" t="s">
        <v>3460</v>
      </c>
      <c r="BK883" s="12" t="s">
        <v>1044</v>
      </c>
      <c r="BL883" s="12" t="s">
        <v>3473</v>
      </c>
      <c r="BM883" s="7" t="s">
        <v>3485</v>
      </c>
      <c r="BN883" s="7" t="s">
        <v>775</v>
      </c>
      <c r="BO883" s="12"/>
      <c r="BP883" s="12" t="s">
        <v>1259</v>
      </c>
      <c r="BQ883" s="12">
        <v>-2.41</v>
      </c>
      <c r="BR883" s="12" t="s">
        <v>1252</v>
      </c>
      <c r="BS883" s="12">
        <v>-2.238</v>
      </c>
      <c r="BT883" s="12">
        <f t="shared" si="17"/>
        <v>0.10667163444703576</v>
      </c>
      <c r="BU883" s="12"/>
      <c r="BV883" s="12" t="s">
        <v>3415</v>
      </c>
      <c r="BW883" s="12" t="s">
        <v>1077</v>
      </c>
      <c r="BX883" s="12" t="s">
        <v>1077</v>
      </c>
      <c r="BY883" s="12" t="s">
        <v>1077</v>
      </c>
      <c r="BZ883" s="12"/>
      <c r="CA883" s="12">
        <v>0.52</v>
      </c>
      <c r="CB883" s="12" t="s">
        <v>1077</v>
      </c>
      <c r="CC883" s="12" t="s">
        <v>1077</v>
      </c>
      <c r="CD883" s="12" t="s">
        <v>1077</v>
      </c>
      <c r="CE883" s="12">
        <v>0.05</v>
      </c>
      <c r="CF883" s="12" t="s">
        <v>1077</v>
      </c>
      <c r="CG883" s="12"/>
      <c r="CH883" s="12"/>
      <c r="CI883" s="12"/>
      <c r="CJ883" s="12" t="s">
        <v>718</v>
      </c>
      <c r="CK883" s="12" t="s">
        <v>1077</v>
      </c>
      <c r="CL883" s="12" t="s">
        <v>1077</v>
      </c>
      <c r="CM883" s="12" t="s">
        <v>1077</v>
      </c>
      <c r="CN883" s="12" t="s">
        <v>1077</v>
      </c>
      <c r="CO883" s="12" t="s">
        <v>1077</v>
      </c>
      <c r="CP883" s="12"/>
      <c r="CQ883" s="12"/>
      <c r="CR883" s="12"/>
      <c r="CS883" s="12" t="s">
        <v>1077</v>
      </c>
      <c r="CT883" s="12" t="s">
        <v>1077</v>
      </c>
      <c r="CU883" s="12" t="s">
        <v>1077</v>
      </c>
      <c r="CV883" s="12" t="s">
        <v>1077</v>
      </c>
      <c r="CW883" s="12"/>
      <c r="CX883" s="57"/>
    </row>
    <row r="884" spans="1:102" x14ac:dyDescent="0.35">
      <c r="A884" s="56">
        <v>22</v>
      </c>
      <c r="B884" s="12" t="s">
        <v>3713</v>
      </c>
      <c r="C884" s="12">
        <v>22.2</v>
      </c>
      <c r="D884" s="12" t="s">
        <v>1758</v>
      </c>
      <c r="E884" s="12" t="s">
        <v>331</v>
      </c>
      <c r="F884" s="12">
        <v>5</v>
      </c>
      <c r="G884" s="12" t="s">
        <v>349</v>
      </c>
      <c r="H884" s="12" t="s">
        <v>2805</v>
      </c>
      <c r="I884" s="12" t="s">
        <v>1285</v>
      </c>
      <c r="J884" s="12" t="s">
        <v>1222</v>
      </c>
      <c r="K884" s="12" t="s">
        <v>564</v>
      </c>
      <c r="L884" s="12" t="s">
        <v>1118</v>
      </c>
      <c r="M884" s="12" t="s">
        <v>3164</v>
      </c>
      <c r="N884" s="12"/>
      <c r="O884" s="12" t="s">
        <v>3400</v>
      </c>
      <c r="P884" s="12" t="s">
        <v>3402</v>
      </c>
      <c r="Q884" s="12">
        <v>0</v>
      </c>
      <c r="R884" s="12">
        <v>0</v>
      </c>
      <c r="S884" s="12">
        <v>0</v>
      </c>
      <c r="T884" s="12">
        <v>0</v>
      </c>
      <c r="U884" s="12">
        <v>0</v>
      </c>
      <c r="V884" s="12">
        <v>0</v>
      </c>
      <c r="W884" s="12">
        <v>1</v>
      </c>
      <c r="X884" s="12">
        <v>0</v>
      </c>
      <c r="Y884" s="12">
        <v>0</v>
      </c>
      <c r="Z884" s="12">
        <v>0</v>
      </c>
      <c r="AA884" s="12">
        <v>0</v>
      </c>
      <c r="AB884" s="12">
        <v>1</v>
      </c>
      <c r="AC884" s="12">
        <v>0</v>
      </c>
      <c r="AD884" s="12">
        <v>0</v>
      </c>
      <c r="AE884" s="12">
        <v>0</v>
      </c>
      <c r="AF884" s="12">
        <v>0</v>
      </c>
      <c r="AG884" s="12">
        <v>0</v>
      </c>
      <c r="AH884" s="12">
        <v>0</v>
      </c>
      <c r="AI884" s="12">
        <v>0</v>
      </c>
      <c r="AJ884" s="12">
        <v>0</v>
      </c>
      <c r="AK884" s="12">
        <v>0</v>
      </c>
      <c r="AL884" s="12" t="s">
        <v>3448</v>
      </c>
      <c r="AM884" s="7" t="s">
        <v>608</v>
      </c>
      <c r="AN884" s="7" t="s">
        <v>645</v>
      </c>
      <c r="AO884" s="7">
        <v>1990</v>
      </c>
      <c r="AP884" s="12" t="s">
        <v>3458</v>
      </c>
      <c r="AQ884" s="12">
        <v>4468</v>
      </c>
      <c r="AR884" s="12">
        <v>1</v>
      </c>
      <c r="AS884" s="12" t="s">
        <v>555</v>
      </c>
      <c r="AT884" s="7" t="s">
        <v>349</v>
      </c>
      <c r="AU884" s="12">
        <v>1</v>
      </c>
      <c r="AV884" s="12">
        <v>0</v>
      </c>
      <c r="AW884" s="12">
        <v>1</v>
      </c>
      <c r="AX884" s="12">
        <v>0</v>
      </c>
      <c r="AY884" s="7">
        <v>0</v>
      </c>
      <c r="AZ884" s="12">
        <v>0</v>
      </c>
      <c r="BA884" s="12">
        <v>1</v>
      </c>
      <c r="BB884" s="12">
        <v>1</v>
      </c>
      <c r="BC884" s="12">
        <v>0</v>
      </c>
      <c r="BD884" s="12">
        <v>1</v>
      </c>
      <c r="BE884" s="12">
        <v>1</v>
      </c>
      <c r="BF884" s="7" t="s">
        <v>3259</v>
      </c>
      <c r="BG884" s="7" t="s">
        <v>831</v>
      </c>
      <c r="BH884" s="7"/>
      <c r="BI884" s="7" t="s">
        <v>2812</v>
      </c>
      <c r="BJ884" s="12" t="s">
        <v>3460</v>
      </c>
      <c r="BK884" s="12" t="s">
        <v>1044</v>
      </c>
      <c r="BL884" s="12" t="s">
        <v>3473</v>
      </c>
      <c r="BM884" s="7" t="s">
        <v>3485</v>
      </c>
      <c r="BN884" s="7" t="s">
        <v>775</v>
      </c>
      <c r="BO884" s="12"/>
      <c r="BP884" s="12" t="s">
        <v>1160</v>
      </c>
      <c r="BQ884" s="12" t="s">
        <v>1077</v>
      </c>
      <c r="BR884" s="12" t="s">
        <v>1077</v>
      </c>
      <c r="BS884" s="12">
        <v>-0.88300000000000001</v>
      </c>
      <c r="BT884" s="12">
        <f t="shared" si="17"/>
        <v>0.41354042760451515</v>
      </c>
      <c r="BU884" s="12"/>
      <c r="BV884" s="12" t="s">
        <v>3415</v>
      </c>
      <c r="BW884" s="12" t="s">
        <v>1077</v>
      </c>
      <c r="BX884" s="12" t="s">
        <v>1077</v>
      </c>
      <c r="BY884" s="12" t="s">
        <v>1077</v>
      </c>
      <c r="BZ884" s="12"/>
      <c r="CA884" s="12">
        <v>1.1399999999999999</v>
      </c>
      <c r="CB884" s="12" t="s">
        <v>1077</v>
      </c>
      <c r="CC884" s="12" t="s">
        <v>1077</v>
      </c>
      <c r="CD884" s="12" t="s">
        <v>1077</v>
      </c>
      <c r="CE884" s="12" t="s">
        <v>1077</v>
      </c>
      <c r="CF884" s="12" t="s">
        <v>1077</v>
      </c>
      <c r="CG884" s="12"/>
      <c r="CH884" s="12"/>
      <c r="CI884" s="12"/>
      <c r="CJ884" s="12" t="s">
        <v>718</v>
      </c>
      <c r="CK884" s="12" t="s">
        <v>1077</v>
      </c>
      <c r="CL884" s="12" t="s">
        <v>1077</v>
      </c>
      <c r="CM884" s="12" t="s">
        <v>1077</v>
      </c>
      <c r="CN884" s="12" t="s">
        <v>1077</v>
      </c>
      <c r="CO884" s="12" t="s">
        <v>1077</v>
      </c>
      <c r="CP884" s="12"/>
      <c r="CQ884" s="12"/>
      <c r="CR884" s="12"/>
      <c r="CS884" s="12" t="s">
        <v>1077</v>
      </c>
      <c r="CT884" s="12" t="s">
        <v>1077</v>
      </c>
      <c r="CU884" s="12" t="s">
        <v>1077</v>
      </c>
      <c r="CV884" s="12" t="s">
        <v>1077</v>
      </c>
      <c r="CW884" s="12"/>
      <c r="CX884" s="57"/>
    </row>
    <row r="885" spans="1:102" x14ac:dyDescent="0.35">
      <c r="A885" s="56">
        <v>22</v>
      </c>
      <c r="B885" s="12" t="s">
        <v>3713</v>
      </c>
      <c r="C885" s="12">
        <v>22.2</v>
      </c>
      <c r="D885" s="12" t="s">
        <v>1774</v>
      </c>
      <c r="E885" s="12" t="s">
        <v>331</v>
      </c>
      <c r="F885" s="12">
        <v>5</v>
      </c>
      <c r="G885" s="12" t="s">
        <v>349</v>
      </c>
      <c r="H885" s="12" t="s">
        <v>2805</v>
      </c>
      <c r="I885" s="12" t="s">
        <v>1285</v>
      </c>
      <c r="J885" s="12" t="s">
        <v>1222</v>
      </c>
      <c r="K885" s="12" t="s">
        <v>564</v>
      </c>
      <c r="L885" s="12" t="s">
        <v>1118</v>
      </c>
      <c r="M885" s="12" t="s">
        <v>3164</v>
      </c>
      <c r="N885" s="12"/>
      <c r="O885" s="12" t="s">
        <v>3400</v>
      </c>
      <c r="P885" s="12" t="s">
        <v>3402</v>
      </c>
      <c r="Q885" s="12">
        <v>0</v>
      </c>
      <c r="R885" s="12">
        <v>0</v>
      </c>
      <c r="S885" s="12">
        <v>1</v>
      </c>
      <c r="T885" s="12">
        <v>0</v>
      </c>
      <c r="U885" s="12">
        <v>0</v>
      </c>
      <c r="V885" s="12">
        <v>0</v>
      </c>
      <c r="W885" s="12">
        <v>0</v>
      </c>
      <c r="X885" s="12">
        <v>0</v>
      </c>
      <c r="Y885" s="12">
        <v>0</v>
      </c>
      <c r="Z885" s="12">
        <v>0</v>
      </c>
      <c r="AA885" s="12">
        <v>0</v>
      </c>
      <c r="AB885" s="12">
        <v>1</v>
      </c>
      <c r="AC885" s="12">
        <v>0</v>
      </c>
      <c r="AD885" s="12">
        <v>0</v>
      </c>
      <c r="AE885" s="12">
        <v>0</v>
      </c>
      <c r="AF885" s="12">
        <v>0</v>
      </c>
      <c r="AG885" s="12">
        <v>0</v>
      </c>
      <c r="AH885" s="12">
        <v>0</v>
      </c>
      <c r="AI885" s="12">
        <v>0</v>
      </c>
      <c r="AJ885" s="12">
        <v>0</v>
      </c>
      <c r="AK885" s="12">
        <v>0</v>
      </c>
      <c r="AL885" s="12" t="s">
        <v>3448</v>
      </c>
      <c r="AM885" s="7" t="s">
        <v>608</v>
      </c>
      <c r="AN885" s="7" t="s">
        <v>645</v>
      </c>
      <c r="AO885" s="7">
        <v>1990</v>
      </c>
      <c r="AP885" s="12" t="s">
        <v>3458</v>
      </c>
      <c r="AQ885" s="12">
        <v>4468</v>
      </c>
      <c r="AR885" s="12">
        <v>1</v>
      </c>
      <c r="AS885" s="12" t="s">
        <v>555</v>
      </c>
      <c r="AT885" s="7" t="s">
        <v>349</v>
      </c>
      <c r="AU885" s="12">
        <v>1</v>
      </c>
      <c r="AV885" s="12">
        <v>0</v>
      </c>
      <c r="AW885" s="12">
        <v>1</v>
      </c>
      <c r="AX885" s="12">
        <v>0</v>
      </c>
      <c r="AY885" s="7">
        <v>0</v>
      </c>
      <c r="AZ885" s="12">
        <v>0</v>
      </c>
      <c r="BA885" s="12">
        <v>1</v>
      </c>
      <c r="BB885" s="12">
        <v>1</v>
      </c>
      <c r="BC885" s="12">
        <v>0</v>
      </c>
      <c r="BD885" s="12">
        <v>1</v>
      </c>
      <c r="BE885" s="12">
        <v>1</v>
      </c>
      <c r="BF885" s="7" t="s">
        <v>772</v>
      </c>
      <c r="BG885" s="7" t="s">
        <v>2787</v>
      </c>
      <c r="BH885" s="7"/>
      <c r="BI885" s="7" t="s">
        <v>2816</v>
      </c>
      <c r="BJ885" s="12" t="s">
        <v>3460</v>
      </c>
      <c r="BK885" s="12" t="s">
        <v>1044</v>
      </c>
      <c r="BL885" s="12" t="s">
        <v>3473</v>
      </c>
      <c r="BM885" s="7" t="s">
        <v>3485</v>
      </c>
      <c r="BN885" s="7" t="s">
        <v>775</v>
      </c>
      <c r="BO885" s="12"/>
      <c r="BP885" s="12" t="s">
        <v>1160</v>
      </c>
      <c r="BQ885" s="12">
        <v>-0.93</v>
      </c>
      <c r="BR885" s="12" t="s">
        <v>1252</v>
      </c>
      <c r="BS885" s="12">
        <v>-2.7149999999999999</v>
      </c>
      <c r="BT885" s="12">
        <f t="shared" si="17"/>
        <v>6.6204953007073242E-2</v>
      </c>
      <c r="BU885" s="12"/>
      <c r="BV885" s="12" t="s">
        <v>3415</v>
      </c>
      <c r="BW885" s="12" t="s">
        <v>1077</v>
      </c>
      <c r="BX885" s="12" t="s">
        <v>1077</v>
      </c>
      <c r="BY885" s="12" t="s">
        <v>1077</v>
      </c>
      <c r="BZ885" s="12"/>
      <c r="CA885" s="12">
        <v>1.45</v>
      </c>
      <c r="CB885" s="12" t="s">
        <v>1077</v>
      </c>
      <c r="CC885" s="12" t="s">
        <v>1077</v>
      </c>
      <c r="CD885" s="12" t="s">
        <v>1077</v>
      </c>
      <c r="CE885" s="12" t="s">
        <v>1077</v>
      </c>
      <c r="CF885" s="12" t="s">
        <v>1077</v>
      </c>
      <c r="CG885" s="12"/>
      <c r="CH885" s="12"/>
      <c r="CI885" s="12"/>
      <c r="CJ885" s="12" t="s">
        <v>718</v>
      </c>
      <c r="CK885" s="12" t="s">
        <v>1077</v>
      </c>
      <c r="CL885" s="12" t="s">
        <v>1077</v>
      </c>
      <c r="CM885" s="12" t="s">
        <v>1077</v>
      </c>
      <c r="CN885" s="12" t="s">
        <v>1077</v>
      </c>
      <c r="CO885" s="12" t="s">
        <v>1077</v>
      </c>
      <c r="CP885" s="12"/>
      <c r="CQ885" s="12"/>
      <c r="CR885" s="12"/>
      <c r="CS885" s="12" t="s">
        <v>1077</v>
      </c>
      <c r="CT885" s="12" t="s">
        <v>1077</v>
      </c>
      <c r="CU885" s="12" t="s">
        <v>1077</v>
      </c>
      <c r="CV885" s="12" t="s">
        <v>1077</v>
      </c>
      <c r="CW885" s="12"/>
      <c r="CX885" s="57"/>
    </row>
    <row r="886" spans="1:102" x14ac:dyDescent="0.35">
      <c r="A886" s="56">
        <v>22</v>
      </c>
      <c r="B886" s="12" t="s">
        <v>3713</v>
      </c>
      <c r="C886" s="12">
        <v>22.2</v>
      </c>
      <c r="D886" s="12" t="s">
        <v>1763</v>
      </c>
      <c r="E886" s="12" t="s">
        <v>331</v>
      </c>
      <c r="F886" s="12">
        <v>8</v>
      </c>
      <c r="G886" s="12" t="s">
        <v>212</v>
      </c>
      <c r="H886" s="12" t="s">
        <v>2805</v>
      </c>
      <c r="I886" s="12" t="s">
        <v>349</v>
      </c>
      <c r="J886" s="12" t="s">
        <v>1222</v>
      </c>
      <c r="K886" s="12" t="s">
        <v>564</v>
      </c>
      <c r="L886" s="12" t="s">
        <v>1118</v>
      </c>
      <c r="M886" s="12" t="s">
        <v>3164</v>
      </c>
      <c r="N886" s="12"/>
      <c r="O886" s="12" t="s">
        <v>3400</v>
      </c>
      <c r="P886" s="12" t="s">
        <v>3402</v>
      </c>
      <c r="Q886" s="12">
        <v>0</v>
      </c>
      <c r="R886" s="12">
        <v>0</v>
      </c>
      <c r="S886" s="12">
        <v>0</v>
      </c>
      <c r="T886" s="12">
        <v>0</v>
      </c>
      <c r="U886" s="12">
        <v>0</v>
      </c>
      <c r="V886" s="12">
        <v>0</v>
      </c>
      <c r="W886" s="12">
        <v>1</v>
      </c>
      <c r="X886" s="12">
        <v>0</v>
      </c>
      <c r="Y886" s="12">
        <v>0</v>
      </c>
      <c r="Z886" s="12">
        <v>0</v>
      </c>
      <c r="AA886" s="12">
        <v>0</v>
      </c>
      <c r="AB886" s="12">
        <v>1</v>
      </c>
      <c r="AC886" s="12">
        <v>0</v>
      </c>
      <c r="AD886" s="12">
        <v>0</v>
      </c>
      <c r="AE886" s="12">
        <v>0</v>
      </c>
      <c r="AF886" s="12">
        <v>0</v>
      </c>
      <c r="AG886" s="12">
        <v>0</v>
      </c>
      <c r="AH886" s="12">
        <v>0</v>
      </c>
      <c r="AI886" s="12">
        <v>0</v>
      </c>
      <c r="AJ886" s="12">
        <v>0</v>
      </c>
      <c r="AK886" s="12">
        <v>0</v>
      </c>
      <c r="AL886" s="12" t="s">
        <v>3448</v>
      </c>
      <c r="AM886" s="7" t="s">
        <v>608</v>
      </c>
      <c r="AN886" s="7" t="s">
        <v>645</v>
      </c>
      <c r="AO886" s="7">
        <v>1990</v>
      </c>
      <c r="AP886" s="12" t="s">
        <v>3458</v>
      </c>
      <c r="AQ886" s="12">
        <v>4468</v>
      </c>
      <c r="AR886" s="12">
        <v>1</v>
      </c>
      <c r="AS886" s="12" t="s">
        <v>555</v>
      </c>
      <c r="AT886" s="7" t="s">
        <v>349</v>
      </c>
      <c r="AU886" s="12">
        <v>1</v>
      </c>
      <c r="AV886" s="12">
        <v>0</v>
      </c>
      <c r="AW886" s="12">
        <v>1</v>
      </c>
      <c r="AX886" s="12">
        <v>0</v>
      </c>
      <c r="AY886" s="7">
        <v>0</v>
      </c>
      <c r="AZ886" s="12">
        <v>0</v>
      </c>
      <c r="BA886" s="12">
        <v>1</v>
      </c>
      <c r="BB886" s="12">
        <v>1</v>
      </c>
      <c r="BC886" s="12">
        <v>0</v>
      </c>
      <c r="BD886" s="12">
        <v>1</v>
      </c>
      <c r="BE886" s="12">
        <v>1</v>
      </c>
      <c r="BF886" s="7" t="s">
        <v>766</v>
      </c>
      <c r="BG886" s="7" t="s">
        <v>781</v>
      </c>
      <c r="BH886" s="7"/>
      <c r="BI886" s="7" t="s">
        <v>2807</v>
      </c>
      <c r="BJ886" s="12" t="s">
        <v>3460</v>
      </c>
      <c r="BK886" s="12" t="s">
        <v>1044</v>
      </c>
      <c r="BL886" s="12" t="s">
        <v>3473</v>
      </c>
      <c r="BM886" s="7" t="s">
        <v>3485</v>
      </c>
      <c r="BN886" s="7" t="s">
        <v>775</v>
      </c>
      <c r="BO886" s="12"/>
      <c r="BP886" s="12" t="s">
        <v>1259</v>
      </c>
      <c r="BQ886" s="12">
        <v>-0.83</v>
      </c>
      <c r="BR886" s="12" t="s">
        <v>1252</v>
      </c>
      <c r="BS886" s="12">
        <v>-0.64600000000000002</v>
      </c>
      <c r="BT886" s="12">
        <f t="shared" si="17"/>
        <v>0.5241381418083354</v>
      </c>
      <c r="BU886" s="12"/>
      <c r="BV886" s="12" t="s">
        <v>3415</v>
      </c>
      <c r="BW886" s="12" t="s">
        <v>1077</v>
      </c>
      <c r="BX886" s="12" t="s">
        <v>1077</v>
      </c>
      <c r="BY886" s="12" t="s">
        <v>1077</v>
      </c>
      <c r="BZ886" s="12"/>
      <c r="CA886" s="12">
        <v>2.2799999999999998</v>
      </c>
      <c r="CB886" s="12" t="s">
        <v>1077</v>
      </c>
      <c r="CC886" s="12" t="s">
        <v>1077</v>
      </c>
      <c r="CD886" s="12" t="s">
        <v>1077</v>
      </c>
      <c r="CE886" s="12">
        <v>0.05</v>
      </c>
      <c r="CF886" s="12" t="s">
        <v>1077</v>
      </c>
      <c r="CG886" s="12"/>
      <c r="CH886" s="12"/>
      <c r="CI886" s="12"/>
      <c r="CJ886" s="12" t="s">
        <v>718</v>
      </c>
      <c r="CK886" s="12" t="s">
        <v>1077</v>
      </c>
      <c r="CL886" s="12" t="s">
        <v>1077</v>
      </c>
      <c r="CM886" s="12" t="s">
        <v>1077</v>
      </c>
      <c r="CN886" s="12" t="s">
        <v>1077</v>
      </c>
      <c r="CO886" s="12" t="s">
        <v>1077</v>
      </c>
      <c r="CP886" s="12"/>
      <c r="CQ886" s="12"/>
      <c r="CR886" s="12"/>
      <c r="CS886" s="12" t="s">
        <v>1077</v>
      </c>
      <c r="CT886" s="12" t="s">
        <v>1077</v>
      </c>
      <c r="CU886" s="12" t="s">
        <v>1077</v>
      </c>
      <c r="CV886" s="12" t="s">
        <v>1077</v>
      </c>
      <c r="CW886" s="12"/>
      <c r="CX886" s="57"/>
    </row>
    <row r="887" spans="1:102" x14ac:dyDescent="0.35">
      <c r="A887" s="56">
        <v>22</v>
      </c>
      <c r="B887" s="12" t="s">
        <v>3713</v>
      </c>
      <c r="C887" s="12">
        <v>22.2</v>
      </c>
      <c r="D887" s="12" t="s">
        <v>1775</v>
      </c>
      <c r="E887" s="12" t="s">
        <v>331</v>
      </c>
      <c r="F887" s="12">
        <v>5</v>
      </c>
      <c r="G887" s="12" t="s">
        <v>349</v>
      </c>
      <c r="H887" s="12" t="s">
        <v>2804</v>
      </c>
      <c r="I887" s="12" t="s">
        <v>1285</v>
      </c>
      <c r="J887" s="12" t="s">
        <v>1222</v>
      </c>
      <c r="K887" s="12" t="s">
        <v>564</v>
      </c>
      <c r="L887" s="12" t="s">
        <v>1118</v>
      </c>
      <c r="M887" s="12" t="s">
        <v>3164</v>
      </c>
      <c r="N887" s="12"/>
      <c r="O887" s="12" t="s">
        <v>3400</v>
      </c>
      <c r="P887" s="12" t="s">
        <v>3402</v>
      </c>
      <c r="Q887" s="12">
        <v>0</v>
      </c>
      <c r="R887" s="12">
        <v>0</v>
      </c>
      <c r="S887" s="12">
        <v>0</v>
      </c>
      <c r="T887" s="12">
        <v>0</v>
      </c>
      <c r="U887" s="12">
        <v>0</v>
      </c>
      <c r="V887" s="12">
        <v>0</v>
      </c>
      <c r="W887" s="12">
        <v>1</v>
      </c>
      <c r="X887" s="12">
        <v>0</v>
      </c>
      <c r="Y887" s="12">
        <v>0</v>
      </c>
      <c r="Z887" s="12">
        <v>0</v>
      </c>
      <c r="AA887" s="12">
        <v>0</v>
      </c>
      <c r="AB887" s="12">
        <v>1</v>
      </c>
      <c r="AC887" s="12">
        <v>0</v>
      </c>
      <c r="AD887" s="12">
        <v>0</v>
      </c>
      <c r="AE887" s="12">
        <v>0</v>
      </c>
      <c r="AF887" s="12">
        <v>0</v>
      </c>
      <c r="AG887" s="12">
        <v>0</v>
      </c>
      <c r="AH887" s="12">
        <v>0</v>
      </c>
      <c r="AI887" s="12">
        <v>0</v>
      </c>
      <c r="AJ887" s="12">
        <v>0</v>
      </c>
      <c r="AK887" s="12">
        <v>0</v>
      </c>
      <c r="AL887" s="12" t="s">
        <v>3448</v>
      </c>
      <c r="AM887" s="7" t="s">
        <v>608</v>
      </c>
      <c r="AN887" s="7" t="s">
        <v>645</v>
      </c>
      <c r="AO887" s="7">
        <v>1990</v>
      </c>
      <c r="AP887" s="12" t="s">
        <v>3458</v>
      </c>
      <c r="AQ887" s="12">
        <v>4468</v>
      </c>
      <c r="AR887" s="12">
        <v>1</v>
      </c>
      <c r="AS887" s="12" t="s">
        <v>555</v>
      </c>
      <c r="AT887" s="7" t="s">
        <v>349</v>
      </c>
      <c r="AU887" s="12">
        <v>1</v>
      </c>
      <c r="AV887" s="12">
        <v>0</v>
      </c>
      <c r="AW887" s="12">
        <v>1</v>
      </c>
      <c r="AX887" s="12">
        <v>0</v>
      </c>
      <c r="AY887" s="7">
        <v>0</v>
      </c>
      <c r="AZ887" s="12">
        <v>0</v>
      </c>
      <c r="BA887" s="12">
        <v>1</v>
      </c>
      <c r="BB887" s="12">
        <v>1</v>
      </c>
      <c r="BC887" s="12">
        <v>0</v>
      </c>
      <c r="BD887" s="12">
        <v>1</v>
      </c>
      <c r="BE887" s="12">
        <v>1</v>
      </c>
      <c r="BF887" s="7" t="s">
        <v>772</v>
      </c>
      <c r="BG887" s="7" t="s">
        <v>2787</v>
      </c>
      <c r="BH887" s="7"/>
      <c r="BI887" s="7" t="s">
        <v>2816</v>
      </c>
      <c r="BJ887" s="12" t="s">
        <v>3460</v>
      </c>
      <c r="BK887" s="12" t="s">
        <v>1044</v>
      </c>
      <c r="BL887" s="12" t="s">
        <v>3473</v>
      </c>
      <c r="BM887" s="7" t="s">
        <v>3485</v>
      </c>
      <c r="BN887" s="7" t="s">
        <v>775</v>
      </c>
      <c r="BO887" s="12"/>
      <c r="BP887" s="12" t="s">
        <v>1160</v>
      </c>
      <c r="BQ887" s="12">
        <v>-0.93</v>
      </c>
      <c r="BR887" s="12" t="s">
        <v>1252</v>
      </c>
      <c r="BS887" s="12">
        <v>1.0589999999999999</v>
      </c>
      <c r="BT887" s="12">
        <f t="shared" si="17"/>
        <v>2.8834860609832433</v>
      </c>
      <c r="BU887" s="12"/>
      <c r="BV887" s="12" t="s">
        <v>3415</v>
      </c>
      <c r="BW887" s="12" t="s">
        <v>1077</v>
      </c>
      <c r="BX887" s="12" t="s">
        <v>1077</v>
      </c>
      <c r="BY887" s="12" t="s">
        <v>1077</v>
      </c>
      <c r="BZ887" s="12"/>
      <c r="CA887" s="12">
        <v>0.41</v>
      </c>
      <c r="CB887" s="12" t="s">
        <v>1077</v>
      </c>
      <c r="CC887" s="12" t="s">
        <v>1077</v>
      </c>
      <c r="CD887" s="12" t="s">
        <v>1077</v>
      </c>
      <c r="CE887" s="12" t="s">
        <v>1077</v>
      </c>
      <c r="CF887" s="12" t="s">
        <v>1077</v>
      </c>
      <c r="CG887" s="12"/>
      <c r="CH887" s="12"/>
      <c r="CI887" s="12"/>
      <c r="CJ887" s="12" t="s">
        <v>718</v>
      </c>
      <c r="CK887" s="12" t="s">
        <v>1077</v>
      </c>
      <c r="CL887" s="12" t="s">
        <v>1077</v>
      </c>
      <c r="CM887" s="12" t="s">
        <v>1077</v>
      </c>
      <c r="CN887" s="12" t="s">
        <v>1077</v>
      </c>
      <c r="CO887" s="12" t="s">
        <v>1077</v>
      </c>
      <c r="CP887" s="12"/>
      <c r="CQ887" s="12"/>
      <c r="CR887" s="12"/>
      <c r="CS887" s="12" t="s">
        <v>1077</v>
      </c>
      <c r="CT887" s="12" t="s">
        <v>1077</v>
      </c>
      <c r="CU887" s="12" t="s">
        <v>1077</v>
      </c>
      <c r="CV887" s="12" t="s">
        <v>1077</v>
      </c>
      <c r="CW887" s="12"/>
      <c r="CX887" s="57"/>
    </row>
    <row r="888" spans="1:102" x14ac:dyDescent="0.35">
      <c r="A888" s="56">
        <v>22</v>
      </c>
      <c r="B888" s="12" t="s">
        <v>3713</v>
      </c>
      <c r="C888" s="12">
        <v>22.2</v>
      </c>
      <c r="D888" s="12" t="s">
        <v>1759</v>
      </c>
      <c r="E888" s="12" t="s">
        <v>331</v>
      </c>
      <c r="F888" s="12">
        <v>5</v>
      </c>
      <c r="G888" s="12" t="s">
        <v>349</v>
      </c>
      <c r="H888" s="12" t="s">
        <v>2804</v>
      </c>
      <c r="I888" s="12" t="s">
        <v>1285</v>
      </c>
      <c r="J888" s="12" t="s">
        <v>1222</v>
      </c>
      <c r="K888" s="12" t="s">
        <v>564</v>
      </c>
      <c r="L888" s="12" t="s">
        <v>1118</v>
      </c>
      <c r="M888" s="12" t="s">
        <v>3164</v>
      </c>
      <c r="N888" s="12"/>
      <c r="O888" s="12" t="s">
        <v>3400</v>
      </c>
      <c r="P888" s="12" t="s">
        <v>3402</v>
      </c>
      <c r="Q888" s="12">
        <v>0</v>
      </c>
      <c r="R888" s="12">
        <v>0</v>
      </c>
      <c r="S888" s="12">
        <v>1</v>
      </c>
      <c r="T888" s="12">
        <v>0</v>
      </c>
      <c r="U888" s="12">
        <v>0</v>
      </c>
      <c r="V888" s="12">
        <v>0</v>
      </c>
      <c r="W888" s="12">
        <v>0</v>
      </c>
      <c r="X888" s="12">
        <v>0</v>
      </c>
      <c r="Y888" s="12">
        <v>0</v>
      </c>
      <c r="Z888" s="12">
        <v>0</v>
      </c>
      <c r="AA888" s="12">
        <v>0</v>
      </c>
      <c r="AB888" s="12">
        <v>1</v>
      </c>
      <c r="AC888" s="12">
        <v>0</v>
      </c>
      <c r="AD888" s="12">
        <v>0</v>
      </c>
      <c r="AE888" s="12">
        <v>0</v>
      </c>
      <c r="AF888" s="12">
        <v>0</v>
      </c>
      <c r="AG888" s="12">
        <v>0</v>
      </c>
      <c r="AH888" s="12">
        <v>0</v>
      </c>
      <c r="AI888" s="12">
        <v>0</v>
      </c>
      <c r="AJ888" s="12">
        <v>0</v>
      </c>
      <c r="AK888" s="12">
        <v>0</v>
      </c>
      <c r="AL888" s="12" t="s">
        <v>3448</v>
      </c>
      <c r="AM888" s="7" t="s">
        <v>608</v>
      </c>
      <c r="AN888" s="7" t="s">
        <v>645</v>
      </c>
      <c r="AO888" s="7">
        <v>1990</v>
      </c>
      <c r="AP888" s="12" t="s">
        <v>3458</v>
      </c>
      <c r="AQ888" s="12">
        <v>4468</v>
      </c>
      <c r="AR888" s="12">
        <v>1</v>
      </c>
      <c r="AS888" s="12" t="s">
        <v>555</v>
      </c>
      <c r="AT888" s="7" t="s">
        <v>349</v>
      </c>
      <c r="AU888" s="12">
        <v>1</v>
      </c>
      <c r="AV888" s="12">
        <v>0</v>
      </c>
      <c r="AW888" s="12">
        <v>1</v>
      </c>
      <c r="AX888" s="12">
        <v>0</v>
      </c>
      <c r="AY888" s="7">
        <v>0</v>
      </c>
      <c r="AZ888" s="12">
        <v>0</v>
      </c>
      <c r="BA888" s="12">
        <v>1</v>
      </c>
      <c r="BB888" s="12">
        <v>1</v>
      </c>
      <c r="BC888" s="12">
        <v>0</v>
      </c>
      <c r="BD888" s="12">
        <v>1</v>
      </c>
      <c r="BE888" s="12">
        <v>1</v>
      </c>
      <c r="BF888" s="7" t="s">
        <v>3259</v>
      </c>
      <c r="BG888" s="7" t="s">
        <v>831</v>
      </c>
      <c r="BH888" s="7"/>
      <c r="BI888" s="7" t="s">
        <v>2812</v>
      </c>
      <c r="BJ888" s="12" t="s">
        <v>3460</v>
      </c>
      <c r="BK888" s="12" t="s">
        <v>1044</v>
      </c>
      <c r="BL888" s="12" t="s">
        <v>3473</v>
      </c>
      <c r="BM888" s="7" t="s">
        <v>3485</v>
      </c>
      <c r="BN888" s="7" t="s">
        <v>775</v>
      </c>
      <c r="BO888" s="12"/>
      <c r="BP888" s="12" t="s">
        <v>1160</v>
      </c>
      <c r="BQ888" s="12" t="s">
        <v>1077</v>
      </c>
      <c r="BR888" s="12" t="s">
        <v>1077</v>
      </c>
      <c r="BS888" s="12">
        <v>0.53900000000000003</v>
      </c>
      <c r="BT888" s="12">
        <f t="shared" si="17"/>
        <v>1.7142917130401751</v>
      </c>
      <c r="BU888" s="12"/>
      <c r="BV888" s="12" t="s">
        <v>3415</v>
      </c>
      <c r="BW888" s="12" t="s">
        <v>1077</v>
      </c>
      <c r="BX888" s="12" t="s">
        <v>1077</v>
      </c>
      <c r="BY888" s="12" t="s">
        <v>1077</v>
      </c>
      <c r="BZ888" s="12"/>
      <c r="CA888" s="12">
        <v>0.89</v>
      </c>
      <c r="CB888" s="12" t="s">
        <v>1077</v>
      </c>
      <c r="CC888" s="12" t="s">
        <v>1077</v>
      </c>
      <c r="CD888" s="12" t="s">
        <v>1077</v>
      </c>
      <c r="CE888" s="12" t="s">
        <v>1077</v>
      </c>
      <c r="CF888" s="12" t="s">
        <v>1077</v>
      </c>
      <c r="CG888" s="12"/>
      <c r="CH888" s="12"/>
      <c r="CI888" s="12"/>
      <c r="CJ888" s="12" t="s">
        <v>718</v>
      </c>
      <c r="CK888" s="12" t="s">
        <v>1077</v>
      </c>
      <c r="CL888" s="12" t="s">
        <v>1077</v>
      </c>
      <c r="CM888" s="12" t="s">
        <v>1077</v>
      </c>
      <c r="CN888" s="12" t="s">
        <v>1077</v>
      </c>
      <c r="CO888" s="12" t="s">
        <v>1077</v>
      </c>
      <c r="CP888" s="12"/>
      <c r="CQ888" s="12"/>
      <c r="CR888" s="12"/>
      <c r="CS888" s="12" t="s">
        <v>1077</v>
      </c>
      <c r="CT888" s="12" t="s">
        <v>1077</v>
      </c>
      <c r="CU888" s="12" t="s">
        <v>1077</v>
      </c>
      <c r="CV888" s="12" t="s">
        <v>1077</v>
      </c>
      <c r="CW888" s="12"/>
      <c r="CX888" s="57"/>
    </row>
    <row r="889" spans="1:102" x14ac:dyDescent="0.35">
      <c r="A889" s="56">
        <v>22</v>
      </c>
      <c r="B889" s="12" t="s">
        <v>3713</v>
      </c>
      <c r="C889" s="12">
        <v>22.2</v>
      </c>
      <c r="D889" s="12" t="s">
        <v>1771</v>
      </c>
      <c r="E889" s="12" t="s">
        <v>331</v>
      </c>
      <c r="F889" s="12">
        <v>8</v>
      </c>
      <c r="G889" s="12" t="s">
        <v>212</v>
      </c>
      <c r="H889" s="12" t="s">
        <v>2804</v>
      </c>
      <c r="I889" s="12" t="s">
        <v>212</v>
      </c>
      <c r="J889" s="12" t="s">
        <v>1222</v>
      </c>
      <c r="K889" s="12" t="s">
        <v>564</v>
      </c>
      <c r="L889" s="12" t="s">
        <v>1118</v>
      </c>
      <c r="M889" s="12" t="s">
        <v>3164</v>
      </c>
      <c r="N889" s="12"/>
      <c r="O889" s="12" t="s">
        <v>3400</v>
      </c>
      <c r="P889" s="12" t="s">
        <v>3402</v>
      </c>
      <c r="Q889" s="12">
        <v>0</v>
      </c>
      <c r="R889" s="12">
        <v>0</v>
      </c>
      <c r="S889" s="12">
        <v>1</v>
      </c>
      <c r="T889" s="12">
        <v>0</v>
      </c>
      <c r="U889" s="12">
        <v>0</v>
      </c>
      <c r="V889" s="12">
        <v>0</v>
      </c>
      <c r="W889" s="12">
        <v>0</v>
      </c>
      <c r="X889" s="12">
        <v>0</v>
      </c>
      <c r="Y889" s="12">
        <v>0</v>
      </c>
      <c r="Z889" s="12">
        <v>0</v>
      </c>
      <c r="AA889" s="12">
        <v>0</v>
      </c>
      <c r="AB889" s="12">
        <v>1</v>
      </c>
      <c r="AC889" s="12">
        <v>0</v>
      </c>
      <c r="AD889" s="12">
        <v>0</v>
      </c>
      <c r="AE889" s="12">
        <v>0</v>
      </c>
      <c r="AF889" s="12">
        <v>0</v>
      </c>
      <c r="AG889" s="12">
        <v>0</v>
      </c>
      <c r="AH889" s="12">
        <v>0</v>
      </c>
      <c r="AI889" s="12">
        <v>0</v>
      </c>
      <c r="AJ889" s="12">
        <v>0</v>
      </c>
      <c r="AK889" s="12">
        <v>0</v>
      </c>
      <c r="AL889" s="12" t="s">
        <v>3448</v>
      </c>
      <c r="AM889" s="7" t="s">
        <v>608</v>
      </c>
      <c r="AN889" s="7" t="s">
        <v>645</v>
      </c>
      <c r="AO889" s="7">
        <v>1990</v>
      </c>
      <c r="AP889" s="12" t="s">
        <v>3458</v>
      </c>
      <c r="AQ889" s="12">
        <v>4468</v>
      </c>
      <c r="AR889" s="12">
        <v>1</v>
      </c>
      <c r="AS889" s="12" t="s">
        <v>555</v>
      </c>
      <c r="AT889" s="7" t="s">
        <v>349</v>
      </c>
      <c r="AU889" s="12">
        <v>1</v>
      </c>
      <c r="AV889" s="12">
        <v>0</v>
      </c>
      <c r="AW889" s="12">
        <v>1</v>
      </c>
      <c r="AX889" s="12">
        <v>0</v>
      </c>
      <c r="AY889" s="7">
        <v>0</v>
      </c>
      <c r="AZ889" s="12">
        <v>0</v>
      </c>
      <c r="BA889" s="12">
        <v>1</v>
      </c>
      <c r="BB889" s="12">
        <v>1</v>
      </c>
      <c r="BC889" s="12">
        <v>0</v>
      </c>
      <c r="BD889" s="12">
        <v>1</v>
      </c>
      <c r="BE889" s="12">
        <v>1</v>
      </c>
      <c r="BF889" s="7" t="s">
        <v>2820</v>
      </c>
      <c r="BG889" s="7" t="s">
        <v>829</v>
      </c>
      <c r="BH889" s="7"/>
      <c r="BI889" s="12" t="s">
        <v>2818</v>
      </c>
      <c r="BJ889" s="12" t="s">
        <v>3460</v>
      </c>
      <c r="BK889" s="12" t="s">
        <v>1044</v>
      </c>
      <c r="BL889" s="12" t="s">
        <v>3473</v>
      </c>
      <c r="BM889" s="7" t="s">
        <v>3485</v>
      </c>
      <c r="BN889" s="7" t="s">
        <v>775</v>
      </c>
      <c r="BO889" s="12"/>
      <c r="BP889" s="12" t="s">
        <v>1259</v>
      </c>
      <c r="BQ889" s="12">
        <v>5</v>
      </c>
      <c r="BR889" s="12" t="s">
        <v>1252</v>
      </c>
      <c r="BS889" s="12">
        <v>0.52900000000000003</v>
      </c>
      <c r="BT889" s="12">
        <f t="shared" si="17"/>
        <v>1.697234225493002</v>
      </c>
      <c r="BU889" s="12"/>
      <c r="BV889" s="12" t="s">
        <v>3415</v>
      </c>
      <c r="BW889" s="12" t="s">
        <v>1077</v>
      </c>
      <c r="BX889" s="12" t="s">
        <v>1077</v>
      </c>
      <c r="BY889" s="12" t="s">
        <v>1077</v>
      </c>
      <c r="BZ889" s="12"/>
      <c r="CA889" s="12">
        <v>1.84</v>
      </c>
      <c r="CB889" s="12" t="s">
        <v>1077</v>
      </c>
      <c r="CC889" s="12" t="s">
        <v>1077</v>
      </c>
      <c r="CD889" s="12" t="s">
        <v>1077</v>
      </c>
      <c r="CE889" s="12">
        <v>0.1</v>
      </c>
      <c r="CF889" s="12" t="s">
        <v>1077</v>
      </c>
      <c r="CG889" s="12"/>
      <c r="CH889" s="12"/>
      <c r="CI889" s="12"/>
      <c r="CJ889" s="12" t="s">
        <v>718</v>
      </c>
      <c r="CK889" s="12" t="s">
        <v>1077</v>
      </c>
      <c r="CL889" s="12" t="s">
        <v>1077</v>
      </c>
      <c r="CM889" s="12" t="s">
        <v>1077</v>
      </c>
      <c r="CN889" s="12" t="s">
        <v>1077</v>
      </c>
      <c r="CO889" s="12" t="s">
        <v>1077</v>
      </c>
      <c r="CP889" s="12"/>
      <c r="CQ889" s="12"/>
      <c r="CR889" s="12"/>
      <c r="CS889" s="12" t="s">
        <v>1077</v>
      </c>
      <c r="CT889" s="12" t="s">
        <v>1077</v>
      </c>
      <c r="CU889" s="12" t="s">
        <v>1077</v>
      </c>
      <c r="CV889" s="12" t="s">
        <v>1077</v>
      </c>
      <c r="CW889" s="12"/>
      <c r="CX889" s="57"/>
    </row>
    <row r="890" spans="1:102" x14ac:dyDescent="0.35">
      <c r="A890" s="56">
        <v>22</v>
      </c>
      <c r="B890" s="12" t="s">
        <v>3713</v>
      </c>
      <c r="C890" s="12">
        <v>22.2</v>
      </c>
      <c r="D890" s="12" t="s">
        <v>1766</v>
      </c>
      <c r="E890" s="12" t="s">
        <v>331</v>
      </c>
      <c r="F890" s="12">
        <v>5</v>
      </c>
      <c r="G890" s="12" t="s">
        <v>349</v>
      </c>
      <c r="H890" s="12" t="s">
        <v>2804</v>
      </c>
      <c r="I890" s="12" t="s">
        <v>1285</v>
      </c>
      <c r="J890" s="12" t="s">
        <v>1222</v>
      </c>
      <c r="K890" s="12" t="s">
        <v>564</v>
      </c>
      <c r="L890" s="12" t="s">
        <v>1118</v>
      </c>
      <c r="M890" s="12" t="s">
        <v>3164</v>
      </c>
      <c r="N890" s="12"/>
      <c r="O890" s="12" t="s">
        <v>3400</v>
      </c>
      <c r="P890" s="12" t="s">
        <v>3402</v>
      </c>
      <c r="Q890" s="12">
        <v>0</v>
      </c>
      <c r="R890" s="12">
        <v>0</v>
      </c>
      <c r="S890" s="12">
        <v>0</v>
      </c>
      <c r="T890" s="12">
        <v>0</v>
      </c>
      <c r="U890" s="12">
        <v>0</v>
      </c>
      <c r="V890" s="12">
        <v>0</v>
      </c>
      <c r="W890" s="12">
        <v>1</v>
      </c>
      <c r="X890" s="12">
        <v>0</v>
      </c>
      <c r="Y890" s="12">
        <v>0</v>
      </c>
      <c r="Z890" s="12">
        <v>0</v>
      </c>
      <c r="AA890" s="12">
        <v>0</v>
      </c>
      <c r="AB890" s="12">
        <v>1</v>
      </c>
      <c r="AC890" s="12">
        <v>0</v>
      </c>
      <c r="AD890" s="12">
        <v>0</v>
      </c>
      <c r="AE890" s="12">
        <v>0</v>
      </c>
      <c r="AF890" s="12">
        <v>0</v>
      </c>
      <c r="AG890" s="12">
        <v>0</v>
      </c>
      <c r="AH890" s="12">
        <v>0</v>
      </c>
      <c r="AI890" s="12">
        <v>0</v>
      </c>
      <c r="AJ890" s="12">
        <v>0</v>
      </c>
      <c r="AK890" s="12">
        <v>0</v>
      </c>
      <c r="AL890" s="12" t="s">
        <v>3448</v>
      </c>
      <c r="AM890" s="7" t="s">
        <v>608</v>
      </c>
      <c r="AN890" s="7" t="s">
        <v>645</v>
      </c>
      <c r="AO890" s="7">
        <v>1990</v>
      </c>
      <c r="AP890" s="12" t="s">
        <v>3458</v>
      </c>
      <c r="AQ890" s="12">
        <v>4468</v>
      </c>
      <c r="AR890" s="12">
        <v>1</v>
      </c>
      <c r="AS890" s="12" t="s">
        <v>555</v>
      </c>
      <c r="AT890" s="7" t="s">
        <v>349</v>
      </c>
      <c r="AU890" s="12">
        <v>1</v>
      </c>
      <c r="AV890" s="12">
        <v>0</v>
      </c>
      <c r="AW890" s="12">
        <v>1</v>
      </c>
      <c r="AX890" s="12">
        <v>0</v>
      </c>
      <c r="AY890" s="7">
        <v>0</v>
      </c>
      <c r="AZ890" s="12">
        <v>0</v>
      </c>
      <c r="BA890" s="12">
        <v>1</v>
      </c>
      <c r="BB890" s="12">
        <v>1</v>
      </c>
      <c r="BC890" s="12">
        <v>0</v>
      </c>
      <c r="BD890" s="12">
        <v>1</v>
      </c>
      <c r="BE890" s="12">
        <v>1</v>
      </c>
      <c r="BF890" s="7" t="s">
        <v>3258</v>
      </c>
      <c r="BG890" s="7" t="s">
        <v>830</v>
      </c>
      <c r="BH890" s="7"/>
      <c r="BI890" s="7" t="s">
        <v>2810</v>
      </c>
      <c r="BJ890" s="12" t="s">
        <v>3460</v>
      </c>
      <c r="BK890" s="12" t="s">
        <v>1044</v>
      </c>
      <c r="BL890" s="12" t="s">
        <v>3473</v>
      </c>
      <c r="BM890" s="7" t="s">
        <v>3485</v>
      </c>
      <c r="BN890" s="7" t="s">
        <v>775</v>
      </c>
      <c r="BO890" s="12"/>
      <c r="BP890" s="12" t="s">
        <v>1160</v>
      </c>
      <c r="BQ890" s="12">
        <v>3.75</v>
      </c>
      <c r="BR890" s="12" t="s">
        <v>1252</v>
      </c>
      <c r="BS890" s="12">
        <v>27.036000000000001</v>
      </c>
      <c r="BT890" s="12">
        <f t="shared" si="17"/>
        <v>551550919235.06494</v>
      </c>
      <c r="BU890" s="12"/>
      <c r="BV890" s="12" t="s">
        <v>3415</v>
      </c>
      <c r="BW890" s="12" t="s">
        <v>1077</v>
      </c>
      <c r="BX890" s="12"/>
      <c r="BY890" s="12" t="s">
        <v>1077</v>
      </c>
      <c r="BZ890" s="12"/>
      <c r="CA890" s="12">
        <v>0.14000000000000001</v>
      </c>
      <c r="CB890" s="12" t="s">
        <v>1077</v>
      </c>
      <c r="CC890" s="12" t="s">
        <v>1077</v>
      </c>
      <c r="CD890" s="12" t="s">
        <v>1077</v>
      </c>
      <c r="CE890" s="12" t="s">
        <v>1077</v>
      </c>
      <c r="CF890" s="12" t="s">
        <v>1077</v>
      </c>
      <c r="CG890" s="12"/>
      <c r="CH890" s="12"/>
      <c r="CI890" s="12"/>
      <c r="CJ890" s="12" t="s">
        <v>718</v>
      </c>
      <c r="CK890" s="12" t="s">
        <v>1077</v>
      </c>
      <c r="CL890" s="12" t="s">
        <v>1077</v>
      </c>
      <c r="CM890" s="12" t="s">
        <v>1077</v>
      </c>
      <c r="CN890" s="12" t="s">
        <v>1077</v>
      </c>
      <c r="CO890" s="12" t="s">
        <v>1077</v>
      </c>
      <c r="CP890" s="12"/>
      <c r="CQ890" s="12"/>
      <c r="CR890" s="12"/>
      <c r="CS890" s="12" t="s">
        <v>1077</v>
      </c>
      <c r="CT890" s="12" t="s">
        <v>1077</v>
      </c>
      <c r="CU890" s="12" t="s">
        <v>1077</v>
      </c>
      <c r="CV890" s="12" t="s">
        <v>1077</v>
      </c>
      <c r="CW890" s="12"/>
      <c r="CX890" s="57"/>
    </row>
    <row r="891" spans="1:102" x14ac:dyDescent="0.35">
      <c r="A891" s="56">
        <v>22</v>
      </c>
      <c r="B891" s="12" t="s">
        <v>3713</v>
      </c>
      <c r="C891" s="12">
        <v>22.2</v>
      </c>
      <c r="D891" s="12" t="s">
        <v>1767</v>
      </c>
      <c r="E891" s="12" t="s">
        <v>331</v>
      </c>
      <c r="F891" s="12">
        <v>8</v>
      </c>
      <c r="G891" s="12" t="s">
        <v>212</v>
      </c>
      <c r="H891" s="12" t="s">
        <v>2804</v>
      </c>
      <c r="I891" s="12" t="s">
        <v>212</v>
      </c>
      <c r="J891" s="12" t="s">
        <v>1222</v>
      </c>
      <c r="K891" s="12" t="s">
        <v>564</v>
      </c>
      <c r="L891" s="12" t="s">
        <v>1118</v>
      </c>
      <c r="M891" s="12" t="s">
        <v>3164</v>
      </c>
      <c r="N891" s="12"/>
      <c r="O891" s="12" t="s">
        <v>3400</v>
      </c>
      <c r="P891" s="12" t="s">
        <v>3402</v>
      </c>
      <c r="Q891" s="12">
        <v>0</v>
      </c>
      <c r="R891" s="12">
        <v>0</v>
      </c>
      <c r="S891" s="12">
        <v>1</v>
      </c>
      <c r="T891" s="12">
        <v>0</v>
      </c>
      <c r="U891" s="12">
        <v>0</v>
      </c>
      <c r="V891" s="12">
        <v>0</v>
      </c>
      <c r="W891" s="12">
        <v>0</v>
      </c>
      <c r="X891" s="12">
        <v>0</v>
      </c>
      <c r="Y891" s="12">
        <v>0</v>
      </c>
      <c r="Z891" s="12">
        <v>0</v>
      </c>
      <c r="AA891" s="12">
        <v>0</v>
      </c>
      <c r="AB891" s="12">
        <v>1</v>
      </c>
      <c r="AC891" s="12">
        <v>0</v>
      </c>
      <c r="AD891" s="12">
        <v>0</v>
      </c>
      <c r="AE891" s="12">
        <v>0</v>
      </c>
      <c r="AF891" s="12">
        <v>0</v>
      </c>
      <c r="AG891" s="12">
        <v>0</v>
      </c>
      <c r="AH891" s="12">
        <v>0</v>
      </c>
      <c r="AI891" s="12">
        <v>0</v>
      </c>
      <c r="AJ891" s="12">
        <v>0</v>
      </c>
      <c r="AK891" s="12">
        <v>0</v>
      </c>
      <c r="AL891" s="12" t="s">
        <v>3448</v>
      </c>
      <c r="AM891" s="7" t="s">
        <v>608</v>
      </c>
      <c r="AN891" s="7" t="s">
        <v>645</v>
      </c>
      <c r="AO891" s="7">
        <v>1990</v>
      </c>
      <c r="AP891" s="12" t="s">
        <v>3458</v>
      </c>
      <c r="AQ891" s="12">
        <v>4468</v>
      </c>
      <c r="AR891" s="12">
        <v>1</v>
      </c>
      <c r="AS891" s="12" t="s">
        <v>555</v>
      </c>
      <c r="AT891" s="7" t="s">
        <v>349</v>
      </c>
      <c r="AU891" s="12">
        <v>1</v>
      </c>
      <c r="AV891" s="12">
        <v>0</v>
      </c>
      <c r="AW891" s="12">
        <v>1</v>
      </c>
      <c r="AX891" s="12">
        <v>0</v>
      </c>
      <c r="AY891" s="7">
        <v>0</v>
      </c>
      <c r="AZ891" s="12">
        <v>0</v>
      </c>
      <c r="BA891" s="12">
        <v>1</v>
      </c>
      <c r="BB891" s="12">
        <v>1</v>
      </c>
      <c r="BC891" s="12">
        <v>0</v>
      </c>
      <c r="BD891" s="12">
        <v>1</v>
      </c>
      <c r="BE891" s="12">
        <v>1</v>
      </c>
      <c r="BF891" s="7" t="s">
        <v>3258</v>
      </c>
      <c r="BG891" s="7" t="s">
        <v>830</v>
      </c>
      <c r="BH891" s="7"/>
      <c r="BI891" s="7" t="s">
        <v>2810</v>
      </c>
      <c r="BJ891" s="12" t="s">
        <v>3460</v>
      </c>
      <c r="BK891" s="12" t="s">
        <v>1044</v>
      </c>
      <c r="BL891" s="12" t="s">
        <v>3473</v>
      </c>
      <c r="BM891" s="7" t="s">
        <v>3485</v>
      </c>
      <c r="BN891" s="7" t="s">
        <v>775</v>
      </c>
      <c r="BO891" s="12"/>
      <c r="BP891" s="12" t="s">
        <v>1259</v>
      </c>
      <c r="BQ891" s="12">
        <v>4.26</v>
      </c>
      <c r="BR891" s="12" t="s">
        <v>1252</v>
      </c>
      <c r="BS891" s="12">
        <v>28.466000000000001</v>
      </c>
      <c r="BT891" s="52">
        <f t="shared" si="17"/>
        <v>2304765380512.0889</v>
      </c>
      <c r="BU891" s="12"/>
      <c r="BV891" s="12" t="s">
        <v>3415</v>
      </c>
      <c r="BW891" s="12" t="s">
        <v>1077</v>
      </c>
      <c r="BX891" s="12"/>
      <c r="BY891" s="12" t="s">
        <v>1077</v>
      </c>
      <c r="BZ891" s="12"/>
      <c r="CA891" s="12">
        <v>2.0699999999999998</v>
      </c>
      <c r="CB891" s="12" t="s">
        <v>1077</v>
      </c>
      <c r="CC891" s="12" t="s">
        <v>1077</v>
      </c>
      <c r="CD891" s="12" t="s">
        <v>1077</v>
      </c>
      <c r="CE891" s="12">
        <v>0.05</v>
      </c>
      <c r="CF891" s="12" t="s">
        <v>1077</v>
      </c>
      <c r="CG891" s="12"/>
      <c r="CH891" s="12"/>
      <c r="CI891" s="12"/>
      <c r="CJ891" s="12" t="s">
        <v>718</v>
      </c>
      <c r="CK891" s="12" t="s">
        <v>1077</v>
      </c>
      <c r="CL891" s="12" t="s">
        <v>1077</v>
      </c>
      <c r="CM891" s="12" t="s">
        <v>1077</v>
      </c>
      <c r="CN891" s="12" t="s">
        <v>1077</v>
      </c>
      <c r="CO891" s="12" t="s">
        <v>1077</v>
      </c>
      <c r="CP891" s="12"/>
      <c r="CQ891" s="12"/>
      <c r="CR891" s="12"/>
      <c r="CS891" s="12" t="s">
        <v>1077</v>
      </c>
      <c r="CT891" s="12" t="s">
        <v>1077</v>
      </c>
      <c r="CU891" s="12" t="s">
        <v>1077</v>
      </c>
      <c r="CV891" s="12" t="s">
        <v>1077</v>
      </c>
      <c r="CW891" s="12"/>
      <c r="CX891" s="57"/>
    </row>
    <row r="892" spans="1:102" x14ac:dyDescent="0.35">
      <c r="A892" s="56">
        <v>26</v>
      </c>
      <c r="B892" s="12" t="s">
        <v>3717</v>
      </c>
      <c r="C892" s="12">
        <v>26.1</v>
      </c>
      <c r="D892" s="12" t="s">
        <v>1810</v>
      </c>
      <c r="E892" s="12" t="s">
        <v>340</v>
      </c>
      <c r="F892" s="12" t="s">
        <v>3916</v>
      </c>
      <c r="G892" s="12" t="s">
        <v>212</v>
      </c>
      <c r="H892" s="12" t="s">
        <v>2804</v>
      </c>
      <c r="I892" s="12" t="s">
        <v>212</v>
      </c>
      <c r="J892" s="12" t="s">
        <v>560</v>
      </c>
      <c r="K892" s="12" t="s">
        <v>564</v>
      </c>
      <c r="L892" s="12" t="s">
        <v>558</v>
      </c>
      <c r="M892" s="12" t="s">
        <v>3237</v>
      </c>
      <c r="N892" s="12" t="s">
        <v>592</v>
      </c>
      <c r="O892" s="12" t="s">
        <v>3400</v>
      </c>
      <c r="P892" s="12" t="s">
        <v>3403</v>
      </c>
      <c r="Q892" s="12">
        <v>1</v>
      </c>
      <c r="R892" s="12">
        <v>0</v>
      </c>
      <c r="S892" s="12">
        <v>0</v>
      </c>
      <c r="T892" s="12">
        <v>0</v>
      </c>
      <c r="U892" s="12">
        <v>0</v>
      </c>
      <c r="V892" s="12">
        <v>0</v>
      </c>
      <c r="W892" s="12">
        <v>0</v>
      </c>
      <c r="X892" s="12">
        <v>0</v>
      </c>
      <c r="Y892" s="12">
        <v>0</v>
      </c>
      <c r="Z892" s="12">
        <v>0</v>
      </c>
      <c r="AA892" s="12">
        <v>0</v>
      </c>
      <c r="AB892" s="12">
        <v>1</v>
      </c>
      <c r="AC892" s="12">
        <v>0</v>
      </c>
      <c r="AD892" s="12">
        <v>0</v>
      </c>
      <c r="AE892" s="12">
        <v>0</v>
      </c>
      <c r="AF892" s="12">
        <v>0</v>
      </c>
      <c r="AG892" s="12">
        <v>0</v>
      </c>
      <c r="AH892" s="12">
        <v>0</v>
      </c>
      <c r="AI892" s="12">
        <v>0</v>
      </c>
      <c r="AJ892" s="12">
        <v>0</v>
      </c>
      <c r="AK892" s="12">
        <v>0</v>
      </c>
      <c r="AL892" s="12" t="s">
        <v>3448</v>
      </c>
      <c r="AM892" s="7" t="s">
        <v>608</v>
      </c>
      <c r="AN892" s="7" t="s">
        <v>650</v>
      </c>
      <c r="AO892" s="7">
        <v>2000</v>
      </c>
      <c r="AP892" s="12" t="s">
        <v>3458</v>
      </c>
      <c r="AQ892" s="12">
        <v>716</v>
      </c>
      <c r="AR892" s="12">
        <v>1</v>
      </c>
      <c r="AS892" s="12" t="s">
        <v>555</v>
      </c>
      <c r="AT892" s="7" t="s">
        <v>349</v>
      </c>
      <c r="AU892" s="12">
        <v>0</v>
      </c>
      <c r="AV892" s="12">
        <v>0</v>
      </c>
      <c r="AW892" s="12">
        <v>0</v>
      </c>
      <c r="AX892" s="12">
        <v>0</v>
      </c>
      <c r="AY892" s="7">
        <v>0</v>
      </c>
      <c r="AZ892" s="12">
        <v>0</v>
      </c>
      <c r="BA892" s="12">
        <v>0</v>
      </c>
      <c r="BB892" s="12">
        <v>0</v>
      </c>
      <c r="BC892" s="12">
        <v>0</v>
      </c>
      <c r="BD892" s="12">
        <v>0</v>
      </c>
      <c r="BE892" s="12">
        <v>0</v>
      </c>
      <c r="BF892" s="7" t="s">
        <v>2820</v>
      </c>
      <c r="BG892" s="7" t="s">
        <v>836</v>
      </c>
      <c r="BH892" s="7"/>
      <c r="BI892" s="7" t="s">
        <v>2818</v>
      </c>
      <c r="BJ892" s="12" t="s">
        <v>3460</v>
      </c>
      <c r="BK892" s="12" t="s">
        <v>1044</v>
      </c>
      <c r="BL892" s="12" t="s">
        <v>3480</v>
      </c>
      <c r="BM892" s="7" t="s">
        <v>837</v>
      </c>
      <c r="BN892" s="7"/>
      <c r="BO892" s="12"/>
      <c r="BP892" s="12"/>
      <c r="BQ892" s="12" t="s">
        <v>1077</v>
      </c>
      <c r="BR892" s="12" t="s">
        <v>1077</v>
      </c>
      <c r="BS892" s="12" t="s">
        <v>1077</v>
      </c>
      <c r="BT892" s="12"/>
      <c r="BU892" s="12"/>
      <c r="BV892" s="12" t="s">
        <v>1077</v>
      </c>
      <c r="BW892" s="12">
        <v>4672.97</v>
      </c>
      <c r="BX892" s="12" t="s">
        <v>1058</v>
      </c>
      <c r="BY892" s="12" t="s">
        <v>1077</v>
      </c>
      <c r="BZ892" s="12"/>
      <c r="CA892" s="12" t="s">
        <v>1077</v>
      </c>
      <c r="CB892" s="12" t="s">
        <v>1077</v>
      </c>
      <c r="CC892" s="12" t="s">
        <v>1077</v>
      </c>
      <c r="CD892" s="12" t="s">
        <v>1077</v>
      </c>
      <c r="CE892" s="12" t="s">
        <v>1077</v>
      </c>
      <c r="CF892" s="12" t="s">
        <v>1077</v>
      </c>
      <c r="CG892" s="12"/>
      <c r="CH892" s="12"/>
      <c r="CI892" s="12"/>
      <c r="CJ892" s="12" t="s">
        <v>718</v>
      </c>
      <c r="CK892" s="12" t="s">
        <v>1077</v>
      </c>
      <c r="CL892" s="12" t="s">
        <v>1077</v>
      </c>
      <c r="CM892" s="12" t="s">
        <v>1077</v>
      </c>
      <c r="CN892" s="12" t="s">
        <v>1077</v>
      </c>
      <c r="CO892" s="12" t="s">
        <v>1077</v>
      </c>
      <c r="CP892" s="12"/>
      <c r="CQ892" s="12"/>
      <c r="CR892" s="12"/>
      <c r="CS892" s="12" t="s">
        <v>1077</v>
      </c>
      <c r="CT892" s="12" t="s">
        <v>1077</v>
      </c>
      <c r="CU892" s="12" t="s">
        <v>1077</v>
      </c>
      <c r="CV892" s="12" t="s">
        <v>1077</v>
      </c>
      <c r="CW892" s="12"/>
      <c r="CX892" s="57"/>
    </row>
    <row r="893" spans="1:102" ht="16.5" x14ac:dyDescent="0.35">
      <c r="A893" s="56">
        <v>26</v>
      </c>
      <c r="B893" s="12" t="s">
        <v>3717</v>
      </c>
      <c r="C893" s="12">
        <v>26.2</v>
      </c>
      <c r="D893" s="12" t="s">
        <v>1809</v>
      </c>
      <c r="E893" s="12" t="s">
        <v>340</v>
      </c>
      <c r="F893" s="12" t="s">
        <v>3916</v>
      </c>
      <c r="G893" s="12" t="s">
        <v>212</v>
      </c>
      <c r="H893" s="12" t="s">
        <v>1256</v>
      </c>
      <c r="I893" s="12" t="s">
        <v>212</v>
      </c>
      <c r="J893" s="12" t="s">
        <v>560</v>
      </c>
      <c r="K893" s="12" t="s">
        <v>564</v>
      </c>
      <c r="L893" s="12" t="s">
        <v>1216</v>
      </c>
      <c r="M893" s="12" t="s">
        <v>3237</v>
      </c>
      <c r="N893" s="12" t="s">
        <v>592</v>
      </c>
      <c r="O893" s="12" t="s">
        <v>3400</v>
      </c>
      <c r="P893" s="12" t="s">
        <v>3403</v>
      </c>
      <c r="Q893" s="12">
        <v>1</v>
      </c>
      <c r="R893" s="12">
        <v>0</v>
      </c>
      <c r="S893" s="12">
        <v>0</v>
      </c>
      <c r="T893" s="12">
        <v>0</v>
      </c>
      <c r="U893" s="12">
        <v>0</v>
      </c>
      <c r="V893" s="12">
        <v>0</v>
      </c>
      <c r="W893" s="12">
        <v>0</v>
      </c>
      <c r="X893" s="12">
        <v>0</v>
      </c>
      <c r="Y893" s="12">
        <v>0</v>
      </c>
      <c r="Z893" s="12">
        <v>0</v>
      </c>
      <c r="AA893" s="12">
        <v>0</v>
      </c>
      <c r="AB893" s="12">
        <v>1</v>
      </c>
      <c r="AC893" s="12">
        <v>0</v>
      </c>
      <c r="AD893" s="12">
        <v>0</v>
      </c>
      <c r="AE893" s="12">
        <v>0</v>
      </c>
      <c r="AF893" s="12">
        <v>0</v>
      </c>
      <c r="AG893" s="12">
        <v>0</v>
      </c>
      <c r="AH893" s="12">
        <v>0</v>
      </c>
      <c r="AI893" s="12">
        <v>0</v>
      </c>
      <c r="AJ893" s="12">
        <v>0</v>
      </c>
      <c r="AK893" s="12">
        <v>0</v>
      </c>
      <c r="AL893" s="12" t="s">
        <v>3448</v>
      </c>
      <c r="AM893" s="7" t="s">
        <v>608</v>
      </c>
      <c r="AN893" s="7" t="s">
        <v>650</v>
      </c>
      <c r="AO893" s="7">
        <v>2000</v>
      </c>
      <c r="AP893" s="12" t="s">
        <v>3458</v>
      </c>
      <c r="AQ893" s="12">
        <v>716</v>
      </c>
      <c r="AR893" s="12">
        <v>1</v>
      </c>
      <c r="AS893" s="12" t="s">
        <v>555</v>
      </c>
      <c r="AT893" s="7" t="s">
        <v>349</v>
      </c>
      <c r="AU893" s="12">
        <v>0</v>
      </c>
      <c r="AV893" s="12">
        <v>0</v>
      </c>
      <c r="AW893" s="12">
        <v>0</v>
      </c>
      <c r="AX893" s="12">
        <v>0</v>
      </c>
      <c r="AY893" s="7">
        <v>0</v>
      </c>
      <c r="AZ893" s="12">
        <v>0</v>
      </c>
      <c r="BA893" s="12">
        <v>0</v>
      </c>
      <c r="BB893" s="12">
        <v>0</v>
      </c>
      <c r="BC893" s="12">
        <v>0</v>
      </c>
      <c r="BD893" s="12">
        <v>0</v>
      </c>
      <c r="BE893" s="12">
        <v>0</v>
      </c>
      <c r="BF893" s="7" t="s">
        <v>766</v>
      </c>
      <c r="BG893" s="7" t="s">
        <v>159</v>
      </c>
      <c r="BH893" s="7"/>
      <c r="BI893" s="7" t="s">
        <v>2806</v>
      </c>
      <c r="BJ893" s="12" t="s">
        <v>3460</v>
      </c>
      <c r="BK893" s="12" t="s">
        <v>1044</v>
      </c>
      <c r="BL893" s="12" t="s">
        <v>3480</v>
      </c>
      <c r="BM893" s="7" t="s">
        <v>787</v>
      </c>
      <c r="BN893" s="7"/>
      <c r="BO893" s="12"/>
      <c r="BP893" s="12"/>
      <c r="BQ893" s="12"/>
      <c r="BR893" s="12" t="s">
        <v>1077</v>
      </c>
      <c r="BS893" s="12"/>
      <c r="BT893" s="12"/>
      <c r="BU893" s="12"/>
      <c r="BV893" s="12" t="s">
        <v>1077</v>
      </c>
      <c r="BW893" s="12">
        <v>0.1452</v>
      </c>
      <c r="BX893" s="12" t="s">
        <v>3824</v>
      </c>
      <c r="BY893" s="12" t="s">
        <v>1077</v>
      </c>
      <c r="BZ893" s="12"/>
      <c r="CA893" s="12" t="s">
        <v>1077</v>
      </c>
      <c r="CB893" s="12" t="s">
        <v>1077</v>
      </c>
      <c r="CC893" s="12" t="s">
        <v>1077</v>
      </c>
      <c r="CD893" s="12" t="s">
        <v>1077</v>
      </c>
      <c r="CE893" s="12" t="s">
        <v>1077</v>
      </c>
      <c r="CF893" s="12" t="s">
        <v>1077</v>
      </c>
      <c r="CG893" s="12"/>
      <c r="CH893" s="12"/>
      <c r="CI893" s="12"/>
      <c r="CJ893" s="12">
        <v>0.70199999999999996</v>
      </c>
      <c r="CK893" s="12" t="s">
        <v>3828</v>
      </c>
      <c r="CL893" s="12" t="s">
        <v>1077</v>
      </c>
      <c r="CM893" s="12" t="s">
        <v>1077</v>
      </c>
      <c r="CN893" s="12">
        <v>3980</v>
      </c>
      <c r="CO893" s="12" t="s">
        <v>1077</v>
      </c>
      <c r="CP893" s="12"/>
      <c r="CQ893" s="12"/>
      <c r="CR893" s="12"/>
      <c r="CS893" s="12" t="s">
        <v>1077</v>
      </c>
      <c r="CT893" s="12" t="s">
        <v>1077</v>
      </c>
      <c r="CU893" s="12" t="s">
        <v>1077</v>
      </c>
      <c r="CV893" s="12" t="s">
        <v>1077</v>
      </c>
      <c r="CW893" s="12"/>
      <c r="CX893" s="57"/>
    </row>
    <row r="894" spans="1:102" ht="16.5" x14ac:dyDescent="0.35">
      <c r="A894" s="56">
        <v>33</v>
      </c>
      <c r="B894" s="12" t="s">
        <v>3724</v>
      </c>
      <c r="C894" s="12">
        <v>33.1</v>
      </c>
      <c r="D894" s="12" t="s">
        <v>1863</v>
      </c>
      <c r="E894" s="12" t="s">
        <v>354</v>
      </c>
      <c r="F894" s="12" t="s">
        <v>3916</v>
      </c>
      <c r="G894" s="12" t="s">
        <v>212</v>
      </c>
      <c r="H894" s="12" t="s">
        <v>2805</v>
      </c>
      <c r="I894" s="12" t="s">
        <v>212</v>
      </c>
      <c r="J894" s="12" t="s">
        <v>556</v>
      </c>
      <c r="K894" s="12" t="s">
        <v>578</v>
      </c>
      <c r="L894" s="12" t="s">
        <v>1204</v>
      </c>
      <c r="M894" s="12" t="s">
        <v>3237</v>
      </c>
      <c r="N894" s="12" t="s">
        <v>3435</v>
      </c>
      <c r="O894" s="12" t="s">
        <v>3400</v>
      </c>
      <c r="P894" s="12" t="s">
        <v>3401</v>
      </c>
      <c r="Q894" s="12">
        <v>0</v>
      </c>
      <c r="R894" s="12">
        <v>0</v>
      </c>
      <c r="S894" s="12">
        <v>0</v>
      </c>
      <c r="T894" s="12">
        <v>0</v>
      </c>
      <c r="U894" s="12">
        <v>0</v>
      </c>
      <c r="V894" s="12">
        <v>1</v>
      </c>
      <c r="W894" s="12">
        <v>0</v>
      </c>
      <c r="X894" s="12">
        <v>0</v>
      </c>
      <c r="Y894" s="12">
        <v>0</v>
      </c>
      <c r="Z894" s="12">
        <v>0</v>
      </c>
      <c r="AA894" s="12">
        <v>0</v>
      </c>
      <c r="AB894" s="12">
        <v>0</v>
      </c>
      <c r="AC894" s="12">
        <v>1</v>
      </c>
      <c r="AD894" s="12">
        <v>0</v>
      </c>
      <c r="AE894" s="12">
        <v>0</v>
      </c>
      <c r="AF894" s="12">
        <v>0</v>
      </c>
      <c r="AG894" s="12">
        <v>0</v>
      </c>
      <c r="AH894" s="12">
        <v>0</v>
      </c>
      <c r="AI894" s="12">
        <v>0</v>
      </c>
      <c r="AJ894" s="12">
        <v>0</v>
      </c>
      <c r="AK894" s="12">
        <v>0</v>
      </c>
      <c r="AL894" s="12" t="s">
        <v>607</v>
      </c>
      <c r="AM894" s="7" t="s">
        <v>608</v>
      </c>
      <c r="AN894" s="7" t="s">
        <v>614</v>
      </c>
      <c r="AO894" s="7">
        <v>2012</v>
      </c>
      <c r="AP894" s="12" t="s">
        <v>3235</v>
      </c>
      <c r="AQ894" s="12">
        <v>475</v>
      </c>
      <c r="AR894" s="12">
        <v>1</v>
      </c>
      <c r="AS894" s="12" t="s">
        <v>555</v>
      </c>
      <c r="AT894" s="7" t="s">
        <v>212</v>
      </c>
      <c r="AU894" s="12">
        <v>1</v>
      </c>
      <c r="AV894" s="12">
        <v>0</v>
      </c>
      <c r="AW894" s="12">
        <v>1</v>
      </c>
      <c r="AX894" s="12">
        <v>1</v>
      </c>
      <c r="AY894" s="7">
        <v>0</v>
      </c>
      <c r="AZ894" s="12">
        <v>0</v>
      </c>
      <c r="BA894" s="12">
        <v>1</v>
      </c>
      <c r="BB894" s="12">
        <v>1</v>
      </c>
      <c r="BC894" s="12">
        <v>1</v>
      </c>
      <c r="BD894" s="12">
        <v>1</v>
      </c>
      <c r="BE894" s="12">
        <v>0</v>
      </c>
      <c r="BF894" s="7" t="s">
        <v>2821</v>
      </c>
      <c r="BG894" s="7" t="s">
        <v>848</v>
      </c>
      <c r="BH894" s="7"/>
      <c r="BI894" s="7" t="s">
        <v>2819</v>
      </c>
      <c r="BJ894" s="12" t="s">
        <v>3460</v>
      </c>
      <c r="BK894" s="12" t="s">
        <v>3463</v>
      </c>
      <c r="BL894" s="12" t="s">
        <v>3469</v>
      </c>
      <c r="BM894" s="7" t="s">
        <v>788</v>
      </c>
      <c r="BN894" s="7"/>
      <c r="BO894" s="12"/>
      <c r="BP894" s="12" t="s">
        <v>1161</v>
      </c>
      <c r="BQ894" s="12">
        <v>-0.21099999999999999</v>
      </c>
      <c r="BR894" s="12" t="s">
        <v>1252</v>
      </c>
      <c r="BS894" s="12">
        <v>-7.2279999999999997E-2</v>
      </c>
      <c r="BT894" s="12"/>
      <c r="BU894" s="12">
        <f t="shared" ref="BU894:BU911" si="18">EXP(BS894)</f>
        <v>0.93027038363378545</v>
      </c>
      <c r="BV894" s="12" t="s">
        <v>3416</v>
      </c>
      <c r="BW894" s="12" t="s">
        <v>1077</v>
      </c>
      <c r="BX894" s="12" t="s">
        <v>1077</v>
      </c>
      <c r="BY894" s="12" t="s">
        <v>1077</v>
      </c>
      <c r="BZ894" s="12"/>
      <c r="CA894" s="12" t="s">
        <v>1077</v>
      </c>
      <c r="CB894" s="12" t="s">
        <v>1077</v>
      </c>
      <c r="CC894" s="12" t="s">
        <v>1077</v>
      </c>
      <c r="CD894" s="12" t="s">
        <v>1077</v>
      </c>
      <c r="CE894" s="12">
        <v>8.8999999999999996E-2</v>
      </c>
      <c r="CF894" s="12" t="s">
        <v>1077</v>
      </c>
      <c r="CG894" s="12"/>
      <c r="CH894" s="12"/>
      <c r="CI894" s="12"/>
      <c r="CJ894" s="12">
        <v>0.38200000000000001</v>
      </c>
      <c r="CK894" s="12" t="s">
        <v>3830</v>
      </c>
      <c r="CL894" s="12" t="s">
        <v>1077</v>
      </c>
      <c r="CM894" s="12">
        <v>0</v>
      </c>
      <c r="CN894" s="12" t="s">
        <v>1077</v>
      </c>
      <c r="CO894" s="12" t="s">
        <v>1077</v>
      </c>
      <c r="CP894" s="12"/>
      <c r="CQ894" s="12"/>
      <c r="CR894" s="12"/>
      <c r="CS894" s="12" t="s">
        <v>1077</v>
      </c>
      <c r="CT894" s="12" t="s">
        <v>1077</v>
      </c>
      <c r="CU894" s="12">
        <v>2.92</v>
      </c>
      <c r="CV894" s="12">
        <f t="shared" ref="CV894:CV901" si="19">BS894*CU894</f>
        <v>-0.21105759999999998</v>
      </c>
      <c r="CW894" s="12"/>
      <c r="CX894" s="57"/>
    </row>
    <row r="895" spans="1:102" ht="16.5" x14ac:dyDescent="0.35">
      <c r="A895" s="56">
        <v>33</v>
      </c>
      <c r="B895" s="12" t="s">
        <v>3724</v>
      </c>
      <c r="C895" s="12">
        <v>33.1</v>
      </c>
      <c r="D895" s="12" t="s">
        <v>1866</v>
      </c>
      <c r="E895" s="12" t="s">
        <v>354</v>
      </c>
      <c r="F895" s="12" t="s">
        <v>3916</v>
      </c>
      <c r="G895" s="12" t="s">
        <v>212</v>
      </c>
      <c r="H895" s="12" t="s">
        <v>2804</v>
      </c>
      <c r="I895" s="12" t="s">
        <v>212</v>
      </c>
      <c r="J895" s="12" t="s">
        <v>556</v>
      </c>
      <c r="K895" s="12" t="s">
        <v>578</v>
      </c>
      <c r="L895" s="12" t="s">
        <v>1204</v>
      </c>
      <c r="M895" s="12" t="s">
        <v>3237</v>
      </c>
      <c r="N895" s="12" t="s">
        <v>3435</v>
      </c>
      <c r="O895" s="12" t="s">
        <v>3400</v>
      </c>
      <c r="P895" s="12" t="s">
        <v>3401</v>
      </c>
      <c r="Q895" s="12">
        <v>0</v>
      </c>
      <c r="R895" s="12">
        <v>0</v>
      </c>
      <c r="S895" s="12">
        <v>0</v>
      </c>
      <c r="T895" s="12">
        <v>0</v>
      </c>
      <c r="U895" s="12">
        <v>0</v>
      </c>
      <c r="V895" s="12">
        <v>1</v>
      </c>
      <c r="W895" s="12">
        <v>0</v>
      </c>
      <c r="X895" s="12">
        <v>0</v>
      </c>
      <c r="Y895" s="12">
        <v>0</v>
      </c>
      <c r="Z895" s="12">
        <v>0</v>
      </c>
      <c r="AA895" s="12">
        <v>0</v>
      </c>
      <c r="AB895" s="12">
        <v>0</v>
      </c>
      <c r="AC895" s="12">
        <v>1</v>
      </c>
      <c r="AD895" s="12">
        <v>0</v>
      </c>
      <c r="AE895" s="12">
        <v>0</v>
      </c>
      <c r="AF895" s="12">
        <v>0</v>
      </c>
      <c r="AG895" s="12">
        <v>0</v>
      </c>
      <c r="AH895" s="12">
        <v>0</v>
      </c>
      <c r="AI895" s="12">
        <v>0</v>
      </c>
      <c r="AJ895" s="12">
        <v>0</v>
      </c>
      <c r="AK895" s="12">
        <v>0</v>
      </c>
      <c r="AL895" s="12" t="s">
        <v>607</v>
      </c>
      <c r="AM895" s="7" t="s">
        <v>608</v>
      </c>
      <c r="AN895" s="7" t="s">
        <v>614</v>
      </c>
      <c r="AO895" s="7">
        <v>2012</v>
      </c>
      <c r="AP895" s="12" t="s">
        <v>3235</v>
      </c>
      <c r="AQ895" s="12">
        <v>475</v>
      </c>
      <c r="AR895" s="12">
        <v>1</v>
      </c>
      <c r="AS895" s="12" t="s">
        <v>555</v>
      </c>
      <c r="AT895" s="7" t="s">
        <v>212</v>
      </c>
      <c r="AU895" s="12">
        <v>1</v>
      </c>
      <c r="AV895" s="12">
        <v>0</v>
      </c>
      <c r="AW895" s="12">
        <v>1</v>
      </c>
      <c r="AX895" s="12">
        <v>1</v>
      </c>
      <c r="AY895" s="7">
        <v>0</v>
      </c>
      <c r="AZ895" s="12">
        <v>0</v>
      </c>
      <c r="BA895" s="12">
        <v>1</v>
      </c>
      <c r="BB895" s="12">
        <v>1</v>
      </c>
      <c r="BC895" s="12">
        <v>1</v>
      </c>
      <c r="BD895" s="12">
        <v>1</v>
      </c>
      <c r="BE895" s="12">
        <v>0</v>
      </c>
      <c r="BF895" s="7" t="s">
        <v>3258</v>
      </c>
      <c r="BG895" s="7" t="s">
        <v>849</v>
      </c>
      <c r="BH895" s="7">
        <v>1</v>
      </c>
      <c r="BI895" s="7" t="s">
        <v>3282</v>
      </c>
      <c r="BJ895" s="12" t="s">
        <v>3460</v>
      </c>
      <c r="BK895" s="12" t="s">
        <v>3463</v>
      </c>
      <c r="BL895" s="12" t="s">
        <v>3469</v>
      </c>
      <c r="BM895" s="7" t="s">
        <v>788</v>
      </c>
      <c r="BN895" s="7"/>
      <c r="BO895" s="12"/>
      <c r="BP895" s="12" t="s">
        <v>3524</v>
      </c>
      <c r="BQ895" s="12">
        <f>CV895</f>
        <v>5.6383220000000005E-2</v>
      </c>
      <c r="BR895" s="12" t="s">
        <v>3527</v>
      </c>
      <c r="BS895" s="12">
        <v>1.6583300000000001</v>
      </c>
      <c r="BT895" s="12"/>
      <c r="BU895" s="12">
        <f t="shared" si="18"/>
        <v>5.2505351251018766</v>
      </c>
      <c r="BV895" s="12" t="s">
        <v>3416</v>
      </c>
      <c r="BW895" s="12">
        <v>5.2510000000000003</v>
      </c>
      <c r="BX895" s="12" t="s">
        <v>1143</v>
      </c>
      <c r="BY895" s="12" t="s">
        <v>1077</v>
      </c>
      <c r="BZ895" s="12"/>
      <c r="CA895" s="12" t="s">
        <v>1077</v>
      </c>
      <c r="CB895" s="12" t="s">
        <v>1077</v>
      </c>
      <c r="CC895" s="12" t="s">
        <v>1077</v>
      </c>
      <c r="CD895" s="12" t="s">
        <v>1077</v>
      </c>
      <c r="CE895" s="12">
        <v>0</v>
      </c>
      <c r="CF895" s="12" t="s">
        <v>1077</v>
      </c>
      <c r="CG895" s="12"/>
      <c r="CH895" s="12"/>
      <c r="CI895" s="12"/>
      <c r="CJ895" s="12">
        <v>0.38200000000000001</v>
      </c>
      <c r="CK895" s="12" t="s">
        <v>3830</v>
      </c>
      <c r="CL895" s="12" t="s">
        <v>1077</v>
      </c>
      <c r="CM895" s="12">
        <v>0</v>
      </c>
      <c r="CN895" s="12" t="s">
        <v>1077</v>
      </c>
      <c r="CO895" s="12" t="s">
        <v>1077</v>
      </c>
      <c r="CP895" s="12"/>
      <c r="CQ895" s="12"/>
      <c r="CR895" s="12"/>
      <c r="CS895" s="12" t="s">
        <v>1077</v>
      </c>
      <c r="CT895" s="12" t="s">
        <v>1077</v>
      </c>
      <c r="CU895" s="12">
        <v>3.4000000000000002E-2</v>
      </c>
      <c r="CV895" s="12">
        <f t="shared" si="19"/>
        <v>5.6383220000000005E-2</v>
      </c>
      <c r="CW895" s="12"/>
      <c r="CX895" s="57"/>
    </row>
    <row r="896" spans="1:102" ht="16.5" x14ac:dyDescent="0.35">
      <c r="A896" s="56">
        <v>33</v>
      </c>
      <c r="B896" s="12" t="s">
        <v>3724</v>
      </c>
      <c r="C896" s="12">
        <v>33.1</v>
      </c>
      <c r="D896" s="12" t="s">
        <v>194</v>
      </c>
      <c r="E896" s="12" t="s">
        <v>354</v>
      </c>
      <c r="F896" s="12" t="s">
        <v>3916</v>
      </c>
      <c r="G896" s="12" t="s">
        <v>212</v>
      </c>
      <c r="H896" s="12" t="s">
        <v>2804</v>
      </c>
      <c r="I896" s="12" t="s">
        <v>212</v>
      </c>
      <c r="J896" s="12" t="s">
        <v>556</v>
      </c>
      <c r="K896" s="12" t="s">
        <v>578</v>
      </c>
      <c r="L896" s="12" t="s">
        <v>1204</v>
      </c>
      <c r="M896" s="12" t="s">
        <v>3237</v>
      </c>
      <c r="N896" s="12" t="s">
        <v>3435</v>
      </c>
      <c r="O896" s="12" t="s">
        <v>3400</v>
      </c>
      <c r="P896" s="12" t="s">
        <v>3401</v>
      </c>
      <c r="Q896" s="12">
        <v>0</v>
      </c>
      <c r="R896" s="12">
        <v>0</v>
      </c>
      <c r="S896" s="12">
        <v>0</v>
      </c>
      <c r="T896" s="12">
        <v>0</v>
      </c>
      <c r="U896" s="12">
        <v>0</v>
      </c>
      <c r="V896" s="12">
        <v>1</v>
      </c>
      <c r="W896" s="12">
        <v>0</v>
      </c>
      <c r="X896" s="12">
        <v>0</v>
      </c>
      <c r="Y896" s="12">
        <v>0</v>
      </c>
      <c r="Z896" s="12">
        <v>0</v>
      </c>
      <c r="AA896" s="12">
        <v>0</v>
      </c>
      <c r="AB896" s="12">
        <v>0</v>
      </c>
      <c r="AC896" s="12">
        <v>1</v>
      </c>
      <c r="AD896" s="12">
        <v>0</v>
      </c>
      <c r="AE896" s="12">
        <v>0</v>
      </c>
      <c r="AF896" s="12">
        <v>0</v>
      </c>
      <c r="AG896" s="12">
        <v>0</v>
      </c>
      <c r="AH896" s="12">
        <v>0</v>
      </c>
      <c r="AI896" s="12">
        <v>0</v>
      </c>
      <c r="AJ896" s="12">
        <v>0</v>
      </c>
      <c r="AK896" s="12">
        <v>0</v>
      </c>
      <c r="AL896" s="12" t="s">
        <v>607</v>
      </c>
      <c r="AM896" s="7" t="s">
        <v>608</v>
      </c>
      <c r="AN896" s="7" t="s">
        <v>614</v>
      </c>
      <c r="AO896" s="7">
        <v>2012</v>
      </c>
      <c r="AP896" s="12" t="s">
        <v>3235</v>
      </c>
      <c r="AQ896" s="12">
        <v>475</v>
      </c>
      <c r="AR896" s="12">
        <v>1</v>
      </c>
      <c r="AS896" s="12" t="s">
        <v>555</v>
      </c>
      <c r="AT896" s="7" t="s">
        <v>212</v>
      </c>
      <c r="AU896" s="12">
        <v>1</v>
      </c>
      <c r="AV896" s="12">
        <v>0</v>
      </c>
      <c r="AW896" s="12">
        <v>1</v>
      </c>
      <c r="AX896" s="12">
        <v>1</v>
      </c>
      <c r="AY896" s="7">
        <v>0</v>
      </c>
      <c r="AZ896" s="12">
        <v>0</v>
      </c>
      <c r="BA896" s="12">
        <v>1</v>
      </c>
      <c r="BB896" s="12">
        <v>1</v>
      </c>
      <c r="BC896" s="12">
        <v>1</v>
      </c>
      <c r="BD896" s="12">
        <v>1</v>
      </c>
      <c r="BE896" s="12">
        <v>0</v>
      </c>
      <c r="BF896" s="7" t="s">
        <v>766</v>
      </c>
      <c r="BG896" s="7" t="s">
        <v>781</v>
      </c>
      <c r="BH896" s="7"/>
      <c r="BI896" s="7" t="s">
        <v>2807</v>
      </c>
      <c r="BJ896" s="12" t="s">
        <v>3460</v>
      </c>
      <c r="BK896" s="12" t="s">
        <v>3463</v>
      </c>
      <c r="BL896" s="12" t="s">
        <v>3469</v>
      </c>
      <c r="BM896" s="7" t="s">
        <v>788</v>
      </c>
      <c r="BN896" s="7"/>
      <c r="BO896" s="12"/>
      <c r="BP896" s="12" t="s">
        <v>1161</v>
      </c>
      <c r="BQ896" s="12">
        <v>0.47099999999999997</v>
      </c>
      <c r="BR896" s="12" t="s">
        <v>1252</v>
      </c>
      <c r="BS896" s="12">
        <v>1.9000000000000001E-4</v>
      </c>
      <c r="BT896" s="12"/>
      <c r="BU896" s="12">
        <f t="shared" si="18"/>
        <v>1.0001900180511432</v>
      </c>
      <c r="BV896" s="12" t="s">
        <v>3416</v>
      </c>
      <c r="BW896" s="12" t="s">
        <v>1077</v>
      </c>
      <c r="BX896" s="12" t="s">
        <v>1077</v>
      </c>
      <c r="BY896" s="12" t="s">
        <v>1077</v>
      </c>
      <c r="BZ896" s="12"/>
      <c r="CA896" s="12" t="s">
        <v>1077</v>
      </c>
      <c r="CB896" s="12" t="s">
        <v>1077</v>
      </c>
      <c r="CC896" s="12" t="s">
        <v>1077</v>
      </c>
      <c r="CD896" s="12" t="s">
        <v>1077</v>
      </c>
      <c r="CE896" s="12">
        <v>0</v>
      </c>
      <c r="CF896" s="12" t="s">
        <v>1077</v>
      </c>
      <c r="CG896" s="12"/>
      <c r="CH896" s="12"/>
      <c r="CI896" s="12"/>
      <c r="CJ896" s="12">
        <v>0.38200000000000001</v>
      </c>
      <c r="CK896" s="12" t="s">
        <v>3830</v>
      </c>
      <c r="CL896" s="12" t="s">
        <v>1077</v>
      </c>
      <c r="CM896" s="12">
        <v>0</v>
      </c>
      <c r="CN896" s="12" t="s">
        <v>1077</v>
      </c>
      <c r="CO896" s="12" t="s">
        <v>1077</v>
      </c>
      <c r="CP896" s="12"/>
      <c r="CQ896" s="12"/>
      <c r="CR896" s="12"/>
      <c r="CS896" s="12" t="s">
        <v>1077</v>
      </c>
      <c r="CT896" s="12" t="s">
        <v>1077</v>
      </c>
      <c r="CU896" s="12">
        <v>2544.67</v>
      </c>
      <c r="CV896" s="12">
        <f t="shared" si="19"/>
        <v>0.48348730000000006</v>
      </c>
      <c r="CW896" s="12"/>
      <c r="CX896" s="57"/>
    </row>
    <row r="897" spans="1:102" ht="16.5" x14ac:dyDescent="0.35">
      <c r="A897" s="56">
        <v>33</v>
      </c>
      <c r="B897" s="12" t="s">
        <v>3724</v>
      </c>
      <c r="C897" s="12">
        <v>33.1</v>
      </c>
      <c r="D897" s="12" t="s">
        <v>1857</v>
      </c>
      <c r="E897" s="12" t="s">
        <v>354</v>
      </c>
      <c r="F897" s="12" t="s">
        <v>3916</v>
      </c>
      <c r="G897" s="12" t="s">
        <v>349</v>
      </c>
      <c r="H897" s="12" t="s">
        <v>2804</v>
      </c>
      <c r="I897" s="12" t="s">
        <v>1285</v>
      </c>
      <c r="J897" s="12" t="s">
        <v>556</v>
      </c>
      <c r="K897" s="12" t="s">
        <v>578</v>
      </c>
      <c r="L897" s="12" t="s">
        <v>1204</v>
      </c>
      <c r="M897" s="12" t="s">
        <v>3237</v>
      </c>
      <c r="N897" s="12" t="s">
        <v>3435</v>
      </c>
      <c r="O897" s="12" t="s">
        <v>3400</v>
      </c>
      <c r="P897" s="12" t="s">
        <v>3401</v>
      </c>
      <c r="Q897" s="12">
        <v>0</v>
      </c>
      <c r="R897" s="12">
        <v>0</v>
      </c>
      <c r="S897" s="12">
        <v>0</v>
      </c>
      <c r="T897" s="12">
        <v>0</v>
      </c>
      <c r="U897" s="12">
        <v>0</v>
      </c>
      <c r="V897" s="12">
        <v>1</v>
      </c>
      <c r="W897" s="12">
        <v>0</v>
      </c>
      <c r="X897" s="12">
        <v>0</v>
      </c>
      <c r="Y897" s="12">
        <v>0</v>
      </c>
      <c r="Z897" s="12">
        <v>0</v>
      </c>
      <c r="AA897" s="12">
        <v>0</v>
      </c>
      <c r="AB897" s="12">
        <v>0</v>
      </c>
      <c r="AC897" s="12">
        <v>1</v>
      </c>
      <c r="AD897" s="12">
        <v>0</v>
      </c>
      <c r="AE897" s="12">
        <v>0</v>
      </c>
      <c r="AF897" s="12">
        <v>0</v>
      </c>
      <c r="AG897" s="12">
        <v>0</v>
      </c>
      <c r="AH897" s="12">
        <v>0</v>
      </c>
      <c r="AI897" s="12">
        <v>0</v>
      </c>
      <c r="AJ897" s="12">
        <v>0</v>
      </c>
      <c r="AK897" s="12">
        <v>0</v>
      </c>
      <c r="AL897" s="12" t="s">
        <v>607</v>
      </c>
      <c r="AM897" s="7" t="s">
        <v>608</v>
      </c>
      <c r="AN897" s="7" t="s">
        <v>614</v>
      </c>
      <c r="AO897" s="7">
        <v>2012</v>
      </c>
      <c r="AP897" s="12" t="s">
        <v>3235</v>
      </c>
      <c r="AQ897" s="12">
        <v>475</v>
      </c>
      <c r="AR897" s="12">
        <v>1</v>
      </c>
      <c r="AS897" s="12" t="s">
        <v>555</v>
      </c>
      <c r="AT897" s="7" t="s">
        <v>212</v>
      </c>
      <c r="AU897" s="12">
        <v>1</v>
      </c>
      <c r="AV897" s="12">
        <v>0</v>
      </c>
      <c r="AW897" s="12">
        <v>1</v>
      </c>
      <c r="AX897" s="12">
        <v>1</v>
      </c>
      <c r="AY897" s="7">
        <v>0</v>
      </c>
      <c r="AZ897" s="12">
        <v>0</v>
      </c>
      <c r="BA897" s="12">
        <v>1</v>
      </c>
      <c r="BB897" s="12">
        <v>1</v>
      </c>
      <c r="BC897" s="12">
        <v>1</v>
      </c>
      <c r="BD897" s="12">
        <v>1</v>
      </c>
      <c r="BE897" s="12">
        <v>0</v>
      </c>
      <c r="BF897" s="7" t="s">
        <v>766</v>
      </c>
      <c r="BG897" s="7" t="s">
        <v>159</v>
      </c>
      <c r="BH897" s="7"/>
      <c r="BI897" s="7" t="s">
        <v>2806</v>
      </c>
      <c r="BJ897" s="12" t="s">
        <v>3460</v>
      </c>
      <c r="BK897" s="12" t="s">
        <v>3463</v>
      </c>
      <c r="BL897" s="12" t="s">
        <v>3469</v>
      </c>
      <c r="BM897" s="7" t="s">
        <v>788</v>
      </c>
      <c r="BN897" s="7"/>
      <c r="BO897" s="12"/>
      <c r="BP897" s="12" t="s">
        <v>3524</v>
      </c>
      <c r="BQ897" s="12">
        <f>CV897</f>
        <v>3.4090000000000002E-2</v>
      </c>
      <c r="BR897" s="12" t="s">
        <v>3527</v>
      </c>
      <c r="BS897" s="12">
        <v>1.0000000000000001E-5</v>
      </c>
      <c r="BT897" s="12"/>
      <c r="BU897" s="12">
        <f t="shared" si="18"/>
        <v>1.0000100000500001</v>
      </c>
      <c r="BV897" s="12" t="s">
        <v>3416</v>
      </c>
      <c r="BW897" s="12" t="s">
        <v>1077</v>
      </c>
      <c r="BX897" s="12" t="s">
        <v>1077</v>
      </c>
      <c r="BY897" s="12" t="s">
        <v>1077</v>
      </c>
      <c r="BZ897" s="12"/>
      <c r="CA897" s="12" t="s">
        <v>1077</v>
      </c>
      <c r="CB897" s="12" t="s">
        <v>1077</v>
      </c>
      <c r="CC897" s="12" t="s">
        <v>1077</v>
      </c>
      <c r="CD897" s="12" t="s">
        <v>1077</v>
      </c>
      <c r="CE897" s="12">
        <v>0.115</v>
      </c>
      <c r="CF897" s="12" t="s">
        <v>1077</v>
      </c>
      <c r="CG897" s="12"/>
      <c r="CH897" s="12"/>
      <c r="CI897" s="12"/>
      <c r="CJ897" s="12">
        <v>0.38200000000000001</v>
      </c>
      <c r="CK897" s="12" t="s">
        <v>3830</v>
      </c>
      <c r="CL897" s="12" t="s">
        <v>1077</v>
      </c>
      <c r="CM897" s="12">
        <v>0</v>
      </c>
      <c r="CN897" s="12" t="s">
        <v>1077</v>
      </c>
      <c r="CO897" s="12" t="s">
        <v>1077</v>
      </c>
      <c r="CP897" s="12"/>
      <c r="CQ897" s="12"/>
      <c r="CR897" s="12"/>
      <c r="CS897" s="12" t="s">
        <v>1077</v>
      </c>
      <c r="CT897" s="12" t="s">
        <v>1077</v>
      </c>
      <c r="CU897" s="12">
        <v>3409</v>
      </c>
      <c r="CV897" s="12">
        <f t="shared" si="19"/>
        <v>3.4090000000000002E-2</v>
      </c>
      <c r="CW897" s="12"/>
      <c r="CX897" s="57"/>
    </row>
    <row r="898" spans="1:102" ht="16.5" x14ac:dyDescent="0.35">
      <c r="A898" s="56">
        <v>33</v>
      </c>
      <c r="B898" s="12" t="s">
        <v>3724</v>
      </c>
      <c r="C898" s="12">
        <v>33.200000000000003</v>
      </c>
      <c r="D898" s="12" t="s">
        <v>1864</v>
      </c>
      <c r="E898" s="12" t="s">
        <v>355</v>
      </c>
      <c r="F898" s="12" t="s">
        <v>3916</v>
      </c>
      <c r="G898" s="12" t="s">
        <v>349</v>
      </c>
      <c r="H898" s="12" t="s">
        <v>2805</v>
      </c>
      <c r="I898" s="12" t="s">
        <v>1285</v>
      </c>
      <c r="J898" s="12" t="s">
        <v>556</v>
      </c>
      <c r="K898" s="12" t="s">
        <v>578</v>
      </c>
      <c r="L898" s="12" t="s">
        <v>1204</v>
      </c>
      <c r="M898" s="12" t="s">
        <v>3237</v>
      </c>
      <c r="N898" s="12" t="s">
        <v>3435</v>
      </c>
      <c r="O898" s="12" t="s">
        <v>3400</v>
      </c>
      <c r="P898" s="12" t="s">
        <v>3401</v>
      </c>
      <c r="Q898" s="12">
        <v>0</v>
      </c>
      <c r="R898" s="12">
        <v>0</v>
      </c>
      <c r="S898" s="12">
        <v>0</v>
      </c>
      <c r="T898" s="12">
        <v>0</v>
      </c>
      <c r="U898" s="12">
        <v>0</v>
      </c>
      <c r="V898" s="12">
        <v>1</v>
      </c>
      <c r="W898" s="12">
        <v>0</v>
      </c>
      <c r="X898" s="12">
        <v>0</v>
      </c>
      <c r="Y898" s="12">
        <v>0</v>
      </c>
      <c r="Z898" s="12">
        <v>0</v>
      </c>
      <c r="AA898" s="12">
        <v>0</v>
      </c>
      <c r="AB898" s="12">
        <v>0</v>
      </c>
      <c r="AC898" s="12">
        <v>1</v>
      </c>
      <c r="AD898" s="12">
        <v>0</v>
      </c>
      <c r="AE898" s="12">
        <v>0</v>
      </c>
      <c r="AF898" s="12">
        <v>0</v>
      </c>
      <c r="AG898" s="12">
        <v>0</v>
      </c>
      <c r="AH898" s="12">
        <v>0</v>
      </c>
      <c r="AI898" s="12">
        <v>0</v>
      </c>
      <c r="AJ898" s="12">
        <v>0</v>
      </c>
      <c r="AK898" s="12">
        <v>0</v>
      </c>
      <c r="AL898" s="12" t="s">
        <v>607</v>
      </c>
      <c r="AM898" s="7" t="s">
        <v>608</v>
      </c>
      <c r="AN898" s="7" t="s">
        <v>614</v>
      </c>
      <c r="AO898" s="7">
        <v>2012</v>
      </c>
      <c r="AP898" s="12" t="s">
        <v>3235</v>
      </c>
      <c r="AQ898" s="12">
        <v>432</v>
      </c>
      <c r="AR898" s="12">
        <v>1</v>
      </c>
      <c r="AS898" s="12" t="s">
        <v>555</v>
      </c>
      <c r="AT898" s="7" t="s">
        <v>212</v>
      </c>
      <c r="AU898" s="12">
        <v>1</v>
      </c>
      <c r="AV898" s="12">
        <v>0</v>
      </c>
      <c r="AW898" s="12">
        <v>1</v>
      </c>
      <c r="AX898" s="12">
        <v>1</v>
      </c>
      <c r="AY898" s="7">
        <v>0</v>
      </c>
      <c r="AZ898" s="12">
        <v>0</v>
      </c>
      <c r="BA898" s="12">
        <v>1</v>
      </c>
      <c r="BB898" s="12">
        <v>1</v>
      </c>
      <c r="BC898" s="12">
        <v>1</v>
      </c>
      <c r="BD898" s="12">
        <v>1</v>
      </c>
      <c r="BE898" s="12">
        <v>0</v>
      </c>
      <c r="BF898" s="7" t="s">
        <v>2821</v>
      </c>
      <c r="BG898" s="7" t="s">
        <v>848</v>
      </c>
      <c r="BH898" s="7"/>
      <c r="BI898" s="7" t="s">
        <v>2819</v>
      </c>
      <c r="BJ898" s="12" t="s">
        <v>3460</v>
      </c>
      <c r="BK898" s="12" t="s">
        <v>3463</v>
      </c>
      <c r="BL898" s="12" t="s">
        <v>3469</v>
      </c>
      <c r="BM898" s="7" t="s">
        <v>788</v>
      </c>
      <c r="BN898" s="7"/>
      <c r="BO898" s="12"/>
      <c r="BP898" s="12" t="s">
        <v>3524</v>
      </c>
      <c r="BQ898" s="12">
        <f>CV898</f>
        <v>-3.4240199999999998E-2</v>
      </c>
      <c r="BR898" s="12" t="s">
        <v>3527</v>
      </c>
      <c r="BS898" s="12">
        <v>-3.8300000000000001E-3</v>
      </c>
      <c r="BT898" s="12"/>
      <c r="BU898" s="12">
        <f t="shared" si="18"/>
        <v>0.99617732509531098</v>
      </c>
      <c r="BV898" s="12" t="s">
        <v>3416</v>
      </c>
      <c r="BW898" s="12" t="s">
        <v>1077</v>
      </c>
      <c r="BX898" s="12" t="s">
        <v>1077</v>
      </c>
      <c r="BY898" s="12" t="s">
        <v>1077</v>
      </c>
      <c r="BZ898" s="12"/>
      <c r="CA898" s="12" t="s">
        <v>1077</v>
      </c>
      <c r="CB898" s="12" t="s">
        <v>1077</v>
      </c>
      <c r="CC898" s="12" t="s">
        <v>1077</v>
      </c>
      <c r="CD898" s="12" t="s">
        <v>1077</v>
      </c>
      <c r="CE898" s="12">
        <v>0.186</v>
      </c>
      <c r="CF898" s="12" t="s">
        <v>1077</v>
      </c>
      <c r="CG898" s="12"/>
      <c r="CH898" s="12"/>
      <c r="CI898" s="12"/>
      <c r="CJ898" s="12">
        <v>0.45400000000000001</v>
      </c>
      <c r="CK898" s="12" t="s">
        <v>3830</v>
      </c>
      <c r="CL898" s="12" t="s">
        <v>1077</v>
      </c>
      <c r="CM898" s="12">
        <v>0</v>
      </c>
      <c r="CN898" s="12" t="s">
        <v>1077</v>
      </c>
      <c r="CO898" s="12" t="s">
        <v>1077</v>
      </c>
      <c r="CP898" s="12"/>
      <c r="CQ898" s="12"/>
      <c r="CR898" s="12"/>
      <c r="CS898" s="12" t="s">
        <v>1077</v>
      </c>
      <c r="CT898" s="12" t="s">
        <v>1077</v>
      </c>
      <c r="CU898" s="12">
        <v>8.94</v>
      </c>
      <c r="CV898" s="12">
        <f t="shared" si="19"/>
        <v>-3.4240199999999998E-2</v>
      </c>
      <c r="CW898" s="12"/>
      <c r="CX898" s="57"/>
    </row>
    <row r="899" spans="1:102" ht="16.5" x14ac:dyDescent="0.35">
      <c r="A899" s="56">
        <v>33</v>
      </c>
      <c r="B899" s="12" t="s">
        <v>3724</v>
      </c>
      <c r="C899" s="12">
        <v>33.200000000000003</v>
      </c>
      <c r="D899" s="12" t="s">
        <v>1867</v>
      </c>
      <c r="E899" s="12" t="s">
        <v>355</v>
      </c>
      <c r="F899" s="12" t="s">
        <v>3916</v>
      </c>
      <c r="G899" s="12" t="s">
        <v>212</v>
      </c>
      <c r="H899" s="12" t="s">
        <v>2804</v>
      </c>
      <c r="I899" s="12" t="s">
        <v>212</v>
      </c>
      <c r="J899" s="12" t="s">
        <v>556</v>
      </c>
      <c r="K899" s="12" t="s">
        <v>578</v>
      </c>
      <c r="L899" s="12" t="s">
        <v>1204</v>
      </c>
      <c r="M899" s="12" t="s">
        <v>3237</v>
      </c>
      <c r="N899" s="12" t="s">
        <v>3435</v>
      </c>
      <c r="O899" s="12" t="s">
        <v>3400</v>
      </c>
      <c r="P899" s="12" t="s">
        <v>3401</v>
      </c>
      <c r="Q899" s="12">
        <v>0</v>
      </c>
      <c r="R899" s="12">
        <v>0</v>
      </c>
      <c r="S899" s="12">
        <v>0</v>
      </c>
      <c r="T899" s="12">
        <v>0</v>
      </c>
      <c r="U899" s="12">
        <v>0</v>
      </c>
      <c r="V899" s="12">
        <v>1</v>
      </c>
      <c r="W899" s="12">
        <v>0</v>
      </c>
      <c r="X899" s="12">
        <v>0</v>
      </c>
      <c r="Y899" s="12">
        <v>0</v>
      </c>
      <c r="Z899" s="12">
        <v>0</v>
      </c>
      <c r="AA899" s="12">
        <v>0</v>
      </c>
      <c r="AB899" s="12">
        <v>0</v>
      </c>
      <c r="AC899" s="12">
        <v>1</v>
      </c>
      <c r="AD899" s="12">
        <v>0</v>
      </c>
      <c r="AE899" s="12">
        <v>0</v>
      </c>
      <c r="AF899" s="12">
        <v>0</v>
      </c>
      <c r="AG899" s="12">
        <v>0</v>
      </c>
      <c r="AH899" s="12">
        <v>0</v>
      </c>
      <c r="AI899" s="12">
        <v>0</v>
      </c>
      <c r="AJ899" s="12">
        <v>0</v>
      </c>
      <c r="AK899" s="12">
        <v>0</v>
      </c>
      <c r="AL899" s="12" t="s">
        <v>607</v>
      </c>
      <c r="AM899" s="7" t="s">
        <v>608</v>
      </c>
      <c r="AN899" s="7" t="s">
        <v>614</v>
      </c>
      <c r="AO899" s="7">
        <v>2012</v>
      </c>
      <c r="AP899" s="12" t="s">
        <v>3235</v>
      </c>
      <c r="AQ899" s="12">
        <v>432</v>
      </c>
      <c r="AR899" s="12">
        <v>1</v>
      </c>
      <c r="AS899" s="12" t="s">
        <v>555</v>
      </c>
      <c r="AT899" s="7" t="s">
        <v>212</v>
      </c>
      <c r="AU899" s="12">
        <v>1</v>
      </c>
      <c r="AV899" s="12">
        <v>0</v>
      </c>
      <c r="AW899" s="12">
        <v>1</v>
      </c>
      <c r="AX899" s="12">
        <v>1</v>
      </c>
      <c r="AY899" s="7">
        <v>0</v>
      </c>
      <c r="AZ899" s="12">
        <v>0</v>
      </c>
      <c r="BA899" s="12">
        <v>1</v>
      </c>
      <c r="BB899" s="12">
        <v>1</v>
      </c>
      <c r="BC899" s="12">
        <v>1</v>
      </c>
      <c r="BD899" s="12">
        <v>1</v>
      </c>
      <c r="BE899" s="12">
        <v>0</v>
      </c>
      <c r="BF899" s="7" t="s">
        <v>3258</v>
      </c>
      <c r="BG899" s="7" t="s">
        <v>849</v>
      </c>
      <c r="BH899" s="7">
        <v>1</v>
      </c>
      <c r="BI899" s="12" t="s">
        <v>3282</v>
      </c>
      <c r="BJ899" s="12" t="s">
        <v>3460</v>
      </c>
      <c r="BK899" s="12" t="s">
        <v>3463</v>
      </c>
      <c r="BL899" s="12" t="s">
        <v>3469</v>
      </c>
      <c r="BM899" s="7" t="s">
        <v>788</v>
      </c>
      <c r="BN899" s="7"/>
      <c r="BO899" s="12"/>
      <c r="BP899" s="12" t="s">
        <v>3524</v>
      </c>
      <c r="BQ899" s="12">
        <f>CV899</f>
        <v>3.6745800000000002E-2</v>
      </c>
      <c r="BR899" s="12" t="s">
        <v>3527</v>
      </c>
      <c r="BS899" s="12">
        <v>0.52493999999999996</v>
      </c>
      <c r="BT899" s="12"/>
      <c r="BU899" s="12">
        <f t="shared" si="18"/>
        <v>1.6903574238909536</v>
      </c>
      <c r="BV899" s="12" t="s">
        <v>3416</v>
      </c>
      <c r="BW899" s="12">
        <v>5.2510000000000003</v>
      </c>
      <c r="BX899" s="12" t="s">
        <v>1143</v>
      </c>
      <c r="BY899" s="12" t="s">
        <v>1077</v>
      </c>
      <c r="BZ899" s="12"/>
      <c r="CA899" s="12" t="s">
        <v>1077</v>
      </c>
      <c r="CB899" s="12" t="s">
        <v>1077</v>
      </c>
      <c r="CC899" s="12" t="s">
        <v>1077</v>
      </c>
      <c r="CD899" s="12" t="s">
        <v>1077</v>
      </c>
      <c r="CE899" s="12">
        <v>1.9E-2</v>
      </c>
      <c r="CF899" s="12" t="s">
        <v>1077</v>
      </c>
      <c r="CG899" s="12"/>
      <c r="CH899" s="12"/>
      <c r="CI899" s="12"/>
      <c r="CJ899" s="12">
        <v>0.45400000000000001</v>
      </c>
      <c r="CK899" s="12" t="s">
        <v>3830</v>
      </c>
      <c r="CL899" s="12" t="s">
        <v>1077</v>
      </c>
      <c r="CM899" s="12">
        <v>0</v>
      </c>
      <c r="CN899" s="12" t="s">
        <v>1077</v>
      </c>
      <c r="CO899" s="12" t="s">
        <v>1077</v>
      </c>
      <c r="CP899" s="12"/>
      <c r="CQ899" s="12"/>
      <c r="CR899" s="12"/>
      <c r="CS899" s="12" t="s">
        <v>1077</v>
      </c>
      <c r="CT899" s="12" t="s">
        <v>1077</v>
      </c>
      <c r="CU899" s="12">
        <v>7.0000000000000007E-2</v>
      </c>
      <c r="CV899" s="12">
        <f t="shared" si="19"/>
        <v>3.6745800000000002E-2</v>
      </c>
      <c r="CW899" s="12"/>
      <c r="CX899" s="57"/>
    </row>
    <row r="900" spans="1:102" ht="16.5" x14ac:dyDescent="0.35">
      <c r="A900" s="56">
        <v>33</v>
      </c>
      <c r="B900" s="12" t="s">
        <v>3724</v>
      </c>
      <c r="C900" s="12">
        <v>33.200000000000003</v>
      </c>
      <c r="D900" s="12" t="s">
        <v>1860</v>
      </c>
      <c r="E900" s="12" t="s">
        <v>355</v>
      </c>
      <c r="F900" s="12" t="s">
        <v>3916</v>
      </c>
      <c r="G900" s="12" t="s">
        <v>212</v>
      </c>
      <c r="H900" s="12" t="s">
        <v>2804</v>
      </c>
      <c r="I900" s="12" t="s">
        <v>212</v>
      </c>
      <c r="J900" s="12" t="s">
        <v>556</v>
      </c>
      <c r="K900" s="12" t="s">
        <v>578</v>
      </c>
      <c r="L900" s="12" t="s">
        <v>1204</v>
      </c>
      <c r="M900" s="12" t="s">
        <v>3237</v>
      </c>
      <c r="N900" s="12" t="s">
        <v>3435</v>
      </c>
      <c r="O900" s="12" t="s">
        <v>3400</v>
      </c>
      <c r="P900" s="12" t="s">
        <v>3401</v>
      </c>
      <c r="Q900" s="12">
        <v>0</v>
      </c>
      <c r="R900" s="12">
        <v>0</v>
      </c>
      <c r="S900" s="12">
        <v>0</v>
      </c>
      <c r="T900" s="12">
        <v>0</v>
      </c>
      <c r="U900" s="12">
        <v>0</v>
      </c>
      <c r="V900" s="12">
        <v>1</v>
      </c>
      <c r="W900" s="12">
        <v>0</v>
      </c>
      <c r="X900" s="12">
        <v>0</v>
      </c>
      <c r="Y900" s="12">
        <v>0</v>
      </c>
      <c r="Z900" s="12">
        <v>0</v>
      </c>
      <c r="AA900" s="12">
        <v>0</v>
      </c>
      <c r="AB900" s="12">
        <v>0</v>
      </c>
      <c r="AC900" s="12">
        <v>1</v>
      </c>
      <c r="AD900" s="12">
        <v>0</v>
      </c>
      <c r="AE900" s="12">
        <v>0</v>
      </c>
      <c r="AF900" s="12">
        <v>0</v>
      </c>
      <c r="AG900" s="12">
        <v>0</v>
      </c>
      <c r="AH900" s="12">
        <v>0</v>
      </c>
      <c r="AI900" s="12">
        <v>0</v>
      </c>
      <c r="AJ900" s="12">
        <v>0</v>
      </c>
      <c r="AK900" s="12">
        <v>0</v>
      </c>
      <c r="AL900" s="12" t="s">
        <v>607</v>
      </c>
      <c r="AM900" s="7" t="s">
        <v>608</v>
      </c>
      <c r="AN900" s="7" t="s">
        <v>614</v>
      </c>
      <c r="AO900" s="7">
        <v>2012</v>
      </c>
      <c r="AP900" s="12" t="s">
        <v>3235</v>
      </c>
      <c r="AQ900" s="12">
        <v>432</v>
      </c>
      <c r="AR900" s="12">
        <v>1</v>
      </c>
      <c r="AS900" s="12" t="s">
        <v>555</v>
      </c>
      <c r="AT900" s="7" t="s">
        <v>212</v>
      </c>
      <c r="AU900" s="12">
        <v>1</v>
      </c>
      <c r="AV900" s="12">
        <v>0</v>
      </c>
      <c r="AW900" s="12">
        <v>1</v>
      </c>
      <c r="AX900" s="12">
        <v>1</v>
      </c>
      <c r="AY900" s="7">
        <v>0</v>
      </c>
      <c r="AZ900" s="12">
        <v>0</v>
      </c>
      <c r="BA900" s="12">
        <v>1</v>
      </c>
      <c r="BB900" s="12">
        <v>1</v>
      </c>
      <c r="BC900" s="12">
        <v>1</v>
      </c>
      <c r="BD900" s="12">
        <v>1</v>
      </c>
      <c r="BE900" s="12">
        <v>0</v>
      </c>
      <c r="BF900" s="7" t="s">
        <v>766</v>
      </c>
      <c r="BG900" s="7" t="s">
        <v>781</v>
      </c>
      <c r="BH900" s="7"/>
      <c r="BI900" s="7" t="s">
        <v>2807</v>
      </c>
      <c r="BJ900" s="12" t="s">
        <v>3460</v>
      </c>
      <c r="BK900" s="12" t="s">
        <v>3463</v>
      </c>
      <c r="BL900" s="12" t="s">
        <v>3469</v>
      </c>
      <c r="BM900" s="7" t="s">
        <v>788</v>
      </c>
      <c r="BN900" s="7"/>
      <c r="BO900" s="12"/>
      <c r="BP900" s="12" t="s">
        <v>1161</v>
      </c>
      <c r="BQ900" s="12">
        <v>0.115</v>
      </c>
      <c r="BR900" s="12" t="s">
        <v>1252</v>
      </c>
      <c r="BS900" s="12">
        <v>1E-4</v>
      </c>
      <c r="BT900" s="12"/>
      <c r="BU900" s="12">
        <f t="shared" si="18"/>
        <v>1.0001000050001667</v>
      </c>
      <c r="BV900" s="12" t="s">
        <v>3416</v>
      </c>
      <c r="BW900" s="12" t="s">
        <v>1077</v>
      </c>
      <c r="BX900" s="12" t="s">
        <v>1077</v>
      </c>
      <c r="BY900" s="12" t="s">
        <v>1077</v>
      </c>
      <c r="BZ900" s="12"/>
      <c r="CA900" s="12" t="s">
        <v>1077</v>
      </c>
      <c r="CB900" s="12" t="s">
        <v>1077</v>
      </c>
      <c r="CC900" s="12" t="s">
        <v>1077</v>
      </c>
      <c r="CD900" s="12" t="s">
        <v>1077</v>
      </c>
      <c r="CE900" s="12">
        <v>5.0000000000000001E-3</v>
      </c>
      <c r="CF900" s="12" t="s">
        <v>1077</v>
      </c>
      <c r="CG900" s="12"/>
      <c r="CH900" s="12"/>
      <c r="CI900" s="12"/>
      <c r="CJ900" s="12">
        <v>0.45400000000000001</v>
      </c>
      <c r="CK900" s="12" t="s">
        <v>3830</v>
      </c>
      <c r="CL900" s="12" t="s">
        <v>1077</v>
      </c>
      <c r="CM900" s="12">
        <v>0</v>
      </c>
      <c r="CN900" s="12" t="s">
        <v>1077</v>
      </c>
      <c r="CO900" s="12" t="s">
        <v>1077</v>
      </c>
      <c r="CP900" s="12"/>
      <c r="CQ900" s="12"/>
      <c r="CR900" s="12"/>
      <c r="CS900" s="12" t="s">
        <v>1077</v>
      </c>
      <c r="CT900" s="12" t="s">
        <v>1077</v>
      </c>
      <c r="CU900" s="12">
        <v>1023.14</v>
      </c>
      <c r="CV900" s="12">
        <f t="shared" si="19"/>
        <v>0.102314</v>
      </c>
      <c r="CW900" s="12"/>
      <c r="CX900" s="57"/>
    </row>
    <row r="901" spans="1:102" ht="16.5" x14ac:dyDescent="0.35">
      <c r="A901" s="56">
        <v>33</v>
      </c>
      <c r="B901" s="12" t="s">
        <v>3724</v>
      </c>
      <c r="C901" s="12">
        <v>33.200000000000003</v>
      </c>
      <c r="D901" s="12" t="s">
        <v>1858</v>
      </c>
      <c r="E901" s="12" t="s">
        <v>355</v>
      </c>
      <c r="F901" s="12" t="s">
        <v>3916</v>
      </c>
      <c r="G901" s="12" t="s">
        <v>212</v>
      </c>
      <c r="H901" s="12" t="s">
        <v>2804</v>
      </c>
      <c r="I901" s="12" t="s">
        <v>212</v>
      </c>
      <c r="J901" s="12" t="s">
        <v>556</v>
      </c>
      <c r="K901" s="12" t="s">
        <v>578</v>
      </c>
      <c r="L901" s="12" t="s">
        <v>1204</v>
      </c>
      <c r="M901" s="12" t="s">
        <v>3237</v>
      </c>
      <c r="N901" s="12" t="s">
        <v>3435</v>
      </c>
      <c r="O901" s="12" t="s">
        <v>3400</v>
      </c>
      <c r="P901" s="12" t="s">
        <v>3401</v>
      </c>
      <c r="Q901" s="12">
        <v>0</v>
      </c>
      <c r="R901" s="12">
        <v>0</v>
      </c>
      <c r="S901" s="12">
        <v>0</v>
      </c>
      <c r="T901" s="12">
        <v>0</v>
      </c>
      <c r="U901" s="12">
        <v>0</v>
      </c>
      <c r="V901" s="12">
        <v>1</v>
      </c>
      <c r="W901" s="12">
        <v>0</v>
      </c>
      <c r="X901" s="12">
        <v>0</v>
      </c>
      <c r="Y901" s="12">
        <v>0</v>
      </c>
      <c r="Z901" s="12">
        <v>0</v>
      </c>
      <c r="AA901" s="12">
        <v>0</v>
      </c>
      <c r="AB901" s="12">
        <v>0</v>
      </c>
      <c r="AC901" s="12">
        <v>1</v>
      </c>
      <c r="AD901" s="12">
        <v>0</v>
      </c>
      <c r="AE901" s="12">
        <v>0</v>
      </c>
      <c r="AF901" s="12">
        <v>0</v>
      </c>
      <c r="AG901" s="12">
        <v>0</v>
      </c>
      <c r="AH901" s="12">
        <v>0</v>
      </c>
      <c r="AI901" s="12">
        <v>0</v>
      </c>
      <c r="AJ901" s="12">
        <v>0</v>
      </c>
      <c r="AK901" s="12">
        <v>0</v>
      </c>
      <c r="AL901" s="12" t="s">
        <v>607</v>
      </c>
      <c r="AM901" s="7" t="s">
        <v>608</v>
      </c>
      <c r="AN901" s="7" t="s">
        <v>614</v>
      </c>
      <c r="AO901" s="7">
        <v>2012</v>
      </c>
      <c r="AP901" s="12" t="s">
        <v>3235</v>
      </c>
      <c r="AQ901" s="12">
        <v>432</v>
      </c>
      <c r="AR901" s="12">
        <v>1</v>
      </c>
      <c r="AS901" s="12" t="s">
        <v>555</v>
      </c>
      <c r="AT901" s="7" t="s">
        <v>212</v>
      </c>
      <c r="AU901" s="12">
        <v>1</v>
      </c>
      <c r="AV901" s="12">
        <v>0</v>
      </c>
      <c r="AW901" s="12">
        <v>1</v>
      </c>
      <c r="AX901" s="12">
        <v>1</v>
      </c>
      <c r="AY901" s="7">
        <v>0</v>
      </c>
      <c r="AZ901" s="12">
        <v>0</v>
      </c>
      <c r="BA901" s="12">
        <v>1</v>
      </c>
      <c r="BB901" s="12">
        <v>1</v>
      </c>
      <c r="BC901" s="12">
        <v>1</v>
      </c>
      <c r="BD901" s="12">
        <v>1</v>
      </c>
      <c r="BE901" s="12">
        <v>0</v>
      </c>
      <c r="BF901" s="7" t="s">
        <v>766</v>
      </c>
      <c r="BG901" s="7" t="s">
        <v>159</v>
      </c>
      <c r="BH901" s="7"/>
      <c r="BI901" s="7" t="s">
        <v>2806</v>
      </c>
      <c r="BJ901" s="12" t="s">
        <v>3460</v>
      </c>
      <c r="BK901" s="12" t="s">
        <v>3463</v>
      </c>
      <c r="BL901" s="12" t="s">
        <v>3469</v>
      </c>
      <c r="BM901" s="7" t="s">
        <v>788</v>
      </c>
      <c r="BN901" s="7"/>
      <c r="BO901" s="12"/>
      <c r="BP901" s="12" t="s">
        <v>1161</v>
      </c>
      <c r="BQ901" s="12">
        <v>4.2999999999999997E-2</v>
      </c>
      <c r="BR901" s="12" t="s">
        <v>1252</v>
      </c>
      <c r="BS901" s="12">
        <v>9.0000000000000002E-6</v>
      </c>
      <c r="BT901" s="12"/>
      <c r="BU901" s="12">
        <f t="shared" si="18"/>
        <v>1.0000090000405002</v>
      </c>
      <c r="BV901" s="12" t="s">
        <v>3416</v>
      </c>
      <c r="BW901" s="12" t="s">
        <v>1077</v>
      </c>
      <c r="BX901" s="12" t="s">
        <v>1077</v>
      </c>
      <c r="BY901" s="12" t="s">
        <v>1077</v>
      </c>
      <c r="BZ901" s="12"/>
      <c r="CA901" s="12" t="s">
        <v>1077</v>
      </c>
      <c r="CB901" s="12" t="s">
        <v>1077</v>
      </c>
      <c r="CC901" s="12" t="s">
        <v>1077</v>
      </c>
      <c r="CD901" s="12" t="s">
        <v>1077</v>
      </c>
      <c r="CE901" s="12">
        <v>4.2000000000000003E-2</v>
      </c>
      <c r="CF901" s="12" t="s">
        <v>1077</v>
      </c>
      <c r="CG901" s="12"/>
      <c r="CH901" s="12"/>
      <c r="CI901" s="12"/>
      <c r="CJ901" s="12">
        <v>0.45400000000000001</v>
      </c>
      <c r="CK901" s="12" t="s">
        <v>3830</v>
      </c>
      <c r="CL901" s="12" t="s">
        <v>1077</v>
      </c>
      <c r="CM901" s="12">
        <v>0</v>
      </c>
      <c r="CN901" s="12" t="s">
        <v>1077</v>
      </c>
      <c r="CO901" s="12" t="s">
        <v>1077</v>
      </c>
      <c r="CP901" s="12"/>
      <c r="CQ901" s="12"/>
      <c r="CR901" s="12"/>
      <c r="CS901" s="12" t="s">
        <v>1077</v>
      </c>
      <c r="CT901" s="12"/>
      <c r="CU901" s="12">
        <v>4928.05</v>
      </c>
      <c r="CV901" s="12">
        <f t="shared" si="19"/>
        <v>4.4352450000000002E-2</v>
      </c>
      <c r="CW901" s="12"/>
      <c r="CX901" s="57"/>
    </row>
    <row r="902" spans="1:102" ht="16.5" x14ac:dyDescent="0.35">
      <c r="A902" s="56">
        <v>33</v>
      </c>
      <c r="B902" s="12" t="s">
        <v>3724</v>
      </c>
      <c r="C902" s="12">
        <v>33.299999999999997</v>
      </c>
      <c r="D902" s="12" t="s">
        <v>1865</v>
      </c>
      <c r="E902" s="12" t="s">
        <v>356</v>
      </c>
      <c r="F902" s="12" t="s">
        <v>3916</v>
      </c>
      <c r="G902" s="12" t="s">
        <v>212</v>
      </c>
      <c r="H902" s="12" t="s">
        <v>2805</v>
      </c>
      <c r="I902" s="12" t="s">
        <v>212</v>
      </c>
      <c r="J902" s="12" t="s">
        <v>556</v>
      </c>
      <c r="K902" s="12" t="s">
        <v>578</v>
      </c>
      <c r="L902" s="12" t="s">
        <v>1204</v>
      </c>
      <c r="M902" s="12" t="s">
        <v>3237</v>
      </c>
      <c r="N902" s="12" t="s">
        <v>3435</v>
      </c>
      <c r="O902" s="12" t="s">
        <v>3400</v>
      </c>
      <c r="P902" s="12" t="s">
        <v>3401</v>
      </c>
      <c r="Q902" s="12">
        <v>0</v>
      </c>
      <c r="R902" s="12">
        <v>0</v>
      </c>
      <c r="S902" s="12">
        <v>0</v>
      </c>
      <c r="T902" s="12">
        <v>0</v>
      </c>
      <c r="U902" s="12">
        <v>0</v>
      </c>
      <c r="V902" s="12">
        <v>1</v>
      </c>
      <c r="W902" s="12">
        <v>0</v>
      </c>
      <c r="X902" s="12">
        <v>0</v>
      </c>
      <c r="Y902" s="12">
        <v>0</v>
      </c>
      <c r="Z902" s="12">
        <v>0</v>
      </c>
      <c r="AA902" s="12">
        <v>0</v>
      </c>
      <c r="AB902" s="12">
        <v>0</v>
      </c>
      <c r="AC902" s="12">
        <v>1</v>
      </c>
      <c r="AD902" s="12">
        <v>0</v>
      </c>
      <c r="AE902" s="12">
        <v>0</v>
      </c>
      <c r="AF902" s="12">
        <v>0</v>
      </c>
      <c r="AG902" s="12">
        <v>0</v>
      </c>
      <c r="AH902" s="12">
        <v>0</v>
      </c>
      <c r="AI902" s="12">
        <v>0</v>
      </c>
      <c r="AJ902" s="12">
        <v>0</v>
      </c>
      <c r="AK902" s="12">
        <v>0</v>
      </c>
      <c r="AL902" s="12" t="s">
        <v>607</v>
      </c>
      <c r="AM902" s="7" t="s">
        <v>608</v>
      </c>
      <c r="AN902" s="7" t="s">
        <v>614</v>
      </c>
      <c r="AO902" s="7">
        <v>2012</v>
      </c>
      <c r="AP902" s="12" t="s">
        <v>3235</v>
      </c>
      <c r="AQ902" s="12">
        <v>125</v>
      </c>
      <c r="AR902" s="12">
        <v>1</v>
      </c>
      <c r="AS902" s="12" t="s">
        <v>555</v>
      </c>
      <c r="AT902" s="7" t="s">
        <v>212</v>
      </c>
      <c r="AU902" s="12">
        <v>1</v>
      </c>
      <c r="AV902" s="12">
        <v>0</v>
      </c>
      <c r="AW902" s="12">
        <v>0</v>
      </c>
      <c r="AX902" s="12">
        <v>0</v>
      </c>
      <c r="AY902" s="7">
        <v>0</v>
      </c>
      <c r="AZ902" s="12">
        <v>0</v>
      </c>
      <c r="BA902" s="12">
        <v>0</v>
      </c>
      <c r="BB902" s="12">
        <v>0</v>
      </c>
      <c r="BC902" s="12">
        <v>0</v>
      </c>
      <c r="BD902" s="12">
        <v>0</v>
      </c>
      <c r="BE902" s="12">
        <v>0</v>
      </c>
      <c r="BF902" s="7" t="s">
        <v>2821</v>
      </c>
      <c r="BG902" s="7" t="s">
        <v>848</v>
      </c>
      <c r="BH902" s="7"/>
      <c r="BI902" s="7" t="s">
        <v>2819</v>
      </c>
      <c r="BJ902" s="12" t="s">
        <v>3460</v>
      </c>
      <c r="BK902" s="12" t="s">
        <v>3463</v>
      </c>
      <c r="BL902" s="12" t="s">
        <v>3469</v>
      </c>
      <c r="BM902" s="7" t="s">
        <v>788</v>
      </c>
      <c r="BN902" s="7"/>
      <c r="BO902" s="12"/>
      <c r="BP902" s="12" t="s">
        <v>1161</v>
      </c>
      <c r="BQ902" s="12">
        <v>-0.72899999999999998</v>
      </c>
      <c r="BR902" s="12" t="s">
        <v>1252</v>
      </c>
      <c r="BS902" s="12">
        <v>-0.29520000000000002</v>
      </c>
      <c r="BT902" s="12"/>
      <c r="BU902" s="12">
        <f t="shared" si="18"/>
        <v>0.74438269603805529</v>
      </c>
      <c r="BV902" s="12" t="s">
        <v>3416</v>
      </c>
      <c r="BW902" s="12" t="s">
        <v>1077</v>
      </c>
      <c r="BX902" s="12" t="s">
        <v>1077</v>
      </c>
      <c r="BY902" s="12" t="s">
        <v>1077</v>
      </c>
      <c r="BZ902" s="12"/>
      <c r="CA902" s="12" t="s">
        <v>1077</v>
      </c>
      <c r="CB902" s="12" t="s">
        <v>1077</v>
      </c>
      <c r="CC902" s="12" t="s">
        <v>1077</v>
      </c>
      <c r="CD902" s="12" t="s">
        <v>1077</v>
      </c>
      <c r="CE902" s="12">
        <v>0.04</v>
      </c>
      <c r="CF902" s="12" t="s">
        <v>1077</v>
      </c>
      <c r="CG902" s="12"/>
      <c r="CH902" s="12"/>
      <c r="CI902" s="12"/>
      <c r="CJ902" s="12">
        <v>0.48699999999999999</v>
      </c>
      <c r="CK902" s="12" t="s">
        <v>3830</v>
      </c>
      <c r="CL902" s="12" t="s">
        <v>1077</v>
      </c>
      <c r="CM902" s="12">
        <v>0</v>
      </c>
      <c r="CN902" s="12" t="s">
        <v>1077</v>
      </c>
      <c r="CO902" s="12" t="s">
        <v>1077</v>
      </c>
      <c r="CP902" s="12"/>
      <c r="CQ902" s="12"/>
      <c r="CR902" s="12"/>
      <c r="CS902" s="12" t="s">
        <v>1077</v>
      </c>
      <c r="CT902" s="12" t="s">
        <v>1077</v>
      </c>
      <c r="CU902" s="12" t="s">
        <v>718</v>
      </c>
      <c r="CV902" s="12" t="s">
        <v>1077</v>
      </c>
      <c r="CW902" s="12"/>
      <c r="CX902" s="57"/>
    </row>
    <row r="903" spans="1:102" ht="16.5" x14ac:dyDescent="0.35">
      <c r="A903" s="56">
        <v>33</v>
      </c>
      <c r="B903" s="12" t="s">
        <v>3724</v>
      </c>
      <c r="C903" s="12">
        <v>33.299999999999997</v>
      </c>
      <c r="D903" s="12" t="s">
        <v>1870</v>
      </c>
      <c r="E903" s="12" t="s">
        <v>356</v>
      </c>
      <c r="F903" s="12" t="s">
        <v>3916</v>
      </c>
      <c r="G903" s="12" t="s">
        <v>212</v>
      </c>
      <c r="H903" s="12" t="s">
        <v>2804</v>
      </c>
      <c r="I903" s="12" t="s">
        <v>212</v>
      </c>
      <c r="J903" s="12" t="s">
        <v>556</v>
      </c>
      <c r="K903" s="12" t="s">
        <v>578</v>
      </c>
      <c r="L903" s="12" t="s">
        <v>1204</v>
      </c>
      <c r="M903" s="12" t="s">
        <v>3237</v>
      </c>
      <c r="N903" s="12" t="s">
        <v>3435</v>
      </c>
      <c r="O903" s="12" t="s">
        <v>3400</v>
      </c>
      <c r="P903" s="12" t="s">
        <v>3401</v>
      </c>
      <c r="Q903" s="12">
        <v>0</v>
      </c>
      <c r="R903" s="12">
        <v>0</v>
      </c>
      <c r="S903" s="12">
        <v>0</v>
      </c>
      <c r="T903" s="12">
        <v>0</v>
      </c>
      <c r="U903" s="12">
        <v>0</v>
      </c>
      <c r="V903" s="12">
        <v>1</v>
      </c>
      <c r="W903" s="12">
        <v>0</v>
      </c>
      <c r="X903" s="12">
        <v>0</v>
      </c>
      <c r="Y903" s="12">
        <v>0</v>
      </c>
      <c r="Z903" s="12">
        <v>0</v>
      </c>
      <c r="AA903" s="12">
        <v>0</v>
      </c>
      <c r="AB903" s="12">
        <v>0</v>
      </c>
      <c r="AC903" s="12">
        <v>1</v>
      </c>
      <c r="AD903" s="12">
        <v>0</v>
      </c>
      <c r="AE903" s="12">
        <v>0</v>
      </c>
      <c r="AF903" s="12">
        <v>0</v>
      </c>
      <c r="AG903" s="12">
        <v>0</v>
      </c>
      <c r="AH903" s="12">
        <v>0</v>
      </c>
      <c r="AI903" s="12">
        <v>0</v>
      </c>
      <c r="AJ903" s="12">
        <v>0</v>
      </c>
      <c r="AK903" s="12">
        <v>0</v>
      </c>
      <c r="AL903" s="12" t="s">
        <v>607</v>
      </c>
      <c r="AM903" s="7" t="s">
        <v>608</v>
      </c>
      <c r="AN903" s="7" t="s">
        <v>614</v>
      </c>
      <c r="AO903" s="7">
        <v>2012</v>
      </c>
      <c r="AP903" s="12" t="s">
        <v>3235</v>
      </c>
      <c r="AQ903" s="12">
        <v>125</v>
      </c>
      <c r="AR903" s="12">
        <v>1</v>
      </c>
      <c r="AS903" s="12" t="s">
        <v>555</v>
      </c>
      <c r="AT903" s="7" t="s">
        <v>212</v>
      </c>
      <c r="AU903" s="12">
        <v>1</v>
      </c>
      <c r="AV903" s="12">
        <v>0</v>
      </c>
      <c r="AW903" s="12">
        <v>0</v>
      </c>
      <c r="AX903" s="12">
        <v>0</v>
      </c>
      <c r="AY903" s="7">
        <v>0</v>
      </c>
      <c r="AZ903" s="12">
        <v>0</v>
      </c>
      <c r="BA903" s="12">
        <v>0</v>
      </c>
      <c r="BB903" s="12">
        <v>0</v>
      </c>
      <c r="BC903" s="12">
        <v>0</v>
      </c>
      <c r="BD903" s="12">
        <v>0</v>
      </c>
      <c r="BE903" s="12">
        <v>0</v>
      </c>
      <c r="BF903" s="7" t="s">
        <v>3258</v>
      </c>
      <c r="BG903" s="7" t="s">
        <v>849</v>
      </c>
      <c r="BH903" s="7">
        <v>1</v>
      </c>
      <c r="BI903" s="7" t="s">
        <v>3282</v>
      </c>
      <c r="BJ903" s="12" t="s">
        <v>3460</v>
      </c>
      <c r="BK903" s="12" t="s">
        <v>3463</v>
      </c>
      <c r="BL903" s="12" t="s">
        <v>3469</v>
      </c>
      <c r="BM903" s="7" t="s">
        <v>788</v>
      </c>
      <c r="BN903" s="7"/>
      <c r="BO903" s="12"/>
      <c r="BP903" s="12" t="s">
        <v>1161</v>
      </c>
      <c r="BQ903" s="12"/>
      <c r="BR903" s="12" t="s">
        <v>1077</v>
      </c>
      <c r="BS903" s="12">
        <v>2.0488</v>
      </c>
      <c r="BT903" s="12"/>
      <c r="BU903" s="12">
        <f t="shared" si="18"/>
        <v>7.7585852156315154</v>
      </c>
      <c r="BV903" s="12" t="s">
        <v>3416</v>
      </c>
      <c r="BW903" s="12">
        <v>7.7590000000000003</v>
      </c>
      <c r="BX903" s="12" t="s">
        <v>1143</v>
      </c>
      <c r="BY903" s="12" t="s">
        <v>1077</v>
      </c>
      <c r="BZ903" s="12"/>
      <c r="CA903" s="12" t="s">
        <v>1077</v>
      </c>
      <c r="CB903" s="12" t="s">
        <v>1077</v>
      </c>
      <c r="CC903" s="12" t="s">
        <v>1077</v>
      </c>
      <c r="CD903" s="12" t="s">
        <v>1077</v>
      </c>
      <c r="CE903" s="12">
        <v>0</v>
      </c>
      <c r="CF903" s="12" t="s">
        <v>1077</v>
      </c>
      <c r="CG903" s="12"/>
      <c r="CH903" s="12"/>
      <c r="CI903" s="12"/>
      <c r="CJ903" s="12">
        <v>0.48699999999999999</v>
      </c>
      <c r="CK903" s="12" t="s">
        <v>3830</v>
      </c>
      <c r="CL903" s="12" t="s">
        <v>1077</v>
      </c>
      <c r="CM903" s="12">
        <v>0</v>
      </c>
      <c r="CN903" s="12" t="s">
        <v>1077</v>
      </c>
      <c r="CO903" s="12" t="s">
        <v>1077</v>
      </c>
      <c r="CP903" s="12"/>
      <c r="CQ903" s="12"/>
      <c r="CR903" s="12"/>
      <c r="CS903" s="12" t="s">
        <v>1077</v>
      </c>
      <c r="CT903" s="12" t="s">
        <v>1077</v>
      </c>
      <c r="CU903" s="12" t="s">
        <v>718</v>
      </c>
      <c r="CV903" s="12" t="s">
        <v>1077</v>
      </c>
      <c r="CW903" s="12"/>
      <c r="CX903" s="57"/>
    </row>
    <row r="904" spans="1:102" ht="16.5" x14ac:dyDescent="0.35">
      <c r="A904" s="56">
        <v>33</v>
      </c>
      <c r="B904" s="12" t="s">
        <v>3724</v>
      </c>
      <c r="C904" s="12">
        <v>33.299999999999997</v>
      </c>
      <c r="D904" s="12" t="s">
        <v>1859</v>
      </c>
      <c r="E904" s="12" t="s">
        <v>356</v>
      </c>
      <c r="F904" s="12" t="s">
        <v>3916</v>
      </c>
      <c r="G904" s="12" t="s">
        <v>212</v>
      </c>
      <c r="H904" s="12" t="s">
        <v>2804</v>
      </c>
      <c r="I904" s="12" t="s">
        <v>212</v>
      </c>
      <c r="J904" s="12" t="s">
        <v>556</v>
      </c>
      <c r="K904" s="12" t="s">
        <v>578</v>
      </c>
      <c r="L904" s="12" t="s">
        <v>1204</v>
      </c>
      <c r="M904" s="12" t="s">
        <v>3237</v>
      </c>
      <c r="N904" s="12" t="s">
        <v>3435</v>
      </c>
      <c r="O904" s="12" t="s">
        <v>3400</v>
      </c>
      <c r="P904" s="12" t="s">
        <v>3401</v>
      </c>
      <c r="Q904" s="12">
        <v>0</v>
      </c>
      <c r="R904" s="12">
        <v>0</v>
      </c>
      <c r="S904" s="12">
        <v>0</v>
      </c>
      <c r="T904" s="12">
        <v>0</v>
      </c>
      <c r="U904" s="12">
        <v>0</v>
      </c>
      <c r="V904" s="12">
        <v>1</v>
      </c>
      <c r="W904" s="12">
        <v>0</v>
      </c>
      <c r="X904" s="12">
        <v>0</v>
      </c>
      <c r="Y904" s="12">
        <v>0</v>
      </c>
      <c r="Z904" s="12">
        <v>0</v>
      </c>
      <c r="AA904" s="12">
        <v>0</v>
      </c>
      <c r="AB904" s="12">
        <v>0</v>
      </c>
      <c r="AC904" s="12">
        <v>1</v>
      </c>
      <c r="AD904" s="12">
        <v>0</v>
      </c>
      <c r="AE904" s="12">
        <v>0</v>
      </c>
      <c r="AF904" s="12">
        <v>0</v>
      </c>
      <c r="AG904" s="12">
        <v>0</v>
      </c>
      <c r="AH904" s="12">
        <v>0</v>
      </c>
      <c r="AI904" s="12">
        <v>0</v>
      </c>
      <c r="AJ904" s="12">
        <v>0</v>
      </c>
      <c r="AK904" s="12">
        <v>0</v>
      </c>
      <c r="AL904" s="12" t="s">
        <v>607</v>
      </c>
      <c r="AM904" s="7" t="s">
        <v>608</v>
      </c>
      <c r="AN904" s="7" t="s">
        <v>614</v>
      </c>
      <c r="AO904" s="7">
        <v>2012</v>
      </c>
      <c r="AP904" s="12" t="s">
        <v>3235</v>
      </c>
      <c r="AQ904" s="12">
        <v>125</v>
      </c>
      <c r="AR904" s="12">
        <v>1</v>
      </c>
      <c r="AS904" s="12" t="s">
        <v>555</v>
      </c>
      <c r="AT904" s="7" t="s">
        <v>212</v>
      </c>
      <c r="AU904" s="12">
        <v>1</v>
      </c>
      <c r="AV904" s="12">
        <v>0</v>
      </c>
      <c r="AW904" s="12">
        <v>0</v>
      </c>
      <c r="AX904" s="12">
        <v>0</v>
      </c>
      <c r="AY904" s="7">
        <v>0</v>
      </c>
      <c r="AZ904" s="12">
        <v>0</v>
      </c>
      <c r="BA904" s="12">
        <v>0</v>
      </c>
      <c r="BB904" s="12">
        <v>0</v>
      </c>
      <c r="BC904" s="12">
        <v>0</v>
      </c>
      <c r="BD904" s="12">
        <v>0</v>
      </c>
      <c r="BE904" s="12">
        <v>0</v>
      </c>
      <c r="BF904" s="7" t="s">
        <v>766</v>
      </c>
      <c r="BG904" s="7" t="s">
        <v>159</v>
      </c>
      <c r="BH904" s="7"/>
      <c r="BI904" s="7" t="s">
        <v>2806</v>
      </c>
      <c r="BJ904" s="12" t="s">
        <v>3460</v>
      </c>
      <c r="BK904" s="12" t="s">
        <v>3463</v>
      </c>
      <c r="BL904" s="12" t="s">
        <v>3469</v>
      </c>
      <c r="BM904" s="7" t="s">
        <v>788</v>
      </c>
      <c r="BN904" s="7"/>
      <c r="BO904" s="12"/>
      <c r="BP904" s="12" t="s">
        <v>1161</v>
      </c>
      <c r="BQ904" s="12">
        <v>1.405</v>
      </c>
      <c r="BR904" s="12" t="s">
        <v>1252</v>
      </c>
      <c r="BS904" s="12">
        <v>2E-3</v>
      </c>
      <c r="BT904" s="12"/>
      <c r="BU904" s="12">
        <f t="shared" si="18"/>
        <v>1.0020020013340003</v>
      </c>
      <c r="BV904" s="12" t="s">
        <v>3416</v>
      </c>
      <c r="BW904" s="12" t="s">
        <v>1077</v>
      </c>
      <c r="BX904" s="12" t="s">
        <v>1077</v>
      </c>
      <c r="BY904" s="12" t="s">
        <v>1077</v>
      </c>
      <c r="BZ904" s="12"/>
      <c r="CA904" s="12" t="s">
        <v>1077</v>
      </c>
      <c r="CB904" s="12" t="s">
        <v>1077</v>
      </c>
      <c r="CC904" s="12" t="s">
        <v>1077</v>
      </c>
      <c r="CD904" s="12" t="s">
        <v>1077</v>
      </c>
      <c r="CE904" s="12">
        <v>0</v>
      </c>
      <c r="CF904" s="12" t="s">
        <v>1077</v>
      </c>
      <c r="CG904" s="12"/>
      <c r="CH904" s="12"/>
      <c r="CI904" s="12"/>
      <c r="CJ904" s="12">
        <v>0.48699999999999999</v>
      </c>
      <c r="CK904" s="12" t="s">
        <v>3830</v>
      </c>
      <c r="CL904" s="12" t="s">
        <v>1077</v>
      </c>
      <c r="CM904" s="12">
        <v>0</v>
      </c>
      <c r="CN904" s="12" t="s">
        <v>1077</v>
      </c>
      <c r="CO904" s="12" t="s">
        <v>1077</v>
      </c>
      <c r="CP904" s="12"/>
      <c r="CQ904" s="12"/>
      <c r="CR904" s="12"/>
      <c r="CS904" s="12" t="s">
        <v>1077</v>
      </c>
      <c r="CT904" s="12" t="s">
        <v>1077</v>
      </c>
      <c r="CU904" s="12" t="s">
        <v>718</v>
      </c>
      <c r="CV904" s="12" t="s">
        <v>1077</v>
      </c>
      <c r="CW904" s="12"/>
      <c r="CX904" s="57"/>
    </row>
    <row r="905" spans="1:102" ht="16.5" x14ac:dyDescent="0.35">
      <c r="A905" s="56">
        <v>33</v>
      </c>
      <c r="B905" s="12" t="s">
        <v>3724</v>
      </c>
      <c r="C905" s="12">
        <v>33.299999999999997</v>
      </c>
      <c r="D905" s="12" t="s">
        <v>1861</v>
      </c>
      <c r="E905" s="12" t="s">
        <v>356</v>
      </c>
      <c r="F905" s="12" t="s">
        <v>3916</v>
      </c>
      <c r="G905" s="12" t="s">
        <v>212</v>
      </c>
      <c r="H905" s="12" t="s">
        <v>2804</v>
      </c>
      <c r="I905" s="12" t="s">
        <v>212</v>
      </c>
      <c r="J905" s="12" t="s">
        <v>556</v>
      </c>
      <c r="K905" s="12" t="s">
        <v>578</v>
      </c>
      <c r="L905" s="12" t="s">
        <v>1204</v>
      </c>
      <c r="M905" s="12" t="s">
        <v>3237</v>
      </c>
      <c r="N905" s="12" t="s">
        <v>3435</v>
      </c>
      <c r="O905" s="12" t="s">
        <v>3400</v>
      </c>
      <c r="P905" s="12" t="s">
        <v>3401</v>
      </c>
      <c r="Q905" s="12">
        <v>0</v>
      </c>
      <c r="R905" s="12">
        <v>0</v>
      </c>
      <c r="S905" s="12">
        <v>0</v>
      </c>
      <c r="T905" s="12">
        <v>0</v>
      </c>
      <c r="U905" s="12">
        <v>0</v>
      </c>
      <c r="V905" s="12">
        <v>1</v>
      </c>
      <c r="W905" s="12">
        <v>0</v>
      </c>
      <c r="X905" s="12">
        <v>0</v>
      </c>
      <c r="Y905" s="12">
        <v>0</v>
      </c>
      <c r="Z905" s="12">
        <v>0</v>
      </c>
      <c r="AA905" s="12">
        <v>0</v>
      </c>
      <c r="AB905" s="12">
        <v>0</v>
      </c>
      <c r="AC905" s="12">
        <v>1</v>
      </c>
      <c r="AD905" s="12">
        <v>0</v>
      </c>
      <c r="AE905" s="12">
        <v>0</v>
      </c>
      <c r="AF905" s="12">
        <v>0</v>
      </c>
      <c r="AG905" s="12">
        <v>0</v>
      </c>
      <c r="AH905" s="12">
        <v>0</v>
      </c>
      <c r="AI905" s="12">
        <v>0</v>
      </c>
      <c r="AJ905" s="12">
        <v>0</v>
      </c>
      <c r="AK905" s="12">
        <v>0</v>
      </c>
      <c r="AL905" s="12" t="s">
        <v>607</v>
      </c>
      <c r="AM905" s="7" t="s">
        <v>608</v>
      </c>
      <c r="AN905" s="7" t="s">
        <v>614</v>
      </c>
      <c r="AO905" s="7">
        <v>2012</v>
      </c>
      <c r="AP905" s="12" t="s">
        <v>3235</v>
      </c>
      <c r="AQ905" s="12">
        <v>125</v>
      </c>
      <c r="AR905" s="12">
        <v>1</v>
      </c>
      <c r="AS905" s="12" t="s">
        <v>555</v>
      </c>
      <c r="AT905" s="7" t="s">
        <v>212</v>
      </c>
      <c r="AU905" s="12">
        <v>1</v>
      </c>
      <c r="AV905" s="12">
        <v>0</v>
      </c>
      <c r="AW905" s="12">
        <v>0</v>
      </c>
      <c r="AX905" s="12">
        <v>0</v>
      </c>
      <c r="AY905" s="7">
        <v>0</v>
      </c>
      <c r="AZ905" s="12">
        <v>0</v>
      </c>
      <c r="BA905" s="12">
        <v>0</v>
      </c>
      <c r="BB905" s="12">
        <v>0</v>
      </c>
      <c r="BC905" s="12">
        <v>0</v>
      </c>
      <c r="BD905" s="12">
        <v>0</v>
      </c>
      <c r="BE905" s="12">
        <v>0</v>
      </c>
      <c r="BF905" s="7" t="s">
        <v>766</v>
      </c>
      <c r="BG905" s="7" t="s">
        <v>781</v>
      </c>
      <c r="BH905" s="7"/>
      <c r="BI905" s="7" t="s">
        <v>2807</v>
      </c>
      <c r="BJ905" s="12" t="s">
        <v>3460</v>
      </c>
      <c r="BK905" s="12" t="s">
        <v>3463</v>
      </c>
      <c r="BL905" s="12" t="s">
        <v>3469</v>
      </c>
      <c r="BM905" s="7" t="s">
        <v>788</v>
      </c>
      <c r="BN905" s="7"/>
      <c r="BO905" s="12"/>
      <c r="BP905" s="12" t="s">
        <v>1161</v>
      </c>
      <c r="BQ905" s="12">
        <v>0.52500000000000002</v>
      </c>
      <c r="BR905" s="12" t="s">
        <v>1252</v>
      </c>
      <c r="BS905" s="12">
        <v>2.9999999999999997E-4</v>
      </c>
      <c r="BT905" s="12"/>
      <c r="BU905" s="12">
        <f t="shared" si="18"/>
        <v>1.0003000450045003</v>
      </c>
      <c r="BV905" s="12" t="s">
        <v>3416</v>
      </c>
      <c r="BW905" s="12" t="s">
        <v>1077</v>
      </c>
      <c r="BX905" s="12" t="s">
        <v>1077</v>
      </c>
      <c r="BY905" s="12" t="s">
        <v>1077</v>
      </c>
      <c r="BZ905" s="12"/>
      <c r="CA905" s="12" t="s">
        <v>1077</v>
      </c>
      <c r="CB905" s="12" t="s">
        <v>1077</v>
      </c>
      <c r="CC905" s="12" t="s">
        <v>1077</v>
      </c>
      <c r="CD905" s="12" t="s">
        <v>1077</v>
      </c>
      <c r="CE905" s="12">
        <v>0</v>
      </c>
      <c r="CF905" s="12" t="s">
        <v>1077</v>
      </c>
      <c r="CG905" s="12"/>
      <c r="CH905" s="12"/>
      <c r="CI905" s="12"/>
      <c r="CJ905" s="12">
        <v>0.48699999999999999</v>
      </c>
      <c r="CK905" s="12" t="s">
        <v>3830</v>
      </c>
      <c r="CL905" s="12" t="s">
        <v>1077</v>
      </c>
      <c r="CM905" s="12">
        <v>0</v>
      </c>
      <c r="CN905" s="12" t="s">
        <v>1077</v>
      </c>
      <c r="CO905" s="12" t="s">
        <v>1077</v>
      </c>
      <c r="CP905" s="12"/>
      <c r="CQ905" s="12"/>
      <c r="CR905" s="12"/>
      <c r="CS905" s="12" t="s">
        <v>1077</v>
      </c>
      <c r="CT905" s="12" t="s">
        <v>1077</v>
      </c>
      <c r="CU905" s="12" t="s">
        <v>718</v>
      </c>
      <c r="CV905" s="12" t="s">
        <v>1077</v>
      </c>
      <c r="CW905" s="12"/>
      <c r="CX905" s="57"/>
    </row>
    <row r="906" spans="1:102" ht="16.5" x14ac:dyDescent="0.35">
      <c r="A906" s="56">
        <v>33</v>
      </c>
      <c r="B906" s="12" t="s">
        <v>3724</v>
      </c>
      <c r="C906" s="12">
        <v>33.4</v>
      </c>
      <c r="D906" s="12" t="s">
        <v>1869</v>
      </c>
      <c r="E906" s="12" t="s">
        <v>357</v>
      </c>
      <c r="F906" s="12" t="s">
        <v>3916</v>
      </c>
      <c r="G906" s="12" t="s">
        <v>349</v>
      </c>
      <c r="H906" s="12" t="s">
        <v>2805</v>
      </c>
      <c r="I906" s="12" t="s">
        <v>1285</v>
      </c>
      <c r="J906" s="12" t="s">
        <v>556</v>
      </c>
      <c r="K906" s="12" t="s">
        <v>578</v>
      </c>
      <c r="L906" s="12" t="s">
        <v>1204</v>
      </c>
      <c r="M906" s="12" t="s">
        <v>3237</v>
      </c>
      <c r="N906" s="12" t="s">
        <v>3435</v>
      </c>
      <c r="O906" s="12" t="s">
        <v>3400</v>
      </c>
      <c r="P906" s="12" t="s">
        <v>3401</v>
      </c>
      <c r="Q906" s="12">
        <v>0</v>
      </c>
      <c r="R906" s="12">
        <v>0</v>
      </c>
      <c r="S906" s="12">
        <v>0</v>
      </c>
      <c r="T906" s="12">
        <v>0</v>
      </c>
      <c r="U906" s="12">
        <v>0</v>
      </c>
      <c r="V906" s="12">
        <v>1</v>
      </c>
      <c r="W906" s="12">
        <v>0</v>
      </c>
      <c r="X906" s="12">
        <v>0</v>
      </c>
      <c r="Y906" s="12">
        <v>0</v>
      </c>
      <c r="Z906" s="12">
        <v>0</v>
      </c>
      <c r="AA906" s="12">
        <v>0</v>
      </c>
      <c r="AB906" s="12">
        <v>0</v>
      </c>
      <c r="AC906" s="12">
        <v>1</v>
      </c>
      <c r="AD906" s="12">
        <v>0</v>
      </c>
      <c r="AE906" s="12">
        <v>0</v>
      </c>
      <c r="AF906" s="12">
        <v>0</v>
      </c>
      <c r="AG906" s="12">
        <v>0</v>
      </c>
      <c r="AH906" s="12">
        <v>0</v>
      </c>
      <c r="AI906" s="12">
        <v>0</v>
      </c>
      <c r="AJ906" s="12">
        <v>0</v>
      </c>
      <c r="AK906" s="12">
        <v>0</v>
      </c>
      <c r="AL906" s="12" t="s">
        <v>607</v>
      </c>
      <c r="AM906" s="7" t="s">
        <v>608</v>
      </c>
      <c r="AN906" s="7" t="s">
        <v>614</v>
      </c>
      <c r="AO906" s="7">
        <v>2012</v>
      </c>
      <c r="AP906" s="12" t="s">
        <v>3235</v>
      </c>
      <c r="AQ906" s="12">
        <v>350</v>
      </c>
      <c r="AR906" s="12">
        <v>1</v>
      </c>
      <c r="AS906" s="12" t="s">
        <v>555</v>
      </c>
      <c r="AT906" s="7" t="s">
        <v>212</v>
      </c>
      <c r="AU906" s="12">
        <v>1</v>
      </c>
      <c r="AV906" s="12">
        <v>0</v>
      </c>
      <c r="AW906" s="12">
        <v>0</v>
      </c>
      <c r="AX906" s="12">
        <v>0</v>
      </c>
      <c r="AY906" s="7">
        <v>0</v>
      </c>
      <c r="AZ906" s="12">
        <v>0</v>
      </c>
      <c r="BA906" s="12">
        <v>0</v>
      </c>
      <c r="BB906" s="12">
        <v>0</v>
      </c>
      <c r="BC906" s="12">
        <v>0</v>
      </c>
      <c r="BD906" s="12">
        <v>0</v>
      </c>
      <c r="BE906" s="12">
        <v>0</v>
      </c>
      <c r="BF906" s="7" t="s">
        <v>2821</v>
      </c>
      <c r="BG906" s="7" t="s">
        <v>848</v>
      </c>
      <c r="BH906" s="7"/>
      <c r="BI906" s="7" t="s">
        <v>2819</v>
      </c>
      <c r="BJ906" s="12" t="s">
        <v>3460</v>
      </c>
      <c r="BK906" s="12" t="s">
        <v>3463</v>
      </c>
      <c r="BL906" s="12" t="s">
        <v>3469</v>
      </c>
      <c r="BM906" s="7" t="s">
        <v>788</v>
      </c>
      <c r="BN906" s="7"/>
      <c r="BO906" s="12"/>
      <c r="BP906" s="12" t="s">
        <v>1161</v>
      </c>
      <c r="BQ906" s="12" t="str">
        <f>CV906</f>
        <v/>
      </c>
      <c r="BR906" s="12" t="s">
        <v>1077</v>
      </c>
      <c r="BS906" s="12">
        <v>-2.7400000000000001E-2</v>
      </c>
      <c r="BT906" s="12"/>
      <c r="BU906" s="12">
        <f t="shared" si="18"/>
        <v>0.97297197488624487</v>
      </c>
      <c r="BV906" s="12" t="s">
        <v>3416</v>
      </c>
      <c r="BW906" s="12" t="s">
        <v>1077</v>
      </c>
      <c r="BX906" s="12" t="s">
        <v>1077</v>
      </c>
      <c r="BY906" s="12" t="s">
        <v>1077</v>
      </c>
      <c r="BZ906" s="12"/>
      <c r="CA906" s="12" t="s">
        <v>1077</v>
      </c>
      <c r="CB906" s="12" t="s">
        <v>1077</v>
      </c>
      <c r="CC906" s="12" t="s">
        <v>1077</v>
      </c>
      <c r="CD906" s="12" t="s">
        <v>1077</v>
      </c>
      <c r="CE906" s="12">
        <v>0.53400000000000003</v>
      </c>
      <c r="CF906" s="12" t="s">
        <v>1077</v>
      </c>
      <c r="CG906" s="12"/>
      <c r="CH906" s="12"/>
      <c r="CI906" s="12"/>
      <c r="CJ906" s="12">
        <v>0.41399999999999998</v>
      </c>
      <c r="CK906" s="12" t="s">
        <v>3830</v>
      </c>
      <c r="CL906" s="12" t="s">
        <v>1077</v>
      </c>
      <c r="CM906" s="12">
        <v>0</v>
      </c>
      <c r="CN906" s="12" t="s">
        <v>1077</v>
      </c>
      <c r="CO906" s="12" t="s">
        <v>1077</v>
      </c>
      <c r="CP906" s="12"/>
      <c r="CQ906" s="12"/>
      <c r="CR906" s="12"/>
      <c r="CS906" s="12" t="s">
        <v>1077</v>
      </c>
      <c r="CT906" s="12" t="s">
        <v>1077</v>
      </c>
      <c r="CU906" s="12" t="s">
        <v>718</v>
      </c>
      <c r="CV906" s="12" t="s">
        <v>1077</v>
      </c>
      <c r="CW906" s="12"/>
      <c r="CX906" s="57"/>
    </row>
    <row r="907" spans="1:102" ht="16.5" x14ac:dyDescent="0.35">
      <c r="A907" s="56">
        <v>33</v>
      </c>
      <c r="B907" s="12" t="s">
        <v>3724</v>
      </c>
      <c r="C907" s="12">
        <v>33.4</v>
      </c>
      <c r="D907" s="12" t="s">
        <v>1871</v>
      </c>
      <c r="E907" s="12" t="s">
        <v>357</v>
      </c>
      <c r="F907" s="12" t="s">
        <v>3916</v>
      </c>
      <c r="G907" s="12" t="s">
        <v>212</v>
      </c>
      <c r="H907" s="12" t="s">
        <v>2804</v>
      </c>
      <c r="I907" s="12" t="s">
        <v>212</v>
      </c>
      <c r="J907" s="12" t="s">
        <v>556</v>
      </c>
      <c r="K907" s="12" t="s">
        <v>578</v>
      </c>
      <c r="L907" s="12" t="s">
        <v>1204</v>
      </c>
      <c r="M907" s="12" t="s">
        <v>3237</v>
      </c>
      <c r="N907" s="12" t="s">
        <v>3435</v>
      </c>
      <c r="O907" s="12" t="s">
        <v>3400</v>
      </c>
      <c r="P907" s="12" t="s">
        <v>3401</v>
      </c>
      <c r="Q907" s="12">
        <v>0</v>
      </c>
      <c r="R907" s="12">
        <v>0</v>
      </c>
      <c r="S907" s="12">
        <v>0</v>
      </c>
      <c r="T907" s="12">
        <v>0</v>
      </c>
      <c r="U907" s="12">
        <v>0</v>
      </c>
      <c r="V907" s="12">
        <v>1</v>
      </c>
      <c r="W907" s="12">
        <v>0</v>
      </c>
      <c r="X907" s="12">
        <v>0</v>
      </c>
      <c r="Y907" s="12">
        <v>0</v>
      </c>
      <c r="Z907" s="12">
        <v>0</v>
      </c>
      <c r="AA907" s="12">
        <v>0</v>
      </c>
      <c r="AB907" s="12">
        <v>0</v>
      </c>
      <c r="AC907" s="12">
        <v>1</v>
      </c>
      <c r="AD907" s="12">
        <v>0</v>
      </c>
      <c r="AE907" s="12">
        <v>0</v>
      </c>
      <c r="AF907" s="12">
        <v>0</v>
      </c>
      <c r="AG907" s="12">
        <v>0</v>
      </c>
      <c r="AH907" s="12">
        <v>0</v>
      </c>
      <c r="AI907" s="12">
        <v>0</v>
      </c>
      <c r="AJ907" s="12">
        <v>0</v>
      </c>
      <c r="AK907" s="12">
        <v>0</v>
      </c>
      <c r="AL907" s="12" t="s">
        <v>607</v>
      </c>
      <c r="AM907" s="7" t="s">
        <v>608</v>
      </c>
      <c r="AN907" s="7" t="s">
        <v>614</v>
      </c>
      <c r="AO907" s="7">
        <v>2012</v>
      </c>
      <c r="AP907" s="12" t="s">
        <v>3235</v>
      </c>
      <c r="AQ907" s="12">
        <v>350</v>
      </c>
      <c r="AR907" s="12">
        <v>1</v>
      </c>
      <c r="AS907" s="12" t="s">
        <v>555</v>
      </c>
      <c r="AT907" s="7" t="s">
        <v>212</v>
      </c>
      <c r="AU907" s="12">
        <v>1</v>
      </c>
      <c r="AV907" s="12">
        <v>0</v>
      </c>
      <c r="AW907" s="12">
        <v>0</v>
      </c>
      <c r="AX907" s="12">
        <v>0</v>
      </c>
      <c r="AY907" s="7">
        <v>0</v>
      </c>
      <c r="AZ907" s="12">
        <v>0</v>
      </c>
      <c r="BA907" s="12">
        <v>0</v>
      </c>
      <c r="BB907" s="12">
        <v>0</v>
      </c>
      <c r="BC907" s="12">
        <v>0</v>
      </c>
      <c r="BD907" s="12">
        <v>0</v>
      </c>
      <c r="BE907" s="12">
        <v>0</v>
      </c>
      <c r="BF907" s="7" t="s">
        <v>3258</v>
      </c>
      <c r="BG907" s="7" t="s">
        <v>849</v>
      </c>
      <c r="BH907" s="7">
        <v>1</v>
      </c>
      <c r="BI907" s="7" t="s">
        <v>3282</v>
      </c>
      <c r="BJ907" s="12" t="s">
        <v>3460</v>
      </c>
      <c r="BK907" s="12" t="s">
        <v>3463</v>
      </c>
      <c r="BL907" s="12" t="s">
        <v>3469</v>
      </c>
      <c r="BM907" s="7" t="s">
        <v>788</v>
      </c>
      <c r="BN907" s="7"/>
      <c r="BO907" s="12"/>
      <c r="BP907" s="12" t="s">
        <v>1161</v>
      </c>
      <c r="BQ907" s="12"/>
      <c r="BR907" s="12" t="s">
        <v>1077</v>
      </c>
      <c r="BS907" s="12">
        <v>1.4266000000000001</v>
      </c>
      <c r="BT907" s="12"/>
      <c r="BU907" s="12">
        <f t="shared" si="18"/>
        <v>4.164515740202023</v>
      </c>
      <c r="BV907" s="12" t="s">
        <v>3416</v>
      </c>
      <c r="BW907" s="12">
        <v>4.165</v>
      </c>
      <c r="BX907" s="12" t="s">
        <v>1143</v>
      </c>
      <c r="BY907" s="12" t="s">
        <v>1077</v>
      </c>
      <c r="BZ907" s="12"/>
      <c r="CA907" s="12" t="s">
        <v>1077</v>
      </c>
      <c r="CB907" s="12" t="s">
        <v>1077</v>
      </c>
      <c r="CC907" s="12" t="s">
        <v>1077</v>
      </c>
      <c r="CD907" s="12" t="s">
        <v>1077</v>
      </c>
      <c r="CE907" s="12">
        <v>0</v>
      </c>
      <c r="CF907" s="12" t="s">
        <v>1077</v>
      </c>
      <c r="CG907" s="12"/>
      <c r="CH907" s="12"/>
      <c r="CI907" s="12"/>
      <c r="CJ907" s="12">
        <v>0.41399999999999998</v>
      </c>
      <c r="CK907" s="12" t="s">
        <v>3830</v>
      </c>
      <c r="CL907" s="12" t="s">
        <v>1077</v>
      </c>
      <c r="CM907" s="12">
        <v>0</v>
      </c>
      <c r="CN907" s="12" t="s">
        <v>1077</v>
      </c>
      <c r="CO907" s="12" t="s">
        <v>1077</v>
      </c>
      <c r="CP907" s="12"/>
      <c r="CQ907" s="12"/>
      <c r="CR907" s="12"/>
      <c r="CS907" s="12" t="s">
        <v>1077</v>
      </c>
      <c r="CT907" s="12" t="s">
        <v>1077</v>
      </c>
      <c r="CU907" s="12" t="s">
        <v>718</v>
      </c>
      <c r="CV907" s="12" t="s">
        <v>1077</v>
      </c>
      <c r="CW907" s="12"/>
      <c r="CX907" s="57"/>
    </row>
    <row r="908" spans="1:102" ht="16.5" x14ac:dyDescent="0.35">
      <c r="A908" s="56">
        <v>33</v>
      </c>
      <c r="B908" s="12" t="s">
        <v>3724</v>
      </c>
      <c r="C908" s="12">
        <v>33.4</v>
      </c>
      <c r="D908" s="12" t="s">
        <v>1862</v>
      </c>
      <c r="E908" s="12" t="s">
        <v>357</v>
      </c>
      <c r="F908" s="12" t="s">
        <v>3916</v>
      </c>
      <c r="G908" s="12" t="s">
        <v>212</v>
      </c>
      <c r="H908" s="12" t="s">
        <v>2804</v>
      </c>
      <c r="I908" s="12" t="s">
        <v>212</v>
      </c>
      <c r="J908" s="12" t="s">
        <v>556</v>
      </c>
      <c r="K908" s="12" t="s">
        <v>578</v>
      </c>
      <c r="L908" s="12" t="s">
        <v>1204</v>
      </c>
      <c r="M908" s="12" t="s">
        <v>3237</v>
      </c>
      <c r="N908" s="12" t="s">
        <v>3435</v>
      </c>
      <c r="O908" s="12" t="s">
        <v>3400</v>
      </c>
      <c r="P908" s="12" t="s">
        <v>3401</v>
      </c>
      <c r="Q908" s="12">
        <v>0</v>
      </c>
      <c r="R908" s="12">
        <v>0</v>
      </c>
      <c r="S908" s="12">
        <v>0</v>
      </c>
      <c r="T908" s="12">
        <v>0</v>
      </c>
      <c r="U908" s="12">
        <v>0</v>
      </c>
      <c r="V908" s="12">
        <v>1</v>
      </c>
      <c r="W908" s="12">
        <v>0</v>
      </c>
      <c r="X908" s="12">
        <v>0</v>
      </c>
      <c r="Y908" s="12">
        <v>0</v>
      </c>
      <c r="Z908" s="12">
        <v>0</v>
      </c>
      <c r="AA908" s="12">
        <v>0</v>
      </c>
      <c r="AB908" s="12">
        <v>0</v>
      </c>
      <c r="AC908" s="12">
        <v>1</v>
      </c>
      <c r="AD908" s="12">
        <v>0</v>
      </c>
      <c r="AE908" s="12">
        <v>0</v>
      </c>
      <c r="AF908" s="12">
        <v>0</v>
      </c>
      <c r="AG908" s="12">
        <v>0</v>
      </c>
      <c r="AH908" s="12">
        <v>0</v>
      </c>
      <c r="AI908" s="12">
        <v>0</v>
      </c>
      <c r="AJ908" s="12">
        <v>0</v>
      </c>
      <c r="AK908" s="12">
        <v>0</v>
      </c>
      <c r="AL908" s="12" t="s">
        <v>607</v>
      </c>
      <c r="AM908" s="7" t="s">
        <v>608</v>
      </c>
      <c r="AN908" s="7" t="s">
        <v>614</v>
      </c>
      <c r="AO908" s="7">
        <v>2012</v>
      </c>
      <c r="AP908" s="12" t="s">
        <v>3235</v>
      </c>
      <c r="AQ908" s="12">
        <v>350</v>
      </c>
      <c r="AR908" s="12">
        <v>1</v>
      </c>
      <c r="AS908" s="12" t="s">
        <v>555</v>
      </c>
      <c r="AT908" s="7" t="s">
        <v>212</v>
      </c>
      <c r="AU908" s="12">
        <v>1</v>
      </c>
      <c r="AV908" s="12">
        <v>0</v>
      </c>
      <c r="AW908" s="12">
        <v>0</v>
      </c>
      <c r="AX908" s="12">
        <v>0</v>
      </c>
      <c r="AY908" s="7">
        <v>0</v>
      </c>
      <c r="AZ908" s="12">
        <v>0</v>
      </c>
      <c r="BA908" s="12">
        <v>0</v>
      </c>
      <c r="BB908" s="12">
        <v>0</v>
      </c>
      <c r="BC908" s="12">
        <v>0</v>
      </c>
      <c r="BD908" s="12">
        <v>0</v>
      </c>
      <c r="BE908" s="12">
        <v>0</v>
      </c>
      <c r="BF908" s="7" t="s">
        <v>766</v>
      </c>
      <c r="BG908" s="7" t="s">
        <v>781</v>
      </c>
      <c r="BH908" s="7"/>
      <c r="BI908" s="7" t="s">
        <v>2807</v>
      </c>
      <c r="BJ908" s="12" t="s">
        <v>3460</v>
      </c>
      <c r="BK908" s="12" t="s">
        <v>3463</v>
      </c>
      <c r="BL908" s="12" t="s">
        <v>3469</v>
      </c>
      <c r="BM908" s="7" t="s">
        <v>788</v>
      </c>
      <c r="BN908" s="7"/>
      <c r="BO908" s="12"/>
      <c r="BP908" s="12" t="s">
        <v>1161</v>
      </c>
      <c r="BQ908" s="12">
        <v>0.56599999999999995</v>
      </c>
      <c r="BR908" s="12" t="s">
        <v>1252</v>
      </c>
      <c r="BS908" s="12">
        <v>2.0000000000000001E-4</v>
      </c>
      <c r="BT908" s="12"/>
      <c r="BU908" s="12">
        <f t="shared" si="18"/>
        <v>1.0002000200013335</v>
      </c>
      <c r="BV908" s="12" t="s">
        <v>3416</v>
      </c>
      <c r="BW908" s="12" t="s">
        <v>1077</v>
      </c>
      <c r="BX908" s="12" t="s">
        <v>1077</v>
      </c>
      <c r="BY908" s="12" t="s">
        <v>1077</v>
      </c>
      <c r="BZ908" s="12"/>
      <c r="CA908" s="12" t="s">
        <v>1077</v>
      </c>
      <c r="CB908" s="12" t="s">
        <v>1077</v>
      </c>
      <c r="CC908" s="12" t="s">
        <v>1077</v>
      </c>
      <c r="CD908" s="12" t="s">
        <v>1077</v>
      </c>
      <c r="CE908" s="12">
        <v>2E-3</v>
      </c>
      <c r="CF908" s="12" t="s">
        <v>1077</v>
      </c>
      <c r="CG908" s="12"/>
      <c r="CH908" s="12"/>
      <c r="CI908" s="12"/>
      <c r="CJ908" s="12">
        <v>0.41399999999999998</v>
      </c>
      <c r="CK908" s="12" t="s">
        <v>3830</v>
      </c>
      <c r="CL908" s="12" t="s">
        <v>1077</v>
      </c>
      <c r="CM908" s="12">
        <v>0</v>
      </c>
      <c r="CN908" s="12" t="s">
        <v>1077</v>
      </c>
      <c r="CO908" s="12" t="s">
        <v>1077</v>
      </c>
      <c r="CP908" s="12"/>
      <c r="CQ908" s="12"/>
      <c r="CR908" s="12"/>
      <c r="CS908" s="12" t="s">
        <v>1077</v>
      </c>
      <c r="CT908" s="12" t="s">
        <v>1077</v>
      </c>
      <c r="CU908" s="12" t="s">
        <v>718</v>
      </c>
      <c r="CV908" s="12" t="s">
        <v>1077</v>
      </c>
      <c r="CW908" s="12"/>
      <c r="CX908" s="57"/>
    </row>
    <row r="909" spans="1:102" ht="16.5" x14ac:dyDescent="0.35">
      <c r="A909" s="56">
        <v>33</v>
      </c>
      <c r="B909" s="12" t="s">
        <v>3724</v>
      </c>
      <c r="C909" s="12">
        <v>33.4</v>
      </c>
      <c r="D909" s="12" t="s">
        <v>1868</v>
      </c>
      <c r="E909" s="12" t="s">
        <v>357</v>
      </c>
      <c r="F909" s="12" t="s">
        <v>3916</v>
      </c>
      <c r="G909" s="12" t="s">
        <v>349</v>
      </c>
      <c r="H909" s="12" t="s">
        <v>2804</v>
      </c>
      <c r="I909" s="12" t="s">
        <v>1285</v>
      </c>
      <c r="J909" s="12" t="s">
        <v>556</v>
      </c>
      <c r="K909" s="12" t="s">
        <v>578</v>
      </c>
      <c r="L909" s="12" t="s">
        <v>1204</v>
      </c>
      <c r="M909" s="12" t="s">
        <v>3237</v>
      </c>
      <c r="N909" s="12" t="s">
        <v>3435</v>
      </c>
      <c r="O909" s="12" t="s">
        <v>3400</v>
      </c>
      <c r="P909" s="12" t="s">
        <v>3401</v>
      </c>
      <c r="Q909" s="12">
        <v>0</v>
      </c>
      <c r="R909" s="12">
        <v>0</v>
      </c>
      <c r="S909" s="12">
        <v>0</v>
      </c>
      <c r="T909" s="12">
        <v>0</v>
      </c>
      <c r="U909" s="12">
        <v>0</v>
      </c>
      <c r="V909" s="12">
        <v>1</v>
      </c>
      <c r="W909" s="12">
        <v>0</v>
      </c>
      <c r="X909" s="12">
        <v>0</v>
      </c>
      <c r="Y909" s="12">
        <v>0</v>
      </c>
      <c r="Z909" s="12">
        <v>0</v>
      </c>
      <c r="AA909" s="12">
        <v>0</v>
      </c>
      <c r="AB909" s="12">
        <v>0</v>
      </c>
      <c r="AC909" s="12">
        <v>1</v>
      </c>
      <c r="AD909" s="12">
        <v>0</v>
      </c>
      <c r="AE909" s="12">
        <v>0</v>
      </c>
      <c r="AF909" s="12">
        <v>0</v>
      </c>
      <c r="AG909" s="12">
        <v>0</v>
      </c>
      <c r="AH909" s="12">
        <v>0</v>
      </c>
      <c r="AI909" s="12">
        <v>0</v>
      </c>
      <c r="AJ909" s="12">
        <v>0</v>
      </c>
      <c r="AK909" s="12">
        <v>0</v>
      </c>
      <c r="AL909" s="12" t="s">
        <v>607</v>
      </c>
      <c r="AM909" s="7" t="s">
        <v>608</v>
      </c>
      <c r="AN909" s="7" t="s">
        <v>614</v>
      </c>
      <c r="AO909" s="7">
        <v>2012</v>
      </c>
      <c r="AP909" s="12" t="s">
        <v>3235</v>
      </c>
      <c r="AQ909" s="12">
        <v>350</v>
      </c>
      <c r="AR909" s="12">
        <v>1</v>
      </c>
      <c r="AS909" s="12" t="s">
        <v>555</v>
      </c>
      <c r="AT909" s="7" t="s">
        <v>212</v>
      </c>
      <c r="AU909" s="12">
        <v>1</v>
      </c>
      <c r="AV909" s="12">
        <v>0</v>
      </c>
      <c r="AW909" s="12">
        <v>0</v>
      </c>
      <c r="AX909" s="12">
        <v>0</v>
      </c>
      <c r="AY909" s="7">
        <v>0</v>
      </c>
      <c r="AZ909" s="12">
        <v>0</v>
      </c>
      <c r="BA909" s="12">
        <v>0</v>
      </c>
      <c r="BB909" s="12">
        <v>0</v>
      </c>
      <c r="BC909" s="12">
        <v>0</v>
      </c>
      <c r="BD909" s="12">
        <v>0</v>
      </c>
      <c r="BE909" s="12">
        <v>0</v>
      </c>
      <c r="BF909" s="7" t="s">
        <v>766</v>
      </c>
      <c r="BG909" s="7" t="s">
        <v>159</v>
      </c>
      <c r="BH909" s="7"/>
      <c r="BI909" s="7" t="s">
        <v>2806</v>
      </c>
      <c r="BJ909" s="12" t="s">
        <v>3460</v>
      </c>
      <c r="BK909" s="12" t="s">
        <v>3463</v>
      </c>
      <c r="BL909" s="12" t="s">
        <v>3469</v>
      </c>
      <c r="BM909" s="7" t="s">
        <v>788</v>
      </c>
      <c r="BN909" s="7"/>
      <c r="BO909" s="12"/>
      <c r="BP909" s="12" t="s">
        <v>1161</v>
      </c>
      <c r="BQ909" s="12" t="str">
        <f>CV909</f>
        <v/>
      </c>
      <c r="BR909" s="12" t="s">
        <v>1077</v>
      </c>
      <c r="BS909" s="12"/>
      <c r="BT909" s="12"/>
      <c r="BU909" s="12">
        <f t="shared" si="18"/>
        <v>1</v>
      </c>
      <c r="BV909" s="12" t="s">
        <v>3416</v>
      </c>
      <c r="BW909" s="12" t="s">
        <v>1077</v>
      </c>
      <c r="BX909" s="12" t="s">
        <v>1077</v>
      </c>
      <c r="BY909" s="12" t="s">
        <v>1077</v>
      </c>
      <c r="BZ909" s="12"/>
      <c r="CA909" s="12" t="s">
        <v>1077</v>
      </c>
      <c r="CB909" s="12" t="s">
        <v>1077</v>
      </c>
      <c r="CC909" s="12" t="s">
        <v>1077</v>
      </c>
      <c r="CD909" s="12" t="s">
        <v>1077</v>
      </c>
      <c r="CE909" s="12">
        <v>0.18</v>
      </c>
      <c r="CF909" s="12" t="s">
        <v>1077</v>
      </c>
      <c r="CG909" s="12"/>
      <c r="CH909" s="12"/>
      <c r="CI909" s="12"/>
      <c r="CJ909" s="12">
        <v>0.41399999999999998</v>
      </c>
      <c r="CK909" s="12" t="s">
        <v>3830</v>
      </c>
      <c r="CL909" s="12" t="s">
        <v>1077</v>
      </c>
      <c r="CM909" s="12">
        <v>0</v>
      </c>
      <c r="CN909" s="12" t="s">
        <v>1077</v>
      </c>
      <c r="CO909" s="12" t="s">
        <v>1077</v>
      </c>
      <c r="CP909" s="12"/>
      <c r="CQ909" s="12"/>
      <c r="CR909" s="12"/>
      <c r="CS909" s="12" t="s">
        <v>1077</v>
      </c>
      <c r="CT909" s="12"/>
      <c r="CU909" s="12" t="s">
        <v>718</v>
      </c>
      <c r="CV909" s="12" t="s">
        <v>1077</v>
      </c>
      <c r="CW909" s="12"/>
      <c r="CX909" s="57"/>
    </row>
    <row r="910" spans="1:102" x14ac:dyDescent="0.35">
      <c r="A910" s="56">
        <v>36</v>
      </c>
      <c r="B910" s="12" t="s">
        <v>3727</v>
      </c>
      <c r="C910" s="12">
        <v>36.1</v>
      </c>
      <c r="D910" s="12" t="s">
        <v>1879</v>
      </c>
      <c r="E910" s="12" t="s">
        <v>362</v>
      </c>
      <c r="F910" s="12" t="s">
        <v>3916</v>
      </c>
      <c r="G910" s="12" t="s">
        <v>212</v>
      </c>
      <c r="H910" s="12" t="s">
        <v>2804</v>
      </c>
      <c r="I910" s="12" t="s">
        <v>212</v>
      </c>
      <c r="J910" s="12" t="s">
        <v>556</v>
      </c>
      <c r="K910" s="12" t="s">
        <v>569</v>
      </c>
      <c r="L910" s="12" t="s">
        <v>558</v>
      </c>
      <c r="M910" s="12" t="s">
        <v>3237</v>
      </c>
      <c r="N910" s="12" t="s">
        <v>3435</v>
      </c>
      <c r="O910" s="12" t="s">
        <v>3400</v>
      </c>
      <c r="P910" s="12" t="s">
        <v>3401</v>
      </c>
      <c r="Q910" s="12">
        <v>0</v>
      </c>
      <c r="R910" s="12">
        <v>0</v>
      </c>
      <c r="S910" s="12">
        <v>0</v>
      </c>
      <c r="T910" s="12">
        <v>0</v>
      </c>
      <c r="U910" s="12">
        <v>0</v>
      </c>
      <c r="V910" s="12">
        <v>0</v>
      </c>
      <c r="W910" s="12">
        <v>1</v>
      </c>
      <c r="X910" s="12">
        <v>0</v>
      </c>
      <c r="Y910" s="12">
        <v>0</v>
      </c>
      <c r="Z910" s="12">
        <v>0</v>
      </c>
      <c r="AA910" s="12">
        <v>0</v>
      </c>
      <c r="AB910" s="12">
        <v>0</v>
      </c>
      <c r="AC910" s="12">
        <v>1</v>
      </c>
      <c r="AD910" s="12">
        <v>0</v>
      </c>
      <c r="AE910" s="12">
        <v>0</v>
      </c>
      <c r="AF910" s="12">
        <v>0</v>
      </c>
      <c r="AG910" s="12">
        <v>0</v>
      </c>
      <c r="AH910" s="12">
        <v>0</v>
      </c>
      <c r="AI910" s="12">
        <v>0</v>
      </c>
      <c r="AJ910" s="12">
        <v>0</v>
      </c>
      <c r="AK910" s="12">
        <v>0</v>
      </c>
      <c r="AL910" s="12" t="s">
        <v>3454</v>
      </c>
      <c r="AM910" s="7" t="s">
        <v>637</v>
      </c>
      <c r="AN910" s="7" t="s">
        <v>665</v>
      </c>
      <c r="AO910" s="7" t="s">
        <v>666</v>
      </c>
      <c r="AP910" s="12" t="s">
        <v>691</v>
      </c>
      <c r="AQ910" s="12">
        <v>130</v>
      </c>
      <c r="AR910" s="12">
        <v>2</v>
      </c>
      <c r="AS910" s="12" t="s">
        <v>555</v>
      </c>
      <c r="AT910" s="7" t="s">
        <v>212</v>
      </c>
      <c r="AU910" s="12">
        <v>1</v>
      </c>
      <c r="AV910" s="12">
        <v>0</v>
      </c>
      <c r="AW910" s="12">
        <v>0</v>
      </c>
      <c r="AX910" s="12">
        <v>1</v>
      </c>
      <c r="AY910" s="7">
        <v>1</v>
      </c>
      <c r="AZ910" s="12">
        <v>0</v>
      </c>
      <c r="BA910" s="12">
        <v>1</v>
      </c>
      <c r="BB910" s="12">
        <v>1</v>
      </c>
      <c r="BC910" s="12">
        <v>1</v>
      </c>
      <c r="BD910" s="12">
        <v>1</v>
      </c>
      <c r="BE910" s="12">
        <v>0</v>
      </c>
      <c r="BF910" s="7" t="s">
        <v>766</v>
      </c>
      <c r="BG910" s="7" t="s">
        <v>781</v>
      </c>
      <c r="BH910" s="7"/>
      <c r="BI910" s="12" t="s">
        <v>2807</v>
      </c>
      <c r="BJ910" s="12" t="s">
        <v>3460</v>
      </c>
      <c r="BK910" s="12" t="s">
        <v>3463</v>
      </c>
      <c r="BL910" s="12" t="s">
        <v>3481</v>
      </c>
      <c r="BM910" s="7" t="s">
        <v>787</v>
      </c>
      <c r="BN910" s="7"/>
      <c r="BO910" s="12"/>
      <c r="BP910" s="12"/>
      <c r="BQ910" s="12">
        <v>0.74199999999999999</v>
      </c>
      <c r="BR910" s="12" t="s">
        <v>1252</v>
      </c>
      <c r="BS910" s="12">
        <v>0.122</v>
      </c>
      <c r="BT910" s="12"/>
      <c r="BU910" s="12">
        <f t="shared" si="18"/>
        <v>1.1297541017803188</v>
      </c>
      <c r="BV910" s="12" t="s">
        <v>3416</v>
      </c>
      <c r="BW910" s="12" t="s">
        <v>1077</v>
      </c>
      <c r="BX910" s="12" t="s">
        <v>1077</v>
      </c>
      <c r="BY910" s="12" t="s">
        <v>1077</v>
      </c>
      <c r="BZ910" s="12"/>
      <c r="CA910" s="12" t="s">
        <v>1077</v>
      </c>
      <c r="CB910" s="12" t="s">
        <v>1077</v>
      </c>
      <c r="CC910" s="12" t="s">
        <v>1077</v>
      </c>
      <c r="CD910" s="12" t="s">
        <v>1077</v>
      </c>
      <c r="CE910" s="12">
        <v>0</v>
      </c>
      <c r="CF910" s="12" t="s">
        <v>1077</v>
      </c>
      <c r="CG910" s="12"/>
      <c r="CH910" s="12"/>
      <c r="CI910" s="12"/>
      <c r="CJ910" s="12" t="s">
        <v>718</v>
      </c>
      <c r="CK910" s="12" t="s">
        <v>1077</v>
      </c>
      <c r="CL910" s="12" t="s">
        <v>1077</v>
      </c>
      <c r="CM910" s="12" t="s">
        <v>1077</v>
      </c>
      <c r="CN910" s="12" t="s">
        <v>1077</v>
      </c>
      <c r="CO910" s="12" t="s">
        <v>1077</v>
      </c>
      <c r="CP910" s="12"/>
      <c r="CQ910" s="12"/>
      <c r="CR910" s="12"/>
      <c r="CS910" s="12" t="s">
        <v>1077</v>
      </c>
      <c r="CT910" s="12" t="s">
        <v>1077</v>
      </c>
      <c r="CU910" s="12" t="s">
        <v>1077</v>
      </c>
      <c r="CV910" s="12" t="s">
        <v>1077</v>
      </c>
      <c r="CW910" s="12"/>
      <c r="CX910" s="57"/>
    </row>
    <row r="911" spans="1:102" ht="16.5" x14ac:dyDescent="0.35">
      <c r="A911" s="56">
        <v>36</v>
      </c>
      <c r="B911" s="12" t="s">
        <v>3727</v>
      </c>
      <c r="C911" s="12">
        <v>36.200000000000003</v>
      </c>
      <c r="D911" s="12" t="s">
        <v>1880</v>
      </c>
      <c r="E911" s="12" t="s">
        <v>362</v>
      </c>
      <c r="F911" s="12" t="s">
        <v>3916</v>
      </c>
      <c r="G911" s="12" t="s">
        <v>212</v>
      </c>
      <c r="H911" s="12" t="s">
        <v>2804</v>
      </c>
      <c r="I911" s="12" t="s">
        <v>212</v>
      </c>
      <c r="J911" s="12" t="s">
        <v>556</v>
      </c>
      <c r="K911" s="12" t="s">
        <v>569</v>
      </c>
      <c r="L911" s="12" t="s">
        <v>558</v>
      </c>
      <c r="M911" s="12" t="s">
        <v>3237</v>
      </c>
      <c r="N911" s="12" t="s">
        <v>3435</v>
      </c>
      <c r="O911" s="12" t="s">
        <v>3400</v>
      </c>
      <c r="P911" s="12" t="s">
        <v>3401</v>
      </c>
      <c r="Q911" s="12">
        <v>0</v>
      </c>
      <c r="R911" s="12">
        <v>0</v>
      </c>
      <c r="S911" s="12">
        <v>0</v>
      </c>
      <c r="T911" s="12">
        <v>0</v>
      </c>
      <c r="U911" s="12">
        <v>0</v>
      </c>
      <c r="V911" s="12">
        <v>0</v>
      </c>
      <c r="W911" s="12">
        <v>1</v>
      </c>
      <c r="X911" s="12">
        <v>0</v>
      </c>
      <c r="Y911" s="12">
        <v>0</v>
      </c>
      <c r="Z911" s="12">
        <v>0</v>
      </c>
      <c r="AA911" s="12">
        <v>0</v>
      </c>
      <c r="AB911" s="12">
        <v>0</v>
      </c>
      <c r="AC911" s="12">
        <v>1</v>
      </c>
      <c r="AD911" s="12">
        <v>0</v>
      </c>
      <c r="AE911" s="12">
        <v>0</v>
      </c>
      <c r="AF911" s="12">
        <v>0</v>
      </c>
      <c r="AG911" s="12">
        <v>0</v>
      </c>
      <c r="AH911" s="12">
        <v>0</v>
      </c>
      <c r="AI911" s="12">
        <v>0</v>
      </c>
      <c r="AJ911" s="12">
        <v>0</v>
      </c>
      <c r="AK911" s="12">
        <v>0</v>
      </c>
      <c r="AL911" s="12" t="s">
        <v>3454</v>
      </c>
      <c r="AM911" s="7" t="s">
        <v>637</v>
      </c>
      <c r="AN911" s="7" t="s">
        <v>665</v>
      </c>
      <c r="AO911" s="7" t="s">
        <v>666</v>
      </c>
      <c r="AP911" s="12" t="s">
        <v>691</v>
      </c>
      <c r="AQ911" s="12">
        <v>130</v>
      </c>
      <c r="AR911" s="12">
        <v>2</v>
      </c>
      <c r="AS911" s="12" t="s">
        <v>555</v>
      </c>
      <c r="AT911" s="7" t="s">
        <v>212</v>
      </c>
      <c r="AU911" s="12">
        <v>1</v>
      </c>
      <c r="AV911" s="12">
        <v>0</v>
      </c>
      <c r="AW911" s="12">
        <v>0</v>
      </c>
      <c r="AX911" s="12">
        <v>1</v>
      </c>
      <c r="AY911" s="7">
        <v>1</v>
      </c>
      <c r="AZ911" s="12">
        <v>0</v>
      </c>
      <c r="BA911" s="12">
        <v>1</v>
      </c>
      <c r="BB911" s="12">
        <v>1</v>
      </c>
      <c r="BC911" s="12">
        <v>1</v>
      </c>
      <c r="BD911" s="12">
        <v>1</v>
      </c>
      <c r="BE911" s="12">
        <v>0</v>
      </c>
      <c r="BF911" s="7" t="s">
        <v>766</v>
      </c>
      <c r="BG911" s="7" t="s">
        <v>165</v>
      </c>
      <c r="BH911" s="7"/>
      <c r="BI911" s="7" t="s">
        <v>2809</v>
      </c>
      <c r="BJ911" s="12" t="s">
        <v>3459</v>
      </c>
      <c r="BK911" s="12" t="s">
        <v>3463</v>
      </c>
      <c r="BL911" s="12" t="s">
        <v>3464</v>
      </c>
      <c r="BM911" s="7" t="s">
        <v>787</v>
      </c>
      <c r="BN911" s="7"/>
      <c r="BO911" s="12"/>
      <c r="BP911" s="12"/>
      <c r="BQ911" s="12">
        <v>0.52</v>
      </c>
      <c r="BR911" s="12" t="s">
        <v>1252</v>
      </c>
      <c r="BS911" s="12">
        <v>3.29</v>
      </c>
      <c r="BT911" s="12"/>
      <c r="BU911" s="12">
        <f t="shared" si="18"/>
        <v>26.842863655898565</v>
      </c>
      <c r="BV911" s="12" t="s">
        <v>3416</v>
      </c>
      <c r="BW911" s="12" t="s">
        <v>1077</v>
      </c>
      <c r="BX911" s="12"/>
      <c r="BY911" s="12" t="s">
        <v>1077</v>
      </c>
      <c r="BZ911" s="12"/>
      <c r="CA911" s="12" t="s">
        <v>1077</v>
      </c>
      <c r="CB911" s="12" t="s">
        <v>1077</v>
      </c>
      <c r="CC911" s="12" t="s">
        <v>1077</v>
      </c>
      <c r="CD911" s="12" t="s">
        <v>1077</v>
      </c>
      <c r="CE911" s="12">
        <v>0</v>
      </c>
      <c r="CF911" s="12" t="s">
        <v>1077</v>
      </c>
      <c r="CG911" s="12"/>
      <c r="CH911" s="12"/>
      <c r="CI911" s="12"/>
      <c r="CJ911" s="12">
        <v>0.55200000000000005</v>
      </c>
      <c r="CK911" s="12" t="s">
        <v>3824</v>
      </c>
      <c r="CL911" s="12" t="s">
        <v>1077</v>
      </c>
      <c r="CM911" s="12" t="s">
        <v>1077</v>
      </c>
      <c r="CN911" s="12" t="s">
        <v>1077</v>
      </c>
      <c r="CO911" s="12" t="s">
        <v>1077</v>
      </c>
      <c r="CP911" s="12"/>
      <c r="CQ911" s="12"/>
      <c r="CR911" s="12"/>
      <c r="CS911" s="12" t="s">
        <v>1077</v>
      </c>
      <c r="CT911" s="12" t="s">
        <v>1077</v>
      </c>
      <c r="CU911" s="12" t="s">
        <v>1077</v>
      </c>
      <c r="CV911" s="12" t="s">
        <v>1077</v>
      </c>
      <c r="CW911" s="12"/>
      <c r="CX911" s="57"/>
    </row>
    <row r="912" spans="1:102" x14ac:dyDescent="0.35">
      <c r="A912" s="56">
        <v>38</v>
      </c>
      <c r="B912" s="12" t="s">
        <v>3729</v>
      </c>
      <c r="C912" s="12">
        <v>38.1</v>
      </c>
      <c r="D912" s="12" t="s">
        <v>1989</v>
      </c>
      <c r="E912" s="12" t="s">
        <v>366</v>
      </c>
      <c r="F912" s="12" t="s">
        <v>1078</v>
      </c>
      <c r="G912" s="12" t="s">
        <v>349</v>
      </c>
      <c r="H912" s="12" t="s">
        <v>1078</v>
      </c>
      <c r="I912" s="12" t="s">
        <v>1285</v>
      </c>
      <c r="J912" s="12" t="s">
        <v>556</v>
      </c>
      <c r="K912" s="12" t="s">
        <v>564</v>
      </c>
      <c r="L912" s="12" t="s">
        <v>558</v>
      </c>
      <c r="M912" s="12" t="s">
        <v>3237</v>
      </c>
      <c r="N912" s="12" t="s">
        <v>3435</v>
      </c>
      <c r="O912" s="12" t="s">
        <v>3400</v>
      </c>
      <c r="P912" s="12" t="s">
        <v>3401</v>
      </c>
      <c r="Q912" s="12">
        <v>0</v>
      </c>
      <c r="R912" s="12">
        <v>0</v>
      </c>
      <c r="S912" s="12">
        <v>0</v>
      </c>
      <c r="T912" s="12">
        <v>0</v>
      </c>
      <c r="U912" s="12">
        <v>0</v>
      </c>
      <c r="V912" s="12">
        <v>0</v>
      </c>
      <c r="W912" s="12">
        <v>1</v>
      </c>
      <c r="X912" s="12">
        <v>0</v>
      </c>
      <c r="Y912" s="12">
        <v>0</v>
      </c>
      <c r="Z912" s="12">
        <v>0</v>
      </c>
      <c r="AA912" s="12">
        <v>0</v>
      </c>
      <c r="AB912" s="12">
        <v>0</v>
      </c>
      <c r="AC912" s="12">
        <v>1</v>
      </c>
      <c r="AD912" s="12">
        <v>0</v>
      </c>
      <c r="AE912" s="12">
        <v>0</v>
      </c>
      <c r="AF912" s="12">
        <v>0</v>
      </c>
      <c r="AG912" s="12">
        <v>0</v>
      </c>
      <c r="AH912" s="12">
        <v>0</v>
      </c>
      <c r="AI912" s="12">
        <v>0</v>
      </c>
      <c r="AJ912" s="12">
        <v>0</v>
      </c>
      <c r="AK912" s="12">
        <v>0</v>
      </c>
      <c r="AL912" s="12" t="s">
        <v>3454</v>
      </c>
      <c r="AM912" s="12" t="s">
        <v>668</v>
      </c>
      <c r="AN912" s="12" t="s">
        <v>669</v>
      </c>
      <c r="AO912" s="12">
        <v>2010</v>
      </c>
      <c r="AP912" s="12" t="s">
        <v>3235</v>
      </c>
      <c r="AQ912" s="12">
        <v>2000</v>
      </c>
      <c r="AR912" s="12">
        <v>1</v>
      </c>
      <c r="AS912" s="12" t="s">
        <v>555</v>
      </c>
      <c r="AT912" s="12" t="s">
        <v>212</v>
      </c>
      <c r="AU912" s="12">
        <v>1</v>
      </c>
      <c r="AV912" s="12">
        <v>0</v>
      </c>
      <c r="AW912" s="12">
        <v>0</v>
      </c>
      <c r="AX912" s="12">
        <v>0</v>
      </c>
      <c r="AY912" s="12">
        <v>1</v>
      </c>
      <c r="AZ912" s="12">
        <v>0</v>
      </c>
      <c r="BA912" s="12">
        <v>0</v>
      </c>
      <c r="BB912" s="12">
        <v>0</v>
      </c>
      <c r="BC912" s="12">
        <v>0</v>
      </c>
      <c r="BD912" s="12">
        <v>0</v>
      </c>
      <c r="BE912" s="12">
        <v>0</v>
      </c>
      <c r="BF912" s="12" t="s">
        <v>772</v>
      </c>
      <c r="BG912" s="12" t="s">
        <v>2738</v>
      </c>
      <c r="BH912" s="12"/>
      <c r="BI912" s="12" t="s">
        <v>2814</v>
      </c>
      <c r="BJ912" s="12" t="s">
        <v>3459</v>
      </c>
      <c r="BK912" s="12" t="s">
        <v>3463</v>
      </c>
      <c r="BL912" s="12" t="s">
        <v>3481</v>
      </c>
      <c r="BM912" s="12" t="s">
        <v>864</v>
      </c>
      <c r="BN912" s="12"/>
      <c r="BO912" s="12"/>
      <c r="BP912" s="12"/>
      <c r="BQ912" s="12"/>
      <c r="BR912" s="12"/>
      <c r="BS912" s="12"/>
      <c r="BT912" s="12"/>
      <c r="BU912" s="12"/>
      <c r="BV912" s="12"/>
      <c r="BW912" s="12"/>
      <c r="BX912" s="12"/>
      <c r="BY912" s="12"/>
      <c r="BZ912" s="12"/>
      <c r="CA912" s="12"/>
      <c r="CB912" s="12"/>
      <c r="CC912" s="12"/>
      <c r="CD912" s="12"/>
      <c r="CE912" s="12"/>
      <c r="CF912" s="12"/>
      <c r="CG912" s="12"/>
      <c r="CH912" s="12"/>
      <c r="CI912" s="12"/>
      <c r="CJ912" s="12"/>
      <c r="CK912" s="12"/>
      <c r="CL912" s="12"/>
      <c r="CM912" s="12"/>
      <c r="CN912" s="12"/>
      <c r="CO912" s="12"/>
      <c r="CP912" s="12"/>
      <c r="CQ912" s="12"/>
      <c r="CR912" s="12"/>
      <c r="CS912" s="12"/>
      <c r="CT912" s="12"/>
      <c r="CU912" s="12"/>
      <c r="CV912" s="12"/>
      <c r="CW912" s="12"/>
      <c r="CX912" s="57"/>
    </row>
    <row r="913" spans="1:102" x14ac:dyDescent="0.35">
      <c r="A913" s="56">
        <v>38</v>
      </c>
      <c r="B913" s="12" t="s">
        <v>3729</v>
      </c>
      <c r="C913" s="12">
        <v>38.1</v>
      </c>
      <c r="D913" s="12" t="s">
        <v>1990</v>
      </c>
      <c r="E913" s="12" t="s">
        <v>366</v>
      </c>
      <c r="F913" s="12" t="s">
        <v>1078</v>
      </c>
      <c r="G913" s="12" t="s">
        <v>349</v>
      </c>
      <c r="H913" s="12" t="s">
        <v>1078</v>
      </c>
      <c r="I913" s="12" t="s">
        <v>1285</v>
      </c>
      <c r="J913" s="12" t="s">
        <v>556</v>
      </c>
      <c r="K913" s="12" t="s">
        <v>564</v>
      </c>
      <c r="L913" s="12" t="s">
        <v>558</v>
      </c>
      <c r="M913" s="12" t="s">
        <v>3237</v>
      </c>
      <c r="N913" s="12" t="s">
        <v>3435</v>
      </c>
      <c r="O913" s="12" t="s">
        <v>3400</v>
      </c>
      <c r="P913" s="12" t="s">
        <v>3401</v>
      </c>
      <c r="Q913" s="12">
        <v>0</v>
      </c>
      <c r="R913" s="12">
        <v>0</v>
      </c>
      <c r="S913" s="12">
        <v>0</v>
      </c>
      <c r="T913" s="12">
        <v>0</v>
      </c>
      <c r="U913" s="12">
        <v>0</v>
      </c>
      <c r="V913" s="12">
        <v>0</v>
      </c>
      <c r="W913" s="12">
        <v>1</v>
      </c>
      <c r="X913" s="12">
        <v>0</v>
      </c>
      <c r="Y913" s="12">
        <v>0</v>
      </c>
      <c r="Z913" s="12">
        <v>0</v>
      </c>
      <c r="AA913" s="12">
        <v>0</v>
      </c>
      <c r="AB913" s="12">
        <v>0</v>
      </c>
      <c r="AC913" s="12">
        <v>1</v>
      </c>
      <c r="AD913" s="12">
        <v>0</v>
      </c>
      <c r="AE913" s="12">
        <v>0</v>
      </c>
      <c r="AF913" s="12">
        <v>0</v>
      </c>
      <c r="AG913" s="12">
        <v>0</v>
      </c>
      <c r="AH913" s="12">
        <v>0</v>
      </c>
      <c r="AI913" s="12">
        <v>0</v>
      </c>
      <c r="AJ913" s="12">
        <v>0</v>
      </c>
      <c r="AK913" s="12">
        <v>0</v>
      </c>
      <c r="AL913" s="12" t="s">
        <v>3454</v>
      </c>
      <c r="AM913" s="12" t="s">
        <v>668</v>
      </c>
      <c r="AN913" s="12" t="s">
        <v>669</v>
      </c>
      <c r="AO913" s="12">
        <v>2010</v>
      </c>
      <c r="AP913" s="12" t="s">
        <v>3235</v>
      </c>
      <c r="AQ913" s="12">
        <v>2000</v>
      </c>
      <c r="AR913" s="12">
        <v>1</v>
      </c>
      <c r="AS913" s="12" t="s">
        <v>555</v>
      </c>
      <c r="AT913" s="12" t="s">
        <v>212</v>
      </c>
      <c r="AU913" s="12">
        <v>1</v>
      </c>
      <c r="AV913" s="12">
        <v>0</v>
      </c>
      <c r="AW913" s="12">
        <v>0</v>
      </c>
      <c r="AX913" s="12">
        <v>0</v>
      </c>
      <c r="AY913" s="12">
        <v>1</v>
      </c>
      <c r="AZ913" s="12">
        <v>0</v>
      </c>
      <c r="BA913" s="12">
        <v>0</v>
      </c>
      <c r="BB913" s="12">
        <v>0</v>
      </c>
      <c r="BC913" s="12">
        <v>0</v>
      </c>
      <c r="BD913" s="12">
        <v>0</v>
      </c>
      <c r="BE913" s="12">
        <v>0</v>
      </c>
      <c r="BF913" s="12" t="s">
        <v>772</v>
      </c>
      <c r="BG913" s="12" t="s">
        <v>2738</v>
      </c>
      <c r="BH913" s="12"/>
      <c r="BI913" s="12" t="s">
        <v>2814</v>
      </c>
      <c r="BJ913" s="12" t="s">
        <v>3460</v>
      </c>
      <c r="BK913" s="12" t="s">
        <v>3463</v>
      </c>
      <c r="BL913" s="12" t="s">
        <v>3481</v>
      </c>
      <c r="BM913" s="12" t="s">
        <v>864</v>
      </c>
      <c r="BN913" s="12"/>
      <c r="BO913" s="12"/>
      <c r="BP913" s="12"/>
      <c r="BQ913" s="12"/>
      <c r="BR913" s="12"/>
      <c r="BS913" s="12"/>
      <c r="BT913" s="12"/>
      <c r="BU913" s="12"/>
      <c r="BV913" s="12"/>
      <c r="BW913" s="12"/>
      <c r="BX913" s="12"/>
      <c r="BY913" s="12"/>
      <c r="BZ913" s="12"/>
      <c r="CA913" s="12"/>
      <c r="CB913" s="12"/>
      <c r="CC913" s="12"/>
      <c r="CD913" s="12"/>
      <c r="CE913" s="12"/>
      <c r="CF913" s="12"/>
      <c r="CG913" s="12"/>
      <c r="CH913" s="12"/>
      <c r="CI913" s="12"/>
      <c r="CJ913" s="12"/>
      <c r="CK913" s="12"/>
      <c r="CL913" s="12"/>
      <c r="CM913" s="12"/>
      <c r="CN913" s="12"/>
      <c r="CO913" s="12"/>
      <c r="CP913" s="12"/>
      <c r="CQ913" s="12"/>
      <c r="CR913" s="12"/>
      <c r="CS913" s="12"/>
      <c r="CT913" s="12"/>
      <c r="CU913" s="12"/>
      <c r="CV913" s="12"/>
      <c r="CW913" s="12"/>
      <c r="CX913" s="57"/>
    </row>
    <row r="914" spans="1:102" ht="16.5" x14ac:dyDescent="0.35">
      <c r="A914" s="56">
        <v>38</v>
      </c>
      <c r="B914" s="12" t="s">
        <v>3729</v>
      </c>
      <c r="C914" s="12">
        <v>38.1</v>
      </c>
      <c r="D914" s="12" t="s">
        <v>1977</v>
      </c>
      <c r="E914" s="12" t="s">
        <v>366</v>
      </c>
      <c r="F914" s="12">
        <v>4</v>
      </c>
      <c r="G914" s="12" t="s">
        <v>212</v>
      </c>
      <c r="H914" s="12" t="s">
        <v>2804</v>
      </c>
      <c r="I914" s="12" t="s">
        <v>212</v>
      </c>
      <c r="J914" s="12" t="s">
        <v>556</v>
      </c>
      <c r="K914" s="12" t="s">
        <v>564</v>
      </c>
      <c r="L914" s="12" t="s">
        <v>558</v>
      </c>
      <c r="M914" s="12" t="s">
        <v>3237</v>
      </c>
      <c r="N914" s="12" t="s">
        <v>3435</v>
      </c>
      <c r="O914" s="12" t="s">
        <v>3400</v>
      </c>
      <c r="P914" s="12" t="s">
        <v>3401</v>
      </c>
      <c r="Q914" s="12">
        <v>0</v>
      </c>
      <c r="R914" s="12">
        <v>0</v>
      </c>
      <c r="S914" s="12">
        <v>0</v>
      </c>
      <c r="T914" s="12">
        <v>0</v>
      </c>
      <c r="U914" s="12">
        <v>0</v>
      </c>
      <c r="V914" s="12">
        <v>0</v>
      </c>
      <c r="W914" s="12">
        <v>1</v>
      </c>
      <c r="X914" s="12">
        <v>0</v>
      </c>
      <c r="Y914" s="12">
        <v>0</v>
      </c>
      <c r="Z914" s="12">
        <v>0</v>
      </c>
      <c r="AA914" s="12">
        <v>0</v>
      </c>
      <c r="AB914" s="12">
        <v>0</v>
      </c>
      <c r="AC914" s="12">
        <v>1</v>
      </c>
      <c r="AD914" s="12">
        <v>0</v>
      </c>
      <c r="AE914" s="12">
        <v>0</v>
      </c>
      <c r="AF914" s="12">
        <v>0</v>
      </c>
      <c r="AG914" s="12">
        <v>0</v>
      </c>
      <c r="AH914" s="12">
        <v>0</v>
      </c>
      <c r="AI914" s="12">
        <v>0</v>
      </c>
      <c r="AJ914" s="12">
        <v>0</v>
      </c>
      <c r="AK914" s="12">
        <v>0</v>
      </c>
      <c r="AL914" s="12" t="s">
        <v>3454</v>
      </c>
      <c r="AM914" s="12" t="s">
        <v>668</v>
      </c>
      <c r="AN914" s="12" t="s">
        <v>669</v>
      </c>
      <c r="AO914" s="12">
        <v>2010</v>
      </c>
      <c r="AP914" s="12" t="s">
        <v>3235</v>
      </c>
      <c r="AQ914" s="12">
        <v>2000</v>
      </c>
      <c r="AR914" s="12">
        <v>1</v>
      </c>
      <c r="AS914" s="12" t="s">
        <v>555</v>
      </c>
      <c r="AT914" s="12" t="s">
        <v>212</v>
      </c>
      <c r="AU914" s="12">
        <v>1</v>
      </c>
      <c r="AV914" s="12">
        <v>0</v>
      </c>
      <c r="AW914" s="12">
        <v>0</v>
      </c>
      <c r="AX914" s="12">
        <v>0</v>
      </c>
      <c r="AY914" s="12">
        <v>1</v>
      </c>
      <c r="AZ914" s="12">
        <v>0</v>
      </c>
      <c r="BA914" s="12">
        <v>0</v>
      </c>
      <c r="BB914" s="12">
        <v>0</v>
      </c>
      <c r="BC914" s="12">
        <v>0</v>
      </c>
      <c r="BD914" s="12">
        <v>0</v>
      </c>
      <c r="BE914" s="12">
        <v>0</v>
      </c>
      <c r="BF914" s="12" t="s">
        <v>3258</v>
      </c>
      <c r="BG914" s="12" t="s">
        <v>870</v>
      </c>
      <c r="BH914" s="12">
        <v>1</v>
      </c>
      <c r="BI914" s="12" t="s">
        <v>3282</v>
      </c>
      <c r="BJ914" s="12" t="s">
        <v>3459</v>
      </c>
      <c r="BK914" s="12" t="s">
        <v>3463</v>
      </c>
      <c r="BL914" s="12" t="s">
        <v>3481</v>
      </c>
      <c r="BM914" s="12" t="s">
        <v>864</v>
      </c>
      <c r="BN914" s="7"/>
      <c r="BO914" s="12"/>
      <c r="BP914" s="12" t="s">
        <v>3279</v>
      </c>
      <c r="BQ914" s="12">
        <v>0.42899999999999999</v>
      </c>
      <c r="BR914" s="12" t="s">
        <v>3406</v>
      </c>
      <c r="BS914" s="12">
        <v>0.42899999999999999</v>
      </c>
      <c r="BT914" s="12"/>
      <c r="BU914" s="12"/>
      <c r="BV914" s="12"/>
      <c r="BW914" s="12"/>
      <c r="BX914" s="12"/>
      <c r="BY914" s="12"/>
      <c r="BZ914" s="12"/>
      <c r="CA914" s="12"/>
      <c r="CB914" s="12"/>
      <c r="CC914" s="12"/>
      <c r="CD914" s="12"/>
      <c r="CE914" s="12">
        <v>1E-3</v>
      </c>
      <c r="CF914" s="12"/>
      <c r="CG914" s="12"/>
      <c r="CH914" s="12"/>
      <c r="CI914" s="12"/>
      <c r="CJ914" s="12">
        <v>0.76900000000000002</v>
      </c>
      <c r="CK914" s="12" t="s">
        <v>3824</v>
      </c>
      <c r="CL914" s="12"/>
      <c r="CM914" s="12"/>
      <c r="CN914" s="12"/>
      <c r="CO914" s="12"/>
      <c r="CP914" s="12"/>
      <c r="CQ914" s="12"/>
      <c r="CR914" s="12"/>
      <c r="CS914" s="12"/>
      <c r="CT914" s="12"/>
      <c r="CU914" s="12"/>
      <c r="CV914" s="12"/>
      <c r="CW914" s="12"/>
      <c r="CX914" s="57"/>
    </row>
    <row r="915" spans="1:102" ht="16.5" x14ac:dyDescent="0.35">
      <c r="A915" s="56">
        <v>37</v>
      </c>
      <c r="B915" s="12" t="s">
        <v>3728</v>
      </c>
      <c r="C915" s="12">
        <v>37.1</v>
      </c>
      <c r="D915" s="12" t="s">
        <v>1886</v>
      </c>
      <c r="E915" s="12" t="s">
        <v>363</v>
      </c>
      <c r="F915" s="12" t="s">
        <v>3916</v>
      </c>
      <c r="G915" s="12" t="s">
        <v>212</v>
      </c>
      <c r="H915" s="12" t="s">
        <v>2804</v>
      </c>
      <c r="I915" s="12" t="s">
        <v>212</v>
      </c>
      <c r="J915" s="12" t="s">
        <v>1249</v>
      </c>
      <c r="K915" s="12" t="s">
        <v>1225</v>
      </c>
      <c r="L915" s="12" t="s">
        <v>173</v>
      </c>
      <c r="M915" s="12" t="s">
        <v>3237</v>
      </c>
      <c r="N915" s="12" t="s">
        <v>3437</v>
      </c>
      <c r="O915" s="12" t="s">
        <v>3400</v>
      </c>
      <c r="P915" s="12" t="s">
        <v>3403</v>
      </c>
      <c r="Q915" s="12">
        <v>0</v>
      </c>
      <c r="R915" s="12">
        <v>0</v>
      </c>
      <c r="S915" s="12">
        <v>1</v>
      </c>
      <c r="T915" s="12">
        <v>0</v>
      </c>
      <c r="U915" s="12">
        <v>0</v>
      </c>
      <c r="V915" s="12">
        <v>0</v>
      </c>
      <c r="W915" s="12">
        <v>0</v>
      </c>
      <c r="X915" s="12">
        <v>0</v>
      </c>
      <c r="Y915" s="12">
        <v>0</v>
      </c>
      <c r="Z915" s="12">
        <v>0</v>
      </c>
      <c r="AA915" s="12">
        <v>0</v>
      </c>
      <c r="AB915" s="12">
        <v>1</v>
      </c>
      <c r="AC915" s="12">
        <v>0</v>
      </c>
      <c r="AD915" s="12">
        <v>0</v>
      </c>
      <c r="AE915" s="12">
        <v>0</v>
      </c>
      <c r="AF915" s="12">
        <v>0</v>
      </c>
      <c r="AG915" s="12">
        <v>0</v>
      </c>
      <c r="AH915" s="12">
        <v>0</v>
      </c>
      <c r="AI915" s="12">
        <v>0</v>
      </c>
      <c r="AJ915" s="12">
        <v>0</v>
      </c>
      <c r="AK915" s="12">
        <v>0</v>
      </c>
      <c r="AL915" s="12" t="s">
        <v>3448</v>
      </c>
      <c r="AM915" s="7" t="s">
        <v>637</v>
      </c>
      <c r="AN915" s="7" t="s">
        <v>667</v>
      </c>
      <c r="AO915" s="7">
        <v>2006</v>
      </c>
      <c r="AP915" s="12" t="s">
        <v>3458</v>
      </c>
      <c r="AQ915" s="12">
        <v>761</v>
      </c>
      <c r="AR915" s="12">
        <v>1</v>
      </c>
      <c r="AS915" s="12" t="s">
        <v>555</v>
      </c>
      <c r="AT915" s="7" t="s">
        <v>212</v>
      </c>
      <c r="AU915" s="12">
        <v>1</v>
      </c>
      <c r="AV915" s="12">
        <v>0</v>
      </c>
      <c r="AW915" s="12">
        <v>0</v>
      </c>
      <c r="AX915" s="12">
        <v>1</v>
      </c>
      <c r="AY915" s="7">
        <v>1</v>
      </c>
      <c r="AZ915" s="12">
        <v>0</v>
      </c>
      <c r="BA915" s="12">
        <v>1</v>
      </c>
      <c r="BB915" s="12">
        <v>1</v>
      </c>
      <c r="BC915" s="12">
        <v>0</v>
      </c>
      <c r="BD915" s="12">
        <v>1</v>
      </c>
      <c r="BE915" s="12">
        <v>1</v>
      </c>
      <c r="BF915" s="12" t="s">
        <v>2820</v>
      </c>
      <c r="BG915" s="7" t="s">
        <v>861</v>
      </c>
      <c r="BH915" s="7"/>
      <c r="BI915" s="7" t="s">
        <v>2818</v>
      </c>
      <c r="BJ915" s="12" t="s">
        <v>3460</v>
      </c>
      <c r="BK915" s="12" t="s">
        <v>3472</v>
      </c>
      <c r="BL915" s="12" t="s">
        <v>3482</v>
      </c>
      <c r="BM915" s="7" t="s">
        <v>3484</v>
      </c>
      <c r="BN915" s="7" t="s">
        <v>1174</v>
      </c>
      <c r="BO915" s="12"/>
      <c r="BP915" s="12" t="s">
        <v>3519</v>
      </c>
      <c r="BQ915" s="12">
        <f>CV915</f>
        <v>0.16406530559999999</v>
      </c>
      <c r="BR915" s="12" t="s">
        <v>3528</v>
      </c>
      <c r="BS915" s="12">
        <v>1.4239999999999999E-2</v>
      </c>
      <c r="BT915" s="12">
        <f>EXP(BS915)</f>
        <v>1.0143418717770099</v>
      </c>
      <c r="BU915" s="12"/>
      <c r="BV915" s="12" t="s">
        <v>3415</v>
      </c>
      <c r="BW915" s="12" t="s">
        <v>1077</v>
      </c>
      <c r="BX915" s="12" t="s">
        <v>1077</v>
      </c>
      <c r="BY915" s="12" t="s">
        <v>1077</v>
      </c>
      <c r="BZ915" s="12"/>
      <c r="CA915" s="12" t="s">
        <v>1077</v>
      </c>
      <c r="CB915" s="12" t="s">
        <v>1077</v>
      </c>
      <c r="CC915" s="12" t="s">
        <v>1077</v>
      </c>
      <c r="CD915" s="12" t="s">
        <v>1077</v>
      </c>
      <c r="CE915" s="12">
        <v>0</v>
      </c>
      <c r="CF915" s="12" t="s">
        <v>1077</v>
      </c>
      <c r="CG915" s="12"/>
      <c r="CH915" s="12"/>
      <c r="CI915" s="12"/>
      <c r="CJ915" s="12">
        <v>0.307</v>
      </c>
      <c r="CK915" s="12" t="s">
        <v>3827</v>
      </c>
      <c r="CL915" s="12" t="s">
        <v>1077</v>
      </c>
      <c r="CM915" s="12" t="s">
        <v>1077</v>
      </c>
      <c r="CN915" s="12">
        <v>6.2249999999999996</v>
      </c>
      <c r="CO915" s="12" t="s">
        <v>1052</v>
      </c>
      <c r="CP915" s="12"/>
      <c r="CQ915" s="12"/>
      <c r="CR915" s="12"/>
      <c r="CS915" s="12" t="s">
        <v>1077</v>
      </c>
      <c r="CT915" s="12">
        <v>9.2799999999999994E-2</v>
      </c>
      <c r="CU915" s="12">
        <v>12.7</v>
      </c>
      <c r="CV915" s="12">
        <f>BS915*CU915*(1-CT915)</f>
        <v>0.16406530559999999</v>
      </c>
      <c r="CW915" s="12"/>
      <c r="CX915" s="57"/>
    </row>
    <row r="916" spans="1:102" ht="16.5" x14ac:dyDescent="0.35">
      <c r="A916" s="56">
        <v>37</v>
      </c>
      <c r="B916" s="12" t="s">
        <v>3728</v>
      </c>
      <c r="C916" s="12">
        <v>37.1</v>
      </c>
      <c r="D916" s="12" t="s">
        <v>1889</v>
      </c>
      <c r="E916" s="12" t="s">
        <v>363</v>
      </c>
      <c r="F916" s="12" t="s">
        <v>3916</v>
      </c>
      <c r="G916" s="12" t="s">
        <v>212</v>
      </c>
      <c r="H916" s="12" t="s">
        <v>2804</v>
      </c>
      <c r="I916" s="12" t="s">
        <v>212</v>
      </c>
      <c r="J916" s="12" t="s">
        <v>1249</v>
      </c>
      <c r="K916" s="12" t="s">
        <v>1225</v>
      </c>
      <c r="L916" s="12" t="s">
        <v>173</v>
      </c>
      <c r="M916" s="12" t="s">
        <v>3237</v>
      </c>
      <c r="N916" s="12" t="s">
        <v>3437</v>
      </c>
      <c r="O916" s="12" t="s">
        <v>3400</v>
      </c>
      <c r="P916" s="12" t="s">
        <v>3403</v>
      </c>
      <c r="Q916" s="12">
        <v>0</v>
      </c>
      <c r="R916" s="12">
        <v>0</v>
      </c>
      <c r="S916" s="12">
        <v>1</v>
      </c>
      <c r="T916" s="12">
        <v>0</v>
      </c>
      <c r="U916" s="12">
        <v>0</v>
      </c>
      <c r="V916" s="12">
        <v>0</v>
      </c>
      <c r="W916" s="12">
        <v>0</v>
      </c>
      <c r="X916" s="12">
        <v>0</v>
      </c>
      <c r="Y916" s="12">
        <v>0</v>
      </c>
      <c r="Z916" s="12">
        <v>0</v>
      </c>
      <c r="AA916" s="12">
        <v>0</v>
      </c>
      <c r="AB916" s="12">
        <v>1</v>
      </c>
      <c r="AC916" s="12">
        <v>0</v>
      </c>
      <c r="AD916" s="12">
        <v>0</v>
      </c>
      <c r="AE916" s="12">
        <v>0</v>
      </c>
      <c r="AF916" s="12">
        <v>0</v>
      </c>
      <c r="AG916" s="12">
        <v>0</v>
      </c>
      <c r="AH916" s="12">
        <v>0</v>
      </c>
      <c r="AI916" s="12">
        <v>0</v>
      </c>
      <c r="AJ916" s="12">
        <v>0</v>
      </c>
      <c r="AK916" s="12">
        <v>0</v>
      </c>
      <c r="AL916" s="12" t="s">
        <v>3448</v>
      </c>
      <c r="AM916" s="7" t="s">
        <v>637</v>
      </c>
      <c r="AN916" s="7" t="s">
        <v>667</v>
      </c>
      <c r="AO916" s="7">
        <v>2006</v>
      </c>
      <c r="AP916" s="12" t="s">
        <v>3458</v>
      </c>
      <c r="AQ916" s="12">
        <v>761</v>
      </c>
      <c r="AR916" s="12">
        <v>1</v>
      </c>
      <c r="AS916" s="12" t="s">
        <v>555</v>
      </c>
      <c r="AT916" s="7" t="s">
        <v>212</v>
      </c>
      <c r="AU916" s="12">
        <v>1</v>
      </c>
      <c r="AV916" s="12">
        <v>0</v>
      </c>
      <c r="AW916" s="12">
        <v>0</v>
      </c>
      <c r="AX916" s="12">
        <v>1</v>
      </c>
      <c r="AY916" s="7">
        <v>1</v>
      </c>
      <c r="AZ916" s="12">
        <v>0</v>
      </c>
      <c r="BA916" s="12">
        <v>1</v>
      </c>
      <c r="BB916" s="12">
        <v>1</v>
      </c>
      <c r="BC916" s="12">
        <v>0</v>
      </c>
      <c r="BD916" s="12">
        <v>1</v>
      </c>
      <c r="BE916" s="12">
        <v>1</v>
      </c>
      <c r="BF916" s="7" t="s">
        <v>2820</v>
      </c>
      <c r="BG916" s="7" t="s">
        <v>862</v>
      </c>
      <c r="BH916" s="7"/>
      <c r="BI916" s="7" t="s">
        <v>2818</v>
      </c>
      <c r="BJ916" s="12" t="s">
        <v>3460</v>
      </c>
      <c r="BK916" s="12" t="s">
        <v>3472</v>
      </c>
      <c r="BL916" s="12" t="s">
        <v>3482</v>
      </c>
      <c r="BM916" s="7" t="s">
        <v>3484</v>
      </c>
      <c r="BN916" s="7" t="s">
        <v>1174</v>
      </c>
      <c r="BO916" s="12"/>
      <c r="BP916" s="12" t="s">
        <v>3519</v>
      </c>
      <c r="BQ916" s="12">
        <f>CV916</f>
        <v>0</v>
      </c>
      <c r="BR916" s="12" t="s">
        <v>3528</v>
      </c>
      <c r="BS916" s="12">
        <v>2.1299999999999999E-3</v>
      </c>
      <c r="BT916" s="12">
        <f>EXP(BS916)</f>
        <v>1.0021322700614574</v>
      </c>
      <c r="BU916" s="12"/>
      <c r="BV916" s="12" t="s">
        <v>3415</v>
      </c>
      <c r="BW916" s="12" t="s">
        <v>1077</v>
      </c>
      <c r="BX916" s="12" t="s">
        <v>1077</v>
      </c>
      <c r="BY916" s="12" t="s">
        <v>1077</v>
      </c>
      <c r="BZ916" s="12"/>
      <c r="CA916" s="12" t="s">
        <v>1077</v>
      </c>
      <c r="CB916" s="12" t="s">
        <v>1077</v>
      </c>
      <c r="CC916" s="12" t="s">
        <v>1077</v>
      </c>
      <c r="CD916" s="12" t="s">
        <v>1077</v>
      </c>
      <c r="CE916" s="12">
        <v>0</v>
      </c>
      <c r="CF916" s="12" t="s">
        <v>1077</v>
      </c>
      <c r="CG916" s="12"/>
      <c r="CH916" s="12"/>
      <c r="CI916" s="12"/>
      <c r="CJ916" s="12">
        <v>0.307</v>
      </c>
      <c r="CK916" s="12" t="s">
        <v>3827</v>
      </c>
      <c r="CL916" s="12" t="s">
        <v>1077</v>
      </c>
      <c r="CM916" s="12" t="s">
        <v>1077</v>
      </c>
      <c r="CN916" s="12">
        <v>6.2249999999999996</v>
      </c>
      <c r="CO916" s="12" t="s">
        <v>1052</v>
      </c>
      <c r="CP916" s="12"/>
      <c r="CQ916" s="12"/>
      <c r="CR916" s="12"/>
      <c r="CS916" s="12" t="s">
        <v>1077</v>
      </c>
      <c r="CT916" s="12" t="s">
        <v>1077</v>
      </c>
      <c r="CU916" s="12">
        <v>23.3</v>
      </c>
      <c r="CV916" s="12"/>
      <c r="CW916" s="12"/>
      <c r="CX916" s="57"/>
    </row>
    <row r="917" spans="1:102" ht="16.5" x14ac:dyDescent="0.35">
      <c r="A917" s="56">
        <v>37</v>
      </c>
      <c r="B917" s="12" t="s">
        <v>3728</v>
      </c>
      <c r="C917" s="12">
        <v>37.1</v>
      </c>
      <c r="D917" s="12" t="s">
        <v>1888</v>
      </c>
      <c r="E917" s="12" t="s">
        <v>363</v>
      </c>
      <c r="F917" s="12" t="s">
        <v>3916</v>
      </c>
      <c r="G917" s="12" t="s">
        <v>212</v>
      </c>
      <c r="H917" s="12" t="s">
        <v>2804</v>
      </c>
      <c r="I917" s="12" t="s">
        <v>212</v>
      </c>
      <c r="J917" s="12" t="s">
        <v>1249</v>
      </c>
      <c r="K917" s="12" t="s">
        <v>1225</v>
      </c>
      <c r="L917" s="12" t="s">
        <v>173</v>
      </c>
      <c r="M917" s="12" t="s">
        <v>3237</v>
      </c>
      <c r="N917" s="12" t="s">
        <v>3437</v>
      </c>
      <c r="O917" s="12" t="s">
        <v>3400</v>
      </c>
      <c r="P917" s="12" t="s">
        <v>3403</v>
      </c>
      <c r="Q917" s="12">
        <v>0</v>
      </c>
      <c r="R917" s="12">
        <v>0</v>
      </c>
      <c r="S917" s="12">
        <v>1</v>
      </c>
      <c r="T917" s="12">
        <v>0</v>
      </c>
      <c r="U917" s="12">
        <v>0</v>
      </c>
      <c r="V917" s="12">
        <v>0</v>
      </c>
      <c r="W917" s="12">
        <v>0</v>
      </c>
      <c r="X917" s="12">
        <v>0</v>
      </c>
      <c r="Y917" s="12">
        <v>0</v>
      </c>
      <c r="Z917" s="12">
        <v>0</v>
      </c>
      <c r="AA917" s="12">
        <v>0</v>
      </c>
      <c r="AB917" s="12">
        <v>1</v>
      </c>
      <c r="AC917" s="12">
        <v>0</v>
      </c>
      <c r="AD917" s="12">
        <v>0</v>
      </c>
      <c r="AE917" s="12">
        <v>0</v>
      </c>
      <c r="AF917" s="12">
        <v>0</v>
      </c>
      <c r="AG917" s="12">
        <v>0</v>
      </c>
      <c r="AH917" s="12">
        <v>0</v>
      </c>
      <c r="AI917" s="12">
        <v>0</v>
      </c>
      <c r="AJ917" s="12">
        <v>0</v>
      </c>
      <c r="AK917" s="12">
        <v>0</v>
      </c>
      <c r="AL917" s="12" t="s">
        <v>3448</v>
      </c>
      <c r="AM917" s="7" t="s">
        <v>637</v>
      </c>
      <c r="AN917" s="7" t="s">
        <v>667</v>
      </c>
      <c r="AO917" s="7">
        <v>2006</v>
      </c>
      <c r="AP917" s="12" t="s">
        <v>3458</v>
      </c>
      <c r="AQ917" s="12">
        <v>761</v>
      </c>
      <c r="AR917" s="12">
        <v>1</v>
      </c>
      <c r="AS917" s="12" t="s">
        <v>555</v>
      </c>
      <c r="AT917" s="7" t="s">
        <v>212</v>
      </c>
      <c r="AU917" s="12">
        <v>1</v>
      </c>
      <c r="AV917" s="12">
        <v>0</v>
      </c>
      <c r="AW917" s="12">
        <v>0</v>
      </c>
      <c r="AX917" s="12">
        <v>1</v>
      </c>
      <c r="AY917" s="7">
        <v>1</v>
      </c>
      <c r="AZ917" s="12">
        <v>0</v>
      </c>
      <c r="BA917" s="12">
        <v>1</v>
      </c>
      <c r="BB917" s="12">
        <v>1</v>
      </c>
      <c r="BC917" s="12">
        <v>0</v>
      </c>
      <c r="BD917" s="12">
        <v>1</v>
      </c>
      <c r="BE917" s="12">
        <v>1</v>
      </c>
      <c r="BF917" s="7" t="s">
        <v>2820</v>
      </c>
      <c r="BG917" s="7" t="s">
        <v>846</v>
      </c>
      <c r="BH917" s="7"/>
      <c r="BI917" s="7" t="s">
        <v>2818</v>
      </c>
      <c r="BJ917" s="12" t="s">
        <v>3460</v>
      </c>
      <c r="BK917" s="12" t="s">
        <v>3472</v>
      </c>
      <c r="BL917" s="12" t="s">
        <v>3482</v>
      </c>
      <c r="BM917" s="7" t="s">
        <v>3484</v>
      </c>
      <c r="BN917" s="7" t="s">
        <v>1174</v>
      </c>
      <c r="BO917" s="12"/>
      <c r="BP917" s="12" t="s">
        <v>3519</v>
      </c>
      <c r="BQ917" s="12">
        <f>CV917</f>
        <v>1.9031241600000002E-2</v>
      </c>
      <c r="BR917" s="12" t="s">
        <v>3528</v>
      </c>
      <c r="BS917" s="12">
        <v>3.4000000000000002E-4</v>
      </c>
      <c r="BT917" s="12">
        <f>EXP(BS917)</f>
        <v>1.0003400578065513</v>
      </c>
      <c r="BU917" s="12"/>
      <c r="BV917" s="12" t="s">
        <v>3415</v>
      </c>
      <c r="BW917" s="12" t="s">
        <v>1077</v>
      </c>
      <c r="BX917" s="12" t="s">
        <v>1077</v>
      </c>
      <c r="BY917" s="12" t="s">
        <v>1077</v>
      </c>
      <c r="BZ917" s="12"/>
      <c r="CA917" s="12" t="s">
        <v>1077</v>
      </c>
      <c r="CB917" s="12" t="s">
        <v>1077</v>
      </c>
      <c r="CC917" s="12" t="s">
        <v>1077</v>
      </c>
      <c r="CD917" s="12" t="s">
        <v>1077</v>
      </c>
      <c r="CE917" s="12">
        <v>0.01</v>
      </c>
      <c r="CF917" s="12" t="s">
        <v>1077</v>
      </c>
      <c r="CG917" s="12"/>
      <c r="CH917" s="12"/>
      <c r="CI917" s="12"/>
      <c r="CJ917" s="12">
        <v>0.307</v>
      </c>
      <c r="CK917" s="12" t="s">
        <v>3827</v>
      </c>
      <c r="CL917" s="12" t="s">
        <v>1077</v>
      </c>
      <c r="CM917" s="12" t="s">
        <v>1077</v>
      </c>
      <c r="CN917" s="12">
        <v>6.2249999999999996</v>
      </c>
      <c r="CO917" s="12" t="s">
        <v>1052</v>
      </c>
      <c r="CP917" s="12"/>
      <c r="CQ917" s="12"/>
      <c r="CR917" s="12"/>
      <c r="CS917" s="12" t="s">
        <v>1077</v>
      </c>
      <c r="CT917" s="12">
        <v>9.2799999999999994E-2</v>
      </c>
      <c r="CU917" s="12">
        <v>61.7</v>
      </c>
      <c r="CV917" s="12">
        <f>BS917*CU917*(1-CT917)</f>
        <v>1.9031241600000002E-2</v>
      </c>
      <c r="CW917" s="12"/>
      <c r="CX917" s="57"/>
    </row>
    <row r="918" spans="1:102" ht="16.5" x14ac:dyDescent="0.35">
      <c r="A918" s="56">
        <v>38</v>
      </c>
      <c r="B918" s="12" t="s">
        <v>3729</v>
      </c>
      <c r="C918" s="12">
        <v>38.1</v>
      </c>
      <c r="D918" s="12" t="s">
        <v>1978</v>
      </c>
      <c r="E918" s="12" t="s">
        <v>366</v>
      </c>
      <c r="F918" s="12">
        <v>4</v>
      </c>
      <c r="G918" s="12" t="s">
        <v>212</v>
      </c>
      <c r="H918" s="12" t="s">
        <v>2804</v>
      </c>
      <c r="I918" s="12" t="s">
        <v>212</v>
      </c>
      <c r="J918" s="12" t="s">
        <v>556</v>
      </c>
      <c r="K918" s="12" t="s">
        <v>564</v>
      </c>
      <c r="L918" s="12" t="s">
        <v>558</v>
      </c>
      <c r="M918" s="12" t="s">
        <v>3237</v>
      </c>
      <c r="N918" s="12" t="s">
        <v>3435</v>
      </c>
      <c r="O918" s="12" t="s">
        <v>3400</v>
      </c>
      <c r="P918" s="12" t="s">
        <v>3401</v>
      </c>
      <c r="Q918" s="12">
        <v>0</v>
      </c>
      <c r="R918" s="12">
        <v>0</v>
      </c>
      <c r="S918" s="12">
        <v>0</v>
      </c>
      <c r="T918" s="12">
        <v>0</v>
      </c>
      <c r="U918" s="12">
        <v>0</v>
      </c>
      <c r="V918" s="12">
        <v>0</v>
      </c>
      <c r="W918" s="12">
        <v>1</v>
      </c>
      <c r="X918" s="12">
        <v>0</v>
      </c>
      <c r="Y918" s="12">
        <v>0</v>
      </c>
      <c r="Z918" s="12">
        <v>0</v>
      </c>
      <c r="AA918" s="12">
        <v>0</v>
      </c>
      <c r="AB918" s="12">
        <v>0</v>
      </c>
      <c r="AC918" s="12">
        <v>1</v>
      </c>
      <c r="AD918" s="12">
        <v>0</v>
      </c>
      <c r="AE918" s="12">
        <v>0</v>
      </c>
      <c r="AF918" s="12">
        <v>0</v>
      </c>
      <c r="AG918" s="12">
        <v>0</v>
      </c>
      <c r="AH918" s="12">
        <v>0</v>
      </c>
      <c r="AI918" s="12">
        <v>0</v>
      </c>
      <c r="AJ918" s="12">
        <v>0</v>
      </c>
      <c r="AK918" s="12">
        <v>0</v>
      </c>
      <c r="AL918" s="12" t="s">
        <v>3454</v>
      </c>
      <c r="AM918" s="12" t="s">
        <v>668</v>
      </c>
      <c r="AN918" s="12" t="s">
        <v>669</v>
      </c>
      <c r="AO918" s="12">
        <v>2010</v>
      </c>
      <c r="AP918" s="12" t="s">
        <v>3235</v>
      </c>
      <c r="AQ918" s="12">
        <v>2000</v>
      </c>
      <c r="AR918" s="12">
        <v>1</v>
      </c>
      <c r="AS918" s="12" t="s">
        <v>555</v>
      </c>
      <c r="AT918" s="12" t="s">
        <v>212</v>
      </c>
      <c r="AU918" s="12">
        <v>1</v>
      </c>
      <c r="AV918" s="12">
        <v>0</v>
      </c>
      <c r="AW918" s="12">
        <v>0</v>
      </c>
      <c r="AX918" s="12">
        <v>0</v>
      </c>
      <c r="AY918" s="12">
        <v>1</v>
      </c>
      <c r="AZ918" s="12">
        <v>0</v>
      </c>
      <c r="BA918" s="12">
        <v>0</v>
      </c>
      <c r="BB918" s="12">
        <v>0</v>
      </c>
      <c r="BC918" s="12">
        <v>0</v>
      </c>
      <c r="BD918" s="12">
        <v>0</v>
      </c>
      <c r="BE918" s="12">
        <v>0</v>
      </c>
      <c r="BF918" s="12" t="s">
        <v>3258</v>
      </c>
      <c r="BG918" s="12" t="s">
        <v>870</v>
      </c>
      <c r="BH918" s="12">
        <v>1</v>
      </c>
      <c r="BI918" s="12" t="s">
        <v>3282</v>
      </c>
      <c r="BJ918" s="12" t="s">
        <v>3460</v>
      </c>
      <c r="BK918" s="12" t="s">
        <v>3463</v>
      </c>
      <c r="BL918" s="12" t="s">
        <v>3481</v>
      </c>
      <c r="BM918" s="12" t="s">
        <v>864</v>
      </c>
      <c r="BN918" s="7"/>
      <c r="BO918" s="12"/>
      <c r="BP918" s="12" t="s">
        <v>3279</v>
      </c>
      <c r="BQ918" s="12">
        <v>0.49199999999999999</v>
      </c>
      <c r="BR918" s="12" t="s">
        <v>3406</v>
      </c>
      <c r="BS918" s="12">
        <v>0.49199999999999999</v>
      </c>
      <c r="BT918" s="12"/>
      <c r="BU918" s="12"/>
      <c r="BV918" s="12"/>
      <c r="BW918" s="12"/>
      <c r="BX918" s="12"/>
      <c r="BY918" s="12"/>
      <c r="BZ918" s="12"/>
      <c r="CA918" s="12"/>
      <c r="CB918" s="12"/>
      <c r="CC918" s="12"/>
      <c r="CD918" s="12"/>
      <c r="CE918" s="12">
        <v>1E-3</v>
      </c>
      <c r="CF918" s="12"/>
      <c r="CG918" s="12"/>
      <c r="CH918" s="12"/>
      <c r="CI918" s="12"/>
      <c r="CJ918" s="12">
        <v>0.76900000000000002</v>
      </c>
      <c r="CK918" s="12" t="s">
        <v>3824</v>
      </c>
      <c r="CL918" s="12"/>
      <c r="CM918" s="12"/>
      <c r="CN918" s="12"/>
      <c r="CO918" s="12"/>
      <c r="CP918" s="12"/>
      <c r="CQ918" s="12"/>
      <c r="CR918" s="12"/>
      <c r="CS918" s="12"/>
      <c r="CT918" s="12"/>
      <c r="CU918" s="12"/>
      <c r="CV918" s="12"/>
      <c r="CW918" s="12"/>
      <c r="CX918" s="57"/>
    </row>
    <row r="919" spans="1:102" ht="16.5" x14ac:dyDescent="0.35">
      <c r="A919" s="56">
        <v>37</v>
      </c>
      <c r="B919" s="12" t="s">
        <v>3728</v>
      </c>
      <c r="C919" s="12">
        <v>37.200000000000003</v>
      </c>
      <c r="D919" s="12" t="s">
        <v>1887</v>
      </c>
      <c r="E919" s="12" t="s">
        <v>364</v>
      </c>
      <c r="F919" s="12" t="s">
        <v>3916</v>
      </c>
      <c r="G919" s="12" t="s">
        <v>212</v>
      </c>
      <c r="H919" s="12" t="s">
        <v>2804</v>
      </c>
      <c r="I919" s="12" t="s">
        <v>212</v>
      </c>
      <c r="J919" s="12" t="s">
        <v>1249</v>
      </c>
      <c r="K919" s="12" t="s">
        <v>1225</v>
      </c>
      <c r="L919" s="12" t="s">
        <v>173</v>
      </c>
      <c r="M919" s="12" t="s">
        <v>3237</v>
      </c>
      <c r="N919" s="12" t="s">
        <v>3437</v>
      </c>
      <c r="O919" s="12" t="s">
        <v>3400</v>
      </c>
      <c r="P919" s="12" t="s">
        <v>3403</v>
      </c>
      <c r="Q919" s="12">
        <v>0</v>
      </c>
      <c r="R919" s="12">
        <v>0</v>
      </c>
      <c r="S919" s="12">
        <v>1</v>
      </c>
      <c r="T919" s="12">
        <v>0</v>
      </c>
      <c r="U919" s="12">
        <v>0</v>
      </c>
      <c r="V919" s="12">
        <v>0</v>
      </c>
      <c r="W919" s="12">
        <v>0</v>
      </c>
      <c r="X919" s="12">
        <v>0</v>
      </c>
      <c r="Y919" s="12">
        <v>0</v>
      </c>
      <c r="Z919" s="12">
        <v>0</v>
      </c>
      <c r="AA919" s="12">
        <v>0</v>
      </c>
      <c r="AB919" s="12">
        <v>1</v>
      </c>
      <c r="AC919" s="12">
        <v>0</v>
      </c>
      <c r="AD919" s="12">
        <v>0</v>
      </c>
      <c r="AE919" s="12">
        <v>0</v>
      </c>
      <c r="AF919" s="12">
        <v>0</v>
      </c>
      <c r="AG919" s="12">
        <v>0</v>
      </c>
      <c r="AH919" s="12">
        <v>0</v>
      </c>
      <c r="AI919" s="12">
        <v>0</v>
      </c>
      <c r="AJ919" s="12">
        <v>0</v>
      </c>
      <c r="AK919" s="12">
        <v>0</v>
      </c>
      <c r="AL919" s="12" t="s">
        <v>3448</v>
      </c>
      <c r="AM919" s="7" t="s">
        <v>637</v>
      </c>
      <c r="AN919" s="7" t="s">
        <v>667</v>
      </c>
      <c r="AO919" s="7">
        <v>2006</v>
      </c>
      <c r="AP919" s="12" t="s">
        <v>3458</v>
      </c>
      <c r="AQ919" s="12">
        <v>761</v>
      </c>
      <c r="AR919" s="12">
        <v>1</v>
      </c>
      <c r="AS919" s="12" t="s">
        <v>555</v>
      </c>
      <c r="AT919" s="7" t="s">
        <v>212</v>
      </c>
      <c r="AU919" s="12">
        <v>1</v>
      </c>
      <c r="AV919" s="12">
        <v>0</v>
      </c>
      <c r="AW919" s="12">
        <v>0</v>
      </c>
      <c r="AX919" s="12">
        <v>1</v>
      </c>
      <c r="AY919" s="7">
        <v>1</v>
      </c>
      <c r="AZ919" s="12">
        <v>0</v>
      </c>
      <c r="BA919" s="12">
        <v>1</v>
      </c>
      <c r="BB919" s="12">
        <v>1</v>
      </c>
      <c r="BC919" s="12">
        <v>0</v>
      </c>
      <c r="BD919" s="12">
        <v>1</v>
      </c>
      <c r="BE919" s="12">
        <v>1</v>
      </c>
      <c r="BF919" s="12" t="s">
        <v>2820</v>
      </c>
      <c r="BG919" s="7" t="s">
        <v>861</v>
      </c>
      <c r="BH919" s="7"/>
      <c r="BI919" s="7" t="s">
        <v>2818</v>
      </c>
      <c r="BJ919" s="12" t="s">
        <v>3460</v>
      </c>
      <c r="BK919" s="12" t="s">
        <v>3472</v>
      </c>
      <c r="BL919" s="12" t="s">
        <v>3482</v>
      </c>
      <c r="BM919" s="7" t="s">
        <v>3484</v>
      </c>
      <c r="BN919" s="7" t="s">
        <v>1174</v>
      </c>
      <c r="BO919" s="12"/>
      <c r="BP919" s="12" t="s">
        <v>3519</v>
      </c>
      <c r="BQ919" s="12">
        <f>CV919</f>
        <v>0.15888065759999997</v>
      </c>
      <c r="BR919" s="12" t="s">
        <v>3528</v>
      </c>
      <c r="BS919" s="12">
        <v>1.379E-2</v>
      </c>
      <c r="BT919" s="12">
        <f>EXP(BS919)</f>
        <v>1.013885520621421</v>
      </c>
      <c r="BU919" s="12"/>
      <c r="BV919" s="12" t="s">
        <v>3415</v>
      </c>
      <c r="BW919" s="12" t="s">
        <v>1077</v>
      </c>
      <c r="BX919" s="12" t="s">
        <v>1077</v>
      </c>
      <c r="BY919" s="12" t="s">
        <v>1077</v>
      </c>
      <c r="BZ919" s="12"/>
      <c r="CA919" s="12" t="s">
        <v>1077</v>
      </c>
      <c r="CB919" s="12" t="s">
        <v>1077</v>
      </c>
      <c r="CC919" s="12" t="s">
        <v>1077</v>
      </c>
      <c r="CD919" s="12" t="s">
        <v>1077</v>
      </c>
      <c r="CE919" s="12">
        <v>4.7800000000000002E-2</v>
      </c>
      <c r="CF919" s="12" t="s">
        <v>1077</v>
      </c>
      <c r="CG919" s="12"/>
      <c r="CH919" s="12"/>
      <c r="CI919" s="12"/>
      <c r="CJ919" s="12">
        <v>0.30099999999999999</v>
      </c>
      <c r="CK919" s="12" t="s">
        <v>3827</v>
      </c>
      <c r="CL919" s="12" t="s">
        <v>1077</v>
      </c>
      <c r="CM919" s="12" t="s">
        <v>1077</v>
      </c>
      <c r="CN919" s="12">
        <v>6.1950000000000003</v>
      </c>
      <c r="CO919" s="12" t="s">
        <v>1052</v>
      </c>
      <c r="CP919" s="12"/>
      <c r="CQ919" s="12"/>
      <c r="CR919" s="12"/>
      <c r="CS919" s="12" t="s">
        <v>1077</v>
      </c>
      <c r="CT919" s="12">
        <v>9.2799999999999994E-2</v>
      </c>
      <c r="CU919" s="12">
        <v>12.7</v>
      </c>
      <c r="CV919" s="12">
        <f>BS919*CU919*(1-CT919)</f>
        <v>0.15888065759999997</v>
      </c>
      <c r="CW919" s="12"/>
      <c r="CX919" s="57"/>
    </row>
    <row r="920" spans="1:102" ht="16.5" x14ac:dyDescent="0.35">
      <c r="A920" s="56">
        <v>37</v>
      </c>
      <c r="B920" s="12" t="s">
        <v>3728</v>
      </c>
      <c r="C920" s="12">
        <v>37.299999999999997</v>
      </c>
      <c r="D920" s="12" t="s">
        <v>1884</v>
      </c>
      <c r="E920" s="12" t="s">
        <v>365</v>
      </c>
      <c r="F920" s="12" t="s">
        <v>3916</v>
      </c>
      <c r="G920" s="12" t="s">
        <v>212</v>
      </c>
      <c r="H920" s="12" t="s">
        <v>2804</v>
      </c>
      <c r="I920" s="12" t="s">
        <v>212</v>
      </c>
      <c r="J920" s="12" t="s">
        <v>1249</v>
      </c>
      <c r="K920" s="12" t="s">
        <v>1225</v>
      </c>
      <c r="L920" s="12" t="s">
        <v>173</v>
      </c>
      <c r="M920" s="12" t="s">
        <v>3237</v>
      </c>
      <c r="N920" s="12" t="s">
        <v>3437</v>
      </c>
      <c r="O920" s="12" t="s">
        <v>3400</v>
      </c>
      <c r="P920" s="12" t="s">
        <v>3403</v>
      </c>
      <c r="Q920" s="12">
        <v>0</v>
      </c>
      <c r="R920" s="12">
        <v>0</v>
      </c>
      <c r="S920" s="12">
        <v>1</v>
      </c>
      <c r="T920" s="12">
        <v>0</v>
      </c>
      <c r="U920" s="12">
        <v>0</v>
      </c>
      <c r="V920" s="12">
        <v>0</v>
      </c>
      <c r="W920" s="12">
        <v>0</v>
      </c>
      <c r="X920" s="12">
        <v>0</v>
      </c>
      <c r="Y920" s="12">
        <v>0</v>
      </c>
      <c r="Z920" s="12">
        <v>0</v>
      </c>
      <c r="AA920" s="12">
        <v>0</v>
      </c>
      <c r="AB920" s="12">
        <v>1</v>
      </c>
      <c r="AC920" s="12">
        <v>0</v>
      </c>
      <c r="AD920" s="12">
        <v>0</v>
      </c>
      <c r="AE920" s="12">
        <v>0</v>
      </c>
      <c r="AF920" s="12">
        <v>0</v>
      </c>
      <c r="AG920" s="12">
        <v>0</v>
      </c>
      <c r="AH920" s="12">
        <v>0</v>
      </c>
      <c r="AI920" s="12">
        <v>0</v>
      </c>
      <c r="AJ920" s="12">
        <v>0</v>
      </c>
      <c r="AK920" s="12">
        <v>0</v>
      </c>
      <c r="AL920" s="12" t="s">
        <v>3448</v>
      </c>
      <c r="AM920" s="7" t="s">
        <v>637</v>
      </c>
      <c r="AN920" s="7" t="s">
        <v>667</v>
      </c>
      <c r="AO920" s="7">
        <v>2006</v>
      </c>
      <c r="AP920" s="12" t="s">
        <v>3458</v>
      </c>
      <c r="AQ920" s="12">
        <v>761</v>
      </c>
      <c r="AR920" s="12">
        <v>1</v>
      </c>
      <c r="AS920" s="12" t="s">
        <v>555</v>
      </c>
      <c r="AT920" s="7" t="s">
        <v>212</v>
      </c>
      <c r="AU920" s="12">
        <v>1</v>
      </c>
      <c r="AV920" s="12">
        <v>0</v>
      </c>
      <c r="AW920" s="12">
        <v>0</v>
      </c>
      <c r="AX920" s="12">
        <v>1</v>
      </c>
      <c r="AY920" s="7">
        <v>1</v>
      </c>
      <c r="AZ920" s="12">
        <v>0</v>
      </c>
      <c r="BA920" s="12">
        <v>1</v>
      </c>
      <c r="BB920" s="12">
        <v>1</v>
      </c>
      <c r="BC920" s="12">
        <v>0</v>
      </c>
      <c r="BD920" s="12">
        <v>1</v>
      </c>
      <c r="BE920" s="12">
        <v>1</v>
      </c>
      <c r="BF920" s="7" t="s">
        <v>766</v>
      </c>
      <c r="BG920" s="7" t="s">
        <v>771</v>
      </c>
      <c r="BH920" s="7"/>
      <c r="BI920" s="12" t="s">
        <v>2807</v>
      </c>
      <c r="BJ920" s="12" t="s">
        <v>3460</v>
      </c>
      <c r="BK920" s="12" t="s">
        <v>3472</v>
      </c>
      <c r="BL920" s="12" t="s">
        <v>3482</v>
      </c>
      <c r="BM920" s="7" t="s">
        <v>3484</v>
      </c>
      <c r="BN920" s="7" t="s">
        <v>1174</v>
      </c>
      <c r="BO920" s="12"/>
      <c r="BP920" s="12" t="s">
        <v>3519</v>
      </c>
      <c r="BQ920" s="12">
        <f>CV920</f>
        <v>7.7494000000000007E-2</v>
      </c>
      <c r="BR920" s="12" t="s">
        <v>3528</v>
      </c>
      <c r="BS920" s="12">
        <v>0.38746999999999998</v>
      </c>
      <c r="BT920" s="12">
        <f>EXP(BS920)</f>
        <v>1.473248755493382</v>
      </c>
      <c r="BU920" s="12"/>
      <c r="BV920" s="12" t="s">
        <v>3415</v>
      </c>
      <c r="BW920" s="12" t="s">
        <v>1077</v>
      </c>
      <c r="BX920" s="12" t="s">
        <v>1077</v>
      </c>
      <c r="BY920" s="12" t="s">
        <v>1077</v>
      </c>
      <c r="BZ920" s="12"/>
      <c r="CA920" s="12" t="s">
        <v>1077</v>
      </c>
      <c r="CB920" s="12" t="s">
        <v>1077</v>
      </c>
      <c r="CC920" s="12" t="s">
        <v>1077</v>
      </c>
      <c r="CD920" s="12" t="s">
        <v>1077</v>
      </c>
      <c r="CE920" s="12">
        <v>0</v>
      </c>
      <c r="CF920" s="12" t="s">
        <v>1077</v>
      </c>
      <c r="CG920" s="12"/>
      <c r="CH920" s="12"/>
      <c r="CI920" s="12"/>
      <c r="CJ920" s="12">
        <v>0.45</v>
      </c>
      <c r="CK920" s="12" t="s">
        <v>3827</v>
      </c>
      <c r="CL920" s="12" t="s">
        <v>1077</v>
      </c>
      <c r="CM920" s="12" t="s">
        <v>1077</v>
      </c>
      <c r="CN920" s="12">
        <v>0.29199999999999998</v>
      </c>
      <c r="CO920" s="12" t="s">
        <v>1052</v>
      </c>
      <c r="CP920" s="12"/>
      <c r="CQ920" s="12"/>
      <c r="CR920" s="12"/>
      <c r="CS920" s="12" t="s">
        <v>1077</v>
      </c>
      <c r="CT920" s="12" t="s">
        <v>1077</v>
      </c>
      <c r="CU920" s="12">
        <v>0.2</v>
      </c>
      <c r="CV920" s="12">
        <f>BS920*CU920</f>
        <v>7.7494000000000007E-2</v>
      </c>
      <c r="CW920" s="12"/>
      <c r="CX920" s="57"/>
    </row>
    <row r="921" spans="1:102" ht="16.5" x14ac:dyDescent="0.35">
      <c r="A921" s="56">
        <v>38</v>
      </c>
      <c r="B921" s="12" t="s">
        <v>3729</v>
      </c>
      <c r="C921" s="12">
        <v>38.1</v>
      </c>
      <c r="D921" s="12" t="s">
        <v>1965</v>
      </c>
      <c r="E921" s="12" t="s">
        <v>366</v>
      </c>
      <c r="F921" s="12">
        <v>4</v>
      </c>
      <c r="G921" s="12" t="s">
        <v>212</v>
      </c>
      <c r="H921" s="12" t="s">
        <v>2804</v>
      </c>
      <c r="I921" s="12" t="s">
        <v>212</v>
      </c>
      <c r="J921" s="12" t="s">
        <v>556</v>
      </c>
      <c r="K921" s="12" t="s">
        <v>564</v>
      </c>
      <c r="L921" s="12" t="s">
        <v>558</v>
      </c>
      <c r="M921" s="12" t="s">
        <v>3237</v>
      </c>
      <c r="N921" s="12" t="s">
        <v>3435</v>
      </c>
      <c r="O921" s="12" t="s">
        <v>3400</v>
      </c>
      <c r="P921" s="12" t="s">
        <v>3401</v>
      </c>
      <c r="Q921" s="12">
        <v>0</v>
      </c>
      <c r="R921" s="12">
        <v>0</v>
      </c>
      <c r="S921" s="12">
        <v>0</v>
      </c>
      <c r="T921" s="12">
        <v>0</v>
      </c>
      <c r="U921" s="12">
        <v>0</v>
      </c>
      <c r="V921" s="12">
        <v>0</v>
      </c>
      <c r="W921" s="12">
        <v>1</v>
      </c>
      <c r="X921" s="12">
        <v>0</v>
      </c>
      <c r="Y921" s="12">
        <v>0</v>
      </c>
      <c r="Z921" s="12">
        <v>0</v>
      </c>
      <c r="AA921" s="12">
        <v>0</v>
      </c>
      <c r="AB921" s="12">
        <v>0</v>
      </c>
      <c r="AC921" s="12">
        <v>1</v>
      </c>
      <c r="AD921" s="12">
        <v>0</v>
      </c>
      <c r="AE921" s="12">
        <v>0</v>
      </c>
      <c r="AF921" s="12">
        <v>0</v>
      </c>
      <c r="AG921" s="12">
        <v>0</v>
      </c>
      <c r="AH921" s="12">
        <v>0</v>
      </c>
      <c r="AI921" s="12">
        <v>0</v>
      </c>
      <c r="AJ921" s="12">
        <v>0</v>
      </c>
      <c r="AK921" s="12">
        <v>0</v>
      </c>
      <c r="AL921" s="12" t="s">
        <v>3454</v>
      </c>
      <c r="AM921" s="7" t="s">
        <v>668</v>
      </c>
      <c r="AN921" s="7" t="s">
        <v>669</v>
      </c>
      <c r="AO921" s="7">
        <v>2010</v>
      </c>
      <c r="AP921" s="12" t="s">
        <v>3235</v>
      </c>
      <c r="AQ921" s="12">
        <v>2000</v>
      </c>
      <c r="AR921" s="12">
        <v>1</v>
      </c>
      <c r="AS921" s="12" t="s">
        <v>555</v>
      </c>
      <c r="AT921" s="7" t="s">
        <v>212</v>
      </c>
      <c r="AU921" s="12">
        <v>1</v>
      </c>
      <c r="AV921" s="12">
        <v>0</v>
      </c>
      <c r="AW921" s="12">
        <v>0</v>
      </c>
      <c r="AX921" s="12">
        <v>1</v>
      </c>
      <c r="AY921" s="7">
        <v>1</v>
      </c>
      <c r="AZ921" s="12">
        <v>0</v>
      </c>
      <c r="BA921" s="12">
        <v>0</v>
      </c>
      <c r="BB921" s="12">
        <v>0</v>
      </c>
      <c r="BC921" s="12">
        <v>0</v>
      </c>
      <c r="BD921" s="12">
        <v>1</v>
      </c>
      <c r="BE921" s="12">
        <v>0</v>
      </c>
      <c r="BF921" s="7" t="s">
        <v>2820</v>
      </c>
      <c r="BG921" s="7" t="s">
        <v>872</v>
      </c>
      <c r="BH921" s="7"/>
      <c r="BI921" s="7" t="s">
        <v>2818</v>
      </c>
      <c r="BJ921" s="12" t="s">
        <v>3459</v>
      </c>
      <c r="BK921" s="12" t="s">
        <v>3463</v>
      </c>
      <c r="BL921" s="12" t="s">
        <v>3481</v>
      </c>
      <c r="BM921" s="7" t="s">
        <v>864</v>
      </c>
      <c r="BN921" s="7"/>
      <c r="BO921" s="12"/>
      <c r="BP921" s="12" t="s">
        <v>3279</v>
      </c>
      <c r="BQ921" s="12">
        <v>8.5000000000000006E-2</v>
      </c>
      <c r="BR921" s="12" t="s">
        <v>3429</v>
      </c>
      <c r="BS921" s="12">
        <v>8.5000000000000006E-2</v>
      </c>
      <c r="BT921" s="12"/>
      <c r="BU921" s="12"/>
      <c r="BV921" s="12" t="s">
        <v>1077</v>
      </c>
      <c r="BW921" s="12" t="s">
        <v>1077</v>
      </c>
      <c r="BX921" s="12" t="s">
        <v>1077</v>
      </c>
      <c r="BY921" s="12" t="s">
        <v>1077</v>
      </c>
      <c r="BZ921" s="12"/>
      <c r="CA921" s="12" t="s">
        <v>1077</v>
      </c>
      <c r="CB921" s="12"/>
      <c r="CC921" s="12"/>
      <c r="CD921" s="12" t="s">
        <v>1077</v>
      </c>
      <c r="CE921" s="12">
        <v>1E-3</v>
      </c>
      <c r="CF921" s="12" t="s">
        <v>1077</v>
      </c>
      <c r="CG921" s="12"/>
      <c r="CH921" s="12"/>
      <c r="CI921" s="12"/>
      <c r="CJ921" s="12">
        <v>0.76700000000000002</v>
      </c>
      <c r="CK921" s="12" t="s">
        <v>3828</v>
      </c>
      <c r="CL921" s="12" t="s">
        <v>1077</v>
      </c>
      <c r="CM921" s="12" t="s">
        <v>1077</v>
      </c>
      <c r="CN921" s="12">
        <v>438.74200000000002</v>
      </c>
      <c r="CO921" s="12" t="s">
        <v>3427</v>
      </c>
      <c r="CP921" s="12"/>
      <c r="CQ921" s="12"/>
      <c r="CR921" s="12"/>
      <c r="CS921" s="12" t="s">
        <v>1077</v>
      </c>
      <c r="CT921" s="12" t="s">
        <v>1077</v>
      </c>
      <c r="CU921" s="12" t="s">
        <v>1077</v>
      </c>
      <c r="CV921" s="12" t="s">
        <v>1077</v>
      </c>
      <c r="CW921" s="12"/>
      <c r="CX921" s="57"/>
    </row>
    <row r="922" spans="1:102" ht="16.5" x14ac:dyDescent="0.35">
      <c r="A922" s="56">
        <v>38</v>
      </c>
      <c r="B922" s="12" t="s">
        <v>3729</v>
      </c>
      <c r="C922" s="12">
        <v>38.200000000000003</v>
      </c>
      <c r="D922" s="12" t="s">
        <v>1929</v>
      </c>
      <c r="E922" s="12" t="s">
        <v>367</v>
      </c>
      <c r="F922" s="12" t="s">
        <v>3916</v>
      </c>
      <c r="G922" s="12" t="s">
        <v>212</v>
      </c>
      <c r="H922" s="12" t="s">
        <v>2804</v>
      </c>
      <c r="I922" s="12" t="s">
        <v>212</v>
      </c>
      <c r="J922" s="12" t="s">
        <v>556</v>
      </c>
      <c r="K922" s="12" t="s">
        <v>564</v>
      </c>
      <c r="L922" s="12" t="s">
        <v>1204</v>
      </c>
      <c r="M922" s="12" t="s">
        <v>3237</v>
      </c>
      <c r="N922" s="12" t="s">
        <v>3435</v>
      </c>
      <c r="O922" s="12" t="s">
        <v>3400</v>
      </c>
      <c r="P922" s="12" t="s">
        <v>3401</v>
      </c>
      <c r="Q922" s="12">
        <v>0</v>
      </c>
      <c r="R922" s="12">
        <v>0</v>
      </c>
      <c r="S922" s="12">
        <v>0</v>
      </c>
      <c r="T922" s="12">
        <v>0</v>
      </c>
      <c r="U922" s="12">
        <v>0</v>
      </c>
      <c r="V922" s="12">
        <v>0</v>
      </c>
      <c r="W922" s="12">
        <v>1</v>
      </c>
      <c r="X922" s="12">
        <v>0</v>
      </c>
      <c r="Y922" s="12">
        <v>0</v>
      </c>
      <c r="Z922" s="12">
        <v>0</v>
      </c>
      <c r="AA922" s="12">
        <v>0</v>
      </c>
      <c r="AB922" s="12">
        <v>0</v>
      </c>
      <c r="AC922" s="12">
        <v>1</v>
      </c>
      <c r="AD922" s="12">
        <v>0</v>
      </c>
      <c r="AE922" s="12">
        <v>0</v>
      </c>
      <c r="AF922" s="12">
        <v>0</v>
      </c>
      <c r="AG922" s="12">
        <v>0</v>
      </c>
      <c r="AH922" s="12">
        <v>0</v>
      </c>
      <c r="AI922" s="12">
        <v>0</v>
      </c>
      <c r="AJ922" s="12">
        <v>0</v>
      </c>
      <c r="AK922" s="12">
        <v>0</v>
      </c>
      <c r="AL922" s="12" t="s">
        <v>3454</v>
      </c>
      <c r="AM922" s="7" t="s">
        <v>668</v>
      </c>
      <c r="AN922" s="7" t="s">
        <v>669</v>
      </c>
      <c r="AO922" s="7">
        <v>2010</v>
      </c>
      <c r="AP922" s="12" t="s">
        <v>3235</v>
      </c>
      <c r="AQ922" s="12">
        <v>1000</v>
      </c>
      <c r="AR922" s="12">
        <v>1</v>
      </c>
      <c r="AS922" s="12" t="s">
        <v>555</v>
      </c>
      <c r="AT922" s="7" t="s">
        <v>212</v>
      </c>
      <c r="AU922" s="12">
        <v>1</v>
      </c>
      <c r="AV922" s="12">
        <v>0</v>
      </c>
      <c r="AW922" s="12">
        <v>0</v>
      </c>
      <c r="AX922" s="12">
        <v>0</v>
      </c>
      <c r="AY922" s="7">
        <v>1</v>
      </c>
      <c r="AZ922" s="12">
        <v>0</v>
      </c>
      <c r="BA922" s="12">
        <v>0</v>
      </c>
      <c r="BB922" s="12">
        <v>0</v>
      </c>
      <c r="BC922" s="12">
        <v>0</v>
      </c>
      <c r="BD922" s="12">
        <v>0</v>
      </c>
      <c r="BE922" s="12">
        <v>0</v>
      </c>
      <c r="BF922" s="7" t="s">
        <v>766</v>
      </c>
      <c r="BG922" s="7" t="s">
        <v>866</v>
      </c>
      <c r="BH922" s="7"/>
      <c r="BI922" s="7" t="s">
        <v>2808</v>
      </c>
      <c r="BJ922" s="12" t="s">
        <v>3459</v>
      </c>
      <c r="BK922" s="12" t="s">
        <v>3463</v>
      </c>
      <c r="BL922" s="12" t="s">
        <v>3481</v>
      </c>
      <c r="BM922" s="7" t="s">
        <v>871</v>
      </c>
      <c r="BN922" s="7"/>
      <c r="BO922" s="12"/>
      <c r="BP922" s="12"/>
      <c r="BQ922" s="12">
        <v>0.60699999999999998</v>
      </c>
      <c r="BR922" s="12" t="s">
        <v>1252</v>
      </c>
      <c r="BS922" s="12">
        <v>1.9999999999999999E-6</v>
      </c>
      <c r="BT922" s="49"/>
      <c r="BU922" s="12">
        <f>EXP(BS922)</f>
        <v>1.000002000002</v>
      </c>
      <c r="BV922" s="12" t="s">
        <v>3416</v>
      </c>
      <c r="BW922" s="12" t="s">
        <v>1077</v>
      </c>
      <c r="BX922" s="12" t="s">
        <v>1077</v>
      </c>
      <c r="BY922" s="12" t="s">
        <v>1077</v>
      </c>
      <c r="BZ922" s="12"/>
      <c r="CA922" s="12" t="s">
        <v>1077</v>
      </c>
      <c r="CB922" s="12"/>
      <c r="CC922" s="12"/>
      <c r="CD922" s="12" t="s">
        <v>1077</v>
      </c>
      <c r="CE922" s="12">
        <v>0</v>
      </c>
      <c r="CF922" s="12" t="s">
        <v>1077</v>
      </c>
      <c r="CG922" s="12"/>
      <c r="CH922" s="12"/>
      <c r="CI922" s="12"/>
      <c r="CJ922" s="12">
        <v>0.73799999999999999</v>
      </c>
      <c r="CK922" s="12" t="s">
        <v>3957</v>
      </c>
      <c r="CL922" s="12" t="s">
        <v>1077</v>
      </c>
      <c r="CM922" s="12" t="s">
        <v>1077</v>
      </c>
      <c r="CN922" s="12">
        <v>305.65699999999998</v>
      </c>
      <c r="CO922" s="12" t="s">
        <v>3427</v>
      </c>
      <c r="CP922" s="12"/>
      <c r="CQ922" s="12"/>
      <c r="CR922" s="12"/>
      <c r="CS922" s="12" t="s">
        <v>1077</v>
      </c>
      <c r="CT922" s="12" t="s">
        <v>1077</v>
      </c>
      <c r="CU922" s="12" t="s">
        <v>1077</v>
      </c>
      <c r="CV922" s="12" t="s">
        <v>1077</v>
      </c>
      <c r="CW922" s="12"/>
      <c r="CX922" s="57"/>
    </row>
    <row r="923" spans="1:102" x14ac:dyDescent="0.35">
      <c r="A923" s="56">
        <v>38</v>
      </c>
      <c r="B923" s="12" t="s">
        <v>3729</v>
      </c>
      <c r="C923" s="12">
        <v>38.200000000000003</v>
      </c>
      <c r="D923" s="12" t="s">
        <v>1896</v>
      </c>
      <c r="E923" s="12" t="s">
        <v>367</v>
      </c>
      <c r="F923" s="12" t="s">
        <v>1078</v>
      </c>
      <c r="G923" s="12" t="s">
        <v>349</v>
      </c>
      <c r="H923" s="12" t="s">
        <v>1078</v>
      </c>
      <c r="I923" s="12" t="s">
        <v>1285</v>
      </c>
      <c r="J923" s="12" t="s">
        <v>556</v>
      </c>
      <c r="K923" s="12" t="s">
        <v>564</v>
      </c>
      <c r="L923" s="12" t="s">
        <v>1204</v>
      </c>
      <c r="M923" s="12" t="s">
        <v>3237</v>
      </c>
      <c r="N923" s="12" t="s">
        <v>3435</v>
      </c>
      <c r="O923" s="12" t="s">
        <v>3400</v>
      </c>
      <c r="P923" s="12" t="s">
        <v>3401</v>
      </c>
      <c r="Q923" s="12">
        <v>0</v>
      </c>
      <c r="R923" s="12">
        <v>0</v>
      </c>
      <c r="S923" s="12">
        <v>0</v>
      </c>
      <c r="T923" s="12">
        <v>0</v>
      </c>
      <c r="U923" s="12">
        <v>0</v>
      </c>
      <c r="V923" s="12">
        <v>0</v>
      </c>
      <c r="W923" s="12">
        <v>1</v>
      </c>
      <c r="X923" s="12">
        <v>0</v>
      </c>
      <c r="Y923" s="12">
        <v>0</v>
      </c>
      <c r="Z923" s="12">
        <v>0</v>
      </c>
      <c r="AA923" s="12">
        <v>0</v>
      </c>
      <c r="AB923" s="12">
        <v>0</v>
      </c>
      <c r="AC923" s="12">
        <v>1</v>
      </c>
      <c r="AD923" s="12">
        <v>0</v>
      </c>
      <c r="AE923" s="12">
        <v>0</v>
      </c>
      <c r="AF923" s="12">
        <v>0</v>
      </c>
      <c r="AG923" s="12">
        <v>0</v>
      </c>
      <c r="AH923" s="12">
        <v>0</v>
      </c>
      <c r="AI923" s="12">
        <v>0</v>
      </c>
      <c r="AJ923" s="12">
        <v>0</v>
      </c>
      <c r="AK923" s="12">
        <v>0</v>
      </c>
      <c r="AL923" s="12" t="s">
        <v>3454</v>
      </c>
      <c r="AM923" s="12" t="s">
        <v>668</v>
      </c>
      <c r="AN923" s="12" t="s">
        <v>669</v>
      </c>
      <c r="AO923" s="12">
        <v>2010</v>
      </c>
      <c r="AP923" s="12" t="s">
        <v>3235</v>
      </c>
      <c r="AQ923" s="12">
        <v>1000</v>
      </c>
      <c r="AR923" s="12">
        <v>1</v>
      </c>
      <c r="AS923" s="12" t="s">
        <v>555</v>
      </c>
      <c r="AT923" s="12" t="s">
        <v>212</v>
      </c>
      <c r="AU923" s="12">
        <v>1</v>
      </c>
      <c r="AV923" s="12">
        <v>0</v>
      </c>
      <c r="AW923" s="12">
        <v>0</v>
      </c>
      <c r="AX923" s="12">
        <v>0</v>
      </c>
      <c r="AY923" s="12">
        <v>1</v>
      </c>
      <c r="AZ923" s="12">
        <v>0</v>
      </c>
      <c r="BA923" s="12">
        <v>0</v>
      </c>
      <c r="BB923" s="12">
        <v>0</v>
      </c>
      <c r="BC923" s="12">
        <v>0</v>
      </c>
      <c r="BD923" s="12">
        <v>0</v>
      </c>
      <c r="BE923" s="12">
        <v>0</v>
      </c>
      <c r="BF923" s="12" t="s">
        <v>766</v>
      </c>
      <c r="BG923" s="12" t="s">
        <v>798</v>
      </c>
      <c r="BH923" s="12"/>
      <c r="BI923" s="12" t="s">
        <v>2806</v>
      </c>
      <c r="BJ923" s="12" t="s">
        <v>3459</v>
      </c>
      <c r="BK923" s="12" t="s">
        <v>3463</v>
      </c>
      <c r="BL923" s="12" t="s">
        <v>3481</v>
      </c>
      <c r="BM923" s="12" t="s">
        <v>871</v>
      </c>
      <c r="BN923" s="12"/>
      <c r="BO923" s="12"/>
      <c r="BP923" s="12"/>
      <c r="BQ923" s="12"/>
      <c r="BR923" s="12"/>
      <c r="BS923" s="12"/>
      <c r="BT923" s="12"/>
      <c r="BU923" s="12"/>
      <c r="BV923" s="12"/>
      <c r="BW923" s="12"/>
      <c r="BX923" s="12"/>
      <c r="BY923" s="12"/>
      <c r="BZ923" s="12"/>
      <c r="CA923" s="12"/>
      <c r="CB923" s="12"/>
      <c r="CC923" s="12"/>
      <c r="CD923" s="12"/>
      <c r="CE923" s="12"/>
      <c r="CF923" s="12"/>
      <c r="CG923" s="12"/>
      <c r="CH923" s="12"/>
      <c r="CI923" s="12"/>
      <c r="CJ923" s="12"/>
      <c r="CK923" s="12"/>
      <c r="CL923" s="12"/>
      <c r="CM923" s="12"/>
      <c r="CN923" s="12"/>
      <c r="CO923" s="12"/>
      <c r="CP923" s="12"/>
      <c r="CQ923" s="12"/>
      <c r="CR923" s="12"/>
      <c r="CS923" s="12"/>
      <c r="CT923" s="12"/>
      <c r="CU923" s="12"/>
      <c r="CV923" s="12"/>
      <c r="CW923" s="12"/>
      <c r="CX923" s="57"/>
    </row>
    <row r="924" spans="1:102" ht="16.5" x14ac:dyDescent="0.35">
      <c r="A924" s="56">
        <v>38</v>
      </c>
      <c r="B924" s="12" t="s">
        <v>3729</v>
      </c>
      <c r="C924" s="12">
        <v>38.200000000000003</v>
      </c>
      <c r="D924" s="12" t="s">
        <v>1945</v>
      </c>
      <c r="E924" s="12" t="s">
        <v>367</v>
      </c>
      <c r="F924" s="12" t="s">
        <v>3916</v>
      </c>
      <c r="G924" s="12" t="s">
        <v>212</v>
      </c>
      <c r="H924" s="12" t="s">
        <v>2805</v>
      </c>
      <c r="I924" s="12" t="s">
        <v>212</v>
      </c>
      <c r="J924" s="12" t="s">
        <v>556</v>
      </c>
      <c r="K924" s="12" t="s">
        <v>564</v>
      </c>
      <c r="L924" s="12" t="s">
        <v>1204</v>
      </c>
      <c r="M924" s="12" t="s">
        <v>3237</v>
      </c>
      <c r="N924" s="12" t="s">
        <v>3435</v>
      </c>
      <c r="O924" s="12" t="s">
        <v>3400</v>
      </c>
      <c r="P924" s="12" t="s">
        <v>3401</v>
      </c>
      <c r="Q924" s="12">
        <v>0</v>
      </c>
      <c r="R924" s="12">
        <v>0</v>
      </c>
      <c r="S924" s="12">
        <v>0</v>
      </c>
      <c r="T924" s="12">
        <v>0</v>
      </c>
      <c r="U924" s="12">
        <v>0</v>
      </c>
      <c r="V924" s="12">
        <v>0</v>
      </c>
      <c r="W924" s="12">
        <v>1</v>
      </c>
      <c r="X924" s="12">
        <v>0</v>
      </c>
      <c r="Y924" s="12">
        <v>0</v>
      </c>
      <c r="Z924" s="12">
        <v>0</v>
      </c>
      <c r="AA924" s="12">
        <v>0</v>
      </c>
      <c r="AB924" s="12">
        <v>0</v>
      </c>
      <c r="AC924" s="12">
        <v>1</v>
      </c>
      <c r="AD924" s="12">
        <v>0</v>
      </c>
      <c r="AE924" s="12">
        <v>0</v>
      </c>
      <c r="AF924" s="12">
        <v>0</v>
      </c>
      <c r="AG924" s="12">
        <v>0</v>
      </c>
      <c r="AH924" s="12">
        <v>0</v>
      </c>
      <c r="AI924" s="12">
        <v>0</v>
      </c>
      <c r="AJ924" s="12">
        <v>0</v>
      </c>
      <c r="AK924" s="12">
        <v>0</v>
      </c>
      <c r="AL924" s="12" t="s">
        <v>3454</v>
      </c>
      <c r="AM924" s="7" t="s">
        <v>668</v>
      </c>
      <c r="AN924" s="7" t="s">
        <v>669</v>
      </c>
      <c r="AO924" s="7">
        <v>2010</v>
      </c>
      <c r="AP924" s="12" t="s">
        <v>3235</v>
      </c>
      <c r="AQ924" s="12">
        <v>1000</v>
      </c>
      <c r="AR924" s="12">
        <v>1</v>
      </c>
      <c r="AS924" s="12" t="s">
        <v>555</v>
      </c>
      <c r="AT924" s="7" t="s">
        <v>212</v>
      </c>
      <c r="AU924" s="12">
        <v>1</v>
      </c>
      <c r="AV924" s="12">
        <v>0</v>
      </c>
      <c r="AW924" s="12">
        <v>0</v>
      </c>
      <c r="AX924" s="12">
        <v>1</v>
      </c>
      <c r="AY924" s="7">
        <v>1</v>
      </c>
      <c r="AZ924" s="12">
        <v>0</v>
      </c>
      <c r="BA924" s="12">
        <v>0</v>
      </c>
      <c r="BB924" s="12">
        <v>0</v>
      </c>
      <c r="BC924" s="12">
        <v>0</v>
      </c>
      <c r="BD924" s="12">
        <v>1</v>
      </c>
      <c r="BE924" s="12">
        <v>1</v>
      </c>
      <c r="BF924" s="7" t="s">
        <v>2821</v>
      </c>
      <c r="BG924" s="7" t="s">
        <v>865</v>
      </c>
      <c r="BH924" s="7"/>
      <c r="BI924" s="7" t="s">
        <v>2819</v>
      </c>
      <c r="BJ924" s="12" t="s">
        <v>3460</v>
      </c>
      <c r="BK924" s="12" t="s">
        <v>3463</v>
      </c>
      <c r="BL924" s="12" t="s">
        <v>3481</v>
      </c>
      <c r="BM924" s="7" t="s">
        <v>871</v>
      </c>
      <c r="BN924" s="7"/>
      <c r="BO924" s="12"/>
      <c r="BP924" s="12"/>
      <c r="BQ924" s="12">
        <v>-0.16300000000000001</v>
      </c>
      <c r="BR924" s="12" t="s">
        <v>1252</v>
      </c>
      <c r="BS924" s="12">
        <v>-6.0999999999999999E-5</v>
      </c>
      <c r="BT924" s="49"/>
      <c r="BU924" s="12">
        <f>EXP(BS924)</f>
        <v>0.99993900186046214</v>
      </c>
      <c r="BV924" s="12" t="s">
        <v>3416</v>
      </c>
      <c r="BW924" s="12" t="s">
        <v>1077</v>
      </c>
      <c r="BX924" s="12" t="s">
        <v>1077</v>
      </c>
      <c r="BY924" s="12" t="s">
        <v>1077</v>
      </c>
      <c r="BZ924" s="12"/>
      <c r="CA924" s="12" t="s">
        <v>1077</v>
      </c>
      <c r="CB924" s="12"/>
      <c r="CC924" s="12"/>
      <c r="CD924" s="12" t="s">
        <v>1077</v>
      </c>
      <c r="CE924" s="12">
        <v>3.5000000000000003E-2</v>
      </c>
      <c r="CF924" s="12" t="s">
        <v>1077</v>
      </c>
      <c r="CG924" s="12"/>
      <c r="CH924" s="12"/>
      <c r="CI924" s="12"/>
      <c r="CJ924" s="12">
        <v>0.73799999999999999</v>
      </c>
      <c r="CK924" s="12" t="s">
        <v>3957</v>
      </c>
      <c r="CL924" s="12" t="s">
        <v>1077</v>
      </c>
      <c r="CM924" s="12" t="s">
        <v>1077</v>
      </c>
      <c r="CN924" s="12">
        <v>305.65699999999998</v>
      </c>
      <c r="CO924" s="12" t="s">
        <v>3427</v>
      </c>
      <c r="CP924" s="12"/>
      <c r="CQ924" s="12"/>
      <c r="CR924" s="12"/>
      <c r="CS924" s="12" t="s">
        <v>1077</v>
      </c>
      <c r="CT924" s="12" t="s">
        <v>1077</v>
      </c>
      <c r="CU924" s="12" t="s">
        <v>1077</v>
      </c>
      <c r="CV924" s="12" t="s">
        <v>1077</v>
      </c>
      <c r="CW924" s="12"/>
      <c r="CX924" s="57"/>
    </row>
    <row r="925" spans="1:102" x14ac:dyDescent="0.35">
      <c r="A925" s="56">
        <v>38</v>
      </c>
      <c r="B925" s="12" t="s">
        <v>3729</v>
      </c>
      <c r="C925" s="12">
        <v>38.200000000000003</v>
      </c>
      <c r="D925" s="12" t="s">
        <v>1897</v>
      </c>
      <c r="E925" s="12" t="s">
        <v>367</v>
      </c>
      <c r="F925" s="12" t="s">
        <v>1078</v>
      </c>
      <c r="G925" s="12" t="s">
        <v>349</v>
      </c>
      <c r="H925" s="12" t="s">
        <v>1078</v>
      </c>
      <c r="I925" s="12" t="s">
        <v>1285</v>
      </c>
      <c r="J925" s="12" t="s">
        <v>556</v>
      </c>
      <c r="K925" s="12" t="s">
        <v>564</v>
      </c>
      <c r="L925" s="12" t="s">
        <v>1204</v>
      </c>
      <c r="M925" s="12" t="s">
        <v>3237</v>
      </c>
      <c r="N925" s="12" t="s">
        <v>3435</v>
      </c>
      <c r="O925" s="12" t="s">
        <v>3400</v>
      </c>
      <c r="P925" s="12" t="s">
        <v>3401</v>
      </c>
      <c r="Q925" s="12">
        <v>0</v>
      </c>
      <c r="R925" s="12">
        <v>0</v>
      </c>
      <c r="S925" s="12">
        <v>0</v>
      </c>
      <c r="T925" s="12">
        <v>0</v>
      </c>
      <c r="U925" s="12">
        <v>0</v>
      </c>
      <c r="V925" s="12">
        <v>0</v>
      </c>
      <c r="W925" s="12">
        <v>1</v>
      </c>
      <c r="X925" s="12">
        <v>0</v>
      </c>
      <c r="Y925" s="12">
        <v>0</v>
      </c>
      <c r="Z925" s="12">
        <v>0</v>
      </c>
      <c r="AA925" s="12">
        <v>0</v>
      </c>
      <c r="AB925" s="12">
        <v>0</v>
      </c>
      <c r="AC925" s="12">
        <v>1</v>
      </c>
      <c r="AD925" s="12">
        <v>0</v>
      </c>
      <c r="AE925" s="12">
        <v>0</v>
      </c>
      <c r="AF925" s="12">
        <v>0</v>
      </c>
      <c r="AG925" s="12">
        <v>0</v>
      </c>
      <c r="AH925" s="12">
        <v>0</v>
      </c>
      <c r="AI925" s="12">
        <v>0</v>
      </c>
      <c r="AJ925" s="12">
        <v>0</v>
      </c>
      <c r="AK925" s="12">
        <v>0</v>
      </c>
      <c r="AL925" s="12" t="s">
        <v>3454</v>
      </c>
      <c r="AM925" s="12" t="s">
        <v>668</v>
      </c>
      <c r="AN925" s="12" t="s">
        <v>669</v>
      </c>
      <c r="AO925" s="12">
        <v>2010</v>
      </c>
      <c r="AP925" s="12" t="s">
        <v>3235</v>
      </c>
      <c r="AQ925" s="12">
        <v>1000</v>
      </c>
      <c r="AR925" s="12">
        <v>1</v>
      </c>
      <c r="AS925" s="12" t="s">
        <v>555</v>
      </c>
      <c r="AT925" s="12" t="s">
        <v>212</v>
      </c>
      <c r="AU925" s="12">
        <v>1</v>
      </c>
      <c r="AV925" s="12">
        <v>0</v>
      </c>
      <c r="AW925" s="12">
        <v>0</v>
      </c>
      <c r="AX925" s="12">
        <v>0</v>
      </c>
      <c r="AY925" s="12">
        <v>1</v>
      </c>
      <c r="AZ925" s="12">
        <v>0</v>
      </c>
      <c r="BA925" s="12">
        <v>0</v>
      </c>
      <c r="BB925" s="12">
        <v>0</v>
      </c>
      <c r="BC925" s="12">
        <v>0</v>
      </c>
      <c r="BD925" s="12">
        <v>0</v>
      </c>
      <c r="BE925" s="12">
        <v>0</v>
      </c>
      <c r="BF925" s="12" t="s">
        <v>766</v>
      </c>
      <c r="BG925" s="12" t="s">
        <v>798</v>
      </c>
      <c r="BH925" s="12"/>
      <c r="BI925" s="12" t="s">
        <v>2806</v>
      </c>
      <c r="BJ925" s="12" t="s">
        <v>3460</v>
      </c>
      <c r="BK925" s="12" t="s">
        <v>3463</v>
      </c>
      <c r="BL925" s="12" t="s">
        <v>3481</v>
      </c>
      <c r="BM925" s="12" t="s">
        <v>871</v>
      </c>
      <c r="BN925" s="12"/>
      <c r="BO925" s="12"/>
      <c r="BP925" s="12"/>
      <c r="BQ925" s="12"/>
      <c r="BR925" s="12"/>
      <c r="BS925" s="12"/>
      <c r="BT925" s="12"/>
      <c r="BU925" s="12"/>
      <c r="BV925" s="12"/>
      <c r="BW925" s="12"/>
      <c r="BX925" s="12"/>
      <c r="BY925" s="12"/>
      <c r="BZ925" s="12"/>
      <c r="CA925" s="12"/>
      <c r="CB925" s="12"/>
      <c r="CC925" s="12"/>
      <c r="CD925" s="12"/>
      <c r="CE925" s="12"/>
      <c r="CF925" s="12"/>
      <c r="CG925" s="12"/>
      <c r="CH925" s="12"/>
      <c r="CI925" s="12"/>
      <c r="CJ925" s="12"/>
      <c r="CK925" s="12"/>
      <c r="CL925" s="12"/>
      <c r="CM925" s="12"/>
      <c r="CN925" s="12"/>
      <c r="CO925" s="12"/>
      <c r="CP925" s="12"/>
      <c r="CQ925" s="12"/>
      <c r="CR925" s="12"/>
      <c r="CS925" s="12"/>
      <c r="CT925" s="12"/>
      <c r="CU925" s="12"/>
      <c r="CV925" s="12"/>
      <c r="CW925" s="12"/>
      <c r="CX925" s="57"/>
    </row>
    <row r="926" spans="1:102" ht="16.5" x14ac:dyDescent="0.35">
      <c r="A926" s="56">
        <v>38</v>
      </c>
      <c r="B926" s="12" t="s">
        <v>3729</v>
      </c>
      <c r="C926" s="12">
        <v>38.299999999999997</v>
      </c>
      <c r="D926" s="12" t="s">
        <v>1969</v>
      </c>
      <c r="E926" s="12" t="s">
        <v>1129</v>
      </c>
      <c r="F926" s="12">
        <v>4</v>
      </c>
      <c r="G926" s="12" t="s">
        <v>212</v>
      </c>
      <c r="H926" s="12" t="s">
        <v>2804</v>
      </c>
      <c r="I926" s="12" t="s">
        <v>212</v>
      </c>
      <c r="J926" s="12" t="s">
        <v>556</v>
      </c>
      <c r="K926" s="12" t="s">
        <v>564</v>
      </c>
      <c r="L926" s="12" t="s">
        <v>558</v>
      </c>
      <c r="M926" s="12" t="s">
        <v>3237</v>
      </c>
      <c r="N926" s="12" t="s">
        <v>3435</v>
      </c>
      <c r="O926" s="12" t="s">
        <v>3400</v>
      </c>
      <c r="P926" s="12" t="s">
        <v>3401</v>
      </c>
      <c r="Q926" s="12">
        <v>0</v>
      </c>
      <c r="R926" s="12">
        <v>0</v>
      </c>
      <c r="S926" s="12">
        <v>0</v>
      </c>
      <c r="T926" s="12">
        <v>0</v>
      </c>
      <c r="U926" s="12">
        <v>0</v>
      </c>
      <c r="V926" s="12">
        <v>0</v>
      </c>
      <c r="W926" s="12">
        <v>1</v>
      </c>
      <c r="X926" s="12">
        <v>0</v>
      </c>
      <c r="Y926" s="12">
        <v>0</v>
      </c>
      <c r="Z926" s="12">
        <v>0</v>
      </c>
      <c r="AA926" s="12">
        <v>0</v>
      </c>
      <c r="AB926" s="12">
        <v>0</v>
      </c>
      <c r="AC926" s="12">
        <v>1</v>
      </c>
      <c r="AD926" s="12">
        <v>0</v>
      </c>
      <c r="AE926" s="12">
        <v>0</v>
      </c>
      <c r="AF926" s="12">
        <v>0</v>
      </c>
      <c r="AG926" s="12">
        <v>0</v>
      </c>
      <c r="AH926" s="12">
        <v>0</v>
      </c>
      <c r="AI926" s="12">
        <v>0</v>
      </c>
      <c r="AJ926" s="12">
        <v>0</v>
      </c>
      <c r="AK926" s="12">
        <v>0</v>
      </c>
      <c r="AL926" s="12" t="s">
        <v>3454</v>
      </c>
      <c r="AM926" s="7" t="s">
        <v>668</v>
      </c>
      <c r="AN926" s="7" t="s">
        <v>669</v>
      </c>
      <c r="AO926" s="7">
        <v>2010</v>
      </c>
      <c r="AP926" s="12" t="s">
        <v>3235</v>
      </c>
      <c r="AQ926" s="12">
        <v>1000</v>
      </c>
      <c r="AR926" s="12">
        <v>1</v>
      </c>
      <c r="AS926" s="12" t="s">
        <v>555</v>
      </c>
      <c r="AT926" s="7" t="s">
        <v>212</v>
      </c>
      <c r="AU926" s="12">
        <v>1</v>
      </c>
      <c r="AV926" s="12">
        <v>0</v>
      </c>
      <c r="AW926" s="12">
        <v>0</v>
      </c>
      <c r="AX926" s="12">
        <v>1</v>
      </c>
      <c r="AY926" s="7">
        <v>1</v>
      </c>
      <c r="AZ926" s="12">
        <v>0</v>
      </c>
      <c r="BA926" s="12">
        <v>0</v>
      </c>
      <c r="BB926" s="12">
        <v>0</v>
      </c>
      <c r="BC926" s="12">
        <v>0</v>
      </c>
      <c r="BD926" s="12">
        <v>1</v>
      </c>
      <c r="BE926" s="12">
        <v>1</v>
      </c>
      <c r="BF926" s="7" t="s">
        <v>2820</v>
      </c>
      <c r="BG926" s="7" t="s">
        <v>872</v>
      </c>
      <c r="BH926" s="7"/>
      <c r="BI926" s="7" t="s">
        <v>2818</v>
      </c>
      <c r="BJ926" s="12" t="s">
        <v>3459</v>
      </c>
      <c r="BK926" s="12" t="s">
        <v>3463</v>
      </c>
      <c r="BL926" s="12" t="s">
        <v>3481</v>
      </c>
      <c r="BM926" s="7" t="s">
        <v>864</v>
      </c>
      <c r="BN926" s="7"/>
      <c r="BO926" s="12"/>
      <c r="BP926" s="12" t="s">
        <v>1145</v>
      </c>
      <c r="BQ926" s="12">
        <v>9.4E-2</v>
      </c>
      <c r="BR926" s="12" t="s">
        <v>3429</v>
      </c>
      <c r="BS926" s="12">
        <v>9.4E-2</v>
      </c>
      <c r="BT926" s="12"/>
      <c r="BU926" s="12"/>
      <c r="BV926" s="12" t="s">
        <v>1077</v>
      </c>
      <c r="BW926" s="12" t="s">
        <v>1077</v>
      </c>
      <c r="BX926" s="12" t="s">
        <v>1077</v>
      </c>
      <c r="BY926" s="12" t="s">
        <v>1077</v>
      </c>
      <c r="BZ926" s="12"/>
      <c r="CA926" s="12" t="s">
        <v>1077</v>
      </c>
      <c r="CB926" s="12"/>
      <c r="CC926" s="12"/>
      <c r="CD926" s="12" t="s">
        <v>1077</v>
      </c>
      <c r="CE926" s="12">
        <v>1E-3</v>
      </c>
      <c r="CF926" s="12" t="s">
        <v>1077</v>
      </c>
      <c r="CG926" s="12"/>
      <c r="CH926" s="12"/>
      <c r="CI926" s="12"/>
      <c r="CJ926" s="12">
        <v>0.79100000000000004</v>
      </c>
      <c r="CK926" s="12" t="s">
        <v>3828</v>
      </c>
      <c r="CL926" s="12" t="s">
        <v>1077</v>
      </c>
      <c r="CM926" s="12" t="s">
        <v>1077</v>
      </c>
      <c r="CN926" s="12">
        <v>504.24</v>
      </c>
      <c r="CO926" s="12" t="s">
        <v>3427</v>
      </c>
      <c r="CP926" s="12"/>
      <c r="CQ926" s="12"/>
      <c r="CR926" s="12"/>
      <c r="CS926" s="12" t="s">
        <v>1077</v>
      </c>
      <c r="CT926" s="12" t="s">
        <v>1077</v>
      </c>
      <c r="CU926" s="12" t="s">
        <v>1077</v>
      </c>
      <c r="CV926" s="12" t="s">
        <v>1077</v>
      </c>
      <c r="CW926" s="12"/>
      <c r="CX926" s="57"/>
    </row>
    <row r="927" spans="1:102" x14ac:dyDescent="0.35">
      <c r="A927" s="56">
        <v>38</v>
      </c>
      <c r="B927" s="12" t="s">
        <v>3729</v>
      </c>
      <c r="C927" s="12">
        <v>38.200000000000003</v>
      </c>
      <c r="D927" s="12" t="s">
        <v>1914</v>
      </c>
      <c r="E927" s="12" t="s">
        <v>367</v>
      </c>
      <c r="F927" s="12" t="s">
        <v>1078</v>
      </c>
      <c r="G927" s="12" t="s">
        <v>349</v>
      </c>
      <c r="H927" s="12" t="s">
        <v>1078</v>
      </c>
      <c r="I927" s="12" t="s">
        <v>1285</v>
      </c>
      <c r="J927" s="12" t="s">
        <v>556</v>
      </c>
      <c r="K927" s="12" t="s">
        <v>564</v>
      </c>
      <c r="L927" s="12" t="s">
        <v>1204</v>
      </c>
      <c r="M927" s="12" t="s">
        <v>3237</v>
      </c>
      <c r="N927" s="12" t="s">
        <v>3435</v>
      </c>
      <c r="O927" s="12" t="s">
        <v>3400</v>
      </c>
      <c r="P927" s="12" t="s">
        <v>3401</v>
      </c>
      <c r="Q927" s="12">
        <v>0</v>
      </c>
      <c r="R927" s="12">
        <v>0</v>
      </c>
      <c r="S927" s="12">
        <v>0</v>
      </c>
      <c r="T927" s="12">
        <v>0</v>
      </c>
      <c r="U927" s="12">
        <v>0</v>
      </c>
      <c r="V927" s="12">
        <v>0</v>
      </c>
      <c r="W927" s="12">
        <v>1</v>
      </c>
      <c r="X927" s="12">
        <v>0</v>
      </c>
      <c r="Y927" s="12">
        <v>0</v>
      </c>
      <c r="Z927" s="12">
        <v>0</v>
      </c>
      <c r="AA927" s="12">
        <v>0</v>
      </c>
      <c r="AB927" s="12">
        <v>0</v>
      </c>
      <c r="AC927" s="12">
        <v>1</v>
      </c>
      <c r="AD927" s="12">
        <v>0</v>
      </c>
      <c r="AE927" s="12">
        <v>0</v>
      </c>
      <c r="AF927" s="12">
        <v>0</v>
      </c>
      <c r="AG927" s="12">
        <v>0</v>
      </c>
      <c r="AH927" s="12">
        <v>0</v>
      </c>
      <c r="AI927" s="12">
        <v>0</v>
      </c>
      <c r="AJ927" s="12">
        <v>0</v>
      </c>
      <c r="AK927" s="12">
        <v>0</v>
      </c>
      <c r="AL927" s="12" t="s">
        <v>3454</v>
      </c>
      <c r="AM927" s="12" t="s">
        <v>668</v>
      </c>
      <c r="AN927" s="12" t="s">
        <v>669</v>
      </c>
      <c r="AO927" s="12">
        <v>2010</v>
      </c>
      <c r="AP927" s="12" t="s">
        <v>3235</v>
      </c>
      <c r="AQ927" s="12">
        <v>1000</v>
      </c>
      <c r="AR927" s="12">
        <v>1</v>
      </c>
      <c r="AS927" s="12" t="s">
        <v>555</v>
      </c>
      <c r="AT927" s="12" t="s">
        <v>212</v>
      </c>
      <c r="AU927" s="12">
        <v>1</v>
      </c>
      <c r="AV927" s="12">
        <v>0</v>
      </c>
      <c r="AW927" s="12">
        <v>0</v>
      </c>
      <c r="AX927" s="12">
        <v>0</v>
      </c>
      <c r="AY927" s="12">
        <v>1</v>
      </c>
      <c r="AZ927" s="12">
        <v>0</v>
      </c>
      <c r="BA927" s="12">
        <v>0</v>
      </c>
      <c r="BB927" s="12">
        <v>0</v>
      </c>
      <c r="BC927" s="12">
        <v>0</v>
      </c>
      <c r="BD927" s="12">
        <v>0</v>
      </c>
      <c r="BE927" s="12">
        <v>0</v>
      </c>
      <c r="BF927" s="12" t="s">
        <v>766</v>
      </c>
      <c r="BG927" s="12" t="s">
        <v>867</v>
      </c>
      <c r="BH927" s="12"/>
      <c r="BI927" s="12" t="s">
        <v>2807</v>
      </c>
      <c r="BJ927" s="12" t="s">
        <v>3459</v>
      </c>
      <c r="BK927" s="12" t="s">
        <v>3463</v>
      </c>
      <c r="BL927" s="12" t="s">
        <v>3481</v>
      </c>
      <c r="BM927" s="12" t="s">
        <v>871</v>
      </c>
      <c r="BN927" s="12"/>
      <c r="BO927" s="12"/>
      <c r="BP927" s="12"/>
      <c r="BQ927" s="12"/>
      <c r="BR927" s="12"/>
      <c r="BS927" s="12"/>
      <c r="BT927" s="12"/>
      <c r="BU927" s="12"/>
      <c r="BV927" s="12"/>
      <c r="BW927" s="12"/>
      <c r="BX927" s="12"/>
      <c r="BY927" s="12"/>
      <c r="BZ927" s="12"/>
      <c r="CA927" s="12"/>
      <c r="CB927" s="12"/>
      <c r="CC927" s="12"/>
      <c r="CD927" s="12"/>
      <c r="CE927" s="12"/>
      <c r="CF927" s="12"/>
      <c r="CG927" s="12"/>
      <c r="CH927" s="12"/>
      <c r="CI927" s="12"/>
      <c r="CJ927" s="12"/>
      <c r="CK927" s="12"/>
      <c r="CL927" s="12"/>
      <c r="CM927" s="12"/>
      <c r="CN927" s="12"/>
      <c r="CO927" s="12"/>
      <c r="CP927" s="12"/>
      <c r="CQ927" s="12"/>
      <c r="CR927" s="12"/>
      <c r="CS927" s="12"/>
      <c r="CT927" s="12"/>
      <c r="CU927" s="12"/>
      <c r="CV927" s="12"/>
      <c r="CW927" s="12"/>
      <c r="CX927" s="57"/>
    </row>
    <row r="928" spans="1:102" x14ac:dyDescent="0.35">
      <c r="A928" s="56">
        <v>38</v>
      </c>
      <c r="B928" s="12" t="s">
        <v>3729</v>
      </c>
      <c r="C928" s="12">
        <v>38.200000000000003</v>
      </c>
      <c r="D928" s="12" t="s">
        <v>1915</v>
      </c>
      <c r="E928" s="12" t="s">
        <v>367</v>
      </c>
      <c r="F928" s="12" t="s">
        <v>1078</v>
      </c>
      <c r="G928" s="12" t="s">
        <v>349</v>
      </c>
      <c r="H928" s="12" t="s">
        <v>1078</v>
      </c>
      <c r="I928" s="12" t="s">
        <v>1285</v>
      </c>
      <c r="J928" s="12" t="s">
        <v>556</v>
      </c>
      <c r="K928" s="12" t="s">
        <v>564</v>
      </c>
      <c r="L928" s="12" t="s">
        <v>1204</v>
      </c>
      <c r="M928" s="12" t="s">
        <v>3237</v>
      </c>
      <c r="N928" s="12" t="s">
        <v>3435</v>
      </c>
      <c r="O928" s="12" t="s">
        <v>3400</v>
      </c>
      <c r="P928" s="12" t="s">
        <v>3401</v>
      </c>
      <c r="Q928" s="12">
        <v>0</v>
      </c>
      <c r="R928" s="12">
        <v>0</v>
      </c>
      <c r="S928" s="12">
        <v>0</v>
      </c>
      <c r="T928" s="12">
        <v>0</v>
      </c>
      <c r="U928" s="12">
        <v>0</v>
      </c>
      <c r="V928" s="12">
        <v>0</v>
      </c>
      <c r="W928" s="12">
        <v>1</v>
      </c>
      <c r="X928" s="12">
        <v>0</v>
      </c>
      <c r="Y928" s="12">
        <v>0</v>
      </c>
      <c r="Z928" s="12">
        <v>0</v>
      </c>
      <c r="AA928" s="12">
        <v>0</v>
      </c>
      <c r="AB928" s="12">
        <v>0</v>
      </c>
      <c r="AC928" s="12">
        <v>1</v>
      </c>
      <c r="AD928" s="12">
        <v>0</v>
      </c>
      <c r="AE928" s="12">
        <v>0</v>
      </c>
      <c r="AF928" s="12">
        <v>0</v>
      </c>
      <c r="AG928" s="12">
        <v>0</v>
      </c>
      <c r="AH928" s="12">
        <v>0</v>
      </c>
      <c r="AI928" s="12">
        <v>0</v>
      </c>
      <c r="AJ928" s="12">
        <v>0</v>
      </c>
      <c r="AK928" s="12">
        <v>0</v>
      </c>
      <c r="AL928" s="12" t="s">
        <v>3454</v>
      </c>
      <c r="AM928" s="12" t="s">
        <v>668</v>
      </c>
      <c r="AN928" s="12" t="s">
        <v>669</v>
      </c>
      <c r="AO928" s="12">
        <v>2010</v>
      </c>
      <c r="AP928" s="12" t="s">
        <v>3235</v>
      </c>
      <c r="AQ928" s="12">
        <v>1000</v>
      </c>
      <c r="AR928" s="12">
        <v>1</v>
      </c>
      <c r="AS928" s="12" t="s">
        <v>555</v>
      </c>
      <c r="AT928" s="12" t="s">
        <v>212</v>
      </c>
      <c r="AU928" s="12">
        <v>1</v>
      </c>
      <c r="AV928" s="12">
        <v>0</v>
      </c>
      <c r="AW928" s="12">
        <v>0</v>
      </c>
      <c r="AX928" s="12">
        <v>0</v>
      </c>
      <c r="AY928" s="12">
        <v>1</v>
      </c>
      <c r="AZ928" s="12">
        <v>0</v>
      </c>
      <c r="BA928" s="12">
        <v>0</v>
      </c>
      <c r="BB928" s="12">
        <v>0</v>
      </c>
      <c r="BC928" s="12">
        <v>0</v>
      </c>
      <c r="BD928" s="12">
        <v>0</v>
      </c>
      <c r="BE928" s="12">
        <v>0</v>
      </c>
      <c r="BF928" s="12" t="s">
        <v>766</v>
      </c>
      <c r="BG928" s="12" t="s">
        <v>868</v>
      </c>
      <c r="BH928" s="12"/>
      <c r="BI928" s="12" t="s">
        <v>2807</v>
      </c>
      <c r="BJ928" s="12" t="s">
        <v>3459</v>
      </c>
      <c r="BK928" s="12" t="s">
        <v>3463</v>
      </c>
      <c r="BL928" s="12" t="s">
        <v>3481</v>
      </c>
      <c r="BM928" s="12" t="s">
        <v>871</v>
      </c>
      <c r="BN928" s="12"/>
      <c r="BO928" s="12"/>
      <c r="BP928" s="12"/>
      <c r="BQ928" s="12"/>
      <c r="BR928" s="12"/>
      <c r="BS928" s="12"/>
      <c r="BT928" s="12"/>
      <c r="BU928" s="12"/>
      <c r="BV928" s="12"/>
      <c r="BW928" s="12"/>
      <c r="BX928" s="12"/>
      <c r="BY928" s="12"/>
      <c r="BZ928" s="12"/>
      <c r="CA928" s="12"/>
      <c r="CB928" s="12"/>
      <c r="CC928" s="12"/>
      <c r="CD928" s="12"/>
      <c r="CE928" s="12"/>
      <c r="CF928" s="12"/>
      <c r="CG928" s="12"/>
      <c r="CH928" s="12"/>
      <c r="CI928" s="12"/>
      <c r="CJ928" s="12"/>
      <c r="CK928" s="12"/>
      <c r="CL928" s="12"/>
      <c r="CM928" s="12"/>
      <c r="CN928" s="12"/>
      <c r="CO928" s="12"/>
      <c r="CP928" s="12"/>
      <c r="CQ928" s="12"/>
      <c r="CR928" s="12"/>
      <c r="CS928" s="12"/>
      <c r="CT928" s="12"/>
      <c r="CU928" s="12"/>
      <c r="CV928" s="12"/>
      <c r="CW928" s="12"/>
      <c r="CX928" s="57"/>
    </row>
    <row r="929" spans="1:102" x14ac:dyDescent="0.35">
      <c r="A929" s="56">
        <v>38</v>
      </c>
      <c r="B929" s="12" t="s">
        <v>3729</v>
      </c>
      <c r="C929" s="12">
        <v>38.200000000000003</v>
      </c>
      <c r="D929" s="12" t="s">
        <v>1916</v>
      </c>
      <c r="E929" s="12" t="s">
        <v>367</v>
      </c>
      <c r="F929" s="12" t="s">
        <v>1078</v>
      </c>
      <c r="G929" s="12" t="s">
        <v>349</v>
      </c>
      <c r="H929" s="12" t="s">
        <v>1078</v>
      </c>
      <c r="I929" s="12" t="s">
        <v>1285</v>
      </c>
      <c r="J929" s="12" t="s">
        <v>556</v>
      </c>
      <c r="K929" s="12" t="s">
        <v>564</v>
      </c>
      <c r="L929" s="12" t="s">
        <v>1204</v>
      </c>
      <c r="M929" s="12" t="s">
        <v>3237</v>
      </c>
      <c r="N929" s="12" t="s">
        <v>3435</v>
      </c>
      <c r="O929" s="12" t="s">
        <v>3400</v>
      </c>
      <c r="P929" s="12" t="s">
        <v>3401</v>
      </c>
      <c r="Q929" s="12">
        <v>0</v>
      </c>
      <c r="R929" s="12">
        <v>0</v>
      </c>
      <c r="S929" s="12">
        <v>0</v>
      </c>
      <c r="T929" s="12">
        <v>0</v>
      </c>
      <c r="U929" s="12">
        <v>0</v>
      </c>
      <c r="V929" s="12">
        <v>0</v>
      </c>
      <c r="W929" s="12">
        <v>1</v>
      </c>
      <c r="X929" s="12">
        <v>0</v>
      </c>
      <c r="Y929" s="12">
        <v>0</v>
      </c>
      <c r="Z929" s="12">
        <v>0</v>
      </c>
      <c r="AA929" s="12">
        <v>0</v>
      </c>
      <c r="AB929" s="12">
        <v>0</v>
      </c>
      <c r="AC929" s="12">
        <v>1</v>
      </c>
      <c r="AD929" s="12">
        <v>0</v>
      </c>
      <c r="AE929" s="12">
        <v>0</v>
      </c>
      <c r="AF929" s="12">
        <v>0</v>
      </c>
      <c r="AG929" s="12">
        <v>0</v>
      </c>
      <c r="AH929" s="12">
        <v>0</v>
      </c>
      <c r="AI929" s="12">
        <v>0</v>
      </c>
      <c r="AJ929" s="12">
        <v>0</v>
      </c>
      <c r="AK929" s="12">
        <v>0</v>
      </c>
      <c r="AL929" s="12" t="s">
        <v>3454</v>
      </c>
      <c r="AM929" s="12" t="s">
        <v>668</v>
      </c>
      <c r="AN929" s="12" t="s">
        <v>669</v>
      </c>
      <c r="AO929" s="12">
        <v>2010</v>
      </c>
      <c r="AP929" s="12" t="s">
        <v>3235</v>
      </c>
      <c r="AQ929" s="12">
        <v>1000</v>
      </c>
      <c r="AR929" s="12">
        <v>1</v>
      </c>
      <c r="AS929" s="12" t="s">
        <v>555</v>
      </c>
      <c r="AT929" s="12" t="s">
        <v>212</v>
      </c>
      <c r="AU929" s="12">
        <v>1</v>
      </c>
      <c r="AV929" s="12">
        <v>0</v>
      </c>
      <c r="AW929" s="12">
        <v>0</v>
      </c>
      <c r="AX929" s="12">
        <v>0</v>
      </c>
      <c r="AY929" s="12">
        <v>1</v>
      </c>
      <c r="AZ929" s="12">
        <v>0</v>
      </c>
      <c r="BA929" s="12">
        <v>0</v>
      </c>
      <c r="BB929" s="12">
        <v>0</v>
      </c>
      <c r="BC929" s="12">
        <v>0</v>
      </c>
      <c r="BD929" s="12">
        <v>0</v>
      </c>
      <c r="BE929" s="12">
        <v>0</v>
      </c>
      <c r="BF929" s="12" t="s">
        <v>766</v>
      </c>
      <c r="BG929" s="12" t="s">
        <v>867</v>
      </c>
      <c r="BH929" s="12"/>
      <c r="BI929" s="12" t="s">
        <v>2807</v>
      </c>
      <c r="BJ929" s="12" t="s">
        <v>3460</v>
      </c>
      <c r="BK929" s="12" t="s">
        <v>3463</v>
      </c>
      <c r="BL929" s="12" t="s">
        <v>3481</v>
      </c>
      <c r="BM929" s="12" t="s">
        <v>871</v>
      </c>
      <c r="BN929" s="12"/>
      <c r="BO929" s="12"/>
      <c r="BP929" s="12"/>
      <c r="BQ929" s="12"/>
      <c r="BR929" s="12"/>
      <c r="BS929" s="12"/>
      <c r="BT929" s="12"/>
      <c r="BU929" s="12"/>
      <c r="BV929" s="12"/>
      <c r="BW929" s="12"/>
      <c r="BX929" s="12"/>
      <c r="BY929" s="12"/>
      <c r="BZ929" s="12"/>
      <c r="CA929" s="12"/>
      <c r="CB929" s="12"/>
      <c r="CC929" s="12"/>
      <c r="CD929" s="12"/>
      <c r="CE929" s="12"/>
      <c r="CF929" s="12"/>
      <c r="CG929" s="12"/>
      <c r="CH929" s="12"/>
      <c r="CI929" s="12"/>
      <c r="CJ929" s="12"/>
      <c r="CK929" s="12"/>
      <c r="CL929" s="12"/>
      <c r="CM929" s="12"/>
      <c r="CN929" s="12"/>
      <c r="CO929" s="12"/>
      <c r="CP929" s="12"/>
      <c r="CQ929" s="12"/>
      <c r="CR929" s="12"/>
      <c r="CS929" s="12"/>
      <c r="CT929" s="12"/>
      <c r="CU929" s="12"/>
      <c r="CV929" s="12"/>
      <c r="CW929" s="12"/>
      <c r="CX929" s="57"/>
    </row>
    <row r="930" spans="1:102" ht="16.5" x14ac:dyDescent="0.35">
      <c r="A930" s="56">
        <v>38</v>
      </c>
      <c r="B930" s="12" t="s">
        <v>3729</v>
      </c>
      <c r="C930" s="12">
        <v>38.4</v>
      </c>
      <c r="D930" s="12" t="s">
        <v>1953</v>
      </c>
      <c r="E930" s="12" t="s">
        <v>1130</v>
      </c>
      <c r="F930" s="12" t="s">
        <v>3916</v>
      </c>
      <c r="G930" s="12" t="s">
        <v>349</v>
      </c>
      <c r="H930" s="12" t="s">
        <v>2805</v>
      </c>
      <c r="I930" s="12" t="s">
        <v>1285</v>
      </c>
      <c r="J930" s="12" t="s">
        <v>556</v>
      </c>
      <c r="K930" s="12" t="s">
        <v>564</v>
      </c>
      <c r="L930" s="12" t="s">
        <v>1204</v>
      </c>
      <c r="M930" s="12" t="s">
        <v>3237</v>
      </c>
      <c r="N930" s="12" t="s">
        <v>3435</v>
      </c>
      <c r="O930" s="12" t="s">
        <v>3400</v>
      </c>
      <c r="P930" s="12" t="s">
        <v>3401</v>
      </c>
      <c r="Q930" s="12">
        <v>0</v>
      </c>
      <c r="R930" s="12">
        <v>0</v>
      </c>
      <c r="S930" s="12">
        <v>0</v>
      </c>
      <c r="T930" s="12">
        <v>0</v>
      </c>
      <c r="U930" s="12">
        <v>0</v>
      </c>
      <c r="V930" s="12">
        <v>0</v>
      </c>
      <c r="W930" s="12">
        <v>1</v>
      </c>
      <c r="X930" s="12">
        <v>0</v>
      </c>
      <c r="Y930" s="12">
        <v>0</v>
      </c>
      <c r="Z930" s="12">
        <v>0</v>
      </c>
      <c r="AA930" s="12">
        <v>0</v>
      </c>
      <c r="AB930" s="12">
        <v>0</v>
      </c>
      <c r="AC930" s="12">
        <v>1</v>
      </c>
      <c r="AD930" s="12">
        <v>0</v>
      </c>
      <c r="AE930" s="12">
        <v>0</v>
      </c>
      <c r="AF930" s="12">
        <v>0</v>
      </c>
      <c r="AG930" s="12">
        <v>0</v>
      </c>
      <c r="AH930" s="12">
        <v>0</v>
      </c>
      <c r="AI930" s="12">
        <v>0</v>
      </c>
      <c r="AJ930" s="12">
        <v>0</v>
      </c>
      <c r="AK930" s="12">
        <v>0</v>
      </c>
      <c r="AL930" s="12" t="s">
        <v>3454</v>
      </c>
      <c r="AM930" s="7" t="s">
        <v>668</v>
      </c>
      <c r="AN930" s="7" t="s">
        <v>669</v>
      </c>
      <c r="AO930" s="7">
        <v>2010</v>
      </c>
      <c r="AP930" s="12" t="s">
        <v>3235</v>
      </c>
      <c r="AQ930" s="12">
        <v>1000</v>
      </c>
      <c r="AR930" s="12">
        <v>1</v>
      </c>
      <c r="AS930" s="12" t="s">
        <v>555</v>
      </c>
      <c r="AT930" s="7" t="s">
        <v>212</v>
      </c>
      <c r="AU930" s="12">
        <v>1</v>
      </c>
      <c r="AV930" s="12">
        <v>0</v>
      </c>
      <c r="AW930" s="12">
        <v>0</v>
      </c>
      <c r="AX930" s="12">
        <v>1</v>
      </c>
      <c r="AY930" s="7">
        <v>1</v>
      </c>
      <c r="AZ930" s="12">
        <v>0</v>
      </c>
      <c r="BA930" s="12">
        <v>0</v>
      </c>
      <c r="BB930" s="12">
        <v>0</v>
      </c>
      <c r="BC930" s="12">
        <v>0</v>
      </c>
      <c r="BD930" s="12">
        <v>1</v>
      </c>
      <c r="BE930" s="12">
        <v>1</v>
      </c>
      <c r="BF930" s="7" t="s">
        <v>2821</v>
      </c>
      <c r="BG930" s="7" t="s">
        <v>865</v>
      </c>
      <c r="BH930" s="7"/>
      <c r="BI930" s="7" t="s">
        <v>2819</v>
      </c>
      <c r="BJ930" s="12" t="s">
        <v>3459</v>
      </c>
      <c r="BK930" s="12" t="s">
        <v>3463</v>
      </c>
      <c r="BL930" s="12" t="s">
        <v>3481</v>
      </c>
      <c r="BM930" s="7" t="s">
        <v>871</v>
      </c>
      <c r="BN930" s="7"/>
      <c r="BO930" s="12"/>
      <c r="BP930" s="12"/>
      <c r="BQ930" s="12">
        <v>-0.114</v>
      </c>
      <c r="BR930" s="12" t="s">
        <v>1252</v>
      </c>
      <c r="BS930" s="12">
        <v>-4.1999999999999998E-5</v>
      </c>
      <c r="BT930" s="49"/>
      <c r="BU930" s="12">
        <f>EXP(BS930)</f>
        <v>0.99995800088198761</v>
      </c>
      <c r="BV930" s="12" t="s">
        <v>3416</v>
      </c>
      <c r="BW930" s="12" t="s">
        <v>1077</v>
      </c>
      <c r="BX930" s="12" t="s">
        <v>1077</v>
      </c>
      <c r="BY930" s="12" t="s">
        <v>1077</v>
      </c>
      <c r="BZ930" s="12"/>
      <c r="CA930" s="12" t="s">
        <v>1077</v>
      </c>
      <c r="CB930" s="12"/>
      <c r="CC930" s="12"/>
      <c r="CD930" s="12" t="s">
        <v>1077</v>
      </c>
      <c r="CE930" s="12">
        <v>0.121</v>
      </c>
      <c r="CF930" s="12" t="s">
        <v>1077</v>
      </c>
      <c r="CG930" s="12"/>
      <c r="CH930" s="12"/>
      <c r="CI930" s="12"/>
      <c r="CJ930" s="12">
        <v>0.59199999999999997</v>
      </c>
      <c r="CK930" s="12" t="s">
        <v>3957</v>
      </c>
      <c r="CL930" s="12" t="s">
        <v>1077</v>
      </c>
      <c r="CM930" s="12" t="s">
        <v>1077</v>
      </c>
      <c r="CN930" s="12">
        <v>242.71799999999999</v>
      </c>
      <c r="CO930" s="12" t="s">
        <v>3427</v>
      </c>
      <c r="CP930" s="12"/>
      <c r="CQ930" s="12"/>
      <c r="CR930" s="12"/>
      <c r="CS930" s="12" t="s">
        <v>1077</v>
      </c>
      <c r="CT930" s="12" t="s">
        <v>1077</v>
      </c>
      <c r="CU930" s="12" t="s">
        <v>1077</v>
      </c>
      <c r="CV930" s="12" t="s">
        <v>1077</v>
      </c>
      <c r="CW930" s="12"/>
      <c r="CX930" s="57"/>
    </row>
    <row r="931" spans="1:102" ht="16.5" x14ac:dyDescent="0.35">
      <c r="A931" s="56">
        <v>38</v>
      </c>
      <c r="B931" s="12" t="s">
        <v>3729</v>
      </c>
      <c r="C931" s="12">
        <v>38.4</v>
      </c>
      <c r="D931" s="12" t="s">
        <v>1954</v>
      </c>
      <c r="E931" s="12" t="s">
        <v>1130</v>
      </c>
      <c r="F931" s="12" t="s">
        <v>3916</v>
      </c>
      <c r="G931" s="12" t="s">
        <v>212</v>
      </c>
      <c r="H931" s="12" t="s">
        <v>2805</v>
      </c>
      <c r="I931" s="12" t="s">
        <v>212</v>
      </c>
      <c r="J931" s="12" t="s">
        <v>556</v>
      </c>
      <c r="K931" s="12" t="s">
        <v>564</v>
      </c>
      <c r="L931" s="12" t="s">
        <v>1204</v>
      </c>
      <c r="M931" s="12" t="s">
        <v>3237</v>
      </c>
      <c r="N931" s="12" t="s">
        <v>3435</v>
      </c>
      <c r="O931" s="12" t="s">
        <v>3400</v>
      </c>
      <c r="P931" s="12" t="s">
        <v>3401</v>
      </c>
      <c r="Q931" s="12">
        <v>0</v>
      </c>
      <c r="R931" s="12">
        <v>0</v>
      </c>
      <c r="S931" s="12">
        <v>0</v>
      </c>
      <c r="T931" s="12">
        <v>0</v>
      </c>
      <c r="U931" s="12">
        <v>0</v>
      </c>
      <c r="V931" s="12">
        <v>0</v>
      </c>
      <c r="W931" s="12">
        <v>1</v>
      </c>
      <c r="X931" s="12">
        <v>0</v>
      </c>
      <c r="Y931" s="12">
        <v>0</v>
      </c>
      <c r="Z931" s="12">
        <v>0</v>
      </c>
      <c r="AA931" s="12">
        <v>0</v>
      </c>
      <c r="AB931" s="12">
        <v>0</v>
      </c>
      <c r="AC931" s="12">
        <v>1</v>
      </c>
      <c r="AD931" s="12">
        <v>0</v>
      </c>
      <c r="AE931" s="12">
        <v>0</v>
      </c>
      <c r="AF931" s="12">
        <v>0</v>
      </c>
      <c r="AG931" s="12">
        <v>0</v>
      </c>
      <c r="AH931" s="12">
        <v>0</v>
      </c>
      <c r="AI931" s="12">
        <v>0</v>
      </c>
      <c r="AJ931" s="12">
        <v>0</v>
      </c>
      <c r="AK931" s="12">
        <v>0</v>
      </c>
      <c r="AL931" s="12" t="s">
        <v>3454</v>
      </c>
      <c r="AM931" s="7" t="s">
        <v>668</v>
      </c>
      <c r="AN931" s="7" t="s">
        <v>669</v>
      </c>
      <c r="AO931" s="7">
        <v>2010</v>
      </c>
      <c r="AP931" s="12" t="s">
        <v>3235</v>
      </c>
      <c r="AQ931" s="12">
        <v>1000</v>
      </c>
      <c r="AR931" s="12">
        <v>1</v>
      </c>
      <c r="AS931" s="12" t="s">
        <v>555</v>
      </c>
      <c r="AT931" s="7" t="s">
        <v>212</v>
      </c>
      <c r="AU931" s="12">
        <v>1</v>
      </c>
      <c r="AV931" s="12">
        <v>0</v>
      </c>
      <c r="AW931" s="12">
        <v>0</v>
      </c>
      <c r="AX931" s="12">
        <v>1</v>
      </c>
      <c r="AY931" s="7">
        <v>1</v>
      </c>
      <c r="AZ931" s="12">
        <v>0</v>
      </c>
      <c r="BA931" s="12">
        <v>0</v>
      </c>
      <c r="BB931" s="12">
        <v>0</v>
      </c>
      <c r="BC931" s="12">
        <v>0</v>
      </c>
      <c r="BD931" s="12">
        <v>1</v>
      </c>
      <c r="BE931" s="12">
        <v>1</v>
      </c>
      <c r="BF931" s="7" t="s">
        <v>2821</v>
      </c>
      <c r="BG931" s="7" t="s">
        <v>865</v>
      </c>
      <c r="BH931" s="7"/>
      <c r="BI931" s="7" t="s">
        <v>2819</v>
      </c>
      <c r="BJ931" s="12" t="s">
        <v>3460</v>
      </c>
      <c r="BK931" s="12" t="s">
        <v>3463</v>
      </c>
      <c r="BL931" s="12" t="s">
        <v>3481</v>
      </c>
      <c r="BM931" s="7" t="s">
        <v>871</v>
      </c>
      <c r="BN931" s="7"/>
      <c r="BO931" s="12"/>
      <c r="BP931" s="12"/>
      <c r="BQ931" s="12">
        <v>-0.16300000000000001</v>
      </c>
      <c r="BR931" s="12" t="s">
        <v>1252</v>
      </c>
      <c r="BS931" s="12">
        <v>-6.0999999999999999E-5</v>
      </c>
      <c r="BT931" s="49"/>
      <c r="BU931" s="12">
        <f>EXP(BS931)</f>
        <v>0.99993900186046214</v>
      </c>
      <c r="BV931" s="12" t="s">
        <v>3416</v>
      </c>
      <c r="BW931" s="12" t="s">
        <v>1077</v>
      </c>
      <c r="BX931" s="12" t="s">
        <v>1077</v>
      </c>
      <c r="BY931" s="12" t="s">
        <v>1077</v>
      </c>
      <c r="BZ931" s="12"/>
      <c r="CA931" s="12" t="s">
        <v>1077</v>
      </c>
      <c r="CB931" s="12"/>
      <c r="CC931" s="12"/>
      <c r="CD931" s="12" t="s">
        <v>1077</v>
      </c>
      <c r="CE931" s="12">
        <v>3.5000000000000003E-2</v>
      </c>
      <c r="CF931" s="12" t="s">
        <v>1077</v>
      </c>
      <c r="CG931" s="12"/>
      <c r="CH931" s="12"/>
      <c r="CI931" s="12"/>
      <c r="CJ931" s="12">
        <v>0.59199999999999997</v>
      </c>
      <c r="CK931" s="12" t="s">
        <v>3957</v>
      </c>
      <c r="CL931" s="12" t="s">
        <v>1077</v>
      </c>
      <c r="CM931" s="12" t="s">
        <v>1077</v>
      </c>
      <c r="CN931" s="12">
        <v>242.71799999999999</v>
      </c>
      <c r="CO931" s="12" t="s">
        <v>3427</v>
      </c>
      <c r="CP931" s="12"/>
      <c r="CQ931" s="12"/>
      <c r="CR931" s="12"/>
      <c r="CS931" s="12" t="s">
        <v>1077</v>
      </c>
      <c r="CT931" s="12" t="s">
        <v>1077</v>
      </c>
      <c r="CU931" s="12" t="s">
        <v>1077</v>
      </c>
      <c r="CV931" s="12" t="s">
        <v>1077</v>
      </c>
      <c r="CW931" s="12"/>
      <c r="CX931" s="57"/>
    </row>
    <row r="932" spans="1:102" x14ac:dyDescent="0.35">
      <c r="A932" s="56">
        <v>38</v>
      </c>
      <c r="B932" s="12" t="s">
        <v>3729</v>
      </c>
      <c r="C932" s="12">
        <v>38.200000000000003</v>
      </c>
      <c r="D932" s="12" t="s">
        <v>1997</v>
      </c>
      <c r="E932" s="12" t="s">
        <v>367</v>
      </c>
      <c r="F932" s="12" t="s">
        <v>1078</v>
      </c>
      <c r="G932" s="12" t="s">
        <v>349</v>
      </c>
      <c r="H932" s="12" t="s">
        <v>3399</v>
      </c>
      <c r="I932" s="12" t="s">
        <v>1285</v>
      </c>
      <c r="J932" s="12" t="s">
        <v>556</v>
      </c>
      <c r="K932" s="12" t="s">
        <v>564</v>
      </c>
      <c r="L932" s="12" t="s">
        <v>1204</v>
      </c>
      <c r="M932" s="12" t="s">
        <v>3237</v>
      </c>
      <c r="N932" s="12" t="s">
        <v>3435</v>
      </c>
      <c r="O932" s="12" t="s">
        <v>3400</v>
      </c>
      <c r="P932" s="12" t="s">
        <v>3401</v>
      </c>
      <c r="Q932" s="12">
        <v>0</v>
      </c>
      <c r="R932" s="12">
        <v>0</v>
      </c>
      <c r="S932" s="12">
        <v>0</v>
      </c>
      <c r="T932" s="12">
        <v>0</v>
      </c>
      <c r="U932" s="12">
        <v>0</v>
      </c>
      <c r="V932" s="12">
        <v>0</v>
      </c>
      <c r="W932" s="12">
        <v>1</v>
      </c>
      <c r="X932" s="12">
        <v>0</v>
      </c>
      <c r="Y932" s="12">
        <v>0</v>
      </c>
      <c r="Z932" s="12">
        <v>0</v>
      </c>
      <c r="AA932" s="12">
        <v>0</v>
      </c>
      <c r="AB932" s="12">
        <v>0</v>
      </c>
      <c r="AC932" s="12">
        <v>1</v>
      </c>
      <c r="AD932" s="12">
        <v>0</v>
      </c>
      <c r="AE932" s="12">
        <v>0</v>
      </c>
      <c r="AF932" s="12">
        <v>0</v>
      </c>
      <c r="AG932" s="12">
        <v>0</v>
      </c>
      <c r="AH932" s="12">
        <v>0</v>
      </c>
      <c r="AI932" s="12">
        <v>0</v>
      </c>
      <c r="AJ932" s="12">
        <v>0</v>
      </c>
      <c r="AK932" s="12">
        <v>0</v>
      </c>
      <c r="AL932" s="12" t="s">
        <v>3454</v>
      </c>
      <c r="AM932" s="12" t="s">
        <v>668</v>
      </c>
      <c r="AN932" s="12" t="s">
        <v>669</v>
      </c>
      <c r="AO932" s="12">
        <v>2010</v>
      </c>
      <c r="AP932" s="12" t="s">
        <v>3235</v>
      </c>
      <c r="AQ932" s="12">
        <v>1000</v>
      </c>
      <c r="AR932" s="12">
        <v>1</v>
      </c>
      <c r="AS932" s="12" t="s">
        <v>555</v>
      </c>
      <c r="AT932" s="12" t="s">
        <v>212</v>
      </c>
      <c r="AU932" s="12">
        <v>1</v>
      </c>
      <c r="AV932" s="12">
        <v>0</v>
      </c>
      <c r="AW932" s="12">
        <v>0</v>
      </c>
      <c r="AX932" s="12">
        <v>0</v>
      </c>
      <c r="AY932" s="12">
        <v>1</v>
      </c>
      <c r="AZ932" s="12">
        <v>0</v>
      </c>
      <c r="BA932" s="12">
        <v>0</v>
      </c>
      <c r="BB932" s="12">
        <v>0</v>
      </c>
      <c r="BC932" s="12">
        <v>0</v>
      </c>
      <c r="BD932" s="12">
        <v>0</v>
      </c>
      <c r="BE932" s="12">
        <v>0</v>
      </c>
      <c r="BF932" s="12" t="s">
        <v>766</v>
      </c>
      <c r="BG932" s="12" t="s">
        <v>868</v>
      </c>
      <c r="BH932" s="12"/>
      <c r="BI932" s="12" t="s">
        <v>2807</v>
      </c>
      <c r="BJ932" s="12" t="s">
        <v>3460</v>
      </c>
      <c r="BK932" s="12" t="s">
        <v>3463</v>
      </c>
      <c r="BL932" s="12" t="s">
        <v>3481</v>
      </c>
      <c r="BM932" s="12" t="s">
        <v>871</v>
      </c>
      <c r="BN932" s="12"/>
      <c r="BO932" s="12"/>
      <c r="BP932" s="12"/>
      <c r="BQ932" s="12"/>
      <c r="BR932" s="12"/>
      <c r="BS932" s="12"/>
      <c r="BT932" s="12"/>
      <c r="BU932" s="12"/>
      <c r="BV932" s="12"/>
      <c r="BW932" s="12"/>
      <c r="BX932" s="12"/>
      <c r="BY932" s="12"/>
      <c r="BZ932" s="12"/>
      <c r="CA932" s="12"/>
      <c r="CB932" s="12"/>
      <c r="CC932" s="12"/>
      <c r="CD932" s="12"/>
      <c r="CE932" s="12"/>
      <c r="CF932" s="12"/>
      <c r="CG932" s="12"/>
      <c r="CH932" s="12"/>
      <c r="CI932" s="12"/>
      <c r="CJ932" s="12"/>
      <c r="CK932" s="12"/>
      <c r="CL932" s="12"/>
      <c r="CM932" s="12"/>
      <c r="CN932" s="12"/>
      <c r="CO932" s="12"/>
      <c r="CP932" s="12"/>
      <c r="CQ932" s="12"/>
      <c r="CR932" s="12"/>
      <c r="CS932" s="12"/>
      <c r="CT932" s="12"/>
      <c r="CU932" s="12"/>
      <c r="CV932" s="12"/>
      <c r="CW932" s="12"/>
      <c r="CX932" s="57"/>
    </row>
    <row r="933" spans="1:102" x14ac:dyDescent="0.35">
      <c r="A933" s="56">
        <v>38</v>
      </c>
      <c r="B933" s="12" t="s">
        <v>3729</v>
      </c>
      <c r="C933" s="12">
        <v>38.200000000000003</v>
      </c>
      <c r="D933" s="12" t="s">
        <v>1932</v>
      </c>
      <c r="E933" s="12" t="s">
        <v>367</v>
      </c>
      <c r="F933" s="12" t="s">
        <v>1078</v>
      </c>
      <c r="G933" s="12" t="s">
        <v>349</v>
      </c>
      <c r="H933" s="12" t="s">
        <v>1078</v>
      </c>
      <c r="I933" s="12" t="s">
        <v>1285</v>
      </c>
      <c r="J933" s="12" t="s">
        <v>556</v>
      </c>
      <c r="K933" s="12" t="s">
        <v>564</v>
      </c>
      <c r="L933" s="12" t="s">
        <v>1204</v>
      </c>
      <c r="M933" s="12" t="s">
        <v>3237</v>
      </c>
      <c r="N933" s="12" t="s">
        <v>3435</v>
      </c>
      <c r="O933" s="12" t="s">
        <v>3400</v>
      </c>
      <c r="P933" s="12" t="s">
        <v>3401</v>
      </c>
      <c r="Q933" s="12">
        <v>0</v>
      </c>
      <c r="R933" s="12">
        <v>0</v>
      </c>
      <c r="S933" s="12">
        <v>0</v>
      </c>
      <c r="T933" s="12">
        <v>0</v>
      </c>
      <c r="U933" s="12">
        <v>0</v>
      </c>
      <c r="V933" s="12">
        <v>0</v>
      </c>
      <c r="W933" s="12">
        <v>1</v>
      </c>
      <c r="X933" s="12">
        <v>0</v>
      </c>
      <c r="Y933" s="12">
        <v>0</v>
      </c>
      <c r="Z933" s="12">
        <v>0</v>
      </c>
      <c r="AA933" s="12">
        <v>0</v>
      </c>
      <c r="AB933" s="12">
        <v>0</v>
      </c>
      <c r="AC933" s="12">
        <v>1</v>
      </c>
      <c r="AD933" s="12">
        <v>0</v>
      </c>
      <c r="AE933" s="12">
        <v>0</v>
      </c>
      <c r="AF933" s="12">
        <v>0</v>
      </c>
      <c r="AG933" s="12">
        <v>0</v>
      </c>
      <c r="AH933" s="12">
        <v>0</v>
      </c>
      <c r="AI933" s="12">
        <v>0</v>
      </c>
      <c r="AJ933" s="12">
        <v>0</v>
      </c>
      <c r="AK933" s="12">
        <v>0</v>
      </c>
      <c r="AL933" s="12" t="s">
        <v>3454</v>
      </c>
      <c r="AM933" s="12" t="s">
        <v>668</v>
      </c>
      <c r="AN933" s="12" t="s">
        <v>669</v>
      </c>
      <c r="AO933" s="12">
        <v>2010</v>
      </c>
      <c r="AP933" s="12" t="s">
        <v>3235</v>
      </c>
      <c r="AQ933" s="12">
        <v>1000</v>
      </c>
      <c r="AR933" s="12">
        <v>1</v>
      </c>
      <c r="AS933" s="12" t="s">
        <v>555</v>
      </c>
      <c r="AT933" s="12" t="s">
        <v>212</v>
      </c>
      <c r="AU933" s="12">
        <v>1</v>
      </c>
      <c r="AV933" s="12">
        <v>0</v>
      </c>
      <c r="AW933" s="12">
        <v>0</v>
      </c>
      <c r="AX933" s="12">
        <v>0</v>
      </c>
      <c r="AY933" s="12">
        <v>1</v>
      </c>
      <c r="AZ933" s="12">
        <v>0</v>
      </c>
      <c r="BA933" s="12">
        <v>0</v>
      </c>
      <c r="BB933" s="12">
        <v>0</v>
      </c>
      <c r="BC933" s="12">
        <v>0</v>
      </c>
      <c r="BD933" s="12">
        <v>0</v>
      </c>
      <c r="BE933" s="12">
        <v>0</v>
      </c>
      <c r="BF933" s="12" t="s">
        <v>766</v>
      </c>
      <c r="BG933" s="12" t="s">
        <v>866</v>
      </c>
      <c r="BH933" s="12"/>
      <c r="BI933" s="12" t="s">
        <v>2808</v>
      </c>
      <c r="BJ933" s="12" t="s">
        <v>3460</v>
      </c>
      <c r="BK933" s="12" t="s">
        <v>3463</v>
      </c>
      <c r="BL933" s="12" t="s">
        <v>3481</v>
      </c>
      <c r="BM933" s="12" t="s">
        <v>871</v>
      </c>
      <c r="BN933" s="12"/>
      <c r="BO933" s="12"/>
      <c r="BP933" s="12"/>
      <c r="BQ933" s="12"/>
      <c r="BR933" s="12"/>
      <c r="BS933" s="12"/>
      <c r="BT933" s="12"/>
      <c r="BU933" s="12"/>
      <c r="BV933" s="12"/>
      <c r="BW933" s="12"/>
      <c r="BX933" s="12"/>
      <c r="BY933" s="12"/>
      <c r="BZ933" s="12"/>
      <c r="CA933" s="12"/>
      <c r="CB933" s="12"/>
      <c r="CC933" s="12"/>
      <c r="CD933" s="12"/>
      <c r="CE933" s="12"/>
      <c r="CF933" s="12"/>
      <c r="CG933" s="12"/>
      <c r="CH933" s="12"/>
      <c r="CI933" s="12"/>
      <c r="CJ933" s="12"/>
      <c r="CK933" s="12"/>
      <c r="CL933" s="12"/>
      <c r="CM933" s="12"/>
      <c r="CN933" s="12"/>
      <c r="CO933" s="12"/>
      <c r="CP933" s="12"/>
      <c r="CQ933" s="12"/>
      <c r="CR933" s="12"/>
      <c r="CS933" s="12"/>
      <c r="CT933" s="12"/>
      <c r="CU933" s="12"/>
      <c r="CV933" s="12"/>
      <c r="CW933" s="12"/>
      <c r="CX933" s="57"/>
    </row>
    <row r="934" spans="1:102" x14ac:dyDescent="0.35">
      <c r="A934" s="56">
        <v>38</v>
      </c>
      <c r="B934" s="12" t="s">
        <v>3729</v>
      </c>
      <c r="C934" s="12">
        <v>38.200000000000003</v>
      </c>
      <c r="D934" s="12" t="s">
        <v>1967</v>
      </c>
      <c r="E934" s="12" t="s">
        <v>367</v>
      </c>
      <c r="F934" s="12" t="s">
        <v>1078</v>
      </c>
      <c r="G934" s="12" t="s">
        <v>349</v>
      </c>
      <c r="H934" s="12" t="s">
        <v>1078</v>
      </c>
      <c r="I934" s="12" t="s">
        <v>1285</v>
      </c>
      <c r="J934" s="12" t="s">
        <v>556</v>
      </c>
      <c r="K934" s="12" t="s">
        <v>564</v>
      </c>
      <c r="L934" s="12" t="s">
        <v>1204</v>
      </c>
      <c r="M934" s="12" t="s">
        <v>3237</v>
      </c>
      <c r="N934" s="12" t="s">
        <v>3435</v>
      </c>
      <c r="O934" s="12" t="s">
        <v>3400</v>
      </c>
      <c r="P934" s="12" t="s">
        <v>3401</v>
      </c>
      <c r="Q934" s="12">
        <v>0</v>
      </c>
      <c r="R934" s="12">
        <v>0</v>
      </c>
      <c r="S934" s="12">
        <v>0</v>
      </c>
      <c r="T934" s="12">
        <v>0</v>
      </c>
      <c r="U934" s="12">
        <v>0</v>
      </c>
      <c r="V934" s="12">
        <v>0</v>
      </c>
      <c r="W934" s="12">
        <v>1</v>
      </c>
      <c r="X934" s="12">
        <v>0</v>
      </c>
      <c r="Y934" s="12">
        <v>0</v>
      </c>
      <c r="Z934" s="12">
        <v>0</v>
      </c>
      <c r="AA934" s="12">
        <v>0</v>
      </c>
      <c r="AB934" s="12">
        <v>0</v>
      </c>
      <c r="AC934" s="12">
        <v>1</v>
      </c>
      <c r="AD934" s="12">
        <v>0</v>
      </c>
      <c r="AE934" s="12">
        <v>0</v>
      </c>
      <c r="AF934" s="12">
        <v>0</v>
      </c>
      <c r="AG934" s="12">
        <v>0</v>
      </c>
      <c r="AH934" s="12">
        <v>0</v>
      </c>
      <c r="AI934" s="12">
        <v>0</v>
      </c>
      <c r="AJ934" s="12">
        <v>0</v>
      </c>
      <c r="AK934" s="12">
        <v>0</v>
      </c>
      <c r="AL934" s="12" t="s">
        <v>3454</v>
      </c>
      <c r="AM934" s="12" t="s">
        <v>668</v>
      </c>
      <c r="AN934" s="12" t="s">
        <v>669</v>
      </c>
      <c r="AO934" s="12">
        <v>2010</v>
      </c>
      <c r="AP934" s="12" t="s">
        <v>3235</v>
      </c>
      <c r="AQ934" s="12">
        <v>1000</v>
      </c>
      <c r="AR934" s="12">
        <v>1</v>
      </c>
      <c r="AS934" s="12" t="s">
        <v>555</v>
      </c>
      <c r="AT934" s="12" t="s">
        <v>212</v>
      </c>
      <c r="AU934" s="12">
        <v>1</v>
      </c>
      <c r="AV934" s="12">
        <v>0</v>
      </c>
      <c r="AW934" s="12">
        <v>0</v>
      </c>
      <c r="AX934" s="12">
        <v>0</v>
      </c>
      <c r="AY934" s="12">
        <v>1</v>
      </c>
      <c r="AZ934" s="12">
        <v>0</v>
      </c>
      <c r="BA934" s="12">
        <v>0</v>
      </c>
      <c r="BB934" s="12">
        <v>0</v>
      </c>
      <c r="BC934" s="12">
        <v>0</v>
      </c>
      <c r="BD934" s="12">
        <v>0</v>
      </c>
      <c r="BE934" s="12">
        <v>0</v>
      </c>
      <c r="BF934" s="12" t="s">
        <v>2820</v>
      </c>
      <c r="BG934" s="12" t="s">
        <v>863</v>
      </c>
      <c r="BH934" s="12"/>
      <c r="BI934" s="12" t="s">
        <v>2818</v>
      </c>
      <c r="BJ934" s="12" t="s">
        <v>3460</v>
      </c>
      <c r="BK934" s="12" t="s">
        <v>3463</v>
      </c>
      <c r="BL934" s="12" t="s">
        <v>3481</v>
      </c>
      <c r="BM934" s="12" t="s">
        <v>871</v>
      </c>
      <c r="BN934" s="12"/>
      <c r="BO934" s="12"/>
      <c r="BP934" s="12"/>
      <c r="BQ934" s="12"/>
      <c r="BR934" s="12"/>
      <c r="BS934" s="12"/>
      <c r="BT934" s="12"/>
      <c r="BU934" s="12"/>
      <c r="BV934" s="12"/>
      <c r="BW934" s="12"/>
      <c r="BX934" s="12"/>
      <c r="BY934" s="12"/>
      <c r="BZ934" s="12"/>
      <c r="CA934" s="12"/>
      <c r="CB934" s="12"/>
      <c r="CC934" s="12"/>
      <c r="CD934" s="12"/>
      <c r="CE934" s="12"/>
      <c r="CF934" s="12"/>
      <c r="CG934" s="12"/>
      <c r="CH934" s="12"/>
      <c r="CI934" s="12"/>
      <c r="CJ934" s="12"/>
      <c r="CK934" s="12"/>
      <c r="CL934" s="12"/>
      <c r="CM934" s="12"/>
      <c r="CN934" s="12"/>
      <c r="CO934" s="12"/>
      <c r="CP934" s="12"/>
      <c r="CQ934" s="12"/>
      <c r="CR934" s="12"/>
      <c r="CS934" s="12"/>
      <c r="CT934" s="12"/>
      <c r="CU934" s="12"/>
      <c r="CV934" s="12"/>
      <c r="CW934" s="12"/>
      <c r="CX934" s="57"/>
    </row>
    <row r="935" spans="1:102" x14ac:dyDescent="0.35">
      <c r="A935" s="56">
        <v>38</v>
      </c>
      <c r="B935" s="12" t="s">
        <v>3729</v>
      </c>
      <c r="C935" s="12">
        <v>38.200000000000003</v>
      </c>
      <c r="D935" s="12" t="s">
        <v>1950</v>
      </c>
      <c r="E935" s="12" t="s">
        <v>367</v>
      </c>
      <c r="F935" s="12" t="s">
        <v>1078</v>
      </c>
      <c r="G935" s="12" t="s">
        <v>349</v>
      </c>
      <c r="H935" s="12" t="s">
        <v>1078</v>
      </c>
      <c r="I935" s="12" t="s">
        <v>1285</v>
      </c>
      <c r="J935" s="12" t="s">
        <v>556</v>
      </c>
      <c r="K935" s="12" t="s">
        <v>564</v>
      </c>
      <c r="L935" s="12" t="s">
        <v>1204</v>
      </c>
      <c r="M935" s="12" t="s">
        <v>3237</v>
      </c>
      <c r="N935" s="12" t="s">
        <v>3435</v>
      </c>
      <c r="O935" s="12" t="s">
        <v>3400</v>
      </c>
      <c r="P935" s="12" t="s">
        <v>3401</v>
      </c>
      <c r="Q935" s="12">
        <v>0</v>
      </c>
      <c r="R935" s="12">
        <v>0</v>
      </c>
      <c r="S935" s="12">
        <v>0</v>
      </c>
      <c r="T935" s="12">
        <v>0</v>
      </c>
      <c r="U935" s="12">
        <v>0</v>
      </c>
      <c r="V935" s="12">
        <v>0</v>
      </c>
      <c r="W935" s="12">
        <v>1</v>
      </c>
      <c r="X935" s="12">
        <v>0</v>
      </c>
      <c r="Y935" s="12">
        <v>0</v>
      </c>
      <c r="Z935" s="12">
        <v>0</v>
      </c>
      <c r="AA935" s="12">
        <v>0</v>
      </c>
      <c r="AB935" s="12">
        <v>0</v>
      </c>
      <c r="AC935" s="12">
        <v>1</v>
      </c>
      <c r="AD935" s="12">
        <v>0</v>
      </c>
      <c r="AE935" s="12">
        <v>0</v>
      </c>
      <c r="AF935" s="12">
        <v>0</v>
      </c>
      <c r="AG935" s="12">
        <v>0</v>
      </c>
      <c r="AH935" s="12">
        <v>0</v>
      </c>
      <c r="AI935" s="12">
        <v>0</v>
      </c>
      <c r="AJ935" s="12">
        <v>0</v>
      </c>
      <c r="AK935" s="12">
        <v>0</v>
      </c>
      <c r="AL935" s="12" t="s">
        <v>3454</v>
      </c>
      <c r="AM935" s="12" t="s">
        <v>668</v>
      </c>
      <c r="AN935" s="12" t="s">
        <v>669</v>
      </c>
      <c r="AO935" s="12">
        <v>2010</v>
      </c>
      <c r="AP935" s="12" t="s">
        <v>3235</v>
      </c>
      <c r="AQ935" s="12">
        <v>1000</v>
      </c>
      <c r="AR935" s="12">
        <v>1</v>
      </c>
      <c r="AS935" s="12" t="s">
        <v>555</v>
      </c>
      <c r="AT935" s="12" t="s">
        <v>212</v>
      </c>
      <c r="AU935" s="12">
        <v>1</v>
      </c>
      <c r="AV935" s="12">
        <v>0</v>
      </c>
      <c r="AW935" s="12">
        <v>0</v>
      </c>
      <c r="AX935" s="12">
        <v>0</v>
      </c>
      <c r="AY935" s="12">
        <v>1</v>
      </c>
      <c r="AZ935" s="12">
        <v>0</v>
      </c>
      <c r="BA935" s="12">
        <v>0</v>
      </c>
      <c r="BB935" s="12">
        <v>0</v>
      </c>
      <c r="BC935" s="12">
        <v>0</v>
      </c>
      <c r="BD935" s="12">
        <v>0</v>
      </c>
      <c r="BE935" s="12">
        <v>0</v>
      </c>
      <c r="BF935" s="12" t="s">
        <v>2821</v>
      </c>
      <c r="BG935" s="12" t="s">
        <v>865</v>
      </c>
      <c r="BH935" s="12"/>
      <c r="BI935" s="12" t="s">
        <v>2819</v>
      </c>
      <c r="BJ935" s="12" t="s">
        <v>3459</v>
      </c>
      <c r="BK935" s="12" t="s">
        <v>3463</v>
      </c>
      <c r="BL935" s="12" t="s">
        <v>3481</v>
      </c>
      <c r="BM935" s="12" t="s">
        <v>871</v>
      </c>
      <c r="BN935" s="12"/>
      <c r="BO935" s="12"/>
      <c r="BP935" s="12"/>
      <c r="BQ935" s="12"/>
      <c r="BR935" s="12"/>
      <c r="BS935" s="12"/>
      <c r="BT935" s="12"/>
      <c r="BU935" s="12"/>
      <c r="BV935" s="12"/>
      <c r="BW935" s="12"/>
      <c r="BX935" s="12"/>
      <c r="BY935" s="12"/>
      <c r="BZ935" s="12"/>
      <c r="CA935" s="12"/>
      <c r="CB935" s="12"/>
      <c r="CC935" s="12"/>
      <c r="CD935" s="12"/>
      <c r="CE935" s="12"/>
      <c r="CF935" s="12"/>
      <c r="CG935" s="12"/>
      <c r="CH935" s="12"/>
      <c r="CI935" s="12"/>
      <c r="CJ935" s="12"/>
      <c r="CK935" s="12"/>
      <c r="CL935" s="12"/>
      <c r="CM935" s="12"/>
      <c r="CN935" s="12"/>
      <c r="CO935" s="12"/>
      <c r="CP935" s="12"/>
      <c r="CQ935" s="12"/>
      <c r="CR935" s="12"/>
      <c r="CS935" s="12"/>
      <c r="CT935" s="12"/>
      <c r="CU935" s="12"/>
      <c r="CV935" s="12"/>
      <c r="CW935" s="12"/>
      <c r="CX935" s="57"/>
    </row>
    <row r="936" spans="1:102" ht="16.5" x14ac:dyDescent="0.35">
      <c r="A936" s="56">
        <v>38</v>
      </c>
      <c r="B936" s="12" t="s">
        <v>3729</v>
      </c>
      <c r="C936" s="12">
        <v>38.5</v>
      </c>
      <c r="D936" s="12" t="s">
        <v>1891</v>
      </c>
      <c r="E936" s="12" t="s">
        <v>1131</v>
      </c>
      <c r="F936" s="12">
        <v>4</v>
      </c>
      <c r="G936" s="12" t="s">
        <v>212</v>
      </c>
      <c r="H936" s="12" t="s">
        <v>2804</v>
      </c>
      <c r="I936" s="12" t="s">
        <v>212</v>
      </c>
      <c r="J936" s="12" t="s">
        <v>556</v>
      </c>
      <c r="K936" s="12" t="s">
        <v>564</v>
      </c>
      <c r="L936" s="12" t="s">
        <v>558</v>
      </c>
      <c r="M936" s="12" t="s">
        <v>3237</v>
      </c>
      <c r="N936" s="12" t="s">
        <v>3435</v>
      </c>
      <c r="O936" s="12" t="s">
        <v>3400</v>
      </c>
      <c r="P936" s="12" t="s">
        <v>3401</v>
      </c>
      <c r="Q936" s="12">
        <v>0</v>
      </c>
      <c r="R936" s="12">
        <v>0</v>
      </c>
      <c r="S936" s="12">
        <v>0</v>
      </c>
      <c r="T936" s="12">
        <v>0</v>
      </c>
      <c r="U936" s="12">
        <v>0</v>
      </c>
      <c r="V936" s="12">
        <v>0</v>
      </c>
      <c r="W936" s="12">
        <v>1</v>
      </c>
      <c r="X936" s="12">
        <v>0</v>
      </c>
      <c r="Y936" s="12">
        <v>0</v>
      </c>
      <c r="Z936" s="12">
        <v>0</v>
      </c>
      <c r="AA936" s="12">
        <v>0</v>
      </c>
      <c r="AB936" s="12">
        <v>0</v>
      </c>
      <c r="AC936" s="12">
        <v>1</v>
      </c>
      <c r="AD936" s="12">
        <v>0</v>
      </c>
      <c r="AE936" s="12">
        <v>0</v>
      </c>
      <c r="AF936" s="12">
        <v>0</v>
      </c>
      <c r="AG936" s="12">
        <v>0</v>
      </c>
      <c r="AH936" s="12">
        <v>0</v>
      </c>
      <c r="AI936" s="12">
        <v>0</v>
      </c>
      <c r="AJ936" s="12">
        <v>0</v>
      </c>
      <c r="AK936" s="12">
        <v>0</v>
      </c>
      <c r="AL936" s="12" t="s">
        <v>3455</v>
      </c>
      <c r="AM936" s="7" t="s">
        <v>668</v>
      </c>
      <c r="AN936" s="7" t="s">
        <v>669</v>
      </c>
      <c r="AO936" s="7">
        <v>2010</v>
      </c>
      <c r="AP936" s="12" t="s">
        <v>3235</v>
      </c>
      <c r="AQ936" s="12">
        <v>1000</v>
      </c>
      <c r="AR936" s="12">
        <v>1</v>
      </c>
      <c r="AS936" s="12" t="s">
        <v>555</v>
      </c>
      <c r="AT936" s="7" t="s">
        <v>212</v>
      </c>
      <c r="AU936" s="12">
        <v>1</v>
      </c>
      <c r="AV936" s="12">
        <v>0</v>
      </c>
      <c r="AW936" s="12">
        <v>0</v>
      </c>
      <c r="AX936" s="12">
        <v>1</v>
      </c>
      <c r="AY936" s="7">
        <v>1</v>
      </c>
      <c r="AZ936" s="12">
        <v>0</v>
      </c>
      <c r="BA936" s="12">
        <v>0</v>
      </c>
      <c r="BB936" s="12">
        <v>0</v>
      </c>
      <c r="BC936" s="12">
        <v>0</v>
      </c>
      <c r="BD936" s="12">
        <v>1</v>
      </c>
      <c r="BE936" s="12">
        <v>1</v>
      </c>
      <c r="BF936" s="7" t="s">
        <v>766</v>
      </c>
      <c r="BG936" s="7" t="s">
        <v>798</v>
      </c>
      <c r="BH936" s="7"/>
      <c r="BI936" s="7" t="s">
        <v>2806</v>
      </c>
      <c r="BJ936" s="12" t="s">
        <v>3460</v>
      </c>
      <c r="BK936" s="12" t="s">
        <v>3463</v>
      </c>
      <c r="BL936" s="12" t="s">
        <v>3481</v>
      </c>
      <c r="BM936" s="7" t="s">
        <v>864</v>
      </c>
      <c r="BN936" s="7"/>
      <c r="BO936" s="12"/>
      <c r="BP936" s="12" t="s">
        <v>3279</v>
      </c>
      <c r="BQ936" s="12">
        <v>0.25600000000000001</v>
      </c>
      <c r="BR936" s="12" t="s">
        <v>3429</v>
      </c>
      <c r="BS936" s="12">
        <v>0.25600000000000001</v>
      </c>
      <c r="BT936" s="12"/>
      <c r="BU936" s="12"/>
      <c r="BV936" s="12" t="s">
        <v>1077</v>
      </c>
      <c r="BW936" s="12" t="s">
        <v>1077</v>
      </c>
      <c r="BX936" s="12" t="s">
        <v>1077</v>
      </c>
      <c r="BY936" s="12" t="s">
        <v>1077</v>
      </c>
      <c r="BZ936" s="12"/>
      <c r="CA936" s="12" t="s">
        <v>1077</v>
      </c>
      <c r="CB936" s="12"/>
      <c r="CC936" s="12"/>
      <c r="CD936" s="12" t="s">
        <v>1077</v>
      </c>
      <c r="CE936" s="12">
        <v>1E-3</v>
      </c>
      <c r="CF936" s="12" t="s">
        <v>1077</v>
      </c>
      <c r="CG936" s="12"/>
      <c r="CH936" s="12"/>
      <c r="CI936" s="12"/>
      <c r="CJ936" s="12">
        <v>0.77100000000000002</v>
      </c>
      <c r="CK936" s="12" t="s">
        <v>3828</v>
      </c>
      <c r="CL936" s="12" t="s">
        <v>1077</v>
      </c>
      <c r="CM936" s="12" t="s">
        <v>1077</v>
      </c>
      <c r="CN936" s="12">
        <v>559.42899999999997</v>
      </c>
      <c r="CO936" s="12" t="s">
        <v>3427</v>
      </c>
      <c r="CP936" s="12"/>
      <c r="CQ936" s="12"/>
      <c r="CR936" s="12"/>
      <c r="CS936" s="12" t="s">
        <v>1077</v>
      </c>
      <c r="CT936" s="12" t="s">
        <v>1077</v>
      </c>
      <c r="CU936" s="12" t="s">
        <v>1077</v>
      </c>
      <c r="CV936" s="12" t="s">
        <v>1077</v>
      </c>
      <c r="CW936" s="12"/>
      <c r="CX936" s="57"/>
    </row>
    <row r="937" spans="1:102" x14ac:dyDescent="0.35">
      <c r="A937" s="56">
        <v>38</v>
      </c>
      <c r="B937" s="12" t="s">
        <v>3729</v>
      </c>
      <c r="C937" s="12">
        <v>38.200000000000003</v>
      </c>
      <c r="D937" s="12" t="s">
        <v>1951</v>
      </c>
      <c r="E937" s="12" t="s">
        <v>367</v>
      </c>
      <c r="F937" s="12" t="s">
        <v>1078</v>
      </c>
      <c r="G937" s="12" t="s">
        <v>349</v>
      </c>
      <c r="H937" s="12" t="s">
        <v>1078</v>
      </c>
      <c r="I937" s="12" t="s">
        <v>1285</v>
      </c>
      <c r="J937" s="12" t="s">
        <v>556</v>
      </c>
      <c r="K937" s="12" t="s">
        <v>564</v>
      </c>
      <c r="L937" s="12" t="s">
        <v>1204</v>
      </c>
      <c r="M937" s="12" t="s">
        <v>3237</v>
      </c>
      <c r="N937" s="12" t="s">
        <v>3435</v>
      </c>
      <c r="O937" s="12" t="s">
        <v>3400</v>
      </c>
      <c r="P937" s="12" t="s">
        <v>3401</v>
      </c>
      <c r="Q937" s="12">
        <v>0</v>
      </c>
      <c r="R937" s="12">
        <v>0</v>
      </c>
      <c r="S937" s="12">
        <v>0</v>
      </c>
      <c r="T937" s="12">
        <v>0</v>
      </c>
      <c r="U937" s="12">
        <v>0</v>
      </c>
      <c r="V937" s="12">
        <v>0</v>
      </c>
      <c r="W937" s="12">
        <v>1</v>
      </c>
      <c r="X937" s="12">
        <v>0</v>
      </c>
      <c r="Y937" s="12">
        <v>0</v>
      </c>
      <c r="Z937" s="12">
        <v>0</v>
      </c>
      <c r="AA937" s="12">
        <v>0</v>
      </c>
      <c r="AB937" s="12">
        <v>0</v>
      </c>
      <c r="AC937" s="12">
        <v>1</v>
      </c>
      <c r="AD937" s="12">
        <v>0</v>
      </c>
      <c r="AE937" s="12">
        <v>0</v>
      </c>
      <c r="AF937" s="12">
        <v>0</v>
      </c>
      <c r="AG937" s="12">
        <v>0</v>
      </c>
      <c r="AH937" s="12">
        <v>0</v>
      </c>
      <c r="AI937" s="12">
        <v>0</v>
      </c>
      <c r="AJ937" s="12">
        <v>0</v>
      </c>
      <c r="AK937" s="12">
        <v>0</v>
      </c>
      <c r="AL937" s="12" t="s">
        <v>3454</v>
      </c>
      <c r="AM937" s="12" t="s">
        <v>668</v>
      </c>
      <c r="AN937" s="12" t="s">
        <v>669</v>
      </c>
      <c r="AO937" s="12">
        <v>2010</v>
      </c>
      <c r="AP937" s="12" t="s">
        <v>3235</v>
      </c>
      <c r="AQ937" s="12">
        <v>1000</v>
      </c>
      <c r="AR937" s="12">
        <v>1</v>
      </c>
      <c r="AS937" s="12" t="s">
        <v>555</v>
      </c>
      <c r="AT937" s="12" t="s">
        <v>212</v>
      </c>
      <c r="AU937" s="12">
        <v>1</v>
      </c>
      <c r="AV937" s="12">
        <v>0</v>
      </c>
      <c r="AW937" s="12">
        <v>0</v>
      </c>
      <c r="AX937" s="12">
        <v>0</v>
      </c>
      <c r="AY937" s="12">
        <v>1</v>
      </c>
      <c r="AZ937" s="12">
        <v>0</v>
      </c>
      <c r="BA937" s="12">
        <v>0</v>
      </c>
      <c r="BB937" s="12">
        <v>0</v>
      </c>
      <c r="BC937" s="12">
        <v>0</v>
      </c>
      <c r="BD937" s="12">
        <v>0</v>
      </c>
      <c r="BE937" s="12">
        <v>0</v>
      </c>
      <c r="BF937" s="12" t="s">
        <v>2820</v>
      </c>
      <c r="BG937" s="12" t="s">
        <v>869</v>
      </c>
      <c r="BH937" s="12"/>
      <c r="BI937" s="12" t="s">
        <v>2818</v>
      </c>
      <c r="BJ937" s="12" t="s">
        <v>3459</v>
      </c>
      <c r="BK937" s="12" t="s">
        <v>3463</v>
      </c>
      <c r="BL937" s="12" t="s">
        <v>3481</v>
      </c>
      <c r="BM937" s="12" t="s">
        <v>871</v>
      </c>
      <c r="BN937" s="12"/>
      <c r="BO937" s="12"/>
      <c r="BP937" s="12"/>
      <c r="BQ937" s="12"/>
      <c r="BR937" s="12"/>
      <c r="BS937" s="12"/>
      <c r="BT937" s="12"/>
      <c r="BU937" s="12"/>
      <c r="BV937" s="12"/>
      <c r="BW937" s="12"/>
      <c r="BX937" s="12"/>
      <c r="BY937" s="12"/>
      <c r="BZ937" s="12"/>
      <c r="CA937" s="12"/>
      <c r="CB937" s="12"/>
      <c r="CC937" s="12"/>
      <c r="CD937" s="12"/>
      <c r="CE937" s="12"/>
      <c r="CF937" s="12"/>
      <c r="CG937" s="12"/>
      <c r="CH937" s="12"/>
      <c r="CI937" s="12"/>
      <c r="CJ937" s="12"/>
      <c r="CK937" s="12"/>
      <c r="CL937" s="12"/>
      <c r="CM937" s="12"/>
      <c r="CN937" s="12"/>
      <c r="CO937" s="12"/>
      <c r="CP937" s="12"/>
      <c r="CQ937" s="12"/>
      <c r="CR937" s="12"/>
      <c r="CS937" s="12"/>
      <c r="CT937" s="12"/>
      <c r="CU937" s="12"/>
      <c r="CV937" s="12"/>
      <c r="CW937" s="12"/>
      <c r="CX937" s="57"/>
    </row>
    <row r="938" spans="1:102" x14ac:dyDescent="0.35">
      <c r="A938" s="56">
        <v>38</v>
      </c>
      <c r="B938" s="12" t="s">
        <v>3729</v>
      </c>
      <c r="C938" s="12">
        <v>38.200000000000003</v>
      </c>
      <c r="D938" s="12" t="s">
        <v>1979</v>
      </c>
      <c r="E938" s="12" t="s">
        <v>367</v>
      </c>
      <c r="F938" s="12" t="s">
        <v>1078</v>
      </c>
      <c r="G938" s="12" t="s">
        <v>349</v>
      </c>
      <c r="H938" s="12" t="s">
        <v>1078</v>
      </c>
      <c r="I938" s="12" t="s">
        <v>1285</v>
      </c>
      <c r="J938" s="12" t="s">
        <v>556</v>
      </c>
      <c r="K938" s="12" t="s">
        <v>564</v>
      </c>
      <c r="L938" s="12" t="s">
        <v>1204</v>
      </c>
      <c r="M938" s="12" t="s">
        <v>3237</v>
      </c>
      <c r="N938" s="12" t="s">
        <v>3435</v>
      </c>
      <c r="O938" s="12" t="s">
        <v>3400</v>
      </c>
      <c r="P938" s="12" t="s">
        <v>3401</v>
      </c>
      <c r="Q938" s="12">
        <v>0</v>
      </c>
      <c r="R938" s="12">
        <v>0</v>
      </c>
      <c r="S938" s="12">
        <v>0</v>
      </c>
      <c r="T938" s="12">
        <v>0</v>
      </c>
      <c r="U938" s="12">
        <v>0</v>
      </c>
      <c r="V938" s="12">
        <v>0</v>
      </c>
      <c r="W938" s="12">
        <v>1</v>
      </c>
      <c r="X938" s="12">
        <v>0</v>
      </c>
      <c r="Y938" s="12">
        <v>0</v>
      </c>
      <c r="Z938" s="12">
        <v>0</v>
      </c>
      <c r="AA938" s="12">
        <v>0</v>
      </c>
      <c r="AB938" s="12">
        <v>0</v>
      </c>
      <c r="AC938" s="12">
        <v>1</v>
      </c>
      <c r="AD938" s="12">
        <v>0</v>
      </c>
      <c r="AE938" s="12">
        <v>0</v>
      </c>
      <c r="AF938" s="12">
        <v>0</v>
      </c>
      <c r="AG938" s="12">
        <v>0</v>
      </c>
      <c r="AH938" s="12">
        <v>0</v>
      </c>
      <c r="AI938" s="12">
        <v>0</v>
      </c>
      <c r="AJ938" s="12">
        <v>0</v>
      </c>
      <c r="AK938" s="12">
        <v>0</v>
      </c>
      <c r="AL938" s="12" t="s">
        <v>3454</v>
      </c>
      <c r="AM938" s="12" t="s">
        <v>668</v>
      </c>
      <c r="AN938" s="12" t="s">
        <v>669</v>
      </c>
      <c r="AO938" s="12">
        <v>2010</v>
      </c>
      <c r="AP938" s="12" t="s">
        <v>3235</v>
      </c>
      <c r="AQ938" s="12">
        <v>1000</v>
      </c>
      <c r="AR938" s="12">
        <v>1</v>
      </c>
      <c r="AS938" s="12" t="s">
        <v>555</v>
      </c>
      <c r="AT938" s="12" t="s">
        <v>212</v>
      </c>
      <c r="AU938" s="12">
        <v>1</v>
      </c>
      <c r="AV938" s="12">
        <v>0</v>
      </c>
      <c r="AW938" s="12">
        <v>0</v>
      </c>
      <c r="AX938" s="12">
        <v>0</v>
      </c>
      <c r="AY938" s="12">
        <v>1</v>
      </c>
      <c r="AZ938" s="12">
        <v>0</v>
      </c>
      <c r="BA938" s="12">
        <v>0</v>
      </c>
      <c r="BB938" s="12">
        <v>0</v>
      </c>
      <c r="BC938" s="12">
        <v>0</v>
      </c>
      <c r="BD938" s="12">
        <v>0</v>
      </c>
      <c r="BE938" s="12">
        <v>0</v>
      </c>
      <c r="BF938" s="12" t="s">
        <v>3258</v>
      </c>
      <c r="BG938" s="12" t="s">
        <v>870</v>
      </c>
      <c r="BH938" s="12">
        <v>1</v>
      </c>
      <c r="BI938" s="12" t="s">
        <v>3282</v>
      </c>
      <c r="BJ938" s="12" t="s">
        <v>3459</v>
      </c>
      <c r="BK938" s="12" t="s">
        <v>3463</v>
      </c>
      <c r="BL938" s="12" t="s">
        <v>3481</v>
      </c>
      <c r="BM938" s="12" t="s">
        <v>871</v>
      </c>
      <c r="BN938" s="12"/>
      <c r="BO938" s="12"/>
      <c r="BP938" s="12"/>
      <c r="BQ938" s="12"/>
      <c r="BR938" s="12"/>
      <c r="BS938" s="12"/>
      <c r="BT938" s="12"/>
      <c r="BU938" s="12"/>
      <c r="BV938" s="12"/>
      <c r="BW938" s="12"/>
      <c r="BX938" s="12"/>
      <c r="BY938" s="12"/>
      <c r="BZ938" s="12"/>
      <c r="CA938" s="12"/>
      <c r="CB938" s="12"/>
      <c r="CC938" s="12"/>
      <c r="CD938" s="12"/>
      <c r="CE938" s="12"/>
      <c r="CF938" s="12"/>
      <c r="CG938" s="12"/>
      <c r="CH938" s="12"/>
      <c r="CI938" s="12"/>
      <c r="CJ938" s="12"/>
      <c r="CK938" s="12"/>
      <c r="CL938" s="12"/>
      <c r="CM938" s="12"/>
      <c r="CN938" s="12"/>
      <c r="CO938" s="12"/>
      <c r="CP938" s="12"/>
      <c r="CQ938" s="12"/>
      <c r="CR938" s="12"/>
      <c r="CS938" s="12"/>
      <c r="CT938" s="12"/>
      <c r="CU938" s="12"/>
      <c r="CV938" s="12"/>
      <c r="CW938" s="12"/>
      <c r="CX938" s="57"/>
    </row>
    <row r="939" spans="1:102" x14ac:dyDescent="0.35">
      <c r="A939" s="56">
        <v>38</v>
      </c>
      <c r="B939" s="12" t="s">
        <v>3729</v>
      </c>
      <c r="C939" s="12">
        <v>38.200000000000003</v>
      </c>
      <c r="D939" s="12" t="s">
        <v>1980</v>
      </c>
      <c r="E939" s="12" t="s">
        <v>367</v>
      </c>
      <c r="F939" s="12" t="s">
        <v>1078</v>
      </c>
      <c r="G939" s="12" t="s">
        <v>349</v>
      </c>
      <c r="H939" s="12" t="s">
        <v>1078</v>
      </c>
      <c r="I939" s="12" t="s">
        <v>1285</v>
      </c>
      <c r="J939" s="12" t="s">
        <v>556</v>
      </c>
      <c r="K939" s="12" t="s">
        <v>564</v>
      </c>
      <c r="L939" s="12" t="s">
        <v>1204</v>
      </c>
      <c r="M939" s="12" t="s">
        <v>3237</v>
      </c>
      <c r="N939" s="12" t="s">
        <v>3435</v>
      </c>
      <c r="O939" s="12" t="s">
        <v>3400</v>
      </c>
      <c r="P939" s="12" t="s">
        <v>3401</v>
      </c>
      <c r="Q939" s="12">
        <v>0</v>
      </c>
      <c r="R939" s="12">
        <v>0</v>
      </c>
      <c r="S939" s="12">
        <v>0</v>
      </c>
      <c r="T939" s="12">
        <v>0</v>
      </c>
      <c r="U939" s="12">
        <v>0</v>
      </c>
      <c r="V939" s="12">
        <v>0</v>
      </c>
      <c r="W939" s="12">
        <v>1</v>
      </c>
      <c r="X939" s="12">
        <v>0</v>
      </c>
      <c r="Y939" s="12">
        <v>0</v>
      </c>
      <c r="Z939" s="12">
        <v>0</v>
      </c>
      <c r="AA939" s="12">
        <v>0</v>
      </c>
      <c r="AB939" s="12">
        <v>0</v>
      </c>
      <c r="AC939" s="12">
        <v>1</v>
      </c>
      <c r="AD939" s="12">
        <v>0</v>
      </c>
      <c r="AE939" s="12">
        <v>0</v>
      </c>
      <c r="AF939" s="12">
        <v>0</v>
      </c>
      <c r="AG939" s="12">
        <v>0</v>
      </c>
      <c r="AH939" s="12">
        <v>0</v>
      </c>
      <c r="AI939" s="12">
        <v>0</v>
      </c>
      <c r="AJ939" s="12">
        <v>0</v>
      </c>
      <c r="AK939" s="12">
        <v>0</v>
      </c>
      <c r="AL939" s="12" t="s">
        <v>3454</v>
      </c>
      <c r="AM939" s="12" t="s">
        <v>668</v>
      </c>
      <c r="AN939" s="12" t="s">
        <v>669</v>
      </c>
      <c r="AO939" s="12">
        <v>2010</v>
      </c>
      <c r="AP939" s="12" t="s">
        <v>3235</v>
      </c>
      <c r="AQ939" s="12">
        <v>1000</v>
      </c>
      <c r="AR939" s="12">
        <v>1</v>
      </c>
      <c r="AS939" s="12" t="s">
        <v>555</v>
      </c>
      <c r="AT939" s="12" t="s">
        <v>212</v>
      </c>
      <c r="AU939" s="12">
        <v>1</v>
      </c>
      <c r="AV939" s="12">
        <v>0</v>
      </c>
      <c r="AW939" s="12">
        <v>0</v>
      </c>
      <c r="AX939" s="12">
        <v>0</v>
      </c>
      <c r="AY939" s="12">
        <v>1</v>
      </c>
      <c r="AZ939" s="12">
        <v>0</v>
      </c>
      <c r="BA939" s="12">
        <v>0</v>
      </c>
      <c r="BB939" s="12">
        <v>0</v>
      </c>
      <c r="BC939" s="12">
        <v>0</v>
      </c>
      <c r="BD939" s="12">
        <v>0</v>
      </c>
      <c r="BE939" s="12">
        <v>0</v>
      </c>
      <c r="BF939" s="12" t="s">
        <v>3258</v>
      </c>
      <c r="BG939" s="12" t="s">
        <v>870</v>
      </c>
      <c r="BH939" s="12">
        <v>1</v>
      </c>
      <c r="BI939" s="12" t="s">
        <v>3282</v>
      </c>
      <c r="BJ939" s="12" t="s">
        <v>3460</v>
      </c>
      <c r="BK939" s="12" t="s">
        <v>3463</v>
      </c>
      <c r="BL939" s="12" t="s">
        <v>3481</v>
      </c>
      <c r="BM939" s="12" t="s">
        <v>871</v>
      </c>
      <c r="BN939" s="12"/>
      <c r="BO939" s="12"/>
      <c r="BP939" s="12"/>
      <c r="BQ939" s="12"/>
      <c r="BR939" s="12"/>
      <c r="BS939" s="12"/>
      <c r="BT939" s="12"/>
      <c r="BU939" s="12"/>
      <c r="BV939" s="12"/>
      <c r="BW939" s="12"/>
      <c r="BX939" s="12"/>
      <c r="BY939" s="12"/>
      <c r="BZ939" s="12"/>
      <c r="CA939" s="12"/>
      <c r="CB939" s="12"/>
      <c r="CC939" s="12"/>
      <c r="CD939" s="12"/>
      <c r="CE939" s="12"/>
      <c r="CF939" s="12"/>
      <c r="CG939" s="12"/>
      <c r="CH939" s="12"/>
      <c r="CI939" s="12"/>
      <c r="CJ939" s="12"/>
      <c r="CK939" s="12"/>
      <c r="CL939" s="12"/>
      <c r="CM939" s="12"/>
      <c r="CN939" s="12"/>
      <c r="CO939" s="12"/>
      <c r="CP939" s="12"/>
      <c r="CQ939" s="12"/>
      <c r="CR939" s="12"/>
      <c r="CS939" s="12"/>
      <c r="CT939" s="12"/>
      <c r="CU939" s="12"/>
      <c r="CV939" s="12"/>
      <c r="CW939" s="12"/>
      <c r="CX939" s="57"/>
    </row>
    <row r="940" spans="1:102" x14ac:dyDescent="0.35">
      <c r="A940" s="56">
        <v>38</v>
      </c>
      <c r="B940" s="12" t="s">
        <v>3729</v>
      </c>
      <c r="C940" s="12">
        <v>38.200000000000003</v>
      </c>
      <c r="D940" s="12" t="s">
        <v>1991</v>
      </c>
      <c r="E940" s="12" t="s">
        <v>367</v>
      </c>
      <c r="F940" s="12" t="s">
        <v>1078</v>
      </c>
      <c r="G940" s="12" t="s">
        <v>349</v>
      </c>
      <c r="H940" s="12" t="s">
        <v>1078</v>
      </c>
      <c r="I940" s="12" t="s">
        <v>1285</v>
      </c>
      <c r="J940" s="12" t="s">
        <v>556</v>
      </c>
      <c r="K940" s="12" t="s">
        <v>564</v>
      </c>
      <c r="L940" s="12" t="s">
        <v>1204</v>
      </c>
      <c r="M940" s="12" t="s">
        <v>3237</v>
      </c>
      <c r="N940" s="12" t="s">
        <v>3435</v>
      </c>
      <c r="O940" s="12" t="s">
        <v>3400</v>
      </c>
      <c r="P940" s="12" t="s">
        <v>3401</v>
      </c>
      <c r="Q940" s="12">
        <v>0</v>
      </c>
      <c r="R940" s="12">
        <v>0</v>
      </c>
      <c r="S940" s="12">
        <v>0</v>
      </c>
      <c r="T940" s="12">
        <v>0</v>
      </c>
      <c r="U940" s="12">
        <v>0</v>
      </c>
      <c r="V940" s="12">
        <v>0</v>
      </c>
      <c r="W940" s="12">
        <v>1</v>
      </c>
      <c r="X940" s="12">
        <v>0</v>
      </c>
      <c r="Y940" s="12">
        <v>0</v>
      </c>
      <c r="Z940" s="12">
        <v>0</v>
      </c>
      <c r="AA940" s="12">
        <v>0</v>
      </c>
      <c r="AB940" s="12">
        <v>0</v>
      </c>
      <c r="AC940" s="12">
        <v>1</v>
      </c>
      <c r="AD940" s="12">
        <v>0</v>
      </c>
      <c r="AE940" s="12">
        <v>0</v>
      </c>
      <c r="AF940" s="12">
        <v>0</v>
      </c>
      <c r="AG940" s="12">
        <v>0</v>
      </c>
      <c r="AH940" s="12">
        <v>0</v>
      </c>
      <c r="AI940" s="12">
        <v>0</v>
      </c>
      <c r="AJ940" s="12">
        <v>0</v>
      </c>
      <c r="AK940" s="12">
        <v>0</v>
      </c>
      <c r="AL940" s="12" t="s">
        <v>3454</v>
      </c>
      <c r="AM940" s="12" t="s">
        <v>668</v>
      </c>
      <c r="AN940" s="12" t="s">
        <v>669</v>
      </c>
      <c r="AO940" s="12">
        <v>2010</v>
      </c>
      <c r="AP940" s="12" t="s">
        <v>3235</v>
      </c>
      <c r="AQ940" s="12">
        <v>1000</v>
      </c>
      <c r="AR940" s="12">
        <v>1</v>
      </c>
      <c r="AS940" s="12" t="s">
        <v>555</v>
      </c>
      <c r="AT940" s="12" t="s">
        <v>212</v>
      </c>
      <c r="AU940" s="12">
        <v>1</v>
      </c>
      <c r="AV940" s="12">
        <v>0</v>
      </c>
      <c r="AW940" s="12">
        <v>0</v>
      </c>
      <c r="AX940" s="12">
        <v>0</v>
      </c>
      <c r="AY940" s="12">
        <v>1</v>
      </c>
      <c r="AZ940" s="12">
        <v>0</v>
      </c>
      <c r="BA940" s="12">
        <v>0</v>
      </c>
      <c r="BB940" s="12">
        <v>0</v>
      </c>
      <c r="BC940" s="12">
        <v>0</v>
      </c>
      <c r="BD940" s="12">
        <v>0</v>
      </c>
      <c r="BE940" s="12">
        <v>0</v>
      </c>
      <c r="BF940" s="12" t="s">
        <v>772</v>
      </c>
      <c r="BG940" s="12" t="s">
        <v>2738</v>
      </c>
      <c r="BH940" s="12"/>
      <c r="BI940" s="12" t="s">
        <v>2814</v>
      </c>
      <c r="BJ940" s="12" t="s">
        <v>3459</v>
      </c>
      <c r="BK940" s="12" t="s">
        <v>3463</v>
      </c>
      <c r="BL940" s="12" t="s">
        <v>3481</v>
      </c>
      <c r="BM940" s="12" t="s">
        <v>871</v>
      </c>
      <c r="BN940" s="12"/>
      <c r="BO940" s="12"/>
      <c r="BP940" s="12"/>
      <c r="BQ940" s="12"/>
      <c r="BR940" s="12"/>
      <c r="BS940" s="12"/>
      <c r="BT940" s="12"/>
      <c r="BU940" s="12"/>
      <c r="BV940" s="12"/>
      <c r="BW940" s="12"/>
      <c r="BX940" s="12"/>
      <c r="BY940" s="12"/>
      <c r="BZ940" s="12"/>
      <c r="CA940" s="12"/>
      <c r="CB940" s="12"/>
      <c r="CC940" s="12"/>
      <c r="CD940" s="12"/>
      <c r="CE940" s="12"/>
      <c r="CF940" s="12"/>
      <c r="CG940" s="12"/>
      <c r="CH940" s="12"/>
      <c r="CI940" s="12"/>
      <c r="CJ940" s="12"/>
      <c r="CK940" s="12"/>
      <c r="CL940" s="12"/>
      <c r="CM940" s="12"/>
      <c r="CN940" s="12"/>
      <c r="CO940" s="12"/>
      <c r="CP940" s="12"/>
      <c r="CQ940" s="12"/>
      <c r="CR940" s="12"/>
      <c r="CS940" s="12"/>
      <c r="CT940" s="12"/>
      <c r="CU940" s="12"/>
      <c r="CV940" s="12"/>
      <c r="CW940" s="12"/>
      <c r="CX940" s="57"/>
    </row>
    <row r="941" spans="1:102" x14ac:dyDescent="0.35">
      <c r="A941" s="56">
        <v>38</v>
      </c>
      <c r="B941" s="12" t="s">
        <v>3729</v>
      </c>
      <c r="C941" s="12">
        <v>38.200000000000003</v>
      </c>
      <c r="D941" s="12" t="s">
        <v>1992</v>
      </c>
      <c r="E941" s="12" t="s">
        <v>367</v>
      </c>
      <c r="F941" s="12" t="s">
        <v>1078</v>
      </c>
      <c r="G941" s="12" t="s">
        <v>349</v>
      </c>
      <c r="H941" s="12" t="s">
        <v>1078</v>
      </c>
      <c r="I941" s="12" t="s">
        <v>1285</v>
      </c>
      <c r="J941" s="12" t="s">
        <v>556</v>
      </c>
      <c r="K941" s="12" t="s">
        <v>564</v>
      </c>
      <c r="L941" s="12" t="s">
        <v>1204</v>
      </c>
      <c r="M941" s="12" t="s">
        <v>3237</v>
      </c>
      <c r="N941" s="12" t="s">
        <v>3435</v>
      </c>
      <c r="O941" s="12" t="s">
        <v>3400</v>
      </c>
      <c r="P941" s="12" t="s">
        <v>3401</v>
      </c>
      <c r="Q941" s="12">
        <v>0</v>
      </c>
      <c r="R941" s="12">
        <v>0</v>
      </c>
      <c r="S941" s="12">
        <v>0</v>
      </c>
      <c r="T941" s="12">
        <v>0</v>
      </c>
      <c r="U941" s="12">
        <v>0</v>
      </c>
      <c r="V941" s="12">
        <v>0</v>
      </c>
      <c r="W941" s="12">
        <v>1</v>
      </c>
      <c r="X941" s="12">
        <v>0</v>
      </c>
      <c r="Y941" s="12">
        <v>0</v>
      </c>
      <c r="Z941" s="12">
        <v>0</v>
      </c>
      <c r="AA941" s="12">
        <v>0</v>
      </c>
      <c r="AB941" s="12">
        <v>0</v>
      </c>
      <c r="AC941" s="12">
        <v>1</v>
      </c>
      <c r="AD941" s="12">
        <v>0</v>
      </c>
      <c r="AE941" s="12">
        <v>0</v>
      </c>
      <c r="AF941" s="12">
        <v>0</v>
      </c>
      <c r="AG941" s="12">
        <v>0</v>
      </c>
      <c r="AH941" s="12">
        <v>0</v>
      </c>
      <c r="AI941" s="12">
        <v>0</v>
      </c>
      <c r="AJ941" s="12">
        <v>0</v>
      </c>
      <c r="AK941" s="12">
        <v>0</v>
      </c>
      <c r="AL941" s="12" t="s">
        <v>3454</v>
      </c>
      <c r="AM941" s="12" t="s">
        <v>668</v>
      </c>
      <c r="AN941" s="12" t="s">
        <v>669</v>
      </c>
      <c r="AO941" s="12">
        <v>2010</v>
      </c>
      <c r="AP941" s="12" t="s">
        <v>3235</v>
      </c>
      <c r="AQ941" s="12">
        <v>1000</v>
      </c>
      <c r="AR941" s="12">
        <v>1</v>
      </c>
      <c r="AS941" s="12" t="s">
        <v>555</v>
      </c>
      <c r="AT941" s="12" t="s">
        <v>212</v>
      </c>
      <c r="AU941" s="12">
        <v>1</v>
      </c>
      <c r="AV941" s="12">
        <v>0</v>
      </c>
      <c r="AW941" s="12">
        <v>0</v>
      </c>
      <c r="AX941" s="12">
        <v>0</v>
      </c>
      <c r="AY941" s="12">
        <v>1</v>
      </c>
      <c r="AZ941" s="12">
        <v>0</v>
      </c>
      <c r="BA941" s="12">
        <v>0</v>
      </c>
      <c r="BB941" s="12">
        <v>0</v>
      </c>
      <c r="BC941" s="12">
        <v>0</v>
      </c>
      <c r="BD941" s="12">
        <v>0</v>
      </c>
      <c r="BE941" s="12">
        <v>0</v>
      </c>
      <c r="BF941" s="12" t="s">
        <v>772</v>
      </c>
      <c r="BG941" s="12" t="s">
        <v>2738</v>
      </c>
      <c r="BH941" s="12"/>
      <c r="BI941" s="12" t="s">
        <v>2814</v>
      </c>
      <c r="BJ941" s="12" t="s">
        <v>3460</v>
      </c>
      <c r="BK941" s="12" t="s">
        <v>3463</v>
      </c>
      <c r="BL941" s="12" t="s">
        <v>3481</v>
      </c>
      <c r="BM941" s="12" t="s">
        <v>871</v>
      </c>
      <c r="BN941" s="12"/>
      <c r="BO941" s="12"/>
      <c r="BP941" s="12"/>
      <c r="BQ941" s="12"/>
      <c r="BR941" s="12"/>
      <c r="BS941" s="12"/>
      <c r="BT941" s="12"/>
      <c r="BU941" s="12"/>
      <c r="BV941" s="12"/>
      <c r="BW941" s="12"/>
      <c r="BX941" s="12"/>
      <c r="BY941" s="12"/>
      <c r="BZ941" s="12"/>
      <c r="CA941" s="12"/>
      <c r="CB941" s="12"/>
      <c r="CC941" s="12"/>
      <c r="CD941" s="12"/>
      <c r="CE941" s="12"/>
      <c r="CF941" s="12"/>
      <c r="CG941" s="12"/>
      <c r="CH941" s="12"/>
      <c r="CI941" s="12"/>
      <c r="CJ941" s="12"/>
      <c r="CK941" s="12"/>
      <c r="CL941" s="12"/>
      <c r="CM941" s="12"/>
      <c r="CN941" s="12"/>
      <c r="CO941" s="12"/>
      <c r="CP941" s="12"/>
      <c r="CQ941" s="12"/>
      <c r="CR941" s="12"/>
      <c r="CS941" s="12"/>
      <c r="CT941" s="12"/>
      <c r="CU941" s="12"/>
      <c r="CV941" s="12"/>
      <c r="CW941" s="12"/>
      <c r="CX941" s="57"/>
    </row>
    <row r="942" spans="1:102" ht="16.5" x14ac:dyDescent="0.35">
      <c r="A942" s="56">
        <v>40</v>
      </c>
      <c r="B942" s="12" t="s">
        <v>3731</v>
      </c>
      <c r="C942" s="12">
        <v>40.200000000000003</v>
      </c>
      <c r="D942" s="12" t="s">
        <v>2007</v>
      </c>
      <c r="E942" s="12" t="s">
        <v>370</v>
      </c>
      <c r="F942" s="12" t="s">
        <v>3916</v>
      </c>
      <c r="G942" s="12" t="s">
        <v>212</v>
      </c>
      <c r="H942" s="12" t="s">
        <v>2804</v>
      </c>
      <c r="I942" s="12" t="s">
        <v>212</v>
      </c>
      <c r="J942" s="12" t="s">
        <v>556</v>
      </c>
      <c r="K942" s="12" t="s">
        <v>578</v>
      </c>
      <c r="L942" s="12" t="s">
        <v>558</v>
      </c>
      <c r="M942" s="12" t="s">
        <v>3237</v>
      </c>
      <c r="N942" s="12" t="s">
        <v>3435</v>
      </c>
      <c r="O942" s="12" t="s">
        <v>3400</v>
      </c>
      <c r="P942" s="12" t="s">
        <v>3401</v>
      </c>
      <c r="Q942" s="12">
        <v>0</v>
      </c>
      <c r="R942" s="12">
        <v>0</v>
      </c>
      <c r="S942" s="12">
        <v>0</v>
      </c>
      <c r="T942" s="12">
        <v>0</v>
      </c>
      <c r="U942" s="12">
        <v>0</v>
      </c>
      <c r="V942" s="12">
        <v>0</v>
      </c>
      <c r="W942" s="12">
        <v>1</v>
      </c>
      <c r="X942" s="12">
        <v>0</v>
      </c>
      <c r="Y942" s="12">
        <v>0</v>
      </c>
      <c r="Z942" s="12">
        <v>0</v>
      </c>
      <c r="AA942" s="12">
        <v>0</v>
      </c>
      <c r="AB942" s="12">
        <v>0</v>
      </c>
      <c r="AC942" s="12">
        <v>1</v>
      </c>
      <c r="AD942" s="12">
        <v>0</v>
      </c>
      <c r="AE942" s="12">
        <v>0</v>
      </c>
      <c r="AF942" s="12">
        <v>0</v>
      </c>
      <c r="AG942" s="12">
        <v>0</v>
      </c>
      <c r="AH942" s="12">
        <v>0</v>
      </c>
      <c r="AI942" s="12">
        <v>0</v>
      </c>
      <c r="AJ942" s="12">
        <v>0</v>
      </c>
      <c r="AK942" s="12">
        <v>0</v>
      </c>
      <c r="AL942" s="12" t="s">
        <v>607</v>
      </c>
      <c r="AM942" s="7" t="s">
        <v>654</v>
      </c>
      <c r="AN942" s="7" t="s">
        <v>672</v>
      </c>
      <c r="AO942" s="7">
        <v>2004</v>
      </c>
      <c r="AP942" s="12" t="s">
        <v>3458</v>
      </c>
      <c r="AQ942" s="12">
        <v>190</v>
      </c>
      <c r="AR942" s="12">
        <v>1</v>
      </c>
      <c r="AS942" s="12" t="s">
        <v>555</v>
      </c>
      <c r="AT942" s="7" t="s">
        <v>212</v>
      </c>
      <c r="AU942" s="12">
        <v>1</v>
      </c>
      <c r="AV942" s="12">
        <v>0</v>
      </c>
      <c r="AW942" s="12">
        <v>0</v>
      </c>
      <c r="AX942" s="12">
        <v>0</v>
      </c>
      <c r="AY942" s="7">
        <v>1</v>
      </c>
      <c r="AZ942" s="12">
        <v>0</v>
      </c>
      <c r="BA942" s="12">
        <v>0</v>
      </c>
      <c r="BB942" s="12">
        <v>0</v>
      </c>
      <c r="BC942" s="12">
        <v>0</v>
      </c>
      <c r="BD942" s="12">
        <v>0</v>
      </c>
      <c r="BE942" s="12">
        <v>0</v>
      </c>
      <c r="BF942" s="7" t="s">
        <v>766</v>
      </c>
      <c r="BG942" s="7" t="s">
        <v>159</v>
      </c>
      <c r="BH942" s="7"/>
      <c r="BI942" s="7" t="s">
        <v>2806</v>
      </c>
      <c r="BJ942" s="12" t="s">
        <v>718</v>
      </c>
      <c r="BK942" s="12" t="s">
        <v>3463</v>
      </c>
      <c r="BL942" s="12" t="s">
        <v>3470</v>
      </c>
      <c r="BM942" s="7" t="s">
        <v>837</v>
      </c>
      <c r="BN942" s="7"/>
      <c r="BO942" s="12"/>
      <c r="BP942" s="12"/>
      <c r="BQ942" s="12" t="s">
        <v>1077</v>
      </c>
      <c r="BR942" s="12" t="s">
        <v>1077</v>
      </c>
      <c r="BS942" s="12">
        <v>7.49</v>
      </c>
      <c r="BT942" s="12"/>
      <c r="BU942" s="12"/>
      <c r="BV942" s="12" t="s">
        <v>1077</v>
      </c>
      <c r="BW942" s="12" t="s">
        <v>1077</v>
      </c>
      <c r="BX942" s="12" t="s">
        <v>1082</v>
      </c>
      <c r="BY942" s="12" t="s">
        <v>1077</v>
      </c>
      <c r="BZ942" s="12"/>
      <c r="CA942" s="12" t="s">
        <v>1077</v>
      </c>
      <c r="CB942" s="12" t="s">
        <v>1077</v>
      </c>
      <c r="CC942" s="12" t="s">
        <v>1077</v>
      </c>
      <c r="CD942" s="12" t="s">
        <v>1077</v>
      </c>
      <c r="CE942" s="12" t="s">
        <v>1077</v>
      </c>
      <c r="CF942" s="12" t="s">
        <v>1077</v>
      </c>
      <c r="CG942" s="12"/>
      <c r="CH942" s="12"/>
      <c r="CI942" s="12"/>
      <c r="CJ942" s="12">
        <v>0.7</v>
      </c>
      <c r="CK942" s="12" t="s">
        <v>3828</v>
      </c>
      <c r="CL942" s="12" t="s">
        <v>1077</v>
      </c>
      <c r="CM942" s="12">
        <v>0.20854300000000001</v>
      </c>
      <c r="CN942" s="12">
        <v>5095.8999999999996</v>
      </c>
      <c r="CO942" s="12" t="s">
        <v>1053</v>
      </c>
      <c r="CP942" s="12"/>
      <c r="CQ942" s="12"/>
      <c r="CR942" s="12"/>
      <c r="CS942" s="12" t="s">
        <v>1077</v>
      </c>
      <c r="CT942" s="12" t="s">
        <v>718</v>
      </c>
      <c r="CU942" s="12" t="s">
        <v>718</v>
      </c>
      <c r="CV942" s="12" t="s">
        <v>1077</v>
      </c>
      <c r="CW942" s="12"/>
      <c r="CX942" s="57"/>
    </row>
    <row r="943" spans="1:102" ht="16.5" x14ac:dyDescent="0.35">
      <c r="A943" s="56">
        <v>40</v>
      </c>
      <c r="B943" s="12" t="s">
        <v>3731</v>
      </c>
      <c r="C943" s="12">
        <v>40.200000000000003</v>
      </c>
      <c r="D943" s="12" t="s">
        <v>2009</v>
      </c>
      <c r="E943" s="12" t="s">
        <v>370</v>
      </c>
      <c r="F943" s="12" t="s">
        <v>3916</v>
      </c>
      <c r="G943" s="12" t="s">
        <v>212</v>
      </c>
      <c r="H943" s="12" t="s">
        <v>2804</v>
      </c>
      <c r="I943" s="12" t="s">
        <v>212</v>
      </c>
      <c r="J943" s="12" t="s">
        <v>556</v>
      </c>
      <c r="K943" s="12" t="s">
        <v>578</v>
      </c>
      <c r="L943" s="12" t="s">
        <v>558</v>
      </c>
      <c r="M943" s="12" t="s">
        <v>3237</v>
      </c>
      <c r="N943" s="12" t="s">
        <v>3435</v>
      </c>
      <c r="O943" s="12" t="s">
        <v>3400</v>
      </c>
      <c r="P943" s="12" t="s">
        <v>3401</v>
      </c>
      <c r="Q943" s="12">
        <v>0</v>
      </c>
      <c r="R943" s="12">
        <v>0</v>
      </c>
      <c r="S943" s="12">
        <v>0</v>
      </c>
      <c r="T943" s="12">
        <v>0</v>
      </c>
      <c r="U943" s="12">
        <v>0</v>
      </c>
      <c r="V943" s="12">
        <v>0</v>
      </c>
      <c r="W943" s="12">
        <v>1</v>
      </c>
      <c r="X943" s="12">
        <v>0</v>
      </c>
      <c r="Y943" s="12">
        <v>0</v>
      </c>
      <c r="Z943" s="12">
        <v>0</v>
      </c>
      <c r="AA943" s="12">
        <v>0</v>
      </c>
      <c r="AB943" s="12">
        <v>0</v>
      </c>
      <c r="AC943" s="12">
        <v>1</v>
      </c>
      <c r="AD943" s="12">
        <v>0</v>
      </c>
      <c r="AE943" s="12">
        <v>0</v>
      </c>
      <c r="AF943" s="12">
        <v>0</v>
      </c>
      <c r="AG943" s="12">
        <v>0</v>
      </c>
      <c r="AH943" s="12">
        <v>0</v>
      </c>
      <c r="AI943" s="12">
        <v>0</v>
      </c>
      <c r="AJ943" s="12">
        <v>0</v>
      </c>
      <c r="AK943" s="12">
        <v>0</v>
      </c>
      <c r="AL943" s="12" t="s">
        <v>607</v>
      </c>
      <c r="AM943" s="7" t="s">
        <v>654</v>
      </c>
      <c r="AN943" s="7" t="s">
        <v>672</v>
      </c>
      <c r="AO943" s="7">
        <v>2004</v>
      </c>
      <c r="AP943" s="12" t="s">
        <v>3458</v>
      </c>
      <c r="AQ943" s="12">
        <v>190</v>
      </c>
      <c r="AR943" s="12">
        <v>1</v>
      </c>
      <c r="AS943" s="12" t="s">
        <v>555</v>
      </c>
      <c r="AT943" s="7" t="s">
        <v>212</v>
      </c>
      <c r="AU943" s="12">
        <v>1</v>
      </c>
      <c r="AV943" s="12">
        <v>0</v>
      </c>
      <c r="AW943" s="12">
        <v>0</v>
      </c>
      <c r="AX943" s="12">
        <v>0</v>
      </c>
      <c r="AY943" s="7">
        <v>1</v>
      </c>
      <c r="AZ943" s="12">
        <v>0</v>
      </c>
      <c r="BA943" s="12">
        <v>0</v>
      </c>
      <c r="BB943" s="12">
        <v>0</v>
      </c>
      <c r="BC943" s="12">
        <v>0</v>
      </c>
      <c r="BD943" s="12">
        <v>0</v>
      </c>
      <c r="BE943" s="12">
        <v>0</v>
      </c>
      <c r="BF943" s="7" t="s">
        <v>766</v>
      </c>
      <c r="BG943" s="7" t="s">
        <v>873</v>
      </c>
      <c r="BH943" s="7"/>
      <c r="BI943" s="7" t="s">
        <v>2807</v>
      </c>
      <c r="BJ943" s="12" t="s">
        <v>3460</v>
      </c>
      <c r="BK943" s="12" t="s">
        <v>3463</v>
      </c>
      <c r="BL943" s="12" t="s">
        <v>3470</v>
      </c>
      <c r="BM943" s="7" t="s">
        <v>837</v>
      </c>
      <c r="BN943" s="7"/>
      <c r="BO943" s="12"/>
      <c r="BP943" s="12"/>
      <c r="BQ943" s="12" t="s">
        <v>1077</v>
      </c>
      <c r="BR943" s="12" t="s">
        <v>1077</v>
      </c>
      <c r="BS943" s="12">
        <v>12.2</v>
      </c>
      <c r="BT943" s="12"/>
      <c r="BU943" s="12"/>
      <c r="BV943" s="12" t="s">
        <v>1077</v>
      </c>
      <c r="BW943" s="12" t="s">
        <v>1077</v>
      </c>
      <c r="BX943" s="12" t="s">
        <v>1082</v>
      </c>
      <c r="BY943" s="12" t="s">
        <v>1077</v>
      </c>
      <c r="BZ943" s="12"/>
      <c r="CA943" s="12" t="s">
        <v>1077</v>
      </c>
      <c r="CB943" s="12" t="s">
        <v>1077</v>
      </c>
      <c r="CC943" s="12" t="s">
        <v>1077</v>
      </c>
      <c r="CD943" s="12" t="s">
        <v>1077</v>
      </c>
      <c r="CE943" s="12" t="s">
        <v>1077</v>
      </c>
      <c r="CF943" s="12" t="s">
        <v>1077</v>
      </c>
      <c r="CG943" s="12"/>
      <c r="CH943" s="12"/>
      <c r="CI943" s="12"/>
      <c r="CJ943" s="12">
        <v>0.7</v>
      </c>
      <c r="CK943" s="12" t="s">
        <v>3828</v>
      </c>
      <c r="CL943" s="12" t="s">
        <v>1077</v>
      </c>
      <c r="CM943" s="12">
        <v>0.20854300000000001</v>
      </c>
      <c r="CN943" s="12">
        <v>5095.8999999999996</v>
      </c>
      <c r="CO943" s="12" t="s">
        <v>1053</v>
      </c>
      <c r="CP943" s="12"/>
      <c r="CQ943" s="12"/>
      <c r="CR943" s="12"/>
      <c r="CS943" s="12" t="s">
        <v>1077</v>
      </c>
      <c r="CT943" s="12" t="s">
        <v>718</v>
      </c>
      <c r="CU943" s="12" t="s">
        <v>718</v>
      </c>
      <c r="CV943" s="12" t="s">
        <v>1077</v>
      </c>
      <c r="CW943" s="12"/>
      <c r="CX943" s="57"/>
    </row>
    <row r="944" spans="1:102" x14ac:dyDescent="0.35">
      <c r="A944" s="56">
        <v>42</v>
      </c>
      <c r="B944" s="12" t="s">
        <v>3733</v>
      </c>
      <c r="C944" s="12">
        <v>42.2</v>
      </c>
      <c r="D944" s="12" t="s">
        <v>2039</v>
      </c>
      <c r="E944" s="12" t="s">
        <v>373</v>
      </c>
      <c r="F944" s="12" t="s">
        <v>3916</v>
      </c>
      <c r="G944" s="12" t="s">
        <v>212</v>
      </c>
      <c r="H944" s="12" t="s">
        <v>2804</v>
      </c>
      <c r="I944" s="12" t="s">
        <v>212</v>
      </c>
      <c r="J944" s="12" t="s">
        <v>556</v>
      </c>
      <c r="K944" s="12" t="s">
        <v>578</v>
      </c>
      <c r="L944" s="12" t="s">
        <v>1204</v>
      </c>
      <c r="M944" s="12" t="s">
        <v>3237</v>
      </c>
      <c r="N944" s="12" t="s">
        <v>3435</v>
      </c>
      <c r="O944" s="12" t="s">
        <v>3400</v>
      </c>
      <c r="P944" s="12" t="s">
        <v>3401</v>
      </c>
      <c r="Q944" s="12">
        <v>0</v>
      </c>
      <c r="R944" s="12">
        <v>0</v>
      </c>
      <c r="S944" s="12">
        <v>1</v>
      </c>
      <c r="T944" s="12">
        <v>0</v>
      </c>
      <c r="U944" s="12">
        <v>0</v>
      </c>
      <c r="V944" s="12">
        <v>0</v>
      </c>
      <c r="W944" s="12">
        <v>0</v>
      </c>
      <c r="X944" s="12">
        <v>0</v>
      </c>
      <c r="Y944" s="12">
        <v>0</v>
      </c>
      <c r="Z944" s="12">
        <v>0</v>
      </c>
      <c r="AA944" s="12">
        <v>0</v>
      </c>
      <c r="AB944" s="12">
        <v>0</v>
      </c>
      <c r="AC944" s="12">
        <v>1</v>
      </c>
      <c r="AD944" s="12">
        <v>0</v>
      </c>
      <c r="AE944" s="12">
        <v>0</v>
      </c>
      <c r="AF944" s="12">
        <v>0</v>
      </c>
      <c r="AG944" s="12">
        <v>0</v>
      </c>
      <c r="AH944" s="12">
        <v>0</v>
      </c>
      <c r="AI944" s="12">
        <v>0</v>
      </c>
      <c r="AJ944" s="12">
        <v>1</v>
      </c>
      <c r="AK944" s="12">
        <v>0</v>
      </c>
      <c r="AL944" s="12" t="s">
        <v>607</v>
      </c>
      <c r="AM944" s="7" t="s">
        <v>608</v>
      </c>
      <c r="AN944" s="7" t="s">
        <v>674</v>
      </c>
      <c r="AO944" s="7">
        <v>2008</v>
      </c>
      <c r="AP944" s="12" t="s">
        <v>3458</v>
      </c>
      <c r="AQ944" s="12">
        <v>2900</v>
      </c>
      <c r="AR944" s="12">
        <v>1</v>
      </c>
      <c r="AS944" s="12" t="s">
        <v>555</v>
      </c>
      <c r="AT944" s="7" t="s">
        <v>212</v>
      </c>
      <c r="AU944" s="12">
        <v>0</v>
      </c>
      <c r="AV944" s="12">
        <v>0</v>
      </c>
      <c r="AW944" s="12">
        <v>0</v>
      </c>
      <c r="AX944" s="12">
        <v>1</v>
      </c>
      <c r="AY944" s="7">
        <v>0</v>
      </c>
      <c r="AZ944" s="12">
        <v>1</v>
      </c>
      <c r="BA944" s="12">
        <v>1</v>
      </c>
      <c r="BB944" s="12">
        <v>1</v>
      </c>
      <c r="BC944" s="12">
        <v>0</v>
      </c>
      <c r="BD944" s="12">
        <v>1</v>
      </c>
      <c r="BE944" s="12">
        <v>0</v>
      </c>
      <c r="BF944" s="7" t="s">
        <v>2820</v>
      </c>
      <c r="BG944" s="7" t="s">
        <v>1269</v>
      </c>
      <c r="BH944" s="7">
        <v>1</v>
      </c>
      <c r="BI944" s="7" t="s">
        <v>3257</v>
      </c>
      <c r="BJ944" s="12" t="s">
        <v>3460</v>
      </c>
      <c r="BK944" s="12" t="s">
        <v>3463</v>
      </c>
      <c r="BL944" s="12" t="s">
        <v>3470</v>
      </c>
      <c r="BM944" s="7" t="s">
        <v>788</v>
      </c>
      <c r="BN944" s="7"/>
      <c r="BO944" s="12"/>
      <c r="BP944" s="12"/>
      <c r="BQ944" s="12" t="s">
        <v>1077</v>
      </c>
      <c r="BR944" s="12" t="s">
        <v>1077</v>
      </c>
      <c r="BS944" s="12">
        <v>1.1764399999999999</v>
      </c>
      <c r="BT944" s="12"/>
      <c r="BU944" s="12">
        <f>EXP(BS944)</f>
        <v>3.2428092285957786</v>
      </c>
      <c r="BV944" s="12" t="s">
        <v>3416</v>
      </c>
      <c r="BW944" s="12" t="s">
        <v>1077</v>
      </c>
      <c r="BX944" s="12" t="s">
        <v>1077</v>
      </c>
      <c r="BY944" s="12" t="s">
        <v>1077</v>
      </c>
      <c r="BZ944" s="12"/>
      <c r="CA944" s="12" t="s">
        <v>1077</v>
      </c>
      <c r="CB944" s="12" t="s">
        <v>1077</v>
      </c>
      <c r="CC944" s="12" t="s">
        <v>1077</v>
      </c>
      <c r="CD944" s="12" t="s">
        <v>1077</v>
      </c>
      <c r="CE944" s="12">
        <v>3.0000000000000001E-3</v>
      </c>
      <c r="CF944" s="12" t="s">
        <v>1077</v>
      </c>
      <c r="CG944" s="12"/>
      <c r="CH944" s="12"/>
      <c r="CI944" s="12"/>
      <c r="CJ944" s="12" t="s">
        <v>718</v>
      </c>
      <c r="CK944" s="12" t="s">
        <v>1077</v>
      </c>
      <c r="CL944" s="12" t="s">
        <v>1077</v>
      </c>
      <c r="CM944" s="12" t="s">
        <v>1077</v>
      </c>
      <c r="CN944" s="12">
        <v>5368</v>
      </c>
      <c r="CO944" s="12" t="s">
        <v>1054</v>
      </c>
      <c r="CP944" s="12"/>
      <c r="CQ944" s="12"/>
      <c r="CR944" s="12"/>
      <c r="CS944" s="12" t="s">
        <v>1077</v>
      </c>
      <c r="CT944" s="12" t="s">
        <v>718</v>
      </c>
      <c r="CU944" s="12" t="s">
        <v>718</v>
      </c>
      <c r="CV944" s="12" t="s">
        <v>1077</v>
      </c>
      <c r="CW944" s="12"/>
      <c r="CX944" s="57"/>
    </row>
    <row r="945" spans="1:102" x14ac:dyDescent="0.35">
      <c r="A945" s="56">
        <v>42</v>
      </c>
      <c r="B945" s="12" t="s">
        <v>3733</v>
      </c>
      <c r="C945" s="12">
        <v>42.4</v>
      </c>
      <c r="D945" s="12" t="s">
        <v>2040</v>
      </c>
      <c r="E945" s="12" t="s">
        <v>375</v>
      </c>
      <c r="F945" s="12" t="s">
        <v>3916</v>
      </c>
      <c r="G945" s="12" t="s">
        <v>212</v>
      </c>
      <c r="H945" s="12" t="s">
        <v>2804</v>
      </c>
      <c r="I945" s="12" t="s">
        <v>212</v>
      </c>
      <c r="J945" s="12" t="s">
        <v>556</v>
      </c>
      <c r="K945" s="12" t="s">
        <v>578</v>
      </c>
      <c r="L945" s="12" t="s">
        <v>1204</v>
      </c>
      <c r="M945" s="12" t="s">
        <v>3237</v>
      </c>
      <c r="N945" s="12" t="s">
        <v>3435</v>
      </c>
      <c r="O945" s="12" t="s">
        <v>3400</v>
      </c>
      <c r="P945" s="12" t="s">
        <v>3401</v>
      </c>
      <c r="Q945" s="12">
        <v>0</v>
      </c>
      <c r="R945" s="12">
        <v>0</v>
      </c>
      <c r="S945" s="12">
        <v>1</v>
      </c>
      <c r="T945" s="12">
        <v>0</v>
      </c>
      <c r="U945" s="12">
        <v>0</v>
      </c>
      <c r="V945" s="12">
        <v>0</v>
      </c>
      <c r="W945" s="12">
        <v>0</v>
      </c>
      <c r="X945" s="12">
        <v>0</v>
      </c>
      <c r="Y945" s="12">
        <v>0</v>
      </c>
      <c r="Z945" s="12">
        <v>0</v>
      </c>
      <c r="AA945" s="12">
        <v>0</v>
      </c>
      <c r="AB945" s="12">
        <v>0</v>
      </c>
      <c r="AC945" s="12">
        <v>1</v>
      </c>
      <c r="AD945" s="12">
        <v>0</v>
      </c>
      <c r="AE945" s="12">
        <v>0</v>
      </c>
      <c r="AF945" s="12">
        <v>0</v>
      </c>
      <c r="AG945" s="12">
        <v>0</v>
      </c>
      <c r="AH945" s="12">
        <v>0</v>
      </c>
      <c r="AI945" s="12">
        <v>0</v>
      </c>
      <c r="AJ945" s="12">
        <v>1</v>
      </c>
      <c r="AK945" s="12">
        <v>0</v>
      </c>
      <c r="AL945" s="12" t="s">
        <v>607</v>
      </c>
      <c r="AM945" s="7" t="s">
        <v>608</v>
      </c>
      <c r="AN945" s="7" t="s">
        <v>674</v>
      </c>
      <c r="AO945" s="7">
        <v>2008</v>
      </c>
      <c r="AP945" s="12" t="s">
        <v>3458</v>
      </c>
      <c r="AQ945" s="12">
        <v>2900</v>
      </c>
      <c r="AR945" s="12">
        <v>1</v>
      </c>
      <c r="AS945" s="12" t="s">
        <v>555</v>
      </c>
      <c r="AT945" s="7" t="s">
        <v>212</v>
      </c>
      <c r="AU945" s="12">
        <v>0</v>
      </c>
      <c r="AV945" s="12">
        <v>0</v>
      </c>
      <c r="AW945" s="12">
        <v>0</v>
      </c>
      <c r="AX945" s="12">
        <v>1</v>
      </c>
      <c r="AY945" s="7">
        <v>1</v>
      </c>
      <c r="AZ945" s="12">
        <v>1</v>
      </c>
      <c r="BA945" s="12">
        <v>1</v>
      </c>
      <c r="BB945" s="12">
        <v>1</v>
      </c>
      <c r="BC945" s="12">
        <v>0</v>
      </c>
      <c r="BD945" s="12">
        <v>1</v>
      </c>
      <c r="BE945" s="12">
        <v>0</v>
      </c>
      <c r="BF945" s="7" t="s">
        <v>2820</v>
      </c>
      <c r="BG945" s="7" t="s">
        <v>1269</v>
      </c>
      <c r="BH945" s="7">
        <v>1</v>
      </c>
      <c r="BI945" s="7" t="s">
        <v>3257</v>
      </c>
      <c r="BJ945" s="12" t="s">
        <v>3460</v>
      </c>
      <c r="BK945" s="12" t="s">
        <v>3463</v>
      </c>
      <c r="BL945" s="12" t="s">
        <v>3466</v>
      </c>
      <c r="BM945" s="7" t="s">
        <v>788</v>
      </c>
      <c r="BN945" s="7"/>
      <c r="BO945" s="12"/>
      <c r="BP945" s="12"/>
      <c r="BQ945" s="12" t="s">
        <v>1077</v>
      </c>
      <c r="BR945" s="12" t="s">
        <v>1077</v>
      </c>
      <c r="BS945" s="12">
        <v>0.61839999999999995</v>
      </c>
      <c r="BT945" s="12"/>
      <c r="BU945" s="12">
        <f>EXP(BS945)</f>
        <v>1.8559561351387606</v>
      </c>
      <c r="BV945" s="12" t="s">
        <v>3416</v>
      </c>
      <c r="BW945" s="12" t="s">
        <v>1077</v>
      </c>
      <c r="BX945" s="12" t="s">
        <v>1077</v>
      </c>
      <c r="BY945" s="12" t="s">
        <v>1077</v>
      </c>
      <c r="BZ945" s="12"/>
      <c r="CA945" s="12" t="s">
        <v>1077</v>
      </c>
      <c r="CB945" s="12" t="s">
        <v>1077</v>
      </c>
      <c r="CC945" s="12" t="s">
        <v>1077</v>
      </c>
      <c r="CD945" s="12" t="s">
        <v>1077</v>
      </c>
      <c r="CE945" s="12">
        <v>1.6E-2</v>
      </c>
      <c r="CF945" s="12" t="s">
        <v>1077</v>
      </c>
      <c r="CG945" s="12"/>
      <c r="CH945" s="12"/>
      <c r="CI945" s="12"/>
      <c r="CJ945" s="12" t="s">
        <v>718</v>
      </c>
      <c r="CK945" s="12" t="s">
        <v>1077</v>
      </c>
      <c r="CL945" s="12" t="s">
        <v>1077</v>
      </c>
      <c r="CM945" s="12" t="s">
        <v>1077</v>
      </c>
      <c r="CN945" s="12">
        <v>4921</v>
      </c>
      <c r="CO945" s="12" t="s">
        <v>1054</v>
      </c>
      <c r="CP945" s="12"/>
      <c r="CQ945" s="12"/>
      <c r="CR945" s="12"/>
      <c r="CS945" s="12" t="s">
        <v>1077</v>
      </c>
      <c r="CT945" s="12" t="s">
        <v>718</v>
      </c>
      <c r="CU945" s="12" t="s">
        <v>718</v>
      </c>
      <c r="CV945" s="12" t="s">
        <v>1077</v>
      </c>
      <c r="CW945" s="12"/>
      <c r="CX945" s="57"/>
    </row>
    <row r="946" spans="1:102" x14ac:dyDescent="0.35">
      <c r="A946" s="56">
        <v>43</v>
      </c>
      <c r="B946" s="12" t="s">
        <v>3734</v>
      </c>
      <c r="C946" s="12">
        <v>43.1</v>
      </c>
      <c r="D946" s="12" t="s">
        <v>2041</v>
      </c>
      <c r="E946" s="12" t="s">
        <v>379</v>
      </c>
      <c r="F946" s="12">
        <v>1</v>
      </c>
      <c r="G946" s="12" t="s">
        <v>212</v>
      </c>
      <c r="H946" s="12" t="s">
        <v>1256</v>
      </c>
      <c r="I946" s="12" t="s">
        <v>212</v>
      </c>
      <c r="J946" s="12" t="s">
        <v>556</v>
      </c>
      <c r="K946" s="12" t="s">
        <v>572</v>
      </c>
      <c r="L946" s="12" t="s">
        <v>558</v>
      </c>
      <c r="M946" s="12" t="s">
        <v>3237</v>
      </c>
      <c r="N946" s="12" t="s">
        <v>3437</v>
      </c>
      <c r="O946" s="12" t="s">
        <v>3400</v>
      </c>
      <c r="P946" s="12" t="s">
        <v>3401</v>
      </c>
      <c r="Q946" s="12">
        <v>0</v>
      </c>
      <c r="R946" s="12">
        <v>0</v>
      </c>
      <c r="S946" s="12">
        <v>1</v>
      </c>
      <c r="T946" s="12">
        <v>0</v>
      </c>
      <c r="U946" s="12">
        <v>0</v>
      </c>
      <c r="V946" s="12">
        <v>0</v>
      </c>
      <c r="W946" s="12">
        <v>0</v>
      </c>
      <c r="X946" s="12">
        <v>0</v>
      </c>
      <c r="Y946" s="12">
        <v>0</v>
      </c>
      <c r="Z946" s="12">
        <v>0</v>
      </c>
      <c r="AA946" s="12">
        <v>0</v>
      </c>
      <c r="AB946" s="12">
        <v>0</v>
      </c>
      <c r="AC946" s="12">
        <v>0</v>
      </c>
      <c r="AD946" s="12">
        <v>0</v>
      </c>
      <c r="AE946" s="12">
        <v>0</v>
      </c>
      <c r="AF946" s="12">
        <v>0</v>
      </c>
      <c r="AG946" s="12">
        <v>0</v>
      </c>
      <c r="AH946" s="12">
        <v>0</v>
      </c>
      <c r="AI946" s="12">
        <v>0</v>
      </c>
      <c r="AJ946" s="12">
        <v>1</v>
      </c>
      <c r="AK946" s="12">
        <v>0</v>
      </c>
      <c r="AL946" s="12" t="s">
        <v>607</v>
      </c>
      <c r="AM946" s="7" t="s">
        <v>608</v>
      </c>
      <c r="AN946" s="7" t="s">
        <v>675</v>
      </c>
      <c r="AO946" s="7">
        <v>2009</v>
      </c>
      <c r="AP946" s="12" t="s">
        <v>3458</v>
      </c>
      <c r="AQ946" s="12">
        <v>1079</v>
      </c>
      <c r="AR946" s="12">
        <v>1</v>
      </c>
      <c r="AS946" s="12" t="s">
        <v>555</v>
      </c>
      <c r="AT946" s="7" t="s">
        <v>212</v>
      </c>
      <c r="AU946" s="12">
        <v>0</v>
      </c>
      <c r="AV946" s="12">
        <v>0</v>
      </c>
      <c r="AW946" s="12">
        <v>0</v>
      </c>
      <c r="AX946" s="12">
        <v>0</v>
      </c>
      <c r="AY946" s="7">
        <v>0</v>
      </c>
      <c r="AZ946" s="12">
        <v>0</v>
      </c>
      <c r="BA946" s="12">
        <v>0</v>
      </c>
      <c r="BB946" s="12">
        <v>0</v>
      </c>
      <c r="BC946" s="12">
        <v>0</v>
      </c>
      <c r="BD946" s="12">
        <v>0</v>
      </c>
      <c r="BE946" s="12">
        <v>0</v>
      </c>
      <c r="BF946" s="7" t="s">
        <v>2820</v>
      </c>
      <c r="BG946" s="7" t="s">
        <v>879</v>
      </c>
      <c r="BH946" s="7"/>
      <c r="BI946" s="7" t="s">
        <v>2803</v>
      </c>
      <c r="BJ946" s="12" t="s">
        <v>718</v>
      </c>
      <c r="BK946" s="12" t="s">
        <v>599</v>
      </c>
      <c r="BL946" s="12" t="s">
        <v>3471</v>
      </c>
      <c r="BM946" s="7" t="s">
        <v>3487</v>
      </c>
      <c r="BN946" s="7"/>
      <c r="BO946" s="12"/>
      <c r="BP946" s="12"/>
      <c r="BQ946" s="12"/>
      <c r="BR946" s="12" t="s">
        <v>1077</v>
      </c>
      <c r="BS946" s="12"/>
      <c r="BT946" s="12"/>
      <c r="BU946" s="12"/>
      <c r="BV946" s="12" t="s">
        <v>1077</v>
      </c>
      <c r="BW946" s="12">
        <v>0.121</v>
      </c>
      <c r="BX946" s="12" t="s">
        <v>1083</v>
      </c>
      <c r="BY946" s="12" t="s">
        <v>1077</v>
      </c>
      <c r="BZ946" s="12"/>
      <c r="CA946" s="12" t="s">
        <v>1077</v>
      </c>
      <c r="CB946" s="12" t="s">
        <v>1077</v>
      </c>
      <c r="CC946" s="12" t="s">
        <v>1077</v>
      </c>
      <c r="CD946" s="12" t="s">
        <v>1077</v>
      </c>
      <c r="CE946" s="12">
        <v>0.01</v>
      </c>
      <c r="CF946" s="12" t="s">
        <v>1077</v>
      </c>
      <c r="CG946" s="12"/>
      <c r="CH946" s="12"/>
      <c r="CI946" s="12"/>
      <c r="CJ946" s="12" t="s">
        <v>718</v>
      </c>
      <c r="CK946" s="12" t="s">
        <v>1077</v>
      </c>
      <c r="CL946" s="12" t="s">
        <v>1077</v>
      </c>
      <c r="CM946" s="12" t="s">
        <v>1077</v>
      </c>
      <c r="CN946" s="12" t="s">
        <v>1077</v>
      </c>
      <c r="CO946" s="12" t="s">
        <v>1077</v>
      </c>
      <c r="CP946" s="12"/>
      <c r="CQ946" s="12"/>
      <c r="CR946" s="12"/>
      <c r="CS946" s="12" t="s">
        <v>1077</v>
      </c>
      <c r="CT946" s="12" t="s">
        <v>718</v>
      </c>
      <c r="CU946" s="12"/>
      <c r="CV946" s="12" t="s">
        <v>1077</v>
      </c>
      <c r="CW946" s="12"/>
      <c r="CX946" s="57"/>
    </row>
    <row r="947" spans="1:102" x14ac:dyDescent="0.35">
      <c r="A947" s="56">
        <v>43</v>
      </c>
      <c r="B947" s="12" t="s">
        <v>3734</v>
      </c>
      <c r="C947" s="12">
        <v>43.1</v>
      </c>
      <c r="D947" s="12" t="s">
        <v>2056</v>
      </c>
      <c r="E947" s="12" t="s">
        <v>379</v>
      </c>
      <c r="F947" s="12">
        <v>1</v>
      </c>
      <c r="G947" s="12" t="s">
        <v>212</v>
      </c>
      <c r="H947" s="12" t="s">
        <v>1256</v>
      </c>
      <c r="I947" s="12" t="s">
        <v>212</v>
      </c>
      <c r="J947" s="12" t="s">
        <v>556</v>
      </c>
      <c r="K947" s="12" t="s">
        <v>572</v>
      </c>
      <c r="L947" s="12" t="s">
        <v>558</v>
      </c>
      <c r="M947" s="12" t="s">
        <v>3237</v>
      </c>
      <c r="N947" s="12" t="s">
        <v>3437</v>
      </c>
      <c r="O947" s="12" t="s">
        <v>3400</v>
      </c>
      <c r="P947" s="12" t="s">
        <v>3401</v>
      </c>
      <c r="Q947" s="12">
        <v>0</v>
      </c>
      <c r="R947" s="12">
        <v>0</v>
      </c>
      <c r="S947" s="12">
        <v>1</v>
      </c>
      <c r="T947" s="12">
        <v>0</v>
      </c>
      <c r="U947" s="12">
        <v>0</v>
      </c>
      <c r="V947" s="12">
        <v>0</v>
      </c>
      <c r="W947" s="12">
        <v>0</v>
      </c>
      <c r="X947" s="12">
        <v>0</v>
      </c>
      <c r="Y947" s="12">
        <v>0</v>
      </c>
      <c r="Z947" s="12">
        <v>0</v>
      </c>
      <c r="AA947" s="12">
        <v>0</v>
      </c>
      <c r="AB947" s="12">
        <v>0</v>
      </c>
      <c r="AC947" s="12">
        <v>0</v>
      </c>
      <c r="AD947" s="12">
        <v>0</v>
      </c>
      <c r="AE947" s="12">
        <v>0</v>
      </c>
      <c r="AF947" s="12">
        <v>0</v>
      </c>
      <c r="AG947" s="12">
        <v>0</v>
      </c>
      <c r="AH947" s="12">
        <v>0</v>
      </c>
      <c r="AI947" s="12">
        <v>0</v>
      </c>
      <c r="AJ947" s="12">
        <v>1</v>
      </c>
      <c r="AK947" s="12">
        <v>0</v>
      </c>
      <c r="AL947" s="12" t="s">
        <v>607</v>
      </c>
      <c r="AM947" s="7" t="s">
        <v>608</v>
      </c>
      <c r="AN947" s="7" t="s">
        <v>677</v>
      </c>
      <c r="AO947" s="7">
        <v>2009</v>
      </c>
      <c r="AP947" s="12" t="s">
        <v>3458</v>
      </c>
      <c r="AQ947" s="12">
        <v>4590</v>
      </c>
      <c r="AR947" s="12">
        <v>1</v>
      </c>
      <c r="AS947" s="12" t="s">
        <v>555</v>
      </c>
      <c r="AT947" s="7" t="s">
        <v>212</v>
      </c>
      <c r="AU947" s="12">
        <v>0</v>
      </c>
      <c r="AV947" s="12">
        <v>0</v>
      </c>
      <c r="AW947" s="12">
        <v>0</v>
      </c>
      <c r="AX947" s="12">
        <v>0</v>
      </c>
      <c r="AY947" s="7">
        <v>0</v>
      </c>
      <c r="AZ947" s="12">
        <v>0</v>
      </c>
      <c r="BA947" s="12">
        <v>0</v>
      </c>
      <c r="BB947" s="12">
        <v>0</v>
      </c>
      <c r="BC947" s="12">
        <v>0</v>
      </c>
      <c r="BD947" s="12">
        <v>0</v>
      </c>
      <c r="BE947" s="12">
        <v>0</v>
      </c>
      <c r="BF947" s="7" t="s">
        <v>2820</v>
      </c>
      <c r="BG947" s="7" t="s">
        <v>886</v>
      </c>
      <c r="BH947" s="7">
        <v>1</v>
      </c>
      <c r="BI947" s="7" t="s">
        <v>3257</v>
      </c>
      <c r="BJ947" s="12" t="s">
        <v>718</v>
      </c>
      <c r="BK947" s="12" t="s">
        <v>599</v>
      </c>
      <c r="BL947" s="12" t="s">
        <v>3471</v>
      </c>
      <c r="BM947" s="7" t="s">
        <v>3487</v>
      </c>
      <c r="BN947" s="7"/>
      <c r="BO947" s="12"/>
      <c r="BP947" s="12"/>
      <c r="BQ947" s="12"/>
      <c r="BR947" s="12" t="s">
        <v>1077</v>
      </c>
      <c r="BS947" s="12"/>
      <c r="BT947" s="12"/>
      <c r="BU947" s="12"/>
      <c r="BV947" s="12" t="s">
        <v>1077</v>
      </c>
      <c r="BW947" s="12">
        <v>0.124</v>
      </c>
      <c r="BX947" s="12" t="s">
        <v>1083</v>
      </c>
      <c r="BY947" s="12" t="s">
        <v>1077</v>
      </c>
      <c r="BZ947" s="12"/>
      <c r="CA947" s="12" t="s">
        <v>1077</v>
      </c>
      <c r="CB947" s="12" t="s">
        <v>1077</v>
      </c>
      <c r="CC947" s="12" t="s">
        <v>1077</v>
      </c>
      <c r="CD947" s="12" t="s">
        <v>1077</v>
      </c>
      <c r="CE947" s="12">
        <v>0.01</v>
      </c>
      <c r="CF947" s="12" t="s">
        <v>1077</v>
      </c>
      <c r="CG947" s="12"/>
      <c r="CH947" s="12"/>
      <c r="CI947" s="12"/>
      <c r="CJ947" s="12" t="s">
        <v>718</v>
      </c>
      <c r="CK947" s="12" t="s">
        <v>1077</v>
      </c>
      <c r="CL947" s="12" t="s">
        <v>1077</v>
      </c>
      <c r="CM947" s="12" t="s">
        <v>1077</v>
      </c>
      <c r="CN947" s="12" t="s">
        <v>1077</v>
      </c>
      <c r="CO947" s="12" t="s">
        <v>1077</v>
      </c>
      <c r="CP947" s="12"/>
      <c r="CQ947" s="12"/>
      <c r="CR947" s="12"/>
      <c r="CS947" s="12" t="s">
        <v>1077</v>
      </c>
      <c r="CT947" s="12" t="s">
        <v>718</v>
      </c>
      <c r="CU947" s="12" t="s">
        <v>718</v>
      </c>
      <c r="CV947" s="12" t="s">
        <v>1077</v>
      </c>
      <c r="CW947" s="12"/>
      <c r="CX947" s="57"/>
    </row>
    <row r="948" spans="1:102" x14ac:dyDescent="0.35">
      <c r="A948" s="56">
        <v>43</v>
      </c>
      <c r="B948" s="12" t="s">
        <v>3734</v>
      </c>
      <c r="C948" s="12">
        <v>43.11</v>
      </c>
      <c r="D948" s="12" t="s">
        <v>2042</v>
      </c>
      <c r="E948" s="12" t="s">
        <v>379</v>
      </c>
      <c r="F948" s="12">
        <v>1</v>
      </c>
      <c r="G948" s="12" t="s">
        <v>212</v>
      </c>
      <c r="H948" s="12" t="s">
        <v>1256</v>
      </c>
      <c r="I948" s="12" t="s">
        <v>212</v>
      </c>
      <c r="J948" s="12" t="s">
        <v>556</v>
      </c>
      <c r="K948" s="12" t="s">
        <v>572</v>
      </c>
      <c r="L948" s="12" t="s">
        <v>558</v>
      </c>
      <c r="M948" s="12" t="s">
        <v>3237</v>
      </c>
      <c r="N948" s="12" t="s">
        <v>3437</v>
      </c>
      <c r="O948" s="12" t="s">
        <v>3400</v>
      </c>
      <c r="P948" s="12" t="s">
        <v>3401</v>
      </c>
      <c r="Q948" s="12">
        <v>0</v>
      </c>
      <c r="R948" s="12">
        <v>0</v>
      </c>
      <c r="S948" s="12">
        <v>1</v>
      </c>
      <c r="T948" s="12">
        <v>0</v>
      </c>
      <c r="U948" s="12">
        <v>0</v>
      </c>
      <c r="V948" s="12">
        <v>0</v>
      </c>
      <c r="W948" s="12">
        <v>0</v>
      </c>
      <c r="X948" s="12">
        <v>0</v>
      </c>
      <c r="Y948" s="12">
        <v>0</v>
      </c>
      <c r="Z948" s="12">
        <v>0</v>
      </c>
      <c r="AA948" s="12">
        <v>0</v>
      </c>
      <c r="AB948" s="12">
        <v>0</v>
      </c>
      <c r="AC948" s="12">
        <v>0</v>
      </c>
      <c r="AD948" s="12">
        <v>0</v>
      </c>
      <c r="AE948" s="12">
        <v>0</v>
      </c>
      <c r="AF948" s="12">
        <v>0</v>
      </c>
      <c r="AG948" s="12">
        <v>0</v>
      </c>
      <c r="AH948" s="12">
        <v>0</v>
      </c>
      <c r="AI948" s="12">
        <v>0</v>
      </c>
      <c r="AJ948" s="12">
        <v>1</v>
      </c>
      <c r="AK948" s="12">
        <v>0</v>
      </c>
      <c r="AL948" s="12" t="s">
        <v>607</v>
      </c>
      <c r="AM948" s="7" t="s">
        <v>608</v>
      </c>
      <c r="AN948" s="7" t="s">
        <v>676</v>
      </c>
      <c r="AO948" s="7">
        <v>2009</v>
      </c>
      <c r="AP948" s="12" t="s">
        <v>3458</v>
      </c>
      <c r="AQ948" s="12">
        <v>9043</v>
      </c>
      <c r="AR948" s="12">
        <v>1</v>
      </c>
      <c r="AS948" s="12" t="s">
        <v>555</v>
      </c>
      <c r="AT948" s="7" t="s">
        <v>212</v>
      </c>
      <c r="AU948" s="12">
        <v>0</v>
      </c>
      <c r="AV948" s="12">
        <v>0</v>
      </c>
      <c r="AW948" s="12">
        <v>0</v>
      </c>
      <c r="AX948" s="12">
        <v>0</v>
      </c>
      <c r="AY948" s="7">
        <v>0</v>
      </c>
      <c r="AZ948" s="12">
        <v>0</v>
      </c>
      <c r="BA948" s="12">
        <v>0</v>
      </c>
      <c r="BB948" s="12">
        <v>0</v>
      </c>
      <c r="BC948" s="12">
        <v>0</v>
      </c>
      <c r="BD948" s="12">
        <v>0</v>
      </c>
      <c r="BE948" s="12">
        <v>0</v>
      </c>
      <c r="BF948" s="7" t="s">
        <v>2820</v>
      </c>
      <c r="BG948" s="7" t="s">
        <v>879</v>
      </c>
      <c r="BH948" s="7"/>
      <c r="BI948" s="7" t="s">
        <v>2803</v>
      </c>
      <c r="BJ948" s="12" t="s">
        <v>718</v>
      </c>
      <c r="BK948" s="12" t="s">
        <v>599</v>
      </c>
      <c r="BL948" s="12" t="s">
        <v>3471</v>
      </c>
      <c r="BM948" s="7" t="s">
        <v>3487</v>
      </c>
      <c r="BN948" s="7"/>
      <c r="BO948" s="12"/>
      <c r="BP948" s="12"/>
      <c r="BQ948" s="12"/>
      <c r="BR948" s="12" t="s">
        <v>1077</v>
      </c>
      <c r="BS948" s="12"/>
      <c r="BT948" s="12"/>
      <c r="BU948" s="12"/>
      <c r="BV948" s="12" t="s">
        <v>1077</v>
      </c>
      <c r="BW948" s="12">
        <v>0.26600000000000001</v>
      </c>
      <c r="BX948" s="12" t="s">
        <v>1083</v>
      </c>
      <c r="BY948" s="12" t="s">
        <v>1077</v>
      </c>
      <c r="BZ948" s="12"/>
      <c r="CA948" s="12" t="s">
        <v>1077</v>
      </c>
      <c r="CB948" s="12" t="s">
        <v>1077</v>
      </c>
      <c r="CC948" s="12" t="s">
        <v>1077</v>
      </c>
      <c r="CD948" s="12" t="s">
        <v>1077</v>
      </c>
      <c r="CE948" s="12">
        <v>0.01</v>
      </c>
      <c r="CF948" s="12" t="s">
        <v>1077</v>
      </c>
      <c r="CG948" s="12"/>
      <c r="CH948" s="12"/>
      <c r="CI948" s="12"/>
      <c r="CJ948" s="12" t="s">
        <v>718</v>
      </c>
      <c r="CK948" s="12" t="s">
        <v>1077</v>
      </c>
      <c r="CL948" s="12" t="s">
        <v>1077</v>
      </c>
      <c r="CM948" s="12" t="s">
        <v>1077</v>
      </c>
      <c r="CN948" s="12" t="s">
        <v>1077</v>
      </c>
      <c r="CO948" s="12" t="s">
        <v>1077</v>
      </c>
      <c r="CP948" s="12"/>
      <c r="CQ948" s="12"/>
      <c r="CR948" s="12"/>
      <c r="CS948" s="12" t="s">
        <v>1077</v>
      </c>
      <c r="CT948" s="12" t="s">
        <v>718</v>
      </c>
      <c r="CU948" s="12"/>
      <c r="CV948" s="12" t="s">
        <v>1077</v>
      </c>
      <c r="CW948" s="12"/>
      <c r="CX948" s="57"/>
    </row>
    <row r="949" spans="1:102" x14ac:dyDescent="0.35">
      <c r="A949" s="56">
        <v>43</v>
      </c>
      <c r="B949" s="12" t="s">
        <v>3734</v>
      </c>
      <c r="C949" s="12">
        <v>43.12</v>
      </c>
      <c r="D949" s="12" t="s">
        <v>2044</v>
      </c>
      <c r="E949" s="12" t="s">
        <v>379</v>
      </c>
      <c r="F949" s="12">
        <v>1</v>
      </c>
      <c r="G949" s="12" t="s">
        <v>349</v>
      </c>
      <c r="H949" s="12" t="s">
        <v>2805</v>
      </c>
      <c r="I949" s="12" t="s">
        <v>1285</v>
      </c>
      <c r="J949" s="12" t="s">
        <v>556</v>
      </c>
      <c r="K949" s="12" t="s">
        <v>572</v>
      </c>
      <c r="L949" s="12" t="s">
        <v>558</v>
      </c>
      <c r="M949" s="12" t="s">
        <v>3237</v>
      </c>
      <c r="N949" s="12" t="s">
        <v>3437</v>
      </c>
      <c r="O949" s="12" t="s">
        <v>3400</v>
      </c>
      <c r="P949" s="12" t="s">
        <v>3401</v>
      </c>
      <c r="Q949" s="12">
        <v>0</v>
      </c>
      <c r="R949" s="12">
        <v>0</v>
      </c>
      <c r="S949" s="12">
        <v>1</v>
      </c>
      <c r="T949" s="12">
        <v>0</v>
      </c>
      <c r="U949" s="12">
        <v>0</v>
      </c>
      <c r="V949" s="12">
        <v>0</v>
      </c>
      <c r="W949" s="12">
        <v>0</v>
      </c>
      <c r="X949" s="12">
        <v>0</v>
      </c>
      <c r="Y949" s="12">
        <v>0</v>
      </c>
      <c r="Z949" s="12">
        <v>0</v>
      </c>
      <c r="AA949" s="12">
        <v>0</v>
      </c>
      <c r="AB949" s="12">
        <v>0</v>
      </c>
      <c r="AC949" s="12">
        <v>0</v>
      </c>
      <c r="AD949" s="12">
        <v>0</v>
      </c>
      <c r="AE949" s="12">
        <v>0</v>
      </c>
      <c r="AF949" s="12">
        <v>0</v>
      </c>
      <c r="AG949" s="12">
        <v>0</v>
      </c>
      <c r="AH949" s="12">
        <v>0</v>
      </c>
      <c r="AI949" s="12">
        <v>0</v>
      </c>
      <c r="AJ949" s="12">
        <v>1</v>
      </c>
      <c r="AK949" s="12">
        <v>0</v>
      </c>
      <c r="AL949" s="12" t="s">
        <v>607</v>
      </c>
      <c r="AM949" s="7" t="s">
        <v>608</v>
      </c>
      <c r="AN949" s="7" t="s">
        <v>676</v>
      </c>
      <c r="AO949" s="7">
        <v>2009</v>
      </c>
      <c r="AP949" s="12" t="s">
        <v>3458</v>
      </c>
      <c r="AQ949" s="12">
        <v>9043</v>
      </c>
      <c r="AR949" s="12">
        <v>1</v>
      </c>
      <c r="AS949" s="12" t="s">
        <v>555</v>
      </c>
      <c r="AT949" s="7" t="s">
        <v>212</v>
      </c>
      <c r="AU949" s="12">
        <v>0</v>
      </c>
      <c r="AV949" s="12">
        <v>0</v>
      </c>
      <c r="AW949" s="12">
        <v>0</v>
      </c>
      <c r="AX949" s="12">
        <v>0</v>
      </c>
      <c r="AY949" s="7">
        <v>0</v>
      </c>
      <c r="AZ949" s="12">
        <v>0</v>
      </c>
      <c r="BA949" s="12">
        <v>0</v>
      </c>
      <c r="BB949" s="12">
        <v>0</v>
      </c>
      <c r="BC949" s="12">
        <v>0</v>
      </c>
      <c r="BD949" s="12">
        <v>0</v>
      </c>
      <c r="BE949" s="12">
        <v>0</v>
      </c>
      <c r="BF949" s="7" t="s">
        <v>2820</v>
      </c>
      <c r="BG949" s="7" t="s">
        <v>779</v>
      </c>
      <c r="BH949" s="7">
        <v>1</v>
      </c>
      <c r="BI949" s="7" t="s">
        <v>3257</v>
      </c>
      <c r="BJ949" s="12" t="s">
        <v>718</v>
      </c>
      <c r="BK949" s="12" t="s">
        <v>599</v>
      </c>
      <c r="BL949" s="12" t="s">
        <v>3471</v>
      </c>
      <c r="BM949" s="7" t="s">
        <v>3487</v>
      </c>
      <c r="BN949" s="7"/>
      <c r="BO949" s="12"/>
      <c r="BP949" s="12"/>
      <c r="BQ949" s="12"/>
      <c r="BR949" s="12" t="s">
        <v>1077</v>
      </c>
      <c r="BS949" s="12"/>
      <c r="BT949" s="12"/>
      <c r="BU949" s="12"/>
      <c r="BV949" s="12" t="s">
        <v>1077</v>
      </c>
      <c r="BW949" s="12">
        <v>-2E-3</v>
      </c>
      <c r="BX949" s="12" t="s">
        <v>1083</v>
      </c>
      <c r="BY949" s="12" t="s">
        <v>1077</v>
      </c>
      <c r="BZ949" s="12"/>
      <c r="CA949" s="12" t="s">
        <v>1077</v>
      </c>
      <c r="CB949" s="12" t="s">
        <v>1077</v>
      </c>
      <c r="CC949" s="12" t="s">
        <v>1077</v>
      </c>
      <c r="CD949" s="12" t="s">
        <v>1077</v>
      </c>
      <c r="CE949" s="12" t="s">
        <v>1077</v>
      </c>
      <c r="CF949" s="12" t="s">
        <v>1077</v>
      </c>
      <c r="CG949" s="12"/>
      <c r="CH949" s="12"/>
      <c r="CI949" s="12"/>
      <c r="CJ949" s="12" t="s">
        <v>718</v>
      </c>
      <c r="CK949" s="12" t="s">
        <v>1077</v>
      </c>
      <c r="CL949" s="12" t="s">
        <v>1077</v>
      </c>
      <c r="CM949" s="12" t="s">
        <v>1077</v>
      </c>
      <c r="CN949" s="12" t="s">
        <v>1077</v>
      </c>
      <c r="CO949" s="12" t="s">
        <v>1077</v>
      </c>
      <c r="CP949" s="12"/>
      <c r="CQ949" s="12"/>
      <c r="CR949" s="12"/>
      <c r="CS949" s="12" t="s">
        <v>1077</v>
      </c>
      <c r="CT949" s="12" t="s">
        <v>718</v>
      </c>
      <c r="CU949" s="12" t="s">
        <v>718</v>
      </c>
      <c r="CV949" s="12" t="s">
        <v>1077</v>
      </c>
      <c r="CW949" s="12"/>
      <c r="CX949" s="57"/>
    </row>
    <row r="950" spans="1:102" x14ac:dyDescent="0.35">
      <c r="A950" s="56">
        <v>43</v>
      </c>
      <c r="B950" s="12" t="s">
        <v>3734</v>
      </c>
      <c r="C950" s="12">
        <v>43.13</v>
      </c>
      <c r="D950" s="12" t="s">
        <v>2045</v>
      </c>
      <c r="E950" s="12" t="s">
        <v>379</v>
      </c>
      <c r="F950" s="12">
        <v>1</v>
      </c>
      <c r="G950" s="12" t="s">
        <v>212</v>
      </c>
      <c r="H950" s="12" t="s">
        <v>1256</v>
      </c>
      <c r="I950" s="12" t="s">
        <v>212</v>
      </c>
      <c r="J950" s="12" t="s">
        <v>556</v>
      </c>
      <c r="K950" s="12" t="s">
        <v>572</v>
      </c>
      <c r="L950" s="12" t="s">
        <v>558</v>
      </c>
      <c r="M950" s="12" t="s">
        <v>3237</v>
      </c>
      <c r="N950" s="12" t="s">
        <v>3437</v>
      </c>
      <c r="O950" s="12" t="s">
        <v>3400</v>
      </c>
      <c r="P950" s="12" t="s">
        <v>3401</v>
      </c>
      <c r="Q950" s="12">
        <v>0</v>
      </c>
      <c r="R950" s="12">
        <v>0</v>
      </c>
      <c r="S950" s="12">
        <v>1</v>
      </c>
      <c r="T950" s="12">
        <v>0</v>
      </c>
      <c r="U950" s="12">
        <v>0</v>
      </c>
      <c r="V950" s="12">
        <v>0</v>
      </c>
      <c r="W950" s="12">
        <v>0</v>
      </c>
      <c r="X950" s="12">
        <v>0</v>
      </c>
      <c r="Y950" s="12">
        <v>0</v>
      </c>
      <c r="Z950" s="12">
        <v>0</v>
      </c>
      <c r="AA950" s="12">
        <v>0</v>
      </c>
      <c r="AB950" s="12">
        <v>0</v>
      </c>
      <c r="AC950" s="12">
        <v>0</v>
      </c>
      <c r="AD950" s="12">
        <v>0</v>
      </c>
      <c r="AE950" s="12">
        <v>0</v>
      </c>
      <c r="AF950" s="12">
        <v>0</v>
      </c>
      <c r="AG950" s="12">
        <v>0</v>
      </c>
      <c r="AH950" s="12">
        <v>0</v>
      </c>
      <c r="AI950" s="12">
        <v>0</v>
      </c>
      <c r="AJ950" s="12">
        <v>1</v>
      </c>
      <c r="AK950" s="12">
        <v>0</v>
      </c>
      <c r="AL950" s="12" t="s">
        <v>607</v>
      </c>
      <c r="AM950" s="7" t="s">
        <v>608</v>
      </c>
      <c r="AN950" s="7" t="s">
        <v>676</v>
      </c>
      <c r="AO950" s="7">
        <v>2009</v>
      </c>
      <c r="AP950" s="12" t="s">
        <v>3458</v>
      </c>
      <c r="AQ950" s="12">
        <v>9043</v>
      </c>
      <c r="AR950" s="12">
        <v>1</v>
      </c>
      <c r="AS950" s="12" t="s">
        <v>555</v>
      </c>
      <c r="AT950" s="7" t="s">
        <v>212</v>
      </c>
      <c r="AU950" s="12">
        <v>0</v>
      </c>
      <c r="AV950" s="12">
        <v>0</v>
      </c>
      <c r="AW950" s="12">
        <v>0</v>
      </c>
      <c r="AX950" s="12">
        <v>0</v>
      </c>
      <c r="AY950" s="7">
        <v>0</v>
      </c>
      <c r="AZ950" s="12">
        <v>0</v>
      </c>
      <c r="BA950" s="12">
        <v>0</v>
      </c>
      <c r="BB950" s="12">
        <v>0</v>
      </c>
      <c r="BC950" s="12">
        <v>0</v>
      </c>
      <c r="BD950" s="12">
        <v>0</v>
      </c>
      <c r="BE950" s="12">
        <v>0</v>
      </c>
      <c r="BF950" s="7" t="s">
        <v>2820</v>
      </c>
      <c r="BG950" s="7" t="s">
        <v>880</v>
      </c>
      <c r="BH950" s="7">
        <v>1</v>
      </c>
      <c r="BI950" s="7" t="s">
        <v>3257</v>
      </c>
      <c r="BJ950" s="12" t="s">
        <v>718</v>
      </c>
      <c r="BK950" s="12" t="s">
        <v>599</v>
      </c>
      <c r="BL950" s="12" t="s">
        <v>3471</v>
      </c>
      <c r="BM950" s="7" t="s">
        <v>3487</v>
      </c>
      <c r="BN950" s="7"/>
      <c r="BO950" s="12"/>
      <c r="BP950" s="12"/>
      <c r="BQ950" s="12"/>
      <c r="BR950" s="12" t="s">
        <v>1077</v>
      </c>
      <c r="BS950" s="12"/>
      <c r="BT950" s="12"/>
      <c r="BU950" s="12"/>
      <c r="BV950" s="12" t="s">
        <v>1077</v>
      </c>
      <c r="BW950" s="12">
        <v>0.05</v>
      </c>
      <c r="BX950" s="12" t="s">
        <v>1083</v>
      </c>
      <c r="BY950" s="12" t="s">
        <v>1077</v>
      </c>
      <c r="BZ950" s="12"/>
      <c r="CA950" s="12" t="s">
        <v>1077</v>
      </c>
      <c r="CB950" s="12" t="s">
        <v>1077</v>
      </c>
      <c r="CC950" s="12" t="s">
        <v>1077</v>
      </c>
      <c r="CD950" s="12" t="s">
        <v>1077</v>
      </c>
      <c r="CE950" s="12">
        <v>0.01</v>
      </c>
      <c r="CF950" s="12" t="s">
        <v>1077</v>
      </c>
      <c r="CG950" s="12"/>
      <c r="CH950" s="12"/>
      <c r="CI950" s="12"/>
      <c r="CJ950" s="12" t="s">
        <v>718</v>
      </c>
      <c r="CK950" s="12" t="s">
        <v>1077</v>
      </c>
      <c r="CL950" s="12" t="s">
        <v>1077</v>
      </c>
      <c r="CM950" s="12" t="s">
        <v>1077</v>
      </c>
      <c r="CN950" s="12" t="s">
        <v>1077</v>
      </c>
      <c r="CO950" s="12" t="s">
        <v>1077</v>
      </c>
      <c r="CP950" s="12"/>
      <c r="CQ950" s="12"/>
      <c r="CR950" s="12"/>
      <c r="CS950" s="12" t="s">
        <v>1077</v>
      </c>
      <c r="CT950" s="12" t="s">
        <v>718</v>
      </c>
      <c r="CU950" s="12" t="s">
        <v>718</v>
      </c>
      <c r="CV950" s="12" t="s">
        <v>1077</v>
      </c>
      <c r="CW950" s="12"/>
      <c r="CX950" s="57"/>
    </row>
    <row r="951" spans="1:102" x14ac:dyDescent="0.35">
      <c r="A951" s="56">
        <v>43</v>
      </c>
      <c r="B951" s="12" t="s">
        <v>3734</v>
      </c>
      <c r="C951" s="12">
        <v>43.14</v>
      </c>
      <c r="D951" s="12" t="s">
        <v>2046</v>
      </c>
      <c r="E951" s="12" t="s">
        <v>379</v>
      </c>
      <c r="F951" s="12">
        <v>1</v>
      </c>
      <c r="G951" s="12" t="s">
        <v>212</v>
      </c>
      <c r="H951" s="12" t="s">
        <v>1256</v>
      </c>
      <c r="I951" s="12" t="s">
        <v>212</v>
      </c>
      <c r="J951" s="12" t="s">
        <v>556</v>
      </c>
      <c r="K951" s="12" t="s">
        <v>572</v>
      </c>
      <c r="L951" s="12" t="s">
        <v>558</v>
      </c>
      <c r="M951" s="12" t="s">
        <v>3237</v>
      </c>
      <c r="N951" s="12" t="s">
        <v>3437</v>
      </c>
      <c r="O951" s="12" t="s">
        <v>3400</v>
      </c>
      <c r="P951" s="12" t="s">
        <v>3401</v>
      </c>
      <c r="Q951" s="12">
        <v>0</v>
      </c>
      <c r="R951" s="12">
        <v>0</v>
      </c>
      <c r="S951" s="12">
        <v>1</v>
      </c>
      <c r="T951" s="12">
        <v>0</v>
      </c>
      <c r="U951" s="12">
        <v>0</v>
      </c>
      <c r="V951" s="12">
        <v>0</v>
      </c>
      <c r="W951" s="12">
        <v>0</v>
      </c>
      <c r="X951" s="12">
        <v>0</v>
      </c>
      <c r="Y951" s="12">
        <v>0</v>
      </c>
      <c r="Z951" s="12">
        <v>0</v>
      </c>
      <c r="AA951" s="12">
        <v>0</v>
      </c>
      <c r="AB951" s="12">
        <v>0</v>
      </c>
      <c r="AC951" s="12">
        <v>0</v>
      </c>
      <c r="AD951" s="12">
        <v>0</v>
      </c>
      <c r="AE951" s="12">
        <v>0</v>
      </c>
      <c r="AF951" s="12">
        <v>0</v>
      </c>
      <c r="AG951" s="12">
        <v>0</v>
      </c>
      <c r="AH951" s="12">
        <v>0</v>
      </c>
      <c r="AI951" s="12">
        <v>0</v>
      </c>
      <c r="AJ951" s="12">
        <v>1</v>
      </c>
      <c r="AK951" s="12">
        <v>0</v>
      </c>
      <c r="AL951" s="12" t="s">
        <v>607</v>
      </c>
      <c r="AM951" s="7" t="s">
        <v>608</v>
      </c>
      <c r="AN951" s="7" t="s">
        <v>676</v>
      </c>
      <c r="AO951" s="7">
        <v>2009</v>
      </c>
      <c r="AP951" s="12" t="s">
        <v>3458</v>
      </c>
      <c r="AQ951" s="12">
        <v>9043</v>
      </c>
      <c r="AR951" s="12">
        <v>1</v>
      </c>
      <c r="AS951" s="12" t="s">
        <v>555</v>
      </c>
      <c r="AT951" s="7" t="s">
        <v>212</v>
      </c>
      <c r="AU951" s="12">
        <v>0</v>
      </c>
      <c r="AV951" s="12">
        <v>0</v>
      </c>
      <c r="AW951" s="12">
        <v>0</v>
      </c>
      <c r="AX951" s="12">
        <v>0</v>
      </c>
      <c r="AY951" s="7">
        <v>0</v>
      </c>
      <c r="AZ951" s="12">
        <v>0</v>
      </c>
      <c r="BA951" s="12">
        <v>0</v>
      </c>
      <c r="BB951" s="12">
        <v>0</v>
      </c>
      <c r="BC951" s="12">
        <v>0</v>
      </c>
      <c r="BD951" s="12">
        <v>0</v>
      </c>
      <c r="BE951" s="12">
        <v>0</v>
      </c>
      <c r="BF951" s="7" t="s">
        <v>2820</v>
      </c>
      <c r="BG951" s="7" t="s">
        <v>881</v>
      </c>
      <c r="BH951" s="7">
        <v>1</v>
      </c>
      <c r="BI951" s="7" t="s">
        <v>3257</v>
      </c>
      <c r="BJ951" s="12" t="s">
        <v>718</v>
      </c>
      <c r="BK951" s="12" t="s">
        <v>599</v>
      </c>
      <c r="BL951" s="12" t="s">
        <v>3471</v>
      </c>
      <c r="BM951" s="7" t="s">
        <v>3487</v>
      </c>
      <c r="BN951" s="7"/>
      <c r="BO951" s="12"/>
      <c r="BP951" s="12"/>
      <c r="BQ951" s="12"/>
      <c r="BR951" s="12" t="s">
        <v>1077</v>
      </c>
      <c r="BS951" s="12"/>
      <c r="BT951" s="12"/>
      <c r="BU951" s="12"/>
      <c r="BV951" s="12" t="s">
        <v>1077</v>
      </c>
      <c r="BW951" s="12">
        <v>0.373</v>
      </c>
      <c r="BX951" s="12" t="s">
        <v>1083</v>
      </c>
      <c r="BY951" s="12" t="s">
        <v>1077</v>
      </c>
      <c r="BZ951" s="12"/>
      <c r="CA951" s="12" t="s">
        <v>1077</v>
      </c>
      <c r="CB951" s="12" t="s">
        <v>1077</v>
      </c>
      <c r="CC951" s="12" t="s">
        <v>1077</v>
      </c>
      <c r="CD951" s="12" t="s">
        <v>1077</v>
      </c>
      <c r="CE951" s="12">
        <v>0.01</v>
      </c>
      <c r="CF951" s="12" t="s">
        <v>1077</v>
      </c>
      <c r="CG951" s="12"/>
      <c r="CH951" s="12"/>
      <c r="CI951" s="12"/>
      <c r="CJ951" s="12" t="s">
        <v>718</v>
      </c>
      <c r="CK951" s="12" t="s">
        <v>1077</v>
      </c>
      <c r="CL951" s="12" t="s">
        <v>1077</v>
      </c>
      <c r="CM951" s="12" t="s">
        <v>1077</v>
      </c>
      <c r="CN951" s="12" t="s">
        <v>1077</v>
      </c>
      <c r="CO951" s="12" t="s">
        <v>1077</v>
      </c>
      <c r="CP951" s="12"/>
      <c r="CQ951" s="12"/>
      <c r="CR951" s="12"/>
      <c r="CS951" s="12" t="s">
        <v>1077</v>
      </c>
      <c r="CT951" s="12" t="s">
        <v>718</v>
      </c>
      <c r="CU951" s="12" t="s">
        <v>718</v>
      </c>
      <c r="CV951" s="12" t="s">
        <v>1077</v>
      </c>
      <c r="CW951" s="12"/>
      <c r="CX951" s="57"/>
    </row>
    <row r="952" spans="1:102" x14ac:dyDescent="0.35">
      <c r="A952" s="56">
        <v>43</v>
      </c>
      <c r="B952" s="12" t="s">
        <v>3734</v>
      </c>
      <c r="C952" s="12">
        <v>43.15</v>
      </c>
      <c r="D952" s="12" t="s">
        <v>2057</v>
      </c>
      <c r="E952" s="12" t="s">
        <v>379</v>
      </c>
      <c r="F952" s="12">
        <v>1</v>
      </c>
      <c r="G952" s="12" t="s">
        <v>349</v>
      </c>
      <c r="H952" s="12" t="s">
        <v>2805</v>
      </c>
      <c r="I952" s="12" t="s">
        <v>1285</v>
      </c>
      <c r="J952" s="12" t="s">
        <v>556</v>
      </c>
      <c r="K952" s="12" t="s">
        <v>572</v>
      </c>
      <c r="L952" s="12" t="s">
        <v>558</v>
      </c>
      <c r="M952" s="12" t="s">
        <v>3237</v>
      </c>
      <c r="N952" s="12" t="s">
        <v>3437</v>
      </c>
      <c r="O952" s="12" t="s">
        <v>3400</v>
      </c>
      <c r="P952" s="12" t="s">
        <v>3401</v>
      </c>
      <c r="Q952" s="12">
        <v>0</v>
      </c>
      <c r="R952" s="12">
        <v>0</v>
      </c>
      <c r="S952" s="12">
        <v>1</v>
      </c>
      <c r="T952" s="12">
        <v>0</v>
      </c>
      <c r="U952" s="12">
        <v>0</v>
      </c>
      <c r="V952" s="12">
        <v>0</v>
      </c>
      <c r="W952" s="12">
        <v>0</v>
      </c>
      <c r="X952" s="12">
        <v>0</v>
      </c>
      <c r="Y952" s="12">
        <v>0</v>
      </c>
      <c r="Z952" s="12">
        <v>0</v>
      </c>
      <c r="AA952" s="12">
        <v>0</v>
      </c>
      <c r="AB952" s="12">
        <v>0</v>
      </c>
      <c r="AC952" s="12">
        <v>0</v>
      </c>
      <c r="AD952" s="12">
        <v>0</v>
      </c>
      <c r="AE952" s="12">
        <v>0</v>
      </c>
      <c r="AF952" s="12">
        <v>0</v>
      </c>
      <c r="AG952" s="12">
        <v>0</v>
      </c>
      <c r="AH952" s="12">
        <v>0</v>
      </c>
      <c r="AI952" s="12">
        <v>0</v>
      </c>
      <c r="AJ952" s="12">
        <v>1</v>
      </c>
      <c r="AK952" s="12">
        <v>0</v>
      </c>
      <c r="AL952" s="12" t="s">
        <v>607</v>
      </c>
      <c r="AM952" s="7" t="s">
        <v>608</v>
      </c>
      <c r="AN952" s="7" t="s">
        <v>676</v>
      </c>
      <c r="AO952" s="7">
        <v>2009</v>
      </c>
      <c r="AP952" s="12" t="s">
        <v>3458</v>
      </c>
      <c r="AQ952" s="12">
        <v>9043</v>
      </c>
      <c r="AR952" s="12">
        <v>1</v>
      </c>
      <c r="AS952" s="12" t="s">
        <v>555</v>
      </c>
      <c r="AT952" s="7" t="s">
        <v>212</v>
      </c>
      <c r="AU952" s="12">
        <v>0</v>
      </c>
      <c r="AV952" s="12">
        <v>0</v>
      </c>
      <c r="AW952" s="12">
        <v>0</v>
      </c>
      <c r="AX952" s="12">
        <v>0</v>
      </c>
      <c r="AY952" s="7">
        <v>0</v>
      </c>
      <c r="AZ952" s="12">
        <v>0</v>
      </c>
      <c r="BA952" s="12">
        <v>0</v>
      </c>
      <c r="BB952" s="12">
        <v>0</v>
      </c>
      <c r="BC952" s="12">
        <v>0</v>
      </c>
      <c r="BD952" s="12">
        <v>0</v>
      </c>
      <c r="BE952" s="12">
        <v>0</v>
      </c>
      <c r="BF952" s="7" t="s">
        <v>2820</v>
      </c>
      <c r="BG952" s="7" t="s">
        <v>862</v>
      </c>
      <c r="BH952" s="7"/>
      <c r="BI952" s="7" t="s">
        <v>2818</v>
      </c>
      <c r="BJ952" s="12" t="s">
        <v>718</v>
      </c>
      <c r="BK952" s="12" t="s">
        <v>599</v>
      </c>
      <c r="BL952" s="12" t="s">
        <v>3471</v>
      </c>
      <c r="BM952" s="7" t="s">
        <v>3487</v>
      </c>
      <c r="BN952" s="7"/>
      <c r="BO952" s="12"/>
      <c r="BP952" s="12"/>
      <c r="BQ952" s="12"/>
      <c r="BR952" s="12" t="s">
        <v>1077</v>
      </c>
      <c r="BS952" s="12"/>
      <c r="BT952" s="12"/>
      <c r="BU952" s="12"/>
      <c r="BV952" s="12" t="s">
        <v>1077</v>
      </c>
      <c r="BW952" s="12">
        <v>-1E-3</v>
      </c>
      <c r="BX952" s="12" t="s">
        <v>1083</v>
      </c>
      <c r="BY952" s="12" t="s">
        <v>1077</v>
      </c>
      <c r="BZ952" s="12"/>
      <c r="CA952" s="12" t="s">
        <v>1077</v>
      </c>
      <c r="CB952" s="12" t="s">
        <v>1077</v>
      </c>
      <c r="CC952" s="12" t="s">
        <v>1077</v>
      </c>
      <c r="CD952" s="12" t="s">
        <v>1077</v>
      </c>
      <c r="CE952" s="12" t="s">
        <v>1077</v>
      </c>
      <c r="CF952" s="12" t="s">
        <v>1077</v>
      </c>
      <c r="CG952" s="12"/>
      <c r="CH952" s="12"/>
      <c r="CI952" s="12"/>
      <c r="CJ952" s="12" t="s">
        <v>718</v>
      </c>
      <c r="CK952" s="12" t="s">
        <v>1077</v>
      </c>
      <c r="CL952" s="12" t="s">
        <v>1077</v>
      </c>
      <c r="CM952" s="12" t="s">
        <v>1077</v>
      </c>
      <c r="CN952" s="12" t="s">
        <v>1077</v>
      </c>
      <c r="CO952" s="12" t="s">
        <v>1077</v>
      </c>
      <c r="CP952" s="12"/>
      <c r="CQ952" s="12"/>
      <c r="CR952" s="12"/>
      <c r="CS952" s="12" t="s">
        <v>1077</v>
      </c>
      <c r="CT952" s="12" t="s">
        <v>718</v>
      </c>
      <c r="CU952" s="12" t="s">
        <v>718</v>
      </c>
      <c r="CV952" s="12" t="s">
        <v>1077</v>
      </c>
      <c r="CW952" s="12"/>
      <c r="CX952" s="57"/>
    </row>
    <row r="953" spans="1:102" x14ac:dyDescent="0.35">
      <c r="A953" s="56">
        <v>43</v>
      </c>
      <c r="B953" s="12" t="s">
        <v>3734</v>
      </c>
      <c r="C953" s="12">
        <v>43.16</v>
      </c>
      <c r="D953" s="12" t="s">
        <v>2047</v>
      </c>
      <c r="E953" s="12" t="s">
        <v>379</v>
      </c>
      <c r="F953" s="12">
        <v>1</v>
      </c>
      <c r="G953" s="12" t="s">
        <v>349</v>
      </c>
      <c r="H953" s="12" t="s">
        <v>1256</v>
      </c>
      <c r="I953" s="12" t="s">
        <v>1285</v>
      </c>
      <c r="J953" s="12" t="s">
        <v>556</v>
      </c>
      <c r="K953" s="12" t="s">
        <v>572</v>
      </c>
      <c r="L953" s="12" t="s">
        <v>558</v>
      </c>
      <c r="M953" s="12" t="s">
        <v>3237</v>
      </c>
      <c r="N953" s="12" t="s">
        <v>3437</v>
      </c>
      <c r="O953" s="12" t="s">
        <v>3400</v>
      </c>
      <c r="P953" s="12" t="s">
        <v>3401</v>
      </c>
      <c r="Q953" s="12">
        <v>0</v>
      </c>
      <c r="R953" s="12">
        <v>0</v>
      </c>
      <c r="S953" s="12">
        <v>1</v>
      </c>
      <c r="T953" s="12">
        <v>0</v>
      </c>
      <c r="U953" s="12">
        <v>0</v>
      </c>
      <c r="V953" s="12">
        <v>0</v>
      </c>
      <c r="W953" s="12">
        <v>0</v>
      </c>
      <c r="X953" s="12">
        <v>0</v>
      </c>
      <c r="Y953" s="12">
        <v>0</v>
      </c>
      <c r="Z953" s="12">
        <v>0</v>
      </c>
      <c r="AA953" s="12">
        <v>0</v>
      </c>
      <c r="AB953" s="12">
        <v>0</v>
      </c>
      <c r="AC953" s="12">
        <v>0</v>
      </c>
      <c r="AD953" s="12">
        <v>0</v>
      </c>
      <c r="AE953" s="12">
        <v>0</v>
      </c>
      <c r="AF953" s="12">
        <v>0</v>
      </c>
      <c r="AG953" s="12">
        <v>0</v>
      </c>
      <c r="AH953" s="12">
        <v>0</v>
      </c>
      <c r="AI953" s="12">
        <v>0</v>
      </c>
      <c r="AJ953" s="12">
        <v>1</v>
      </c>
      <c r="AK953" s="12">
        <v>0</v>
      </c>
      <c r="AL953" s="12" t="s">
        <v>607</v>
      </c>
      <c r="AM953" s="7" t="s">
        <v>608</v>
      </c>
      <c r="AN953" s="7" t="s">
        <v>676</v>
      </c>
      <c r="AO953" s="7">
        <v>2009</v>
      </c>
      <c r="AP953" s="12" t="s">
        <v>3458</v>
      </c>
      <c r="AQ953" s="12">
        <v>9043</v>
      </c>
      <c r="AR953" s="12">
        <v>1</v>
      </c>
      <c r="AS953" s="12" t="s">
        <v>555</v>
      </c>
      <c r="AT953" s="7" t="s">
        <v>212</v>
      </c>
      <c r="AU953" s="12">
        <v>0</v>
      </c>
      <c r="AV953" s="12">
        <v>0</v>
      </c>
      <c r="AW953" s="12">
        <v>0</v>
      </c>
      <c r="AX953" s="12">
        <v>0</v>
      </c>
      <c r="AY953" s="7">
        <v>0</v>
      </c>
      <c r="AZ953" s="12">
        <v>0</v>
      </c>
      <c r="BA953" s="12">
        <v>0</v>
      </c>
      <c r="BB953" s="12">
        <v>0</v>
      </c>
      <c r="BC953" s="12">
        <v>0</v>
      </c>
      <c r="BD953" s="12">
        <v>0</v>
      </c>
      <c r="BE953" s="12">
        <v>0</v>
      </c>
      <c r="BF953" s="7" t="s">
        <v>2820</v>
      </c>
      <c r="BG953" s="7" t="s">
        <v>882</v>
      </c>
      <c r="BH953" s="7">
        <v>1</v>
      </c>
      <c r="BI953" s="7" t="s">
        <v>3257</v>
      </c>
      <c r="BJ953" s="12" t="s">
        <v>718</v>
      </c>
      <c r="BK953" s="12" t="s">
        <v>599</v>
      </c>
      <c r="BL953" s="12" t="s">
        <v>3471</v>
      </c>
      <c r="BM953" s="7" t="s">
        <v>3487</v>
      </c>
      <c r="BN953" s="7"/>
      <c r="BO953" s="12"/>
      <c r="BP953" s="12"/>
      <c r="BQ953" s="12"/>
      <c r="BR953" s="12" t="s">
        <v>1077</v>
      </c>
      <c r="BS953" s="12"/>
      <c r="BT953" s="12"/>
      <c r="BU953" s="12"/>
      <c r="BV953" s="12" t="s">
        <v>1077</v>
      </c>
      <c r="BW953" s="12">
        <v>7.0000000000000001E-3</v>
      </c>
      <c r="BX953" s="12" t="s">
        <v>1083</v>
      </c>
      <c r="BY953" s="12" t="s">
        <v>1077</v>
      </c>
      <c r="BZ953" s="12"/>
      <c r="CA953" s="12" t="s">
        <v>1077</v>
      </c>
      <c r="CB953" s="12" t="s">
        <v>1077</v>
      </c>
      <c r="CC953" s="12" t="s">
        <v>1077</v>
      </c>
      <c r="CD953" s="12" t="s">
        <v>1077</v>
      </c>
      <c r="CE953" s="12" t="s">
        <v>1077</v>
      </c>
      <c r="CF953" s="12" t="s">
        <v>1077</v>
      </c>
      <c r="CG953" s="12"/>
      <c r="CH953" s="12"/>
      <c r="CI953" s="12"/>
      <c r="CJ953" s="12" t="s">
        <v>718</v>
      </c>
      <c r="CK953" s="12" t="s">
        <v>1077</v>
      </c>
      <c r="CL953" s="12" t="s">
        <v>1077</v>
      </c>
      <c r="CM953" s="12" t="s">
        <v>1077</v>
      </c>
      <c r="CN953" s="12" t="s">
        <v>1077</v>
      </c>
      <c r="CO953" s="12" t="s">
        <v>1077</v>
      </c>
      <c r="CP953" s="12"/>
      <c r="CQ953" s="12"/>
      <c r="CR953" s="12"/>
      <c r="CS953" s="12" t="s">
        <v>1077</v>
      </c>
      <c r="CT953" s="12" t="s">
        <v>718</v>
      </c>
      <c r="CU953" s="12" t="s">
        <v>718</v>
      </c>
      <c r="CV953" s="12" t="s">
        <v>1077</v>
      </c>
      <c r="CW953" s="12"/>
      <c r="CX953" s="57"/>
    </row>
    <row r="954" spans="1:102" x14ac:dyDescent="0.35">
      <c r="A954" s="56">
        <v>43</v>
      </c>
      <c r="B954" s="12" t="s">
        <v>3734</v>
      </c>
      <c r="C954" s="12">
        <v>43.17</v>
      </c>
      <c r="D954" s="12" t="s">
        <v>2048</v>
      </c>
      <c r="E954" s="12" t="s">
        <v>379</v>
      </c>
      <c r="F954" s="12">
        <v>1</v>
      </c>
      <c r="G954" s="12" t="s">
        <v>212</v>
      </c>
      <c r="H954" s="12" t="s">
        <v>1256</v>
      </c>
      <c r="I954" s="12" t="s">
        <v>212</v>
      </c>
      <c r="J954" s="12" t="s">
        <v>556</v>
      </c>
      <c r="K954" s="12" t="s">
        <v>572</v>
      </c>
      <c r="L954" s="12" t="s">
        <v>558</v>
      </c>
      <c r="M954" s="12" t="s">
        <v>3237</v>
      </c>
      <c r="N954" s="12" t="s">
        <v>3437</v>
      </c>
      <c r="O954" s="12" t="s">
        <v>3400</v>
      </c>
      <c r="P954" s="12" t="s">
        <v>3401</v>
      </c>
      <c r="Q954" s="12">
        <v>0</v>
      </c>
      <c r="R954" s="12">
        <v>0</v>
      </c>
      <c r="S954" s="12">
        <v>1</v>
      </c>
      <c r="T954" s="12">
        <v>0</v>
      </c>
      <c r="U954" s="12">
        <v>0</v>
      </c>
      <c r="V954" s="12">
        <v>0</v>
      </c>
      <c r="W954" s="12">
        <v>0</v>
      </c>
      <c r="X954" s="12">
        <v>0</v>
      </c>
      <c r="Y954" s="12">
        <v>0</v>
      </c>
      <c r="Z954" s="12">
        <v>0</v>
      </c>
      <c r="AA954" s="12">
        <v>0</v>
      </c>
      <c r="AB954" s="12">
        <v>0</v>
      </c>
      <c r="AC954" s="12">
        <v>0</v>
      </c>
      <c r="AD954" s="12">
        <v>0</v>
      </c>
      <c r="AE954" s="12">
        <v>0</v>
      </c>
      <c r="AF954" s="12">
        <v>0</v>
      </c>
      <c r="AG954" s="12">
        <v>0</v>
      </c>
      <c r="AH954" s="12">
        <v>0</v>
      </c>
      <c r="AI954" s="12">
        <v>0</v>
      </c>
      <c r="AJ954" s="12">
        <v>1</v>
      </c>
      <c r="AK954" s="12">
        <v>0</v>
      </c>
      <c r="AL954" s="12" t="s">
        <v>607</v>
      </c>
      <c r="AM954" s="7" t="s">
        <v>608</v>
      </c>
      <c r="AN954" s="7" t="s">
        <v>676</v>
      </c>
      <c r="AO954" s="7">
        <v>2009</v>
      </c>
      <c r="AP954" s="12" t="s">
        <v>3458</v>
      </c>
      <c r="AQ954" s="12">
        <v>9043</v>
      </c>
      <c r="AR954" s="12">
        <v>1</v>
      </c>
      <c r="AS954" s="12" t="s">
        <v>555</v>
      </c>
      <c r="AT954" s="7" t="s">
        <v>212</v>
      </c>
      <c r="AU954" s="12">
        <v>0</v>
      </c>
      <c r="AV954" s="12">
        <v>0</v>
      </c>
      <c r="AW954" s="12">
        <v>0</v>
      </c>
      <c r="AX954" s="12">
        <v>0</v>
      </c>
      <c r="AY954" s="7">
        <v>0</v>
      </c>
      <c r="AZ954" s="12">
        <v>0</v>
      </c>
      <c r="BA954" s="12">
        <v>0</v>
      </c>
      <c r="BB954" s="12">
        <v>0</v>
      </c>
      <c r="BC954" s="12">
        <v>0</v>
      </c>
      <c r="BD954" s="12">
        <v>0</v>
      </c>
      <c r="BE954" s="12">
        <v>0</v>
      </c>
      <c r="BF954" s="7" t="s">
        <v>2820</v>
      </c>
      <c r="BG954" s="7" t="s">
        <v>883</v>
      </c>
      <c r="BH954" s="7">
        <v>1</v>
      </c>
      <c r="BI954" s="7" t="s">
        <v>3257</v>
      </c>
      <c r="BJ954" s="12" t="s">
        <v>718</v>
      </c>
      <c r="BK954" s="12" t="s">
        <v>599</v>
      </c>
      <c r="BL954" s="12" t="s">
        <v>3471</v>
      </c>
      <c r="BM954" s="7" t="s">
        <v>3487</v>
      </c>
      <c r="BN954" s="7"/>
      <c r="BO954" s="12"/>
      <c r="BP954" s="12"/>
      <c r="BQ954" s="12"/>
      <c r="BR954" s="12" t="s">
        <v>1077</v>
      </c>
      <c r="BS954" s="12"/>
      <c r="BT954" s="12"/>
      <c r="BU954" s="12"/>
      <c r="BV954" s="12" t="s">
        <v>1077</v>
      </c>
      <c r="BW954" s="12">
        <v>0.128</v>
      </c>
      <c r="BX954" s="12" t="s">
        <v>1083</v>
      </c>
      <c r="BY954" s="12" t="s">
        <v>1077</v>
      </c>
      <c r="BZ954" s="12"/>
      <c r="CA954" s="12" t="s">
        <v>1077</v>
      </c>
      <c r="CB954" s="12" t="s">
        <v>1077</v>
      </c>
      <c r="CC954" s="12" t="s">
        <v>1077</v>
      </c>
      <c r="CD954" s="12" t="s">
        <v>1077</v>
      </c>
      <c r="CE954" s="12">
        <v>0.01</v>
      </c>
      <c r="CF954" s="12" t="s">
        <v>1077</v>
      </c>
      <c r="CG954" s="12"/>
      <c r="CH954" s="12"/>
      <c r="CI954" s="12"/>
      <c r="CJ954" s="12" t="s">
        <v>718</v>
      </c>
      <c r="CK954" s="12" t="s">
        <v>1077</v>
      </c>
      <c r="CL954" s="12" t="s">
        <v>1077</v>
      </c>
      <c r="CM954" s="12" t="s">
        <v>1077</v>
      </c>
      <c r="CN954" s="12" t="s">
        <v>1077</v>
      </c>
      <c r="CO954" s="12" t="s">
        <v>1077</v>
      </c>
      <c r="CP954" s="12"/>
      <c r="CQ954" s="12"/>
      <c r="CR954" s="12"/>
      <c r="CS954" s="12" t="s">
        <v>1077</v>
      </c>
      <c r="CT954" s="12" t="s">
        <v>718</v>
      </c>
      <c r="CU954" s="12" t="s">
        <v>718</v>
      </c>
      <c r="CV954" s="12" t="s">
        <v>1077</v>
      </c>
      <c r="CW954" s="12"/>
      <c r="CX954" s="57"/>
    </row>
    <row r="955" spans="1:102" x14ac:dyDescent="0.35">
      <c r="A955" s="56">
        <v>43</v>
      </c>
      <c r="B955" s="12" t="s">
        <v>3734</v>
      </c>
      <c r="C955" s="12">
        <v>43.2</v>
      </c>
      <c r="D955" s="12" t="s">
        <v>2049</v>
      </c>
      <c r="E955" s="12" t="s">
        <v>379</v>
      </c>
      <c r="F955" s="12">
        <v>1</v>
      </c>
      <c r="G955" s="12" t="s">
        <v>212</v>
      </c>
      <c r="H955" s="12" t="s">
        <v>1256</v>
      </c>
      <c r="I955" s="12" t="s">
        <v>212</v>
      </c>
      <c r="J955" s="12" t="s">
        <v>556</v>
      </c>
      <c r="K955" s="12" t="s">
        <v>572</v>
      </c>
      <c r="L955" s="12" t="s">
        <v>558</v>
      </c>
      <c r="M955" s="12" t="s">
        <v>3237</v>
      </c>
      <c r="N955" s="12" t="s">
        <v>3437</v>
      </c>
      <c r="O955" s="12" t="s">
        <v>3400</v>
      </c>
      <c r="P955" s="12" t="s">
        <v>3401</v>
      </c>
      <c r="Q955" s="12">
        <v>0</v>
      </c>
      <c r="R955" s="12">
        <v>0</v>
      </c>
      <c r="S955" s="12">
        <v>1</v>
      </c>
      <c r="T955" s="12">
        <v>0</v>
      </c>
      <c r="U955" s="12">
        <v>0</v>
      </c>
      <c r="V955" s="12">
        <v>0</v>
      </c>
      <c r="W955" s="12">
        <v>0</v>
      </c>
      <c r="X955" s="12">
        <v>0</v>
      </c>
      <c r="Y955" s="12">
        <v>0</v>
      </c>
      <c r="Z955" s="12">
        <v>0</v>
      </c>
      <c r="AA955" s="12">
        <v>0</v>
      </c>
      <c r="AB955" s="12">
        <v>0</v>
      </c>
      <c r="AC955" s="12">
        <v>0</v>
      </c>
      <c r="AD955" s="12">
        <v>0</v>
      </c>
      <c r="AE955" s="12">
        <v>0</v>
      </c>
      <c r="AF955" s="12">
        <v>0</v>
      </c>
      <c r="AG955" s="12">
        <v>0</v>
      </c>
      <c r="AH955" s="12">
        <v>0</v>
      </c>
      <c r="AI955" s="12">
        <v>0</v>
      </c>
      <c r="AJ955" s="12">
        <v>1</v>
      </c>
      <c r="AK955" s="12">
        <v>0</v>
      </c>
      <c r="AL955" s="12" t="s">
        <v>607</v>
      </c>
      <c r="AM955" s="7" t="s">
        <v>608</v>
      </c>
      <c r="AN955" s="7" t="s">
        <v>675</v>
      </c>
      <c r="AO955" s="7">
        <v>2009</v>
      </c>
      <c r="AP955" s="12" t="s">
        <v>3458</v>
      </c>
      <c r="AQ955" s="12">
        <v>1079</v>
      </c>
      <c r="AR955" s="12">
        <v>1</v>
      </c>
      <c r="AS955" s="12" t="s">
        <v>555</v>
      </c>
      <c r="AT955" s="7" t="s">
        <v>212</v>
      </c>
      <c r="AU955" s="12">
        <v>0</v>
      </c>
      <c r="AV955" s="12">
        <v>0</v>
      </c>
      <c r="AW955" s="12">
        <v>0</v>
      </c>
      <c r="AX955" s="12">
        <v>0</v>
      </c>
      <c r="AY955" s="7">
        <v>0</v>
      </c>
      <c r="AZ955" s="12">
        <v>0</v>
      </c>
      <c r="BA955" s="12">
        <v>0</v>
      </c>
      <c r="BB955" s="12">
        <v>0</v>
      </c>
      <c r="BC955" s="12">
        <v>0</v>
      </c>
      <c r="BD955" s="12">
        <v>0</v>
      </c>
      <c r="BE955" s="12">
        <v>0</v>
      </c>
      <c r="BF955" s="7" t="s">
        <v>2820</v>
      </c>
      <c r="BG955" s="7" t="s">
        <v>884</v>
      </c>
      <c r="BH955" s="7">
        <v>1</v>
      </c>
      <c r="BI955" s="7" t="s">
        <v>3257</v>
      </c>
      <c r="BJ955" s="12" t="s">
        <v>718</v>
      </c>
      <c r="BK955" s="12" t="s">
        <v>599</v>
      </c>
      <c r="BL955" s="12" t="s">
        <v>3471</v>
      </c>
      <c r="BM955" s="7" t="s">
        <v>3487</v>
      </c>
      <c r="BN955" s="7"/>
      <c r="BO955" s="12"/>
      <c r="BP955" s="12"/>
      <c r="BQ955" s="12"/>
      <c r="BR955" s="12" t="s">
        <v>1077</v>
      </c>
      <c r="BS955" s="12"/>
      <c r="BT955" s="12"/>
      <c r="BU955" s="12"/>
      <c r="BV955" s="12" t="s">
        <v>1077</v>
      </c>
      <c r="BW955" s="12">
        <v>9.8000000000000004E-2</v>
      </c>
      <c r="BX955" s="12" t="s">
        <v>1083</v>
      </c>
      <c r="BY955" s="12" t="s">
        <v>1077</v>
      </c>
      <c r="BZ955" s="12"/>
      <c r="CA955" s="12" t="s">
        <v>1077</v>
      </c>
      <c r="CB955" s="12" t="s">
        <v>1077</v>
      </c>
      <c r="CC955" s="12" t="s">
        <v>1077</v>
      </c>
      <c r="CD955" s="12" t="s">
        <v>1077</v>
      </c>
      <c r="CE955" s="12">
        <v>0.05</v>
      </c>
      <c r="CF955" s="12" t="s">
        <v>1077</v>
      </c>
      <c r="CG955" s="12"/>
      <c r="CH955" s="12"/>
      <c r="CI955" s="12"/>
      <c r="CJ955" s="12" t="s">
        <v>718</v>
      </c>
      <c r="CK955" s="12" t="s">
        <v>1077</v>
      </c>
      <c r="CL955" s="12" t="s">
        <v>1077</v>
      </c>
      <c r="CM955" s="12" t="s">
        <v>1077</v>
      </c>
      <c r="CN955" s="12" t="s">
        <v>1077</v>
      </c>
      <c r="CO955" s="12" t="s">
        <v>1077</v>
      </c>
      <c r="CP955" s="12"/>
      <c r="CQ955" s="12"/>
      <c r="CR955" s="12"/>
      <c r="CS955" s="12" t="s">
        <v>1077</v>
      </c>
      <c r="CT955" s="12" t="s">
        <v>718</v>
      </c>
      <c r="CU955" s="12" t="s">
        <v>718</v>
      </c>
      <c r="CV955" s="12" t="s">
        <v>1077</v>
      </c>
      <c r="CW955" s="12"/>
      <c r="CX955" s="57"/>
    </row>
    <row r="956" spans="1:102" x14ac:dyDescent="0.35">
      <c r="A956" s="56">
        <v>43</v>
      </c>
      <c r="B956" s="12" t="s">
        <v>3734</v>
      </c>
      <c r="C956" s="12">
        <v>43.3</v>
      </c>
      <c r="D956" s="12" t="s">
        <v>2050</v>
      </c>
      <c r="E956" s="12" t="s">
        <v>379</v>
      </c>
      <c r="F956" s="12">
        <v>1</v>
      </c>
      <c r="G956" s="12" t="s">
        <v>212</v>
      </c>
      <c r="H956" s="12" t="s">
        <v>1256</v>
      </c>
      <c r="I956" s="12" t="s">
        <v>212</v>
      </c>
      <c r="J956" s="12" t="s">
        <v>556</v>
      </c>
      <c r="K956" s="12" t="s">
        <v>572</v>
      </c>
      <c r="L956" s="12" t="s">
        <v>558</v>
      </c>
      <c r="M956" s="12" t="s">
        <v>3237</v>
      </c>
      <c r="N956" s="12" t="s">
        <v>3437</v>
      </c>
      <c r="O956" s="12" t="s">
        <v>3400</v>
      </c>
      <c r="P956" s="12" t="s">
        <v>3401</v>
      </c>
      <c r="Q956" s="12">
        <v>0</v>
      </c>
      <c r="R956" s="12">
        <v>0</v>
      </c>
      <c r="S956" s="12">
        <v>1</v>
      </c>
      <c r="T956" s="12">
        <v>0</v>
      </c>
      <c r="U956" s="12">
        <v>0</v>
      </c>
      <c r="V956" s="12">
        <v>0</v>
      </c>
      <c r="W956" s="12">
        <v>0</v>
      </c>
      <c r="X956" s="12">
        <v>0</v>
      </c>
      <c r="Y956" s="12">
        <v>0</v>
      </c>
      <c r="Z956" s="12">
        <v>0</v>
      </c>
      <c r="AA956" s="12">
        <v>0</v>
      </c>
      <c r="AB956" s="12">
        <v>0</v>
      </c>
      <c r="AC956" s="12">
        <v>0</v>
      </c>
      <c r="AD956" s="12">
        <v>0</v>
      </c>
      <c r="AE956" s="12">
        <v>0</v>
      </c>
      <c r="AF956" s="12">
        <v>0</v>
      </c>
      <c r="AG956" s="12">
        <v>0</v>
      </c>
      <c r="AH956" s="12">
        <v>0</v>
      </c>
      <c r="AI956" s="12">
        <v>0</v>
      </c>
      <c r="AJ956" s="12">
        <v>1</v>
      </c>
      <c r="AK956" s="12">
        <v>0</v>
      </c>
      <c r="AL956" s="12" t="s">
        <v>607</v>
      </c>
      <c r="AM956" s="7" t="s">
        <v>608</v>
      </c>
      <c r="AN956" s="7" t="s">
        <v>675</v>
      </c>
      <c r="AO956" s="7">
        <v>2009</v>
      </c>
      <c r="AP956" s="12" t="s">
        <v>3458</v>
      </c>
      <c r="AQ956" s="12">
        <v>1079</v>
      </c>
      <c r="AR956" s="12">
        <v>1</v>
      </c>
      <c r="AS956" s="12" t="s">
        <v>555</v>
      </c>
      <c r="AT956" s="7" t="s">
        <v>212</v>
      </c>
      <c r="AU956" s="12">
        <v>0</v>
      </c>
      <c r="AV956" s="12">
        <v>0</v>
      </c>
      <c r="AW956" s="12">
        <v>0</v>
      </c>
      <c r="AX956" s="12">
        <v>0</v>
      </c>
      <c r="AY956" s="7">
        <v>0</v>
      </c>
      <c r="AZ956" s="12">
        <v>0</v>
      </c>
      <c r="BA956" s="12">
        <v>0</v>
      </c>
      <c r="BB956" s="12">
        <v>0</v>
      </c>
      <c r="BC956" s="12">
        <v>0</v>
      </c>
      <c r="BD956" s="12">
        <v>0</v>
      </c>
      <c r="BE956" s="12">
        <v>0</v>
      </c>
      <c r="BF956" s="7" t="s">
        <v>2820</v>
      </c>
      <c r="BG956" s="7" t="s">
        <v>885</v>
      </c>
      <c r="BH956" s="7">
        <v>1</v>
      </c>
      <c r="BI956" s="7" t="s">
        <v>3257</v>
      </c>
      <c r="BJ956" s="12" t="s">
        <v>718</v>
      </c>
      <c r="BK956" s="12" t="s">
        <v>599</v>
      </c>
      <c r="BL956" s="12" t="s">
        <v>3471</v>
      </c>
      <c r="BM956" s="7" t="s">
        <v>3487</v>
      </c>
      <c r="BN956" s="7"/>
      <c r="BO956" s="12"/>
      <c r="BP956" s="12"/>
      <c r="BQ956" s="12"/>
      <c r="BR956" s="12" t="s">
        <v>1077</v>
      </c>
      <c r="BS956" s="12"/>
      <c r="BT956" s="12"/>
      <c r="BU956" s="12"/>
      <c r="BV956" s="12" t="s">
        <v>1077</v>
      </c>
      <c r="BW956" s="12">
        <v>0.247</v>
      </c>
      <c r="BX956" s="12" t="s">
        <v>1083</v>
      </c>
      <c r="BY956" s="12" t="s">
        <v>1077</v>
      </c>
      <c r="BZ956" s="12"/>
      <c r="CA956" s="12" t="s">
        <v>1077</v>
      </c>
      <c r="CB956" s="12" t="s">
        <v>1077</v>
      </c>
      <c r="CC956" s="12" t="s">
        <v>1077</v>
      </c>
      <c r="CD956" s="12" t="s">
        <v>1077</v>
      </c>
      <c r="CE956" s="12">
        <v>0.01</v>
      </c>
      <c r="CF956" s="12" t="s">
        <v>1077</v>
      </c>
      <c r="CG956" s="12"/>
      <c r="CH956" s="12"/>
      <c r="CI956" s="12"/>
      <c r="CJ956" s="12" t="s">
        <v>718</v>
      </c>
      <c r="CK956" s="12" t="s">
        <v>1077</v>
      </c>
      <c r="CL956" s="12" t="s">
        <v>1077</v>
      </c>
      <c r="CM956" s="12" t="s">
        <v>1077</v>
      </c>
      <c r="CN956" s="12" t="s">
        <v>1077</v>
      </c>
      <c r="CO956" s="12" t="s">
        <v>1077</v>
      </c>
      <c r="CP956" s="12"/>
      <c r="CQ956" s="12"/>
      <c r="CR956" s="12"/>
      <c r="CS956" s="12" t="s">
        <v>1077</v>
      </c>
      <c r="CT956" s="12" t="s">
        <v>718</v>
      </c>
      <c r="CU956" s="12" t="s">
        <v>718</v>
      </c>
      <c r="CV956" s="12" t="s">
        <v>1077</v>
      </c>
      <c r="CW956" s="12"/>
      <c r="CX956" s="57"/>
    </row>
    <row r="957" spans="1:102" x14ac:dyDescent="0.35">
      <c r="A957" s="56">
        <v>43</v>
      </c>
      <c r="B957" s="12" t="s">
        <v>3734</v>
      </c>
      <c r="C957" s="12">
        <v>43.4</v>
      </c>
      <c r="D957" s="12" t="s">
        <v>2051</v>
      </c>
      <c r="E957" s="12" t="s">
        <v>379</v>
      </c>
      <c r="F957" s="12">
        <v>1</v>
      </c>
      <c r="G957" s="12" t="s">
        <v>212</v>
      </c>
      <c r="H957" s="12" t="s">
        <v>1256</v>
      </c>
      <c r="I957" s="12" t="s">
        <v>212</v>
      </c>
      <c r="J957" s="12" t="s">
        <v>556</v>
      </c>
      <c r="K957" s="12" t="s">
        <v>572</v>
      </c>
      <c r="L957" s="12" t="s">
        <v>558</v>
      </c>
      <c r="M957" s="12" t="s">
        <v>3237</v>
      </c>
      <c r="N957" s="12" t="s">
        <v>3437</v>
      </c>
      <c r="O957" s="12" t="s">
        <v>3400</v>
      </c>
      <c r="P957" s="12" t="s">
        <v>3401</v>
      </c>
      <c r="Q957" s="12">
        <v>0</v>
      </c>
      <c r="R957" s="12">
        <v>0</v>
      </c>
      <c r="S957" s="12">
        <v>1</v>
      </c>
      <c r="T957" s="12">
        <v>0</v>
      </c>
      <c r="U957" s="12">
        <v>0</v>
      </c>
      <c r="V957" s="12">
        <v>0</v>
      </c>
      <c r="W957" s="12">
        <v>0</v>
      </c>
      <c r="X957" s="12">
        <v>0</v>
      </c>
      <c r="Y957" s="12">
        <v>0</v>
      </c>
      <c r="Z957" s="12">
        <v>0</v>
      </c>
      <c r="AA957" s="12">
        <v>0</v>
      </c>
      <c r="AB957" s="12">
        <v>0</v>
      </c>
      <c r="AC957" s="12">
        <v>0</v>
      </c>
      <c r="AD957" s="12">
        <v>0</v>
      </c>
      <c r="AE957" s="12">
        <v>0</v>
      </c>
      <c r="AF957" s="12">
        <v>0</v>
      </c>
      <c r="AG957" s="12">
        <v>0</v>
      </c>
      <c r="AH957" s="12">
        <v>0</v>
      </c>
      <c r="AI957" s="12">
        <v>0</v>
      </c>
      <c r="AJ957" s="12">
        <v>1</v>
      </c>
      <c r="AK957" s="12">
        <v>0</v>
      </c>
      <c r="AL957" s="12" t="s">
        <v>607</v>
      </c>
      <c r="AM957" s="7" t="s">
        <v>608</v>
      </c>
      <c r="AN957" s="7" t="s">
        <v>675</v>
      </c>
      <c r="AO957" s="7">
        <v>2009</v>
      </c>
      <c r="AP957" s="12" t="s">
        <v>3458</v>
      </c>
      <c r="AQ957" s="12">
        <v>1079</v>
      </c>
      <c r="AR957" s="12">
        <v>1</v>
      </c>
      <c r="AS957" s="12" t="s">
        <v>555</v>
      </c>
      <c r="AT957" s="7" t="s">
        <v>212</v>
      </c>
      <c r="AU957" s="12">
        <v>0</v>
      </c>
      <c r="AV957" s="12">
        <v>0</v>
      </c>
      <c r="AW957" s="12">
        <v>0</v>
      </c>
      <c r="AX957" s="12">
        <v>0</v>
      </c>
      <c r="AY957" s="7">
        <v>0</v>
      </c>
      <c r="AZ957" s="12">
        <v>0</v>
      </c>
      <c r="BA957" s="12">
        <v>0</v>
      </c>
      <c r="BB957" s="12">
        <v>0</v>
      </c>
      <c r="BC957" s="12">
        <v>0</v>
      </c>
      <c r="BD957" s="12">
        <v>0</v>
      </c>
      <c r="BE957" s="12">
        <v>0</v>
      </c>
      <c r="BF957" s="7" t="s">
        <v>2820</v>
      </c>
      <c r="BG957" s="7" t="s">
        <v>880</v>
      </c>
      <c r="BH957" s="7">
        <v>1</v>
      </c>
      <c r="BI957" s="7" t="s">
        <v>3257</v>
      </c>
      <c r="BJ957" s="12" t="s">
        <v>718</v>
      </c>
      <c r="BK957" s="12" t="s">
        <v>599</v>
      </c>
      <c r="BL957" s="12" t="s">
        <v>3471</v>
      </c>
      <c r="BM957" s="7" t="s">
        <v>3487</v>
      </c>
      <c r="BN957" s="7"/>
      <c r="BO957" s="12"/>
      <c r="BP957" s="12"/>
      <c r="BQ957" s="12"/>
      <c r="BR957" s="12" t="s">
        <v>1077</v>
      </c>
      <c r="BS957" s="12"/>
      <c r="BT957" s="12"/>
      <c r="BU957" s="12"/>
      <c r="BV957" s="12" t="s">
        <v>1077</v>
      </c>
      <c r="BW957" s="12">
        <v>6.7000000000000004E-2</v>
      </c>
      <c r="BX957" s="12" t="s">
        <v>1083</v>
      </c>
      <c r="BY957" s="12" t="s">
        <v>1077</v>
      </c>
      <c r="BZ957" s="12"/>
      <c r="CA957" s="12" t="s">
        <v>1077</v>
      </c>
      <c r="CB957" s="12" t="s">
        <v>1077</v>
      </c>
      <c r="CC957" s="12" t="s">
        <v>1077</v>
      </c>
      <c r="CD957" s="12" t="s">
        <v>1077</v>
      </c>
      <c r="CE957" s="12">
        <v>0.05</v>
      </c>
      <c r="CF957" s="12" t="s">
        <v>1077</v>
      </c>
      <c r="CG957" s="12"/>
      <c r="CH957" s="12"/>
      <c r="CI957" s="12"/>
      <c r="CJ957" s="12" t="s">
        <v>718</v>
      </c>
      <c r="CK957" s="12" t="s">
        <v>1077</v>
      </c>
      <c r="CL957" s="12" t="s">
        <v>1077</v>
      </c>
      <c r="CM957" s="12" t="s">
        <v>1077</v>
      </c>
      <c r="CN957" s="12" t="s">
        <v>1077</v>
      </c>
      <c r="CO957" s="12" t="s">
        <v>1077</v>
      </c>
      <c r="CP957" s="12"/>
      <c r="CQ957" s="12"/>
      <c r="CR957" s="12"/>
      <c r="CS957" s="12" t="s">
        <v>1077</v>
      </c>
      <c r="CT957" s="12" t="s">
        <v>718</v>
      </c>
      <c r="CU957" s="12" t="s">
        <v>718</v>
      </c>
      <c r="CV957" s="12" t="s">
        <v>1077</v>
      </c>
      <c r="CW957" s="12"/>
      <c r="CX957" s="57"/>
    </row>
    <row r="958" spans="1:102" x14ac:dyDescent="0.35">
      <c r="A958" s="56">
        <v>43</v>
      </c>
      <c r="B958" s="12" t="s">
        <v>3734</v>
      </c>
      <c r="C958" s="12">
        <v>43.5</v>
      </c>
      <c r="D958" s="12" t="s">
        <v>2052</v>
      </c>
      <c r="E958" s="12" t="s">
        <v>379</v>
      </c>
      <c r="F958" s="12">
        <v>1</v>
      </c>
      <c r="G958" s="12" t="s">
        <v>212</v>
      </c>
      <c r="H958" s="12" t="s">
        <v>1256</v>
      </c>
      <c r="I958" s="12" t="s">
        <v>212</v>
      </c>
      <c r="J958" s="12" t="s">
        <v>556</v>
      </c>
      <c r="K958" s="12" t="s">
        <v>572</v>
      </c>
      <c r="L958" s="12" t="s">
        <v>558</v>
      </c>
      <c r="M958" s="12" t="s">
        <v>3237</v>
      </c>
      <c r="N958" s="12" t="s">
        <v>3437</v>
      </c>
      <c r="O958" s="12" t="s">
        <v>3400</v>
      </c>
      <c r="P958" s="12" t="s">
        <v>3401</v>
      </c>
      <c r="Q958" s="12">
        <v>0</v>
      </c>
      <c r="R958" s="12">
        <v>0</v>
      </c>
      <c r="S958" s="12">
        <v>1</v>
      </c>
      <c r="T958" s="12">
        <v>0</v>
      </c>
      <c r="U958" s="12">
        <v>0</v>
      </c>
      <c r="V958" s="12">
        <v>0</v>
      </c>
      <c r="W958" s="12">
        <v>0</v>
      </c>
      <c r="X958" s="12">
        <v>0</v>
      </c>
      <c r="Y958" s="12">
        <v>0</v>
      </c>
      <c r="Z958" s="12">
        <v>0</v>
      </c>
      <c r="AA958" s="12">
        <v>0</v>
      </c>
      <c r="AB958" s="12">
        <v>0</v>
      </c>
      <c r="AC958" s="12">
        <v>0</v>
      </c>
      <c r="AD958" s="12">
        <v>0</v>
      </c>
      <c r="AE958" s="12">
        <v>0</v>
      </c>
      <c r="AF958" s="12">
        <v>0</v>
      </c>
      <c r="AG958" s="12">
        <v>0</v>
      </c>
      <c r="AH958" s="12">
        <v>0</v>
      </c>
      <c r="AI958" s="12">
        <v>0</v>
      </c>
      <c r="AJ958" s="12">
        <v>1</v>
      </c>
      <c r="AK958" s="12">
        <v>0</v>
      </c>
      <c r="AL958" s="12" t="s">
        <v>607</v>
      </c>
      <c r="AM958" s="7" t="s">
        <v>608</v>
      </c>
      <c r="AN958" s="7" t="s">
        <v>675</v>
      </c>
      <c r="AO958" s="7">
        <v>2009</v>
      </c>
      <c r="AP958" s="12" t="s">
        <v>3458</v>
      </c>
      <c r="AQ958" s="12">
        <v>1079</v>
      </c>
      <c r="AR958" s="12">
        <v>1</v>
      </c>
      <c r="AS958" s="12" t="s">
        <v>555</v>
      </c>
      <c r="AT958" s="7" t="s">
        <v>212</v>
      </c>
      <c r="AU958" s="12">
        <v>0</v>
      </c>
      <c r="AV958" s="12">
        <v>0</v>
      </c>
      <c r="AW958" s="12">
        <v>0</v>
      </c>
      <c r="AX958" s="12">
        <v>0</v>
      </c>
      <c r="AY958" s="7">
        <v>0</v>
      </c>
      <c r="AZ958" s="12">
        <v>0</v>
      </c>
      <c r="BA958" s="12">
        <v>0</v>
      </c>
      <c r="BB958" s="12">
        <v>0</v>
      </c>
      <c r="BC958" s="12">
        <v>0</v>
      </c>
      <c r="BD958" s="12">
        <v>0</v>
      </c>
      <c r="BE958" s="12">
        <v>0</v>
      </c>
      <c r="BF958" s="7" t="s">
        <v>2820</v>
      </c>
      <c r="BG958" s="7" t="s">
        <v>886</v>
      </c>
      <c r="BH958" s="7">
        <v>1</v>
      </c>
      <c r="BI958" s="7" t="s">
        <v>3257</v>
      </c>
      <c r="BJ958" s="12" t="s">
        <v>718</v>
      </c>
      <c r="BK958" s="12" t="s">
        <v>599</v>
      </c>
      <c r="BL958" s="12" t="s">
        <v>3471</v>
      </c>
      <c r="BM958" s="7" t="s">
        <v>3487</v>
      </c>
      <c r="BN958" s="7"/>
      <c r="BO958" s="12"/>
      <c r="BP958" s="12"/>
      <c r="BQ958" s="12"/>
      <c r="BR958" s="12" t="s">
        <v>1077</v>
      </c>
      <c r="BS958" s="12"/>
      <c r="BT958" s="12"/>
      <c r="BU958" s="12"/>
      <c r="BV958" s="12" t="s">
        <v>1077</v>
      </c>
      <c r="BW958" s="12">
        <v>0.188</v>
      </c>
      <c r="BX958" s="12" t="s">
        <v>1083</v>
      </c>
      <c r="BY958" s="12" t="s">
        <v>1077</v>
      </c>
      <c r="BZ958" s="12"/>
      <c r="CA958" s="12" t="s">
        <v>1077</v>
      </c>
      <c r="CB958" s="12" t="s">
        <v>1077</v>
      </c>
      <c r="CC958" s="12" t="s">
        <v>1077</v>
      </c>
      <c r="CD958" s="12" t="s">
        <v>1077</v>
      </c>
      <c r="CE958" s="12">
        <v>0.01</v>
      </c>
      <c r="CF958" s="12" t="s">
        <v>1077</v>
      </c>
      <c r="CG958" s="12"/>
      <c r="CH958" s="12"/>
      <c r="CI958" s="12"/>
      <c r="CJ958" s="12" t="s">
        <v>718</v>
      </c>
      <c r="CK958" s="12" t="s">
        <v>1077</v>
      </c>
      <c r="CL958" s="12" t="s">
        <v>1077</v>
      </c>
      <c r="CM958" s="12" t="s">
        <v>1077</v>
      </c>
      <c r="CN958" s="12" t="s">
        <v>1077</v>
      </c>
      <c r="CO958" s="12" t="s">
        <v>1077</v>
      </c>
      <c r="CP958" s="12"/>
      <c r="CQ958" s="12"/>
      <c r="CR958" s="12"/>
      <c r="CS958" s="12" t="s">
        <v>1077</v>
      </c>
      <c r="CT958" s="12" t="s">
        <v>718</v>
      </c>
      <c r="CU958" s="12" t="s">
        <v>718</v>
      </c>
      <c r="CV958" s="12" t="s">
        <v>1077</v>
      </c>
      <c r="CW958" s="12"/>
      <c r="CX958" s="57"/>
    </row>
    <row r="959" spans="1:102" x14ac:dyDescent="0.35">
      <c r="A959" s="56">
        <v>43</v>
      </c>
      <c r="B959" s="12" t="s">
        <v>3734</v>
      </c>
      <c r="C959" s="12">
        <v>43.6</v>
      </c>
      <c r="D959" s="12" t="s">
        <v>2053</v>
      </c>
      <c r="E959" s="12" t="s">
        <v>379</v>
      </c>
      <c r="F959" s="12">
        <v>1</v>
      </c>
      <c r="G959" s="12" t="s">
        <v>212</v>
      </c>
      <c r="H959" s="12" t="s">
        <v>1256</v>
      </c>
      <c r="I959" s="12" t="s">
        <v>212</v>
      </c>
      <c r="J959" s="12" t="s">
        <v>556</v>
      </c>
      <c r="K959" s="12" t="s">
        <v>572</v>
      </c>
      <c r="L959" s="12" t="s">
        <v>558</v>
      </c>
      <c r="M959" s="12" t="s">
        <v>3237</v>
      </c>
      <c r="N959" s="12" t="s">
        <v>3437</v>
      </c>
      <c r="O959" s="12" t="s">
        <v>3400</v>
      </c>
      <c r="P959" s="12" t="s">
        <v>3401</v>
      </c>
      <c r="Q959" s="12">
        <v>0</v>
      </c>
      <c r="R959" s="12">
        <v>0</v>
      </c>
      <c r="S959" s="12">
        <v>1</v>
      </c>
      <c r="T959" s="12">
        <v>0</v>
      </c>
      <c r="U959" s="12">
        <v>0</v>
      </c>
      <c r="V959" s="12">
        <v>0</v>
      </c>
      <c r="W959" s="12">
        <v>0</v>
      </c>
      <c r="X959" s="12">
        <v>0</v>
      </c>
      <c r="Y959" s="12">
        <v>0</v>
      </c>
      <c r="Z959" s="12">
        <v>0</v>
      </c>
      <c r="AA959" s="12">
        <v>0</v>
      </c>
      <c r="AB959" s="12">
        <v>0</v>
      </c>
      <c r="AC959" s="12">
        <v>0</v>
      </c>
      <c r="AD959" s="12">
        <v>0</v>
      </c>
      <c r="AE959" s="12">
        <v>0</v>
      </c>
      <c r="AF959" s="12">
        <v>0</v>
      </c>
      <c r="AG959" s="12">
        <v>0</v>
      </c>
      <c r="AH959" s="12">
        <v>0</v>
      </c>
      <c r="AI959" s="12">
        <v>0</v>
      </c>
      <c r="AJ959" s="12">
        <v>1</v>
      </c>
      <c r="AK959" s="12">
        <v>0</v>
      </c>
      <c r="AL959" s="12" t="s">
        <v>607</v>
      </c>
      <c r="AM959" s="7" t="s">
        <v>608</v>
      </c>
      <c r="AN959" s="7" t="s">
        <v>675</v>
      </c>
      <c r="AO959" s="7">
        <v>2009</v>
      </c>
      <c r="AP959" s="12" t="s">
        <v>3458</v>
      </c>
      <c r="AQ959" s="12">
        <v>1079</v>
      </c>
      <c r="AR959" s="12">
        <v>1</v>
      </c>
      <c r="AS959" s="12" t="s">
        <v>555</v>
      </c>
      <c r="AT959" s="7" t="s">
        <v>212</v>
      </c>
      <c r="AU959" s="12">
        <v>0</v>
      </c>
      <c r="AV959" s="12">
        <v>0</v>
      </c>
      <c r="AW959" s="12">
        <v>0</v>
      </c>
      <c r="AX959" s="12">
        <v>0</v>
      </c>
      <c r="AY959" s="7">
        <v>0</v>
      </c>
      <c r="AZ959" s="12">
        <v>0</v>
      </c>
      <c r="BA959" s="12">
        <v>0</v>
      </c>
      <c r="BB959" s="12">
        <v>0</v>
      </c>
      <c r="BC959" s="12">
        <v>0</v>
      </c>
      <c r="BD959" s="12">
        <v>0</v>
      </c>
      <c r="BE959" s="12">
        <v>0</v>
      </c>
      <c r="BF959" s="7" t="s">
        <v>2820</v>
      </c>
      <c r="BG959" s="7" t="s">
        <v>881</v>
      </c>
      <c r="BH959" s="7">
        <v>1</v>
      </c>
      <c r="BI959" s="7" t="s">
        <v>3257</v>
      </c>
      <c r="BJ959" s="12" t="s">
        <v>718</v>
      </c>
      <c r="BK959" s="12" t="s">
        <v>599</v>
      </c>
      <c r="BL959" s="12" t="s">
        <v>3471</v>
      </c>
      <c r="BM959" s="7" t="s">
        <v>3487</v>
      </c>
      <c r="BN959" s="7"/>
      <c r="BO959" s="12"/>
      <c r="BP959" s="12"/>
      <c r="BQ959" s="12"/>
      <c r="BR959" s="12" t="s">
        <v>1077</v>
      </c>
      <c r="BS959" s="12"/>
      <c r="BT959" s="12"/>
      <c r="BU959" s="12"/>
      <c r="BV959" s="12" t="s">
        <v>1077</v>
      </c>
      <c r="BW959" s="12">
        <v>0.251</v>
      </c>
      <c r="BX959" s="12" t="s">
        <v>1083</v>
      </c>
      <c r="BY959" s="12" t="s">
        <v>1077</v>
      </c>
      <c r="BZ959" s="12"/>
      <c r="CA959" s="12" t="s">
        <v>1077</v>
      </c>
      <c r="CB959" s="12" t="s">
        <v>1077</v>
      </c>
      <c r="CC959" s="12" t="s">
        <v>1077</v>
      </c>
      <c r="CD959" s="12" t="s">
        <v>1077</v>
      </c>
      <c r="CE959" s="12">
        <v>0.01</v>
      </c>
      <c r="CF959" s="12" t="s">
        <v>1077</v>
      </c>
      <c r="CG959" s="12"/>
      <c r="CH959" s="12"/>
      <c r="CI959" s="12"/>
      <c r="CJ959" s="12" t="s">
        <v>718</v>
      </c>
      <c r="CK959" s="12" t="s">
        <v>1077</v>
      </c>
      <c r="CL959" s="12" t="s">
        <v>1077</v>
      </c>
      <c r="CM959" s="12" t="s">
        <v>1077</v>
      </c>
      <c r="CN959" s="12" t="s">
        <v>1077</v>
      </c>
      <c r="CO959" s="12" t="s">
        <v>1077</v>
      </c>
      <c r="CP959" s="12"/>
      <c r="CQ959" s="12"/>
      <c r="CR959" s="12"/>
      <c r="CS959" s="12" t="s">
        <v>1077</v>
      </c>
      <c r="CT959" s="12" t="s">
        <v>718</v>
      </c>
      <c r="CU959" s="12" t="s">
        <v>718</v>
      </c>
      <c r="CV959" s="12" t="s">
        <v>1077</v>
      </c>
      <c r="CW959" s="12"/>
      <c r="CX959" s="57"/>
    </row>
    <row r="960" spans="1:102" x14ac:dyDescent="0.35">
      <c r="A960" s="56">
        <v>43</v>
      </c>
      <c r="B960" s="12" t="s">
        <v>3734</v>
      </c>
      <c r="C960" s="12">
        <v>43.7</v>
      </c>
      <c r="D960" s="12" t="s">
        <v>2043</v>
      </c>
      <c r="E960" s="12" t="s">
        <v>379</v>
      </c>
      <c r="F960" s="12">
        <v>1</v>
      </c>
      <c r="G960" s="12" t="s">
        <v>212</v>
      </c>
      <c r="H960" s="12" t="s">
        <v>1256</v>
      </c>
      <c r="I960" s="12" t="s">
        <v>212</v>
      </c>
      <c r="J960" s="12" t="s">
        <v>556</v>
      </c>
      <c r="K960" s="12" t="s">
        <v>572</v>
      </c>
      <c r="L960" s="12" t="s">
        <v>558</v>
      </c>
      <c r="M960" s="12" t="s">
        <v>3237</v>
      </c>
      <c r="N960" s="12" t="s">
        <v>3437</v>
      </c>
      <c r="O960" s="12" t="s">
        <v>3400</v>
      </c>
      <c r="P960" s="12" t="s">
        <v>3401</v>
      </c>
      <c r="Q960" s="12">
        <v>0</v>
      </c>
      <c r="R960" s="12">
        <v>0</v>
      </c>
      <c r="S960" s="12">
        <v>1</v>
      </c>
      <c r="T960" s="12">
        <v>0</v>
      </c>
      <c r="U960" s="12">
        <v>0</v>
      </c>
      <c r="V960" s="12">
        <v>0</v>
      </c>
      <c r="W960" s="12">
        <v>0</v>
      </c>
      <c r="X960" s="12">
        <v>0</v>
      </c>
      <c r="Y960" s="12">
        <v>0</v>
      </c>
      <c r="Z960" s="12">
        <v>0</v>
      </c>
      <c r="AA960" s="12">
        <v>0</v>
      </c>
      <c r="AB960" s="12">
        <v>0</v>
      </c>
      <c r="AC960" s="12">
        <v>0</v>
      </c>
      <c r="AD960" s="12">
        <v>0</v>
      </c>
      <c r="AE960" s="12">
        <v>0</v>
      </c>
      <c r="AF960" s="12">
        <v>0</v>
      </c>
      <c r="AG960" s="12">
        <v>0</v>
      </c>
      <c r="AH960" s="12">
        <v>0</v>
      </c>
      <c r="AI960" s="12">
        <v>0</v>
      </c>
      <c r="AJ960" s="12">
        <v>1</v>
      </c>
      <c r="AK960" s="12">
        <v>0</v>
      </c>
      <c r="AL960" s="12" t="s">
        <v>607</v>
      </c>
      <c r="AM960" s="7" t="s">
        <v>608</v>
      </c>
      <c r="AN960" s="7" t="s">
        <v>677</v>
      </c>
      <c r="AO960" s="7">
        <v>2009</v>
      </c>
      <c r="AP960" s="12" t="s">
        <v>3458</v>
      </c>
      <c r="AQ960" s="12">
        <v>4590</v>
      </c>
      <c r="AR960" s="12">
        <v>1</v>
      </c>
      <c r="AS960" s="12" t="s">
        <v>555</v>
      </c>
      <c r="AT960" s="7" t="s">
        <v>212</v>
      </c>
      <c r="AU960" s="12">
        <v>0</v>
      </c>
      <c r="AV960" s="12">
        <v>0</v>
      </c>
      <c r="AW960" s="12">
        <v>0</v>
      </c>
      <c r="AX960" s="12">
        <v>0</v>
      </c>
      <c r="AY960" s="7">
        <v>0</v>
      </c>
      <c r="AZ960" s="12">
        <v>0</v>
      </c>
      <c r="BA960" s="12">
        <v>0</v>
      </c>
      <c r="BB960" s="12">
        <v>0</v>
      </c>
      <c r="BC960" s="12">
        <v>0</v>
      </c>
      <c r="BD960" s="12">
        <v>0</v>
      </c>
      <c r="BE960" s="12">
        <v>0</v>
      </c>
      <c r="BF960" s="7" t="s">
        <v>2820</v>
      </c>
      <c r="BG960" s="7" t="s">
        <v>879</v>
      </c>
      <c r="BH960" s="7"/>
      <c r="BI960" s="7" t="s">
        <v>2803</v>
      </c>
      <c r="BJ960" s="12" t="s">
        <v>718</v>
      </c>
      <c r="BK960" s="12" t="s">
        <v>599</v>
      </c>
      <c r="BL960" s="12" t="s">
        <v>3471</v>
      </c>
      <c r="BM960" s="7" t="s">
        <v>3487</v>
      </c>
      <c r="BN960" s="7"/>
      <c r="BO960" s="12"/>
      <c r="BP960" s="12"/>
      <c r="BQ960" s="12"/>
      <c r="BR960" s="12" t="s">
        <v>1077</v>
      </c>
      <c r="BS960" s="12"/>
      <c r="BT960" s="12"/>
      <c r="BU960" s="12"/>
      <c r="BV960" s="12" t="s">
        <v>1077</v>
      </c>
      <c r="BW960" s="12">
        <v>0.40600000000000003</v>
      </c>
      <c r="BX960" s="12" t="s">
        <v>1083</v>
      </c>
      <c r="BY960" s="12" t="s">
        <v>1077</v>
      </c>
      <c r="BZ960" s="12"/>
      <c r="CA960" s="12" t="s">
        <v>1077</v>
      </c>
      <c r="CB960" s="12" t="s">
        <v>1077</v>
      </c>
      <c r="CC960" s="12" t="s">
        <v>1077</v>
      </c>
      <c r="CD960" s="12" t="s">
        <v>1077</v>
      </c>
      <c r="CE960" s="12">
        <v>0.01</v>
      </c>
      <c r="CF960" s="12" t="s">
        <v>1077</v>
      </c>
      <c r="CG960" s="12"/>
      <c r="CH960" s="12"/>
      <c r="CI960" s="12"/>
      <c r="CJ960" s="12" t="s">
        <v>718</v>
      </c>
      <c r="CK960" s="12" t="s">
        <v>1077</v>
      </c>
      <c r="CL960" s="12" t="s">
        <v>1077</v>
      </c>
      <c r="CM960" s="12" t="s">
        <v>1077</v>
      </c>
      <c r="CN960" s="12" t="s">
        <v>1077</v>
      </c>
      <c r="CO960" s="12" t="s">
        <v>1077</v>
      </c>
      <c r="CP960" s="12"/>
      <c r="CQ960" s="12"/>
      <c r="CR960" s="12"/>
      <c r="CS960" s="12" t="s">
        <v>1077</v>
      </c>
      <c r="CT960" s="12" t="s">
        <v>718</v>
      </c>
      <c r="CU960" s="12"/>
      <c r="CV960" s="12" t="s">
        <v>1077</v>
      </c>
      <c r="CW960" s="12"/>
      <c r="CX960" s="57"/>
    </row>
    <row r="961" spans="1:102" x14ac:dyDescent="0.35">
      <c r="A961" s="56">
        <v>43</v>
      </c>
      <c r="B961" s="12" t="s">
        <v>3734</v>
      </c>
      <c r="C961" s="12">
        <v>43.8</v>
      </c>
      <c r="D961" s="12" t="s">
        <v>2054</v>
      </c>
      <c r="E961" s="12" t="s">
        <v>379</v>
      </c>
      <c r="F961" s="12">
        <v>1</v>
      </c>
      <c r="G961" s="12" t="s">
        <v>212</v>
      </c>
      <c r="H961" s="12" t="s">
        <v>1256</v>
      </c>
      <c r="I961" s="12" t="s">
        <v>212</v>
      </c>
      <c r="J961" s="12" t="s">
        <v>556</v>
      </c>
      <c r="K961" s="12" t="s">
        <v>572</v>
      </c>
      <c r="L961" s="12" t="s">
        <v>558</v>
      </c>
      <c r="M961" s="12" t="s">
        <v>3237</v>
      </c>
      <c r="N961" s="12" t="s">
        <v>3437</v>
      </c>
      <c r="O961" s="12" t="s">
        <v>3400</v>
      </c>
      <c r="P961" s="12" t="s">
        <v>3401</v>
      </c>
      <c r="Q961" s="12">
        <v>0</v>
      </c>
      <c r="R961" s="12">
        <v>0</v>
      </c>
      <c r="S961" s="12">
        <v>1</v>
      </c>
      <c r="T961" s="12">
        <v>0</v>
      </c>
      <c r="U961" s="12">
        <v>0</v>
      </c>
      <c r="V961" s="12">
        <v>0</v>
      </c>
      <c r="W961" s="12">
        <v>0</v>
      </c>
      <c r="X961" s="12">
        <v>0</v>
      </c>
      <c r="Y961" s="12">
        <v>0</v>
      </c>
      <c r="Z961" s="12">
        <v>0</v>
      </c>
      <c r="AA961" s="12">
        <v>0</v>
      </c>
      <c r="AB961" s="12">
        <v>0</v>
      </c>
      <c r="AC961" s="12">
        <v>0</v>
      </c>
      <c r="AD961" s="12">
        <v>0</v>
      </c>
      <c r="AE961" s="12">
        <v>0</v>
      </c>
      <c r="AF961" s="12">
        <v>0</v>
      </c>
      <c r="AG961" s="12">
        <v>0</v>
      </c>
      <c r="AH961" s="12">
        <v>0</v>
      </c>
      <c r="AI961" s="12">
        <v>0</v>
      </c>
      <c r="AJ961" s="12">
        <v>1</v>
      </c>
      <c r="AK961" s="12">
        <v>0</v>
      </c>
      <c r="AL961" s="12" t="s">
        <v>607</v>
      </c>
      <c r="AM961" s="7" t="s">
        <v>608</v>
      </c>
      <c r="AN961" s="7" t="s">
        <v>677</v>
      </c>
      <c r="AO961" s="7">
        <v>2009</v>
      </c>
      <c r="AP961" s="12" t="s">
        <v>3458</v>
      </c>
      <c r="AQ961" s="12">
        <v>4590</v>
      </c>
      <c r="AR961" s="12">
        <v>1</v>
      </c>
      <c r="AS961" s="12" t="s">
        <v>555</v>
      </c>
      <c r="AT961" s="7" t="s">
        <v>212</v>
      </c>
      <c r="AU961" s="12">
        <v>0</v>
      </c>
      <c r="AV961" s="12">
        <v>0</v>
      </c>
      <c r="AW961" s="12">
        <v>0</v>
      </c>
      <c r="AX961" s="12">
        <v>0</v>
      </c>
      <c r="AY961" s="7">
        <v>0</v>
      </c>
      <c r="AZ961" s="12">
        <v>0</v>
      </c>
      <c r="BA961" s="12">
        <v>0</v>
      </c>
      <c r="BB961" s="12">
        <v>0</v>
      </c>
      <c r="BC961" s="12">
        <v>0</v>
      </c>
      <c r="BD961" s="12">
        <v>0</v>
      </c>
      <c r="BE961" s="12">
        <v>0</v>
      </c>
      <c r="BF961" s="7" t="s">
        <v>2820</v>
      </c>
      <c r="BG961" s="7" t="s">
        <v>884</v>
      </c>
      <c r="BH961" s="7">
        <v>1</v>
      </c>
      <c r="BI961" s="7" t="s">
        <v>3257</v>
      </c>
      <c r="BJ961" s="12" t="s">
        <v>718</v>
      </c>
      <c r="BK961" s="12" t="s">
        <v>599</v>
      </c>
      <c r="BL961" s="12" t="s">
        <v>3471</v>
      </c>
      <c r="BM961" s="7" t="s">
        <v>3487</v>
      </c>
      <c r="BN961" s="7"/>
      <c r="BO961" s="12"/>
      <c r="BP961" s="12"/>
      <c r="BQ961" s="12"/>
      <c r="BR961" s="12" t="s">
        <v>1077</v>
      </c>
      <c r="BS961" s="12"/>
      <c r="BT961" s="12"/>
      <c r="BU961" s="12"/>
      <c r="BV961" s="12" t="s">
        <v>1077</v>
      </c>
      <c r="BW961" s="12">
        <v>0.35899999999999999</v>
      </c>
      <c r="BX961" s="12" t="s">
        <v>1083</v>
      </c>
      <c r="BY961" s="12" t="s">
        <v>1077</v>
      </c>
      <c r="BZ961" s="12"/>
      <c r="CA961" s="12" t="s">
        <v>1077</v>
      </c>
      <c r="CB961" s="12" t="s">
        <v>1077</v>
      </c>
      <c r="CC961" s="12" t="s">
        <v>1077</v>
      </c>
      <c r="CD961" s="12" t="s">
        <v>1077</v>
      </c>
      <c r="CE961" s="12">
        <v>0.01</v>
      </c>
      <c r="CF961" s="12" t="s">
        <v>1077</v>
      </c>
      <c r="CG961" s="12"/>
      <c r="CH961" s="12"/>
      <c r="CI961" s="12"/>
      <c r="CJ961" s="12" t="s">
        <v>718</v>
      </c>
      <c r="CK961" s="12" t="s">
        <v>1077</v>
      </c>
      <c r="CL961" s="12" t="s">
        <v>1077</v>
      </c>
      <c r="CM961" s="12" t="s">
        <v>1077</v>
      </c>
      <c r="CN961" s="12" t="s">
        <v>1077</v>
      </c>
      <c r="CO961" s="12" t="s">
        <v>1077</v>
      </c>
      <c r="CP961" s="12"/>
      <c r="CQ961" s="12"/>
      <c r="CR961" s="12"/>
      <c r="CS961" s="12" t="s">
        <v>1077</v>
      </c>
      <c r="CT961" s="12" t="s">
        <v>718</v>
      </c>
      <c r="CU961" s="12" t="s">
        <v>718</v>
      </c>
      <c r="CV961" s="12" t="s">
        <v>1077</v>
      </c>
      <c r="CW961" s="12"/>
      <c r="CX961" s="57"/>
    </row>
    <row r="962" spans="1:102" x14ac:dyDescent="0.35">
      <c r="A962" s="56">
        <v>43</v>
      </c>
      <c r="B962" s="12" t="s">
        <v>3734</v>
      </c>
      <c r="C962" s="12">
        <v>43.9</v>
      </c>
      <c r="D962" s="12" t="s">
        <v>2055</v>
      </c>
      <c r="E962" s="12" t="s">
        <v>379</v>
      </c>
      <c r="F962" s="12">
        <v>1</v>
      </c>
      <c r="G962" s="12" t="s">
        <v>212</v>
      </c>
      <c r="H962" s="12" t="s">
        <v>1256</v>
      </c>
      <c r="I962" s="12" t="s">
        <v>212</v>
      </c>
      <c r="J962" s="12" t="s">
        <v>556</v>
      </c>
      <c r="K962" s="12" t="s">
        <v>572</v>
      </c>
      <c r="L962" s="12" t="s">
        <v>558</v>
      </c>
      <c r="M962" s="12" t="s">
        <v>3237</v>
      </c>
      <c r="N962" s="12" t="s">
        <v>3437</v>
      </c>
      <c r="O962" s="12" t="s">
        <v>3400</v>
      </c>
      <c r="P962" s="12" t="s">
        <v>3401</v>
      </c>
      <c r="Q962" s="12">
        <v>0</v>
      </c>
      <c r="R962" s="12">
        <v>0</v>
      </c>
      <c r="S962" s="12">
        <v>1</v>
      </c>
      <c r="T962" s="12">
        <v>0</v>
      </c>
      <c r="U962" s="12">
        <v>0</v>
      </c>
      <c r="V962" s="12">
        <v>0</v>
      </c>
      <c r="W962" s="12">
        <v>0</v>
      </c>
      <c r="X962" s="12">
        <v>0</v>
      </c>
      <c r="Y962" s="12">
        <v>0</v>
      </c>
      <c r="Z962" s="12">
        <v>0</v>
      </c>
      <c r="AA962" s="12">
        <v>0</v>
      </c>
      <c r="AB962" s="12">
        <v>0</v>
      </c>
      <c r="AC962" s="12">
        <v>0</v>
      </c>
      <c r="AD962" s="12">
        <v>0</v>
      </c>
      <c r="AE962" s="12">
        <v>0</v>
      </c>
      <c r="AF962" s="12">
        <v>0</v>
      </c>
      <c r="AG962" s="12">
        <v>0</v>
      </c>
      <c r="AH962" s="12">
        <v>0</v>
      </c>
      <c r="AI962" s="12">
        <v>0</v>
      </c>
      <c r="AJ962" s="12">
        <v>1</v>
      </c>
      <c r="AK962" s="12">
        <v>0</v>
      </c>
      <c r="AL962" s="12" t="s">
        <v>607</v>
      </c>
      <c r="AM962" s="7" t="s">
        <v>608</v>
      </c>
      <c r="AN962" s="7" t="s">
        <v>677</v>
      </c>
      <c r="AO962" s="7">
        <v>2009</v>
      </c>
      <c r="AP962" s="12" t="s">
        <v>3458</v>
      </c>
      <c r="AQ962" s="12">
        <v>4590</v>
      </c>
      <c r="AR962" s="12">
        <v>1</v>
      </c>
      <c r="AS962" s="12" t="s">
        <v>555</v>
      </c>
      <c r="AT962" s="7" t="s">
        <v>212</v>
      </c>
      <c r="AU962" s="12">
        <v>0</v>
      </c>
      <c r="AV962" s="12">
        <v>0</v>
      </c>
      <c r="AW962" s="12">
        <v>0</v>
      </c>
      <c r="AX962" s="12">
        <v>0</v>
      </c>
      <c r="AY962" s="7">
        <v>0</v>
      </c>
      <c r="AZ962" s="12">
        <v>0</v>
      </c>
      <c r="BA962" s="12">
        <v>0</v>
      </c>
      <c r="BB962" s="12">
        <v>0</v>
      </c>
      <c r="BC962" s="12">
        <v>0</v>
      </c>
      <c r="BD962" s="12">
        <v>0</v>
      </c>
      <c r="BE962" s="12">
        <v>0</v>
      </c>
      <c r="BF962" s="7" t="s">
        <v>2820</v>
      </c>
      <c r="BG962" s="7" t="s">
        <v>881</v>
      </c>
      <c r="BH962" s="7">
        <v>1</v>
      </c>
      <c r="BI962" s="7" t="s">
        <v>3257</v>
      </c>
      <c r="BJ962" s="12" t="s">
        <v>718</v>
      </c>
      <c r="BK962" s="12" t="s">
        <v>599</v>
      </c>
      <c r="BL962" s="12" t="s">
        <v>3471</v>
      </c>
      <c r="BM962" s="7" t="s">
        <v>3487</v>
      </c>
      <c r="BN962" s="7"/>
      <c r="BO962" s="12"/>
      <c r="BP962" s="12"/>
      <c r="BQ962" s="12"/>
      <c r="BR962" s="12" t="s">
        <v>1077</v>
      </c>
      <c r="BS962" s="12"/>
      <c r="BT962" s="12"/>
      <c r="BU962" s="12"/>
      <c r="BV962" s="12" t="s">
        <v>1077</v>
      </c>
      <c r="BW962" s="12">
        <v>0.34499999999999997</v>
      </c>
      <c r="BX962" s="12" t="s">
        <v>1083</v>
      </c>
      <c r="BY962" s="12" t="s">
        <v>1077</v>
      </c>
      <c r="BZ962" s="12"/>
      <c r="CA962" s="12" t="s">
        <v>1077</v>
      </c>
      <c r="CB962" s="12" t="s">
        <v>1077</v>
      </c>
      <c r="CC962" s="12" t="s">
        <v>1077</v>
      </c>
      <c r="CD962" s="12" t="s">
        <v>1077</v>
      </c>
      <c r="CE962" s="12">
        <v>0.01</v>
      </c>
      <c r="CF962" s="12" t="s">
        <v>1077</v>
      </c>
      <c r="CG962" s="12"/>
      <c r="CH962" s="12"/>
      <c r="CI962" s="12"/>
      <c r="CJ962" s="12" t="s">
        <v>718</v>
      </c>
      <c r="CK962" s="12" t="s">
        <v>1077</v>
      </c>
      <c r="CL962" s="12" t="s">
        <v>1077</v>
      </c>
      <c r="CM962" s="12" t="s">
        <v>1077</v>
      </c>
      <c r="CN962" s="12" t="s">
        <v>1077</v>
      </c>
      <c r="CO962" s="12" t="s">
        <v>1077</v>
      </c>
      <c r="CP962" s="12"/>
      <c r="CQ962" s="12"/>
      <c r="CR962" s="12"/>
      <c r="CS962" s="12" t="s">
        <v>1077</v>
      </c>
      <c r="CT962" s="12" t="s">
        <v>718</v>
      </c>
      <c r="CU962" s="12" t="s">
        <v>718</v>
      </c>
      <c r="CV962" s="12" t="s">
        <v>1077</v>
      </c>
      <c r="CW962" s="12"/>
      <c r="CX962" s="57"/>
    </row>
    <row r="963" spans="1:102" ht="16.5" x14ac:dyDescent="0.35">
      <c r="A963" s="56">
        <v>45</v>
      </c>
      <c r="B963" s="12" t="s">
        <v>3736</v>
      </c>
      <c r="C963" s="12">
        <v>45.2</v>
      </c>
      <c r="D963" s="12" t="s">
        <v>2074</v>
      </c>
      <c r="E963" s="12" t="s">
        <v>381</v>
      </c>
      <c r="F963" s="12" t="s">
        <v>3916</v>
      </c>
      <c r="G963" s="12" t="s">
        <v>212</v>
      </c>
      <c r="H963" s="12" t="s">
        <v>2805</v>
      </c>
      <c r="I963" s="12" t="s">
        <v>349</v>
      </c>
      <c r="J963" s="12" t="s">
        <v>556</v>
      </c>
      <c r="K963" s="12" t="s">
        <v>3442</v>
      </c>
      <c r="L963" s="12" t="s">
        <v>581</v>
      </c>
      <c r="M963" s="12" t="s">
        <v>3164</v>
      </c>
      <c r="N963" s="12"/>
      <c r="O963" s="12" t="s">
        <v>3400</v>
      </c>
      <c r="P963" s="12" t="s">
        <v>3402</v>
      </c>
      <c r="Q963" s="12">
        <v>0</v>
      </c>
      <c r="R963" s="12">
        <v>0</v>
      </c>
      <c r="S963" s="12">
        <v>1</v>
      </c>
      <c r="T963" s="12">
        <v>0</v>
      </c>
      <c r="U963" s="12">
        <v>0</v>
      </c>
      <c r="V963" s="12">
        <v>0</v>
      </c>
      <c r="W963" s="12">
        <v>0</v>
      </c>
      <c r="X963" s="12">
        <v>0</v>
      </c>
      <c r="Y963" s="12">
        <v>0</v>
      </c>
      <c r="Z963" s="12">
        <v>1</v>
      </c>
      <c r="AA963" s="12">
        <v>0</v>
      </c>
      <c r="AB963" s="12">
        <v>0</v>
      </c>
      <c r="AC963" s="12">
        <v>0</v>
      </c>
      <c r="AD963" s="12">
        <v>0</v>
      </c>
      <c r="AE963" s="12">
        <v>0</v>
      </c>
      <c r="AF963" s="12">
        <v>0</v>
      </c>
      <c r="AG963" s="12">
        <v>0</v>
      </c>
      <c r="AH963" s="12">
        <v>0</v>
      </c>
      <c r="AI963" s="12">
        <v>0</v>
      </c>
      <c r="AJ963" s="12">
        <v>0</v>
      </c>
      <c r="AK963" s="12">
        <v>0</v>
      </c>
      <c r="AL963" s="12" t="s">
        <v>607</v>
      </c>
      <c r="AM963" s="7" t="s">
        <v>631</v>
      </c>
      <c r="AN963" s="7" t="s">
        <v>680</v>
      </c>
      <c r="AO963" s="7" t="s">
        <v>681</v>
      </c>
      <c r="AP963" s="12" t="s">
        <v>691</v>
      </c>
      <c r="AQ963" s="12">
        <v>119</v>
      </c>
      <c r="AR963" s="12">
        <v>1</v>
      </c>
      <c r="AS963" s="12" t="s">
        <v>555</v>
      </c>
      <c r="AT963" s="7" t="s">
        <v>212</v>
      </c>
      <c r="AU963" s="12">
        <v>1</v>
      </c>
      <c r="AV963" s="12">
        <v>0</v>
      </c>
      <c r="AW963" s="12">
        <v>0</v>
      </c>
      <c r="AX963" s="12">
        <v>0</v>
      </c>
      <c r="AY963" s="7">
        <v>0</v>
      </c>
      <c r="AZ963" s="12">
        <v>1</v>
      </c>
      <c r="BA963" s="12">
        <v>1</v>
      </c>
      <c r="BB963" s="12">
        <v>1</v>
      </c>
      <c r="BC963" s="12">
        <v>1</v>
      </c>
      <c r="BD963" s="12">
        <v>1</v>
      </c>
      <c r="BE963" s="12">
        <v>0</v>
      </c>
      <c r="BF963" s="7" t="s">
        <v>2820</v>
      </c>
      <c r="BG963" s="7" t="s">
        <v>890</v>
      </c>
      <c r="BH963" s="7">
        <v>1</v>
      </c>
      <c r="BI963" s="7" t="s">
        <v>3257</v>
      </c>
      <c r="BJ963" s="12" t="s">
        <v>3460</v>
      </c>
      <c r="BK963" s="12" t="s">
        <v>599</v>
      </c>
      <c r="BL963" s="12" t="s">
        <v>3471</v>
      </c>
      <c r="BM963" s="7" t="s">
        <v>788</v>
      </c>
      <c r="BN963" s="7"/>
      <c r="BO963" s="12"/>
      <c r="BP963" s="12" t="s">
        <v>1161</v>
      </c>
      <c r="BQ963" s="12"/>
      <c r="BR963" s="12" t="s">
        <v>1077</v>
      </c>
      <c r="BS963" s="12">
        <v>-0.74299999999999999</v>
      </c>
      <c r="BT963" s="12"/>
      <c r="BU963" s="12">
        <f>EXP(BS963)</f>
        <v>0.47568471864168782</v>
      </c>
      <c r="BV963" s="12" t="s">
        <v>3416</v>
      </c>
      <c r="BW963" s="12"/>
      <c r="BX963" s="12"/>
      <c r="BY963" s="12" t="s">
        <v>1077</v>
      </c>
      <c r="BZ963" s="12"/>
      <c r="CA963" s="12" t="s">
        <v>1077</v>
      </c>
      <c r="CB963" s="12">
        <v>24.13</v>
      </c>
      <c r="CC963" s="12" t="s">
        <v>3419</v>
      </c>
      <c r="CD963" s="12" t="s">
        <v>1134</v>
      </c>
      <c r="CE963" s="12">
        <v>0</v>
      </c>
      <c r="CF963" s="12"/>
      <c r="CG963" s="12"/>
      <c r="CH963" s="12"/>
      <c r="CI963" s="12"/>
      <c r="CJ963" s="12">
        <v>0.127</v>
      </c>
      <c r="CK963" s="12" t="s">
        <v>3825</v>
      </c>
      <c r="CL963" s="12" t="s">
        <v>1077</v>
      </c>
      <c r="CM963" s="12">
        <v>0</v>
      </c>
      <c r="CN963" s="12">
        <v>60.152999999999999</v>
      </c>
      <c r="CO963" s="12" t="s">
        <v>3419</v>
      </c>
      <c r="CP963" s="12">
        <v>0</v>
      </c>
      <c r="CQ963" s="12"/>
      <c r="CR963" s="12"/>
      <c r="CS963" s="12" t="s">
        <v>1077</v>
      </c>
      <c r="CT963" s="12" t="s">
        <v>1077</v>
      </c>
      <c r="CU963" s="12" t="s">
        <v>1176</v>
      </c>
      <c r="CV963" s="12" t="s">
        <v>1077</v>
      </c>
      <c r="CW963" s="12"/>
      <c r="CX963" s="57"/>
    </row>
    <row r="964" spans="1:102" ht="16.5" x14ac:dyDescent="0.35">
      <c r="A964" s="56">
        <v>46</v>
      </c>
      <c r="B964" s="12" t="s">
        <v>3817</v>
      </c>
      <c r="C964" s="12">
        <v>46.1</v>
      </c>
      <c r="D964" s="12" t="s">
        <v>2077</v>
      </c>
      <c r="E964" s="12" t="s">
        <v>384</v>
      </c>
      <c r="F964" s="12" t="s">
        <v>3916</v>
      </c>
      <c r="G964" s="12" t="s">
        <v>212</v>
      </c>
      <c r="H964" s="12" t="s">
        <v>2805</v>
      </c>
      <c r="I964" s="12" t="s">
        <v>349</v>
      </c>
      <c r="J964" s="12" t="s">
        <v>1222</v>
      </c>
      <c r="K964" s="12" t="s">
        <v>564</v>
      </c>
      <c r="L964" s="12" t="s">
        <v>173</v>
      </c>
      <c r="M964" s="12" t="s">
        <v>3164</v>
      </c>
      <c r="N964" s="12"/>
      <c r="O964" s="12" t="s">
        <v>3400</v>
      </c>
      <c r="P964" s="12" t="s">
        <v>3402</v>
      </c>
      <c r="Q964" s="12">
        <v>1</v>
      </c>
      <c r="R964" s="12">
        <v>0</v>
      </c>
      <c r="S964" s="12">
        <v>0</v>
      </c>
      <c r="T964" s="12">
        <v>0</v>
      </c>
      <c r="U964" s="12">
        <v>0</v>
      </c>
      <c r="V964" s="12">
        <v>0</v>
      </c>
      <c r="W964" s="12">
        <v>0</v>
      </c>
      <c r="X964" s="12">
        <v>0</v>
      </c>
      <c r="Y964" s="12">
        <v>0</v>
      </c>
      <c r="Z964" s="12">
        <v>0</v>
      </c>
      <c r="AA964" s="12">
        <v>0</v>
      </c>
      <c r="AB964" s="12">
        <v>1</v>
      </c>
      <c r="AC964" s="12">
        <v>0</v>
      </c>
      <c r="AD964" s="12">
        <v>0</v>
      </c>
      <c r="AE964" s="12">
        <v>0</v>
      </c>
      <c r="AF964" s="12">
        <v>0</v>
      </c>
      <c r="AG964" s="12">
        <v>0</v>
      </c>
      <c r="AH964" s="12">
        <v>0</v>
      </c>
      <c r="AI964" s="12">
        <v>0</v>
      </c>
      <c r="AJ964" s="12">
        <v>0</v>
      </c>
      <c r="AK964" s="12">
        <v>0</v>
      </c>
      <c r="AL964" s="12" t="s">
        <v>3448</v>
      </c>
      <c r="AM964" s="7" t="s">
        <v>682</v>
      </c>
      <c r="AN964" s="7" t="s">
        <v>683</v>
      </c>
      <c r="AO964" s="7">
        <v>2011</v>
      </c>
      <c r="AP964" s="12" t="s">
        <v>3235</v>
      </c>
      <c r="AQ964" s="12">
        <v>3537</v>
      </c>
      <c r="AR964" s="12">
        <v>1</v>
      </c>
      <c r="AS964" s="12" t="s">
        <v>555</v>
      </c>
      <c r="AT964" s="7" t="s">
        <v>212</v>
      </c>
      <c r="AU964" s="12">
        <v>1</v>
      </c>
      <c r="AV964" s="12">
        <v>1</v>
      </c>
      <c r="AW964" s="12">
        <v>0</v>
      </c>
      <c r="AX964" s="12">
        <v>0</v>
      </c>
      <c r="AY964" s="7">
        <v>1</v>
      </c>
      <c r="AZ964" s="12">
        <v>1</v>
      </c>
      <c r="BA964" s="12">
        <v>1</v>
      </c>
      <c r="BB964" s="12">
        <v>1</v>
      </c>
      <c r="BC964" s="12">
        <v>0</v>
      </c>
      <c r="BD964" s="12">
        <v>1</v>
      </c>
      <c r="BE964" s="12">
        <v>0</v>
      </c>
      <c r="BF964" s="7" t="s">
        <v>766</v>
      </c>
      <c r="BG964" s="7" t="s">
        <v>159</v>
      </c>
      <c r="BH964" s="7"/>
      <c r="BI964" s="7" t="s">
        <v>2806</v>
      </c>
      <c r="BJ964" s="12" t="s">
        <v>3460</v>
      </c>
      <c r="BK964" s="12" t="s">
        <v>3472</v>
      </c>
      <c r="BL964" s="12" t="s">
        <v>3482</v>
      </c>
      <c r="BM964" s="7" t="s">
        <v>3484</v>
      </c>
      <c r="BN964" s="7" t="s">
        <v>1174</v>
      </c>
      <c r="BO964" s="12"/>
      <c r="BP964" s="12"/>
      <c r="BQ964" s="12"/>
      <c r="BR964" s="12" t="s">
        <v>1077</v>
      </c>
      <c r="BS964" s="12"/>
      <c r="BT964" s="12">
        <v>0.99</v>
      </c>
      <c r="BU964" s="12"/>
      <c r="BV964" s="12" t="s">
        <v>1252</v>
      </c>
      <c r="BW964" s="12" t="s">
        <v>1077</v>
      </c>
      <c r="BX964" s="12" t="s">
        <v>1077</v>
      </c>
      <c r="BY964" s="12" t="s">
        <v>1077</v>
      </c>
      <c r="BZ964" s="12"/>
      <c r="CA964" s="12" t="s">
        <v>1077</v>
      </c>
      <c r="CB964" s="12" t="s">
        <v>1077</v>
      </c>
      <c r="CC964" s="12" t="s">
        <v>1077</v>
      </c>
      <c r="CD964" s="12" t="s">
        <v>1077</v>
      </c>
      <c r="CE964" s="12" t="s">
        <v>1084</v>
      </c>
      <c r="CF964" s="12" t="s">
        <v>1077</v>
      </c>
      <c r="CG964" s="12"/>
      <c r="CH964" s="12"/>
      <c r="CI964" s="12"/>
      <c r="CJ964" s="12">
        <v>0.44</v>
      </c>
      <c r="CK964" s="12" t="s">
        <v>3831</v>
      </c>
      <c r="CL964" s="12" t="s">
        <v>1077</v>
      </c>
      <c r="CM964" s="12" t="s">
        <v>1077</v>
      </c>
      <c r="CN964" s="12">
        <v>1064.69</v>
      </c>
      <c r="CO964" s="12" t="s">
        <v>3419</v>
      </c>
      <c r="CP964" s="12"/>
      <c r="CQ964" s="12"/>
      <c r="CR964" s="12"/>
      <c r="CS964" s="12" t="s">
        <v>1077</v>
      </c>
      <c r="CT964" s="12" t="s">
        <v>1077</v>
      </c>
      <c r="CU964" s="12" t="s">
        <v>718</v>
      </c>
      <c r="CV964" s="12" t="s">
        <v>1077</v>
      </c>
      <c r="CW964" s="12"/>
      <c r="CX964" s="57"/>
    </row>
    <row r="965" spans="1:102" x14ac:dyDescent="0.35">
      <c r="A965" s="56">
        <v>48</v>
      </c>
      <c r="B965" s="12" t="s">
        <v>3738</v>
      </c>
      <c r="C965" s="12">
        <v>48.1</v>
      </c>
      <c r="D965" s="12" t="s">
        <v>2095</v>
      </c>
      <c r="E965" s="12" t="s">
        <v>390</v>
      </c>
      <c r="F965" s="12" t="s">
        <v>3916</v>
      </c>
      <c r="G965" s="12" t="s">
        <v>212</v>
      </c>
      <c r="H965" s="12" t="s">
        <v>2804</v>
      </c>
      <c r="I965" s="12" t="s">
        <v>212</v>
      </c>
      <c r="J965" s="12" t="s">
        <v>1226</v>
      </c>
      <c r="K965" s="12" t="s">
        <v>564</v>
      </c>
      <c r="L965" s="12" t="s">
        <v>173</v>
      </c>
      <c r="M965" s="12" t="s">
        <v>3164</v>
      </c>
      <c r="N965" s="12"/>
      <c r="O965" s="12" t="s">
        <v>3400</v>
      </c>
      <c r="P965" s="12" t="s">
        <v>3402</v>
      </c>
      <c r="Q965" s="12">
        <v>1</v>
      </c>
      <c r="R965" s="12">
        <v>0</v>
      </c>
      <c r="S965" s="12">
        <v>0</v>
      </c>
      <c r="T965" s="12">
        <v>0</v>
      </c>
      <c r="U965" s="12">
        <v>0</v>
      </c>
      <c r="V965" s="12">
        <v>0</v>
      </c>
      <c r="W965" s="12">
        <v>0</v>
      </c>
      <c r="X965" s="12">
        <v>0</v>
      </c>
      <c r="Y965" s="12">
        <v>0</v>
      </c>
      <c r="Z965" s="12">
        <v>1</v>
      </c>
      <c r="AA965" s="12">
        <v>0</v>
      </c>
      <c r="AB965" s="12">
        <v>0</v>
      </c>
      <c r="AC965" s="12">
        <v>0</v>
      </c>
      <c r="AD965" s="12">
        <v>0</v>
      </c>
      <c r="AE965" s="12">
        <v>0</v>
      </c>
      <c r="AF965" s="12">
        <v>0</v>
      </c>
      <c r="AG965" s="12">
        <v>0</v>
      </c>
      <c r="AH965" s="12">
        <v>0</v>
      </c>
      <c r="AI965" s="12">
        <v>0</v>
      </c>
      <c r="AJ965" s="12">
        <v>0</v>
      </c>
      <c r="AK965" s="12">
        <v>0</v>
      </c>
      <c r="AL965" s="12" t="s">
        <v>607</v>
      </c>
      <c r="AM965" s="7" t="s">
        <v>608</v>
      </c>
      <c r="AN965" s="7" t="s">
        <v>614</v>
      </c>
      <c r="AO965" s="7" t="s">
        <v>687</v>
      </c>
      <c r="AP965" s="12" t="s">
        <v>691</v>
      </c>
      <c r="AQ965" s="12" t="s">
        <v>900</v>
      </c>
      <c r="AR965" s="12">
        <v>1</v>
      </c>
      <c r="AS965" s="12" t="s">
        <v>555</v>
      </c>
      <c r="AT965" s="7" t="s">
        <v>212</v>
      </c>
      <c r="AU965" s="12">
        <v>0</v>
      </c>
      <c r="AV965" s="12">
        <v>0</v>
      </c>
      <c r="AW965" s="12">
        <v>0</v>
      </c>
      <c r="AX965" s="12">
        <v>0</v>
      </c>
      <c r="AY965" s="7">
        <v>0</v>
      </c>
      <c r="AZ965" s="12">
        <v>0</v>
      </c>
      <c r="BA965" s="12">
        <v>1</v>
      </c>
      <c r="BB965" s="12">
        <v>1</v>
      </c>
      <c r="BC965" s="12">
        <v>0</v>
      </c>
      <c r="BD965" s="12">
        <v>1</v>
      </c>
      <c r="BE965" s="12">
        <v>1</v>
      </c>
      <c r="BF965" s="7" t="s">
        <v>3258</v>
      </c>
      <c r="BG965" s="7" t="s">
        <v>902</v>
      </c>
      <c r="BH965" s="7">
        <v>1</v>
      </c>
      <c r="BI965" s="7" t="s">
        <v>3282</v>
      </c>
      <c r="BJ965" s="12" t="s">
        <v>718</v>
      </c>
      <c r="BK965" s="12" t="s">
        <v>1044</v>
      </c>
      <c r="BL965" s="12" t="s">
        <v>3473</v>
      </c>
      <c r="BM965" s="7" t="s">
        <v>1230</v>
      </c>
      <c r="BN965" s="7" t="s">
        <v>1174</v>
      </c>
      <c r="BO965" s="12"/>
      <c r="BP965" s="12">
        <v>5</v>
      </c>
      <c r="BQ965" s="12" t="s">
        <v>1077</v>
      </c>
      <c r="BR965" s="12" t="s">
        <v>1077</v>
      </c>
      <c r="BS965" s="12" t="s">
        <v>1077</v>
      </c>
      <c r="BT965" s="12">
        <v>3.66</v>
      </c>
      <c r="BU965" s="12"/>
      <c r="BV965" s="12" t="s">
        <v>1252</v>
      </c>
      <c r="BW965" s="12" t="s">
        <v>1077</v>
      </c>
      <c r="BX965" s="12" t="s">
        <v>1077</v>
      </c>
      <c r="BY965" s="12" t="s">
        <v>1077</v>
      </c>
      <c r="BZ965" s="12"/>
      <c r="CA965" s="12" t="s">
        <v>1077</v>
      </c>
      <c r="CB965" s="12" t="s">
        <v>1077</v>
      </c>
      <c r="CC965" s="12" t="s">
        <v>1077</v>
      </c>
      <c r="CD965" s="12" t="s">
        <v>1077</v>
      </c>
      <c r="CE965" s="12">
        <v>0.01</v>
      </c>
      <c r="CF965" s="12" t="s">
        <v>1077</v>
      </c>
      <c r="CG965" s="12"/>
      <c r="CH965" s="12"/>
      <c r="CI965" s="12"/>
      <c r="CJ965" s="12" t="s">
        <v>718</v>
      </c>
      <c r="CK965" s="12" t="s">
        <v>1077</v>
      </c>
      <c r="CL965" s="12" t="s">
        <v>1077</v>
      </c>
      <c r="CM965" s="12" t="s">
        <v>1077</v>
      </c>
      <c r="CN965" s="12" t="s">
        <v>1077</v>
      </c>
      <c r="CO965" s="12" t="s">
        <v>1077</v>
      </c>
      <c r="CP965" s="12"/>
      <c r="CQ965" s="12"/>
      <c r="CR965" s="12"/>
      <c r="CS965" s="12" t="s">
        <v>1077</v>
      </c>
      <c r="CT965" s="12" t="s">
        <v>1077</v>
      </c>
      <c r="CU965" s="12" t="s">
        <v>1077</v>
      </c>
      <c r="CV965" s="12" t="s">
        <v>1077</v>
      </c>
      <c r="CW965" s="12"/>
      <c r="CX965" s="57"/>
    </row>
    <row r="966" spans="1:102" x14ac:dyDescent="0.35">
      <c r="A966" s="56">
        <v>48</v>
      </c>
      <c r="B966" s="12" t="s">
        <v>3738</v>
      </c>
      <c r="C966" s="12">
        <v>48.1</v>
      </c>
      <c r="D966" s="12" t="s">
        <v>2094</v>
      </c>
      <c r="E966" s="12" t="s">
        <v>390</v>
      </c>
      <c r="F966" s="12" t="s">
        <v>3916</v>
      </c>
      <c r="G966" s="12" t="s">
        <v>212</v>
      </c>
      <c r="H966" s="12" t="s">
        <v>2804</v>
      </c>
      <c r="I966" s="12" t="s">
        <v>212</v>
      </c>
      <c r="J966" s="12" t="s">
        <v>1226</v>
      </c>
      <c r="K966" s="12" t="s">
        <v>564</v>
      </c>
      <c r="L966" s="12" t="s">
        <v>173</v>
      </c>
      <c r="M966" s="12" t="s">
        <v>3164</v>
      </c>
      <c r="N966" s="12"/>
      <c r="O966" s="12" t="s">
        <v>3400</v>
      </c>
      <c r="P966" s="12" t="s">
        <v>3402</v>
      </c>
      <c r="Q966" s="12">
        <v>1</v>
      </c>
      <c r="R966" s="12">
        <v>0</v>
      </c>
      <c r="S966" s="12">
        <v>0</v>
      </c>
      <c r="T966" s="12">
        <v>0</v>
      </c>
      <c r="U966" s="12">
        <v>0</v>
      </c>
      <c r="V966" s="12">
        <v>0</v>
      </c>
      <c r="W966" s="12">
        <v>0</v>
      </c>
      <c r="X966" s="12">
        <v>0</v>
      </c>
      <c r="Y966" s="12">
        <v>0</v>
      </c>
      <c r="Z966" s="12">
        <v>1</v>
      </c>
      <c r="AA966" s="12">
        <v>0</v>
      </c>
      <c r="AB966" s="12">
        <v>0</v>
      </c>
      <c r="AC966" s="12">
        <v>0</v>
      </c>
      <c r="AD966" s="12">
        <v>0</v>
      </c>
      <c r="AE966" s="12">
        <v>0</v>
      </c>
      <c r="AF966" s="12">
        <v>0</v>
      </c>
      <c r="AG966" s="12">
        <v>0</v>
      </c>
      <c r="AH966" s="12">
        <v>0</v>
      </c>
      <c r="AI966" s="12">
        <v>0</v>
      </c>
      <c r="AJ966" s="12">
        <v>0</v>
      </c>
      <c r="AK966" s="12">
        <v>0</v>
      </c>
      <c r="AL966" s="12" t="s">
        <v>607</v>
      </c>
      <c r="AM966" s="7" t="s">
        <v>608</v>
      </c>
      <c r="AN966" s="7" t="s">
        <v>614</v>
      </c>
      <c r="AO966" s="7" t="s">
        <v>687</v>
      </c>
      <c r="AP966" s="12" t="s">
        <v>691</v>
      </c>
      <c r="AQ966" s="12" t="s">
        <v>900</v>
      </c>
      <c r="AR966" s="12">
        <v>1</v>
      </c>
      <c r="AS966" s="12" t="s">
        <v>555</v>
      </c>
      <c r="AT966" s="7" t="s">
        <v>212</v>
      </c>
      <c r="AU966" s="12">
        <v>0</v>
      </c>
      <c r="AV966" s="12">
        <v>0</v>
      </c>
      <c r="AW966" s="12">
        <v>0</v>
      </c>
      <c r="AX966" s="12">
        <v>0</v>
      </c>
      <c r="AY966" s="7">
        <v>0</v>
      </c>
      <c r="AZ966" s="12">
        <v>0</v>
      </c>
      <c r="BA966" s="12">
        <v>1</v>
      </c>
      <c r="BB966" s="12">
        <v>1</v>
      </c>
      <c r="BC966" s="12">
        <v>0</v>
      </c>
      <c r="BD966" s="12">
        <v>1</v>
      </c>
      <c r="BE966" s="12">
        <v>1</v>
      </c>
      <c r="BF966" s="7" t="s">
        <v>3258</v>
      </c>
      <c r="BG966" s="7" t="s">
        <v>1258</v>
      </c>
      <c r="BH966" s="7">
        <v>1</v>
      </c>
      <c r="BI966" s="7" t="s">
        <v>3282</v>
      </c>
      <c r="BJ966" s="12" t="s">
        <v>718</v>
      </c>
      <c r="BK966" s="12" t="s">
        <v>1044</v>
      </c>
      <c r="BL966" s="12" t="s">
        <v>3473</v>
      </c>
      <c r="BM966" s="7" t="s">
        <v>1230</v>
      </c>
      <c r="BN966" s="7" t="s">
        <v>1174</v>
      </c>
      <c r="BO966" s="12" t="s">
        <v>3822</v>
      </c>
      <c r="BP966" s="12">
        <v>5</v>
      </c>
      <c r="BQ966" s="12" t="s">
        <v>1077</v>
      </c>
      <c r="BR966" s="12" t="s">
        <v>1077</v>
      </c>
      <c r="BS966" s="12" t="s">
        <v>1077</v>
      </c>
      <c r="BT966" s="12">
        <v>1.98</v>
      </c>
      <c r="BU966" s="12"/>
      <c r="BV966" s="12" t="s">
        <v>1252</v>
      </c>
      <c r="BW966" s="12" t="s">
        <v>1077</v>
      </c>
      <c r="BX966" s="12" t="s">
        <v>1077</v>
      </c>
      <c r="BY966" s="12" t="s">
        <v>1077</v>
      </c>
      <c r="BZ966" s="12"/>
      <c r="CA966" s="12" t="s">
        <v>1077</v>
      </c>
      <c r="CB966" s="12" t="s">
        <v>1077</v>
      </c>
      <c r="CC966" s="12" t="s">
        <v>1077</v>
      </c>
      <c r="CD966" s="12" t="s">
        <v>1077</v>
      </c>
      <c r="CE966" s="12">
        <v>0.01</v>
      </c>
      <c r="CF966" s="12" t="s">
        <v>1077</v>
      </c>
      <c r="CG966" s="12"/>
      <c r="CH966" s="12"/>
      <c r="CI966" s="12"/>
      <c r="CJ966" s="12" t="s">
        <v>718</v>
      </c>
      <c r="CK966" s="12" t="s">
        <v>1077</v>
      </c>
      <c r="CL966" s="12" t="s">
        <v>1077</v>
      </c>
      <c r="CM966" s="12" t="s">
        <v>1077</v>
      </c>
      <c r="CN966" s="12" t="s">
        <v>1077</v>
      </c>
      <c r="CO966" s="12" t="s">
        <v>1077</v>
      </c>
      <c r="CP966" s="12"/>
      <c r="CQ966" s="12"/>
      <c r="CR966" s="12"/>
      <c r="CS966" s="12" t="s">
        <v>1077</v>
      </c>
      <c r="CT966" s="12" t="s">
        <v>1077</v>
      </c>
      <c r="CU966" s="12" t="s">
        <v>1077</v>
      </c>
      <c r="CV966" s="12" t="s">
        <v>1077</v>
      </c>
      <c r="CW966" s="12"/>
      <c r="CX966" s="57"/>
    </row>
    <row r="967" spans="1:102" x14ac:dyDescent="0.35">
      <c r="A967" s="56">
        <v>48</v>
      </c>
      <c r="B967" s="12" t="s">
        <v>3738</v>
      </c>
      <c r="C967" s="12">
        <v>48.1</v>
      </c>
      <c r="D967" s="12" t="s">
        <v>2099</v>
      </c>
      <c r="E967" s="12" t="s">
        <v>390</v>
      </c>
      <c r="F967" s="12" t="s">
        <v>3916</v>
      </c>
      <c r="G967" s="12" t="s">
        <v>349</v>
      </c>
      <c r="H967" s="12" t="s">
        <v>2804</v>
      </c>
      <c r="I967" s="12" t="s">
        <v>1285</v>
      </c>
      <c r="J967" s="12" t="s">
        <v>1226</v>
      </c>
      <c r="K967" s="12" t="s">
        <v>564</v>
      </c>
      <c r="L967" s="12" t="s">
        <v>173</v>
      </c>
      <c r="M967" s="12" t="s">
        <v>3164</v>
      </c>
      <c r="N967" s="12"/>
      <c r="O967" s="12" t="s">
        <v>3400</v>
      </c>
      <c r="P967" s="12" t="s">
        <v>3402</v>
      </c>
      <c r="Q967" s="12">
        <v>1</v>
      </c>
      <c r="R967" s="12">
        <v>0</v>
      </c>
      <c r="S967" s="12">
        <v>0</v>
      </c>
      <c r="T967" s="12">
        <v>0</v>
      </c>
      <c r="U967" s="12">
        <v>0</v>
      </c>
      <c r="V967" s="12">
        <v>0</v>
      </c>
      <c r="W967" s="12">
        <v>0</v>
      </c>
      <c r="X967" s="12">
        <v>0</v>
      </c>
      <c r="Y967" s="12">
        <v>0</v>
      </c>
      <c r="Z967" s="12">
        <v>1</v>
      </c>
      <c r="AA967" s="12">
        <v>0</v>
      </c>
      <c r="AB967" s="12">
        <v>0</v>
      </c>
      <c r="AC967" s="12">
        <v>0</v>
      </c>
      <c r="AD967" s="12">
        <v>0</v>
      </c>
      <c r="AE967" s="12">
        <v>0</v>
      </c>
      <c r="AF967" s="12">
        <v>0</v>
      </c>
      <c r="AG967" s="12">
        <v>0</v>
      </c>
      <c r="AH967" s="12">
        <v>0</v>
      </c>
      <c r="AI967" s="12">
        <v>0</v>
      </c>
      <c r="AJ967" s="12">
        <v>0</v>
      </c>
      <c r="AK967" s="12">
        <v>0</v>
      </c>
      <c r="AL967" s="12" t="s">
        <v>607</v>
      </c>
      <c r="AM967" s="7" t="s">
        <v>608</v>
      </c>
      <c r="AN967" s="7" t="s">
        <v>614</v>
      </c>
      <c r="AO967" s="7" t="s">
        <v>687</v>
      </c>
      <c r="AP967" s="12" t="s">
        <v>691</v>
      </c>
      <c r="AQ967" s="12" t="s">
        <v>900</v>
      </c>
      <c r="AR967" s="12">
        <v>1</v>
      </c>
      <c r="AS967" s="12" t="s">
        <v>555</v>
      </c>
      <c r="AT967" s="7" t="s">
        <v>212</v>
      </c>
      <c r="AU967" s="12">
        <v>0</v>
      </c>
      <c r="AV967" s="12">
        <v>0</v>
      </c>
      <c r="AW967" s="12">
        <v>0</v>
      </c>
      <c r="AX967" s="12">
        <v>0</v>
      </c>
      <c r="AY967" s="7">
        <v>0</v>
      </c>
      <c r="AZ967" s="12">
        <v>0</v>
      </c>
      <c r="BA967" s="12">
        <v>1</v>
      </c>
      <c r="BB967" s="12">
        <v>1</v>
      </c>
      <c r="BC967" s="12">
        <v>0</v>
      </c>
      <c r="BD967" s="12">
        <v>1</v>
      </c>
      <c r="BE967" s="12">
        <v>1</v>
      </c>
      <c r="BF967" s="7" t="s">
        <v>3259</v>
      </c>
      <c r="BG967" s="7" t="s">
        <v>899</v>
      </c>
      <c r="BH967" s="7">
        <v>1</v>
      </c>
      <c r="BI967" s="7" t="s">
        <v>3253</v>
      </c>
      <c r="BJ967" s="12" t="s">
        <v>718</v>
      </c>
      <c r="BK967" s="12" t="s">
        <v>1044</v>
      </c>
      <c r="BL967" s="12" t="s">
        <v>3473</v>
      </c>
      <c r="BM967" s="7" t="s">
        <v>1230</v>
      </c>
      <c r="BN967" s="7" t="s">
        <v>1174</v>
      </c>
      <c r="BO967" s="12"/>
      <c r="BP967" s="12"/>
      <c r="BQ967" s="12"/>
      <c r="BR967" s="12" t="s">
        <v>1077</v>
      </c>
      <c r="BS967" s="12" t="s">
        <v>1077</v>
      </c>
      <c r="BT967" s="12">
        <v>1</v>
      </c>
      <c r="BU967" s="12"/>
      <c r="BV967" s="12" t="s">
        <v>1252</v>
      </c>
      <c r="BW967" s="12" t="s">
        <v>1077</v>
      </c>
      <c r="BX967" s="12" t="s">
        <v>1077</v>
      </c>
      <c r="BY967" s="12" t="s">
        <v>1077</v>
      </c>
      <c r="BZ967" s="12"/>
      <c r="CA967" s="12" t="s">
        <v>1077</v>
      </c>
      <c r="CB967" s="12" t="s">
        <v>1077</v>
      </c>
      <c r="CC967" s="12" t="s">
        <v>1077</v>
      </c>
      <c r="CD967" s="12" t="s">
        <v>1077</v>
      </c>
      <c r="CE967" s="12" t="s">
        <v>1077</v>
      </c>
      <c r="CF967" s="12" t="s">
        <v>1077</v>
      </c>
      <c r="CG967" s="12"/>
      <c r="CH967" s="12"/>
      <c r="CI967" s="12"/>
      <c r="CJ967" s="12" t="s">
        <v>718</v>
      </c>
      <c r="CK967" s="12" t="s">
        <v>1077</v>
      </c>
      <c r="CL967" s="12" t="s">
        <v>1077</v>
      </c>
      <c r="CM967" s="12" t="s">
        <v>1077</v>
      </c>
      <c r="CN967" s="12" t="s">
        <v>1077</v>
      </c>
      <c r="CO967" s="12" t="s">
        <v>1077</v>
      </c>
      <c r="CP967" s="12"/>
      <c r="CQ967" s="12"/>
      <c r="CR967" s="12"/>
      <c r="CS967" s="12" t="s">
        <v>1077</v>
      </c>
      <c r="CT967" s="12" t="s">
        <v>1077</v>
      </c>
      <c r="CU967" s="12" t="s">
        <v>1077</v>
      </c>
      <c r="CV967" s="12" t="s">
        <v>1077</v>
      </c>
      <c r="CW967" s="12"/>
      <c r="CX967" s="57"/>
    </row>
    <row r="968" spans="1:102" x14ac:dyDescent="0.35">
      <c r="A968" s="56">
        <v>48</v>
      </c>
      <c r="B968" s="12" t="s">
        <v>3738</v>
      </c>
      <c r="C968" s="12">
        <v>48.1</v>
      </c>
      <c r="D968" s="12" t="s">
        <v>2096</v>
      </c>
      <c r="E968" s="12" t="s">
        <v>390</v>
      </c>
      <c r="F968" s="12" t="s">
        <v>3916</v>
      </c>
      <c r="G968" s="12" t="s">
        <v>212</v>
      </c>
      <c r="H968" s="12" t="s">
        <v>2804</v>
      </c>
      <c r="I968" s="12" t="s">
        <v>212</v>
      </c>
      <c r="J968" s="12" t="s">
        <v>1226</v>
      </c>
      <c r="K968" s="12" t="s">
        <v>564</v>
      </c>
      <c r="L968" s="12" t="s">
        <v>173</v>
      </c>
      <c r="M968" s="12" t="s">
        <v>3164</v>
      </c>
      <c r="N968" s="12"/>
      <c r="O968" s="12" t="s">
        <v>3400</v>
      </c>
      <c r="P968" s="12" t="s">
        <v>3402</v>
      </c>
      <c r="Q968" s="12">
        <v>1</v>
      </c>
      <c r="R968" s="12">
        <v>0</v>
      </c>
      <c r="S968" s="12">
        <v>0</v>
      </c>
      <c r="T968" s="12">
        <v>0</v>
      </c>
      <c r="U968" s="12">
        <v>0</v>
      </c>
      <c r="V968" s="12">
        <v>0</v>
      </c>
      <c r="W968" s="12">
        <v>0</v>
      </c>
      <c r="X968" s="12">
        <v>0</v>
      </c>
      <c r="Y968" s="12">
        <v>0</v>
      </c>
      <c r="Z968" s="12">
        <v>1</v>
      </c>
      <c r="AA968" s="12">
        <v>0</v>
      </c>
      <c r="AB968" s="12">
        <v>0</v>
      </c>
      <c r="AC968" s="12">
        <v>0</v>
      </c>
      <c r="AD968" s="12">
        <v>0</v>
      </c>
      <c r="AE968" s="12">
        <v>0</v>
      </c>
      <c r="AF968" s="12">
        <v>0</v>
      </c>
      <c r="AG968" s="12">
        <v>0</v>
      </c>
      <c r="AH968" s="12">
        <v>0</v>
      </c>
      <c r="AI968" s="12">
        <v>0</v>
      </c>
      <c r="AJ968" s="12">
        <v>0</v>
      </c>
      <c r="AK968" s="12">
        <v>0</v>
      </c>
      <c r="AL968" s="12" t="s">
        <v>607</v>
      </c>
      <c r="AM968" s="7" t="s">
        <v>608</v>
      </c>
      <c r="AN968" s="7" t="s">
        <v>614</v>
      </c>
      <c r="AO968" s="7" t="s">
        <v>687</v>
      </c>
      <c r="AP968" s="12" t="s">
        <v>691</v>
      </c>
      <c r="AQ968" s="12" t="s">
        <v>900</v>
      </c>
      <c r="AR968" s="12">
        <v>1</v>
      </c>
      <c r="AS968" s="12" t="s">
        <v>555</v>
      </c>
      <c r="AT968" s="7" t="s">
        <v>212</v>
      </c>
      <c r="AU968" s="12">
        <v>0</v>
      </c>
      <c r="AV968" s="12">
        <v>0</v>
      </c>
      <c r="AW968" s="12">
        <v>0</v>
      </c>
      <c r="AX968" s="12">
        <v>0</v>
      </c>
      <c r="AY968" s="7">
        <v>0</v>
      </c>
      <c r="AZ968" s="12">
        <v>0</v>
      </c>
      <c r="BA968" s="12">
        <v>1</v>
      </c>
      <c r="BB968" s="12">
        <v>1</v>
      </c>
      <c r="BC968" s="12">
        <v>0</v>
      </c>
      <c r="BD968" s="12">
        <v>1</v>
      </c>
      <c r="BE968" s="12">
        <v>1</v>
      </c>
      <c r="BF968" s="7" t="s">
        <v>3258</v>
      </c>
      <c r="BG968" s="7" t="s">
        <v>902</v>
      </c>
      <c r="BH968" s="7">
        <v>1</v>
      </c>
      <c r="BI968" s="7" t="s">
        <v>3282</v>
      </c>
      <c r="BJ968" s="12" t="s">
        <v>718</v>
      </c>
      <c r="BK968" s="12" t="s">
        <v>1044</v>
      </c>
      <c r="BL968" s="12" t="s">
        <v>3473</v>
      </c>
      <c r="BM968" s="7" t="s">
        <v>1230</v>
      </c>
      <c r="BN968" s="7" t="s">
        <v>1174</v>
      </c>
      <c r="BO968" s="12"/>
      <c r="BP968" s="12">
        <v>5</v>
      </c>
      <c r="BQ968" s="12" t="s">
        <v>1077</v>
      </c>
      <c r="BR968" s="12" t="s">
        <v>1077</v>
      </c>
      <c r="BS968" s="12" t="s">
        <v>1077</v>
      </c>
      <c r="BT968" s="12">
        <v>12.88</v>
      </c>
      <c r="BU968" s="12"/>
      <c r="BV968" s="12" t="s">
        <v>1252</v>
      </c>
      <c r="BW968" s="12" t="s">
        <v>1077</v>
      </c>
      <c r="BX968" s="12"/>
      <c r="BY968" s="12" t="s">
        <v>1077</v>
      </c>
      <c r="BZ968" s="12"/>
      <c r="CA968" s="12" t="s">
        <v>1077</v>
      </c>
      <c r="CB968" s="12" t="s">
        <v>1077</v>
      </c>
      <c r="CC968" s="12" t="s">
        <v>1077</v>
      </c>
      <c r="CD968" s="12" t="s">
        <v>1077</v>
      </c>
      <c r="CE968" s="12">
        <v>0.01</v>
      </c>
      <c r="CF968" s="12" t="s">
        <v>1077</v>
      </c>
      <c r="CG968" s="12"/>
      <c r="CH968" s="12"/>
      <c r="CI968" s="12"/>
      <c r="CJ968" s="12" t="s">
        <v>718</v>
      </c>
      <c r="CK968" s="12" t="s">
        <v>1077</v>
      </c>
      <c r="CL968" s="12" t="s">
        <v>1077</v>
      </c>
      <c r="CM968" s="12" t="s">
        <v>1077</v>
      </c>
      <c r="CN968" s="12" t="s">
        <v>1077</v>
      </c>
      <c r="CO968" s="12" t="s">
        <v>1077</v>
      </c>
      <c r="CP968" s="12"/>
      <c r="CQ968" s="12"/>
      <c r="CR968" s="12"/>
      <c r="CS968" s="12" t="s">
        <v>1077</v>
      </c>
      <c r="CT968" s="12" t="s">
        <v>1077</v>
      </c>
      <c r="CU968" s="12" t="s">
        <v>1077</v>
      </c>
      <c r="CV968" s="12" t="s">
        <v>1077</v>
      </c>
      <c r="CW968" s="12"/>
      <c r="CX968" s="57"/>
    </row>
    <row r="969" spans="1:102" x14ac:dyDescent="0.35">
      <c r="A969" s="56">
        <v>48</v>
      </c>
      <c r="B969" s="12" t="s">
        <v>3738</v>
      </c>
      <c r="C969" s="12">
        <v>48.2</v>
      </c>
      <c r="D969" s="12" t="s">
        <v>2100</v>
      </c>
      <c r="E969" s="12" t="s">
        <v>390</v>
      </c>
      <c r="F969" s="12" t="s">
        <v>3916</v>
      </c>
      <c r="G969" s="12" t="s">
        <v>349</v>
      </c>
      <c r="H969" s="12" t="s">
        <v>2805</v>
      </c>
      <c r="I969" s="12" t="s">
        <v>1285</v>
      </c>
      <c r="J969" s="12" t="s">
        <v>1226</v>
      </c>
      <c r="K969" s="12" t="s">
        <v>564</v>
      </c>
      <c r="L969" s="12" t="s">
        <v>173</v>
      </c>
      <c r="M969" s="12" t="s">
        <v>3164</v>
      </c>
      <c r="N969" s="12"/>
      <c r="O969" s="12" t="s">
        <v>3400</v>
      </c>
      <c r="P969" s="12" t="s">
        <v>3402</v>
      </c>
      <c r="Q969" s="12">
        <v>1</v>
      </c>
      <c r="R969" s="12">
        <v>0</v>
      </c>
      <c r="S969" s="12">
        <v>0</v>
      </c>
      <c r="T969" s="12">
        <v>0</v>
      </c>
      <c r="U969" s="12">
        <v>0</v>
      </c>
      <c r="V969" s="12">
        <v>0</v>
      </c>
      <c r="W969" s="12">
        <v>0</v>
      </c>
      <c r="X969" s="12">
        <v>0</v>
      </c>
      <c r="Y969" s="12">
        <v>0</v>
      </c>
      <c r="Z969" s="12">
        <v>1</v>
      </c>
      <c r="AA969" s="12">
        <v>0</v>
      </c>
      <c r="AB969" s="12">
        <v>0</v>
      </c>
      <c r="AC969" s="12">
        <v>0</v>
      </c>
      <c r="AD969" s="12">
        <v>0</v>
      </c>
      <c r="AE969" s="12">
        <v>0</v>
      </c>
      <c r="AF969" s="12">
        <v>0</v>
      </c>
      <c r="AG969" s="12">
        <v>0</v>
      </c>
      <c r="AH969" s="12">
        <v>0</v>
      </c>
      <c r="AI969" s="12">
        <v>0</v>
      </c>
      <c r="AJ969" s="12">
        <v>0</v>
      </c>
      <c r="AK969" s="12">
        <v>0</v>
      </c>
      <c r="AL969" s="12" t="s">
        <v>607</v>
      </c>
      <c r="AM969" s="7" t="s">
        <v>688</v>
      </c>
      <c r="AN969" s="7" t="s">
        <v>614</v>
      </c>
      <c r="AO969" s="7" t="s">
        <v>687</v>
      </c>
      <c r="AP969" s="12" t="s">
        <v>691</v>
      </c>
      <c r="AQ969" s="12" t="s">
        <v>903</v>
      </c>
      <c r="AR969" s="12">
        <v>1</v>
      </c>
      <c r="AS969" s="12" t="s">
        <v>555</v>
      </c>
      <c r="AT969" s="7" t="s">
        <v>212</v>
      </c>
      <c r="AU969" s="12">
        <v>0</v>
      </c>
      <c r="AV969" s="12">
        <v>0</v>
      </c>
      <c r="AW969" s="12">
        <v>0</v>
      </c>
      <c r="AX969" s="12">
        <v>0</v>
      </c>
      <c r="AY969" s="7">
        <v>0</v>
      </c>
      <c r="AZ969" s="12">
        <v>0</v>
      </c>
      <c r="BA969" s="12">
        <v>1</v>
      </c>
      <c r="BB969" s="12">
        <v>1</v>
      </c>
      <c r="BC969" s="12">
        <v>0</v>
      </c>
      <c r="BD969" s="12">
        <v>1</v>
      </c>
      <c r="BE969" s="12">
        <v>1</v>
      </c>
      <c r="BF969" s="7" t="s">
        <v>3259</v>
      </c>
      <c r="BG969" s="7" t="s">
        <v>901</v>
      </c>
      <c r="BH969" s="7">
        <v>1</v>
      </c>
      <c r="BI969" s="7" t="s">
        <v>3253</v>
      </c>
      <c r="BJ969" s="12" t="s">
        <v>718</v>
      </c>
      <c r="BK969" s="12" t="s">
        <v>1044</v>
      </c>
      <c r="BL969" s="12" t="s">
        <v>3473</v>
      </c>
      <c r="BM969" s="7" t="s">
        <v>1230</v>
      </c>
      <c r="BN969" s="7" t="s">
        <v>1174</v>
      </c>
      <c r="BO969" s="12"/>
      <c r="BP969" s="12"/>
      <c r="BQ969" s="12"/>
      <c r="BR969" s="12" t="s">
        <v>1077</v>
      </c>
      <c r="BS969" s="12" t="s">
        <v>1077</v>
      </c>
      <c r="BT969" s="12">
        <v>0.95</v>
      </c>
      <c r="BU969" s="12"/>
      <c r="BV969" s="12" t="s">
        <v>1252</v>
      </c>
      <c r="BW969" s="12" t="s">
        <v>1077</v>
      </c>
      <c r="BX969" s="12" t="s">
        <v>1077</v>
      </c>
      <c r="BY969" s="12" t="s">
        <v>1077</v>
      </c>
      <c r="BZ969" s="12"/>
      <c r="CA969" s="12" t="s">
        <v>1077</v>
      </c>
      <c r="CB969" s="12" t="s">
        <v>1077</v>
      </c>
      <c r="CC969" s="12" t="s">
        <v>1077</v>
      </c>
      <c r="CD969" s="12" t="s">
        <v>1077</v>
      </c>
      <c r="CE969" s="12" t="s">
        <v>1077</v>
      </c>
      <c r="CF969" s="12" t="s">
        <v>1077</v>
      </c>
      <c r="CG969" s="12"/>
      <c r="CH969" s="12"/>
      <c r="CI969" s="12"/>
      <c r="CJ969" s="12" t="s">
        <v>718</v>
      </c>
      <c r="CK969" s="12" t="s">
        <v>1077</v>
      </c>
      <c r="CL969" s="12" t="s">
        <v>1077</v>
      </c>
      <c r="CM969" s="12" t="s">
        <v>1077</v>
      </c>
      <c r="CN969" s="12" t="s">
        <v>1077</v>
      </c>
      <c r="CO969" s="12" t="s">
        <v>1077</v>
      </c>
      <c r="CP969" s="12"/>
      <c r="CQ969" s="12"/>
      <c r="CR969" s="12"/>
      <c r="CS969" s="12" t="s">
        <v>1077</v>
      </c>
      <c r="CT969" s="12" t="s">
        <v>1077</v>
      </c>
      <c r="CU969" s="12" t="s">
        <v>1077</v>
      </c>
      <c r="CV969" s="12" t="s">
        <v>1077</v>
      </c>
      <c r="CW969" s="12"/>
      <c r="CX969" s="57"/>
    </row>
    <row r="970" spans="1:102" x14ac:dyDescent="0.35">
      <c r="A970" s="56">
        <v>48</v>
      </c>
      <c r="B970" s="12" t="s">
        <v>3738</v>
      </c>
      <c r="C970" s="12">
        <v>48.2</v>
      </c>
      <c r="D970" s="12" t="s">
        <v>2098</v>
      </c>
      <c r="E970" s="12" t="s">
        <v>390</v>
      </c>
      <c r="F970" s="12" t="s">
        <v>3916</v>
      </c>
      <c r="G970" s="12" t="s">
        <v>212</v>
      </c>
      <c r="H970" s="12" t="s">
        <v>2804</v>
      </c>
      <c r="I970" s="12" t="s">
        <v>212</v>
      </c>
      <c r="J970" s="12" t="s">
        <v>1226</v>
      </c>
      <c r="K970" s="12" t="s">
        <v>564</v>
      </c>
      <c r="L970" s="12" t="s">
        <v>173</v>
      </c>
      <c r="M970" s="12" t="s">
        <v>3164</v>
      </c>
      <c r="N970" s="12"/>
      <c r="O970" s="12" t="s">
        <v>3400</v>
      </c>
      <c r="P970" s="12" t="s">
        <v>3402</v>
      </c>
      <c r="Q970" s="12">
        <v>1</v>
      </c>
      <c r="R970" s="12">
        <v>0</v>
      </c>
      <c r="S970" s="12">
        <v>0</v>
      </c>
      <c r="T970" s="12">
        <v>0</v>
      </c>
      <c r="U970" s="12">
        <v>0</v>
      </c>
      <c r="V970" s="12">
        <v>0</v>
      </c>
      <c r="W970" s="12">
        <v>0</v>
      </c>
      <c r="X970" s="12">
        <v>0</v>
      </c>
      <c r="Y970" s="12">
        <v>0</v>
      </c>
      <c r="Z970" s="12">
        <v>1</v>
      </c>
      <c r="AA970" s="12">
        <v>0</v>
      </c>
      <c r="AB970" s="12">
        <v>0</v>
      </c>
      <c r="AC970" s="12">
        <v>0</v>
      </c>
      <c r="AD970" s="12">
        <v>0</v>
      </c>
      <c r="AE970" s="12">
        <v>0</v>
      </c>
      <c r="AF970" s="12">
        <v>0</v>
      </c>
      <c r="AG970" s="12">
        <v>0</v>
      </c>
      <c r="AH970" s="12">
        <v>0</v>
      </c>
      <c r="AI970" s="12">
        <v>0</v>
      </c>
      <c r="AJ970" s="12">
        <v>0</v>
      </c>
      <c r="AK970" s="12">
        <v>0</v>
      </c>
      <c r="AL970" s="12" t="s">
        <v>607</v>
      </c>
      <c r="AM970" s="7" t="s">
        <v>688</v>
      </c>
      <c r="AN970" s="7" t="s">
        <v>614</v>
      </c>
      <c r="AO970" s="7" t="s">
        <v>687</v>
      </c>
      <c r="AP970" s="12" t="s">
        <v>691</v>
      </c>
      <c r="AQ970" s="12" t="s">
        <v>903</v>
      </c>
      <c r="AR970" s="12">
        <v>1</v>
      </c>
      <c r="AS970" s="12" t="s">
        <v>555</v>
      </c>
      <c r="AT970" s="7" t="s">
        <v>212</v>
      </c>
      <c r="AU970" s="12">
        <v>0</v>
      </c>
      <c r="AV970" s="12">
        <v>0</v>
      </c>
      <c r="AW970" s="12">
        <v>0</v>
      </c>
      <c r="AX970" s="12">
        <v>0</v>
      </c>
      <c r="AY970" s="7">
        <v>0</v>
      </c>
      <c r="AZ970" s="12">
        <v>0</v>
      </c>
      <c r="BA970" s="12">
        <v>1</v>
      </c>
      <c r="BB970" s="12">
        <v>1</v>
      </c>
      <c r="BC970" s="12">
        <v>0</v>
      </c>
      <c r="BD970" s="12">
        <v>1</v>
      </c>
      <c r="BE970" s="12">
        <v>1</v>
      </c>
      <c r="BF970" s="7" t="s">
        <v>3258</v>
      </c>
      <c r="BG970" s="7" t="s">
        <v>902</v>
      </c>
      <c r="BH970" s="7">
        <v>1</v>
      </c>
      <c r="BI970" s="7" t="s">
        <v>3282</v>
      </c>
      <c r="BJ970" s="12" t="s">
        <v>718</v>
      </c>
      <c r="BK970" s="12" t="s">
        <v>1044</v>
      </c>
      <c r="BL970" s="12" t="s">
        <v>3473</v>
      </c>
      <c r="BM970" s="7" t="s">
        <v>1230</v>
      </c>
      <c r="BN970" s="7" t="s">
        <v>1174</v>
      </c>
      <c r="BO970" s="12" t="s">
        <v>904</v>
      </c>
      <c r="BP970" s="12">
        <v>5</v>
      </c>
      <c r="BQ970" s="12" t="s">
        <v>1077</v>
      </c>
      <c r="BR970" s="12" t="s">
        <v>1077</v>
      </c>
      <c r="BS970" s="12" t="s">
        <v>1077</v>
      </c>
      <c r="BT970" s="12">
        <v>1.89</v>
      </c>
      <c r="BU970" s="12"/>
      <c r="BV970" s="12" t="s">
        <v>1252</v>
      </c>
      <c r="BW970" s="12" t="s">
        <v>1077</v>
      </c>
      <c r="BX970" s="12" t="s">
        <v>1077</v>
      </c>
      <c r="BY970" s="12" t="s">
        <v>1077</v>
      </c>
      <c r="BZ970" s="12"/>
      <c r="CA970" s="12" t="s">
        <v>1077</v>
      </c>
      <c r="CB970" s="12" t="s">
        <v>1077</v>
      </c>
      <c r="CC970" s="12" t="s">
        <v>1077</v>
      </c>
      <c r="CD970" s="12" t="s">
        <v>1077</v>
      </c>
      <c r="CE970" s="12">
        <v>0.01</v>
      </c>
      <c r="CF970" s="12" t="s">
        <v>1077</v>
      </c>
      <c r="CG970" s="12"/>
      <c r="CH970" s="12"/>
      <c r="CI970" s="12"/>
      <c r="CJ970" s="12" t="s">
        <v>718</v>
      </c>
      <c r="CK970" s="12" t="s">
        <v>1077</v>
      </c>
      <c r="CL970" s="12" t="s">
        <v>1077</v>
      </c>
      <c r="CM970" s="12" t="s">
        <v>1077</v>
      </c>
      <c r="CN970" s="12" t="s">
        <v>1077</v>
      </c>
      <c r="CO970" s="12" t="s">
        <v>1077</v>
      </c>
      <c r="CP970" s="12"/>
      <c r="CQ970" s="12"/>
      <c r="CR970" s="12"/>
      <c r="CS970" s="12" t="s">
        <v>1077</v>
      </c>
      <c r="CT970" s="12" t="s">
        <v>1077</v>
      </c>
      <c r="CU970" s="12" t="s">
        <v>1077</v>
      </c>
      <c r="CV970" s="12" t="s">
        <v>1077</v>
      </c>
      <c r="CW970" s="12"/>
      <c r="CX970" s="57"/>
    </row>
    <row r="971" spans="1:102" x14ac:dyDescent="0.35">
      <c r="A971" s="56">
        <v>48</v>
      </c>
      <c r="B971" s="12" t="s">
        <v>3738</v>
      </c>
      <c r="C971" s="12">
        <v>48.2</v>
      </c>
      <c r="D971" s="12" t="s">
        <v>2097</v>
      </c>
      <c r="E971" s="12" t="s">
        <v>390</v>
      </c>
      <c r="F971" s="12" t="s">
        <v>3916</v>
      </c>
      <c r="G971" s="12" t="s">
        <v>212</v>
      </c>
      <c r="H971" s="12" t="s">
        <v>2804</v>
      </c>
      <c r="I971" s="12" t="s">
        <v>212</v>
      </c>
      <c r="J971" s="12" t="s">
        <v>1226</v>
      </c>
      <c r="K971" s="12" t="s">
        <v>564</v>
      </c>
      <c r="L971" s="12" t="s">
        <v>173</v>
      </c>
      <c r="M971" s="12" t="s">
        <v>3164</v>
      </c>
      <c r="N971" s="12"/>
      <c r="O971" s="12" t="s">
        <v>3400</v>
      </c>
      <c r="P971" s="12" t="s">
        <v>3402</v>
      </c>
      <c r="Q971" s="12">
        <v>1</v>
      </c>
      <c r="R971" s="12">
        <v>0</v>
      </c>
      <c r="S971" s="12">
        <v>0</v>
      </c>
      <c r="T971" s="12">
        <v>0</v>
      </c>
      <c r="U971" s="12">
        <v>0</v>
      </c>
      <c r="V971" s="12">
        <v>0</v>
      </c>
      <c r="W971" s="12">
        <v>0</v>
      </c>
      <c r="X971" s="12">
        <v>0</v>
      </c>
      <c r="Y971" s="12">
        <v>0</v>
      </c>
      <c r="Z971" s="12">
        <v>1</v>
      </c>
      <c r="AA971" s="12">
        <v>0</v>
      </c>
      <c r="AB971" s="12">
        <v>0</v>
      </c>
      <c r="AC971" s="12">
        <v>0</v>
      </c>
      <c r="AD971" s="12">
        <v>0</v>
      </c>
      <c r="AE971" s="12">
        <v>0</v>
      </c>
      <c r="AF971" s="12">
        <v>0</v>
      </c>
      <c r="AG971" s="12">
        <v>0</v>
      </c>
      <c r="AH971" s="12">
        <v>0</v>
      </c>
      <c r="AI971" s="12">
        <v>0</v>
      </c>
      <c r="AJ971" s="12">
        <v>0</v>
      </c>
      <c r="AK971" s="12">
        <v>0</v>
      </c>
      <c r="AL971" s="12" t="s">
        <v>607</v>
      </c>
      <c r="AM971" s="7" t="s">
        <v>688</v>
      </c>
      <c r="AN971" s="7" t="s">
        <v>614</v>
      </c>
      <c r="AO971" s="7" t="s">
        <v>687</v>
      </c>
      <c r="AP971" s="12" t="s">
        <v>691</v>
      </c>
      <c r="AQ971" s="12" t="s">
        <v>903</v>
      </c>
      <c r="AR971" s="12">
        <v>1</v>
      </c>
      <c r="AS971" s="12" t="s">
        <v>555</v>
      </c>
      <c r="AT971" s="7" t="s">
        <v>212</v>
      </c>
      <c r="AU971" s="12">
        <v>0</v>
      </c>
      <c r="AV971" s="12">
        <v>0</v>
      </c>
      <c r="AW971" s="12">
        <v>0</v>
      </c>
      <c r="AX971" s="12">
        <v>0</v>
      </c>
      <c r="AY971" s="7">
        <v>0</v>
      </c>
      <c r="AZ971" s="12">
        <v>0</v>
      </c>
      <c r="BA971" s="12">
        <v>1</v>
      </c>
      <c r="BB971" s="12">
        <v>1</v>
      </c>
      <c r="BC971" s="12">
        <v>0</v>
      </c>
      <c r="BD971" s="12">
        <v>1</v>
      </c>
      <c r="BE971" s="12">
        <v>1</v>
      </c>
      <c r="BF971" s="7" t="s">
        <v>3258</v>
      </c>
      <c r="BG971" s="7" t="s">
        <v>902</v>
      </c>
      <c r="BH971" s="7">
        <v>1</v>
      </c>
      <c r="BI971" s="12" t="s">
        <v>3282</v>
      </c>
      <c r="BJ971" s="12" t="s">
        <v>718</v>
      </c>
      <c r="BK971" s="12" t="s">
        <v>1044</v>
      </c>
      <c r="BL971" s="12" t="s">
        <v>3473</v>
      </c>
      <c r="BM971" s="7" t="s">
        <v>1230</v>
      </c>
      <c r="BN971" s="7" t="s">
        <v>1174</v>
      </c>
      <c r="BO971" s="12" t="s">
        <v>904</v>
      </c>
      <c r="BP971" s="12">
        <v>5</v>
      </c>
      <c r="BQ971" s="12" t="s">
        <v>1077</v>
      </c>
      <c r="BR971" s="12" t="s">
        <v>1077</v>
      </c>
      <c r="BS971" s="12" t="s">
        <v>1077</v>
      </c>
      <c r="BT971" s="12">
        <v>1.19</v>
      </c>
      <c r="BU971" s="12"/>
      <c r="BV971" s="12" t="s">
        <v>1252</v>
      </c>
      <c r="BW971" s="12" t="s">
        <v>1077</v>
      </c>
      <c r="BX971" s="12" t="s">
        <v>1077</v>
      </c>
      <c r="BY971" s="12" t="s">
        <v>1077</v>
      </c>
      <c r="BZ971" s="12"/>
      <c r="CA971" s="12" t="s">
        <v>1077</v>
      </c>
      <c r="CB971" s="12" t="s">
        <v>1077</v>
      </c>
      <c r="CC971" s="12" t="s">
        <v>1077</v>
      </c>
      <c r="CD971" s="12" t="s">
        <v>1077</v>
      </c>
      <c r="CE971" s="12">
        <v>0.01</v>
      </c>
      <c r="CF971" s="12" t="s">
        <v>1077</v>
      </c>
      <c r="CG971" s="12"/>
      <c r="CH971" s="12"/>
      <c r="CI971" s="12"/>
      <c r="CJ971" s="12" t="s">
        <v>718</v>
      </c>
      <c r="CK971" s="12" t="s">
        <v>1077</v>
      </c>
      <c r="CL971" s="12" t="s">
        <v>1077</v>
      </c>
      <c r="CM971" s="12" t="s">
        <v>1077</v>
      </c>
      <c r="CN971" s="12" t="s">
        <v>1077</v>
      </c>
      <c r="CO971" s="12" t="s">
        <v>1077</v>
      </c>
      <c r="CP971" s="12"/>
      <c r="CQ971" s="12"/>
      <c r="CR971" s="12"/>
      <c r="CS971" s="12" t="s">
        <v>1077</v>
      </c>
      <c r="CT971" s="12" t="s">
        <v>1077</v>
      </c>
      <c r="CU971" s="12" t="s">
        <v>1077</v>
      </c>
      <c r="CV971" s="12" t="s">
        <v>1077</v>
      </c>
      <c r="CW971" s="12"/>
      <c r="CX971" s="57"/>
    </row>
    <row r="972" spans="1:102" x14ac:dyDescent="0.35">
      <c r="A972" s="56">
        <v>48</v>
      </c>
      <c r="B972" s="12" t="s">
        <v>3738</v>
      </c>
      <c r="C972" s="12">
        <v>48.2</v>
      </c>
      <c r="D972" s="12" t="s">
        <v>2101</v>
      </c>
      <c r="E972" s="12" t="s">
        <v>390</v>
      </c>
      <c r="F972" s="12" t="s">
        <v>3916</v>
      </c>
      <c r="G972" s="12" t="s">
        <v>349</v>
      </c>
      <c r="H972" s="12" t="s">
        <v>2804</v>
      </c>
      <c r="I972" s="12" t="s">
        <v>1285</v>
      </c>
      <c r="J972" s="12" t="s">
        <v>1226</v>
      </c>
      <c r="K972" s="12" t="s">
        <v>564</v>
      </c>
      <c r="L972" s="12" t="s">
        <v>173</v>
      </c>
      <c r="M972" s="12" t="s">
        <v>3164</v>
      </c>
      <c r="N972" s="12"/>
      <c r="O972" s="12" t="s">
        <v>3400</v>
      </c>
      <c r="P972" s="12" t="s">
        <v>3402</v>
      </c>
      <c r="Q972" s="12">
        <v>1</v>
      </c>
      <c r="R972" s="12">
        <v>0</v>
      </c>
      <c r="S972" s="12">
        <v>0</v>
      </c>
      <c r="T972" s="12">
        <v>0</v>
      </c>
      <c r="U972" s="12">
        <v>0</v>
      </c>
      <c r="V972" s="12">
        <v>0</v>
      </c>
      <c r="W972" s="12">
        <v>0</v>
      </c>
      <c r="X972" s="12">
        <v>0</v>
      </c>
      <c r="Y972" s="12">
        <v>0</v>
      </c>
      <c r="Z972" s="12">
        <v>1</v>
      </c>
      <c r="AA972" s="12">
        <v>0</v>
      </c>
      <c r="AB972" s="12">
        <v>0</v>
      </c>
      <c r="AC972" s="12">
        <v>0</v>
      </c>
      <c r="AD972" s="12">
        <v>0</v>
      </c>
      <c r="AE972" s="12">
        <v>0</v>
      </c>
      <c r="AF972" s="12">
        <v>0</v>
      </c>
      <c r="AG972" s="12">
        <v>0</v>
      </c>
      <c r="AH972" s="12">
        <v>0</v>
      </c>
      <c r="AI972" s="12">
        <v>0</v>
      </c>
      <c r="AJ972" s="12">
        <v>0</v>
      </c>
      <c r="AK972" s="12">
        <v>0</v>
      </c>
      <c r="AL972" s="12" t="s">
        <v>607</v>
      </c>
      <c r="AM972" s="7" t="s">
        <v>688</v>
      </c>
      <c r="AN972" s="7" t="s">
        <v>614</v>
      </c>
      <c r="AO972" s="7" t="s">
        <v>687</v>
      </c>
      <c r="AP972" s="12" t="s">
        <v>691</v>
      </c>
      <c r="AQ972" s="12" t="s">
        <v>903</v>
      </c>
      <c r="AR972" s="12">
        <v>1</v>
      </c>
      <c r="AS972" s="12" t="s">
        <v>555</v>
      </c>
      <c r="AT972" s="7" t="s">
        <v>212</v>
      </c>
      <c r="AU972" s="12">
        <v>0</v>
      </c>
      <c r="AV972" s="12">
        <v>0</v>
      </c>
      <c r="AW972" s="12">
        <v>0</v>
      </c>
      <c r="AX972" s="12">
        <v>0</v>
      </c>
      <c r="AY972" s="7">
        <v>0</v>
      </c>
      <c r="AZ972" s="12">
        <v>0</v>
      </c>
      <c r="BA972" s="12">
        <v>1</v>
      </c>
      <c r="BB972" s="12">
        <v>1</v>
      </c>
      <c r="BC972" s="12">
        <v>0</v>
      </c>
      <c r="BD972" s="12">
        <v>1</v>
      </c>
      <c r="BE972" s="12">
        <v>1</v>
      </c>
      <c r="BF972" s="7" t="s">
        <v>3259</v>
      </c>
      <c r="BG972" s="7" t="s">
        <v>899</v>
      </c>
      <c r="BH972" s="7">
        <v>1</v>
      </c>
      <c r="BI972" s="7" t="s">
        <v>3253</v>
      </c>
      <c r="BJ972" s="12" t="s">
        <v>718</v>
      </c>
      <c r="BK972" s="12" t="s">
        <v>1044</v>
      </c>
      <c r="BL972" s="12" t="s">
        <v>3473</v>
      </c>
      <c r="BM972" s="7" t="s">
        <v>1230</v>
      </c>
      <c r="BN972" s="7" t="s">
        <v>1174</v>
      </c>
      <c r="BO972" s="12"/>
      <c r="BP972" s="12"/>
      <c r="BQ972" s="12"/>
      <c r="BR972" s="12" t="s">
        <v>1077</v>
      </c>
      <c r="BS972" s="12" t="s">
        <v>1077</v>
      </c>
      <c r="BT972" s="12">
        <v>1</v>
      </c>
      <c r="BU972" s="12"/>
      <c r="BV972" s="12" t="s">
        <v>1252</v>
      </c>
      <c r="BW972" s="12" t="s">
        <v>1077</v>
      </c>
      <c r="BX972" s="12" t="s">
        <v>1077</v>
      </c>
      <c r="BY972" s="12" t="s">
        <v>1077</v>
      </c>
      <c r="BZ972" s="12"/>
      <c r="CA972" s="12" t="s">
        <v>1077</v>
      </c>
      <c r="CB972" s="12" t="s">
        <v>1077</v>
      </c>
      <c r="CC972" s="12" t="s">
        <v>1077</v>
      </c>
      <c r="CD972" s="12" t="s">
        <v>1077</v>
      </c>
      <c r="CE972" s="12" t="s">
        <v>1077</v>
      </c>
      <c r="CF972" s="12" t="s">
        <v>1077</v>
      </c>
      <c r="CG972" s="12"/>
      <c r="CH972" s="12"/>
      <c r="CI972" s="12"/>
      <c r="CJ972" s="12" t="s">
        <v>718</v>
      </c>
      <c r="CK972" s="12" t="s">
        <v>1077</v>
      </c>
      <c r="CL972" s="12" t="s">
        <v>1077</v>
      </c>
      <c r="CM972" s="12" t="s">
        <v>1077</v>
      </c>
      <c r="CN972" s="12" t="s">
        <v>1077</v>
      </c>
      <c r="CO972" s="12" t="s">
        <v>1077</v>
      </c>
      <c r="CP972" s="12"/>
      <c r="CQ972" s="12"/>
      <c r="CR972" s="12"/>
      <c r="CS972" s="12" t="s">
        <v>1077</v>
      </c>
      <c r="CT972" s="12" t="s">
        <v>1077</v>
      </c>
      <c r="CU972" s="12" t="s">
        <v>1077</v>
      </c>
      <c r="CV972" s="12" t="s">
        <v>1077</v>
      </c>
      <c r="CW972" s="12"/>
      <c r="CX972" s="57"/>
    </row>
    <row r="973" spans="1:102" x14ac:dyDescent="0.35">
      <c r="A973" s="56">
        <v>49</v>
      </c>
      <c r="B973" s="12" t="s">
        <v>3739</v>
      </c>
      <c r="C973" s="12">
        <v>49.1</v>
      </c>
      <c r="D973" s="12" t="s">
        <v>2102</v>
      </c>
      <c r="E973" s="12" t="s">
        <v>391</v>
      </c>
      <c r="F973" s="12">
        <v>8</v>
      </c>
      <c r="G973" s="12" t="s">
        <v>212</v>
      </c>
      <c r="H973" s="12" t="s">
        <v>2805</v>
      </c>
      <c r="I973" s="12" t="s">
        <v>349</v>
      </c>
      <c r="J973" s="12" t="s">
        <v>1222</v>
      </c>
      <c r="K973" s="12" t="s">
        <v>564</v>
      </c>
      <c r="L973" s="12" t="s">
        <v>173</v>
      </c>
      <c r="M973" s="12" t="s">
        <v>3164</v>
      </c>
      <c r="N973" s="12"/>
      <c r="O973" s="12" t="s">
        <v>3400</v>
      </c>
      <c r="P973" s="12" t="s">
        <v>3402</v>
      </c>
      <c r="Q973" s="12">
        <v>0</v>
      </c>
      <c r="R973" s="12">
        <v>0</v>
      </c>
      <c r="S973" s="12">
        <v>1</v>
      </c>
      <c r="T973" s="12">
        <v>0</v>
      </c>
      <c r="U973" s="12">
        <v>0</v>
      </c>
      <c r="V973" s="12">
        <v>0</v>
      </c>
      <c r="W973" s="12">
        <v>0</v>
      </c>
      <c r="X973" s="12">
        <v>0</v>
      </c>
      <c r="Y973" s="12">
        <v>0</v>
      </c>
      <c r="Z973" s="12">
        <v>0</v>
      </c>
      <c r="AA973" s="12">
        <v>0</v>
      </c>
      <c r="AB973" s="12">
        <v>0</v>
      </c>
      <c r="AC973" s="12">
        <v>0</v>
      </c>
      <c r="AD973" s="12">
        <v>0</v>
      </c>
      <c r="AE973" s="12">
        <v>0</v>
      </c>
      <c r="AF973" s="12">
        <v>0</v>
      </c>
      <c r="AG973" s="12">
        <v>0</v>
      </c>
      <c r="AH973" s="12">
        <v>0</v>
      </c>
      <c r="AI973" s="12">
        <v>0</v>
      </c>
      <c r="AJ973" s="12">
        <v>1</v>
      </c>
      <c r="AK973" s="12">
        <v>0</v>
      </c>
      <c r="AL973" s="12" t="s">
        <v>1044</v>
      </c>
      <c r="AM973" s="7" t="s">
        <v>654</v>
      </c>
      <c r="AN973" s="7" t="s">
        <v>614</v>
      </c>
      <c r="AO973" s="7">
        <v>2007</v>
      </c>
      <c r="AP973" s="12" t="s">
        <v>3458</v>
      </c>
      <c r="AQ973" s="12">
        <v>19514</v>
      </c>
      <c r="AR973" s="12">
        <v>1</v>
      </c>
      <c r="AS973" s="12" t="s">
        <v>555</v>
      </c>
      <c r="AT973" s="7" t="s">
        <v>349</v>
      </c>
      <c r="AU973" s="12">
        <v>0</v>
      </c>
      <c r="AV973" s="12">
        <v>1</v>
      </c>
      <c r="AW973" s="12">
        <v>0</v>
      </c>
      <c r="AX973" s="12">
        <v>0</v>
      </c>
      <c r="AY973" s="7">
        <v>0</v>
      </c>
      <c r="AZ973" s="12">
        <v>0</v>
      </c>
      <c r="BA973" s="12">
        <v>1</v>
      </c>
      <c r="BB973" s="12">
        <v>1</v>
      </c>
      <c r="BC973" s="12">
        <v>0</v>
      </c>
      <c r="BD973" s="12">
        <v>0</v>
      </c>
      <c r="BE973" s="12">
        <v>0</v>
      </c>
      <c r="BF973" s="7" t="s">
        <v>3258</v>
      </c>
      <c r="BG973" s="7" t="s">
        <v>1272</v>
      </c>
      <c r="BH973" s="7">
        <v>1</v>
      </c>
      <c r="BI973" s="7" t="s">
        <v>3282</v>
      </c>
      <c r="BJ973" s="12" t="s">
        <v>3460</v>
      </c>
      <c r="BK973" s="12" t="s">
        <v>1044</v>
      </c>
      <c r="BL973" s="12" t="s">
        <v>3473</v>
      </c>
      <c r="BM973" s="7" t="s">
        <v>3489</v>
      </c>
      <c r="BN973" s="7" t="s">
        <v>775</v>
      </c>
      <c r="BO973" s="12" t="s">
        <v>904</v>
      </c>
      <c r="BP973" s="12">
        <v>5</v>
      </c>
      <c r="BQ973" s="12"/>
      <c r="BR973" s="12" t="s">
        <v>1077</v>
      </c>
      <c r="BS973" s="12" t="s">
        <v>1077</v>
      </c>
      <c r="BT973" s="12">
        <v>0.71099999999999997</v>
      </c>
      <c r="BU973" s="12"/>
      <c r="BV973" s="12" t="s">
        <v>1252</v>
      </c>
      <c r="BW973" s="12"/>
      <c r="BX973" s="12"/>
      <c r="BY973" s="12" t="s">
        <v>1077</v>
      </c>
      <c r="BZ973" s="12"/>
      <c r="CA973" s="12">
        <v>-4.9400000000000004</v>
      </c>
      <c r="CB973" s="12" t="s">
        <v>1077</v>
      </c>
      <c r="CC973" s="12" t="s">
        <v>1077</v>
      </c>
      <c r="CD973" s="12" t="s">
        <v>1077</v>
      </c>
      <c r="CE973" s="12">
        <v>0.01</v>
      </c>
      <c r="CF973" s="12" t="s">
        <v>1077</v>
      </c>
      <c r="CG973" s="12"/>
      <c r="CH973" s="12"/>
      <c r="CI973" s="12"/>
      <c r="CJ973" s="12" t="s">
        <v>1077</v>
      </c>
      <c r="CK973" s="12" t="s">
        <v>1077</v>
      </c>
      <c r="CL973" s="12" t="s">
        <v>1055</v>
      </c>
      <c r="CM973" s="12">
        <v>0</v>
      </c>
      <c r="CN973" s="12">
        <v>388.7</v>
      </c>
      <c r="CO973" s="12" t="s">
        <v>3419</v>
      </c>
      <c r="CP973" s="12"/>
      <c r="CQ973" s="12"/>
      <c r="CR973" s="12"/>
      <c r="CS973" s="12" t="s">
        <v>1077</v>
      </c>
      <c r="CT973" s="12" t="s">
        <v>1077</v>
      </c>
      <c r="CU973" s="12" t="s">
        <v>1077</v>
      </c>
      <c r="CV973" s="12" t="s">
        <v>1077</v>
      </c>
      <c r="CW973" s="12"/>
      <c r="CX973" s="57"/>
    </row>
    <row r="974" spans="1:102" x14ac:dyDescent="0.35">
      <c r="A974" s="56">
        <v>49</v>
      </c>
      <c r="B974" s="12" t="s">
        <v>3739</v>
      </c>
      <c r="C974" s="12">
        <v>49.1</v>
      </c>
      <c r="D974" s="12" t="s">
        <v>2103</v>
      </c>
      <c r="E974" s="12" t="s">
        <v>391</v>
      </c>
      <c r="F974" s="12">
        <v>8</v>
      </c>
      <c r="G974" s="12" t="s">
        <v>212</v>
      </c>
      <c r="H974" s="12" t="s">
        <v>2804</v>
      </c>
      <c r="I974" s="12" t="s">
        <v>212</v>
      </c>
      <c r="J974" s="12" t="s">
        <v>1222</v>
      </c>
      <c r="K974" s="12" t="s">
        <v>564</v>
      </c>
      <c r="L974" s="12" t="s">
        <v>173</v>
      </c>
      <c r="M974" s="12" t="s">
        <v>3164</v>
      </c>
      <c r="N974" s="12"/>
      <c r="O974" s="12" t="s">
        <v>3400</v>
      </c>
      <c r="P974" s="12" t="s">
        <v>3402</v>
      </c>
      <c r="Q974" s="12">
        <v>0</v>
      </c>
      <c r="R974" s="12">
        <v>0</v>
      </c>
      <c r="S974" s="12">
        <v>0</v>
      </c>
      <c r="T974" s="12">
        <v>0</v>
      </c>
      <c r="U974" s="12">
        <v>0</v>
      </c>
      <c r="V974" s="12">
        <v>0</v>
      </c>
      <c r="W974" s="12">
        <v>1</v>
      </c>
      <c r="X974" s="12">
        <v>0</v>
      </c>
      <c r="Y974" s="12">
        <v>0</v>
      </c>
      <c r="Z974" s="12">
        <v>0</v>
      </c>
      <c r="AA974" s="12">
        <v>0</v>
      </c>
      <c r="AB974" s="12">
        <v>0</v>
      </c>
      <c r="AC974" s="12">
        <v>0</v>
      </c>
      <c r="AD974" s="12">
        <v>0</v>
      </c>
      <c r="AE974" s="12">
        <v>0</v>
      </c>
      <c r="AF974" s="12">
        <v>0</v>
      </c>
      <c r="AG974" s="12">
        <v>0</v>
      </c>
      <c r="AH974" s="12">
        <v>0</v>
      </c>
      <c r="AI974" s="12">
        <v>0</v>
      </c>
      <c r="AJ974" s="12">
        <v>1</v>
      </c>
      <c r="AK974" s="12">
        <v>0</v>
      </c>
      <c r="AL974" s="12" t="s">
        <v>1044</v>
      </c>
      <c r="AM974" s="7" t="s">
        <v>654</v>
      </c>
      <c r="AN974" s="7" t="s">
        <v>614</v>
      </c>
      <c r="AO974" s="7">
        <v>2007</v>
      </c>
      <c r="AP974" s="12" t="s">
        <v>3458</v>
      </c>
      <c r="AQ974" s="12">
        <v>19514</v>
      </c>
      <c r="AR974" s="12">
        <v>1</v>
      </c>
      <c r="AS974" s="12" t="s">
        <v>555</v>
      </c>
      <c r="AT974" s="7" t="s">
        <v>349</v>
      </c>
      <c r="AU974" s="12">
        <v>0</v>
      </c>
      <c r="AV974" s="12">
        <v>1</v>
      </c>
      <c r="AW974" s="12">
        <v>0</v>
      </c>
      <c r="AX974" s="12">
        <v>0</v>
      </c>
      <c r="AY974" s="7">
        <v>0</v>
      </c>
      <c r="AZ974" s="12">
        <v>0</v>
      </c>
      <c r="BA974" s="12">
        <v>1</v>
      </c>
      <c r="BB974" s="12">
        <v>1</v>
      </c>
      <c r="BC974" s="12">
        <v>0</v>
      </c>
      <c r="BD974" s="12">
        <v>0</v>
      </c>
      <c r="BE974" s="12">
        <v>0</v>
      </c>
      <c r="BF974" s="7" t="s">
        <v>3258</v>
      </c>
      <c r="BG974" s="7" t="s">
        <v>1272</v>
      </c>
      <c r="BH974" s="7">
        <v>1</v>
      </c>
      <c r="BI974" s="12" t="s">
        <v>3282</v>
      </c>
      <c r="BJ974" s="12" t="s">
        <v>3460</v>
      </c>
      <c r="BK974" s="12" t="s">
        <v>1044</v>
      </c>
      <c r="BL974" s="12" t="s">
        <v>3473</v>
      </c>
      <c r="BM974" s="7" t="s">
        <v>3489</v>
      </c>
      <c r="BN974" s="7" t="s">
        <v>775</v>
      </c>
      <c r="BO974" s="12" t="s">
        <v>904</v>
      </c>
      <c r="BP974" s="12">
        <v>5</v>
      </c>
      <c r="BQ974" s="12" t="s">
        <v>1077</v>
      </c>
      <c r="BR974" s="12" t="s">
        <v>1077</v>
      </c>
      <c r="BS974" s="12" t="s">
        <v>1077</v>
      </c>
      <c r="BT974" s="12">
        <v>1.155</v>
      </c>
      <c r="BU974" s="12"/>
      <c r="BV974" s="12" t="s">
        <v>1252</v>
      </c>
      <c r="BW974" s="12" t="s">
        <v>1077</v>
      </c>
      <c r="BX974" s="12" t="s">
        <v>1077</v>
      </c>
      <c r="BY974" s="12" t="s">
        <v>1077</v>
      </c>
      <c r="BZ974" s="12"/>
      <c r="CA974" s="12">
        <v>1.79</v>
      </c>
      <c r="CB974" s="12" t="s">
        <v>1077</v>
      </c>
      <c r="CC974" s="12" t="s">
        <v>1077</v>
      </c>
      <c r="CD974" s="12" t="s">
        <v>1077</v>
      </c>
      <c r="CE974" s="12">
        <v>0.1</v>
      </c>
      <c r="CF974" s="12" t="s">
        <v>1077</v>
      </c>
      <c r="CG974" s="12"/>
      <c r="CH974" s="12"/>
      <c r="CI974" s="12"/>
      <c r="CJ974" s="12" t="s">
        <v>718</v>
      </c>
      <c r="CK974" s="12" t="s">
        <v>1077</v>
      </c>
      <c r="CL974" s="12" t="s">
        <v>1055</v>
      </c>
      <c r="CM974" s="12">
        <v>0</v>
      </c>
      <c r="CN974" s="12">
        <v>388.7</v>
      </c>
      <c r="CO974" s="12" t="s">
        <v>3419</v>
      </c>
      <c r="CP974" s="12"/>
      <c r="CQ974" s="12"/>
      <c r="CR974" s="12"/>
      <c r="CS974" s="12" t="s">
        <v>1077</v>
      </c>
      <c r="CT974" s="12" t="s">
        <v>1077</v>
      </c>
      <c r="CU974" s="12" t="s">
        <v>1077</v>
      </c>
      <c r="CV974" s="12" t="s">
        <v>1077</v>
      </c>
      <c r="CW974" s="12"/>
      <c r="CX974" s="57"/>
    </row>
    <row r="975" spans="1:102" x14ac:dyDescent="0.35">
      <c r="A975" s="56">
        <v>50</v>
      </c>
      <c r="B975" s="12" t="s">
        <v>3740</v>
      </c>
      <c r="C975" s="12">
        <v>50.1</v>
      </c>
      <c r="D975" s="12" t="s">
        <v>2105</v>
      </c>
      <c r="E975" s="12" t="s">
        <v>392</v>
      </c>
      <c r="F975" s="12" t="s">
        <v>3916</v>
      </c>
      <c r="G975" s="12" t="s">
        <v>212</v>
      </c>
      <c r="H975" s="12" t="s">
        <v>2804</v>
      </c>
      <c r="I975" s="12" t="s">
        <v>212</v>
      </c>
      <c r="J975" s="12" t="s">
        <v>1222</v>
      </c>
      <c r="K975" s="12" t="s">
        <v>564</v>
      </c>
      <c r="L975" s="12" t="s">
        <v>1118</v>
      </c>
      <c r="M975" s="12" t="s">
        <v>3237</v>
      </c>
      <c r="N975" s="12" t="s">
        <v>3437</v>
      </c>
      <c r="O975" s="12" t="s">
        <v>3400</v>
      </c>
      <c r="P975" s="12" t="s">
        <v>3403</v>
      </c>
      <c r="Q975" s="12">
        <v>1</v>
      </c>
      <c r="R975" s="12">
        <v>0</v>
      </c>
      <c r="S975" s="12">
        <v>0</v>
      </c>
      <c r="T975" s="12">
        <v>0</v>
      </c>
      <c r="U975" s="12">
        <v>0</v>
      </c>
      <c r="V975" s="12">
        <v>0</v>
      </c>
      <c r="W975" s="12">
        <v>0</v>
      </c>
      <c r="X975" s="12">
        <v>0</v>
      </c>
      <c r="Y975" s="12">
        <v>0</v>
      </c>
      <c r="Z975" s="12">
        <v>0</v>
      </c>
      <c r="AA975" s="12">
        <v>0</v>
      </c>
      <c r="AB975" s="12">
        <v>1</v>
      </c>
      <c r="AC975" s="12">
        <v>0</v>
      </c>
      <c r="AD975" s="12">
        <v>0</v>
      </c>
      <c r="AE975" s="12">
        <v>0</v>
      </c>
      <c r="AF975" s="12">
        <v>0</v>
      </c>
      <c r="AG975" s="12">
        <v>0</v>
      </c>
      <c r="AH975" s="12">
        <v>0</v>
      </c>
      <c r="AI975" s="12">
        <v>0</v>
      </c>
      <c r="AJ975" s="12">
        <v>0</v>
      </c>
      <c r="AK975" s="12">
        <v>0</v>
      </c>
      <c r="AL975" s="12" t="s">
        <v>3448</v>
      </c>
      <c r="AM975" s="7" t="s">
        <v>608</v>
      </c>
      <c r="AN975" s="7" t="s">
        <v>614</v>
      </c>
      <c r="AO975" s="7" t="s">
        <v>689</v>
      </c>
      <c r="AP975" s="12" t="s">
        <v>3235</v>
      </c>
      <c r="AQ975" s="12">
        <v>5000</v>
      </c>
      <c r="AR975" s="12">
        <v>1</v>
      </c>
      <c r="AS975" s="12" t="s">
        <v>555</v>
      </c>
      <c r="AT975" s="7" t="s">
        <v>212</v>
      </c>
      <c r="AU975" s="12">
        <v>1</v>
      </c>
      <c r="AV975" s="12">
        <v>0</v>
      </c>
      <c r="AW975" s="12">
        <v>0</v>
      </c>
      <c r="AX975" s="12">
        <v>1</v>
      </c>
      <c r="AY975" s="7">
        <v>0</v>
      </c>
      <c r="AZ975" s="12">
        <v>0</v>
      </c>
      <c r="BA975" s="12">
        <v>1</v>
      </c>
      <c r="BB975" s="12">
        <v>1</v>
      </c>
      <c r="BC975" s="12">
        <v>0</v>
      </c>
      <c r="BD975" s="12">
        <v>1</v>
      </c>
      <c r="BE975" s="12">
        <v>1</v>
      </c>
      <c r="BF975" s="7" t="s">
        <v>766</v>
      </c>
      <c r="BG975" s="7" t="s">
        <v>781</v>
      </c>
      <c r="BH975" s="7"/>
      <c r="BI975" s="7" t="s">
        <v>2807</v>
      </c>
      <c r="BJ975" s="12" t="s">
        <v>3460</v>
      </c>
      <c r="BK975" s="12" t="s">
        <v>3472</v>
      </c>
      <c r="BL975" s="12" t="s">
        <v>3482</v>
      </c>
      <c r="BM975" s="7" t="s">
        <v>3488</v>
      </c>
      <c r="BN975" s="7" t="s">
        <v>775</v>
      </c>
      <c r="BO975" s="12"/>
      <c r="BP975" s="12" t="s">
        <v>3522</v>
      </c>
      <c r="BQ975" s="12">
        <f>CV975</f>
        <v>0.19052752274999998</v>
      </c>
      <c r="BR975" s="12" t="s">
        <v>3528</v>
      </c>
      <c r="BS975" s="12">
        <v>2.63E-2</v>
      </c>
      <c r="BT975" s="12">
        <f>EXP(BS975)</f>
        <v>1.0266488969479457</v>
      </c>
      <c r="BU975" s="12"/>
      <c r="BV975" s="12" t="s">
        <v>3415</v>
      </c>
      <c r="BW975" s="12" t="s">
        <v>1077</v>
      </c>
      <c r="BX975" s="12" t="s">
        <v>1077</v>
      </c>
      <c r="BY975" s="12" t="s">
        <v>1077</v>
      </c>
      <c r="BZ975" s="12"/>
      <c r="CA975" s="12" t="s">
        <v>1077</v>
      </c>
      <c r="CB975" s="12" t="s">
        <v>1077</v>
      </c>
      <c r="CC975" s="12" t="s">
        <v>1077</v>
      </c>
      <c r="CD975" s="12" t="s">
        <v>1077</v>
      </c>
      <c r="CE975" s="12">
        <v>0.05</v>
      </c>
      <c r="CF975" s="12" t="s">
        <v>1077</v>
      </c>
      <c r="CG975" s="12"/>
      <c r="CH975" s="12"/>
      <c r="CI975" s="12"/>
      <c r="CJ975" s="12" t="s">
        <v>718</v>
      </c>
      <c r="CK975" s="12" t="s">
        <v>1077</v>
      </c>
      <c r="CL975" s="12">
        <v>-1888.75</v>
      </c>
      <c r="CM975" s="12" t="s">
        <v>1077</v>
      </c>
      <c r="CN975" s="12" t="s">
        <v>1077</v>
      </c>
      <c r="CO975" s="12" t="s">
        <v>1077</v>
      </c>
      <c r="CP975" s="12"/>
      <c r="CQ975" s="12"/>
      <c r="CR975" s="12"/>
      <c r="CS975" s="12" t="s">
        <v>1077</v>
      </c>
      <c r="CT975" s="12">
        <v>7.7499999999999999E-2</v>
      </c>
      <c r="CU975" s="12">
        <v>7.8529999999999998</v>
      </c>
      <c r="CV975" s="12">
        <f>BS975*CU975*(1-CT975)</f>
        <v>0.19052752274999998</v>
      </c>
      <c r="CW975" s="12"/>
      <c r="CX975" s="57"/>
    </row>
    <row r="976" spans="1:102" x14ac:dyDescent="0.35">
      <c r="A976" s="56">
        <v>50</v>
      </c>
      <c r="B976" s="12" t="s">
        <v>3740</v>
      </c>
      <c r="C976" s="12">
        <v>50.1</v>
      </c>
      <c r="D976" s="12" t="s">
        <v>2104</v>
      </c>
      <c r="E976" s="12" t="s">
        <v>392</v>
      </c>
      <c r="F976" s="12" t="s">
        <v>3916</v>
      </c>
      <c r="G976" s="12" t="s">
        <v>212</v>
      </c>
      <c r="H976" s="12" t="s">
        <v>2804</v>
      </c>
      <c r="I976" s="12" t="s">
        <v>212</v>
      </c>
      <c r="J976" s="12" t="s">
        <v>1222</v>
      </c>
      <c r="K976" s="12" t="s">
        <v>564</v>
      </c>
      <c r="L976" s="12" t="s">
        <v>1118</v>
      </c>
      <c r="M976" s="12" t="s">
        <v>3237</v>
      </c>
      <c r="N976" s="12" t="s">
        <v>3437</v>
      </c>
      <c r="O976" s="12" t="s">
        <v>3400</v>
      </c>
      <c r="P976" s="12" t="s">
        <v>3403</v>
      </c>
      <c r="Q976" s="12">
        <v>1</v>
      </c>
      <c r="R976" s="12">
        <v>0</v>
      </c>
      <c r="S976" s="12">
        <v>0</v>
      </c>
      <c r="T976" s="12">
        <v>0</v>
      </c>
      <c r="U976" s="12">
        <v>0</v>
      </c>
      <c r="V976" s="12">
        <v>0</v>
      </c>
      <c r="W976" s="12">
        <v>0</v>
      </c>
      <c r="X976" s="12">
        <v>0</v>
      </c>
      <c r="Y976" s="12">
        <v>0</v>
      </c>
      <c r="Z976" s="12">
        <v>0</v>
      </c>
      <c r="AA976" s="12">
        <v>0</v>
      </c>
      <c r="AB976" s="12">
        <v>1</v>
      </c>
      <c r="AC976" s="12">
        <v>0</v>
      </c>
      <c r="AD976" s="12">
        <v>0</v>
      </c>
      <c r="AE976" s="12">
        <v>0</v>
      </c>
      <c r="AF976" s="12">
        <v>0</v>
      </c>
      <c r="AG976" s="12">
        <v>0</v>
      </c>
      <c r="AH976" s="12">
        <v>0</v>
      </c>
      <c r="AI976" s="12">
        <v>0</v>
      </c>
      <c r="AJ976" s="12">
        <v>0</v>
      </c>
      <c r="AK976" s="12">
        <v>0</v>
      </c>
      <c r="AL976" s="12" t="s">
        <v>3448</v>
      </c>
      <c r="AM976" s="7" t="s">
        <v>608</v>
      </c>
      <c r="AN976" s="7" t="s">
        <v>614</v>
      </c>
      <c r="AO976" s="7" t="s">
        <v>689</v>
      </c>
      <c r="AP976" s="12" t="s">
        <v>3235</v>
      </c>
      <c r="AQ976" s="12">
        <v>5000</v>
      </c>
      <c r="AR976" s="12">
        <v>1</v>
      </c>
      <c r="AS976" s="12" t="s">
        <v>555</v>
      </c>
      <c r="AT976" s="7" t="s">
        <v>212</v>
      </c>
      <c r="AU976" s="12">
        <v>1</v>
      </c>
      <c r="AV976" s="12">
        <v>0</v>
      </c>
      <c r="AW976" s="12">
        <v>0</v>
      </c>
      <c r="AX976" s="12">
        <v>1</v>
      </c>
      <c r="AY976" s="7">
        <v>0</v>
      </c>
      <c r="AZ976" s="12">
        <v>0</v>
      </c>
      <c r="BA976" s="12">
        <v>1</v>
      </c>
      <c r="BB976" s="12">
        <v>1</v>
      </c>
      <c r="BC976" s="12">
        <v>0</v>
      </c>
      <c r="BD976" s="12">
        <v>1</v>
      </c>
      <c r="BE976" s="12">
        <v>1</v>
      </c>
      <c r="BF976" s="7" t="s">
        <v>766</v>
      </c>
      <c r="BG976" s="7" t="s">
        <v>159</v>
      </c>
      <c r="BH976" s="7"/>
      <c r="BI976" s="7" t="s">
        <v>2806</v>
      </c>
      <c r="BJ976" s="12" t="s">
        <v>3460</v>
      </c>
      <c r="BK976" s="12" t="s">
        <v>3472</v>
      </c>
      <c r="BL976" s="12" t="s">
        <v>3482</v>
      </c>
      <c r="BM976" s="7" t="s">
        <v>3488</v>
      </c>
      <c r="BN976" s="7" t="s">
        <v>775</v>
      </c>
      <c r="BO976" s="12"/>
      <c r="BP976" s="12" t="s">
        <v>3522</v>
      </c>
      <c r="BQ976" s="12">
        <f>CV976</f>
        <v>2.6312246100000002E-2</v>
      </c>
      <c r="BR976" s="12" t="s">
        <v>3529</v>
      </c>
      <c r="BS976" s="12">
        <v>3.2200000000000002E-3</v>
      </c>
      <c r="BT976" s="12">
        <f>EXP(BS976)</f>
        <v>1.0032251897688569</v>
      </c>
      <c r="BU976" s="12"/>
      <c r="BV976" s="12" t="s">
        <v>3415</v>
      </c>
      <c r="BW976" s="12" t="s">
        <v>1077</v>
      </c>
      <c r="BX976" s="12" t="s">
        <v>1077</v>
      </c>
      <c r="BY976" s="12" t="s">
        <v>1077</v>
      </c>
      <c r="BZ976" s="12"/>
      <c r="CA976" s="12" t="s">
        <v>1077</v>
      </c>
      <c r="CB976" s="12" t="s">
        <v>1077</v>
      </c>
      <c r="CC976" s="12" t="s">
        <v>1077</v>
      </c>
      <c r="CD976" s="12" t="s">
        <v>1077</v>
      </c>
      <c r="CE976" s="12">
        <v>0.05</v>
      </c>
      <c r="CF976" s="12" t="s">
        <v>1077</v>
      </c>
      <c r="CG976" s="12"/>
      <c r="CH976" s="12"/>
      <c r="CI976" s="12"/>
      <c r="CJ976" s="12" t="s">
        <v>718</v>
      </c>
      <c r="CK976" s="12" t="s">
        <v>1077</v>
      </c>
      <c r="CL976" s="12">
        <v>-1888.75</v>
      </c>
      <c r="CM976" s="12" t="s">
        <v>1077</v>
      </c>
      <c r="CN976" s="12" t="s">
        <v>1077</v>
      </c>
      <c r="CO976" s="12" t="s">
        <v>1077</v>
      </c>
      <c r="CP976" s="12"/>
      <c r="CQ976" s="12"/>
      <c r="CR976" s="12"/>
      <c r="CS976" s="12" t="s">
        <v>1077</v>
      </c>
      <c r="CT976" s="12">
        <v>7.7499999999999999E-2</v>
      </c>
      <c r="CU976" s="12">
        <v>8.8580000000000005</v>
      </c>
      <c r="CV976" s="12">
        <f>BS976*CU976*(1-CT976)</f>
        <v>2.6312246100000002E-2</v>
      </c>
      <c r="CW976" s="12"/>
      <c r="CX976" s="57"/>
    </row>
    <row r="977" spans="1:102" x14ac:dyDescent="0.35">
      <c r="A977" s="56">
        <v>50</v>
      </c>
      <c r="B977" s="12" t="s">
        <v>3740</v>
      </c>
      <c r="C977" s="12">
        <v>50.1</v>
      </c>
      <c r="D977" s="12" t="s">
        <v>2106</v>
      </c>
      <c r="E977" s="12" t="s">
        <v>392</v>
      </c>
      <c r="F977" s="12" t="s">
        <v>3916</v>
      </c>
      <c r="G977" s="12" t="s">
        <v>212</v>
      </c>
      <c r="H977" s="12" t="s">
        <v>2804</v>
      </c>
      <c r="I977" s="12" t="s">
        <v>212</v>
      </c>
      <c r="J977" s="12" t="s">
        <v>1222</v>
      </c>
      <c r="K977" s="12" t="s">
        <v>564</v>
      </c>
      <c r="L977" s="12" t="s">
        <v>1118</v>
      </c>
      <c r="M977" s="12" t="s">
        <v>3237</v>
      </c>
      <c r="N977" s="12" t="s">
        <v>3437</v>
      </c>
      <c r="O977" s="12" t="s">
        <v>3400</v>
      </c>
      <c r="P977" s="12" t="s">
        <v>3403</v>
      </c>
      <c r="Q977" s="12">
        <v>1</v>
      </c>
      <c r="R977" s="12">
        <v>0</v>
      </c>
      <c r="S977" s="12">
        <v>0</v>
      </c>
      <c r="T977" s="12">
        <v>0</v>
      </c>
      <c r="U977" s="12">
        <v>0</v>
      </c>
      <c r="V977" s="12">
        <v>0</v>
      </c>
      <c r="W977" s="12">
        <v>0</v>
      </c>
      <c r="X977" s="12">
        <v>0</v>
      </c>
      <c r="Y977" s="12">
        <v>0</v>
      </c>
      <c r="Z977" s="12">
        <v>0</v>
      </c>
      <c r="AA977" s="12">
        <v>0</v>
      </c>
      <c r="AB977" s="12">
        <v>1</v>
      </c>
      <c r="AC977" s="12">
        <v>0</v>
      </c>
      <c r="AD977" s="12">
        <v>0</v>
      </c>
      <c r="AE977" s="12">
        <v>0</v>
      </c>
      <c r="AF977" s="12">
        <v>0</v>
      </c>
      <c r="AG977" s="12">
        <v>0</v>
      </c>
      <c r="AH977" s="12">
        <v>0</v>
      </c>
      <c r="AI977" s="12">
        <v>0</v>
      </c>
      <c r="AJ977" s="12">
        <v>0</v>
      </c>
      <c r="AK977" s="12">
        <v>0</v>
      </c>
      <c r="AL977" s="12" t="s">
        <v>3448</v>
      </c>
      <c r="AM977" s="7" t="s">
        <v>608</v>
      </c>
      <c r="AN977" s="7" t="s">
        <v>614</v>
      </c>
      <c r="AO977" s="7" t="s">
        <v>689</v>
      </c>
      <c r="AP977" s="12" t="s">
        <v>3235</v>
      </c>
      <c r="AQ977" s="12">
        <v>5000</v>
      </c>
      <c r="AR977" s="12">
        <v>1</v>
      </c>
      <c r="AS977" s="12" t="s">
        <v>555</v>
      </c>
      <c r="AT977" s="7" t="s">
        <v>212</v>
      </c>
      <c r="AU977" s="12">
        <v>1</v>
      </c>
      <c r="AV977" s="12">
        <v>0</v>
      </c>
      <c r="AW977" s="12">
        <v>0</v>
      </c>
      <c r="AX977" s="12">
        <v>1</v>
      </c>
      <c r="AY977" s="7">
        <v>0</v>
      </c>
      <c r="AZ977" s="12">
        <v>0</v>
      </c>
      <c r="BA977" s="12">
        <v>1</v>
      </c>
      <c r="BB977" s="12">
        <v>1</v>
      </c>
      <c r="BC977" s="12">
        <v>0</v>
      </c>
      <c r="BD977" s="12">
        <v>1</v>
      </c>
      <c r="BE977" s="12">
        <v>1</v>
      </c>
      <c r="BF977" s="7" t="s">
        <v>2820</v>
      </c>
      <c r="BG977" s="7" t="s">
        <v>905</v>
      </c>
      <c r="BH977" s="7"/>
      <c r="BI977" s="7" t="s">
        <v>2803</v>
      </c>
      <c r="BJ977" s="12" t="s">
        <v>3460</v>
      </c>
      <c r="BK977" s="12" t="s">
        <v>3472</v>
      </c>
      <c r="BL977" s="12" t="s">
        <v>3482</v>
      </c>
      <c r="BM977" s="7" t="s">
        <v>3488</v>
      </c>
      <c r="BN977" s="7" t="s">
        <v>775</v>
      </c>
      <c r="BO977" s="12"/>
      <c r="BP977" s="12" t="s">
        <v>3522</v>
      </c>
      <c r="BQ977" s="12">
        <f>CV977</f>
        <v>0.22119059250000001</v>
      </c>
      <c r="BR977" s="12" t="s">
        <v>3528</v>
      </c>
      <c r="BS977" s="12">
        <v>1.4710000000000001</v>
      </c>
      <c r="BT977" s="12">
        <f>EXP(BS977)</f>
        <v>4.353586551546428</v>
      </c>
      <c r="BU977" s="12"/>
      <c r="BV977" s="12" t="s">
        <v>3415</v>
      </c>
      <c r="BW977" s="12" t="s">
        <v>1077</v>
      </c>
      <c r="BX977" s="12"/>
      <c r="BY977" s="12" t="s">
        <v>1077</v>
      </c>
      <c r="BZ977" s="12"/>
      <c r="CA977" s="12" t="s">
        <v>1077</v>
      </c>
      <c r="CB977" s="12" t="s">
        <v>1077</v>
      </c>
      <c r="CC977" s="12" t="s">
        <v>1077</v>
      </c>
      <c r="CD977" s="12" t="s">
        <v>1077</v>
      </c>
      <c r="CE977" s="12">
        <v>0.05</v>
      </c>
      <c r="CF977" s="12" t="s">
        <v>1077</v>
      </c>
      <c r="CG977" s="12"/>
      <c r="CH977" s="12"/>
      <c r="CI977" s="12"/>
      <c r="CJ977" s="12" t="s">
        <v>718</v>
      </c>
      <c r="CK977" s="12" t="s">
        <v>1077</v>
      </c>
      <c r="CL977" s="12">
        <v>-1888.75</v>
      </c>
      <c r="CM977" s="12" t="s">
        <v>1077</v>
      </c>
      <c r="CN977" s="12" t="s">
        <v>1077</v>
      </c>
      <c r="CO977" s="12" t="s">
        <v>1077</v>
      </c>
      <c r="CP977" s="12"/>
      <c r="CQ977" s="12"/>
      <c r="CR977" s="12"/>
      <c r="CS977" s="12" t="s">
        <v>1077</v>
      </c>
      <c r="CT977" s="12">
        <v>7.7499999999999999E-2</v>
      </c>
      <c r="CU977" s="12">
        <v>0.16300000000000001</v>
      </c>
      <c r="CV977" s="12">
        <f>BS977*CU977*(1-CT977)</f>
        <v>0.22119059250000001</v>
      </c>
      <c r="CW977" s="12"/>
      <c r="CX977" s="57"/>
    </row>
    <row r="978" spans="1:102" ht="16.5" x14ac:dyDescent="0.35">
      <c r="A978" s="56">
        <v>52</v>
      </c>
      <c r="B978" s="12" t="s">
        <v>3742</v>
      </c>
      <c r="C978" s="12">
        <v>52.1</v>
      </c>
      <c r="D978" s="12" t="s">
        <v>2130</v>
      </c>
      <c r="E978" s="12" t="s">
        <v>394</v>
      </c>
      <c r="F978" s="12">
        <v>4</v>
      </c>
      <c r="G978" s="12" t="s">
        <v>212</v>
      </c>
      <c r="H978" s="12" t="s">
        <v>2804</v>
      </c>
      <c r="I978" s="12" t="s">
        <v>212</v>
      </c>
      <c r="J978" s="12" t="s">
        <v>556</v>
      </c>
      <c r="K978" s="12" t="s">
        <v>575</v>
      </c>
      <c r="L978" s="12" t="s">
        <v>558</v>
      </c>
      <c r="M978" s="12" t="s">
        <v>3237</v>
      </c>
      <c r="N978" s="12" t="s">
        <v>3435</v>
      </c>
      <c r="O978" s="12" t="s">
        <v>3400</v>
      </c>
      <c r="P978" s="12" t="s">
        <v>3401</v>
      </c>
      <c r="Q978" s="12">
        <v>0</v>
      </c>
      <c r="R978" s="12">
        <v>0</v>
      </c>
      <c r="S978" s="12">
        <v>0</v>
      </c>
      <c r="T978" s="12">
        <v>0</v>
      </c>
      <c r="U978" s="12">
        <v>0</v>
      </c>
      <c r="V978" s="12">
        <v>0</v>
      </c>
      <c r="W978" s="12">
        <v>1</v>
      </c>
      <c r="X978" s="12">
        <v>0</v>
      </c>
      <c r="Y978" s="12">
        <v>0</v>
      </c>
      <c r="Z978" s="12">
        <v>0</v>
      </c>
      <c r="AA978" s="12">
        <v>0</v>
      </c>
      <c r="AB978" s="12">
        <v>0</v>
      </c>
      <c r="AC978" s="12">
        <v>1</v>
      </c>
      <c r="AD978" s="12">
        <v>0</v>
      </c>
      <c r="AE978" s="12">
        <v>0</v>
      </c>
      <c r="AF978" s="12">
        <v>0</v>
      </c>
      <c r="AG978" s="12">
        <v>0</v>
      </c>
      <c r="AH978" s="12">
        <v>0</v>
      </c>
      <c r="AI978" s="12">
        <v>0</v>
      </c>
      <c r="AJ978" s="12">
        <v>0</v>
      </c>
      <c r="AK978" s="12">
        <v>0</v>
      </c>
      <c r="AL978" s="12" t="s">
        <v>678</v>
      </c>
      <c r="AM978" s="7" t="s">
        <v>637</v>
      </c>
      <c r="AN978" s="7" t="s">
        <v>690</v>
      </c>
      <c r="AO978" s="7">
        <v>2012</v>
      </c>
      <c r="AP978" s="12" t="s">
        <v>3235</v>
      </c>
      <c r="AQ978" s="12">
        <v>342</v>
      </c>
      <c r="AR978" s="12">
        <v>1</v>
      </c>
      <c r="AS978" s="12" t="s">
        <v>555</v>
      </c>
      <c r="AT978" s="7" t="s">
        <v>212</v>
      </c>
      <c r="AU978" s="12">
        <v>1</v>
      </c>
      <c r="AV978" s="12">
        <v>1</v>
      </c>
      <c r="AW978" s="12">
        <v>0</v>
      </c>
      <c r="AX978" s="12">
        <v>1</v>
      </c>
      <c r="AY978" s="7">
        <v>1</v>
      </c>
      <c r="AZ978" s="12">
        <v>0</v>
      </c>
      <c r="BA978" s="12">
        <v>0</v>
      </c>
      <c r="BB978" s="12">
        <v>0</v>
      </c>
      <c r="BC978" s="12">
        <v>0</v>
      </c>
      <c r="BD978" s="12">
        <v>0</v>
      </c>
      <c r="BE978" s="12">
        <v>0</v>
      </c>
      <c r="BF978" s="7" t="s">
        <v>772</v>
      </c>
      <c r="BG978" s="7" t="s">
        <v>2794</v>
      </c>
      <c r="BH978" s="7"/>
      <c r="BI978" s="7" t="s">
        <v>2816</v>
      </c>
      <c r="BJ978" s="12" t="s">
        <v>3460</v>
      </c>
      <c r="BK978" s="12" t="s">
        <v>3463</v>
      </c>
      <c r="BL978" s="12" t="s">
        <v>3470</v>
      </c>
      <c r="BM978" s="7" t="s">
        <v>784</v>
      </c>
      <c r="BN978" s="7"/>
      <c r="BO978" s="12"/>
      <c r="BP978" s="12"/>
      <c r="BQ978" s="12">
        <v>0.3271</v>
      </c>
      <c r="BR978" s="12" t="s">
        <v>1252</v>
      </c>
      <c r="BS978" s="12" t="s">
        <v>1077</v>
      </c>
      <c r="BT978" s="12"/>
      <c r="BU978" s="12"/>
      <c r="BV978" s="12" t="s">
        <v>1077</v>
      </c>
      <c r="BW978" s="12"/>
      <c r="BX978" s="12"/>
      <c r="BY978" s="12" t="s">
        <v>1077</v>
      </c>
      <c r="BZ978" s="12"/>
      <c r="CA978" s="12" t="s">
        <v>1077</v>
      </c>
      <c r="CB978" s="12" t="s">
        <v>1077</v>
      </c>
      <c r="CC978" s="12" t="s">
        <v>1077</v>
      </c>
      <c r="CD978" s="12" t="s">
        <v>1077</v>
      </c>
      <c r="CE978" s="12">
        <v>3.8E-3</v>
      </c>
      <c r="CF978" s="12" t="s">
        <v>1077</v>
      </c>
      <c r="CG978" s="12"/>
      <c r="CH978" s="12"/>
      <c r="CI978" s="12"/>
      <c r="CJ978" s="12">
        <v>0.80330000000000001</v>
      </c>
      <c r="CK978" s="12" t="s">
        <v>3828</v>
      </c>
      <c r="CL978" s="12" t="s">
        <v>1077</v>
      </c>
      <c r="CM978" s="12" t="s">
        <v>1077</v>
      </c>
      <c r="CN978" s="12" t="s">
        <v>1077</v>
      </c>
      <c r="CO978" s="12" t="s">
        <v>1077</v>
      </c>
      <c r="CP978" s="12"/>
      <c r="CQ978" s="12"/>
      <c r="CR978" s="12"/>
      <c r="CS978" s="12" t="s">
        <v>1077</v>
      </c>
      <c r="CT978" s="12" t="s">
        <v>1077</v>
      </c>
      <c r="CU978" s="12" t="s">
        <v>1077</v>
      </c>
      <c r="CV978" s="12" t="s">
        <v>1077</v>
      </c>
      <c r="CW978" s="12"/>
      <c r="CX978" s="57"/>
    </row>
    <row r="979" spans="1:102" ht="16.5" x14ac:dyDescent="0.35">
      <c r="A979" s="56">
        <v>53</v>
      </c>
      <c r="B979" s="12" t="s">
        <v>3818</v>
      </c>
      <c r="C979" s="12">
        <v>53.1</v>
      </c>
      <c r="D979" s="12" t="s">
        <v>2131</v>
      </c>
      <c r="E979" s="12" t="s">
        <v>395</v>
      </c>
      <c r="F979" s="12" t="s">
        <v>3916</v>
      </c>
      <c r="G979" s="12" t="s">
        <v>212</v>
      </c>
      <c r="H979" s="12" t="s">
        <v>2805</v>
      </c>
      <c r="I979" s="12" t="s">
        <v>212</v>
      </c>
      <c r="J979" s="12" t="s">
        <v>1222</v>
      </c>
      <c r="K979" s="12" t="s">
        <v>1173</v>
      </c>
      <c r="L979" s="12" t="s">
        <v>173</v>
      </c>
      <c r="M979" s="12" t="s">
        <v>3164</v>
      </c>
      <c r="N979" s="12"/>
      <c r="O979" s="12" t="s">
        <v>3400</v>
      </c>
      <c r="P979" s="12" t="s">
        <v>3402</v>
      </c>
      <c r="Q979" s="12">
        <v>1</v>
      </c>
      <c r="R979" s="12">
        <v>0</v>
      </c>
      <c r="S979" s="12">
        <v>0</v>
      </c>
      <c r="T979" s="12">
        <v>0</v>
      </c>
      <c r="U979" s="12">
        <v>0</v>
      </c>
      <c r="V979" s="12">
        <v>0</v>
      </c>
      <c r="W979" s="12">
        <v>0</v>
      </c>
      <c r="X979" s="12">
        <v>0</v>
      </c>
      <c r="Y979" s="12">
        <v>0</v>
      </c>
      <c r="Z979" s="12">
        <v>0</v>
      </c>
      <c r="AA979" s="12">
        <v>0</v>
      </c>
      <c r="AB979" s="12">
        <v>1</v>
      </c>
      <c r="AC979" s="12">
        <v>0</v>
      </c>
      <c r="AD979" s="12">
        <v>0</v>
      </c>
      <c r="AE979" s="12">
        <v>0</v>
      </c>
      <c r="AF979" s="12">
        <v>0</v>
      </c>
      <c r="AG979" s="12">
        <v>0</v>
      </c>
      <c r="AH979" s="12">
        <v>0</v>
      </c>
      <c r="AI979" s="12">
        <v>0</v>
      </c>
      <c r="AJ979" s="12">
        <v>0</v>
      </c>
      <c r="AK979" s="12">
        <v>0</v>
      </c>
      <c r="AL979" s="12" t="s">
        <v>3448</v>
      </c>
      <c r="AM979" s="7" t="s">
        <v>682</v>
      </c>
      <c r="AN979" s="7" t="s">
        <v>683</v>
      </c>
      <c r="AO979" s="7">
        <v>2009</v>
      </c>
      <c r="AP979" s="12" t="s">
        <v>3458</v>
      </c>
      <c r="AQ979" s="12">
        <v>2675</v>
      </c>
      <c r="AR979" s="12">
        <v>1</v>
      </c>
      <c r="AS979" s="12" t="s">
        <v>755</v>
      </c>
      <c r="AT979" s="7" t="s">
        <v>349</v>
      </c>
      <c r="AU979" s="12">
        <v>1</v>
      </c>
      <c r="AV979" s="12">
        <v>1</v>
      </c>
      <c r="AW979" s="12">
        <v>0</v>
      </c>
      <c r="AX979" s="12">
        <v>0</v>
      </c>
      <c r="AY979" s="7">
        <v>0</v>
      </c>
      <c r="AZ979" s="12">
        <v>1</v>
      </c>
      <c r="BA979" s="12">
        <v>1</v>
      </c>
      <c r="BB979" s="12">
        <v>1</v>
      </c>
      <c r="BC979" s="12">
        <v>1</v>
      </c>
      <c r="BD979" s="12">
        <v>1</v>
      </c>
      <c r="BE979" s="12">
        <v>0</v>
      </c>
      <c r="BF979" s="7" t="s">
        <v>3259</v>
      </c>
      <c r="BG979" s="7" t="s">
        <v>912</v>
      </c>
      <c r="BH979" s="7"/>
      <c r="BI979" s="7" t="s">
        <v>2812</v>
      </c>
      <c r="BJ979" s="12" t="s">
        <v>3460</v>
      </c>
      <c r="BK979" s="12" t="s">
        <v>3463</v>
      </c>
      <c r="BL979" s="12" t="s">
        <v>3466</v>
      </c>
      <c r="BM979" s="7" t="s">
        <v>3484</v>
      </c>
      <c r="BN979" s="7" t="s">
        <v>1174</v>
      </c>
      <c r="BO979" s="12"/>
      <c r="BP979" s="12">
        <v>5</v>
      </c>
      <c r="BQ979" s="12"/>
      <c r="BR979" s="12" t="s">
        <v>1077</v>
      </c>
      <c r="BS979" s="12" t="s">
        <v>1077</v>
      </c>
      <c r="BT979" s="12">
        <v>0.99</v>
      </c>
      <c r="BU979" s="12"/>
      <c r="BV979" s="12" t="s">
        <v>1252</v>
      </c>
      <c r="BW979" s="12" t="s">
        <v>1077</v>
      </c>
      <c r="BX979" s="12" t="s">
        <v>1077</v>
      </c>
      <c r="BY979" s="12" t="s">
        <v>1077</v>
      </c>
      <c r="BZ979" s="12"/>
      <c r="CA979" s="12" t="s">
        <v>1077</v>
      </c>
      <c r="CB979" s="12" t="s">
        <v>1077</v>
      </c>
      <c r="CC979" s="12" t="s">
        <v>1077</v>
      </c>
      <c r="CD979" s="12" t="s">
        <v>1077</v>
      </c>
      <c r="CE979" s="12">
        <v>0.05</v>
      </c>
      <c r="CF979" s="12" t="s">
        <v>1077</v>
      </c>
      <c r="CG979" s="12"/>
      <c r="CH979" s="12"/>
      <c r="CI979" s="12"/>
      <c r="CJ979" s="12">
        <v>0.26</v>
      </c>
      <c r="CK979" s="12" t="s">
        <v>3827</v>
      </c>
      <c r="CL979" s="12">
        <v>-884.57</v>
      </c>
      <c r="CM979" s="12">
        <v>0.05</v>
      </c>
      <c r="CN979" s="12">
        <v>343.9</v>
      </c>
      <c r="CO979" s="12" t="s">
        <v>3419</v>
      </c>
      <c r="CP979" s="12"/>
      <c r="CQ979" s="12"/>
      <c r="CR979" s="12"/>
      <c r="CS979" s="12" t="s">
        <v>1077</v>
      </c>
      <c r="CT979" s="12">
        <v>0.2389</v>
      </c>
      <c r="CU979" s="12" t="s">
        <v>718</v>
      </c>
      <c r="CV979" s="12"/>
      <c r="CW979" s="12"/>
      <c r="CX979" s="57"/>
    </row>
    <row r="980" spans="1:102" ht="16.5" x14ac:dyDescent="0.35">
      <c r="A980" s="56">
        <v>53</v>
      </c>
      <c r="B980" s="12" t="s">
        <v>3818</v>
      </c>
      <c r="C980" s="12">
        <v>53.2</v>
      </c>
      <c r="D980" s="12" t="s">
        <v>2132</v>
      </c>
      <c r="E980" s="12" t="s">
        <v>395</v>
      </c>
      <c r="F980" s="12" t="s">
        <v>3916</v>
      </c>
      <c r="G980" s="12" t="s">
        <v>212</v>
      </c>
      <c r="H980" s="12" t="s">
        <v>2805</v>
      </c>
      <c r="I980" s="12" t="s">
        <v>212</v>
      </c>
      <c r="J980" s="12" t="s">
        <v>1222</v>
      </c>
      <c r="K980" s="12" t="s">
        <v>1173</v>
      </c>
      <c r="L980" s="12" t="s">
        <v>173</v>
      </c>
      <c r="M980" s="12" t="s">
        <v>3164</v>
      </c>
      <c r="N980" s="12"/>
      <c r="O980" s="12" t="s">
        <v>3400</v>
      </c>
      <c r="P980" s="12" t="s">
        <v>3402</v>
      </c>
      <c r="Q980" s="12">
        <v>1</v>
      </c>
      <c r="R980" s="12">
        <v>0</v>
      </c>
      <c r="S980" s="12">
        <v>0</v>
      </c>
      <c r="T980" s="12">
        <v>0</v>
      </c>
      <c r="U980" s="12">
        <v>0</v>
      </c>
      <c r="V980" s="12">
        <v>0</v>
      </c>
      <c r="W980" s="12">
        <v>0</v>
      </c>
      <c r="X980" s="12">
        <v>0</v>
      </c>
      <c r="Y980" s="12">
        <v>0</v>
      </c>
      <c r="Z980" s="12">
        <v>0</v>
      </c>
      <c r="AA980" s="12">
        <v>0</v>
      </c>
      <c r="AB980" s="12">
        <v>1</v>
      </c>
      <c r="AC980" s="12">
        <v>0</v>
      </c>
      <c r="AD980" s="12">
        <v>0</v>
      </c>
      <c r="AE980" s="12">
        <v>0</v>
      </c>
      <c r="AF980" s="12">
        <v>0</v>
      </c>
      <c r="AG980" s="12">
        <v>0</v>
      </c>
      <c r="AH980" s="12">
        <v>0</v>
      </c>
      <c r="AI980" s="12">
        <v>0</v>
      </c>
      <c r="AJ980" s="12">
        <v>0</v>
      </c>
      <c r="AK980" s="12">
        <v>0</v>
      </c>
      <c r="AL980" s="12" t="s">
        <v>3448</v>
      </c>
      <c r="AM980" s="7" t="s">
        <v>682</v>
      </c>
      <c r="AN980" s="7" t="s">
        <v>683</v>
      </c>
      <c r="AO980" s="7">
        <v>2011</v>
      </c>
      <c r="AP980" s="12" t="s">
        <v>3235</v>
      </c>
      <c r="AQ980" s="12">
        <v>2675</v>
      </c>
      <c r="AR980" s="12">
        <v>1</v>
      </c>
      <c r="AS980" s="12" t="s">
        <v>755</v>
      </c>
      <c r="AT980" s="7" t="s">
        <v>349</v>
      </c>
      <c r="AU980" s="12">
        <v>1</v>
      </c>
      <c r="AV980" s="12">
        <v>1</v>
      </c>
      <c r="AW980" s="12">
        <v>0</v>
      </c>
      <c r="AX980" s="12">
        <v>0</v>
      </c>
      <c r="AY980" s="7">
        <v>0</v>
      </c>
      <c r="AZ980" s="12">
        <v>1</v>
      </c>
      <c r="BA980" s="12">
        <v>1</v>
      </c>
      <c r="BB980" s="12">
        <v>1</v>
      </c>
      <c r="BC980" s="12">
        <v>1</v>
      </c>
      <c r="BD980" s="12">
        <v>1</v>
      </c>
      <c r="BE980" s="12">
        <v>0</v>
      </c>
      <c r="BF980" s="7" t="s">
        <v>3259</v>
      </c>
      <c r="BG980" s="7" t="s">
        <v>912</v>
      </c>
      <c r="BH980" s="7"/>
      <c r="BI980" s="7" t="s">
        <v>2812</v>
      </c>
      <c r="BJ980" s="12" t="s">
        <v>3460</v>
      </c>
      <c r="BK980" s="12" t="s">
        <v>3463</v>
      </c>
      <c r="BL980" s="12" t="s">
        <v>3466</v>
      </c>
      <c r="BM980" s="7" t="s">
        <v>3484</v>
      </c>
      <c r="BN980" s="7" t="s">
        <v>1174</v>
      </c>
      <c r="BO980" s="12"/>
      <c r="BP980" s="12">
        <v>5</v>
      </c>
      <c r="BQ980" s="12"/>
      <c r="BR980" s="12" t="s">
        <v>1077</v>
      </c>
      <c r="BS980" s="12" t="s">
        <v>1077</v>
      </c>
      <c r="BT980" s="12">
        <v>0.99</v>
      </c>
      <c r="BU980" s="12"/>
      <c r="BV980" s="12" t="s">
        <v>1252</v>
      </c>
      <c r="BW980" s="12" t="s">
        <v>1077</v>
      </c>
      <c r="BX980" s="12" t="s">
        <v>1077</v>
      </c>
      <c r="BY980" s="12" t="s">
        <v>1077</v>
      </c>
      <c r="BZ980" s="12"/>
      <c r="CA980" s="12" t="s">
        <v>1077</v>
      </c>
      <c r="CB980" s="12" t="s">
        <v>1077</v>
      </c>
      <c r="CC980" s="12" t="s">
        <v>1077</v>
      </c>
      <c r="CD980" s="12" t="s">
        <v>1077</v>
      </c>
      <c r="CE980" s="12">
        <v>0.05</v>
      </c>
      <c r="CF980" s="12" t="s">
        <v>1077</v>
      </c>
      <c r="CG980" s="12"/>
      <c r="CH980" s="12"/>
      <c r="CI980" s="12"/>
      <c r="CJ980" s="12">
        <v>0.23</v>
      </c>
      <c r="CK980" s="12" t="s">
        <v>3827</v>
      </c>
      <c r="CL980" s="12">
        <v>-933.13</v>
      </c>
      <c r="CM980" s="12" t="s">
        <v>1077</v>
      </c>
      <c r="CN980" s="12">
        <v>357.1</v>
      </c>
      <c r="CO980" s="12" t="s">
        <v>3419</v>
      </c>
      <c r="CP980" s="12"/>
      <c r="CQ980" s="12"/>
      <c r="CR980" s="12"/>
      <c r="CS980" s="12" t="s">
        <v>1077</v>
      </c>
      <c r="CT980" s="12">
        <v>0.2389</v>
      </c>
      <c r="CU980" s="12" t="s">
        <v>718</v>
      </c>
      <c r="CV980" s="12"/>
      <c r="CW980" s="12"/>
      <c r="CX980" s="57"/>
    </row>
    <row r="981" spans="1:102" ht="16.5" x14ac:dyDescent="0.35">
      <c r="A981" s="56">
        <v>54</v>
      </c>
      <c r="B981" s="12" t="s">
        <v>3743</v>
      </c>
      <c r="C981" s="12">
        <v>54.1</v>
      </c>
      <c r="D981" s="12" t="s">
        <v>2144</v>
      </c>
      <c r="E981" s="12" t="s">
        <v>396</v>
      </c>
      <c r="F981" s="12">
        <v>5</v>
      </c>
      <c r="G981" s="12" t="s">
        <v>349</v>
      </c>
      <c r="H981" s="12" t="s">
        <v>2805</v>
      </c>
      <c r="I981" s="12" t="s">
        <v>1285</v>
      </c>
      <c r="J981" s="12" t="s">
        <v>1222</v>
      </c>
      <c r="K981" s="12" t="s">
        <v>564</v>
      </c>
      <c r="L981" s="12" t="s">
        <v>1118</v>
      </c>
      <c r="M981" s="12" t="s">
        <v>3164</v>
      </c>
      <c r="N981" s="12"/>
      <c r="O981" s="12" t="s">
        <v>3400</v>
      </c>
      <c r="P981" s="12" t="s">
        <v>3402</v>
      </c>
      <c r="Q981" s="12">
        <v>0</v>
      </c>
      <c r="R981" s="12">
        <v>0</v>
      </c>
      <c r="S981" s="12">
        <v>1</v>
      </c>
      <c r="T981" s="12">
        <v>0</v>
      </c>
      <c r="U981" s="12">
        <v>0</v>
      </c>
      <c r="V981" s="12">
        <v>0</v>
      </c>
      <c r="W981" s="12">
        <v>1</v>
      </c>
      <c r="X981" s="12">
        <v>0</v>
      </c>
      <c r="Y981" s="12">
        <v>0</v>
      </c>
      <c r="Z981" s="12">
        <v>0</v>
      </c>
      <c r="AA981" s="12">
        <v>0</v>
      </c>
      <c r="AB981" s="12">
        <v>1</v>
      </c>
      <c r="AC981" s="12">
        <v>0</v>
      </c>
      <c r="AD981" s="12">
        <v>0</v>
      </c>
      <c r="AE981" s="12">
        <v>0</v>
      </c>
      <c r="AF981" s="12">
        <v>0</v>
      </c>
      <c r="AG981" s="12">
        <v>0</v>
      </c>
      <c r="AH981" s="12">
        <v>0</v>
      </c>
      <c r="AI981" s="12">
        <v>0</v>
      </c>
      <c r="AJ981" s="12">
        <v>0</v>
      </c>
      <c r="AK981" s="12">
        <v>0</v>
      </c>
      <c r="AL981" s="12" t="s">
        <v>3448</v>
      </c>
      <c r="AM981" s="7" t="s">
        <v>608</v>
      </c>
      <c r="AN981" s="7" t="s">
        <v>634</v>
      </c>
      <c r="AO981" s="7">
        <v>2009</v>
      </c>
      <c r="AP981" s="12" t="s">
        <v>3458</v>
      </c>
      <c r="AQ981" s="12">
        <v>4934</v>
      </c>
      <c r="AR981" s="12">
        <v>1</v>
      </c>
      <c r="AS981" s="12" t="s">
        <v>555</v>
      </c>
      <c r="AT981" s="7" t="s">
        <v>349</v>
      </c>
      <c r="AU981" s="12">
        <v>0</v>
      </c>
      <c r="AV981" s="12">
        <v>0</v>
      </c>
      <c r="AW981" s="12">
        <v>0</v>
      </c>
      <c r="AX981" s="12">
        <v>0</v>
      </c>
      <c r="AY981" s="7">
        <v>1</v>
      </c>
      <c r="AZ981" s="12">
        <v>0</v>
      </c>
      <c r="BA981" s="12">
        <v>1</v>
      </c>
      <c r="BB981" s="12">
        <v>1</v>
      </c>
      <c r="BC981" s="12">
        <v>1</v>
      </c>
      <c r="BD981" s="12">
        <v>1</v>
      </c>
      <c r="BE981" s="12">
        <v>1</v>
      </c>
      <c r="BF981" s="7" t="s">
        <v>772</v>
      </c>
      <c r="BG981" s="7" t="s">
        <v>2733</v>
      </c>
      <c r="BH981" s="7"/>
      <c r="BI981" s="7" t="s">
        <v>2814</v>
      </c>
      <c r="BJ981" s="12" t="s">
        <v>3460</v>
      </c>
      <c r="BK981" s="12" t="s">
        <v>3472</v>
      </c>
      <c r="BL981" s="12" t="s">
        <v>3482</v>
      </c>
      <c r="BM981" s="7" t="s">
        <v>3485</v>
      </c>
      <c r="BN981" s="7" t="s">
        <v>775</v>
      </c>
      <c r="BO981" s="12"/>
      <c r="BP981" s="12" t="s">
        <v>3519</v>
      </c>
      <c r="BQ981" s="12">
        <f t="shared" ref="BQ981:BQ992" si="20">CV981</f>
        <v>-6.7200000000000007E-4</v>
      </c>
      <c r="BR981" s="12" t="s">
        <v>3528</v>
      </c>
      <c r="BS981" s="12">
        <v>-7.0000000000000007E-2</v>
      </c>
      <c r="BT981" s="12">
        <f>EXP(Table2[[#This Row],[b_mag_LOR]])</f>
        <v>0.93239381990594827</v>
      </c>
      <c r="BU981" s="12"/>
      <c r="BV981" s="12" t="s">
        <v>3415</v>
      </c>
      <c r="BW981" s="12" t="s">
        <v>1077</v>
      </c>
      <c r="BX981" s="12" t="s">
        <v>1077</v>
      </c>
      <c r="BY981" s="12" t="s">
        <v>1077</v>
      </c>
      <c r="BZ981" s="12"/>
      <c r="CA981" s="12">
        <v>-0.77</v>
      </c>
      <c r="CB981" s="12" t="s">
        <v>1077</v>
      </c>
      <c r="CC981" s="12" t="s">
        <v>1077</v>
      </c>
      <c r="CD981" s="12" t="s">
        <v>1077</v>
      </c>
      <c r="CE981" s="12" t="s">
        <v>1077</v>
      </c>
      <c r="CF981" s="12" t="s">
        <v>1077</v>
      </c>
      <c r="CG981" s="12"/>
      <c r="CH981" s="12"/>
      <c r="CI981" s="12"/>
      <c r="CJ981" s="12">
        <v>0.14299999999999999</v>
      </c>
      <c r="CK981" s="12" t="s">
        <v>3827</v>
      </c>
      <c r="CL981" s="12" t="s">
        <v>1077</v>
      </c>
      <c r="CM981" s="12" t="s">
        <v>1077</v>
      </c>
      <c r="CN981" s="12" t="s">
        <v>1077</v>
      </c>
      <c r="CO981" s="12" t="s">
        <v>1077</v>
      </c>
      <c r="CP981" s="12"/>
      <c r="CQ981" s="12"/>
      <c r="CR981" s="12"/>
      <c r="CS981" s="12" t="s">
        <v>1077</v>
      </c>
      <c r="CT981" s="12">
        <v>0.04</v>
      </c>
      <c r="CU981" s="12">
        <v>0.01</v>
      </c>
      <c r="CV981" s="12">
        <f t="shared" ref="CV981:CV992" si="21">BS981*CU981*(1-CT981)</f>
        <v>-6.7200000000000007E-4</v>
      </c>
      <c r="CW981" s="12"/>
      <c r="CX981" s="57"/>
    </row>
    <row r="982" spans="1:102" ht="16.5" x14ac:dyDescent="0.35">
      <c r="A982" s="56">
        <v>54</v>
      </c>
      <c r="B982" s="12" t="s">
        <v>3743</v>
      </c>
      <c r="C982" s="12">
        <v>54.1</v>
      </c>
      <c r="D982" s="12" t="s">
        <v>2145</v>
      </c>
      <c r="E982" s="12" t="s">
        <v>396</v>
      </c>
      <c r="F982" s="12">
        <v>5</v>
      </c>
      <c r="G982" s="12" t="s">
        <v>349</v>
      </c>
      <c r="H982" s="12" t="s">
        <v>2804</v>
      </c>
      <c r="I982" s="12" t="s">
        <v>1285</v>
      </c>
      <c r="J982" s="12" t="s">
        <v>1222</v>
      </c>
      <c r="K982" s="12" t="s">
        <v>564</v>
      </c>
      <c r="L982" s="12" t="s">
        <v>1118</v>
      </c>
      <c r="M982" s="12" t="s">
        <v>3164</v>
      </c>
      <c r="N982" s="12"/>
      <c r="O982" s="12" t="s">
        <v>3400</v>
      </c>
      <c r="P982" s="12" t="s">
        <v>3402</v>
      </c>
      <c r="Q982" s="12">
        <v>0</v>
      </c>
      <c r="R982" s="12">
        <v>0</v>
      </c>
      <c r="S982" s="12">
        <v>1</v>
      </c>
      <c r="T982" s="12">
        <v>0</v>
      </c>
      <c r="U982" s="12">
        <v>0</v>
      </c>
      <c r="V982" s="12">
        <v>0</v>
      </c>
      <c r="W982" s="12">
        <v>1</v>
      </c>
      <c r="X982" s="12">
        <v>0</v>
      </c>
      <c r="Y982" s="12">
        <v>0</v>
      </c>
      <c r="Z982" s="12">
        <v>0</v>
      </c>
      <c r="AA982" s="12">
        <v>0</v>
      </c>
      <c r="AB982" s="12">
        <v>1</v>
      </c>
      <c r="AC982" s="12">
        <v>0</v>
      </c>
      <c r="AD982" s="12">
        <v>0</v>
      </c>
      <c r="AE982" s="12">
        <v>0</v>
      </c>
      <c r="AF982" s="12">
        <v>0</v>
      </c>
      <c r="AG982" s="12">
        <v>0</v>
      </c>
      <c r="AH982" s="12">
        <v>0</v>
      </c>
      <c r="AI982" s="12">
        <v>0</v>
      </c>
      <c r="AJ982" s="12">
        <v>0</v>
      </c>
      <c r="AK982" s="12">
        <v>0</v>
      </c>
      <c r="AL982" s="12" t="s">
        <v>3448</v>
      </c>
      <c r="AM982" s="7" t="s">
        <v>608</v>
      </c>
      <c r="AN982" s="7" t="s">
        <v>634</v>
      </c>
      <c r="AO982" s="7">
        <v>2009</v>
      </c>
      <c r="AP982" s="12" t="s">
        <v>3458</v>
      </c>
      <c r="AQ982" s="12">
        <v>4934</v>
      </c>
      <c r="AR982" s="12">
        <v>1</v>
      </c>
      <c r="AS982" s="12" t="s">
        <v>555</v>
      </c>
      <c r="AT982" s="7" t="s">
        <v>349</v>
      </c>
      <c r="AU982" s="12">
        <v>0</v>
      </c>
      <c r="AV982" s="12">
        <v>0</v>
      </c>
      <c r="AW982" s="12">
        <v>0</v>
      </c>
      <c r="AX982" s="12">
        <v>0</v>
      </c>
      <c r="AY982" s="7">
        <v>1</v>
      </c>
      <c r="AZ982" s="12">
        <v>0</v>
      </c>
      <c r="BA982" s="12">
        <v>1</v>
      </c>
      <c r="BB982" s="12">
        <v>1</v>
      </c>
      <c r="BC982" s="12">
        <v>1</v>
      </c>
      <c r="BD982" s="12">
        <v>1</v>
      </c>
      <c r="BE982" s="12">
        <v>1</v>
      </c>
      <c r="BF982" s="7" t="s">
        <v>772</v>
      </c>
      <c r="BG982" s="7" t="s">
        <v>2780</v>
      </c>
      <c r="BH982" s="7"/>
      <c r="BI982" s="7" t="s">
        <v>2815</v>
      </c>
      <c r="BJ982" s="12" t="s">
        <v>3460</v>
      </c>
      <c r="BK982" s="12" t="s">
        <v>3472</v>
      </c>
      <c r="BL982" s="12" t="s">
        <v>3482</v>
      </c>
      <c r="BM982" s="7" t="s">
        <v>3485</v>
      </c>
      <c r="BN982" s="7" t="s">
        <v>775</v>
      </c>
      <c r="BO982" s="12"/>
      <c r="BP982" s="12" t="s">
        <v>3519</v>
      </c>
      <c r="BQ982" s="12">
        <f t="shared" si="20"/>
        <v>-5.7599999999999991E-4</v>
      </c>
      <c r="BR982" s="12" t="s">
        <v>3528</v>
      </c>
      <c r="BS982" s="12">
        <v>0.01</v>
      </c>
      <c r="BT982" s="12">
        <f>EXP(Table2[[#This Row],[b_mag_LOR]])</f>
        <v>1.0100501670841679</v>
      </c>
      <c r="BU982" s="12"/>
      <c r="BV982" s="12" t="s">
        <v>3415</v>
      </c>
      <c r="BW982" s="12" t="s">
        <v>1077</v>
      </c>
      <c r="BX982" s="12" t="s">
        <v>1077</v>
      </c>
      <c r="BY982" s="12" t="s">
        <v>1077</v>
      </c>
      <c r="BZ982" s="12"/>
      <c r="CA982" s="12">
        <v>0.08</v>
      </c>
      <c r="CB982" s="12" t="s">
        <v>1077</v>
      </c>
      <c r="CC982" s="12" t="s">
        <v>1077</v>
      </c>
      <c r="CD982" s="12" t="s">
        <v>1077</v>
      </c>
      <c r="CE982" s="12" t="s">
        <v>1077</v>
      </c>
      <c r="CF982" s="12" t="s">
        <v>1077</v>
      </c>
      <c r="CG982" s="12"/>
      <c r="CH982" s="12"/>
      <c r="CI982" s="12"/>
      <c r="CJ982" s="12">
        <v>0.14299999999999999</v>
      </c>
      <c r="CK982" s="12" t="s">
        <v>3827</v>
      </c>
      <c r="CL982" s="12" t="s">
        <v>1077</v>
      </c>
      <c r="CM982" s="12" t="s">
        <v>1077</v>
      </c>
      <c r="CN982" s="12" t="s">
        <v>1077</v>
      </c>
      <c r="CO982" s="12" t="s">
        <v>1077</v>
      </c>
      <c r="CP982" s="12"/>
      <c r="CQ982" s="12"/>
      <c r="CR982" s="12"/>
      <c r="CS982" s="12" t="s">
        <v>1077</v>
      </c>
      <c r="CT982" s="12">
        <v>0.04</v>
      </c>
      <c r="CU982" s="12">
        <v>-0.06</v>
      </c>
      <c r="CV982" s="12">
        <f t="shared" si="21"/>
        <v>-5.7599999999999991E-4</v>
      </c>
      <c r="CW982" s="12"/>
      <c r="CX982" s="57"/>
    </row>
    <row r="983" spans="1:102" ht="16.5" x14ac:dyDescent="0.35">
      <c r="A983" s="56">
        <v>54</v>
      </c>
      <c r="B983" s="12" t="s">
        <v>3743</v>
      </c>
      <c r="C983" s="12">
        <v>54.1</v>
      </c>
      <c r="D983" s="12" t="s">
        <v>2146</v>
      </c>
      <c r="E983" s="12" t="s">
        <v>396</v>
      </c>
      <c r="F983" s="12">
        <v>5</v>
      </c>
      <c r="G983" s="12" t="s">
        <v>349</v>
      </c>
      <c r="H983" s="12" t="s">
        <v>2804</v>
      </c>
      <c r="I983" s="12" t="s">
        <v>1285</v>
      </c>
      <c r="J983" s="12" t="s">
        <v>1222</v>
      </c>
      <c r="K983" s="12" t="s">
        <v>564</v>
      </c>
      <c r="L983" s="12" t="s">
        <v>1118</v>
      </c>
      <c r="M983" s="12" t="s">
        <v>3164</v>
      </c>
      <c r="N983" s="12"/>
      <c r="O983" s="12" t="s">
        <v>3400</v>
      </c>
      <c r="P983" s="12" t="s">
        <v>3402</v>
      </c>
      <c r="Q983" s="12">
        <v>0</v>
      </c>
      <c r="R983" s="12">
        <v>0</v>
      </c>
      <c r="S983" s="12">
        <v>1</v>
      </c>
      <c r="T983" s="12">
        <v>0</v>
      </c>
      <c r="U983" s="12">
        <v>0</v>
      </c>
      <c r="V983" s="12">
        <v>0</v>
      </c>
      <c r="W983" s="12">
        <v>1</v>
      </c>
      <c r="X983" s="12">
        <v>0</v>
      </c>
      <c r="Y983" s="12">
        <v>0</v>
      </c>
      <c r="Z983" s="12">
        <v>0</v>
      </c>
      <c r="AA983" s="12">
        <v>0</v>
      </c>
      <c r="AB983" s="12">
        <v>1</v>
      </c>
      <c r="AC983" s="12">
        <v>0</v>
      </c>
      <c r="AD983" s="12">
        <v>0</v>
      </c>
      <c r="AE983" s="12">
        <v>0</v>
      </c>
      <c r="AF983" s="12">
        <v>0</v>
      </c>
      <c r="AG983" s="12">
        <v>0</v>
      </c>
      <c r="AH983" s="12">
        <v>0</v>
      </c>
      <c r="AI983" s="12">
        <v>0</v>
      </c>
      <c r="AJ983" s="12">
        <v>0</v>
      </c>
      <c r="AK983" s="12">
        <v>0</v>
      </c>
      <c r="AL983" s="12" t="s">
        <v>3448</v>
      </c>
      <c r="AM983" s="7" t="s">
        <v>608</v>
      </c>
      <c r="AN983" s="7" t="s">
        <v>634</v>
      </c>
      <c r="AO983" s="7">
        <v>2009</v>
      </c>
      <c r="AP983" s="12" t="s">
        <v>3458</v>
      </c>
      <c r="AQ983" s="12">
        <v>4934</v>
      </c>
      <c r="AR983" s="12">
        <v>1</v>
      </c>
      <c r="AS983" s="12" t="s">
        <v>555</v>
      </c>
      <c r="AT983" s="7" t="s">
        <v>349</v>
      </c>
      <c r="AU983" s="12">
        <v>0</v>
      </c>
      <c r="AV983" s="12">
        <v>0</v>
      </c>
      <c r="AW983" s="12">
        <v>0</v>
      </c>
      <c r="AX983" s="12">
        <v>0</v>
      </c>
      <c r="AY983" s="7">
        <v>1</v>
      </c>
      <c r="AZ983" s="12">
        <v>0</v>
      </c>
      <c r="BA983" s="12">
        <v>1</v>
      </c>
      <c r="BB983" s="12">
        <v>1</v>
      </c>
      <c r="BC983" s="12">
        <v>1</v>
      </c>
      <c r="BD983" s="12">
        <v>1</v>
      </c>
      <c r="BE983" s="12">
        <v>1</v>
      </c>
      <c r="BF983" s="7" t="s">
        <v>772</v>
      </c>
      <c r="BG983" s="7" t="s">
        <v>2781</v>
      </c>
      <c r="BH983" s="7"/>
      <c r="BI983" s="7" t="s">
        <v>2815</v>
      </c>
      <c r="BJ983" s="12" t="s">
        <v>3460</v>
      </c>
      <c r="BK983" s="12" t="s">
        <v>3472</v>
      </c>
      <c r="BL983" s="12" t="s">
        <v>3482</v>
      </c>
      <c r="BM983" s="7" t="s">
        <v>3485</v>
      </c>
      <c r="BN983" s="7" t="s">
        <v>775</v>
      </c>
      <c r="BO983" s="12"/>
      <c r="BP983" s="12" t="s">
        <v>3519</v>
      </c>
      <c r="BQ983" s="12">
        <f t="shared" si="20"/>
        <v>-5.7599999999999995E-3</v>
      </c>
      <c r="BR983" s="12" t="s">
        <v>3528</v>
      </c>
      <c r="BS983" s="12">
        <v>0.04</v>
      </c>
      <c r="BT983" s="12">
        <f>EXP(Table2[[#This Row],[b_mag_LOR]])</f>
        <v>1.0408107741923882</v>
      </c>
      <c r="BU983" s="12"/>
      <c r="BV983" s="12" t="s">
        <v>3415</v>
      </c>
      <c r="BW983" s="12" t="s">
        <v>1077</v>
      </c>
      <c r="BX983" s="12" t="s">
        <v>1077</v>
      </c>
      <c r="BY983" s="12" t="s">
        <v>1077</v>
      </c>
      <c r="BZ983" s="12"/>
      <c r="CA983" s="12">
        <v>0.45</v>
      </c>
      <c r="CB983" s="12" t="s">
        <v>1077</v>
      </c>
      <c r="CC983" s="12" t="s">
        <v>1077</v>
      </c>
      <c r="CD983" s="12" t="s">
        <v>1077</v>
      </c>
      <c r="CE983" s="12" t="s">
        <v>1077</v>
      </c>
      <c r="CF983" s="12" t="s">
        <v>1077</v>
      </c>
      <c r="CG983" s="12"/>
      <c r="CH983" s="12"/>
      <c r="CI983" s="12"/>
      <c r="CJ983" s="12">
        <v>0.14299999999999999</v>
      </c>
      <c r="CK983" s="12" t="s">
        <v>3827</v>
      </c>
      <c r="CL983" s="12" t="s">
        <v>1077</v>
      </c>
      <c r="CM983" s="12" t="s">
        <v>1077</v>
      </c>
      <c r="CN983" s="12" t="s">
        <v>1077</v>
      </c>
      <c r="CO983" s="12" t="s">
        <v>1077</v>
      </c>
      <c r="CP983" s="12"/>
      <c r="CQ983" s="12"/>
      <c r="CR983" s="12"/>
      <c r="CS983" s="12" t="s">
        <v>1077</v>
      </c>
      <c r="CT983" s="12">
        <v>0.04</v>
      </c>
      <c r="CU983" s="12">
        <v>-0.15</v>
      </c>
      <c r="CV983" s="12">
        <f t="shared" si="21"/>
        <v>-5.7599999999999995E-3</v>
      </c>
      <c r="CW983" s="12"/>
      <c r="CX983" s="57"/>
    </row>
    <row r="984" spans="1:102" ht="16.5" x14ac:dyDescent="0.35">
      <c r="A984" s="56">
        <v>54</v>
      </c>
      <c r="B984" s="12" t="s">
        <v>3743</v>
      </c>
      <c r="C984" s="12">
        <v>54.1</v>
      </c>
      <c r="D984" s="12" t="s">
        <v>2143</v>
      </c>
      <c r="E984" s="12" t="s">
        <v>396</v>
      </c>
      <c r="F984" s="12">
        <v>8</v>
      </c>
      <c r="G984" s="12" t="s">
        <v>212</v>
      </c>
      <c r="H984" s="12" t="s">
        <v>2804</v>
      </c>
      <c r="I984" s="12" t="s">
        <v>212</v>
      </c>
      <c r="J984" s="12" t="s">
        <v>1222</v>
      </c>
      <c r="K984" s="12" t="s">
        <v>564</v>
      </c>
      <c r="L984" s="12" t="s">
        <v>1118</v>
      </c>
      <c r="M984" s="12" t="s">
        <v>3164</v>
      </c>
      <c r="N984" s="12"/>
      <c r="O984" s="12" t="s">
        <v>3400</v>
      </c>
      <c r="P984" s="12" t="s">
        <v>3402</v>
      </c>
      <c r="Q984" s="12">
        <v>0</v>
      </c>
      <c r="R984" s="12">
        <v>0</v>
      </c>
      <c r="S984" s="12">
        <v>1</v>
      </c>
      <c r="T984" s="12">
        <v>0</v>
      </c>
      <c r="U984" s="12">
        <v>0</v>
      </c>
      <c r="V984" s="12">
        <v>0</v>
      </c>
      <c r="W984" s="12">
        <v>1</v>
      </c>
      <c r="X984" s="12">
        <v>0</v>
      </c>
      <c r="Y984" s="12">
        <v>0</v>
      </c>
      <c r="Z984" s="12">
        <v>0</v>
      </c>
      <c r="AA984" s="12">
        <v>0</v>
      </c>
      <c r="AB984" s="12">
        <v>1</v>
      </c>
      <c r="AC984" s="12">
        <v>0</v>
      </c>
      <c r="AD984" s="12">
        <v>0</v>
      </c>
      <c r="AE984" s="12">
        <v>0</v>
      </c>
      <c r="AF984" s="12">
        <v>0</v>
      </c>
      <c r="AG984" s="12">
        <v>0</v>
      </c>
      <c r="AH984" s="12">
        <v>0</v>
      </c>
      <c r="AI984" s="12">
        <v>0</v>
      </c>
      <c r="AJ984" s="12">
        <v>0</v>
      </c>
      <c r="AK984" s="12">
        <v>0</v>
      </c>
      <c r="AL984" s="12" t="s">
        <v>3448</v>
      </c>
      <c r="AM984" s="7" t="s">
        <v>608</v>
      </c>
      <c r="AN984" s="7" t="s">
        <v>634</v>
      </c>
      <c r="AO984" s="7">
        <v>2009</v>
      </c>
      <c r="AP984" s="12" t="s">
        <v>3458</v>
      </c>
      <c r="AQ984" s="12">
        <v>4934</v>
      </c>
      <c r="AR984" s="12">
        <v>1</v>
      </c>
      <c r="AS984" s="12" t="s">
        <v>555</v>
      </c>
      <c r="AT984" s="7" t="s">
        <v>349</v>
      </c>
      <c r="AU984" s="12">
        <v>0</v>
      </c>
      <c r="AV984" s="12">
        <v>0</v>
      </c>
      <c r="AW984" s="12">
        <v>0</v>
      </c>
      <c r="AX984" s="12">
        <v>0</v>
      </c>
      <c r="AY984" s="7">
        <v>1</v>
      </c>
      <c r="AZ984" s="12">
        <v>0</v>
      </c>
      <c r="BA984" s="12">
        <v>1</v>
      </c>
      <c r="BB984" s="12">
        <v>1</v>
      </c>
      <c r="BC984" s="12">
        <v>1</v>
      </c>
      <c r="BD984" s="12">
        <v>1</v>
      </c>
      <c r="BE984" s="12">
        <v>1</v>
      </c>
      <c r="BF984" s="7" t="s">
        <v>2820</v>
      </c>
      <c r="BG984" s="7" t="s">
        <v>913</v>
      </c>
      <c r="BH984" s="7"/>
      <c r="BI984" s="12" t="s">
        <v>2818</v>
      </c>
      <c r="BJ984" s="12" t="s">
        <v>3460</v>
      </c>
      <c r="BK984" s="12" t="s">
        <v>3472</v>
      </c>
      <c r="BL984" s="12" t="s">
        <v>3482</v>
      </c>
      <c r="BM984" s="7" t="s">
        <v>3485</v>
      </c>
      <c r="BN984" s="7" t="s">
        <v>775</v>
      </c>
      <c r="BO984" s="12"/>
      <c r="BP984" s="12" t="s">
        <v>3521</v>
      </c>
      <c r="BQ984" s="12">
        <f t="shared" si="20"/>
        <v>-0.12767999999999999</v>
      </c>
      <c r="BR984" s="12" t="s">
        <v>3528</v>
      </c>
      <c r="BS984" s="12">
        <v>0.38</v>
      </c>
      <c r="BT984" s="12"/>
      <c r="BU984" s="12">
        <f>EXP(BS984)</f>
        <v>1.4622845894342245</v>
      </c>
      <c r="BV984" s="12" t="s">
        <v>3416</v>
      </c>
      <c r="BW984" s="12" t="s">
        <v>1077</v>
      </c>
      <c r="BX984" s="12" t="s">
        <v>1077</v>
      </c>
      <c r="BY984" s="12" t="s">
        <v>1077</v>
      </c>
      <c r="BZ984" s="12"/>
      <c r="CA984" s="12">
        <v>4.12</v>
      </c>
      <c r="CB984" s="12" t="s">
        <v>1077</v>
      </c>
      <c r="CC984" s="12" t="s">
        <v>1077</v>
      </c>
      <c r="CD984" s="12" t="s">
        <v>1077</v>
      </c>
      <c r="CE984" s="12">
        <v>0.01</v>
      </c>
      <c r="CF984" s="12" t="s">
        <v>1077</v>
      </c>
      <c r="CG984" s="12"/>
      <c r="CH984" s="12"/>
      <c r="CI984" s="12"/>
      <c r="CJ984" s="12">
        <v>0.14299999999999999</v>
      </c>
      <c r="CK984" s="12" t="s">
        <v>3827</v>
      </c>
      <c r="CL984" s="12" t="s">
        <v>1077</v>
      </c>
      <c r="CM984" s="12" t="s">
        <v>1077</v>
      </c>
      <c r="CN984" s="12" t="s">
        <v>1077</v>
      </c>
      <c r="CO984" s="12" t="s">
        <v>1077</v>
      </c>
      <c r="CP984" s="12"/>
      <c r="CQ984" s="12"/>
      <c r="CR984" s="12"/>
      <c r="CS984" s="12" t="s">
        <v>1077</v>
      </c>
      <c r="CT984" s="12">
        <v>0.04</v>
      </c>
      <c r="CU984" s="12">
        <v>-0.35</v>
      </c>
      <c r="CV984" s="12">
        <f t="shared" si="21"/>
        <v>-0.12767999999999999</v>
      </c>
      <c r="CW984" s="12"/>
      <c r="CX984" s="57"/>
    </row>
    <row r="985" spans="1:102" ht="16.5" x14ac:dyDescent="0.35">
      <c r="A985" s="56">
        <v>54</v>
      </c>
      <c r="B985" s="12" t="s">
        <v>3743</v>
      </c>
      <c r="C985" s="12">
        <v>54.2</v>
      </c>
      <c r="D985" s="12" t="s">
        <v>2138</v>
      </c>
      <c r="E985" s="12" t="s">
        <v>397</v>
      </c>
      <c r="F985" s="12">
        <v>5</v>
      </c>
      <c r="G985" s="12" t="s">
        <v>349</v>
      </c>
      <c r="H985" s="12" t="s">
        <v>2805</v>
      </c>
      <c r="I985" s="12" t="s">
        <v>1285</v>
      </c>
      <c r="J985" s="12" t="s">
        <v>1249</v>
      </c>
      <c r="K985" s="12" t="s">
        <v>1225</v>
      </c>
      <c r="L985" s="12" t="s">
        <v>173</v>
      </c>
      <c r="M985" s="12" t="s">
        <v>3164</v>
      </c>
      <c r="N985" s="12"/>
      <c r="O985" s="12" t="s">
        <v>3400</v>
      </c>
      <c r="P985" s="12" t="s">
        <v>3402</v>
      </c>
      <c r="Q985" s="12">
        <v>0</v>
      </c>
      <c r="R985" s="12">
        <v>0</v>
      </c>
      <c r="S985" s="12">
        <v>1</v>
      </c>
      <c r="T985" s="12">
        <v>0</v>
      </c>
      <c r="U985" s="12">
        <v>0</v>
      </c>
      <c r="V985" s="12">
        <v>0</v>
      </c>
      <c r="W985" s="12">
        <v>1</v>
      </c>
      <c r="X985" s="12">
        <v>0</v>
      </c>
      <c r="Y985" s="12">
        <v>0</v>
      </c>
      <c r="Z985" s="12">
        <v>0</v>
      </c>
      <c r="AA985" s="12">
        <v>0</v>
      </c>
      <c r="AB985" s="12">
        <v>1</v>
      </c>
      <c r="AC985" s="12">
        <v>0</v>
      </c>
      <c r="AD985" s="12">
        <v>0</v>
      </c>
      <c r="AE985" s="12">
        <v>0</v>
      </c>
      <c r="AF985" s="12">
        <v>0</v>
      </c>
      <c r="AG985" s="12">
        <v>0</v>
      </c>
      <c r="AH985" s="12">
        <v>0</v>
      </c>
      <c r="AI985" s="12">
        <v>0</v>
      </c>
      <c r="AJ985" s="12">
        <v>0</v>
      </c>
      <c r="AK985" s="12">
        <v>0</v>
      </c>
      <c r="AL985" s="12" t="s">
        <v>3448</v>
      </c>
      <c r="AM985" s="7" t="s">
        <v>608</v>
      </c>
      <c r="AN985" s="7" t="s">
        <v>634</v>
      </c>
      <c r="AO985" s="7">
        <v>2009</v>
      </c>
      <c r="AP985" s="12" t="s">
        <v>3458</v>
      </c>
      <c r="AQ985" s="12">
        <v>3334</v>
      </c>
      <c r="AR985" s="12">
        <v>1</v>
      </c>
      <c r="AS985" s="12" t="s">
        <v>555</v>
      </c>
      <c r="AT985" s="7" t="s">
        <v>349</v>
      </c>
      <c r="AU985" s="12">
        <v>0</v>
      </c>
      <c r="AV985" s="12">
        <v>0</v>
      </c>
      <c r="AW985" s="12">
        <v>0</v>
      </c>
      <c r="AX985" s="12">
        <v>0</v>
      </c>
      <c r="AY985" s="7">
        <v>1</v>
      </c>
      <c r="AZ985" s="12">
        <v>0</v>
      </c>
      <c r="BA985" s="12">
        <v>1</v>
      </c>
      <c r="BB985" s="12">
        <v>1</v>
      </c>
      <c r="BC985" s="12">
        <v>1</v>
      </c>
      <c r="BD985" s="12">
        <v>1</v>
      </c>
      <c r="BE985" s="12">
        <v>1</v>
      </c>
      <c r="BF985" s="7" t="s">
        <v>772</v>
      </c>
      <c r="BG985" s="7" t="s">
        <v>2733</v>
      </c>
      <c r="BH985" s="7"/>
      <c r="BI985" s="7" t="s">
        <v>2814</v>
      </c>
      <c r="BJ985" s="12" t="s">
        <v>718</v>
      </c>
      <c r="BK985" s="12" t="s">
        <v>3472</v>
      </c>
      <c r="BL985" s="12" t="s">
        <v>3482</v>
      </c>
      <c r="BM985" s="7" t="s">
        <v>3484</v>
      </c>
      <c r="BN985" s="7" t="s">
        <v>1162</v>
      </c>
      <c r="BO985" s="12"/>
      <c r="BP985" s="12" t="s">
        <v>3519</v>
      </c>
      <c r="BQ985" s="12">
        <f t="shared" si="20"/>
        <v>-9.6000000000000002E-5</v>
      </c>
      <c r="BR985" s="12" t="s">
        <v>3528</v>
      </c>
      <c r="BS985" s="12">
        <v>-0.01</v>
      </c>
      <c r="BT985" s="12">
        <f t="shared" ref="BT985:BT992" si="22">EXP(BS985)</f>
        <v>0.99004983374916811</v>
      </c>
      <c r="BU985" s="12"/>
      <c r="BV985" s="12" t="s">
        <v>3415</v>
      </c>
      <c r="BW985" s="12" t="s">
        <v>1077</v>
      </c>
      <c r="BX985" s="12" t="s">
        <v>1077</v>
      </c>
      <c r="BY985" s="12" t="s">
        <v>1077</v>
      </c>
      <c r="BZ985" s="12"/>
      <c r="CA985" s="12">
        <v>-0.08</v>
      </c>
      <c r="CB985" s="12" t="s">
        <v>1077</v>
      </c>
      <c r="CC985" s="12" t="s">
        <v>1077</v>
      </c>
      <c r="CD985" s="12" t="s">
        <v>1077</v>
      </c>
      <c r="CE985" s="12" t="s">
        <v>1077</v>
      </c>
      <c r="CF985" s="12" t="s">
        <v>1077</v>
      </c>
      <c r="CG985" s="12"/>
      <c r="CH985" s="12"/>
      <c r="CI985" s="12"/>
      <c r="CJ985" s="12">
        <v>0.27500000000000002</v>
      </c>
      <c r="CK985" s="12" t="s">
        <v>3827</v>
      </c>
      <c r="CL985" s="12" t="s">
        <v>1077</v>
      </c>
      <c r="CM985" s="12" t="s">
        <v>1077</v>
      </c>
      <c r="CN985" s="12" t="s">
        <v>1077</v>
      </c>
      <c r="CO985" s="12" t="s">
        <v>1077</v>
      </c>
      <c r="CP985" s="12"/>
      <c r="CQ985" s="12"/>
      <c r="CR985" s="12"/>
      <c r="CS985" s="12" t="s">
        <v>1077</v>
      </c>
      <c r="CT985" s="12">
        <v>0.04</v>
      </c>
      <c r="CU985" s="12">
        <v>0.01</v>
      </c>
      <c r="CV985" s="12">
        <f t="shared" si="21"/>
        <v>-9.6000000000000002E-5</v>
      </c>
      <c r="CW985" s="12"/>
      <c r="CX985" s="57"/>
    </row>
    <row r="986" spans="1:102" ht="16.5" x14ac:dyDescent="0.35">
      <c r="A986" s="56">
        <v>54</v>
      </c>
      <c r="B986" s="12" t="s">
        <v>3743</v>
      </c>
      <c r="C986" s="12">
        <v>54.2</v>
      </c>
      <c r="D986" s="12" t="s">
        <v>2141</v>
      </c>
      <c r="E986" s="12" t="s">
        <v>397</v>
      </c>
      <c r="F986" s="12">
        <v>5</v>
      </c>
      <c r="G986" s="12" t="s">
        <v>349</v>
      </c>
      <c r="H986" s="12" t="s">
        <v>2805</v>
      </c>
      <c r="I986" s="12" t="s">
        <v>1285</v>
      </c>
      <c r="J986" s="12" t="s">
        <v>1249</v>
      </c>
      <c r="K986" s="12" t="s">
        <v>1225</v>
      </c>
      <c r="L986" s="12" t="s">
        <v>173</v>
      </c>
      <c r="M986" s="12" t="s">
        <v>3164</v>
      </c>
      <c r="N986" s="12"/>
      <c r="O986" s="12" t="s">
        <v>3400</v>
      </c>
      <c r="P986" s="12" t="s">
        <v>3402</v>
      </c>
      <c r="Q986" s="12">
        <v>0</v>
      </c>
      <c r="R986" s="12">
        <v>0</v>
      </c>
      <c r="S986" s="12">
        <v>1</v>
      </c>
      <c r="T986" s="12">
        <v>0</v>
      </c>
      <c r="U986" s="12">
        <v>0</v>
      </c>
      <c r="V986" s="12">
        <v>0</v>
      </c>
      <c r="W986" s="12">
        <v>1</v>
      </c>
      <c r="X986" s="12">
        <v>0</v>
      </c>
      <c r="Y986" s="12">
        <v>0</v>
      </c>
      <c r="Z986" s="12">
        <v>0</v>
      </c>
      <c r="AA986" s="12">
        <v>0</v>
      </c>
      <c r="AB986" s="12">
        <v>1</v>
      </c>
      <c r="AC986" s="12">
        <v>0</v>
      </c>
      <c r="AD986" s="12">
        <v>0</v>
      </c>
      <c r="AE986" s="12">
        <v>0</v>
      </c>
      <c r="AF986" s="12">
        <v>0</v>
      </c>
      <c r="AG986" s="12">
        <v>0</v>
      </c>
      <c r="AH986" s="12">
        <v>0</v>
      </c>
      <c r="AI986" s="12">
        <v>0</v>
      </c>
      <c r="AJ986" s="12">
        <v>0</v>
      </c>
      <c r="AK986" s="12">
        <v>0</v>
      </c>
      <c r="AL986" s="12" t="s">
        <v>3448</v>
      </c>
      <c r="AM986" s="7" t="s">
        <v>608</v>
      </c>
      <c r="AN986" s="7" t="s">
        <v>634</v>
      </c>
      <c r="AO986" s="7">
        <v>2009</v>
      </c>
      <c r="AP986" s="12" t="s">
        <v>3458</v>
      </c>
      <c r="AQ986" s="12">
        <v>3334</v>
      </c>
      <c r="AR986" s="12">
        <v>1</v>
      </c>
      <c r="AS986" s="12" t="s">
        <v>555</v>
      </c>
      <c r="AT986" s="7" t="s">
        <v>349</v>
      </c>
      <c r="AU986" s="12">
        <v>0</v>
      </c>
      <c r="AV986" s="12">
        <v>0</v>
      </c>
      <c r="AW986" s="12">
        <v>0</v>
      </c>
      <c r="AX986" s="12">
        <v>0</v>
      </c>
      <c r="AY986" s="7">
        <v>1</v>
      </c>
      <c r="AZ986" s="12">
        <v>0</v>
      </c>
      <c r="BA986" s="12">
        <v>1</v>
      </c>
      <c r="BB986" s="12">
        <v>1</v>
      </c>
      <c r="BC986" s="12">
        <v>1</v>
      </c>
      <c r="BD986" s="12">
        <v>1</v>
      </c>
      <c r="BE986" s="12">
        <v>1</v>
      </c>
      <c r="BF986" s="7" t="s">
        <v>772</v>
      </c>
      <c r="BG986" s="7" t="s">
        <v>2780</v>
      </c>
      <c r="BH986" s="7"/>
      <c r="BI986" s="7" t="s">
        <v>2815</v>
      </c>
      <c r="BJ986" s="12" t="s">
        <v>718</v>
      </c>
      <c r="BK986" s="12" t="s">
        <v>3472</v>
      </c>
      <c r="BL986" s="12" t="s">
        <v>3482</v>
      </c>
      <c r="BM986" s="7" t="s">
        <v>3484</v>
      </c>
      <c r="BN986" s="7" t="s">
        <v>1162</v>
      </c>
      <c r="BO986" s="12"/>
      <c r="BP986" s="12" t="s">
        <v>3519</v>
      </c>
      <c r="BQ986" s="12">
        <f t="shared" si="20"/>
        <v>0</v>
      </c>
      <c r="BR986" s="12" t="s">
        <v>3528</v>
      </c>
      <c r="BS986" s="12">
        <v>0</v>
      </c>
      <c r="BT986" s="12">
        <f t="shared" si="22"/>
        <v>1</v>
      </c>
      <c r="BU986" s="12"/>
      <c r="BV986" s="12" t="s">
        <v>3415</v>
      </c>
      <c r="BW986" s="12" t="s">
        <v>1077</v>
      </c>
      <c r="BX986" s="12" t="s">
        <v>1077</v>
      </c>
      <c r="BY986" s="12" t="s">
        <v>1077</v>
      </c>
      <c r="BZ986" s="12"/>
      <c r="CA986" s="12">
        <v>0.05</v>
      </c>
      <c r="CB986" s="12" t="s">
        <v>1077</v>
      </c>
      <c r="CC986" s="12" t="s">
        <v>1077</v>
      </c>
      <c r="CD986" s="12" t="s">
        <v>1077</v>
      </c>
      <c r="CE986" s="12" t="s">
        <v>1077</v>
      </c>
      <c r="CF986" s="12" t="s">
        <v>1077</v>
      </c>
      <c r="CG986" s="12"/>
      <c r="CH986" s="12"/>
      <c r="CI986" s="12"/>
      <c r="CJ986" s="12">
        <v>0.27500000000000002</v>
      </c>
      <c r="CK986" s="12" t="s">
        <v>3827</v>
      </c>
      <c r="CL986" s="12" t="s">
        <v>1077</v>
      </c>
      <c r="CM986" s="12" t="s">
        <v>1077</v>
      </c>
      <c r="CN986" s="12" t="s">
        <v>1077</v>
      </c>
      <c r="CO986" s="12" t="s">
        <v>1077</v>
      </c>
      <c r="CP986" s="12"/>
      <c r="CQ986" s="12"/>
      <c r="CR986" s="12"/>
      <c r="CS986" s="12" t="s">
        <v>1077</v>
      </c>
      <c r="CT986" s="12">
        <v>0.04</v>
      </c>
      <c r="CU986" s="12">
        <v>-0.06</v>
      </c>
      <c r="CV986" s="12">
        <f t="shared" si="21"/>
        <v>0</v>
      </c>
      <c r="CW986" s="12"/>
      <c r="CX986" s="57"/>
    </row>
    <row r="987" spans="1:102" ht="16.5" x14ac:dyDescent="0.35">
      <c r="A987" s="56">
        <v>54</v>
      </c>
      <c r="B987" s="12" t="s">
        <v>3743</v>
      </c>
      <c r="C987" s="12">
        <v>54.2</v>
      </c>
      <c r="D987" s="12" t="s">
        <v>2142</v>
      </c>
      <c r="E987" s="12" t="s">
        <v>397</v>
      </c>
      <c r="F987" s="12">
        <v>5</v>
      </c>
      <c r="G987" s="12" t="s">
        <v>349</v>
      </c>
      <c r="H987" s="12" t="s">
        <v>2804</v>
      </c>
      <c r="I987" s="12" t="s">
        <v>1285</v>
      </c>
      <c r="J987" s="12" t="s">
        <v>1249</v>
      </c>
      <c r="K987" s="12" t="s">
        <v>1225</v>
      </c>
      <c r="L987" s="12" t="s">
        <v>173</v>
      </c>
      <c r="M987" s="12" t="s">
        <v>3164</v>
      </c>
      <c r="N987" s="12"/>
      <c r="O987" s="12" t="s">
        <v>3400</v>
      </c>
      <c r="P987" s="12" t="s">
        <v>3402</v>
      </c>
      <c r="Q987" s="12">
        <v>0</v>
      </c>
      <c r="R987" s="12">
        <v>0</v>
      </c>
      <c r="S987" s="12">
        <v>1</v>
      </c>
      <c r="T987" s="12">
        <v>0</v>
      </c>
      <c r="U987" s="12">
        <v>0</v>
      </c>
      <c r="V987" s="12">
        <v>0</v>
      </c>
      <c r="W987" s="12">
        <v>1</v>
      </c>
      <c r="X987" s="12">
        <v>0</v>
      </c>
      <c r="Y987" s="12">
        <v>0</v>
      </c>
      <c r="Z987" s="12">
        <v>0</v>
      </c>
      <c r="AA987" s="12">
        <v>0</v>
      </c>
      <c r="AB987" s="12">
        <v>1</v>
      </c>
      <c r="AC987" s="12">
        <v>0</v>
      </c>
      <c r="AD987" s="12">
        <v>0</v>
      </c>
      <c r="AE987" s="12">
        <v>0</v>
      </c>
      <c r="AF987" s="12">
        <v>0</v>
      </c>
      <c r="AG987" s="12">
        <v>0</v>
      </c>
      <c r="AH987" s="12">
        <v>0</v>
      </c>
      <c r="AI987" s="12">
        <v>0</v>
      </c>
      <c r="AJ987" s="12">
        <v>0</v>
      </c>
      <c r="AK987" s="12">
        <v>0</v>
      </c>
      <c r="AL987" s="12" t="s">
        <v>3448</v>
      </c>
      <c r="AM987" s="7" t="s">
        <v>608</v>
      </c>
      <c r="AN987" s="7" t="s">
        <v>634</v>
      </c>
      <c r="AO987" s="7">
        <v>2009</v>
      </c>
      <c r="AP987" s="12" t="s">
        <v>3458</v>
      </c>
      <c r="AQ987" s="12">
        <v>3334</v>
      </c>
      <c r="AR987" s="12">
        <v>1</v>
      </c>
      <c r="AS987" s="12" t="s">
        <v>555</v>
      </c>
      <c r="AT987" s="7" t="s">
        <v>349</v>
      </c>
      <c r="AU987" s="12">
        <v>0</v>
      </c>
      <c r="AV987" s="12">
        <v>0</v>
      </c>
      <c r="AW987" s="12">
        <v>0</v>
      </c>
      <c r="AX987" s="12">
        <v>0</v>
      </c>
      <c r="AY987" s="7">
        <v>1</v>
      </c>
      <c r="AZ987" s="12">
        <v>0</v>
      </c>
      <c r="BA987" s="12">
        <v>1</v>
      </c>
      <c r="BB987" s="12">
        <v>1</v>
      </c>
      <c r="BC987" s="12">
        <v>1</v>
      </c>
      <c r="BD987" s="12">
        <v>1</v>
      </c>
      <c r="BE987" s="12">
        <v>1</v>
      </c>
      <c r="BF987" s="7" t="s">
        <v>772</v>
      </c>
      <c r="BG987" s="7" t="s">
        <v>2781</v>
      </c>
      <c r="BH987" s="7"/>
      <c r="BI987" s="12" t="s">
        <v>2815</v>
      </c>
      <c r="BJ987" s="12" t="s">
        <v>718</v>
      </c>
      <c r="BK987" s="12" t="s">
        <v>3472</v>
      </c>
      <c r="BL987" s="12" t="s">
        <v>3482</v>
      </c>
      <c r="BM987" s="7" t="s">
        <v>3484</v>
      </c>
      <c r="BN987" s="7" t="s">
        <v>1162</v>
      </c>
      <c r="BO987" s="12"/>
      <c r="BP987" s="12" t="s">
        <v>3519</v>
      </c>
      <c r="BQ987" s="12">
        <f t="shared" si="20"/>
        <v>-1.2959999999999999E-2</v>
      </c>
      <c r="BR987" s="12" t="s">
        <v>3528</v>
      </c>
      <c r="BS987" s="12">
        <v>0.09</v>
      </c>
      <c r="BT987" s="12">
        <f t="shared" si="22"/>
        <v>1.0941742837052104</v>
      </c>
      <c r="BU987" s="12"/>
      <c r="BV987" s="12" t="s">
        <v>3415</v>
      </c>
      <c r="BW987" s="12" t="s">
        <v>1077</v>
      </c>
      <c r="BX987" s="12" t="s">
        <v>1077</v>
      </c>
      <c r="BY987" s="12" t="s">
        <v>1077</v>
      </c>
      <c r="BZ987" s="12"/>
      <c r="CA987" s="12">
        <v>0.73</v>
      </c>
      <c r="CB987" s="12" t="s">
        <v>1077</v>
      </c>
      <c r="CC987" s="12" t="s">
        <v>1077</v>
      </c>
      <c r="CD987" s="12" t="s">
        <v>1077</v>
      </c>
      <c r="CE987" s="12" t="s">
        <v>1077</v>
      </c>
      <c r="CF987" s="12" t="s">
        <v>1077</v>
      </c>
      <c r="CG987" s="12"/>
      <c r="CH987" s="12"/>
      <c r="CI987" s="12"/>
      <c r="CJ987" s="12">
        <v>0.27500000000000002</v>
      </c>
      <c r="CK987" s="12" t="s">
        <v>3827</v>
      </c>
      <c r="CL987" s="12" t="s">
        <v>1077</v>
      </c>
      <c r="CM987" s="12" t="s">
        <v>1077</v>
      </c>
      <c r="CN987" s="12" t="s">
        <v>1077</v>
      </c>
      <c r="CO987" s="12" t="s">
        <v>1077</v>
      </c>
      <c r="CP987" s="12"/>
      <c r="CQ987" s="12"/>
      <c r="CR987" s="12"/>
      <c r="CS987" s="12" t="s">
        <v>1077</v>
      </c>
      <c r="CT987" s="12">
        <v>0.04</v>
      </c>
      <c r="CU987" s="12">
        <v>-0.15</v>
      </c>
      <c r="CV987" s="12">
        <f t="shared" si="21"/>
        <v>-1.2959999999999999E-2</v>
      </c>
      <c r="CW987" s="12"/>
      <c r="CX987" s="57"/>
    </row>
    <row r="988" spans="1:102" ht="16.5" x14ac:dyDescent="0.35">
      <c r="A988" s="56">
        <v>54</v>
      </c>
      <c r="B988" s="12" t="s">
        <v>3743</v>
      </c>
      <c r="C988" s="12">
        <v>54.2</v>
      </c>
      <c r="D988" s="12" t="s">
        <v>2136</v>
      </c>
      <c r="E988" s="12" t="s">
        <v>397</v>
      </c>
      <c r="F988" s="12">
        <v>8</v>
      </c>
      <c r="G988" s="12" t="s">
        <v>212</v>
      </c>
      <c r="H988" s="12" t="s">
        <v>2804</v>
      </c>
      <c r="I988" s="12" t="s">
        <v>212</v>
      </c>
      <c r="J988" s="12" t="s">
        <v>1249</v>
      </c>
      <c r="K988" s="12" t="s">
        <v>1225</v>
      </c>
      <c r="L988" s="12" t="s">
        <v>173</v>
      </c>
      <c r="M988" s="12" t="s">
        <v>3164</v>
      </c>
      <c r="N988" s="12"/>
      <c r="O988" s="12" t="s">
        <v>3400</v>
      </c>
      <c r="P988" s="12" t="s">
        <v>3402</v>
      </c>
      <c r="Q988" s="12">
        <v>0</v>
      </c>
      <c r="R988" s="12">
        <v>0</v>
      </c>
      <c r="S988" s="12">
        <v>1</v>
      </c>
      <c r="T988" s="12">
        <v>0</v>
      </c>
      <c r="U988" s="12">
        <v>0</v>
      </c>
      <c r="V988" s="12">
        <v>0</v>
      </c>
      <c r="W988" s="12">
        <v>1</v>
      </c>
      <c r="X988" s="12">
        <v>0</v>
      </c>
      <c r="Y988" s="12">
        <v>0</v>
      </c>
      <c r="Z988" s="12">
        <v>0</v>
      </c>
      <c r="AA988" s="12">
        <v>0</v>
      </c>
      <c r="AB988" s="12">
        <v>1</v>
      </c>
      <c r="AC988" s="12">
        <v>0</v>
      </c>
      <c r="AD988" s="12">
        <v>0</v>
      </c>
      <c r="AE988" s="12">
        <v>0</v>
      </c>
      <c r="AF988" s="12">
        <v>0</v>
      </c>
      <c r="AG988" s="12">
        <v>0</v>
      </c>
      <c r="AH988" s="12">
        <v>0</v>
      </c>
      <c r="AI988" s="12">
        <v>0</v>
      </c>
      <c r="AJ988" s="12">
        <v>0</v>
      </c>
      <c r="AK988" s="12">
        <v>0</v>
      </c>
      <c r="AL988" s="12" t="s">
        <v>3448</v>
      </c>
      <c r="AM988" s="7" t="s">
        <v>608</v>
      </c>
      <c r="AN988" s="7" t="s">
        <v>634</v>
      </c>
      <c r="AO988" s="7">
        <v>2009</v>
      </c>
      <c r="AP988" s="12" t="s">
        <v>3458</v>
      </c>
      <c r="AQ988" s="12">
        <v>3334</v>
      </c>
      <c r="AR988" s="12">
        <v>1</v>
      </c>
      <c r="AS988" s="12" t="s">
        <v>555</v>
      </c>
      <c r="AT988" s="7" t="s">
        <v>349</v>
      </c>
      <c r="AU988" s="12">
        <v>0</v>
      </c>
      <c r="AV988" s="12">
        <v>0</v>
      </c>
      <c r="AW988" s="12">
        <v>0</v>
      </c>
      <c r="AX988" s="12">
        <v>0</v>
      </c>
      <c r="AY988" s="7">
        <v>1</v>
      </c>
      <c r="AZ988" s="12">
        <v>0</v>
      </c>
      <c r="BA988" s="12">
        <v>1</v>
      </c>
      <c r="BB988" s="12">
        <v>1</v>
      </c>
      <c r="BC988" s="12">
        <v>1</v>
      </c>
      <c r="BD988" s="12">
        <v>1</v>
      </c>
      <c r="BE988" s="12">
        <v>1</v>
      </c>
      <c r="BF988" s="7" t="s">
        <v>2820</v>
      </c>
      <c r="BG988" s="7" t="s">
        <v>913</v>
      </c>
      <c r="BH988" s="7"/>
      <c r="BI988" s="12" t="s">
        <v>2818</v>
      </c>
      <c r="BJ988" s="12" t="s">
        <v>718</v>
      </c>
      <c r="BK988" s="12" t="s">
        <v>3472</v>
      </c>
      <c r="BL988" s="12" t="s">
        <v>3482</v>
      </c>
      <c r="BM988" s="7" t="s">
        <v>3484</v>
      </c>
      <c r="BN988" s="7" t="s">
        <v>1162</v>
      </c>
      <c r="BO988" s="12"/>
      <c r="BP988" s="12" t="s">
        <v>3520</v>
      </c>
      <c r="BQ988" s="12">
        <f t="shared" si="20"/>
        <v>-0.13439999999999999</v>
      </c>
      <c r="BR988" s="12" t="s">
        <v>3528</v>
      </c>
      <c r="BS988" s="12">
        <v>0.4</v>
      </c>
      <c r="BT988" s="12">
        <f t="shared" si="22"/>
        <v>1.4918246976412703</v>
      </c>
      <c r="BU988" s="12"/>
      <c r="BV988" s="12" t="s">
        <v>3415</v>
      </c>
      <c r="BW988" s="12" t="s">
        <v>1077</v>
      </c>
      <c r="BX988" s="12" t="s">
        <v>1077</v>
      </c>
      <c r="BY988" s="12" t="s">
        <v>1077</v>
      </c>
      <c r="BZ988" s="12"/>
      <c r="CA988" s="12">
        <v>3.29</v>
      </c>
      <c r="CB988" s="12" t="s">
        <v>1077</v>
      </c>
      <c r="CC988" s="12" t="s">
        <v>1077</v>
      </c>
      <c r="CD988" s="12" t="s">
        <v>1077</v>
      </c>
      <c r="CE988" s="12">
        <v>0.01</v>
      </c>
      <c r="CF988" s="12" t="s">
        <v>1077</v>
      </c>
      <c r="CG988" s="12"/>
      <c r="CH988" s="12"/>
      <c r="CI988" s="12"/>
      <c r="CJ988" s="12">
        <v>0.27500000000000002</v>
      </c>
      <c r="CK988" s="12" t="s">
        <v>3827</v>
      </c>
      <c r="CL988" s="12" t="s">
        <v>1077</v>
      </c>
      <c r="CM988" s="12" t="s">
        <v>1077</v>
      </c>
      <c r="CN988" s="12" t="s">
        <v>1077</v>
      </c>
      <c r="CO988" s="12" t="s">
        <v>1077</v>
      </c>
      <c r="CP988" s="12"/>
      <c r="CQ988" s="12"/>
      <c r="CR988" s="12"/>
      <c r="CS988" s="12" t="s">
        <v>1077</v>
      </c>
      <c r="CT988" s="12">
        <v>0.04</v>
      </c>
      <c r="CU988" s="12">
        <v>-0.35</v>
      </c>
      <c r="CV988" s="12">
        <f t="shared" si="21"/>
        <v>-0.13439999999999999</v>
      </c>
      <c r="CW988" s="12"/>
      <c r="CX988" s="57"/>
    </row>
    <row r="989" spans="1:102" ht="16.5" x14ac:dyDescent="0.35">
      <c r="A989" s="56">
        <v>54</v>
      </c>
      <c r="B989" s="12" t="s">
        <v>3743</v>
      </c>
      <c r="C989" s="12">
        <v>54.3</v>
      </c>
      <c r="D989" s="12" t="s">
        <v>2137</v>
      </c>
      <c r="E989" s="12" t="s">
        <v>398</v>
      </c>
      <c r="F989" s="12">
        <v>5</v>
      </c>
      <c r="G989" s="12" t="s">
        <v>349</v>
      </c>
      <c r="H989" s="12" t="s">
        <v>2805</v>
      </c>
      <c r="I989" s="12" t="s">
        <v>1285</v>
      </c>
      <c r="J989" s="12" t="s">
        <v>1249</v>
      </c>
      <c r="K989" s="12" t="s">
        <v>1225</v>
      </c>
      <c r="L989" s="12" t="s">
        <v>173</v>
      </c>
      <c r="M989" s="12" t="s">
        <v>3164</v>
      </c>
      <c r="N989" s="12"/>
      <c r="O989" s="12" t="s">
        <v>3400</v>
      </c>
      <c r="P989" s="12" t="s">
        <v>3402</v>
      </c>
      <c r="Q989" s="12">
        <v>0</v>
      </c>
      <c r="R989" s="12">
        <v>0</v>
      </c>
      <c r="S989" s="12">
        <v>1</v>
      </c>
      <c r="T989" s="12">
        <v>0</v>
      </c>
      <c r="U989" s="12">
        <v>0</v>
      </c>
      <c r="V989" s="12">
        <v>0</v>
      </c>
      <c r="W989" s="12">
        <v>1</v>
      </c>
      <c r="X989" s="12">
        <v>0</v>
      </c>
      <c r="Y989" s="12">
        <v>0</v>
      </c>
      <c r="Z989" s="12">
        <v>0</v>
      </c>
      <c r="AA989" s="12">
        <v>0</v>
      </c>
      <c r="AB989" s="12">
        <v>0</v>
      </c>
      <c r="AC989" s="12">
        <v>0</v>
      </c>
      <c r="AD989" s="12">
        <v>0</v>
      </c>
      <c r="AE989" s="12">
        <v>0</v>
      </c>
      <c r="AF989" s="12">
        <v>0</v>
      </c>
      <c r="AG989" s="12">
        <v>0</v>
      </c>
      <c r="AH989" s="12">
        <v>0</v>
      </c>
      <c r="AI989" s="12">
        <v>0</v>
      </c>
      <c r="AJ989" s="12">
        <v>1</v>
      </c>
      <c r="AK989" s="12">
        <v>0</v>
      </c>
      <c r="AL989" s="12" t="s">
        <v>3450</v>
      </c>
      <c r="AM989" s="7" t="s">
        <v>608</v>
      </c>
      <c r="AN989" s="7" t="s">
        <v>634</v>
      </c>
      <c r="AO989" s="7">
        <v>2009</v>
      </c>
      <c r="AP989" s="12" t="s">
        <v>3458</v>
      </c>
      <c r="AQ989" s="12">
        <v>8181</v>
      </c>
      <c r="AR989" s="12">
        <v>1</v>
      </c>
      <c r="AS989" s="12" t="s">
        <v>555</v>
      </c>
      <c r="AT989" s="7" t="s">
        <v>212</v>
      </c>
      <c r="AU989" s="12">
        <v>0</v>
      </c>
      <c r="AV989" s="12">
        <v>0</v>
      </c>
      <c r="AW989" s="12">
        <v>0</v>
      </c>
      <c r="AX989" s="12">
        <v>0</v>
      </c>
      <c r="AY989" s="7">
        <v>1</v>
      </c>
      <c r="AZ989" s="12">
        <v>0</v>
      </c>
      <c r="BA989" s="12">
        <v>1</v>
      </c>
      <c r="BB989" s="12">
        <v>1</v>
      </c>
      <c r="BC989" s="12">
        <v>1</v>
      </c>
      <c r="BD989" s="12">
        <v>1</v>
      </c>
      <c r="BE989" s="12">
        <v>1</v>
      </c>
      <c r="BF989" s="7" t="s">
        <v>772</v>
      </c>
      <c r="BG989" s="7" t="s">
        <v>2733</v>
      </c>
      <c r="BH989" s="7"/>
      <c r="BI989" s="7" t="s">
        <v>2814</v>
      </c>
      <c r="BJ989" s="12" t="s">
        <v>718</v>
      </c>
      <c r="BK989" s="12" t="s">
        <v>3472</v>
      </c>
      <c r="BL989" s="12" t="s">
        <v>3482</v>
      </c>
      <c r="BM989" s="7" t="s">
        <v>3484</v>
      </c>
      <c r="BN989" s="7" t="s">
        <v>1162</v>
      </c>
      <c r="BO989" s="12"/>
      <c r="BP989" s="12" t="s">
        <v>3519</v>
      </c>
      <c r="BQ989" s="12">
        <f t="shared" si="20"/>
        <v>-9.6000000000000002E-5</v>
      </c>
      <c r="BR989" s="12" t="s">
        <v>3528</v>
      </c>
      <c r="BS989" s="12">
        <v>-0.01</v>
      </c>
      <c r="BT989" s="12">
        <f t="shared" si="22"/>
        <v>0.99004983374916811</v>
      </c>
      <c r="BU989" s="12"/>
      <c r="BV989" s="12" t="s">
        <v>3415</v>
      </c>
      <c r="BW989" s="12" t="s">
        <v>1077</v>
      </c>
      <c r="BX989" s="12" t="s">
        <v>1077</v>
      </c>
      <c r="BY989" s="12" t="s">
        <v>1077</v>
      </c>
      <c r="BZ989" s="12"/>
      <c r="CA989" s="12">
        <v>-0.18</v>
      </c>
      <c r="CB989" s="12" t="s">
        <v>1077</v>
      </c>
      <c r="CC989" s="12" t="s">
        <v>1077</v>
      </c>
      <c r="CD989" s="12" t="s">
        <v>1077</v>
      </c>
      <c r="CE989" s="12" t="s">
        <v>1077</v>
      </c>
      <c r="CF989" s="12" t="s">
        <v>1077</v>
      </c>
      <c r="CG989" s="12"/>
      <c r="CH989" s="12"/>
      <c r="CI989" s="12"/>
      <c r="CJ989" s="12">
        <v>222</v>
      </c>
      <c r="CK989" s="12" t="s">
        <v>3827</v>
      </c>
      <c r="CL989" s="12" t="s">
        <v>1077</v>
      </c>
      <c r="CM989" s="12" t="s">
        <v>1077</v>
      </c>
      <c r="CN989" s="12" t="s">
        <v>1077</v>
      </c>
      <c r="CO989" s="12" t="s">
        <v>1077</v>
      </c>
      <c r="CP989" s="12"/>
      <c r="CQ989" s="12"/>
      <c r="CR989" s="12"/>
      <c r="CS989" s="12" t="s">
        <v>1077</v>
      </c>
      <c r="CT989" s="12">
        <v>0.04</v>
      </c>
      <c r="CU989" s="12">
        <v>0.01</v>
      </c>
      <c r="CV989" s="12">
        <f t="shared" si="21"/>
        <v>-9.6000000000000002E-5</v>
      </c>
      <c r="CW989" s="12"/>
      <c r="CX989" s="57"/>
    </row>
    <row r="990" spans="1:102" ht="16.5" x14ac:dyDescent="0.35">
      <c r="A990" s="56">
        <v>54</v>
      </c>
      <c r="B990" s="12" t="s">
        <v>3743</v>
      </c>
      <c r="C990" s="12">
        <v>54.3</v>
      </c>
      <c r="D990" s="12" t="s">
        <v>2139</v>
      </c>
      <c r="E990" s="12" t="s">
        <v>398</v>
      </c>
      <c r="F990" s="12">
        <v>5</v>
      </c>
      <c r="G990" s="12" t="s">
        <v>349</v>
      </c>
      <c r="H990" s="12" t="s">
        <v>2804</v>
      </c>
      <c r="I990" s="12" t="s">
        <v>1285</v>
      </c>
      <c r="J990" s="12" t="s">
        <v>1249</v>
      </c>
      <c r="K990" s="12" t="s">
        <v>1225</v>
      </c>
      <c r="L990" s="12" t="s">
        <v>173</v>
      </c>
      <c r="M990" s="12" t="s">
        <v>3164</v>
      </c>
      <c r="N990" s="12"/>
      <c r="O990" s="12" t="s">
        <v>3400</v>
      </c>
      <c r="P990" s="12" t="s">
        <v>3402</v>
      </c>
      <c r="Q990" s="12">
        <v>0</v>
      </c>
      <c r="R990" s="12">
        <v>0</v>
      </c>
      <c r="S990" s="12">
        <v>1</v>
      </c>
      <c r="T990" s="12">
        <v>0</v>
      </c>
      <c r="U990" s="12">
        <v>0</v>
      </c>
      <c r="V990" s="12">
        <v>0</v>
      </c>
      <c r="W990" s="12">
        <v>1</v>
      </c>
      <c r="X990" s="12">
        <v>0</v>
      </c>
      <c r="Y990" s="12">
        <v>0</v>
      </c>
      <c r="Z990" s="12">
        <v>0</v>
      </c>
      <c r="AA990" s="12">
        <v>0</v>
      </c>
      <c r="AB990" s="12">
        <v>0</v>
      </c>
      <c r="AC990" s="12">
        <v>0</v>
      </c>
      <c r="AD990" s="12">
        <v>0</v>
      </c>
      <c r="AE990" s="12">
        <v>0</v>
      </c>
      <c r="AF990" s="12">
        <v>0</v>
      </c>
      <c r="AG990" s="12">
        <v>0</v>
      </c>
      <c r="AH990" s="12">
        <v>0</v>
      </c>
      <c r="AI990" s="12">
        <v>0</v>
      </c>
      <c r="AJ990" s="12">
        <v>1</v>
      </c>
      <c r="AK990" s="12">
        <v>0</v>
      </c>
      <c r="AL990" s="12" t="s">
        <v>3450</v>
      </c>
      <c r="AM990" s="7" t="s">
        <v>608</v>
      </c>
      <c r="AN990" s="7" t="s">
        <v>634</v>
      </c>
      <c r="AO990" s="7">
        <v>2009</v>
      </c>
      <c r="AP990" s="12" t="s">
        <v>3458</v>
      </c>
      <c r="AQ990" s="12">
        <v>8181</v>
      </c>
      <c r="AR990" s="12">
        <v>1</v>
      </c>
      <c r="AS990" s="12" t="s">
        <v>555</v>
      </c>
      <c r="AT990" s="7" t="s">
        <v>212</v>
      </c>
      <c r="AU990" s="12">
        <v>0</v>
      </c>
      <c r="AV990" s="12">
        <v>0</v>
      </c>
      <c r="AW990" s="12">
        <v>0</v>
      </c>
      <c r="AX990" s="12">
        <v>0</v>
      </c>
      <c r="AY990" s="7">
        <v>1</v>
      </c>
      <c r="AZ990" s="12">
        <v>0</v>
      </c>
      <c r="BA990" s="12">
        <v>1</v>
      </c>
      <c r="BB990" s="12">
        <v>1</v>
      </c>
      <c r="BC990" s="12">
        <v>1</v>
      </c>
      <c r="BD990" s="12">
        <v>1</v>
      </c>
      <c r="BE990" s="12">
        <v>1</v>
      </c>
      <c r="BF990" s="7" t="s">
        <v>772</v>
      </c>
      <c r="BG990" s="7" t="s">
        <v>2780</v>
      </c>
      <c r="BH990" s="7"/>
      <c r="BI990" s="7" t="s">
        <v>2815</v>
      </c>
      <c r="BJ990" s="12" t="s">
        <v>718</v>
      </c>
      <c r="BK990" s="12" t="s">
        <v>3472</v>
      </c>
      <c r="BL990" s="12" t="s">
        <v>3482</v>
      </c>
      <c r="BM990" s="7" t="s">
        <v>3484</v>
      </c>
      <c r="BN990" s="7" t="s">
        <v>1162</v>
      </c>
      <c r="BO990" s="12"/>
      <c r="BP990" s="12" t="s">
        <v>3519</v>
      </c>
      <c r="BQ990" s="12">
        <f t="shared" si="20"/>
        <v>-1.1519999999999998E-3</v>
      </c>
      <c r="BR990" s="12" t="s">
        <v>3528</v>
      </c>
      <c r="BS990" s="12">
        <v>0.02</v>
      </c>
      <c r="BT990" s="12">
        <f t="shared" si="22"/>
        <v>1.0202013400267558</v>
      </c>
      <c r="BU990" s="12"/>
      <c r="BV990" s="12" t="s">
        <v>3415</v>
      </c>
      <c r="BW990" s="12" t="s">
        <v>1077</v>
      </c>
      <c r="BX990" s="12" t="s">
        <v>1077</v>
      </c>
      <c r="BY990" s="12" t="s">
        <v>1077</v>
      </c>
      <c r="BZ990" s="12"/>
      <c r="CA990" s="12">
        <v>0.32</v>
      </c>
      <c r="CB990" s="12" t="s">
        <v>1077</v>
      </c>
      <c r="CC990" s="12" t="s">
        <v>1077</v>
      </c>
      <c r="CD990" s="12" t="s">
        <v>1077</v>
      </c>
      <c r="CE990" s="12" t="s">
        <v>1077</v>
      </c>
      <c r="CF990" s="12" t="s">
        <v>1077</v>
      </c>
      <c r="CG990" s="12"/>
      <c r="CH990" s="12"/>
      <c r="CI990" s="12"/>
      <c r="CJ990" s="12">
        <v>222</v>
      </c>
      <c r="CK990" s="12" t="s">
        <v>3827</v>
      </c>
      <c r="CL990" s="12" t="s">
        <v>1077</v>
      </c>
      <c r="CM990" s="12" t="s">
        <v>1077</v>
      </c>
      <c r="CN990" s="12" t="s">
        <v>1077</v>
      </c>
      <c r="CO990" s="12" t="s">
        <v>1077</v>
      </c>
      <c r="CP990" s="12"/>
      <c r="CQ990" s="12"/>
      <c r="CR990" s="12"/>
      <c r="CS990" s="12" t="s">
        <v>1077</v>
      </c>
      <c r="CT990" s="12">
        <v>0.04</v>
      </c>
      <c r="CU990" s="12">
        <v>-0.06</v>
      </c>
      <c r="CV990" s="12">
        <f t="shared" si="21"/>
        <v>-1.1519999999999998E-3</v>
      </c>
      <c r="CW990" s="12"/>
      <c r="CX990" s="57"/>
    </row>
    <row r="991" spans="1:102" ht="16.5" x14ac:dyDescent="0.35">
      <c r="A991" s="56">
        <v>54</v>
      </c>
      <c r="B991" s="12" t="s">
        <v>3743</v>
      </c>
      <c r="C991" s="12">
        <v>54.3</v>
      </c>
      <c r="D991" s="12" t="s">
        <v>2140</v>
      </c>
      <c r="E991" s="12" t="s">
        <v>398</v>
      </c>
      <c r="F991" s="12">
        <v>5</v>
      </c>
      <c r="G991" s="12" t="s">
        <v>349</v>
      </c>
      <c r="H991" s="12" t="s">
        <v>2804</v>
      </c>
      <c r="I991" s="12" t="s">
        <v>1285</v>
      </c>
      <c r="J991" s="12" t="s">
        <v>1249</v>
      </c>
      <c r="K991" s="12" t="s">
        <v>1225</v>
      </c>
      <c r="L991" s="12" t="s">
        <v>173</v>
      </c>
      <c r="M991" s="12" t="s">
        <v>3164</v>
      </c>
      <c r="N991" s="12"/>
      <c r="O991" s="12" t="s">
        <v>3400</v>
      </c>
      <c r="P991" s="12" t="s">
        <v>3402</v>
      </c>
      <c r="Q991" s="12">
        <v>0</v>
      </c>
      <c r="R991" s="12">
        <v>0</v>
      </c>
      <c r="S991" s="12">
        <v>1</v>
      </c>
      <c r="T991" s="12">
        <v>0</v>
      </c>
      <c r="U991" s="12">
        <v>0</v>
      </c>
      <c r="V991" s="12">
        <v>0</v>
      </c>
      <c r="W991" s="12">
        <v>1</v>
      </c>
      <c r="X991" s="12">
        <v>0</v>
      </c>
      <c r="Y991" s="12">
        <v>0</v>
      </c>
      <c r="Z991" s="12">
        <v>0</v>
      </c>
      <c r="AA991" s="12">
        <v>0</v>
      </c>
      <c r="AB991" s="12">
        <v>0</v>
      </c>
      <c r="AC991" s="12">
        <v>0</v>
      </c>
      <c r="AD991" s="12">
        <v>0</v>
      </c>
      <c r="AE991" s="12">
        <v>0</v>
      </c>
      <c r="AF991" s="12">
        <v>0</v>
      </c>
      <c r="AG991" s="12">
        <v>0</v>
      </c>
      <c r="AH991" s="12">
        <v>0</v>
      </c>
      <c r="AI991" s="12">
        <v>0</v>
      </c>
      <c r="AJ991" s="12">
        <v>1</v>
      </c>
      <c r="AK991" s="12">
        <v>0</v>
      </c>
      <c r="AL991" s="12" t="s">
        <v>3450</v>
      </c>
      <c r="AM991" s="7" t="s">
        <v>608</v>
      </c>
      <c r="AN991" s="7" t="s">
        <v>634</v>
      </c>
      <c r="AO991" s="7">
        <v>2009</v>
      </c>
      <c r="AP991" s="12" t="s">
        <v>3458</v>
      </c>
      <c r="AQ991" s="12">
        <v>8181</v>
      </c>
      <c r="AR991" s="12">
        <v>1</v>
      </c>
      <c r="AS991" s="12" t="s">
        <v>555</v>
      </c>
      <c r="AT991" s="7" t="s">
        <v>212</v>
      </c>
      <c r="AU991" s="12">
        <v>0</v>
      </c>
      <c r="AV991" s="12">
        <v>0</v>
      </c>
      <c r="AW991" s="12">
        <v>0</v>
      </c>
      <c r="AX991" s="12">
        <v>0</v>
      </c>
      <c r="AY991" s="7">
        <v>1</v>
      </c>
      <c r="AZ991" s="12">
        <v>0</v>
      </c>
      <c r="BA991" s="12">
        <v>1</v>
      </c>
      <c r="BB991" s="12">
        <v>1</v>
      </c>
      <c r="BC991" s="12">
        <v>1</v>
      </c>
      <c r="BD991" s="12">
        <v>1</v>
      </c>
      <c r="BE991" s="12">
        <v>1</v>
      </c>
      <c r="BF991" s="7" t="s">
        <v>772</v>
      </c>
      <c r="BG991" s="7" t="s">
        <v>2781</v>
      </c>
      <c r="BH991" s="7"/>
      <c r="BI991" s="7" t="s">
        <v>2815</v>
      </c>
      <c r="BJ991" s="12" t="s">
        <v>718</v>
      </c>
      <c r="BK991" s="12" t="s">
        <v>3472</v>
      </c>
      <c r="BL991" s="12" t="s">
        <v>3482</v>
      </c>
      <c r="BM991" s="7" t="s">
        <v>3484</v>
      </c>
      <c r="BN991" s="7" t="s">
        <v>1162</v>
      </c>
      <c r="BO991" s="12"/>
      <c r="BP991" s="12" t="s">
        <v>3519</v>
      </c>
      <c r="BQ991" s="12">
        <f t="shared" si="20"/>
        <v>5.7599999999999995E-3</v>
      </c>
      <c r="BR991" s="12" t="s">
        <v>3528</v>
      </c>
      <c r="BS991" s="12">
        <v>0.04</v>
      </c>
      <c r="BT991" s="12">
        <f t="shared" si="22"/>
        <v>1.0408107741923882</v>
      </c>
      <c r="BU991" s="12"/>
      <c r="BV991" s="12" t="s">
        <v>3415</v>
      </c>
      <c r="BW991" s="12" t="s">
        <v>1077</v>
      </c>
      <c r="BX991" s="12" t="s">
        <v>1077</v>
      </c>
      <c r="BY991" s="12" t="s">
        <v>1077</v>
      </c>
      <c r="BZ991" s="12"/>
      <c r="CA991" s="12">
        <v>0.46</v>
      </c>
      <c r="CB991" s="12" t="s">
        <v>1077</v>
      </c>
      <c r="CC991" s="12" t="s">
        <v>1077</v>
      </c>
      <c r="CD991" s="12" t="s">
        <v>1077</v>
      </c>
      <c r="CE991" s="12" t="s">
        <v>1077</v>
      </c>
      <c r="CF991" s="12" t="s">
        <v>1077</v>
      </c>
      <c r="CG991" s="12"/>
      <c r="CH991" s="12"/>
      <c r="CI991" s="12"/>
      <c r="CJ991" s="12">
        <v>222</v>
      </c>
      <c r="CK991" s="12" t="s">
        <v>3827</v>
      </c>
      <c r="CL991" s="12" t="s">
        <v>1077</v>
      </c>
      <c r="CM991" s="12" t="s">
        <v>1077</v>
      </c>
      <c r="CN991" s="12" t="s">
        <v>1077</v>
      </c>
      <c r="CO991" s="12" t="s">
        <v>1077</v>
      </c>
      <c r="CP991" s="12"/>
      <c r="CQ991" s="12"/>
      <c r="CR991" s="12"/>
      <c r="CS991" s="12" t="s">
        <v>1077</v>
      </c>
      <c r="CT991" s="12">
        <v>0.04</v>
      </c>
      <c r="CU991" s="12">
        <v>0.15</v>
      </c>
      <c r="CV991" s="12">
        <f t="shared" si="21"/>
        <v>5.7599999999999995E-3</v>
      </c>
      <c r="CW991" s="12"/>
      <c r="CX991" s="57"/>
    </row>
    <row r="992" spans="1:102" ht="16.5" x14ac:dyDescent="0.35">
      <c r="A992" s="56">
        <v>54</v>
      </c>
      <c r="B992" s="12" t="s">
        <v>3743</v>
      </c>
      <c r="C992" s="12">
        <v>54.3</v>
      </c>
      <c r="D992" s="12" t="s">
        <v>2135</v>
      </c>
      <c r="E992" s="12" t="s">
        <v>398</v>
      </c>
      <c r="F992" s="12">
        <v>8</v>
      </c>
      <c r="G992" s="12" t="s">
        <v>212</v>
      </c>
      <c r="H992" s="12" t="s">
        <v>2804</v>
      </c>
      <c r="I992" s="12" t="s">
        <v>212</v>
      </c>
      <c r="J992" s="12" t="s">
        <v>1249</v>
      </c>
      <c r="K992" s="12" t="s">
        <v>1225</v>
      </c>
      <c r="L992" s="12" t="s">
        <v>173</v>
      </c>
      <c r="M992" s="12" t="s">
        <v>3164</v>
      </c>
      <c r="N992" s="12"/>
      <c r="O992" s="12" t="s">
        <v>3400</v>
      </c>
      <c r="P992" s="12" t="s">
        <v>3402</v>
      </c>
      <c r="Q992" s="12">
        <v>0</v>
      </c>
      <c r="R992" s="12">
        <v>0</v>
      </c>
      <c r="S992" s="12">
        <v>1</v>
      </c>
      <c r="T992" s="12">
        <v>0</v>
      </c>
      <c r="U992" s="12">
        <v>0</v>
      </c>
      <c r="V992" s="12">
        <v>0</v>
      </c>
      <c r="W992" s="12">
        <v>1</v>
      </c>
      <c r="X992" s="12">
        <v>0</v>
      </c>
      <c r="Y992" s="12">
        <v>0</v>
      </c>
      <c r="Z992" s="12">
        <v>0</v>
      </c>
      <c r="AA992" s="12">
        <v>0</v>
      </c>
      <c r="AB992" s="12">
        <v>0</v>
      </c>
      <c r="AC992" s="12">
        <v>0</v>
      </c>
      <c r="AD992" s="12">
        <v>0</v>
      </c>
      <c r="AE992" s="12">
        <v>0</v>
      </c>
      <c r="AF992" s="12">
        <v>0</v>
      </c>
      <c r="AG992" s="12">
        <v>0</v>
      </c>
      <c r="AH992" s="12">
        <v>0</v>
      </c>
      <c r="AI992" s="12">
        <v>0</v>
      </c>
      <c r="AJ992" s="12">
        <v>1</v>
      </c>
      <c r="AK992" s="12">
        <v>0</v>
      </c>
      <c r="AL992" s="12" t="s">
        <v>3450</v>
      </c>
      <c r="AM992" s="7" t="s">
        <v>608</v>
      </c>
      <c r="AN992" s="7" t="s">
        <v>634</v>
      </c>
      <c r="AO992" s="7">
        <v>2009</v>
      </c>
      <c r="AP992" s="12" t="s">
        <v>3458</v>
      </c>
      <c r="AQ992" s="12">
        <v>8181</v>
      </c>
      <c r="AR992" s="12">
        <v>1</v>
      </c>
      <c r="AS992" s="12" t="s">
        <v>555</v>
      </c>
      <c r="AT992" s="7" t="s">
        <v>212</v>
      </c>
      <c r="AU992" s="12">
        <v>0</v>
      </c>
      <c r="AV992" s="12">
        <v>0</v>
      </c>
      <c r="AW992" s="12">
        <v>0</v>
      </c>
      <c r="AX992" s="12">
        <v>0</v>
      </c>
      <c r="AY992" s="7">
        <v>1</v>
      </c>
      <c r="AZ992" s="12">
        <v>0</v>
      </c>
      <c r="BA992" s="12">
        <v>1</v>
      </c>
      <c r="BB992" s="12">
        <v>1</v>
      </c>
      <c r="BC992" s="12">
        <v>1</v>
      </c>
      <c r="BD992" s="12">
        <v>1</v>
      </c>
      <c r="BE992" s="12">
        <v>1</v>
      </c>
      <c r="BF992" s="7" t="s">
        <v>2820</v>
      </c>
      <c r="BG992" s="7" t="s">
        <v>913</v>
      </c>
      <c r="BH992" s="7"/>
      <c r="BI992" s="12" t="s">
        <v>2818</v>
      </c>
      <c r="BJ992" s="12" t="s">
        <v>718</v>
      </c>
      <c r="BK992" s="12" t="s">
        <v>3472</v>
      </c>
      <c r="BL992" s="12" t="s">
        <v>3482</v>
      </c>
      <c r="BM992" s="7" t="s">
        <v>3484</v>
      </c>
      <c r="BN992" s="7" t="s">
        <v>1162</v>
      </c>
      <c r="BO992" s="12"/>
      <c r="BP992" s="12" t="s">
        <v>3520</v>
      </c>
      <c r="BQ992" s="12">
        <f t="shared" si="20"/>
        <v>-0.10751999999999999</v>
      </c>
      <c r="BR992" s="12" t="s">
        <v>3528</v>
      </c>
      <c r="BS992" s="12">
        <v>0.32</v>
      </c>
      <c r="BT992" s="12">
        <f t="shared" si="22"/>
        <v>1.3771277643359572</v>
      </c>
      <c r="BU992" s="12"/>
      <c r="BV992" s="12" t="s">
        <v>3415</v>
      </c>
      <c r="BW992" s="12" t="s">
        <v>1077</v>
      </c>
      <c r="BX992" s="12" t="s">
        <v>1077</v>
      </c>
      <c r="BY992" s="12" t="s">
        <v>1077</v>
      </c>
      <c r="BZ992" s="12"/>
      <c r="CA992" s="12">
        <v>4.05</v>
      </c>
      <c r="CB992" s="12" t="s">
        <v>1077</v>
      </c>
      <c r="CC992" s="12" t="s">
        <v>1077</v>
      </c>
      <c r="CD992" s="12" t="s">
        <v>1077</v>
      </c>
      <c r="CE992" s="12">
        <v>0.01</v>
      </c>
      <c r="CF992" s="12" t="s">
        <v>1077</v>
      </c>
      <c r="CG992" s="12"/>
      <c r="CH992" s="12"/>
      <c r="CI992" s="12"/>
      <c r="CJ992" s="12">
        <v>222</v>
      </c>
      <c r="CK992" s="12" t="s">
        <v>3827</v>
      </c>
      <c r="CL992" s="12" t="s">
        <v>1077</v>
      </c>
      <c r="CM992" s="12" t="s">
        <v>1077</v>
      </c>
      <c r="CN992" s="12" t="s">
        <v>1077</v>
      </c>
      <c r="CO992" s="12" t="s">
        <v>1077</v>
      </c>
      <c r="CP992" s="12"/>
      <c r="CQ992" s="12"/>
      <c r="CR992" s="12"/>
      <c r="CS992" s="12" t="s">
        <v>1077</v>
      </c>
      <c r="CT992" s="12">
        <v>0.04</v>
      </c>
      <c r="CU992" s="12">
        <v>-0.35</v>
      </c>
      <c r="CV992" s="12">
        <f t="shared" si="21"/>
        <v>-0.10751999999999999</v>
      </c>
      <c r="CW992" s="12"/>
      <c r="CX992" s="57"/>
    </row>
    <row r="993" spans="1:102" ht="16.5" x14ac:dyDescent="0.35">
      <c r="A993" s="56">
        <v>56</v>
      </c>
      <c r="B993" s="12" t="s">
        <v>3745</v>
      </c>
      <c r="C993" s="12">
        <v>56.1</v>
      </c>
      <c r="D993" s="12" t="s">
        <v>201</v>
      </c>
      <c r="E993" s="12" t="s">
        <v>400</v>
      </c>
      <c r="F993" s="12">
        <v>4</v>
      </c>
      <c r="G993" s="12" t="s">
        <v>212</v>
      </c>
      <c r="H993" s="12" t="s">
        <v>2804</v>
      </c>
      <c r="I993" s="12" t="s">
        <v>212</v>
      </c>
      <c r="J993" s="12" t="s">
        <v>560</v>
      </c>
      <c r="K993" s="12" t="s">
        <v>564</v>
      </c>
      <c r="L993" s="12" t="s">
        <v>558</v>
      </c>
      <c r="M993" s="12" t="s">
        <v>3164</v>
      </c>
      <c r="N993" s="12"/>
      <c r="O993" s="12" t="s">
        <v>3400</v>
      </c>
      <c r="P993" s="12" t="s">
        <v>3402</v>
      </c>
      <c r="Q993" s="12">
        <v>1</v>
      </c>
      <c r="R993" s="12">
        <v>0</v>
      </c>
      <c r="S993" s="12">
        <v>0</v>
      </c>
      <c r="T993" s="12">
        <v>0</v>
      </c>
      <c r="U993" s="12">
        <v>0</v>
      </c>
      <c r="V993" s="12">
        <v>0</v>
      </c>
      <c r="W993" s="12">
        <v>0</v>
      </c>
      <c r="X993" s="12">
        <v>0</v>
      </c>
      <c r="Y993" s="12">
        <v>0</v>
      </c>
      <c r="Z993" s="12">
        <v>0</v>
      </c>
      <c r="AA993" s="12">
        <v>0</v>
      </c>
      <c r="AB993" s="12">
        <v>0</v>
      </c>
      <c r="AC993" s="12">
        <v>0</v>
      </c>
      <c r="AD993" s="12">
        <v>0</v>
      </c>
      <c r="AE993" s="12">
        <v>0</v>
      </c>
      <c r="AF993" s="12">
        <v>0</v>
      </c>
      <c r="AG993" s="12">
        <v>0</v>
      </c>
      <c r="AH993" s="12">
        <v>0</v>
      </c>
      <c r="AI993" s="12">
        <v>0</v>
      </c>
      <c r="AJ993" s="12">
        <v>1</v>
      </c>
      <c r="AK993" s="12">
        <v>0</v>
      </c>
      <c r="AL993" s="12" t="s">
        <v>607</v>
      </c>
      <c r="AM993" s="7" t="s">
        <v>608</v>
      </c>
      <c r="AN993" s="7" t="s">
        <v>692</v>
      </c>
      <c r="AO993" s="7" t="s">
        <v>693</v>
      </c>
      <c r="AP993" s="12" t="s">
        <v>691</v>
      </c>
      <c r="AQ993" s="12">
        <v>11436</v>
      </c>
      <c r="AR993" s="12">
        <v>1</v>
      </c>
      <c r="AS993" s="12" t="s">
        <v>555</v>
      </c>
      <c r="AT993" s="7" t="s">
        <v>349</v>
      </c>
      <c r="AU993" s="12">
        <v>0</v>
      </c>
      <c r="AV993" s="12">
        <v>0</v>
      </c>
      <c r="AW993" s="12">
        <v>0</v>
      </c>
      <c r="AX993" s="12">
        <v>0</v>
      </c>
      <c r="AY993" s="7">
        <v>0</v>
      </c>
      <c r="AZ993" s="12">
        <v>1</v>
      </c>
      <c r="BA993" s="12">
        <v>1</v>
      </c>
      <c r="BB993" s="12">
        <v>1</v>
      </c>
      <c r="BC993" s="12">
        <v>0</v>
      </c>
      <c r="BD993" s="12">
        <v>1</v>
      </c>
      <c r="BE993" s="12">
        <v>0</v>
      </c>
      <c r="BF993" s="7" t="s">
        <v>3258</v>
      </c>
      <c r="BG993" s="7" t="s">
        <v>922</v>
      </c>
      <c r="BH993" s="7">
        <v>1</v>
      </c>
      <c r="BI993" s="7" t="s">
        <v>3282</v>
      </c>
      <c r="BJ993" s="12" t="s">
        <v>3460</v>
      </c>
      <c r="BK993" s="12" t="s">
        <v>1044</v>
      </c>
      <c r="BL993" s="12" t="s">
        <v>3480</v>
      </c>
      <c r="BM993" s="7" t="s">
        <v>787</v>
      </c>
      <c r="BN993" s="7"/>
      <c r="BO993" s="12"/>
      <c r="BP993" s="12">
        <v>5</v>
      </c>
      <c r="BQ993" s="12" t="s">
        <v>1077</v>
      </c>
      <c r="BR993" s="12" t="s">
        <v>1077</v>
      </c>
      <c r="BS993" s="12">
        <v>1.71</v>
      </c>
      <c r="BT993" s="12"/>
      <c r="BU993" s="12"/>
      <c r="BV993" s="12" t="s">
        <v>1077</v>
      </c>
      <c r="BW993" s="12" t="s">
        <v>1077</v>
      </c>
      <c r="BX993" s="12" t="s">
        <v>1077</v>
      </c>
      <c r="BY993" s="12" t="s">
        <v>1077</v>
      </c>
      <c r="BZ993" s="12"/>
      <c r="CA993" s="12" t="s">
        <v>1077</v>
      </c>
      <c r="CB993" s="12" t="s">
        <v>1077</v>
      </c>
      <c r="CC993" s="12" t="s">
        <v>1077</v>
      </c>
      <c r="CD993" s="12" t="s">
        <v>1077</v>
      </c>
      <c r="CE993" s="12">
        <v>0.05</v>
      </c>
      <c r="CF993" s="12" t="s">
        <v>1077</v>
      </c>
      <c r="CG993" s="12"/>
      <c r="CH993" s="12"/>
      <c r="CI993" s="12"/>
      <c r="CJ993" s="12">
        <v>0.81</v>
      </c>
      <c r="CK993" s="12" t="s">
        <v>3824</v>
      </c>
      <c r="CL993" s="12" t="s">
        <v>1077</v>
      </c>
      <c r="CM993" s="12" t="s">
        <v>1077</v>
      </c>
      <c r="CN993" s="12" t="s">
        <v>1077</v>
      </c>
      <c r="CO993" s="12" t="s">
        <v>1077</v>
      </c>
      <c r="CP993" s="12"/>
      <c r="CQ993" s="12"/>
      <c r="CR993" s="12"/>
      <c r="CS993" s="12" t="s">
        <v>1077</v>
      </c>
      <c r="CT993" s="12" t="s">
        <v>718</v>
      </c>
      <c r="CU993" s="12" t="s">
        <v>718</v>
      </c>
      <c r="CV993" s="12" t="s">
        <v>1077</v>
      </c>
      <c r="CW993" s="12"/>
      <c r="CX993" s="57"/>
    </row>
    <row r="994" spans="1:102" ht="16.5" x14ac:dyDescent="0.35">
      <c r="A994" s="56">
        <v>56</v>
      </c>
      <c r="B994" s="12" t="s">
        <v>3745</v>
      </c>
      <c r="C994" s="12">
        <v>56.2</v>
      </c>
      <c r="D994" s="12" t="s">
        <v>202</v>
      </c>
      <c r="E994" s="12" t="s">
        <v>400</v>
      </c>
      <c r="F994" s="12">
        <v>4</v>
      </c>
      <c r="G994" s="12" t="s">
        <v>212</v>
      </c>
      <c r="H994" s="12" t="s">
        <v>2804</v>
      </c>
      <c r="I994" s="12" t="s">
        <v>212</v>
      </c>
      <c r="J994" s="12" t="s">
        <v>560</v>
      </c>
      <c r="K994" s="12" t="s">
        <v>564</v>
      </c>
      <c r="L994" s="12" t="s">
        <v>558</v>
      </c>
      <c r="M994" s="12" t="s">
        <v>3164</v>
      </c>
      <c r="N994" s="12"/>
      <c r="O994" s="12" t="s">
        <v>3400</v>
      </c>
      <c r="P994" s="12" t="s">
        <v>3402</v>
      </c>
      <c r="Q994" s="12">
        <v>1</v>
      </c>
      <c r="R994" s="12">
        <v>0</v>
      </c>
      <c r="S994" s="12">
        <v>0</v>
      </c>
      <c r="T994" s="12">
        <v>0</v>
      </c>
      <c r="U994" s="12">
        <v>0</v>
      </c>
      <c r="V994" s="12">
        <v>0</v>
      </c>
      <c r="W994" s="12">
        <v>0</v>
      </c>
      <c r="X994" s="12">
        <v>0</v>
      </c>
      <c r="Y994" s="12">
        <v>0</v>
      </c>
      <c r="Z994" s="12">
        <v>0</v>
      </c>
      <c r="AA994" s="12">
        <v>0</v>
      </c>
      <c r="AB994" s="12">
        <v>0</v>
      </c>
      <c r="AC994" s="12">
        <v>0</v>
      </c>
      <c r="AD994" s="12">
        <v>0</v>
      </c>
      <c r="AE994" s="12">
        <v>0</v>
      </c>
      <c r="AF994" s="12">
        <v>0</v>
      </c>
      <c r="AG994" s="12">
        <v>0</v>
      </c>
      <c r="AH994" s="12">
        <v>0</v>
      </c>
      <c r="AI994" s="12">
        <v>0</v>
      </c>
      <c r="AJ994" s="12">
        <v>1</v>
      </c>
      <c r="AK994" s="12">
        <v>0</v>
      </c>
      <c r="AL994" s="12" t="s">
        <v>607</v>
      </c>
      <c r="AM994" s="7" t="s">
        <v>608</v>
      </c>
      <c r="AN994" s="7" t="s">
        <v>694</v>
      </c>
      <c r="AO994" s="7" t="s">
        <v>693</v>
      </c>
      <c r="AP994" s="12" t="s">
        <v>691</v>
      </c>
      <c r="AQ994" s="12">
        <v>11436</v>
      </c>
      <c r="AR994" s="12">
        <v>1</v>
      </c>
      <c r="AS994" s="12" t="s">
        <v>555</v>
      </c>
      <c r="AT994" s="7" t="s">
        <v>349</v>
      </c>
      <c r="AU994" s="12">
        <v>0</v>
      </c>
      <c r="AV994" s="12">
        <v>0</v>
      </c>
      <c r="AW994" s="12">
        <v>0</v>
      </c>
      <c r="AX994" s="12">
        <v>0</v>
      </c>
      <c r="AY994" s="7">
        <v>0</v>
      </c>
      <c r="AZ994" s="12">
        <v>1</v>
      </c>
      <c r="BA994" s="12">
        <v>1</v>
      </c>
      <c r="BB994" s="12">
        <v>1</v>
      </c>
      <c r="BC994" s="12">
        <v>0</v>
      </c>
      <c r="BD994" s="12">
        <v>1</v>
      </c>
      <c r="BE994" s="12">
        <v>0</v>
      </c>
      <c r="BF994" s="7" t="s">
        <v>3258</v>
      </c>
      <c r="BG994" s="7" t="s">
        <v>922</v>
      </c>
      <c r="BH994" s="7">
        <v>1</v>
      </c>
      <c r="BI994" s="7" t="s">
        <v>3282</v>
      </c>
      <c r="BJ994" s="12" t="s">
        <v>3460</v>
      </c>
      <c r="BK994" s="12" t="s">
        <v>1044</v>
      </c>
      <c r="BL994" s="12" t="s">
        <v>3480</v>
      </c>
      <c r="BM994" s="7" t="s">
        <v>787</v>
      </c>
      <c r="BN994" s="7"/>
      <c r="BO994" s="12"/>
      <c r="BP994" s="12">
        <v>5</v>
      </c>
      <c r="BQ994" s="12" t="s">
        <v>1077</v>
      </c>
      <c r="BR994" s="12" t="s">
        <v>1077</v>
      </c>
      <c r="BS994" s="12">
        <v>0.32</v>
      </c>
      <c r="BT994" s="12"/>
      <c r="BU994" s="12"/>
      <c r="BV994" s="12" t="s">
        <v>1077</v>
      </c>
      <c r="BW994" s="12" t="s">
        <v>1077</v>
      </c>
      <c r="BX994" s="12" t="s">
        <v>1077</v>
      </c>
      <c r="BY994" s="12" t="s">
        <v>1077</v>
      </c>
      <c r="BZ994" s="12"/>
      <c r="CA994" s="12" t="s">
        <v>1077</v>
      </c>
      <c r="CB994" s="12" t="s">
        <v>1077</v>
      </c>
      <c r="CC994" s="12" t="s">
        <v>1077</v>
      </c>
      <c r="CD994" s="12" t="s">
        <v>1077</v>
      </c>
      <c r="CE994" s="12">
        <v>0.05</v>
      </c>
      <c r="CF994" s="12" t="s">
        <v>1077</v>
      </c>
      <c r="CG994" s="12"/>
      <c r="CH994" s="12"/>
      <c r="CI994" s="12"/>
      <c r="CJ994" s="12">
        <v>0.81</v>
      </c>
      <c r="CK994" s="12" t="s">
        <v>3824</v>
      </c>
      <c r="CL994" s="12" t="s">
        <v>1077</v>
      </c>
      <c r="CM994" s="12" t="s">
        <v>1077</v>
      </c>
      <c r="CN994" s="12" t="s">
        <v>1077</v>
      </c>
      <c r="CO994" s="12" t="s">
        <v>1077</v>
      </c>
      <c r="CP994" s="12"/>
      <c r="CQ994" s="12"/>
      <c r="CR994" s="12"/>
      <c r="CS994" s="12" t="s">
        <v>1077</v>
      </c>
      <c r="CT994" s="12" t="s">
        <v>718</v>
      </c>
      <c r="CU994" s="12" t="s">
        <v>718</v>
      </c>
      <c r="CV994" s="12" t="s">
        <v>1077</v>
      </c>
      <c r="CW994" s="12"/>
      <c r="CX994" s="57"/>
    </row>
    <row r="995" spans="1:102" ht="16.5" x14ac:dyDescent="0.35">
      <c r="A995" s="56">
        <v>56</v>
      </c>
      <c r="B995" s="12" t="s">
        <v>3745</v>
      </c>
      <c r="C995" s="12">
        <v>56.3</v>
      </c>
      <c r="D995" s="12" t="s">
        <v>206</v>
      </c>
      <c r="E995" s="12" t="s">
        <v>401</v>
      </c>
      <c r="F995" s="12">
        <v>4</v>
      </c>
      <c r="G995" s="12" t="s">
        <v>212</v>
      </c>
      <c r="H995" s="12" t="s">
        <v>2805</v>
      </c>
      <c r="I995" s="12" t="s">
        <v>349</v>
      </c>
      <c r="J995" s="12" t="s">
        <v>560</v>
      </c>
      <c r="K995" s="12" t="s">
        <v>577</v>
      </c>
      <c r="L995" s="12" t="s">
        <v>558</v>
      </c>
      <c r="M995" s="12" t="s">
        <v>3164</v>
      </c>
      <c r="N995" s="12"/>
      <c r="O995" s="12" t="s">
        <v>3400</v>
      </c>
      <c r="P995" s="12" t="s">
        <v>3402</v>
      </c>
      <c r="Q995" s="12">
        <v>1</v>
      </c>
      <c r="R995" s="12">
        <v>0</v>
      </c>
      <c r="S995" s="12">
        <v>0</v>
      </c>
      <c r="T995" s="12">
        <v>0</v>
      </c>
      <c r="U995" s="12">
        <v>0</v>
      </c>
      <c r="V995" s="12">
        <v>0</v>
      </c>
      <c r="W995" s="12">
        <v>0</v>
      </c>
      <c r="X995" s="12">
        <v>0</v>
      </c>
      <c r="Y995" s="12">
        <v>0</v>
      </c>
      <c r="Z995" s="12">
        <v>0</v>
      </c>
      <c r="AA995" s="12">
        <v>0</v>
      </c>
      <c r="AB995" s="12">
        <v>0</v>
      </c>
      <c r="AC995" s="12">
        <v>0</v>
      </c>
      <c r="AD995" s="12">
        <v>0</v>
      </c>
      <c r="AE995" s="12">
        <v>0</v>
      </c>
      <c r="AF995" s="12">
        <v>0</v>
      </c>
      <c r="AG995" s="12">
        <v>0</v>
      </c>
      <c r="AH995" s="12">
        <v>0</v>
      </c>
      <c r="AI995" s="12">
        <v>0</v>
      </c>
      <c r="AJ995" s="12">
        <v>1</v>
      </c>
      <c r="AK995" s="12">
        <v>0</v>
      </c>
      <c r="AL995" s="12" t="s">
        <v>607</v>
      </c>
      <c r="AM995" s="7" t="s">
        <v>608</v>
      </c>
      <c r="AN995" s="7" t="s">
        <v>692</v>
      </c>
      <c r="AO995" s="7" t="s">
        <v>693</v>
      </c>
      <c r="AP995" s="12" t="s">
        <v>691</v>
      </c>
      <c r="AQ995" s="12">
        <v>9739</v>
      </c>
      <c r="AR995" s="12">
        <v>1</v>
      </c>
      <c r="AS995" s="12" t="s">
        <v>555</v>
      </c>
      <c r="AT995" s="7" t="s">
        <v>349</v>
      </c>
      <c r="AU995" s="12">
        <v>0</v>
      </c>
      <c r="AV995" s="12">
        <v>0</v>
      </c>
      <c r="AW995" s="12">
        <v>0</v>
      </c>
      <c r="AX995" s="12">
        <v>0</v>
      </c>
      <c r="AY995" s="7">
        <v>0</v>
      </c>
      <c r="AZ995" s="12">
        <v>1</v>
      </c>
      <c r="BA995" s="12">
        <v>1</v>
      </c>
      <c r="BB995" s="12">
        <v>1</v>
      </c>
      <c r="BC995" s="12">
        <v>0</v>
      </c>
      <c r="BD995" s="12">
        <v>1</v>
      </c>
      <c r="BE995" s="12">
        <v>0</v>
      </c>
      <c r="BF995" s="7" t="s">
        <v>772</v>
      </c>
      <c r="BG995" s="7" t="s">
        <v>2734</v>
      </c>
      <c r="BH995" s="7"/>
      <c r="BI995" s="7" t="s">
        <v>2814</v>
      </c>
      <c r="BJ995" s="12" t="s">
        <v>3460</v>
      </c>
      <c r="BK995" s="12" t="s">
        <v>1044</v>
      </c>
      <c r="BL995" s="12" t="s">
        <v>3480</v>
      </c>
      <c r="BM995" s="7" t="s">
        <v>923</v>
      </c>
      <c r="BN995" s="7"/>
      <c r="BO995" s="12"/>
      <c r="BP995" s="12">
        <v>5</v>
      </c>
      <c r="BQ995" s="12" t="s">
        <v>1077</v>
      </c>
      <c r="BR995" s="12" t="s">
        <v>1077</v>
      </c>
      <c r="BS995" s="12">
        <v>-2.1</v>
      </c>
      <c r="BT995" s="12"/>
      <c r="BU995" s="12"/>
      <c r="BV995" s="12" t="s">
        <v>1077</v>
      </c>
      <c r="BW995" s="12" t="s">
        <v>1077</v>
      </c>
      <c r="BX995" s="12" t="s">
        <v>1077</v>
      </c>
      <c r="BY995" s="12" t="s">
        <v>1077</v>
      </c>
      <c r="BZ995" s="12"/>
      <c r="CA995" s="12" t="s">
        <v>1077</v>
      </c>
      <c r="CB995" s="12" t="s">
        <v>1077</v>
      </c>
      <c r="CC995" s="12" t="s">
        <v>1077</v>
      </c>
      <c r="CD995" s="12" t="s">
        <v>1077</v>
      </c>
      <c r="CE995" s="12">
        <v>0.1</v>
      </c>
      <c r="CF995" s="12" t="s">
        <v>1077</v>
      </c>
      <c r="CG995" s="12"/>
      <c r="CH995" s="12"/>
      <c r="CI995" s="12"/>
      <c r="CJ995" s="12">
        <v>0.28999999999999998</v>
      </c>
      <c r="CK995" s="12" t="s">
        <v>3824</v>
      </c>
      <c r="CL995" s="12" t="s">
        <v>1077</v>
      </c>
      <c r="CM995" s="12" t="s">
        <v>1077</v>
      </c>
      <c r="CN995" s="12" t="s">
        <v>1077</v>
      </c>
      <c r="CO995" s="12" t="s">
        <v>1077</v>
      </c>
      <c r="CP995" s="12"/>
      <c r="CQ995" s="12"/>
      <c r="CR995" s="12"/>
      <c r="CS995" s="12" t="s">
        <v>1077</v>
      </c>
      <c r="CT995" s="12" t="s">
        <v>718</v>
      </c>
      <c r="CU995" s="12" t="s">
        <v>718</v>
      </c>
      <c r="CV995" s="12" t="s">
        <v>1077</v>
      </c>
      <c r="CW995" s="12"/>
      <c r="CX995" s="57"/>
    </row>
    <row r="996" spans="1:102" ht="16.5" x14ac:dyDescent="0.35">
      <c r="A996" s="56">
        <v>56</v>
      </c>
      <c r="B996" s="12" t="s">
        <v>3745</v>
      </c>
      <c r="C996" s="12">
        <v>56.3</v>
      </c>
      <c r="D996" s="12" t="s">
        <v>204</v>
      </c>
      <c r="E996" s="12" t="s">
        <v>401</v>
      </c>
      <c r="F996" s="12">
        <v>4</v>
      </c>
      <c r="G996" s="12" t="s">
        <v>212</v>
      </c>
      <c r="H996" s="12" t="s">
        <v>2805</v>
      </c>
      <c r="I996" s="12" t="s">
        <v>349</v>
      </c>
      <c r="J996" s="12" t="s">
        <v>560</v>
      </c>
      <c r="K996" s="12" t="s">
        <v>577</v>
      </c>
      <c r="L996" s="12" t="s">
        <v>558</v>
      </c>
      <c r="M996" s="12" t="s">
        <v>3164</v>
      </c>
      <c r="N996" s="12"/>
      <c r="O996" s="12" t="s">
        <v>3400</v>
      </c>
      <c r="P996" s="12" t="s">
        <v>3402</v>
      </c>
      <c r="Q996" s="12">
        <v>1</v>
      </c>
      <c r="R996" s="12">
        <v>0</v>
      </c>
      <c r="S996" s="12">
        <v>0</v>
      </c>
      <c r="T996" s="12">
        <v>0</v>
      </c>
      <c r="U996" s="12">
        <v>0</v>
      </c>
      <c r="V996" s="12">
        <v>0</v>
      </c>
      <c r="W996" s="12">
        <v>0</v>
      </c>
      <c r="X996" s="12">
        <v>0</v>
      </c>
      <c r="Y996" s="12">
        <v>0</v>
      </c>
      <c r="Z996" s="12">
        <v>0</v>
      </c>
      <c r="AA996" s="12">
        <v>0</v>
      </c>
      <c r="AB996" s="12">
        <v>0</v>
      </c>
      <c r="AC996" s="12">
        <v>0</v>
      </c>
      <c r="AD996" s="12">
        <v>0</v>
      </c>
      <c r="AE996" s="12">
        <v>0</v>
      </c>
      <c r="AF996" s="12">
        <v>0</v>
      </c>
      <c r="AG996" s="12">
        <v>0</v>
      </c>
      <c r="AH996" s="12">
        <v>0</v>
      </c>
      <c r="AI996" s="12">
        <v>0</v>
      </c>
      <c r="AJ996" s="12">
        <v>1</v>
      </c>
      <c r="AK996" s="12">
        <v>0</v>
      </c>
      <c r="AL996" s="12" t="s">
        <v>607</v>
      </c>
      <c r="AM996" s="7" t="s">
        <v>608</v>
      </c>
      <c r="AN996" s="7" t="s">
        <v>692</v>
      </c>
      <c r="AO996" s="7" t="s">
        <v>693</v>
      </c>
      <c r="AP996" s="12" t="s">
        <v>691</v>
      </c>
      <c r="AQ996" s="12">
        <v>9739</v>
      </c>
      <c r="AR996" s="12">
        <v>1</v>
      </c>
      <c r="AS996" s="12" t="s">
        <v>555</v>
      </c>
      <c r="AT996" s="7" t="s">
        <v>349</v>
      </c>
      <c r="AU996" s="12">
        <v>0</v>
      </c>
      <c r="AV996" s="12">
        <v>0</v>
      </c>
      <c r="AW996" s="12">
        <v>0</v>
      </c>
      <c r="AX996" s="12">
        <v>0</v>
      </c>
      <c r="AY996" s="7">
        <v>0</v>
      </c>
      <c r="AZ996" s="12">
        <v>1</v>
      </c>
      <c r="BA996" s="12">
        <v>1</v>
      </c>
      <c r="BB996" s="12">
        <v>1</v>
      </c>
      <c r="BC996" s="12">
        <v>0</v>
      </c>
      <c r="BD996" s="12">
        <v>1</v>
      </c>
      <c r="BE996" s="12">
        <v>0</v>
      </c>
      <c r="BF996" s="7" t="s">
        <v>3258</v>
      </c>
      <c r="BG996" s="7" t="s">
        <v>922</v>
      </c>
      <c r="BH996" s="7">
        <v>1</v>
      </c>
      <c r="BI996" s="7" t="s">
        <v>3282</v>
      </c>
      <c r="BJ996" s="12" t="s">
        <v>3460</v>
      </c>
      <c r="BK996" s="12" t="s">
        <v>1044</v>
      </c>
      <c r="BL996" s="12" t="s">
        <v>3480</v>
      </c>
      <c r="BM996" s="7" t="s">
        <v>923</v>
      </c>
      <c r="BN996" s="7"/>
      <c r="BO996" s="12"/>
      <c r="BP996" s="12">
        <v>5</v>
      </c>
      <c r="BQ996" s="12" t="s">
        <v>1077</v>
      </c>
      <c r="BR996" s="12" t="s">
        <v>1077</v>
      </c>
      <c r="BS996" s="12">
        <v>-7.3</v>
      </c>
      <c r="BT996" s="12"/>
      <c r="BU996" s="12"/>
      <c r="BV996" s="12" t="s">
        <v>1077</v>
      </c>
      <c r="BW996" s="12" t="s">
        <v>1077</v>
      </c>
      <c r="BX996" s="12" t="s">
        <v>1077</v>
      </c>
      <c r="BY996" s="12" t="s">
        <v>1077</v>
      </c>
      <c r="BZ996" s="12"/>
      <c r="CA996" s="12" t="s">
        <v>1077</v>
      </c>
      <c r="CB996" s="12" t="s">
        <v>1077</v>
      </c>
      <c r="CC996" s="12" t="s">
        <v>1077</v>
      </c>
      <c r="CD996" s="12" t="s">
        <v>1077</v>
      </c>
      <c r="CE996" s="12">
        <v>0.1</v>
      </c>
      <c r="CF996" s="12" t="s">
        <v>1077</v>
      </c>
      <c r="CG996" s="12"/>
      <c r="CH996" s="12"/>
      <c r="CI996" s="12"/>
      <c r="CJ996" s="12">
        <v>0.28999999999999998</v>
      </c>
      <c r="CK996" s="12" t="s">
        <v>3824</v>
      </c>
      <c r="CL996" s="12" t="s">
        <v>1077</v>
      </c>
      <c r="CM996" s="12" t="s">
        <v>1077</v>
      </c>
      <c r="CN996" s="12" t="s">
        <v>1077</v>
      </c>
      <c r="CO996" s="12" t="s">
        <v>1077</v>
      </c>
      <c r="CP996" s="12"/>
      <c r="CQ996" s="12"/>
      <c r="CR996" s="12"/>
      <c r="CS996" s="12" t="s">
        <v>1077</v>
      </c>
      <c r="CT996" s="12" t="s">
        <v>718</v>
      </c>
      <c r="CU996" s="12" t="s">
        <v>718</v>
      </c>
      <c r="CV996" s="12" t="s">
        <v>1077</v>
      </c>
      <c r="CW996" s="12"/>
      <c r="CX996" s="57"/>
    </row>
    <row r="997" spans="1:102" ht="16.5" x14ac:dyDescent="0.35">
      <c r="A997" s="56">
        <v>56</v>
      </c>
      <c r="B997" s="12" t="s">
        <v>3745</v>
      </c>
      <c r="C997" s="12">
        <v>56.3</v>
      </c>
      <c r="D997" s="12" t="s">
        <v>205</v>
      </c>
      <c r="E997" s="12" t="s">
        <v>401</v>
      </c>
      <c r="F997" s="12">
        <v>4</v>
      </c>
      <c r="G997" s="12" t="s">
        <v>212</v>
      </c>
      <c r="H997" s="12" t="s">
        <v>2804</v>
      </c>
      <c r="I997" s="12" t="s">
        <v>212</v>
      </c>
      <c r="J997" s="12" t="s">
        <v>560</v>
      </c>
      <c r="K997" s="12" t="s">
        <v>577</v>
      </c>
      <c r="L997" s="12" t="s">
        <v>558</v>
      </c>
      <c r="M997" s="12" t="s">
        <v>3164</v>
      </c>
      <c r="N997" s="12"/>
      <c r="O997" s="12" t="s">
        <v>3400</v>
      </c>
      <c r="P997" s="12" t="s">
        <v>3402</v>
      </c>
      <c r="Q997" s="12">
        <v>1</v>
      </c>
      <c r="R997" s="12">
        <v>0</v>
      </c>
      <c r="S997" s="12">
        <v>0</v>
      </c>
      <c r="T997" s="12">
        <v>0</v>
      </c>
      <c r="U997" s="12">
        <v>0</v>
      </c>
      <c r="V997" s="12">
        <v>0</v>
      </c>
      <c r="W997" s="12">
        <v>0</v>
      </c>
      <c r="X997" s="12">
        <v>0</v>
      </c>
      <c r="Y997" s="12">
        <v>0</v>
      </c>
      <c r="Z997" s="12">
        <v>0</v>
      </c>
      <c r="AA997" s="12">
        <v>0</v>
      </c>
      <c r="AB997" s="12">
        <v>0</v>
      </c>
      <c r="AC997" s="12">
        <v>0</v>
      </c>
      <c r="AD997" s="12">
        <v>0</v>
      </c>
      <c r="AE997" s="12">
        <v>0</v>
      </c>
      <c r="AF997" s="12">
        <v>0</v>
      </c>
      <c r="AG997" s="12">
        <v>0</v>
      </c>
      <c r="AH997" s="12">
        <v>0</v>
      </c>
      <c r="AI997" s="12">
        <v>0</v>
      </c>
      <c r="AJ997" s="12">
        <v>1</v>
      </c>
      <c r="AK997" s="12">
        <v>0</v>
      </c>
      <c r="AL997" s="12" t="s">
        <v>607</v>
      </c>
      <c r="AM997" s="7" t="s">
        <v>608</v>
      </c>
      <c r="AN997" s="7" t="s">
        <v>692</v>
      </c>
      <c r="AO997" s="7" t="s">
        <v>693</v>
      </c>
      <c r="AP997" s="12" t="s">
        <v>691</v>
      </c>
      <c r="AQ997" s="12">
        <v>9739</v>
      </c>
      <c r="AR997" s="12">
        <v>1</v>
      </c>
      <c r="AS997" s="12" t="s">
        <v>555</v>
      </c>
      <c r="AT997" s="7" t="s">
        <v>349</v>
      </c>
      <c r="AU997" s="12">
        <v>0</v>
      </c>
      <c r="AV997" s="12">
        <v>0</v>
      </c>
      <c r="AW997" s="12">
        <v>0</v>
      </c>
      <c r="AX997" s="12">
        <v>0</v>
      </c>
      <c r="AY997" s="7">
        <v>0</v>
      </c>
      <c r="AZ997" s="12">
        <v>1</v>
      </c>
      <c r="BA997" s="12">
        <v>1</v>
      </c>
      <c r="BB997" s="12">
        <v>1</v>
      </c>
      <c r="BC997" s="12">
        <v>0</v>
      </c>
      <c r="BD997" s="12">
        <v>1</v>
      </c>
      <c r="BE997" s="12">
        <v>0</v>
      </c>
      <c r="BF997" s="7" t="s">
        <v>766</v>
      </c>
      <c r="BG997" s="7" t="s">
        <v>162</v>
      </c>
      <c r="BH997" s="7"/>
      <c r="BI997" s="7" t="s">
        <v>2807</v>
      </c>
      <c r="BJ997" s="12" t="s">
        <v>3460</v>
      </c>
      <c r="BK997" s="12" t="s">
        <v>1044</v>
      </c>
      <c r="BL997" s="12" t="s">
        <v>3480</v>
      </c>
      <c r="BM997" s="7" t="s">
        <v>923</v>
      </c>
      <c r="BN997" s="7"/>
      <c r="BO997" s="12"/>
      <c r="BP997" s="12">
        <v>5</v>
      </c>
      <c r="BQ997" s="12" t="s">
        <v>1077</v>
      </c>
      <c r="BR997" s="12" t="s">
        <v>1077</v>
      </c>
      <c r="BS997" s="12">
        <v>0.12</v>
      </c>
      <c r="BT997" s="12"/>
      <c r="BU997" s="12"/>
      <c r="BV997" s="12" t="s">
        <v>1077</v>
      </c>
      <c r="BW997" s="12" t="s">
        <v>1077</v>
      </c>
      <c r="BX997" s="12" t="s">
        <v>1077</v>
      </c>
      <c r="BY997" s="12" t="s">
        <v>1077</v>
      </c>
      <c r="BZ997" s="12"/>
      <c r="CA997" s="12" t="s">
        <v>1077</v>
      </c>
      <c r="CB997" s="12" t="s">
        <v>1077</v>
      </c>
      <c r="CC997" s="12" t="s">
        <v>1077</v>
      </c>
      <c r="CD997" s="12" t="s">
        <v>1077</v>
      </c>
      <c r="CE997" s="12">
        <v>0.1</v>
      </c>
      <c r="CF997" s="12" t="s">
        <v>1077</v>
      </c>
      <c r="CG997" s="12"/>
      <c r="CH997" s="12"/>
      <c r="CI997" s="12"/>
      <c r="CJ997" s="12">
        <v>0.28999999999999998</v>
      </c>
      <c r="CK997" s="12" t="s">
        <v>3824</v>
      </c>
      <c r="CL997" s="12" t="s">
        <v>1077</v>
      </c>
      <c r="CM997" s="12" t="s">
        <v>1077</v>
      </c>
      <c r="CN997" s="12" t="s">
        <v>1077</v>
      </c>
      <c r="CO997" s="12" t="s">
        <v>1077</v>
      </c>
      <c r="CP997" s="12"/>
      <c r="CQ997" s="12"/>
      <c r="CR997" s="12"/>
      <c r="CS997" s="12" t="s">
        <v>1077</v>
      </c>
      <c r="CT997" s="12" t="s">
        <v>718</v>
      </c>
      <c r="CU997" s="12" t="s">
        <v>718</v>
      </c>
      <c r="CV997" s="12" t="s">
        <v>1077</v>
      </c>
      <c r="CW997" s="12"/>
      <c r="CX997" s="57"/>
    </row>
    <row r="998" spans="1:102" ht="16.5" x14ac:dyDescent="0.35">
      <c r="A998" s="56">
        <v>56</v>
      </c>
      <c r="B998" s="12" t="s">
        <v>3745</v>
      </c>
      <c r="C998" s="12">
        <v>56.3</v>
      </c>
      <c r="D998" s="12" t="s">
        <v>203</v>
      </c>
      <c r="E998" s="12" t="s">
        <v>401</v>
      </c>
      <c r="F998" s="12">
        <v>4</v>
      </c>
      <c r="G998" s="12" t="s">
        <v>212</v>
      </c>
      <c r="H998" s="12" t="s">
        <v>2804</v>
      </c>
      <c r="I998" s="12" t="s">
        <v>212</v>
      </c>
      <c r="J998" s="12" t="s">
        <v>560</v>
      </c>
      <c r="K998" s="12" t="s">
        <v>577</v>
      </c>
      <c r="L998" s="12" t="s">
        <v>558</v>
      </c>
      <c r="M998" s="12" t="s">
        <v>3164</v>
      </c>
      <c r="N998" s="12"/>
      <c r="O998" s="12" t="s">
        <v>3400</v>
      </c>
      <c r="P998" s="12" t="s">
        <v>3402</v>
      </c>
      <c r="Q998" s="12">
        <v>1</v>
      </c>
      <c r="R998" s="12">
        <v>0</v>
      </c>
      <c r="S998" s="12">
        <v>0</v>
      </c>
      <c r="T998" s="12">
        <v>0</v>
      </c>
      <c r="U998" s="12">
        <v>0</v>
      </c>
      <c r="V998" s="12">
        <v>0</v>
      </c>
      <c r="W998" s="12">
        <v>0</v>
      </c>
      <c r="X998" s="12">
        <v>0</v>
      </c>
      <c r="Y998" s="12">
        <v>0</v>
      </c>
      <c r="Z998" s="12">
        <v>0</v>
      </c>
      <c r="AA998" s="12">
        <v>0</v>
      </c>
      <c r="AB998" s="12">
        <v>0</v>
      </c>
      <c r="AC998" s="12">
        <v>0</v>
      </c>
      <c r="AD998" s="12">
        <v>0</v>
      </c>
      <c r="AE998" s="12">
        <v>0</v>
      </c>
      <c r="AF998" s="12">
        <v>0</v>
      </c>
      <c r="AG998" s="12">
        <v>0</v>
      </c>
      <c r="AH998" s="12">
        <v>0</v>
      </c>
      <c r="AI998" s="12">
        <v>0</v>
      </c>
      <c r="AJ998" s="12">
        <v>1</v>
      </c>
      <c r="AK998" s="12">
        <v>0</v>
      </c>
      <c r="AL998" s="12" t="s">
        <v>607</v>
      </c>
      <c r="AM998" s="7" t="s">
        <v>608</v>
      </c>
      <c r="AN998" s="7" t="s">
        <v>692</v>
      </c>
      <c r="AO998" s="7" t="s">
        <v>693</v>
      </c>
      <c r="AP998" s="12" t="s">
        <v>691</v>
      </c>
      <c r="AQ998" s="12">
        <v>9739</v>
      </c>
      <c r="AR998" s="12">
        <v>1</v>
      </c>
      <c r="AS998" s="12" t="s">
        <v>555</v>
      </c>
      <c r="AT998" s="7" t="s">
        <v>349</v>
      </c>
      <c r="AU998" s="12">
        <v>0</v>
      </c>
      <c r="AV998" s="12">
        <v>0</v>
      </c>
      <c r="AW998" s="12">
        <v>0</v>
      </c>
      <c r="AX998" s="12">
        <v>0</v>
      </c>
      <c r="AY998" s="7">
        <v>0</v>
      </c>
      <c r="AZ998" s="12">
        <v>1</v>
      </c>
      <c r="BA998" s="12">
        <v>1</v>
      </c>
      <c r="BB998" s="12">
        <v>1</v>
      </c>
      <c r="BC998" s="12">
        <v>0</v>
      </c>
      <c r="BD998" s="12">
        <v>1</v>
      </c>
      <c r="BE998" s="12">
        <v>0</v>
      </c>
      <c r="BF998" s="7" t="s">
        <v>766</v>
      </c>
      <c r="BG998" s="7" t="s">
        <v>159</v>
      </c>
      <c r="BH998" s="7"/>
      <c r="BI998" s="7" t="s">
        <v>2806</v>
      </c>
      <c r="BJ998" s="12" t="s">
        <v>3460</v>
      </c>
      <c r="BK998" s="12" t="s">
        <v>1044</v>
      </c>
      <c r="BL998" s="12" t="s">
        <v>3480</v>
      </c>
      <c r="BM998" s="7" t="s">
        <v>923</v>
      </c>
      <c r="BN998" s="7"/>
      <c r="BO998" s="12"/>
      <c r="BP998" s="12">
        <v>5</v>
      </c>
      <c r="BQ998" s="12" t="s">
        <v>1077</v>
      </c>
      <c r="BR998" s="12" t="s">
        <v>1077</v>
      </c>
      <c r="BS998" s="12">
        <v>0.02</v>
      </c>
      <c r="BT998" s="12"/>
      <c r="BU998" s="12"/>
      <c r="BV998" s="12" t="s">
        <v>1077</v>
      </c>
      <c r="BW998" s="12" t="s">
        <v>1077</v>
      </c>
      <c r="BX998" s="12" t="s">
        <v>1077</v>
      </c>
      <c r="BY998" s="12" t="s">
        <v>1077</v>
      </c>
      <c r="BZ998" s="12"/>
      <c r="CA998" s="12" t="s">
        <v>1077</v>
      </c>
      <c r="CB998" s="12" t="s">
        <v>1077</v>
      </c>
      <c r="CC998" s="12" t="s">
        <v>1077</v>
      </c>
      <c r="CD998" s="12" t="s">
        <v>1077</v>
      </c>
      <c r="CE998" s="12">
        <v>0.1</v>
      </c>
      <c r="CF998" s="12" t="s">
        <v>1077</v>
      </c>
      <c r="CG998" s="12"/>
      <c r="CH998" s="12"/>
      <c r="CI998" s="12"/>
      <c r="CJ998" s="12">
        <v>0.28999999999999998</v>
      </c>
      <c r="CK998" s="12" t="s">
        <v>3824</v>
      </c>
      <c r="CL998" s="12" t="s">
        <v>1077</v>
      </c>
      <c r="CM998" s="12" t="s">
        <v>1077</v>
      </c>
      <c r="CN998" s="12" t="s">
        <v>1077</v>
      </c>
      <c r="CO998" s="12" t="s">
        <v>1077</v>
      </c>
      <c r="CP998" s="12"/>
      <c r="CQ998" s="12"/>
      <c r="CR998" s="12"/>
      <c r="CS998" s="12" t="s">
        <v>1077</v>
      </c>
      <c r="CT998" s="12" t="s">
        <v>718</v>
      </c>
      <c r="CU998" s="12" t="s">
        <v>718</v>
      </c>
      <c r="CV998" s="12" t="s">
        <v>1077</v>
      </c>
      <c r="CW998" s="12"/>
      <c r="CX998" s="57"/>
    </row>
    <row r="999" spans="1:102" ht="16.5" x14ac:dyDescent="0.35">
      <c r="A999" s="56">
        <v>56</v>
      </c>
      <c r="B999" s="12" t="s">
        <v>3745</v>
      </c>
      <c r="C999" s="12">
        <v>56.4</v>
      </c>
      <c r="D999" s="12" t="s">
        <v>2168</v>
      </c>
      <c r="E999" s="12" t="s">
        <v>401</v>
      </c>
      <c r="F999" s="12">
        <v>4</v>
      </c>
      <c r="G999" s="12" t="s">
        <v>212</v>
      </c>
      <c r="H999" s="12" t="s">
        <v>2805</v>
      </c>
      <c r="I999" s="12" t="s">
        <v>349</v>
      </c>
      <c r="J999" s="12" t="s">
        <v>560</v>
      </c>
      <c r="K999" s="12" t="s">
        <v>577</v>
      </c>
      <c r="L999" s="12" t="s">
        <v>558</v>
      </c>
      <c r="M999" s="12" t="s">
        <v>3164</v>
      </c>
      <c r="N999" s="12"/>
      <c r="O999" s="12" t="s">
        <v>3400</v>
      </c>
      <c r="P999" s="12" t="s">
        <v>3402</v>
      </c>
      <c r="Q999" s="12">
        <v>1</v>
      </c>
      <c r="R999" s="12">
        <v>0</v>
      </c>
      <c r="S999" s="12">
        <v>0</v>
      </c>
      <c r="T999" s="12">
        <v>0</v>
      </c>
      <c r="U999" s="12">
        <v>0</v>
      </c>
      <c r="V999" s="12">
        <v>0</v>
      </c>
      <c r="W999" s="12">
        <v>0</v>
      </c>
      <c r="X999" s="12">
        <v>0</v>
      </c>
      <c r="Y999" s="12">
        <v>0</v>
      </c>
      <c r="Z999" s="12">
        <v>0</v>
      </c>
      <c r="AA999" s="12">
        <v>0</v>
      </c>
      <c r="AB999" s="12">
        <v>0</v>
      </c>
      <c r="AC999" s="12">
        <v>0</v>
      </c>
      <c r="AD999" s="12">
        <v>0</v>
      </c>
      <c r="AE999" s="12">
        <v>0</v>
      </c>
      <c r="AF999" s="12">
        <v>0</v>
      </c>
      <c r="AG999" s="12">
        <v>0</v>
      </c>
      <c r="AH999" s="12">
        <v>0</v>
      </c>
      <c r="AI999" s="12">
        <v>0</v>
      </c>
      <c r="AJ999" s="12">
        <v>1</v>
      </c>
      <c r="AK999" s="12">
        <v>0</v>
      </c>
      <c r="AL999" s="12" t="s">
        <v>607</v>
      </c>
      <c r="AM999" s="7" t="s">
        <v>608</v>
      </c>
      <c r="AN999" s="7" t="s">
        <v>694</v>
      </c>
      <c r="AO999" s="7" t="s">
        <v>693</v>
      </c>
      <c r="AP999" s="12" t="s">
        <v>691</v>
      </c>
      <c r="AQ999" s="12">
        <v>9739</v>
      </c>
      <c r="AR999" s="12">
        <v>1</v>
      </c>
      <c r="AS999" s="12" t="s">
        <v>555</v>
      </c>
      <c r="AT999" s="7" t="s">
        <v>212</v>
      </c>
      <c r="AU999" s="12">
        <v>0</v>
      </c>
      <c r="AV999" s="12">
        <v>0</v>
      </c>
      <c r="AW999" s="12">
        <v>0</v>
      </c>
      <c r="AX999" s="12">
        <v>0</v>
      </c>
      <c r="AY999" s="7">
        <v>0</v>
      </c>
      <c r="AZ999" s="12">
        <v>1</v>
      </c>
      <c r="BA999" s="12">
        <v>1</v>
      </c>
      <c r="BB999" s="12">
        <v>1</v>
      </c>
      <c r="BC999" s="12">
        <v>0</v>
      </c>
      <c r="BD999" s="12">
        <v>1</v>
      </c>
      <c r="BE999" s="12">
        <v>0</v>
      </c>
      <c r="BF999" s="7" t="s">
        <v>772</v>
      </c>
      <c r="BG999" s="7" t="s">
        <v>2734</v>
      </c>
      <c r="BH999" s="7"/>
      <c r="BI999" s="7" t="s">
        <v>2814</v>
      </c>
      <c r="BJ999" s="12" t="s">
        <v>3460</v>
      </c>
      <c r="BK999" s="12" t="s">
        <v>1044</v>
      </c>
      <c r="BL999" s="12" t="s">
        <v>3480</v>
      </c>
      <c r="BM999" s="7" t="s">
        <v>923</v>
      </c>
      <c r="BN999" s="7"/>
      <c r="BO999" s="12"/>
      <c r="BP999" s="12">
        <v>5</v>
      </c>
      <c r="BQ999" s="12" t="s">
        <v>1077</v>
      </c>
      <c r="BR999" s="12" t="s">
        <v>1077</v>
      </c>
      <c r="BS999" s="12">
        <v>-0.83</v>
      </c>
      <c r="BT999" s="12"/>
      <c r="BU999" s="12"/>
      <c r="BV999" s="12" t="s">
        <v>1077</v>
      </c>
      <c r="BW999" s="12"/>
      <c r="BX999" s="12" t="s">
        <v>1077</v>
      </c>
      <c r="BY999" s="12" t="s">
        <v>1077</v>
      </c>
      <c r="BZ999" s="12"/>
      <c r="CA999" s="12" t="s">
        <v>1077</v>
      </c>
      <c r="CB999" s="12" t="s">
        <v>1077</v>
      </c>
      <c r="CC999" s="12" t="s">
        <v>1077</v>
      </c>
      <c r="CD999" s="12" t="s">
        <v>1077</v>
      </c>
      <c r="CE999" s="12">
        <v>0.1</v>
      </c>
      <c r="CF999" s="12" t="s">
        <v>1077</v>
      </c>
      <c r="CG999" s="12"/>
      <c r="CH999" s="12"/>
      <c r="CI999" s="12"/>
      <c r="CJ999" s="12">
        <v>0.3</v>
      </c>
      <c r="CK999" s="12" t="s">
        <v>3824</v>
      </c>
      <c r="CL999" s="12" t="s">
        <v>1077</v>
      </c>
      <c r="CM999" s="12" t="s">
        <v>1077</v>
      </c>
      <c r="CN999" s="12" t="s">
        <v>1077</v>
      </c>
      <c r="CO999" s="12" t="s">
        <v>1077</v>
      </c>
      <c r="CP999" s="12"/>
      <c r="CQ999" s="12"/>
      <c r="CR999" s="12"/>
      <c r="CS999" s="12" t="s">
        <v>1077</v>
      </c>
      <c r="CT999" s="12" t="s">
        <v>718</v>
      </c>
      <c r="CU999" s="12" t="s">
        <v>718</v>
      </c>
      <c r="CV999" s="12" t="s">
        <v>1077</v>
      </c>
      <c r="CW999" s="12"/>
      <c r="CX999" s="57"/>
    </row>
    <row r="1000" spans="1:102" ht="16.5" x14ac:dyDescent="0.35">
      <c r="A1000" s="56">
        <v>56</v>
      </c>
      <c r="B1000" s="12" t="s">
        <v>3745</v>
      </c>
      <c r="C1000" s="12">
        <v>56.4</v>
      </c>
      <c r="D1000" s="12" t="s">
        <v>2166</v>
      </c>
      <c r="E1000" s="12" t="s">
        <v>401</v>
      </c>
      <c r="F1000" s="12">
        <v>4</v>
      </c>
      <c r="G1000" s="12" t="s">
        <v>212</v>
      </c>
      <c r="H1000" s="12" t="s">
        <v>2804</v>
      </c>
      <c r="I1000" s="12" t="s">
        <v>212</v>
      </c>
      <c r="J1000" s="12" t="s">
        <v>560</v>
      </c>
      <c r="K1000" s="12" t="s">
        <v>577</v>
      </c>
      <c r="L1000" s="12" t="s">
        <v>558</v>
      </c>
      <c r="M1000" s="12" t="s">
        <v>3164</v>
      </c>
      <c r="N1000" s="12"/>
      <c r="O1000" s="12" t="s">
        <v>3400</v>
      </c>
      <c r="P1000" s="12" t="s">
        <v>3402</v>
      </c>
      <c r="Q1000" s="12">
        <v>1</v>
      </c>
      <c r="R1000" s="12">
        <v>0</v>
      </c>
      <c r="S1000" s="12">
        <v>0</v>
      </c>
      <c r="T1000" s="12">
        <v>0</v>
      </c>
      <c r="U1000" s="12">
        <v>0</v>
      </c>
      <c r="V1000" s="12">
        <v>0</v>
      </c>
      <c r="W1000" s="12">
        <v>0</v>
      </c>
      <c r="X1000" s="12">
        <v>0</v>
      </c>
      <c r="Y1000" s="12">
        <v>0</v>
      </c>
      <c r="Z1000" s="12">
        <v>0</v>
      </c>
      <c r="AA1000" s="12">
        <v>0</v>
      </c>
      <c r="AB1000" s="12">
        <v>0</v>
      </c>
      <c r="AC1000" s="12">
        <v>0</v>
      </c>
      <c r="AD1000" s="12">
        <v>0</v>
      </c>
      <c r="AE1000" s="12">
        <v>0</v>
      </c>
      <c r="AF1000" s="12">
        <v>0</v>
      </c>
      <c r="AG1000" s="12">
        <v>0</v>
      </c>
      <c r="AH1000" s="12">
        <v>0</v>
      </c>
      <c r="AI1000" s="12">
        <v>0</v>
      </c>
      <c r="AJ1000" s="12">
        <v>1</v>
      </c>
      <c r="AK1000" s="12">
        <v>0</v>
      </c>
      <c r="AL1000" s="12" t="s">
        <v>607</v>
      </c>
      <c r="AM1000" s="7" t="s">
        <v>608</v>
      </c>
      <c r="AN1000" s="7" t="s">
        <v>694</v>
      </c>
      <c r="AO1000" s="7" t="s">
        <v>693</v>
      </c>
      <c r="AP1000" s="12" t="s">
        <v>691</v>
      </c>
      <c r="AQ1000" s="12">
        <v>9739</v>
      </c>
      <c r="AR1000" s="12">
        <v>1</v>
      </c>
      <c r="AS1000" s="12" t="s">
        <v>555</v>
      </c>
      <c r="AT1000" s="7" t="s">
        <v>212</v>
      </c>
      <c r="AU1000" s="12">
        <v>0</v>
      </c>
      <c r="AV1000" s="12">
        <v>0</v>
      </c>
      <c r="AW1000" s="12">
        <v>0</v>
      </c>
      <c r="AX1000" s="12">
        <v>0</v>
      </c>
      <c r="AY1000" s="7">
        <v>0</v>
      </c>
      <c r="AZ1000" s="12">
        <v>1</v>
      </c>
      <c r="BA1000" s="12">
        <v>1</v>
      </c>
      <c r="BB1000" s="12">
        <v>1</v>
      </c>
      <c r="BC1000" s="12">
        <v>0</v>
      </c>
      <c r="BD1000" s="12">
        <v>1</v>
      </c>
      <c r="BE1000" s="12">
        <v>0</v>
      </c>
      <c r="BF1000" s="7" t="s">
        <v>766</v>
      </c>
      <c r="BG1000" s="7" t="s">
        <v>162</v>
      </c>
      <c r="BH1000" s="7"/>
      <c r="BI1000" s="7" t="s">
        <v>2807</v>
      </c>
      <c r="BJ1000" s="12" t="s">
        <v>3460</v>
      </c>
      <c r="BK1000" s="12" t="s">
        <v>1044</v>
      </c>
      <c r="BL1000" s="12" t="s">
        <v>3480</v>
      </c>
      <c r="BM1000" s="7" t="s">
        <v>923</v>
      </c>
      <c r="BN1000" s="7"/>
      <c r="BO1000" s="12"/>
      <c r="BP1000" s="12">
        <v>5</v>
      </c>
      <c r="BQ1000" s="12" t="s">
        <v>1077</v>
      </c>
      <c r="BR1000" s="12" t="s">
        <v>1077</v>
      </c>
      <c r="BS1000" s="12">
        <v>0.24</v>
      </c>
      <c r="BT1000" s="12"/>
      <c r="BU1000" s="12"/>
      <c r="BV1000" s="12" t="s">
        <v>1077</v>
      </c>
      <c r="BW1000" s="12" t="s">
        <v>1077</v>
      </c>
      <c r="BX1000" s="12" t="s">
        <v>1077</v>
      </c>
      <c r="BY1000" s="12" t="s">
        <v>1077</v>
      </c>
      <c r="BZ1000" s="12"/>
      <c r="CA1000" s="12" t="s">
        <v>1077</v>
      </c>
      <c r="CB1000" s="12" t="s">
        <v>1077</v>
      </c>
      <c r="CC1000" s="12" t="s">
        <v>1077</v>
      </c>
      <c r="CD1000" s="12" t="s">
        <v>1077</v>
      </c>
      <c r="CE1000" s="12">
        <v>0.1</v>
      </c>
      <c r="CF1000" s="12" t="s">
        <v>1077</v>
      </c>
      <c r="CG1000" s="12"/>
      <c r="CH1000" s="12"/>
      <c r="CI1000" s="12"/>
      <c r="CJ1000" s="12">
        <v>0.3</v>
      </c>
      <c r="CK1000" s="12" t="s">
        <v>3824</v>
      </c>
      <c r="CL1000" s="12" t="s">
        <v>1077</v>
      </c>
      <c r="CM1000" s="12" t="s">
        <v>1077</v>
      </c>
      <c r="CN1000" s="12" t="s">
        <v>1077</v>
      </c>
      <c r="CO1000" s="12" t="s">
        <v>1077</v>
      </c>
      <c r="CP1000" s="12"/>
      <c r="CQ1000" s="12"/>
      <c r="CR1000" s="12"/>
      <c r="CS1000" s="12" t="s">
        <v>1077</v>
      </c>
      <c r="CT1000" s="12" t="s">
        <v>718</v>
      </c>
      <c r="CU1000" s="12" t="s">
        <v>718</v>
      </c>
      <c r="CV1000" s="12" t="s">
        <v>1077</v>
      </c>
      <c r="CW1000" s="12"/>
      <c r="CX1000" s="57"/>
    </row>
    <row r="1001" spans="1:102" ht="16.5" x14ac:dyDescent="0.35">
      <c r="A1001" s="56">
        <v>56</v>
      </c>
      <c r="B1001" s="12" t="s">
        <v>3745</v>
      </c>
      <c r="C1001" s="12">
        <v>56.4</v>
      </c>
      <c r="D1001" s="12" t="s">
        <v>2165</v>
      </c>
      <c r="E1001" s="12" t="s">
        <v>401</v>
      </c>
      <c r="F1001" s="12">
        <v>4</v>
      </c>
      <c r="G1001" s="12" t="s">
        <v>212</v>
      </c>
      <c r="H1001" s="12" t="s">
        <v>2804</v>
      </c>
      <c r="I1001" s="12" t="s">
        <v>212</v>
      </c>
      <c r="J1001" s="12" t="s">
        <v>560</v>
      </c>
      <c r="K1001" s="12" t="s">
        <v>577</v>
      </c>
      <c r="L1001" s="12" t="s">
        <v>558</v>
      </c>
      <c r="M1001" s="12" t="s">
        <v>3164</v>
      </c>
      <c r="N1001" s="12"/>
      <c r="O1001" s="12" t="s">
        <v>3400</v>
      </c>
      <c r="P1001" s="12" t="s">
        <v>3402</v>
      </c>
      <c r="Q1001" s="12">
        <v>1</v>
      </c>
      <c r="R1001" s="12">
        <v>0</v>
      </c>
      <c r="S1001" s="12">
        <v>0</v>
      </c>
      <c r="T1001" s="12">
        <v>0</v>
      </c>
      <c r="U1001" s="12">
        <v>0</v>
      </c>
      <c r="V1001" s="12">
        <v>0</v>
      </c>
      <c r="W1001" s="12">
        <v>0</v>
      </c>
      <c r="X1001" s="12">
        <v>0</v>
      </c>
      <c r="Y1001" s="12">
        <v>0</v>
      </c>
      <c r="Z1001" s="12">
        <v>0</v>
      </c>
      <c r="AA1001" s="12">
        <v>0</v>
      </c>
      <c r="AB1001" s="12">
        <v>0</v>
      </c>
      <c r="AC1001" s="12">
        <v>0</v>
      </c>
      <c r="AD1001" s="12">
        <v>0</v>
      </c>
      <c r="AE1001" s="12">
        <v>0</v>
      </c>
      <c r="AF1001" s="12">
        <v>0</v>
      </c>
      <c r="AG1001" s="12">
        <v>0</v>
      </c>
      <c r="AH1001" s="12">
        <v>0</v>
      </c>
      <c r="AI1001" s="12">
        <v>0</v>
      </c>
      <c r="AJ1001" s="12">
        <v>1</v>
      </c>
      <c r="AK1001" s="12">
        <v>0</v>
      </c>
      <c r="AL1001" s="12" t="s">
        <v>607</v>
      </c>
      <c r="AM1001" s="7" t="s">
        <v>608</v>
      </c>
      <c r="AN1001" s="7" t="s">
        <v>694</v>
      </c>
      <c r="AO1001" s="7" t="s">
        <v>693</v>
      </c>
      <c r="AP1001" s="12" t="s">
        <v>691</v>
      </c>
      <c r="AQ1001" s="12">
        <v>9739</v>
      </c>
      <c r="AR1001" s="12">
        <v>1</v>
      </c>
      <c r="AS1001" s="12" t="s">
        <v>555</v>
      </c>
      <c r="AT1001" s="7" t="s">
        <v>212</v>
      </c>
      <c r="AU1001" s="12">
        <v>0</v>
      </c>
      <c r="AV1001" s="12">
        <v>0</v>
      </c>
      <c r="AW1001" s="12">
        <v>0</v>
      </c>
      <c r="AX1001" s="12">
        <v>0</v>
      </c>
      <c r="AY1001" s="7">
        <v>0</v>
      </c>
      <c r="AZ1001" s="12">
        <v>1</v>
      </c>
      <c r="BA1001" s="12">
        <v>1</v>
      </c>
      <c r="BB1001" s="12">
        <v>1</v>
      </c>
      <c r="BC1001" s="12">
        <v>0</v>
      </c>
      <c r="BD1001" s="12">
        <v>1</v>
      </c>
      <c r="BE1001" s="12">
        <v>0</v>
      </c>
      <c r="BF1001" s="7" t="s">
        <v>766</v>
      </c>
      <c r="BG1001" s="7" t="s">
        <v>159</v>
      </c>
      <c r="BH1001" s="7"/>
      <c r="BI1001" s="7" t="s">
        <v>2806</v>
      </c>
      <c r="BJ1001" s="12" t="s">
        <v>3460</v>
      </c>
      <c r="BK1001" s="12" t="s">
        <v>1044</v>
      </c>
      <c r="BL1001" s="12" t="s">
        <v>3480</v>
      </c>
      <c r="BM1001" s="7" t="s">
        <v>923</v>
      </c>
      <c r="BN1001" s="7"/>
      <c r="BO1001" s="12"/>
      <c r="BP1001" s="12">
        <v>5</v>
      </c>
      <c r="BQ1001" s="12" t="s">
        <v>1077</v>
      </c>
      <c r="BR1001" s="12" t="s">
        <v>1077</v>
      </c>
      <c r="BS1001" s="12">
        <v>0.05</v>
      </c>
      <c r="BT1001" s="12"/>
      <c r="BU1001" s="12"/>
      <c r="BV1001" s="12" t="s">
        <v>1077</v>
      </c>
      <c r="BW1001" s="12" t="s">
        <v>1077</v>
      </c>
      <c r="BX1001" s="12" t="s">
        <v>1077</v>
      </c>
      <c r="BY1001" s="12" t="s">
        <v>1077</v>
      </c>
      <c r="BZ1001" s="12"/>
      <c r="CA1001" s="12" t="s">
        <v>1077</v>
      </c>
      <c r="CB1001" s="12" t="s">
        <v>1077</v>
      </c>
      <c r="CC1001" s="12" t="s">
        <v>1077</v>
      </c>
      <c r="CD1001" s="12" t="s">
        <v>1077</v>
      </c>
      <c r="CE1001" s="12">
        <v>0.1</v>
      </c>
      <c r="CF1001" s="12" t="s">
        <v>1077</v>
      </c>
      <c r="CG1001" s="12"/>
      <c r="CH1001" s="12"/>
      <c r="CI1001" s="12"/>
      <c r="CJ1001" s="12">
        <v>0.3</v>
      </c>
      <c r="CK1001" s="12" t="s">
        <v>3824</v>
      </c>
      <c r="CL1001" s="12" t="s">
        <v>1077</v>
      </c>
      <c r="CM1001" s="12" t="s">
        <v>1077</v>
      </c>
      <c r="CN1001" s="12" t="s">
        <v>1077</v>
      </c>
      <c r="CO1001" s="12" t="s">
        <v>1077</v>
      </c>
      <c r="CP1001" s="12"/>
      <c r="CQ1001" s="12"/>
      <c r="CR1001" s="12"/>
      <c r="CS1001" s="12" t="s">
        <v>1077</v>
      </c>
      <c r="CT1001" s="12" t="s">
        <v>718</v>
      </c>
      <c r="CU1001" s="12" t="s">
        <v>718</v>
      </c>
      <c r="CV1001" s="12" t="s">
        <v>1077</v>
      </c>
      <c r="CW1001" s="12"/>
      <c r="CX1001" s="57"/>
    </row>
    <row r="1002" spans="1:102" ht="16.5" x14ac:dyDescent="0.35">
      <c r="A1002" s="56">
        <v>56</v>
      </c>
      <c r="B1002" s="12" t="s">
        <v>3745</v>
      </c>
      <c r="C1002" s="12">
        <v>56.4</v>
      </c>
      <c r="D1002" s="12" t="s">
        <v>2167</v>
      </c>
      <c r="E1002" s="12" t="s">
        <v>401</v>
      </c>
      <c r="F1002" s="12">
        <v>4</v>
      </c>
      <c r="G1002" s="12" t="s">
        <v>212</v>
      </c>
      <c r="H1002" s="12" t="s">
        <v>2804</v>
      </c>
      <c r="I1002" s="12" t="s">
        <v>212</v>
      </c>
      <c r="J1002" s="12" t="s">
        <v>560</v>
      </c>
      <c r="K1002" s="12" t="s">
        <v>577</v>
      </c>
      <c r="L1002" s="12" t="s">
        <v>558</v>
      </c>
      <c r="M1002" s="12" t="s">
        <v>3164</v>
      </c>
      <c r="N1002" s="12"/>
      <c r="O1002" s="12" t="s">
        <v>3400</v>
      </c>
      <c r="P1002" s="12" t="s">
        <v>3402</v>
      </c>
      <c r="Q1002" s="12">
        <v>1</v>
      </c>
      <c r="R1002" s="12">
        <v>0</v>
      </c>
      <c r="S1002" s="12">
        <v>0</v>
      </c>
      <c r="T1002" s="12">
        <v>0</v>
      </c>
      <c r="U1002" s="12">
        <v>0</v>
      </c>
      <c r="V1002" s="12">
        <v>0</v>
      </c>
      <c r="W1002" s="12">
        <v>0</v>
      </c>
      <c r="X1002" s="12">
        <v>0</v>
      </c>
      <c r="Y1002" s="12">
        <v>0</v>
      </c>
      <c r="Z1002" s="12">
        <v>0</v>
      </c>
      <c r="AA1002" s="12">
        <v>0</v>
      </c>
      <c r="AB1002" s="12">
        <v>0</v>
      </c>
      <c r="AC1002" s="12">
        <v>0</v>
      </c>
      <c r="AD1002" s="12">
        <v>0</v>
      </c>
      <c r="AE1002" s="12">
        <v>0</v>
      </c>
      <c r="AF1002" s="12">
        <v>0</v>
      </c>
      <c r="AG1002" s="12">
        <v>0</v>
      </c>
      <c r="AH1002" s="12">
        <v>0</v>
      </c>
      <c r="AI1002" s="12">
        <v>0</v>
      </c>
      <c r="AJ1002" s="12">
        <v>1</v>
      </c>
      <c r="AK1002" s="12">
        <v>0</v>
      </c>
      <c r="AL1002" s="12" t="s">
        <v>607</v>
      </c>
      <c r="AM1002" s="7" t="s">
        <v>608</v>
      </c>
      <c r="AN1002" s="7" t="s">
        <v>694</v>
      </c>
      <c r="AO1002" s="7" t="s">
        <v>693</v>
      </c>
      <c r="AP1002" s="12" t="s">
        <v>691</v>
      </c>
      <c r="AQ1002" s="12">
        <v>9739</v>
      </c>
      <c r="AR1002" s="12">
        <v>1</v>
      </c>
      <c r="AS1002" s="12" t="s">
        <v>555</v>
      </c>
      <c r="AT1002" s="7" t="s">
        <v>212</v>
      </c>
      <c r="AU1002" s="12">
        <v>0</v>
      </c>
      <c r="AV1002" s="12">
        <v>0</v>
      </c>
      <c r="AW1002" s="12">
        <v>0</v>
      </c>
      <c r="AX1002" s="12">
        <v>0</v>
      </c>
      <c r="AY1002" s="7">
        <v>0</v>
      </c>
      <c r="AZ1002" s="12">
        <v>1</v>
      </c>
      <c r="BA1002" s="12">
        <v>1</v>
      </c>
      <c r="BB1002" s="12">
        <v>1</v>
      </c>
      <c r="BC1002" s="12">
        <v>0</v>
      </c>
      <c r="BD1002" s="12">
        <v>1</v>
      </c>
      <c r="BE1002" s="12">
        <v>0</v>
      </c>
      <c r="BF1002" s="7" t="s">
        <v>3258</v>
      </c>
      <c r="BG1002" s="7" t="s">
        <v>922</v>
      </c>
      <c r="BH1002" s="7">
        <v>1</v>
      </c>
      <c r="BI1002" s="7" t="s">
        <v>3282</v>
      </c>
      <c r="BJ1002" s="12" t="s">
        <v>3460</v>
      </c>
      <c r="BK1002" s="12" t="s">
        <v>1044</v>
      </c>
      <c r="BL1002" s="12" t="s">
        <v>3480</v>
      </c>
      <c r="BM1002" s="7" t="s">
        <v>923</v>
      </c>
      <c r="BN1002" s="7"/>
      <c r="BO1002" s="12"/>
      <c r="BP1002" s="12">
        <v>5</v>
      </c>
      <c r="BQ1002" s="12" t="s">
        <v>1077</v>
      </c>
      <c r="BR1002" s="12" t="s">
        <v>1077</v>
      </c>
      <c r="BS1002" s="12">
        <v>0.28000000000000003</v>
      </c>
      <c r="BT1002" s="12"/>
      <c r="BU1002" s="12"/>
      <c r="BV1002" s="12" t="s">
        <v>1077</v>
      </c>
      <c r="BW1002" s="12" t="s">
        <v>1077</v>
      </c>
      <c r="BX1002" s="12" t="s">
        <v>1077</v>
      </c>
      <c r="BY1002" s="12" t="s">
        <v>1077</v>
      </c>
      <c r="BZ1002" s="12"/>
      <c r="CA1002" s="12" t="s">
        <v>1077</v>
      </c>
      <c r="CB1002" s="12" t="s">
        <v>1077</v>
      </c>
      <c r="CC1002" s="12" t="s">
        <v>1077</v>
      </c>
      <c r="CD1002" s="12" t="s">
        <v>1077</v>
      </c>
      <c r="CE1002" s="12">
        <v>0.1</v>
      </c>
      <c r="CF1002" s="12" t="s">
        <v>1077</v>
      </c>
      <c r="CG1002" s="12"/>
      <c r="CH1002" s="12"/>
      <c r="CI1002" s="12"/>
      <c r="CJ1002" s="12">
        <v>0.3</v>
      </c>
      <c r="CK1002" s="12" t="s">
        <v>3824</v>
      </c>
      <c r="CL1002" s="12" t="s">
        <v>1077</v>
      </c>
      <c r="CM1002" s="12" t="s">
        <v>1077</v>
      </c>
      <c r="CN1002" s="12" t="s">
        <v>1077</v>
      </c>
      <c r="CO1002" s="12" t="s">
        <v>1077</v>
      </c>
      <c r="CP1002" s="12"/>
      <c r="CQ1002" s="12"/>
      <c r="CR1002" s="12"/>
      <c r="CS1002" s="12" t="s">
        <v>1077</v>
      </c>
      <c r="CT1002" s="12" t="s">
        <v>718</v>
      </c>
      <c r="CU1002" s="12" t="s">
        <v>718</v>
      </c>
      <c r="CV1002" s="12" t="s">
        <v>1077</v>
      </c>
      <c r="CW1002" s="12"/>
      <c r="CX1002" s="57"/>
    </row>
    <row r="1003" spans="1:102" x14ac:dyDescent="0.35">
      <c r="A1003" s="56">
        <v>57</v>
      </c>
      <c r="B1003" s="12" t="s">
        <v>3746</v>
      </c>
      <c r="C1003" s="12">
        <v>57.1</v>
      </c>
      <c r="D1003" s="12" t="s">
        <v>2171</v>
      </c>
      <c r="E1003" s="12" t="s">
        <v>402</v>
      </c>
      <c r="F1003" s="12" t="s">
        <v>3916</v>
      </c>
      <c r="G1003" s="12" t="s">
        <v>349</v>
      </c>
      <c r="H1003" s="12" t="s">
        <v>2805</v>
      </c>
      <c r="I1003" s="12" t="s">
        <v>1285</v>
      </c>
      <c r="J1003" s="12" t="s">
        <v>1226</v>
      </c>
      <c r="K1003" s="12" t="s">
        <v>559</v>
      </c>
      <c r="L1003" s="12" t="s">
        <v>173</v>
      </c>
      <c r="M1003" s="12" t="s">
        <v>3164</v>
      </c>
      <c r="N1003" s="12"/>
      <c r="O1003" s="12" t="s">
        <v>3400</v>
      </c>
      <c r="P1003" s="12" t="s">
        <v>3402</v>
      </c>
      <c r="Q1003" s="12">
        <v>1</v>
      </c>
      <c r="R1003" s="12">
        <v>0</v>
      </c>
      <c r="S1003" s="12">
        <v>0</v>
      </c>
      <c r="T1003" s="12">
        <v>0</v>
      </c>
      <c r="U1003" s="12">
        <v>0</v>
      </c>
      <c r="V1003" s="12">
        <v>0</v>
      </c>
      <c r="W1003" s="12">
        <v>0</v>
      </c>
      <c r="X1003" s="12">
        <v>0</v>
      </c>
      <c r="Y1003" s="12">
        <v>0</v>
      </c>
      <c r="Z1003" s="12">
        <v>0</v>
      </c>
      <c r="AA1003" s="12">
        <v>0</v>
      </c>
      <c r="AB1003" s="12">
        <v>1</v>
      </c>
      <c r="AC1003" s="12">
        <v>0</v>
      </c>
      <c r="AD1003" s="12">
        <v>1</v>
      </c>
      <c r="AE1003" s="12">
        <v>0</v>
      </c>
      <c r="AF1003" s="12">
        <v>0</v>
      </c>
      <c r="AG1003" s="12">
        <v>0</v>
      </c>
      <c r="AH1003" s="12">
        <v>0</v>
      </c>
      <c r="AI1003" s="12">
        <v>0</v>
      </c>
      <c r="AJ1003" s="12">
        <v>0</v>
      </c>
      <c r="AK1003" s="12">
        <v>0</v>
      </c>
      <c r="AL1003" s="12" t="s">
        <v>3448</v>
      </c>
      <c r="AM1003" s="7" t="s">
        <v>637</v>
      </c>
      <c r="AN1003" s="7" t="s">
        <v>665</v>
      </c>
      <c r="AO1003" s="7">
        <v>2003</v>
      </c>
      <c r="AP1003" s="12" t="s">
        <v>3458</v>
      </c>
      <c r="AQ1003" s="12">
        <v>3710</v>
      </c>
      <c r="AR1003" s="12">
        <v>1</v>
      </c>
      <c r="AS1003" s="12" t="s">
        <v>555</v>
      </c>
      <c r="AT1003" s="7" t="s">
        <v>212</v>
      </c>
      <c r="AU1003" s="12">
        <v>0</v>
      </c>
      <c r="AV1003" s="12">
        <v>1</v>
      </c>
      <c r="AW1003" s="12">
        <v>1</v>
      </c>
      <c r="AX1003" s="12">
        <v>0</v>
      </c>
      <c r="AY1003" s="7">
        <v>0</v>
      </c>
      <c r="AZ1003" s="12">
        <v>1</v>
      </c>
      <c r="BA1003" s="12">
        <v>1</v>
      </c>
      <c r="BB1003" s="12">
        <v>1</v>
      </c>
      <c r="BC1003" s="12">
        <v>0</v>
      </c>
      <c r="BD1003" s="12">
        <v>0</v>
      </c>
      <c r="BE1003" s="12">
        <v>0</v>
      </c>
      <c r="BF1003" s="7" t="s">
        <v>3258</v>
      </c>
      <c r="BG1003" s="7" t="s">
        <v>1153</v>
      </c>
      <c r="BH1003" s="7">
        <v>1</v>
      </c>
      <c r="BI1003" s="7" t="s">
        <v>3282</v>
      </c>
      <c r="BJ1003" s="12" t="s">
        <v>3460</v>
      </c>
      <c r="BK1003" s="12" t="s">
        <v>1044</v>
      </c>
      <c r="BL1003" s="12" t="s">
        <v>3481</v>
      </c>
      <c r="BM1003" s="7" t="s">
        <v>3494</v>
      </c>
      <c r="BN1003" s="7" t="s">
        <v>1174</v>
      </c>
      <c r="BO1003" s="12" t="s">
        <v>1231</v>
      </c>
      <c r="BP1003" s="12" t="s">
        <v>1160</v>
      </c>
      <c r="BQ1003" s="12">
        <v>-22</v>
      </c>
      <c r="BR1003" s="12" t="s">
        <v>1252</v>
      </c>
      <c r="BS1003" s="12">
        <v>-1.1839999999999999</v>
      </c>
      <c r="BT1003" s="12">
        <f>EXP(BS1003)</f>
        <v>0.30605207860227068</v>
      </c>
      <c r="BU1003" s="12"/>
      <c r="BV1003" s="12" t="s">
        <v>3415</v>
      </c>
      <c r="BW1003" s="12"/>
      <c r="BX1003" s="12"/>
      <c r="BY1003" s="12" t="s">
        <v>1077</v>
      </c>
      <c r="BZ1003" s="12"/>
      <c r="CA1003" s="12" t="s">
        <v>1077</v>
      </c>
      <c r="CB1003" s="12" t="s">
        <v>1077</v>
      </c>
      <c r="CC1003" s="12" t="s">
        <v>1077</v>
      </c>
      <c r="CD1003" s="12" t="s">
        <v>1077</v>
      </c>
      <c r="CE1003" s="12">
        <v>0.218</v>
      </c>
      <c r="CF1003" s="12" t="s">
        <v>1077</v>
      </c>
      <c r="CG1003" s="12"/>
      <c r="CH1003" s="12"/>
      <c r="CI1003" s="12"/>
      <c r="CJ1003" s="12" t="s">
        <v>718</v>
      </c>
      <c r="CK1003" s="12" t="s">
        <v>1077</v>
      </c>
      <c r="CL1003" s="12" t="s">
        <v>1077</v>
      </c>
      <c r="CM1003" s="12" t="s">
        <v>1077</v>
      </c>
      <c r="CN1003" s="12" t="s">
        <v>1077</v>
      </c>
      <c r="CO1003" s="12" t="s">
        <v>1077</v>
      </c>
      <c r="CP1003" s="12"/>
      <c r="CQ1003" s="12"/>
      <c r="CR1003" s="12"/>
      <c r="CS1003" s="12" t="s">
        <v>1077</v>
      </c>
      <c r="CT1003" s="12" t="s">
        <v>1077</v>
      </c>
      <c r="CU1003" s="12" t="s">
        <v>1077</v>
      </c>
      <c r="CV1003" s="12" t="s">
        <v>1077</v>
      </c>
      <c r="CW1003" s="12"/>
      <c r="CX1003" s="57"/>
    </row>
    <row r="1004" spans="1:102" x14ac:dyDescent="0.35">
      <c r="A1004" s="56">
        <v>57</v>
      </c>
      <c r="B1004" s="12" t="s">
        <v>3746</v>
      </c>
      <c r="C1004" s="12">
        <v>57.1</v>
      </c>
      <c r="D1004" s="12" t="s">
        <v>2170</v>
      </c>
      <c r="E1004" s="12" t="s">
        <v>402</v>
      </c>
      <c r="F1004" s="12" t="s">
        <v>3916</v>
      </c>
      <c r="G1004" s="12" t="s">
        <v>212</v>
      </c>
      <c r="H1004" s="12" t="s">
        <v>2804</v>
      </c>
      <c r="I1004" s="12" t="s">
        <v>212</v>
      </c>
      <c r="J1004" s="12" t="s">
        <v>1226</v>
      </c>
      <c r="K1004" s="12" t="s">
        <v>559</v>
      </c>
      <c r="L1004" s="12" t="s">
        <v>173</v>
      </c>
      <c r="M1004" s="12" t="s">
        <v>3164</v>
      </c>
      <c r="N1004" s="12"/>
      <c r="O1004" s="12" t="s">
        <v>3400</v>
      </c>
      <c r="P1004" s="12" t="s">
        <v>3402</v>
      </c>
      <c r="Q1004" s="12">
        <v>1</v>
      </c>
      <c r="R1004" s="12">
        <v>0</v>
      </c>
      <c r="S1004" s="12">
        <v>0</v>
      </c>
      <c r="T1004" s="12">
        <v>0</v>
      </c>
      <c r="U1004" s="12">
        <v>0</v>
      </c>
      <c r="V1004" s="12">
        <v>0</v>
      </c>
      <c r="W1004" s="12">
        <v>0</v>
      </c>
      <c r="X1004" s="12">
        <v>0</v>
      </c>
      <c r="Y1004" s="12">
        <v>0</v>
      </c>
      <c r="Z1004" s="12">
        <v>0</v>
      </c>
      <c r="AA1004" s="12">
        <v>0</v>
      </c>
      <c r="AB1004" s="12">
        <v>1</v>
      </c>
      <c r="AC1004" s="12">
        <v>0</v>
      </c>
      <c r="AD1004" s="12">
        <v>1</v>
      </c>
      <c r="AE1004" s="12">
        <v>0</v>
      </c>
      <c r="AF1004" s="12">
        <v>0</v>
      </c>
      <c r="AG1004" s="12">
        <v>0</v>
      </c>
      <c r="AH1004" s="12">
        <v>0</v>
      </c>
      <c r="AI1004" s="12">
        <v>0</v>
      </c>
      <c r="AJ1004" s="12">
        <v>0</v>
      </c>
      <c r="AK1004" s="12">
        <v>0</v>
      </c>
      <c r="AL1004" s="12" t="s">
        <v>3448</v>
      </c>
      <c r="AM1004" s="7" t="s">
        <v>637</v>
      </c>
      <c r="AN1004" s="7" t="s">
        <v>665</v>
      </c>
      <c r="AO1004" s="7">
        <v>2003</v>
      </c>
      <c r="AP1004" s="12" t="s">
        <v>3458</v>
      </c>
      <c r="AQ1004" s="12">
        <v>3710</v>
      </c>
      <c r="AR1004" s="12">
        <v>1</v>
      </c>
      <c r="AS1004" s="12" t="s">
        <v>555</v>
      </c>
      <c r="AT1004" s="7" t="s">
        <v>212</v>
      </c>
      <c r="AU1004" s="12">
        <v>0</v>
      </c>
      <c r="AV1004" s="12">
        <v>1</v>
      </c>
      <c r="AW1004" s="12">
        <v>1</v>
      </c>
      <c r="AX1004" s="12">
        <v>0</v>
      </c>
      <c r="AY1004" s="7">
        <v>0</v>
      </c>
      <c r="AZ1004" s="12">
        <v>1</v>
      </c>
      <c r="BA1004" s="12">
        <v>1</v>
      </c>
      <c r="BB1004" s="12">
        <v>1</v>
      </c>
      <c r="BC1004" s="12">
        <v>0</v>
      </c>
      <c r="BD1004" s="12">
        <v>0</v>
      </c>
      <c r="BE1004" s="12">
        <v>0</v>
      </c>
      <c r="BF1004" s="7" t="s">
        <v>3258</v>
      </c>
      <c r="BG1004" s="7" t="s">
        <v>1152</v>
      </c>
      <c r="BH1004" s="7">
        <v>1</v>
      </c>
      <c r="BI1004" s="7" t="s">
        <v>3282</v>
      </c>
      <c r="BJ1004" s="12" t="s">
        <v>3460</v>
      </c>
      <c r="BK1004" s="12" t="s">
        <v>1044</v>
      </c>
      <c r="BL1004" s="12" t="s">
        <v>3481</v>
      </c>
      <c r="BM1004" s="7" t="s">
        <v>3494</v>
      </c>
      <c r="BN1004" s="7" t="s">
        <v>1174</v>
      </c>
      <c r="BO1004" s="12" t="s">
        <v>1231</v>
      </c>
      <c r="BP1004" s="12" t="s">
        <v>1160</v>
      </c>
      <c r="BQ1004" s="12">
        <v>14</v>
      </c>
      <c r="BR1004" s="12" t="s">
        <v>1252</v>
      </c>
      <c r="BS1004" s="12">
        <v>6.0010000000000003</v>
      </c>
      <c r="BT1004" s="12">
        <f>EXP(BS1004)</f>
        <v>403.83242406787969</v>
      </c>
      <c r="BU1004" s="12"/>
      <c r="BV1004" s="12" t="s">
        <v>3415</v>
      </c>
      <c r="BW1004" s="12"/>
      <c r="BX1004" s="12"/>
      <c r="BY1004" s="12" t="s">
        <v>1077</v>
      </c>
      <c r="BZ1004" s="12"/>
      <c r="CA1004" s="12" t="s">
        <v>1077</v>
      </c>
      <c r="CB1004" s="12" t="s">
        <v>1077</v>
      </c>
      <c r="CC1004" s="12" t="s">
        <v>1077</v>
      </c>
      <c r="CD1004" s="12" t="s">
        <v>1077</v>
      </c>
      <c r="CE1004" s="12">
        <v>2.8000000000000001E-2</v>
      </c>
      <c r="CF1004" s="12" t="s">
        <v>1077</v>
      </c>
      <c r="CG1004" s="12"/>
      <c r="CH1004" s="12"/>
      <c r="CI1004" s="12"/>
      <c r="CJ1004" s="12" t="s">
        <v>718</v>
      </c>
      <c r="CK1004" s="12" t="s">
        <v>1077</v>
      </c>
      <c r="CL1004" s="12" t="s">
        <v>1077</v>
      </c>
      <c r="CM1004" s="12" t="s">
        <v>1077</v>
      </c>
      <c r="CN1004" s="12" t="s">
        <v>1077</v>
      </c>
      <c r="CO1004" s="12" t="s">
        <v>1077</v>
      </c>
      <c r="CP1004" s="12"/>
      <c r="CQ1004" s="12"/>
      <c r="CR1004" s="12"/>
      <c r="CS1004" s="12" t="s">
        <v>1077</v>
      </c>
      <c r="CT1004" s="12" t="s">
        <v>1077</v>
      </c>
      <c r="CU1004" s="12" t="s">
        <v>1077</v>
      </c>
      <c r="CV1004" s="12" t="s">
        <v>1077</v>
      </c>
      <c r="CW1004" s="12"/>
      <c r="CX1004" s="57"/>
    </row>
    <row r="1005" spans="1:102" x14ac:dyDescent="0.35">
      <c r="A1005" s="56">
        <v>57</v>
      </c>
      <c r="B1005" s="12" t="s">
        <v>3746</v>
      </c>
      <c r="C1005" s="12">
        <v>57.1</v>
      </c>
      <c r="D1005" s="12" t="s">
        <v>2169</v>
      </c>
      <c r="E1005" s="12" t="s">
        <v>402</v>
      </c>
      <c r="F1005" s="12" t="s">
        <v>3916</v>
      </c>
      <c r="G1005" s="12" t="s">
        <v>212</v>
      </c>
      <c r="H1005" s="12" t="s">
        <v>2804</v>
      </c>
      <c r="I1005" s="12" t="s">
        <v>212</v>
      </c>
      <c r="J1005" s="12" t="s">
        <v>1226</v>
      </c>
      <c r="K1005" s="12" t="s">
        <v>559</v>
      </c>
      <c r="L1005" s="12" t="s">
        <v>173</v>
      </c>
      <c r="M1005" s="12" t="s">
        <v>3164</v>
      </c>
      <c r="N1005" s="12"/>
      <c r="O1005" s="12" t="s">
        <v>3400</v>
      </c>
      <c r="P1005" s="12" t="s">
        <v>3402</v>
      </c>
      <c r="Q1005" s="12">
        <v>1</v>
      </c>
      <c r="R1005" s="12">
        <v>0</v>
      </c>
      <c r="S1005" s="12">
        <v>0</v>
      </c>
      <c r="T1005" s="12">
        <v>0</v>
      </c>
      <c r="U1005" s="12">
        <v>0</v>
      </c>
      <c r="V1005" s="12">
        <v>0</v>
      </c>
      <c r="W1005" s="12">
        <v>0</v>
      </c>
      <c r="X1005" s="12">
        <v>0</v>
      </c>
      <c r="Y1005" s="12">
        <v>0</v>
      </c>
      <c r="Z1005" s="12">
        <v>0</v>
      </c>
      <c r="AA1005" s="12">
        <v>0</v>
      </c>
      <c r="AB1005" s="12">
        <v>1</v>
      </c>
      <c r="AC1005" s="12">
        <v>0</v>
      </c>
      <c r="AD1005" s="12">
        <v>1</v>
      </c>
      <c r="AE1005" s="12">
        <v>0</v>
      </c>
      <c r="AF1005" s="12">
        <v>0</v>
      </c>
      <c r="AG1005" s="12">
        <v>0</v>
      </c>
      <c r="AH1005" s="12">
        <v>0</v>
      </c>
      <c r="AI1005" s="12">
        <v>0</v>
      </c>
      <c r="AJ1005" s="12">
        <v>0</v>
      </c>
      <c r="AK1005" s="12">
        <v>0</v>
      </c>
      <c r="AL1005" s="12" t="s">
        <v>3448</v>
      </c>
      <c r="AM1005" s="7" t="s">
        <v>637</v>
      </c>
      <c r="AN1005" s="7" t="s">
        <v>665</v>
      </c>
      <c r="AO1005" s="7">
        <v>2003</v>
      </c>
      <c r="AP1005" s="12" t="s">
        <v>3458</v>
      </c>
      <c r="AQ1005" s="12">
        <v>3710</v>
      </c>
      <c r="AR1005" s="12">
        <v>1</v>
      </c>
      <c r="AS1005" s="12" t="s">
        <v>555</v>
      </c>
      <c r="AT1005" s="7" t="s">
        <v>212</v>
      </c>
      <c r="AU1005" s="12">
        <v>0</v>
      </c>
      <c r="AV1005" s="12">
        <v>1</v>
      </c>
      <c r="AW1005" s="12">
        <v>1</v>
      </c>
      <c r="AX1005" s="12">
        <v>0</v>
      </c>
      <c r="AY1005" s="7">
        <v>0</v>
      </c>
      <c r="AZ1005" s="12">
        <v>1</v>
      </c>
      <c r="BA1005" s="12">
        <v>1</v>
      </c>
      <c r="BB1005" s="12">
        <v>1</v>
      </c>
      <c r="BC1005" s="12">
        <v>0</v>
      </c>
      <c r="BD1005" s="12">
        <v>0</v>
      </c>
      <c r="BE1005" s="12">
        <v>0</v>
      </c>
      <c r="BF1005" s="7" t="s">
        <v>3258</v>
      </c>
      <c r="BG1005" s="7" t="s">
        <v>1151</v>
      </c>
      <c r="BH1005" s="7">
        <v>1</v>
      </c>
      <c r="BI1005" s="7" t="s">
        <v>3282</v>
      </c>
      <c r="BJ1005" s="12" t="s">
        <v>3460</v>
      </c>
      <c r="BK1005" s="12" t="s">
        <v>1044</v>
      </c>
      <c r="BL1005" s="12" t="s">
        <v>3481</v>
      </c>
      <c r="BM1005" s="7" t="s">
        <v>3494</v>
      </c>
      <c r="BN1005" s="7" t="s">
        <v>1174</v>
      </c>
      <c r="BO1005" s="12" t="s">
        <v>1231</v>
      </c>
      <c r="BP1005" s="12" t="s">
        <v>1160</v>
      </c>
      <c r="BQ1005" s="12">
        <v>13</v>
      </c>
      <c r="BR1005" s="12" t="s">
        <v>1252</v>
      </c>
      <c r="BS1005" s="12">
        <v>2.77</v>
      </c>
      <c r="BT1005" s="12">
        <f>EXP(BS1005)</f>
        <v>15.958634009794029</v>
      </c>
      <c r="BU1005" s="12"/>
      <c r="BV1005" s="12" t="s">
        <v>3415</v>
      </c>
      <c r="BW1005" s="12"/>
      <c r="BX1005" s="12"/>
      <c r="BY1005" s="12" t="s">
        <v>1077</v>
      </c>
      <c r="BZ1005" s="12"/>
      <c r="CA1005" s="12" t="s">
        <v>1077</v>
      </c>
      <c r="CB1005" s="12" t="s">
        <v>1077</v>
      </c>
      <c r="CC1005" s="12" t="s">
        <v>1077</v>
      </c>
      <c r="CD1005" s="12" t="s">
        <v>1077</v>
      </c>
      <c r="CE1005" s="12">
        <v>8.1000000000000003E-2</v>
      </c>
      <c r="CF1005" s="12" t="s">
        <v>1077</v>
      </c>
      <c r="CG1005" s="12"/>
      <c r="CH1005" s="12"/>
      <c r="CI1005" s="12"/>
      <c r="CJ1005" s="12" t="s">
        <v>718</v>
      </c>
      <c r="CK1005" s="12" t="s">
        <v>1077</v>
      </c>
      <c r="CL1005" s="12" t="s">
        <v>1077</v>
      </c>
      <c r="CM1005" s="12" t="s">
        <v>1077</v>
      </c>
      <c r="CN1005" s="12" t="s">
        <v>1077</v>
      </c>
      <c r="CO1005" s="12" t="s">
        <v>1077</v>
      </c>
      <c r="CP1005" s="12"/>
      <c r="CQ1005" s="12"/>
      <c r="CR1005" s="12"/>
      <c r="CS1005" s="12" t="s">
        <v>1077</v>
      </c>
      <c r="CT1005" s="12" t="s">
        <v>1077</v>
      </c>
      <c r="CU1005" s="12" t="s">
        <v>1077</v>
      </c>
      <c r="CV1005" s="12" t="s">
        <v>1077</v>
      </c>
      <c r="CW1005" s="12"/>
      <c r="CX1005" s="57"/>
    </row>
    <row r="1006" spans="1:102" x14ac:dyDescent="0.35">
      <c r="A1006" s="56">
        <v>58</v>
      </c>
      <c r="B1006" s="12" t="s">
        <v>3747</v>
      </c>
      <c r="C1006" s="12">
        <v>58.1</v>
      </c>
      <c r="D1006" s="12" t="s">
        <v>2172</v>
      </c>
      <c r="E1006" s="12" t="s">
        <v>1196</v>
      </c>
      <c r="F1006" s="12" t="s">
        <v>3916</v>
      </c>
      <c r="G1006" s="12" t="s">
        <v>349</v>
      </c>
      <c r="H1006" s="12" t="s">
        <v>2805</v>
      </c>
      <c r="I1006" s="12" t="s">
        <v>1285</v>
      </c>
      <c r="J1006" s="12" t="s">
        <v>1249</v>
      </c>
      <c r="K1006" s="12" t="s">
        <v>1225</v>
      </c>
      <c r="L1006" s="12" t="s">
        <v>1118</v>
      </c>
      <c r="M1006" s="12" t="s">
        <v>3164</v>
      </c>
      <c r="N1006" s="12"/>
      <c r="O1006" s="12" t="s">
        <v>3400</v>
      </c>
      <c r="P1006" s="12" t="s">
        <v>3402</v>
      </c>
      <c r="Q1006" s="12">
        <v>1</v>
      </c>
      <c r="R1006" s="12">
        <v>0</v>
      </c>
      <c r="S1006" s="12">
        <v>0</v>
      </c>
      <c r="T1006" s="12">
        <v>0</v>
      </c>
      <c r="U1006" s="12">
        <v>0</v>
      </c>
      <c r="V1006" s="12">
        <v>0</v>
      </c>
      <c r="W1006" s="12">
        <v>0</v>
      </c>
      <c r="X1006" s="12">
        <v>0</v>
      </c>
      <c r="Y1006" s="12">
        <v>0</v>
      </c>
      <c r="Z1006" s="12">
        <v>0</v>
      </c>
      <c r="AA1006" s="12">
        <v>0</v>
      </c>
      <c r="AB1006" s="12">
        <v>0</v>
      </c>
      <c r="AC1006" s="12">
        <v>0</v>
      </c>
      <c r="AD1006" s="12">
        <v>0</v>
      </c>
      <c r="AE1006" s="12">
        <v>0</v>
      </c>
      <c r="AF1006" s="12">
        <v>0</v>
      </c>
      <c r="AG1006" s="12">
        <v>0</v>
      </c>
      <c r="AH1006" s="12">
        <v>0</v>
      </c>
      <c r="AI1006" s="12">
        <v>0</v>
      </c>
      <c r="AJ1006" s="12">
        <v>1</v>
      </c>
      <c r="AK1006" s="12">
        <v>0</v>
      </c>
      <c r="AL1006" s="12" t="s">
        <v>678</v>
      </c>
      <c r="AM1006" s="7" t="s">
        <v>682</v>
      </c>
      <c r="AN1006" s="7" t="s">
        <v>695</v>
      </c>
      <c r="AO1006" s="7">
        <v>2009</v>
      </c>
      <c r="AP1006" s="12" t="s">
        <v>3458</v>
      </c>
      <c r="AQ1006" s="12">
        <v>16890</v>
      </c>
      <c r="AR1006" s="12">
        <v>1</v>
      </c>
      <c r="AS1006" s="12" t="s">
        <v>555</v>
      </c>
      <c r="AT1006" s="7" t="s">
        <v>212</v>
      </c>
      <c r="AU1006" s="12">
        <v>0</v>
      </c>
      <c r="AV1006" s="12">
        <v>0</v>
      </c>
      <c r="AW1006" s="12">
        <v>0</v>
      </c>
      <c r="AX1006" s="12">
        <v>0</v>
      </c>
      <c r="AY1006" s="7">
        <v>0</v>
      </c>
      <c r="AZ1006" s="12">
        <v>0</v>
      </c>
      <c r="BA1006" s="12">
        <v>1</v>
      </c>
      <c r="BB1006" s="12">
        <v>1</v>
      </c>
      <c r="BC1006" s="12">
        <v>1</v>
      </c>
      <c r="BD1006" s="12">
        <v>1</v>
      </c>
      <c r="BE1006" s="12">
        <v>0</v>
      </c>
      <c r="BF1006" s="7" t="s">
        <v>2820</v>
      </c>
      <c r="BG1006" s="7" t="s">
        <v>924</v>
      </c>
      <c r="BH1006" s="7"/>
      <c r="BI1006" s="7" t="s">
        <v>2818</v>
      </c>
      <c r="BJ1006" s="12" t="s">
        <v>3460</v>
      </c>
      <c r="BK1006" s="12" t="s">
        <v>3467</v>
      </c>
      <c r="BL1006" s="12" t="s">
        <v>3466</v>
      </c>
      <c r="BM1006" s="7" t="s">
        <v>3490</v>
      </c>
      <c r="BN1006" s="7" t="s">
        <v>1162</v>
      </c>
      <c r="BO1006" s="12"/>
      <c r="BP1006" s="12"/>
      <c r="BQ1006" s="12"/>
      <c r="BR1006" s="12"/>
      <c r="BS1006" s="12" t="s">
        <v>1077</v>
      </c>
      <c r="BT1006" s="12">
        <v>1</v>
      </c>
      <c r="BU1006" s="12"/>
      <c r="BV1006" s="12" t="s">
        <v>1252</v>
      </c>
      <c r="BW1006" s="12" t="s">
        <v>1077</v>
      </c>
      <c r="BX1006" s="12" t="s">
        <v>1077</v>
      </c>
      <c r="BY1006" s="12" t="s">
        <v>1077</v>
      </c>
      <c r="BZ1006" s="12"/>
      <c r="CA1006" s="12" t="s">
        <v>1077</v>
      </c>
      <c r="CB1006" s="12" t="s">
        <v>1077</v>
      </c>
      <c r="CC1006" s="12" t="s">
        <v>1077</v>
      </c>
      <c r="CD1006" s="12" t="s">
        <v>1089</v>
      </c>
      <c r="CE1006" s="12" t="s">
        <v>1077</v>
      </c>
      <c r="CF1006" s="12" t="s">
        <v>1077</v>
      </c>
      <c r="CG1006" s="12"/>
      <c r="CH1006" s="12"/>
      <c r="CI1006" s="12"/>
      <c r="CJ1006" s="12" t="s">
        <v>718</v>
      </c>
      <c r="CK1006" s="12" t="s">
        <v>1077</v>
      </c>
      <c r="CL1006" s="12" t="s">
        <v>1077</v>
      </c>
      <c r="CM1006" s="12" t="s">
        <v>1077</v>
      </c>
      <c r="CN1006" s="12" t="s">
        <v>1077</v>
      </c>
      <c r="CO1006" s="12" t="s">
        <v>1077</v>
      </c>
      <c r="CP1006" s="12"/>
      <c r="CQ1006" s="12"/>
      <c r="CR1006" s="12"/>
      <c r="CS1006" s="12" t="s">
        <v>1077</v>
      </c>
      <c r="CT1006" s="12" t="s">
        <v>1077</v>
      </c>
      <c r="CU1006" s="12">
        <v>69</v>
      </c>
      <c r="CV1006" s="12"/>
      <c r="CW1006" s="12"/>
      <c r="CX1006" s="57"/>
    </row>
    <row r="1007" spans="1:102" x14ac:dyDescent="0.35">
      <c r="A1007" s="56">
        <v>58</v>
      </c>
      <c r="B1007" s="12" t="s">
        <v>3747</v>
      </c>
      <c r="C1007" s="12">
        <v>58.1</v>
      </c>
      <c r="D1007" s="12" t="s">
        <v>2175</v>
      </c>
      <c r="E1007" s="12" t="s">
        <v>1196</v>
      </c>
      <c r="F1007" s="12">
        <v>6</v>
      </c>
      <c r="G1007" s="12" t="s">
        <v>212</v>
      </c>
      <c r="H1007" s="12" t="s">
        <v>2804</v>
      </c>
      <c r="I1007" s="12" t="s">
        <v>212</v>
      </c>
      <c r="J1007" s="12" t="s">
        <v>1249</v>
      </c>
      <c r="K1007" s="12" t="s">
        <v>1225</v>
      </c>
      <c r="L1007" s="12" t="s">
        <v>1118</v>
      </c>
      <c r="M1007" s="12" t="s">
        <v>3164</v>
      </c>
      <c r="N1007" s="12"/>
      <c r="O1007" s="12" t="s">
        <v>3400</v>
      </c>
      <c r="P1007" s="12" t="s">
        <v>3402</v>
      </c>
      <c r="Q1007" s="12">
        <v>1</v>
      </c>
      <c r="R1007" s="12">
        <v>0</v>
      </c>
      <c r="S1007" s="12">
        <v>0</v>
      </c>
      <c r="T1007" s="12">
        <v>0</v>
      </c>
      <c r="U1007" s="12">
        <v>0</v>
      </c>
      <c r="V1007" s="12">
        <v>0</v>
      </c>
      <c r="W1007" s="12">
        <v>0</v>
      </c>
      <c r="X1007" s="12">
        <v>0</v>
      </c>
      <c r="Y1007" s="12">
        <v>0</v>
      </c>
      <c r="Z1007" s="12">
        <v>0</v>
      </c>
      <c r="AA1007" s="12">
        <v>0</v>
      </c>
      <c r="AB1007" s="12">
        <v>0</v>
      </c>
      <c r="AC1007" s="12">
        <v>0</v>
      </c>
      <c r="AD1007" s="12">
        <v>0</v>
      </c>
      <c r="AE1007" s="12">
        <v>0</v>
      </c>
      <c r="AF1007" s="12">
        <v>0</v>
      </c>
      <c r="AG1007" s="12">
        <v>0</v>
      </c>
      <c r="AH1007" s="12">
        <v>0</v>
      </c>
      <c r="AI1007" s="12">
        <v>0</v>
      </c>
      <c r="AJ1007" s="12">
        <v>1</v>
      </c>
      <c r="AK1007" s="12">
        <v>0</v>
      </c>
      <c r="AL1007" s="12" t="s">
        <v>678</v>
      </c>
      <c r="AM1007" s="7" t="s">
        <v>682</v>
      </c>
      <c r="AN1007" s="7" t="s">
        <v>695</v>
      </c>
      <c r="AO1007" s="7">
        <v>2009</v>
      </c>
      <c r="AP1007" s="12" t="s">
        <v>3458</v>
      </c>
      <c r="AQ1007" s="12">
        <v>16890</v>
      </c>
      <c r="AR1007" s="12">
        <v>1</v>
      </c>
      <c r="AS1007" s="12" t="s">
        <v>555</v>
      </c>
      <c r="AT1007" s="7" t="s">
        <v>212</v>
      </c>
      <c r="AU1007" s="12">
        <v>0</v>
      </c>
      <c r="AV1007" s="12">
        <v>0</v>
      </c>
      <c r="AW1007" s="12">
        <v>0</v>
      </c>
      <c r="AX1007" s="12">
        <v>0</v>
      </c>
      <c r="AY1007" s="7">
        <v>0</v>
      </c>
      <c r="AZ1007" s="12">
        <v>0</v>
      </c>
      <c r="BA1007" s="12">
        <v>1</v>
      </c>
      <c r="BB1007" s="12">
        <v>1</v>
      </c>
      <c r="BC1007" s="12">
        <v>1</v>
      </c>
      <c r="BD1007" s="12">
        <v>1</v>
      </c>
      <c r="BE1007" s="12">
        <v>0</v>
      </c>
      <c r="BF1007" s="7" t="s">
        <v>772</v>
      </c>
      <c r="BG1007" s="7" t="s">
        <v>2781</v>
      </c>
      <c r="BH1007" s="7"/>
      <c r="BI1007" s="12" t="s">
        <v>2815</v>
      </c>
      <c r="BJ1007" s="12" t="s">
        <v>3460</v>
      </c>
      <c r="BK1007" s="12" t="s">
        <v>3467</v>
      </c>
      <c r="BL1007" s="12" t="s">
        <v>3466</v>
      </c>
      <c r="BM1007" s="7" t="s">
        <v>3490</v>
      </c>
      <c r="BN1007" s="7" t="s">
        <v>1162</v>
      </c>
      <c r="BO1007" s="12"/>
      <c r="BP1007" s="12" t="s">
        <v>3516</v>
      </c>
      <c r="BQ1007" s="12">
        <f>CV1007</f>
        <v>6.6811686436115361E-2</v>
      </c>
      <c r="BR1007" s="12" t="s">
        <v>3528</v>
      </c>
      <c r="BS1007" s="12">
        <f>LOG(BT1007)</f>
        <v>0.11394335230683679</v>
      </c>
      <c r="BT1007" s="12">
        <v>1.3</v>
      </c>
      <c r="BU1007" s="12"/>
      <c r="BV1007" s="12" t="s">
        <v>1252</v>
      </c>
      <c r="BW1007" s="12" t="s">
        <v>1077</v>
      </c>
      <c r="BX1007" s="12" t="s">
        <v>1077</v>
      </c>
      <c r="BY1007" s="12" t="s">
        <v>1077</v>
      </c>
      <c r="BZ1007" s="12"/>
      <c r="CA1007" s="12" t="s">
        <v>1077</v>
      </c>
      <c r="CB1007" s="12" t="s">
        <v>1077</v>
      </c>
      <c r="CC1007" s="12" t="s">
        <v>1077</v>
      </c>
      <c r="CD1007" s="12" t="s">
        <v>1088</v>
      </c>
      <c r="CE1007" s="12">
        <v>1E-3</v>
      </c>
      <c r="CF1007" s="12" t="s">
        <v>1077</v>
      </c>
      <c r="CG1007" s="12"/>
      <c r="CH1007" s="12"/>
      <c r="CI1007" s="12"/>
      <c r="CJ1007" s="12" t="s">
        <v>718</v>
      </c>
      <c r="CK1007" s="12" t="s">
        <v>1077</v>
      </c>
      <c r="CL1007" s="12" t="s">
        <v>1077</v>
      </c>
      <c r="CM1007" s="12" t="s">
        <v>1077</v>
      </c>
      <c r="CN1007" s="12" t="s">
        <v>1077</v>
      </c>
      <c r="CO1007" s="12" t="s">
        <v>1077</v>
      </c>
      <c r="CP1007" s="12"/>
      <c r="CQ1007" s="12"/>
      <c r="CR1007" s="12"/>
      <c r="CS1007" s="12" t="s">
        <v>1077</v>
      </c>
      <c r="CT1007" s="12">
        <f>15318/(16890)</f>
        <v>0.90692717584369453</v>
      </c>
      <c r="CU1007" s="12">
        <v>6.3</v>
      </c>
      <c r="CV1007" s="12">
        <f>BS1007*CU1007*(1-CT1007)</f>
        <v>6.6811686436115361E-2</v>
      </c>
      <c r="CW1007" s="12"/>
      <c r="CX1007" s="57"/>
    </row>
    <row r="1008" spans="1:102" x14ac:dyDescent="0.35">
      <c r="A1008" s="56">
        <v>58</v>
      </c>
      <c r="B1008" s="12" t="s">
        <v>3747</v>
      </c>
      <c r="C1008" s="12">
        <v>58.1</v>
      </c>
      <c r="D1008" s="12" t="s">
        <v>2174</v>
      </c>
      <c r="E1008" s="12" t="s">
        <v>1196</v>
      </c>
      <c r="F1008" s="12" t="s">
        <v>3916</v>
      </c>
      <c r="G1008" s="12" t="s">
        <v>349</v>
      </c>
      <c r="H1008" s="12" t="s">
        <v>2804</v>
      </c>
      <c r="I1008" s="12" t="s">
        <v>1285</v>
      </c>
      <c r="J1008" s="12" t="s">
        <v>1249</v>
      </c>
      <c r="K1008" s="12" t="s">
        <v>1225</v>
      </c>
      <c r="L1008" s="12" t="s">
        <v>1118</v>
      </c>
      <c r="M1008" s="12" t="s">
        <v>3164</v>
      </c>
      <c r="N1008" s="12"/>
      <c r="O1008" s="12" t="s">
        <v>3400</v>
      </c>
      <c r="P1008" s="12" t="s">
        <v>3402</v>
      </c>
      <c r="Q1008" s="12">
        <v>1</v>
      </c>
      <c r="R1008" s="12">
        <v>0</v>
      </c>
      <c r="S1008" s="12">
        <v>0</v>
      </c>
      <c r="T1008" s="12">
        <v>0</v>
      </c>
      <c r="U1008" s="12">
        <v>0</v>
      </c>
      <c r="V1008" s="12">
        <v>0</v>
      </c>
      <c r="W1008" s="12">
        <v>0</v>
      </c>
      <c r="X1008" s="12">
        <v>0</v>
      </c>
      <c r="Y1008" s="12">
        <v>0</v>
      </c>
      <c r="Z1008" s="12">
        <v>0</v>
      </c>
      <c r="AA1008" s="12">
        <v>0</v>
      </c>
      <c r="AB1008" s="12">
        <v>0</v>
      </c>
      <c r="AC1008" s="12">
        <v>0</v>
      </c>
      <c r="AD1008" s="12">
        <v>0</v>
      </c>
      <c r="AE1008" s="12">
        <v>0</v>
      </c>
      <c r="AF1008" s="12">
        <v>0</v>
      </c>
      <c r="AG1008" s="12">
        <v>0</v>
      </c>
      <c r="AH1008" s="12">
        <v>0</v>
      </c>
      <c r="AI1008" s="12">
        <v>0</v>
      </c>
      <c r="AJ1008" s="12">
        <v>1</v>
      </c>
      <c r="AK1008" s="12">
        <v>0</v>
      </c>
      <c r="AL1008" s="12" t="s">
        <v>678</v>
      </c>
      <c r="AM1008" s="7" t="s">
        <v>682</v>
      </c>
      <c r="AN1008" s="7" t="s">
        <v>695</v>
      </c>
      <c r="AO1008" s="7">
        <v>2009</v>
      </c>
      <c r="AP1008" s="12" t="s">
        <v>3458</v>
      </c>
      <c r="AQ1008" s="12">
        <v>16890</v>
      </c>
      <c r="AR1008" s="12">
        <v>1</v>
      </c>
      <c r="AS1008" s="12" t="s">
        <v>555</v>
      </c>
      <c r="AT1008" s="7" t="s">
        <v>212</v>
      </c>
      <c r="AU1008" s="12">
        <v>0</v>
      </c>
      <c r="AV1008" s="12">
        <v>0</v>
      </c>
      <c r="AW1008" s="12">
        <v>0</v>
      </c>
      <c r="AX1008" s="12">
        <v>0</v>
      </c>
      <c r="AY1008" s="7">
        <v>0</v>
      </c>
      <c r="AZ1008" s="12">
        <v>0</v>
      </c>
      <c r="BA1008" s="12">
        <v>1</v>
      </c>
      <c r="BB1008" s="12">
        <v>1</v>
      </c>
      <c r="BC1008" s="12">
        <v>1</v>
      </c>
      <c r="BD1008" s="12">
        <v>1</v>
      </c>
      <c r="BE1008" s="12">
        <v>0</v>
      </c>
      <c r="BF1008" s="7" t="s">
        <v>772</v>
      </c>
      <c r="BG1008" s="7" t="s">
        <v>2733</v>
      </c>
      <c r="BH1008" s="7"/>
      <c r="BI1008" s="12" t="s">
        <v>2814</v>
      </c>
      <c r="BJ1008" s="12" t="s">
        <v>3460</v>
      </c>
      <c r="BK1008" s="12" t="s">
        <v>3467</v>
      </c>
      <c r="BL1008" s="12" t="s">
        <v>3466</v>
      </c>
      <c r="BM1008" s="7" t="s">
        <v>3490</v>
      </c>
      <c r="BN1008" s="7" t="s">
        <v>1162</v>
      </c>
      <c r="BO1008" s="12"/>
      <c r="BP1008" s="12" t="s">
        <v>3517</v>
      </c>
      <c r="BQ1008" s="12">
        <f>CV1008</f>
        <v>3.087868998053629E-3</v>
      </c>
      <c r="BR1008" s="12" t="s">
        <v>3528</v>
      </c>
      <c r="BS1008" s="12">
        <f>LOG(BT1008)</f>
        <v>0.11058971029924898</v>
      </c>
      <c r="BT1008" s="12">
        <v>1.29</v>
      </c>
      <c r="BU1008" s="12"/>
      <c r="BV1008" s="12" t="s">
        <v>1252</v>
      </c>
      <c r="BW1008" s="12" t="s">
        <v>1077</v>
      </c>
      <c r="BX1008" s="12" t="s">
        <v>1077</v>
      </c>
      <c r="BY1008" s="12" t="s">
        <v>1077</v>
      </c>
      <c r="BZ1008" s="12"/>
      <c r="CA1008" s="12" t="s">
        <v>1077</v>
      </c>
      <c r="CB1008" s="12" t="s">
        <v>1077</v>
      </c>
      <c r="CC1008" s="12" t="s">
        <v>1077</v>
      </c>
      <c r="CD1008" s="12" t="s">
        <v>1090</v>
      </c>
      <c r="CE1008" s="12" t="s">
        <v>1077</v>
      </c>
      <c r="CF1008" s="12" t="s">
        <v>1077</v>
      </c>
      <c r="CG1008" s="12"/>
      <c r="CH1008" s="12"/>
      <c r="CI1008" s="12"/>
      <c r="CJ1008" s="12" t="s">
        <v>718</v>
      </c>
      <c r="CK1008" s="12" t="s">
        <v>1077</v>
      </c>
      <c r="CL1008" s="12" t="s">
        <v>1077</v>
      </c>
      <c r="CM1008" s="12" t="s">
        <v>1077</v>
      </c>
      <c r="CN1008" s="12" t="s">
        <v>1077</v>
      </c>
      <c r="CO1008" s="12" t="s">
        <v>1077</v>
      </c>
      <c r="CP1008" s="12"/>
      <c r="CQ1008" s="12"/>
      <c r="CR1008" s="12"/>
      <c r="CS1008" s="12" t="s">
        <v>1077</v>
      </c>
      <c r="CT1008" s="12">
        <f>15318/(16890)</f>
        <v>0.90692717584369453</v>
      </c>
      <c r="CU1008" s="12">
        <v>0.3</v>
      </c>
      <c r="CV1008" s="12">
        <f>BS1008*CU1008*(1-CT1008)</f>
        <v>3.087868998053629E-3</v>
      </c>
      <c r="CW1008" s="12"/>
      <c r="CX1008" s="57"/>
    </row>
    <row r="1009" spans="1:102" x14ac:dyDescent="0.35">
      <c r="A1009" s="56">
        <v>58</v>
      </c>
      <c r="B1009" s="12" t="s">
        <v>3747</v>
      </c>
      <c r="C1009" s="12">
        <v>58.1</v>
      </c>
      <c r="D1009" s="12" t="s">
        <v>2173</v>
      </c>
      <c r="E1009" s="12" t="s">
        <v>1196</v>
      </c>
      <c r="F1009" s="12">
        <v>6</v>
      </c>
      <c r="G1009" s="12" t="s">
        <v>212</v>
      </c>
      <c r="H1009" s="12" t="s">
        <v>2804</v>
      </c>
      <c r="I1009" s="12" t="s">
        <v>212</v>
      </c>
      <c r="J1009" s="12" t="s">
        <v>1249</v>
      </c>
      <c r="K1009" s="12" t="s">
        <v>1225</v>
      </c>
      <c r="L1009" s="12" t="s">
        <v>1118</v>
      </c>
      <c r="M1009" s="12" t="s">
        <v>3164</v>
      </c>
      <c r="N1009" s="12"/>
      <c r="O1009" s="12" t="s">
        <v>3400</v>
      </c>
      <c r="P1009" s="12" t="s">
        <v>3402</v>
      </c>
      <c r="Q1009" s="12">
        <v>1</v>
      </c>
      <c r="R1009" s="12">
        <v>0</v>
      </c>
      <c r="S1009" s="12">
        <v>0</v>
      </c>
      <c r="T1009" s="12">
        <v>0</v>
      </c>
      <c r="U1009" s="12">
        <v>0</v>
      </c>
      <c r="V1009" s="12">
        <v>0</v>
      </c>
      <c r="W1009" s="12">
        <v>0</v>
      </c>
      <c r="X1009" s="12">
        <v>0</v>
      </c>
      <c r="Y1009" s="12">
        <v>0</v>
      </c>
      <c r="Z1009" s="12">
        <v>0</v>
      </c>
      <c r="AA1009" s="12">
        <v>0</v>
      </c>
      <c r="AB1009" s="12">
        <v>0</v>
      </c>
      <c r="AC1009" s="12">
        <v>0</v>
      </c>
      <c r="AD1009" s="12">
        <v>0</v>
      </c>
      <c r="AE1009" s="12">
        <v>0</v>
      </c>
      <c r="AF1009" s="12">
        <v>0</v>
      </c>
      <c r="AG1009" s="12">
        <v>0</v>
      </c>
      <c r="AH1009" s="12">
        <v>0</v>
      </c>
      <c r="AI1009" s="12">
        <v>0</v>
      </c>
      <c r="AJ1009" s="12">
        <v>1</v>
      </c>
      <c r="AK1009" s="12">
        <v>0</v>
      </c>
      <c r="AL1009" s="12" t="s">
        <v>678</v>
      </c>
      <c r="AM1009" s="7" t="s">
        <v>682</v>
      </c>
      <c r="AN1009" s="7" t="s">
        <v>695</v>
      </c>
      <c r="AO1009" s="7">
        <v>2009</v>
      </c>
      <c r="AP1009" s="12" t="s">
        <v>3458</v>
      </c>
      <c r="AQ1009" s="12">
        <v>16890</v>
      </c>
      <c r="AR1009" s="12">
        <v>1</v>
      </c>
      <c r="AS1009" s="12" t="s">
        <v>555</v>
      </c>
      <c r="AT1009" s="7" t="s">
        <v>212</v>
      </c>
      <c r="AU1009" s="12">
        <v>0</v>
      </c>
      <c r="AV1009" s="12">
        <v>0</v>
      </c>
      <c r="AW1009" s="12">
        <v>0</v>
      </c>
      <c r="AX1009" s="12">
        <v>0</v>
      </c>
      <c r="AY1009" s="7">
        <v>0</v>
      </c>
      <c r="AZ1009" s="12">
        <v>0</v>
      </c>
      <c r="BA1009" s="12">
        <v>1</v>
      </c>
      <c r="BB1009" s="12">
        <v>1</v>
      </c>
      <c r="BC1009" s="12">
        <v>1</v>
      </c>
      <c r="BD1009" s="12">
        <v>1</v>
      </c>
      <c r="BE1009" s="12">
        <v>0</v>
      </c>
      <c r="BF1009" s="7" t="s">
        <v>3258</v>
      </c>
      <c r="BG1009" s="7" t="s">
        <v>925</v>
      </c>
      <c r="BH1009" s="7"/>
      <c r="BI1009" s="12" t="s">
        <v>3249</v>
      </c>
      <c r="BJ1009" s="12" t="s">
        <v>3460</v>
      </c>
      <c r="BK1009" s="12" t="s">
        <v>3467</v>
      </c>
      <c r="BL1009" s="12" t="s">
        <v>3466</v>
      </c>
      <c r="BM1009" s="7" t="s">
        <v>3490</v>
      </c>
      <c r="BN1009" s="7" t="s">
        <v>1162</v>
      </c>
      <c r="BO1009" s="12"/>
      <c r="BP1009" s="12" t="s">
        <v>3518</v>
      </c>
      <c r="BQ1009" s="12">
        <f>CV1009</f>
        <v>6.0283150009193667E-2</v>
      </c>
      <c r="BR1009" s="12" t="s">
        <v>3528</v>
      </c>
      <c r="BS1009" s="12">
        <f>LOG(BT1009)</f>
        <v>8.6359830674748214E-2</v>
      </c>
      <c r="BT1009" s="12">
        <v>1.22</v>
      </c>
      <c r="BU1009" s="12"/>
      <c r="BV1009" s="12" t="s">
        <v>1252</v>
      </c>
      <c r="BW1009" s="12" t="s">
        <v>1077</v>
      </c>
      <c r="BX1009" s="12" t="s">
        <v>1077</v>
      </c>
      <c r="BY1009" s="12" t="s">
        <v>1077</v>
      </c>
      <c r="BZ1009" s="12"/>
      <c r="CA1009" s="12" t="s">
        <v>1077</v>
      </c>
      <c r="CB1009" s="12" t="s">
        <v>1077</v>
      </c>
      <c r="CC1009" s="12" t="s">
        <v>1077</v>
      </c>
      <c r="CD1009" s="12" t="s">
        <v>1091</v>
      </c>
      <c r="CE1009" s="12">
        <v>1E-3</v>
      </c>
      <c r="CF1009" s="12" t="s">
        <v>1077</v>
      </c>
      <c r="CG1009" s="12"/>
      <c r="CH1009" s="12"/>
      <c r="CI1009" s="12"/>
      <c r="CJ1009" s="12" t="s">
        <v>718</v>
      </c>
      <c r="CK1009" s="12" t="s">
        <v>1077</v>
      </c>
      <c r="CL1009" s="12" t="s">
        <v>1077</v>
      </c>
      <c r="CM1009" s="12" t="s">
        <v>1077</v>
      </c>
      <c r="CN1009" s="12" t="s">
        <v>1077</v>
      </c>
      <c r="CO1009" s="12" t="s">
        <v>1077</v>
      </c>
      <c r="CP1009" s="12"/>
      <c r="CQ1009" s="12"/>
      <c r="CR1009" s="12"/>
      <c r="CS1009" s="12" t="s">
        <v>1077</v>
      </c>
      <c r="CT1009" s="12">
        <f>15318/(16890)</f>
        <v>0.90692717584369453</v>
      </c>
      <c r="CU1009" s="12">
        <v>7.5</v>
      </c>
      <c r="CV1009" s="12">
        <f>BS1009*CU1009*(1-CT1009)</f>
        <v>6.0283150009193667E-2</v>
      </c>
      <c r="CW1009" s="12"/>
      <c r="CX1009" s="57"/>
    </row>
    <row r="1010" spans="1:102" ht="16.5" x14ac:dyDescent="0.35">
      <c r="A1010" s="56">
        <v>63</v>
      </c>
      <c r="B1010" s="12" t="s">
        <v>3752</v>
      </c>
      <c r="C1010" s="12">
        <v>63.1</v>
      </c>
      <c r="D1010" s="12" t="s">
        <v>210</v>
      </c>
      <c r="E1010" s="12" t="s">
        <v>428</v>
      </c>
      <c r="F1010" s="12" t="s">
        <v>3916</v>
      </c>
      <c r="G1010" s="12" t="s">
        <v>349</v>
      </c>
      <c r="H1010" s="12" t="s">
        <v>2805</v>
      </c>
      <c r="I1010" s="12" t="s">
        <v>1285</v>
      </c>
      <c r="J1010" s="12" t="s">
        <v>556</v>
      </c>
      <c r="K1010" s="12" t="s">
        <v>578</v>
      </c>
      <c r="L1010" s="12" t="s">
        <v>581</v>
      </c>
      <c r="M1010" s="12" t="s">
        <v>3237</v>
      </c>
      <c r="N1010" s="12" t="s">
        <v>3438</v>
      </c>
      <c r="O1010" s="12" t="s">
        <v>3400</v>
      </c>
      <c r="P1010" s="12" t="s">
        <v>3401</v>
      </c>
      <c r="Q1010" s="12">
        <v>0</v>
      </c>
      <c r="R1010" s="12">
        <v>0</v>
      </c>
      <c r="S1010" s="12">
        <v>0</v>
      </c>
      <c r="T1010" s="12">
        <v>1</v>
      </c>
      <c r="U1010" s="12">
        <v>0</v>
      </c>
      <c r="V1010" s="12">
        <v>0</v>
      </c>
      <c r="W1010" s="12">
        <v>1</v>
      </c>
      <c r="X1010" s="12">
        <v>0</v>
      </c>
      <c r="Y1010" s="12">
        <v>0</v>
      </c>
      <c r="Z1010" s="12">
        <v>0</v>
      </c>
      <c r="AA1010" s="12">
        <v>0</v>
      </c>
      <c r="AB1010" s="12">
        <v>0</v>
      </c>
      <c r="AC1010" s="12">
        <v>1</v>
      </c>
      <c r="AD1010" s="12">
        <v>0</v>
      </c>
      <c r="AE1010" s="12">
        <v>0</v>
      </c>
      <c r="AF1010" s="12">
        <v>0</v>
      </c>
      <c r="AG1010" s="12">
        <v>0</v>
      </c>
      <c r="AH1010" s="12">
        <v>0</v>
      </c>
      <c r="AI1010" s="12">
        <v>0</v>
      </c>
      <c r="AJ1010" s="12">
        <v>0</v>
      </c>
      <c r="AK1010" s="12">
        <v>0</v>
      </c>
      <c r="AL1010" s="12" t="s">
        <v>607</v>
      </c>
      <c r="AM1010" s="7" t="s">
        <v>608</v>
      </c>
      <c r="AN1010" s="7" t="s">
        <v>614</v>
      </c>
      <c r="AO1010" s="7">
        <v>2010</v>
      </c>
      <c r="AP1010" s="12" t="s">
        <v>3235</v>
      </c>
      <c r="AQ1010" s="12">
        <v>850</v>
      </c>
      <c r="AR1010" s="12">
        <v>1</v>
      </c>
      <c r="AS1010" s="12" t="s">
        <v>555</v>
      </c>
      <c r="AT1010" s="7" t="s">
        <v>212</v>
      </c>
      <c r="AU1010" s="12">
        <v>1</v>
      </c>
      <c r="AV1010" s="12">
        <v>0</v>
      </c>
      <c r="AW1010" s="12">
        <v>0</v>
      </c>
      <c r="AX1010" s="12">
        <v>1</v>
      </c>
      <c r="AY1010" s="7">
        <v>1</v>
      </c>
      <c r="AZ1010" s="12">
        <v>0</v>
      </c>
      <c r="BA1010" s="12">
        <v>1</v>
      </c>
      <c r="BB1010" s="12">
        <v>1</v>
      </c>
      <c r="BC1010" s="12">
        <v>1</v>
      </c>
      <c r="BD1010" s="12">
        <v>1</v>
      </c>
      <c r="BE1010" s="12">
        <v>0</v>
      </c>
      <c r="BF1010" s="7" t="s">
        <v>766</v>
      </c>
      <c r="BG1010" s="7" t="s">
        <v>771</v>
      </c>
      <c r="BH1010" s="7"/>
      <c r="BI1010" s="7" t="s">
        <v>2807</v>
      </c>
      <c r="BJ1010" s="12" t="s">
        <v>718</v>
      </c>
      <c r="BK1010" s="12" t="s">
        <v>1044</v>
      </c>
      <c r="BL1010" s="12" t="s">
        <v>3480</v>
      </c>
      <c r="BM1010" s="7" t="s">
        <v>871</v>
      </c>
      <c r="BN1010" s="7"/>
      <c r="BO1010" s="12"/>
      <c r="BP1010" s="12"/>
      <c r="BQ1010" s="12" t="str">
        <f>CV1010</f>
        <v/>
      </c>
      <c r="BR1010" s="12" t="s">
        <v>1077</v>
      </c>
      <c r="BS1010" s="12">
        <v>-2.5999999999999999E-3</v>
      </c>
      <c r="BT1010" s="12"/>
      <c r="BU1010" s="12">
        <f t="shared" ref="BU1010:BU1015" si="23">EXP(BS1010)</f>
        <v>0.99740337707256976</v>
      </c>
      <c r="BV1010" s="12" t="s">
        <v>3423</v>
      </c>
      <c r="BW1010" s="12" t="s">
        <v>1077</v>
      </c>
      <c r="BX1010" s="12" t="s">
        <v>1077</v>
      </c>
      <c r="BY1010" s="12" t="s">
        <v>1077</v>
      </c>
      <c r="BZ1010" s="12"/>
      <c r="CA1010" s="12" t="s">
        <v>1077</v>
      </c>
      <c r="CB1010" s="12"/>
      <c r="CC1010" s="12"/>
      <c r="CD1010" s="12" t="s">
        <v>1077</v>
      </c>
      <c r="CE1010" s="12" t="s">
        <v>1077</v>
      </c>
      <c r="CF1010" s="12" t="s">
        <v>1077</v>
      </c>
      <c r="CG1010" s="12"/>
      <c r="CH1010" s="12"/>
      <c r="CI1010" s="12"/>
      <c r="CJ1010" s="12">
        <v>0.74</v>
      </c>
      <c r="CK1010" s="12" t="s">
        <v>3827</v>
      </c>
      <c r="CL1010" s="12" t="s">
        <v>1077</v>
      </c>
      <c r="CM1010" s="12" t="s">
        <v>1077</v>
      </c>
      <c r="CN1010" s="12" t="s">
        <v>1077</v>
      </c>
      <c r="CO1010" s="12" t="s">
        <v>1077</v>
      </c>
      <c r="CP1010" s="12"/>
      <c r="CQ1010" s="12"/>
      <c r="CR1010" s="12"/>
      <c r="CS1010" s="12" t="s">
        <v>1077</v>
      </c>
      <c r="CT1010" s="12" t="s">
        <v>1077</v>
      </c>
      <c r="CU1010" s="12" t="s">
        <v>718</v>
      </c>
      <c r="CV1010" s="12" t="s">
        <v>1077</v>
      </c>
      <c r="CW1010" s="12"/>
      <c r="CX1010" s="57"/>
    </row>
    <row r="1011" spans="1:102" ht="16.5" x14ac:dyDescent="0.35">
      <c r="A1011" s="56">
        <v>63</v>
      </c>
      <c r="B1011" s="12" t="s">
        <v>3752</v>
      </c>
      <c r="C1011" s="12">
        <v>63.1</v>
      </c>
      <c r="D1011" s="12" t="s">
        <v>2231</v>
      </c>
      <c r="E1011" s="12" t="s">
        <v>428</v>
      </c>
      <c r="F1011" s="12" t="s">
        <v>3916</v>
      </c>
      <c r="G1011" s="12" t="s">
        <v>212</v>
      </c>
      <c r="H1011" s="12" t="s">
        <v>2804</v>
      </c>
      <c r="I1011" s="12" t="s">
        <v>212</v>
      </c>
      <c r="J1011" s="12" t="s">
        <v>556</v>
      </c>
      <c r="K1011" s="12" t="s">
        <v>578</v>
      </c>
      <c r="L1011" s="12" t="s">
        <v>581</v>
      </c>
      <c r="M1011" s="12" t="s">
        <v>3237</v>
      </c>
      <c r="N1011" s="12" t="s">
        <v>3438</v>
      </c>
      <c r="O1011" s="12" t="s">
        <v>3400</v>
      </c>
      <c r="P1011" s="12" t="s">
        <v>3401</v>
      </c>
      <c r="Q1011" s="12">
        <v>0</v>
      </c>
      <c r="R1011" s="12">
        <v>0</v>
      </c>
      <c r="S1011" s="12">
        <v>0</v>
      </c>
      <c r="T1011" s="12">
        <v>1</v>
      </c>
      <c r="U1011" s="12">
        <v>0</v>
      </c>
      <c r="V1011" s="12">
        <v>0</v>
      </c>
      <c r="W1011" s="12">
        <v>1</v>
      </c>
      <c r="X1011" s="12">
        <v>0</v>
      </c>
      <c r="Y1011" s="12">
        <v>0</v>
      </c>
      <c r="Z1011" s="12">
        <v>0</v>
      </c>
      <c r="AA1011" s="12">
        <v>0</v>
      </c>
      <c r="AB1011" s="12">
        <v>0</v>
      </c>
      <c r="AC1011" s="12">
        <v>1</v>
      </c>
      <c r="AD1011" s="12">
        <v>0</v>
      </c>
      <c r="AE1011" s="12">
        <v>0</v>
      </c>
      <c r="AF1011" s="12">
        <v>0</v>
      </c>
      <c r="AG1011" s="12">
        <v>0</v>
      </c>
      <c r="AH1011" s="12">
        <v>0</v>
      </c>
      <c r="AI1011" s="12">
        <v>0</v>
      </c>
      <c r="AJ1011" s="12">
        <v>0</v>
      </c>
      <c r="AK1011" s="12">
        <v>0</v>
      </c>
      <c r="AL1011" s="12" t="s">
        <v>607</v>
      </c>
      <c r="AM1011" s="7" t="s">
        <v>608</v>
      </c>
      <c r="AN1011" s="7" t="s">
        <v>614</v>
      </c>
      <c r="AO1011" s="7">
        <v>2010</v>
      </c>
      <c r="AP1011" s="12" t="s">
        <v>3235</v>
      </c>
      <c r="AQ1011" s="12">
        <v>850</v>
      </c>
      <c r="AR1011" s="12">
        <v>1</v>
      </c>
      <c r="AS1011" s="12" t="s">
        <v>555</v>
      </c>
      <c r="AT1011" s="7" t="s">
        <v>212</v>
      </c>
      <c r="AU1011" s="12">
        <v>1</v>
      </c>
      <c r="AV1011" s="12">
        <v>0</v>
      </c>
      <c r="AW1011" s="12">
        <v>0</v>
      </c>
      <c r="AX1011" s="12">
        <v>1</v>
      </c>
      <c r="AY1011" s="7">
        <v>1</v>
      </c>
      <c r="AZ1011" s="12">
        <v>0</v>
      </c>
      <c r="BA1011" s="12">
        <v>1</v>
      </c>
      <c r="BB1011" s="12">
        <v>1</v>
      </c>
      <c r="BC1011" s="12">
        <v>1</v>
      </c>
      <c r="BD1011" s="12">
        <v>1</v>
      </c>
      <c r="BE1011" s="12">
        <v>0</v>
      </c>
      <c r="BF1011" s="7" t="s">
        <v>766</v>
      </c>
      <c r="BG1011" s="7" t="s">
        <v>934</v>
      </c>
      <c r="BH1011" s="7"/>
      <c r="BI1011" s="7" t="s">
        <v>2808</v>
      </c>
      <c r="BJ1011" s="12" t="s">
        <v>718</v>
      </c>
      <c r="BK1011" s="12" t="s">
        <v>3463</v>
      </c>
      <c r="BL1011" s="12" t="s">
        <v>3464</v>
      </c>
      <c r="BM1011" s="7" t="s">
        <v>871</v>
      </c>
      <c r="BN1011" s="7"/>
      <c r="BO1011" s="12"/>
      <c r="BP1011" s="12">
        <v>5</v>
      </c>
      <c r="BQ1011" s="12" t="s">
        <v>1077</v>
      </c>
      <c r="BR1011" s="12" t="s">
        <v>1077</v>
      </c>
      <c r="BS1011" s="12">
        <v>1.09E-2</v>
      </c>
      <c r="BT1011" s="12"/>
      <c r="BU1011" s="12">
        <f t="shared" si="23"/>
        <v>1.0109596214276102</v>
      </c>
      <c r="BV1011" s="12" t="s">
        <v>3423</v>
      </c>
      <c r="BW1011" s="12" t="s">
        <v>1077</v>
      </c>
      <c r="BX1011" s="12" t="s">
        <v>1077</v>
      </c>
      <c r="BY1011" s="12" t="s">
        <v>1077</v>
      </c>
      <c r="BZ1011" s="12"/>
      <c r="CA1011" s="12" t="s">
        <v>1077</v>
      </c>
      <c r="CB1011" s="12"/>
      <c r="CC1011" s="12"/>
      <c r="CD1011" s="12" t="s">
        <v>1077</v>
      </c>
      <c r="CE1011" s="12">
        <v>0.05</v>
      </c>
      <c r="CF1011" s="12" t="s">
        <v>1077</v>
      </c>
      <c r="CG1011" s="12"/>
      <c r="CH1011" s="12"/>
      <c r="CI1011" s="12"/>
      <c r="CJ1011" s="12">
        <v>0.74</v>
      </c>
      <c r="CK1011" s="12" t="s">
        <v>3827</v>
      </c>
      <c r="CL1011" s="12" t="s">
        <v>1077</v>
      </c>
      <c r="CM1011" s="12" t="s">
        <v>1077</v>
      </c>
      <c r="CN1011" s="12" t="s">
        <v>1077</v>
      </c>
      <c r="CO1011" s="12" t="s">
        <v>1077</v>
      </c>
      <c r="CP1011" s="12"/>
      <c r="CQ1011" s="12"/>
      <c r="CR1011" s="12"/>
      <c r="CS1011" s="12" t="s">
        <v>1077</v>
      </c>
      <c r="CT1011" s="12" t="s">
        <v>1077</v>
      </c>
      <c r="CU1011" s="12" t="s">
        <v>718</v>
      </c>
      <c r="CV1011" s="12" t="s">
        <v>1077</v>
      </c>
      <c r="CW1011" s="12"/>
      <c r="CX1011" s="57"/>
    </row>
    <row r="1012" spans="1:102" ht="16.5" x14ac:dyDescent="0.35">
      <c r="A1012" s="56">
        <v>63</v>
      </c>
      <c r="B1012" s="12" t="s">
        <v>3752</v>
      </c>
      <c r="C1012" s="12">
        <v>63.2</v>
      </c>
      <c r="D1012" s="12" t="s">
        <v>2229</v>
      </c>
      <c r="E1012" s="12" t="s">
        <v>429</v>
      </c>
      <c r="F1012" s="12" t="s">
        <v>3916</v>
      </c>
      <c r="G1012" s="12" t="s">
        <v>349</v>
      </c>
      <c r="H1012" s="12" t="s">
        <v>2805</v>
      </c>
      <c r="I1012" s="12" t="s">
        <v>1285</v>
      </c>
      <c r="J1012" s="12" t="s">
        <v>556</v>
      </c>
      <c r="K1012" s="12" t="s">
        <v>578</v>
      </c>
      <c r="L1012" s="12" t="s">
        <v>581</v>
      </c>
      <c r="M1012" s="12" t="s">
        <v>3237</v>
      </c>
      <c r="N1012" s="12" t="s">
        <v>3438</v>
      </c>
      <c r="O1012" s="12" t="s">
        <v>3400</v>
      </c>
      <c r="P1012" s="12" t="s">
        <v>3401</v>
      </c>
      <c r="Q1012" s="12">
        <v>0</v>
      </c>
      <c r="R1012" s="12">
        <v>0</v>
      </c>
      <c r="S1012" s="12">
        <v>0</v>
      </c>
      <c r="T1012" s="12">
        <v>1</v>
      </c>
      <c r="U1012" s="12">
        <v>0</v>
      </c>
      <c r="V1012" s="12">
        <v>0</v>
      </c>
      <c r="W1012" s="12">
        <v>1</v>
      </c>
      <c r="X1012" s="12">
        <v>0</v>
      </c>
      <c r="Y1012" s="12">
        <v>0</v>
      </c>
      <c r="Z1012" s="12">
        <v>0</v>
      </c>
      <c r="AA1012" s="12">
        <v>0</v>
      </c>
      <c r="AB1012" s="12">
        <v>0</v>
      </c>
      <c r="AC1012" s="12">
        <v>1</v>
      </c>
      <c r="AD1012" s="12">
        <v>0</v>
      </c>
      <c r="AE1012" s="12">
        <v>0</v>
      </c>
      <c r="AF1012" s="12">
        <v>0</v>
      </c>
      <c r="AG1012" s="12">
        <v>0</v>
      </c>
      <c r="AH1012" s="12">
        <v>0</v>
      </c>
      <c r="AI1012" s="12">
        <v>0</v>
      </c>
      <c r="AJ1012" s="12">
        <v>0</v>
      </c>
      <c r="AK1012" s="12">
        <v>0</v>
      </c>
      <c r="AL1012" s="12" t="s">
        <v>607</v>
      </c>
      <c r="AM1012" s="7" t="s">
        <v>608</v>
      </c>
      <c r="AN1012" s="7" t="s">
        <v>614</v>
      </c>
      <c r="AO1012" s="7">
        <v>2010</v>
      </c>
      <c r="AP1012" s="12" t="s">
        <v>3235</v>
      </c>
      <c r="AQ1012" s="12">
        <v>406</v>
      </c>
      <c r="AR1012" s="12">
        <v>1</v>
      </c>
      <c r="AS1012" s="12" t="s">
        <v>555</v>
      </c>
      <c r="AT1012" s="7" t="s">
        <v>212</v>
      </c>
      <c r="AU1012" s="12">
        <v>1</v>
      </c>
      <c r="AV1012" s="12">
        <v>0</v>
      </c>
      <c r="AW1012" s="12">
        <v>0</v>
      </c>
      <c r="AX1012" s="12">
        <v>1</v>
      </c>
      <c r="AY1012" s="7">
        <v>1</v>
      </c>
      <c r="AZ1012" s="12">
        <v>0</v>
      </c>
      <c r="BA1012" s="12">
        <v>1</v>
      </c>
      <c r="BB1012" s="12">
        <v>1</v>
      </c>
      <c r="BC1012" s="12">
        <v>1</v>
      </c>
      <c r="BD1012" s="12">
        <v>1</v>
      </c>
      <c r="BE1012" s="12">
        <v>0</v>
      </c>
      <c r="BF1012" s="7" t="s">
        <v>766</v>
      </c>
      <c r="BG1012" s="7" t="s">
        <v>771</v>
      </c>
      <c r="BH1012" s="7"/>
      <c r="BI1012" s="7" t="s">
        <v>2807</v>
      </c>
      <c r="BJ1012" s="12" t="s">
        <v>718</v>
      </c>
      <c r="BK1012" s="12" t="s">
        <v>1044</v>
      </c>
      <c r="BL1012" s="12" t="s">
        <v>3480</v>
      </c>
      <c r="BM1012" s="7" t="s">
        <v>871</v>
      </c>
      <c r="BN1012" s="7"/>
      <c r="BO1012" s="12"/>
      <c r="BP1012" s="12"/>
      <c r="BQ1012" s="12" t="s">
        <v>1077</v>
      </c>
      <c r="BR1012" s="12" t="s">
        <v>1077</v>
      </c>
      <c r="BS1012" s="12">
        <v>-1.6999999999999999E-3</v>
      </c>
      <c r="BT1012" s="12"/>
      <c r="BU1012" s="12">
        <f t="shared" si="23"/>
        <v>0.99830144418151456</v>
      </c>
      <c r="BV1012" s="12" t="s">
        <v>3423</v>
      </c>
      <c r="BW1012" s="12" t="s">
        <v>1077</v>
      </c>
      <c r="BX1012" s="12" t="s">
        <v>1077</v>
      </c>
      <c r="BY1012" s="12" t="s">
        <v>1077</v>
      </c>
      <c r="BZ1012" s="12"/>
      <c r="CA1012" s="12" t="s">
        <v>1077</v>
      </c>
      <c r="CB1012" s="12"/>
      <c r="CC1012" s="12"/>
      <c r="CD1012" s="12" t="s">
        <v>1077</v>
      </c>
      <c r="CE1012" s="12" t="s">
        <v>1077</v>
      </c>
      <c r="CF1012" s="12" t="s">
        <v>1077</v>
      </c>
      <c r="CG1012" s="12"/>
      <c r="CH1012" s="12"/>
      <c r="CI1012" s="12"/>
      <c r="CJ1012" s="12">
        <v>0.67</v>
      </c>
      <c r="CK1012" s="12" t="s">
        <v>3827</v>
      </c>
      <c r="CL1012" s="12" t="s">
        <v>1077</v>
      </c>
      <c r="CM1012" s="12" t="s">
        <v>1077</v>
      </c>
      <c r="CN1012" s="12" t="s">
        <v>1077</v>
      </c>
      <c r="CO1012" s="12" t="s">
        <v>1077</v>
      </c>
      <c r="CP1012" s="12"/>
      <c r="CQ1012" s="12"/>
      <c r="CR1012" s="12"/>
      <c r="CS1012" s="12" t="s">
        <v>1077</v>
      </c>
      <c r="CT1012" s="12" t="s">
        <v>1077</v>
      </c>
      <c r="CU1012" s="12" t="s">
        <v>718</v>
      </c>
      <c r="CV1012" s="12" t="s">
        <v>1077</v>
      </c>
      <c r="CW1012" s="12"/>
      <c r="CX1012" s="57"/>
    </row>
    <row r="1013" spans="1:102" ht="16.5" x14ac:dyDescent="0.35">
      <c r="A1013" s="56">
        <v>63</v>
      </c>
      <c r="B1013" s="12" t="s">
        <v>3752</v>
      </c>
      <c r="C1013" s="12">
        <v>63.2</v>
      </c>
      <c r="D1013" s="12" t="s">
        <v>2232</v>
      </c>
      <c r="E1013" s="12" t="s">
        <v>429</v>
      </c>
      <c r="F1013" s="12" t="s">
        <v>3916</v>
      </c>
      <c r="G1013" s="12" t="s">
        <v>212</v>
      </c>
      <c r="H1013" s="12" t="s">
        <v>2804</v>
      </c>
      <c r="I1013" s="12" t="s">
        <v>212</v>
      </c>
      <c r="J1013" s="12" t="s">
        <v>556</v>
      </c>
      <c r="K1013" s="12" t="s">
        <v>578</v>
      </c>
      <c r="L1013" s="12" t="s">
        <v>581</v>
      </c>
      <c r="M1013" s="12" t="s">
        <v>3237</v>
      </c>
      <c r="N1013" s="12" t="s">
        <v>3438</v>
      </c>
      <c r="O1013" s="12" t="s">
        <v>3400</v>
      </c>
      <c r="P1013" s="12" t="s">
        <v>3401</v>
      </c>
      <c r="Q1013" s="12">
        <v>0</v>
      </c>
      <c r="R1013" s="12">
        <v>0</v>
      </c>
      <c r="S1013" s="12">
        <v>0</v>
      </c>
      <c r="T1013" s="12">
        <v>1</v>
      </c>
      <c r="U1013" s="12">
        <v>0</v>
      </c>
      <c r="V1013" s="12">
        <v>0</v>
      </c>
      <c r="W1013" s="12">
        <v>1</v>
      </c>
      <c r="X1013" s="12">
        <v>0</v>
      </c>
      <c r="Y1013" s="12">
        <v>0</v>
      </c>
      <c r="Z1013" s="12">
        <v>0</v>
      </c>
      <c r="AA1013" s="12">
        <v>0</v>
      </c>
      <c r="AB1013" s="12">
        <v>0</v>
      </c>
      <c r="AC1013" s="12">
        <v>1</v>
      </c>
      <c r="AD1013" s="12">
        <v>0</v>
      </c>
      <c r="AE1013" s="12">
        <v>0</v>
      </c>
      <c r="AF1013" s="12">
        <v>0</v>
      </c>
      <c r="AG1013" s="12">
        <v>0</v>
      </c>
      <c r="AH1013" s="12">
        <v>0</v>
      </c>
      <c r="AI1013" s="12">
        <v>0</v>
      </c>
      <c r="AJ1013" s="12">
        <v>0</v>
      </c>
      <c r="AK1013" s="12">
        <v>0</v>
      </c>
      <c r="AL1013" s="12" t="s">
        <v>607</v>
      </c>
      <c r="AM1013" s="7" t="s">
        <v>608</v>
      </c>
      <c r="AN1013" s="7" t="s">
        <v>614</v>
      </c>
      <c r="AO1013" s="7">
        <v>2010</v>
      </c>
      <c r="AP1013" s="12" t="s">
        <v>3235</v>
      </c>
      <c r="AQ1013" s="12">
        <v>406</v>
      </c>
      <c r="AR1013" s="12">
        <v>1</v>
      </c>
      <c r="AS1013" s="12" t="s">
        <v>555</v>
      </c>
      <c r="AT1013" s="7" t="s">
        <v>212</v>
      </c>
      <c r="AU1013" s="12">
        <v>1</v>
      </c>
      <c r="AV1013" s="12">
        <v>0</v>
      </c>
      <c r="AW1013" s="12">
        <v>0</v>
      </c>
      <c r="AX1013" s="12">
        <v>1</v>
      </c>
      <c r="AY1013" s="7">
        <v>1</v>
      </c>
      <c r="AZ1013" s="12">
        <v>0</v>
      </c>
      <c r="BA1013" s="12">
        <v>1</v>
      </c>
      <c r="BB1013" s="12">
        <v>1</v>
      </c>
      <c r="BC1013" s="12">
        <v>1</v>
      </c>
      <c r="BD1013" s="12">
        <v>1</v>
      </c>
      <c r="BE1013" s="12">
        <v>0</v>
      </c>
      <c r="BF1013" s="7" t="s">
        <v>766</v>
      </c>
      <c r="BG1013" s="7" t="s">
        <v>934</v>
      </c>
      <c r="BH1013" s="7"/>
      <c r="BI1013" s="7" t="s">
        <v>2808</v>
      </c>
      <c r="BJ1013" s="12" t="s">
        <v>718</v>
      </c>
      <c r="BK1013" s="12" t="s">
        <v>3463</v>
      </c>
      <c r="BL1013" s="12" t="s">
        <v>3464</v>
      </c>
      <c r="BM1013" s="7" t="s">
        <v>871</v>
      </c>
      <c r="BN1013" s="7"/>
      <c r="BO1013" s="12"/>
      <c r="BP1013" s="12">
        <v>5</v>
      </c>
      <c r="BQ1013" s="12" t="s">
        <v>1077</v>
      </c>
      <c r="BR1013" s="12" t="s">
        <v>1077</v>
      </c>
      <c r="BS1013" s="12">
        <v>1.18E-2</v>
      </c>
      <c r="BT1013" s="12"/>
      <c r="BU1013" s="12">
        <f t="shared" si="23"/>
        <v>1.011869894648401</v>
      </c>
      <c r="BV1013" s="12" t="s">
        <v>3423</v>
      </c>
      <c r="BW1013" s="12" t="s">
        <v>1077</v>
      </c>
      <c r="BX1013" s="12" t="s">
        <v>1077</v>
      </c>
      <c r="BY1013" s="12" t="s">
        <v>1077</v>
      </c>
      <c r="BZ1013" s="12"/>
      <c r="CA1013" s="12" t="s">
        <v>1077</v>
      </c>
      <c r="CB1013" s="12"/>
      <c r="CC1013" s="12"/>
      <c r="CD1013" s="12" t="s">
        <v>1077</v>
      </c>
      <c r="CE1013" s="12">
        <v>0.05</v>
      </c>
      <c r="CF1013" s="12" t="s">
        <v>1077</v>
      </c>
      <c r="CG1013" s="12"/>
      <c r="CH1013" s="12"/>
      <c r="CI1013" s="12"/>
      <c r="CJ1013" s="12">
        <v>0.67</v>
      </c>
      <c r="CK1013" s="12" t="s">
        <v>3827</v>
      </c>
      <c r="CL1013" s="12" t="s">
        <v>1077</v>
      </c>
      <c r="CM1013" s="12" t="s">
        <v>1077</v>
      </c>
      <c r="CN1013" s="12" t="s">
        <v>1077</v>
      </c>
      <c r="CO1013" s="12" t="s">
        <v>1077</v>
      </c>
      <c r="CP1013" s="12"/>
      <c r="CQ1013" s="12"/>
      <c r="CR1013" s="12"/>
      <c r="CS1013" s="12" t="s">
        <v>1077</v>
      </c>
      <c r="CT1013" s="12" t="s">
        <v>1077</v>
      </c>
      <c r="CU1013" s="12" t="s">
        <v>718</v>
      </c>
      <c r="CV1013" s="12" t="s">
        <v>1077</v>
      </c>
      <c r="CW1013" s="12"/>
      <c r="CX1013" s="57"/>
    </row>
    <row r="1014" spans="1:102" ht="16.5" x14ac:dyDescent="0.35">
      <c r="A1014" s="56">
        <v>63</v>
      </c>
      <c r="B1014" s="12" t="s">
        <v>3752</v>
      </c>
      <c r="C1014" s="12">
        <v>63.3</v>
      </c>
      <c r="D1014" s="12" t="s">
        <v>2230</v>
      </c>
      <c r="E1014" s="12" t="s">
        <v>430</v>
      </c>
      <c r="F1014" s="12" t="s">
        <v>3916</v>
      </c>
      <c r="G1014" s="12" t="s">
        <v>349</v>
      </c>
      <c r="H1014" s="12" t="s">
        <v>2805</v>
      </c>
      <c r="I1014" s="12" t="s">
        <v>1285</v>
      </c>
      <c r="J1014" s="12" t="s">
        <v>556</v>
      </c>
      <c r="K1014" s="12" t="s">
        <v>578</v>
      </c>
      <c r="L1014" s="12" t="s">
        <v>581</v>
      </c>
      <c r="M1014" s="12" t="s">
        <v>3237</v>
      </c>
      <c r="N1014" s="12" t="s">
        <v>3438</v>
      </c>
      <c r="O1014" s="12" t="s">
        <v>3400</v>
      </c>
      <c r="P1014" s="12" t="s">
        <v>3401</v>
      </c>
      <c r="Q1014" s="12">
        <v>0</v>
      </c>
      <c r="R1014" s="12">
        <v>0</v>
      </c>
      <c r="S1014" s="12">
        <v>0</v>
      </c>
      <c r="T1014" s="12">
        <v>1</v>
      </c>
      <c r="U1014" s="12">
        <v>0</v>
      </c>
      <c r="V1014" s="12">
        <v>0</v>
      </c>
      <c r="W1014" s="12">
        <v>1</v>
      </c>
      <c r="X1014" s="12">
        <v>0</v>
      </c>
      <c r="Y1014" s="12">
        <v>0</v>
      </c>
      <c r="Z1014" s="12">
        <v>0</v>
      </c>
      <c r="AA1014" s="12">
        <v>0</v>
      </c>
      <c r="AB1014" s="12">
        <v>0</v>
      </c>
      <c r="AC1014" s="12">
        <v>1</v>
      </c>
      <c r="AD1014" s="12">
        <v>0</v>
      </c>
      <c r="AE1014" s="12">
        <v>0</v>
      </c>
      <c r="AF1014" s="12">
        <v>0</v>
      </c>
      <c r="AG1014" s="12">
        <v>0</v>
      </c>
      <c r="AH1014" s="12">
        <v>0</v>
      </c>
      <c r="AI1014" s="12">
        <v>0</v>
      </c>
      <c r="AJ1014" s="12">
        <v>0</v>
      </c>
      <c r="AK1014" s="12">
        <v>0</v>
      </c>
      <c r="AL1014" s="12" t="s">
        <v>607</v>
      </c>
      <c r="AM1014" s="7" t="s">
        <v>608</v>
      </c>
      <c r="AN1014" s="7" t="s">
        <v>614</v>
      </c>
      <c r="AO1014" s="7">
        <v>2010</v>
      </c>
      <c r="AP1014" s="12" t="s">
        <v>3235</v>
      </c>
      <c r="AQ1014" s="12">
        <v>444</v>
      </c>
      <c r="AR1014" s="12">
        <v>1</v>
      </c>
      <c r="AS1014" s="12" t="s">
        <v>555</v>
      </c>
      <c r="AT1014" s="7" t="s">
        <v>212</v>
      </c>
      <c r="AU1014" s="12">
        <v>1</v>
      </c>
      <c r="AV1014" s="12">
        <v>0</v>
      </c>
      <c r="AW1014" s="12">
        <v>0</v>
      </c>
      <c r="AX1014" s="12">
        <v>1</v>
      </c>
      <c r="AY1014" s="7">
        <v>1</v>
      </c>
      <c r="AZ1014" s="12">
        <v>0</v>
      </c>
      <c r="BA1014" s="12">
        <v>1</v>
      </c>
      <c r="BB1014" s="12">
        <v>1</v>
      </c>
      <c r="BC1014" s="12">
        <v>1</v>
      </c>
      <c r="BD1014" s="12">
        <v>1</v>
      </c>
      <c r="BE1014" s="12">
        <v>0</v>
      </c>
      <c r="BF1014" s="7" t="s">
        <v>766</v>
      </c>
      <c r="BG1014" s="7" t="s">
        <v>771</v>
      </c>
      <c r="BH1014" s="7"/>
      <c r="BI1014" s="7" t="s">
        <v>2807</v>
      </c>
      <c r="BJ1014" s="12" t="s">
        <v>718</v>
      </c>
      <c r="BK1014" s="12" t="s">
        <v>1044</v>
      </c>
      <c r="BL1014" s="12" t="s">
        <v>3480</v>
      </c>
      <c r="BM1014" s="7" t="s">
        <v>871</v>
      </c>
      <c r="BN1014" s="7"/>
      <c r="BO1014" s="12"/>
      <c r="BP1014" s="12"/>
      <c r="BQ1014" s="12" t="s">
        <v>1077</v>
      </c>
      <c r="BR1014" s="12" t="s">
        <v>1077</v>
      </c>
      <c r="BS1014" s="12">
        <v>-4.5999999999999999E-3</v>
      </c>
      <c r="BT1014" s="12"/>
      <c r="BU1014" s="12">
        <f t="shared" si="23"/>
        <v>0.99541056379597226</v>
      </c>
      <c r="BV1014" s="12" t="s">
        <v>3423</v>
      </c>
      <c r="BW1014" s="12">
        <v>-0.95099999999999996</v>
      </c>
      <c r="BX1014" s="12" t="s">
        <v>3422</v>
      </c>
      <c r="BY1014" s="12" t="s">
        <v>1077</v>
      </c>
      <c r="BZ1014" s="12"/>
      <c r="CA1014" s="12" t="s">
        <v>1077</v>
      </c>
      <c r="CB1014" s="12"/>
      <c r="CC1014" s="12"/>
      <c r="CD1014" s="12" t="s">
        <v>1077</v>
      </c>
      <c r="CE1014" s="12" t="s">
        <v>1077</v>
      </c>
      <c r="CF1014" s="12" t="s">
        <v>1077</v>
      </c>
      <c r="CG1014" s="12"/>
      <c r="CH1014" s="12"/>
      <c r="CI1014" s="12"/>
      <c r="CJ1014" s="12">
        <v>0.78</v>
      </c>
      <c r="CK1014" s="12" t="s">
        <v>3827</v>
      </c>
      <c r="CL1014" s="12" t="s">
        <v>1077</v>
      </c>
      <c r="CM1014" s="12" t="s">
        <v>1077</v>
      </c>
      <c r="CN1014" s="12" t="s">
        <v>1077</v>
      </c>
      <c r="CO1014" s="12" t="s">
        <v>1077</v>
      </c>
      <c r="CP1014" s="12"/>
      <c r="CQ1014" s="12"/>
      <c r="CR1014" s="12"/>
      <c r="CS1014" s="12" t="s">
        <v>1077</v>
      </c>
      <c r="CT1014" s="12" t="s">
        <v>1077</v>
      </c>
      <c r="CU1014" s="12" t="s">
        <v>718</v>
      </c>
      <c r="CV1014" s="12" t="s">
        <v>1077</v>
      </c>
      <c r="CW1014" s="12"/>
      <c r="CX1014" s="57"/>
    </row>
    <row r="1015" spans="1:102" ht="16.5" x14ac:dyDescent="0.35">
      <c r="A1015" s="56">
        <v>63</v>
      </c>
      <c r="B1015" s="12" t="s">
        <v>3752</v>
      </c>
      <c r="C1015" s="12">
        <v>63.3</v>
      </c>
      <c r="D1015" s="12" t="s">
        <v>2233</v>
      </c>
      <c r="E1015" s="12" t="s">
        <v>430</v>
      </c>
      <c r="F1015" s="12" t="s">
        <v>3916</v>
      </c>
      <c r="G1015" s="12" t="s">
        <v>212</v>
      </c>
      <c r="H1015" s="12" t="s">
        <v>2804</v>
      </c>
      <c r="I1015" s="12" t="s">
        <v>212</v>
      </c>
      <c r="J1015" s="12" t="s">
        <v>556</v>
      </c>
      <c r="K1015" s="12" t="s">
        <v>578</v>
      </c>
      <c r="L1015" s="12" t="s">
        <v>581</v>
      </c>
      <c r="M1015" s="12" t="s">
        <v>3237</v>
      </c>
      <c r="N1015" s="12" t="s">
        <v>3438</v>
      </c>
      <c r="O1015" s="12" t="s">
        <v>3400</v>
      </c>
      <c r="P1015" s="12" t="s">
        <v>3401</v>
      </c>
      <c r="Q1015" s="12">
        <v>0</v>
      </c>
      <c r="R1015" s="12">
        <v>0</v>
      </c>
      <c r="S1015" s="12">
        <v>0</v>
      </c>
      <c r="T1015" s="12">
        <v>1</v>
      </c>
      <c r="U1015" s="12">
        <v>0</v>
      </c>
      <c r="V1015" s="12">
        <v>0</v>
      </c>
      <c r="W1015" s="12">
        <v>1</v>
      </c>
      <c r="X1015" s="12">
        <v>0</v>
      </c>
      <c r="Y1015" s="12">
        <v>0</v>
      </c>
      <c r="Z1015" s="12">
        <v>0</v>
      </c>
      <c r="AA1015" s="12">
        <v>0</v>
      </c>
      <c r="AB1015" s="12">
        <v>0</v>
      </c>
      <c r="AC1015" s="12">
        <v>1</v>
      </c>
      <c r="AD1015" s="12">
        <v>0</v>
      </c>
      <c r="AE1015" s="12">
        <v>0</v>
      </c>
      <c r="AF1015" s="12">
        <v>0</v>
      </c>
      <c r="AG1015" s="12">
        <v>0</v>
      </c>
      <c r="AH1015" s="12">
        <v>0</v>
      </c>
      <c r="AI1015" s="12">
        <v>0</v>
      </c>
      <c r="AJ1015" s="12">
        <v>0</v>
      </c>
      <c r="AK1015" s="12">
        <v>0</v>
      </c>
      <c r="AL1015" s="12" t="s">
        <v>607</v>
      </c>
      <c r="AM1015" s="7" t="s">
        <v>608</v>
      </c>
      <c r="AN1015" s="7" t="s">
        <v>614</v>
      </c>
      <c r="AO1015" s="7">
        <v>2010</v>
      </c>
      <c r="AP1015" s="12" t="s">
        <v>3235</v>
      </c>
      <c r="AQ1015" s="12">
        <v>444</v>
      </c>
      <c r="AR1015" s="12">
        <v>1</v>
      </c>
      <c r="AS1015" s="12" t="s">
        <v>555</v>
      </c>
      <c r="AT1015" s="7" t="s">
        <v>212</v>
      </c>
      <c r="AU1015" s="12">
        <v>1</v>
      </c>
      <c r="AV1015" s="12">
        <v>0</v>
      </c>
      <c r="AW1015" s="12">
        <v>0</v>
      </c>
      <c r="AX1015" s="12">
        <v>1</v>
      </c>
      <c r="AY1015" s="7">
        <v>1</v>
      </c>
      <c r="AZ1015" s="12">
        <v>0</v>
      </c>
      <c r="BA1015" s="12">
        <v>1</v>
      </c>
      <c r="BB1015" s="12">
        <v>1</v>
      </c>
      <c r="BC1015" s="12">
        <v>1</v>
      </c>
      <c r="BD1015" s="12">
        <v>1</v>
      </c>
      <c r="BE1015" s="12">
        <v>0</v>
      </c>
      <c r="BF1015" s="7" t="s">
        <v>766</v>
      </c>
      <c r="BG1015" s="7" t="s">
        <v>934</v>
      </c>
      <c r="BH1015" s="7"/>
      <c r="BI1015" s="7" t="s">
        <v>2808</v>
      </c>
      <c r="BJ1015" s="12" t="s">
        <v>718</v>
      </c>
      <c r="BK1015" s="12" t="s">
        <v>3463</v>
      </c>
      <c r="BL1015" s="12" t="s">
        <v>3464</v>
      </c>
      <c r="BM1015" s="7" t="s">
        <v>871</v>
      </c>
      <c r="BN1015" s="7"/>
      <c r="BO1015" s="12"/>
      <c r="BP1015" s="12">
        <v>5</v>
      </c>
      <c r="BQ1015" s="12" t="s">
        <v>1077</v>
      </c>
      <c r="BR1015" s="12" t="s">
        <v>1077</v>
      </c>
      <c r="BS1015" s="12">
        <v>5.4899999999999997E-2</v>
      </c>
      <c r="BT1015" s="12"/>
      <c r="BU1015" s="12">
        <f t="shared" si="23"/>
        <v>1.0564349658965537</v>
      </c>
      <c r="BV1015" s="12" t="s">
        <v>3423</v>
      </c>
      <c r="BW1015" s="12">
        <v>1.097</v>
      </c>
      <c r="BX1015" s="12" t="s">
        <v>3422</v>
      </c>
      <c r="BY1015" s="12" t="s">
        <v>1077</v>
      </c>
      <c r="BZ1015" s="12"/>
      <c r="CA1015" s="12" t="s">
        <v>1077</v>
      </c>
      <c r="CB1015" s="12"/>
      <c r="CC1015" s="12"/>
      <c r="CD1015" s="12" t="s">
        <v>1077</v>
      </c>
      <c r="CE1015" s="12">
        <v>0.05</v>
      </c>
      <c r="CF1015" s="12" t="s">
        <v>1077</v>
      </c>
      <c r="CG1015" s="12"/>
      <c r="CH1015" s="12"/>
      <c r="CI1015" s="12"/>
      <c r="CJ1015" s="12">
        <v>0.78</v>
      </c>
      <c r="CK1015" s="12" t="s">
        <v>3827</v>
      </c>
      <c r="CL1015" s="12" t="s">
        <v>1077</v>
      </c>
      <c r="CM1015" s="12" t="s">
        <v>1077</v>
      </c>
      <c r="CN1015" s="12" t="s">
        <v>1077</v>
      </c>
      <c r="CO1015" s="12" t="s">
        <v>1077</v>
      </c>
      <c r="CP1015" s="12"/>
      <c r="CQ1015" s="12"/>
      <c r="CR1015" s="12"/>
      <c r="CS1015" s="12" t="s">
        <v>1077</v>
      </c>
      <c r="CT1015" s="12" t="s">
        <v>1077</v>
      </c>
      <c r="CU1015" s="12" t="s">
        <v>718</v>
      </c>
      <c r="CV1015" s="12" t="s">
        <v>1077</v>
      </c>
      <c r="CW1015" s="12"/>
      <c r="CX1015" s="57"/>
    </row>
    <row r="1016" spans="1:102" ht="16.5" x14ac:dyDescent="0.35">
      <c r="A1016" s="56">
        <v>65</v>
      </c>
      <c r="B1016" s="12" t="s">
        <v>3754</v>
      </c>
      <c r="C1016" s="12">
        <v>65.400000000000006</v>
      </c>
      <c r="D1016" s="12" t="s">
        <v>2325</v>
      </c>
      <c r="E1016" s="12" t="s">
        <v>433</v>
      </c>
      <c r="F1016" s="12" t="s">
        <v>3916</v>
      </c>
      <c r="G1016" s="12" t="s">
        <v>349</v>
      </c>
      <c r="H1016" s="12" t="s">
        <v>2804</v>
      </c>
      <c r="I1016" s="12" t="s">
        <v>1285</v>
      </c>
      <c r="J1016" s="12" t="s">
        <v>556</v>
      </c>
      <c r="K1016" s="12" t="s">
        <v>562</v>
      </c>
      <c r="L1016" s="12" t="s">
        <v>558</v>
      </c>
      <c r="M1016" s="12" t="s">
        <v>3237</v>
      </c>
      <c r="N1016" s="12" t="s">
        <v>3435</v>
      </c>
      <c r="O1016" s="12" t="s">
        <v>3400</v>
      </c>
      <c r="P1016" s="12" t="s">
        <v>3401</v>
      </c>
      <c r="Q1016" s="12">
        <v>0</v>
      </c>
      <c r="R1016" s="12">
        <v>0</v>
      </c>
      <c r="S1016" s="12">
        <v>0</v>
      </c>
      <c r="T1016" s="12">
        <v>0</v>
      </c>
      <c r="U1016" s="12">
        <v>0</v>
      </c>
      <c r="V1016" s="12">
        <v>0</v>
      </c>
      <c r="W1016" s="12">
        <v>1</v>
      </c>
      <c r="X1016" s="12">
        <v>0</v>
      </c>
      <c r="Y1016" s="12">
        <v>0</v>
      </c>
      <c r="Z1016" s="12">
        <v>0</v>
      </c>
      <c r="AA1016" s="12">
        <v>0</v>
      </c>
      <c r="AB1016" s="12">
        <v>0</v>
      </c>
      <c r="AC1016" s="12">
        <v>1</v>
      </c>
      <c r="AD1016" s="12">
        <v>0</v>
      </c>
      <c r="AE1016" s="12">
        <v>0</v>
      </c>
      <c r="AF1016" s="12">
        <v>0</v>
      </c>
      <c r="AG1016" s="12">
        <v>0</v>
      </c>
      <c r="AH1016" s="12">
        <v>0</v>
      </c>
      <c r="AI1016" s="12">
        <v>0</v>
      </c>
      <c r="AJ1016" s="12">
        <v>0</v>
      </c>
      <c r="AK1016" s="12">
        <v>0</v>
      </c>
      <c r="AL1016" s="12" t="s">
        <v>607</v>
      </c>
      <c r="AM1016" s="7" t="s">
        <v>668</v>
      </c>
      <c r="AN1016" s="7" t="s">
        <v>628</v>
      </c>
      <c r="AO1016" s="7">
        <v>2010</v>
      </c>
      <c r="AP1016" s="12" t="s">
        <v>3235</v>
      </c>
      <c r="AQ1016" s="12">
        <v>473</v>
      </c>
      <c r="AR1016" s="12">
        <v>1</v>
      </c>
      <c r="AS1016" s="12" t="s">
        <v>555</v>
      </c>
      <c r="AT1016" s="7" t="s">
        <v>212</v>
      </c>
      <c r="AU1016" s="12">
        <v>1</v>
      </c>
      <c r="AV1016" s="12">
        <v>0</v>
      </c>
      <c r="AW1016" s="12">
        <v>0</v>
      </c>
      <c r="AX1016" s="12">
        <v>0</v>
      </c>
      <c r="AY1016" s="7">
        <v>1</v>
      </c>
      <c r="AZ1016" s="12">
        <v>0</v>
      </c>
      <c r="BA1016" s="12">
        <v>0</v>
      </c>
      <c r="BB1016" s="12">
        <v>0</v>
      </c>
      <c r="BC1016" s="12">
        <v>1</v>
      </c>
      <c r="BD1016" s="12">
        <v>0</v>
      </c>
      <c r="BE1016" s="12">
        <v>0</v>
      </c>
      <c r="BF1016" s="7" t="s">
        <v>772</v>
      </c>
      <c r="BG1016" s="7" t="s">
        <v>2783</v>
      </c>
      <c r="BH1016" s="7"/>
      <c r="BI1016" s="7" t="s">
        <v>2816</v>
      </c>
      <c r="BJ1016" s="12" t="s">
        <v>718</v>
      </c>
      <c r="BK1016" s="12" t="s">
        <v>3463</v>
      </c>
      <c r="BL1016" s="12" t="s">
        <v>3464</v>
      </c>
      <c r="BM1016" s="7" t="s">
        <v>787</v>
      </c>
      <c r="BN1016" s="7"/>
      <c r="BO1016" s="12"/>
      <c r="BP1016" s="12"/>
      <c r="BQ1016" s="12" t="s">
        <v>1077</v>
      </c>
      <c r="BR1016" s="12" t="s">
        <v>1077</v>
      </c>
      <c r="BS1016" s="12">
        <v>6.0999999999999999E-2</v>
      </c>
      <c r="BT1016" s="12"/>
      <c r="BU1016" s="12"/>
      <c r="BV1016" s="12" t="s">
        <v>1077</v>
      </c>
      <c r="BW1016" s="12" t="s">
        <v>1077</v>
      </c>
      <c r="BX1016" s="12" t="s">
        <v>1077</v>
      </c>
      <c r="BY1016" s="12" t="s">
        <v>1077</v>
      </c>
      <c r="BZ1016" s="12"/>
      <c r="CA1016" s="12" t="s">
        <v>1077</v>
      </c>
      <c r="CB1016" s="12" t="s">
        <v>1077</v>
      </c>
      <c r="CC1016" s="12" t="s">
        <v>1077</v>
      </c>
      <c r="CD1016" s="12" t="s">
        <v>1077</v>
      </c>
      <c r="CE1016" s="12" t="s">
        <v>1077</v>
      </c>
      <c r="CF1016" s="12" t="s">
        <v>1077</v>
      </c>
      <c r="CG1016" s="12"/>
      <c r="CH1016" s="12"/>
      <c r="CI1016" s="12"/>
      <c r="CJ1016" s="12">
        <v>0.36299999999999999</v>
      </c>
      <c r="CK1016" s="12" t="s">
        <v>3824</v>
      </c>
      <c r="CL1016" s="12" t="s">
        <v>1077</v>
      </c>
      <c r="CM1016" s="12" t="s">
        <v>1077</v>
      </c>
      <c r="CN1016" s="12">
        <v>1.73</v>
      </c>
      <c r="CO1016" s="12" t="s">
        <v>1043</v>
      </c>
      <c r="CP1016" s="12"/>
      <c r="CQ1016" s="12"/>
      <c r="CR1016" s="12"/>
      <c r="CS1016" s="12" t="s">
        <v>1077</v>
      </c>
      <c r="CT1016" s="12" t="s">
        <v>1077</v>
      </c>
      <c r="CU1016" s="12" t="s">
        <v>718</v>
      </c>
      <c r="CV1016" s="12"/>
      <c r="CW1016" s="12"/>
      <c r="CX1016" s="57"/>
    </row>
    <row r="1017" spans="1:102" ht="16.5" x14ac:dyDescent="0.35">
      <c r="A1017" s="56">
        <v>65</v>
      </c>
      <c r="B1017" s="12" t="s">
        <v>3754</v>
      </c>
      <c r="C1017" s="12">
        <v>65.5</v>
      </c>
      <c r="D1017" s="12" t="s">
        <v>2324</v>
      </c>
      <c r="E1017" s="12" t="s">
        <v>435</v>
      </c>
      <c r="F1017" s="12" t="s">
        <v>3916</v>
      </c>
      <c r="G1017" s="12" t="s">
        <v>349</v>
      </c>
      <c r="H1017" s="12" t="s">
        <v>2804</v>
      </c>
      <c r="I1017" s="12" t="s">
        <v>1285</v>
      </c>
      <c r="J1017" s="12" t="s">
        <v>556</v>
      </c>
      <c r="K1017" s="12" t="s">
        <v>562</v>
      </c>
      <c r="L1017" s="12" t="s">
        <v>558</v>
      </c>
      <c r="M1017" s="12" t="s">
        <v>3237</v>
      </c>
      <c r="N1017" s="12" t="s">
        <v>3435</v>
      </c>
      <c r="O1017" s="12" t="s">
        <v>3400</v>
      </c>
      <c r="P1017" s="12" t="s">
        <v>3401</v>
      </c>
      <c r="Q1017" s="12">
        <v>0</v>
      </c>
      <c r="R1017" s="12">
        <v>0</v>
      </c>
      <c r="S1017" s="12">
        <v>0</v>
      </c>
      <c r="T1017" s="12">
        <v>0</v>
      </c>
      <c r="U1017" s="12">
        <v>0</v>
      </c>
      <c r="V1017" s="12">
        <v>0</v>
      </c>
      <c r="W1017" s="12">
        <v>1</v>
      </c>
      <c r="X1017" s="12">
        <v>0</v>
      </c>
      <c r="Y1017" s="12">
        <v>0</v>
      </c>
      <c r="Z1017" s="12">
        <v>0</v>
      </c>
      <c r="AA1017" s="12">
        <v>0</v>
      </c>
      <c r="AB1017" s="12">
        <v>0</v>
      </c>
      <c r="AC1017" s="12">
        <v>1</v>
      </c>
      <c r="AD1017" s="12">
        <v>0</v>
      </c>
      <c r="AE1017" s="12">
        <v>0</v>
      </c>
      <c r="AF1017" s="12">
        <v>0</v>
      </c>
      <c r="AG1017" s="12">
        <v>0</v>
      </c>
      <c r="AH1017" s="12">
        <v>0</v>
      </c>
      <c r="AI1017" s="12">
        <v>0</v>
      </c>
      <c r="AJ1017" s="12">
        <v>0</v>
      </c>
      <c r="AK1017" s="12">
        <v>0</v>
      </c>
      <c r="AL1017" s="12" t="s">
        <v>607</v>
      </c>
      <c r="AM1017" s="7" t="s">
        <v>668</v>
      </c>
      <c r="AN1017" s="7" t="s">
        <v>628</v>
      </c>
      <c r="AO1017" s="7">
        <v>2010</v>
      </c>
      <c r="AP1017" s="12" t="s">
        <v>3235</v>
      </c>
      <c r="AQ1017" s="12">
        <v>473</v>
      </c>
      <c r="AR1017" s="12">
        <v>1</v>
      </c>
      <c r="AS1017" s="12" t="s">
        <v>555</v>
      </c>
      <c r="AT1017" s="7" t="s">
        <v>212</v>
      </c>
      <c r="AU1017" s="12">
        <v>1</v>
      </c>
      <c r="AV1017" s="12">
        <v>0</v>
      </c>
      <c r="AW1017" s="12">
        <v>0</v>
      </c>
      <c r="AX1017" s="12">
        <v>0</v>
      </c>
      <c r="AY1017" s="7">
        <v>1</v>
      </c>
      <c r="AZ1017" s="12">
        <v>0</v>
      </c>
      <c r="BA1017" s="12">
        <v>0</v>
      </c>
      <c r="BB1017" s="12">
        <v>0</v>
      </c>
      <c r="BC1017" s="12">
        <v>1</v>
      </c>
      <c r="BD1017" s="12">
        <v>0</v>
      </c>
      <c r="BE1017" s="12">
        <v>0</v>
      </c>
      <c r="BF1017" s="7" t="s">
        <v>772</v>
      </c>
      <c r="BG1017" s="7" t="s">
        <v>2783</v>
      </c>
      <c r="BH1017" s="7"/>
      <c r="BI1017" s="7" t="s">
        <v>2815</v>
      </c>
      <c r="BJ1017" s="12" t="s">
        <v>718</v>
      </c>
      <c r="BK1017" s="12" t="s">
        <v>3463</v>
      </c>
      <c r="BL1017" s="12" t="s">
        <v>3464</v>
      </c>
      <c r="BM1017" s="7" t="s">
        <v>787</v>
      </c>
      <c r="BN1017" s="7"/>
      <c r="BO1017" s="12"/>
      <c r="BP1017" s="12"/>
      <c r="BQ1017" s="12" t="s">
        <v>1077</v>
      </c>
      <c r="BR1017" s="12" t="s">
        <v>1077</v>
      </c>
      <c r="BS1017" s="12">
        <v>7.1999999999999995E-2</v>
      </c>
      <c r="BT1017" s="12"/>
      <c r="BU1017" s="12"/>
      <c r="BV1017" s="12" t="s">
        <v>1077</v>
      </c>
      <c r="BW1017" s="12" t="s">
        <v>1077</v>
      </c>
      <c r="BX1017" s="12" t="s">
        <v>1077</v>
      </c>
      <c r="BY1017" s="12" t="s">
        <v>1077</v>
      </c>
      <c r="BZ1017" s="12"/>
      <c r="CA1017" s="12" t="s">
        <v>1077</v>
      </c>
      <c r="CB1017" s="12" t="s">
        <v>1077</v>
      </c>
      <c r="CC1017" s="12" t="s">
        <v>1077</v>
      </c>
      <c r="CD1017" s="12" t="s">
        <v>1077</v>
      </c>
      <c r="CE1017" s="12" t="s">
        <v>1077</v>
      </c>
      <c r="CF1017" s="12" t="s">
        <v>1077</v>
      </c>
      <c r="CG1017" s="12"/>
      <c r="CH1017" s="12"/>
      <c r="CI1017" s="12"/>
      <c r="CJ1017" s="12">
        <v>0.25800000000000001</v>
      </c>
      <c r="CK1017" s="12" t="s">
        <v>3824</v>
      </c>
      <c r="CL1017" s="12" t="s">
        <v>1077</v>
      </c>
      <c r="CM1017" s="12" t="s">
        <v>1077</v>
      </c>
      <c r="CN1017" s="12">
        <v>2.11</v>
      </c>
      <c r="CO1017" s="12" t="s">
        <v>1058</v>
      </c>
      <c r="CP1017" s="12"/>
      <c r="CQ1017" s="12"/>
      <c r="CR1017" s="12"/>
      <c r="CS1017" s="12" t="s">
        <v>1077</v>
      </c>
      <c r="CT1017" s="12" t="s">
        <v>1077</v>
      </c>
      <c r="CU1017" s="12" t="s">
        <v>718</v>
      </c>
      <c r="CV1017" s="12"/>
      <c r="CW1017" s="12"/>
      <c r="CX1017" s="57"/>
    </row>
    <row r="1018" spans="1:102" ht="16.5" x14ac:dyDescent="0.35">
      <c r="A1018" s="56">
        <v>71</v>
      </c>
      <c r="B1018" s="12" t="s">
        <v>3760</v>
      </c>
      <c r="C1018" s="12">
        <v>71.099999999999994</v>
      </c>
      <c r="D1018" s="12" t="s">
        <v>2352</v>
      </c>
      <c r="E1018" s="12" t="s">
        <v>460</v>
      </c>
      <c r="F1018" s="12" t="s">
        <v>3916</v>
      </c>
      <c r="G1018" s="12" t="s">
        <v>349</v>
      </c>
      <c r="H1018" s="12" t="s">
        <v>2804</v>
      </c>
      <c r="I1018" s="12" t="s">
        <v>1285</v>
      </c>
      <c r="J1018" s="12" t="s">
        <v>556</v>
      </c>
      <c r="K1018" s="12" t="s">
        <v>578</v>
      </c>
      <c r="L1018" s="12" t="s">
        <v>558</v>
      </c>
      <c r="M1018" s="12" t="s">
        <v>3237</v>
      </c>
      <c r="N1018" s="12" t="s">
        <v>3435</v>
      </c>
      <c r="O1018" s="12" t="s">
        <v>3400</v>
      </c>
      <c r="P1018" s="12" t="s">
        <v>3401</v>
      </c>
      <c r="Q1018" s="12">
        <v>0</v>
      </c>
      <c r="R1018" s="12">
        <v>0</v>
      </c>
      <c r="S1018" s="12">
        <v>0</v>
      </c>
      <c r="T1018" s="12">
        <v>0</v>
      </c>
      <c r="U1018" s="12">
        <v>0</v>
      </c>
      <c r="V1018" s="12">
        <v>0</v>
      </c>
      <c r="W1018" s="12">
        <v>1</v>
      </c>
      <c r="X1018" s="12">
        <v>0</v>
      </c>
      <c r="Y1018" s="12">
        <v>0</v>
      </c>
      <c r="Z1018" s="12">
        <v>0</v>
      </c>
      <c r="AA1018" s="12">
        <v>0</v>
      </c>
      <c r="AB1018" s="12">
        <v>0</v>
      </c>
      <c r="AC1018" s="12">
        <v>0</v>
      </c>
      <c r="AD1018" s="12">
        <v>0</v>
      </c>
      <c r="AE1018" s="12">
        <v>0</v>
      </c>
      <c r="AF1018" s="12">
        <v>0</v>
      </c>
      <c r="AG1018" s="12">
        <v>0</v>
      </c>
      <c r="AH1018" s="12">
        <v>0</v>
      </c>
      <c r="AI1018" s="12">
        <v>0</v>
      </c>
      <c r="AJ1018" s="12">
        <v>1</v>
      </c>
      <c r="AK1018" s="12">
        <v>0</v>
      </c>
      <c r="AL1018" s="12" t="s">
        <v>607</v>
      </c>
      <c r="AM1018" s="7" t="s">
        <v>608</v>
      </c>
      <c r="AN1018" s="7" t="s">
        <v>712</v>
      </c>
      <c r="AO1018" s="7">
        <v>2011</v>
      </c>
      <c r="AP1018" s="12" t="s">
        <v>3235</v>
      </c>
      <c r="AQ1018" s="12">
        <v>39</v>
      </c>
      <c r="AR1018" s="12">
        <v>1</v>
      </c>
      <c r="AS1018" s="12" t="s">
        <v>555</v>
      </c>
      <c r="AT1018" s="7" t="s">
        <v>212</v>
      </c>
      <c r="AU1018" s="12">
        <v>1</v>
      </c>
      <c r="AV1018" s="12">
        <v>0</v>
      </c>
      <c r="AW1018" s="12">
        <v>0</v>
      </c>
      <c r="AX1018" s="12">
        <v>1</v>
      </c>
      <c r="AY1018" s="7">
        <v>1</v>
      </c>
      <c r="AZ1018" s="12">
        <v>0</v>
      </c>
      <c r="BA1018" s="12">
        <v>1</v>
      </c>
      <c r="BB1018" s="12">
        <v>1</v>
      </c>
      <c r="BC1018" s="12">
        <v>0</v>
      </c>
      <c r="BD1018" s="12">
        <v>0</v>
      </c>
      <c r="BE1018" s="12">
        <v>0</v>
      </c>
      <c r="BF1018" s="7" t="s">
        <v>766</v>
      </c>
      <c r="BG1018" s="7" t="s">
        <v>159</v>
      </c>
      <c r="BH1018" s="7"/>
      <c r="BI1018" s="7" t="s">
        <v>2806</v>
      </c>
      <c r="BJ1018" s="12" t="s">
        <v>3460</v>
      </c>
      <c r="BK1018" s="12" t="s">
        <v>3463</v>
      </c>
      <c r="BL1018" s="12" t="s">
        <v>3470</v>
      </c>
      <c r="BM1018" s="7" t="s">
        <v>787</v>
      </c>
      <c r="BN1018" s="7"/>
      <c r="BO1018" s="12"/>
      <c r="BP1018" s="12" t="s">
        <v>1144</v>
      </c>
      <c r="BQ1018" s="12">
        <f>BS1018</f>
        <v>5.6000000000000001E-2</v>
      </c>
      <c r="BR1018" s="12" t="s">
        <v>3429</v>
      </c>
      <c r="BS1018" s="12">
        <v>5.6000000000000001E-2</v>
      </c>
      <c r="BT1018" s="12"/>
      <c r="BU1018" s="12"/>
      <c r="BV1018" s="12" t="s">
        <v>1077</v>
      </c>
      <c r="BW1018" s="12" t="s">
        <v>1077</v>
      </c>
      <c r="BX1018" s="12" t="s">
        <v>1077</v>
      </c>
      <c r="BY1018" s="12" t="s">
        <v>1077</v>
      </c>
      <c r="BZ1018" s="12"/>
      <c r="CA1018" s="12" t="s">
        <v>1077</v>
      </c>
      <c r="CB1018" s="12" t="s">
        <v>1077</v>
      </c>
      <c r="CC1018" s="12" t="s">
        <v>1077</v>
      </c>
      <c r="CD1018" s="12" t="s">
        <v>1077</v>
      </c>
      <c r="CE1018" s="12" t="s">
        <v>1077</v>
      </c>
      <c r="CF1018" s="12" t="s">
        <v>1077</v>
      </c>
      <c r="CG1018" s="12"/>
      <c r="CH1018" s="12"/>
      <c r="CI1018" s="12"/>
      <c r="CJ1018" s="12">
        <v>0.36</v>
      </c>
      <c r="CK1018" s="12" t="s">
        <v>3824</v>
      </c>
      <c r="CL1018" s="12" t="s">
        <v>1077</v>
      </c>
      <c r="CM1018" s="12" t="s">
        <v>1077</v>
      </c>
      <c r="CN1018" s="12" t="s">
        <v>1077</v>
      </c>
      <c r="CO1018" s="12" t="s">
        <v>1077</v>
      </c>
      <c r="CP1018" s="12"/>
      <c r="CQ1018" s="12"/>
      <c r="CR1018" s="12"/>
      <c r="CS1018" s="12" t="s">
        <v>1077</v>
      </c>
      <c r="CT1018" s="12" t="s">
        <v>1077</v>
      </c>
      <c r="CU1018" s="12" t="s">
        <v>1077</v>
      </c>
      <c r="CV1018" s="12" t="s">
        <v>1077</v>
      </c>
      <c r="CW1018" s="12"/>
      <c r="CX1018" s="57"/>
    </row>
    <row r="1019" spans="1:102" ht="16.5" x14ac:dyDescent="0.35">
      <c r="A1019" s="56">
        <v>71</v>
      </c>
      <c r="B1019" s="12" t="s">
        <v>3760</v>
      </c>
      <c r="C1019" s="12">
        <v>71.099999999999994</v>
      </c>
      <c r="D1019" s="12" t="s">
        <v>2355</v>
      </c>
      <c r="E1019" s="12" t="s">
        <v>460</v>
      </c>
      <c r="F1019" s="12" t="s">
        <v>3916</v>
      </c>
      <c r="G1019" s="12" t="s">
        <v>349</v>
      </c>
      <c r="H1019" s="12" t="s">
        <v>2804</v>
      </c>
      <c r="I1019" s="12" t="s">
        <v>1285</v>
      </c>
      <c r="J1019" s="12" t="s">
        <v>556</v>
      </c>
      <c r="K1019" s="12" t="s">
        <v>578</v>
      </c>
      <c r="L1019" s="12" t="s">
        <v>558</v>
      </c>
      <c r="M1019" s="12" t="s">
        <v>3237</v>
      </c>
      <c r="N1019" s="12" t="s">
        <v>3435</v>
      </c>
      <c r="O1019" s="12" t="s">
        <v>3400</v>
      </c>
      <c r="P1019" s="12" t="s">
        <v>3401</v>
      </c>
      <c r="Q1019" s="12">
        <v>0</v>
      </c>
      <c r="R1019" s="12">
        <v>0</v>
      </c>
      <c r="S1019" s="12">
        <v>0</v>
      </c>
      <c r="T1019" s="12">
        <v>0</v>
      </c>
      <c r="U1019" s="12">
        <v>0</v>
      </c>
      <c r="V1019" s="12">
        <v>0</v>
      </c>
      <c r="W1019" s="12">
        <v>1</v>
      </c>
      <c r="X1019" s="12">
        <v>0</v>
      </c>
      <c r="Y1019" s="12">
        <v>0</v>
      </c>
      <c r="Z1019" s="12">
        <v>0</v>
      </c>
      <c r="AA1019" s="12">
        <v>0</v>
      </c>
      <c r="AB1019" s="12">
        <v>0</v>
      </c>
      <c r="AC1019" s="12">
        <v>0</v>
      </c>
      <c r="AD1019" s="12">
        <v>0</v>
      </c>
      <c r="AE1019" s="12">
        <v>0</v>
      </c>
      <c r="AF1019" s="12">
        <v>0</v>
      </c>
      <c r="AG1019" s="12">
        <v>0</v>
      </c>
      <c r="AH1019" s="12">
        <v>0</v>
      </c>
      <c r="AI1019" s="12">
        <v>0</v>
      </c>
      <c r="AJ1019" s="12">
        <v>1</v>
      </c>
      <c r="AK1019" s="12">
        <v>0</v>
      </c>
      <c r="AL1019" s="12" t="s">
        <v>607</v>
      </c>
      <c r="AM1019" s="7" t="s">
        <v>608</v>
      </c>
      <c r="AN1019" s="7" t="s">
        <v>712</v>
      </c>
      <c r="AO1019" s="7">
        <v>2011</v>
      </c>
      <c r="AP1019" s="12" t="s">
        <v>3235</v>
      </c>
      <c r="AQ1019" s="12">
        <v>39</v>
      </c>
      <c r="AR1019" s="12">
        <v>1</v>
      </c>
      <c r="AS1019" s="12" t="s">
        <v>555</v>
      </c>
      <c r="AT1019" s="7" t="s">
        <v>212</v>
      </c>
      <c r="AU1019" s="12">
        <v>1</v>
      </c>
      <c r="AV1019" s="12">
        <v>0</v>
      </c>
      <c r="AW1019" s="12">
        <v>0</v>
      </c>
      <c r="AX1019" s="12">
        <v>1</v>
      </c>
      <c r="AY1019" s="7">
        <v>1</v>
      </c>
      <c r="AZ1019" s="12">
        <v>0</v>
      </c>
      <c r="BA1019" s="12">
        <v>1</v>
      </c>
      <c r="BB1019" s="12">
        <v>1</v>
      </c>
      <c r="BC1019" s="12">
        <v>0</v>
      </c>
      <c r="BD1019" s="12">
        <v>0</v>
      </c>
      <c r="BE1019" s="12">
        <v>0</v>
      </c>
      <c r="BF1019" s="7" t="s">
        <v>766</v>
      </c>
      <c r="BG1019" s="7" t="s">
        <v>781</v>
      </c>
      <c r="BH1019" s="7"/>
      <c r="BI1019" s="7" t="s">
        <v>2807</v>
      </c>
      <c r="BJ1019" s="12" t="s">
        <v>3460</v>
      </c>
      <c r="BK1019" s="12" t="s">
        <v>3463</v>
      </c>
      <c r="BL1019" s="12" t="s">
        <v>3470</v>
      </c>
      <c r="BM1019" s="7" t="s">
        <v>787</v>
      </c>
      <c r="BN1019" s="7"/>
      <c r="BO1019" s="12"/>
      <c r="BP1019" s="12" t="s">
        <v>1144</v>
      </c>
      <c r="BQ1019" s="12">
        <f>BS1019</f>
        <v>0.153</v>
      </c>
      <c r="BR1019" s="12" t="s">
        <v>3429</v>
      </c>
      <c r="BS1019" s="12">
        <v>0.153</v>
      </c>
      <c r="BT1019" s="12"/>
      <c r="BU1019" s="12"/>
      <c r="BV1019" s="12" t="s">
        <v>1077</v>
      </c>
      <c r="BW1019" s="12" t="s">
        <v>1077</v>
      </c>
      <c r="BX1019" s="12" t="s">
        <v>1077</v>
      </c>
      <c r="BY1019" s="12" t="s">
        <v>1077</v>
      </c>
      <c r="BZ1019" s="12"/>
      <c r="CA1019" s="12" t="s">
        <v>1077</v>
      </c>
      <c r="CB1019" s="12" t="s">
        <v>1077</v>
      </c>
      <c r="CC1019" s="12" t="s">
        <v>1077</v>
      </c>
      <c r="CD1019" s="12" t="s">
        <v>1077</v>
      </c>
      <c r="CE1019" s="12" t="s">
        <v>1077</v>
      </c>
      <c r="CF1019" s="12" t="s">
        <v>1077</v>
      </c>
      <c r="CG1019" s="12"/>
      <c r="CH1019" s="12"/>
      <c r="CI1019" s="12"/>
      <c r="CJ1019" s="12">
        <v>0.36</v>
      </c>
      <c r="CK1019" s="12" t="s">
        <v>3824</v>
      </c>
      <c r="CL1019" s="12" t="s">
        <v>1077</v>
      </c>
      <c r="CM1019" s="12" t="s">
        <v>1077</v>
      </c>
      <c r="CN1019" s="12" t="s">
        <v>1077</v>
      </c>
      <c r="CO1019" s="12" t="s">
        <v>1077</v>
      </c>
      <c r="CP1019" s="12"/>
      <c r="CQ1019" s="12"/>
      <c r="CR1019" s="12"/>
      <c r="CS1019" s="12" t="s">
        <v>1077</v>
      </c>
      <c r="CT1019" s="12" t="s">
        <v>1077</v>
      </c>
      <c r="CU1019" s="12" t="s">
        <v>1077</v>
      </c>
      <c r="CV1019" s="12" t="s">
        <v>1077</v>
      </c>
      <c r="CW1019" s="12"/>
      <c r="CX1019" s="57"/>
    </row>
    <row r="1020" spans="1:102" ht="16.5" x14ac:dyDescent="0.35">
      <c r="A1020" s="56">
        <v>71</v>
      </c>
      <c r="B1020" s="12" t="s">
        <v>3760</v>
      </c>
      <c r="C1020" s="12">
        <v>71.2</v>
      </c>
      <c r="D1020" s="12" t="s">
        <v>2353</v>
      </c>
      <c r="E1020" s="12" t="s">
        <v>461</v>
      </c>
      <c r="F1020" s="12">
        <v>4</v>
      </c>
      <c r="G1020" s="12" t="s">
        <v>212</v>
      </c>
      <c r="H1020" s="12" t="s">
        <v>2804</v>
      </c>
      <c r="I1020" s="12" t="s">
        <v>212</v>
      </c>
      <c r="J1020" s="12" t="s">
        <v>556</v>
      </c>
      <c r="K1020" s="12" t="s">
        <v>578</v>
      </c>
      <c r="L1020" s="12" t="s">
        <v>558</v>
      </c>
      <c r="M1020" s="12" t="s">
        <v>3237</v>
      </c>
      <c r="N1020" s="12" t="s">
        <v>3435</v>
      </c>
      <c r="O1020" s="12" t="s">
        <v>3400</v>
      </c>
      <c r="P1020" s="12" t="s">
        <v>3401</v>
      </c>
      <c r="Q1020" s="12">
        <v>0</v>
      </c>
      <c r="R1020" s="12">
        <v>0</v>
      </c>
      <c r="S1020" s="12">
        <v>0</v>
      </c>
      <c r="T1020" s="12">
        <v>0</v>
      </c>
      <c r="U1020" s="12">
        <v>0</v>
      </c>
      <c r="V1020" s="12">
        <v>1</v>
      </c>
      <c r="W1020" s="12">
        <v>0</v>
      </c>
      <c r="X1020" s="12">
        <v>0</v>
      </c>
      <c r="Y1020" s="12">
        <v>0</v>
      </c>
      <c r="Z1020" s="12">
        <v>0</v>
      </c>
      <c r="AA1020" s="12">
        <v>0</v>
      </c>
      <c r="AB1020" s="12">
        <v>0</v>
      </c>
      <c r="AC1020" s="12">
        <v>0</v>
      </c>
      <c r="AD1020" s="12">
        <v>0</v>
      </c>
      <c r="AE1020" s="12">
        <v>0</v>
      </c>
      <c r="AF1020" s="12">
        <v>0</v>
      </c>
      <c r="AG1020" s="12">
        <v>0</v>
      </c>
      <c r="AH1020" s="12">
        <v>0</v>
      </c>
      <c r="AI1020" s="12">
        <v>0</v>
      </c>
      <c r="AJ1020" s="12">
        <v>1</v>
      </c>
      <c r="AK1020" s="12">
        <v>0</v>
      </c>
      <c r="AL1020" s="12" t="s">
        <v>607</v>
      </c>
      <c r="AM1020" s="7" t="s">
        <v>608</v>
      </c>
      <c r="AN1020" s="7" t="s">
        <v>694</v>
      </c>
      <c r="AO1020" s="7">
        <v>2011</v>
      </c>
      <c r="AP1020" s="12" t="s">
        <v>3235</v>
      </c>
      <c r="AQ1020" s="12">
        <v>32</v>
      </c>
      <c r="AR1020" s="12">
        <v>1</v>
      </c>
      <c r="AS1020" s="12" t="s">
        <v>555</v>
      </c>
      <c r="AT1020" s="7" t="s">
        <v>212</v>
      </c>
      <c r="AU1020" s="12">
        <v>1</v>
      </c>
      <c r="AV1020" s="12">
        <v>0</v>
      </c>
      <c r="AW1020" s="12">
        <v>0</v>
      </c>
      <c r="AX1020" s="12">
        <v>1</v>
      </c>
      <c r="AY1020" s="7">
        <v>1</v>
      </c>
      <c r="AZ1020" s="12">
        <v>0</v>
      </c>
      <c r="BA1020" s="12">
        <v>1</v>
      </c>
      <c r="BB1020" s="12">
        <v>1</v>
      </c>
      <c r="BC1020" s="12">
        <v>0</v>
      </c>
      <c r="BD1020" s="12">
        <v>0</v>
      </c>
      <c r="BE1020" s="12">
        <v>0</v>
      </c>
      <c r="BF1020" s="7" t="s">
        <v>766</v>
      </c>
      <c r="BG1020" s="7" t="s">
        <v>159</v>
      </c>
      <c r="BH1020" s="7"/>
      <c r="BI1020" s="7" t="s">
        <v>2806</v>
      </c>
      <c r="BJ1020" s="12" t="s">
        <v>3460</v>
      </c>
      <c r="BK1020" s="12" t="s">
        <v>3463</v>
      </c>
      <c r="BL1020" s="12" t="s">
        <v>3470</v>
      </c>
      <c r="BM1020" s="7" t="s">
        <v>787</v>
      </c>
      <c r="BN1020" s="7"/>
      <c r="BO1020" s="12"/>
      <c r="BP1020" s="12">
        <v>5</v>
      </c>
      <c r="BQ1020" s="12">
        <v>0.13020000000000001</v>
      </c>
      <c r="BR1020" s="12" t="s">
        <v>1252</v>
      </c>
      <c r="BS1020" s="12">
        <v>1.0000000000000001E-5</v>
      </c>
      <c r="BT1020" s="12"/>
      <c r="BU1020" s="12"/>
      <c r="BV1020" s="12" t="s">
        <v>1077</v>
      </c>
      <c r="BW1020" s="12" t="s">
        <v>1077</v>
      </c>
      <c r="BX1020" s="12" t="s">
        <v>1077</v>
      </c>
      <c r="BY1020" s="12" t="s">
        <v>1077</v>
      </c>
      <c r="BZ1020" s="12"/>
      <c r="CA1020" s="12" t="s">
        <v>1077</v>
      </c>
      <c r="CB1020" s="12" t="s">
        <v>1077</v>
      </c>
      <c r="CC1020" s="12" t="s">
        <v>1077</v>
      </c>
      <c r="CD1020" s="12" t="s">
        <v>1077</v>
      </c>
      <c r="CE1020" s="12">
        <v>0.01</v>
      </c>
      <c r="CF1020" s="12" t="s">
        <v>1077</v>
      </c>
      <c r="CG1020" s="12"/>
      <c r="CH1020" s="12"/>
      <c r="CI1020" s="12"/>
      <c r="CJ1020" s="12">
        <v>0.56599999999999995</v>
      </c>
      <c r="CK1020" s="12" t="s">
        <v>3824</v>
      </c>
      <c r="CL1020" s="12" t="s">
        <v>1077</v>
      </c>
      <c r="CM1020" s="12" t="s">
        <v>1077</v>
      </c>
      <c r="CN1020" s="12" t="s">
        <v>1077</v>
      </c>
      <c r="CO1020" s="12" t="s">
        <v>1077</v>
      </c>
      <c r="CP1020" s="12"/>
      <c r="CQ1020" s="12"/>
      <c r="CR1020" s="12"/>
      <c r="CS1020" s="12" t="s">
        <v>1077</v>
      </c>
      <c r="CT1020" s="12" t="s">
        <v>1077</v>
      </c>
      <c r="CU1020" s="12" t="s">
        <v>1077</v>
      </c>
      <c r="CV1020" s="12" t="s">
        <v>1077</v>
      </c>
      <c r="CW1020" s="12"/>
      <c r="CX1020" s="57"/>
    </row>
    <row r="1021" spans="1:102" ht="16.5" x14ac:dyDescent="0.35">
      <c r="A1021" s="56">
        <v>71</v>
      </c>
      <c r="B1021" s="12" t="s">
        <v>3760</v>
      </c>
      <c r="C1021" s="12">
        <v>71.3</v>
      </c>
      <c r="D1021" s="12" t="s">
        <v>2354</v>
      </c>
      <c r="E1021" s="12" t="s">
        <v>461</v>
      </c>
      <c r="F1021" s="12">
        <v>4</v>
      </c>
      <c r="G1021" s="12" t="s">
        <v>212</v>
      </c>
      <c r="H1021" s="12" t="s">
        <v>2804</v>
      </c>
      <c r="I1021" s="12" t="s">
        <v>212</v>
      </c>
      <c r="J1021" s="12" t="s">
        <v>556</v>
      </c>
      <c r="K1021" s="12" t="s">
        <v>578</v>
      </c>
      <c r="L1021" s="12" t="s">
        <v>558</v>
      </c>
      <c r="M1021" s="12" t="s">
        <v>3237</v>
      </c>
      <c r="N1021" s="12" t="s">
        <v>3435</v>
      </c>
      <c r="O1021" s="12" t="s">
        <v>3400</v>
      </c>
      <c r="P1021" s="12" t="s">
        <v>3401</v>
      </c>
      <c r="Q1021" s="12">
        <v>0</v>
      </c>
      <c r="R1021" s="12">
        <v>0</v>
      </c>
      <c r="S1021" s="12">
        <v>0</v>
      </c>
      <c r="T1021" s="12">
        <v>0</v>
      </c>
      <c r="U1021" s="12">
        <v>0</v>
      </c>
      <c r="V1021" s="12">
        <v>1</v>
      </c>
      <c r="W1021" s="12">
        <v>1</v>
      </c>
      <c r="X1021" s="12">
        <v>0</v>
      </c>
      <c r="Y1021" s="12">
        <v>0</v>
      </c>
      <c r="Z1021" s="12">
        <v>0</v>
      </c>
      <c r="AA1021" s="12">
        <v>0</v>
      </c>
      <c r="AB1021" s="12">
        <v>0</v>
      </c>
      <c r="AC1021" s="12">
        <v>0</v>
      </c>
      <c r="AD1021" s="12">
        <v>0</v>
      </c>
      <c r="AE1021" s="12">
        <v>0</v>
      </c>
      <c r="AF1021" s="12">
        <v>0</v>
      </c>
      <c r="AG1021" s="12">
        <v>0</v>
      </c>
      <c r="AH1021" s="12">
        <v>0</v>
      </c>
      <c r="AI1021" s="12">
        <v>0</v>
      </c>
      <c r="AJ1021" s="12">
        <v>1</v>
      </c>
      <c r="AK1021" s="12">
        <v>0</v>
      </c>
      <c r="AL1021" s="12" t="s">
        <v>607</v>
      </c>
      <c r="AM1021" s="7" t="s">
        <v>608</v>
      </c>
      <c r="AN1021" s="7" t="s">
        <v>694</v>
      </c>
      <c r="AO1021" s="7">
        <v>2011</v>
      </c>
      <c r="AP1021" s="12" t="s">
        <v>3235</v>
      </c>
      <c r="AQ1021" s="12">
        <v>46</v>
      </c>
      <c r="AR1021" s="12">
        <v>1</v>
      </c>
      <c r="AS1021" s="12" t="s">
        <v>555</v>
      </c>
      <c r="AT1021" s="7" t="s">
        <v>212</v>
      </c>
      <c r="AU1021" s="12">
        <v>1</v>
      </c>
      <c r="AV1021" s="12">
        <v>0</v>
      </c>
      <c r="AW1021" s="12">
        <v>0</v>
      </c>
      <c r="AX1021" s="12">
        <v>1</v>
      </c>
      <c r="AY1021" s="7">
        <v>1</v>
      </c>
      <c r="AZ1021" s="12">
        <v>0</v>
      </c>
      <c r="BA1021" s="12">
        <v>1</v>
      </c>
      <c r="BB1021" s="12">
        <v>1</v>
      </c>
      <c r="BC1021" s="12">
        <v>0</v>
      </c>
      <c r="BD1021" s="12">
        <v>0</v>
      </c>
      <c r="BE1021" s="12">
        <v>0</v>
      </c>
      <c r="BF1021" s="7" t="s">
        <v>766</v>
      </c>
      <c r="BG1021" s="7" t="s">
        <v>159</v>
      </c>
      <c r="BH1021" s="7"/>
      <c r="BI1021" s="7" t="s">
        <v>2806</v>
      </c>
      <c r="BJ1021" s="12" t="s">
        <v>3460</v>
      </c>
      <c r="BK1021" s="12" t="s">
        <v>3463</v>
      </c>
      <c r="BL1021" s="12" t="s">
        <v>3470</v>
      </c>
      <c r="BM1021" s="7" t="s">
        <v>787</v>
      </c>
      <c r="BN1021" s="7"/>
      <c r="BO1021" s="12"/>
      <c r="BP1021" s="12">
        <v>5</v>
      </c>
      <c r="BQ1021" s="12">
        <v>0.18110000000000001</v>
      </c>
      <c r="BR1021" s="12" t="s">
        <v>1252</v>
      </c>
      <c r="BS1021" s="12">
        <v>1.0000000000000001E-5</v>
      </c>
      <c r="BT1021" s="12"/>
      <c r="BU1021" s="12"/>
      <c r="BV1021" s="12" t="s">
        <v>1077</v>
      </c>
      <c r="BW1021" s="12" t="s">
        <v>1077</v>
      </c>
      <c r="BX1021" s="12" t="s">
        <v>1077</v>
      </c>
      <c r="BY1021" s="12" t="s">
        <v>1077</v>
      </c>
      <c r="BZ1021" s="12"/>
      <c r="CA1021" s="12" t="s">
        <v>1077</v>
      </c>
      <c r="CB1021" s="12" t="s">
        <v>1077</v>
      </c>
      <c r="CC1021" s="12" t="s">
        <v>1077</v>
      </c>
      <c r="CD1021" s="12" t="s">
        <v>1077</v>
      </c>
      <c r="CE1021" s="12">
        <v>0.01</v>
      </c>
      <c r="CF1021" s="12" t="s">
        <v>1077</v>
      </c>
      <c r="CG1021" s="12"/>
      <c r="CH1021" s="12"/>
      <c r="CI1021" s="12"/>
      <c r="CJ1021" s="12">
        <v>0.72299999999999998</v>
      </c>
      <c r="CK1021" s="12" t="s">
        <v>3824</v>
      </c>
      <c r="CL1021" s="12" t="s">
        <v>1077</v>
      </c>
      <c r="CM1021" s="12" t="s">
        <v>1077</v>
      </c>
      <c r="CN1021" s="12" t="s">
        <v>1077</v>
      </c>
      <c r="CO1021" s="12" t="s">
        <v>1077</v>
      </c>
      <c r="CP1021" s="12"/>
      <c r="CQ1021" s="12"/>
      <c r="CR1021" s="12"/>
      <c r="CS1021" s="12" t="s">
        <v>1077</v>
      </c>
      <c r="CT1021" s="12" t="s">
        <v>1077</v>
      </c>
      <c r="CU1021" s="12" t="s">
        <v>1077</v>
      </c>
      <c r="CV1021" s="12" t="s">
        <v>1077</v>
      </c>
      <c r="CW1021" s="12"/>
      <c r="CX1021" s="57"/>
    </row>
    <row r="1022" spans="1:102" x14ac:dyDescent="0.35">
      <c r="A1022" s="56">
        <v>74</v>
      </c>
      <c r="B1022" s="12" t="s">
        <v>3763</v>
      </c>
      <c r="C1022" s="12">
        <v>74.2</v>
      </c>
      <c r="D1022" s="12" t="s">
        <v>2377</v>
      </c>
      <c r="E1022" s="12" t="s">
        <v>468</v>
      </c>
      <c r="F1022" s="12" t="s">
        <v>3916</v>
      </c>
      <c r="G1022" s="12" t="s">
        <v>212</v>
      </c>
      <c r="H1022" s="12" t="s">
        <v>2804</v>
      </c>
      <c r="I1022" s="12" t="s">
        <v>212</v>
      </c>
      <c r="J1022" s="12" t="s">
        <v>1222</v>
      </c>
      <c r="K1022" s="12" t="s">
        <v>564</v>
      </c>
      <c r="L1022" s="12" t="s">
        <v>1118</v>
      </c>
      <c r="M1022" s="12" t="s">
        <v>3164</v>
      </c>
      <c r="N1022" s="12"/>
      <c r="O1022" s="12" t="s">
        <v>3400</v>
      </c>
      <c r="P1022" s="12" t="s">
        <v>3402</v>
      </c>
      <c r="Q1022" s="12">
        <v>1</v>
      </c>
      <c r="R1022" s="12">
        <v>0</v>
      </c>
      <c r="S1022" s="12">
        <v>0</v>
      </c>
      <c r="T1022" s="12">
        <v>0</v>
      </c>
      <c r="U1022" s="12">
        <v>0</v>
      </c>
      <c r="V1022" s="12">
        <v>0</v>
      </c>
      <c r="W1022" s="12">
        <v>0</v>
      </c>
      <c r="X1022" s="12">
        <v>0</v>
      </c>
      <c r="Y1022" s="12">
        <v>0</v>
      </c>
      <c r="Z1022" s="12">
        <v>0</v>
      </c>
      <c r="AA1022" s="12">
        <v>0</v>
      </c>
      <c r="AB1022" s="12">
        <v>0</v>
      </c>
      <c r="AC1022" s="12">
        <v>0</v>
      </c>
      <c r="AD1022" s="12">
        <v>0</v>
      </c>
      <c r="AE1022" s="12">
        <v>0</v>
      </c>
      <c r="AF1022" s="12">
        <v>0</v>
      </c>
      <c r="AG1022" s="12">
        <v>0</v>
      </c>
      <c r="AH1022" s="12">
        <v>0</v>
      </c>
      <c r="AI1022" s="12">
        <v>0</v>
      </c>
      <c r="AJ1022" s="12">
        <v>1</v>
      </c>
      <c r="AK1022" s="12">
        <v>0</v>
      </c>
      <c r="AL1022" s="12" t="s">
        <v>1044</v>
      </c>
      <c r="AM1022" s="7" t="s">
        <v>682</v>
      </c>
      <c r="AN1022" s="7" t="s">
        <v>711</v>
      </c>
      <c r="AO1022" s="7" t="s">
        <v>685</v>
      </c>
      <c r="AP1022" s="12" t="s">
        <v>3235</v>
      </c>
      <c r="AQ1022" s="12">
        <v>16522</v>
      </c>
      <c r="AR1022" s="12">
        <v>3</v>
      </c>
      <c r="AS1022" s="12" t="s">
        <v>555</v>
      </c>
      <c r="AT1022" s="7" t="s">
        <v>212</v>
      </c>
      <c r="AU1022" s="12">
        <v>1</v>
      </c>
      <c r="AV1022" s="12">
        <v>1</v>
      </c>
      <c r="AW1022" s="12">
        <v>1</v>
      </c>
      <c r="AX1022" s="12">
        <v>0</v>
      </c>
      <c r="AY1022" s="7">
        <v>0</v>
      </c>
      <c r="AZ1022" s="12">
        <v>0</v>
      </c>
      <c r="BA1022" s="12">
        <v>1</v>
      </c>
      <c r="BB1022" s="12">
        <v>1</v>
      </c>
      <c r="BC1022" s="12">
        <v>1</v>
      </c>
      <c r="BD1022" s="12">
        <v>1</v>
      </c>
      <c r="BE1022" s="12">
        <v>0</v>
      </c>
      <c r="BF1022" s="7" t="s">
        <v>3258</v>
      </c>
      <c r="BG1022" s="7" t="s">
        <v>950</v>
      </c>
      <c r="BH1022" s="7"/>
      <c r="BI1022" s="7" t="s">
        <v>3249</v>
      </c>
      <c r="BJ1022" s="12" t="s">
        <v>3459</v>
      </c>
      <c r="BK1022" s="12" t="s">
        <v>3463</v>
      </c>
      <c r="BL1022" s="12" t="s">
        <v>3470</v>
      </c>
      <c r="BM1022" s="7" t="s">
        <v>3485</v>
      </c>
      <c r="BN1022" s="7" t="s">
        <v>775</v>
      </c>
      <c r="BO1022" s="12"/>
      <c r="BP1022" s="12" t="s">
        <v>1261</v>
      </c>
      <c r="BQ1022" s="12"/>
      <c r="BR1022" s="12"/>
      <c r="BS1022" s="12">
        <v>0.03</v>
      </c>
      <c r="BT1022" s="12">
        <f t="shared" ref="BT1022:BT1027" si="24">EXP(BS1022)</f>
        <v>1.0304545339535169</v>
      </c>
      <c r="BU1022" s="12"/>
      <c r="BV1022" s="12" t="s">
        <v>3415</v>
      </c>
      <c r="BW1022" s="12" t="s">
        <v>1077</v>
      </c>
      <c r="BX1022" s="12" t="s">
        <v>1077</v>
      </c>
      <c r="BY1022" s="12" t="s">
        <v>1077</v>
      </c>
      <c r="BZ1022" s="12"/>
      <c r="CA1022" s="12" t="s">
        <v>1077</v>
      </c>
      <c r="CB1022" s="12" t="s">
        <v>1077</v>
      </c>
      <c r="CC1022" s="12" t="s">
        <v>1077</v>
      </c>
      <c r="CD1022" s="12" t="s">
        <v>1077</v>
      </c>
      <c r="CE1022" s="12">
        <v>0.05</v>
      </c>
      <c r="CF1022" s="12" t="s">
        <v>1077</v>
      </c>
      <c r="CG1022" s="12"/>
      <c r="CH1022" s="12"/>
      <c r="CI1022" s="12"/>
      <c r="CJ1022" s="12" t="s">
        <v>718</v>
      </c>
      <c r="CK1022" s="12" t="s">
        <v>1077</v>
      </c>
      <c r="CL1022" s="12" t="s">
        <v>1077</v>
      </c>
      <c r="CM1022" s="12" t="s">
        <v>1077</v>
      </c>
      <c r="CN1022" s="12" t="s">
        <v>1077</v>
      </c>
      <c r="CO1022" s="12" t="s">
        <v>1077</v>
      </c>
      <c r="CP1022" s="12"/>
      <c r="CQ1022" s="12"/>
      <c r="CR1022" s="12"/>
      <c r="CS1022" s="12" t="s">
        <v>1077</v>
      </c>
      <c r="CT1022" s="12" t="s">
        <v>718</v>
      </c>
      <c r="CU1022" s="12">
        <v>3.21</v>
      </c>
      <c r="CV1022" s="12"/>
      <c r="CW1022" s="12"/>
      <c r="CX1022" s="57"/>
    </row>
    <row r="1023" spans="1:102" x14ac:dyDescent="0.35">
      <c r="A1023" s="56">
        <v>74</v>
      </c>
      <c r="B1023" s="12" t="s">
        <v>3763</v>
      </c>
      <c r="C1023" s="12">
        <v>74.3</v>
      </c>
      <c r="D1023" s="12" t="s">
        <v>2379</v>
      </c>
      <c r="E1023" s="12" t="s">
        <v>469</v>
      </c>
      <c r="F1023" s="12" t="s">
        <v>3916</v>
      </c>
      <c r="G1023" s="12" t="s">
        <v>212</v>
      </c>
      <c r="H1023" s="12" t="s">
        <v>2804</v>
      </c>
      <c r="I1023" s="12" t="s">
        <v>212</v>
      </c>
      <c r="J1023" s="12" t="s">
        <v>1222</v>
      </c>
      <c r="K1023" s="12" t="s">
        <v>564</v>
      </c>
      <c r="L1023" s="12" t="s">
        <v>1118</v>
      </c>
      <c r="M1023" s="12" t="s">
        <v>3164</v>
      </c>
      <c r="N1023" s="12"/>
      <c r="O1023" s="12" t="s">
        <v>3400</v>
      </c>
      <c r="P1023" s="12" t="s">
        <v>3402</v>
      </c>
      <c r="Q1023" s="12">
        <v>1</v>
      </c>
      <c r="R1023" s="12">
        <v>0</v>
      </c>
      <c r="S1023" s="12">
        <v>0</v>
      </c>
      <c r="T1023" s="12">
        <v>0</v>
      </c>
      <c r="U1023" s="12">
        <v>0</v>
      </c>
      <c r="V1023" s="12">
        <v>0</v>
      </c>
      <c r="W1023" s="12">
        <v>0</v>
      </c>
      <c r="X1023" s="12">
        <v>0</v>
      </c>
      <c r="Y1023" s="12">
        <v>0</v>
      </c>
      <c r="Z1023" s="12">
        <v>0</v>
      </c>
      <c r="AA1023" s="12">
        <v>0</v>
      </c>
      <c r="AB1023" s="12">
        <v>0</v>
      </c>
      <c r="AC1023" s="12">
        <v>0</v>
      </c>
      <c r="AD1023" s="12">
        <v>0</v>
      </c>
      <c r="AE1023" s="12">
        <v>0</v>
      </c>
      <c r="AF1023" s="12">
        <v>0</v>
      </c>
      <c r="AG1023" s="12">
        <v>0</v>
      </c>
      <c r="AH1023" s="12">
        <v>0</v>
      </c>
      <c r="AI1023" s="12">
        <v>0</v>
      </c>
      <c r="AJ1023" s="12">
        <v>1</v>
      </c>
      <c r="AK1023" s="12">
        <v>0</v>
      </c>
      <c r="AL1023" s="12" t="s">
        <v>3367</v>
      </c>
      <c r="AM1023" s="7" t="s">
        <v>682</v>
      </c>
      <c r="AN1023" s="7" t="s">
        <v>711</v>
      </c>
      <c r="AO1023" s="7" t="s">
        <v>685</v>
      </c>
      <c r="AP1023" s="12" t="s">
        <v>3235</v>
      </c>
      <c r="AQ1023" s="12">
        <v>16522</v>
      </c>
      <c r="AR1023" s="12">
        <v>3</v>
      </c>
      <c r="AS1023" s="12" t="s">
        <v>555</v>
      </c>
      <c r="AT1023" s="7" t="s">
        <v>212</v>
      </c>
      <c r="AU1023" s="12">
        <v>1</v>
      </c>
      <c r="AV1023" s="12">
        <v>1</v>
      </c>
      <c r="AW1023" s="12">
        <v>1</v>
      </c>
      <c r="AX1023" s="12">
        <v>0</v>
      </c>
      <c r="AY1023" s="7">
        <v>0</v>
      </c>
      <c r="AZ1023" s="12">
        <v>0</v>
      </c>
      <c r="BA1023" s="12">
        <v>1</v>
      </c>
      <c r="BB1023" s="12">
        <v>1</v>
      </c>
      <c r="BC1023" s="12">
        <v>1</v>
      </c>
      <c r="BD1023" s="12">
        <v>1</v>
      </c>
      <c r="BE1023" s="12">
        <v>0</v>
      </c>
      <c r="BF1023" s="7" t="s">
        <v>3258</v>
      </c>
      <c r="BG1023" s="7" t="s">
        <v>950</v>
      </c>
      <c r="BH1023" s="7"/>
      <c r="BI1023" s="7" t="s">
        <v>3249</v>
      </c>
      <c r="BJ1023" s="12" t="s">
        <v>3459</v>
      </c>
      <c r="BK1023" s="12" t="s">
        <v>3463</v>
      </c>
      <c r="BL1023" s="12" t="s">
        <v>3470</v>
      </c>
      <c r="BM1023" s="7" t="s">
        <v>3485</v>
      </c>
      <c r="BN1023" s="7" t="s">
        <v>775</v>
      </c>
      <c r="BO1023" s="12"/>
      <c r="BP1023" s="12" t="s">
        <v>1261</v>
      </c>
      <c r="BQ1023" s="12"/>
      <c r="BR1023" s="12"/>
      <c r="BS1023" s="12">
        <v>2.1000000000000001E-2</v>
      </c>
      <c r="BT1023" s="12">
        <f t="shared" si="24"/>
        <v>1.0212220516375285</v>
      </c>
      <c r="BU1023" s="12"/>
      <c r="BV1023" s="12" t="s">
        <v>3415</v>
      </c>
      <c r="BW1023" s="12" t="s">
        <v>1077</v>
      </c>
      <c r="BX1023" s="12" t="s">
        <v>1077</v>
      </c>
      <c r="BY1023" s="12" t="s">
        <v>1077</v>
      </c>
      <c r="BZ1023" s="12"/>
      <c r="CA1023" s="12" t="s">
        <v>1077</v>
      </c>
      <c r="CB1023" s="12" t="s">
        <v>1077</v>
      </c>
      <c r="CC1023" s="12" t="s">
        <v>1077</v>
      </c>
      <c r="CD1023" s="12" t="s">
        <v>1077</v>
      </c>
      <c r="CE1023" s="12">
        <v>0.05</v>
      </c>
      <c r="CF1023" s="12" t="s">
        <v>1077</v>
      </c>
      <c r="CG1023" s="12"/>
      <c r="CH1023" s="12"/>
      <c r="CI1023" s="12"/>
      <c r="CJ1023" s="12" t="s">
        <v>718</v>
      </c>
      <c r="CK1023" s="12" t="s">
        <v>1077</v>
      </c>
      <c r="CL1023" s="12" t="s">
        <v>1077</v>
      </c>
      <c r="CM1023" s="12" t="s">
        <v>1077</v>
      </c>
      <c r="CN1023" s="12" t="s">
        <v>1077</v>
      </c>
      <c r="CO1023" s="12" t="s">
        <v>1077</v>
      </c>
      <c r="CP1023" s="12"/>
      <c r="CQ1023" s="12"/>
      <c r="CR1023" s="12"/>
      <c r="CS1023" s="12" t="s">
        <v>1077</v>
      </c>
      <c r="CT1023" s="12" t="s">
        <v>718</v>
      </c>
      <c r="CU1023" s="12">
        <v>3.21</v>
      </c>
      <c r="CV1023" s="12"/>
      <c r="CW1023" s="12"/>
      <c r="CX1023" s="57"/>
    </row>
    <row r="1024" spans="1:102" x14ac:dyDescent="0.35">
      <c r="A1024" s="56">
        <v>74</v>
      </c>
      <c r="B1024" s="12" t="s">
        <v>3763</v>
      </c>
      <c r="C1024" s="12">
        <v>74.3</v>
      </c>
      <c r="D1024" s="12" t="s">
        <v>2375</v>
      </c>
      <c r="E1024" s="12" t="s">
        <v>469</v>
      </c>
      <c r="F1024" s="12" t="s">
        <v>3916</v>
      </c>
      <c r="G1024" s="12" t="s">
        <v>212</v>
      </c>
      <c r="H1024" s="12" t="s">
        <v>2804</v>
      </c>
      <c r="I1024" s="12" t="s">
        <v>212</v>
      </c>
      <c r="J1024" s="12" t="s">
        <v>1222</v>
      </c>
      <c r="K1024" s="12" t="s">
        <v>564</v>
      </c>
      <c r="L1024" s="12" t="s">
        <v>1118</v>
      </c>
      <c r="M1024" s="12" t="s">
        <v>3164</v>
      </c>
      <c r="N1024" s="12"/>
      <c r="O1024" s="12" t="s">
        <v>3400</v>
      </c>
      <c r="P1024" s="12" t="s">
        <v>3402</v>
      </c>
      <c r="Q1024" s="12">
        <v>1</v>
      </c>
      <c r="R1024" s="12">
        <v>0</v>
      </c>
      <c r="S1024" s="12">
        <v>0</v>
      </c>
      <c r="T1024" s="12">
        <v>0</v>
      </c>
      <c r="U1024" s="12">
        <v>0</v>
      </c>
      <c r="V1024" s="12">
        <v>0</v>
      </c>
      <c r="W1024" s="12">
        <v>0</v>
      </c>
      <c r="X1024" s="12">
        <v>0</v>
      </c>
      <c r="Y1024" s="12">
        <v>0</v>
      </c>
      <c r="Z1024" s="12">
        <v>0</v>
      </c>
      <c r="AA1024" s="12">
        <v>0</v>
      </c>
      <c r="AB1024" s="12">
        <v>0</v>
      </c>
      <c r="AC1024" s="12">
        <v>0</v>
      </c>
      <c r="AD1024" s="12">
        <v>0</v>
      </c>
      <c r="AE1024" s="12">
        <v>0</v>
      </c>
      <c r="AF1024" s="12">
        <v>0</v>
      </c>
      <c r="AG1024" s="12">
        <v>0</v>
      </c>
      <c r="AH1024" s="12">
        <v>0</v>
      </c>
      <c r="AI1024" s="12">
        <v>0</v>
      </c>
      <c r="AJ1024" s="12">
        <v>1</v>
      </c>
      <c r="AK1024" s="12">
        <v>0</v>
      </c>
      <c r="AL1024" s="12" t="s">
        <v>3367</v>
      </c>
      <c r="AM1024" s="7" t="s">
        <v>682</v>
      </c>
      <c r="AN1024" s="7" t="s">
        <v>711</v>
      </c>
      <c r="AO1024" s="7" t="s">
        <v>685</v>
      </c>
      <c r="AP1024" s="12" t="s">
        <v>3235</v>
      </c>
      <c r="AQ1024" s="12">
        <v>16522</v>
      </c>
      <c r="AR1024" s="12">
        <v>3</v>
      </c>
      <c r="AS1024" s="12" t="s">
        <v>555</v>
      </c>
      <c r="AT1024" s="7" t="s">
        <v>212</v>
      </c>
      <c r="AU1024" s="12">
        <v>1</v>
      </c>
      <c r="AV1024" s="12">
        <v>1</v>
      </c>
      <c r="AW1024" s="12">
        <v>1</v>
      </c>
      <c r="AX1024" s="12">
        <v>0</v>
      </c>
      <c r="AY1024" s="7">
        <v>0</v>
      </c>
      <c r="AZ1024" s="12">
        <v>0</v>
      </c>
      <c r="BA1024" s="12">
        <v>1</v>
      </c>
      <c r="BB1024" s="12">
        <v>1</v>
      </c>
      <c r="BC1024" s="12">
        <v>1</v>
      </c>
      <c r="BD1024" s="12">
        <v>1</v>
      </c>
      <c r="BE1024" s="12">
        <v>0</v>
      </c>
      <c r="BF1024" s="7" t="s">
        <v>2820</v>
      </c>
      <c r="BG1024" s="7" t="s">
        <v>952</v>
      </c>
      <c r="BH1024" s="7"/>
      <c r="BI1024" s="7" t="s">
        <v>2818</v>
      </c>
      <c r="BJ1024" s="12" t="s">
        <v>3459</v>
      </c>
      <c r="BK1024" s="12" t="s">
        <v>1044</v>
      </c>
      <c r="BL1024" s="12" t="s">
        <v>3480</v>
      </c>
      <c r="BM1024" s="7" t="s">
        <v>3485</v>
      </c>
      <c r="BN1024" s="7" t="s">
        <v>775</v>
      </c>
      <c r="BO1024" s="12"/>
      <c r="BP1024" s="12" t="s">
        <v>1261</v>
      </c>
      <c r="BQ1024" s="12"/>
      <c r="BR1024" s="12"/>
      <c r="BS1024" s="12">
        <v>1.2490000000000001</v>
      </c>
      <c r="BT1024" s="12">
        <f t="shared" si="24"/>
        <v>3.4868543590942802</v>
      </c>
      <c r="BU1024" s="12"/>
      <c r="BV1024" s="12" t="s">
        <v>3415</v>
      </c>
      <c r="BW1024" s="12" t="s">
        <v>1077</v>
      </c>
      <c r="BX1024" s="12" t="s">
        <v>1077</v>
      </c>
      <c r="BY1024" s="12" t="s">
        <v>1077</v>
      </c>
      <c r="BZ1024" s="12"/>
      <c r="CA1024" s="12" t="s">
        <v>1077</v>
      </c>
      <c r="CB1024" s="12" t="s">
        <v>1077</v>
      </c>
      <c r="CC1024" s="12" t="s">
        <v>1077</v>
      </c>
      <c r="CD1024" s="12" t="s">
        <v>1077</v>
      </c>
      <c r="CE1024" s="12">
        <v>0.05</v>
      </c>
      <c r="CF1024" s="12" t="s">
        <v>1077</v>
      </c>
      <c r="CG1024" s="12"/>
      <c r="CH1024" s="12"/>
      <c r="CI1024" s="12"/>
      <c r="CJ1024" s="12" t="s">
        <v>718</v>
      </c>
      <c r="CK1024" s="12" t="s">
        <v>1077</v>
      </c>
      <c r="CL1024" s="12" t="s">
        <v>1077</v>
      </c>
      <c r="CM1024" s="12" t="s">
        <v>1077</v>
      </c>
      <c r="CN1024" s="12" t="s">
        <v>1077</v>
      </c>
      <c r="CO1024" s="12" t="s">
        <v>1077</v>
      </c>
      <c r="CP1024" s="12"/>
      <c r="CQ1024" s="12"/>
      <c r="CR1024" s="12"/>
      <c r="CS1024" s="12" t="s">
        <v>1077</v>
      </c>
      <c r="CT1024" s="12" t="s">
        <v>718</v>
      </c>
      <c r="CU1024" s="12">
        <v>0.13</v>
      </c>
      <c r="CV1024" s="12"/>
      <c r="CW1024" s="12"/>
      <c r="CX1024" s="57"/>
    </row>
    <row r="1025" spans="1:102" x14ac:dyDescent="0.35">
      <c r="A1025" s="56">
        <v>74</v>
      </c>
      <c r="B1025" s="12" t="s">
        <v>3763</v>
      </c>
      <c r="C1025" s="12">
        <v>74.400000000000006</v>
      </c>
      <c r="D1025" s="12" t="s">
        <v>2380</v>
      </c>
      <c r="E1025" s="12" t="s">
        <v>470</v>
      </c>
      <c r="F1025" s="12" t="s">
        <v>3916</v>
      </c>
      <c r="G1025" s="12" t="s">
        <v>212</v>
      </c>
      <c r="H1025" s="12" t="s">
        <v>2804</v>
      </c>
      <c r="I1025" s="12" t="s">
        <v>212</v>
      </c>
      <c r="J1025" s="12" t="s">
        <v>1222</v>
      </c>
      <c r="K1025" s="12" t="s">
        <v>564</v>
      </c>
      <c r="L1025" s="12" t="s">
        <v>1118</v>
      </c>
      <c r="M1025" s="12" t="s">
        <v>3164</v>
      </c>
      <c r="N1025" s="12"/>
      <c r="O1025" s="12" t="s">
        <v>3400</v>
      </c>
      <c r="P1025" s="12" t="s">
        <v>3402</v>
      </c>
      <c r="Q1025" s="12">
        <v>1</v>
      </c>
      <c r="R1025" s="12">
        <v>0</v>
      </c>
      <c r="S1025" s="12">
        <v>0</v>
      </c>
      <c r="T1025" s="12">
        <v>0</v>
      </c>
      <c r="U1025" s="12">
        <v>0</v>
      </c>
      <c r="V1025" s="12">
        <v>0</v>
      </c>
      <c r="W1025" s="12">
        <v>0</v>
      </c>
      <c r="X1025" s="12">
        <v>0</v>
      </c>
      <c r="Y1025" s="12">
        <v>0</v>
      </c>
      <c r="Z1025" s="12">
        <v>0</v>
      </c>
      <c r="AA1025" s="12">
        <v>0</v>
      </c>
      <c r="AB1025" s="12">
        <v>0</v>
      </c>
      <c r="AC1025" s="12">
        <v>0</v>
      </c>
      <c r="AD1025" s="12">
        <v>0</v>
      </c>
      <c r="AE1025" s="12">
        <v>0</v>
      </c>
      <c r="AF1025" s="12">
        <v>0</v>
      </c>
      <c r="AG1025" s="12">
        <v>0</v>
      </c>
      <c r="AH1025" s="12">
        <v>0</v>
      </c>
      <c r="AI1025" s="12">
        <v>0</v>
      </c>
      <c r="AJ1025" s="12">
        <v>1</v>
      </c>
      <c r="AK1025" s="12">
        <v>0</v>
      </c>
      <c r="AL1025" s="12" t="s">
        <v>3367</v>
      </c>
      <c r="AM1025" s="7" t="s">
        <v>682</v>
      </c>
      <c r="AN1025" s="7" t="s">
        <v>711</v>
      </c>
      <c r="AO1025" s="7" t="s">
        <v>685</v>
      </c>
      <c r="AP1025" s="12" t="s">
        <v>3235</v>
      </c>
      <c r="AQ1025" s="12">
        <v>16522</v>
      </c>
      <c r="AR1025" s="12">
        <v>3</v>
      </c>
      <c r="AS1025" s="12" t="s">
        <v>555</v>
      </c>
      <c r="AT1025" s="7" t="s">
        <v>212</v>
      </c>
      <c r="AU1025" s="12">
        <v>1</v>
      </c>
      <c r="AV1025" s="12">
        <v>1</v>
      </c>
      <c r="AW1025" s="12">
        <v>1</v>
      </c>
      <c r="AX1025" s="12">
        <v>0</v>
      </c>
      <c r="AY1025" s="7">
        <v>0</v>
      </c>
      <c r="AZ1025" s="12">
        <v>0</v>
      </c>
      <c r="BA1025" s="12">
        <v>1</v>
      </c>
      <c r="BB1025" s="12">
        <v>1</v>
      </c>
      <c r="BC1025" s="12">
        <v>1</v>
      </c>
      <c r="BD1025" s="12">
        <v>1</v>
      </c>
      <c r="BE1025" s="12">
        <v>0</v>
      </c>
      <c r="BF1025" s="7" t="s">
        <v>3258</v>
      </c>
      <c r="BG1025" s="7" t="s">
        <v>950</v>
      </c>
      <c r="BH1025" s="7"/>
      <c r="BI1025" s="7" t="s">
        <v>3249</v>
      </c>
      <c r="BJ1025" s="12" t="s">
        <v>3459</v>
      </c>
      <c r="BK1025" s="12" t="s">
        <v>3463</v>
      </c>
      <c r="BL1025" s="12" t="s">
        <v>3470</v>
      </c>
      <c r="BM1025" s="7" t="s">
        <v>3485</v>
      </c>
      <c r="BN1025" s="7" t="s">
        <v>775</v>
      </c>
      <c r="BO1025" s="12"/>
      <c r="BP1025" s="12" t="s">
        <v>1261</v>
      </c>
      <c r="BQ1025" s="12"/>
      <c r="BR1025" s="12"/>
      <c r="BS1025" s="12">
        <v>2.1000000000000001E-2</v>
      </c>
      <c r="BT1025" s="12">
        <f t="shared" si="24"/>
        <v>1.0212220516375285</v>
      </c>
      <c r="BU1025" s="12"/>
      <c r="BV1025" s="12" t="s">
        <v>3415</v>
      </c>
      <c r="BW1025" s="12" t="s">
        <v>1077</v>
      </c>
      <c r="BX1025" s="12" t="s">
        <v>1077</v>
      </c>
      <c r="BY1025" s="12" t="s">
        <v>1077</v>
      </c>
      <c r="BZ1025" s="12"/>
      <c r="CA1025" s="12" t="s">
        <v>1077</v>
      </c>
      <c r="CB1025" s="12" t="s">
        <v>1077</v>
      </c>
      <c r="CC1025" s="12" t="s">
        <v>1077</v>
      </c>
      <c r="CD1025" s="12" t="s">
        <v>1077</v>
      </c>
      <c r="CE1025" s="12">
        <v>0.05</v>
      </c>
      <c r="CF1025" s="12" t="s">
        <v>1077</v>
      </c>
      <c r="CG1025" s="12"/>
      <c r="CH1025" s="12"/>
      <c r="CI1025" s="12"/>
      <c r="CJ1025" s="12" t="s">
        <v>718</v>
      </c>
      <c r="CK1025" s="12" t="s">
        <v>1077</v>
      </c>
      <c r="CL1025" s="12" t="s">
        <v>1077</v>
      </c>
      <c r="CM1025" s="12" t="s">
        <v>1077</v>
      </c>
      <c r="CN1025" s="12" t="s">
        <v>1077</v>
      </c>
      <c r="CO1025" s="12" t="s">
        <v>1077</v>
      </c>
      <c r="CP1025" s="12"/>
      <c r="CQ1025" s="12"/>
      <c r="CR1025" s="12"/>
      <c r="CS1025" s="12" t="s">
        <v>1077</v>
      </c>
      <c r="CT1025" s="12" t="s">
        <v>718</v>
      </c>
      <c r="CU1025" s="12">
        <v>3.21</v>
      </c>
      <c r="CV1025" s="12"/>
      <c r="CW1025" s="12"/>
      <c r="CX1025" s="57"/>
    </row>
    <row r="1026" spans="1:102" x14ac:dyDescent="0.35">
      <c r="A1026" s="56">
        <v>74</v>
      </c>
      <c r="B1026" s="12" t="s">
        <v>3763</v>
      </c>
      <c r="C1026" s="12">
        <v>74.400000000000006</v>
      </c>
      <c r="D1026" s="12" t="s">
        <v>2376</v>
      </c>
      <c r="E1026" s="12" t="s">
        <v>470</v>
      </c>
      <c r="F1026" s="12" t="s">
        <v>3916</v>
      </c>
      <c r="G1026" s="12" t="s">
        <v>212</v>
      </c>
      <c r="H1026" s="12" t="s">
        <v>2804</v>
      </c>
      <c r="I1026" s="12" t="s">
        <v>212</v>
      </c>
      <c r="J1026" s="12" t="s">
        <v>1222</v>
      </c>
      <c r="K1026" s="12" t="s">
        <v>564</v>
      </c>
      <c r="L1026" s="12" t="s">
        <v>1118</v>
      </c>
      <c r="M1026" s="12" t="s">
        <v>3164</v>
      </c>
      <c r="N1026" s="12"/>
      <c r="O1026" s="12" t="s">
        <v>3400</v>
      </c>
      <c r="P1026" s="12" t="s">
        <v>3402</v>
      </c>
      <c r="Q1026" s="12">
        <v>1</v>
      </c>
      <c r="R1026" s="12">
        <v>0</v>
      </c>
      <c r="S1026" s="12">
        <v>0</v>
      </c>
      <c r="T1026" s="12">
        <v>0</v>
      </c>
      <c r="U1026" s="12">
        <v>0</v>
      </c>
      <c r="V1026" s="12">
        <v>0</v>
      </c>
      <c r="W1026" s="12">
        <v>0</v>
      </c>
      <c r="X1026" s="12">
        <v>0</v>
      </c>
      <c r="Y1026" s="12">
        <v>0</v>
      </c>
      <c r="Z1026" s="12">
        <v>0</v>
      </c>
      <c r="AA1026" s="12">
        <v>0</v>
      </c>
      <c r="AB1026" s="12">
        <v>0</v>
      </c>
      <c r="AC1026" s="12">
        <v>0</v>
      </c>
      <c r="AD1026" s="12">
        <v>0</v>
      </c>
      <c r="AE1026" s="12">
        <v>0</v>
      </c>
      <c r="AF1026" s="12">
        <v>0</v>
      </c>
      <c r="AG1026" s="12">
        <v>0</v>
      </c>
      <c r="AH1026" s="12">
        <v>0</v>
      </c>
      <c r="AI1026" s="12">
        <v>0</v>
      </c>
      <c r="AJ1026" s="12">
        <v>1</v>
      </c>
      <c r="AK1026" s="12">
        <v>0</v>
      </c>
      <c r="AL1026" s="12" t="s">
        <v>3367</v>
      </c>
      <c r="AM1026" s="7" t="s">
        <v>682</v>
      </c>
      <c r="AN1026" s="7" t="s">
        <v>711</v>
      </c>
      <c r="AO1026" s="7" t="s">
        <v>685</v>
      </c>
      <c r="AP1026" s="12" t="s">
        <v>3235</v>
      </c>
      <c r="AQ1026" s="12">
        <v>16522</v>
      </c>
      <c r="AR1026" s="12">
        <v>3</v>
      </c>
      <c r="AS1026" s="12" t="s">
        <v>555</v>
      </c>
      <c r="AT1026" s="7" t="s">
        <v>212</v>
      </c>
      <c r="AU1026" s="12">
        <v>1</v>
      </c>
      <c r="AV1026" s="12">
        <v>1</v>
      </c>
      <c r="AW1026" s="12">
        <v>1</v>
      </c>
      <c r="AX1026" s="12">
        <v>0</v>
      </c>
      <c r="AY1026" s="7">
        <v>0</v>
      </c>
      <c r="AZ1026" s="12">
        <v>0</v>
      </c>
      <c r="BA1026" s="12">
        <v>1</v>
      </c>
      <c r="BB1026" s="12">
        <v>1</v>
      </c>
      <c r="BC1026" s="12">
        <v>1</v>
      </c>
      <c r="BD1026" s="12">
        <v>1</v>
      </c>
      <c r="BE1026" s="12">
        <v>0</v>
      </c>
      <c r="BF1026" s="7" t="s">
        <v>2820</v>
      </c>
      <c r="BG1026" s="7" t="s">
        <v>952</v>
      </c>
      <c r="BH1026" s="7"/>
      <c r="BI1026" s="7" t="s">
        <v>2818</v>
      </c>
      <c r="BJ1026" s="12" t="s">
        <v>3459</v>
      </c>
      <c r="BK1026" s="12" t="s">
        <v>1044</v>
      </c>
      <c r="BL1026" s="12" t="s">
        <v>3480</v>
      </c>
      <c r="BM1026" s="7" t="s">
        <v>3485</v>
      </c>
      <c r="BN1026" s="7" t="s">
        <v>775</v>
      </c>
      <c r="BO1026" s="12"/>
      <c r="BP1026" s="12" t="s">
        <v>1261</v>
      </c>
      <c r="BQ1026" s="12"/>
      <c r="BR1026" s="12"/>
      <c r="BS1026" s="12">
        <v>1.2430000000000001</v>
      </c>
      <c r="BT1026" s="12">
        <f t="shared" si="24"/>
        <v>3.4659958709794858</v>
      </c>
      <c r="BU1026" s="12"/>
      <c r="BV1026" s="12" t="s">
        <v>3415</v>
      </c>
      <c r="BW1026" s="12" t="s">
        <v>1077</v>
      </c>
      <c r="BX1026" s="12" t="s">
        <v>1077</v>
      </c>
      <c r="BY1026" s="12" t="s">
        <v>1077</v>
      </c>
      <c r="BZ1026" s="12"/>
      <c r="CA1026" s="12" t="s">
        <v>1077</v>
      </c>
      <c r="CB1026" s="12" t="s">
        <v>1077</v>
      </c>
      <c r="CC1026" s="12" t="s">
        <v>1077</v>
      </c>
      <c r="CD1026" s="12" t="s">
        <v>1077</v>
      </c>
      <c r="CE1026" s="12">
        <v>0.05</v>
      </c>
      <c r="CF1026" s="12" t="s">
        <v>1077</v>
      </c>
      <c r="CG1026" s="12"/>
      <c r="CH1026" s="12"/>
      <c r="CI1026" s="12"/>
      <c r="CJ1026" s="12" t="s">
        <v>718</v>
      </c>
      <c r="CK1026" s="12" t="s">
        <v>1077</v>
      </c>
      <c r="CL1026" s="12" t="s">
        <v>1077</v>
      </c>
      <c r="CM1026" s="12" t="s">
        <v>1077</v>
      </c>
      <c r="CN1026" s="12" t="s">
        <v>1077</v>
      </c>
      <c r="CO1026" s="12" t="s">
        <v>1077</v>
      </c>
      <c r="CP1026" s="12"/>
      <c r="CQ1026" s="12"/>
      <c r="CR1026" s="12"/>
      <c r="CS1026" s="12" t="s">
        <v>1077</v>
      </c>
      <c r="CT1026" s="12" t="s">
        <v>718</v>
      </c>
      <c r="CU1026" s="12">
        <v>0.13</v>
      </c>
      <c r="CV1026" s="12"/>
      <c r="CW1026" s="12"/>
      <c r="CX1026" s="57"/>
    </row>
    <row r="1027" spans="1:102" x14ac:dyDescent="0.35">
      <c r="A1027" s="56">
        <v>74</v>
      </c>
      <c r="B1027" s="12" t="s">
        <v>3763</v>
      </c>
      <c r="C1027" s="12">
        <v>74.5</v>
      </c>
      <c r="D1027" s="12" t="s">
        <v>2378</v>
      </c>
      <c r="E1027" s="12" t="s">
        <v>471</v>
      </c>
      <c r="F1027" s="12" t="s">
        <v>3916</v>
      </c>
      <c r="G1027" s="12" t="s">
        <v>212</v>
      </c>
      <c r="H1027" s="12" t="s">
        <v>2804</v>
      </c>
      <c r="I1027" s="12" t="s">
        <v>212</v>
      </c>
      <c r="J1027" s="12" t="s">
        <v>1222</v>
      </c>
      <c r="K1027" s="12" t="s">
        <v>564</v>
      </c>
      <c r="L1027" s="12" t="s">
        <v>1118</v>
      </c>
      <c r="M1027" s="12" t="s">
        <v>3164</v>
      </c>
      <c r="N1027" s="12"/>
      <c r="O1027" s="12" t="s">
        <v>3400</v>
      </c>
      <c r="P1027" s="12" t="s">
        <v>3402</v>
      </c>
      <c r="Q1027" s="12">
        <v>1</v>
      </c>
      <c r="R1027" s="12">
        <v>0</v>
      </c>
      <c r="S1027" s="12">
        <v>0</v>
      </c>
      <c r="T1027" s="12">
        <v>0</v>
      </c>
      <c r="U1027" s="12">
        <v>0</v>
      </c>
      <c r="V1027" s="12">
        <v>0</v>
      </c>
      <c r="W1027" s="12">
        <v>0</v>
      </c>
      <c r="X1027" s="12">
        <v>0</v>
      </c>
      <c r="Y1027" s="12">
        <v>0</v>
      </c>
      <c r="Z1027" s="12">
        <v>0</v>
      </c>
      <c r="AA1027" s="12">
        <v>0</v>
      </c>
      <c r="AB1027" s="12">
        <v>0</v>
      </c>
      <c r="AC1027" s="12">
        <v>0</v>
      </c>
      <c r="AD1027" s="12">
        <v>0</v>
      </c>
      <c r="AE1027" s="12">
        <v>0</v>
      </c>
      <c r="AF1027" s="12">
        <v>0</v>
      </c>
      <c r="AG1027" s="12">
        <v>0</v>
      </c>
      <c r="AH1027" s="12">
        <v>0</v>
      </c>
      <c r="AI1027" s="12">
        <v>0</v>
      </c>
      <c r="AJ1027" s="12">
        <v>1</v>
      </c>
      <c r="AK1027" s="12">
        <v>0</v>
      </c>
      <c r="AL1027" s="12" t="s">
        <v>3367</v>
      </c>
      <c r="AM1027" s="7" t="s">
        <v>682</v>
      </c>
      <c r="AN1027" s="7" t="s">
        <v>711</v>
      </c>
      <c r="AO1027" s="7" t="s">
        <v>685</v>
      </c>
      <c r="AP1027" s="12" t="s">
        <v>3235</v>
      </c>
      <c r="AQ1027" s="12">
        <v>16522</v>
      </c>
      <c r="AR1027" s="12">
        <v>3</v>
      </c>
      <c r="AS1027" s="12" t="s">
        <v>555</v>
      </c>
      <c r="AT1027" s="7" t="s">
        <v>212</v>
      </c>
      <c r="AU1027" s="12">
        <v>1</v>
      </c>
      <c r="AV1027" s="12">
        <v>1</v>
      </c>
      <c r="AW1027" s="12">
        <v>1</v>
      </c>
      <c r="AX1027" s="12">
        <v>0</v>
      </c>
      <c r="AY1027" s="7">
        <v>0</v>
      </c>
      <c r="AZ1027" s="12">
        <v>0</v>
      </c>
      <c r="BA1027" s="12">
        <v>1</v>
      </c>
      <c r="BB1027" s="12">
        <v>1</v>
      </c>
      <c r="BC1027" s="12">
        <v>1</v>
      </c>
      <c r="BD1027" s="12">
        <v>1</v>
      </c>
      <c r="BE1027" s="12">
        <v>0</v>
      </c>
      <c r="BF1027" s="7" t="s">
        <v>3258</v>
      </c>
      <c r="BG1027" s="7" t="s">
        <v>950</v>
      </c>
      <c r="BH1027" s="7"/>
      <c r="BI1027" s="7" t="s">
        <v>3249</v>
      </c>
      <c r="BJ1027" s="12" t="s">
        <v>3459</v>
      </c>
      <c r="BK1027" s="12" t="s">
        <v>3463</v>
      </c>
      <c r="BL1027" s="12" t="s">
        <v>3470</v>
      </c>
      <c r="BM1027" s="7" t="s">
        <v>3485</v>
      </c>
      <c r="BN1027" s="7" t="s">
        <v>775</v>
      </c>
      <c r="BO1027" s="12"/>
      <c r="BP1027" s="12" t="s">
        <v>1261</v>
      </c>
      <c r="BQ1027" s="12"/>
      <c r="BR1027" s="12"/>
      <c r="BS1027" s="12">
        <v>2.1000000000000001E-2</v>
      </c>
      <c r="BT1027" s="12">
        <f t="shared" si="24"/>
        <v>1.0212220516375285</v>
      </c>
      <c r="BU1027" s="12"/>
      <c r="BV1027" s="12" t="s">
        <v>3415</v>
      </c>
      <c r="BW1027" s="12" t="s">
        <v>1077</v>
      </c>
      <c r="BX1027" s="12" t="s">
        <v>1077</v>
      </c>
      <c r="BY1027" s="12" t="s">
        <v>1077</v>
      </c>
      <c r="BZ1027" s="12"/>
      <c r="CA1027" s="12" t="s">
        <v>1077</v>
      </c>
      <c r="CB1027" s="12" t="s">
        <v>1077</v>
      </c>
      <c r="CC1027" s="12" t="s">
        <v>1077</v>
      </c>
      <c r="CD1027" s="12" t="s">
        <v>1077</v>
      </c>
      <c r="CE1027" s="12">
        <v>0.05</v>
      </c>
      <c r="CF1027" s="12" t="s">
        <v>1077</v>
      </c>
      <c r="CG1027" s="12"/>
      <c r="CH1027" s="12"/>
      <c r="CI1027" s="12"/>
      <c r="CJ1027" s="12" t="s">
        <v>718</v>
      </c>
      <c r="CK1027" s="12" t="s">
        <v>1077</v>
      </c>
      <c r="CL1027" s="12" t="s">
        <v>1077</v>
      </c>
      <c r="CM1027" s="12" t="s">
        <v>1077</v>
      </c>
      <c r="CN1027" s="12" t="s">
        <v>1077</v>
      </c>
      <c r="CO1027" s="12" t="s">
        <v>1077</v>
      </c>
      <c r="CP1027" s="12"/>
      <c r="CQ1027" s="12"/>
      <c r="CR1027" s="12"/>
      <c r="CS1027" s="12" t="s">
        <v>1077</v>
      </c>
      <c r="CT1027" s="12" t="s">
        <v>718</v>
      </c>
      <c r="CU1027" s="12">
        <v>3.21</v>
      </c>
      <c r="CV1027" s="12"/>
      <c r="CW1027" s="12"/>
      <c r="CX1027" s="57"/>
    </row>
    <row r="1028" spans="1:102" ht="16.5" x14ac:dyDescent="0.35">
      <c r="A1028" s="56">
        <v>81</v>
      </c>
      <c r="B1028" s="12" t="s">
        <v>3771</v>
      </c>
      <c r="C1028" s="12">
        <v>81.099999999999994</v>
      </c>
      <c r="D1028" s="12" t="s">
        <v>2420</v>
      </c>
      <c r="E1028" s="12" t="s">
        <v>195</v>
      </c>
      <c r="F1028" s="12" t="s">
        <v>3916</v>
      </c>
      <c r="G1028" s="12" t="s">
        <v>349</v>
      </c>
      <c r="H1028" s="12" t="s">
        <v>2805</v>
      </c>
      <c r="I1028" s="12" t="s">
        <v>1285</v>
      </c>
      <c r="J1028" s="12" t="s">
        <v>1222</v>
      </c>
      <c r="K1028" s="12" t="s">
        <v>564</v>
      </c>
      <c r="L1028" s="12" t="s">
        <v>1118</v>
      </c>
      <c r="M1028" s="12" t="s">
        <v>3164</v>
      </c>
      <c r="N1028" s="12"/>
      <c r="O1028" s="12" t="s">
        <v>3400</v>
      </c>
      <c r="P1028" s="12" t="s">
        <v>3404</v>
      </c>
      <c r="Q1028" s="12">
        <v>1</v>
      </c>
      <c r="R1028" s="12">
        <v>0</v>
      </c>
      <c r="S1028" s="12">
        <v>0</v>
      </c>
      <c r="T1028" s="12">
        <v>0</v>
      </c>
      <c r="U1028" s="12">
        <v>0</v>
      </c>
      <c r="V1028" s="12">
        <v>0</v>
      </c>
      <c r="W1028" s="12">
        <v>0</v>
      </c>
      <c r="X1028" s="12">
        <v>0</v>
      </c>
      <c r="Y1028" s="12">
        <v>0</v>
      </c>
      <c r="Z1028" s="12">
        <v>0</v>
      </c>
      <c r="AA1028" s="12">
        <v>0</v>
      </c>
      <c r="AB1028" s="12">
        <v>1</v>
      </c>
      <c r="AC1028" s="12">
        <v>0</v>
      </c>
      <c r="AD1028" s="12">
        <v>0</v>
      </c>
      <c r="AE1028" s="12">
        <v>0</v>
      </c>
      <c r="AF1028" s="12">
        <v>0</v>
      </c>
      <c r="AG1028" s="12">
        <v>0</v>
      </c>
      <c r="AH1028" s="12">
        <v>0</v>
      </c>
      <c r="AI1028" s="12">
        <v>0</v>
      </c>
      <c r="AJ1028" s="12">
        <v>0</v>
      </c>
      <c r="AK1028" s="12">
        <v>0</v>
      </c>
      <c r="AL1028" s="12" t="s">
        <v>3448</v>
      </c>
      <c r="AM1028" s="7" t="s">
        <v>631</v>
      </c>
      <c r="AN1028" s="7" t="s">
        <v>722</v>
      </c>
      <c r="AO1028" s="7">
        <v>2009</v>
      </c>
      <c r="AP1028" s="12" t="s">
        <v>3458</v>
      </c>
      <c r="AQ1028" s="12">
        <v>1124</v>
      </c>
      <c r="AR1028" s="12">
        <v>2</v>
      </c>
      <c r="AS1028" s="12" t="s">
        <v>555</v>
      </c>
      <c r="AT1028" s="7" t="s">
        <v>212</v>
      </c>
      <c r="AU1028" s="12">
        <v>1</v>
      </c>
      <c r="AV1028" s="12">
        <v>1</v>
      </c>
      <c r="AW1028" s="12">
        <v>0</v>
      </c>
      <c r="AX1028" s="12">
        <v>0</v>
      </c>
      <c r="AY1028" s="7">
        <v>0</v>
      </c>
      <c r="AZ1028" s="12">
        <v>0</v>
      </c>
      <c r="BA1028" s="12">
        <v>1</v>
      </c>
      <c r="BB1028" s="12">
        <v>1</v>
      </c>
      <c r="BC1028" s="12">
        <v>1</v>
      </c>
      <c r="BD1028" s="12">
        <v>1</v>
      </c>
      <c r="BE1028" s="12">
        <v>1</v>
      </c>
      <c r="BF1028" s="7" t="s">
        <v>2820</v>
      </c>
      <c r="BG1028" s="7" t="s">
        <v>1193</v>
      </c>
      <c r="BH1028" s="7"/>
      <c r="BI1028" s="7" t="s">
        <v>2818</v>
      </c>
      <c r="BJ1028" s="12" t="s">
        <v>3460</v>
      </c>
      <c r="BK1028" s="12" t="s">
        <v>3467</v>
      </c>
      <c r="BL1028" s="12" t="s">
        <v>3470</v>
      </c>
      <c r="BM1028" s="7" t="s">
        <v>3485</v>
      </c>
      <c r="BN1028" s="7" t="s">
        <v>775</v>
      </c>
      <c r="BO1028" s="12" t="s">
        <v>1191</v>
      </c>
      <c r="BP1028" s="12">
        <v>5</v>
      </c>
      <c r="BQ1028" s="12"/>
      <c r="BR1028" s="12" t="s">
        <v>1077</v>
      </c>
      <c r="BS1028" s="12" t="s">
        <v>1077</v>
      </c>
      <c r="BT1028" s="12">
        <v>0.74399999999999999</v>
      </c>
      <c r="BU1028" s="12"/>
      <c r="BV1028" s="12" t="s">
        <v>1252</v>
      </c>
      <c r="BW1028" s="12" t="s">
        <v>1077</v>
      </c>
      <c r="BX1028" s="12" t="s">
        <v>1077</v>
      </c>
      <c r="BY1028" s="12" t="s">
        <v>1077</v>
      </c>
      <c r="BZ1028" s="12"/>
      <c r="CA1028" s="12" t="s">
        <v>1077</v>
      </c>
      <c r="CB1028" s="12" t="s">
        <v>1077</v>
      </c>
      <c r="CC1028" s="12" t="s">
        <v>1077</v>
      </c>
      <c r="CD1028" s="12" t="s">
        <v>1104</v>
      </c>
      <c r="CE1028" s="12" t="s">
        <v>1077</v>
      </c>
      <c r="CF1028" s="12" t="s">
        <v>1077</v>
      </c>
      <c r="CG1028" s="12"/>
      <c r="CH1028" s="12"/>
      <c r="CI1028" s="12"/>
      <c r="CJ1028" s="12">
        <v>0.73799999999999999</v>
      </c>
      <c r="CK1028" s="12" t="s">
        <v>3827</v>
      </c>
      <c r="CL1028" s="12" t="s">
        <v>1077</v>
      </c>
      <c r="CM1028" s="12" t="s">
        <v>1077</v>
      </c>
      <c r="CN1028" s="12" t="s">
        <v>1077</v>
      </c>
      <c r="CO1028" s="12" t="s">
        <v>1077</v>
      </c>
      <c r="CP1028" s="12"/>
      <c r="CQ1028" s="12"/>
      <c r="CR1028" s="12"/>
      <c r="CS1028" s="12" t="s">
        <v>1077</v>
      </c>
      <c r="CT1028" s="12" t="s">
        <v>1077</v>
      </c>
      <c r="CU1028" s="12" t="s">
        <v>1077</v>
      </c>
      <c r="CV1028" s="12" t="s">
        <v>1077</v>
      </c>
      <c r="CW1028" s="12"/>
      <c r="CX1028" s="57"/>
    </row>
    <row r="1029" spans="1:102" ht="16.5" x14ac:dyDescent="0.35">
      <c r="A1029" s="56">
        <v>81</v>
      </c>
      <c r="B1029" s="12" t="s">
        <v>3771</v>
      </c>
      <c r="C1029" s="12">
        <v>81.099999999999994</v>
      </c>
      <c r="D1029" s="12" t="s">
        <v>2419</v>
      </c>
      <c r="E1029" s="12" t="s">
        <v>195</v>
      </c>
      <c r="F1029" s="12">
        <v>6</v>
      </c>
      <c r="G1029" s="12" t="s">
        <v>212</v>
      </c>
      <c r="H1029" s="12" t="s">
        <v>2805</v>
      </c>
      <c r="I1029" s="12" t="s">
        <v>349</v>
      </c>
      <c r="J1029" s="12" t="s">
        <v>1222</v>
      </c>
      <c r="K1029" s="12" t="s">
        <v>564</v>
      </c>
      <c r="L1029" s="12" t="s">
        <v>1118</v>
      </c>
      <c r="M1029" s="12" t="s">
        <v>3164</v>
      </c>
      <c r="N1029" s="12"/>
      <c r="O1029" s="12" t="s">
        <v>3400</v>
      </c>
      <c r="P1029" s="12" t="s">
        <v>3404</v>
      </c>
      <c r="Q1029" s="12">
        <v>1</v>
      </c>
      <c r="R1029" s="12">
        <v>0</v>
      </c>
      <c r="S1029" s="12">
        <v>0</v>
      </c>
      <c r="T1029" s="12">
        <v>0</v>
      </c>
      <c r="U1029" s="12">
        <v>0</v>
      </c>
      <c r="V1029" s="12">
        <v>0</v>
      </c>
      <c r="W1029" s="12">
        <v>0</v>
      </c>
      <c r="X1029" s="12">
        <v>0</v>
      </c>
      <c r="Y1029" s="12">
        <v>0</v>
      </c>
      <c r="Z1029" s="12">
        <v>0</v>
      </c>
      <c r="AA1029" s="12">
        <v>0</v>
      </c>
      <c r="AB1029" s="12">
        <v>1</v>
      </c>
      <c r="AC1029" s="12">
        <v>0</v>
      </c>
      <c r="AD1029" s="12">
        <v>0</v>
      </c>
      <c r="AE1029" s="12">
        <v>0</v>
      </c>
      <c r="AF1029" s="12">
        <v>0</v>
      </c>
      <c r="AG1029" s="12">
        <v>0</v>
      </c>
      <c r="AH1029" s="12">
        <v>0</v>
      </c>
      <c r="AI1029" s="12">
        <v>0</v>
      </c>
      <c r="AJ1029" s="12">
        <v>0</v>
      </c>
      <c r="AK1029" s="12">
        <v>0</v>
      </c>
      <c r="AL1029" s="12" t="s">
        <v>3448</v>
      </c>
      <c r="AM1029" s="7" t="s">
        <v>631</v>
      </c>
      <c r="AN1029" s="7" t="s">
        <v>722</v>
      </c>
      <c r="AO1029" s="7">
        <v>2009</v>
      </c>
      <c r="AP1029" s="12" t="s">
        <v>3458</v>
      </c>
      <c r="AQ1029" s="12">
        <v>1124</v>
      </c>
      <c r="AR1029" s="12">
        <v>2</v>
      </c>
      <c r="AS1029" s="12" t="s">
        <v>555</v>
      </c>
      <c r="AT1029" s="7" t="s">
        <v>212</v>
      </c>
      <c r="AU1029" s="12">
        <v>1</v>
      </c>
      <c r="AV1029" s="12">
        <v>1</v>
      </c>
      <c r="AW1029" s="12">
        <v>0</v>
      </c>
      <c r="AX1029" s="12">
        <v>0</v>
      </c>
      <c r="AY1029" s="7">
        <v>0</v>
      </c>
      <c r="AZ1029" s="12">
        <v>0</v>
      </c>
      <c r="BA1029" s="12">
        <v>1</v>
      </c>
      <c r="BB1029" s="12">
        <v>1</v>
      </c>
      <c r="BC1029" s="12">
        <v>1</v>
      </c>
      <c r="BD1029" s="12">
        <v>1</v>
      </c>
      <c r="BE1029" s="12">
        <v>1</v>
      </c>
      <c r="BF1029" s="7" t="s">
        <v>2820</v>
      </c>
      <c r="BG1029" s="7" t="s">
        <v>1192</v>
      </c>
      <c r="BH1029" s="7"/>
      <c r="BI1029" s="7" t="s">
        <v>2818</v>
      </c>
      <c r="BJ1029" s="12" t="s">
        <v>3460</v>
      </c>
      <c r="BK1029" s="12" t="s">
        <v>3467</v>
      </c>
      <c r="BL1029" s="12" t="s">
        <v>3470</v>
      </c>
      <c r="BM1029" s="7" t="s">
        <v>3485</v>
      </c>
      <c r="BN1029" s="7" t="s">
        <v>775</v>
      </c>
      <c r="BO1029" s="12" t="s">
        <v>1191</v>
      </c>
      <c r="BP1029" s="12">
        <v>5</v>
      </c>
      <c r="BQ1029" s="12"/>
      <c r="BR1029" s="12" t="s">
        <v>1077</v>
      </c>
      <c r="BS1029" s="12" t="s">
        <v>1077</v>
      </c>
      <c r="BT1029" s="12">
        <v>0.45</v>
      </c>
      <c r="BU1029" s="12"/>
      <c r="BV1029" s="12" t="s">
        <v>1252</v>
      </c>
      <c r="BW1029" s="12" t="s">
        <v>1077</v>
      </c>
      <c r="BX1029" s="12" t="s">
        <v>1077</v>
      </c>
      <c r="BY1029" s="12" t="s">
        <v>1077</v>
      </c>
      <c r="BZ1029" s="12"/>
      <c r="CA1029" s="12" t="s">
        <v>1077</v>
      </c>
      <c r="CB1029" s="12" t="s">
        <v>1077</v>
      </c>
      <c r="CC1029" s="12" t="s">
        <v>1077</v>
      </c>
      <c r="CD1029" s="12" t="s">
        <v>1105</v>
      </c>
      <c r="CE1029" s="12">
        <v>0.05</v>
      </c>
      <c r="CF1029" s="12" t="s">
        <v>1077</v>
      </c>
      <c r="CG1029" s="12"/>
      <c r="CH1029" s="12"/>
      <c r="CI1029" s="12"/>
      <c r="CJ1029" s="12">
        <v>0.73799999999999999</v>
      </c>
      <c r="CK1029" s="12" t="s">
        <v>3827</v>
      </c>
      <c r="CL1029" s="12" t="s">
        <v>1077</v>
      </c>
      <c r="CM1029" s="12" t="s">
        <v>1077</v>
      </c>
      <c r="CN1029" s="12" t="s">
        <v>1077</v>
      </c>
      <c r="CO1029" s="12" t="s">
        <v>1077</v>
      </c>
      <c r="CP1029" s="12"/>
      <c r="CQ1029" s="12"/>
      <c r="CR1029" s="12"/>
      <c r="CS1029" s="12" t="s">
        <v>1077</v>
      </c>
      <c r="CT1029" s="12" t="s">
        <v>1077</v>
      </c>
      <c r="CU1029" s="12" t="s">
        <v>1077</v>
      </c>
      <c r="CV1029" s="12" t="s">
        <v>1077</v>
      </c>
      <c r="CW1029" s="12"/>
      <c r="CX1029" s="57"/>
    </row>
    <row r="1030" spans="1:102" ht="16.5" x14ac:dyDescent="0.35">
      <c r="A1030" s="56">
        <v>81</v>
      </c>
      <c r="B1030" s="12" t="s">
        <v>3771</v>
      </c>
      <c r="C1030" s="12">
        <v>81.099999999999994</v>
      </c>
      <c r="D1030" s="12" t="s">
        <v>2421</v>
      </c>
      <c r="E1030" s="12" t="s">
        <v>195</v>
      </c>
      <c r="F1030" s="12">
        <v>6</v>
      </c>
      <c r="G1030" s="12" t="s">
        <v>212</v>
      </c>
      <c r="H1030" s="12" t="s">
        <v>2805</v>
      </c>
      <c r="I1030" s="12" t="s">
        <v>349</v>
      </c>
      <c r="J1030" s="12" t="s">
        <v>1222</v>
      </c>
      <c r="K1030" s="12" t="s">
        <v>564</v>
      </c>
      <c r="L1030" s="12" t="s">
        <v>1118</v>
      </c>
      <c r="M1030" s="12" t="s">
        <v>3164</v>
      </c>
      <c r="N1030" s="12"/>
      <c r="O1030" s="12" t="s">
        <v>3400</v>
      </c>
      <c r="P1030" s="12" t="s">
        <v>3404</v>
      </c>
      <c r="Q1030" s="12">
        <v>1</v>
      </c>
      <c r="R1030" s="12">
        <v>0</v>
      </c>
      <c r="S1030" s="12">
        <v>0</v>
      </c>
      <c r="T1030" s="12">
        <v>0</v>
      </c>
      <c r="U1030" s="12">
        <v>0</v>
      </c>
      <c r="V1030" s="12">
        <v>0</v>
      </c>
      <c r="W1030" s="12">
        <v>0</v>
      </c>
      <c r="X1030" s="12">
        <v>0</v>
      </c>
      <c r="Y1030" s="12">
        <v>0</v>
      </c>
      <c r="Z1030" s="12">
        <v>0</v>
      </c>
      <c r="AA1030" s="12">
        <v>0</v>
      </c>
      <c r="AB1030" s="12">
        <v>1</v>
      </c>
      <c r="AC1030" s="12">
        <v>0</v>
      </c>
      <c r="AD1030" s="12">
        <v>0</v>
      </c>
      <c r="AE1030" s="12">
        <v>0</v>
      </c>
      <c r="AF1030" s="12">
        <v>0</v>
      </c>
      <c r="AG1030" s="12">
        <v>0</v>
      </c>
      <c r="AH1030" s="12">
        <v>0</v>
      </c>
      <c r="AI1030" s="12">
        <v>0</v>
      </c>
      <c r="AJ1030" s="12">
        <v>0</v>
      </c>
      <c r="AK1030" s="12">
        <v>0</v>
      </c>
      <c r="AL1030" s="12" t="s">
        <v>3448</v>
      </c>
      <c r="AM1030" s="7" t="s">
        <v>631</v>
      </c>
      <c r="AN1030" s="7" t="s">
        <v>722</v>
      </c>
      <c r="AO1030" s="7">
        <v>2009</v>
      </c>
      <c r="AP1030" s="12" t="s">
        <v>3458</v>
      </c>
      <c r="AQ1030" s="12">
        <v>1124</v>
      </c>
      <c r="AR1030" s="12">
        <v>2</v>
      </c>
      <c r="AS1030" s="12" t="s">
        <v>555</v>
      </c>
      <c r="AT1030" s="7" t="s">
        <v>212</v>
      </c>
      <c r="AU1030" s="12">
        <v>1</v>
      </c>
      <c r="AV1030" s="12">
        <v>1</v>
      </c>
      <c r="AW1030" s="12">
        <v>0</v>
      </c>
      <c r="AX1030" s="12">
        <v>0</v>
      </c>
      <c r="AY1030" s="7">
        <v>0</v>
      </c>
      <c r="AZ1030" s="12">
        <v>0</v>
      </c>
      <c r="BA1030" s="12">
        <v>1</v>
      </c>
      <c r="BB1030" s="12">
        <v>1</v>
      </c>
      <c r="BC1030" s="12">
        <v>1</v>
      </c>
      <c r="BD1030" s="12">
        <v>1</v>
      </c>
      <c r="BE1030" s="12">
        <v>1</v>
      </c>
      <c r="BF1030" s="7" t="s">
        <v>3258</v>
      </c>
      <c r="BG1030" s="7" t="s">
        <v>1194</v>
      </c>
      <c r="BH1030" s="7"/>
      <c r="BI1030" s="7" t="s">
        <v>3249</v>
      </c>
      <c r="BJ1030" s="12" t="s">
        <v>3459</v>
      </c>
      <c r="BK1030" s="12" t="s">
        <v>3467</v>
      </c>
      <c r="BL1030" s="12" t="s">
        <v>3470</v>
      </c>
      <c r="BM1030" s="7" t="s">
        <v>3485</v>
      </c>
      <c r="BN1030" s="7" t="s">
        <v>775</v>
      </c>
      <c r="BO1030" s="12" t="s">
        <v>1195</v>
      </c>
      <c r="BP1030" s="12">
        <v>5</v>
      </c>
      <c r="BQ1030" s="12"/>
      <c r="BR1030" s="12" t="s">
        <v>1077</v>
      </c>
      <c r="BS1030" s="12"/>
      <c r="BT1030" s="12">
        <v>0.40500000000000003</v>
      </c>
      <c r="BU1030" s="12"/>
      <c r="BV1030" s="12" t="s">
        <v>1252</v>
      </c>
      <c r="BW1030" s="12" t="s">
        <v>1077</v>
      </c>
      <c r="BX1030" s="12" t="s">
        <v>1077</v>
      </c>
      <c r="BY1030" s="12" t="s">
        <v>1077</v>
      </c>
      <c r="BZ1030" s="12"/>
      <c r="CA1030" s="12" t="s">
        <v>1077</v>
      </c>
      <c r="CB1030" s="12" t="s">
        <v>1077</v>
      </c>
      <c r="CC1030" s="12" t="s">
        <v>1077</v>
      </c>
      <c r="CD1030" s="12" t="s">
        <v>1103</v>
      </c>
      <c r="CE1030" s="12">
        <v>0.01</v>
      </c>
      <c r="CF1030" s="12" t="s">
        <v>1077</v>
      </c>
      <c r="CG1030" s="12"/>
      <c r="CH1030" s="12"/>
      <c r="CI1030" s="12"/>
      <c r="CJ1030" s="12">
        <v>0.73799999999999999</v>
      </c>
      <c r="CK1030" s="12" t="s">
        <v>3827</v>
      </c>
      <c r="CL1030" s="12" t="s">
        <v>1077</v>
      </c>
      <c r="CM1030" s="12" t="s">
        <v>1077</v>
      </c>
      <c r="CN1030" s="12" t="s">
        <v>1077</v>
      </c>
      <c r="CO1030" s="12" t="s">
        <v>1077</v>
      </c>
      <c r="CP1030" s="12"/>
      <c r="CQ1030" s="12"/>
      <c r="CR1030" s="12"/>
      <c r="CS1030" s="12" t="s">
        <v>1077</v>
      </c>
      <c r="CT1030" s="12" t="s">
        <v>1077</v>
      </c>
      <c r="CU1030" s="12" t="s">
        <v>1077</v>
      </c>
      <c r="CV1030" s="12" t="s">
        <v>1077</v>
      </c>
      <c r="CW1030" s="12"/>
      <c r="CX1030" s="57"/>
    </row>
    <row r="1031" spans="1:102" x14ac:dyDescent="0.35">
      <c r="A1031" s="56">
        <v>82</v>
      </c>
      <c r="B1031" s="12" t="s">
        <v>3772</v>
      </c>
      <c r="C1031" s="12">
        <v>82.1</v>
      </c>
      <c r="D1031" s="12" t="s">
        <v>2441</v>
      </c>
      <c r="E1031" s="12" t="s">
        <v>460</v>
      </c>
      <c r="F1031" s="12" t="s">
        <v>3916</v>
      </c>
      <c r="G1031" s="12" t="s">
        <v>212</v>
      </c>
      <c r="H1031" s="12" t="s">
        <v>2804</v>
      </c>
      <c r="I1031" s="12" t="s">
        <v>212</v>
      </c>
      <c r="J1031" s="12" t="s">
        <v>1222</v>
      </c>
      <c r="K1031" s="12" t="s">
        <v>564</v>
      </c>
      <c r="L1031" s="12" t="s">
        <v>1118</v>
      </c>
      <c r="M1031" s="12" t="s">
        <v>3164</v>
      </c>
      <c r="N1031" s="12"/>
      <c r="O1031" s="12" t="s">
        <v>3400</v>
      </c>
      <c r="P1031" s="12" t="s">
        <v>3402</v>
      </c>
      <c r="Q1031" s="12">
        <v>1</v>
      </c>
      <c r="R1031" s="12">
        <v>0</v>
      </c>
      <c r="S1031" s="12">
        <v>0</v>
      </c>
      <c r="T1031" s="12">
        <v>0</v>
      </c>
      <c r="U1031" s="12">
        <v>0</v>
      </c>
      <c r="V1031" s="12">
        <v>0</v>
      </c>
      <c r="W1031" s="12">
        <v>0</v>
      </c>
      <c r="X1031" s="12">
        <v>0</v>
      </c>
      <c r="Y1031" s="12">
        <v>0</v>
      </c>
      <c r="Z1031" s="12">
        <v>0</v>
      </c>
      <c r="AA1031" s="12">
        <v>0</v>
      </c>
      <c r="AB1031" s="12">
        <v>0</v>
      </c>
      <c r="AC1031" s="12">
        <v>0</v>
      </c>
      <c r="AD1031" s="12">
        <v>0</v>
      </c>
      <c r="AE1031" s="12">
        <v>0</v>
      </c>
      <c r="AF1031" s="12">
        <v>0</v>
      </c>
      <c r="AG1031" s="12">
        <v>0</v>
      </c>
      <c r="AH1031" s="12">
        <v>0</v>
      </c>
      <c r="AI1031" s="12">
        <v>0</v>
      </c>
      <c r="AJ1031" s="12">
        <v>1</v>
      </c>
      <c r="AK1031" s="12">
        <v>0</v>
      </c>
      <c r="AL1031" s="12" t="s">
        <v>3456</v>
      </c>
      <c r="AM1031" s="7" t="s">
        <v>608</v>
      </c>
      <c r="AN1031" s="7" t="s">
        <v>648</v>
      </c>
      <c r="AO1031" s="7">
        <v>2010</v>
      </c>
      <c r="AP1031" s="12" t="s">
        <v>3235</v>
      </c>
      <c r="AQ1031" s="12">
        <v>4183</v>
      </c>
      <c r="AR1031" s="12">
        <v>1</v>
      </c>
      <c r="AS1031" s="12" t="s">
        <v>555</v>
      </c>
      <c r="AT1031" s="7" t="s">
        <v>349</v>
      </c>
      <c r="AU1031" s="12">
        <v>0</v>
      </c>
      <c r="AV1031" s="12">
        <v>1</v>
      </c>
      <c r="AW1031" s="12">
        <v>0</v>
      </c>
      <c r="AX1031" s="12">
        <v>0</v>
      </c>
      <c r="AY1031" s="7">
        <v>1</v>
      </c>
      <c r="AZ1031" s="12">
        <v>0</v>
      </c>
      <c r="BA1031" s="12">
        <v>1</v>
      </c>
      <c r="BB1031" s="12">
        <v>1</v>
      </c>
      <c r="BC1031" s="12">
        <v>0</v>
      </c>
      <c r="BD1031" s="12">
        <v>0</v>
      </c>
      <c r="BE1031" s="12">
        <v>0</v>
      </c>
      <c r="BF1031" s="7" t="s">
        <v>772</v>
      </c>
      <c r="BG1031" s="7" t="s">
        <v>2766</v>
      </c>
      <c r="BH1031" s="7"/>
      <c r="BI1031" s="7" t="s">
        <v>2814</v>
      </c>
      <c r="BJ1031" s="12" t="s">
        <v>3459</v>
      </c>
      <c r="BK1031" s="12" t="s">
        <v>3467</v>
      </c>
      <c r="BL1031" s="12" t="s">
        <v>3483</v>
      </c>
      <c r="BM1031" s="7" t="s">
        <v>3485</v>
      </c>
      <c r="BN1031" s="7" t="s">
        <v>775</v>
      </c>
      <c r="BO1031" s="12"/>
      <c r="BP1031" s="12">
        <v>5</v>
      </c>
      <c r="BQ1031" s="12" t="s">
        <v>1077</v>
      </c>
      <c r="BR1031" s="12" t="s">
        <v>1077</v>
      </c>
      <c r="BS1031" s="12" t="s">
        <v>1106</v>
      </c>
      <c r="BT1031" s="12"/>
      <c r="BU1031" s="12"/>
      <c r="BV1031" s="12" t="s">
        <v>1077</v>
      </c>
      <c r="BW1031" s="12" t="s">
        <v>1077</v>
      </c>
      <c r="BX1031" s="12" t="s">
        <v>1077</v>
      </c>
      <c r="BY1031" s="12" t="s">
        <v>1077</v>
      </c>
      <c r="BZ1031" s="12"/>
      <c r="CA1031" s="12" t="s">
        <v>1077</v>
      </c>
      <c r="CB1031" s="12" t="s">
        <v>1077</v>
      </c>
      <c r="CC1031" s="12" t="s">
        <v>1077</v>
      </c>
      <c r="CD1031" s="12" t="s">
        <v>1077</v>
      </c>
      <c r="CE1031" s="12">
        <v>1E-3</v>
      </c>
      <c r="CF1031" s="12" t="s">
        <v>1077</v>
      </c>
      <c r="CG1031" s="12"/>
      <c r="CH1031" s="12"/>
      <c r="CI1031" s="12"/>
      <c r="CJ1031" s="12" t="s">
        <v>718</v>
      </c>
      <c r="CK1031" s="12" t="s">
        <v>1077</v>
      </c>
      <c r="CL1031" s="12">
        <v>-3590.13</v>
      </c>
      <c r="CM1031" s="12" t="s">
        <v>1077</v>
      </c>
      <c r="CN1031" s="12" t="s">
        <v>1077</v>
      </c>
      <c r="CO1031" s="12" t="s">
        <v>1077</v>
      </c>
      <c r="CP1031" s="12"/>
      <c r="CQ1031" s="12"/>
      <c r="CR1031" s="12"/>
      <c r="CS1031" s="12" t="s">
        <v>1077</v>
      </c>
      <c r="CT1031" s="12" t="s">
        <v>1077</v>
      </c>
      <c r="CU1031" s="12" t="s">
        <v>1077</v>
      </c>
      <c r="CV1031" s="12" t="s">
        <v>1077</v>
      </c>
      <c r="CW1031" s="12"/>
      <c r="CX1031" s="57"/>
    </row>
    <row r="1032" spans="1:102" x14ac:dyDescent="0.35">
      <c r="A1032" s="56">
        <v>82</v>
      </c>
      <c r="B1032" s="12" t="s">
        <v>3772</v>
      </c>
      <c r="C1032" s="12">
        <v>82.11</v>
      </c>
      <c r="D1032" s="12" t="s">
        <v>2422</v>
      </c>
      <c r="E1032" s="12" t="s">
        <v>460</v>
      </c>
      <c r="F1032" s="12" t="s">
        <v>3916</v>
      </c>
      <c r="G1032" s="12" t="s">
        <v>212</v>
      </c>
      <c r="H1032" s="12" t="s">
        <v>2804</v>
      </c>
      <c r="I1032" s="12" t="s">
        <v>212</v>
      </c>
      <c r="J1032" s="12" t="s">
        <v>1222</v>
      </c>
      <c r="K1032" s="12" t="s">
        <v>564</v>
      </c>
      <c r="L1032" s="12" t="s">
        <v>1118</v>
      </c>
      <c r="M1032" s="12" t="s">
        <v>3164</v>
      </c>
      <c r="N1032" s="12"/>
      <c r="O1032" s="12" t="s">
        <v>3400</v>
      </c>
      <c r="P1032" s="12" t="s">
        <v>3402</v>
      </c>
      <c r="Q1032" s="12">
        <v>1</v>
      </c>
      <c r="R1032" s="12">
        <v>0</v>
      </c>
      <c r="S1032" s="12">
        <v>0</v>
      </c>
      <c r="T1032" s="12">
        <v>0</v>
      </c>
      <c r="U1032" s="12">
        <v>0</v>
      </c>
      <c r="V1032" s="12">
        <v>0</v>
      </c>
      <c r="W1032" s="12">
        <v>0</v>
      </c>
      <c r="X1032" s="12">
        <v>0</v>
      </c>
      <c r="Y1032" s="12">
        <v>0</v>
      </c>
      <c r="Z1032" s="12">
        <v>0</v>
      </c>
      <c r="AA1032" s="12">
        <v>0</v>
      </c>
      <c r="AB1032" s="12">
        <v>0</v>
      </c>
      <c r="AC1032" s="12">
        <v>0</v>
      </c>
      <c r="AD1032" s="12">
        <v>0</v>
      </c>
      <c r="AE1032" s="12">
        <v>0</v>
      </c>
      <c r="AF1032" s="12">
        <v>0</v>
      </c>
      <c r="AG1032" s="12">
        <v>0</v>
      </c>
      <c r="AH1032" s="12">
        <v>0</v>
      </c>
      <c r="AI1032" s="12">
        <v>0</v>
      </c>
      <c r="AJ1032" s="12">
        <v>1</v>
      </c>
      <c r="AK1032" s="12">
        <v>0</v>
      </c>
      <c r="AL1032" s="12" t="s">
        <v>3456</v>
      </c>
      <c r="AM1032" s="7" t="s">
        <v>608</v>
      </c>
      <c r="AN1032" s="7" t="s">
        <v>648</v>
      </c>
      <c r="AO1032" s="7">
        <v>2010</v>
      </c>
      <c r="AP1032" s="12" t="s">
        <v>3235</v>
      </c>
      <c r="AQ1032" s="12">
        <v>4183</v>
      </c>
      <c r="AR1032" s="12">
        <v>1</v>
      </c>
      <c r="AS1032" s="12" t="s">
        <v>555</v>
      </c>
      <c r="AT1032" s="7" t="s">
        <v>349</v>
      </c>
      <c r="AU1032" s="12">
        <v>0</v>
      </c>
      <c r="AV1032" s="12">
        <v>1</v>
      </c>
      <c r="AW1032" s="12">
        <v>0</v>
      </c>
      <c r="AX1032" s="12">
        <v>0</v>
      </c>
      <c r="AY1032" s="7">
        <v>0</v>
      </c>
      <c r="AZ1032" s="12">
        <v>0</v>
      </c>
      <c r="BA1032" s="12">
        <v>1</v>
      </c>
      <c r="BB1032" s="12">
        <v>1</v>
      </c>
      <c r="BC1032" s="12">
        <v>0</v>
      </c>
      <c r="BD1032" s="12">
        <v>0</v>
      </c>
      <c r="BE1032" s="12">
        <v>0</v>
      </c>
      <c r="BF1032" s="7" t="s">
        <v>772</v>
      </c>
      <c r="BG1032" s="7" t="s">
        <v>2747</v>
      </c>
      <c r="BH1032" s="7"/>
      <c r="BI1032" s="7" t="s">
        <v>2814</v>
      </c>
      <c r="BJ1032" s="12" t="s">
        <v>3459</v>
      </c>
      <c r="BK1032" s="12" t="s">
        <v>3467</v>
      </c>
      <c r="BL1032" s="12" t="s">
        <v>3483</v>
      </c>
      <c r="BM1032" s="7" t="s">
        <v>3485</v>
      </c>
      <c r="BN1032" s="7" t="s">
        <v>775</v>
      </c>
      <c r="BO1032" s="12"/>
      <c r="BP1032" s="12">
        <v>5</v>
      </c>
      <c r="BQ1032" s="12" t="s">
        <v>1077</v>
      </c>
      <c r="BR1032" s="12" t="s">
        <v>1077</v>
      </c>
      <c r="BS1032" s="12" t="s">
        <v>1106</v>
      </c>
      <c r="BT1032" s="12"/>
      <c r="BU1032" s="12"/>
      <c r="BV1032" s="12" t="s">
        <v>1077</v>
      </c>
      <c r="BW1032" s="12" t="s">
        <v>1077</v>
      </c>
      <c r="BX1032" s="12" t="s">
        <v>1077</v>
      </c>
      <c r="BY1032" s="12" t="s">
        <v>1077</v>
      </c>
      <c r="BZ1032" s="12"/>
      <c r="CA1032" s="12" t="s">
        <v>1077</v>
      </c>
      <c r="CB1032" s="12" t="s">
        <v>1077</v>
      </c>
      <c r="CC1032" s="12" t="s">
        <v>1077</v>
      </c>
      <c r="CD1032" s="12" t="s">
        <v>1077</v>
      </c>
      <c r="CE1032" s="12">
        <v>1E-3</v>
      </c>
      <c r="CF1032" s="12" t="s">
        <v>1077</v>
      </c>
      <c r="CG1032" s="12"/>
      <c r="CH1032" s="12"/>
      <c r="CI1032" s="12"/>
      <c r="CJ1032" s="12" t="s">
        <v>718</v>
      </c>
      <c r="CK1032" s="12" t="s">
        <v>1077</v>
      </c>
      <c r="CL1032" s="12">
        <v>-3578.25</v>
      </c>
      <c r="CM1032" s="12" t="s">
        <v>1077</v>
      </c>
      <c r="CN1032" s="12" t="s">
        <v>1077</v>
      </c>
      <c r="CO1032" s="12" t="s">
        <v>1077</v>
      </c>
      <c r="CP1032" s="12"/>
      <c r="CQ1032" s="12"/>
      <c r="CR1032" s="12"/>
      <c r="CS1032" s="12" t="s">
        <v>1077</v>
      </c>
      <c r="CT1032" s="12" t="s">
        <v>1077</v>
      </c>
      <c r="CU1032" s="12" t="s">
        <v>1077</v>
      </c>
      <c r="CV1032" s="12" t="s">
        <v>1077</v>
      </c>
      <c r="CW1032" s="12"/>
      <c r="CX1032" s="57"/>
    </row>
    <row r="1033" spans="1:102" x14ac:dyDescent="0.35">
      <c r="A1033" s="56">
        <v>82</v>
      </c>
      <c r="B1033" s="12" t="s">
        <v>3772</v>
      </c>
      <c r="C1033" s="12">
        <v>82.12</v>
      </c>
      <c r="D1033" s="12" t="s">
        <v>2424</v>
      </c>
      <c r="E1033" s="12" t="s">
        <v>460</v>
      </c>
      <c r="F1033" s="12" t="s">
        <v>3916</v>
      </c>
      <c r="G1033" s="12" t="s">
        <v>212</v>
      </c>
      <c r="H1033" s="12" t="s">
        <v>2804</v>
      </c>
      <c r="I1033" s="12" t="s">
        <v>212</v>
      </c>
      <c r="J1033" s="12" t="s">
        <v>1222</v>
      </c>
      <c r="K1033" s="12" t="s">
        <v>564</v>
      </c>
      <c r="L1033" s="12" t="s">
        <v>1118</v>
      </c>
      <c r="M1033" s="12" t="s">
        <v>3164</v>
      </c>
      <c r="N1033" s="12"/>
      <c r="O1033" s="12" t="s">
        <v>3400</v>
      </c>
      <c r="P1033" s="12" t="s">
        <v>3402</v>
      </c>
      <c r="Q1033" s="12">
        <v>1</v>
      </c>
      <c r="R1033" s="12">
        <v>0</v>
      </c>
      <c r="S1033" s="12">
        <v>0</v>
      </c>
      <c r="T1033" s="12">
        <v>0</v>
      </c>
      <c r="U1033" s="12">
        <v>0</v>
      </c>
      <c r="V1033" s="12">
        <v>0</v>
      </c>
      <c r="W1033" s="12">
        <v>0</v>
      </c>
      <c r="X1033" s="12">
        <v>0</v>
      </c>
      <c r="Y1033" s="12">
        <v>0</v>
      </c>
      <c r="Z1033" s="12">
        <v>0</v>
      </c>
      <c r="AA1033" s="12">
        <v>0</v>
      </c>
      <c r="AB1033" s="12">
        <v>0</v>
      </c>
      <c r="AC1033" s="12">
        <v>0</v>
      </c>
      <c r="AD1033" s="12">
        <v>0</v>
      </c>
      <c r="AE1033" s="12">
        <v>0</v>
      </c>
      <c r="AF1033" s="12">
        <v>0</v>
      </c>
      <c r="AG1033" s="12">
        <v>0</v>
      </c>
      <c r="AH1033" s="12">
        <v>0</v>
      </c>
      <c r="AI1033" s="12">
        <v>0</v>
      </c>
      <c r="AJ1033" s="12">
        <v>1</v>
      </c>
      <c r="AK1033" s="12">
        <v>0</v>
      </c>
      <c r="AL1033" s="12" t="s">
        <v>3456</v>
      </c>
      <c r="AM1033" s="7" t="s">
        <v>608</v>
      </c>
      <c r="AN1033" s="7" t="s">
        <v>648</v>
      </c>
      <c r="AO1033" s="7">
        <v>2010</v>
      </c>
      <c r="AP1033" s="12" t="s">
        <v>3235</v>
      </c>
      <c r="AQ1033" s="12">
        <v>4183</v>
      </c>
      <c r="AR1033" s="12">
        <v>1</v>
      </c>
      <c r="AS1033" s="12" t="s">
        <v>555</v>
      </c>
      <c r="AT1033" s="7" t="s">
        <v>349</v>
      </c>
      <c r="AU1033" s="12">
        <v>0</v>
      </c>
      <c r="AV1033" s="12">
        <v>1</v>
      </c>
      <c r="AW1033" s="12">
        <v>0</v>
      </c>
      <c r="AX1033" s="12">
        <v>0</v>
      </c>
      <c r="AY1033" s="7">
        <v>0</v>
      </c>
      <c r="AZ1033" s="12">
        <v>0</v>
      </c>
      <c r="BA1033" s="12">
        <v>1</v>
      </c>
      <c r="BB1033" s="12">
        <v>1</v>
      </c>
      <c r="BC1033" s="12">
        <v>0</v>
      </c>
      <c r="BD1033" s="12">
        <v>0</v>
      </c>
      <c r="BE1033" s="12">
        <v>0</v>
      </c>
      <c r="BF1033" s="7" t="s">
        <v>772</v>
      </c>
      <c r="BG1033" s="7" t="s">
        <v>2749</v>
      </c>
      <c r="BH1033" s="7"/>
      <c r="BI1033" s="7" t="s">
        <v>2814</v>
      </c>
      <c r="BJ1033" s="12" t="s">
        <v>3459</v>
      </c>
      <c r="BK1033" s="12" t="s">
        <v>3467</v>
      </c>
      <c r="BL1033" s="12" t="s">
        <v>3483</v>
      </c>
      <c r="BM1033" s="7" t="s">
        <v>3485</v>
      </c>
      <c r="BN1033" s="7" t="s">
        <v>775</v>
      </c>
      <c r="BO1033" s="12"/>
      <c r="BP1033" s="12">
        <v>5</v>
      </c>
      <c r="BQ1033" s="12" t="s">
        <v>1077</v>
      </c>
      <c r="BR1033" s="12" t="s">
        <v>1077</v>
      </c>
      <c r="BS1033" s="12" t="s">
        <v>1106</v>
      </c>
      <c r="BT1033" s="12"/>
      <c r="BU1033" s="12"/>
      <c r="BV1033" s="12" t="s">
        <v>1077</v>
      </c>
      <c r="BW1033" s="12" t="s">
        <v>1077</v>
      </c>
      <c r="BX1033" s="12" t="s">
        <v>1077</v>
      </c>
      <c r="BY1033" s="12" t="s">
        <v>1077</v>
      </c>
      <c r="BZ1033" s="12"/>
      <c r="CA1033" s="12" t="s">
        <v>1077</v>
      </c>
      <c r="CB1033" s="12" t="s">
        <v>1077</v>
      </c>
      <c r="CC1033" s="12" t="s">
        <v>1077</v>
      </c>
      <c r="CD1033" s="12" t="s">
        <v>1077</v>
      </c>
      <c r="CE1033" s="12">
        <v>1E-3</v>
      </c>
      <c r="CF1033" s="12" t="s">
        <v>1077</v>
      </c>
      <c r="CG1033" s="12"/>
      <c r="CH1033" s="12"/>
      <c r="CI1033" s="12"/>
      <c r="CJ1033" s="12" t="s">
        <v>718</v>
      </c>
      <c r="CK1033" s="12" t="s">
        <v>1077</v>
      </c>
      <c r="CL1033" s="12">
        <v>-3591</v>
      </c>
      <c r="CM1033" s="12" t="s">
        <v>1077</v>
      </c>
      <c r="CN1033" s="12" t="s">
        <v>1077</v>
      </c>
      <c r="CO1033" s="12" t="s">
        <v>1077</v>
      </c>
      <c r="CP1033" s="12"/>
      <c r="CQ1033" s="12"/>
      <c r="CR1033" s="12"/>
      <c r="CS1033" s="12" t="s">
        <v>1077</v>
      </c>
      <c r="CT1033" s="12" t="s">
        <v>1077</v>
      </c>
      <c r="CU1033" s="12" t="s">
        <v>1077</v>
      </c>
      <c r="CV1033" s="12" t="s">
        <v>1077</v>
      </c>
      <c r="CW1033" s="12"/>
      <c r="CX1033" s="57"/>
    </row>
    <row r="1034" spans="1:102" x14ac:dyDescent="0.35">
      <c r="A1034" s="56">
        <v>82</v>
      </c>
      <c r="B1034" s="12" t="s">
        <v>3772</v>
      </c>
      <c r="C1034" s="12">
        <v>82.12</v>
      </c>
      <c r="D1034" s="12" t="s">
        <v>2423</v>
      </c>
      <c r="E1034" s="12" t="s">
        <v>460</v>
      </c>
      <c r="F1034" s="12" t="s">
        <v>3916</v>
      </c>
      <c r="G1034" s="12" t="s">
        <v>212</v>
      </c>
      <c r="H1034" s="12" t="s">
        <v>2804</v>
      </c>
      <c r="I1034" s="12" t="s">
        <v>212</v>
      </c>
      <c r="J1034" s="12" t="s">
        <v>1222</v>
      </c>
      <c r="K1034" s="12" t="s">
        <v>564</v>
      </c>
      <c r="L1034" s="12" t="s">
        <v>1118</v>
      </c>
      <c r="M1034" s="12" t="s">
        <v>3164</v>
      </c>
      <c r="N1034" s="12"/>
      <c r="O1034" s="12" t="s">
        <v>3400</v>
      </c>
      <c r="P1034" s="12" t="s">
        <v>3402</v>
      </c>
      <c r="Q1034" s="12">
        <v>1</v>
      </c>
      <c r="R1034" s="12">
        <v>0</v>
      </c>
      <c r="S1034" s="12">
        <v>0</v>
      </c>
      <c r="T1034" s="12">
        <v>0</v>
      </c>
      <c r="U1034" s="12">
        <v>0</v>
      </c>
      <c r="V1034" s="12">
        <v>0</v>
      </c>
      <c r="W1034" s="12">
        <v>0</v>
      </c>
      <c r="X1034" s="12">
        <v>0</v>
      </c>
      <c r="Y1034" s="12">
        <v>0</v>
      </c>
      <c r="Z1034" s="12">
        <v>0</v>
      </c>
      <c r="AA1034" s="12">
        <v>0</v>
      </c>
      <c r="AB1034" s="12">
        <v>0</v>
      </c>
      <c r="AC1034" s="12">
        <v>0</v>
      </c>
      <c r="AD1034" s="12">
        <v>0</v>
      </c>
      <c r="AE1034" s="12">
        <v>0</v>
      </c>
      <c r="AF1034" s="12">
        <v>0</v>
      </c>
      <c r="AG1034" s="12">
        <v>0</v>
      </c>
      <c r="AH1034" s="12">
        <v>0</v>
      </c>
      <c r="AI1034" s="12">
        <v>0</v>
      </c>
      <c r="AJ1034" s="12">
        <v>1</v>
      </c>
      <c r="AK1034" s="12">
        <v>0</v>
      </c>
      <c r="AL1034" s="12" t="s">
        <v>3456</v>
      </c>
      <c r="AM1034" s="7" t="s">
        <v>608</v>
      </c>
      <c r="AN1034" s="7" t="s">
        <v>648</v>
      </c>
      <c r="AO1034" s="7">
        <v>2010</v>
      </c>
      <c r="AP1034" s="12" t="s">
        <v>3235</v>
      </c>
      <c r="AQ1034" s="12">
        <v>4183</v>
      </c>
      <c r="AR1034" s="12">
        <v>1</v>
      </c>
      <c r="AS1034" s="12" t="s">
        <v>555</v>
      </c>
      <c r="AT1034" s="7" t="s">
        <v>349</v>
      </c>
      <c r="AU1034" s="12">
        <v>0</v>
      </c>
      <c r="AV1034" s="12">
        <v>1</v>
      </c>
      <c r="AW1034" s="12">
        <v>0</v>
      </c>
      <c r="AX1034" s="12">
        <v>0</v>
      </c>
      <c r="AY1034" s="7">
        <v>0</v>
      </c>
      <c r="AZ1034" s="12">
        <v>0</v>
      </c>
      <c r="BA1034" s="12">
        <v>1</v>
      </c>
      <c r="BB1034" s="12">
        <v>1</v>
      </c>
      <c r="BC1034" s="12">
        <v>0</v>
      </c>
      <c r="BD1034" s="12">
        <v>0</v>
      </c>
      <c r="BE1034" s="12">
        <v>0</v>
      </c>
      <c r="BF1034" s="7" t="s">
        <v>772</v>
      </c>
      <c r="BG1034" s="7" t="s">
        <v>2748</v>
      </c>
      <c r="BH1034" s="7"/>
      <c r="BI1034" s="7" t="s">
        <v>2814</v>
      </c>
      <c r="BJ1034" s="12" t="s">
        <v>3459</v>
      </c>
      <c r="BK1034" s="12" t="s">
        <v>3467</v>
      </c>
      <c r="BL1034" s="12" t="s">
        <v>3483</v>
      </c>
      <c r="BM1034" s="7" t="s">
        <v>3485</v>
      </c>
      <c r="BN1034" s="7" t="s">
        <v>775</v>
      </c>
      <c r="BO1034" s="12"/>
      <c r="BP1034" s="12">
        <v>5</v>
      </c>
      <c r="BQ1034" s="12" t="s">
        <v>1077</v>
      </c>
      <c r="BR1034" s="12" t="s">
        <v>1077</v>
      </c>
      <c r="BS1034" s="12" t="s">
        <v>1106</v>
      </c>
      <c r="BT1034" s="12"/>
      <c r="BU1034" s="12"/>
      <c r="BV1034" s="12" t="s">
        <v>1077</v>
      </c>
      <c r="BW1034" s="12" t="s">
        <v>1077</v>
      </c>
      <c r="BX1034" s="12" t="s">
        <v>1077</v>
      </c>
      <c r="BY1034" s="12" t="s">
        <v>1077</v>
      </c>
      <c r="BZ1034" s="12"/>
      <c r="CA1034" s="12" t="s">
        <v>1077</v>
      </c>
      <c r="CB1034" s="12" t="s">
        <v>1077</v>
      </c>
      <c r="CC1034" s="12" t="s">
        <v>1077</v>
      </c>
      <c r="CD1034" s="12" t="s">
        <v>1077</v>
      </c>
      <c r="CE1034" s="12">
        <v>1E-3</v>
      </c>
      <c r="CF1034" s="12" t="s">
        <v>1077</v>
      </c>
      <c r="CG1034" s="12"/>
      <c r="CH1034" s="12"/>
      <c r="CI1034" s="12"/>
      <c r="CJ1034" s="12" t="s">
        <v>718</v>
      </c>
      <c r="CK1034" s="12" t="s">
        <v>1077</v>
      </c>
      <c r="CL1034" s="12">
        <v>-3586.55</v>
      </c>
      <c r="CM1034" s="12" t="s">
        <v>1077</v>
      </c>
      <c r="CN1034" s="12" t="s">
        <v>1077</v>
      </c>
      <c r="CO1034" s="12" t="s">
        <v>1077</v>
      </c>
      <c r="CP1034" s="12"/>
      <c r="CQ1034" s="12"/>
      <c r="CR1034" s="12"/>
      <c r="CS1034" s="12" t="s">
        <v>1077</v>
      </c>
      <c r="CT1034" s="12" t="s">
        <v>1077</v>
      </c>
      <c r="CU1034" s="12" t="s">
        <v>1077</v>
      </c>
      <c r="CV1034" s="12" t="s">
        <v>1077</v>
      </c>
      <c r="CW1034" s="12"/>
      <c r="CX1034" s="57"/>
    </row>
    <row r="1035" spans="1:102" x14ac:dyDescent="0.35">
      <c r="A1035" s="56">
        <v>82</v>
      </c>
      <c r="B1035" s="12" t="s">
        <v>3772</v>
      </c>
      <c r="C1035" s="12">
        <v>82.14</v>
      </c>
      <c r="D1035" s="12" t="s">
        <v>2425</v>
      </c>
      <c r="E1035" s="12" t="s">
        <v>460</v>
      </c>
      <c r="F1035" s="12" t="s">
        <v>3916</v>
      </c>
      <c r="G1035" s="12" t="s">
        <v>212</v>
      </c>
      <c r="H1035" s="12" t="s">
        <v>2804</v>
      </c>
      <c r="I1035" s="12" t="s">
        <v>212</v>
      </c>
      <c r="J1035" s="12" t="s">
        <v>1222</v>
      </c>
      <c r="K1035" s="12" t="s">
        <v>564</v>
      </c>
      <c r="L1035" s="12" t="s">
        <v>1118</v>
      </c>
      <c r="M1035" s="12" t="s">
        <v>3164</v>
      </c>
      <c r="N1035" s="12"/>
      <c r="O1035" s="12" t="s">
        <v>3400</v>
      </c>
      <c r="P1035" s="12" t="s">
        <v>3402</v>
      </c>
      <c r="Q1035" s="12">
        <v>1</v>
      </c>
      <c r="R1035" s="12">
        <v>0</v>
      </c>
      <c r="S1035" s="12">
        <v>0</v>
      </c>
      <c r="T1035" s="12">
        <v>0</v>
      </c>
      <c r="U1035" s="12">
        <v>0</v>
      </c>
      <c r="V1035" s="12">
        <v>0</v>
      </c>
      <c r="W1035" s="12">
        <v>0</v>
      </c>
      <c r="X1035" s="12">
        <v>0</v>
      </c>
      <c r="Y1035" s="12">
        <v>0</v>
      </c>
      <c r="Z1035" s="12">
        <v>0</v>
      </c>
      <c r="AA1035" s="12">
        <v>0</v>
      </c>
      <c r="AB1035" s="12">
        <v>0</v>
      </c>
      <c r="AC1035" s="12">
        <v>0</v>
      </c>
      <c r="AD1035" s="12">
        <v>0</v>
      </c>
      <c r="AE1035" s="12">
        <v>0</v>
      </c>
      <c r="AF1035" s="12">
        <v>0</v>
      </c>
      <c r="AG1035" s="12">
        <v>0</v>
      </c>
      <c r="AH1035" s="12">
        <v>0</v>
      </c>
      <c r="AI1035" s="12">
        <v>0</v>
      </c>
      <c r="AJ1035" s="12">
        <v>1</v>
      </c>
      <c r="AK1035" s="12">
        <v>0</v>
      </c>
      <c r="AL1035" s="12" t="s">
        <v>3456</v>
      </c>
      <c r="AM1035" s="7" t="s">
        <v>608</v>
      </c>
      <c r="AN1035" s="7" t="s">
        <v>648</v>
      </c>
      <c r="AO1035" s="7">
        <v>2010</v>
      </c>
      <c r="AP1035" s="12" t="s">
        <v>3235</v>
      </c>
      <c r="AQ1035" s="12">
        <v>4183</v>
      </c>
      <c r="AR1035" s="12">
        <v>1</v>
      </c>
      <c r="AS1035" s="12" t="s">
        <v>555</v>
      </c>
      <c r="AT1035" s="7" t="s">
        <v>349</v>
      </c>
      <c r="AU1035" s="12">
        <v>0</v>
      </c>
      <c r="AV1035" s="12">
        <v>1</v>
      </c>
      <c r="AW1035" s="12">
        <v>0</v>
      </c>
      <c r="AX1035" s="12">
        <v>0</v>
      </c>
      <c r="AY1035" s="7">
        <v>0</v>
      </c>
      <c r="AZ1035" s="12">
        <v>0</v>
      </c>
      <c r="BA1035" s="12">
        <v>1</v>
      </c>
      <c r="BB1035" s="12">
        <v>1</v>
      </c>
      <c r="BC1035" s="12">
        <v>0</v>
      </c>
      <c r="BD1035" s="12">
        <v>0</v>
      </c>
      <c r="BE1035" s="12">
        <v>0</v>
      </c>
      <c r="BF1035" s="7" t="s">
        <v>772</v>
      </c>
      <c r="BG1035" s="7" t="s">
        <v>2750</v>
      </c>
      <c r="BH1035" s="7"/>
      <c r="BI1035" s="7" t="s">
        <v>2814</v>
      </c>
      <c r="BJ1035" s="12" t="s">
        <v>3459</v>
      </c>
      <c r="BK1035" s="12" t="s">
        <v>3467</v>
      </c>
      <c r="BL1035" s="12" t="s">
        <v>3483</v>
      </c>
      <c r="BM1035" s="7" t="s">
        <v>3485</v>
      </c>
      <c r="BN1035" s="7" t="s">
        <v>775</v>
      </c>
      <c r="BO1035" s="12"/>
      <c r="BP1035" s="12">
        <v>5</v>
      </c>
      <c r="BQ1035" s="12" t="s">
        <v>1077</v>
      </c>
      <c r="BR1035" s="12" t="s">
        <v>1077</v>
      </c>
      <c r="BS1035" s="12" t="s">
        <v>1106</v>
      </c>
      <c r="BT1035" s="12"/>
      <c r="BU1035" s="12"/>
      <c r="BV1035" s="12" t="s">
        <v>1077</v>
      </c>
      <c r="BW1035" s="12" t="s">
        <v>1077</v>
      </c>
      <c r="BX1035" s="12" t="s">
        <v>1077</v>
      </c>
      <c r="BY1035" s="12" t="s">
        <v>1077</v>
      </c>
      <c r="BZ1035" s="12"/>
      <c r="CA1035" s="12" t="s">
        <v>1077</v>
      </c>
      <c r="CB1035" s="12" t="s">
        <v>1077</v>
      </c>
      <c r="CC1035" s="12" t="s">
        <v>1077</v>
      </c>
      <c r="CD1035" s="12" t="s">
        <v>1077</v>
      </c>
      <c r="CE1035" s="12">
        <v>1E-3</v>
      </c>
      <c r="CF1035" s="12" t="s">
        <v>1077</v>
      </c>
      <c r="CG1035" s="12"/>
      <c r="CH1035" s="12"/>
      <c r="CI1035" s="12"/>
      <c r="CJ1035" s="12" t="s">
        <v>718</v>
      </c>
      <c r="CK1035" s="12" t="s">
        <v>1077</v>
      </c>
      <c r="CL1035" s="12">
        <v>-3585.42</v>
      </c>
      <c r="CM1035" s="12" t="s">
        <v>1077</v>
      </c>
      <c r="CN1035" s="12" t="s">
        <v>1077</v>
      </c>
      <c r="CO1035" s="12" t="s">
        <v>1077</v>
      </c>
      <c r="CP1035" s="12"/>
      <c r="CQ1035" s="12"/>
      <c r="CR1035" s="12"/>
      <c r="CS1035" s="12" t="s">
        <v>1077</v>
      </c>
      <c r="CT1035" s="12" t="s">
        <v>1077</v>
      </c>
      <c r="CU1035" s="12" t="s">
        <v>1077</v>
      </c>
      <c r="CV1035" s="12" t="s">
        <v>1077</v>
      </c>
      <c r="CW1035" s="12"/>
      <c r="CX1035" s="57"/>
    </row>
    <row r="1036" spans="1:102" x14ac:dyDescent="0.35">
      <c r="A1036" s="56">
        <v>82</v>
      </c>
      <c r="B1036" s="12" t="s">
        <v>3772</v>
      </c>
      <c r="C1036" s="12">
        <v>82.15</v>
      </c>
      <c r="D1036" s="12" t="s">
        <v>2426</v>
      </c>
      <c r="E1036" s="12" t="s">
        <v>460</v>
      </c>
      <c r="F1036" s="12" t="s">
        <v>3916</v>
      </c>
      <c r="G1036" s="12" t="s">
        <v>212</v>
      </c>
      <c r="H1036" s="12" t="s">
        <v>2804</v>
      </c>
      <c r="I1036" s="12" t="s">
        <v>212</v>
      </c>
      <c r="J1036" s="12" t="s">
        <v>1222</v>
      </c>
      <c r="K1036" s="12" t="s">
        <v>564</v>
      </c>
      <c r="L1036" s="12" t="s">
        <v>1118</v>
      </c>
      <c r="M1036" s="12" t="s">
        <v>3164</v>
      </c>
      <c r="N1036" s="12"/>
      <c r="O1036" s="12" t="s">
        <v>3400</v>
      </c>
      <c r="P1036" s="12" t="s">
        <v>3402</v>
      </c>
      <c r="Q1036" s="12">
        <v>1</v>
      </c>
      <c r="R1036" s="12">
        <v>0</v>
      </c>
      <c r="S1036" s="12">
        <v>0</v>
      </c>
      <c r="T1036" s="12">
        <v>0</v>
      </c>
      <c r="U1036" s="12">
        <v>0</v>
      </c>
      <c r="V1036" s="12">
        <v>0</v>
      </c>
      <c r="W1036" s="12">
        <v>0</v>
      </c>
      <c r="X1036" s="12">
        <v>0</v>
      </c>
      <c r="Y1036" s="12">
        <v>0</v>
      </c>
      <c r="Z1036" s="12">
        <v>0</v>
      </c>
      <c r="AA1036" s="12">
        <v>0</v>
      </c>
      <c r="AB1036" s="12">
        <v>0</v>
      </c>
      <c r="AC1036" s="12">
        <v>0</v>
      </c>
      <c r="AD1036" s="12">
        <v>0</v>
      </c>
      <c r="AE1036" s="12">
        <v>0</v>
      </c>
      <c r="AF1036" s="12">
        <v>0</v>
      </c>
      <c r="AG1036" s="12">
        <v>0</v>
      </c>
      <c r="AH1036" s="12">
        <v>0</v>
      </c>
      <c r="AI1036" s="12">
        <v>0</v>
      </c>
      <c r="AJ1036" s="12">
        <v>1</v>
      </c>
      <c r="AK1036" s="12">
        <v>0</v>
      </c>
      <c r="AL1036" s="12" t="s">
        <v>3456</v>
      </c>
      <c r="AM1036" s="7" t="s">
        <v>608</v>
      </c>
      <c r="AN1036" s="7" t="s">
        <v>648</v>
      </c>
      <c r="AO1036" s="7">
        <v>2010</v>
      </c>
      <c r="AP1036" s="12" t="s">
        <v>3235</v>
      </c>
      <c r="AQ1036" s="12">
        <v>4183</v>
      </c>
      <c r="AR1036" s="12">
        <v>1</v>
      </c>
      <c r="AS1036" s="12" t="s">
        <v>555</v>
      </c>
      <c r="AT1036" s="7" t="s">
        <v>349</v>
      </c>
      <c r="AU1036" s="12">
        <v>0</v>
      </c>
      <c r="AV1036" s="12">
        <v>1</v>
      </c>
      <c r="AW1036" s="12">
        <v>0</v>
      </c>
      <c r="AX1036" s="12">
        <v>0</v>
      </c>
      <c r="AY1036" s="7">
        <v>0</v>
      </c>
      <c r="AZ1036" s="12">
        <v>0</v>
      </c>
      <c r="BA1036" s="12">
        <v>1</v>
      </c>
      <c r="BB1036" s="12">
        <v>1</v>
      </c>
      <c r="BC1036" s="12">
        <v>0</v>
      </c>
      <c r="BD1036" s="12">
        <v>0</v>
      </c>
      <c r="BE1036" s="12">
        <v>0</v>
      </c>
      <c r="BF1036" s="7" t="s">
        <v>772</v>
      </c>
      <c r="BG1036" s="7" t="s">
        <v>2751</v>
      </c>
      <c r="BH1036" s="7"/>
      <c r="BI1036" s="7" t="s">
        <v>2814</v>
      </c>
      <c r="BJ1036" s="12" t="s">
        <v>3459</v>
      </c>
      <c r="BK1036" s="12" t="s">
        <v>3467</v>
      </c>
      <c r="BL1036" s="12" t="s">
        <v>3483</v>
      </c>
      <c r="BM1036" s="7" t="s">
        <v>3485</v>
      </c>
      <c r="BN1036" s="7" t="s">
        <v>775</v>
      </c>
      <c r="BO1036" s="12"/>
      <c r="BP1036" s="12">
        <v>5</v>
      </c>
      <c r="BQ1036" s="12" t="s">
        <v>1077</v>
      </c>
      <c r="BR1036" s="12" t="s">
        <v>1077</v>
      </c>
      <c r="BS1036" s="12" t="s">
        <v>1106</v>
      </c>
      <c r="BT1036" s="12"/>
      <c r="BU1036" s="12"/>
      <c r="BV1036" s="12" t="s">
        <v>1077</v>
      </c>
      <c r="BW1036" s="12" t="s">
        <v>1077</v>
      </c>
      <c r="BX1036" s="12" t="s">
        <v>1077</v>
      </c>
      <c r="BY1036" s="12" t="s">
        <v>1077</v>
      </c>
      <c r="BZ1036" s="12"/>
      <c r="CA1036" s="12" t="s">
        <v>1077</v>
      </c>
      <c r="CB1036" s="12" t="s">
        <v>1077</v>
      </c>
      <c r="CC1036" s="12" t="s">
        <v>1077</v>
      </c>
      <c r="CD1036" s="12" t="s">
        <v>1077</v>
      </c>
      <c r="CE1036" s="12">
        <v>0.05</v>
      </c>
      <c r="CF1036" s="12" t="s">
        <v>1077</v>
      </c>
      <c r="CG1036" s="12"/>
      <c r="CH1036" s="12"/>
      <c r="CI1036" s="12"/>
      <c r="CJ1036" s="12" t="s">
        <v>718</v>
      </c>
      <c r="CK1036" s="12" t="s">
        <v>1077</v>
      </c>
      <c r="CL1036" s="12">
        <v>-3596.87</v>
      </c>
      <c r="CM1036" s="12" t="s">
        <v>1077</v>
      </c>
      <c r="CN1036" s="12" t="s">
        <v>1077</v>
      </c>
      <c r="CO1036" s="12" t="s">
        <v>1077</v>
      </c>
      <c r="CP1036" s="12"/>
      <c r="CQ1036" s="12"/>
      <c r="CR1036" s="12"/>
      <c r="CS1036" s="12" t="s">
        <v>1077</v>
      </c>
      <c r="CT1036" s="12" t="s">
        <v>1077</v>
      </c>
      <c r="CU1036" s="12" t="s">
        <v>1077</v>
      </c>
      <c r="CV1036" s="12" t="s">
        <v>1077</v>
      </c>
      <c r="CW1036" s="12"/>
      <c r="CX1036" s="57"/>
    </row>
    <row r="1037" spans="1:102" x14ac:dyDescent="0.35">
      <c r="A1037" s="56">
        <v>82</v>
      </c>
      <c r="B1037" s="12" t="s">
        <v>3772</v>
      </c>
      <c r="C1037" s="12">
        <v>82.16</v>
      </c>
      <c r="D1037" s="12" t="s">
        <v>2427</v>
      </c>
      <c r="E1037" s="12" t="s">
        <v>460</v>
      </c>
      <c r="F1037" s="12" t="s">
        <v>3916</v>
      </c>
      <c r="G1037" s="12" t="s">
        <v>212</v>
      </c>
      <c r="H1037" s="12" t="s">
        <v>2804</v>
      </c>
      <c r="I1037" s="12" t="s">
        <v>212</v>
      </c>
      <c r="J1037" s="12" t="s">
        <v>1222</v>
      </c>
      <c r="K1037" s="12" t="s">
        <v>564</v>
      </c>
      <c r="L1037" s="12" t="s">
        <v>1118</v>
      </c>
      <c r="M1037" s="12" t="s">
        <v>3164</v>
      </c>
      <c r="N1037" s="12"/>
      <c r="O1037" s="12" t="s">
        <v>3400</v>
      </c>
      <c r="P1037" s="12" t="s">
        <v>3402</v>
      </c>
      <c r="Q1037" s="12">
        <v>1</v>
      </c>
      <c r="R1037" s="12">
        <v>0</v>
      </c>
      <c r="S1037" s="12">
        <v>0</v>
      </c>
      <c r="T1037" s="12">
        <v>0</v>
      </c>
      <c r="U1037" s="12">
        <v>0</v>
      </c>
      <c r="V1037" s="12">
        <v>0</v>
      </c>
      <c r="W1037" s="12">
        <v>0</v>
      </c>
      <c r="X1037" s="12">
        <v>0</v>
      </c>
      <c r="Y1037" s="12">
        <v>0</v>
      </c>
      <c r="Z1037" s="12">
        <v>0</v>
      </c>
      <c r="AA1037" s="12">
        <v>0</v>
      </c>
      <c r="AB1037" s="12">
        <v>0</v>
      </c>
      <c r="AC1037" s="12">
        <v>0</v>
      </c>
      <c r="AD1037" s="12">
        <v>0</v>
      </c>
      <c r="AE1037" s="12">
        <v>0</v>
      </c>
      <c r="AF1037" s="12">
        <v>0</v>
      </c>
      <c r="AG1037" s="12">
        <v>0</v>
      </c>
      <c r="AH1037" s="12">
        <v>0</v>
      </c>
      <c r="AI1037" s="12">
        <v>0</v>
      </c>
      <c r="AJ1037" s="12">
        <v>1</v>
      </c>
      <c r="AK1037" s="12">
        <v>0</v>
      </c>
      <c r="AL1037" s="12" t="s">
        <v>3456</v>
      </c>
      <c r="AM1037" s="7" t="s">
        <v>608</v>
      </c>
      <c r="AN1037" s="7" t="s">
        <v>648</v>
      </c>
      <c r="AO1037" s="7">
        <v>2010</v>
      </c>
      <c r="AP1037" s="12" t="s">
        <v>3235</v>
      </c>
      <c r="AQ1037" s="12">
        <v>4183</v>
      </c>
      <c r="AR1037" s="12">
        <v>1</v>
      </c>
      <c r="AS1037" s="12" t="s">
        <v>555</v>
      </c>
      <c r="AT1037" s="7" t="s">
        <v>349</v>
      </c>
      <c r="AU1037" s="12">
        <v>0</v>
      </c>
      <c r="AV1037" s="12">
        <v>1</v>
      </c>
      <c r="AW1037" s="12">
        <v>0</v>
      </c>
      <c r="AX1037" s="12">
        <v>0</v>
      </c>
      <c r="AY1037" s="7">
        <v>0</v>
      </c>
      <c r="AZ1037" s="12">
        <v>0</v>
      </c>
      <c r="BA1037" s="12">
        <v>1</v>
      </c>
      <c r="BB1037" s="12">
        <v>1</v>
      </c>
      <c r="BC1037" s="12">
        <v>0</v>
      </c>
      <c r="BD1037" s="12">
        <v>0</v>
      </c>
      <c r="BE1037" s="12">
        <v>0</v>
      </c>
      <c r="BF1037" s="7" t="s">
        <v>772</v>
      </c>
      <c r="BG1037" s="7" t="s">
        <v>2752</v>
      </c>
      <c r="BH1037" s="7"/>
      <c r="BI1037" s="7" t="s">
        <v>2814</v>
      </c>
      <c r="BJ1037" s="12" t="s">
        <v>3459</v>
      </c>
      <c r="BK1037" s="12" t="s">
        <v>3467</v>
      </c>
      <c r="BL1037" s="12" t="s">
        <v>3483</v>
      </c>
      <c r="BM1037" s="7" t="s">
        <v>3485</v>
      </c>
      <c r="BN1037" s="7" t="s">
        <v>775</v>
      </c>
      <c r="BO1037" s="12"/>
      <c r="BP1037" s="12">
        <v>5</v>
      </c>
      <c r="BQ1037" s="12" t="s">
        <v>1077</v>
      </c>
      <c r="BR1037" s="12" t="s">
        <v>1077</v>
      </c>
      <c r="BS1037" s="12" t="s">
        <v>1106</v>
      </c>
      <c r="BT1037" s="12"/>
      <c r="BU1037" s="12"/>
      <c r="BV1037" s="12" t="s">
        <v>1077</v>
      </c>
      <c r="BW1037" s="12" t="s">
        <v>1077</v>
      </c>
      <c r="BX1037" s="12" t="s">
        <v>1077</v>
      </c>
      <c r="BY1037" s="12" t="s">
        <v>1077</v>
      </c>
      <c r="BZ1037" s="12"/>
      <c r="CA1037" s="12" t="s">
        <v>1077</v>
      </c>
      <c r="CB1037" s="12" t="s">
        <v>1077</v>
      </c>
      <c r="CC1037" s="12" t="s">
        <v>1077</v>
      </c>
      <c r="CD1037" s="12" t="s">
        <v>1077</v>
      </c>
      <c r="CE1037" s="12">
        <v>1E-3</v>
      </c>
      <c r="CF1037" s="12" t="s">
        <v>1077</v>
      </c>
      <c r="CG1037" s="12"/>
      <c r="CH1037" s="12"/>
      <c r="CI1037" s="12"/>
      <c r="CJ1037" s="12" t="s">
        <v>718</v>
      </c>
      <c r="CK1037" s="12" t="s">
        <v>1077</v>
      </c>
      <c r="CL1037" s="12">
        <v>-3585.99</v>
      </c>
      <c r="CM1037" s="12" t="s">
        <v>1077</v>
      </c>
      <c r="CN1037" s="12" t="s">
        <v>1077</v>
      </c>
      <c r="CO1037" s="12" t="s">
        <v>1077</v>
      </c>
      <c r="CP1037" s="12"/>
      <c r="CQ1037" s="12"/>
      <c r="CR1037" s="12"/>
      <c r="CS1037" s="12" t="s">
        <v>1077</v>
      </c>
      <c r="CT1037" s="12" t="s">
        <v>1077</v>
      </c>
      <c r="CU1037" s="12" t="s">
        <v>1077</v>
      </c>
      <c r="CV1037" s="12" t="s">
        <v>1077</v>
      </c>
      <c r="CW1037" s="12"/>
      <c r="CX1037" s="57"/>
    </row>
    <row r="1038" spans="1:102" x14ac:dyDescent="0.35">
      <c r="A1038" s="56">
        <v>82</v>
      </c>
      <c r="B1038" s="12" t="s">
        <v>3772</v>
      </c>
      <c r="C1038" s="12">
        <v>82.17</v>
      </c>
      <c r="D1038" s="12" t="s">
        <v>2428</v>
      </c>
      <c r="E1038" s="12" t="s">
        <v>460</v>
      </c>
      <c r="F1038" s="12" t="s">
        <v>3916</v>
      </c>
      <c r="G1038" s="12" t="s">
        <v>212</v>
      </c>
      <c r="H1038" s="12" t="s">
        <v>2804</v>
      </c>
      <c r="I1038" s="12" t="s">
        <v>212</v>
      </c>
      <c r="J1038" s="12" t="s">
        <v>1222</v>
      </c>
      <c r="K1038" s="12" t="s">
        <v>564</v>
      </c>
      <c r="L1038" s="12" t="s">
        <v>1118</v>
      </c>
      <c r="M1038" s="12" t="s">
        <v>3164</v>
      </c>
      <c r="N1038" s="12"/>
      <c r="O1038" s="12" t="s">
        <v>3400</v>
      </c>
      <c r="P1038" s="12" t="s">
        <v>3402</v>
      </c>
      <c r="Q1038" s="12">
        <v>1</v>
      </c>
      <c r="R1038" s="12">
        <v>0</v>
      </c>
      <c r="S1038" s="12">
        <v>0</v>
      </c>
      <c r="T1038" s="12">
        <v>0</v>
      </c>
      <c r="U1038" s="12">
        <v>0</v>
      </c>
      <c r="V1038" s="12">
        <v>0</v>
      </c>
      <c r="W1038" s="12">
        <v>0</v>
      </c>
      <c r="X1038" s="12">
        <v>0</v>
      </c>
      <c r="Y1038" s="12">
        <v>0</v>
      </c>
      <c r="Z1038" s="12">
        <v>0</v>
      </c>
      <c r="AA1038" s="12">
        <v>0</v>
      </c>
      <c r="AB1038" s="12">
        <v>0</v>
      </c>
      <c r="AC1038" s="12">
        <v>0</v>
      </c>
      <c r="AD1038" s="12">
        <v>0</v>
      </c>
      <c r="AE1038" s="12">
        <v>0</v>
      </c>
      <c r="AF1038" s="12">
        <v>0</v>
      </c>
      <c r="AG1038" s="12">
        <v>0</v>
      </c>
      <c r="AH1038" s="12">
        <v>0</v>
      </c>
      <c r="AI1038" s="12">
        <v>0</v>
      </c>
      <c r="AJ1038" s="12">
        <v>1</v>
      </c>
      <c r="AK1038" s="12">
        <v>0</v>
      </c>
      <c r="AL1038" s="12" t="s">
        <v>3456</v>
      </c>
      <c r="AM1038" s="7" t="s">
        <v>608</v>
      </c>
      <c r="AN1038" s="7" t="s">
        <v>648</v>
      </c>
      <c r="AO1038" s="7">
        <v>2010</v>
      </c>
      <c r="AP1038" s="12" t="s">
        <v>3235</v>
      </c>
      <c r="AQ1038" s="12">
        <v>4183</v>
      </c>
      <c r="AR1038" s="12">
        <v>1</v>
      </c>
      <c r="AS1038" s="12" t="s">
        <v>555</v>
      </c>
      <c r="AT1038" s="7" t="s">
        <v>349</v>
      </c>
      <c r="AU1038" s="12">
        <v>0</v>
      </c>
      <c r="AV1038" s="12">
        <v>1</v>
      </c>
      <c r="AW1038" s="12">
        <v>0</v>
      </c>
      <c r="AX1038" s="12">
        <v>0</v>
      </c>
      <c r="AY1038" s="7">
        <v>0</v>
      </c>
      <c r="AZ1038" s="12">
        <v>0</v>
      </c>
      <c r="BA1038" s="12">
        <v>1</v>
      </c>
      <c r="BB1038" s="12">
        <v>1</v>
      </c>
      <c r="BC1038" s="12">
        <v>0</v>
      </c>
      <c r="BD1038" s="12">
        <v>0</v>
      </c>
      <c r="BE1038" s="12">
        <v>0</v>
      </c>
      <c r="BF1038" s="7" t="s">
        <v>772</v>
      </c>
      <c r="BG1038" s="7" t="s">
        <v>2753</v>
      </c>
      <c r="BH1038" s="7"/>
      <c r="BI1038" s="7" t="s">
        <v>2814</v>
      </c>
      <c r="BJ1038" s="12" t="s">
        <v>3459</v>
      </c>
      <c r="BK1038" s="12" t="s">
        <v>3467</v>
      </c>
      <c r="BL1038" s="12" t="s">
        <v>3483</v>
      </c>
      <c r="BM1038" s="7" t="s">
        <v>3485</v>
      </c>
      <c r="BN1038" s="7" t="s">
        <v>775</v>
      </c>
      <c r="BO1038" s="12"/>
      <c r="BP1038" s="12">
        <v>5</v>
      </c>
      <c r="BQ1038" s="12" t="s">
        <v>1077</v>
      </c>
      <c r="BR1038" s="12" t="s">
        <v>1077</v>
      </c>
      <c r="BS1038" s="12" t="s">
        <v>1106</v>
      </c>
      <c r="BT1038" s="12"/>
      <c r="BU1038" s="12"/>
      <c r="BV1038" s="12" t="s">
        <v>1077</v>
      </c>
      <c r="BW1038" s="12" t="s">
        <v>1077</v>
      </c>
      <c r="BX1038" s="12" t="s">
        <v>1077</v>
      </c>
      <c r="BY1038" s="12" t="s">
        <v>1077</v>
      </c>
      <c r="BZ1038" s="12"/>
      <c r="CA1038" s="12" t="s">
        <v>1077</v>
      </c>
      <c r="CB1038" s="12" t="s">
        <v>1077</v>
      </c>
      <c r="CC1038" s="12" t="s">
        <v>1077</v>
      </c>
      <c r="CD1038" s="12" t="s">
        <v>1077</v>
      </c>
      <c r="CE1038" s="12">
        <v>1E-3</v>
      </c>
      <c r="CF1038" s="12" t="s">
        <v>1077</v>
      </c>
      <c r="CG1038" s="12"/>
      <c r="CH1038" s="12"/>
      <c r="CI1038" s="12"/>
      <c r="CJ1038" s="12" t="s">
        <v>718</v>
      </c>
      <c r="CK1038" s="12" t="s">
        <v>1077</v>
      </c>
      <c r="CL1038" s="12">
        <v>-3591.52</v>
      </c>
      <c r="CM1038" s="12" t="s">
        <v>1077</v>
      </c>
      <c r="CN1038" s="12" t="s">
        <v>1077</v>
      </c>
      <c r="CO1038" s="12" t="s">
        <v>1077</v>
      </c>
      <c r="CP1038" s="12"/>
      <c r="CQ1038" s="12"/>
      <c r="CR1038" s="12"/>
      <c r="CS1038" s="12" t="s">
        <v>1077</v>
      </c>
      <c r="CT1038" s="12" t="s">
        <v>1077</v>
      </c>
      <c r="CU1038" s="12" t="s">
        <v>1077</v>
      </c>
      <c r="CV1038" s="12" t="s">
        <v>1077</v>
      </c>
      <c r="CW1038" s="12"/>
      <c r="CX1038" s="57"/>
    </row>
    <row r="1039" spans="1:102" x14ac:dyDescent="0.35">
      <c r="A1039" s="56">
        <v>82</v>
      </c>
      <c r="B1039" s="12" t="s">
        <v>3772</v>
      </c>
      <c r="C1039" s="12">
        <v>82.18</v>
      </c>
      <c r="D1039" s="12" t="s">
        <v>2429</v>
      </c>
      <c r="E1039" s="12" t="s">
        <v>460</v>
      </c>
      <c r="F1039" s="12" t="s">
        <v>3916</v>
      </c>
      <c r="G1039" s="12" t="s">
        <v>212</v>
      </c>
      <c r="H1039" s="12" t="s">
        <v>2804</v>
      </c>
      <c r="I1039" s="12" t="s">
        <v>212</v>
      </c>
      <c r="J1039" s="12" t="s">
        <v>1222</v>
      </c>
      <c r="K1039" s="12" t="s">
        <v>564</v>
      </c>
      <c r="L1039" s="12" t="s">
        <v>1118</v>
      </c>
      <c r="M1039" s="12" t="s">
        <v>3164</v>
      </c>
      <c r="N1039" s="12"/>
      <c r="O1039" s="12" t="s">
        <v>3400</v>
      </c>
      <c r="P1039" s="12" t="s">
        <v>3402</v>
      </c>
      <c r="Q1039" s="12">
        <v>1</v>
      </c>
      <c r="R1039" s="12">
        <v>0</v>
      </c>
      <c r="S1039" s="12">
        <v>0</v>
      </c>
      <c r="T1039" s="12">
        <v>0</v>
      </c>
      <c r="U1039" s="12">
        <v>0</v>
      </c>
      <c r="V1039" s="12">
        <v>0</v>
      </c>
      <c r="W1039" s="12">
        <v>0</v>
      </c>
      <c r="X1039" s="12">
        <v>0</v>
      </c>
      <c r="Y1039" s="12">
        <v>0</v>
      </c>
      <c r="Z1039" s="12">
        <v>0</v>
      </c>
      <c r="AA1039" s="12">
        <v>0</v>
      </c>
      <c r="AB1039" s="12">
        <v>0</v>
      </c>
      <c r="AC1039" s="12">
        <v>0</v>
      </c>
      <c r="AD1039" s="12">
        <v>0</v>
      </c>
      <c r="AE1039" s="12">
        <v>0</v>
      </c>
      <c r="AF1039" s="12">
        <v>0</v>
      </c>
      <c r="AG1039" s="12">
        <v>0</v>
      </c>
      <c r="AH1039" s="12">
        <v>0</v>
      </c>
      <c r="AI1039" s="12">
        <v>0</v>
      </c>
      <c r="AJ1039" s="12">
        <v>1</v>
      </c>
      <c r="AK1039" s="12">
        <v>0</v>
      </c>
      <c r="AL1039" s="12" t="s">
        <v>3456</v>
      </c>
      <c r="AM1039" s="7" t="s">
        <v>608</v>
      </c>
      <c r="AN1039" s="7" t="s">
        <v>648</v>
      </c>
      <c r="AO1039" s="7">
        <v>2010</v>
      </c>
      <c r="AP1039" s="12" t="s">
        <v>3235</v>
      </c>
      <c r="AQ1039" s="12">
        <v>4183</v>
      </c>
      <c r="AR1039" s="12">
        <v>1</v>
      </c>
      <c r="AS1039" s="12" t="s">
        <v>555</v>
      </c>
      <c r="AT1039" s="7" t="s">
        <v>349</v>
      </c>
      <c r="AU1039" s="12">
        <v>0</v>
      </c>
      <c r="AV1039" s="12">
        <v>1</v>
      </c>
      <c r="AW1039" s="12">
        <v>0</v>
      </c>
      <c r="AX1039" s="12">
        <v>0</v>
      </c>
      <c r="AY1039" s="7">
        <v>0</v>
      </c>
      <c r="AZ1039" s="12">
        <v>0</v>
      </c>
      <c r="BA1039" s="12">
        <v>1</v>
      </c>
      <c r="BB1039" s="12">
        <v>1</v>
      </c>
      <c r="BC1039" s="12">
        <v>0</v>
      </c>
      <c r="BD1039" s="12">
        <v>0</v>
      </c>
      <c r="BE1039" s="12">
        <v>0</v>
      </c>
      <c r="BF1039" s="7" t="s">
        <v>772</v>
      </c>
      <c r="BG1039" s="7" t="s">
        <v>2754</v>
      </c>
      <c r="BH1039" s="7"/>
      <c r="BI1039" s="7" t="s">
        <v>2814</v>
      </c>
      <c r="BJ1039" s="12" t="s">
        <v>3459</v>
      </c>
      <c r="BK1039" s="12" t="s">
        <v>3467</v>
      </c>
      <c r="BL1039" s="12" t="s">
        <v>3483</v>
      </c>
      <c r="BM1039" s="7" t="s">
        <v>3485</v>
      </c>
      <c r="BN1039" s="7" t="s">
        <v>775</v>
      </c>
      <c r="BO1039" s="12"/>
      <c r="BP1039" s="12">
        <v>5</v>
      </c>
      <c r="BQ1039" s="12" t="s">
        <v>1077</v>
      </c>
      <c r="BR1039" s="12" t="s">
        <v>1077</v>
      </c>
      <c r="BS1039" s="12" t="s">
        <v>1106</v>
      </c>
      <c r="BT1039" s="12"/>
      <c r="BU1039" s="12"/>
      <c r="BV1039" s="12" t="s">
        <v>1077</v>
      </c>
      <c r="BW1039" s="12" t="s">
        <v>1077</v>
      </c>
      <c r="BX1039" s="12" t="s">
        <v>1077</v>
      </c>
      <c r="BY1039" s="12" t="s">
        <v>1077</v>
      </c>
      <c r="BZ1039" s="12"/>
      <c r="CA1039" s="12" t="s">
        <v>1077</v>
      </c>
      <c r="CB1039" s="12" t="s">
        <v>1077</v>
      </c>
      <c r="CC1039" s="12" t="s">
        <v>1077</v>
      </c>
      <c r="CD1039" s="12" t="s">
        <v>1077</v>
      </c>
      <c r="CE1039" s="12">
        <v>1E-3</v>
      </c>
      <c r="CF1039" s="12" t="s">
        <v>1077</v>
      </c>
      <c r="CG1039" s="12"/>
      <c r="CH1039" s="12"/>
      <c r="CI1039" s="12"/>
      <c r="CJ1039" s="12" t="s">
        <v>718</v>
      </c>
      <c r="CK1039" s="12" t="s">
        <v>1077</v>
      </c>
      <c r="CL1039" s="12">
        <v>-3582.4</v>
      </c>
      <c r="CM1039" s="12" t="s">
        <v>1077</v>
      </c>
      <c r="CN1039" s="12" t="s">
        <v>1077</v>
      </c>
      <c r="CO1039" s="12" t="s">
        <v>1077</v>
      </c>
      <c r="CP1039" s="12"/>
      <c r="CQ1039" s="12"/>
      <c r="CR1039" s="12"/>
      <c r="CS1039" s="12" t="s">
        <v>1077</v>
      </c>
      <c r="CT1039" s="12" t="s">
        <v>1077</v>
      </c>
      <c r="CU1039" s="12" t="s">
        <v>1077</v>
      </c>
      <c r="CV1039" s="12" t="s">
        <v>1077</v>
      </c>
      <c r="CW1039" s="12"/>
      <c r="CX1039" s="57"/>
    </row>
    <row r="1040" spans="1:102" x14ac:dyDescent="0.35">
      <c r="A1040" s="56">
        <v>82</v>
      </c>
      <c r="B1040" s="12" t="s">
        <v>3772</v>
      </c>
      <c r="C1040" s="12">
        <v>82.19</v>
      </c>
      <c r="D1040" s="12" t="s">
        <v>2430</v>
      </c>
      <c r="E1040" s="12" t="s">
        <v>460</v>
      </c>
      <c r="F1040" s="12" t="s">
        <v>3916</v>
      </c>
      <c r="G1040" s="12" t="s">
        <v>212</v>
      </c>
      <c r="H1040" s="12" t="s">
        <v>2804</v>
      </c>
      <c r="I1040" s="12" t="s">
        <v>212</v>
      </c>
      <c r="J1040" s="12" t="s">
        <v>1222</v>
      </c>
      <c r="K1040" s="12" t="s">
        <v>564</v>
      </c>
      <c r="L1040" s="12" t="s">
        <v>1118</v>
      </c>
      <c r="M1040" s="12" t="s">
        <v>3164</v>
      </c>
      <c r="N1040" s="12"/>
      <c r="O1040" s="12" t="s">
        <v>3400</v>
      </c>
      <c r="P1040" s="12" t="s">
        <v>3402</v>
      </c>
      <c r="Q1040" s="12">
        <v>1</v>
      </c>
      <c r="R1040" s="12">
        <v>0</v>
      </c>
      <c r="S1040" s="12">
        <v>0</v>
      </c>
      <c r="T1040" s="12">
        <v>0</v>
      </c>
      <c r="U1040" s="12">
        <v>0</v>
      </c>
      <c r="V1040" s="12">
        <v>0</v>
      </c>
      <c r="W1040" s="12">
        <v>0</v>
      </c>
      <c r="X1040" s="12">
        <v>0</v>
      </c>
      <c r="Y1040" s="12">
        <v>0</v>
      </c>
      <c r="Z1040" s="12">
        <v>0</v>
      </c>
      <c r="AA1040" s="12">
        <v>0</v>
      </c>
      <c r="AB1040" s="12">
        <v>0</v>
      </c>
      <c r="AC1040" s="12">
        <v>0</v>
      </c>
      <c r="AD1040" s="12">
        <v>0</v>
      </c>
      <c r="AE1040" s="12">
        <v>0</v>
      </c>
      <c r="AF1040" s="12">
        <v>0</v>
      </c>
      <c r="AG1040" s="12">
        <v>0</v>
      </c>
      <c r="AH1040" s="12">
        <v>0</v>
      </c>
      <c r="AI1040" s="12">
        <v>0</v>
      </c>
      <c r="AJ1040" s="12">
        <v>1</v>
      </c>
      <c r="AK1040" s="12">
        <v>0</v>
      </c>
      <c r="AL1040" s="12" t="s">
        <v>3456</v>
      </c>
      <c r="AM1040" s="7" t="s">
        <v>608</v>
      </c>
      <c r="AN1040" s="7" t="s">
        <v>648</v>
      </c>
      <c r="AO1040" s="7">
        <v>2010</v>
      </c>
      <c r="AP1040" s="12" t="s">
        <v>3235</v>
      </c>
      <c r="AQ1040" s="12">
        <v>4183</v>
      </c>
      <c r="AR1040" s="12">
        <v>1</v>
      </c>
      <c r="AS1040" s="12" t="s">
        <v>555</v>
      </c>
      <c r="AT1040" s="7" t="s">
        <v>349</v>
      </c>
      <c r="AU1040" s="12">
        <v>0</v>
      </c>
      <c r="AV1040" s="12">
        <v>1</v>
      </c>
      <c r="AW1040" s="12">
        <v>0</v>
      </c>
      <c r="AX1040" s="12">
        <v>0</v>
      </c>
      <c r="AY1040" s="7">
        <v>0</v>
      </c>
      <c r="AZ1040" s="12">
        <v>0</v>
      </c>
      <c r="BA1040" s="12">
        <v>1</v>
      </c>
      <c r="BB1040" s="12">
        <v>1</v>
      </c>
      <c r="BC1040" s="12">
        <v>0</v>
      </c>
      <c r="BD1040" s="12">
        <v>0</v>
      </c>
      <c r="BE1040" s="12">
        <v>0</v>
      </c>
      <c r="BF1040" s="7" t="s">
        <v>772</v>
      </c>
      <c r="BG1040" s="7" t="s">
        <v>2755</v>
      </c>
      <c r="BH1040" s="7"/>
      <c r="BI1040" s="7" t="s">
        <v>2814</v>
      </c>
      <c r="BJ1040" s="12" t="s">
        <v>3459</v>
      </c>
      <c r="BK1040" s="12" t="s">
        <v>3467</v>
      </c>
      <c r="BL1040" s="12" t="s">
        <v>3483</v>
      </c>
      <c r="BM1040" s="7" t="s">
        <v>3485</v>
      </c>
      <c r="BN1040" s="7" t="s">
        <v>775</v>
      </c>
      <c r="BO1040" s="12"/>
      <c r="BP1040" s="12">
        <v>5</v>
      </c>
      <c r="BQ1040" s="12" t="s">
        <v>1077</v>
      </c>
      <c r="BR1040" s="12" t="s">
        <v>1077</v>
      </c>
      <c r="BS1040" s="12" t="s">
        <v>1106</v>
      </c>
      <c r="BT1040" s="12"/>
      <c r="BU1040" s="12"/>
      <c r="BV1040" s="12" t="s">
        <v>1077</v>
      </c>
      <c r="BW1040" s="12" t="s">
        <v>1077</v>
      </c>
      <c r="BX1040" s="12" t="s">
        <v>1077</v>
      </c>
      <c r="BY1040" s="12" t="s">
        <v>1077</v>
      </c>
      <c r="BZ1040" s="12"/>
      <c r="CA1040" s="12" t="s">
        <v>1077</v>
      </c>
      <c r="CB1040" s="12" t="s">
        <v>1077</v>
      </c>
      <c r="CC1040" s="12" t="s">
        <v>1077</v>
      </c>
      <c r="CD1040" s="12" t="s">
        <v>1077</v>
      </c>
      <c r="CE1040" s="12">
        <v>1E-3</v>
      </c>
      <c r="CF1040" s="12" t="s">
        <v>1077</v>
      </c>
      <c r="CG1040" s="12"/>
      <c r="CH1040" s="12"/>
      <c r="CI1040" s="12"/>
      <c r="CJ1040" s="12" t="s">
        <v>718</v>
      </c>
      <c r="CK1040" s="12" t="s">
        <v>1077</v>
      </c>
      <c r="CL1040" s="12">
        <v>-3590.46</v>
      </c>
      <c r="CM1040" s="12" t="s">
        <v>1077</v>
      </c>
      <c r="CN1040" s="12" t="s">
        <v>1077</v>
      </c>
      <c r="CO1040" s="12" t="s">
        <v>1077</v>
      </c>
      <c r="CP1040" s="12"/>
      <c r="CQ1040" s="12"/>
      <c r="CR1040" s="12"/>
      <c r="CS1040" s="12" t="s">
        <v>1077</v>
      </c>
      <c r="CT1040" s="12" t="s">
        <v>1077</v>
      </c>
      <c r="CU1040" s="12" t="s">
        <v>1077</v>
      </c>
      <c r="CV1040" s="12" t="s">
        <v>1077</v>
      </c>
      <c r="CW1040" s="12"/>
      <c r="CX1040" s="57"/>
    </row>
    <row r="1041" spans="1:102" x14ac:dyDescent="0.35">
      <c r="A1041" s="56">
        <v>82</v>
      </c>
      <c r="B1041" s="12" t="s">
        <v>3772</v>
      </c>
      <c r="C1041" s="12">
        <v>82.2</v>
      </c>
      <c r="D1041" s="12" t="s">
        <v>2431</v>
      </c>
      <c r="E1041" s="12" t="s">
        <v>460</v>
      </c>
      <c r="F1041" s="12" t="s">
        <v>3916</v>
      </c>
      <c r="G1041" s="12" t="s">
        <v>212</v>
      </c>
      <c r="H1041" s="12" t="s">
        <v>2804</v>
      </c>
      <c r="I1041" s="12" t="s">
        <v>212</v>
      </c>
      <c r="J1041" s="12" t="s">
        <v>1222</v>
      </c>
      <c r="K1041" s="12" t="s">
        <v>564</v>
      </c>
      <c r="L1041" s="12" t="s">
        <v>1118</v>
      </c>
      <c r="M1041" s="12" t="s">
        <v>3164</v>
      </c>
      <c r="N1041" s="12"/>
      <c r="O1041" s="12" t="s">
        <v>3400</v>
      </c>
      <c r="P1041" s="12" t="s">
        <v>3402</v>
      </c>
      <c r="Q1041" s="12">
        <v>1</v>
      </c>
      <c r="R1041" s="12">
        <v>0</v>
      </c>
      <c r="S1041" s="12">
        <v>0</v>
      </c>
      <c r="T1041" s="12">
        <v>0</v>
      </c>
      <c r="U1041" s="12">
        <v>0</v>
      </c>
      <c r="V1041" s="12">
        <v>0</v>
      </c>
      <c r="W1041" s="12">
        <v>0</v>
      </c>
      <c r="X1041" s="12">
        <v>0</v>
      </c>
      <c r="Y1041" s="12">
        <v>0</v>
      </c>
      <c r="Z1041" s="12">
        <v>0</v>
      </c>
      <c r="AA1041" s="12">
        <v>0</v>
      </c>
      <c r="AB1041" s="12">
        <v>0</v>
      </c>
      <c r="AC1041" s="12">
        <v>0</v>
      </c>
      <c r="AD1041" s="12">
        <v>0</v>
      </c>
      <c r="AE1041" s="12">
        <v>0</v>
      </c>
      <c r="AF1041" s="12">
        <v>0</v>
      </c>
      <c r="AG1041" s="12">
        <v>0</v>
      </c>
      <c r="AH1041" s="12">
        <v>0</v>
      </c>
      <c r="AI1041" s="12">
        <v>0</v>
      </c>
      <c r="AJ1041" s="12">
        <v>1</v>
      </c>
      <c r="AK1041" s="12">
        <v>0</v>
      </c>
      <c r="AL1041" s="12" t="s">
        <v>3456</v>
      </c>
      <c r="AM1041" s="7" t="s">
        <v>608</v>
      </c>
      <c r="AN1041" s="7" t="s">
        <v>648</v>
      </c>
      <c r="AO1041" s="7">
        <v>2010</v>
      </c>
      <c r="AP1041" s="12" t="s">
        <v>3235</v>
      </c>
      <c r="AQ1041" s="12">
        <v>4183</v>
      </c>
      <c r="AR1041" s="12">
        <v>1</v>
      </c>
      <c r="AS1041" s="12" t="s">
        <v>555</v>
      </c>
      <c r="AT1041" s="7" t="s">
        <v>349</v>
      </c>
      <c r="AU1041" s="12">
        <v>0</v>
      </c>
      <c r="AV1041" s="12">
        <v>1</v>
      </c>
      <c r="AW1041" s="12">
        <v>0</v>
      </c>
      <c r="AX1041" s="12">
        <v>0</v>
      </c>
      <c r="AY1041" s="7">
        <v>0</v>
      </c>
      <c r="AZ1041" s="12">
        <v>0</v>
      </c>
      <c r="BA1041" s="12">
        <v>1</v>
      </c>
      <c r="BB1041" s="12">
        <v>1</v>
      </c>
      <c r="BC1041" s="12">
        <v>0</v>
      </c>
      <c r="BD1041" s="12">
        <v>0</v>
      </c>
      <c r="BE1041" s="12">
        <v>0</v>
      </c>
      <c r="BF1041" s="7" t="s">
        <v>772</v>
      </c>
      <c r="BG1041" s="7" t="s">
        <v>2756</v>
      </c>
      <c r="BH1041" s="7"/>
      <c r="BI1041" s="7" t="s">
        <v>2814</v>
      </c>
      <c r="BJ1041" s="12" t="s">
        <v>3459</v>
      </c>
      <c r="BK1041" s="12" t="s">
        <v>3467</v>
      </c>
      <c r="BL1041" s="12" t="s">
        <v>3483</v>
      </c>
      <c r="BM1041" s="7" t="s">
        <v>3485</v>
      </c>
      <c r="BN1041" s="7" t="s">
        <v>775</v>
      </c>
      <c r="BO1041" s="12"/>
      <c r="BP1041" s="12">
        <v>5</v>
      </c>
      <c r="BQ1041" s="12" t="s">
        <v>1077</v>
      </c>
      <c r="BR1041" s="12" t="s">
        <v>1077</v>
      </c>
      <c r="BS1041" s="12" t="s">
        <v>1106</v>
      </c>
      <c r="BT1041" s="12"/>
      <c r="BU1041" s="12"/>
      <c r="BV1041" s="12" t="s">
        <v>1077</v>
      </c>
      <c r="BW1041" s="12" t="s">
        <v>1077</v>
      </c>
      <c r="BX1041" s="12" t="s">
        <v>1077</v>
      </c>
      <c r="BY1041" s="12" t="s">
        <v>1077</v>
      </c>
      <c r="BZ1041" s="12"/>
      <c r="CA1041" s="12" t="s">
        <v>1077</v>
      </c>
      <c r="CB1041" s="12" t="s">
        <v>1077</v>
      </c>
      <c r="CC1041" s="12" t="s">
        <v>1077</v>
      </c>
      <c r="CD1041" s="12" t="s">
        <v>1077</v>
      </c>
      <c r="CE1041" s="12">
        <v>0.01</v>
      </c>
      <c r="CF1041" s="12" t="s">
        <v>1077</v>
      </c>
      <c r="CG1041" s="12"/>
      <c r="CH1041" s="12"/>
      <c r="CI1041" s="12"/>
      <c r="CJ1041" s="12" t="s">
        <v>718</v>
      </c>
      <c r="CK1041" s="12" t="s">
        <v>1077</v>
      </c>
      <c r="CL1041" s="12">
        <v>-3594.04</v>
      </c>
      <c r="CM1041" s="12" t="s">
        <v>1077</v>
      </c>
      <c r="CN1041" s="12" t="s">
        <v>1077</v>
      </c>
      <c r="CO1041" s="12" t="s">
        <v>1077</v>
      </c>
      <c r="CP1041" s="12"/>
      <c r="CQ1041" s="12"/>
      <c r="CR1041" s="12"/>
      <c r="CS1041" s="12" t="s">
        <v>1077</v>
      </c>
      <c r="CT1041" s="12" t="s">
        <v>1077</v>
      </c>
      <c r="CU1041" s="12" t="s">
        <v>1077</v>
      </c>
      <c r="CV1041" s="12" t="s">
        <v>1077</v>
      </c>
      <c r="CW1041" s="12"/>
      <c r="CX1041" s="57"/>
    </row>
    <row r="1042" spans="1:102" x14ac:dyDescent="0.35">
      <c r="A1042" s="56">
        <v>82</v>
      </c>
      <c r="B1042" s="12" t="s">
        <v>3772</v>
      </c>
      <c r="C1042" s="12">
        <v>82.2</v>
      </c>
      <c r="D1042" s="12" t="s">
        <v>2442</v>
      </c>
      <c r="E1042" s="12" t="s">
        <v>460</v>
      </c>
      <c r="F1042" s="12" t="s">
        <v>3916</v>
      </c>
      <c r="G1042" s="12" t="s">
        <v>212</v>
      </c>
      <c r="H1042" s="12" t="s">
        <v>2804</v>
      </c>
      <c r="I1042" s="12" t="s">
        <v>212</v>
      </c>
      <c r="J1042" s="12" t="s">
        <v>1222</v>
      </c>
      <c r="K1042" s="12" t="s">
        <v>564</v>
      </c>
      <c r="L1042" s="12" t="s">
        <v>1118</v>
      </c>
      <c r="M1042" s="12" t="s">
        <v>3164</v>
      </c>
      <c r="N1042" s="12"/>
      <c r="O1042" s="12" t="s">
        <v>3400</v>
      </c>
      <c r="P1042" s="12" t="s">
        <v>3402</v>
      </c>
      <c r="Q1042" s="12">
        <v>1</v>
      </c>
      <c r="R1042" s="12">
        <v>0</v>
      </c>
      <c r="S1042" s="12">
        <v>0</v>
      </c>
      <c r="T1042" s="12">
        <v>0</v>
      </c>
      <c r="U1042" s="12">
        <v>0</v>
      </c>
      <c r="V1042" s="12">
        <v>0</v>
      </c>
      <c r="W1042" s="12">
        <v>0</v>
      </c>
      <c r="X1042" s="12">
        <v>0</v>
      </c>
      <c r="Y1042" s="12">
        <v>0</v>
      </c>
      <c r="Z1042" s="12">
        <v>0</v>
      </c>
      <c r="AA1042" s="12">
        <v>0</v>
      </c>
      <c r="AB1042" s="12">
        <v>0</v>
      </c>
      <c r="AC1042" s="12">
        <v>0</v>
      </c>
      <c r="AD1042" s="12">
        <v>0</v>
      </c>
      <c r="AE1042" s="12">
        <v>0</v>
      </c>
      <c r="AF1042" s="12">
        <v>0</v>
      </c>
      <c r="AG1042" s="12">
        <v>0</v>
      </c>
      <c r="AH1042" s="12">
        <v>0</v>
      </c>
      <c r="AI1042" s="12">
        <v>0</v>
      </c>
      <c r="AJ1042" s="12">
        <v>1</v>
      </c>
      <c r="AK1042" s="12">
        <v>0</v>
      </c>
      <c r="AL1042" s="12" t="s">
        <v>3456</v>
      </c>
      <c r="AM1042" s="7" t="s">
        <v>608</v>
      </c>
      <c r="AN1042" s="7" t="s">
        <v>648</v>
      </c>
      <c r="AO1042" s="7">
        <v>2010</v>
      </c>
      <c r="AP1042" s="12" t="s">
        <v>3235</v>
      </c>
      <c r="AQ1042" s="12">
        <v>4183</v>
      </c>
      <c r="AR1042" s="12">
        <v>1</v>
      </c>
      <c r="AS1042" s="12" t="s">
        <v>555</v>
      </c>
      <c r="AT1042" s="7" t="s">
        <v>349</v>
      </c>
      <c r="AU1042" s="12">
        <v>0</v>
      </c>
      <c r="AV1042" s="12">
        <v>1</v>
      </c>
      <c r="AW1042" s="12">
        <v>0</v>
      </c>
      <c r="AX1042" s="12">
        <v>0</v>
      </c>
      <c r="AY1042" s="7">
        <v>0</v>
      </c>
      <c r="AZ1042" s="12">
        <v>0</v>
      </c>
      <c r="BA1042" s="12">
        <v>1</v>
      </c>
      <c r="BB1042" s="12">
        <v>1</v>
      </c>
      <c r="BC1042" s="12">
        <v>0</v>
      </c>
      <c r="BD1042" s="12">
        <v>0</v>
      </c>
      <c r="BE1042" s="12">
        <v>0</v>
      </c>
      <c r="BF1042" s="7" t="s">
        <v>772</v>
      </c>
      <c r="BG1042" s="7" t="s">
        <v>2767</v>
      </c>
      <c r="BH1042" s="7"/>
      <c r="BI1042" s="7" t="s">
        <v>2814</v>
      </c>
      <c r="BJ1042" s="12" t="s">
        <v>3459</v>
      </c>
      <c r="BK1042" s="12" t="s">
        <v>3467</v>
      </c>
      <c r="BL1042" s="12" t="s">
        <v>3483</v>
      </c>
      <c r="BM1042" s="7" t="s">
        <v>3485</v>
      </c>
      <c r="BN1042" s="7" t="s">
        <v>775</v>
      </c>
      <c r="BO1042" s="12"/>
      <c r="BP1042" s="12">
        <v>5</v>
      </c>
      <c r="BQ1042" s="12" t="s">
        <v>1077</v>
      </c>
      <c r="BR1042" s="12" t="s">
        <v>1077</v>
      </c>
      <c r="BS1042" s="12" t="s">
        <v>1106</v>
      </c>
      <c r="BT1042" s="12"/>
      <c r="BU1042" s="12"/>
      <c r="BV1042" s="12" t="s">
        <v>1077</v>
      </c>
      <c r="BW1042" s="12" t="s">
        <v>1077</v>
      </c>
      <c r="BX1042" s="12" t="s">
        <v>1077</v>
      </c>
      <c r="BY1042" s="12" t="s">
        <v>1077</v>
      </c>
      <c r="BZ1042" s="12"/>
      <c r="CA1042" s="12" t="s">
        <v>1077</v>
      </c>
      <c r="CB1042" s="12" t="s">
        <v>1077</v>
      </c>
      <c r="CC1042" s="12" t="s">
        <v>1077</v>
      </c>
      <c r="CD1042" s="12" t="s">
        <v>1077</v>
      </c>
      <c r="CE1042" s="12">
        <v>0.01</v>
      </c>
      <c r="CF1042" s="12" t="s">
        <v>1077</v>
      </c>
      <c r="CG1042" s="12"/>
      <c r="CH1042" s="12"/>
      <c r="CI1042" s="12"/>
      <c r="CJ1042" s="12" t="s">
        <v>718</v>
      </c>
      <c r="CK1042" s="12" t="s">
        <v>1077</v>
      </c>
      <c r="CL1042" s="12">
        <v>-3593.49</v>
      </c>
      <c r="CM1042" s="12" t="s">
        <v>1077</v>
      </c>
      <c r="CN1042" s="12" t="s">
        <v>1077</v>
      </c>
      <c r="CO1042" s="12" t="s">
        <v>1077</v>
      </c>
      <c r="CP1042" s="12"/>
      <c r="CQ1042" s="12"/>
      <c r="CR1042" s="12"/>
      <c r="CS1042" s="12" t="s">
        <v>1077</v>
      </c>
      <c r="CT1042" s="12" t="s">
        <v>1077</v>
      </c>
      <c r="CU1042" s="12" t="s">
        <v>1077</v>
      </c>
      <c r="CV1042" s="12" t="s">
        <v>1077</v>
      </c>
      <c r="CW1042" s="12"/>
      <c r="CX1042" s="57"/>
    </row>
    <row r="1043" spans="1:102" x14ac:dyDescent="0.35">
      <c r="A1043" s="56">
        <v>82</v>
      </c>
      <c r="B1043" s="12" t="s">
        <v>3772</v>
      </c>
      <c r="C1043" s="12">
        <v>82.21</v>
      </c>
      <c r="D1043" s="12" t="s">
        <v>2432</v>
      </c>
      <c r="E1043" s="12" t="s">
        <v>460</v>
      </c>
      <c r="F1043" s="12" t="s">
        <v>3916</v>
      </c>
      <c r="G1043" s="12" t="s">
        <v>212</v>
      </c>
      <c r="H1043" s="12" t="s">
        <v>2804</v>
      </c>
      <c r="I1043" s="12" t="s">
        <v>212</v>
      </c>
      <c r="J1043" s="12" t="s">
        <v>1222</v>
      </c>
      <c r="K1043" s="12" t="s">
        <v>564</v>
      </c>
      <c r="L1043" s="12" t="s">
        <v>1118</v>
      </c>
      <c r="M1043" s="12" t="s">
        <v>3164</v>
      </c>
      <c r="N1043" s="12"/>
      <c r="O1043" s="12" t="s">
        <v>3400</v>
      </c>
      <c r="P1043" s="12" t="s">
        <v>3402</v>
      </c>
      <c r="Q1043" s="12">
        <v>1</v>
      </c>
      <c r="R1043" s="12">
        <v>0</v>
      </c>
      <c r="S1043" s="12">
        <v>0</v>
      </c>
      <c r="T1043" s="12">
        <v>0</v>
      </c>
      <c r="U1043" s="12">
        <v>0</v>
      </c>
      <c r="V1043" s="12">
        <v>0</v>
      </c>
      <c r="W1043" s="12">
        <v>0</v>
      </c>
      <c r="X1043" s="12">
        <v>0</v>
      </c>
      <c r="Y1043" s="12">
        <v>0</v>
      </c>
      <c r="Z1043" s="12">
        <v>0</v>
      </c>
      <c r="AA1043" s="12">
        <v>0</v>
      </c>
      <c r="AB1043" s="12">
        <v>0</v>
      </c>
      <c r="AC1043" s="12">
        <v>0</v>
      </c>
      <c r="AD1043" s="12">
        <v>0</v>
      </c>
      <c r="AE1043" s="12">
        <v>0</v>
      </c>
      <c r="AF1043" s="12">
        <v>0</v>
      </c>
      <c r="AG1043" s="12">
        <v>0</v>
      </c>
      <c r="AH1043" s="12">
        <v>0</v>
      </c>
      <c r="AI1043" s="12">
        <v>0</v>
      </c>
      <c r="AJ1043" s="12">
        <v>1</v>
      </c>
      <c r="AK1043" s="12">
        <v>0</v>
      </c>
      <c r="AL1043" s="12" t="s">
        <v>3456</v>
      </c>
      <c r="AM1043" s="7" t="s">
        <v>608</v>
      </c>
      <c r="AN1043" s="7" t="s">
        <v>648</v>
      </c>
      <c r="AO1043" s="7">
        <v>2010</v>
      </c>
      <c r="AP1043" s="12" t="s">
        <v>3235</v>
      </c>
      <c r="AQ1043" s="12">
        <v>4183</v>
      </c>
      <c r="AR1043" s="12">
        <v>1</v>
      </c>
      <c r="AS1043" s="12" t="s">
        <v>555</v>
      </c>
      <c r="AT1043" s="7" t="s">
        <v>349</v>
      </c>
      <c r="AU1043" s="12">
        <v>0</v>
      </c>
      <c r="AV1043" s="12">
        <v>1</v>
      </c>
      <c r="AW1043" s="12">
        <v>0</v>
      </c>
      <c r="AX1043" s="12">
        <v>0</v>
      </c>
      <c r="AY1043" s="7">
        <v>0</v>
      </c>
      <c r="AZ1043" s="12">
        <v>0</v>
      </c>
      <c r="BA1043" s="12">
        <v>1</v>
      </c>
      <c r="BB1043" s="12">
        <v>1</v>
      </c>
      <c r="BC1043" s="12">
        <v>0</v>
      </c>
      <c r="BD1043" s="12">
        <v>0</v>
      </c>
      <c r="BE1043" s="12">
        <v>0</v>
      </c>
      <c r="BF1043" s="7" t="s">
        <v>772</v>
      </c>
      <c r="BG1043" s="7" t="s">
        <v>2757</v>
      </c>
      <c r="BH1043" s="7"/>
      <c r="BI1043" s="7" t="s">
        <v>2814</v>
      </c>
      <c r="BJ1043" s="12" t="s">
        <v>3459</v>
      </c>
      <c r="BK1043" s="12" t="s">
        <v>3467</v>
      </c>
      <c r="BL1043" s="12" t="s">
        <v>3483</v>
      </c>
      <c r="BM1043" s="7" t="s">
        <v>3485</v>
      </c>
      <c r="BN1043" s="7" t="s">
        <v>775</v>
      </c>
      <c r="BO1043" s="12"/>
      <c r="BP1043" s="12">
        <v>5</v>
      </c>
      <c r="BQ1043" s="12" t="s">
        <v>1077</v>
      </c>
      <c r="BR1043" s="12" t="s">
        <v>1077</v>
      </c>
      <c r="BS1043" s="12" t="s">
        <v>1106</v>
      </c>
      <c r="BT1043" s="12"/>
      <c r="BU1043" s="12"/>
      <c r="BV1043" s="12" t="s">
        <v>1077</v>
      </c>
      <c r="BW1043" s="12" t="s">
        <v>1077</v>
      </c>
      <c r="BX1043" s="12" t="s">
        <v>1077</v>
      </c>
      <c r="BY1043" s="12" t="s">
        <v>1077</v>
      </c>
      <c r="BZ1043" s="12"/>
      <c r="CA1043" s="12" t="s">
        <v>1077</v>
      </c>
      <c r="CB1043" s="12" t="s">
        <v>1077</v>
      </c>
      <c r="CC1043" s="12" t="s">
        <v>1077</v>
      </c>
      <c r="CD1043" s="12" t="s">
        <v>1077</v>
      </c>
      <c r="CE1043" s="12">
        <v>1E-3</v>
      </c>
      <c r="CF1043" s="12" t="s">
        <v>1077</v>
      </c>
      <c r="CG1043" s="12"/>
      <c r="CH1043" s="12"/>
      <c r="CI1043" s="12"/>
      <c r="CJ1043" s="12" t="s">
        <v>718</v>
      </c>
      <c r="CK1043" s="12" t="s">
        <v>1077</v>
      </c>
      <c r="CL1043" s="12">
        <v>-3588.04</v>
      </c>
      <c r="CM1043" s="12" t="s">
        <v>1077</v>
      </c>
      <c r="CN1043" s="12" t="s">
        <v>1077</v>
      </c>
      <c r="CO1043" s="12" t="s">
        <v>1077</v>
      </c>
      <c r="CP1043" s="12"/>
      <c r="CQ1043" s="12"/>
      <c r="CR1043" s="12"/>
      <c r="CS1043" s="12" t="s">
        <v>1077</v>
      </c>
      <c r="CT1043" s="12" t="s">
        <v>1077</v>
      </c>
      <c r="CU1043" s="12" t="s">
        <v>1077</v>
      </c>
      <c r="CV1043" s="12" t="s">
        <v>1077</v>
      </c>
      <c r="CW1043" s="12"/>
      <c r="CX1043" s="57"/>
    </row>
    <row r="1044" spans="1:102" x14ac:dyDescent="0.35">
      <c r="A1044" s="56">
        <v>82</v>
      </c>
      <c r="B1044" s="12" t="s">
        <v>3772</v>
      </c>
      <c r="C1044" s="12">
        <v>82.22</v>
      </c>
      <c r="D1044" s="12" t="s">
        <v>2433</v>
      </c>
      <c r="E1044" s="12" t="s">
        <v>460</v>
      </c>
      <c r="F1044" s="12" t="s">
        <v>3916</v>
      </c>
      <c r="G1044" s="12" t="s">
        <v>212</v>
      </c>
      <c r="H1044" s="12" t="s">
        <v>2804</v>
      </c>
      <c r="I1044" s="12" t="s">
        <v>212</v>
      </c>
      <c r="J1044" s="12" t="s">
        <v>1222</v>
      </c>
      <c r="K1044" s="12" t="s">
        <v>564</v>
      </c>
      <c r="L1044" s="12" t="s">
        <v>1118</v>
      </c>
      <c r="M1044" s="12" t="s">
        <v>3164</v>
      </c>
      <c r="N1044" s="12"/>
      <c r="O1044" s="12" t="s">
        <v>3400</v>
      </c>
      <c r="P1044" s="12" t="s">
        <v>3402</v>
      </c>
      <c r="Q1044" s="12">
        <v>1</v>
      </c>
      <c r="R1044" s="12">
        <v>0</v>
      </c>
      <c r="S1044" s="12">
        <v>0</v>
      </c>
      <c r="T1044" s="12">
        <v>0</v>
      </c>
      <c r="U1044" s="12">
        <v>0</v>
      </c>
      <c r="V1044" s="12">
        <v>0</v>
      </c>
      <c r="W1044" s="12">
        <v>0</v>
      </c>
      <c r="X1044" s="12">
        <v>0</v>
      </c>
      <c r="Y1044" s="12">
        <v>0</v>
      </c>
      <c r="Z1044" s="12">
        <v>0</v>
      </c>
      <c r="AA1044" s="12">
        <v>0</v>
      </c>
      <c r="AB1044" s="12">
        <v>0</v>
      </c>
      <c r="AC1044" s="12">
        <v>0</v>
      </c>
      <c r="AD1044" s="12">
        <v>0</v>
      </c>
      <c r="AE1044" s="12">
        <v>0</v>
      </c>
      <c r="AF1044" s="12">
        <v>0</v>
      </c>
      <c r="AG1044" s="12">
        <v>0</v>
      </c>
      <c r="AH1044" s="12">
        <v>0</v>
      </c>
      <c r="AI1044" s="12">
        <v>0</v>
      </c>
      <c r="AJ1044" s="12">
        <v>1</v>
      </c>
      <c r="AK1044" s="12">
        <v>0</v>
      </c>
      <c r="AL1044" s="12" t="s">
        <v>3456</v>
      </c>
      <c r="AM1044" s="7" t="s">
        <v>608</v>
      </c>
      <c r="AN1044" s="7" t="s">
        <v>648</v>
      </c>
      <c r="AO1044" s="7">
        <v>2010</v>
      </c>
      <c r="AP1044" s="12" t="s">
        <v>3235</v>
      </c>
      <c r="AQ1044" s="12">
        <v>4183</v>
      </c>
      <c r="AR1044" s="12">
        <v>1</v>
      </c>
      <c r="AS1044" s="12" t="s">
        <v>555</v>
      </c>
      <c r="AT1044" s="7" t="s">
        <v>349</v>
      </c>
      <c r="AU1044" s="12">
        <v>0</v>
      </c>
      <c r="AV1044" s="12">
        <v>1</v>
      </c>
      <c r="AW1044" s="12">
        <v>0</v>
      </c>
      <c r="AX1044" s="12">
        <v>0</v>
      </c>
      <c r="AY1044" s="7">
        <v>0</v>
      </c>
      <c r="AZ1044" s="12">
        <v>0</v>
      </c>
      <c r="BA1044" s="12">
        <v>1</v>
      </c>
      <c r="BB1044" s="12">
        <v>1</v>
      </c>
      <c r="BC1044" s="12">
        <v>0</v>
      </c>
      <c r="BD1044" s="12">
        <v>0</v>
      </c>
      <c r="BE1044" s="12">
        <v>0</v>
      </c>
      <c r="BF1044" s="7" t="s">
        <v>772</v>
      </c>
      <c r="BG1044" s="7" t="s">
        <v>2758</v>
      </c>
      <c r="BH1044" s="7"/>
      <c r="BI1044" s="7" t="s">
        <v>2814</v>
      </c>
      <c r="BJ1044" s="12" t="s">
        <v>3459</v>
      </c>
      <c r="BK1044" s="12" t="s">
        <v>3467</v>
      </c>
      <c r="BL1044" s="12" t="s">
        <v>3483</v>
      </c>
      <c r="BM1044" s="7" t="s">
        <v>3485</v>
      </c>
      <c r="BN1044" s="7" t="s">
        <v>775</v>
      </c>
      <c r="BO1044" s="12"/>
      <c r="BP1044" s="12">
        <v>5</v>
      </c>
      <c r="BQ1044" s="12" t="s">
        <v>1077</v>
      </c>
      <c r="BR1044" s="12" t="s">
        <v>1077</v>
      </c>
      <c r="BS1044" s="12" t="s">
        <v>1106</v>
      </c>
      <c r="BT1044" s="12"/>
      <c r="BU1044" s="12"/>
      <c r="BV1044" s="12" t="s">
        <v>1077</v>
      </c>
      <c r="BW1044" s="12" t="s">
        <v>1077</v>
      </c>
      <c r="BX1044" s="12" t="s">
        <v>1077</v>
      </c>
      <c r="BY1044" s="12" t="s">
        <v>1077</v>
      </c>
      <c r="BZ1044" s="12"/>
      <c r="CA1044" s="12" t="s">
        <v>1077</v>
      </c>
      <c r="CB1044" s="12" t="s">
        <v>1077</v>
      </c>
      <c r="CC1044" s="12" t="s">
        <v>1077</v>
      </c>
      <c r="CD1044" s="12" t="s">
        <v>1077</v>
      </c>
      <c r="CE1044" s="12">
        <v>1E-3</v>
      </c>
      <c r="CF1044" s="12" t="s">
        <v>1077</v>
      </c>
      <c r="CG1044" s="12"/>
      <c r="CH1044" s="12"/>
      <c r="CI1044" s="12"/>
      <c r="CJ1044" s="12" t="s">
        <v>718</v>
      </c>
      <c r="CK1044" s="12" t="s">
        <v>1077</v>
      </c>
      <c r="CL1044" s="12">
        <v>-3569.63</v>
      </c>
      <c r="CM1044" s="12" t="s">
        <v>1077</v>
      </c>
      <c r="CN1044" s="12" t="s">
        <v>1077</v>
      </c>
      <c r="CO1044" s="12" t="s">
        <v>1077</v>
      </c>
      <c r="CP1044" s="12"/>
      <c r="CQ1044" s="12"/>
      <c r="CR1044" s="12"/>
      <c r="CS1044" s="12" t="s">
        <v>1077</v>
      </c>
      <c r="CT1044" s="12" t="s">
        <v>1077</v>
      </c>
      <c r="CU1044" s="12" t="s">
        <v>1077</v>
      </c>
      <c r="CV1044" s="12" t="s">
        <v>1077</v>
      </c>
      <c r="CW1044" s="12"/>
      <c r="CX1044" s="57"/>
    </row>
    <row r="1045" spans="1:102" x14ac:dyDescent="0.35">
      <c r="A1045" s="56">
        <v>82</v>
      </c>
      <c r="B1045" s="12" t="s">
        <v>3772</v>
      </c>
      <c r="C1045" s="12">
        <v>82.3</v>
      </c>
      <c r="D1045" s="12" t="s">
        <v>2434</v>
      </c>
      <c r="E1045" s="12" t="s">
        <v>460</v>
      </c>
      <c r="F1045" s="12" t="s">
        <v>3916</v>
      </c>
      <c r="G1045" s="12" t="s">
        <v>212</v>
      </c>
      <c r="H1045" s="12" t="s">
        <v>2804</v>
      </c>
      <c r="I1045" s="12" t="s">
        <v>212</v>
      </c>
      <c r="J1045" s="12" t="s">
        <v>1222</v>
      </c>
      <c r="K1045" s="12" t="s">
        <v>564</v>
      </c>
      <c r="L1045" s="12" t="s">
        <v>1118</v>
      </c>
      <c r="M1045" s="12" t="s">
        <v>3164</v>
      </c>
      <c r="N1045" s="12"/>
      <c r="O1045" s="12" t="s">
        <v>3400</v>
      </c>
      <c r="P1045" s="12" t="s">
        <v>3402</v>
      </c>
      <c r="Q1045" s="12">
        <v>1</v>
      </c>
      <c r="R1045" s="12">
        <v>0</v>
      </c>
      <c r="S1045" s="12">
        <v>0</v>
      </c>
      <c r="T1045" s="12">
        <v>0</v>
      </c>
      <c r="U1045" s="12">
        <v>0</v>
      </c>
      <c r="V1045" s="12">
        <v>0</v>
      </c>
      <c r="W1045" s="12">
        <v>0</v>
      </c>
      <c r="X1045" s="12">
        <v>0</v>
      </c>
      <c r="Y1045" s="12">
        <v>0</v>
      </c>
      <c r="Z1045" s="12">
        <v>0</v>
      </c>
      <c r="AA1045" s="12">
        <v>0</v>
      </c>
      <c r="AB1045" s="12">
        <v>0</v>
      </c>
      <c r="AC1045" s="12">
        <v>0</v>
      </c>
      <c r="AD1045" s="12">
        <v>0</v>
      </c>
      <c r="AE1045" s="12">
        <v>0</v>
      </c>
      <c r="AF1045" s="12">
        <v>0</v>
      </c>
      <c r="AG1045" s="12">
        <v>0</v>
      </c>
      <c r="AH1045" s="12">
        <v>0</v>
      </c>
      <c r="AI1045" s="12">
        <v>0</v>
      </c>
      <c r="AJ1045" s="12">
        <v>1</v>
      </c>
      <c r="AK1045" s="12">
        <v>0</v>
      </c>
      <c r="AL1045" s="12" t="s">
        <v>3456</v>
      </c>
      <c r="AM1045" s="7" t="s">
        <v>608</v>
      </c>
      <c r="AN1045" s="7" t="s">
        <v>648</v>
      </c>
      <c r="AO1045" s="7">
        <v>2010</v>
      </c>
      <c r="AP1045" s="12" t="s">
        <v>3235</v>
      </c>
      <c r="AQ1045" s="12">
        <v>4183</v>
      </c>
      <c r="AR1045" s="12">
        <v>1</v>
      </c>
      <c r="AS1045" s="12" t="s">
        <v>555</v>
      </c>
      <c r="AT1045" s="7" t="s">
        <v>349</v>
      </c>
      <c r="AU1045" s="12">
        <v>0</v>
      </c>
      <c r="AV1045" s="12">
        <v>1</v>
      </c>
      <c r="AW1045" s="12">
        <v>0</v>
      </c>
      <c r="AX1045" s="12">
        <v>0</v>
      </c>
      <c r="AY1045" s="7">
        <v>0</v>
      </c>
      <c r="AZ1045" s="12">
        <v>0</v>
      </c>
      <c r="BA1045" s="12">
        <v>1</v>
      </c>
      <c r="BB1045" s="12">
        <v>1</v>
      </c>
      <c r="BC1045" s="12">
        <v>0</v>
      </c>
      <c r="BD1045" s="12">
        <v>0</v>
      </c>
      <c r="BE1045" s="12">
        <v>0</v>
      </c>
      <c r="BF1045" s="7" t="s">
        <v>772</v>
      </c>
      <c r="BG1045" s="7" t="s">
        <v>2759</v>
      </c>
      <c r="BH1045" s="7"/>
      <c r="BI1045" s="7" t="s">
        <v>2814</v>
      </c>
      <c r="BJ1045" s="12" t="s">
        <v>3459</v>
      </c>
      <c r="BK1045" s="12" t="s">
        <v>3467</v>
      </c>
      <c r="BL1045" s="12" t="s">
        <v>3483</v>
      </c>
      <c r="BM1045" s="7" t="s">
        <v>3485</v>
      </c>
      <c r="BN1045" s="7" t="s">
        <v>775</v>
      </c>
      <c r="BO1045" s="12"/>
      <c r="BP1045" s="12">
        <v>5</v>
      </c>
      <c r="BQ1045" s="12" t="s">
        <v>1077</v>
      </c>
      <c r="BR1045" s="12" t="s">
        <v>1077</v>
      </c>
      <c r="BS1045" s="12" t="s">
        <v>1106</v>
      </c>
      <c r="BT1045" s="12"/>
      <c r="BU1045" s="12"/>
      <c r="BV1045" s="12" t="s">
        <v>1077</v>
      </c>
      <c r="BW1045" s="12" t="s">
        <v>1077</v>
      </c>
      <c r="BX1045" s="12" t="s">
        <v>1077</v>
      </c>
      <c r="BY1045" s="12" t="s">
        <v>1077</v>
      </c>
      <c r="BZ1045" s="12"/>
      <c r="CA1045" s="12" t="s">
        <v>1077</v>
      </c>
      <c r="CB1045" s="12" t="s">
        <v>1077</v>
      </c>
      <c r="CC1045" s="12" t="s">
        <v>1077</v>
      </c>
      <c r="CD1045" s="12" t="s">
        <v>1077</v>
      </c>
      <c r="CE1045" s="12">
        <v>1E-3</v>
      </c>
      <c r="CF1045" s="12" t="s">
        <v>1077</v>
      </c>
      <c r="CG1045" s="12"/>
      <c r="CH1045" s="12"/>
      <c r="CI1045" s="12"/>
      <c r="CJ1045" s="12" t="s">
        <v>718</v>
      </c>
      <c r="CK1045" s="12" t="s">
        <v>1077</v>
      </c>
      <c r="CL1045" s="12">
        <v>-3592.25</v>
      </c>
      <c r="CM1045" s="12" t="s">
        <v>1077</v>
      </c>
      <c r="CN1045" s="12" t="s">
        <v>1077</v>
      </c>
      <c r="CO1045" s="12" t="s">
        <v>1077</v>
      </c>
      <c r="CP1045" s="12"/>
      <c r="CQ1045" s="12"/>
      <c r="CR1045" s="12"/>
      <c r="CS1045" s="12" t="s">
        <v>1077</v>
      </c>
      <c r="CT1045" s="12" t="s">
        <v>1077</v>
      </c>
      <c r="CU1045" s="12" t="s">
        <v>1077</v>
      </c>
      <c r="CV1045" s="12" t="s">
        <v>1077</v>
      </c>
      <c r="CW1045" s="12"/>
      <c r="CX1045" s="57"/>
    </row>
    <row r="1046" spans="1:102" x14ac:dyDescent="0.35">
      <c r="A1046" s="56">
        <v>82</v>
      </c>
      <c r="B1046" s="12" t="s">
        <v>3772</v>
      </c>
      <c r="C1046" s="12">
        <v>82.4</v>
      </c>
      <c r="D1046" s="12" t="s">
        <v>2435</v>
      </c>
      <c r="E1046" s="12" t="s">
        <v>460</v>
      </c>
      <c r="F1046" s="12" t="s">
        <v>3916</v>
      </c>
      <c r="G1046" s="12" t="s">
        <v>212</v>
      </c>
      <c r="H1046" s="12" t="s">
        <v>2804</v>
      </c>
      <c r="I1046" s="12" t="s">
        <v>212</v>
      </c>
      <c r="J1046" s="12" t="s">
        <v>1222</v>
      </c>
      <c r="K1046" s="12" t="s">
        <v>564</v>
      </c>
      <c r="L1046" s="12" t="s">
        <v>1118</v>
      </c>
      <c r="M1046" s="12" t="s">
        <v>3164</v>
      </c>
      <c r="N1046" s="12"/>
      <c r="O1046" s="12" t="s">
        <v>3400</v>
      </c>
      <c r="P1046" s="12" t="s">
        <v>3402</v>
      </c>
      <c r="Q1046" s="12">
        <v>1</v>
      </c>
      <c r="R1046" s="12">
        <v>0</v>
      </c>
      <c r="S1046" s="12">
        <v>0</v>
      </c>
      <c r="T1046" s="12">
        <v>0</v>
      </c>
      <c r="U1046" s="12">
        <v>0</v>
      </c>
      <c r="V1046" s="12">
        <v>0</v>
      </c>
      <c r="W1046" s="12">
        <v>0</v>
      </c>
      <c r="X1046" s="12">
        <v>0</v>
      </c>
      <c r="Y1046" s="12">
        <v>0</v>
      </c>
      <c r="Z1046" s="12">
        <v>0</v>
      </c>
      <c r="AA1046" s="12">
        <v>0</v>
      </c>
      <c r="AB1046" s="12">
        <v>0</v>
      </c>
      <c r="AC1046" s="12">
        <v>0</v>
      </c>
      <c r="AD1046" s="12">
        <v>0</v>
      </c>
      <c r="AE1046" s="12">
        <v>0</v>
      </c>
      <c r="AF1046" s="12">
        <v>0</v>
      </c>
      <c r="AG1046" s="12">
        <v>0</v>
      </c>
      <c r="AH1046" s="12">
        <v>0</v>
      </c>
      <c r="AI1046" s="12">
        <v>0</v>
      </c>
      <c r="AJ1046" s="12">
        <v>1</v>
      </c>
      <c r="AK1046" s="12">
        <v>0</v>
      </c>
      <c r="AL1046" s="12" t="s">
        <v>3456</v>
      </c>
      <c r="AM1046" s="7" t="s">
        <v>608</v>
      </c>
      <c r="AN1046" s="7" t="s">
        <v>648</v>
      </c>
      <c r="AO1046" s="7">
        <v>2010</v>
      </c>
      <c r="AP1046" s="12" t="s">
        <v>3235</v>
      </c>
      <c r="AQ1046" s="12">
        <v>4183</v>
      </c>
      <c r="AR1046" s="12">
        <v>1</v>
      </c>
      <c r="AS1046" s="12" t="s">
        <v>555</v>
      </c>
      <c r="AT1046" s="7" t="s">
        <v>349</v>
      </c>
      <c r="AU1046" s="12">
        <v>0</v>
      </c>
      <c r="AV1046" s="12">
        <v>1</v>
      </c>
      <c r="AW1046" s="12">
        <v>0</v>
      </c>
      <c r="AX1046" s="12">
        <v>0</v>
      </c>
      <c r="AY1046" s="7">
        <v>0</v>
      </c>
      <c r="AZ1046" s="12">
        <v>0</v>
      </c>
      <c r="BA1046" s="12">
        <v>1</v>
      </c>
      <c r="BB1046" s="12">
        <v>1</v>
      </c>
      <c r="BC1046" s="12">
        <v>0</v>
      </c>
      <c r="BD1046" s="12">
        <v>0</v>
      </c>
      <c r="BE1046" s="12">
        <v>0</v>
      </c>
      <c r="BF1046" s="7" t="s">
        <v>772</v>
      </c>
      <c r="BG1046" s="7" t="s">
        <v>2760</v>
      </c>
      <c r="BH1046" s="7"/>
      <c r="BI1046" s="7" t="s">
        <v>2814</v>
      </c>
      <c r="BJ1046" s="12" t="s">
        <v>3459</v>
      </c>
      <c r="BK1046" s="12" t="s">
        <v>3467</v>
      </c>
      <c r="BL1046" s="12" t="s">
        <v>3483</v>
      </c>
      <c r="BM1046" s="7" t="s">
        <v>3485</v>
      </c>
      <c r="BN1046" s="7" t="s">
        <v>775</v>
      </c>
      <c r="BO1046" s="12"/>
      <c r="BP1046" s="12">
        <v>5</v>
      </c>
      <c r="BQ1046" s="12" t="s">
        <v>1077</v>
      </c>
      <c r="BR1046" s="12" t="s">
        <v>1077</v>
      </c>
      <c r="BS1046" s="12" t="s">
        <v>1106</v>
      </c>
      <c r="BT1046" s="12"/>
      <c r="BU1046" s="12"/>
      <c r="BV1046" s="12" t="s">
        <v>1077</v>
      </c>
      <c r="BW1046" s="12" t="s">
        <v>1077</v>
      </c>
      <c r="BX1046" s="12" t="s">
        <v>1077</v>
      </c>
      <c r="BY1046" s="12" t="s">
        <v>1077</v>
      </c>
      <c r="BZ1046" s="12"/>
      <c r="CA1046" s="12" t="s">
        <v>1077</v>
      </c>
      <c r="CB1046" s="12" t="s">
        <v>1077</v>
      </c>
      <c r="CC1046" s="12" t="s">
        <v>1077</v>
      </c>
      <c r="CD1046" s="12" t="s">
        <v>1077</v>
      </c>
      <c r="CE1046" s="12">
        <v>1E-3</v>
      </c>
      <c r="CF1046" s="12" t="s">
        <v>1077</v>
      </c>
      <c r="CG1046" s="12"/>
      <c r="CH1046" s="12"/>
      <c r="CI1046" s="12"/>
      <c r="CJ1046" s="12" t="s">
        <v>718</v>
      </c>
      <c r="CK1046" s="12" t="s">
        <v>1077</v>
      </c>
      <c r="CL1046" s="12">
        <v>-3571.59</v>
      </c>
      <c r="CM1046" s="12" t="s">
        <v>1077</v>
      </c>
      <c r="CN1046" s="12" t="s">
        <v>1077</v>
      </c>
      <c r="CO1046" s="12" t="s">
        <v>1077</v>
      </c>
      <c r="CP1046" s="12"/>
      <c r="CQ1046" s="12"/>
      <c r="CR1046" s="12"/>
      <c r="CS1046" s="12" t="s">
        <v>1077</v>
      </c>
      <c r="CT1046" s="12" t="s">
        <v>1077</v>
      </c>
      <c r="CU1046" s="12" t="s">
        <v>1077</v>
      </c>
      <c r="CV1046" s="12" t="s">
        <v>1077</v>
      </c>
      <c r="CW1046" s="12"/>
      <c r="CX1046" s="57"/>
    </row>
    <row r="1047" spans="1:102" x14ac:dyDescent="0.35">
      <c r="A1047" s="56">
        <v>82</v>
      </c>
      <c r="B1047" s="12" t="s">
        <v>3772</v>
      </c>
      <c r="C1047" s="12">
        <v>82.5</v>
      </c>
      <c r="D1047" s="12" t="s">
        <v>2436</v>
      </c>
      <c r="E1047" s="12" t="s">
        <v>460</v>
      </c>
      <c r="F1047" s="12" t="s">
        <v>3916</v>
      </c>
      <c r="G1047" s="12" t="s">
        <v>212</v>
      </c>
      <c r="H1047" s="12" t="s">
        <v>2804</v>
      </c>
      <c r="I1047" s="12" t="s">
        <v>212</v>
      </c>
      <c r="J1047" s="12" t="s">
        <v>1222</v>
      </c>
      <c r="K1047" s="12" t="s">
        <v>564</v>
      </c>
      <c r="L1047" s="12" t="s">
        <v>1118</v>
      </c>
      <c r="M1047" s="12" t="s">
        <v>3164</v>
      </c>
      <c r="N1047" s="12"/>
      <c r="O1047" s="12" t="s">
        <v>3400</v>
      </c>
      <c r="P1047" s="12" t="s">
        <v>3402</v>
      </c>
      <c r="Q1047" s="12">
        <v>1</v>
      </c>
      <c r="R1047" s="12">
        <v>0</v>
      </c>
      <c r="S1047" s="12">
        <v>0</v>
      </c>
      <c r="T1047" s="12">
        <v>0</v>
      </c>
      <c r="U1047" s="12">
        <v>0</v>
      </c>
      <c r="V1047" s="12">
        <v>0</v>
      </c>
      <c r="W1047" s="12">
        <v>0</v>
      </c>
      <c r="X1047" s="12">
        <v>0</v>
      </c>
      <c r="Y1047" s="12">
        <v>0</v>
      </c>
      <c r="Z1047" s="12">
        <v>0</v>
      </c>
      <c r="AA1047" s="12">
        <v>0</v>
      </c>
      <c r="AB1047" s="12">
        <v>0</v>
      </c>
      <c r="AC1047" s="12">
        <v>0</v>
      </c>
      <c r="AD1047" s="12">
        <v>0</v>
      </c>
      <c r="AE1047" s="12">
        <v>0</v>
      </c>
      <c r="AF1047" s="12">
        <v>0</v>
      </c>
      <c r="AG1047" s="12">
        <v>0</v>
      </c>
      <c r="AH1047" s="12">
        <v>0</v>
      </c>
      <c r="AI1047" s="12">
        <v>0</v>
      </c>
      <c r="AJ1047" s="12">
        <v>1</v>
      </c>
      <c r="AK1047" s="12">
        <v>0</v>
      </c>
      <c r="AL1047" s="12" t="s">
        <v>3456</v>
      </c>
      <c r="AM1047" s="7" t="s">
        <v>608</v>
      </c>
      <c r="AN1047" s="7" t="s">
        <v>648</v>
      </c>
      <c r="AO1047" s="7">
        <v>2010</v>
      </c>
      <c r="AP1047" s="12" t="s">
        <v>3235</v>
      </c>
      <c r="AQ1047" s="12">
        <v>4183</v>
      </c>
      <c r="AR1047" s="12">
        <v>1</v>
      </c>
      <c r="AS1047" s="12" t="s">
        <v>555</v>
      </c>
      <c r="AT1047" s="7" t="s">
        <v>349</v>
      </c>
      <c r="AU1047" s="12">
        <v>0</v>
      </c>
      <c r="AV1047" s="12">
        <v>1</v>
      </c>
      <c r="AW1047" s="12">
        <v>0</v>
      </c>
      <c r="AX1047" s="12">
        <v>0</v>
      </c>
      <c r="AY1047" s="7">
        <v>0</v>
      </c>
      <c r="AZ1047" s="12">
        <v>0</v>
      </c>
      <c r="BA1047" s="12">
        <v>1</v>
      </c>
      <c r="BB1047" s="12">
        <v>1</v>
      </c>
      <c r="BC1047" s="12">
        <v>0</v>
      </c>
      <c r="BD1047" s="12">
        <v>0</v>
      </c>
      <c r="BE1047" s="12">
        <v>0</v>
      </c>
      <c r="BF1047" s="7" t="s">
        <v>772</v>
      </c>
      <c r="BG1047" s="7" t="s">
        <v>2761</v>
      </c>
      <c r="BH1047" s="7"/>
      <c r="BI1047" s="7" t="s">
        <v>2814</v>
      </c>
      <c r="BJ1047" s="12" t="s">
        <v>3459</v>
      </c>
      <c r="BK1047" s="12" t="s">
        <v>3467</v>
      </c>
      <c r="BL1047" s="12" t="s">
        <v>3483</v>
      </c>
      <c r="BM1047" s="7" t="s">
        <v>3485</v>
      </c>
      <c r="BN1047" s="7" t="s">
        <v>775</v>
      </c>
      <c r="BO1047" s="12"/>
      <c r="BP1047" s="12">
        <v>5</v>
      </c>
      <c r="BQ1047" s="12" t="s">
        <v>1077</v>
      </c>
      <c r="BR1047" s="12" t="s">
        <v>1077</v>
      </c>
      <c r="BS1047" s="12" t="s">
        <v>1106</v>
      </c>
      <c r="BT1047" s="12"/>
      <c r="BU1047" s="12"/>
      <c r="BV1047" s="12" t="s">
        <v>1077</v>
      </c>
      <c r="BW1047" s="12" t="s">
        <v>1077</v>
      </c>
      <c r="BX1047" s="12" t="s">
        <v>1077</v>
      </c>
      <c r="BY1047" s="12" t="s">
        <v>1077</v>
      </c>
      <c r="BZ1047" s="12"/>
      <c r="CA1047" s="12" t="s">
        <v>1077</v>
      </c>
      <c r="CB1047" s="12" t="s">
        <v>1077</v>
      </c>
      <c r="CC1047" s="12" t="s">
        <v>1077</v>
      </c>
      <c r="CD1047" s="12" t="s">
        <v>1077</v>
      </c>
      <c r="CE1047" s="12">
        <v>1E-3</v>
      </c>
      <c r="CF1047" s="12" t="s">
        <v>1077</v>
      </c>
      <c r="CG1047" s="12"/>
      <c r="CH1047" s="12"/>
      <c r="CI1047" s="12"/>
      <c r="CJ1047" s="12" t="s">
        <v>718</v>
      </c>
      <c r="CK1047" s="12" t="s">
        <v>1077</v>
      </c>
      <c r="CL1047" s="12">
        <v>-3586.89</v>
      </c>
      <c r="CM1047" s="12" t="s">
        <v>1077</v>
      </c>
      <c r="CN1047" s="12" t="s">
        <v>1077</v>
      </c>
      <c r="CO1047" s="12" t="s">
        <v>1077</v>
      </c>
      <c r="CP1047" s="12"/>
      <c r="CQ1047" s="12"/>
      <c r="CR1047" s="12"/>
      <c r="CS1047" s="12" t="s">
        <v>1077</v>
      </c>
      <c r="CT1047" s="12" t="s">
        <v>1077</v>
      </c>
      <c r="CU1047" s="12" t="s">
        <v>1077</v>
      </c>
      <c r="CV1047" s="12" t="s">
        <v>1077</v>
      </c>
      <c r="CW1047" s="12"/>
      <c r="CX1047" s="57"/>
    </row>
    <row r="1048" spans="1:102" x14ac:dyDescent="0.35">
      <c r="A1048" s="56">
        <v>82</v>
      </c>
      <c r="B1048" s="12" t="s">
        <v>3772</v>
      </c>
      <c r="C1048" s="12">
        <v>82.6</v>
      </c>
      <c r="D1048" s="12" t="s">
        <v>2437</v>
      </c>
      <c r="E1048" s="12" t="s">
        <v>460</v>
      </c>
      <c r="F1048" s="12" t="s">
        <v>3916</v>
      </c>
      <c r="G1048" s="12" t="s">
        <v>212</v>
      </c>
      <c r="H1048" s="12" t="s">
        <v>2804</v>
      </c>
      <c r="I1048" s="12" t="s">
        <v>212</v>
      </c>
      <c r="J1048" s="12" t="s">
        <v>1222</v>
      </c>
      <c r="K1048" s="12" t="s">
        <v>564</v>
      </c>
      <c r="L1048" s="12" t="s">
        <v>1118</v>
      </c>
      <c r="M1048" s="12" t="s">
        <v>3164</v>
      </c>
      <c r="N1048" s="12"/>
      <c r="O1048" s="12" t="s">
        <v>3400</v>
      </c>
      <c r="P1048" s="12" t="s">
        <v>3402</v>
      </c>
      <c r="Q1048" s="12">
        <v>1</v>
      </c>
      <c r="R1048" s="12">
        <v>0</v>
      </c>
      <c r="S1048" s="12">
        <v>0</v>
      </c>
      <c r="T1048" s="12">
        <v>0</v>
      </c>
      <c r="U1048" s="12">
        <v>0</v>
      </c>
      <c r="V1048" s="12">
        <v>0</v>
      </c>
      <c r="W1048" s="12">
        <v>0</v>
      </c>
      <c r="X1048" s="12">
        <v>0</v>
      </c>
      <c r="Y1048" s="12">
        <v>0</v>
      </c>
      <c r="Z1048" s="12">
        <v>0</v>
      </c>
      <c r="AA1048" s="12">
        <v>0</v>
      </c>
      <c r="AB1048" s="12">
        <v>0</v>
      </c>
      <c r="AC1048" s="12">
        <v>0</v>
      </c>
      <c r="AD1048" s="12">
        <v>0</v>
      </c>
      <c r="AE1048" s="12">
        <v>0</v>
      </c>
      <c r="AF1048" s="12">
        <v>0</v>
      </c>
      <c r="AG1048" s="12">
        <v>0</v>
      </c>
      <c r="AH1048" s="12">
        <v>0</v>
      </c>
      <c r="AI1048" s="12">
        <v>0</v>
      </c>
      <c r="AJ1048" s="12">
        <v>1</v>
      </c>
      <c r="AK1048" s="12">
        <v>0</v>
      </c>
      <c r="AL1048" s="12" t="s">
        <v>3456</v>
      </c>
      <c r="AM1048" s="7" t="s">
        <v>608</v>
      </c>
      <c r="AN1048" s="7" t="s">
        <v>648</v>
      </c>
      <c r="AO1048" s="7">
        <v>2010</v>
      </c>
      <c r="AP1048" s="12" t="s">
        <v>3235</v>
      </c>
      <c r="AQ1048" s="12">
        <v>4183</v>
      </c>
      <c r="AR1048" s="12">
        <v>1</v>
      </c>
      <c r="AS1048" s="12" t="s">
        <v>555</v>
      </c>
      <c r="AT1048" s="7" t="s">
        <v>349</v>
      </c>
      <c r="AU1048" s="12">
        <v>0</v>
      </c>
      <c r="AV1048" s="12">
        <v>1</v>
      </c>
      <c r="AW1048" s="12">
        <v>0</v>
      </c>
      <c r="AX1048" s="12">
        <v>0</v>
      </c>
      <c r="AY1048" s="7">
        <v>0</v>
      </c>
      <c r="AZ1048" s="12">
        <v>0</v>
      </c>
      <c r="BA1048" s="12">
        <v>1</v>
      </c>
      <c r="BB1048" s="12">
        <v>1</v>
      </c>
      <c r="BC1048" s="12">
        <v>0</v>
      </c>
      <c r="BD1048" s="12">
        <v>0</v>
      </c>
      <c r="BE1048" s="12">
        <v>0</v>
      </c>
      <c r="BF1048" s="7" t="s">
        <v>772</v>
      </c>
      <c r="BG1048" s="7" t="s">
        <v>2762</v>
      </c>
      <c r="BH1048" s="7"/>
      <c r="BI1048" s="7" t="s">
        <v>2814</v>
      </c>
      <c r="BJ1048" s="12" t="s">
        <v>3459</v>
      </c>
      <c r="BK1048" s="12" t="s">
        <v>3467</v>
      </c>
      <c r="BL1048" s="12" t="s">
        <v>3483</v>
      </c>
      <c r="BM1048" s="7" t="s">
        <v>3485</v>
      </c>
      <c r="BN1048" s="7" t="s">
        <v>775</v>
      </c>
      <c r="BO1048" s="12"/>
      <c r="BP1048" s="12">
        <v>5</v>
      </c>
      <c r="BQ1048" s="12" t="s">
        <v>1077</v>
      </c>
      <c r="BR1048" s="12" t="s">
        <v>1077</v>
      </c>
      <c r="BS1048" s="12" t="s">
        <v>1106</v>
      </c>
      <c r="BT1048" s="12"/>
      <c r="BU1048" s="12"/>
      <c r="BV1048" s="12" t="s">
        <v>1077</v>
      </c>
      <c r="BW1048" s="12" t="s">
        <v>1077</v>
      </c>
      <c r="BX1048" s="12" t="s">
        <v>1077</v>
      </c>
      <c r="BY1048" s="12" t="s">
        <v>1077</v>
      </c>
      <c r="BZ1048" s="12"/>
      <c r="CA1048" s="12" t="s">
        <v>1077</v>
      </c>
      <c r="CB1048" s="12" t="s">
        <v>1077</v>
      </c>
      <c r="CC1048" s="12" t="s">
        <v>1077</v>
      </c>
      <c r="CD1048" s="12" t="s">
        <v>1077</v>
      </c>
      <c r="CE1048" s="12">
        <v>1E-3</v>
      </c>
      <c r="CF1048" s="12" t="s">
        <v>1077</v>
      </c>
      <c r="CG1048" s="12"/>
      <c r="CH1048" s="12"/>
      <c r="CI1048" s="12"/>
      <c r="CJ1048" s="12" t="s">
        <v>718</v>
      </c>
      <c r="CK1048" s="12" t="s">
        <v>1077</v>
      </c>
      <c r="CL1048" s="12">
        <v>-3592.69</v>
      </c>
      <c r="CM1048" s="12" t="s">
        <v>1077</v>
      </c>
      <c r="CN1048" s="12" t="s">
        <v>1077</v>
      </c>
      <c r="CO1048" s="12" t="s">
        <v>1077</v>
      </c>
      <c r="CP1048" s="12"/>
      <c r="CQ1048" s="12"/>
      <c r="CR1048" s="12"/>
      <c r="CS1048" s="12" t="s">
        <v>1077</v>
      </c>
      <c r="CT1048" s="12" t="s">
        <v>1077</v>
      </c>
      <c r="CU1048" s="12" t="s">
        <v>1077</v>
      </c>
      <c r="CV1048" s="12" t="s">
        <v>1077</v>
      </c>
      <c r="CW1048" s="12"/>
      <c r="CX1048" s="57"/>
    </row>
    <row r="1049" spans="1:102" x14ac:dyDescent="0.35">
      <c r="A1049" s="56">
        <v>82</v>
      </c>
      <c r="B1049" s="12" t="s">
        <v>3772</v>
      </c>
      <c r="C1049" s="12">
        <v>82.7</v>
      </c>
      <c r="D1049" s="12" t="s">
        <v>2438</v>
      </c>
      <c r="E1049" s="12" t="s">
        <v>460</v>
      </c>
      <c r="F1049" s="12" t="s">
        <v>3916</v>
      </c>
      <c r="G1049" s="12" t="s">
        <v>212</v>
      </c>
      <c r="H1049" s="12" t="s">
        <v>2804</v>
      </c>
      <c r="I1049" s="12" t="s">
        <v>212</v>
      </c>
      <c r="J1049" s="12" t="s">
        <v>1222</v>
      </c>
      <c r="K1049" s="12" t="s">
        <v>564</v>
      </c>
      <c r="L1049" s="12" t="s">
        <v>1118</v>
      </c>
      <c r="M1049" s="12" t="s">
        <v>3164</v>
      </c>
      <c r="N1049" s="12"/>
      <c r="O1049" s="12" t="s">
        <v>3400</v>
      </c>
      <c r="P1049" s="12" t="s">
        <v>3402</v>
      </c>
      <c r="Q1049" s="12">
        <v>1</v>
      </c>
      <c r="R1049" s="12">
        <v>0</v>
      </c>
      <c r="S1049" s="12">
        <v>0</v>
      </c>
      <c r="T1049" s="12">
        <v>0</v>
      </c>
      <c r="U1049" s="12">
        <v>0</v>
      </c>
      <c r="V1049" s="12">
        <v>0</v>
      </c>
      <c r="W1049" s="12">
        <v>0</v>
      </c>
      <c r="X1049" s="12">
        <v>0</v>
      </c>
      <c r="Y1049" s="12">
        <v>0</v>
      </c>
      <c r="Z1049" s="12">
        <v>0</v>
      </c>
      <c r="AA1049" s="12">
        <v>0</v>
      </c>
      <c r="AB1049" s="12">
        <v>0</v>
      </c>
      <c r="AC1049" s="12">
        <v>0</v>
      </c>
      <c r="AD1049" s="12">
        <v>0</v>
      </c>
      <c r="AE1049" s="12">
        <v>0</v>
      </c>
      <c r="AF1049" s="12">
        <v>0</v>
      </c>
      <c r="AG1049" s="12">
        <v>0</v>
      </c>
      <c r="AH1049" s="12">
        <v>0</v>
      </c>
      <c r="AI1049" s="12">
        <v>0</v>
      </c>
      <c r="AJ1049" s="12">
        <v>1</v>
      </c>
      <c r="AK1049" s="12">
        <v>0</v>
      </c>
      <c r="AL1049" s="12" t="s">
        <v>3456</v>
      </c>
      <c r="AM1049" s="7" t="s">
        <v>608</v>
      </c>
      <c r="AN1049" s="7" t="s">
        <v>648</v>
      </c>
      <c r="AO1049" s="7">
        <v>2010</v>
      </c>
      <c r="AP1049" s="12" t="s">
        <v>3235</v>
      </c>
      <c r="AQ1049" s="12">
        <v>4183</v>
      </c>
      <c r="AR1049" s="12">
        <v>1</v>
      </c>
      <c r="AS1049" s="12" t="s">
        <v>555</v>
      </c>
      <c r="AT1049" s="7" t="s">
        <v>349</v>
      </c>
      <c r="AU1049" s="12">
        <v>0</v>
      </c>
      <c r="AV1049" s="12">
        <v>1</v>
      </c>
      <c r="AW1049" s="12">
        <v>0</v>
      </c>
      <c r="AX1049" s="12">
        <v>0</v>
      </c>
      <c r="AY1049" s="7">
        <v>0</v>
      </c>
      <c r="AZ1049" s="12">
        <v>0</v>
      </c>
      <c r="BA1049" s="12">
        <v>1</v>
      </c>
      <c r="BB1049" s="12">
        <v>1</v>
      </c>
      <c r="BC1049" s="12">
        <v>0</v>
      </c>
      <c r="BD1049" s="12">
        <v>0</v>
      </c>
      <c r="BE1049" s="12">
        <v>0</v>
      </c>
      <c r="BF1049" s="7" t="s">
        <v>772</v>
      </c>
      <c r="BG1049" s="7" t="s">
        <v>2763</v>
      </c>
      <c r="BH1049" s="7"/>
      <c r="BI1049" s="7" t="s">
        <v>2814</v>
      </c>
      <c r="BJ1049" s="12" t="s">
        <v>3459</v>
      </c>
      <c r="BK1049" s="12" t="s">
        <v>3467</v>
      </c>
      <c r="BL1049" s="12" t="s">
        <v>3483</v>
      </c>
      <c r="BM1049" s="7" t="s">
        <v>3485</v>
      </c>
      <c r="BN1049" s="7" t="s">
        <v>775</v>
      </c>
      <c r="BO1049" s="12"/>
      <c r="BP1049" s="12">
        <v>5</v>
      </c>
      <c r="BQ1049" s="12" t="s">
        <v>1077</v>
      </c>
      <c r="BR1049" s="12" t="s">
        <v>1077</v>
      </c>
      <c r="BS1049" s="12" t="s">
        <v>1106</v>
      </c>
      <c r="BT1049" s="12"/>
      <c r="BU1049" s="12"/>
      <c r="BV1049" s="12" t="s">
        <v>1077</v>
      </c>
      <c r="BW1049" s="12" t="s">
        <v>1077</v>
      </c>
      <c r="BX1049" s="12" t="s">
        <v>1077</v>
      </c>
      <c r="BY1049" s="12" t="s">
        <v>1077</v>
      </c>
      <c r="BZ1049" s="12"/>
      <c r="CA1049" s="12" t="s">
        <v>1077</v>
      </c>
      <c r="CB1049" s="12" t="s">
        <v>1077</v>
      </c>
      <c r="CC1049" s="12" t="s">
        <v>1077</v>
      </c>
      <c r="CD1049" s="12" t="s">
        <v>1077</v>
      </c>
      <c r="CE1049" s="12">
        <v>1E-3</v>
      </c>
      <c r="CF1049" s="12" t="s">
        <v>1077</v>
      </c>
      <c r="CG1049" s="12"/>
      <c r="CH1049" s="12"/>
      <c r="CI1049" s="12"/>
      <c r="CJ1049" s="12" t="s">
        <v>718</v>
      </c>
      <c r="CK1049" s="12" t="s">
        <v>1077</v>
      </c>
      <c r="CL1049" s="12">
        <v>-3585.97</v>
      </c>
      <c r="CM1049" s="12" t="s">
        <v>1077</v>
      </c>
      <c r="CN1049" s="12" t="s">
        <v>1077</v>
      </c>
      <c r="CO1049" s="12" t="s">
        <v>1077</v>
      </c>
      <c r="CP1049" s="12"/>
      <c r="CQ1049" s="12"/>
      <c r="CR1049" s="12"/>
      <c r="CS1049" s="12" t="s">
        <v>1077</v>
      </c>
      <c r="CT1049" s="12" t="s">
        <v>1077</v>
      </c>
      <c r="CU1049" s="12" t="s">
        <v>1077</v>
      </c>
      <c r="CV1049" s="12" t="s">
        <v>1077</v>
      </c>
      <c r="CW1049" s="12"/>
      <c r="CX1049" s="57"/>
    </row>
    <row r="1050" spans="1:102" x14ac:dyDescent="0.35">
      <c r="A1050" s="56">
        <v>82</v>
      </c>
      <c r="B1050" s="12" t="s">
        <v>3772</v>
      </c>
      <c r="C1050" s="12">
        <v>82.8</v>
      </c>
      <c r="D1050" s="12" t="s">
        <v>2439</v>
      </c>
      <c r="E1050" s="12" t="s">
        <v>460</v>
      </c>
      <c r="F1050" s="12" t="s">
        <v>3916</v>
      </c>
      <c r="G1050" s="12" t="s">
        <v>212</v>
      </c>
      <c r="H1050" s="12" t="s">
        <v>2805</v>
      </c>
      <c r="I1050" s="12" t="s">
        <v>349</v>
      </c>
      <c r="J1050" s="12" t="s">
        <v>1222</v>
      </c>
      <c r="K1050" s="12" t="s">
        <v>564</v>
      </c>
      <c r="L1050" s="12" t="s">
        <v>1118</v>
      </c>
      <c r="M1050" s="12" t="s">
        <v>3164</v>
      </c>
      <c r="N1050" s="12"/>
      <c r="O1050" s="12" t="s">
        <v>3400</v>
      </c>
      <c r="P1050" s="12" t="s">
        <v>3402</v>
      </c>
      <c r="Q1050" s="12">
        <v>1</v>
      </c>
      <c r="R1050" s="12">
        <v>0</v>
      </c>
      <c r="S1050" s="12">
        <v>0</v>
      </c>
      <c r="T1050" s="12">
        <v>0</v>
      </c>
      <c r="U1050" s="12">
        <v>0</v>
      </c>
      <c r="V1050" s="12">
        <v>0</v>
      </c>
      <c r="W1050" s="12">
        <v>0</v>
      </c>
      <c r="X1050" s="12">
        <v>0</v>
      </c>
      <c r="Y1050" s="12">
        <v>0</v>
      </c>
      <c r="Z1050" s="12">
        <v>0</v>
      </c>
      <c r="AA1050" s="12">
        <v>0</v>
      </c>
      <c r="AB1050" s="12">
        <v>0</v>
      </c>
      <c r="AC1050" s="12">
        <v>0</v>
      </c>
      <c r="AD1050" s="12">
        <v>0</v>
      </c>
      <c r="AE1050" s="12">
        <v>0</v>
      </c>
      <c r="AF1050" s="12">
        <v>0</v>
      </c>
      <c r="AG1050" s="12">
        <v>0</v>
      </c>
      <c r="AH1050" s="12">
        <v>0</v>
      </c>
      <c r="AI1050" s="12">
        <v>0</v>
      </c>
      <c r="AJ1050" s="12">
        <v>1</v>
      </c>
      <c r="AK1050" s="12">
        <v>0</v>
      </c>
      <c r="AL1050" s="12" t="s">
        <v>3456</v>
      </c>
      <c r="AM1050" s="7" t="s">
        <v>608</v>
      </c>
      <c r="AN1050" s="7" t="s">
        <v>648</v>
      </c>
      <c r="AO1050" s="7">
        <v>2010</v>
      </c>
      <c r="AP1050" s="12" t="s">
        <v>3235</v>
      </c>
      <c r="AQ1050" s="12">
        <v>4183</v>
      </c>
      <c r="AR1050" s="12">
        <v>1</v>
      </c>
      <c r="AS1050" s="12" t="s">
        <v>555</v>
      </c>
      <c r="AT1050" s="7" t="s">
        <v>349</v>
      </c>
      <c r="AU1050" s="12">
        <v>0</v>
      </c>
      <c r="AV1050" s="12">
        <v>1</v>
      </c>
      <c r="AW1050" s="12">
        <v>0</v>
      </c>
      <c r="AX1050" s="12">
        <v>0</v>
      </c>
      <c r="AY1050" s="7">
        <v>0</v>
      </c>
      <c r="AZ1050" s="12">
        <v>0</v>
      </c>
      <c r="BA1050" s="12">
        <v>1</v>
      </c>
      <c r="BB1050" s="12">
        <v>1</v>
      </c>
      <c r="BC1050" s="12">
        <v>0</v>
      </c>
      <c r="BD1050" s="12">
        <v>0</v>
      </c>
      <c r="BE1050" s="12">
        <v>0</v>
      </c>
      <c r="BF1050" s="7" t="s">
        <v>772</v>
      </c>
      <c r="BG1050" s="7" t="s">
        <v>2764</v>
      </c>
      <c r="BH1050" s="7"/>
      <c r="BI1050" s="7" t="s">
        <v>2814</v>
      </c>
      <c r="BJ1050" s="12" t="s">
        <v>3459</v>
      </c>
      <c r="BK1050" s="12" t="s">
        <v>3467</v>
      </c>
      <c r="BL1050" s="12" t="s">
        <v>3483</v>
      </c>
      <c r="BM1050" s="7" t="s">
        <v>3485</v>
      </c>
      <c r="BN1050" s="7" t="s">
        <v>775</v>
      </c>
      <c r="BO1050" s="12"/>
      <c r="BP1050" s="12">
        <v>5</v>
      </c>
      <c r="BQ1050" s="12" t="s">
        <v>1077</v>
      </c>
      <c r="BR1050" s="12" t="s">
        <v>1077</v>
      </c>
      <c r="BS1050" s="12" t="s">
        <v>1107</v>
      </c>
      <c r="BT1050" s="12"/>
      <c r="BU1050" s="12"/>
      <c r="BV1050" s="12" t="s">
        <v>1077</v>
      </c>
      <c r="BW1050" s="12" t="s">
        <v>1077</v>
      </c>
      <c r="BX1050" s="12" t="s">
        <v>1077</v>
      </c>
      <c r="BY1050" s="12" t="s">
        <v>1077</v>
      </c>
      <c r="BZ1050" s="12"/>
      <c r="CA1050" s="12" t="s">
        <v>1077</v>
      </c>
      <c r="CB1050" s="12" t="s">
        <v>1077</v>
      </c>
      <c r="CC1050" s="12" t="s">
        <v>1077</v>
      </c>
      <c r="CD1050" s="12" t="s">
        <v>1077</v>
      </c>
      <c r="CE1050" s="12">
        <v>1E-3</v>
      </c>
      <c r="CF1050" s="12" t="s">
        <v>1077</v>
      </c>
      <c r="CG1050" s="12"/>
      <c r="CH1050" s="12"/>
      <c r="CI1050" s="12"/>
      <c r="CJ1050" s="12" t="s">
        <v>718</v>
      </c>
      <c r="CK1050" s="12" t="s">
        <v>1077</v>
      </c>
      <c r="CL1050" s="12">
        <v>-3579.97</v>
      </c>
      <c r="CM1050" s="12" t="s">
        <v>1077</v>
      </c>
      <c r="CN1050" s="12" t="s">
        <v>1077</v>
      </c>
      <c r="CO1050" s="12" t="s">
        <v>1077</v>
      </c>
      <c r="CP1050" s="12"/>
      <c r="CQ1050" s="12"/>
      <c r="CR1050" s="12"/>
      <c r="CS1050" s="12" t="s">
        <v>1077</v>
      </c>
      <c r="CT1050" s="12" t="s">
        <v>1077</v>
      </c>
      <c r="CU1050" s="12" t="s">
        <v>1077</v>
      </c>
      <c r="CV1050" s="12" t="s">
        <v>1077</v>
      </c>
      <c r="CW1050" s="12"/>
      <c r="CX1050" s="57"/>
    </row>
    <row r="1051" spans="1:102" x14ac:dyDescent="0.35">
      <c r="A1051" s="56">
        <v>82</v>
      </c>
      <c r="B1051" s="12" t="s">
        <v>3772</v>
      </c>
      <c r="C1051" s="12">
        <v>82.9</v>
      </c>
      <c r="D1051" s="12" t="s">
        <v>2440</v>
      </c>
      <c r="E1051" s="12" t="s">
        <v>460</v>
      </c>
      <c r="F1051" s="12" t="s">
        <v>3916</v>
      </c>
      <c r="G1051" s="12" t="s">
        <v>212</v>
      </c>
      <c r="H1051" s="12" t="s">
        <v>2804</v>
      </c>
      <c r="I1051" s="12" t="s">
        <v>212</v>
      </c>
      <c r="J1051" s="12" t="s">
        <v>1222</v>
      </c>
      <c r="K1051" s="12" t="s">
        <v>564</v>
      </c>
      <c r="L1051" s="12" t="s">
        <v>1118</v>
      </c>
      <c r="M1051" s="12" t="s">
        <v>3164</v>
      </c>
      <c r="N1051" s="12"/>
      <c r="O1051" s="12" t="s">
        <v>3400</v>
      </c>
      <c r="P1051" s="12" t="s">
        <v>3402</v>
      </c>
      <c r="Q1051" s="12">
        <v>1</v>
      </c>
      <c r="R1051" s="12">
        <v>0</v>
      </c>
      <c r="S1051" s="12">
        <v>0</v>
      </c>
      <c r="T1051" s="12">
        <v>0</v>
      </c>
      <c r="U1051" s="12">
        <v>0</v>
      </c>
      <c r="V1051" s="12">
        <v>0</v>
      </c>
      <c r="W1051" s="12">
        <v>0</v>
      </c>
      <c r="X1051" s="12">
        <v>0</v>
      </c>
      <c r="Y1051" s="12">
        <v>0</v>
      </c>
      <c r="Z1051" s="12">
        <v>0</v>
      </c>
      <c r="AA1051" s="12">
        <v>0</v>
      </c>
      <c r="AB1051" s="12">
        <v>0</v>
      </c>
      <c r="AC1051" s="12">
        <v>0</v>
      </c>
      <c r="AD1051" s="12">
        <v>0</v>
      </c>
      <c r="AE1051" s="12">
        <v>0</v>
      </c>
      <c r="AF1051" s="12">
        <v>0</v>
      </c>
      <c r="AG1051" s="12">
        <v>0</v>
      </c>
      <c r="AH1051" s="12">
        <v>0</v>
      </c>
      <c r="AI1051" s="12">
        <v>0</v>
      </c>
      <c r="AJ1051" s="12">
        <v>1</v>
      </c>
      <c r="AK1051" s="12">
        <v>0</v>
      </c>
      <c r="AL1051" s="12" t="s">
        <v>3456</v>
      </c>
      <c r="AM1051" s="7" t="s">
        <v>608</v>
      </c>
      <c r="AN1051" s="7" t="s">
        <v>648</v>
      </c>
      <c r="AO1051" s="7">
        <v>2010</v>
      </c>
      <c r="AP1051" s="12" t="s">
        <v>3235</v>
      </c>
      <c r="AQ1051" s="12">
        <v>4183</v>
      </c>
      <c r="AR1051" s="12">
        <v>1</v>
      </c>
      <c r="AS1051" s="12" t="s">
        <v>555</v>
      </c>
      <c r="AT1051" s="7" t="s">
        <v>349</v>
      </c>
      <c r="AU1051" s="12">
        <v>0</v>
      </c>
      <c r="AV1051" s="12">
        <v>1</v>
      </c>
      <c r="AW1051" s="12">
        <v>0</v>
      </c>
      <c r="AX1051" s="12">
        <v>0</v>
      </c>
      <c r="AY1051" s="7">
        <v>0</v>
      </c>
      <c r="AZ1051" s="12">
        <v>0</v>
      </c>
      <c r="BA1051" s="12">
        <v>1</v>
      </c>
      <c r="BB1051" s="12">
        <v>1</v>
      </c>
      <c r="BC1051" s="12">
        <v>0</v>
      </c>
      <c r="BD1051" s="12">
        <v>0</v>
      </c>
      <c r="BE1051" s="12">
        <v>0</v>
      </c>
      <c r="BF1051" s="7" t="s">
        <v>772</v>
      </c>
      <c r="BG1051" s="7" t="s">
        <v>2765</v>
      </c>
      <c r="BH1051" s="7"/>
      <c r="BI1051" s="7" t="s">
        <v>2814</v>
      </c>
      <c r="BJ1051" s="12" t="s">
        <v>3459</v>
      </c>
      <c r="BK1051" s="12" t="s">
        <v>3467</v>
      </c>
      <c r="BL1051" s="12" t="s">
        <v>3483</v>
      </c>
      <c r="BM1051" s="7" t="s">
        <v>3485</v>
      </c>
      <c r="BN1051" s="7" t="s">
        <v>775</v>
      </c>
      <c r="BO1051" s="12"/>
      <c r="BP1051" s="12">
        <v>5</v>
      </c>
      <c r="BQ1051" s="12" t="s">
        <v>1077</v>
      </c>
      <c r="BR1051" s="12" t="s">
        <v>1077</v>
      </c>
      <c r="BS1051" s="12" t="s">
        <v>1106</v>
      </c>
      <c r="BT1051" s="12"/>
      <c r="BU1051" s="12"/>
      <c r="BV1051" s="12" t="s">
        <v>1077</v>
      </c>
      <c r="BW1051" s="12" t="s">
        <v>1077</v>
      </c>
      <c r="BX1051" s="12" t="s">
        <v>1077</v>
      </c>
      <c r="BY1051" s="12" t="s">
        <v>1077</v>
      </c>
      <c r="BZ1051" s="12"/>
      <c r="CA1051" s="12" t="s">
        <v>1077</v>
      </c>
      <c r="CB1051" s="12" t="s">
        <v>1077</v>
      </c>
      <c r="CC1051" s="12" t="s">
        <v>1077</v>
      </c>
      <c r="CD1051" s="12" t="s">
        <v>1077</v>
      </c>
      <c r="CE1051" s="12">
        <v>1E-3</v>
      </c>
      <c r="CF1051" s="12" t="s">
        <v>1077</v>
      </c>
      <c r="CG1051" s="12"/>
      <c r="CH1051" s="12"/>
      <c r="CI1051" s="12"/>
      <c r="CJ1051" s="12" t="s">
        <v>718</v>
      </c>
      <c r="CK1051" s="12" t="s">
        <v>1077</v>
      </c>
      <c r="CL1051" s="12">
        <v>-3587.51</v>
      </c>
      <c r="CM1051" s="12" t="s">
        <v>1077</v>
      </c>
      <c r="CN1051" s="12" t="s">
        <v>1077</v>
      </c>
      <c r="CO1051" s="12" t="s">
        <v>1077</v>
      </c>
      <c r="CP1051" s="12"/>
      <c r="CQ1051" s="12"/>
      <c r="CR1051" s="12"/>
      <c r="CS1051" s="12" t="s">
        <v>1077</v>
      </c>
      <c r="CT1051" s="12" t="s">
        <v>1077</v>
      </c>
      <c r="CU1051" s="12" t="s">
        <v>1077</v>
      </c>
      <c r="CV1051" s="12" t="s">
        <v>1077</v>
      </c>
      <c r="CW1051" s="12"/>
      <c r="CX1051" s="57"/>
    </row>
    <row r="1052" spans="1:102" ht="16.5" x14ac:dyDescent="0.35">
      <c r="A1052" s="56">
        <v>84</v>
      </c>
      <c r="B1052" s="12" t="s">
        <v>3774</v>
      </c>
      <c r="C1052" s="12">
        <v>84.1</v>
      </c>
      <c r="D1052" s="12" t="s">
        <v>2452</v>
      </c>
      <c r="E1052" s="12" t="s">
        <v>482</v>
      </c>
      <c r="F1052" s="12">
        <v>5</v>
      </c>
      <c r="G1052" s="12" t="s">
        <v>349</v>
      </c>
      <c r="H1052" s="12" t="s">
        <v>2805</v>
      </c>
      <c r="I1052" s="12" t="s">
        <v>1285</v>
      </c>
      <c r="J1052" s="12" t="s">
        <v>1167</v>
      </c>
      <c r="K1052" s="12" t="s">
        <v>586</v>
      </c>
      <c r="L1052" s="12" t="s">
        <v>1228</v>
      </c>
      <c r="M1052" s="12" t="s">
        <v>3164</v>
      </c>
      <c r="N1052" s="12"/>
      <c r="O1052" s="12" t="s">
        <v>3400</v>
      </c>
      <c r="P1052" s="12" t="s">
        <v>3404</v>
      </c>
      <c r="Q1052" s="12">
        <v>1</v>
      </c>
      <c r="R1052" s="12">
        <v>0</v>
      </c>
      <c r="S1052" s="12">
        <v>0</v>
      </c>
      <c r="T1052" s="12">
        <v>0</v>
      </c>
      <c r="U1052" s="12">
        <v>0</v>
      </c>
      <c r="V1052" s="12">
        <v>0</v>
      </c>
      <c r="W1052" s="12">
        <v>0</v>
      </c>
      <c r="X1052" s="12">
        <v>0</v>
      </c>
      <c r="Y1052" s="12">
        <v>0</v>
      </c>
      <c r="Z1052" s="12">
        <v>0</v>
      </c>
      <c r="AA1052" s="12">
        <v>0</v>
      </c>
      <c r="AB1052" s="12">
        <v>0</v>
      </c>
      <c r="AC1052" s="12">
        <v>0</v>
      </c>
      <c r="AD1052" s="12">
        <v>0</v>
      </c>
      <c r="AE1052" s="12">
        <v>0</v>
      </c>
      <c r="AF1052" s="12">
        <v>0</v>
      </c>
      <c r="AG1052" s="12">
        <v>0</v>
      </c>
      <c r="AH1052" s="12">
        <v>0</v>
      </c>
      <c r="AI1052" s="12">
        <v>0</v>
      </c>
      <c r="AJ1052" s="12">
        <v>1</v>
      </c>
      <c r="AK1052" s="12">
        <v>0</v>
      </c>
      <c r="AL1052" s="12" t="s">
        <v>723</v>
      </c>
      <c r="AM1052" s="7" t="s">
        <v>608</v>
      </c>
      <c r="AN1052" s="7" t="s">
        <v>634</v>
      </c>
      <c r="AO1052" s="7" t="s">
        <v>724</v>
      </c>
      <c r="AP1052" s="12" t="s">
        <v>691</v>
      </c>
      <c r="AQ1052" s="12">
        <v>3498</v>
      </c>
      <c r="AR1052" s="12">
        <v>1</v>
      </c>
      <c r="AS1052" s="12" t="s">
        <v>555</v>
      </c>
      <c r="AT1052" s="7" t="s">
        <v>212</v>
      </c>
      <c r="AU1052" s="12">
        <v>0</v>
      </c>
      <c r="AV1052" s="12">
        <v>0</v>
      </c>
      <c r="AW1052" s="12">
        <v>0</v>
      </c>
      <c r="AX1052" s="12">
        <v>0</v>
      </c>
      <c r="AY1052" s="7">
        <v>1</v>
      </c>
      <c r="AZ1052" s="12">
        <v>0</v>
      </c>
      <c r="BA1052" s="12">
        <v>1</v>
      </c>
      <c r="BB1052" s="12">
        <v>1</v>
      </c>
      <c r="BC1052" s="12">
        <v>0</v>
      </c>
      <c r="BD1052" s="12">
        <v>1</v>
      </c>
      <c r="BE1052" s="12">
        <v>1</v>
      </c>
      <c r="BF1052" s="7" t="s">
        <v>2821</v>
      </c>
      <c r="BG1052" s="7" t="s">
        <v>962</v>
      </c>
      <c r="BH1052" s="7"/>
      <c r="BI1052" s="7" t="s">
        <v>2819</v>
      </c>
      <c r="BJ1052" s="12" t="s">
        <v>3460</v>
      </c>
      <c r="BK1052" s="12" t="s">
        <v>718</v>
      </c>
      <c r="BL1052" s="12" t="s">
        <v>3471</v>
      </c>
      <c r="BM1052" s="7" t="s">
        <v>907</v>
      </c>
      <c r="BN1052" s="7" t="s">
        <v>1174</v>
      </c>
      <c r="BO1052" s="12"/>
      <c r="BP1052" s="12"/>
      <c r="BQ1052" s="12" t="s">
        <v>1077</v>
      </c>
      <c r="BR1052" s="12" t="s">
        <v>1077</v>
      </c>
      <c r="BS1052" s="12">
        <v>-6.9000000000000006E-2</v>
      </c>
      <c r="BT1052" s="12">
        <f t="shared" ref="BT1052:BT1069" si="25">EXP(BS1052)</f>
        <v>0.93332668007820196</v>
      </c>
      <c r="BU1052" s="12"/>
      <c r="BV1052" s="12" t="s">
        <v>3415</v>
      </c>
      <c r="BW1052" s="12" t="s">
        <v>1077</v>
      </c>
      <c r="BX1052" s="12" t="s">
        <v>1077</v>
      </c>
      <c r="BY1052" s="12" t="s">
        <v>1077</v>
      </c>
      <c r="BZ1052" s="12"/>
      <c r="CA1052" s="12">
        <v>-1.62</v>
      </c>
      <c r="CB1052" s="12" t="s">
        <v>1077</v>
      </c>
      <c r="CC1052" s="12" t="s">
        <v>1077</v>
      </c>
      <c r="CD1052" s="12" t="s">
        <v>1077</v>
      </c>
      <c r="CE1052" s="12" t="s">
        <v>1077</v>
      </c>
      <c r="CF1052" s="12" t="s">
        <v>1077</v>
      </c>
      <c r="CG1052" s="12"/>
      <c r="CH1052" s="12"/>
      <c r="CI1052" s="12"/>
      <c r="CJ1052" s="12">
        <v>7.5999999999999998E-2</v>
      </c>
      <c r="CK1052" s="12" t="s">
        <v>3827</v>
      </c>
      <c r="CL1052" s="12" t="s">
        <v>1061</v>
      </c>
      <c r="CM1052" s="12">
        <v>0</v>
      </c>
      <c r="CN1052" s="12">
        <v>344.6</v>
      </c>
      <c r="CO1052" s="12" t="s">
        <v>3419</v>
      </c>
      <c r="CP1052" s="12"/>
      <c r="CQ1052" s="12"/>
      <c r="CR1052" s="12"/>
      <c r="CS1052" s="12" t="s">
        <v>1077</v>
      </c>
      <c r="CT1052" s="12"/>
      <c r="CU1052" s="12" t="s">
        <v>1077</v>
      </c>
      <c r="CV1052" s="12" t="s">
        <v>1077</v>
      </c>
      <c r="CW1052" s="12"/>
      <c r="CX1052" s="57"/>
    </row>
    <row r="1053" spans="1:102" ht="16.5" x14ac:dyDescent="0.35">
      <c r="A1053" s="56">
        <v>84</v>
      </c>
      <c r="B1053" s="12" t="s">
        <v>3774</v>
      </c>
      <c r="C1053" s="12">
        <v>84.1</v>
      </c>
      <c r="D1053" s="12" t="s">
        <v>2449</v>
      </c>
      <c r="E1053" s="12" t="s">
        <v>482</v>
      </c>
      <c r="F1053" s="12">
        <v>5</v>
      </c>
      <c r="G1053" s="12" t="s">
        <v>349</v>
      </c>
      <c r="H1053" s="12" t="s">
        <v>2805</v>
      </c>
      <c r="I1053" s="12" t="s">
        <v>1285</v>
      </c>
      <c r="J1053" s="12" t="s">
        <v>1167</v>
      </c>
      <c r="K1053" s="12" t="s">
        <v>586</v>
      </c>
      <c r="L1053" s="12" t="s">
        <v>1228</v>
      </c>
      <c r="M1053" s="12" t="s">
        <v>3164</v>
      </c>
      <c r="N1053" s="12"/>
      <c r="O1053" s="12" t="s">
        <v>3400</v>
      </c>
      <c r="P1053" s="12" t="s">
        <v>3404</v>
      </c>
      <c r="Q1053" s="12">
        <v>1</v>
      </c>
      <c r="R1053" s="12">
        <v>0</v>
      </c>
      <c r="S1053" s="12">
        <v>0</v>
      </c>
      <c r="T1053" s="12">
        <v>0</v>
      </c>
      <c r="U1053" s="12">
        <v>0</v>
      </c>
      <c r="V1053" s="12">
        <v>0</v>
      </c>
      <c r="W1053" s="12">
        <v>0</v>
      </c>
      <c r="X1053" s="12">
        <v>0</v>
      </c>
      <c r="Y1053" s="12">
        <v>0</v>
      </c>
      <c r="Z1053" s="12">
        <v>0</v>
      </c>
      <c r="AA1053" s="12">
        <v>0</v>
      </c>
      <c r="AB1053" s="12">
        <v>0</v>
      </c>
      <c r="AC1053" s="12">
        <v>0</v>
      </c>
      <c r="AD1053" s="12">
        <v>0</v>
      </c>
      <c r="AE1053" s="12">
        <v>0</v>
      </c>
      <c r="AF1053" s="12">
        <v>0</v>
      </c>
      <c r="AG1053" s="12">
        <v>0</v>
      </c>
      <c r="AH1053" s="12">
        <v>0</v>
      </c>
      <c r="AI1053" s="12">
        <v>0</v>
      </c>
      <c r="AJ1053" s="12">
        <v>1</v>
      </c>
      <c r="AK1053" s="12">
        <v>0</v>
      </c>
      <c r="AL1053" s="12" t="s">
        <v>723</v>
      </c>
      <c r="AM1053" s="7" t="s">
        <v>608</v>
      </c>
      <c r="AN1053" s="7" t="s">
        <v>634</v>
      </c>
      <c r="AO1053" s="7" t="s">
        <v>724</v>
      </c>
      <c r="AP1053" s="12" t="s">
        <v>691</v>
      </c>
      <c r="AQ1053" s="12">
        <v>3498</v>
      </c>
      <c r="AR1053" s="12">
        <v>1</v>
      </c>
      <c r="AS1053" s="12" t="s">
        <v>555</v>
      </c>
      <c r="AT1053" s="7" t="s">
        <v>212</v>
      </c>
      <c r="AU1053" s="12">
        <v>0</v>
      </c>
      <c r="AV1053" s="12">
        <v>0</v>
      </c>
      <c r="AW1053" s="12">
        <v>0</v>
      </c>
      <c r="AX1053" s="12">
        <v>0</v>
      </c>
      <c r="AY1053" s="7">
        <v>1</v>
      </c>
      <c r="AZ1053" s="12">
        <v>0</v>
      </c>
      <c r="BA1053" s="12">
        <v>1</v>
      </c>
      <c r="BB1053" s="12">
        <v>1</v>
      </c>
      <c r="BC1053" s="12">
        <v>0</v>
      </c>
      <c r="BD1053" s="12">
        <v>1</v>
      </c>
      <c r="BE1053" s="12">
        <v>1</v>
      </c>
      <c r="BF1053" s="7" t="s">
        <v>2821</v>
      </c>
      <c r="BG1053" s="7" t="s">
        <v>961</v>
      </c>
      <c r="BH1053" s="7"/>
      <c r="BI1053" s="7" t="s">
        <v>2819</v>
      </c>
      <c r="BJ1053" s="12" t="s">
        <v>3460</v>
      </c>
      <c r="BK1053" s="12" t="s">
        <v>718</v>
      </c>
      <c r="BL1053" s="12" t="s">
        <v>3471</v>
      </c>
      <c r="BM1053" s="7" t="s">
        <v>907</v>
      </c>
      <c r="BN1053" s="7" t="s">
        <v>1174</v>
      </c>
      <c r="BO1053" s="12"/>
      <c r="BP1053" s="12"/>
      <c r="BQ1053" s="12" t="s">
        <v>1077</v>
      </c>
      <c r="BR1053" s="12" t="s">
        <v>1077</v>
      </c>
      <c r="BS1053" s="12">
        <v>-6.9000000000000006E-2</v>
      </c>
      <c r="BT1053" s="12">
        <f t="shared" si="25"/>
        <v>0.93332668007820196</v>
      </c>
      <c r="BU1053" s="12"/>
      <c r="BV1053" s="12" t="s">
        <v>3415</v>
      </c>
      <c r="BW1053" s="12" t="s">
        <v>1077</v>
      </c>
      <c r="BX1053" s="12" t="s">
        <v>1077</v>
      </c>
      <c r="BY1053" s="12" t="s">
        <v>1077</v>
      </c>
      <c r="BZ1053" s="12"/>
      <c r="CA1053" s="12">
        <v>-1.61</v>
      </c>
      <c r="CB1053" s="12" t="s">
        <v>1077</v>
      </c>
      <c r="CC1053" s="12" t="s">
        <v>1077</v>
      </c>
      <c r="CD1053" s="12" t="s">
        <v>1077</v>
      </c>
      <c r="CE1053" s="12" t="s">
        <v>1077</v>
      </c>
      <c r="CF1053" s="12" t="s">
        <v>1077</v>
      </c>
      <c r="CG1053" s="12"/>
      <c r="CH1053" s="12"/>
      <c r="CI1053" s="12"/>
      <c r="CJ1053" s="12">
        <v>7.5999999999999998E-2</v>
      </c>
      <c r="CK1053" s="12" t="s">
        <v>3827</v>
      </c>
      <c r="CL1053" s="12" t="s">
        <v>1061</v>
      </c>
      <c r="CM1053" s="12">
        <v>0</v>
      </c>
      <c r="CN1053" s="12">
        <v>344.6</v>
      </c>
      <c r="CO1053" s="12" t="s">
        <v>3419</v>
      </c>
      <c r="CP1053" s="12"/>
      <c r="CQ1053" s="12"/>
      <c r="CR1053" s="12"/>
      <c r="CS1053" s="12" t="s">
        <v>1077</v>
      </c>
      <c r="CT1053" s="12"/>
      <c r="CU1053" s="12"/>
      <c r="CV1053" s="12" t="s">
        <v>1077</v>
      </c>
      <c r="CW1053" s="12"/>
      <c r="CX1053" s="57"/>
    </row>
    <row r="1054" spans="1:102" ht="16.5" x14ac:dyDescent="0.35">
      <c r="A1054" s="56">
        <v>84</v>
      </c>
      <c r="B1054" s="12" t="s">
        <v>3774</v>
      </c>
      <c r="C1054" s="12">
        <v>84.1</v>
      </c>
      <c r="D1054" s="12" t="s">
        <v>2451</v>
      </c>
      <c r="E1054" s="12" t="s">
        <v>482</v>
      </c>
      <c r="F1054" s="12">
        <v>5</v>
      </c>
      <c r="G1054" s="12" t="s">
        <v>349</v>
      </c>
      <c r="H1054" s="12" t="s">
        <v>2805</v>
      </c>
      <c r="I1054" s="12" t="s">
        <v>1285</v>
      </c>
      <c r="J1054" s="12" t="s">
        <v>1167</v>
      </c>
      <c r="K1054" s="12" t="s">
        <v>586</v>
      </c>
      <c r="L1054" s="12" t="s">
        <v>1228</v>
      </c>
      <c r="M1054" s="12" t="s">
        <v>3164</v>
      </c>
      <c r="N1054" s="12"/>
      <c r="O1054" s="12" t="s">
        <v>3400</v>
      </c>
      <c r="P1054" s="12" t="s">
        <v>3404</v>
      </c>
      <c r="Q1054" s="12">
        <v>1</v>
      </c>
      <c r="R1054" s="12">
        <v>0</v>
      </c>
      <c r="S1054" s="12">
        <v>0</v>
      </c>
      <c r="T1054" s="12">
        <v>0</v>
      </c>
      <c r="U1054" s="12">
        <v>0</v>
      </c>
      <c r="V1054" s="12">
        <v>0</v>
      </c>
      <c r="W1054" s="12">
        <v>0</v>
      </c>
      <c r="X1054" s="12">
        <v>0</v>
      </c>
      <c r="Y1054" s="12">
        <v>0</v>
      </c>
      <c r="Z1054" s="12">
        <v>0</v>
      </c>
      <c r="AA1054" s="12">
        <v>0</v>
      </c>
      <c r="AB1054" s="12">
        <v>0</v>
      </c>
      <c r="AC1054" s="12">
        <v>0</v>
      </c>
      <c r="AD1054" s="12">
        <v>0</v>
      </c>
      <c r="AE1054" s="12">
        <v>0</v>
      </c>
      <c r="AF1054" s="12">
        <v>0</v>
      </c>
      <c r="AG1054" s="12">
        <v>0</v>
      </c>
      <c r="AH1054" s="12">
        <v>0</v>
      </c>
      <c r="AI1054" s="12">
        <v>0</v>
      </c>
      <c r="AJ1054" s="12">
        <v>1</v>
      </c>
      <c r="AK1054" s="12">
        <v>0</v>
      </c>
      <c r="AL1054" s="12" t="s">
        <v>723</v>
      </c>
      <c r="AM1054" s="7" t="s">
        <v>608</v>
      </c>
      <c r="AN1054" s="7" t="s">
        <v>634</v>
      </c>
      <c r="AO1054" s="7" t="s">
        <v>724</v>
      </c>
      <c r="AP1054" s="12" t="s">
        <v>691</v>
      </c>
      <c r="AQ1054" s="12">
        <v>3498</v>
      </c>
      <c r="AR1054" s="12">
        <v>1</v>
      </c>
      <c r="AS1054" s="12" t="s">
        <v>555</v>
      </c>
      <c r="AT1054" s="7" t="s">
        <v>212</v>
      </c>
      <c r="AU1054" s="12">
        <v>0</v>
      </c>
      <c r="AV1054" s="12">
        <v>0</v>
      </c>
      <c r="AW1054" s="12">
        <v>0</v>
      </c>
      <c r="AX1054" s="12">
        <v>0</v>
      </c>
      <c r="AY1054" s="7">
        <v>1</v>
      </c>
      <c r="AZ1054" s="12">
        <v>0</v>
      </c>
      <c r="BA1054" s="12">
        <v>1</v>
      </c>
      <c r="BB1054" s="12">
        <v>1</v>
      </c>
      <c r="BC1054" s="12">
        <v>0</v>
      </c>
      <c r="BD1054" s="12">
        <v>1</v>
      </c>
      <c r="BE1054" s="12">
        <v>1</v>
      </c>
      <c r="BF1054" s="7" t="s">
        <v>2821</v>
      </c>
      <c r="BG1054" s="7" t="s">
        <v>960</v>
      </c>
      <c r="BH1054" s="7"/>
      <c r="BI1054" s="7" t="s">
        <v>2819</v>
      </c>
      <c r="BJ1054" s="12" t="s">
        <v>3460</v>
      </c>
      <c r="BK1054" s="12" t="s">
        <v>718</v>
      </c>
      <c r="BL1054" s="12" t="s">
        <v>3471</v>
      </c>
      <c r="BM1054" s="7" t="s">
        <v>907</v>
      </c>
      <c r="BN1054" s="7" t="s">
        <v>1174</v>
      </c>
      <c r="BO1054" s="12"/>
      <c r="BP1054" s="12"/>
      <c r="BQ1054" s="12" t="s">
        <v>1077</v>
      </c>
      <c r="BR1054" s="12" t="s">
        <v>1077</v>
      </c>
      <c r="BS1054" s="12">
        <v>-3.3000000000000002E-2</v>
      </c>
      <c r="BT1054" s="12">
        <f t="shared" si="25"/>
        <v>0.96753855958903201</v>
      </c>
      <c r="BU1054" s="12"/>
      <c r="BV1054" s="12" t="s">
        <v>3415</v>
      </c>
      <c r="BW1054" s="12" t="s">
        <v>1077</v>
      </c>
      <c r="BX1054" s="12" t="s">
        <v>1077</v>
      </c>
      <c r="BY1054" s="12" t="s">
        <v>1077</v>
      </c>
      <c r="BZ1054" s="12"/>
      <c r="CA1054" s="12">
        <v>-0.76</v>
      </c>
      <c r="CB1054" s="12" t="s">
        <v>1077</v>
      </c>
      <c r="CC1054" s="12" t="s">
        <v>1077</v>
      </c>
      <c r="CD1054" s="12" t="s">
        <v>1077</v>
      </c>
      <c r="CE1054" s="12" t="s">
        <v>1077</v>
      </c>
      <c r="CF1054" s="12" t="s">
        <v>1077</v>
      </c>
      <c r="CG1054" s="12"/>
      <c r="CH1054" s="12"/>
      <c r="CI1054" s="12"/>
      <c r="CJ1054" s="12">
        <v>7.5999999999999998E-2</v>
      </c>
      <c r="CK1054" s="12" t="s">
        <v>3827</v>
      </c>
      <c r="CL1054" s="12" t="s">
        <v>1061</v>
      </c>
      <c r="CM1054" s="12">
        <v>0</v>
      </c>
      <c r="CN1054" s="12">
        <v>344.6</v>
      </c>
      <c r="CO1054" s="12" t="s">
        <v>3419</v>
      </c>
      <c r="CP1054" s="12"/>
      <c r="CQ1054" s="12"/>
      <c r="CR1054" s="12"/>
      <c r="CS1054" s="12" t="s">
        <v>1077</v>
      </c>
      <c r="CT1054" s="12"/>
      <c r="CU1054" s="12" t="s">
        <v>1077</v>
      </c>
      <c r="CV1054" s="12" t="s">
        <v>1077</v>
      </c>
      <c r="CW1054" s="12"/>
      <c r="CX1054" s="57"/>
    </row>
    <row r="1055" spans="1:102" ht="16.5" x14ac:dyDescent="0.35">
      <c r="A1055" s="56">
        <v>84</v>
      </c>
      <c r="B1055" s="12" t="s">
        <v>3774</v>
      </c>
      <c r="C1055" s="12">
        <v>84.1</v>
      </c>
      <c r="D1055" s="12" t="s">
        <v>2450</v>
      </c>
      <c r="E1055" s="12" t="s">
        <v>482</v>
      </c>
      <c r="F1055" s="12">
        <v>8</v>
      </c>
      <c r="G1055" s="12" t="s">
        <v>212</v>
      </c>
      <c r="H1055" s="12" t="s">
        <v>2805</v>
      </c>
      <c r="I1055" s="12" t="s">
        <v>212</v>
      </c>
      <c r="J1055" s="12" t="s">
        <v>1167</v>
      </c>
      <c r="K1055" s="12" t="s">
        <v>586</v>
      </c>
      <c r="L1055" s="12" t="s">
        <v>1228</v>
      </c>
      <c r="M1055" s="12" t="s">
        <v>3164</v>
      </c>
      <c r="N1055" s="12"/>
      <c r="O1055" s="12" t="s">
        <v>3400</v>
      </c>
      <c r="P1055" s="12" t="s">
        <v>3404</v>
      </c>
      <c r="Q1055" s="12">
        <v>1</v>
      </c>
      <c r="R1055" s="12">
        <v>0</v>
      </c>
      <c r="S1055" s="12">
        <v>0</v>
      </c>
      <c r="T1055" s="12">
        <v>0</v>
      </c>
      <c r="U1055" s="12">
        <v>0</v>
      </c>
      <c r="V1055" s="12">
        <v>0</v>
      </c>
      <c r="W1055" s="12">
        <v>0</v>
      </c>
      <c r="X1055" s="12">
        <v>0</v>
      </c>
      <c r="Y1055" s="12">
        <v>0</v>
      </c>
      <c r="Z1055" s="12">
        <v>0</v>
      </c>
      <c r="AA1055" s="12">
        <v>0</v>
      </c>
      <c r="AB1055" s="12">
        <v>0</v>
      </c>
      <c r="AC1055" s="12">
        <v>0</v>
      </c>
      <c r="AD1055" s="12">
        <v>0</v>
      </c>
      <c r="AE1055" s="12">
        <v>0</v>
      </c>
      <c r="AF1055" s="12">
        <v>0</v>
      </c>
      <c r="AG1055" s="12">
        <v>0</v>
      </c>
      <c r="AH1055" s="12">
        <v>0</v>
      </c>
      <c r="AI1055" s="12">
        <v>0</v>
      </c>
      <c r="AJ1055" s="12">
        <v>1</v>
      </c>
      <c r="AK1055" s="12">
        <v>0</v>
      </c>
      <c r="AL1055" s="12" t="s">
        <v>723</v>
      </c>
      <c r="AM1055" s="7" t="s">
        <v>608</v>
      </c>
      <c r="AN1055" s="7" t="s">
        <v>634</v>
      </c>
      <c r="AO1055" s="7" t="s">
        <v>724</v>
      </c>
      <c r="AP1055" s="12" t="s">
        <v>691</v>
      </c>
      <c r="AQ1055" s="12">
        <v>3498</v>
      </c>
      <c r="AR1055" s="12">
        <v>1</v>
      </c>
      <c r="AS1055" s="12" t="s">
        <v>555</v>
      </c>
      <c r="AT1055" s="7" t="s">
        <v>212</v>
      </c>
      <c r="AU1055" s="12">
        <v>0</v>
      </c>
      <c r="AV1055" s="12">
        <v>0</v>
      </c>
      <c r="AW1055" s="12">
        <v>0</v>
      </c>
      <c r="AX1055" s="12">
        <v>0</v>
      </c>
      <c r="AY1055" s="7">
        <v>1</v>
      </c>
      <c r="AZ1055" s="12">
        <v>0</v>
      </c>
      <c r="BA1055" s="12">
        <v>1</v>
      </c>
      <c r="BB1055" s="12">
        <v>1</v>
      </c>
      <c r="BC1055" s="12">
        <v>0</v>
      </c>
      <c r="BD1055" s="12">
        <v>1</v>
      </c>
      <c r="BE1055" s="12">
        <v>1</v>
      </c>
      <c r="BF1055" s="7" t="s">
        <v>2821</v>
      </c>
      <c r="BG1055" s="7" t="s">
        <v>963</v>
      </c>
      <c r="BH1055" s="7"/>
      <c r="BI1055" s="7" t="s">
        <v>2819</v>
      </c>
      <c r="BJ1055" s="12" t="s">
        <v>3460</v>
      </c>
      <c r="BK1055" s="12" t="s">
        <v>718</v>
      </c>
      <c r="BL1055" s="12" t="s">
        <v>3471</v>
      </c>
      <c r="BM1055" s="7" t="s">
        <v>907</v>
      </c>
      <c r="BN1055" s="7" t="s">
        <v>1174</v>
      </c>
      <c r="BO1055" s="12"/>
      <c r="BP1055" s="12">
        <v>5</v>
      </c>
      <c r="BQ1055" s="12" t="s">
        <v>1077</v>
      </c>
      <c r="BR1055" s="12" t="s">
        <v>1077</v>
      </c>
      <c r="BS1055" s="12">
        <v>-0.13300000000000001</v>
      </c>
      <c r="BT1055" s="12">
        <f t="shared" si="25"/>
        <v>0.8754650921087711</v>
      </c>
      <c r="BU1055" s="12"/>
      <c r="BV1055" s="12" t="s">
        <v>3415</v>
      </c>
      <c r="BW1055" s="12" t="s">
        <v>1077</v>
      </c>
      <c r="BX1055" s="12" t="s">
        <v>1077</v>
      </c>
      <c r="BY1055" s="12" t="s">
        <v>1077</v>
      </c>
      <c r="BZ1055" s="12"/>
      <c r="CA1055" s="12">
        <v>3.12</v>
      </c>
      <c r="CB1055" s="12" t="s">
        <v>1077</v>
      </c>
      <c r="CC1055" s="12" t="s">
        <v>1077</v>
      </c>
      <c r="CD1055" s="12" t="s">
        <v>1077</v>
      </c>
      <c r="CE1055" s="12">
        <v>0.01</v>
      </c>
      <c r="CF1055" s="12" t="s">
        <v>1077</v>
      </c>
      <c r="CG1055" s="12"/>
      <c r="CH1055" s="12"/>
      <c r="CI1055" s="12"/>
      <c r="CJ1055" s="12">
        <v>7.5999999999999998E-2</v>
      </c>
      <c r="CK1055" s="12" t="s">
        <v>3827</v>
      </c>
      <c r="CL1055" s="12" t="s">
        <v>1061</v>
      </c>
      <c r="CM1055" s="12">
        <v>0</v>
      </c>
      <c r="CN1055" s="12">
        <v>344.6</v>
      </c>
      <c r="CO1055" s="12" t="s">
        <v>3419</v>
      </c>
      <c r="CP1055" s="12"/>
      <c r="CQ1055" s="12"/>
      <c r="CR1055" s="12"/>
      <c r="CS1055" s="12" t="s">
        <v>1077</v>
      </c>
      <c r="CT1055" s="12"/>
      <c r="CU1055" s="12" t="s">
        <v>1077</v>
      </c>
      <c r="CV1055" s="12" t="s">
        <v>1077</v>
      </c>
      <c r="CW1055" s="12"/>
      <c r="CX1055" s="57"/>
    </row>
    <row r="1056" spans="1:102" ht="16.5" x14ac:dyDescent="0.35">
      <c r="A1056" s="56">
        <v>84</v>
      </c>
      <c r="B1056" s="12" t="s">
        <v>3774</v>
      </c>
      <c r="C1056" s="12">
        <v>84.1</v>
      </c>
      <c r="D1056" s="12" t="s">
        <v>2461</v>
      </c>
      <c r="E1056" s="12" t="s">
        <v>482</v>
      </c>
      <c r="F1056" s="12">
        <v>8</v>
      </c>
      <c r="G1056" s="12" t="s">
        <v>212</v>
      </c>
      <c r="H1056" s="12" t="s">
        <v>2804</v>
      </c>
      <c r="I1056" s="12" t="s">
        <v>212</v>
      </c>
      <c r="J1056" s="12" t="s">
        <v>1167</v>
      </c>
      <c r="K1056" s="12" t="s">
        <v>586</v>
      </c>
      <c r="L1056" s="12" t="s">
        <v>1228</v>
      </c>
      <c r="M1056" s="12" t="s">
        <v>3164</v>
      </c>
      <c r="N1056" s="12"/>
      <c r="O1056" s="12" t="s">
        <v>3400</v>
      </c>
      <c r="P1056" s="12" t="s">
        <v>3404</v>
      </c>
      <c r="Q1056" s="12">
        <v>1</v>
      </c>
      <c r="R1056" s="12">
        <v>0</v>
      </c>
      <c r="S1056" s="12">
        <v>0</v>
      </c>
      <c r="T1056" s="12">
        <v>0</v>
      </c>
      <c r="U1056" s="12">
        <v>0</v>
      </c>
      <c r="V1056" s="12">
        <v>0</v>
      </c>
      <c r="W1056" s="12">
        <v>0</v>
      </c>
      <c r="X1056" s="12">
        <v>0</v>
      </c>
      <c r="Y1056" s="12">
        <v>0</v>
      </c>
      <c r="Z1056" s="12">
        <v>0</v>
      </c>
      <c r="AA1056" s="12">
        <v>0</v>
      </c>
      <c r="AB1056" s="12">
        <v>0</v>
      </c>
      <c r="AC1056" s="12">
        <v>0</v>
      </c>
      <c r="AD1056" s="12">
        <v>0</v>
      </c>
      <c r="AE1056" s="12">
        <v>0</v>
      </c>
      <c r="AF1056" s="12">
        <v>0</v>
      </c>
      <c r="AG1056" s="12">
        <v>0</v>
      </c>
      <c r="AH1056" s="12">
        <v>0</v>
      </c>
      <c r="AI1056" s="12">
        <v>0</v>
      </c>
      <c r="AJ1056" s="12">
        <v>1</v>
      </c>
      <c r="AK1056" s="12">
        <v>0</v>
      </c>
      <c r="AL1056" s="12" t="s">
        <v>723</v>
      </c>
      <c r="AM1056" s="7" t="s">
        <v>608</v>
      </c>
      <c r="AN1056" s="7" t="s">
        <v>634</v>
      </c>
      <c r="AO1056" s="7" t="s">
        <v>724</v>
      </c>
      <c r="AP1056" s="12" t="s">
        <v>691</v>
      </c>
      <c r="AQ1056" s="12">
        <v>3498</v>
      </c>
      <c r="AR1056" s="12">
        <v>1</v>
      </c>
      <c r="AS1056" s="12" t="s">
        <v>555</v>
      </c>
      <c r="AT1056" s="7" t="s">
        <v>212</v>
      </c>
      <c r="AU1056" s="12">
        <v>0</v>
      </c>
      <c r="AV1056" s="12">
        <v>0</v>
      </c>
      <c r="AW1056" s="12">
        <v>0</v>
      </c>
      <c r="AX1056" s="12">
        <v>0</v>
      </c>
      <c r="AY1056" s="7">
        <v>1</v>
      </c>
      <c r="AZ1056" s="12">
        <v>0</v>
      </c>
      <c r="BA1056" s="12">
        <v>1</v>
      </c>
      <c r="BB1056" s="12">
        <v>1</v>
      </c>
      <c r="BC1056" s="12">
        <v>0</v>
      </c>
      <c r="BD1056" s="12">
        <v>1</v>
      </c>
      <c r="BE1056" s="12">
        <v>1</v>
      </c>
      <c r="BF1056" s="7" t="s">
        <v>3258</v>
      </c>
      <c r="BG1056" s="7" t="s">
        <v>1016</v>
      </c>
      <c r="BH1056" s="7">
        <v>1</v>
      </c>
      <c r="BI1056" s="12" t="s">
        <v>3282</v>
      </c>
      <c r="BJ1056" s="12" t="s">
        <v>3460</v>
      </c>
      <c r="BK1056" s="12" t="s">
        <v>3463</v>
      </c>
      <c r="BL1056" s="12" t="s">
        <v>3469</v>
      </c>
      <c r="BM1056" s="7" t="s">
        <v>907</v>
      </c>
      <c r="BN1056" s="7" t="s">
        <v>1174</v>
      </c>
      <c r="BO1056" s="12" t="s">
        <v>1197</v>
      </c>
      <c r="BP1056" s="12">
        <v>5</v>
      </c>
      <c r="BQ1056" s="12"/>
      <c r="BR1056" s="12" t="s">
        <v>1077</v>
      </c>
      <c r="BS1056" s="12">
        <v>0.20899999999999999</v>
      </c>
      <c r="BT1056" s="12">
        <f t="shared" si="25"/>
        <v>1.2324449985302548</v>
      </c>
      <c r="BU1056" s="12"/>
      <c r="BV1056" s="12" t="s">
        <v>3415</v>
      </c>
      <c r="BW1056" s="12">
        <v>1.7000000000000001E-2</v>
      </c>
      <c r="BX1056" s="12" t="s">
        <v>1147</v>
      </c>
      <c r="BY1056" s="12" t="s">
        <v>1077</v>
      </c>
      <c r="BZ1056" s="12"/>
      <c r="CA1056" s="12">
        <v>1.9</v>
      </c>
      <c r="CB1056" s="12" t="s">
        <v>1077</v>
      </c>
      <c r="CC1056" s="12" t="s">
        <v>1077</v>
      </c>
      <c r="CD1056" s="12" t="s">
        <v>1077</v>
      </c>
      <c r="CE1056" s="12">
        <v>0.1</v>
      </c>
      <c r="CF1056" s="12" t="s">
        <v>1077</v>
      </c>
      <c r="CG1056" s="12"/>
      <c r="CH1056" s="12"/>
      <c r="CI1056" s="12"/>
      <c r="CJ1056" s="12">
        <v>7.5999999999999998E-2</v>
      </c>
      <c r="CK1056" s="12" t="s">
        <v>3827</v>
      </c>
      <c r="CL1056" s="12" t="s">
        <v>1061</v>
      </c>
      <c r="CM1056" s="12">
        <v>0</v>
      </c>
      <c r="CN1056" s="12">
        <v>344.6</v>
      </c>
      <c r="CO1056" s="12" t="s">
        <v>3419</v>
      </c>
      <c r="CP1056" s="12"/>
      <c r="CQ1056" s="12"/>
      <c r="CR1056" s="12"/>
      <c r="CS1056" s="12" t="s">
        <v>1077</v>
      </c>
      <c r="CT1056" s="12" t="s">
        <v>1077</v>
      </c>
      <c r="CU1056" s="12" t="s">
        <v>1077</v>
      </c>
      <c r="CV1056" s="12" t="s">
        <v>1077</v>
      </c>
      <c r="CW1056" s="12"/>
      <c r="CX1056" s="57"/>
    </row>
    <row r="1057" spans="1:102" ht="16.5" x14ac:dyDescent="0.35">
      <c r="A1057" s="56">
        <v>84</v>
      </c>
      <c r="B1057" s="12" t="s">
        <v>3774</v>
      </c>
      <c r="C1057" s="12">
        <v>84.1</v>
      </c>
      <c r="D1057" s="12" t="s">
        <v>2464</v>
      </c>
      <c r="E1057" s="12" t="s">
        <v>482</v>
      </c>
      <c r="F1057" s="12">
        <v>5</v>
      </c>
      <c r="G1057" s="12" t="s">
        <v>349</v>
      </c>
      <c r="H1057" s="12" t="s">
        <v>2804</v>
      </c>
      <c r="I1057" s="12" t="s">
        <v>1285</v>
      </c>
      <c r="J1057" s="12" t="s">
        <v>1167</v>
      </c>
      <c r="K1057" s="12" t="s">
        <v>586</v>
      </c>
      <c r="L1057" s="12" t="s">
        <v>1228</v>
      </c>
      <c r="M1057" s="12" t="s">
        <v>3164</v>
      </c>
      <c r="N1057" s="12"/>
      <c r="O1057" s="12" t="s">
        <v>3400</v>
      </c>
      <c r="P1057" s="12" t="s">
        <v>3404</v>
      </c>
      <c r="Q1057" s="12">
        <v>1</v>
      </c>
      <c r="R1057" s="12">
        <v>0</v>
      </c>
      <c r="S1057" s="12">
        <v>0</v>
      </c>
      <c r="T1057" s="12">
        <v>0</v>
      </c>
      <c r="U1057" s="12">
        <v>0</v>
      </c>
      <c r="V1057" s="12">
        <v>0</v>
      </c>
      <c r="W1057" s="12">
        <v>0</v>
      </c>
      <c r="X1057" s="12">
        <v>0</v>
      </c>
      <c r="Y1057" s="12">
        <v>0</v>
      </c>
      <c r="Z1057" s="12">
        <v>0</v>
      </c>
      <c r="AA1057" s="12">
        <v>0</v>
      </c>
      <c r="AB1057" s="12">
        <v>0</v>
      </c>
      <c r="AC1057" s="12">
        <v>0</v>
      </c>
      <c r="AD1057" s="12">
        <v>0</v>
      </c>
      <c r="AE1057" s="12">
        <v>0</v>
      </c>
      <c r="AF1057" s="12">
        <v>0</v>
      </c>
      <c r="AG1057" s="12">
        <v>0</v>
      </c>
      <c r="AH1057" s="12">
        <v>0</v>
      </c>
      <c r="AI1057" s="12">
        <v>0</v>
      </c>
      <c r="AJ1057" s="12">
        <v>1</v>
      </c>
      <c r="AK1057" s="12">
        <v>0</v>
      </c>
      <c r="AL1057" s="12" t="s">
        <v>723</v>
      </c>
      <c r="AM1057" s="7" t="s">
        <v>608</v>
      </c>
      <c r="AN1057" s="7" t="s">
        <v>634</v>
      </c>
      <c r="AO1057" s="7" t="s">
        <v>724</v>
      </c>
      <c r="AP1057" s="12" t="s">
        <v>691</v>
      </c>
      <c r="AQ1057" s="12">
        <v>3498</v>
      </c>
      <c r="AR1057" s="12">
        <v>1</v>
      </c>
      <c r="AS1057" s="12" t="s">
        <v>555</v>
      </c>
      <c r="AT1057" s="7" t="s">
        <v>212</v>
      </c>
      <c r="AU1057" s="12">
        <v>0</v>
      </c>
      <c r="AV1057" s="12">
        <v>0</v>
      </c>
      <c r="AW1057" s="12">
        <v>0</v>
      </c>
      <c r="AX1057" s="12">
        <v>0</v>
      </c>
      <c r="AY1057" s="7">
        <v>1</v>
      </c>
      <c r="AZ1057" s="12">
        <v>0</v>
      </c>
      <c r="BA1057" s="12">
        <v>1</v>
      </c>
      <c r="BB1057" s="12">
        <v>1</v>
      </c>
      <c r="BC1057" s="12">
        <v>0</v>
      </c>
      <c r="BD1057" s="12">
        <v>1</v>
      </c>
      <c r="BE1057" s="12">
        <v>1</v>
      </c>
      <c r="BF1057" s="7" t="s">
        <v>3259</v>
      </c>
      <c r="BG1057" s="7" t="s">
        <v>1015</v>
      </c>
      <c r="BH1057" s="7">
        <v>1</v>
      </c>
      <c r="BI1057" s="12" t="s">
        <v>3253</v>
      </c>
      <c r="BJ1057" s="12" t="s">
        <v>3460</v>
      </c>
      <c r="BK1057" s="12" t="s">
        <v>3463</v>
      </c>
      <c r="BL1057" s="12" t="s">
        <v>3469</v>
      </c>
      <c r="BM1057" s="7" t="s">
        <v>907</v>
      </c>
      <c r="BN1057" s="7" t="s">
        <v>1174</v>
      </c>
      <c r="BO1057" s="12" t="s">
        <v>1197</v>
      </c>
      <c r="BP1057" s="12"/>
      <c r="BQ1057" s="12" t="s">
        <v>1077</v>
      </c>
      <c r="BR1057" s="12" t="s">
        <v>1077</v>
      </c>
      <c r="BS1057" s="12">
        <v>5.8000000000000003E-2</v>
      </c>
      <c r="BT1057" s="12">
        <f t="shared" si="25"/>
        <v>1.0597149957102876</v>
      </c>
      <c r="BU1057" s="12"/>
      <c r="BV1057" s="12" t="s">
        <v>3415</v>
      </c>
      <c r="BW1057" s="12" t="s">
        <v>1077</v>
      </c>
      <c r="BX1057" s="12" t="s">
        <v>1077</v>
      </c>
      <c r="BY1057" s="12" t="s">
        <v>1077</v>
      </c>
      <c r="BZ1057" s="12"/>
      <c r="CA1057" s="12">
        <v>0.47</v>
      </c>
      <c r="CB1057" s="12" t="s">
        <v>1077</v>
      </c>
      <c r="CC1057" s="12" t="s">
        <v>1077</v>
      </c>
      <c r="CD1057" s="12" t="s">
        <v>1077</v>
      </c>
      <c r="CE1057" s="12" t="s">
        <v>1077</v>
      </c>
      <c r="CF1057" s="12" t="s">
        <v>1077</v>
      </c>
      <c r="CG1057" s="12"/>
      <c r="CH1057" s="12"/>
      <c r="CI1057" s="12"/>
      <c r="CJ1057" s="12">
        <v>7.5999999999999998E-2</v>
      </c>
      <c r="CK1057" s="12" t="s">
        <v>3827</v>
      </c>
      <c r="CL1057" s="12" t="s">
        <v>1061</v>
      </c>
      <c r="CM1057" s="12">
        <v>0</v>
      </c>
      <c r="CN1057" s="12">
        <v>344.6</v>
      </c>
      <c r="CO1057" s="12" t="s">
        <v>3419</v>
      </c>
      <c r="CP1057" s="12"/>
      <c r="CQ1057" s="12"/>
      <c r="CR1057" s="12"/>
      <c r="CS1057" s="12" t="s">
        <v>1077</v>
      </c>
      <c r="CT1057" s="12"/>
      <c r="CU1057" s="12" t="s">
        <v>1077</v>
      </c>
      <c r="CV1057" s="12" t="s">
        <v>1077</v>
      </c>
      <c r="CW1057" s="12"/>
      <c r="CX1057" s="57"/>
    </row>
    <row r="1058" spans="1:102" ht="16.5" x14ac:dyDescent="0.35">
      <c r="A1058" s="56">
        <v>84</v>
      </c>
      <c r="B1058" s="12" t="s">
        <v>3774</v>
      </c>
      <c r="C1058" s="12">
        <v>84.2</v>
      </c>
      <c r="D1058" s="12" t="s">
        <v>2462</v>
      </c>
      <c r="E1058" s="12" t="s">
        <v>483</v>
      </c>
      <c r="F1058" s="12">
        <v>5</v>
      </c>
      <c r="G1058" s="12" t="s">
        <v>349</v>
      </c>
      <c r="H1058" s="12" t="s">
        <v>2805</v>
      </c>
      <c r="I1058" s="12" t="s">
        <v>1285</v>
      </c>
      <c r="J1058" s="12" t="s">
        <v>1167</v>
      </c>
      <c r="K1058" s="12" t="s">
        <v>586</v>
      </c>
      <c r="L1058" s="12" t="s">
        <v>1228</v>
      </c>
      <c r="M1058" s="12" t="s">
        <v>3164</v>
      </c>
      <c r="N1058" s="12"/>
      <c r="O1058" s="12" t="s">
        <v>3400</v>
      </c>
      <c r="P1058" s="12" t="s">
        <v>3404</v>
      </c>
      <c r="Q1058" s="12">
        <v>1</v>
      </c>
      <c r="R1058" s="12">
        <v>0</v>
      </c>
      <c r="S1058" s="12">
        <v>0</v>
      </c>
      <c r="T1058" s="12">
        <v>0</v>
      </c>
      <c r="U1058" s="12">
        <v>0</v>
      </c>
      <c r="V1058" s="12">
        <v>0</v>
      </c>
      <c r="W1058" s="12">
        <v>0</v>
      </c>
      <c r="X1058" s="12">
        <v>0</v>
      </c>
      <c r="Y1058" s="12">
        <v>0</v>
      </c>
      <c r="Z1058" s="12">
        <v>0</v>
      </c>
      <c r="AA1058" s="12">
        <v>0</v>
      </c>
      <c r="AB1058" s="12">
        <v>0</v>
      </c>
      <c r="AC1058" s="12">
        <v>0</v>
      </c>
      <c r="AD1058" s="12">
        <v>0</v>
      </c>
      <c r="AE1058" s="12">
        <v>0</v>
      </c>
      <c r="AF1058" s="12">
        <v>0</v>
      </c>
      <c r="AG1058" s="12">
        <v>1</v>
      </c>
      <c r="AH1058" s="12">
        <v>0</v>
      </c>
      <c r="AI1058" s="12">
        <v>0</v>
      </c>
      <c r="AJ1058" s="12">
        <v>0</v>
      </c>
      <c r="AK1058" s="12">
        <v>0</v>
      </c>
      <c r="AL1058" s="12" t="s">
        <v>723</v>
      </c>
      <c r="AM1058" s="7" t="s">
        <v>608</v>
      </c>
      <c r="AN1058" s="7" t="s">
        <v>634</v>
      </c>
      <c r="AO1058" s="7" t="s">
        <v>724</v>
      </c>
      <c r="AP1058" s="12" t="s">
        <v>691</v>
      </c>
      <c r="AQ1058" s="12">
        <v>1499</v>
      </c>
      <c r="AR1058" s="12">
        <v>1</v>
      </c>
      <c r="AS1058" s="12" t="s">
        <v>555</v>
      </c>
      <c r="AT1058" s="7" t="s">
        <v>212</v>
      </c>
      <c r="AU1058" s="12">
        <v>0</v>
      </c>
      <c r="AV1058" s="12">
        <v>0</v>
      </c>
      <c r="AW1058" s="12">
        <v>0</v>
      </c>
      <c r="AX1058" s="12">
        <v>0</v>
      </c>
      <c r="AY1058" s="7">
        <v>1</v>
      </c>
      <c r="AZ1058" s="12">
        <v>0</v>
      </c>
      <c r="BA1058" s="12">
        <v>1</v>
      </c>
      <c r="BB1058" s="12">
        <v>1</v>
      </c>
      <c r="BC1058" s="12">
        <v>0</v>
      </c>
      <c r="BD1058" s="12">
        <v>1</v>
      </c>
      <c r="BE1058" s="12">
        <v>1</v>
      </c>
      <c r="BF1058" s="7" t="s">
        <v>3258</v>
      </c>
      <c r="BG1058" s="7" t="s">
        <v>1016</v>
      </c>
      <c r="BH1058" s="7">
        <v>1</v>
      </c>
      <c r="BI1058" s="7" t="s">
        <v>3282</v>
      </c>
      <c r="BJ1058" s="12" t="s">
        <v>3460</v>
      </c>
      <c r="BK1058" s="12" t="s">
        <v>3463</v>
      </c>
      <c r="BL1058" s="12" t="s">
        <v>3469</v>
      </c>
      <c r="BM1058" s="7" t="s">
        <v>907</v>
      </c>
      <c r="BN1058" s="7" t="s">
        <v>1174</v>
      </c>
      <c r="BO1058" s="12" t="s">
        <v>1197</v>
      </c>
      <c r="BP1058" s="12"/>
      <c r="BQ1058" s="12" t="s">
        <v>1077</v>
      </c>
      <c r="BR1058" s="12" t="s">
        <v>1077</v>
      </c>
      <c r="BS1058" s="12">
        <v>-0.13</v>
      </c>
      <c r="BT1058" s="12">
        <f t="shared" si="25"/>
        <v>0.8780954309205613</v>
      </c>
      <c r="BU1058" s="12"/>
      <c r="BV1058" s="12" t="s">
        <v>3415</v>
      </c>
      <c r="BW1058" s="12" t="s">
        <v>1077</v>
      </c>
      <c r="BX1058" s="12" t="s">
        <v>1077</v>
      </c>
      <c r="BY1058" s="12" t="s">
        <v>1077</v>
      </c>
      <c r="BZ1058" s="12"/>
      <c r="CA1058" s="12">
        <v>-0.7</v>
      </c>
      <c r="CB1058" s="12" t="s">
        <v>1077</v>
      </c>
      <c r="CC1058" s="12" t="s">
        <v>1077</v>
      </c>
      <c r="CD1058" s="12" t="s">
        <v>1077</v>
      </c>
      <c r="CE1058" s="12" t="s">
        <v>1077</v>
      </c>
      <c r="CF1058" s="12" t="s">
        <v>1077</v>
      </c>
      <c r="CG1058" s="12"/>
      <c r="CH1058" s="12"/>
      <c r="CI1058" s="12"/>
      <c r="CJ1058" s="12">
        <v>0.13400000000000001</v>
      </c>
      <c r="CK1058" s="12" t="s">
        <v>3827</v>
      </c>
      <c r="CL1058" s="12" t="s">
        <v>1062</v>
      </c>
      <c r="CM1058" s="12">
        <v>0</v>
      </c>
      <c r="CN1058" s="12">
        <v>283.97000000000003</v>
      </c>
      <c r="CO1058" s="12" t="s">
        <v>3419</v>
      </c>
      <c r="CP1058" s="12"/>
      <c r="CQ1058" s="12"/>
      <c r="CR1058" s="12"/>
      <c r="CS1058" s="12" t="s">
        <v>1077</v>
      </c>
      <c r="CT1058" s="12"/>
      <c r="CU1058" s="12" t="s">
        <v>1077</v>
      </c>
      <c r="CV1058" s="12" t="s">
        <v>1077</v>
      </c>
      <c r="CW1058" s="12"/>
      <c r="CX1058" s="57"/>
    </row>
    <row r="1059" spans="1:102" ht="16.5" x14ac:dyDescent="0.35">
      <c r="A1059" s="56">
        <v>84</v>
      </c>
      <c r="B1059" s="12" t="s">
        <v>3774</v>
      </c>
      <c r="C1059" s="12">
        <v>84.2</v>
      </c>
      <c r="D1059" s="12" t="s">
        <v>2456</v>
      </c>
      <c r="E1059" s="12" t="s">
        <v>483</v>
      </c>
      <c r="F1059" s="12">
        <v>8</v>
      </c>
      <c r="G1059" s="12" t="s">
        <v>212</v>
      </c>
      <c r="H1059" s="12" t="s">
        <v>2805</v>
      </c>
      <c r="I1059" s="12" t="s">
        <v>212</v>
      </c>
      <c r="J1059" s="12" t="s">
        <v>1167</v>
      </c>
      <c r="K1059" s="12" t="s">
        <v>586</v>
      </c>
      <c r="L1059" s="12" t="s">
        <v>1228</v>
      </c>
      <c r="M1059" s="12" t="s">
        <v>3164</v>
      </c>
      <c r="N1059" s="12"/>
      <c r="O1059" s="12" t="s">
        <v>3400</v>
      </c>
      <c r="P1059" s="12" t="s">
        <v>3404</v>
      </c>
      <c r="Q1059" s="12">
        <v>1</v>
      </c>
      <c r="R1059" s="12">
        <v>0</v>
      </c>
      <c r="S1059" s="12">
        <v>0</v>
      </c>
      <c r="T1059" s="12">
        <v>0</v>
      </c>
      <c r="U1059" s="12">
        <v>0</v>
      </c>
      <c r="V1059" s="12">
        <v>0</v>
      </c>
      <c r="W1059" s="12">
        <v>0</v>
      </c>
      <c r="X1059" s="12">
        <v>0</v>
      </c>
      <c r="Y1059" s="12">
        <v>0</v>
      </c>
      <c r="Z1059" s="12">
        <v>0</v>
      </c>
      <c r="AA1059" s="12">
        <v>0</v>
      </c>
      <c r="AB1059" s="12">
        <v>0</v>
      </c>
      <c r="AC1059" s="12">
        <v>0</v>
      </c>
      <c r="AD1059" s="12">
        <v>0</v>
      </c>
      <c r="AE1059" s="12">
        <v>0</v>
      </c>
      <c r="AF1059" s="12">
        <v>0</v>
      </c>
      <c r="AG1059" s="12">
        <v>1</v>
      </c>
      <c r="AH1059" s="12">
        <v>0</v>
      </c>
      <c r="AI1059" s="12">
        <v>0</v>
      </c>
      <c r="AJ1059" s="12">
        <v>0</v>
      </c>
      <c r="AK1059" s="12">
        <v>0</v>
      </c>
      <c r="AL1059" s="12" t="s">
        <v>723</v>
      </c>
      <c r="AM1059" s="7" t="s">
        <v>608</v>
      </c>
      <c r="AN1059" s="7" t="s">
        <v>634</v>
      </c>
      <c r="AO1059" s="7" t="s">
        <v>724</v>
      </c>
      <c r="AP1059" s="12" t="s">
        <v>691</v>
      </c>
      <c r="AQ1059" s="12">
        <v>1499</v>
      </c>
      <c r="AR1059" s="12">
        <v>1</v>
      </c>
      <c r="AS1059" s="12" t="s">
        <v>555</v>
      </c>
      <c r="AT1059" s="7" t="s">
        <v>212</v>
      </c>
      <c r="AU1059" s="12">
        <v>0</v>
      </c>
      <c r="AV1059" s="12">
        <v>0</v>
      </c>
      <c r="AW1059" s="12">
        <v>0</v>
      </c>
      <c r="AX1059" s="12">
        <v>0</v>
      </c>
      <c r="AY1059" s="7">
        <v>1</v>
      </c>
      <c r="AZ1059" s="12">
        <v>0</v>
      </c>
      <c r="BA1059" s="12">
        <v>1</v>
      </c>
      <c r="BB1059" s="12">
        <v>1</v>
      </c>
      <c r="BC1059" s="12">
        <v>0</v>
      </c>
      <c r="BD1059" s="12">
        <v>1</v>
      </c>
      <c r="BE1059" s="12">
        <v>1</v>
      </c>
      <c r="BF1059" s="7" t="s">
        <v>2821</v>
      </c>
      <c r="BG1059" s="7" t="s">
        <v>962</v>
      </c>
      <c r="BH1059" s="7"/>
      <c r="BI1059" s="7" t="s">
        <v>2819</v>
      </c>
      <c r="BJ1059" s="12" t="s">
        <v>3460</v>
      </c>
      <c r="BK1059" s="12" t="s">
        <v>718</v>
      </c>
      <c r="BL1059" s="12" t="s">
        <v>3471</v>
      </c>
      <c r="BM1059" s="7" t="s">
        <v>907</v>
      </c>
      <c r="BN1059" s="7" t="s">
        <v>1174</v>
      </c>
      <c r="BO1059" s="12"/>
      <c r="BP1059" s="12">
        <v>5</v>
      </c>
      <c r="BQ1059" s="12" t="s">
        <v>1077</v>
      </c>
      <c r="BR1059" s="12" t="s">
        <v>1077</v>
      </c>
      <c r="BS1059" s="12">
        <v>-0.20100000000000001</v>
      </c>
      <c r="BT1059" s="12">
        <f t="shared" si="25"/>
        <v>0.8179124315538594</v>
      </c>
      <c r="BU1059" s="12"/>
      <c r="BV1059" s="12" t="s">
        <v>3415</v>
      </c>
      <c r="BW1059" s="12" t="s">
        <v>1077</v>
      </c>
      <c r="BX1059" s="12" t="s">
        <v>1077</v>
      </c>
      <c r="BY1059" s="12" t="s">
        <v>1077</v>
      </c>
      <c r="BZ1059" s="12"/>
      <c r="CA1059" s="12">
        <v>-3.18</v>
      </c>
      <c r="CB1059" s="12" t="s">
        <v>1077</v>
      </c>
      <c r="CC1059" s="12" t="s">
        <v>1077</v>
      </c>
      <c r="CD1059" s="12" t="s">
        <v>1077</v>
      </c>
      <c r="CE1059" s="12">
        <v>0.01</v>
      </c>
      <c r="CF1059" s="12" t="s">
        <v>1077</v>
      </c>
      <c r="CG1059" s="12"/>
      <c r="CH1059" s="12"/>
      <c r="CI1059" s="12"/>
      <c r="CJ1059" s="12">
        <v>0.13400000000000001</v>
      </c>
      <c r="CK1059" s="12" t="s">
        <v>3827</v>
      </c>
      <c r="CL1059" s="12" t="s">
        <v>1062</v>
      </c>
      <c r="CM1059" s="12">
        <v>0</v>
      </c>
      <c r="CN1059" s="12">
        <v>283.97000000000003</v>
      </c>
      <c r="CO1059" s="12" t="s">
        <v>3419</v>
      </c>
      <c r="CP1059" s="12"/>
      <c r="CQ1059" s="12"/>
      <c r="CR1059" s="12"/>
      <c r="CS1059" s="12" t="s">
        <v>1077</v>
      </c>
      <c r="CT1059" s="12"/>
      <c r="CU1059" s="12" t="s">
        <v>1077</v>
      </c>
      <c r="CV1059" s="12" t="s">
        <v>1077</v>
      </c>
      <c r="CW1059" s="12"/>
      <c r="CX1059" s="57"/>
    </row>
    <row r="1060" spans="1:102" ht="16.5" x14ac:dyDescent="0.35">
      <c r="A1060" s="56">
        <v>84</v>
      </c>
      <c r="B1060" s="12" t="s">
        <v>3774</v>
      </c>
      <c r="C1060" s="12">
        <v>84.2</v>
      </c>
      <c r="D1060" s="12" t="s">
        <v>2454</v>
      </c>
      <c r="E1060" s="12" t="s">
        <v>483</v>
      </c>
      <c r="F1060" s="12">
        <v>8</v>
      </c>
      <c r="G1060" s="12" t="s">
        <v>212</v>
      </c>
      <c r="H1060" s="12" t="s">
        <v>2805</v>
      </c>
      <c r="I1060" s="12" t="s">
        <v>212</v>
      </c>
      <c r="J1060" s="12" t="s">
        <v>1167</v>
      </c>
      <c r="K1060" s="12" t="s">
        <v>586</v>
      </c>
      <c r="L1060" s="12" t="s">
        <v>1228</v>
      </c>
      <c r="M1060" s="12" t="s">
        <v>3164</v>
      </c>
      <c r="N1060" s="12"/>
      <c r="O1060" s="12" t="s">
        <v>3400</v>
      </c>
      <c r="P1060" s="12" t="s">
        <v>3404</v>
      </c>
      <c r="Q1060" s="12">
        <v>1</v>
      </c>
      <c r="R1060" s="12">
        <v>0</v>
      </c>
      <c r="S1060" s="12">
        <v>0</v>
      </c>
      <c r="T1060" s="12">
        <v>0</v>
      </c>
      <c r="U1060" s="12">
        <v>0</v>
      </c>
      <c r="V1060" s="12">
        <v>0</v>
      </c>
      <c r="W1060" s="12">
        <v>0</v>
      </c>
      <c r="X1060" s="12">
        <v>0</v>
      </c>
      <c r="Y1060" s="12">
        <v>0</v>
      </c>
      <c r="Z1060" s="12">
        <v>0</v>
      </c>
      <c r="AA1060" s="12">
        <v>0</v>
      </c>
      <c r="AB1060" s="12">
        <v>0</v>
      </c>
      <c r="AC1060" s="12">
        <v>0</v>
      </c>
      <c r="AD1060" s="12">
        <v>0</v>
      </c>
      <c r="AE1060" s="12">
        <v>0</v>
      </c>
      <c r="AF1060" s="12">
        <v>0</v>
      </c>
      <c r="AG1060" s="12">
        <v>1</v>
      </c>
      <c r="AH1060" s="12">
        <v>0</v>
      </c>
      <c r="AI1060" s="12">
        <v>0</v>
      </c>
      <c r="AJ1060" s="12">
        <v>0</v>
      </c>
      <c r="AK1060" s="12">
        <v>0</v>
      </c>
      <c r="AL1060" s="12" t="s">
        <v>723</v>
      </c>
      <c r="AM1060" s="7" t="s">
        <v>608</v>
      </c>
      <c r="AN1060" s="7" t="s">
        <v>634</v>
      </c>
      <c r="AO1060" s="7" t="s">
        <v>724</v>
      </c>
      <c r="AP1060" s="12" t="s">
        <v>691</v>
      </c>
      <c r="AQ1060" s="12">
        <v>1499</v>
      </c>
      <c r="AR1060" s="12">
        <v>1</v>
      </c>
      <c r="AS1060" s="12" t="s">
        <v>555</v>
      </c>
      <c r="AT1060" s="7" t="s">
        <v>212</v>
      </c>
      <c r="AU1060" s="12">
        <v>0</v>
      </c>
      <c r="AV1060" s="12">
        <v>0</v>
      </c>
      <c r="AW1060" s="12">
        <v>0</v>
      </c>
      <c r="AX1060" s="12">
        <v>0</v>
      </c>
      <c r="AY1060" s="7">
        <v>1</v>
      </c>
      <c r="AZ1060" s="12">
        <v>0</v>
      </c>
      <c r="BA1060" s="12">
        <v>1</v>
      </c>
      <c r="BB1060" s="12">
        <v>1</v>
      </c>
      <c r="BC1060" s="12">
        <v>0</v>
      </c>
      <c r="BD1060" s="12">
        <v>1</v>
      </c>
      <c r="BE1060" s="12">
        <v>1</v>
      </c>
      <c r="BF1060" s="7" t="s">
        <v>2821</v>
      </c>
      <c r="BG1060" s="7" t="s">
        <v>963</v>
      </c>
      <c r="BH1060" s="7"/>
      <c r="BI1060" s="7" t="s">
        <v>2819</v>
      </c>
      <c r="BJ1060" s="12" t="s">
        <v>3460</v>
      </c>
      <c r="BK1060" s="12" t="s">
        <v>718</v>
      </c>
      <c r="BL1060" s="12" t="s">
        <v>3471</v>
      </c>
      <c r="BM1060" s="7" t="s">
        <v>907</v>
      </c>
      <c r="BN1060" s="7" t="s">
        <v>1174</v>
      </c>
      <c r="BO1060" s="12"/>
      <c r="BP1060" s="12">
        <v>5</v>
      </c>
      <c r="BQ1060" s="12" t="s">
        <v>1077</v>
      </c>
      <c r="BR1060" s="12" t="s">
        <v>1077</v>
      </c>
      <c r="BS1060" s="12">
        <v>-0.122</v>
      </c>
      <c r="BT1060" s="12">
        <f t="shared" si="25"/>
        <v>0.88514836850262713</v>
      </c>
      <c r="BU1060" s="12"/>
      <c r="BV1060" s="12" t="s">
        <v>3415</v>
      </c>
      <c r="BW1060" s="12" t="s">
        <v>1077</v>
      </c>
      <c r="BX1060" s="12" t="s">
        <v>1077</v>
      </c>
      <c r="BY1060" s="12" t="s">
        <v>1077</v>
      </c>
      <c r="BZ1060" s="12"/>
      <c r="CA1060" s="12">
        <v>-1.89</v>
      </c>
      <c r="CB1060" s="12" t="s">
        <v>1077</v>
      </c>
      <c r="CC1060" s="12" t="s">
        <v>1077</v>
      </c>
      <c r="CD1060" s="12" t="s">
        <v>1077</v>
      </c>
      <c r="CE1060" s="12">
        <v>0.1</v>
      </c>
      <c r="CF1060" s="12" t="s">
        <v>1077</v>
      </c>
      <c r="CG1060" s="12"/>
      <c r="CH1060" s="12"/>
      <c r="CI1060" s="12"/>
      <c r="CJ1060" s="12">
        <v>0.13400000000000001</v>
      </c>
      <c r="CK1060" s="12" t="s">
        <v>3827</v>
      </c>
      <c r="CL1060" s="12" t="s">
        <v>1062</v>
      </c>
      <c r="CM1060" s="12">
        <v>0</v>
      </c>
      <c r="CN1060" s="12">
        <v>283.97000000000003</v>
      </c>
      <c r="CO1060" s="12" t="s">
        <v>3419</v>
      </c>
      <c r="CP1060" s="12"/>
      <c r="CQ1060" s="12"/>
      <c r="CR1060" s="12"/>
      <c r="CS1060" s="12" t="s">
        <v>1077</v>
      </c>
      <c r="CT1060" s="12"/>
      <c r="CU1060" s="12" t="s">
        <v>1077</v>
      </c>
      <c r="CV1060" s="12" t="s">
        <v>1077</v>
      </c>
      <c r="CW1060" s="12"/>
      <c r="CX1060" s="57"/>
    </row>
    <row r="1061" spans="1:102" ht="16.5" x14ac:dyDescent="0.35">
      <c r="A1061" s="56">
        <v>84</v>
      </c>
      <c r="B1061" s="12" t="s">
        <v>3774</v>
      </c>
      <c r="C1061" s="12">
        <v>84.2</v>
      </c>
      <c r="D1061" s="12" t="s">
        <v>2455</v>
      </c>
      <c r="E1061" s="12" t="s">
        <v>483</v>
      </c>
      <c r="F1061" s="12">
        <v>5</v>
      </c>
      <c r="G1061" s="12" t="s">
        <v>349</v>
      </c>
      <c r="H1061" s="12" t="s">
        <v>2805</v>
      </c>
      <c r="I1061" s="12" t="s">
        <v>1285</v>
      </c>
      <c r="J1061" s="12" t="s">
        <v>1167</v>
      </c>
      <c r="K1061" s="12" t="s">
        <v>586</v>
      </c>
      <c r="L1061" s="12" t="s">
        <v>1228</v>
      </c>
      <c r="M1061" s="12" t="s">
        <v>3164</v>
      </c>
      <c r="N1061" s="12"/>
      <c r="O1061" s="12" t="s">
        <v>3400</v>
      </c>
      <c r="P1061" s="12" t="s">
        <v>3404</v>
      </c>
      <c r="Q1061" s="12">
        <v>1</v>
      </c>
      <c r="R1061" s="12">
        <v>0</v>
      </c>
      <c r="S1061" s="12">
        <v>0</v>
      </c>
      <c r="T1061" s="12">
        <v>0</v>
      </c>
      <c r="U1061" s="12">
        <v>0</v>
      </c>
      <c r="V1061" s="12">
        <v>0</v>
      </c>
      <c r="W1061" s="12">
        <v>0</v>
      </c>
      <c r="X1061" s="12">
        <v>0</v>
      </c>
      <c r="Y1061" s="12">
        <v>0</v>
      </c>
      <c r="Z1061" s="12">
        <v>0</v>
      </c>
      <c r="AA1061" s="12">
        <v>0</v>
      </c>
      <c r="AB1061" s="12">
        <v>0</v>
      </c>
      <c r="AC1061" s="12">
        <v>0</v>
      </c>
      <c r="AD1061" s="12">
        <v>0</v>
      </c>
      <c r="AE1061" s="12">
        <v>0</v>
      </c>
      <c r="AF1061" s="12">
        <v>0</v>
      </c>
      <c r="AG1061" s="12">
        <v>1</v>
      </c>
      <c r="AH1061" s="12">
        <v>0</v>
      </c>
      <c r="AI1061" s="12">
        <v>0</v>
      </c>
      <c r="AJ1061" s="12">
        <v>0</v>
      </c>
      <c r="AK1061" s="12">
        <v>0</v>
      </c>
      <c r="AL1061" s="12" t="s">
        <v>723</v>
      </c>
      <c r="AM1061" s="7" t="s">
        <v>608</v>
      </c>
      <c r="AN1061" s="7" t="s">
        <v>634</v>
      </c>
      <c r="AO1061" s="7" t="s">
        <v>724</v>
      </c>
      <c r="AP1061" s="12" t="s">
        <v>691</v>
      </c>
      <c r="AQ1061" s="12">
        <v>1499</v>
      </c>
      <c r="AR1061" s="12">
        <v>1</v>
      </c>
      <c r="AS1061" s="12" t="s">
        <v>555</v>
      </c>
      <c r="AT1061" s="7" t="s">
        <v>212</v>
      </c>
      <c r="AU1061" s="12">
        <v>0</v>
      </c>
      <c r="AV1061" s="12">
        <v>0</v>
      </c>
      <c r="AW1061" s="12">
        <v>0</v>
      </c>
      <c r="AX1061" s="12">
        <v>0</v>
      </c>
      <c r="AY1061" s="7">
        <v>1</v>
      </c>
      <c r="AZ1061" s="12">
        <v>0</v>
      </c>
      <c r="BA1061" s="12">
        <v>1</v>
      </c>
      <c r="BB1061" s="12">
        <v>1</v>
      </c>
      <c r="BC1061" s="12">
        <v>0</v>
      </c>
      <c r="BD1061" s="12">
        <v>1</v>
      </c>
      <c r="BE1061" s="12">
        <v>1</v>
      </c>
      <c r="BF1061" s="7" t="s">
        <v>2821</v>
      </c>
      <c r="BG1061" s="7" t="s">
        <v>960</v>
      </c>
      <c r="BH1061" s="7"/>
      <c r="BI1061" s="7" t="s">
        <v>2819</v>
      </c>
      <c r="BJ1061" s="12" t="s">
        <v>3460</v>
      </c>
      <c r="BK1061" s="12" t="s">
        <v>718</v>
      </c>
      <c r="BL1061" s="12" t="s">
        <v>3471</v>
      </c>
      <c r="BM1061" s="7" t="s">
        <v>907</v>
      </c>
      <c r="BN1061" s="7" t="s">
        <v>1174</v>
      </c>
      <c r="BO1061" s="12"/>
      <c r="BP1061" s="12"/>
      <c r="BQ1061" s="12" t="s">
        <v>1077</v>
      </c>
      <c r="BR1061" s="12" t="s">
        <v>1077</v>
      </c>
      <c r="BS1061" s="12">
        <v>-4.3999999999999997E-2</v>
      </c>
      <c r="BT1061" s="12">
        <f t="shared" si="25"/>
        <v>0.95695395747304668</v>
      </c>
      <c r="BU1061" s="12"/>
      <c r="BV1061" s="12" t="s">
        <v>3415</v>
      </c>
      <c r="BW1061" s="12" t="s">
        <v>1077</v>
      </c>
      <c r="BX1061" s="12" t="s">
        <v>1077</v>
      </c>
      <c r="BY1061" s="12" t="s">
        <v>1077</v>
      </c>
      <c r="BZ1061" s="12"/>
      <c r="CA1061" s="12">
        <v>-0.66</v>
      </c>
      <c r="CB1061" s="12" t="s">
        <v>1077</v>
      </c>
      <c r="CC1061" s="12" t="s">
        <v>1077</v>
      </c>
      <c r="CD1061" s="12" t="s">
        <v>1077</v>
      </c>
      <c r="CE1061" s="12" t="s">
        <v>1077</v>
      </c>
      <c r="CF1061" s="12" t="s">
        <v>1077</v>
      </c>
      <c r="CG1061" s="12"/>
      <c r="CH1061" s="12"/>
      <c r="CI1061" s="12"/>
      <c r="CJ1061" s="12">
        <v>0.13400000000000001</v>
      </c>
      <c r="CK1061" s="12" t="s">
        <v>3827</v>
      </c>
      <c r="CL1061" s="12" t="s">
        <v>1062</v>
      </c>
      <c r="CM1061" s="12">
        <v>0</v>
      </c>
      <c r="CN1061" s="12">
        <v>283.97000000000003</v>
      </c>
      <c r="CO1061" s="12" t="s">
        <v>3419</v>
      </c>
      <c r="CP1061" s="12"/>
      <c r="CQ1061" s="12"/>
      <c r="CR1061" s="12"/>
      <c r="CS1061" s="12" t="s">
        <v>1077</v>
      </c>
      <c r="CT1061" s="12"/>
      <c r="CU1061" s="12" t="s">
        <v>1077</v>
      </c>
      <c r="CV1061" s="12" t="s">
        <v>1077</v>
      </c>
      <c r="CW1061" s="12"/>
      <c r="CX1061" s="57"/>
    </row>
    <row r="1062" spans="1:102" ht="16.5" x14ac:dyDescent="0.35">
      <c r="A1062" s="56">
        <v>84</v>
      </c>
      <c r="B1062" s="12" t="s">
        <v>3774</v>
      </c>
      <c r="C1062" s="12">
        <v>84.2</v>
      </c>
      <c r="D1062" s="12" t="s">
        <v>2453</v>
      </c>
      <c r="E1062" s="12" t="s">
        <v>483</v>
      </c>
      <c r="F1062" s="12">
        <v>5</v>
      </c>
      <c r="G1062" s="12" t="s">
        <v>349</v>
      </c>
      <c r="H1062" s="12" t="s">
        <v>2805</v>
      </c>
      <c r="I1062" s="12" t="s">
        <v>1285</v>
      </c>
      <c r="J1062" s="12" t="s">
        <v>1167</v>
      </c>
      <c r="K1062" s="12" t="s">
        <v>586</v>
      </c>
      <c r="L1062" s="12" t="s">
        <v>1228</v>
      </c>
      <c r="M1062" s="12" t="s">
        <v>3164</v>
      </c>
      <c r="N1062" s="12"/>
      <c r="O1062" s="12" t="s">
        <v>3400</v>
      </c>
      <c r="P1062" s="12" t="s">
        <v>3404</v>
      </c>
      <c r="Q1062" s="12">
        <v>1</v>
      </c>
      <c r="R1062" s="12">
        <v>0</v>
      </c>
      <c r="S1062" s="12">
        <v>0</v>
      </c>
      <c r="T1062" s="12">
        <v>0</v>
      </c>
      <c r="U1062" s="12">
        <v>0</v>
      </c>
      <c r="V1062" s="12">
        <v>0</v>
      </c>
      <c r="W1062" s="12">
        <v>0</v>
      </c>
      <c r="X1062" s="12">
        <v>0</v>
      </c>
      <c r="Y1062" s="12">
        <v>0</v>
      </c>
      <c r="Z1062" s="12">
        <v>0</v>
      </c>
      <c r="AA1062" s="12">
        <v>0</v>
      </c>
      <c r="AB1062" s="12">
        <v>0</v>
      </c>
      <c r="AC1062" s="12">
        <v>0</v>
      </c>
      <c r="AD1062" s="12">
        <v>0</v>
      </c>
      <c r="AE1062" s="12">
        <v>0</v>
      </c>
      <c r="AF1062" s="12">
        <v>0</v>
      </c>
      <c r="AG1062" s="12">
        <v>1</v>
      </c>
      <c r="AH1062" s="12">
        <v>0</v>
      </c>
      <c r="AI1062" s="12">
        <v>0</v>
      </c>
      <c r="AJ1062" s="12">
        <v>0</v>
      </c>
      <c r="AK1062" s="12">
        <v>0</v>
      </c>
      <c r="AL1062" s="12" t="s">
        <v>723</v>
      </c>
      <c r="AM1062" s="7" t="s">
        <v>608</v>
      </c>
      <c r="AN1062" s="7" t="s">
        <v>634</v>
      </c>
      <c r="AO1062" s="7" t="s">
        <v>724</v>
      </c>
      <c r="AP1062" s="12" t="s">
        <v>691</v>
      </c>
      <c r="AQ1062" s="12">
        <v>1499</v>
      </c>
      <c r="AR1062" s="12">
        <v>1</v>
      </c>
      <c r="AS1062" s="12" t="s">
        <v>555</v>
      </c>
      <c r="AT1062" s="7" t="s">
        <v>212</v>
      </c>
      <c r="AU1062" s="12">
        <v>0</v>
      </c>
      <c r="AV1062" s="12">
        <v>0</v>
      </c>
      <c r="AW1062" s="12">
        <v>0</v>
      </c>
      <c r="AX1062" s="12">
        <v>0</v>
      </c>
      <c r="AY1062" s="7">
        <v>1</v>
      </c>
      <c r="AZ1062" s="12">
        <v>0</v>
      </c>
      <c r="BA1062" s="12">
        <v>1</v>
      </c>
      <c r="BB1062" s="12">
        <v>1</v>
      </c>
      <c r="BC1062" s="12">
        <v>0</v>
      </c>
      <c r="BD1062" s="12">
        <v>1</v>
      </c>
      <c r="BE1062" s="12">
        <v>1</v>
      </c>
      <c r="BF1062" s="7" t="s">
        <v>2821</v>
      </c>
      <c r="BG1062" s="7" t="s">
        <v>961</v>
      </c>
      <c r="BH1062" s="7"/>
      <c r="BI1062" s="7" t="s">
        <v>2819</v>
      </c>
      <c r="BJ1062" s="12" t="s">
        <v>3460</v>
      </c>
      <c r="BK1062" s="12" t="s">
        <v>718</v>
      </c>
      <c r="BL1062" s="12" t="s">
        <v>3471</v>
      </c>
      <c r="BM1062" s="7" t="s">
        <v>907</v>
      </c>
      <c r="BN1062" s="7" t="s">
        <v>1174</v>
      </c>
      <c r="BO1062" s="12"/>
      <c r="BP1062" s="12"/>
      <c r="BQ1062" s="12" t="s">
        <v>1077</v>
      </c>
      <c r="BR1062" s="12" t="s">
        <v>1077</v>
      </c>
      <c r="BS1062" s="12">
        <v>-1.7999999999999999E-2</v>
      </c>
      <c r="BT1062" s="12">
        <f t="shared" si="25"/>
        <v>0.98216103235830077</v>
      </c>
      <c r="BU1062" s="12"/>
      <c r="BV1062" s="12" t="s">
        <v>3415</v>
      </c>
      <c r="BW1062" s="12" t="s">
        <v>1077</v>
      </c>
      <c r="BX1062" s="12" t="s">
        <v>1077</v>
      </c>
      <c r="BY1062" s="12" t="s">
        <v>1077</v>
      </c>
      <c r="BZ1062" s="12"/>
      <c r="CA1062" s="12">
        <v>-0.28000000000000003</v>
      </c>
      <c r="CB1062" s="12" t="s">
        <v>1077</v>
      </c>
      <c r="CC1062" s="12" t="s">
        <v>1077</v>
      </c>
      <c r="CD1062" s="12" t="s">
        <v>1077</v>
      </c>
      <c r="CE1062" s="12" t="s">
        <v>1077</v>
      </c>
      <c r="CF1062" s="12" t="s">
        <v>1077</v>
      </c>
      <c r="CG1062" s="12"/>
      <c r="CH1062" s="12"/>
      <c r="CI1062" s="12"/>
      <c r="CJ1062" s="12">
        <v>0.13400000000000001</v>
      </c>
      <c r="CK1062" s="12" t="s">
        <v>3827</v>
      </c>
      <c r="CL1062" s="12" t="s">
        <v>1062</v>
      </c>
      <c r="CM1062" s="12">
        <v>0</v>
      </c>
      <c r="CN1062" s="12">
        <v>283.97000000000003</v>
      </c>
      <c r="CO1062" s="12" t="s">
        <v>3419</v>
      </c>
      <c r="CP1062" s="12"/>
      <c r="CQ1062" s="12"/>
      <c r="CR1062" s="12"/>
      <c r="CS1062" s="12" t="s">
        <v>1077</v>
      </c>
      <c r="CT1062" s="12"/>
      <c r="CU1062" s="12" t="s">
        <v>1077</v>
      </c>
      <c r="CV1062" s="12" t="s">
        <v>1077</v>
      </c>
      <c r="CW1062" s="12"/>
      <c r="CX1062" s="57"/>
    </row>
    <row r="1063" spans="1:102" ht="16.5" x14ac:dyDescent="0.35">
      <c r="A1063" s="56">
        <v>84</v>
      </c>
      <c r="B1063" s="12" t="s">
        <v>3774</v>
      </c>
      <c r="C1063" s="12">
        <v>84.2</v>
      </c>
      <c r="D1063" s="12" t="s">
        <v>2465</v>
      </c>
      <c r="E1063" s="12" t="s">
        <v>483</v>
      </c>
      <c r="F1063" s="12">
        <v>5</v>
      </c>
      <c r="G1063" s="12" t="s">
        <v>349</v>
      </c>
      <c r="H1063" s="12" t="s">
        <v>2804</v>
      </c>
      <c r="I1063" s="12" t="s">
        <v>1285</v>
      </c>
      <c r="J1063" s="12" t="s">
        <v>1167</v>
      </c>
      <c r="K1063" s="12" t="s">
        <v>586</v>
      </c>
      <c r="L1063" s="12" t="s">
        <v>1228</v>
      </c>
      <c r="M1063" s="12" t="s">
        <v>3164</v>
      </c>
      <c r="N1063" s="12"/>
      <c r="O1063" s="12" t="s">
        <v>3400</v>
      </c>
      <c r="P1063" s="12" t="s">
        <v>3404</v>
      </c>
      <c r="Q1063" s="12">
        <v>1</v>
      </c>
      <c r="R1063" s="12">
        <v>0</v>
      </c>
      <c r="S1063" s="12">
        <v>0</v>
      </c>
      <c r="T1063" s="12">
        <v>0</v>
      </c>
      <c r="U1063" s="12">
        <v>0</v>
      </c>
      <c r="V1063" s="12">
        <v>0</v>
      </c>
      <c r="W1063" s="12">
        <v>0</v>
      </c>
      <c r="X1063" s="12">
        <v>0</v>
      </c>
      <c r="Y1063" s="12">
        <v>0</v>
      </c>
      <c r="Z1063" s="12">
        <v>0</v>
      </c>
      <c r="AA1063" s="12">
        <v>0</v>
      </c>
      <c r="AB1063" s="12">
        <v>0</v>
      </c>
      <c r="AC1063" s="12">
        <v>0</v>
      </c>
      <c r="AD1063" s="12">
        <v>0</v>
      </c>
      <c r="AE1063" s="12">
        <v>0</v>
      </c>
      <c r="AF1063" s="12">
        <v>0</v>
      </c>
      <c r="AG1063" s="12">
        <v>1</v>
      </c>
      <c r="AH1063" s="12">
        <v>0</v>
      </c>
      <c r="AI1063" s="12">
        <v>0</v>
      </c>
      <c r="AJ1063" s="12">
        <v>0</v>
      </c>
      <c r="AK1063" s="12">
        <v>0</v>
      </c>
      <c r="AL1063" s="12" t="s">
        <v>723</v>
      </c>
      <c r="AM1063" s="7" t="s">
        <v>608</v>
      </c>
      <c r="AN1063" s="7" t="s">
        <v>634</v>
      </c>
      <c r="AO1063" s="7" t="s">
        <v>724</v>
      </c>
      <c r="AP1063" s="12" t="s">
        <v>691</v>
      </c>
      <c r="AQ1063" s="12">
        <v>1499</v>
      </c>
      <c r="AR1063" s="12">
        <v>1</v>
      </c>
      <c r="AS1063" s="12" t="s">
        <v>555</v>
      </c>
      <c r="AT1063" s="7" t="s">
        <v>212</v>
      </c>
      <c r="AU1063" s="12">
        <v>0</v>
      </c>
      <c r="AV1063" s="12">
        <v>0</v>
      </c>
      <c r="AW1063" s="12">
        <v>0</v>
      </c>
      <c r="AX1063" s="12">
        <v>0</v>
      </c>
      <c r="AY1063" s="7">
        <v>1</v>
      </c>
      <c r="AZ1063" s="12">
        <v>0</v>
      </c>
      <c r="BA1063" s="12">
        <v>1</v>
      </c>
      <c r="BB1063" s="12">
        <v>1</v>
      </c>
      <c r="BC1063" s="12">
        <v>0</v>
      </c>
      <c r="BD1063" s="12">
        <v>1</v>
      </c>
      <c r="BE1063" s="12">
        <v>1</v>
      </c>
      <c r="BF1063" s="7" t="s">
        <v>3259</v>
      </c>
      <c r="BG1063" s="7" t="s">
        <v>1015</v>
      </c>
      <c r="BH1063" s="7">
        <v>1</v>
      </c>
      <c r="BI1063" s="7" t="s">
        <v>3253</v>
      </c>
      <c r="BJ1063" s="12" t="s">
        <v>3460</v>
      </c>
      <c r="BK1063" s="12" t="s">
        <v>3463</v>
      </c>
      <c r="BL1063" s="12" t="s">
        <v>3469</v>
      </c>
      <c r="BM1063" s="7" t="s">
        <v>907</v>
      </c>
      <c r="BN1063" s="7" t="s">
        <v>1174</v>
      </c>
      <c r="BO1063" s="12" t="s">
        <v>1197</v>
      </c>
      <c r="BP1063" s="12"/>
      <c r="BQ1063" s="12" t="s">
        <v>1077</v>
      </c>
      <c r="BR1063" s="12" t="s">
        <v>1077</v>
      </c>
      <c r="BS1063" s="12">
        <v>5.1999999999999998E-2</v>
      </c>
      <c r="BT1063" s="12">
        <f t="shared" si="25"/>
        <v>1.0533757425133647</v>
      </c>
      <c r="BU1063" s="12"/>
      <c r="BV1063" s="12" t="s">
        <v>3415</v>
      </c>
      <c r="BW1063" s="12" t="s">
        <v>1077</v>
      </c>
      <c r="BX1063" s="12" t="s">
        <v>1077</v>
      </c>
      <c r="BY1063" s="12" t="s">
        <v>1077</v>
      </c>
      <c r="BZ1063" s="12"/>
      <c r="CA1063" s="12">
        <v>0.32</v>
      </c>
      <c r="CB1063" s="12" t="s">
        <v>1077</v>
      </c>
      <c r="CC1063" s="12" t="s">
        <v>1077</v>
      </c>
      <c r="CD1063" s="12" t="s">
        <v>1077</v>
      </c>
      <c r="CE1063" s="12" t="s">
        <v>1077</v>
      </c>
      <c r="CF1063" s="12" t="s">
        <v>1077</v>
      </c>
      <c r="CG1063" s="12"/>
      <c r="CH1063" s="12"/>
      <c r="CI1063" s="12"/>
      <c r="CJ1063" s="12">
        <v>0.13400000000000001</v>
      </c>
      <c r="CK1063" s="12" t="s">
        <v>3827</v>
      </c>
      <c r="CL1063" s="12" t="s">
        <v>1062</v>
      </c>
      <c r="CM1063" s="12">
        <v>0</v>
      </c>
      <c r="CN1063" s="12">
        <v>283.97000000000003</v>
      </c>
      <c r="CO1063" s="12" t="s">
        <v>3419</v>
      </c>
      <c r="CP1063" s="12"/>
      <c r="CQ1063" s="12"/>
      <c r="CR1063" s="12"/>
      <c r="CS1063" s="12" t="s">
        <v>1077</v>
      </c>
      <c r="CT1063" s="12"/>
      <c r="CU1063" s="12" t="s">
        <v>1077</v>
      </c>
      <c r="CV1063" s="12" t="s">
        <v>1077</v>
      </c>
      <c r="CW1063" s="12"/>
      <c r="CX1063" s="57"/>
    </row>
    <row r="1064" spans="1:102" ht="16.5" x14ac:dyDescent="0.35">
      <c r="A1064" s="56">
        <v>84</v>
      </c>
      <c r="B1064" s="12" t="s">
        <v>3774</v>
      </c>
      <c r="C1064" s="12">
        <v>84.3</v>
      </c>
      <c r="D1064" s="12" t="s">
        <v>2458</v>
      </c>
      <c r="E1064" s="12" t="s">
        <v>484</v>
      </c>
      <c r="F1064" s="12">
        <v>8</v>
      </c>
      <c r="G1064" s="12" t="s">
        <v>212</v>
      </c>
      <c r="H1064" s="12" t="s">
        <v>2805</v>
      </c>
      <c r="I1064" s="12" t="s">
        <v>212</v>
      </c>
      <c r="J1064" s="12" t="s">
        <v>1167</v>
      </c>
      <c r="K1064" s="12" t="s">
        <v>586</v>
      </c>
      <c r="L1064" s="12" t="s">
        <v>1228</v>
      </c>
      <c r="M1064" s="12" t="s">
        <v>3164</v>
      </c>
      <c r="N1064" s="12"/>
      <c r="O1064" s="12" t="s">
        <v>3400</v>
      </c>
      <c r="P1064" s="12" t="s">
        <v>3404</v>
      </c>
      <c r="Q1064" s="12">
        <v>1</v>
      </c>
      <c r="R1064" s="12">
        <v>0</v>
      </c>
      <c r="S1064" s="12">
        <v>0</v>
      </c>
      <c r="T1064" s="12">
        <v>0</v>
      </c>
      <c r="U1064" s="12">
        <v>0</v>
      </c>
      <c r="V1064" s="12">
        <v>0</v>
      </c>
      <c r="W1064" s="12">
        <v>0</v>
      </c>
      <c r="X1064" s="12">
        <v>0</v>
      </c>
      <c r="Y1064" s="12">
        <v>0</v>
      </c>
      <c r="Z1064" s="12">
        <v>0</v>
      </c>
      <c r="AA1064" s="12">
        <v>0</v>
      </c>
      <c r="AB1064" s="12">
        <v>0</v>
      </c>
      <c r="AC1064" s="12">
        <v>0</v>
      </c>
      <c r="AD1064" s="12">
        <v>0</v>
      </c>
      <c r="AE1064" s="12">
        <v>0</v>
      </c>
      <c r="AF1064" s="12">
        <v>1</v>
      </c>
      <c r="AG1064" s="12">
        <v>0</v>
      </c>
      <c r="AH1064" s="12">
        <v>0</v>
      </c>
      <c r="AI1064" s="12">
        <v>0</v>
      </c>
      <c r="AJ1064" s="12">
        <v>0</v>
      </c>
      <c r="AK1064" s="12">
        <v>0</v>
      </c>
      <c r="AL1064" s="12" t="s">
        <v>723</v>
      </c>
      <c r="AM1064" s="7" t="s">
        <v>608</v>
      </c>
      <c r="AN1064" s="7" t="s">
        <v>634</v>
      </c>
      <c r="AO1064" s="7" t="s">
        <v>724</v>
      </c>
      <c r="AP1064" s="12" t="s">
        <v>691</v>
      </c>
      <c r="AQ1064" s="12">
        <v>1999</v>
      </c>
      <c r="AR1064" s="12">
        <v>1</v>
      </c>
      <c r="AS1064" s="12" t="s">
        <v>555</v>
      </c>
      <c r="AT1064" s="7" t="s">
        <v>212</v>
      </c>
      <c r="AU1064" s="12">
        <v>0</v>
      </c>
      <c r="AV1064" s="12">
        <v>0</v>
      </c>
      <c r="AW1064" s="12">
        <v>0</v>
      </c>
      <c r="AX1064" s="12">
        <v>0</v>
      </c>
      <c r="AY1064" s="7">
        <v>1</v>
      </c>
      <c r="AZ1064" s="12">
        <v>0</v>
      </c>
      <c r="BA1064" s="12">
        <v>1</v>
      </c>
      <c r="BB1064" s="12">
        <v>1</v>
      </c>
      <c r="BC1064" s="12">
        <v>0</v>
      </c>
      <c r="BD1064" s="12">
        <v>1</v>
      </c>
      <c r="BE1064" s="12">
        <v>1</v>
      </c>
      <c r="BF1064" s="7" t="s">
        <v>2821</v>
      </c>
      <c r="BG1064" s="7" t="s">
        <v>963</v>
      </c>
      <c r="BH1064" s="7"/>
      <c r="BI1064" s="7" t="s">
        <v>2819</v>
      </c>
      <c r="BJ1064" s="12" t="s">
        <v>3460</v>
      </c>
      <c r="BK1064" s="12" t="s">
        <v>718</v>
      </c>
      <c r="BL1064" s="12" t="s">
        <v>3471</v>
      </c>
      <c r="BM1064" s="7" t="s">
        <v>907</v>
      </c>
      <c r="BN1064" s="7" t="s">
        <v>1174</v>
      </c>
      <c r="BO1064" s="12"/>
      <c r="BP1064" s="12">
        <v>5</v>
      </c>
      <c r="BQ1064" s="12" t="s">
        <v>1077</v>
      </c>
      <c r="BR1064" s="12" t="s">
        <v>1077</v>
      </c>
      <c r="BS1064" s="12">
        <v>-0.157</v>
      </c>
      <c r="BT1064" s="12">
        <f t="shared" si="25"/>
        <v>0.85470405881768508</v>
      </c>
      <c r="BU1064" s="12"/>
      <c r="BV1064" s="12" t="s">
        <v>3415</v>
      </c>
      <c r="BW1064" s="12" t="s">
        <v>1077</v>
      </c>
      <c r="BX1064" s="12" t="s">
        <v>1077</v>
      </c>
      <c r="BY1064" s="12" t="s">
        <v>1077</v>
      </c>
      <c r="BZ1064" s="12"/>
      <c r="CA1064" s="12">
        <v>-2.76</v>
      </c>
      <c r="CB1064" s="12" t="s">
        <v>1077</v>
      </c>
      <c r="CC1064" s="12" t="s">
        <v>1077</v>
      </c>
      <c r="CD1064" s="12" t="s">
        <v>1077</v>
      </c>
      <c r="CE1064" s="12">
        <v>0.01</v>
      </c>
      <c r="CF1064" s="12" t="s">
        <v>1077</v>
      </c>
      <c r="CG1064" s="12"/>
      <c r="CH1064" s="12"/>
      <c r="CI1064" s="12"/>
      <c r="CJ1064" s="12">
        <v>3.4000000000000002E-2</v>
      </c>
      <c r="CK1064" s="12" t="s">
        <v>3827</v>
      </c>
      <c r="CL1064" s="12" t="s">
        <v>1063</v>
      </c>
      <c r="CM1064" s="12">
        <v>0</v>
      </c>
      <c r="CN1064" s="12">
        <v>79.63</v>
      </c>
      <c r="CO1064" s="12" t="s">
        <v>3419</v>
      </c>
      <c r="CP1064" s="12"/>
      <c r="CQ1064" s="12"/>
      <c r="CR1064" s="12"/>
      <c r="CS1064" s="12" t="s">
        <v>1077</v>
      </c>
      <c r="CT1064" s="12"/>
      <c r="CU1064" s="12" t="s">
        <v>1077</v>
      </c>
      <c r="CV1064" s="12" t="s">
        <v>1077</v>
      </c>
      <c r="CW1064" s="12"/>
      <c r="CX1064" s="57"/>
    </row>
    <row r="1065" spans="1:102" ht="16.5" x14ac:dyDescent="0.35">
      <c r="A1065" s="56">
        <v>84</v>
      </c>
      <c r="B1065" s="12" t="s">
        <v>3774</v>
      </c>
      <c r="C1065" s="12">
        <v>84.3</v>
      </c>
      <c r="D1065" s="12" t="s">
        <v>2457</v>
      </c>
      <c r="E1065" s="12" t="s">
        <v>484</v>
      </c>
      <c r="F1065" s="12">
        <v>5</v>
      </c>
      <c r="G1065" s="12" t="s">
        <v>349</v>
      </c>
      <c r="H1065" s="12" t="s">
        <v>2805</v>
      </c>
      <c r="I1065" s="12" t="s">
        <v>1285</v>
      </c>
      <c r="J1065" s="12" t="s">
        <v>1167</v>
      </c>
      <c r="K1065" s="12" t="s">
        <v>586</v>
      </c>
      <c r="L1065" s="12" t="s">
        <v>1228</v>
      </c>
      <c r="M1065" s="12" t="s">
        <v>3164</v>
      </c>
      <c r="N1065" s="12"/>
      <c r="O1065" s="12" t="s">
        <v>3400</v>
      </c>
      <c r="P1065" s="12" t="s">
        <v>3404</v>
      </c>
      <c r="Q1065" s="12">
        <v>1</v>
      </c>
      <c r="R1065" s="12">
        <v>0</v>
      </c>
      <c r="S1065" s="12">
        <v>0</v>
      </c>
      <c r="T1065" s="12">
        <v>0</v>
      </c>
      <c r="U1065" s="12">
        <v>0</v>
      </c>
      <c r="V1065" s="12">
        <v>0</v>
      </c>
      <c r="W1065" s="12">
        <v>0</v>
      </c>
      <c r="X1065" s="12">
        <v>0</v>
      </c>
      <c r="Y1065" s="12">
        <v>0</v>
      </c>
      <c r="Z1065" s="12">
        <v>0</v>
      </c>
      <c r="AA1065" s="12">
        <v>0</v>
      </c>
      <c r="AB1065" s="12">
        <v>0</v>
      </c>
      <c r="AC1065" s="12">
        <v>0</v>
      </c>
      <c r="AD1065" s="12">
        <v>0</v>
      </c>
      <c r="AE1065" s="12">
        <v>0</v>
      </c>
      <c r="AF1065" s="12">
        <v>1</v>
      </c>
      <c r="AG1065" s="12">
        <v>0</v>
      </c>
      <c r="AH1065" s="12">
        <v>0</v>
      </c>
      <c r="AI1065" s="12">
        <v>0</v>
      </c>
      <c r="AJ1065" s="12">
        <v>0</v>
      </c>
      <c r="AK1065" s="12">
        <v>0</v>
      </c>
      <c r="AL1065" s="12" t="s">
        <v>723</v>
      </c>
      <c r="AM1065" s="7" t="s">
        <v>608</v>
      </c>
      <c r="AN1065" s="7" t="s">
        <v>634</v>
      </c>
      <c r="AO1065" s="7" t="s">
        <v>724</v>
      </c>
      <c r="AP1065" s="12" t="s">
        <v>691</v>
      </c>
      <c r="AQ1065" s="12">
        <v>1999</v>
      </c>
      <c r="AR1065" s="12">
        <v>1</v>
      </c>
      <c r="AS1065" s="12" t="s">
        <v>555</v>
      </c>
      <c r="AT1065" s="7" t="s">
        <v>212</v>
      </c>
      <c r="AU1065" s="12">
        <v>0</v>
      </c>
      <c r="AV1065" s="12">
        <v>0</v>
      </c>
      <c r="AW1065" s="12">
        <v>0</v>
      </c>
      <c r="AX1065" s="12">
        <v>0</v>
      </c>
      <c r="AY1065" s="7">
        <v>1</v>
      </c>
      <c r="AZ1065" s="12">
        <v>0</v>
      </c>
      <c r="BA1065" s="12">
        <v>1</v>
      </c>
      <c r="BB1065" s="12">
        <v>1</v>
      </c>
      <c r="BC1065" s="12">
        <v>0</v>
      </c>
      <c r="BD1065" s="12">
        <v>1</v>
      </c>
      <c r="BE1065" s="12">
        <v>1</v>
      </c>
      <c r="BF1065" s="7" t="s">
        <v>2821</v>
      </c>
      <c r="BG1065" s="7" t="s">
        <v>961</v>
      </c>
      <c r="BH1065" s="7"/>
      <c r="BI1065" s="7" t="s">
        <v>2819</v>
      </c>
      <c r="BJ1065" s="12" t="s">
        <v>3460</v>
      </c>
      <c r="BK1065" s="12" t="s">
        <v>718</v>
      </c>
      <c r="BL1065" s="12" t="s">
        <v>3471</v>
      </c>
      <c r="BM1065" s="7" t="s">
        <v>907</v>
      </c>
      <c r="BN1065" s="7" t="s">
        <v>1174</v>
      </c>
      <c r="BO1065" s="12"/>
      <c r="BP1065" s="12"/>
      <c r="BQ1065" s="12" t="s">
        <v>1077</v>
      </c>
      <c r="BR1065" s="12" t="s">
        <v>1077</v>
      </c>
      <c r="BS1065" s="12">
        <v>-0.09</v>
      </c>
      <c r="BT1065" s="12">
        <f t="shared" si="25"/>
        <v>0.91393118527122819</v>
      </c>
      <c r="BU1065" s="12"/>
      <c r="BV1065" s="12" t="s">
        <v>3415</v>
      </c>
      <c r="BW1065" s="12" t="s">
        <v>1077</v>
      </c>
      <c r="BX1065" s="12" t="s">
        <v>1077</v>
      </c>
      <c r="BY1065" s="12" t="s">
        <v>1077</v>
      </c>
      <c r="BZ1065" s="12"/>
      <c r="CA1065" s="12">
        <v>-1.54</v>
      </c>
      <c r="CB1065" s="44" t="s">
        <v>1077</v>
      </c>
      <c r="CC1065" s="44" t="s">
        <v>1077</v>
      </c>
      <c r="CD1065" s="12" t="s">
        <v>1077</v>
      </c>
      <c r="CE1065" s="12" t="s">
        <v>1077</v>
      </c>
      <c r="CF1065" s="12" t="s">
        <v>1077</v>
      </c>
      <c r="CG1065" s="12"/>
      <c r="CH1065" s="12"/>
      <c r="CI1065" s="12"/>
      <c r="CJ1065" s="12">
        <v>3.4000000000000002E-2</v>
      </c>
      <c r="CK1065" s="12" t="s">
        <v>3827</v>
      </c>
      <c r="CL1065" s="12" t="s">
        <v>1063</v>
      </c>
      <c r="CM1065" s="12">
        <v>0</v>
      </c>
      <c r="CN1065" s="12">
        <v>79.63</v>
      </c>
      <c r="CO1065" s="12" t="s">
        <v>3419</v>
      </c>
      <c r="CP1065" s="12"/>
      <c r="CQ1065" s="12"/>
      <c r="CR1065" s="12"/>
      <c r="CS1065" s="12" t="s">
        <v>1077</v>
      </c>
      <c r="CT1065" s="12"/>
      <c r="CU1065" s="12" t="s">
        <v>1077</v>
      </c>
      <c r="CV1065" s="12" t="s">
        <v>1077</v>
      </c>
      <c r="CW1065" s="12"/>
      <c r="CX1065" s="57"/>
    </row>
    <row r="1066" spans="1:102" ht="16.5" x14ac:dyDescent="0.35">
      <c r="A1066" s="56">
        <v>84</v>
      </c>
      <c r="B1066" s="12" t="s">
        <v>3774</v>
      </c>
      <c r="C1066" s="12">
        <v>84.3</v>
      </c>
      <c r="D1066" s="12" t="s">
        <v>2459</v>
      </c>
      <c r="E1066" s="12" t="s">
        <v>484</v>
      </c>
      <c r="F1066" s="12">
        <v>5</v>
      </c>
      <c r="G1066" s="12" t="s">
        <v>349</v>
      </c>
      <c r="H1066" s="12" t="s">
        <v>2805</v>
      </c>
      <c r="I1066" s="12" t="s">
        <v>1285</v>
      </c>
      <c r="J1066" s="12" t="s">
        <v>1167</v>
      </c>
      <c r="K1066" s="12" t="s">
        <v>586</v>
      </c>
      <c r="L1066" s="12" t="s">
        <v>1228</v>
      </c>
      <c r="M1066" s="12" t="s">
        <v>3164</v>
      </c>
      <c r="N1066" s="12"/>
      <c r="O1066" s="12" t="s">
        <v>3400</v>
      </c>
      <c r="P1066" s="12" t="s">
        <v>3404</v>
      </c>
      <c r="Q1066" s="12">
        <v>1</v>
      </c>
      <c r="R1066" s="12">
        <v>0</v>
      </c>
      <c r="S1066" s="12">
        <v>0</v>
      </c>
      <c r="T1066" s="12">
        <v>0</v>
      </c>
      <c r="U1066" s="12">
        <v>0</v>
      </c>
      <c r="V1066" s="12">
        <v>0</v>
      </c>
      <c r="W1066" s="12">
        <v>0</v>
      </c>
      <c r="X1066" s="12">
        <v>0</v>
      </c>
      <c r="Y1066" s="12">
        <v>0</v>
      </c>
      <c r="Z1066" s="12">
        <v>0</v>
      </c>
      <c r="AA1066" s="12">
        <v>0</v>
      </c>
      <c r="AB1066" s="12">
        <v>0</v>
      </c>
      <c r="AC1066" s="12">
        <v>0</v>
      </c>
      <c r="AD1066" s="12">
        <v>0</v>
      </c>
      <c r="AE1066" s="12">
        <v>0</v>
      </c>
      <c r="AF1066" s="12">
        <v>1</v>
      </c>
      <c r="AG1066" s="12">
        <v>0</v>
      </c>
      <c r="AH1066" s="12">
        <v>0</v>
      </c>
      <c r="AI1066" s="12">
        <v>0</v>
      </c>
      <c r="AJ1066" s="12">
        <v>0</v>
      </c>
      <c r="AK1066" s="12">
        <v>0</v>
      </c>
      <c r="AL1066" s="12" t="s">
        <v>723</v>
      </c>
      <c r="AM1066" s="7" t="s">
        <v>608</v>
      </c>
      <c r="AN1066" s="7" t="s">
        <v>634</v>
      </c>
      <c r="AO1066" s="7" t="s">
        <v>724</v>
      </c>
      <c r="AP1066" s="12" t="s">
        <v>691</v>
      </c>
      <c r="AQ1066" s="12">
        <v>1999</v>
      </c>
      <c r="AR1066" s="12">
        <v>1</v>
      </c>
      <c r="AS1066" s="12" t="s">
        <v>555</v>
      </c>
      <c r="AT1066" s="7" t="s">
        <v>212</v>
      </c>
      <c r="AU1066" s="12">
        <v>0</v>
      </c>
      <c r="AV1066" s="12">
        <v>0</v>
      </c>
      <c r="AW1066" s="12">
        <v>0</v>
      </c>
      <c r="AX1066" s="12">
        <v>0</v>
      </c>
      <c r="AY1066" s="7">
        <v>1</v>
      </c>
      <c r="AZ1066" s="12">
        <v>0</v>
      </c>
      <c r="BA1066" s="12">
        <v>1</v>
      </c>
      <c r="BB1066" s="12">
        <v>1</v>
      </c>
      <c r="BC1066" s="12">
        <v>0</v>
      </c>
      <c r="BD1066" s="12">
        <v>1</v>
      </c>
      <c r="BE1066" s="12">
        <v>1</v>
      </c>
      <c r="BF1066" s="7" t="s">
        <v>2821</v>
      </c>
      <c r="BG1066" s="7" t="s">
        <v>960</v>
      </c>
      <c r="BH1066" s="7"/>
      <c r="BI1066" s="7" t="s">
        <v>2819</v>
      </c>
      <c r="BJ1066" s="12" t="s">
        <v>3460</v>
      </c>
      <c r="BK1066" s="12" t="s">
        <v>718</v>
      </c>
      <c r="BL1066" s="12" t="s">
        <v>3471</v>
      </c>
      <c r="BM1066" s="7" t="s">
        <v>907</v>
      </c>
      <c r="BN1066" s="7" t="s">
        <v>1174</v>
      </c>
      <c r="BO1066" s="12"/>
      <c r="BP1066" s="12"/>
      <c r="BQ1066" s="12" t="s">
        <v>1077</v>
      </c>
      <c r="BR1066" s="12" t="s">
        <v>1077</v>
      </c>
      <c r="BS1066" s="12">
        <v>-1.7999999999999999E-2</v>
      </c>
      <c r="BT1066" s="12">
        <f t="shared" si="25"/>
        <v>0.98216103235830077</v>
      </c>
      <c r="BU1066" s="12"/>
      <c r="BV1066" s="12" t="s">
        <v>3415</v>
      </c>
      <c r="BW1066" s="12" t="s">
        <v>1077</v>
      </c>
      <c r="BX1066" s="12" t="s">
        <v>1077</v>
      </c>
      <c r="BY1066" s="12" t="s">
        <v>1077</v>
      </c>
      <c r="BZ1066" s="12"/>
      <c r="CA1066" s="12">
        <v>-0.31</v>
      </c>
      <c r="CB1066" s="44" t="s">
        <v>1077</v>
      </c>
      <c r="CC1066" s="44" t="s">
        <v>1077</v>
      </c>
      <c r="CD1066" s="12" t="s">
        <v>1077</v>
      </c>
      <c r="CE1066" s="12" t="s">
        <v>1077</v>
      </c>
      <c r="CF1066" s="12" t="s">
        <v>1077</v>
      </c>
      <c r="CG1066" s="12"/>
      <c r="CH1066" s="12"/>
      <c r="CI1066" s="12"/>
      <c r="CJ1066" s="12">
        <v>3.4000000000000002E-2</v>
      </c>
      <c r="CK1066" s="12" t="s">
        <v>3827</v>
      </c>
      <c r="CL1066" s="12" t="s">
        <v>1063</v>
      </c>
      <c r="CM1066" s="12">
        <v>0</v>
      </c>
      <c r="CN1066" s="12">
        <v>79.63</v>
      </c>
      <c r="CO1066" s="12" t="s">
        <v>3419</v>
      </c>
      <c r="CP1066" s="12"/>
      <c r="CQ1066" s="12"/>
      <c r="CR1066" s="12"/>
      <c r="CS1066" s="12" t="s">
        <v>1077</v>
      </c>
      <c r="CT1066" s="12"/>
      <c r="CU1066" s="12" t="s">
        <v>1077</v>
      </c>
      <c r="CV1066" s="12" t="s">
        <v>1077</v>
      </c>
      <c r="CW1066" s="12"/>
      <c r="CX1066" s="57"/>
    </row>
    <row r="1067" spans="1:102" ht="16.5" x14ac:dyDescent="0.35">
      <c r="A1067" s="56">
        <v>84</v>
      </c>
      <c r="B1067" s="12" t="s">
        <v>3774</v>
      </c>
      <c r="C1067" s="12">
        <v>84.3</v>
      </c>
      <c r="D1067" s="12" t="s">
        <v>2463</v>
      </c>
      <c r="E1067" s="12" t="s">
        <v>484</v>
      </c>
      <c r="F1067" s="12">
        <v>8</v>
      </c>
      <c r="G1067" s="12" t="s">
        <v>212</v>
      </c>
      <c r="H1067" s="12" t="s">
        <v>2804</v>
      </c>
      <c r="I1067" s="12" t="s">
        <v>212</v>
      </c>
      <c r="J1067" s="12" t="s">
        <v>1167</v>
      </c>
      <c r="K1067" s="12" t="s">
        <v>586</v>
      </c>
      <c r="L1067" s="12" t="s">
        <v>1228</v>
      </c>
      <c r="M1067" s="12" t="s">
        <v>3164</v>
      </c>
      <c r="N1067" s="12"/>
      <c r="O1067" s="12" t="s">
        <v>3400</v>
      </c>
      <c r="P1067" s="12" t="s">
        <v>3404</v>
      </c>
      <c r="Q1067" s="12">
        <v>1</v>
      </c>
      <c r="R1067" s="12">
        <v>0</v>
      </c>
      <c r="S1067" s="12">
        <v>0</v>
      </c>
      <c r="T1067" s="12">
        <v>0</v>
      </c>
      <c r="U1067" s="12">
        <v>0</v>
      </c>
      <c r="V1067" s="12">
        <v>0</v>
      </c>
      <c r="W1067" s="12">
        <v>0</v>
      </c>
      <c r="X1067" s="12">
        <v>0</v>
      </c>
      <c r="Y1067" s="12">
        <v>0</v>
      </c>
      <c r="Z1067" s="12">
        <v>0</v>
      </c>
      <c r="AA1067" s="12">
        <v>0</v>
      </c>
      <c r="AB1067" s="12">
        <v>0</v>
      </c>
      <c r="AC1067" s="12">
        <v>0</v>
      </c>
      <c r="AD1067" s="12">
        <v>0</v>
      </c>
      <c r="AE1067" s="12">
        <v>0</v>
      </c>
      <c r="AF1067" s="12">
        <v>1</v>
      </c>
      <c r="AG1067" s="12">
        <v>0</v>
      </c>
      <c r="AH1067" s="12">
        <v>0</v>
      </c>
      <c r="AI1067" s="12">
        <v>0</v>
      </c>
      <c r="AJ1067" s="12">
        <v>0</v>
      </c>
      <c r="AK1067" s="12">
        <v>0</v>
      </c>
      <c r="AL1067" s="12" t="s">
        <v>723</v>
      </c>
      <c r="AM1067" s="7" t="s">
        <v>608</v>
      </c>
      <c r="AN1067" s="7" t="s">
        <v>634</v>
      </c>
      <c r="AO1067" s="7" t="s">
        <v>724</v>
      </c>
      <c r="AP1067" s="12" t="s">
        <v>691</v>
      </c>
      <c r="AQ1067" s="12">
        <v>1999</v>
      </c>
      <c r="AR1067" s="12">
        <v>1</v>
      </c>
      <c r="AS1067" s="12" t="s">
        <v>555</v>
      </c>
      <c r="AT1067" s="7" t="s">
        <v>212</v>
      </c>
      <c r="AU1067" s="12">
        <v>0</v>
      </c>
      <c r="AV1067" s="12">
        <v>0</v>
      </c>
      <c r="AW1067" s="12">
        <v>0</v>
      </c>
      <c r="AX1067" s="12">
        <v>0</v>
      </c>
      <c r="AY1067" s="7">
        <v>1</v>
      </c>
      <c r="AZ1067" s="12">
        <v>0</v>
      </c>
      <c r="BA1067" s="12">
        <v>1</v>
      </c>
      <c r="BB1067" s="12">
        <v>1</v>
      </c>
      <c r="BC1067" s="12">
        <v>0</v>
      </c>
      <c r="BD1067" s="12">
        <v>1</v>
      </c>
      <c r="BE1067" s="12">
        <v>1</v>
      </c>
      <c r="BF1067" s="7" t="s">
        <v>3258</v>
      </c>
      <c r="BG1067" s="7" t="s">
        <v>1016</v>
      </c>
      <c r="BH1067" s="7">
        <v>1</v>
      </c>
      <c r="BI1067" s="12" t="s">
        <v>3282</v>
      </c>
      <c r="BJ1067" s="12" t="s">
        <v>3460</v>
      </c>
      <c r="BK1067" s="12" t="s">
        <v>3463</v>
      </c>
      <c r="BL1067" s="12" t="s">
        <v>3469</v>
      </c>
      <c r="BM1067" s="7" t="s">
        <v>907</v>
      </c>
      <c r="BN1067" s="7" t="s">
        <v>1174</v>
      </c>
      <c r="BO1067" s="12" t="s">
        <v>1197</v>
      </c>
      <c r="BP1067" s="12">
        <v>5</v>
      </c>
      <c r="BQ1067" s="12"/>
      <c r="BR1067" s="12" t="s">
        <v>1077</v>
      </c>
      <c r="BS1067" s="12">
        <v>0.38300000000000001</v>
      </c>
      <c r="BT1067" s="12">
        <f t="shared" si="25"/>
        <v>1.4666780300683986</v>
      </c>
      <c r="BU1067" s="12"/>
      <c r="BV1067" s="12" t="s">
        <v>3415</v>
      </c>
      <c r="BW1067" s="12">
        <v>2.5999999999999999E-2</v>
      </c>
      <c r="BX1067" s="12" t="s">
        <v>1147</v>
      </c>
      <c r="BY1067" s="12" t="s">
        <v>1077</v>
      </c>
      <c r="BZ1067" s="12"/>
      <c r="CA1067" s="12">
        <v>2.41</v>
      </c>
      <c r="CB1067" s="12" t="s">
        <v>1077</v>
      </c>
      <c r="CC1067" s="12" t="s">
        <v>1077</v>
      </c>
      <c r="CD1067" s="12" t="s">
        <v>1077</v>
      </c>
      <c r="CE1067" s="12">
        <v>0.05</v>
      </c>
      <c r="CF1067" s="12" t="s">
        <v>1077</v>
      </c>
      <c r="CG1067" s="12"/>
      <c r="CH1067" s="12"/>
      <c r="CI1067" s="12"/>
      <c r="CJ1067" s="12">
        <v>3.4000000000000002E-2</v>
      </c>
      <c r="CK1067" s="12" t="s">
        <v>3827</v>
      </c>
      <c r="CL1067" s="12" t="s">
        <v>1063</v>
      </c>
      <c r="CM1067" s="12">
        <v>0</v>
      </c>
      <c r="CN1067" s="12">
        <v>79.63</v>
      </c>
      <c r="CO1067" s="12" t="s">
        <v>3419</v>
      </c>
      <c r="CP1067" s="12"/>
      <c r="CQ1067" s="12"/>
      <c r="CR1067" s="12"/>
      <c r="CS1067" s="12" t="s">
        <v>1077</v>
      </c>
      <c r="CT1067" s="12" t="s">
        <v>1077</v>
      </c>
      <c r="CU1067" s="12" t="s">
        <v>1077</v>
      </c>
      <c r="CV1067" s="12" t="s">
        <v>1077</v>
      </c>
      <c r="CW1067" s="12"/>
      <c r="CX1067" s="57"/>
    </row>
    <row r="1068" spans="1:102" ht="16.5" x14ac:dyDescent="0.35">
      <c r="A1068" s="56">
        <v>84</v>
      </c>
      <c r="B1068" s="12" t="s">
        <v>3774</v>
      </c>
      <c r="C1068" s="12">
        <v>84.3</v>
      </c>
      <c r="D1068" s="12" t="s">
        <v>2466</v>
      </c>
      <c r="E1068" s="12" t="s">
        <v>484</v>
      </c>
      <c r="F1068" s="12">
        <v>5</v>
      </c>
      <c r="G1068" s="12" t="s">
        <v>349</v>
      </c>
      <c r="H1068" s="12" t="s">
        <v>2804</v>
      </c>
      <c r="I1068" s="12" t="s">
        <v>1285</v>
      </c>
      <c r="J1068" s="12" t="s">
        <v>1167</v>
      </c>
      <c r="K1068" s="12" t="s">
        <v>586</v>
      </c>
      <c r="L1068" s="12" t="s">
        <v>1228</v>
      </c>
      <c r="M1068" s="12" t="s">
        <v>3164</v>
      </c>
      <c r="N1068" s="12"/>
      <c r="O1068" s="12" t="s">
        <v>3400</v>
      </c>
      <c r="P1068" s="12" t="s">
        <v>3404</v>
      </c>
      <c r="Q1068" s="12">
        <v>1</v>
      </c>
      <c r="R1068" s="12">
        <v>0</v>
      </c>
      <c r="S1068" s="12">
        <v>0</v>
      </c>
      <c r="T1068" s="12">
        <v>0</v>
      </c>
      <c r="U1068" s="12">
        <v>0</v>
      </c>
      <c r="V1068" s="12">
        <v>0</v>
      </c>
      <c r="W1068" s="12">
        <v>0</v>
      </c>
      <c r="X1068" s="12">
        <v>0</v>
      </c>
      <c r="Y1068" s="12">
        <v>0</v>
      </c>
      <c r="Z1068" s="12">
        <v>0</v>
      </c>
      <c r="AA1068" s="12">
        <v>0</v>
      </c>
      <c r="AB1068" s="12">
        <v>0</v>
      </c>
      <c r="AC1068" s="12">
        <v>0</v>
      </c>
      <c r="AD1068" s="12">
        <v>0</v>
      </c>
      <c r="AE1068" s="12">
        <v>0</v>
      </c>
      <c r="AF1068" s="12">
        <v>1</v>
      </c>
      <c r="AG1068" s="12">
        <v>0</v>
      </c>
      <c r="AH1068" s="12">
        <v>0</v>
      </c>
      <c r="AI1068" s="12">
        <v>0</v>
      </c>
      <c r="AJ1068" s="12">
        <v>0</v>
      </c>
      <c r="AK1068" s="12">
        <v>0</v>
      </c>
      <c r="AL1068" s="12" t="s">
        <v>723</v>
      </c>
      <c r="AM1068" s="7" t="s">
        <v>608</v>
      </c>
      <c r="AN1068" s="7" t="s">
        <v>634</v>
      </c>
      <c r="AO1068" s="7" t="s">
        <v>724</v>
      </c>
      <c r="AP1068" s="12" t="s">
        <v>691</v>
      </c>
      <c r="AQ1068" s="12">
        <v>1999</v>
      </c>
      <c r="AR1068" s="12">
        <v>1</v>
      </c>
      <c r="AS1068" s="12" t="s">
        <v>555</v>
      </c>
      <c r="AT1068" s="7" t="s">
        <v>212</v>
      </c>
      <c r="AU1068" s="12">
        <v>0</v>
      </c>
      <c r="AV1068" s="12">
        <v>0</v>
      </c>
      <c r="AW1068" s="12">
        <v>0</v>
      </c>
      <c r="AX1068" s="12">
        <v>0</v>
      </c>
      <c r="AY1068" s="7">
        <v>1</v>
      </c>
      <c r="AZ1068" s="12">
        <v>0</v>
      </c>
      <c r="BA1068" s="12">
        <v>1</v>
      </c>
      <c r="BB1068" s="12">
        <v>1</v>
      </c>
      <c r="BC1068" s="12">
        <v>0</v>
      </c>
      <c r="BD1068" s="12">
        <v>1</v>
      </c>
      <c r="BE1068" s="12">
        <v>1</v>
      </c>
      <c r="BF1068" s="7" t="s">
        <v>3259</v>
      </c>
      <c r="BG1068" s="7" t="s">
        <v>1015</v>
      </c>
      <c r="BH1068" s="7">
        <v>1</v>
      </c>
      <c r="BI1068" s="12" t="s">
        <v>3253</v>
      </c>
      <c r="BJ1068" s="12" t="s">
        <v>3460</v>
      </c>
      <c r="BK1068" s="12" t="s">
        <v>3463</v>
      </c>
      <c r="BL1068" s="12" t="s">
        <v>3469</v>
      </c>
      <c r="BM1068" s="7" t="s">
        <v>907</v>
      </c>
      <c r="BN1068" s="7" t="s">
        <v>1174</v>
      </c>
      <c r="BO1068" s="12" t="s">
        <v>1197</v>
      </c>
      <c r="BP1068" s="12"/>
      <c r="BQ1068" s="12" t="s">
        <v>1077</v>
      </c>
      <c r="BR1068" s="12" t="s">
        <v>1077</v>
      </c>
      <c r="BS1068" s="12">
        <v>0.23699999999999999</v>
      </c>
      <c r="BT1068" s="12">
        <f t="shared" si="25"/>
        <v>1.2674411177752836</v>
      </c>
      <c r="BU1068" s="12"/>
      <c r="BV1068" s="12" t="s">
        <v>3415</v>
      </c>
      <c r="BW1068" s="12" t="s">
        <v>1077</v>
      </c>
      <c r="BX1068" s="12" t="s">
        <v>1077</v>
      </c>
      <c r="BY1068" s="12" t="s">
        <v>1077</v>
      </c>
      <c r="BZ1068" s="12"/>
      <c r="CA1068" s="12">
        <v>1.36</v>
      </c>
      <c r="CB1068" s="12" t="s">
        <v>1077</v>
      </c>
      <c r="CC1068" s="12" t="s">
        <v>1077</v>
      </c>
      <c r="CD1068" s="12" t="s">
        <v>1077</v>
      </c>
      <c r="CE1068" s="12" t="s">
        <v>1077</v>
      </c>
      <c r="CF1068" s="12" t="s">
        <v>1077</v>
      </c>
      <c r="CG1068" s="12"/>
      <c r="CH1068" s="12"/>
      <c r="CI1068" s="12"/>
      <c r="CJ1068" s="12">
        <v>3.4000000000000002E-2</v>
      </c>
      <c r="CK1068" s="12" t="s">
        <v>3827</v>
      </c>
      <c r="CL1068" s="12" t="s">
        <v>1063</v>
      </c>
      <c r="CM1068" s="12">
        <v>0</v>
      </c>
      <c r="CN1068" s="12">
        <v>79.63</v>
      </c>
      <c r="CO1068" s="12" t="s">
        <v>3419</v>
      </c>
      <c r="CP1068" s="12"/>
      <c r="CQ1068" s="12"/>
      <c r="CR1068" s="12"/>
      <c r="CS1068" s="12" t="s">
        <v>1077</v>
      </c>
      <c r="CT1068" s="12"/>
      <c r="CU1068" s="12" t="s">
        <v>1077</v>
      </c>
      <c r="CV1068" s="12" t="s">
        <v>1077</v>
      </c>
      <c r="CW1068" s="12"/>
      <c r="CX1068" s="57"/>
    </row>
    <row r="1069" spans="1:102" ht="16.5" x14ac:dyDescent="0.35">
      <c r="A1069" s="56">
        <v>84</v>
      </c>
      <c r="B1069" s="12" t="s">
        <v>3774</v>
      </c>
      <c r="C1069" s="12">
        <v>84.3</v>
      </c>
      <c r="D1069" s="12" t="s">
        <v>2460</v>
      </c>
      <c r="E1069" s="12" t="s">
        <v>484</v>
      </c>
      <c r="F1069" s="12">
        <v>5</v>
      </c>
      <c r="G1069" s="12" t="s">
        <v>349</v>
      </c>
      <c r="H1069" s="12" t="s">
        <v>2804</v>
      </c>
      <c r="I1069" s="12" t="s">
        <v>1285</v>
      </c>
      <c r="J1069" s="12" t="s">
        <v>1167</v>
      </c>
      <c r="K1069" s="12" t="s">
        <v>586</v>
      </c>
      <c r="L1069" s="12" t="s">
        <v>1228</v>
      </c>
      <c r="M1069" s="12" t="s">
        <v>3164</v>
      </c>
      <c r="N1069" s="12"/>
      <c r="O1069" s="12" t="s">
        <v>3400</v>
      </c>
      <c r="P1069" s="12" t="s">
        <v>3404</v>
      </c>
      <c r="Q1069" s="12">
        <v>1</v>
      </c>
      <c r="R1069" s="12">
        <v>0</v>
      </c>
      <c r="S1069" s="12">
        <v>0</v>
      </c>
      <c r="T1069" s="12">
        <v>0</v>
      </c>
      <c r="U1069" s="12">
        <v>0</v>
      </c>
      <c r="V1069" s="12">
        <v>0</v>
      </c>
      <c r="W1069" s="12">
        <v>0</v>
      </c>
      <c r="X1069" s="12">
        <v>0</v>
      </c>
      <c r="Y1069" s="12">
        <v>0</v>
      </c>
      <c r="Z1069" s="12">
        <v>0</v>
      </c>
      <c r="AA1069" s="12">
        <v>0</v>
      </c>
      <c r="AB1069" s="12">
        <v>0</v>
      </c>
      <c r="AC1069" s="12">
        <v>0</v>
      </c>
      <c r="AD1069" s="12">
        <v>0</v>
      </c>
      <c r="AE1069" s="12">
        <v>0</v>
      </c>
      <c r="AF1069" s="12">
        <v>1</v>
      </c>
      <c r="AG1069" s="12">
        <v>0</v>
      </c>
      <c r="AH1069" s="12">
        <v>0</v>
      </c>
      <c r="AI1069" s="12">
        <v>0</v>
      </c>
      <c r="AJ1069" s="12">
        <v>0</v>
      </c>
      <c r="AK1069" s="12">
        <v>0</v>
      </c>
      <c r="AL1069" s="12" t="s">
        <v>723</v>
      </c>
      <c r="AM1069" s="7" t="s">
        <v>608</v>
      </c>
      <c r="AN1069" s="7" t="s">
        <v>634</v>
      </c>
      <c r="AO1069" s="7" t="s">
        <v>724</v>
      </c>
      <c r="AP1069" s="12" t="s">
        <v>691</v>
      </c>
      <c r="AQ1069" s="12">
        <v>1999</v>
      </c>
      <c r="AR1069" s="12">
        <v>1</v>
      </c>
      <c r="AS1069" s="12" t="s">
        <v>555</v>
      </c>
      <c r="AT1069" s="7" t="s">
        <v>212</v>
      </c>
      <c r="AU1069" s="12">
        <v>0</v>
      </c>
      <c r="AV1069" s="12">
        <v>0</v>
      </c>
      <c r="AW1069" s="12">
        <v>0</v>
      </c>
      <c r="AX1069" s="12">
        <v>0</v>
      </c>
      <c r="AY1069" s="7">
        <v>1</v>
      </c>
      <c r="AZ1069" s="12">
        <v>0</v>
      </c>
      <c r="BA1069" s="12">
        <v>1</v>
      </c>
      <c r="BB1069" s="12">
        <v>1</v>
      </c>
      <c r="BC1069" s="12">
        <v>0</v>
      </c>
      <c r="BD1069" s="12">
        <v>1</v>
      </c>
      <c r="BE1069" s="12">
        <v>1</v>
      </c>
      <c r="BF1069" s="7" t="s">
        <v>2821</v>
      </c>
      <c r="BG1069" s="7" t="s">
        <v>962</v>
      </c>
      <c r="BH1069" s="7"/>
      <c r="BI1069" s="7" t="s">
        <v>2819</v>
      </c>
      <c r="BJ1069" s="12" t="s">
        <v>3460</v>
      </c>
      <c r="BK1069" s="12" t="s">
        <v>718</v>
      </c>
      <c r="BL1069" s="12" t="s">
        <v>3471</v>
      </c>
      <c r="BM1069" s="7" t="s">
        <v>907</v>
      </c>
      <c r="BN1069" s="7" t="s">
        <v>1174</v>
      </c>
      <c r="BO1069" s="12"/>
      <c r="BP1069" s="12"/>
      <c r="BQ1069" s="12" t="s">
        <v>1077</v>
      </c>
      <c r="BR1069" s="12" t="s">
        <v>1077</v>
      </c>
      <c r="BS1069" s="12">
        <v>3.3000000000000002E-2</v>
      </c>
      <c r="BT1069" s="12">
        <f t="shared" si="25"/>
        <v>1.0335505392413056</v>
      </c>
      <c r="BU1069" s="12"/>
      <c r="BV1069" s="12" t="s">
        <v>3415</v>
      </c>
      <c r="BW1069" s="12" t="s">
        <v>1077</v>
      </c>
      <c r="BX1069" s="12" t="s">
        <v>1077</v>
      </c>
      <c r="BY1069" s="12" t="s">
        <v>1077</v>
      </c>
      <c r="BZ1069" s="12"/>
      <c r="CA1069" s="12">
        <v>0.56000000000000005</v>
      </c>
      <c r="CB1069" s="12" t="s">
        <v>1077</v>
      </c>
      <c r="CC1069" s="12" t="s">
        <v>1077</v>
      </c>
      <c r="CD1069" s="12" t="s">
        <v>1077</v>
      </c>
      <c r="CE1069" s="12" t="s">
        <v>1077</v>
      </c>
      <c r="CF1069" s="12" t="s">
        <v>1077</v>
      </c>
      <c r="CG1069" s="12"/>
      <c r="CH1069" s="12"/>
      <c r="CI1069" s="12"/>
      <c r="CJ1069" s="12">
        <v>3.4000000000000002E-2</v>
      </c>
      <c r="CK1069" s="12" t="s">
        <v>3827</v>
      </c>
      <c r="CL1069" s="12" t="s">
        <v>1063</v>
      </c>
      <c r="CM1069" s="12">
        <v>0</v>
      </c>
      <c r="CN1069" s="12">
        <v>79.63</v>
      </c>
      <c r="CO1069" s="12" t="s">
        <v>3419</v>
      </c>
      <c r="CP1069" s="12"/>
      <c r="CQ1069" s="12"/>
      <c r="CR1069" s="12"/>
      <c r="CS1069" s="12" t="s">
        <v>1077</v>
      </c>
      <c r="CT1069" s="12"/>
      <c r="CU1069" s="12" t="s">
        <v>1077</v>
      </c>
      <c r="CV1069" s="12" t="s">
        <v>1077</v>
      </c>
      <c r="CW1069" s="12"/>
      <c r="CX1069" s="57"/>
    </row>
    <row r="1070" spans="1:102" ht="16.5" x14ac:dyDescent="0.35">
      <c r="A1070" s="56">
        <v>86</v>
      </c>
      <c r="B1070" s="12" t="s">
        <v>3776</v>
      </c>
      <c r="C1070" s="12">
        <v>86.1</v>
      </c>
      <c r="D1070" s="12" t="s">
        <v>2474</v>
      </c>
      <c r="E1070" s="12" t="s">
        <v>486</v>
      </c>
      <c r="F1070" s="12">
        <v>4</v>
      </c>
      <c r="G1070" s="12" t="s">
        <v>212</v>
      </c>
      <c r="H1070" s="12" t="s">
        <v>2804</v>
      </c>
      <c r="I1070" s="12" t="s">
        <v>212</v>
      </c>
      <c r="J1070" s="12" t="s">
        <v>556</v>
      </c>
      <c r="K1070" s="12" t="s">
        <v>578</v>
      </c>
      <c r="L1070" s="12" t="s">
        <v>558</v>
      </c>
      <c r="M1070" s="12" t="s">
        <v>3237</v>
      </c>
      <c r="N1070" s="12" t="s">
        <v>3435</v>
      </c>
      <c r="O1070" s="12" t="s">
        <v>3400</v>
      </c>
      <c r="P1070" s="12" t="s">
        <v>3401</v>
      </c>
      <c r="Q1070" s="12">
        <v>0</v>
      </c>
      <c r="R1070" s="12">
        <v>0</v>
      </c>
      <c r="S1070" s="12">
        <v>0</v>
      </c>
      <c r="T1070" s="12">
        <v>0</v>
      </c>
      <c r="U1070" s="12">
        <v>0</v>
      </c>
      <c r="V1070" s="12">
        <v>1</v>
      </c>
      <c r="W1070" s="12">
        <v>1</v>
      </c>
      <c r="X1070" s="12">
        <v>0</v>
      </c>
      <c r="Y1070" s="12">
        <v>0</v>
      </c>
      <c r="Z1070" s="12">
        <v>0</v>
      </c>
      <c r="AA1070" s="12">
        <v>0</v>
      </c>
      <c r="AB1070" s="12">
        <v>0</v>
      </c>
      <c r="AC1070" s="12">
        <v>1</v>
      </c>
      <c r="AD1070" s="12">
        <v>0</v>
      </c>
      <c r="AE1070" s="12">
        <v>0</v>
      </c>
      <c r="AF1070" s="12">
        <v>0</v>
      </c>
      <c r="AG1070" s="12">
        <v>0</v>
      </c>
      <c r="AH1070" s="12">
        <v>0</v>
      </c>
      <c r="AI1070" s="12">
        <v>0</v>
      </c>
      <c r="AJ1070" s="12">
        <v>0</v>
      </c>
      <c r="AK1070" s="12">
        <v>0</v>
      </c>
      <c r="AL1070" s="12" t="s">
        <v>678</v>
      </c>
      <c r="AM1070" s="7" t="s">
        <v>608</v>
      </c>
      <c r="AN1070" s="7" t="s">
        <v>727</v>
      </c>
      <c r="AO1070" s="7" t="s">
        <v>728</v>
      </c>
      <c r="AP1070" s="12" t="s">
        <v>3235</v>
      </c>
      <c r="AQ1070" s="12">
        <v>120</v>
      </c>
      <c r="AR1070" s="12">
        <v>1</v>
      </c>
      <c r="AS1070" s="12" t="s">
        <v>555</v>
      </c>
      <c r="AT1070" s="7" t="s">
        <v>212</v>
      </c>
      <c r="AU1070" s="12">
        <v>1</v>
      </c>
      <c r="AV1070" s="12">
        <v>0</v>
      </c>
      <c r="AW1070" s="12">
        <v>0</v>
      </c>
      <c r="AX1070" s="12">
        <v>0</v>
      </c>
      <c r="AY1070" s="7">
        <v>1</v>
      </c>
      <c r="AZ1070" s="12">
        <v>0</v>
      </c>
      <c r="BA1070" s="12">
        <v>1</v>
      </c>
      <c r="BB1070" s="12">
        <v>1</v>
      </c>
      <c r="BC1070" s="12">
        <v>1</v>
      </c>
      <c r="BD1070" s="12">
        <v>1</v>
      </c>
      <c r="BE1070" s="12">
        <v>0</v>
      </c>
      <c r="BF1070" s="7" t="s">
        <v>2820</v>
      </c>
      <c r="BG1070" s="7" t="s">
        <v>964</v>
      </c>
      <c r="BH1070" s="7"/>
      <c r="BI1070" s="7" t="s">
        <v>2818</v>
      </c>
      <c r="BJ1070" s="12" t="s">
        <v>3460</v>
      </c>
      <c r="BK1070" s="12" t="s">
        <v>3467</v>
      </c>
      <c r="BL1070" s="12" t="s">
        <v>3470</v>
      </c>
      <c r="BM1070" s="7" t="s">
        <v>787</v>
      </c>
      <c r="BN1070" s="7"/>
      <c r="BO1070" s="12"/>
      <c r="BP1070" s="12"/>
      <c r="BQ1070" s="12">
        <v>0.38400000000000001</v>
      </c>
      <c r="BR1070" s="12" t="s">
        <v>1252</v>
      </c>
      <c r="BS1070" s="12">
        <v>2.74</v>
      </c>
      <c r="BT1070" s="12"/>
      <c r="BU1070" s="12"/>
      <c r="BV1070" s="12" t="s">
        <v>1077</v>
      </c>
      <c r="BW1070" s="12" t="s">
        <v>1077</v>
      </c>
      <c r="BX1070" s="12" t="s">
        <v>1077</v>
      </c>
      <c r="BY1070" s="12" t="s">
        <v>1077</v>
      </c>
      <c r="BZ1070" s="12"/>
      <c r="CA1070" s="12" t="s">
        <v>1077</v>
      </c>
      <c r="CB1070" s="12" t="s">
        <v>1077</v>
      </c>
      <c r="CC1070" s="12" t="s">
        <v>1077</v>
      </c>
      <c r="CD1070" s="12" t="s">
        <v>1108</v>
      </c>
      <c r="CE1070" s="12">
        <v>0.01</v>
      </c>
      <c r="CF1070" s="12" t="s">
        <v>1077</v>
      </c>
      <c r="CG1070" s="12"/>
      <c r="CH1070" s="12"/>
      <c r="CI1070" s="12"/>
      <c r="CJ1070" s="12">
        <v>0.79500000000000004</v>
      </c>
      <c r="CK1070" s="12" t="s">
        <v>3828</v>
      </c>
      <c r="CL1070" s="12" t="s">
        <v>1077</v>
      </c>
      <c r="CM1070" s="12" t="s">
        <v>1077</v>
      </c>
      <c r="CN1070" s="12" t="s">
        <v>1077</v>
      </c>
      <c r="CO1070" s="12" t="s">
        <v>1077</v>
      </c>
      <c r="CP1070" s="12"/>
      <c r="CQ1070" s="12"/>
      <c r="CR1070" s="12"/>
      <c r="CS1070" s="12" t="s">
        <v>1077</v>
      </c>
      <c r="CT1070" s="12" t="s">
        <v>1077</v>
      </c>
      <c r="CU1070" s="12" t="s">
        <v>1077</v>
      </c>
      <c r="CV1070" s="12" t="s">
        <v>1077</v>
      </c>
      <c r="CW1070" s="12"/>
      <c r="CX1070" s="57"/>
    </row>
    <row r="1071" spans="1:102" ht="16.5" x14ac:dyDescent="0.35">
      <c r="A1071" s="56">
        <v>86</v>
      </c>
      <c r="B1071" s="12" t="s">
        <v>3776</v>
      </c>
      <c r="C1071" s="12">
        <v>86.2</v>
      </c>
      <c r="D1071" s="12" t="s">
        <v>2468</v>
      </c>
      <c r="E1071" s="12" t="s">
        <v>487</v>
      </c>
      <c r="F1071" s="12">
        <v>4</v>
      </c>
      <c r="G1071" s="12" t="s">
        <v>349</v>
      </c>
      <c r="H1071" s="12" t="s">
        <v>2805</v>
      </c>
      <c r="I1071" s="12" t="s">
        <v>1285</v>
      </c>
      <c r="J1071" s="12" t="s">
        <v>556</v>
      </c>
      <c r="K1071" s="12" t="s">
        <v>578</v>
      </c>
      <c r="L1071" s="12" t="s">
        <v>558</v>
      </c>
      <c r="M1071" s="12" t="s">
        <v>3237</v>
      </c>
      <c r="N1071" s="12" t="s">
        <v>3435</v>
      </c>
      <c r="O1071" s="12" t="s">
        <v>3400</v>
      </c>
      <c r="P1071" s="12" t="s">
        <v>3401</v>
      </c>
      <c r="Q1071" s="12">
        <v>0</v>
      </c>
      <c r="R1071" s="12">
        <v>0</v>
      </c>
      <c r="S1071" s="12">
        <v>0</v>
      </c>
      <c r="T1071" s="12">
        <v>0</v>
      </c>
      <c r="U1071" s="12">
        <v>0</v>
      </c>
      <c r="V1071" s="12">
        <v>1</v>
      </c>
      <c r="W1071" s="12">
        <v>1</v>
      </c>
      <c r="X1071" s="12">
        <v>0</v>
      </c>
      <c r="Y1071" s="12">
        <v>0</v>
      </c>
      <c r="Z1071" s="12">
        <v>0</v>
      </c>
      <c r="AA1071" s="12">
        <v>0</v>
      </c>
      <c r="AB1071" s="12">
        <v>0</v>
      </c>
      <c r="AC1071" s="12">
        <v>1</v>
      </c>
      <c r="AD1071" s="12">
        <v>0</v>
      </c>
      <c r="AE1071" s="12">
        <v>0</v>
      </c>
      <c r="AF1071" s="12">
        <v>0</v>
      </c>
      <c r="AG1071" s="12">
        <v>0</v>
      </c>
      <c r="AH1071" s="12">
        <v>0</v>
      </c>
      <c r="AI1071" s="12">
        <v>0</v>
      </c>
      <c r="AJ1071" s="12">
        <v>1</v>
      </c>
      <c r="AK1071" s="12">
        <v>0</v>
      </c>
      <c r="AL1071" s="12" t="s">
        <v>3454</v>
      </c>
      <c r="AM1071" s="7" t="s">
        <v>608</v>
      </c>
      <c r="AN1071" s="7" t="s">
        <v>727</v>
      </c>
      <c r="AO1071" s="7" t="s">
        <v>728</v>
      </c>
      <c r="AP1071" s="12" t="s">
        <v>3235</v>
      </c>
      <c r="AQ1071" s="12">
        <v>120</v>
      </c>
      <c r="AR1071" s="12">
        <v>1</v>
      </c>
      <c r="AS1071" s="12" t="s">
        <v>555</v>
      </c>
      <c r="AT1071" s="7" t="s">
        <v>212</v>
      </c>
      <c r="AU1071" s="12">
        <v>1</v>
      </c>
      <c r="AV1071" s="12">
        <v>0</v>
      </c>
      <c r="AW1071" s="12">
        <v>0</v>
      </c>
      <c r="AX1071" s="12">
        <v>0</v>
      </c>
      <c r="AY1071" s="7">
        <v>1</v>
      </c>
      <c r="AZ1071" s="12">
        <v>0</v>
      </c>
      <c r="BA1071" s="12">
        <v>1</v>
      </c>
      <c r="BB1071" s="12">
        <v>1</v>
      </c>
      <c r="BC1071" s="12">
        <v>1</v>
      </c>
      <c r="BD1071" s="12">
        <v>1</v>
      </c>
      <c r="BE1071" s="12">
        <v>0</v>
      </c>
      <c r="BF1071" s="7" t="s">
        <v>766</v>
      </c>
      <c r="BG1071" s="7" t="s">
        <v>159</v>
      </c>
      <c r="BH1071" s="7"/>
      <c r="BI1071" s="7" t="s">
        <v>2806</v>
      </c>
      <c r="BJ1071" s="12" t="s">
        <v>3460</v>
      </c>
      <c r="BK1071" s="12" t="s">
        <v>3467</v>
      </c>
      <c r="BL1071" s="12" t="s">
        <v>3470</v>
      </c>
      <c r="BM1071" s="7" t="s">
        <v>787</v>
      </c>
      <c r="BN1071" s="7"/>
      <c r="BO1071" s="12"/>
      <c r="BP1071" s="12"/>
      <c r="BQ1071" s="12">
        <v>-0.13700000000000001</v>
      </c>
      <c r="BR1071" s="12" t="s">
        <v>1252</v>
      </c>
      <c r="BS1071" s="12">
        <v>-0.06</v>
      </c>
      <c r="BT1071" s="12"/>
      <c r="BU1071" s="12"/>
      <c r="BV1071" s="12" t="s">
        <v>1077</v>
      </c>
      <c r="BW1071" s="12" t="s">
        <v>1077</v>
      </c>
      <c r="BX1071" s="12" t="s">
        <v>1077</v>
      </c>
      <c r="BY1071" s="12" t="s">
        <v>1077</v>
      </c>
      <c r="BZ1071" s="12"/>
      <c r="CA1071" s="12" t="s">
        <v>1077</v>
      </c>
      <c r="CB1071" s="12" t="s">
        <v>1077</v>
      </c>
      <c r="CC1071" s="12" t="s">
        <v>1077</v>
      </c>
      <c r="CD1071" s="12" t="s">
        <v>1109</v>
      </c>
      <c r="CE1071" s="12">
        <v>0.19</v>
      </c>
      <c r="CF1071" s="12" t="s">
        <v>1077</v>
      </c>
      <c r="CG1071" s="12"/>
      <c r="CH1071" s="12"/>
      <c r="CI1071" s="12"/>
      <c r="CJ1071" s="12">
        <v>0.75900000000000001</v>
      </c>
      <c r="CK1071" s="12" t="s">
        <v>3828</v>
      </c>
      <c r="CL1071" s="12" t="s">
        <v>1077</v>
      </c>
      <c r="CM1071" s="12" t="s">
        <v>1077</v>
      </c>
      <c r="CN1071" s="12" t="s">
        <v>1077</v>
      </c>
      <c r="CO1071" s="12" t="s">
        <v>1077</v>
      </c>
      <c r="CP1071" s="12"/>
      <c r="CQ1071" s="12"/>
      <c r="CR1071" s="12"/>
      <c r="CS1071" s="12" t="s">
        <v>1077</v>
      </c>
      <c r="CT1071" s="12" t="s">
        <v>1077</v>
      </c>
      <c r="CU1071" s="12" t="s">
        <v>1077</v>
      </c>
      <c r="CV1071" s="12" t="s">
        <v>1077</v>
      </c>
      <c r="CW1071" s="12"/>
      <c r="CX1071" s="57"/>
    </row>
    <row r="1072" spans="1:102" ht="16.5" x14ac:dyDescent="0.35">
      <c r="A1072" s="56">
        <v>86</v>
      </c>
      <c r="B1072" s="12" t="s">
        <v>3776</v>
      </c>
      <c r="C1072" s="12">
        <v>86.2</v>
      </c>
      <c r="D1072" s="12" t="s">
        <v>2473</v>
      </c>
      <c r="E1072" s="12" t="s">
        <v>487</v>
      </c>
      <c r="F1072" s="12">
        <v>4</v>
      </c>
      <c r="G1072" s="12" t="s">
        <v>349</v>
      </c>
      <c r="H1072" s="12" t="s">
        <v>2804</v>
      </c>
      <c r="I1072" s="12" t="s">
        <v>1285</v>
      </c>
      <c r="J1072" s="12" t="s">
        <v>556</v>
      </c>
      <c r="K1072" s="12" t="s">
        <v>578</v>
      </c>
      <c r="L1072" s="12" t="s">
        <v>558</v>
      </c>
      <c r="M1072" s="12" t="s">
        <v>3237</v>
      </c>
      <c r="N1072" s="12" t="s">
        <v>3435</v>
      </c>
      <c r="O1072" s="12" t="s">
        <v>3400</v>
      </c>
      <c r="P1072" s="12" t="s">
        <v>3401</v>
      </c>
      <c r="Q1072" s="12">
        <v>0</v>
      </c>
      <c r="R1072" s="12">
        <v>0</v>
      </c>
      <c r="S1072" s="12">
        <v>0</v>
      </c>
      <c r="T1072" s="12">
        <v>0</v>
      </c>
      <c r="U1072" s="12">
        <v>0</v>
      </c>
      <c r="V1072" s="12">
        <v>1</v>
      </c>
      <c r="W1072" s="12">
        <v>1</v>
      </c>
      <c r="X1072" s="12">
        <v>0</v>
      </c>
      <c r="Y1072" s="12">
        <v>0</v>
      </c>
      <c r="Z1072" s="12">
        <v>0</v>
      </c>
      <c r="AA1072" s="12">
        <v>0</v>
      </c>
      <c r="AB1072" s="12">
        <v>0</v>
      </c>
      <c r="AC1072" s="12">
        <v>1</v>
      </c>
      <c r="AD1072" s="12">
        <v>0</v>
      </c>
      <c r="AE1072" s="12">
        <v>0</v>
      </c>
      <c r="AF1072" s="12">
        <v>0</v>
      </c>
      <c r="AG1072" s="12">
        <v>0</v>
      </c>
      <c r="AH1072" s="12">
        <v>0</v>
      </c>
      <c r="AI1072" s="12">
        <v>0</v>
      </c>
      <c r="AJ1072" s="12">
        <v>1</v>
      </c>
      <c r="AK1072" s="12">
        <v>0</v>
      </c>
      <c r="AL1072" s="12" t="s">
        <v>3454</v>
      </c>
      <c r="AM1072" s="7" t="s">
        <v>608</v>
      </c>
      <c r="AN1072" s="7" t="s">
        <v>727</v>
      </c>
      <c r="AO1072" s="7" t="s">
        <v>728</v>
      </c>
      <c r="AP1072" s="12" t="s">
        <v>3235</v>
      </c>
      <c r="AQ1072" s="12">
        <v>120</v>
      </c>
      <c r="AR1072" s="12">
        <v>1</v>
      </c>
      <c r="AS1072" s="12" t="s">
        <v>555</v>
      </c>
      <c r="AT1072" s="7" t="s">
        <v>212</v>
      </c>
      <c r="AU1072" s="12">
        <v>1</v>
      </c>
      <c r="AV1072" s="12">
        <v>0</v>
      </c>
      <c r="AW1072" s="12">
        <v>0</v>
      </c>
      <c r="AX1072" s="12">
        <v>0</v>
      </c>
      <c r="AY1072" s="7">
        <v>1</v>
      </c>
      <c r="AZ1072" s="12">
        <v>0</v>
      </c>
      <c r="BA1072" s="12">
        <v>1</v>
      </c>
      <c r="BB1072" s="12">
        <v>1</v>
      </c>
      <c r="BC1072" s="12">
        <v>1</v>
      </c>
      <c r="BD1072" s="12">
        <v>1</v>
      </c>
      <c r="BE1072" s="12">
        <v>0</v>
      </c>
      <c r="BF1072" s="7" t="s">
        <v>2820</v>
      </c>
      <c r="BG1072" s="7" t="s">
        <v>964</v>
      </c>
      <c r="BH1072" s="7"/>
      <c r="BI1072" s="7" t="s">
        <v>2818</v>
      </c>
      <c r="BJ1072" s="12" t="s">
        <v>3460</v>
      </c>
      <c r="BK1072" s="12" t="s">
        <v>3467</v>
      </c>
      <c r="BL1072" s="12" t="s">
        <v>3470</v>
      </c>
      <c r="BM1072" s="7" t="s">
        <v>787</v>
      </c>
      <c r="BN1072" s="7"/>
      <c r="BO1072" s="12"/>
      <c r="BP1072" s="12"/>
      <c r="BQ1072" s="12">
        <v>0.157</v>
      </c>
      <c r="BR1072" s="12" t="s">
        <v>1252</v>
      </c>
      <c r="BS1072" s="12">
        <v>1.01</v>
      </c>
      <c r="BT1072" s="12"/>
      <c r="BU1072" s="12"/>
      <c r="BV1072" s="12" t="s">
        <v>1077</v>
      </c>
      <c r="BW1072" s="12" t="s">
        <v>1077</v>
      </c>
      <c r="BX1072" s="12" t="s">
        <v>1077</v>
      </c>
      <c r="BY1072" s="12" t="s">
        <v>1077</v>
      </c>
      <c r="BZ1072" s="12"/>
      <c r="CA1072" s="12" t="s">
        <v>1077</v>
      </c>
      <c r="CB1072" s="12" t="s">
        <v>1077</v>
      </c>
      <c r="CC1072" s="12" t="s">
        <v>1077</v>
      </c>
      <c r="CD1072" s="12" t="s">
        <v>1111</v>
      </c>
      <c r="CE1072" s="12">
        <v>0.17</v>
      </c>
      <c r="CF1072" s="12" t="s">
        <v>1077</v>
      </c>
      <c r="CG1072" s="12"/>
      <c r="CH1072" s="12"/>
      <c r="CI1072" s="12"/>
      <c r="CJ1072" s="12">
        <v>0.75900000000000001</v>
      </c>
      <c r="CK1072" s="12" t="s">
        <v>3828</v>
      </c>
      <c r="CL1072" s="12" t="s">
        <v>1077</v>
      </c>
      <c r="CM1072" s="12" t="s">
        <v>1077</v>
      </c>
      <c r="CN1072" s="12" t="s">
        <v>1077</v>
      </c>
      <c r="CO1072" s="12" t="s">
        <v>1077</v>
      </c>
      <c r="CP1072" s="12"/>
      <c r="CQ1072" s="12"/>
      <c r="CR1072" s="12"/>
      <c r="CS1072" s="12" t="s">
        <v>1077</v>
      </c>
      <c r="CT1072" s="12" t="s">
        <v>1077</v>
      </c>
      <c r="CU1072" s="12" t="s">
        <v>1077</v>
      </c>
      <c r="CV1072" s="12" t="s">
        <v>1077</v>
      </c>
      <c r="CW1072" s="12"/>
      <c r="CX1072" s="57"/>
    </row>
    <row r="1073" spans="1:102" ht="16.5" x14ac:dyDescent="0.35">
      <c r="A1073" s="56">
        <v>86</v>
      </c>
      <c r="B1073" s="12" t="s">
        <v>3776</v>
      </c>
      <c r="C1073" s="12">
        <v>86.2</v>
      </c>
      <c r="D1073" s="12" t="s">
        <v>2469</v>
      </c>
      <c r="E1073" s="12" t="s">
        <v>487</v>
      </c>
      <c r="F1073" s="12" t="s">
        <v>3916</v>
      </c>
      <c r="G1073" s="12" t="s">
        <v>212</v>
      </c>
      <c r="H1073" s="12" t="s">
        <v>2804</v>
      </c>
      <c r="I1073" s="12" t="s">
        <v>212</v>
      </c>
      <c r="J1073" s="12" t="s">
        <v>556</v>
      </c>
      <c r="K1073" s="12" t="s">
        <v>578</v>
      </c>
      <c r="L1073" s="12" t="s">
        <v>558</v>
      </c>
      <c r="M1073" s="12" t="s">
        <v>3237</v>
      </c>
      <c r="N1073" s="12" t="s">
        <v>3435</v>
      </c>
      <c r="O1073" s="12" t="s">
        <v>3400</v>
      </c>
      <c r="P1073" s="12" t="s">
        <v>3401</v>
      </c>
      <c r="Q1073" s="12">
        <v>0</v>
      </c>
      <c r="R1073" s="12">
        <v>0</v>
      </c>
      <c r="S1073" s="12">
        <v>0</v>
      </c>
      <c r="T1073" s="12">
        <v>0</v>
      </c>
      <c r="U1073" s="12">
        <v>0</v>
      </c>
      <c r="V1073" s="12">
        <v>1</v>
      </c>
      <c r="W1073" s="12">
        <v>1</v>
      </c>
      <c r="X1073" s="12">
        <v>0</v>
      </c>
      <c r="Y1073" s="12">
        <v>0</v>
      </c>
      <c r="Z1073" s="12">
        <v>0</v>
      </c>
      <c r="AA1073" s="12">
        <v>0</v>
      </c>
      <c r="AB1073" s="12">
        <v>0</v>
      </c>
      <c r="AC1073" s="12">
        <v>1</v>
      </c>
      <c r="AD1073" s="12">
        <v>0</v>
      </c>
      <c r="AE1073" s="12">
        <v>0</v>
      </c>
      <c r="AF1073" s="12">
        <v>0</v>
      </c>
      <c r="AG1073" s="12">
        <v>0</v>
      </c>
      <c r="AH1073" s="12">
        <v>0</v>
      </c>
      <c r="AI1073" s="12">
        <v>0</v>
      </c>
      <c r="AJ1073" s="12">
        <v>1</v>
      </c>
      <c r="AK1073" s="12">
        <v>0</v>
      </c>
      <c r="AL1073" s="12" t="s">
        <v>3454</v>
      </c>
      <c r="AM1073" s="7" t="s">
        <v>608</v>
      </c>
      <c r="AN1073" s="7" t="s">
        <v>727</v>
      </c>
      <c r="AO1073" s="7" t="s">
        <v>728</v>
      </c>
      <c r="AP1073" s="12" t="s">
        <v>3235</v>
      </c>
      <c r="AQ1073" s="12">
        <v>120</v>
      </c>
      <c r="AR1073" s="12">
        <v>1</v>
      </c>
      <c r="AS1073" s="12" t="s">
        <v>555</v>
      </c>
      <c r="AT1073" s="7" t="s">
        <v>212</v>
      </c>
      <c r="AU1073" s="12">
        <v>1</v>
      </c>
      <c r="AV1073" s="12">
        <v>0</v>
      </c>
      <c r="AW1073" s="12">
        <v>0</v>
      </c>
      <c r="AX1073" s="12">
        <v>0</v>
      </c>
      <c r="AY1073" s="7">
        <v>1</v>
      </c>
      <c r="AZ1073" s="12">
        <v>0</v>
      </c>
      <c r="BA1073" s="12">
        <v>1</v>
      </c>
      <c r="BB1073" s="12">
        <v>1</v>
      </c>
      <c r="BC1073" s="12">
        <v>1</v>
      </c>
      <c r="BD1073" s="12">
        <v>1</v>
      </c>
      <c r="BE1073" s="12">
        <v>0</v>
      </c>
      <c r="BF1073" s="7" t="s">
        <v>766</v>
      </c>
      <c r="BG1073" s="7" t="s">
        <v>781</v>
      </c>
      <c r="BH1073" s="7"/>
      <c r="BI1073" s="7" t="s">
        <v>2807</v>
      </c>
      <c r="BJ1073" s="12" t="s">
        <v>3460</v>
      </c>
      <c r="BK1073" s="12" t="s">
        <v>3467</v>
      </c>
      <c r="BL1073" s="12" t="s">
        <v>3470</v>
      </c>
      <c r="BM1073" s="7" t="s">
        <v>787</v>
      </c>
      <c r="BN1073" s="7"/>
      <c r="BO1073" s="12"/>
      <c r="BP1073" s="12"/>
      <c r="BQ1073" s="12">
        <v>0.57399999999999995</v>
      </c>
      <c r="BR1073" s="12" t="s">
        <v>1252</v>
      </c>
      <c r="BS1073" s="12">
        <v>0.45</v>
      </c>
      <c r="BT1073" s="12"/>
      <c r="BU1073" s="12"/>
      <c r="BV1073" s="12" t="s">
        <v>1077</v>
      </c>
      <c r="BW1073" s="12" t="s">
        <v>1077</v>
      </c>
      <c r="BX1073" s="12" t="s">
        <v>1077</v>
      </c>
      <c r="BY1073" s="12" t="s">
        <v>1077</v>
      </c>
      <c r="BZ1073" s="12"/>
      <c r="CA1073" s="12" t="s">
        <v>1077</v>
      </c>
      <c r="CB1073" s="12" t="s">
        <v>1077</v>
      </c>
      <c r="CC1073" s="12" t="s">
        <v>1077</v>
      </c>
      <c r="CD1073" s="12" t="s">
        <v>1110</v>
      </c>
      <c r="CE1073" s="12">
        <v>0</v>
      </c>
      <c r="CF1073" s="12" t="s">
        <v>1077</v>
      </c>
      <c r="CG1073" s="12"/>
      <c r="CH1073" s="12"/>
      <c r="CI1073" s="12"/>
      <c r="CJ1073" s="12">
        <v>0.75900000000000001</v>
      </c>
      <c r="CK1073" s="12" t="s">
        <v>3828</v>
      </c>
      <c r="CL1073" s="12" t="s">
        <v>1077</v>
      </c>
      <c r="CM1073" s="12" t="s">
        <v>1077</v>
      </c>
      <c r="CN1073" s="12" t="s">
        <v>1077</v>
      </c>
      <c r="CO1073" s="12" t="s">
        <v>1077</v>
      </c>
      <c r="CP1073" s="12"/>
      <c r="CQ1073" s="12"/>
      <c r="CR1073" s="12"/>
      <c r="CS1073" s="12" t="s">
        <v>1077</v>
      </c>
      <c r="CT1073" s="12" t="s">
        <v>1077</v>
      </c>
      <c r="CU1073" s="12" t="s">
        <v>1077</v>
      </c>
      <c r="CV1073" s="12" t="s">
        <v>1077</v>
      </c>
      <c r="CW1073" s="12"/>
      <c r="CX1073" s="57"/>
    </row>
    <row r="1074" spans="1:102" ht="16.5" x14ac:dyDescent="0.35">
      <c r="A1074" s="56">
        <v>86</v>
      </c>
      <c r="B1074" s="12" t="s">
        <v>3776</v>
      </c>
      <c r="C1074" s="12">
        <v>86.2</v>
      </c>
      <c r="D1074" s="12" t="s">
        <v>2472</v>
      </c>
      <c r="E1074" s="12" t="s">
        <v>487</v>
      </c>
      <c r="F1074" s="12">
        <v>4</v>
      </c>
      <c r="G1074" s="12" t="s">
        <v>212</v>
      </c>
      <c r="H1074" s="12" t="s">
        <v>2804</v>
      </c>
      <c r="I1074" s="12" t="s">
        <v>212</v>
      </c>
      <c r="J1074" s="12" t="s">
        <v>556</v>
      </c>
      <c r="K1074" s="12" t="s">
        <v>578</v>
      </c>
      <c r="L1074" s="12" t="s">
        <v>558</v>
      </c>
      <c r="M1074" s="12" t="s">
        <v>3237</v>
      </c>
      <c r="N1074" s="12" t="s">
        <v>3435</v>
      </c>
      <c r="O1074" s="12" t="s">
        <v>3400</v>
      </c>
      <c r="P1074" s="12" t="s">
        <v>3401</v>
      </c>
      <c r="Q1074" s="12">
        <v>0</v>
      </c>
      <c r="R1074" s="12">
        <v>0</v>
      </c>
      <c r="S1074" s="12">
        <v>0</v>
      </c>
      <c r="T1074" s="12">
        <v>0</v>
      </c>
      <c r="U1074" s="12">
        <v>0</v>
      </c>
      <c r="V1074" s="12">
        <v>1</v>
      </c>
      <c r="W1074" s="12">
        <v>1</v>
      </c>
      <c r="X1074" s="12">
        <v>0</v>
      </c>
      <c r="Y1074" s="12">
        <v>0</v>
      </c>
      <c r="Z1074" s="12">
        <v>0</v>
      </c>
      <c r="AA1074" s="12">
        <v>0</v>
      </c>
      <c r="AB1074" s="12">
        <v>0</v>
      </c>
      <c r="AC1074" s="12">
        <v>1</v>
      </c>
      <c r="AD1074" s="12">
        <v>0</v>
      </c>
      <c r="AE1074" s="12">
        <v>0</v>
      </c>
      <c r="AF1074" s="12">
        <v>0</v>
      </c>
      <c r="AG1074" s="12">
        <v>0</v>
      </c>
      <c r="AH1074" s="12">
        <v>0</v>
      </c>
      <c r="AI1074" s="12">
        <v>0</v>
      </c>
      <c r="AJ1074" s="12">
        <v>1</v>
      </c>
      <c r="AK1074" s="12">
        <v>0</v>
      </c>
      <c r="AL1074" s="12" t="s">
        <v>3454</v>
      </c>
      <c r="AM1074" s="7" t="s">
        <v>608</v>
      </c>
      <c r="AN1074" s="7" t="s">
        <v>727</v>
      </c>
      <c r="AO1074" s="7" t="s">
        <v>728</v>
      </c>
      <c r="AP1074" s="12" t="s">
        <v>3235</v>
      </c>
      <c r="AQ1074" s="12">
        <v>120</v>
      </c>
      <c r="AR1074" s="12">
        <v>1</v>
      </c>
      <c r="AS1074" s="12" t="s">
        <v>555</v>
      </c>
      <c r="AT1074" s="7" t="s">
        <v>212</v>
      </c>
      <c r="AU1074" s="12">
        <v>1</v>
      </c>
      <c r="AV1074" s="12">
        <v>0</v>
      </c>
      <c r="AW1074" s="12">
        <v>0</v>
      </c>
      <c r="AX1074" s="12">
        <v>0</v>
      </c>
      <c r="AY1074" s="7">
        <v>1</v>
      </c>
      <c r="AZ1074" s="12">
        <v>0</v>
      </c>
      <c r="BA1074" s="12">
        <v>1</v>
      </c>
      <c r="BB1074" s="12">
        <v>1</v>
      </c>
      <c r="BC1074" s="12">
        <v>1</v>
      </c>
      <c r="BD1074" s="12">
        <v>1</v>
      </c>
      <c r="BE1074" s="12">
        <v>0</v>
      </c>
      <c r="BF1074" s="7" t="s">
        <v>2820</v>
      </c>
      <c r="BG1074" s="7" t="s">
        <v>862</v>
      </c>
      <c r="BH1074" s="7"/>
      <c r="BI1074" s="7" t="s">
        <v>2818</v>
      </c>
      <c r="BJ1074" s="12" t="s">
        <v>3460</v>
      </c>
      <c r="BK1074" s="12" t="s">
        <v>3467</v>
      </c>
      <c r="BL1074" s="12" t="s">
        <v>3470</v>
      </c>
      <c r="BM1074" s="7" t="s">
        <v>787</v>
      </c>
      <c r="BN1074" s="7"/>
      <c r="BO1074" s="12"/>
      <c r="BP1074" s="12"/>
      <c r="BQ1074" s="12">
        <v>0.91100000000000003</v>
      </c>
      <c r="BR1074" s="12" t="s">
        <v>1252</v>
      </c>
      <c r="BS1074" s="12">
        <v>0.03</v>
      </c>
      <c r="BT1074" s="12"/>
      <c r="BU1074" s="12"/>
      <c r="BV1074" s="12" t="s">
        <v>1077</v>
      </c>
      <c r="BW1074" s="12" t="s">
        <v>1077</v>
      </c>
      <c r="BX1074" s="12" t="s">
        <v>1077</v>
      </c>
      <c r="BY1074" s="12" t="s">
        <v>1077</v>
      </c>
      <c r="BZ1074" s="12"/>
      <c r="CA1074" s="12" t="s">
        <v>1077</v>
      </c>
      <c r="CB1074" s="12" t="s">
        <v>1077</v>
      </c>
      <c r="CC1074" s="12" t="s">
        <v>1077</v>
      </c>
      <c r="CD1074" s="12" t="s">
        <v>1112</v>
      </c>
      <c r="CE1074" s="12">
        <v>0.01</v>
      </c>
      <c r="CF1074" s="12" t="s">
        <v>1077</v>
      </c>
      <c r="CG1074" s="12"/>
      <c r="CH1074" s="12"/>
      <c r="CI1074" s="12"/>
      <c r="CJ1074" s="12">
        <v>0.75900000000000001</v>
      </c>
      <c r="CK1074" s="12" t="s">
        <v>3828</v>
      </c>
      <c r="CL1074" s="12" t="s">
        <v>1077</v>
      </c>
      <c r="CM1074" s="12" t="s">
        <v>1077</v>
      </c>
      <c r="CN1074" s="12" t="s">
        <v>1077</v>
      </c>
      <c r="CO1074" s="12" t="s">
        <v>1077</v>
      </c>
      <c r="CP1074" s="12"/>
      <c r="CQ1074" s="12"/>
      <c r="CR1074" s="12"/>
      <c r="CS1074" s="12" t="s">
        <v>1077</v>
      </c>
      <c r="CT1074" s="12" t="s">
        <v>1077</v>
      </c>
      <c r="CU1074" s="12" t="s">
        <v>1077</v>
      </c>
      <c r="CV1074" s="12" t="s">
        <v>1077</v>
      </c>
      <c r="CW1074" s="12"/>
      <c r="CX1074" s="57"/>
    </row>
    <row r="1075" spans="1:102" ht="16.5" x14ac:dyDescent="0.35">
      <c r="A1075" s="56">
        <v>86</v>
      </c>
      <c r="B1075" s="12" t="s">
        <v>3776</v>
      </c>
      <c r="C1075" s="12">
        <v>86.3</v>
      </c>
      <c r="D1075" s="12" t="s">
        <v>2471</v>
      </c>
      <c r="E1075" s="12" t="s">
        <v>488</v>
      </c>
      <c r="F1075" s="12">
        <v>4</v>
      </c>
      <c r="G1075" s="12" t="s">
        <v>349</v>
      </c>
      <c r="H1075" s="12" t="s">
        <v>2804</v>
      </c>
      <c r="I1075" s="12" t="s">
        <v>1285</v>
      </c>
      <c r="J1075" s="12" t="s">
        <v>556</v>
      </c>
      <c r="K1075" s="12" t="s">
        <v>578</v>
      </c>
      <c r="L1075" s="12" t="s">
        <v>558</v>
      </c>
      <c r="M1075" s="12" t="s">
        <v>3237</v>
      </c>
      <c r="N1075" s="12" t="s">
        <v>3435</v>
      </c>
      <c r="O1075" s="12" t="s">
        <v>3400</v>
      </c>
      <c r="P1075" s="12" t="s">
        <v>3401</v>
      </c>
      <c r="Q1075" s="12">
        <v>0</v>
      </c>
      <c r="R1075" s="12">
        <v>0</v>
      </c>
      <c r="S1075" s="12">
        <v>0</v>
      </c>
      <c r="T1075" s="12">
        <v>0</v>
      </c>
      <c r="U1075" s="12">
        <v>0</v>
      </c>
      <c r="V1075" s="12">
        <v>1</v>
      </c>
      <c r="W1075" s="12">
        <v>1</v>
      </c>
      <c r="X1075" s="12">
        <v>0</v>
      </c>
      <c r="Y1075" s="12">
        <v>0</v>
      </c>
      <c r="Z1075" s="12">
        <v>0</v>
      </c>
      <c r="AA1075" s="12">
        <v>0</v>
      </c>
      <c r="AB1075" s="12">
        <v>0</v>
      </c>
      <c r="AC1075" s="12">
        <v>1</v>
      </c>
      <c r="AD1075" s="12">
        <v>0</v>
      </c>
      <c r="AE1075" s="12">
        <v>0</v>
      </c>
      <c r="AF1075" s="12">
        <v>0</v>
      </c>
      <c r="AG1075" s="12">
        <v>0</v>
      </c>
      <c r="AH1075" s="12">
        <v>0</v>
      </c>
      <c r="AI1075" s="12">
        <v>0</v>
      </c>
      <c r="AJ1075" s="12">
        <v>1</v>
      </c>
      <c r="AK1075" s="12">
        <v>0</v>
      </c>
      <c r="AL1075" s="12" t="s">
        <v>3455</v>
      </c>
      <c r="AM1075" s="7" t="s">
        <v>608</v>
      </c>
      <c r="AN1075" s="7" t="s">
        <v>727</v>
      </c>
      <c r="AO1075" s="7" t="s">
        <v>728</v>
      </c>
      <c r="AP1075" s="12" t="s">
        <v>3235</v>
      </c>
      <c r="AQ1075" s="12">
        <v>120</v>
      </c>
      <c r="AR1075" s="12">
        <v>1</v>
      </c>
      <c r="AS1075" s="12" t="s">
        <v>555</v>
      </c>
      <c r="AT1075" s="7" t="s">
        <v>212</v>
      </c>
      <c r="AU1075" s="12">
        <v>1</v>
      </c>
      <c r="AV1075" s="12">
        <v>0</v>
      </c>
      <c r="AW1075" s="12">
        <v>0</v>
      </c>
      <c r="AX1075" s="12">
        <v>0</v>
      </c>
      <c r="AY1075" s="7">
        <v>1</v>
      </c>
      <c r="AZ1075" s="12">
        <v>0</v>
      </c>
      <c r="BA1075" s="12">
        <v>1</v>
      </c>
      <c r="BB1075" s="12">
        <v>1</v>
      </c>
      <c r="BC1075" s="12">
        <v>1</v>
      </c>
      <c r="BD1075" s="12">
        <v>1</v>
      </c>
      <c r="BE1075" s="12">
        <v>0</v>
      </c>
      <c r="BF1075" s="7" t="s">
        <v>2820</v>
      </c>
      <c r="BG1075" s="7" t="s">
        <v>964</v>
      </c>
      <c r="BH1075" s="7"/>
      <c r="BI1075" s="7" t="s">
        <v>2818</v>
      </c>
      <c r="BJ1075" s="12" t="s">
        <v>3460</v>
      </c>
      <c r="BK1075" s="12" t="s">
        <v>3467</v>
      </c>
      <c r="BL1075" s="12" t="s">
        <v>3470</v>
      </c>
      <c r="BM1075" s="7" t="s">
        <v>787</v>
      </c>
      <c r="BN1075" s="7"/>
      <c r="BO1075" s="12"/>
      <c r="BP1075" s="12"/>
      <c r="BQ1075" s="12">
        <v>0.219</v>
      </c>
      <c r="BR1075" s="12" t="s">
        <v>1252</v>
      </c>
      <c r="BS1075" s="12">
        <v>1.23</v>
      </c>
      <c r="BT1075" s="12"/>
      <c r="BU1075" s="12"/>
      <c r="BV1075" s="12" t="s">
        <v>1077</v>
      </c>
      <c r="BW1075" s="12" t="s">
        <v>1077</v>
      </c>
      <c r="BX1075" s="12" t="s">
        <v>1077</v>
      </c>
      <c r="BY1075" s="12" t="s">
        <v>1077</v>
      </c>
      <c r="BZ1075" s="12"/>
      <c r="CA1075" s="12" t="s">
        <v>1077</v>
      </c>
      <c r="CB1075" s="12" t="s">
        <v>1077</v>
      </c>
      <c r="CC1075" s="12" t="s">
        <v>1077</v>
      </c>
      <c r="CD1075" s="12" t="s">
        <v>1113</v>
      </c>
      <c r="CE1075" s="12">
        <v>0.18</v>
      </c>
      <c r="CF1075" s="12" t="s">
        <v>1077</v>
      </c>
      <c r="CG1075" s="12"/>
      <c r="CH1075" s="12"/>
      <c r="CI1075" s="12"/>
      <c r="CJ1075" s="12">
        <v>0.77600000000000002</v>
      </c>
      <c r="CK1075" s="12" t="s">
        <v>3828</v>
      </c>
      <c r="CL1075" s="12" t="s">
        <v>1077</v>
      </c>
      <c r="CM1075" s="12" t="s">
        <v>1077</v>
      </c>
      <c r="CN1075" s="12" t="s">
        <v>1077</v>
      </c>
      <c r="CO1075" s="12" t="s">
        <v>1077</v>
      </c>
      <c r="CP1075" s="12"/>
      <c r="CQ1075" s="12"/>
      <c r="CR1075" s="12"/>
      <c r="CS1075" s="12" t="s">
        <v>1077</v>
      </c>
      <c r="CT1075" s="12" t="s">
        <v>1077</v>
      </c>
      <c r="CU1075" s="12" t="s">
        <v>1077</v>
      </c>
      <c r="CV1075" s="12" t="s">
        <v>1077</v>
      </c>
      <c r="CW1075" s="12"/>
      <c r="CX1075" s="57"/>
    </row>
    <row r="1076" spans="1:102" ht="16.5" x14ac:dyDescent="0.35">
      <c r="A1076" s="56">
        <v>86</v>
      </c>
      <c r="B1076" s="12" t="s">
        <v>3776</v>
      </c>
      <c r="C1076" s="12">
        <v>86.4</v>
      </c>
      <c r="D1076" s="12" t="s">
        <v>2475</v>
      </c>
      <c r="E1076" s="12" t="s">
        <v>489</v>
      </c>
      <c r="F1076" s="12">
        <v>4</v>
      </c>
      <c r="G1076" s="12" t="s">
        <v>349</v>
      </c>
      <c r="H1076" s="12" t="s">
        <v>2804</v>
      </c>
      <c r="I1076" s="12" t="s">
        <v>1285</v>
      </c>
      <c r="J1076" s="12" t="s">
        <v>556</v>
      </c>
      <c r="K1076" s="12" t="s">
        <v>578</v>
      </c>
      <c r="L1076" s="12" t="s">
        <v>558</v>
      </c>
      <c r="M1076" s="12" t="s">
        <v>3237</v>
      </c>
      <c r="N1076" s="12" t="s">
        <v>3435</v>
      </c>
      <c r="O1076" s="12" t="s">
        <v>3400</v>
      </c>
      <c r="P1076" s="12" t="s">
        <v>3401</v>
      </c>
      <c r="Q1076" s="12">
        <v>0</v>
      </c>
      <c r="R1076" s="12">
        <v>0</v>
      </c>
      <c r="S1076" s="12">
        <v>0</v>
      </c>
      <c r="T1076" s="12">
        <v>0</v>
      </c>
      <c r="U1076" s="12">
        <v>0</v>
      </c>
      <c r="V1076" s="12">
        <v>1</v>
      </c>
      <c r="W1076" s="12">
        <v>1</v>
      </c>
      <c r="X1076" s="12">
        <v>0</v>
      </c>
      <c r="Y1076" s="12">
        <v>0</v>
      </c>
      <c r="Z1076" s="12">
        <v>0</v>
      </c>
      <c r="AA1076" s="12">
        <v>0</v>
      </c>
      <c r="AB1076" s="12">
        <v>0</v>
      </c>
      <c r="AC1076" s="12">
        <v>1</v>
      </c>
      <c r="AD1076" s="12">
        <v>0</v>
      </c>
      <c r="AE1076" s="12">
        <v>0</v>
      </c>
      <c r="AF1076" s="12">
        <v>0</v>
      </c>
      <c r="AG1076" s="12">
        <v>0</v>
      </c>
      <c r="AH1076" s="12">
        <v>0</v>
      </c>
      <c r="AI1076" s="12">
        <v>0</v>
      </c>
      <c r="AJ1076" s="12">
        <v>1</v>
      </c>
      <c r="AK1076" s="12">
        <v>0</v>
      </c>
      <c r="AL1076" s="12" t="s">
        <v>3454</v>
      </c>
      <c r="AM1076" s="7" t="s">
        <v>608</v>
      </c>
      <c r="AN1076" s="7" t="s">
        <v>727</v>
      </c>
      <c r="AO1076" s="7" t="s">
        <v>728</v>
      </c>
      <c r="AP1076" s="12" t="s">
        <v>3235</v>
      </c>
      <c r="AQ1076" s="12">
        <v>120</v>
      </c>
      <c r="AR1076" s="12">
        <v>1</v>
      </c>
      <c r="AS1076" s="12" t="s">
        <v>555</v>
      </c>
      <c r="AT1076" s="7" t="s">
        <v>212</v>
      </c>
      <c r="AU1076" s="12">
        <v>1</v>
      </c>
      <c r="AV1076" s="12">
        <v>0</v>
      </c>
      <c r="AW1076" s="12">
        <v>0</v>
      </c>
      <c r="AX1076" s="12">
        <v>0</v>
      </c>
      <c r="AY1076" s="7">
        <v>1</v>
      </c>
      <c r="AZ1076" s="12">
        <v>0</v>
      </c>
      <c r="BA1076" s="12">
        <v>1</v>
      </c>
      <c r="BB1076" s="12">
        <v>1</v>
      </c>
      <c r="BC1076" s="12">
        <v>1</v>
      </c>
      <c r="BD1076" s="12">
        <v>1</v>
      </c>
      <c r="BE1076" s="12">
        <v>0</v>
      </c>
      <c r="BF1076" s="7" t="s">
        <v>3258</v>
      </c>
      <c r="BG1076" s="7" t="s">
        <v>957</v>
      </c>
      <c r="BH1076" s="7"/>
      <c r="BI1076" s="7" t="s">
        <v>3249</v>
      </c>
      <c r="BJ1076" s="12" t="s">
        <v>3460</v>
      </c>
      <c r="BK1076" s="12" t="s">
        <v>3467</v>
      </c>
      <c r="BL1076" s="12" t="s">
        <v>3470</v>
      </c>
      <c r="BM1076" s="7" t="s">
        <v>787</v>
      </c>
      <c r="BN1076" s="7"/>
      <c r="BO1076" s="12"/>
      <c r="BP1076" s="12"/>
      <c r="BQ1076" s="12">
        <v>0.104</v>
      </c>
      <c r="BR1076" s="12" t="s">
        <v>1252</v>
      </c>
      <c r="BS1076" s="12">
        <v>0.09</v>
      </c>
      <c r="BT1076" s="12"/>
      <c r="BU1076" s="12"/>
      <c r="BV1076" s="12" t="s">
        <v>1077</v>
      </c>
      <c r="BW1076" s="12" t="s">
        <v>1077</v>
      </c>
      <c r="BX1076" s="12" t="s">
        <v>1077</v>
      </c>
      <c r="BY1076" s="12" t="s">
        <v>1077</v>
      </c>
      <c r="BZ1076" s="12"/>
      <c r="CA1076" s="12" t="s">
        <v>1077</v>
      </c>
      <c r="CB1076" s="12" t="s">
        <v>1077</v>
      </c>
      <c r="CC1076" s="12" t="s">
        <v>1077</v>
      </c>
      <c r="CD1076" s="12" t="s">
        <v>1116</v>
      </c>
      <c r="CE1076" s="12">
        <v>0.2</v>
      </c>
      <c r="CF1076" s="12" t="s">
        <v>1077</v>
      </c>
      <c r="CG1076" s="12"/>
      <c r="CH1076" s="12"/>
      <c r="CI1076" s="12"/>
      <c r="CJ1076" s="12">
        <v>0.76800000000000002</v>
      </c>
      <c r="CK1076" s="12" t="s">
        <v>3828</v>
      </c>
      <c r="CL1076" s="12" t="s">
        <v>1077</v>
      </c>
      <c r="CM1076" s="12" t="s">
        <v>1077</v>
      </c>
      <c r="CN1076" s="12" t="s">
        <v>1077</v>
      </c>
      <c r="CO1076" s="12" t="s">
        <v>1077</v>
      </c>
      <c r="CP1076" s="12"/>
      <c r="CQ1076" s="12"/>
      <c r="CR1076" s="12"/>
      <c r="CS1076" s="12" t="s">
        <v>1077</v>
      </c>
      <c r="CT1076" s="12" t="s">
        <v>1077</v>
      </c>
      <c r="CU1076" s="12" t="s">
        <v>1077</v>
      </c>
      <c r="CV1076" s="12" t="s">
        <v>1077</v>
      </c>
      <c r="CW1076" s="12"/>
      <c r="CX1076" s="57"/>
    </row>
    <row r="1077" spans="1:102" ht="16.5" x14ac:dyDescent="0.35">
      <c r="A1077" s="56">
        <v>86</v>
      </c>
      <c r="B1077" s="12" t="s">
        <v>3776</v>
      </c>
      <c r="C1077" s="12">
        <v>86.4</v>
      </c>
      <c r="D1077" s="12" t="s">
        <v>2467</v>
      </c>
      <c r="E1077" s="12" t="s">
        <v>489</v>
      </c>
      <c r="F1077" s="12" t="s">
        <v>3916</v>
      </c>
      <c r="G1077" s="12" t="s">
        <v>212</v>
      </c>
      <c r="H1077" s="12" t="s">
        <v>2804</v>
      </c>
      <c r="I1077" s="12" t="s">
        <v>212</v>
      </c>
      <c r="J1077" s="12" t="s">
        <v>556</v>
      </c>
      <c r="K1077" s="12" t="s">
        <v>578</v>
      </c>
      <c r="L1077" s="12" t="s">
        <v>558</v>
      </c>
      <c r="M1077" s="12" t="s">
        <v>3237</v>
      </c>
      <c r="N1077" s="12" t="s">
        <v>3435</v>
      </c>
      <c r="O1077" s="12" t="s">
        <v>3400</v>
      </c>
      <c r="P1077" s="12" t="s">
        <v>3401</v>
      </c>
      <c r="Q1077" s="12">
        <v>0</v>
      </c>
      <c r="R1077" s="12">
        <v>0</v>
      </c>
      <c r="S1077" s="12">
        <v>0</v>
      </c>
      <c r="T1077" s="12">
        <v>0</v>
      </c>
      <c r="U1077" s="12">
        <v>0</v>
      </c>
      <c r="V1077" s="12">
        <v>1</v>
      </c>
      <c r="W1077" s="12">
        <v>1</v>
      </c>
      <c r="X1077" s="12">
        <v>0</v>
      </c>
      <c r="Y1077" s="12">
        <v>0</v>
      </c>
      <c r="Z1077" s="12">
        <v>0</v>
      </c>
      <c r="AA1077" s="12">
        <v>0</v>
      </c>
      <c r="AB1077" s="12">
        <v>0</v>
      </c>
      <c r="AC1077" s="12">
        <v>1</v>
      </c>
      <c r="AD1077" s="12">
        <v>0</v>
      </c>
      <c r="AE1077" s="12">
        <v>0</v>
      </c>
      <c r="AF1077" s="12">
        <v>0</v>
      </c>
      <c r="AG1077" s="12">
        <v>0</v>
      </c>
      <c r="AH1077" s="12">
        <v>0</v>
      </c>
      <c r="AI1077" s="12">
        <v>0</v>
      </c>
      <c r="AJ1077" s="12">
        <v>1</v>
      </c>
      <c r="AK1077" s="12">
        <v>0</v>
      </c>
      <c r="AL1077" s="12" t="s">
        <v>3454</v>
      </c>
      <c r="AM1077" s="7" t="s">
        <v>608</v>
      </c>
      <c r="AN1077" s="7" t="s">
        <v>727</v>
      </c>
      <c r="AO1077" s="7" t="s">
        <v>728</v>
      </c>
      <c r="AP1077" s="12" t="s">
        <v>3235</v>
      </c>
      <c r="AQ1077" s="12">
        <v>120</v>
      </c>
      <c r="AR1077" s="12">
        <v>1</v>
      </c>
      <c r="AS1077" s="12" t="s">
        <v>555</v>
      </c>
      <c r="AT1077" s="7" t="s">
        <v>212</v>
      </c>
      <c r="AU1077" s="12">
        <v>1</v>
      </c>
      <c r="AV1077" s="12">
        <v>0</v>
      </c>
      <c r="AW1077" s="12">
        <v>0</v>
      </c>
      <c r="AX1077" s="12">
        <v>0</v>
      </c>
      <c r="AY1077" s="7">
        <v>1</v>
      </c>
      <c r="AZ1077" s="12">
        <v>0</v>
      </c>
      <c r="BA1077" s="12">
        <v>1</v>
      </c>
      <c r="BB1077" s="12">
        <v>1</v>
      </c>
      <c r="BC1077" s="12">
        <v>1</v>
      </c>
      <c r="BD1077" s="12">
        <v>1</v>
      </c>
      <c r="BE1077" s="12">
        <v>0</v>
      </c>
      <c r="BF1077" s="7" t="s">
        <v>766</v>
      </c>
      <c r="BG1077" s="7" t="s">
        <v>159</v>
      </c>
      <c r="BH1077" s="7"/>
      <c r="BI1077" s="7" t="s">
        <v>2806</v>
      </c>
      <c r="BJ1077" s="12" t="s">
        <v>3460</v>
      </c>
      <c r="BK1077" s="12" t="s">
        <v>3467</v>
      </c>
      <c r="BL1077" s="12" t="s">
        <v>3470</v>
      </c>
      <c r="BM1077" s="7" t="s">
        <v>787</v>
      </c>
      <c r="BN1077" s="7"/>
      <c r="BO1077" s="12"/>
      <c r="BP1077" s="12"/>
      <c r="BQ1077" s="12">
        <v>0.50700000000000001</v>
      </c>
      <c r="BR1077" s="12" t="s">
        <v>1252</v>
      </c>
      <c r="BS1077" s="12">
        <v>0.09</v>
      </c>
      <c r="BT1077" s="12"/>
      <c r="BU1077" s="12"/>
      <c r="BV1077" s="12" t="s">
        <v>1077</v>
      </c>
      <c r="BW1077" s="12" t="s">
        <v>1077</v>
      </c>
      <c r="BX1077" s="12" t="s">
        <v>1077</v>
      </c>
      <c r="BY1077" s="12" t="s">
        <v>1077</v>
      </c>
      <c r="BZ1077" s="12"/>
      <c r="CA1077" s="12" t="s">
        <v>1077</v>
      </c>
      <c r="CB1077" s="12" t="s">
        <v>1077</v>
      </c>
      <c r="CC1077" s="12" t="s">
        <v>1077</v>
      </c>
      <c r="CD1077" s="12" t="s">
        <v>1114</v>
      </c>
      <c r="CE1077" s="12">
        <v>0</v>
      </c>
      <c r="CF1077" s="12" t="s">
        <v>1077</v>
      </c>
      <c r="CG1077" s="12"/>
      <c r="CH1077" s="12"/>
      <c r="CI1077" s="12"/>
      <c r="CJ1077" s="12">
        <v>0.76800000000000002</v>
      </c>
      <c r="CK1077" s="12" t="s">
        <v>3828</v>
      </c>
      <c r="CL1077" s="12" t="s">
        <v>1077</v>
      </c>
      <c r="CM1077" s="12" t="s">
        <v>1077</v>
      </c>
      <c r="CN1077" s="12" t="s">
        <v>1077</v>
      </c>
      <c r="CO1077" s="12" t="s">
        <v>1077</v>
      </c>
      <c r="CP1077" s="12"/>
      <c r="CQ1077" s="12"/>
      <c r="CR1077" s="12"/>
      <c r="CS1077" s="12" t="s">
        <v>1077</v>
      </c>
      <c r="CT1077" s="12" t="s">
        <v>1077</v>
      </c>
      <c r="CU1077" s="12" t="s">
        <v>1077</v>
      </c>
      <c r="CV1077" s="12" t="s">
        <v>1077</v>
      </c>
      <c r="CW1077" s="12"/>
      <c r="CX1077" s="57"/>
    </row>
    <row r="1078" spans="1:102" ht="16.5" x14ac:dyDescent="0.35">
      <c r="A1078" s="56">
        <v>86</v>
      </c>
      <c r="B1078" s="12" t="s">
        <v>3776</v>
      </c>
      <c r="C1078" s="12">
        <v>86.4</v>
      </c>
      <c r="D1078" s="12" t="s">
        <v>2470</v>
      </c>
      <c r="E1078" s="12" t="s">
        <v>489</v>
      </c>
      <c r="F1078" s="12">
        <v>4</v>
      </c>
      <c r="G1078" s="12" t="s">
        <v>212</v>
      </c>
      <c r="H1078" s="12" t="s">
        <v>2804</v>
      </c>
      <c r="I1078" s="12" t="s">
        <v>349</v>
      </c>
      <c r="J1078" s="12" t="s">
        <v>556</v>
      </c>
      <c r="K1078" s="12" t="s">
        <v>578</v>
      </c>
      <c r="L1078" s="12" t="s">
        <v>558</v>
      </c>
      <c r="M1078" s="12" t="s">
        <v>3237</v>
      </c>
      <c r="N1078" s="12" t="s">
        <v>3435</v>
      </c>
      <c r="O1078" s="12" t="s">
        <v>3400</v>
      </c>
      <c r="P1078" s="12" t="s">
        <v>3401</v>
      </c>
      <c r="Q1078" s="12">
        <v>0</v>
      </c>
      <c r="R1078" s="12">
        <v>0</v>
      </c>
      <c r="S1078" s="12">
        <v>0</v>
      </c>
      <c r="T1078" s="12">
        <v>0</v>
      </c>
      <c r="U1078" s="12">
        <v>0</v>
      </c>
      <c r="V1078" s="12">
        <v>1</v>
      </c>
      <c r="W1078" s="12">
        <v>1</v>
      </c>
      <c r="X1078" s="12">
        <v>0</v>
      </c>
      <c r="Y1078" s="12">
        <v>0</v>
      </c>
      <c r="Z1078" s="12">
        <v>0</v>
      </c>
      <c r="AA1078" s="12">
        <v>0</v>
      </c>
      <c r="AB1078" s="12">
        <v>0</v>
      </c>
      <c r="AC1078" s="12">
        <v>1</v>
      </c>
      <c r="AD1078" s="12">
        <v>0</v>
      </c>
      <c r="AE1078" s="12">
        <v>0</v>
      </c>
      <c r="AF1078" s="12">
        <v>0</v>
      </c>
      <c r="AG1078" s="12">
        <v>0</v>
      </c>
      <c r="AH1078" s="12">
        <v>0</v>
      </c>
      <c r="AI1078" s="12">
        <v>0</v>
      </c>
      <c r="AJ1078" s="12">
        <v>1</v>
      </c>
      <c r="AK1078" s="12">
        <v>0</v>
      </c>
      <c r="AL1078" s="12" t="s">
        <v>3454</v>
      </c>
      <c r="AM1078" s="7" t="s">
        <v>608</v>
      </c>
      <c r="AN1078" s="7" t="s">
        <v>727</v>
      </c>
      <c r="AO1078" s="7" t="s">
        <v>728</v>
      </c>
      <c r="AP1078" s="12" t="s">
        <v>3235</v>
      </c>
      <c r="AQ1078" s="12">
        <v>120</v>
      </c>
      <c r="AR1078" s="12">
        <v>1</v>
      </c>
      <c r="AS1078" s="12" t="s">
        <v>555</v>
      </c>
      <c r="AT1078" s="7" t="s">
        <v>212</v>
      </c>
      <c r="AU1078" s="12">
        <v>1</v>
      </c>
      <c r="AV1078" s="12">
        <v>0</v>
      </c>
      <c r="AW1078" s="12">
        <v>0</v>
      </c>
      <c r="AX1078" s="12">
        <v>0</v>
      </c>
      <c r="AY1078" s="7">
        <v>1</v>
      </c>
      <c r="AZ1078" s="12">
        <v>0</v>
      </c>
      <c r="BA1078" s="12">
        <v>1</v>
      </c>
      <c r="BB1078" s="12">
        <v>1</v>
      </c>
      <c r="BC1078" s="12">
        <v>1</v>
      </c>
      <c r="BD1078" s="12">
        <v>1</v>
      </c>
      <c r="BE1078" s="12">
        <v>0</v>
      </c>
      <c r="BF1078" s="7" t="s">
        <v>2821</v>
      </c>
      <c r="BG1078" s="7" t="s">
        <v>965</v>
      </c>
      <c r="BH1078" s="7"/>
      <c r="BI1078" s="7" t="s">
        <v>2819</v>
      </c>
      <c r="BJ1078" s="12" t="s">
        <v>3460</v>
      </c>
      <c r="BK1078" s="12" t="s">
        <v>3467</v>
      </c>
      <c r="BL1078" s="12" t="s">
        <v>3470</v>
      </c>
      <c r="BM1078" s="7" t="s">
        <v>787</v>
      </c>
      <c r="BN1078" s="7"/>
      <c r="BO1078" s="12"/>
      <c r="BP1078" s="12"/>
      <c r="BQ1078" s="12">
        <v>0.68500000000000005</v>
      </c>
      <c r="BR1078" s="12" t="s">
        <v>1252</v>
      </c>
      <c r="BS1078" s="12">
        <v>0.02</v>
      </c>
      <c r="BT1078" s="12"/>
      <c r="BU1078" s="12"/>
      <c r="BV1078" s="12" t="s">
        <v>1077</v>
      </c>
      <c r="BW1078" s="12" t="s">
        <v>1077</v>
      </c>
      <c r="BX1078" s="12" t="s">
        <v>1077</v>
      </c>
      <c r="BY1078" s="12" t="s">
        <v>1077</v>
      </c>
      <c r="BZ1078" s="12"/>
      <c r="CA1078" s="12" t="s">
        <v>1077</v>
      </c>
      <c r="CB1078" s="12" t="s">
        <v>1077</v>
      </c>
      <c r="CC1078" s="12" t="s">
        <v>1077</v>
      </c>
      <c r="CD1078" s="12" t="s">
        <v>1115</v>
      </c>
      <c r="CE1078" s="12">
        <v>7.0000000000000007E-2</v>
      </c>
      <c r="CF1078" s="12" t="s">
        <v>1077</v>
      </c>
      <c r="CG1078" s="12"/>
      <c r="CH1078" s="12"/>
      <c r="CI1078" s="12"/>
      <c r="CJ1078" s="12">
        <v>0.76800000000000002</v>
      </c>
      <c r="CK1078" s="12" t="s">
        <v>3828</v>
      </c>
      <c r="CL1078" s="12" t="s">
        <v>1077</v>
      </c>
      <c r="CM1078" s="12" t="s">
        <v>1077</v>
      </c>
      <c r="CN1078" s="12" t="s">
        <v>1077</v>
      </c>
      <c r="CO1078" s="12" t="s">
        <v>1077</v>
      </c>
      <c r="CP1078" s="12"/>
      <c r="CQ1078" s="12"/>
      <c r="CR1078" s="12"/>
      <c r="CS1078" s="12" t="s">
        <v>1077</v>
      </c>
      <c r="CT1078" s="12" t="s">
        <v>1077</v>
      </c>
      <c r="CU1078" s="12" t="s">
        <v>1077</v>
      </c>
      <c r="CV1078" s="12" t="s">
        <v>1077</v>
      </c>
      <c r="CW1078" s="12"/>
      <c r="CX1078" s="57"/>
    </row>
    <row r="1079" spans="1:102" ht="16.5" x14ac:dyDescent="0.35">
      <c r="A1079" s="56">
        <v>88</v>
      </c>
      <c r="B1079" s="12" t="s">
        <v>3778</v>
      </c>
      <c r="C1079" s="12">
        <v>88.1</v>
      </c>
      <c r="D1079" s="12" t="s">
        <v>2486</v>
      </c>
      <c r="E1079" s="12" t="s">
        <v>491</v>
      </c>
      <c r="F1079" s="12">
        <v>4</v>
      </c>
      <c r="G1079" s="12" t="s">
        <v>349</v>
      </c>
      <c r="H1079" s="12" t="s">
        <v>2805</v>
      </c>
      <c r="I1079" s="12" t="s">
        <v>1285</v>
      </c>
      <c r="J1079" s="12" t="s">
        <v>560</v>
      </c>
      <c r="K1079" s="12" t="s">
        <v>564</v>
      </c>
      <c r="L1079" s="12" t="s">
        <v>1216</v>
      </c>
      <c r="M1079" s="12" t="s">
        <v>3237</v>
      </c>
      <c r="N1079" s="12" t="s">
        <v>3436</v>
      </c>
      <c r="O1079" s="12" t="s">
        <v>3400</v>
      </c>
      <c r="P1079" s="12" t="s">
        <v>3403</v>
      </c>
      <c r="Q1079" s="12">
        <v>1</v>
      </c>
      <c r="R1079" s="12">
        <v>0</v>
      </c>
      <c r="S1079" s="12">
        <v>0</v>
      </c>
      <c r="T1079" s="12">
        <v>0</v>
      </c>
      <c r="U1079" s="12">
        <v>0</v>
      </c>
      <c r="V1079" s="12">
        <v>0</v>
      </c>
      <c r="W1079" s="12">
        <v>0</v>
      </c>
      <c r="X1079" s="12">
        <v>0</v>
      </c>
      <c r="Y1079" s="12">
        <v>0</v>
      </c>
      <c r="Z1079" s="12">
        <v>0</v>
      </c>
      <c r="AA1079" s="12">
        <v>0</v>
      </c>
      <c r="AB1079" s="12">
        <v>0</v>
      </c>
      <c r="AC1079" s="12">
        <v>0</v>
      </c>
      <c r="AD1079" s="12">
        <v>0</v>
      </c>
      <c r="AE1079" s="12">
        <v>0</v>
      </c>
      <c r="AF1079" s="12">
        <v>0</v>
      </c>
      <c r="AG1079" s="12">
        <v>0</v>
      </c>
      <c r="AH1079" s="12">
        <v>0</v>
      </c>
      <c r="AI1079" s="12">
        <v>0</v>
      </c>
      <c r="AJ1079" s="12">
        <v>1</v>
      </c>
      <c r="AK1079" s="12">
        <v>0</v>
      </c>
      <c r="AL1079" s="12" t="s">
        <v>607</v>
      </c>
      <c r="AM1079" s="7" t="s">
        <v>668</v>
      </c>
      <c r="AN1079" s="7" t="s">
        <v>731</v>
      </c>
      <c r="AO1079" s="7">
        <v>2010</v>
      </c>
      <c r="AP1079" s="12" t="s">
        <v>3235</v>
      </c>
      <c r="AQ1079" s="12">
        <v>78</v>
      </c>
      <c r="AR1079" s="12">
        <v>1</v>
      </c>
      <c r="AS1079" s="12" t="s">
        <v>555</v>
      </c>
      <c r="AT1079" s="7" t="s">
        <v>349</v>
      </c>
      <c r="AU1079" s="12">
        <v>1</v>
      </c>
      <c r="AV1079" s="12">
        <v>0</v>
      </c>
      <c r="AW1079" s="12">
        <v>0</v>
      </c>
      <c r="AX1079" s="12">
        <v>0</v>
      </c>
      <c r="AY1079" s="7">
        <v>1</v>
      </c>
      <c r="AZ1079" s="12">
        <v>0</v>
      </c>
      <c r="BA1079" s="12">
        <v>1</v>
      </c>
      <c r="BB1079" s="12">
        <v>1</v>
      </c>
      <c r="BC1079" s="12">
        <v>0</v>
      </c>
      <c r="BD1079" s="12">
        <v>0</v>
      </c>
      <c r="BE1079" s="12">
        <v>0</v>
      </c>
      <c r="BF1079" s="7" t="s">
        <v>766</v>
      </c>
      <c r="BG1079" s="7" t="s">
        <v>786</v>
      </c>
      <c r="BH1079" s="7"/>
      <c r="BI1079" s="7" t="s">
        <v>2806</v>
      </c>
      <c r="BJ1079" s="12" t="s">
        <v>3460</v>
      </c>
      <c r="BK1079" s="12" t="s">
        <v>1044</v>
      </c>
      <c r="BL1079" s="12" t="s">
        <v>3473</v>
      </c>
      <c r="BM1079" s="7" t="s">
        <v>787</v>
      </c>
      <c r="BN1079" s="7"/>
      <c r="BO1079" s="12"/>
      <c r="BP1079" s="12" t="s">
        <v>3504</v>
      </c>
      <c r="BQ1079" s="47">
        <f>CV1079</f>
        <v>-4.1741865600852641E-2</v>
      </c>
      <c r="BR1079" s="12" t="s">
        <v>3506</v>
      </c>
      <c r="BS1079" s="12">
        <f>BW1079*(CW1079/CX1079)</f>
        <v>-6.1222541364941961E-4</v>
      </c>
      <c r="BT1079" s="12"/>
      <c r="BU1079" s="12"/>
      <c r="BV1079" s="12" t="s">
        <v>1077</v>
      </c>
      <c r="BW1079" s="12">
        <v>-0.16800000000000001</v>
      </c>
      <c r="BX1079" s="12" t="s">
        <v>3425</v>
      </c>
      <c r="BY1079" s="12" t="s">
        <v>1077</v>
      </c>
      <c r="BZ1079" s="12"/>
      <c r="CA1079" s="12" t="s">
        <v>1077</v>
      </c>
      <c r="CB1079" s="12"/>
      <c r="CC1079" s="12"/>
      <c r="CD1079" s="12" t="s">
        <v>1077</v>
      </c>
      <c r="CE1079" s="12">
        <v>0.27900000000000003</v>
      </c>
      <c r="CF1079" s="12" t="s">
        <v>1077</v>
      </c>
      <c r="CG1079" s="12"/>
      <c r="CH1079" s="12"/>
      <c r="CI1079" s="12"/>
      <c r="CJ1079" s="12">
        <v>0.78900000000000003</v>
      </c>
      <c r="CK1079" s="12" t="s">
        <v>3828</v>
      </c>
      <c r="CL1079" s="12" t="s">
        <v>1077</v>
      </c>
      <c r="CM1079" s="12">
        <v>0</v>
      </c>
      <c r="CN1079" s="12">
        <v>21.547999999999998</v>
      </c>
      <c r="CO1079" s="12" t="s">
        <v>3427</v>
      </c>
      <c r="CP1079" s="12"/>
      <c r="CQ1079" s="12"/>
      <c r="CR1079" s="12"/>
      <c r="CS1079" s="12" t="s">
        <v>1077</v>
      </c>
      <c r="CT1079" s="12">
        <v>52.7</v>
      </c>
      <c r="CU1079" s="12">
        <v>3593.1149999999998</v>
      </c>
      <c r="CV1079" s="12">
        <f>BS1079*(CU1079/CT1079)</f>
        <v>-4.1741865600852641E-2</v>
      </c>
      <c r="CW1079" s="12">
        <v>18.917000000000002</v>
      </c>
      <c r="CX1079" s="57">
        <v>5190.99</v>
      </c>
    </row>
    <row r="1080" spans="1:102" ht="16.5" x14ac:dyDescent="0.35">
      <c r="A1080" s="56">
        <v>88</v>
      </c>
      <c r="B1080" s="12" t="s">
        <v>3778</v>
      </c>
      <c r="C1080" s="12">
        <v>88.1</v>
      </c>
      <c r="D1080" s="12" t="s">
        <v>2488</v>
      </c>
      <c r="E1080" s="12" t="s">
        <v>491</v>
      </c>
      <c r="F1080" s="12">
        <v>4</v>
      </c>
      <c r="G1080" s="12" t="s">
        <v>349</v>
      </c>
      <c r="H1080" s="12" t="s">
        <v>2805</v>
      </c>
      <c r="I1080" s="12" t="s">
        <v>1285</v>
      </c>
      <c r="J1080" s="12" t="s">
        <v>560</v>
      </c>
      <c r="K1080" s="12" t="s">
        <v>564</v>
      </c>
      <c r="L1080" s="12" t="s">
        <v>1216</v>
      </c>
      <c r="M1080" s="12" t="s">
        <v>3237</v>
      </c>
      <c r="N1080" s="12" t="s">
        <v>3436</v>
      </c>
      <c r="O1080" s="12" t="s">
        <v>3400</v>
      </c>
      <c r="P1080" s="12" t="s">
        <v>3403</v>
      </c>
      <c r="Q1080" s="12">
        <v>1</v>
      </c>
      <c r="R1080" s="12">
        <v>0</v>
      </c>
      <c r="S1080" s="12">
        <v>0</v>
      </c>
      <c r="T1080" s="12">
        <v>0</v>
      </c>
      <c r="U1080" s="12">
        <v>0</v>
      </c>
      <c r="V1080" s="12">
        <v>0</v>
      </c>
      <c r="W1080" s="12">
        <v>0</v>
      </c>
      <c r="X1080" s="12">
        <v>0</v>
      </c>
      <c r="Y1080" s="12">
        <v>0</v>
      </c>
      <c r="Z1080" s="12">
        <v>0</v>
      </c>
      <c r="AA1080" s="12">
        <v>0</v>
      </c>
      <c r="AB1080" s="12">
        <v>0</v>
      </c>
      <c r="AC1080" s="12">
        <v>0</v>
      </c>
      <c r="AD1080" s="12">
        <v>0</v>
      </c>
      <c r="AE1080" s="12">
        <v>0</v>
      </c>
      <c r="AF1080" s="12">
        <v>0</v>
      </c>
      <c r="AG1080" s="12">
        <v>0</v>
      </c>
      <c r="AH1080" s="12">
        <v>0</v>
      </c>
      <c r="AI1080" s="12">
        <v>0</v>
      </c>
      <c r="AJ1080" s="12">
        <v>1</v>
      </c>
      <c r="AK1080" s="12">
        <v>0</v>
      </c>
      <c r="AL1080" s="12" t="s">
        <v>607</v>
      </c>
      <c r="AM1080" s="7" t="s">
        <v>668</v>
      </c>
      <c r="AN1080" s="7" t="s">
        <v>731</v>
      </c>
      <c r="AO1080" s="7">
        <v>2010</v>
      </c>
      <c r="AP1080" s="12" t="s">
        <v>3235</v>
      </c>
      <c r="AQ1080" s="12">
        <v>78</v>
      </c>
      <c r="AR1080" s="12">
        <v>1</v>
      </c>
      <c r="AS1080" s="12" t="s">
        <v>555</v>
      </c>
      <c r="AT1080" s="7" t="s">
        <v>349</v>
      </c>
      <c r="AU1080" s="12">
        <v>1</v>
      </c>
      <c r="AV1080" s="12">
        <v>0</v>
      </c>
      <c r="AW1080" s="12">
        <v>0</v>
      </c>
      <c r="AX1080" s="12">
        <v>0</v>
      </c>
      <c r="AY1080" s="7">
        <v>1</v>
      </c>
      <c r="AZ1080" s="12">
        <v>0</v>
      </c>
      <c r="BA1080" s="12">
        <v>1</v>
      </c>
      <c r="BB1080" s="12">
        <v>1</v>
      </c>
      <c r="BC1080" s="12">
        <v>0</v>
      </c>
      <c r="BD1080" s="12">
        <v>0</v>
      </c>
      <c r="BE1080" s="12">
        <v>0</v>
      </c>
      <c r="BF1080" s="7" t="s">
        <v>2821</v>
      </c>
      <c r="BG1080" s="7" t="s">
        <v>1246</v>
      </c>
      <c r="BH1080" s="7"/>
      <c r="BI1080" s="7" t="s">
        <v>2819</v>
      </c>
      <c r="BJ1080" s="12" t="s">
        <v>3460</v>
      </c>
      <c r="BK1080" s="12" t="s">
        <v>1044</v>
      </c>
      <c r="BL1080" s="12" t="s">
        <v>3473</v>
      </c>
      <c r="BM1080" s="7" t="s">
        <v>787</v>
      </c>
      <c r="BN1080" s="7"/>
      <c r="BO1080" s="12"/>
      <c r="BP1080" s="12" t="s">
        <v>3504</v>
      </c>
      <c r="BQ1080" s="47">
        <f>CV1080</f>
        <v>-6.03641740656932E-2</v>
      </c>
      <c r="BR1080" s="12" t="s">
        <v>3506</v>
      </c>
      <c r="BS1080" s="12">
        <f>BW1080*(CW1080/CX1080)</f>
        <v>-0.25949848872355263</v>
      </c>
      <c r="BT1080" s="12"/>
      <c r="BU1080" s="12"/>
      <c r="BV1080" s="12" t="s">
        <v>1077</v>
      </c>
      <c r="BW1080" s="12">
        <v>-0.11799999999999999</v>
      </c>
      <c r="BX1080" s="12" t="s">
        <v>3425</v>
      </c>
      <c r="BY1080" s="12" t="s">
        <v>1077</v>
      </c>
      <c r="BZ1080" s="12"/>
      <c r="CA1080" s="12" t="s">
        <v>1077</v>
      </c>
      <c r="CB1080" s="12"/>
      <c r="CC1080" s="12"/>
      <c r="CD1080" s="12" t="s">
        <v>1077</v>
      </c>
      <c r="CE1080" s="12">
        <v>0.23599999999999999</v>
      </c>
      <c r="CF1080" s="12" t="s">
        <v>1077</v>
      </c>
      <c r="CG1080" s="12"/>
      <c r="CH1080" s="12"/>
      <c r="CI1080" s="12"/>
      <c r="CJ1080" s="12">
        <v>0.78900000000000003</v>
      </c>
      <c r="CK1080" s="12" t="s">
        <v>3828</v>
      </c>
      <c r="CL1080" s="12" t="s">
        <v>1077</v>
      </c>
      <c r="CM1080" s="12">
        <v>0</v>
      </c>
      <c r="CN1080" s="12">
        <v>21.547999999999998</v>
      </c>
      <c r="CO1080" s="12" t="s">
        <v>3427</v>
      </c>
      <c r="CP1080" s="12"/>
      <c r="CQ1080" s="12"/>
      <c r="CR1080" s="12"/>
      <c r="CS1080" s="12" t="s">
        <v>1077</v>
      </c>
      <c r="CT1080" s="12">
        <v>52.7</v>
      </c>
      <c r="CU1080" s="12">
        <v>12.259</v>
      </c>
      <c r="CV1080" s="12">
        <f>BS1080*(CU1080/CT1080)</f>
        <v>-6.03641740656932E-2</v>
      </c>
      <c r="CW1080" s="12">
        <v>18.917000000000002</v>
      </c>
      <c r="CX1080" s="57">
        <v>8.6020000000000003</v>
      </c>
    </row>
    <row r="1081" spans="1:102" ht="16.5" x14ac:dyDescent="0.35">
      <c r="A1081" s="56">
        <v>88</v>
      </c>
      <c r="B1081" s="12" t="s">
        <v>3778</v>
      </c>
      <c r="C1081" s="12">
        <v>88.1</v>
      </c>
      <c r="D1081" s="12" t="s">
        <v>2489</v>
      </c>
      <c r="E1081" s="12" t="s">
        <v>491</v>
      </c>
      <c r="F1081" s="12">
        <v>4</v>
      </c>
      <c r="G1081" s="12" t="s">
        <v>212</v>
      </c>
      <c r="H1081" s="12" t="s">
        <v>2805</v>
      </c>
      <c r="I1081" s="12" t="s">
        <v>212</v>
      </c>
      <c r="J1081" s="12" t="s">
        <v>560</v>
      </c>
      <c r="K1081" s="12" t="s">
        <v>564</v>
      </c>
      <c r="L1081" s="12" t="s">
        <v>1216</v>
      </c>
      <c r="M1081" s="12" t="s">
        <v>3237</v>
      </c>
      <c r="N1081" s="12" t="s">
        <v>3436</v>
      </c>
      <c r="O1081" s="12" t="s">
        <v>3400</v>
      </c>
      <c r="P1081" s="12" t="s">
        <v>3403</v>
      </c>
      <c r="Q1081" s="12">
        <v>1</v>
      </c>
      <c r="R1081" s="12">
        <v>0</v>
      </c>
      <c r="S1081" s="12">
        <v>0</v>
      </c>
      <c r="T1081" s="12">
        <v>0</v>
      </c>
      <c r="U1081" s="12">
        <v>0</v>
      </c>
      <c r="V1081" s="12">
        <v>0</v>
      </c>
      <c r="W1081" s="12">
        <v>0</v>
      </c>
      <c r="X1081" s="12">
        <v>0</v>
      </c>
      <c r="Y1081" s="12">
        <v>0</v>
      </c>
      <c r="Z1081" s="12">
        <v>0</v>
      </c>
      <c r="AA1081" s="12">
        <v>0</v>
      </c>
      <c r="AB1081" s="12">
        <v>0</v>
      </c>
      <c r="AC1081" s="12">
        <v>0</v>
      </c>
      <c r="AD1081" s="12">
        <v>0</v>
      </c>
      <c r="AE1081" s="12">
        <v>0</v>
      </c>
      <c r="AF1081" s="12">
        <v>0</v>
      </c>
      <c r="AG1081" s="12">
        <v>0</v>
      </c>
      <c r="AH1081" s="12">
        <v>0</v>
      </c>
      <c r="AI1081" s="12">
        <v>0</v>
      </c>
      <c r="AJ1081" s="12">
        <v>1</v>
      </c>
      <c r="AK1081" s="12">
        <v>0</v>
      </c>
      <c r="AL1081" s="12" t="s">
        <v>607</v>
      </c>
      <c r="AM1081" s="7" t="s">
        <v>668</v>
      </c>
      <c r="AN1081" s="7" t="s">
        <v>731</v>
      </c>
      <c r="AO1081" s="7">
        <v>2010</v>
      </c>
      <c r="AP1081" s="12" t="s">
        <v>3235</v>
      </c>
      <c r="AQ1081" s="12">
        <v>78</v>
      </c>
      <c r="AR1081" s="12">
        <v>1</v>
      </c>
      <c r="AS1081" s="12" t="s">
        <v>555</v>
      </c>
      <c r="AT1081" s="7" t="s">
        <v>349</v>
      </c>
      <c r="AU1081" s="12">
        <v>1</v>
      </c>
      <c r="AV1081" s="12">
        <v>0</v>
      </c>
      <c r="AW1081" s="12">
        <v>0</v>
      </c>
      <c r="AX1081" s="12">
        <v>0</v>
      </c>
      <c r="AY1081" s="7">
        <v>1</v>
      </c>
      <c r="AZ1081" s="12">
        <v>0</v>
      </c>
      <c r="BA1081" s="12">
        <v>1</v>
      </c>
      <c r="BB1081" s="12">
        <v>1</v>
      </c>
      <c r="BC1081" s="12">
        <v>0</v>
      </c>
      <c r="BD1081" s="12">
        <v>0</v>
      </c>
      <c r="BE1081" s="12">
        <v>0</v>
      </c>
      <c r="BF1081" s="7" t="s">
        <v>2821</v>
      </c>
      <c r="BG1081" s="7" t="s">
        <v>1247</v>
      </c>
      <c r="BH1081" s="7"/>
      <c r="BI1081" s="7" t="s">
        <v>2819</v>
      </c>
      <c r="BJ1081" s="12" t="s">
        <v>3460</v>
      </c>
      <c r="BK1081" s="12" t="s">
        <v>1044</v>
      </c>
      <c r="BL1081" s="12" t="s">
        <v>3473</v>
      </c>
      <c r="BM1081" s="7" t="s">
        <v>787</v>
      </c>
      <c r="BN1081" s="7"/>
      <c r="BO1081" s="12"/>
      <c r="BP1081" s="12" t="s">
        <v>3504</v>
      </c>
      <c r="BQ1081" s="47">
        <f>CV1081</f>
        <v>-5.3149949294729361E-2</v>
      </c>
      <c r="BR1081" s="12" t="s">
        <v>3506</v>
      </c>
      <c r="BS1081" s="12">
        <f>BW1081*(CW1081/CX1081)</f>
        <v>-0.26524643255987096</v>
      </c>
      <c r="BT1081" s="12"/>
      <c r="BU1081" s="12"/>
      <c r="BV1081" s="12" t="s">
        <v>1077</v>
      </c>
      <c r="BW1081" s="12">
        <v>-0.113</v>
      </c>
      <c r="BX1081" s="12" t="s">
        <v>3425</v>
      </c>
      <c r="BY1081" s="12" t="s">
        <v>1077</v>
      </c>
      <c r="BZ1081" s="12"/>
      <c r="CA1081" s="12" t="s">
        <v>1077</v>
      </c>
      <c r="CB1081" s="12"/>
      <c r="CC1081" s="12"/>
      <c r="CD1081" s="12" t="s">
        <v>1077</v>
      </c>
      <c r="CE1081" s="12">
        <v>8.2000000000000003E-2</v>
      </c>
      <c r="CF1081" s="12" t="s">
        <v>1077</v>
      </c>
      <c r="CG1081" s="12"/>
      <c r="CH1081" s="12"/>
      <c r="CI1081" s="12"/>
      <c r="CJ1081" s="12">
        <v>0.78900000000000003</v>
      </c>
      <c r="CK1081" s="12" t="s">
        <v>3828</v>
      </c>
      <c r="CL1081" s="12" t="s">
        <v>1077</v>
      </c>
      <c r="CM1081" s="12">
        <v>0</v>
      </c>
      <c r="CN1081" s="12">
        <v>21.547999999999998</v>
      </c>
      <c r="CO1081" s="12" t="s">
        <v>3427</v>
      </c>
      <c r="CP1081" s="12"/>
      <c r="CQ1081" s="12"/>
      <c r="CR1081" s="12"/>
      <c r="CS1081" s="12" t="s">
        <v>1077</v>
      </c>
      <c r="CT1081" s="12">
        <v>52.7</v>
      </c>
      <c r="CU1081" s="12">
        <v>10.56</v>
      </c>
      <c r="CV1081" s="12">
        <f>BS1081*(CU1081/CT1081)</f>
        <v>-5.3149949294729361E-2</v>
      </c>
      <c r="CW1081" s="12">
        <v>18.917000000000002</v>
      </c>
      <c r="CX1081" s="57">
        <v>8.0589999999999993</v>
      </c>
    </row>
    <row r="1082" spans="1:102" ht="16.5" x14ac:dyDescent="0.35">
      <c r="A1082" s="56">
        <v>88</v>
      </c>
      <c r="B1082" s="12" t="s">
        <v>3778</v>
      </c>
      <c r="C1082" s="12">
        <v>88.1</v>
      </c>
      <c r="D1082" s="12" t="s">
        <v>2490</v>
      </c>
      <c r="E1082" s="12" t="s">
        <v>491</v>
      </c>
      <c r="F1082" s="12">
        <v>4</v>
      </c>
      <c r="G1082" s="12" t="s">
        <v>349</v>
      </c>
      <c r="H1082" s="12" t="s">
        <v>2805</v>
      </c>
      <c r="I1082" s="12" t="s">
        <v>1285</v>
      </c>
      <c r="J1082" s="12" t="s">
        <v>560</v>
      </c>
      <c r="K1082" s="12" t="s">
        <v>564</v>
      </c>
      <c r="L1082" s="12" t="s">
        <v>1216</v>
      </c>
      <c r="M1082" s="12" t="s">
        <v>3237</v>
      </c>
      <c r="N1082" s="12" t="s">
        <v>3436</v>
      </c>
      <c r="O1082" s="12" t="s">
        <v>3400</v>
      </c>
      <c r="P1082" s="12" t="s">
        <v>3403</v>
      </c>
      <c r="Q1082" s="12">
        <v>1</v>
      </c>
      <c r="R1082" s="12">
        <v>0</v>
      </c>
      <c r="S1082" s="12">
        <v>0</v>
      </c>
      <c r="T1082" s="12">
        <v>0</v>
      </c>
      <c r="U1082" s="12">
        <v>0</v>
      </c>
      <c r="V1082" s="12">
        <v>0</v>
      </c>
      <c r="W1082" s="12">
        <v>0</v>
      </c>
      <c r="X1082" s="12">
        <v>0</v>
      </c>
      <c r="Y1082" s="12">
        <v>0</v>
      </c>
      <c r="Z1082" s="12">
        <v>0</v>
      </c>
      <c r="AA1082" s="12">
        <v>0</v>
      </c>
      <c r="AB1082" s="12">
        <v>0</v>
      </c>
      <c r="AC1082" s="12">
        <v>0</v>
      </c>
      <c r="AD1082" s="12">
        <v>0</v>
      </c>
      <c r="AE1082" s="12">
        <v>0</v>
      </c>
      <c r="AF1082" s="12">
        <v>0</v>
      </c>
      <c r="AG1082" s="12">
        <v>0</v>
      </c>
      <c r="AH1082" s="12">
        <v>0</v>
      </c>
      <c r="AI1082" s="12">
        <v>0</v>
      </c>
      <c r="AJ1082" s="12">
        <v>1</v>
      </c>
      <c r="AK1082" s="12">
        <v>0</v>
      </c>
      <c r="AL1082" s="12" t="s">
        <v>607</v>
      </c>
      <c r="AM1082" s="7" t="s">
        <v>668</v>
      </c>
      <c r="AN1082" s="7" t="s">
        <v>731</v>
      </c>
      <c r="AO1082" s="7">
        <v>2010</v>
      </c>
      <c r="AP1082" s="12" t="s">
        <v>3235</v>
      </c>
      <c r="AQ1082" s="12">
        <v>78</v>
      </c>
      <c r="AR1082" s="12">
        <v>1</v>
      </c>
      <c r="AS1082" s="12" t="s">
        <v>555</v>
      </c>
      <c r="AT1082" s="7" t="s">
        <v>349</v>
      </c>
      <c r="AU1082" s="12">
        <v>1</v>
      </c>
      <c r="AV1082" s="12">
        <v>0</v>
      </c>
      <c r="AW1082" s="12">
        <v>0</v>
      </c>
      <c r="AX1082" s="12">
        <v>0</v>
      </c>
      <c r="AY1082" s="7">
        <v>1</v>
      </c>
      <c r="AZ1082" s="12">
        <v>0</v>
      </c>
      <c r="BA1082" s="12">
        <v>1</v>
      </c>
      <c r="BB1082" s="12">
        <v>1</v>
      </c>
      <c r="BC1082" s="12">
        <v>0</v>
      </c>
      <c r="BD1082" s="12">
        <v>0</v>
      </c>
      <c r="BE1082" s="12">
        <v>0</v>
      </c>
      <c r="BF1082" s="7" t="s">
        <v>772</v>
      </c>
      <c r="BG1082" s="7" t="s">
        <v>2768</v>
      </c>
      <c r="BH1082" s="7"/>
      <c r="BI1082" s="7" t="s">
        <v>2814</v>
      </c>
      <c r="BJ1082" s="12" t="s">
        <v>3460</v>
      </c>
      <c r="BK1082" s="12" t="s">
        <v>1044</v>
      </c>
      <c r="BL1082" s="12" t="s">
        <v>3473</v>
      </c>
      <c r="BM1082" s="7" t="s">
        <v>787</v>
      </c>
      <c r="BN1082" s="7"/>
      <c r="BO1082" s="12"/>
      <c r="BP1082" s="12" t="s">
        <v>3504</v>
      </c>
      <c r="BQ1082" s="47">
        <f>CV1082</f>
        <v>-6.5742856736242888E-2</v>
      </c>
      <c r="BR1082" s="12" t="s">
        <v>3506</v>
      </c>
      <c r="BS1082" s="12">
        <f>BW1082*(CW1082/CX1082)</f>
        <v>-5.8327416666666672</v>
      </c>
      <c r="BT1082" s="12"/>
      <c r="BU1082" s="12"/>
      <c r="BV1082" s="12" t="s">
        <v>1077</v>
      </c>
      <c r="BW1082" s="12">
        <v>-3.6999999999999998E-2</v>
      </c>
      <c r="BX1082" s="12" t="s">
        <v>3425</v>
      </c>
      <c r="BY1082" s="12" t="s">
        <v>1077</v>
      </c>
      <c r="BZ1082" s="12"/>
      <c r="CA1082" s="12" t="s">
        <v>1077</v>
      </c>
      <c r="CB1082" s="12"/>
      <c r="CC1082" s="12"/>
      <c r="CD1082" s="12" t="s">
        <v>1077</v>
      </c>
      <c r="CE1082" s="12">
        <v>0.59799999999999998</v>
      </c>
      <c r="CF1082" s="12" t="s">
        <v>1077</v>
      </c>
      <c r="CG1082" s="12"/>
      <c r="CH1082" s="12"/>
      <c r="CI1082" s="12"/>
      <c r="CJ1082" s="12">
        <v>0.78900000000000003</v>
      </c>
      <c r="CK1082" s="12" t="s">
        <v>3828</v>
      </c>
      <c r="CL1082" s="12" t="s">
        <v>1077</v>
      </c>
      <c r="CM1082" s="12">
        <v>0</v>
      </c>
      <c r="CN1082" s="12">
        <v>21.547999999999998</v>
      </c>
      <c r="CO1082" s="12" t="s">
        <v>3427</v>
      </c>
      <c r="CP1082" s="12"/>
      <c r="CQ1082" s="12"/>
      <c r="CR1082" s="12"/>
      <c r="CS1082" s="12" t="s">
        <v>1077</v>
      </c>
      <c r="CT1082" s="12">
        <v>52.7</v>
      </c>
      <c r="CU1082" s="12">
        <v>0.59399999999999997</v>
      </c>
      <c r="CV1082" s="12">
        <f>BS1082*(CU1082/CT1082)</f>
        <v>-6.5742856736242888E-2</v>
      </c>
      <c r="CW1082" s="12">
        <v>18.917000000000002</v>
      </c>
      <c r="CX1082" s="57">
        <v>0.12</v>
      </c>
    </row>
    <row r="1083" spans="1:102" ht="16.5" x14ac:dyDescent="0.35">
      <c r="A1083" s="56">
        <v>88</v>
      </c>
      <c r="B1083" s="12" t="s">
        <v>3778</v>
      </c>
      <c r="C1083" s="12">
        <v>88.1</v>
      </c>
      <c r="D1083" s="12" t="s">
        <v>2487</v>
      </c>
      <c r="E1083" s="12" t="s">
        <v>491</v>
      </c>
      <c r="F1083" s="12">
        <v>4</v>
      </c>
      <c r="G1083" s="12" t="s">
        <v>212</v>
      </c>
      <c r="H1083" s="12" t="s">
        <v>2804</v>
      </c>
      <c r="I1083" s="12" t="s">
        <v>212</v>
      </c>
      <c r="J1083" s="12" t="s">
        <v>560</v>
      </c>
      <c r="K1083" s="12" t="s">
        <v>564</v>
      </c>
      <c r="L1083" s="12" t="s">
        <v>1216</v>
      </c>
      <c r="M1083" s="12" t="s">
        <v>3237</v>
      </c>
      <c r="N1083" s="12" t="s">
        <v>3436</v>
      </c>
      <c r="O1083" s="12" t="s">
        <v>3400</v>
      </c>
      <c r="P1083" s="12" t="s">
        <v>3403</v>
      </c>
      <c r="Q1083" s="12">
        <v>1</v>
      </c>
      <c r="R1083" s="12">
        <v>0</v>
      </c>
      <c r="S1083" s="12">
        <v>0</v>
      </c>
      <c r="T1083" s="12">
        <v>0</v>
      </c>
      <c r="U1083" s="12">
        <v>0</v>
      </c>
      <c r="V1083" s="12">
        <v>0</v>
      </c>
      <c r="W1083" s="12">
        <v>0</v>
      </c>
      <c r="X1083" s="12">
        <v>0</v>
      </c>
      <c r="Y1083" s="12">
        <v>0</v>
      </c>
      <c r="Z1083" s="12">
        <v>0</v>
      </c>
      <c r="AA1083" s="12">
        <v>0</v>
      </c>
      <c r="AB1083" s="12">
        <v>0</v>
      </c>
      <c r="AC1083" s="12">
        <v>0</v>
      </c>
      <c r="AD1083" s="12">
        <v>0</v>
      </c>
      <c r="AE1083" s="12">
        <v>0</v>
      </c>
      <c r="AF1083" s="12">
        <v>0</v>
      </c>
      <c r="AG1083" s="12">
        <v>0</v>
      </c>
      <c r="AH1083" s="12">
        <v>0</v>
      </c>
      <c r="AI1083" s="12">
        <v>0</v>
      </c>
      <c r="AJ1083" s="12">
        <v>1</v>
      </c>
      <c r="AK1083" s="12">
        <v>0</v>
      </c>
      <c r="AL1083" s="12" t="s">
        <v>607</v>
      </c>
      <c r="AM1083" s="7" t="s">
        <v>668</v>
      </c>
      <c r="AN1083" s="7" t="s">
        <v>731</v>
      </c>
      <c r="AO1083" s="7">
        <v>2010</v>
      </c>
      <c r="AP1083" s="12" t="s">
        <v>3235</v>
      </c>
      <c r="AQ1083" s="12">
        <v>78</v>
      </c>
      <c r="AR1083" s="12">
        <v>1</v>
      </c>
      <c r="AS1083" s="12" t="s">
        <v>555</v>
      </c>
      <c r="AT1083" s="7" t="s">
        <v>349</v>
      </c>
      <c r="AU1083" s="12">
        <v>1</v>
      </c>
      <c r="AV1083" s="12">
        <v>0</v>
      </c>
      <c r="AW1083" s="12">
        <v>0</v>
      </c>
      <c r="AX1083" s="12">
        <v>0</v>
      </c>
      <c r="AY1083" s="7">
        <v>1</v>
      </c>
      <c r="AZ1083" s="12">
        <v>0</v>
      </c>
      <c r="BA1083" s="12">
        <v>1</v>
      </c>
      <c r="BB1083" s="12">
        <v>1</v>
      </c>
      <c r="BC1083" s="12">
        <v>0</v>
      </c>
      <c r="BD1083" s="12">
        <v>0</v>
      </c>
      <c r="BE1083" s="12">
        <v>0</v>
      </c>
      <c r="BF1083" s="7" t="s">
        <v>766</v>
      </c>
      <c r="BG1083" s="7" t="s">
        <v>781</v>
      </c>
      <c r="BH1083" s="7"/>
      <c r="BI1083" s="7" t="s">
        <v>2807</v>
      </c>
      <c r="BJ1083" s="12" t="s">
        <v>3460</v>
      </c>
      <c r="BK1083" s="12" t="s">
        <v>1044</v>
      </c>
      <c r="BL1083" s="12" t="s">
        <v>3473</v>
      </c>
      <c r="BM1083" s="7" t="s">
        <v>787</v>
      </c>
      <c r="BN1083" s="7"/>
      <c r="BO1083" s="12"/>
      <c r="BP1083" s="12" t="s">
        <v>3504</v>
      </c>
      <c r="BQ1083" s="47">
        <f>CV1083</f>
        <v>0.12109698929691697</v>
      </c>
      <c r="BR1083" s="12" t="s">
        <v>3506</v>
      </c>
      <c r="BS1083" s="12">
        <f>BW1083*(CW1083/CX1083)</f>
        <v>7.1520643493541822E-4</v>
      </c>
      <c r="BT1083" s="12"/>
      <c r="BU1083" s="12"/>
      <c r="BV1083" s="12" t="s">
        <v>1077</v>
      </c>
      <c r="BW1083" s="12">
        <v>0.27900000000000003</v>
      </c>
      <c r="BX1083" s="12" t="s">
        <v>3425</v>
      </c>
      <c r="BY1083" s="12" t="s">
        <v>1077</v>
      </c>
      <c r="BZ1083" s="12"/>
      <c r="CA1083" s="12" t="s">
        <v>1077</v>
      </c>
      <c r="CB1083" s="12"/>
      <c r="CC1083" s="12"/>
      <c r="CD1083" s="12" t="s">
        <v>1077</v>
      </c>
      <c r="CE1083" s="12">
        <v>0.08</v>
      </c>
      <c r="CF1083" s="12" t="s">
        <v>1077</v>
      </c>
      <c r="CG1083" s="12"/>
      <c r="CH1083" s="12"/>
      <c r="CI1083" s="12"/>
      <c r="CJ1083" s="12">
        <v>0.78900000000000003</v>
      </c>
      <c r="CK1083" s="12" t="s">
        <v>3828</v>
      </c>
      <c r="CL1083" s="12" t="s">
        <v>1077</v>
      </c>
      <c r="CM1083" s="12">
        <v>0</v>
      </c>
      <c r="CN1083" s="12">
        <v>21.547999999999998</v>
      </c>
      <c r="CO1083" s="12" t="s">
        <v>3427</v>
      </c>
      <c r="CP1083" s="12"/>
      <c r="CQ1083" s="12"/>
      <c r="CR1083" s="12"/>
      <c r="CS1083" s="12" t="s">
        <v>1077</v>
      </c>
      <c r="CT1083" s="12">
        <v>52.7</v>
      </c>
      <c r="CU1083" s="12">
        <v>8923.0339999999997</v>
      </c>
      <c r="CV1083" s="12">
        <f>BS1083*(CU1083/CT1083)</f>
        <v>0.12109698929691697</v>
      </c>
      <c r="CW1083" s="12">
        <v>18.917000000000002</v>
      </c>
      <c r="CX1083" s="57">
        <v>7379.4679999999998</v>
      </c>
    </row>
    <row r="1084" spans="1:102" ht="16.5" x14ac:dyDescent="0.35">
      <c r="A1084" s="56">
        <v>92</v>
      </c>
      <c r="B1084" s="12" t="s">
        <v>3782</v>
      </c>
      <c r="C1084" s="12">
        <v>92.1</v>
      </c>
      <c r="D1084" s="12" t="s">
        <v>2503</v>
      </c>
      <c r="E1084" s="12" t="s">
        <v>497</v>
      </c>
      <c r="F1084" s="12" t="s">
        <v>3916</v>
      </c>
      <c r="G1084" s="12" t="s">
        <v>212</v>
      </c>
      <c r="H1084" s="12" t="s">
        <v>2805</v>
      </c>
      <c r="I1084" s="12" t="s">
        <v>349</v>
      </c>
      <c r="J1084" s="12" t="s">
        <v>1222</v>
      </c>
      <c r="K1084" s="12" t="s">
        <v>564</v>
      </c>
      <c r="L1084" s="12" t="s">
        <v>1118</v>
      </c>
      <c r="M1084" s="12" t="s">
        <v>3164</v>
      </c>
      <c r="N1084" s="12"/>
      <c r="O1084" s="12" t="s">
        <v>3400</v>
      </c>
      <c r="P1084" s="12" t="s">
        <v>3402</v>
      </c>
      <c r="Q1084" s="12">
        <v>0</v>
      </c>
      <c r="R1084" s="12">
        <v>0</v>
      </c>
      <c r="S1084" s="12">
        <v>1</v>
      </c>
      <c r="T1084" s="12">
        <v>0</v>
      </c>
      <c r="U1084" s="12">
        <v>0</v>
      </c>
      <c r="V1084" s="12">
        <v>0</v>
      </c>
      <c r="W1084" s="12">
        <v>0</v>
      </c>
      <c r="X1084" s="12">
        <v>0</v>
      </c>
      <c r="Y1084" s="12">
        <v>0</v>
      </c>
      <c r="Z1084" s="12">
        <v>0</v>
      </c>
      <c r="AA1084" s="12">
        <v>0</v>
      </c>
      <c r="AB1084" s="12">
        <v>0</v>
      </c>
      <c r="AC1084" s="12">
        <v>1</v>
      </c>
      <c r="AD1084" s="12">
        <v>0</v>
      </c>
      <c r="AE1084" s="12">
        <v>0</v>
      </c>
      <c r="AF1084" s="12">
        <v>0</v>
      </c>
      <c r="AG1084" s="12">
        <v>0</v>
      </c>
      <c r="AH1084" s="12">
        <v>0</v>
      </c>
      <c r="AI1084" s="12">
        <v>0</v>
      </c>
      <c r="AJ1084" s="12">
        <v>0</v>
      </c>
      <c r="AK1084" s="12">
        <v>0</v>
      </c>
      <c r="AL1084" s="12" t="s">
        <v>736</v>
      </c>
      <c r="AM1084" s="7" t="s">
        <v>608</v>
      </c>
      <c r="AN1084" s="7" t="s">
        <v>615</v>
      </c>
      <c r="AO1084" s="7">
        <v>2008</v>
      </c>
      <c r="AP1084" s="12" t="s">
        <v>3458</v>
      </c>
      <c r="AQ1084" s="12">
        <v>5694</v>
      </c>
      <c r="AR1084" s="12">
        <v>1</v>
      </c>
      <c r="AS1084" s="12" t="s">
        <v>555</v>
      </c>
      <c r="AT1084" s="7" t="s">
        <v>212</v>
      </c>
      <c r="AU1084" s="12">
        <v>1</v>
      </c>
      <c r="AV1084" s="12">
        <v>1</v>
      </c>
      <c r="AW1084" s="12">
        <v>1</v>
      </c>
      <c r="AX1084" s="12">
        <v>1</v>
      </c>
      <c r="AY1084" s="7">
        <v>0</v>
      </c>
      <c r="AZ1084" s="12">
        <v>0</v>
      </c>
      <c r="BA1084" s="12">
        <v>1</v>
      </c>
      <c r="BB1084" s="12">
        <v>1</v>
      </c>
      <c r="BC1084" s="12">
        <v>1</v>
      </c>
      <c r="BD1084" s="12">
        <v>1</v>
      </c>
      <c r="BE1084" s="12">
        <v>0</v>
      </c>
      <c r="BF1084" s="7" t="s">
        <v>3258</v>
      </c>
      <c r="BG1084" s="7" t="s">
        <v>968</v>
      </c>
      <c r="BH1084" s="7">
        <v>1</v>
      </c>
      <c r="BI1084" s="7" t="s">
        <v>3282</v>
      </c>
      <c r="BJ1084" s="12" t="s">
        <v>3460</v>
      </c>
      <c r="BK1084" s="12" t="s">
        <v>3475</v>
      </c>
      <c r="BL1084" s="12" t="s">
        <v>3471</v>
      </c>
      <c r="BM1084" s="7" t="s">
        <v>3485</v>
      </c>
      <c r="BN1084" s="7" t="s">
        <v>1174</v>
      </c>
      <c r="BO1084" s="12" t="s">
        <v>1200</v>
      </c>
      <c r="BP1084" s="12" t="s">
        <v>1261</v>
      </c>
      <c r="BQ1084" s="12" t="s">
        <v>1077</v>
      </c>
      <c r="BR1084" s="12" t="s">
        <v>1077</v>
      </c>
      <c r="BS1084" s="12">
        <v>-8.26</v>
      </c>
      <c r="BT1084" s="12">
        <f>EXP(BS1084)</f>
        <v>2.5865899122206351E-4</v>
      </c>
      <c r="BU1084" s="12"/>
      <c r="BV1084" s="12" t="s">
        <v>3415</v>
      </c>
      <c r="BW1084" s="12" t="s">
        <v>1077</v>
      </c>
      <c r="BX1084" s="12" t="s">
        <v>1077</v>
      </c>
      <c r="BY1084" s="12" t="s">
        <v>1077</v>
      </c>
      <c r="BZ1084" s="12"/>
      <c r="CA1084" s="12" t="s">
        <v>1077</v>
      </c>
      <c r="CB1084" s="12" t="s">
        <v>1077</v>
      </c>
      <c r="CC1084" s="12" t="s">
        <v>1077</v>
      </c>
      <c r="CD1084" s="12" t="s">
        <v>1077</v>
      </c>
      <c r="CE1084" s="12">
        <v>0.1</v>
      </c>
      <c r="CF1084" s="12" t="s">
        <v>1077</v>
      </c>
      <c r="CG1084" s="12"/>
      <c r="CH1084" s="12"/>
      <c r="CI1084" s="12"/>
      <c r="CJ1084" s="12">
        <v>0.55800000000000005</v>
      </c>
      <c r="CK1084" s="12" t="s">
        <v>3957</v>
      </c>
      <c r="CL1084" s="12" t="s">
        <v>1077</v>
      </c>
      <c r="CM1084" s="12" t="s">
        <v>1077</v>
      </c>
      <c r="CN1084" s="12" t="s">
        <v>1077</v>
      </c>
      <c r="CO1084" s="12" t="s">
        <v>1077</v>
      </c>
      <c r="CP1084" s="12"/>
      <c r="CQ1084" s="12"/>
      <c r="CR1084" s="12"/>
      <c r="CS1084" s="12" t="s">
        <v>1077</v>
      </c>
      <c r="CT1084" s="12" t="s">
        <v>1077</v>
      </c>
      <c r="CU1084" s="12" t="s">
        <v>1077</v>
      </c>
      <c r="CV1084" s="12" t="s">
        <v>1077</v>
      </c>
      <c r="CW1084" s="12"/>
      <c r="CX1084" s="57"/>
    </row>
    <row r="1085" spans="1:102" ht="16.5" x14ac:dyDescent="0.35">
      <c r="A1085" s="56">
        <v>92</v>
      </c>
      <c r="B1085" s="12" t="s">
        <v>3782</v>
      </c>
      <c r="C1085" s="12">
        <v>92.1</v>
      </c>
      <c r="D1085" s="12" t="s">
        <v>2502</v>
      </c>
      <c r="E1085" s="12" t="s">
        <v>497</v>
      </c>
      <c r="F1085" s="12" t="s">
        <v>3916</v>
      </c>
      <c r="G1085" s="12" t="s">
        <v>349</v>
      </c>
      <c r="H1085" s="12" t="s">
        <v>2804</v>
      </c>
      <c r="I1085" s="12" t="s">
        <v>1285</v>
      </c>
      <c r="J1085" s="12" t="s">
        <v>1222</v>
      </c>
      <c r="K1085" s="12" t="s">
        <v>564</v>
      </c>
      <c r="L1085" s="12" t="s">
        <v>1118</v>
      </c>
      <c r="M1085" s="12" t="s">
        <v>3164</v>
      </c>
      <c r="N1085" s="12"/>
      <c r="O1085" s="12" t="s">
        <v>3400</v>
      </c>
      <c r="P1085" s="12" t="s">
        <v>3402</v>
      </c>
      <c r="Q1085" s="12">
        <v>0</v>
      </c>
      <c r="R1085" s="12">
        <v>0</v>
      </c>
      <c r="S1085" s="12">
        <v>1</v>
      </c>
      <c r="T1085" s="12">
        <v>0</v>
      </c>
      <c r="U1085" s="12">
        <v>0</v>
      </c>
      <c r="V1085" s="12">
        <v>0</v>
      </c>
      <c r="W1085" s="12">
        <v>0</v>
      </c>
      <c r="X1085" s="12">
        <v>0</v>
      </c>
      <c r="Y1085" s="12">
        <v>0</v>
      </c>
      <c r="Z1085" s="12">
        <v>0</v>
      </c>
      <c r="AA1085" s="12">
        <v>0</v>
      </c>
      <c r="AB1085" s="12">
        <v>0</v>
      </c>
      <c r="AC1085" s="12">
        <v>1</v>
      </c>
      <c r="AD1085" s="12">
        <v>0</v>
      </c>
      <c r="AE1085" s="12">
        <v>0</v>
      </c>
      <c r="AF1085" s="12">
        <v>0</v>
      </c>
      <c r="AG1085" s="12">
        <v>0</v>
      </c>
      <c r="AH1085" s="12">
        <v>0</v>
      </c>
      <c r="AI1085" s="12">
        <v>0</v>
      </c>
      <c r="AJ1085" s="12">
        <v>0</v>
      </c>
      <c r="AK1085" s="12">
        <v>0</v>
      </c>
      <c r="AL1085" s="12" t="s">
        <v>736</v>
      </c>
      <c r="AM1085" s="7" t="s">
        <v>608</v>
      </c>
      <c r="AN1085" s="7" t="s">
        <v>615</v>
      </c>
      <c r="AO1085" s="7">
        <v>2008</v>
      </c>
      <c r="AP1085" s="12" t="s">
        <v>3458</v>
      </c>
      <c r="AQ1085" s="12">
        <v>5694</v>
      </c>
      <c r="AR1085" s="12">
        <v>1</v>
      </c>
      <c r="AS1085" s="12" t="s">
        <v>555</v>
      </c>
      <c r="AT1085" s="7" t="s">
        <v>212</v>
      </c>
      <c r="AU1085" s="12">
        <v>1</v>
      </c>
      <c r="AV1085" s="12">
        <v>1</v>
      </c>
      <c r="AW1085" s="12">
        <v>1</v>
      </c>
      <c r="AX1085" s="12">
        <v>1</v>
      </c>
      <c r="AY1085" s="7">
        <v>0</v>
      </c>
      <c r="AZ1085" s="12">
        <v>0</v>
      </c>
      <c r="BA1085" s="12">
        <v>1</v>
      </c>
      <c r="BB1085" s="12">
        <v>1</v>
      </c>
      <c r="BC1085" s="12">
        <v>1</v>
      </c>
      <c r="BD1085" s="12">
        <v>1</v>
      </c>
      <c r="BE1085" s="12">
        <v>0</v>
      </c>
      <c r="BF1085" s="7" t="s">
        <v>2821</v>
      </c>
      <c r="BG1085" s="7" t="s">
        <v>834</v>
      </c>
      <c r="BH1085" s="7"/>
      <c r="BI1085" s="7" t="s">
        <v>2819</v>
      </c>
      <c r="BJ1085" s="12" t="s">
        <v>3460</v>
      </c>
      <c r="BK1085" s="12" t="s">
        <v>3475</v>
      </c>
      <c r="BL1085" s="12" t="s">
        <v>3471</v>
      </c>
      <c r="BM1085" s="7" t="s">
        <v>3485</v>
      </c>
      <c r="BN1085" s="7" t="s">
        <v>1174</v>
      </c>
      <c r="BO1085" s="12"/>
      <c r="BP1085" s="12" t="s">
        <v>1160</v>
      </c>
      <c r="BQ1085" s="12"/>
      <c r="BR1085" s="12"/>
      <c r="BS1085" s="12">
        <v>3.1300000000000001E-2</v>
      </c>
      <c r="BT1085" s="12">
        <f>EXP(BS1085)</f>
        <v>1.0317949959591783</v>
      </c>
      <c r="BU1085" s="12"/>
      <c r="BV1085" s="12" t="s">
        <v>3415</v>
      </c>
      <c r="BW1085" s="12" t="s">
        <v>1077</v>
      </c>
      <c r="BX1085" s="12" t="s">
        <v>1077</v>
      </c>
      <c r="BY1085" s="12" t="s">
        <v>1077</v>
      </c>
      <c r="BZ1085" s="12"/>
      <c r="CA1085" s="12" t="s">
        <v>1077</v>
      </c>
      <c r="CB1085" s="12" t="s">
        <v>1077</v>
      </c>
      <c r="CC1085" s="12" t="s">
        <v>1077</v>
      </c>
      <c r="CD1085" s="12" t="s">
        <v>1077</v>
      </c>
      <c r="CE1085" s="12">
        <v>0.33</v>
      </c>
      <c r="CF1085" s="12" t="s">
        <v>1077</v>
      </c>
      <c r="CG1085" s="12"/>
      <c r="CH1085" s="12"/>
      <c r="CI1085" s="12"/>
      <c r="CJ1085" s="12">
        <v>0.55800000000000005</v>
      </c>
      <c r="CK1085" s="12" t="s">
        <v>3957</v>
      </c>
      <c r="CL1085" s="12" t="s">
        <v>1077</v>
      </c>
      <c r="CM1085" s="12" t="s">
        <v>1077</v>
      </c>
      <c r="CN1085" s="12" t="s">
        <v>1077</v>
      </c>
      <c r="CO1085" s="12" t="s">
        <v>1077</v>
      </c>
      <c r="CP1085" s="12"/>
      <c r="CQ1085" s="12"/>
      <c r="CR1085" s="12"/>
      <c r="CS1085" s="12" t="s">
        <v>1077</v>
      </c>
      <c r="CT1085" s="12" t="s">
        <v>718</v>
      </c>
      <c r="CU1085" s="12">
        <v>13.3</v>
      </c>
      <c r="CV1085" s="12"/>
      <c r="CW1085" s="12"/>
      <c r="CX1085" s="57"/>
    </row>
    <row r="1086" spans="1:102" ht="16.5" x14ac:dyDescent="0.35">
      <c r="A1086" s="56">
        <v>94</v>
      </c>
      <c r="B1086" s="12" t="s">
        <v>3784</v>
      </c>
      <c r="C1086" s="12">
        <v>94.1</v>
      </c>
      <c r="D1086" s="12" t="s">
        <v>282</v>
      </c>
      <c r="E1086" s="12" t="s">
        <v>499</v>
      </c>
      <c r="F1086" s="12" t="s">
        <v>3916</v>
      </c>
      <c r="G1086" s="12" t="s">
        <v>212</v>
      </c>
      <c r="H1086" s="12" t="s">
        <v>2804</v>
      </c>
      <c r="I1086" s="12" t="s">
        <v>212</v>
      </c>
      <c r="J1086" s="12" t="s">
        <v>1158</v>
      </c>
      <c r="K1086" s="12" t="s">
        <v>564</v>
      </c>
      <c r="L1086" s="12" t="s">
        <v>581</v>
      </c>
      <c r="M1086" s="12" t="s">
        <v>3237</v>
      </c>
      <c r="N1086" s="12" t="s">
        <v>3437</v>
      </c>
      <c r="O1086" s="12" t="s">
        <v>3400</v>
      </c>
      <c r="P1086" s="12" t="s">
        <v>3402</v>
      </c>
      <c r="Q1086" s="12">
        <v>1</v>
      </c>
      <c r="R1086" s="12">
        <v>0</v>
      </c>
      <c r="S1086" s="12">
        <v>0</v>
      </c>
      <c r="T1086" s="12">
        <v>0</v>
      </c>
      <c r="U1086" s="12">
        <v>0</v>
      </c>
      <c r="V1086" s="12">
        <v>0</v>
      </c>
      <c r="W1086" s="12">
        <v>0</v>
      </c>
      <c r="X1086" s="12">
        <v>0</v>
      </c>
      <c r="Y1086" s="12">
        <v>0</v>
      </c>
      <c r="Z1086" s="12">
        <v>0</v>
      </c>
      <c r="AA1086" s="12">
        <v>0</v>
      </c>
      <c r="AB1086" s="12">
        <v>0</v>
      </c>
      <c r="AC1086" s="12">
        <v>0</v>
      </c>
      <c r="AD1086" s="12">
        <v>0</v>
      </c>
      <c r="AE1086" s="12">
        <v>0</v>
      </c>
      <c r="AF1086" s="12">
        <v>0</v>
      </c>
      <c r="AG1086" s="12">
        <v>0</v>
      </c>
      <c r="AH1086" s="12">
        <v>0</v>
      </c>
      <c r="AI1086" s="12">
        <v>0</v>
      </c>
      <c r="AJ1086" s="12">
        <v>1</v>
      </c>
      <c r="AK1086" s="12">
        <v>0</v>
      </c>
      <c r="AL1086" s="12" t="s">
        <v>607</v>
      </c>
      <c r="AM1086" s="7" t="s">
        <v>608</v>
      </c>
      <c r="AN1086" s="7" t="s">
        <v>738</v>
      </c>
      <c r="AO1086" s="7">
        <v>2009</v>
      </c>
      <c r="AP1086" s="12" t="s">
        <v>3458</v>
      </c>
      <c r="AQ1086" s="12">
        <v>72183</v>
      </c>
      <c r="AR1086" s="12">
        <v>1</v>
      </c>
      <c r="AS1086" s="12" t="s">
        <v>555</v>
      </c>
      <c r="AT1086" s="7" t="s">
        <v>212</v>
      </c>
      <c r="AU1086" s="12">
        <v>0</v>
      </c>
      <c r="AV1086" s="12">
        <v>0</v>
      </c>
      <c r="AW1086" s="12">
        <v>0</v>
      </c>
      <c r="AX1086" s="12">
        <v>0</v>
      </c>
      <c r="AY1086" s="7">
        <v>1</v>
      </c>
      <c r="AZ1086" s="12">
        <v>0</v>
      </c>
      <c r="BA1086" s="12">
        <v>1</v>
      </c>
      <c r="BB1086" s="12">
        <v>1</v>
      </c>
      <c r="BC1086" s="12">
        <v>0</v>
      </c>
      <c r="BD1086" s="12">
        <v>0</v>
      </c>
      <c r="BE1086" s="12">
        <v>0</v>
      </c>
      <c r="BF1086" s="7" t="s">
        <v>3258</v>
      </c>
      <c r="BG1086" s="7" t="s">
        <v>855</v>
      </c>
      <c r="BH1086" s="7">
        <v>1</v>
      </c>
      <c r="BI1086" s="7" t="s">
        <v>3282</v>
      </c>
      <c r="BJ1086" s="12" t="s">
        <v>718</v>
      </c>
      <c r="BK1086" s="12" t="s">
        <v>3472</v>
      </c>
      <c r="BL1086" s="12" t="s">
        <v>3482</v>
      </c>
      <c r="BM1086" s="7" t="s">
        <v>788</v>
      </c>
      <c r="BN1086" s="7"/>
      <c r="BO1086" s="12" t="s">
        <v>974</v>
      </c>
      <c r="BP1086" s="12" t="s">
        <v>3525</v>
      </c>
      <c r="BQ1086" s="12">
        <f>CV1086</f>
        <v>5.2000000000000005E-2</v>
      </c>
      <c r="BR1086" s="12" t="s">
        <v>3527</v>
      </c>
      <c r="BS1086" s="12">
        <v>1.3</v>
      </c>
      <c r="BT1086" s="12"/>
      <c r="BU1086" s="12">
        <f t="shared" ref="BU1086:BU1099" si="26">EXP(BS1086)</f>
        <v>3.6692966676192444</v>
      </c>
      <c r="BV1086" s="12" t="s">
        <v>3416</v>
      </c>
      <c r="BW1086" s="12" t="s">
        <v>1077</v>
      </c>
      <c r="BX1086" s="12" t="s">
        <v>1077</v>
      </c>
      <c r="BY1086" s="12" t="s">
        <v>1077</v>
      </c>
      <c r="BZ1086" s="12"/>
      <c r="CA1086" s="12" t="s">
        <v>1077</v>
      </c>
      <c r="CB1086" s="12" t="s">
        <v>1077</v>
      </c>
      <c r="CC1086" s="12" t="s">
        <v>1077</v>
      </c>
      <c r="CD1086" s="12" t="s">
        <v>1077</v>
      </c>
      <c r="CE1086" s="12">
        <v>1E-3</v>
      </c>
      <c r="CF1086" s="12" t="s">
        <v>1077</v>
      </c>
      <c r="CG1086" s="12"/>
      <c r="CH1086" s="12"/>
      <c r="CI1086" s="12"/>
      <c r="CJ1086" s="12">
        <v>8.6400000000000005E-2</v>
      </c>
      <c r="CK1086" s="12" t="s">
        <v>3827</v>
      </c>
      <c r="CL1086" s="12" t="s">
        <v>1077</v>
      </c>
      <c r="CM1086" s="12" t="s">
        <v>1077</v>
      </c>
      <c r="CN1086" s="12" t="s">
        <v>1077</v>
      </c>
      <c r="CO1086" s="12" t="s">
        <v>1077</v>
      </c>
      <c r="CP1086" s="12"/>
      <c r="CQ1086" s="12"/>
      <c r="CR1086" s="12"/>
      <c r="CS1086" s="12" t="s">
        <v>1077</v>
      </c>
      <c r="CT1086" s="12">
        <v>0.03</v>
      </c>
      <c r="CU1086" s="12">
        <v>0.04</v>
      </c>
      <c r="CV1086" s="12">
        <f>BS1086*CU1086</f>
        <v>5.2000000000000005E-2</v>
      </c>
      <c r="CW1086" s="12"/>
      <c r="CX1086" s="57"/>
    </row>
    <row r="1087" spans="1:102" ht="16.5" x14ac:dyDescent="0.35">
      <c r="A1087" s="56">
        <v>94</v>
      </c>
      <c r="B1087" s="12" t="s">
        <v>3784</v>
      </c>
      <c r="C1087" s="12">
        <v>94.1</v>
      </c>
      <c r="D1087" s="12" t="s">
        <v>278</v>
      </c>
      <c r="E1087" s="12" t="s">
        <v>499</v>
      </c>
      <c r="F1087" s="12" t="s">
        <v>3916</v>
      </c>
      <c r="G1087" s="12" t="s">
        <v>212</v>
      </c>
      <c r="H1087" s="12" t="s">
        <v>2804</v>
      </c>
      <c r="I1087" s="12" t="s">
        <v>212</v>
      </c>
      <c r="J1087" s="12" t="s">
        <v>1158</v>
      </c>
      <c r="K1087" s="12" t="s">
        <v>564</v>
      </c>
      <c r="L1087" s="12" t="s">
        <v>581</v>
      </c>
      <c r="M1087" s="12" t="s">
        <v>3237</v>
      </c>
      <c r="N1087" s="12" t="s">
        <v>3437</v>
      </c>
      <c r="O1087" s="12" t="s">
        <v>3400</v>
      </c>
      <c r="P1087" s="12" t="s">
        <v>3402</v>
      </c>
      <c r="Q1087" s="12">
        <v>1</v>
      </c>
      <c r="R1087" s="12">
        <v>0</v>
      </c>
      <c r="S1087" s="12">
        <v>0</v>
      </c>
      <c r="T1087" s="12">
        <v>0</v>
      </c>
      <c r="U1087" s="12">
        <v>0</v>
      </c>
      <c r="V1087" s="12">
        <v>0</v>
      </c>
      <c r="W1087" s="12">
        <v>0</v>
      </c>
      <c r="X1087" s="12">
        <v>0</v>
      </c>
      <c r="Y1087" s="12">
        <v>0</v>
      </c>
      <c r="Z1087" s="12">
        <v>0</v>
      </c>
      <c r="AA1087" s="12">
        <v>0</v>
      </c>
      <c r="AB1087" s="12">
        <v>0</v>
      </c>
      <c r="AC1087" s="12">
        <v>0</v>
      </c>
      <c r="AD1087" s="12">
        <v>0</v>
      </c>
      <c r="AE1087" s="12">
        <v>0</v>
      </c>
      <c r="AF1087" s="12">
        <v>0</v>
      </c>
      <c r="AG1087" s="12">
        <v>0</v>
      </c>
      <c r="AH1087" s="12">
        <v>0</v>
      </c>
      <c r="AI1087" s="12">
        <v>0</v>
      </c>
      <c r="AJ1087" s="12">
        <v>1</v>
      </c>
      <c r="AK1087" s="12">
        <v>0</v>
      </c>
      <c r="AL1087" s="12" t="s">
        <v>607</v>
      </c>
      <c r="AM1087" s="7" t="s">
        <v>608</v>
      </c>
      <c r="AN1087" s="7" t="s">
        <v>738</v>
      </c>
      <c r="AO1087" s="7">
        <v>2009</v>
      </c>
      <c r="AP1087" s="12" t="s">
        <v>3458</v>
      </c>
      <c r="AQ1087" s="12">
        <v>72183</v>
      </c>
      <c r="AR1087" s="12">
        <v>1</v>
      </c>
      <c r="AS1087" s="12" t="s">
        <v>555</v>
      </c>
      <c r="AT1087" s="7" t="s">
        <v>212</v>
      </c>
      <c r="AU1087" s="12">
        <v>0</v>
      </c>
      <c r="AV1087" s="12">
        <v>0</v>
      </c>
      <c r="AW1087" s="12">
        <v>0</v>
      </c>
      <c r="AX1087" s="12">
        <v>0</v>
      </c>
      <c r="AY1087" s="7">
        <v>1</v>
      </c>
      <c r="AZ1087" s="12">
        <v>0</v>
      </c>
      <c r="BA1087" s="12">
        <v>1</v>
      </c>
      <c r="BB1087" s="12">
        <v>1</v>
      </c>
      <c r="BC1087" s="12">
        <v>0</v>
      </c>
      <c r="BD1087" s="12">
        <v>0</v>
      </c>
      <c r="BE1087" s="12">
        <v>0</v>
      </c>
      <c r="BF1087" s="7" t="s">
        <v>2820</v>
      </c>
      <c r="BG1087" s="7" t="s">
        <v>976</v>
      </c>
      <c r="BH1087" s="7">
        <v>1</v>
      </c>
      <c r="BI1087" s="7" t="s">
        <v>3257</v>
      </c>
      <c r="BJ1087" s="12" t="s">
        <v>718</v>
      </c>
      <c r="BK1087" s="12" t="s">
        <v>3472</v>
      </c>
      <c r="BL1087" s="12" t="s">
        <v>3482</v>
      </c>
      <c r="BM1087" s="7" t="s">
        <v>788</v>
      </c>
      <c r="BN1087" s="7"/>
      <c r="BO1087" s="12" t="s">
        <v>974</v>
      </c>
      <c r="BP1087" s="12" t="s">
        <v>3525</v>
      </c>
      <c r="BQ1087" s="12">
        <f>CV1087</f>
        <v>0.15820000000000001</v>
      </c>
      <c r="BR1087" s="12" t="s">
        <v>3527</v>
      </c>
      <c r="BS1087" s="12">
        <v>1.1299999999999999</v>
      </c>
      <c r="BT1087" s="12"/>
      <c r="BU1087" s="12">
        <f t="shared" si="26"/>
        <v>3.0956565001247109</v>
      </c>
      <c r="BV1087" s="12" t="s">
        <v>3416</v>
      </c>
      <c r="BW1087" s="12" t="s">
        <v>1077</v>
      </c>
      <c r="BX1087" s="12" t="s">
        <v>1077</v>
      </c>
      <c r="BY1087" s="12" t="s">
        <v>1077</v>
      </c>
      <c r="BZ1087" s="12"/>
      <c r="CA1087" s="12" t="s">
        <v>1077</v>
      </c>
      <c r="CB1087" s="12" t="s">
        <v>1077</v>
      </c>
      <c r="CC1087" s="12" t="s">
        <v>1077</v>
      </c>
      <c r="CD1087" s="12" t="s">
        <v>1077</v>
      </c>
      <c r="CE1087" s="12">
        <v>1E-3</v>
      </c>
      <c r="CF1087" s="12" t="s">
        <v>1077</v>
      </c>
      <c r="CG1087" s="12"/>
      <c r="CH1087" s="12"/>
      <c r="CI1087" s="12"/>
      <c r="CJ1087" s="12">
        <v>8.6400000000000005E-2</v>
      </c>
      <c r="CK1087" s="12" t="s">
        <v>3827</v>
      </c>
      <c r="CL1087" s="12" t="s">
        <v>1077</v>
      </c>
      <c r="CM1087" s="12" t="s">
        <v>1077</v>
      </c>
      <c r="CN1087" s="12" t="s">
        <v>1077</v>
      </c>
      <c r="CO1087" s="12" t="s">
        <v>1077</v>
      </c>
      <c r="CP1087" s="12"/>
      <c r="CQ1087" s="12"/>
      <c r="CR1087" s="12"/>
      <c r="CS1087" s="12" t="s">
        <v>1077</v>
      </c>
      <c r="CT1087" s="12">
        <v>0.03</v>
      </c>
      <c r="CU1087" s="12">
        <v>0.14000000000000001</v>
      </c>
      <c r="CV1087" s="12">
        <f>BS1087*CU1087</f>
        <v>0.15820000000000001</v>
      </c>
      <c r="CW1087" s="12"/>
      <c r="CX1087" s="57"/>
    </row>
    <row r="1088" spans="1:102" ht="16.5" x14ac:dyDescent="0.35">
      <c r="A1088" s="56">
        <v>94</v>
      </c>
      <c r="B1088" s="12" t="s">
        <v>3784</v>
      </c>
      <c r="C1088" s="12">
        <v>94.1</v>
      </c>
      <c r="D1088" s="12" t="s">
        <v>283</v>
      </c>
      <c r="E1088" s="12" t="s">
        <v>499</v>
      </c>
      <c r="F1088" s="12" t="s">
        <v>3916</v>
      </c>
      <c r="G1088" s="12" t="s">
        <v>212</v>
      </c>
      <c r="H1088" s="12" t="s">
        <v>2804</v>
      </c>
      <c r="I1088" s="12" t="s">
        <v>212</v>
      </c>
      <c r="J1088" s="12" t="s">
        <v>1158</v>
      </c>
      <c r="K1088" s="12" t="s">
        <v>564</v>
      </c>
      <c r="L1088" s="12" t="s">
        <v>581</v>
      </c>
      <c r="M1088" s="12" t="s">
        <v>3237</v>
      </c>
      <c r="N1088" s="12" t="s">
        <v>3437</v>
      </c>
      <c r="O1088" s="12" t="s">
        <v>3400</v>
      </c>
      <c r="P1088" s="12" t="s">
        <v>3402</v>
      </c>
      <c r="Q1088" s="12">
        <v>1</v>
      </c>
      <c r="R1088" s="12">
        <v>0</v>
      </c>
      <c r="S1088" s="12">
        <v>0</v>
      </c>
      <c r="T1088" s="12">
        <v>0</v>
      </c>
      <c r="U1088" s="12">
        <v>0</v>
      </c>
      <c r="V1088" s="12">
        <v>0</v>
      </c>
      <c r="W1088" s="12">
        <v>0</v>
      </c>
      <c r="X1088" s="12">
        <v>0</v>
      </c>
      <c r="Y1088" s="12">
        <v>0</v>
      </c>
      <c r="Z1088" s="12">
        <v>0</v>
      </c>
      <c r="AA1088" s="12">
        <v>0</v>
      </c>
      <c r="AB1088" s="12">
        <v>0</v>
      </c>
      <c r="AC1088" s="12">
        <v>0</v>
      </c>
      <c r="AD1088" s="12">
        <v>0</v>
      </c>
      <c r="AE1088" s="12">
        <v>0</v>
      </c>
      <c r="AF1088" s="12">
        <v>0</v>
      </c>
      <c r="AG1088" s="12">
        <v>0</v>
      </c>
      <c r="AH1088" s="12">
        <v>0</v>
      </c>
      <c r="AI1088" s="12">
        <v>0</v>
      </c>
      <c r="AJ1088" s="12">
        <v>1</v>
      </c>
      <c r="AK1088" s="12">
        <v>0</v>
      </c>
      <c r="AL1088" s="12" t="s">
        <v>607</v>
      </c>
      <c r="AM1088" s="7" t="s">
        <v>608</v>
      </c>
      <c r="AN1088" s="7" t="s">
        <v>738</v>
      </c>
      <c r="AO1088" s="7">
        <v>2009</v>
      </c>
      <c r="AP1088" s="12" t="s">
        <v>3458</v>
      </c>
      <c r="AQ1088" s="12">
        <v>72183</v>
      </c>
      <c r="AR1088" s="12">
        <v>1</v>
      </c>
      <c r="AS1088" s="12" t="s">
        <v>555</v>
      </c>
      <c r="AT1088" s="7" t="s">
        <v>212</v>
      </c>
      <c r="AU1088" s="12">
        <v>0</v>
      </c>
      <c r="AV1088" s="12">
        <v>0</v>
      </c>
      <c r="AW1088" s="12">
        <v>0</v>
      </c>
      <c r="AX1088" s="12">
        <v>0</v>
      </c>
      <c r="AY1088" s="7">
        <v>1</v>
      </c>
      <c r="AZ1088" s="12">
        <v>0</v>
      </c>
      <c r="BA1088" s="12">
        <v>1</v>
      </c>
      <c r="BB1088" s="12">
        <v>1</v>
      </c>
      <c r="BC1088" s="12">
        <v>0</v>
      </c>
      <c r="BD1088" s="12">
        <v>0</v>
      </c>
      <c r="BE1088" s="12">
        <v>0</v>
      </c>
      <c r="BF1088" s="7" t="s">
        <v>3258</v>
      </c>
      <c r="BG1088" s="7" t="s">
        <v>977</v>
      </c>
      <c r="BH1088" s="7">
        <v>1</v>
      </c>
      <c r="BI1088" s="7" t="s">
        <v>3282</v>
      </c>
      <c r="BJ1088" s="12" t="s">
        <v>718</v>
      </c>
      <c r="BK1088" s="12" t="s">
        <v>3472</v>
      </c>
      <c r="BL1088" s="12" t="s">
        <v>3482</v>
      </c>
      <c r="BM1088" s="7" t="s">
        <v>788</v>
      </c>
      <c r="BN1088" s="7"/>
      <c r="BO1088" s="12" t="s">
        <v>974</v>
      </c>
      <c r="BP1088" s="12" t="s">
        <v>3525</v>
      </c>
      <c r="BQ1088" s="12">
        <f>CV1088</f>
        <v>0.1134</v>
      </c>
      <c r="BR1088" s="12" t="s">
        <v>3527</v>
      </c>
      <c r="BS1088" s="12">
        <v>0.63</v>
      </c>
      <c r="BT1088" s="12"/>
      <c r="BU1088" s="12">
        <f t="shared" si="26"/>
        <v>1.8776105792643432</v>
      </c>
      <c r="BV1088" s="12" t="s">
        <v>3416</v>
      </c>
      <c r="BW1088" s="12" t="s">
        <v>1077</v>
      </c>
      <c r="BX1088" s="12" t="s">
        <v>1077</v>
      </c>
      <c r="BY1088" s="12" t="s">
        <v>1077</v>
      </c>
      <c r="BZ1088" s="12"/>
      <c r="CA1088" s="12" t="s">
        <v>1077</v>
      </c>
      <c r="CB1088" s="12" t="s">
        <v>1077</v>
      </c>
      <c r="CC1088" s="12" t="s">
        <v>1077</v>
      </c>
      <c r="CD1088" s="12" t="s">
        <v>1077</v>
      </c>
      <c r="CE1088" s="12">
        <v>1E-3</v>
      </c>
      <c r="CF1088" s="12" t="s">
        <v>1077</v>
      </c>
      <c r="CG1088" s="12"/>
      <c r="CH1088" s="12"/>
      <c r="CI1088" s="12"/>
      <c r="CJ1088" s="12">
        <v>8.6400000000000005E-2</v>
      </c>
      <c r="CK1088" s="12" t="s">
        <v>3827</v>
      </c>
      <c r="CL1088" s="12" t="s">
        <v>1077</v>
      </c>
      <c r="CM1088" s="12" t="s">
        <v>1077</v>
      </c>
      <c r="CN1088" s="12" t="s">
        <v>1077</v>
      </c>
      <c r="CO1088" s="12" t="s">
        <v>1077</v>
      </c>
      <c r="CP1088" s="12"/>
      <c r="CQ1088" s="12"/>
      <c r="CR1088" s="12"/>
      <c r="CS1088" s="12" t="s">
        <v>1077</v>
      </c>
      <c r="CT1088" s="12">
        <v>0.03</v>
      </c>
      <c r="CU1088" s="12">
        <v>0.18</v>
      </c>
      <c r="CV1088" s="12">
        <f>BS1088*CU1088</f>
        <v>0.1134</v>
      </c>
      <c r="CW1088" s="12"/>
      <c r="CX1088" s="57"/>
    </row>
    <row r="1089" spans="1:102" ht="16.5" x14ac:dyDescent="0.35">
      <c r="A1089" s="56">
        <v>94</v>
      </c>
      <c r="B1089" s="12" t="s">
        <v>3784</v>
      </c>
      <c r="C1089" s="12">
        <v>94.1</v>
      </c>
      <c r="D1089" s="12" t="s">
        <v>276</v>
      </c>
      <c r="E1089" s="12" t="s">
        <v>499</v>
      </c>
      <c r="F1089" s="12" t="s">
        <v>3916</v>
      </c>
      <c r="G1089" s="12" t="s">
        <v>212</v>
      </c>
      <c r="H1089" s="12" t="s">
        <v>2804</v>
      </c>
      <c r="I1089" s="12" t="s">
        <v>349</v>
      </c>
      <c r="J1089" s="12" t="s">
        <v>1158</v>
      </c>
      <c r="K1089" s="12" t="s">
        <v>564</v>
      </c>
      <c r="L1089" s="12" t="s">
        <v>581</v>
      </c>
      <c r="M1089" s="12" t="s">
        <v>3237</v>
      </c>
      <c r="N1089" s="12" t="s">
        <v>3437</v>
      </c>
      <c r="O1089" s="12" t="s">
        <v>3400</v>
      </c>
      <c r="P1089" s="12" t="s">
        <v>3402</v>
      </c>
      <c r="Q1089" s="12">
        <v>1</v>
      </c>
      <c r="R1089" s="12">
        <v>0</v>
      </c>
      <c r="S1089" s="12">
        <v>0</v>
      </c>
      <c r="T1089" s="12">
        <v>0</v>
      </c>
      <c r="U1089" s="12">
        <v>0</v>
      </c>
      <c r="V1089" s="12">
        <v>0</v>
      </c>
      <c r="W1089" s="12">
        <v>0</v>
      </c>
      <c r="X1089" s="12">
        <v>0</v>
      </c>
      <c r="Y1089" s="12">
        <v>0</v>
      </c>
      <c r="Z1089" s="12">
        <v>0</v>
      </c>
      <c r="AA1089" s="12">
        <v>0</v>
      </c>
      <c r="AB1089" s="12">
        <v>0</v>
      </c>
      <c r="AC1089" s="12">
        <v>0</v>
      </c>
      <c r="AD1089" s="12">
        <v>0</v>
      </c>
      <c r="AE1089" s="12">
        <v>0</v>
      </c>
      <c r="AF1089" s="12">
        <v>0</v>
      </c>
      <c r="AG1089" s="12">
        <v>0</v>
      </c>
      <c r="AH1089" s="12">
        <v>0</v>
      </c>
      <c r="AI1089" s="12">
        <v>0</v>
      </c>
      <c r="AJ1089" s="12">
        <v>1</v>
      </c>
      <c r="AK1089" s="12">
        <v>0</v>
      </c>
      <c r="AL1089" s="12" t="s">
        <v>607</v>
      </c>
      <c r="AM1089" s="7" t="s">
        <v>608</v>
      </c>
      <c r="AN1089" s="7" t="s">
        <v>738</v>
      </c>
      <c r="AO1089" s="7">
        <v>2009</v>
      </c>
      <c r="AP1089" s="12" t="s">
        <v>3458</v>
      </c>
      <c r="AQ1089" s="12">
        <v>72183</v>
      </c>
      <c r="AR1089" s="12">
        <v>1</v>
      </c>
      <c r="AS1089" s="12" t="s">
        <v>555</v>
      </c>
      <c r="AT1089" s="7" t="s">
        <v>212</v>
      </c>
      <c r="AU1089" s="12">
        <v>0</v>
      </c>
      <c r="AV1089" s="12">
        <v>0</v>
      </c>
      <c r="AW1089" s="12">
        <v>0</v>
      </c>
      <c r="AX1089" s="12">
        <v>0</v>
      </c>
      <c r="AY1089" s="7">
        <v>1</v>
      </c>
      <c r="AZ1089" s="12">
        <v>0</v>
      </c>
      <c r="BA1089" s="12">
        <v>1</v>
      </c>
      <c r="BB1089" s="12">
        <v>1</v>
      </c>
      <c r="BC1089" s="12">
        <v>0</v>
      </c>
      <c r="BD1089" s="12">
        <v>0</v>
      </c>
      <c r="BE1089" s="12">
        <v>0</v>
      </c>
      <c r="BF1089" s="7" t="s">
        <v>2821</v>
      </c>
      <c r="BG1089" s="7" t="s">
        <v>978</v>
      </c>
      <c r="BH1089" s="7">
        <v>1</v>
      </c>
      <c r="BI1089" s="12" t="s">
        <v>3252</v>
      </c>
      <c r="BJ1089" s="12" t="s">
        <v>718</v>
      </c>
      <c r="BK1089" s="12" t="s">
        <v>3472</v>
      </c>
      <c r="BL1089" s="12" t="s">
        <v>3482</v>
      </c>
      <c r="BM1089" s="7" t="s">
        <v>788</v>
      </c>
      <c r="BN1089" s="7"/>
      <c r="BO1089" s="12"/>
      <c r="BP1089" s="12" t="s">
        <v>3525</v>
      </c>
      <c r="BQ1089" s="12">
        <f>CV1089</f>
        <v>7.5600000000000014E-2</v>
      </c>
      <c r="BR1089" s="12" t="s">
        <v>3527</v>
      </c>
      <c r="BS1089" s="12">
        <v>0.28000000000000003</v>
      </c>
      <c r="BT1089" s="12"/>
      <c r="BU1089" s="12">
        <f t="shared" si="26"/>
        <v>1.3231298123374369</v>
      </c>
      <c r="BV1089" s="12" t="s">
        <v>3416</v>
      </c>
      <c r="BW1089" s="12" t="s">
        <v>1077</v>
      </c>
      <c r="BX1089" s="12" t="s">
        <v>1077</v>
      </c>
      <c r="BY1089" s="12" t="s">
        <v>1077</v>
      </c>
      <c r="BZ1089" s="12"/>
      <c r="CA1089" s="12" t="s">
        <v>1077</v>
      </c>
      <c r="CB1089" s="12" t="s">
        <v>1077</v>
      </c>
      <c r="CC1089" s="12" t="s">
        <v>1077</v>
      </c>
      <c r="CD1089" s="12" t="s">
        <v>1077</v>
      </c>
      <c r="CE1089" s="12">
        <v>1E-3</v>
      </c>
      <c r="CF1089" s="12" t="s">
        <v>1077</v>
      </c>
      <c r="CG1089" s="12"/>
      <c r="CH1089" s="12"/>
      <c r="CI1089" s="12"/>
      <c r="CJ1089" s="12">
        <v>8.6400000000000005E-2</v>
      </c>
      <c r="CK1089" s="12" t="s">
        <v>3827</v>
      </c>
      <c r="CL1089" s="12" t="s">
        <v>1077</v>
      </c>
      <c r="CM1089" s="12" t="s">
        <v>1077</v>
      </c>
      <c r="CN1089" s="12" t="s">
        <v>1077</v>
      </c>
      <c r="CO1089" s="12" t="s">
        <v>1077</v>
      </c>
      <c r="CP1089" s="12"/>
      <c r="CQ1089" s="12"/>
      <c r="CR1089" s="12"/>
      <c r="CS1089" s="12" t="s">
        <v>1077</v>
      </c>
      <c r="CT1089" s="12">
        <v>0.03</v>
      </c>
      <c r="CU1089" s="12">
        <v>0.27</v>
      </c>
      <c r="CV1089" s="12">
        <f>BS1089*CU1089</f>
        <v>7.5600000000000014E-2</v>
      </c>
      <c r="CW1089" s="12"/>
      <c r="CX1089" s="57"/>
    </row>
    <row r="1090" spans="1:102" ht="16.5" x14ac:dyDescent="0.35">
      <c r="A1090" s="56">
        <v>94</v>
      </c>
      <c r="B1090" s="12" t="s">
        <v>3784</v>
      </c>
      <c r="C1090" s="12">
        <v>94.2</v>
      </c>
      <c r="D1090" s="12" t="s">
        <v>284</v>
      </c>
      <c r="E1090" s="12" t="s">
        <v>500</v>
      </c>
      <c r="F1090" s="12" t="s">
        <v>3916</v>
      </c>
      <c r="G1090" s="12" t="s">
        <v>349</v>
      </c>
      <c r="H1090" s="12" t="s">
        <v>2805</v>
      </c>
      <c r="I1090" s="12" t="s">
        <v>1285</v>
      </c>
      <c r="J1090" s="12" t="s">
        <v>1158</v>
      </c>
      <c r="K1090" s="12" t="s">
        <v>564</v>
      </c>
      <c r="L1090" s="12" t="s">
        <v>581</v>
      </c>
      <c r="M1090" s="12" t="s">
        <v>3237</v>
      </c>
      <c r="N1090" s="12" t="s">
        <v>3437</v>
      </c>
      <c r="O1090" s="12" t="s">
        <v>3400</v>
      </c>
      <c r="P1090" s="12" t="s">
        <v>3402</v>
      </c>
      <c r="Q1090" s="12">
        <v>1</v>
      </c>
      <c r="R1090" s="12">
        <v>0</v>
      </c>
      <c r="S1090" s="12">
        <v>0</v>
      </c>
      <c r="T1090" s="12">
        <v>0</v>
      </c>
      <c r="U1090" s="12">
        <v>0</v>
      </c>
      <c r="V1090" s="12">
        <v>0</v>
      </c>
      <c r="W1090" s="12">
        <v>0</v>
      </c>
      <c r="X1090" s="12">
        <v>0</v>
      </c>
      <c r="Y1090" s="12">
        <v>0</v>
      </c>
      <c r="Z1090" s="12">
        <v>0</v>
      </c>
      <c r="AA1090" s="12">
        <v>0</v>
      </c>
      <c r="AB1090" s="12">
        <v>0</v>
      </c>
      <c r="AC1090" s="12">
        <v>0</v>
      </c>
      <c r="AD1090" s="12">
        <v>0</v>
      </c>
      <c r="AE1090" s="12">
        <v>0</v>
      </c>
      <c r="AF1090" s="12">
        <v>0</v>
      </c>
      <c r="AG1090" s="12">
        <v>0</v>
      </c>
      <c r="AH1090" s="12">
        <v>0</v>
      </c>
      <c r="AI1090" s="12">
        <v>0</v>
      </c>
      <c r="AJ1090" s="12">
        <v>1</v>
      </c>
      <c r="AK1090" s="12">
        <v>0</v>
      </c>
      <c r="AL1090" s="12" t="s">
        <v>607</v>
      </c>
      <c r="AM1090" s="7" t="s">
        <v>608</v>
      </c>
      <c r="AN1090" s="7" t="s">
        <v>738</v>
      </c>
      <c r="AO1090" s="7">
        <v>2009</v>
      </c>
      <c r="AP1090" s="12" t="s">
        <v>3458</v>
      </c>
      <c r="AQ1090" s="12">
        <v>72183</v>
      </c>
      <c r="AR1090" s="12">
        <v>1</v>
      </c>
      <c r="AS1090" s="12" t="s">
        <v>555</v>
      </c>
      <c r="AT1090" s="7" t="s">
        <v>212</v>
      </c>
      <c r="AU1090" s="12">
        <v>0</v>
      </c>
      <c r="AV1090" s="12">
        <v>0</v>
      </c>
      <c r="AW1090" s="12">
        <v>0</v>
      </c>
      <c r="AX1090" s="12">
        <v>0</v>
      </c>
      <c r="AY1090" s="7">
        <v>1</v>
      </c>
      <c r="AZ1090" s="12">
        <v>0</v>
      </c>
      <c r="BA1090" s="12">
        <v>1</v>
      </c>
      <c r="BB1090" s="12">
        <v>1</v>
      </c>
      <c r="BC1090" s="12">
        <v>0</v>
      </c>
      <c r="BD1090" s="12">
        <v>0</v>
      </c>
      <c r="BE1090" s="12">
        <v>0</v>
      </c>
      <c r="BF1090" s="7" t="s">
        <v>772</v>
      </c>
      <c r="BG1090" s="7" t="s">
        <v>2772</v>
      </c>
      <c r="BH1090" s="7"/>
      <c r="BI1090" s="7" t="s">
        <v>2814</v>
      </c>
      <c r="BJ1090" s="12" t="s">
        <v>718</v>
      </c>
      <c r="BK1090" s="12" t="s">
        <v>3472</v>
      </c>
      <c r="BL1090" s="12" t="s">
        <v>3482</v>
      </c>
      <c r="BM1090" s="7" t="s">
        <v>788</v>
      </c>
      <c r="BN1090" s="7"/>
      <c r="BO1090" s="12" t="s">
        <v>974</v>
      </c>
      <c r="BP1090" s="12" t="s">
        <v>1161</v>
      </c>
      <c r="BQ1090" s="12" t="s">
        <v>1077</v>
      </c>
      <c r="BR1090" s="12" t="s">
        <v>1077</v>
      </c>
      <c r="BS1090" s="12">
        <v>-0.04</v>
      </c>
      <c r="BT1090" s="12"/>
      <c r="BU1090" s="12">
        <f t="shared" si="26"/>
        <v>0.96078943915232318</v>
      </c>
      <c r="BV1090" s="12" t="s">
        <v>3416</v>
      </c>
      <c r="BW1090" s="12" t="s">
        <v>1077</v>
      </c>
      <c r="BX1090" s="12" t="s">
        <v>1077</v>
      </c>
      <c r="BY1090" s="12" t="s">
        <v>1077</v>
      </c>
      <c r="BZ1090" s="12"/>
      <c r="CA1090" s="12" t="s">
        <v>1077</v>
      </c>
      <c r="CB1090" s="12" t="s">
        <v>1077</v>
      </c>
      <c r="CC1090" s="12" t="s">
        <v>1077</v>
      </c>
      <c r="CD1090" s="12" t="s">
        <v>1077</v>
      </c>
      <c r="CE1090" s="12">
        <v>0.193</v>
      </c>
      <c r="CF1090" s="12" t="s">
        <v>1077</v>
      </c>
      <c r="CG1090" s="12"/>
      <c r="CH1090" s="12"/>
      <c r="CI1090" s="12"/>
      <c r="CJ1090" s="12">
        <v>0.1232</v>
      </c>
      <c r="CK1090" s="12" t="s">
        <v>3827</v>
      </c>
      <c r="CL1090" s="12" t="s">
        <v>1077</v>
      </c>
      <c r="CM1090" s="12" t="s">
        <v>1077</v>
      </c>
      <c r="CN1090" s="12" t="s">
        <v>1077</v>
      </c>
      <c r="CO1090" s="12" t="s">
        <v>1077</v>
      </c>
      <c r="CP1090" s="12"/>
      <c r="CQ1090" s="12"/>
      <c r="CR1090" s="12"/>
      <c r="CS1090" s="12" t="s">
        <v>1077</v>
      </c>
      <c r="CT1090" s="12">
        <v>0.03</v>
      </c>
      <c r="CU1090" s="12" t="s">
        <v>718</v>
      </c>
      <c r="CV1090" s="12"/>
      <c r="CW1090" s="12"/>
      <c r="CX1090" s="57"/>
    </row>
    <row r="1091" spans="1:102" ht="16.5" x14ac:dyDescent="0.35">
      <c r="A1091" s="56">
        <v>94</v>
      </c>
      <c r="B1091" s="12" t="s">
        <v>3784</v>
      </c>
      <c r="C1091" s="12">
        <v>94.2</v>
      </c>
      <c r="D1091" s="12" t="s">
        <v>286</v>
      </c>
      <c r="E1091" s="12" t="s">
        <v>500</v>
      </c>
      <c r="F1091" s="12" t="s">
        <v>3916</v>
      </c>
      <c r="G1091" s="12" t="s">
        <v>212</v>
      </c>
      <c r="H1091" s="12" t="s">
        <v>2805</v>
      </c>
      <c r="I1091" s="12" t="s">
        <v>212</v>
      </c>
      <c r="J1091" s="12" t="s">
        <v>1158</v>
      </c>
      <c r="K1091" s="12" t="s">
        <v>564</v>
      </c>
      <c r="L1091" s="12" t="s">
        <v>581</v>
      </c>
      <c r="M1091" s="12" t="s">
        <v>3237</v>
      </c>
      <c r="N1091" s="12" t="s">
        <v>3437</v>
      </c>
      <c r="O1091" s="12" t="s">
        <v>3400</v>
      </c>
      <c r="P1091" s="12" t="s">
        <v>3402</v>
      </c>
      <c r="Q1091" s="12">
        <v>1</v>
      </c>
      <c r="R1091" s="12">
        <v>0</v>
      </c>
      <c r="S1091" s="12">
        <v>0</v>
      </c>
      <c r="T1091" s="12">
        <v>0</v>
      </c>
      <c r="U1091" s="12">
        <v>0</v>
      </c>
      <c r="V1091" s="12">
        <v>0</v>
      </c>
      <c r="W1091" s="12">
        <v>0</v>
      </c>
      <c r="X1091" s="12">
        <v>0</v>
      </c>
      <c r="Y1091" s="12">
        <v>0</v>
      </c>
      <c r="Z1091" s="12">
        <v>0</v>
      </c>
      <c r="AA1091" s="12">
        <v>0</v>
      </c>
      <c r="AB1091" s="12">
        <v>0</v>
      </c>
      <c r="AC1091" s="12">
        <v>0</v>
      </c>
      <c r="AD1091" s="12">
        <v>0</v>
      </c>
      <c r="AE1091" s="12">
        <v>0</v>
      </c>
      <c r="AF1091" s="12">
        <v>0</v>
      </c>
      <c r="AG1091" s="12">
        <v>0</v>
      </c>
      <c r="AH1091" s="12">
        <v>0</v>
      </c>
      <c r="AI1091" s="12">
        <v>0</v>
      </c>
      <c r="AJ1091" s="12">
        <v>1</v>
      </c>
      <c r="AK1091" s="12">
        <v>0</v>
      </c>
      <c r="AL1091" s="12" t="s">
        <v>607</v>
      </c>
      <c r="AM1091" s="7" t="s">
        <v>608</v>
      </c>
      <c r="AN1091" s="7" t="s">
        <v>738</v>
      </c>
      <c r="AO1091" s="7">
        <v>2009</v>
      </c>
      <c r="AP1091" s="12" t="s">
        <v>3458</v>
      </c>
      <c r="AQ1091" s="12">
        <v>72183</v>
      </c>
      <c r="AR1091" s="12">
        <v>1</v>
      </c>
      <c r="AS1091" s="12" t="s">
        <v>555</v>
      </c>
      <c r="AT1091" s="7" t="s">
        <v>212</v>
      </c>
      <c r="AU1091" s="12">
        <v>0</v>
      </c>
      <c r="AV1091" s="12">
        <v>0</v>
      </c>
      <c r="AW1091" s="12">
        <v>0</v>
      </c>
      <c r="AX1091" s="12">
        <v>0</v>
      </c>
      <c r="AY1091" s="7">
        <v>1</v>
      </c>
      <c r="AZ1091" s="12">
        <v>0</v>
      </c>
      <c r="BA1091" s="12">
        <v>1</v>
      </c>
      <c r="BB1091" s="12">
        <v>1</v>
      </c>
      <c r="BC1091" s="12">
        <v>0</v>
      </c>
      <c r="BD1091" s="12">
        <v>0</v>
      </c>
      <c r="BE1091" s="12">
        <v>0</v>
      </c>
      <c r="BF1091" s="7" t="s">
        <v>2821</v>
      </c>
      <c r="BG1091" s="7" t="s">
        <v>978</v>
      </c>
      <c r="BH1091" s="7">
        <v>1</v>
      </c>
      <c r="BI1091" s="7" t="s">
        <v>3252</v>
      </c>
      <c r="BJ1091" s="12" t="s">
        <v>718</v>
      </c>
      <c r="BK1091" s="12" t="s">
        <v>3472</v>
      </c>
      <c r="BL1091" s="12" t="s">
        <v>3482</v>
      </c>
      <c r="BM1091" s="7" t="s">
        <v>788</v>
      </c>
      <c r="BN1091" s="7"/>
      <c r="BO1091" s="12" t="s">
        <v>974</v>
      </c>
      <c r="BP1091" s="12" t="s">
        <v>3525</v>
      </c>
      <c r="BQ1091" s="12">
        <f>CV1091</f>
        <v>-9.9900000000000003E-2</v>
      </c>
      <c r="BR1091" s="12" t="s">
        <v>3527</v>
      </c>
      <c r="BS1091" s="12">
        <v>-0.37</v>
      </c>
      <c r="BT1091" s="12"/>
      <c r="BU1091" s="12">
        <f t="shared" si="26"/>
        <v>0.69073433063735468</v>
      </c>
      <c r="BV1091" s="12" t="s">
        <v>3416</v>
      </c>
      <c r="BW1091" s="12" t="s">
        <v>1077</v>
      </c>
      <c r="BX1091" s="12" t="s">
        <v>1077</v>
      </c>
      <c r="BY1091" s="12" t="s">
        <v>1077</v>
      </c>
      <c r="BZ1091" s="12"/>
      <c r="CA1091" s="12" t="s">
        <v>1077</v>
      </c>
      <c r="CB1091" s="12" t="s">
        <v>1077</v>
      </c>
      <c r="CC1091" s="12" t="s">
        <v>1077</v>
      </c>
      <c r="CD1091" s="12" t="s">
        <v>1077</v>
      </c>
      <c r="CE1091" s="12">
        <v>1E-3</v>
      </c>
      <c r="CF1091" s="12" t="s">
        <v>1077</v>
      </c>
      <c r="CG1091" s="12"/>
      <c r="CH1091" s="12"/>
      <c r="CI1091" s="12"/>
      <c r="CJ1091" s="12">
        <v>0.1232</v>
      </c>
      <c r="CK1091" s="12" t="s">
        <v>3827</v>
      </c>
      <c r="CL1091" s="12" t="s">
        <v>1077</v>
      </c>
      <c r="CM1091" s="12" t="s">
        <v>1077</v>
      </c>
      <c r="CN1091" s="12" t="s">
        <v>1077</v>
      </c>
      <c r="CO1091" s="12" t="s">
        <v>1077</v>
      </c>
      <c r="CP1091" s="12"/>
      <c r="CQ1091" s="12"/>
      <c r="CR1091" s="12"/>
      <c r="CS1091" s="12" t="s">
        <v>1077</v>
      </c>
      <c r="CT1091" s="12">
        <v>0.03</v>
      </c>
      <c r="CU1091" s="12">
        <v>0.27</v>
      </c>
      <c r="CV1091" s="12">
        <f>BS1091*CU1091</f>
        <v>-9.9900000000000003E-2</v>
      </c>
      <c r="CW1091" s="12"/>
      <c r="CX1091" s="57"/>
    </row>
    <row r="1092" spans="1:102" ht="16.5" x14ac:dyDescent="0.35">
      <c r="A1092" s="56">
        <v>94</v>
      </c>
      <c r="B1092" s="12" t="s">
        <v>3784</v>
      </c>
      <c r="C1092" s="12">
        <v>94.2</v>
      </c>
      <c r="D1092" s="12" t="s">
        <v>288</v>
      </c>
      <c r="E1092" s="12" t="s">
        <v>500</v>
      </c>
      <c r="F1092" s="12" t="s">
        <v>3916</v>
      </c>
      <c r="G1092" s="12" t="s">
        <v>212</v>
      </c>
      <c r="H1092" s="12" t="s">
        <v>2805</v>
      </c>
      <c r="I1092" s="12" t="s">
        <v>349</v>
      </c>
      <c r="J1092" s="12" t="s">
        <v>1158</v>
      </c>
      <c r="K1092" s="12" t="s">
        <v>564</v>
      </c>
      <c r="L1092" s="12" t="s">
        <v>581</v>
      </c>
      <c r="M1092" s="12" t="s">
        <v>3237</v>
      </c>
      <c r="N1092" s="12" t="s">
        <v>3437</v>
      </c>
      <c r="O1092" s="12" t="s">
        <v>3400</v>
      </c>
      <c r="P1092" s="12" t="s">
        <v>3402</v>
      </c>
      <c r="Q1092" s="12">
        <v>1</v>
      </c>
      <c r="R1092" s="12">
        <v>0</v>
      </c>
      <c r="S1092" s="12">
        <v>0</v>
      </c>
      <c r="T1092" s="12">
        <v>0</v>
      </c>
      <c r="U1092" s="12">
        <v>0</v>
      </c>
      <c r="V1092" s="12">
        <v>0</v>
      </c>
      <c r="W1092" s="12">
        <v>0</v>
      </c>
      <c r="X1092" s="12">
        <v>0</v>
      </c>
      <c r="Y1092" s="12">
        <v>0</v>
      </c>
      <c r="Z1092" s="12">
        <v>0</v>
      </c>
      <c r="AA1092" s="12">
        <v>0</v>
      </c>
      <c r="AB1092" s="12">
        <v>0</v>
      </c>
      <c r="AC1092" s="12">
        <v>0</v>
      </c>
      <c r="AD1092" s="12">
        <v>0</v>
      </c>
      <c r="AE1092" s="12">
        <v>0</v>
      </c>
      <c r="AF1092" s="12">
        <v>0</v>
      </c>
      <c r="AG1092" s="12">
        <v>0</v>
      </c>
      <c r="AH1092" s="12">
        <v>0</v>
      </c>
      <c r="AI1092" s="12">
        <v>0</v>
      </c>
      <c r="AJ1092" s="12">
        <v>1</v>
      </c>
      <c r="AK1092" s="12">
        <v>0</v>
      </c>
      <c r="AL1092" s="12" t="s">
        <v>607</v>
      </c>
      <c r="AM1092" s="7" t="s">
        <v>608</v>
      </c>
      <c r="AN1092" s="7" t="s">
        <v>738</v>
      </c>
      <c r="AO1092" s="7">
        <v>2009</v>
      </c>
      <c r="AP1092" s="12" t="s">
        <v>3458</v>
      </c>
      <c r="AQ1092" s="12">
        <v>72183</v>
      </c>
      <c r="AR1092" s="12">
        <v>1</v>
      </c>
      <c r="AS1092" s="12" t="s">
        <v>555</v>
      </c>
      <c r="AT1092" s="7" t="s">
        <v>212</v>
      </c>
      <c r="AU1092" s="12">
        <v>0</v>
      </c>
      <c r="AV1092" s="12">
        <v>0</v>
      </c>
      <c r="AW1092" s="12">
        <v>0</v>
      </c>
      <c r="AX1092" s="12">
        <v>0</v>
      </c>
      <c r="AY1092" s="7">
        <v>1</v>
      </c>
      <c r="AZ1092" s="12">
        <v>0</v>
      </c>
      <c r="BA1092" s="12">
        <v>1</v>
      </c>
      <c r="BB1092" s="12">
        <v>1</v>
      </c>
      <c r="BC1092" s="12">
        <v>0</v>
      </c>
      <c r="BD1092" s="12">
        <v>0</v>
      </c>
      <c r="BE1092" s="12">
        <v>0</v>
      </c>
      <c r="BF1092" s="7" t="s">
        <v>2820</v>
      </c>
      <c r="BG1092" s="7" t="s">
        <v>976</v>
      </c>
      <c r="BH1092" s="7">
        <v>1</v>
      </c>
      <c r="BI1092" s="7" t="s">
        <v>3257</v>
      </c>
      <c r="BJ1092" s="12" t="s">
        <v>718</v>
      </c>
      <c r="BK1092" s="12" t="s">
        <v>3472</v>
      </c>
      <c r="BL1092" s="12" t="s">
        <v>3482</v>
      </c>
      <c r="BM1092" s="7" t="s">
        <v>788</v>
      </c>
      <c r="BN1092" s="7"/>
      <c r="BO1092" s="12" t="s">
        <v>974</v>
      </c>
      <c r="BP1092" s="12" t="s">
        <v>3525</v>
      </c>
      <c r="BQ1092" s="12">
        <f>CV1092</f>
        <v>-5.1800000000000006E-2</v>
      </c>
      <c r="BR1092" s="12" t="s">
        <v>3527</v>
      </c>
      <c r="BS1092" s="12">
        <v>-0.37</v>
      </c>
      <c r="BT1092" s="12"/>
      <c r="BU1092" s="12">
        <f t="shared" si="26"/>
        <v>0.69073433063735468</v>
      </c>
      <c r="BV1092" s="12" t="s">
        <v>3416</v>
      </c>
      <c r="BW1092" s="12" t="s">
        <v>1077</v>
      </c>
      <c r="BX1092" s="12" t="s">
        <v>1077</v>
      </c>
      <c r="BY1092" s="12" t="s">
        <v>1077</v>
      </c>
      <c r="BZ1092" s="12"/>
      <c r="CA1092" s="12" t="s">
        <v>1077</v>
      </c>
      <c r="CB1092" s="12" t="s">
        <v>1077</v>
      </c>
      <c r="CC1092" s="12" t="s">
        <v>1077</v>
      </c>
      <c r="CD1092" s="12" t="s">
        <v>1077</v>
      </c>
      <c r="CE1092" s="12">
        <v>1E-3</v>
      </c>
      <c r="CF1092" s="12" t="s">
        <v>1077</v>
      </c>
      <c r="CG1092" s="12"/>
      <c r="CH1092" s="12"/>
      <c r="CI1092" s="12"/>
      <c r="CJ1092" s="12">
        <v>0.1232</v>
      </c>
      <c r="CK1092" s="12" t="s">
        <v>3827</v>
      </c>
      <c r="CL1092" s="12" t="s">
        <v>1077</v>
      </c>
      <c r="CM1092" s="12" t="s">
        <v>1077</v>
      </c>
      <c r="CN1092" s="12" t="s">
        <v>1077</v>
      </c>
      <c r="CO1092" s="12" t="s">
        <v>1077</v>
      </c>
      <c r="CP1092" s="12"/>
      <c r="CQ1092" s="12"/>
      <c r="CR1092" s="12"/>
      <c r="CS1092" s="12" t="s">
        <v>1077</v>
      </c>
      <c r="CT1092" s="12">
        <v>0.03</v>
      </c>
      <c r="CU1092" s="12">
        <v>0.14000000000000001</v>
      </c>
      <c r="CV1092" s="12">
        <f>BS1092*CU1092</f>
        <v>-5.1800000000000006E-2</v>
      </c>
      <c r="CW1092" s="12"/>
      <c r="CX1092" s="57"/>
    </row>
    <row r="1093" spans="1:102" ht="16.5" x14ac:dyDescent="0.35">
      <c r="A1093" s="56">
        <v>94</v>
      </c>
      <c r="B1093" s="12" t="s">
        <v>3784</v>
      </c>
      <c r="C1093" s="12">
        <v>94.2</v>
      </c>
      <c r="D1093" s="12" t="s">
        <v>2512</v>
      </c>
      <c r="E1093" s="12" t="s">
        <v>500</v>
      </c>
      <c r="F1093" s="12" t="s">
        <v>3916</v>
      </c>
      <c r="G1093" s="12" t="s">
        <v>212</v>
      </c>
      <c r="H1093" s="12" t="s">
        <v>2805</v>
      </c>
      <c r="I1093" s="12" t="s">
        <v>349</v>
      </c>
      <c r="J1093" s="12" t="s">
        <v>1158</v>
      </c>
      <c r="K1093" s="12" t="s">
        <v>564</v>
      </c>
      <c r="L1093" s="12" t="s">
        <v>581</v>
      </c>
      <c r="M1093" s="12" t="s">
        <v>3237</v>
      </c>
      <c r="N1093" s="12" t="s">
        <v>3437</v>
      </c>
      <c r="O1093" s="12" t="s">
        <v>3400</v>
      </c>
      <c r="P1093" s="12" t="s">
        <v>3402</v>
      </c>
      <c r="Q1093" s="12">
        <v>1</v>
      </c>
      <c r="R1093" s="12">
        <v>0</v>
      </c>
      <c r="S1093" s="12">
        <v>0</v>
      </c>
      <c r="T1093" s="12">
        <v>0</v>
      </c>
      <c r="U1093" s="12">
        <v>0</v>
      </c>
      <c r="V1093" s="12">
        <v>0</v>
      </c>
      <c r="W1093" s="12">
        <v>0</v>
      </c>
      <c r="X1093" s="12">
        <v>0</v>
      </c>
      <c r="Y1093" s="12">
        <v>0</v>
      </c>
      <c r="Z1093" s="12">
        <v>0</v>
      </c>
      <c r="AA1093" s="12">
        <v>0</v>
      </c>
      <c r="AB1093" s="12">
        <v>0</v>
      </c>
      <c r="AC1093" s="12">
        <v>0</v>
      </c>
      <c r="AD1093" s="12">
        <v>0</v>
      </c>
      <c r="AE1093" s="12">
        <v>0</v>
      </c>
      <c r="AF1093" s="12">
        <v>0</v>
      </c>
      <c r="AG1093" s="12">
        <v>0</v>
      </c>
      <c r="AH1093" s="12">
        <v>0</v>
      </c>
      <c r="AI1093" s="12">
        <v>0</v>
      </c>
      <c r="AJ1093" s="12">
        <v>1</v>
      </c>
      <c r="AK1093" s="12">
        <v>0</v>
      </c>
      <c r="AL1093" s="12" t="s">
        <v>607</v>
      </c>
      <c r="AM1093" s="7" t="s">
        <v>608</v>
      </c>
      <c r="AN1093" s="7" t="s">
        <v>738</v>
      </c>
      <c r="AO1093" s="7">
        <v>2009</v>
      </c>
      <c r="AP1093" s="12" t="s">
        <v>3458</v>
      </c>
      <c r="AQ1093" s="12">
        <v>72183</v>
      </c>
      <c r="AR1093" s="12">
        <v>1</v>
      </c>
      <c r="AS1093" s="12" t="s">
        <v>555</v>
      </c>
      <c r="AT1093" s="7" t="s">
        <v>212</v>
      </c>
      <c r="AU1093" s="12">
        <v>0</v>
      </c>
      <c r="AV1093" s="12">
        <v>0</v>
      </c>
      <c r="AW1093" s="12">
        <v>0</v>
      </c>
      <c r="AX1093" s="12">
        <v>0</v>
      </c>
      <c r="AY1093" s="7">
        <v>1</v>
      </c>
      <c r="AZ1093" s="12">
        <v>0</v>
      </c>
      <c r="BA1093" s="12">
        <v>1</v>
      </c>
      <c r="BB1093" s="12">
        <v>1</v>
      </c>
      <c r="BC1093" s="12">
        <v>0</v>
      </c>
      <c r="BD1093" s="12">
        <v>0</v>
      </c>
      <c r="BE1093" s="12">
        <v>0</v>
      </c>
      <c r="BF1093" s="7" t="s">
        <v>3258</v>
      </c>
      <c r="BG1093" s="7" t="s">
        <v>855</v>
      </c>
      <c r="BH1093" s="7">
        <v>1</v>
      </c>
      <c r="BI1093" s="7" t="s">
        <v>3282</v>
      </c>
      <c r="BJ1093" s="12" t="s">
        <v>718</v>
      </c>
      <c r="BK1093" s="12" t="s">
        <v>3472</v>
      </c>
      <c r="BL1093" s="12" t="s">
        <v>3482</v>
      </c>
      <c r="BM1093" s="7" t="s">
        <v>788</v>
      </c>
      <c r="BN1093" s="7"/>
      <c r="BO1093" s="12" t="s">
        <v>974</v>
      </c>
      <c r="BP1093" s="12" t="s">
        <v>3525</v>
      </c>
      <c r="BQ1093" s="12">
        <f>CV1093</f>
        <v>-1.4800000000000001E-2</v>
      </c>
      <c r="BR1093" s="12" t="s">
        <v>3527</v>
      </c>
      <c r="BS1093" s="12">
        <v>-0.37</v>
      </c>
      <c r="BT1093" s="12"/>
      <c r="BU1093" s="12">
        <f t="shared" si="26"/>
        <v>0.69073433063735468</v>
      </c>
      <c r="BV1093" s="12" t="s">
        <v>3416</v>
      </c>
      <c r="BW1093" s="12" t="s">
        <v>1077</v>
      </c>
      <c r="BX1093" s="12" t="s">
        <v>1077</v>
      </c>
      <c r="BY1093" s="12" t="s">
        <v>1077</v>
      </c>
      <c r="BZ1093" s="12"/>
      <c r="CA1093" s="12" t="s">
        <v>1077</v>
      </c>
      <c r="CB1093" s="12" t="s">
        <v>1077</v>
      </c>
      <c r="CC1093" s="12" t="s">
        <v>1077</v>
      </c>
      <c r="CD1093" s="12" t="s">
        <v>1077</v>
      </c>
      <c r="CE1093" s="12">
        <v>5.0000000000000001E-3</v>
      </c>
      <c r="CF1093" s="12" t="s">
        <v>1077</v>
      </c>
      <c r="CG1093" s="44"/>
      <c r="CH1093" s="44"/>
      <c r="CI1093" s="44"/>
      <c r="CJ1093" s="12">
        <v>0.1232</v>
      </c>
      <c r="CK1093" s="12" t="s">
        <v>3827</v>
      </c>
      <c r="CL1093" s="12" t="s">
        <v>1077</v>
      </c>
      <c r="CM1093" s="12" t="s">
        <v>1077</v>
      </c>
      <c r="CN1093" s="12" t="s">
        <v>1077</v>
      </c>
      <c r="CO1093" s="12" t="s">
        <v>1077</v>
      </c>
      <c r="CP1093" s="12"/>
      <c r="CQ1093" s="12"/>
      <c r="CR1093" s="12"/>
      <c r="CS1093" s="12" t="s">
        <v>1077</v>
      </c>
      <c r="CT1093" s="12">
        <v>0.03</v>
      </c>
      <c r="CU1093" s="12">
        <v>0.04</v>
      </c>
      <c r="CV1093" s="12">
        <f>BS1093*CU1093</f>
        <v>-1.4800000000000001E-2</v>
      </c>
      <c r="CW1093" s="12"/>
      <c r="CX1093" s="57"/>
    </row>
    <row r="1094" spans="1:102" ht="16.5" x14ac:dyDescent="0.35">
      <c r="A1094" s="56">
        <v>94</v>
      </c>
      <c r="B1094" s="12" t="s">
        <v>3784</v>
      </c>
      <c r="C1094" s="12">
        <v>94.2</v>
      </c>
      <c r="D1094" s="12" t="s">
        <v>287</v>
      </c>
      <c r="E1094" s="12" t="s">
        <v>500</v>
      </c>
      <c r="F1094" s="12" t="s">
        <v>3916</v>
      </c>
      <c r="G1094" s="12" t="s">
        <v>212</v>
      </c>
      <c r="H1094" s="12" t="s">
        <v>2805</v>
      </c>
      <c r="I1094" s="12" t="s">
        <v>349</v>
      </c>
      <c r="J1094" s="12" t="s">
        <v>1158</v>
      </c>
      <c r="K1094" s="12" t="s">
        <v>564</v>
      </c>
      <c r="L1094" s="12" t="s">
        <v>581</v>
      </c>
      <c r="M1094" s="12" t="s">
        <v>3237</v>
      </c>
      <c r="N1094" s="12" t="s">
        <v>3437</v>
      </c>
      <c r="O1094" s="12" t="s">
        <v>3400</v>
      </c>
      <c r="P1094" s="12" t="s">
        <v>3402</v>
      </c>
      <c r="Q1094" s="12">
        <v>1</v>
      </c>
      <c r="R1094" s="12">
        <v>0</v>
      </c>
      <c r="S1094" s="12">
        <v>0</v>
      </c>
      <c r="T1094" s="12">
        <v>0</v>
      </c>
      <c r="U1094" s="12">
        <v>0</v>
      </c>
      <c r="V1094" s="12">
        <v>0</v>
      </c>
      <c r="W1094" s="12">
        <v>0</v>
      </c>
      <c r="X1094" s="12">
        <v>0</v>
      </c>
      <c r="Y1094" s="12">
        <v>0</v>
      </c>
      <c r="Z1094" s="12">
        <v>0</v>
      </c>
      <c r="AA1094" s="12">
        <v>0</v>
      </c>
      <c r="AB1094" s="12">
        <v>0</v>
      </c>
      <c r="AC1094" s="12">
        <v>0</v>
      </c>
      <c r="AD1094" s="12">
        <v>0</v>
      </c>
      <c r="AE1094" s="12">
        <v>0</v>
      </c>
      <c r="AF1094" s="12">
        <v>0</v>
      </c>
      <c r="AG1094" s="12">
        <v>0</v>
      </c>
      <c r="AH1094" s="12">
        <v>0</v>
      </c>
      <c r="AI1094" s="12">
        <v>0</v>
      </c>
      <c r="AJ1094" s="12">
        <v>1</v>
      </c>
      <c r="AK1094" s="12">
        <v>0</v>
      </c>
      <c r="AL1094" s="12" t="s">
        <v>607</v>
      </c>
      <c r="AM1094" s="7" t="s">
        <v>608</v>
      </c>
      <c r="AN1094" s="7" t="s">
        <v>738</v>
      </c>
      <c r="AO1094" s="7">
        <v>2009</v>
      </c>
      <c r="AP1094" s="12" t="s">
        <v>3458</v>
      </c>
      <c r="AQ1094" s="12">
        <v>72183</v>
      </c>
      <c r="AR1094" s="12">
        <v>1</v>
      </c>
      <c r="AS1094" s="12" t="s">
        <v>555</v>
      </c>
      <c r="AT1094" s="7" t="s">
        <v>212</v>
      </c>
      <c r="AU1094" s="12">
        <v>0</v>
      </c>
      <c r="AV1094" s="12">
        <v>0</v>
      </c>
      <c r="AW1094" s="12">
        <v>0</v>
      </c>
      <c r="AX1094" s="12">
        <v>0</v>
      </c>
      <c r="AY1094" s="7">
        <v>1</v>
      </c>
      <c r="AZ1094" s="12">
        <v>0</v>
      </c>
      <c r="BA1094" s="12">
        <v>1</v>
      </c>
      <c r="BB1094" s="12">
        <v>1</v>
      </c>
      <c r="BC1094" s="12">
        <v>0</v>
      </c>
      <c r="BD1094" s="12">
        <v>0</v>
      </c>
      <c r="BE1094" s="12">
        <v>0</v>
      </c>
      <c r="BF1094" s="7" t="s">
        <v>3258</v>
      </c>
      <c r="BG1094" s="7" t="s">
        <v>977</v>
      </c>
      <c r="BH1094" s="7">
        <v>1</v>
      </c>
      <c r="BI1094" s="7" t="s">
        <v>3282</v>
      </c>
      <c r="BJ1094" s="12" t="s">
        <v>718</v>
      </c>
      <c r="BK1094" s="12" t="s">
        <v>3472</v>
      </c>
      <c r="BL1094" s="12" t="s">
        <v>3482</v>
      </c>
      <c r="BM1094" s="7" t="s">
        <v>788</v>
      </c>
      <c r="BN1094" s="7"/>
      <c r="BO1094" s="12"/>
      <c r="BP1094" s="12" t="s">
        <v>3525</v>
      </c>
      <c r="BQ1094" s="12">
        <f>CV1094</f>
        <v>-8.1000000000000003E-2</v>
      </c>
      <c r="BR1094" s="12" t="s">
        <v>3527</v>
      </c>
      <c r="BS1094" s="12">
        <v>-0.45</v>
      </c>
      <c r="BT1094" s="12"/>
      <c r="BU1094" s="12">
        <f t="shared" si="26"/>
        <v>0.63762815162177333</v>
      </c>
      <c r="BV1094" s="12" t="s">
        <v>3416</v>
      </c>
      <c r="BW1094" s="12" t="s">
        <v>1077</v>
      </c>
      <c r="BX1094" s="12" t="s">
        <v>1077</v>
      </c>
      <c r="BY1094" s="12" t="s">
        <v>1077</v>
      </c>
      <c r="BZ1094" s="12"/>
      <c r="CA1094" s="12" t="s">
        <v>1077</v>
      </c>
      <c r="CB1094" s="12" t="s">
        <v>1077</v>
      </c>
      <c r="CC1094" s="12" t="s">
        <v>1077</v>
      </c>
      <c r="CD1094" s="12" t="s">
        <v>1077</v>
      </c>
      <c r="CE1094" s="12">
        <v>1E-3</v>
      </c>
      <c r="CF1094" s="12" t="s">
        <v>1077</v>
      </c>
      <c r="CG1094" s="12"/>
      <c r="CH1094" s="12"/>
      <c r="CI1094" s="12"/>
      <c r="CJ1094" s="12">
        <v>0.1232</v>
      </c>
      <c r="CK1094" s="12" t="s">
        <v>3827</v>
      </c>
      <c r="CL1094" s="12" t="s">
        <v>1077</v>
      </c>
      <c r="CM1094" s="12" t="s">
        <v>1077</v>
      </c>
      <c r="CN1094" s="12" t="s">
        <v>1077</v>
      </c>
      <c r="CO1094" s="12" t="s">
        <v>1077</v>
      </c>
      <c r="CP1094" s="12"/>
      <c r="CQ1094" s="12"/>
      <c r="CR1094" s="12"/>
      <c r="CS1094" s="12" t="s">
        <v>1077</v>
      </c>
      <c r="CT1094" s="12">
        <v>0.03</v>
      </c>
      <c r="CU1094" s="12">
        <v>0.18</v>
      </c>
      <c r="CV1094" s="12">
        <f>BS1094*CU1094</f>
        <v>-8.1000000000000003E-2</v>
      </c>
      <c r="CW1094" s="12"/>
      <c r="CX1094" s="57"/>
    </row>
    <row r="1095" spans="1:102" ht="16.5" x14ac:dyDescent="0.35">
      <c r="A1095" s="56">
        <v>94</v>
      </c>
      <c r="B1095" s="12" t="s">
        <v>3784</v>
      </c>
      <c r="C1095" s="12">
        <v>94.2</v>
      </c>
      <c r="D1095" s="12" t="s">
        <v>289</v>
      </c>
      <c r="E1095" s="12" t="s">
        <v>500</v>
      </c>
      <c r="F1095" s="12" t="s">
        <v>3916</v>
      </c>
      <c r="G1095" s="12" t="s">
        <v>212</v>
      </c>
      <c r="H1095" s="12" t="s">
        <v>2804</v>
      </c>
      <c r="I1095" s="12" t="s">
        <v>212</v>
      </c>
      <c r="J1095" s="12" t="s">
        <v>1158</v>
      </c>
      <c r="K1095" s="12" t="s">
        <v>564</v>
      </c>
      <c r="L1095" s="12" t="s">
        <v>581</v>
      </c>
      <c r="M1095" s="12" t="s">
        <v>3237</v>
      </c>
      <c r="N1095" s="12" t="s">
        <v>3437</v>
      </c>
      <c r="O1095" s="12" t="s">
        <v>3400</v>
      </c>
      <c r="P1095" s="12" t="s">
        <v>3402</v>
      </c>
      <c r="Q1095" s="12">
        <v>1</v>
      </c>
      <c r="R1095" s="12">
        <v>0</v>
      </c>
      <c r="S1095" s="12">
        <v>0</v>
      </c>
      <c r="T1095" s="12">
        <v>0</v>
      </c>
      <c r="U1095" s="12">
        <v>0</v>
      </c>
      <c r="V1095" s="12">
        <v>0</v>
      </c>
      <c r="W1095" s="12">
        <v>0</v>
      </c>
      <c r="X1095" s="12">
        <v>0</v>
      </c>
      <c r="Y1095" s="12">
        <v>0</v>
      </c>
      <c r="Z1095" s="12">
        <v>0</v>
      </c>
      <c r="AA1095" s="12">
        <v>0</v>
      </c>
      <c r="AB1095" s="12">
        <v>0</v>
      </c>
      <c r="AC1095" s="12">
        <v>0</v>
      </c>
      <c r="AD1095" s="12">
        <v>0</v>
      </c>
      <c r="AE1095" s="12">
        <v>0</v>
      </c>
      <c r="AF1095" s="12">
        <v>0</v>
      </c>
      <c r="AG1095" s="12">
        <v>0</v>
      </c>
      <c r="AH1095" s="12">
        <v>0</v>
      </c>
      <c r="AI1095" s="12">
        <v>0</v>
      </c>
      <c r="AJ1095" s="12">
        <v>1</v>
      </c>
      <c r="AK1095" s="12">
        <v>0</v>
      </c>
      <c r="AL1095" s="12" t="s">
        <v>607</v>
      </c>
      <c r="AM1095" s="7" t="s">
        <v>608</v>
      </c>
      <c r="AN1095" s="7" t="s">
        <v>738</v>
      </c>
      <c r="AO1095" s="7">
        <v>2009</v>
      </c>
      <c r="AP1095" s="12" t="s">
        <v>3458</v>
      </c>
      <c r="AQ1095" s="12">
        <v>72183</v>
      </c>
      <c r="AR1095" s="12">
        <v>1</v>
      </c>
      <c r="AS1095" s="12" t="s">
        <v>555</v>
      </c>
      <c r="AT1095" s="7" t="s">
        <v>212</v>
      </c>
      <c r="AU1095" s="12">
        <v>0</v>
      </c>
      <c r="AV1095" s="12">
        <v>0</v>
      </c>
      <c r="AW1095" s="12">
        <v>0</v>
      </c>
      <c r="AX1095" s="12">
        <v>0</v>
      </c>
      <c r="AY1095" s="7">
        <v>1</v>
      </c>
      <c r="AZ1095" s="12">
        <v>0</v>
      </c>
      <c r="BA1095" s="12">
        <v>1</v>
      </c>
      <c r="BB1095" s="12">
        <v>1</v>
      </c>
      <c r="BC1095" s="12">
        <v>0</v>
      </c>
      <c r="BD1095" s="12">
        <v>0</v>
      </c>
      <c r="BE1095" s="12">
        <v>0</v>
      </c>
      <c r="BF1095" s="7" t="s">
        <v>766</v>
      </c>
      <c r="BG1095" s="7" t="s">
        <v>979</v>
      </c>
      <c r="BH1095" s="7"/>
      <c r="BI1095" s="7" t="s">
        <v>2807</v>
      </c>
      <c r="BJ1095" s="12" t="s">
        <v>718</v>
      </c>
      <c r="BK1095" s="12" t="s">
        <v>3472</v>
      </c>
      <c r="BL1095" s="12" t="s">
        <v>3482</v>
      </c>
      <c r="BM1095" s="7" t="s">
        <v>788</v>
      </c>
      <c r="BN1095" s="7"/>
      <c r="BO1095" s="12"/>
      <c r="BP1095" s="12" t="s">
        <v>1262</v>
      </c>
      <c r="BQ1095" s="12"/>
      <c r="BR1095" s="12" t="s">
        <v>1077</v>
      </c>
      <c r="BS1095" s="12">
        <v>0.59</v>
      </c>
      <c r="BT1095" s="12"/>
      <c r="BU1095" s="12">
        <f t="shared" si="26"/>
        <v>1.8039884153978569</v>
      </c>
      <c r="BV1095" s="12" t="s">
        <v>3416</v>
      </c>
      <c r="BW1095" s="12" t="s">
        <v>1077</v>
      </c>
      <c r="BX1095" s="12" t="s">
        <v>1077</v>
      </c>
      <c r="BY1095" s="12" t="s">
        <v>1077</v>
      </c>
      <c r="BZ1095" s="12"/>
      <c r="CA1095" s="12" t="s">
        <v>1077</v>
      </c>
      <c r="CB1095" s="12" t="s">
        <v>1077</v>
      </c>
      <c r="CC1095" s="12" t="s">
        <v>1077</v>
      </c>
      <c r="CD1095" s="12" t="s">
        <v>1077</v>
      </c>
      <c r="CE1095" s="12">
        <v>1E-3</v>
      </c>
      <c r="CF1095" s="12" t="s">
        <v>1077</v>
      </c>
      <c r="CG1095" s="12"/>
      <c r="CH1095" s="12"/>
      <c r="CI1095" s="12"/>
      <c r="CJ1095" s="12">
        <v>0.1232</v>
      </c>
      <c r="CK1095" s="12" t="s">
        <v>3827</v>
      </c>
      <c r="CL1095" s="12" t="s">
        <v>1077</v>
      </c>
      <c r="CM1095" s="12" t="s">
        <v>1077</v>
      </c>
      <c r="CN1095" s="12" t="s">
        <v>1077</v>
      </c>
      <c r="CO1095" s="12" t="s">
        <v>1077</v>
      </c>
      <c r="CP1095" s="12"/>
      <c r="CQ1095" s="12"/>
      <c r="CR1095" s="12"/>
      <c r="CS1095" s="12" t="s">
        <v>1077</v>
      </c>
      <c r="CT1095" s="12">
        <v>0.03</v>
      </c>
      <c r="CU1095" s="12" t="s">
        <v>718</v>
      </c>
      <c r="CV1095" s="12"/>
      <c r="CW1095" s="12"/>
      <c r="CX1095" s="57"/>
    </row>
    <row r="1096" spans="1:102" ht="16.5" x14ac:dyDescent="0.35">
      <c r="A1096" s="56">
        <v>94</v>
      </c>
      <c r="B1096" s="12" t="s">
        <v>3784</v>
      </c>
      <c r="C1096" s="12">
        <v>94.2</v>
      </c>
      <c r="D1096" s="12" t="s">
        <v>285</v>
      </c>
      <c r="E1096" s="12" t="s">
        <v>500</v>
      </c>
      <c r="F1096" s="12" t="s">
        <v>3916</v>
      </c>
      <c r="G1096" s="12" t="s">
        <v>212</v>
      </c>
      <c r="H1096" s="12" t="s">
        <v>2804</v>
      </c>
      <c r="I1096" s="12" t="s">
        <v>212</v>
      </c>
      <c r="J1096" s="12" t="s">
        <v>1158</v>
      </c>
      <c r="K1096" s="12" t="s">
        <v>564</v>
      </c>
      <c r="L1096" s="12" t="s">
        <v>581</v>
      </c>
      <c r="M1096" s="12" t="s">
        <v>3237</v>
      </c>
      <c r="N1096" s="12" t="s">
        <v>3437</v>
      </c>
      <c r="O1096" s="12" t="s">
        <v>3400</v>
      </c>
      <c r="P1096" s="12" t="s">
        <v>3402</v>
      </c>
      <c r="Q1096" s="12">
        <v>1</v>
      </c>
      <c r="R1096" s="12">
        <v>0</v>
      </c>
      <c r="S1096" s="12">
        <v>0</v>
      </c>
      <c r="T1096" s="12">
        <v>0</v>
      </c>
      <c r="U1096" s="12">
        <v>0</v>
      </c>
      <c r="V1096" s="12">
        <v>0</v>
      </c>
      <c r="W1096" s="12">
        <v>0</v>
      </c>
      <c r="X1096" s="12">
        <v>0</v>
      </c>
      <c r="Y1096" s="12">
        <v>0</v>
      </c>
      <c r="Z1096" s="12">
        <v>0</v>
      </c>
      <c r="AA1096" s="12">
        <v>0</v>
      </c>
      <c r="AB1096" s="12">
        <v>0</v>
      </c>
      <c r="AC1096" s="12">
        <v>0</v>
      </c>
      <c r="AD1096" s="12">
        <v>0</v>
      </c>
      <c r="AE1096" s="12">
        <v>0</v>
      </c>
      <c r="AF1096" s="12">
        <v>0</v>
      </c>
      <c r="AG1096" s="12">
        <v>0</v>
      </c>
      <c r="AH1096" s="12">
        <v>0</v>
      </c>
      <c r="AI1096" s="12">
        <v>0</v>
      </c>
      <c r="AJ1096" s="12">
        <v>1</v>
      </c>
      <c r="AK1096" s="12">
        <v>0</v>
      </c>
      <c r="AL1096" s="12" t="s">
        <v>607</v>
      </c>
      <c r="AM1096" s="7" t="s">
        <v>608</v>
      </c>
      <c r="AN1096" s="7" t="s">
        <v>738</v>
      </c>
      <c r="AO1096" s="7">
        <v>2009</v>
      </c>
      <c r="AP1096" s="12" t="s">
        <v>3458</v>
      </c>
      <c r="AQ1096" s="12">
        <v>72183</v>
      </c>
      <c r="AR1096" s="12">
        <v>1</v>
      </c>
      <c r="AS1096" s="12" t="s">
        <v>555</v>
      </c>
      <c r="AT1096" s="7" t="s">
        <v>212</v>
      </c>
      <c r="AU1096" s="12">
        <v>0</v>
      </c>
      <c r="AV1096" s="12">
        <v>0</v>
      </c>
      <c r="AW1096" s="12">
        <v>0</v>
      </c>
      <c r="AX1096" s="12">
        <v>0</v>
      </c>
      <c r="AY1096" s="7">
        <v>1</v>
      </c>
      <c r="AZ1096" s="12">
        <v>0</v>
      </c>
      <c r="BA1096" s="12">
        <v>1</v>
      </c>
      <c r="BB1096" s="12">
        <v>1</v>
      </c>
      <c r="BC1096" s="12">
        <v>0</v>
      </c>
      <c r="BD1096" s="12">
        <v>0</v>
      </c>
      <c r="BE1096" s="12">
        <v>0</v>
      </c>
      <c r="BF1096" s="7" t="s">
        <v>2820</v>
      </c>
      <c r="BG1096" s="7" t="s">
        <v>980</v>
      </c>
      <c r="BH1096" s="7"/>
      <c r="BI1096" s="12" t="s">
        <v>2803</v>
      </c>
      <c r="BJ1096" s="12" t="s">
        <v>718</v>
      </c>
      <c r="BK1096" s="12" t="s">
        <v>3472</v>
      </c>
      <c r="BL1096" s="12" t="s">
        <v>3482</v>
      </c>
      <c r="BM1096" s="7" t="s">
        <v>788</v>
      </c>
      <c r="BN1096" s="7"/>
      <c r="BO1096" s="12"/>
      <c r="BP1096" s="12" t="s">
        <v>1263</v>
      </c>
      <c r="BQ1096" s="12" t="s">
        <v>1077</v>
      </c>
      <c r="BR1096" s="12" t="s">
        <v>1077</v>
      </c>
      <c r="BS1096" s="12">
        <v>0.17</v>
      </c>
      <c r="BT1096" s="12"/>
      <c r="BU1096" s="12">
        <f t="shared" si="26"/>
        <v>1.1853048513203654</v>
      </c>
      <c r="BV1096" s="12" t="s">
        <v>3416</v>
      </c>
      <c r="BW1096" s="12" t="s">
        <v>1077</v>
      </c>
      <c r="BX1096" s="12" t="s">
        <v>1077</v>
      </c>
      <c r="BY1096" s="12" t="s">
        <v>1077</v>
      </c>
      <c r="BZ1096" s="12"/>
      <c r="CA1096" s="12" t="s">
        <v>1077</v>
      </c>
      <c r="CB1096" s="12" t="s">
        <v>1077</v>
      </c>
      <c r="CC1096" s="12" t="s">
        <v>1077</v>
      </c>
      <c r="CD1096" s="12" t="s">
        <v>1077</v>
      </c>
      <c r="CE1096" s="12">
        <v>1E-3</v>
      </c>
      <c r="CF1096" s="12" t="s">
        <v>1077</v>
      </c>
      <c r="CG1096" s="12"/>
      <c r="CH1096" s="12"/>
      <c r="CI1096" s="12"/>
      <c r="CJ1096" s="12">
        <v>0.1232</v>
      </c>
      <c r="CK1096" s="12" t="s">
        <v>3827</v>
      </c>
      <c r="CL1096" s="12" t="s">
        <v>1077</v>
      </c>
      <c r="CM1096" s="12" t="s">
        <v>1077</v>
      </c>
      <c r="CN1096" s="12" t="s">
        <v>1077</v>
      </c>
      <c r="CO1096" s="12" t="s">
        <v>1077</v>
      </c>
      <c r="CP1096" s="12"/>
      <c r="CQ1096" s="12"/>
      <c r="CR1096" s="12"/>
      <c r="CS1096" s="12" t="s">
        <v>1077</v>
      </c>
      <c r="CT1096" s="12">
        <v>0.03</v>
      </c>
      <c r="CU1096" s="12" t="s">
        <v>718</v>
      </c>
      <c r="CV1096" s="12"/>
      <c r="CW1096" s="12"/>
      <c r="CX1096" s="57"/>
    </row>
    <row r="1097" spans="1:102" ht="16.5" x14ac:dyDescent="0.35">
      <c r="A1097" s="56">
        <v>94</v>
      </c>
      <c r="B1097" s="12" t="s">
        <v>3784</v>
      </c>
      <c r="C1097" s="12">
        <v>94.3</v>
      </c>
      <c r="D1097" s="12" t="s">
        <v>293</v>
      </c>
      <c r="E1097" s="12" t="s">
        <v>501</v>
      </c>
      <c r="F1097" s="12" t="s">
        <v>3916</v>
      </c>
      <c r="G1097" s="12" t="s">
        <v>212</v>
      </c>
      <c r="H1097" s="12" t="s">
        <v>2805</v>
      </c>
      <c r="I1097" s="12" t="s">
        <v>349</v>
      </c>
      <c r="J1097" s="12" t="s">
        <v>1158</v>
      </c>
      <c r="K1097" s="12" t="s">
        <v>564</v>
      </c>
      <c r="L1097" s="12" t="s">
        <v>581</v>
      </c>
      <c r="M1097" s="12" t="s">
        <v>3237</v>
      </c>
      <c r="N1097" s="12" t="s">
        <v>3437</v>
      </c>
      <c r="O1097" s="12" t="s">
        <v>3400</v>
      </c>
      <c r="P1097" s="12" t="s">
        <v>3402</v>
      </c>
      <c r="Q1097" s="12">
        <v>1</v>
      </c>
      <c r="R1097" s="12">
        <v>0</v>
      </c>
      <c r="S1097" s="12">
        <v>0</v>
      </c>
      <c r="T1097" s="12">
        <v>0</v>
      </c>
      <c r="U1097" s="12">
        <v>0</v>
      </c>
      <c r="V1097" s="12">
        <v>0</v>
      </c>
      <c r="W1097" s="12">
        <v>0</v>
      </c>
      <c r="X1097" s="12">
        <v>0</v>
      </c>
      <c r="Y1097" s="12">
        <v>0</v>
      </c>
      <c r="Z1097" s="12">
        <v>0</v>
      </c>
      <c r="AA1097" s="12">
        <v>0</v>
      </c>
      <c r="AB1097" s="12">
        <v>0</v>
      </c>
      <c r="AC1097" s="12">
        <v>0</v>
      </c>
      <c r="AD1097" s="12">
        <v>0</v>
      </c>
      <c r="AE1097" s="12">
        <v>0</v>
      </c>
      <c r="AF1097" s="12">
        <v>0</v>
      </c>
      <c r="AG1097" s="12">
        <v>0</v>
      </c>
      <c r="AH1097" s="12">
        <v>0</v>
      </c>
      <c r="AI1097" s="12">
        <v>0</v>
      </c>
      <c r="AJ1097" s="12">
        <v>1</v>
      </c>
      <c r="AK1097" s="12">
        <v>0</v>
      </c>
      <c r="AL1097" s="12" t="s">
        <v>607</v>
      </c>
      <c r="AM1097" s="7" t="s">
        <v>608</v>
      </c>
      <c r="AN1097" s="7" t="s">
        <v>738</v>
      </c>
      <c r="AO1097" s="7">
        <v>2009</v>
      </c>
      <c r="AP1097" s="12" t="s">
        <v>3458</v>
      </c>
      <c r="AQ1097" s="12">
        <v>72183</v>
      </c>
      <c r="AR1097" s="12">
        <v>1</v>
      </c>
      <c r="AS1097" s="12" t="s">
        <v>555</v>
      </c>
      <c r="AT1097" s="7" t="s">
        <v>212</v>
      </c>
      <c r="AU1097" s="12">
        <v>0</v>
      </c>
      <c r="AV1097" s="12">
        <v>0</v>
      </c>
      <c r="AW1097" s="12">
        <v>0</v>
      </c>
      <c r="AX1097" s="12">
        <v>0</v>
      </c>
      <c r="AY1097" s="7">
        <v>1</v>
      </c>
      <c r="AZ1097" s="12">
        <v>0</v>
      </c>
      <c r="BA1097" s="12">
        <v>1</v>
      </c>
      <c r="BB1097" s="12">
        <v>1</v>
      </c>
      <c r="BC1097" s="12">
        <v>0</v>
      </c>
      <c r="BD1097" s="12">
        <v>0</v>
      </c>
      <c r="BE1097" s="12">
        <v>0</v>
      </c>
      <c r="BF1097" s="7" t="s">
        <v>772</v>
      </c>
      <c r="BG1097" s="7" t="s">
        <v>2772</v>
      </c>
      <c r="BH1097" s="7"/>
      <c r="BI1097" s="7" t="s">
        <v>2814</v>
      </c>
      <c r="BJ1097" s="12" t="s">
        <v>718</v>
      </c>
      <c r="BK1097" s="12" t="s">
        <v>3472</v>
      </c>
      <c r="BL1097" s="12" t="s">
        <v>3482</v>
      </c>
      <c r="BM1097" s="7" t="s">
        <v>788</v>
      </c>
      <c r="BN1097" s="7"/>
      <c r="BO1097" s="12"/>
      <c r="BP1097" s="12" t="s">
        <v>1262</v>
      </c>
      <c r="BQ1097" s="12" t="s">
        <v>1077</v>
      </c>
      <c r="BR1097" s="12" t="s">
        <v>1077</v>
      </c>
      <c r="BS1097" s="12">
        <v>-0.06</v>
      </c>
      <c r="BT1097" s="12"/>
      <c r="BU1097" s="12">
        <f t="shared" si="26"/>
        <v>0.94176453358424872</v>
      </c>
      <c r="BV1097" s="12" t="s">
        <v>3416</v>
      </c>
      <c r="BW1097" s="12" t="s">
        <v>1077</v>
      </c>
      <c r="BX1097" s="12" t="s">
        <v>1077</v>
      </c>
      <c r="BY1097" s="12" t="s">
        <v>1077</v>
      </c>
      <c r="BZ1097" s="12"/>
      <c r="CA1097" s="12" t="s">
        <v>1077</v>
      </c>
      <c r="CB1097" s="12" t="s">
        <v>1077</v>
      </c>
      <c r="CC1097" s="12" t="s">
        <v>1077</v>
      </c>
      <c r="CD1097" s="12" t="s">
        <v>1077</v>
      </c>
      <c r="CE1097" s="12">
        <v>1E-3</v>
      </c>
      <c r="CF1097" s="12" t="s">
        <v>1077</v>
      </c>
      <c r="CG1097" s="12"/>
      <c r="CH1097" s="12"/>
      <c r="CI1097" s="12"/>
      <c r="CJ1097" s="12">
        <v>0.1225</v>
      </c>
      <c r="CK1097" s="12" t="s">
        <v>3827</v>
      </c>
      <c r="CL1097" s="12" t="s">
        <v>1077</v>
      </c>
      <c r="CM1097" s="12" t="s">
        <v>1077</v>
      </c>
      <c r="CN1097" s="12" t="s">
        <v>1077</v>
      </c>
      <c r="CO1097" s="12" t="s">
        <v>1077</v>
      </c>
      <c r="CP1097" s="12"/>
      <c r="CQ1097" s="12"/>
      <c r="CR1097" s="12"/>
      <c r="CS1097" s="12" t="s">
        <v>1077</v>
      </c>
      <c r="CT1097" s="12">
        <v>0.03</v>
      </c>
      <c r="CU1097" s="12" t="s">
        <v>718</v>
      </c>
      <c r="CV1097" s="12"/>
      <c r="CW1097" s="12"/>
      <c r="CX1097" s="57"/>
    </row>
    <row r="1098" spans="1:102" ht="16.5" x14ac:dyDescent="0.35">
      <c r="A1098" s="56">
        <v>94</v>
      </c>
      <c r="B1098" s="12" t="s">
        <v>3784</v>
      </c>
      <c r="C1098" s="12">
        <v>94.3</v>
      </c>
      <c r="D1098" s="12" t="s">
        <v>290</v>
      </c>
      <c r="E1098" s="12" t="s">
        <v>501</v>
      </c>
      <c r="F1098" s="12" t="s">
        <v>3916</v>
      </c>
      <c r="G1098" s="12" t="s">
        <v>212</v>
      </c>
      <c r="H1098" s="12" t="s">
        <v>2804</v>
      </c>
      <c r="I1098" s="12" t="s">
        <v>212</v>
      </c>
      <c r="J1098" s="12" t="s">
        <v>1158</v>
      </c>
      <c r="K1098" s="12" t="s">
        <v>564</v>
      </c>
      <c r="L1098" s="12" t="s">
        <v>581</v>
      </c>
      <c r="M1098" s="12" t="s">
        <v>3237</v>
      </c>
      <c r="N1098" s="12" t="s">
        <v>3437</v>
      </c>
      <c r="O1098" s="12" t="s">
        <v>3400</v>
      </c>
      <c r="P1098" s="12" t="s">
        <v>3402</v>
      </c>
      <c r="Q1098" s="12">
        <v>1</v>
      </c>
      <c r="R1098" s="12">
        <v>0</v>
      </c>
      <c r="S1098" s="12">
        <v>0</v>
      </c>
      <c r="T1098" s="12">
        <v>0</v>
      </c>
      <c r="U1098" s="12">
        <v>0</v>
      </c>
      <c r="V1098" s="12">
        <v>0</v>
      </c>
      <c r="W1098" s="12">
        <v>0</v>
      </c>
      <c r="X1098" s="12">
        <v>0</v>
      </c>
      <c r="Y1098" s="12">
        <v>0</v>
      </c>
      <c r="Z1098" s="12">
        <v>0</v>
      </c>
      <c r="AA1098" s="12">
        <v>0</v>
      </c>
      <c r="AB1098" s="12">
        <v>0</v>
      </c>
      <c r="AC1098" s="12">
        <v>0</v>
      </c>
      <c r="AD1098" s="12">
        <v>0</v>
      </c>
      <c r="AE1098" s="12">
        <v>0</v>
      </c>
      <c r="AF1098" s="12">
        <v>0</v>
      </c>
      <c r="AG1098" s="12">
        <v>0</v>
      </c>
      <c r="AH1098" s="12">
        <v>0</v>
      </c>
      <c r="AI1098" s="12">
        <v>0</v>
      </c>
      <c r="AJ1098" s="12">
        <v>1</v>
      </c>
      <c r="AK1098" s="12">
        <v>0</v>
      </c>
      <c r="AL1098" s="12" t="s">
        <v>607</v>
      </c>
      <c r="AM1098" s="7" t="s">
        <v>608</v>
      </c>
      <c r="AN1098" s="7" t="s">
        <v>738</v>
      </c>
      <c r="AO1098" s="7">
        <v>2009</v>
      </c>
      <c r="AP1098" s="12" t="s">
        <v>3458</v>
      </c>
      <c r="AQ1098" s="12">
        <v>72183</v>
      </c>
      <c r="AR1098" s="12">
        <v>1</v>
      </c>
      <c r="AS1098" s="12" t="s">
        <v>555</v>
      </c>
      <c r="AT1098" s="7" t="s">
        <v>212</v>
      </c>
      <c r="AU1098" s="12">
        <v>0</v>
      </c>
      <c r="AV1098" s="12">
        <v>0</v>
      </c>
      <c r="AW1098" s="12">
        <v>0</v>
      </c>
      <c r="AX1098" s="12">
        <v>0</v>
      </c>
      <c r="AY1098" s="7">
        <v>1</v>
      </c>
      <c r="AZ1098" s="12">
        <v>0</v>
      </c>
      <c r="BA1098" s="12">
        <v>1</v>
      </c>
      <c r="BB1098" s="12">
        <v>1</v>
      </c>
      <c r="BC1098" s="12">
        <v>0</v>
      </c>
      <c r="BD1098" s="12">
        <v>0</v>
      </c>
      <c r="BE1098" s="12">
        <v>0</v>
      </c>
      <c r="BF1098" s="7" t="s">
        <v>766</v>
      </c>
      <c r="BG1098" s="7" t="s">
        <v>979</v>
      </c>
      <c r="BH1098" s="7"/>
      <c r="BI1098" s="12" t="s">
        <v>2807</v>
      </c>
      <c r="BJ1098" s="12" t="s">
        <v>718</v>
      </c>
      <c r="BK1098" s="12" t="s">
        <v>3472</v>
      </c>
      <c r="BL1098" s="12" t="s">
        <v>3482</v>
      </c>
      <c r="BM1098" s="7" t="s">
        <v>788</v>
      </c>
      <c r="BN1098" s="7"/>
      <c r="BO1098" s="12"/>
      <c r="BP1098" s="12" t="s">
        <v>1262</v>
      </c>
      <c r="BQ1098" s="12" t="s">
        <v>1077</v>
      </c>
      <c r="BR1098" s="12" t="s">
        <v>1077</v>
      </c>
      <c r="BS1098" s="12">
        <v>0.47</v>
      </c>
      <c r="BT1098" s="12"/>
      <c r="BU1098" s="12">
        <f t="shared" si="26"/>
        <v>1.5999941932173602</v>
      </c>
      <c r="BV1098" s="12" t="s">
        <v>3416</v>
      </c>
      <c r="BW1098" s="12" t="s">
        <v>1077</v>
      </c>
      <c r="BX1098" s="12" t="s">
        <v>1077</v>
      </c>
      <c r="BY1098" s="12" t="s">
        <v>1077</v>
      </c>
      <c r="BZ1098" s="12"/>
      <c r="CA1098" s="12" t="s">
        <v>1077</v>
      </c>
      <c r="CB1098" s="12" t="s">
        <v>1077</v>
      </c>
      <c r="CC1098" s="12" t="s">
        <v>1077</v>
      </c>
      <c r="CD1098" s="12" t="s">
        <v>1077</v>
      </c>
      <c r="CE1098" s="12">
        <v>1E-3</v>
      </c>
      <c r="CF1098" s="12" t="s">
        <v>1077</v>
      </c>
      <c r="CG1098" s="12"/>
      <c r="CH1098" s="12"/>
      <c r="CI1098" s="12"/>
      <c r="CJ1098" s="12">
        <v>0.1225</v>
      </c>
      <c r="CK1098" s="12" t="s">
        <v>3827</v>
      </c>
      <c r="CL1098" s="12" t="s">
        <v>1077</v>
      </c>
      <c r="CM1098" s="12" t="s">
        <v>1077</v>
      </c>
      <c r="CN1098" s="12" t="s">
        <v>1077</v>
      </c>
      <c r="CO1098" s="12" t="s">
        <v>1077</v>
      </c>
      <c r="CP1098" s="12"/>
      <c r="CQ1098" s="12"/>
      <c r="CR1098" s="12"/>
      <c r="CS1098" s="12" t="s">
        <v>1077</v>
      </c>
      <c r="CT1098" s="12">
        <v>0.03</v>
      </c>
      <c r="CU1098" s="12" t="s">
        <v>718</v>
      </c>
      <c r="CV1098" s="12"/>
      <c r="CW1098" s="12"/>
      <c r="CX1098" s="57"/>
    </row>
    <row r="1099" spans="1:102" ht="16.5" x14ac:dyDescent="0.35">
      <c r="A1099" s="56">
        <v>94</v>
      </c>
      <c r="B1099" s="12" t="s">
        <v>3784</v>
      </c>
      <c r="C1099" s="12">
        <v>94.3</v>
      </c>
      <c r="D1099" s="12" t="s">
        <v>292</v>
      </c>
      <c r="E1099" s="12" t="s">
        <v>501</v>
      </c>
      <c r="F1099" s="12" t="s">
        <v>3916</v>
      </c>
      <c r="G1099" s="12" t="s">
        <v>212</v>
      </c>
      <c r="H1099" s="12" t="s">
        <v>2804</v>
      </c>
      <c r="I1099" s="12" t="s">
        <v>212</v>
      </c>
      <c r="J1099" s="12" t="s">
        <v>1158</v>
      </c>
      <c r="K1099" s="12" t="s">
        <v>564</v>
      </c>
      <c r="L1099" s="12" t="s">
        <v>581</v>
      </c>
      <c r="M1099" s="12" t="s">
        <v>3237</v>
      </c>
      <c r="N1099" s="12" t="s">
        <v>3437</v>
      </c>
      <c r="O1099" s="12" t="s">
        <v>3400</v>
      </c>
      <c r="P1099" s="12" t="s">
        <v>3402</v>
      </c>
      <c r="Q1099" s="12">
        <v>1</v>
      </c>
      <c r="R1099" s="12">
        <v>0</v>
      </c>
      <c r="S1099" s="12">
        <v>0</v>
      </c>
      <c r="T1099" s="12">
        <v>0</v>
      </c>
      <c r="U1099" s="12">
        <v>0</v>
      </c>
      <c r="V1099" s="12">
        <v>0</v>
      </c>
      <c r="W1099" s="12">
        <v>0</v>
      </c>
      <c r="X1099" s="12">
        <v>0</v>
      </c>
      <c r="Y1099" s="12">
        <v>0</v>
      </c>
      <c r="Z1099" s="12">
        <v>0</v>
      </c>
      <c r="AA1099" s="12">
        <v>0</v>
      </c>
      <c r="AB1099" s="12">
        <v>0</v>
      </c>
      <c r="AC1099" s="12">
        <v>0</v>
      </c>
      <c r="AD1099" s="12">
        <v>0</v>
      </c>
      <c r="AE1099" s="12">
        <v>0</v>
      </c>
      <c r="AF1099" s="12">
        <v>0</v>
      </c>
      <c r="AG1099" s="12">
        <v>0</v>
      </c>
      <c r="AH1099" s="12">
        <v>0</v>
      </c>
      <c r="AI1099" s="12">
        <v>0</v>
      </c>
      <c r="AJ1099" s="12">
        <v>1</v>
      </c>
      <c r="AK1099" s="12">
        <v>0</v>
      </c>
      <c r="AL1099" s="12" t="s">
        <v>607</v>
      </c>
      <c r="AM1099" s="7" t="s">
        <v>608</v>
      </c>
      <c r="AN1099" s="7" t="s">
        <v>738</v>
      </c>
      <c r="AO1099" s="7">
        <v>2009</v>
      </c>
      <c r="AP1099" s="12" t="s">
        <v>3458</v>
      </c>
      <c r="AQ1099" s="12">
        <v>72183</v>
      </c>
      <c r="AR1099" s="12">
        <v>1</v>
      </c>
      <c r="AS1099" s="12" t="s">
        <v>555</v>
      </c>
      <c r="AT1099" s="7" t="s">
        <v>212</v>
      </c>
      <c r="AU1099" s="12">
        <v>0</v>
      </c>
      <c r="AV1099" s="12">
        <v>0</v>
      </c>
      <c r="AW1099" s="12">
        <v>0</v>
      </c>
      <c r="AX1099" s="12">
        <v>0</v>
      </c>
      <c r="AY1099" s="7">
        <v>1</v>
      </c>
      <c r="AZ1099" s="12">
        <v>0</v>
      </c>
      <c r="BA1099" s="12">
        <v>1</v>
      </c>
      <c r="BB1099" s="12">
        <v>1</v>
      </c>
      <c r="BC1099" s="12">
        <v>0</v>
      </c>
      <c r="BD1099" s="12">
        <v>0</v>
      </c>
      <c r="BE1099" s="12">
        <v>0</v>
      </c>
      <c r="BF1099" s="7" t="s">
        <v>2820</v>
      </c>
      <c r="BG1099" s="7" t="s">
        <v>981</v>
      </c>
      <c r="BH1099" s="7"/>
      <c r="BI1099" s="12" t="s">
        <v>2803</v>
      </c>
      <c r="BJ1099" s="12" t="s">
        <v>718</v>
      </c>
      <c r="BK1099" s="12" t="s">
        <v>3472</v>
      </c>
      <c r="BL1099" s="12" t="s">
        <v>3482</v>
      </c>
      <c r="BM1099" s="7" t="s">
        <v>788</v>
      </c>
      <c r="BN1099" s="7"/>
      <c r="BO1099" s="12"/>
      <c r="BP1099" s="12" t="s">
        <v>1262</v>
      </c>
      <c r="BQ1099" s="12" t="s">
        <v>1077</v>
      </c>
      <c r="BR1099" s="12" t="s">
        <v>1077</v>
      </c>
      <c r="BS1099" s="12">
        <v>0.21</v>
      </c>
      <c r="BT1099" s="12"/>
      <c r="BU1099" s="12">
        <f t="shared" si="26"/>
        <v>1.2336780599567432</v>
      </c>
      <c r="BV1099" s="12" t="s">
        <v>3416</v>
      </c>
      <c r="BW1099" s="12" t="s">
        <v>1077</v>
      </c>
      <c r="BX1099" s="12" t="s">
        <v>1077</v>
      </c>
      <c r="BY1099" s="12" t="s">
        <v>1077</v>
      </c>
      <c r="BZ1099" s="12"/>
      <c r="CA1099" s="12" t="s">
        <v>1077</v>
      </c>
      <c r="CB1099" s="12" t="s">
        <v>1077</v>
      </c>
      <c r="CC1099" s="12" t="s">
        <v>1077</v>
      </c>
      <c r="CD1099" s="12" t="s">
        <v>1077</v>
      </c>
      <c r="CE1099" s="12">
        <v>1E-3</v>
      </c>
      <c r="CF1099" s="12" t="s">
        <v>1077</v>
      </c>
      <c r="CG1099" s="12"/>
      <c r="CH1099" s="12"/>
      <c r="CI1099" s="12"/>
      <c r="CJ1099" s="12">
        <v>0.1225</v>
      </c>
      <c r="CK1099" s="12" t="s">
        <v>3827</v>
      </c>
      <c r="CL1099" s="12" t="s">
        <v>1077</v>
      </c>
      <c r="CM1099" s="12" t="s">
        <v>1077</v>
      </c>
      <c r="CN1099" s="12" t="s">
        <v>1077</v>
      </c>
      <c r="CO1099" s="12" t="s">
        <v>1077</v>
      </c>
      <c r="CP1099" s="12"/>
      <c r="CQ1099" s="12"/>
      <c r="CR1099" s="12"/>
      <c r="CS1099" s="12" t="s">
        <v>1077</v>
      </c>
      <c r="CT1099" s="12">
        <v>0.03</v>
      </c>
      <c r="CU1099" s="12" t="s">
        <v>718</v>
      </c>
      <c r="CV1099" s="12"/>
      <c r="CW1099" s="12"/>
      <c r="CX1099" s="57"/>
    </row>
    <row r="1100" spans="1:102" x14ac:dyDescent="0.35">
      <c r="A1100" s="56">
        <v>97</v>
      </c>
      <c r="B1100" s="12" t="s">
        <v>3787</v>
      </c>
      <c r="C1100" s="12">
        <v>97.1</v>
      </c>
      <c r="D1100" s="12" t="s">
        <v>2525</v>
      </c>
      <c r="E1100" s="12" t="s">
        <v>1232</v>
      </c>
      <c r="F1100" s="12">
        <v>4</v>
      </c>
      <c r="G1100" s="12" t="s">
        <v>212</v>
      </c>
      <c r="H1100" s="12" t="s">
        <v>2804</v>
      </c>
      <c r="I1100" s="12" t="s">
        <v>212</v>
      </c>
      <c r="J1100" s="12" t="s">
        <v>556</v>
      </c>
      <c r="K1100" s="12" t="s">
        <v>564</v>
      </c>
      <c r="L1100" s="12" t="s">
        <v>558</v>
      </c>
      <c r="M1100" s="12" t="s">
        <v>3164</v>
      </c>
      <c r="N1100" s="12"/>
      <c r="O1100" s="12" t="s">
        <v>3400</v>
      </c>
      <c r="P1100" s="12" t="s">
        <v>3402</v>
      </c>
      <c r="Q1100" s="12">
        <v>1</v>
      </c>
      <c r="R1100" s="12">
        <v>0</v>
      </c>
      <c r="S1100" s="12">
        <v>0</v>
      </c>
      <c r="T1100" s="12">
        <v>0</v>
      </c>
      <c r="U1100" s="12">
        <v>0</v>
      </c>
      <c r="V1100" s="12">
        <v>0</v>
      </c>
      <c r="W1100" s="12">
        <v>0</v>
      </c>
      <c r="X1100" s="12">
        <v>0</v>
      </c>
      <c r="Y1100" s="12">
        <v>0</v>
      </c>
      <c r="Z1100" s="12">
        <v>0</v>
      </c>
      <c r="AA1100" s="12">
        <v>0</v>
      </c>
      <c r="AB1100" s="12">
        <v>0</v>
      </c>
      <c r="AC1100" s="12">
        <v>0</v>
      </c>
      <c r="AD1100" s="12">
        <v>0</v>
      </c>
      <c r="AE1100" s="12">
        <v>0</v>
      </c>
      <c r="AF1100" s="12">
        <v>0</v>
      </c>
      <c r="AG1100" s="12">
        <v>0</v>
      </c>
      <c r="AH1100" s="12">
        <v>0</v>
      </c>
      <c r="AI1100" s="12">
        <v>0</v>
      </c>
      <c r="AJ1100" s="12">
        <v>1</v>
      </c>
      <c r="AK1100" s="12">
        <v>0</v>
      </c>
      <c r="AL1100" s="12" t="s">
        <v>607</v>
      </c>
      <c r="AM1100" s="7" t="s">
        <v>608</v>
      </c>
      <c r="AN1100" s="7" t="s">
        <v>615</v>
      </c>
      <c r="AO1100" s="7">
        <v>2000</v>
      </c>
      <c r="AP1100" s="12" t="s">
        <v>3458</v>
      </c>
      <c r="AQ1100" s="12">
        <v>8229</v>
      </c>
      <c r="AR1100" s="12">
        <v>1</v>
      </c>
      <c r="AS1100" s="12" t="s">
        <v>555</v>
      </c>
      <c r="AT1100" s="7" t="s">
        <v>212</v>
      </c>
      <c r="AU1100" s="12">
        <v>0</v>
      </c>
      <c r="AV1100" s="12">
        <v>0</v>
      </c>
      <c r="AW1100" s="12">
        <v>0</v>
      </c>
      <c r="AX1100" s="12">
        <v>1</v>
      </c>
      <c r="AY1100" s="7">
        <v>1</v>
      </c>
      <c r="AZ1100" s="12">
        <v>1</v>
      </c>
      <c r="BA1100" s="12">
        <v>1</v>
      </c>
      <c r="BB1100" s="12">
        <v>1</v>
      </c>
      <c r="BC1100" s="12">
        <v>1</v>
      </c>
      <c r="BD1100" s="12">
        <v>1</v>
      </c>
      <c r="BE1100" s="12">
        <v>1</v>
      </c>
      <c r="BF1100" s="7" t="s">
        <v>3258</v>
      </c>
      <c r="BG1100" s="7" t="s">
        <v>789</v>
      </c>
      <c r="BH1100" s="7">
        <v>1</v>
      </c>
      <c r="BI1100" s="7" t="s">
        <v>3282</v>
      </c>
      <c r="BJ1100" s="12" t="s">
        <v>3460</v>
      </c>
      <c r="BK1100" s="12" t="s">
        <v>3463</v>
      </c>
      <c r="BL1100" s="12" t="s">
        <v>3470</v>
      </c>
      <c r="BM1100" s="7" t="s">
        <v>909</v>
      </c>
      <c r="BN1100" s="7"/>
      <c r="BO1100" s="12"/>
      <c r="BP1100" s="12"/>
      <c r="BQ1100" s="12">
        <v>0.20599999999999999</v>
      </c>
      <c r="BR1100" s="12" t="s">
        <v>1252</v>
      </c>
      <c r="BS1100" s="12" t="s">
        <v>1077</v>
      </c>
      <c r="BT1100" s="12"/>
      <c r="BU1100" s="12"/>
      <c r="BV1100" s="12" t="s">
        <v>1077</v>
      </c>
      <c r="BW1100" s="12"/>
      <c r="BX1100" s="12"/>
      <c r="BY1100" s="12" t="s">
        <v>1077</v>
      </c>
      <c r="BZ1100" s="12"/>
      <c r="CA1100" s="12" t="s">
        <v>1077</v>
      </c>
      <c r="CB1100" s="12" t="s">
        <v>1077</v>
      </c>
      <c r="CC1100" s="12" t="s">
        <v>1077</v>
      </c>
      <c r="CD1100" s="12" t="s">
        <v>1077</v>
      </c>
      <c r="CE1100" s="12">
        <v>0.06</v>
      </c>
      <c r="CF1100" s="12" t="s">
        <v>1077</v>
      </c>
      <c r="CG1100" s="12"/>
      <c r="CH1100" s="12"/>
      <c r="CI1100" s="12"/>
      <c r="CJ1100" s="12" t="s">
        <v>1077</v>
      </c>
      <c r="CK1100" s="12" t="s">
        <v>1077</v>
      </c>
      <c r="CL1100" s="12" t="s">
        <v>1077</v>
      </c>
      <c r="CM1100" s="12" t="s">
        <v>1077</v>
      </c>
      <c r="CN1100" s="12">
        <v>1845</v>
      </c>
      <c r="CO1100" s="12" t="s">
        <v>3419</v>
      </c>
      <c r="CP1100" s="12"/>
      <c r="CQ1100" s="12"/>
      <c r="CR1100" s="12"/>
      <c r="CS1100" s="12" t="s">
        <v>1077</v>
      </c>
      <c r="CT1100" s="12" t="s">
        <v>1077</v>
      </c>
      <c r="CU1100" s="12" t="s">
        <v>1077</v>
      </c>
      <c r="CV1100" s="12" t="s">
        <v>1077</v>
      </c>
      <c r="CW1100" s="12"/>
      <c r="CX1100" s="57"/>
    </row>
    <row r="1101" spans="1:102" x14ac:dyDescent="0.35">
      <c r="A1101" s="56">
        <v>97</v>
      </c>
      <c r="B1101" s="12" t="s">
        <v>3787</v>
      </c>
      <c r="C1101" s="12">
        <v>97.1</v>
      </c>
      <c r="D1101" s="12" t="s">
        <v>2520</v>
      </c>
      <c r="E1101" s="12" t="s">
        <v>1232</v>
      </c>
      <c r="F1101" s="12" t="s">
        <v>3916</v>
      </c>
      <c r="G1101" s="12" t="s">
        <v>565</v>
      </c>
      <c r="H1101" s="12" t="s">
        <v>2804</v>
      </c>
      <c r="I1101" s="12" t="s">
        <v>212</v>
      </c>
      <c r="J1101" s="12" t="s">
        <v>556</v>
      </c>
      <c r="K1101" s="12" t="s">
        <v>564</v>
      </c>
      <c r="L1101" s="12" t="s">
        <v>558</v>
      </c>
      <c r="M1101" s="12" t="s">
        <v>3164</v>
      </c>
      <c r="N1101" s="12"/>
      <c r="O1101" s="12" t="s">
        <v>3400</v>
      </c>
      <c r="P1101" s="12" t="s">
        <v>3402</v>
      </c>
      <c r="Q1101" s="12">
        <v>1</v>
      </c>
      <c r="R1101" s="12">
        <v>0</v>
      </c>
      <c r="S1101" s="12">
        <v>0</v>
      </c>
      <c r="T1101" s="12">
        <v>0</v>
      </c>
      <c r="U1101" s="12">
        <v>0</v>
      </c>
      <c r="V1101" s="12">
        <v>0</v>
      </c>
      <c r="W1101" s="12">
        <v>0</v>
      </c>
      <c r="X1101" s="12">
        <v>0</v>
      </c>
      <c r="Y1101" s="12">
        <v>0</v>
      </c>
      <c r="Z1101" s="12">
        <v>0</v>
      </c>
      <c r="AA1101" s="12">
        <v>0</v>
      </c>
      <c r="AB1101" s="12">
        <v>0</v>
      </c>
      <c r="AC1101" s="12">
        <v>0</v>
      </c>
      <c r="AD1101" s="12">
        <v>0</v>
      </c>
      <c r="AE1101" s="12">
        <v>0</v>
      </c>
      <c r="AF1101" s="12">
        <v>0</v>
      </c>
      <c r="AG1101" s="12">
        <v>0</v>
      </c>
      <c r="AH1101" s="12">
        <v>0</v>
      </c>
      <c r="AI1101" s="12">
        <v>0</v>
      </c>
      <c r="AJ1101" s="12">
        <v>1</v>
      </c>
      <c r="AK1101" s="12">
        <v>0</v>
      </c>
      <c r="AL1101" s="12" t="s">
        <v>607</v>
      </c>
      <c r="AM1101" s="7" t="s">
        <v>608</v>
      </c>
      <c r="AN1101" s="7" t="s">
        <v>615</v>
      </c>
      <c r="AO1101" s="7">
        <v>2000</v>
      </c>
      <c r="AP1101" s="12" t="s">
        <v>3458</v>
      </c>
      <c r="AQ1101" s="12">
        <v>8229</v>
      </c>
      <c r="AR1101" s="12">
        <v>1</v>
      </c>
      <c r="AS1101" s="12" t="s">
        <v>555</v>
      </c>
      <c r="AT1101" s="7" t="s">
        <v>212</v>
      </c>
      <c r="AU1101" s="12">
        <v>0</v>
      </c>
      <c r="AV1101" s="12">
        <v>0</v>
      </c>
      <c r="AW1101" s="12">
        <v>0</v>
      </c>
      <c r="AX1101" s="12">
        <v>1</v>
      </c>
      <c r="AY1101" s="7">
        <v>1</v>
      </c>
      <c r="AZ1101" s="12">
        <v>1</v>
      </c>
      <c r="BA1101" s="12">
        <v>1</v>
      </c>
      <c r="BB1101" s="12">
        <v>1</v>
      </c>
      <c r="BC1101" s="12">
        <v>1</v>
      </c>
      <c r="BD1101" s="12">
        <v>1</v>
      </c>
      <c r="BE1101" s="12">
        <v>1</v>
      </c>
      <c r="BF1101" s="7" t="s">
        <v>766</v>
      </c>
      <c r="BG1101" s="7" t="s">
        <v>982</v>
      </c>
      <c r="BH1101" s="7"/>
      <c r="BI1101" s="7" t="s">
        <v>2807</v>
      </c>
      <c r="BJ1101" s="12" t="s">
        <v>3460</v>
      </c>
      <c r="BK1101" s="12" t="s">
        <v>3472</v>
      </c>
      <c r="BL1101" s="12" t="s">
        <v>3482</v>
      </c>
      <c r="BM1101" s="7" t="s">
        <v>909</v>
      </c>
      <c r="BN1101" s="7"/>
      <c r="BO1101" s="12"/>
      <c r="BP1101" s="12"/>
      <c r="BQ1101" s="12">
        <v>8.8999999999999996E-2</v>
      </c>
      <c r="BR1101" s="12" t="s">
        <v>1252</v>
      </c>
      <c r="BS1101" s="12" t="s">
        <v>1077</v>
      </c>
      <c r="BT1101" s="12"/>
      <c r="BU1101" s="12"/>
      <c r="BV1101" s="12" t="s">
        <v>1077</v>
      </c>
      <c r="BW1101" s="12" t="s">
        <v>1077</v>
      </c>
      <c r="BX1101" s="12" t="s">
        <v>1077</v>
      </c>
      <c r="BY1101" s="12" t="s">
        <v>1077</v>
      </c>
      <c r="BZ1101" s="12"/>
      <c r="CA1101" s="12" t="s">
        <v>1077</v>
      </c>
      <c r="CB1101" s="12" t="s">
        <v>1077</v>
      </c>
      <c r="CC1101" s="12" t="s">
        <v>1077</v>
      </c>
      <c r="CD1101" s="12" t="s">
        <v>1077</v>
      </c>
      <c r="CE1101" s="12" t="s">
        <v>1077</v>
      </c>
      <c r="CF1101" s="12" t="s">
        <v>1077</v>
      </c>
      <c r="CG1101" s="12"/>
      <c r="CH1101" s="12"/>
      <c r="CI1101" s="12"/>
      <c r="CJ1101" s="12" t="s">
        <v>1077</v>
      </c>
      <c r="CK1101" s="12" t="s">
        <v>1077</v>
      </c>
      <c r="CL1101" s="12" t="s">
        <v>1077</v>
      </c>
      <c r="CM1101" s="12" t="s">
        <v>1077</v>
      </c>
      <c r="CN1101" s="12">
        <v>1845</v>
      </c>
      <c r="CO1101" s="12" t="s">
        <v>3419</v>
      </c>
      <c r="CP1101" s="12"/>
      <c r="CQ1101" s="12"/>
      <c r="CR1101" s="12"/>
      <c r="CS1101" s="12" t="s">
        <v>1077</v>
      </c>
      <c r="CT1101" s="12" t="s">
        <v>1077</v>
      </c>
      <c r="CU1101" s="12" t="s">
        <v>1077</v>
      </c>
      <c r="CV1101" s="12" t="s">
        <v>1077</v>
      </c>
      <c r="CW1101" s="12"/>
      <c r="CX1101" s="57"/>
    </row>
    <row r="1102" spans="1:102" x14ac:dyDescent="0.35">
      <c r="A1102" s="56">
        <v>97</v>
      </c>
      <c r="B1102" s="12" t="s">
        <v>3787</v>
      </c>
      <c r="C1102" s="12">
        <v>97.1</v>
      </c>
      <c r="D1102" s="12" t="s">
        <v>2522</v>
      </c>
      <c r="E1102" s="12" t="s">
        <v>1232</v>
      </c>
      <c r="F1102" s="12" t="s">
        <v>3916</v>
      </c>
      <c r="G1102" s="12" t="s">
        <v>565</v>
      </c>
      <c r="H1102" s="12" t="s">
        <v>2804</v>
      </c>
      <c r="I1102" s="12" t="s">
        <v>212</v>
      </c>
      <c r="J1102" s="12" t="s">
        <v>556</v>
      </c>
      <c r="K1102" s="12" t="s">
        <v>564</v>
      </c>
      <c r="L1102" s="12" t="s">
        <v>558</v>
      </c>
      <c r="M1102" s="12" t="s">
        <v>3164</v>
      </c>
      <c r="N1102" s="12"/>
      <c r="O1102" s="12" t="s">
        <v>3400</v>
      </c>
      <c r="P1102" s="12" t="s">
        <v>3402</v>
      </c>
      <c r="Q1102" s="12">
        <v>1</v>
      </c>
      <c r="R1102" s="12">
        <v>0</v>
      </c>
      <c r="S1102" s="12">
        <v>0</v>
      </c>
      <c r="T1102" s="12">
        <v>0</v>
      </c>
      <c r="U1102" s="12">
        <v>0</v>
      </c>
      <c r="V1102" s="12">
        <v>0</v>
      </c>
      <c r="W1102" s="12">
        <v>0</v>
      </c>
      <c r="X1102" s="12">
        <v>0</v>
      </c>
      <c r="Y1102" s="12">
        <v>0</v>
      </c>
      <c r="Z1102" s="12">
        <v>0</v>
      </c>
      <c r="AA1102" s="12">
        <v>0</v>
      </c>
      <c r="AB1102" s="12">
        <v>0</v>
      </c>
      <c r="AC1102" s="12">
        <v>0</v>
      </c>
      <c r="AD1102" s="12">
        <v>0</v>
      </c>
      <c r="AE1102" s="12">
        <v>0</v>
      </c>
      <c r="AF1102" s="12">
        <v>0</v>
      </c>
      <c r="AG1102" s="12">
        <v>0</v>
      </c>
      <c r="AH1102" s="12">
        <v>0</v>
      </c>
      <c r="AI1102" s="12">
        <v>0</v>
      </c>
      <c r="AJ1102" s="12">
        <v>1</v>
      </c>
      <c r="AK1102" s="12">
        <v>0</v>
      </c>
      <c r="AL1102" s="12" t="s">
        <v>607</v>
      </c>
      <c r="AM1102" s="7" t="s">
        <v>608</v>
      </c>
      <c r="AN1102" s="7" t="s">
        <v>615</v>
      </c>
      <c r="AO1102" s="7">
        <v>2000</v>
      </c>
      <c r="AP1102" s="12" t="s">
        <v>3458</v>
      </c>
      <c r="AQ1102" s="12">
        <v>8229</v>
      </c>
      <c r="AR1102" s="12">
        <v>1</v>
      </c>
      <c r="AS1102" s="12" t="s">
        <v>555</v>
      </c>
      <c r="AT1102" s="7" t="s">
        <v>212</v>
      </c>
      <c r="AU1102" s="12">
        <v>0</v>
      </c>
      <c r="AV1102" s="12">
        <v>0</v>
      </c>
      <c r="AW1102" s="12">
        <v>0</v>
      </c>
      <c r="AX1102" s="12">
        <v>1</v>
      </c>
      <c r="AY1102" s="7">
        <v>1</v>
      </c>
      <c r="AZ1102" s="12">
        <v>1</v>
      </c>
      <c r="BA1102" s="12">
        <v>1</v>
      </c>
      <c r="BB1102" s="12">
        <v>1</v>
      </c>
      <c r="BC1102" s="12">
        <v>1</v>
      </c>
      <c r="BD1102" s="12">
        <v>1</v>
      </c>
      <c r="BE1102" s="12">
        <v>1</v>
      </c>
      <c r="BF1102" s="7" t="s">
        <v>766</v>
      </c>
      <c r="BG1102" s="7" t="s">
        <v>983</v>
      </c>
      <c r="BH1102" s="7"/>
      <c r="BI1102" s="7" t="s">
        <v>2809</v>
      </c>
      <c r="BJ1102" s="12" t="s">
        <v>3460</v>
      </c>
      <c r="BK1102" s="12" t="s">
        <v>3472</v>
      </c>
      <c r="BL1102" s="12" t="s">
        <v>3477</v>
      </c>
      <c r="BM1102" s="7" t="s">
        <v>909</v>
      </c>
      <c r="BN1102" s="7"/>
      <c r="BO1102" s="12"/>
      <c r="BP1102" s="12"/>
      <c r="BQ1102" s="12">
        <v>4.4999999999999998E-2</v>
      </c>
      <c r="BR1102" s="12" t="s">
        <v>1252</v>
      </c>
      <c r="BS1102" s="12" t="s">
        <v>1077</v>
      </c>
      <c r="BT1102" s="12"/>
      <c r="BU1102" s="12"/>
      <c r="BV1102" s="12" t="s">
        <v>1077</v>
      </c>
      <c r="BW1102" s="12" t="s">
        <v>1077</v>
      </c>
      <c r="BX1102" s="12" t="s">
        <v>1077</v>
      </c>
      <c r="BY1102" s="12" t="s">
        <v>1077</v>
      </c>
      <c r="BZ1102" s="12"/>
      <c r="CA1102" s="12" t="s">
        <v>1077</v>
      </c>
      <c r="CB1102" s="12" t="s">
        <v>1077</v>
      </c>
      <c r="CC1102" s="12" t="s">
        <v>1077</v>
      </c>
      <c r="CD1102" s="12" t="s">
        <v>1077</v>
      </c>
      <c r="CE1102" s="12" t="s">
        <v>1077</v>
      </c>
      <c r="CF1102" s="12" t="s">
        <v>1077</v>
      </c>
      <c r="CG1102" s="12"/>
      <c r="CH1102" s="12"/>
      <c r="CI1102" s="12"/>
      <c r="CJ1102" s="12" t="s">
        <v>1077</v>
      </c>
      <c r="CK1102" s="12" t="s">
        <v>1077</v>
      </c>
      <c r="CL1102" s="12" t="s">
        <v>1077</v>
      </c>
      <c r="CM1102" s="12" t="s">
        <v>1077</v>
      </c>
      <c r="CN1102" s="12">
        <v>1845</v>
      </c>
      <c r="CO1102" s="12" t="s">
        <v>3419</v>
      </c>
      <c r="CP1102" s="12"/>
      <c r="CQ1102" s="12"/>
      <c r="CR1102" s="12"/>
      <c r="CS1102" s="12" t="s">
        <v>1077</v>
      </c>
      <c r="CT1102" s="12" t="s">
        <v>1077</v>
      </c>
      <c r="CU1102" s="12" t="s">
        <v>1077</v>
      </c>
      <c r="CV1102" s="12" t="s">
        <v>1077</v>
      </c>
      <c r="CW1102" s="12"/>
      <c r="CX1102" s="57"/>
    </row>
    <row r="1103" spans="1:102" x14ac:dyDescent="0.35">
      <c r="A1103" s="56">
        <v>97</v>
      </c>
      <c r="B1103" s="12" t="s">
        <v>3787</v>
      </c>
      <c r="C1103" s="12">
        <v>97.2</v>
      </c>
      <c r="D1103" s="12" t="s">
        <v>2526</v>
      </c>
      <c r="E1103" s="12" t="s">
        <v>508</v>
      </c>
      <c r="F1103" s="12">
        <v>4</v>
      </c>
      <c r="G1103" s="12" t="s">
        <v>349</v>
      </c>
      <c r="H1103" s="12" t="s">
        <v>2804</v>
      </c>
      <c r="I1103" s="12" t="s">
        <v>1285</v>
      </c>
      <c r="J1103" s="12" t="s">
        <v>556</v>
      </c>
      <c r="K1103" s="12" t="s">
        <v>564</v>
      </c>
      <c r="L1103" s="12" t="s">
        <v>558</v>
      </c>
      <c r="M1103" s="12" t="s">
        <v>3164</v>
      </c>
      <c r="N1103" s="12"/>
      <c r="O1103" s="12" t="s">
        <v>3400</v>
      </c>
      <c r="P1103" s="12" t="s">
        <v>3402</v>
      </c>
      <c r="Q1103" s="12">
        <v>1</v>
      </c>
      <c r="R1103" s="12">
        <v>0</v>
      </c>
      <c r="S1103" s="12">
        <v>0</v>
      </c>
      <c r="T1103" s="12">
        <v>0</v>
      </c>
      <c r="U1103" s="12">
        <v>0</v>
      </c>
      <c r="V1103" s="12">
        <v>0</v>
      </c>
      <c r="W1103" s="12">
        <v>0</v>
      </c>
      <c r="X1103" s="12">
        <v>0</v>
      </c>
      <c r="Y1103" s="12">
        <v>0</v>
      </c>
      <c r="Z1103" s="12">
        <v>0</v>
      </c>
      <c r="AA1103" s="12">
        <v>0</v>
      </c>
      <c r="AB1103" s="12">
        <v>0</v>
      </c>
      <c r="AC1103" s="12">
        <v>0</v>
      </c>
      <c r="AD1103" s="12">
        <v>0</v>
      </c>
      <c r="AE1103" s="12">
        <v>0</v>
      </c>
      <c r="AF1103" s="12">
        <v>0</v>
      </c>
      <c r="AG1103" s="12">
        <v>0</v>
      </c>
      <c r="AH1103" s="12">
        <v>0</v>
      </c>
      <c r="AI1103" s="12">
        <v>0</v>
      </c>
      <c r="AJ1103" s="12">
        <v>1</v>
      </c>
      <c r="AK1103" s="12">
        <v>0</v>
      </c>
      <c r="AL1103" s="12" t="s">
        <v>607</v>
      </c>
      <c r="AM1103" s="7" t="s">
        <v>608</v>
      </c>
      <c r="AN1103" s="7" t="s">
        <v>615</v>
      </c>
      <c r="AO1103" s="7">
        <v>2000</v>
      </c>
      <c r="AP1103" s="12" t="s">
        <v>3458</v>
      </c>
      <c r="AQ1103" s="12">
        <v>8212</v>
      </c>
      <c r="AR1103" s="12">
        <v>1</v>
      </c>
      <c r="AS1103" s="12" t="s">
        <v>555</v>
      </c>
      <c r="AT1103" s="7" t="s">
        <v>212</v>
      </c>
      <c r="AU1103" s="12">
        <v>0</v>
      </c>
      <c r="AV1103" s="12">
        <v>0</v>
      </c>
      <c r="AW1103" s="12">
        <v>0</v>
      </c>
      <c r="AX1103" s="12">
        <v>1</v>
      </c>
      <c r="AY1103" s="7">
        <v>1</v>
      </c>
      <c r="AZ1103" s="12">
        <v>0</v>
      </c>
      <c r="BA1103" s="12">
        <v>1</v>
      </c>
      <c r="BB1103" s="12">
        <v>1</v>
      </c>
      <c r="BC1103" s="12">
        <v>1</v>
      </c>
      <c r="BD1103" s="12">
        <v>1</v>
      </c>
      <c r="BE1103" s="12">
        <v>1</v>
      </c>
      <c r="BF1103" s="7" t="s">
        <v>3258</v>
      </c>
      <c r="BG1103" s="7" t="s">
        <v>789</v>
      </c>
      <c r="BH1103" s="7">
        <v>1</v>
      </c>
      <c r="BI1103" s="7" t="s">
        <v>3282</v>
      </c>
      <c r="BJ1103" s="12" t="s">
        <v>3460</v>
      </c>
      <c r="BK1103" s="12" t="s">
        <v>3463</v>
      </c>
      <c r="BL1103" s="12" t="s">
        <v>3470</v>
      </c>
      <c r="BM1103" s="7" t="s">
        <v>909</v>
      </c>
      <c r="BN1103" s="7"/>
      <c r="BO1103" s="12"/>
      <c r="BP1103" s="12"/>
      <c r="BQ1103" s="12" t="s">
        <v>1077</v>
      </c>
      <c r="BR1103" s="12" t="s">
        <v>1077</v>
      </c>
      <c r="BS1103" s="12">
        <v>0.13039999999999999</v>
      </c>
      <c r="BT1103" s="12"/>
      <c r="BU1103" s="12"/>
      <c r="BV1103" s="12" t="s">
        <v>1077</v>
      </c>
      <c r="BW1103" s="12" t="s">
        <v>1077</v>
      </c>
      <c r="BX1103" s="12" t="s">
        <v>1077</v>
      </c>
      <c r="BY1103" s="12" t="s">
        <v>1077</v>
      </c>
      <c r="BZ1103" s="12"/>
      <c r="CA1103" s="12" t="s">
        <v>1077</v>
      </c>
      <c r="CB1103" s="12" t="s">
        <v>1077</v>
      </c>
      <c r="CC1103" s="12" t="s">
        <v>1077</v>
      </c>
      <c r="CD1103" s="12" t="s">
        <v>1077</v>
      </c>
      <c r="CE1103" s="12">
        <v>0.25600000000000001</v>
      </c>
      <c r="CF1103" s="12" t="s">
        <v>1077</v>
      </c>
      <c r="CG1103" s="12"/>
      <c r="CH1103" s="12"/>
      <c r="CI1103" s="12"/>
      <c r="CJ1103" s="12" t="s">
        <v>718</v>
      </c>
      <c r="CK1103" s="12" t="s">
        <v>1077</v>
      </c>
      <c r="CL1103" s="12" t="s">
        <v>1077</v>
      </c>
      <c r="CM1103" s="12" t="s">
        <v>1077</v>
      </c>
      <c r="CN1103" s="12">
        <v>1845</v>
      </c>
      <c r="CO1103" s="12" t="s">
        <v>3419</v>
      </c>
      <c r="CP1103" s="12"/>
      <c r="CQ1103" s="12"/>
      <c r="CR1103" s="12"/>
      <c r="CS1103" s="12" t="s">
        <v>1077</v>
      </c>
      <c r="CT1103" s="12" t="s">
        <v>1077</v>
      </c>
      <c r="CU1103" s="12" t="s">
        <v>718</v>
      </c>
      <c r="CV1103" s="12" t="s">
        <v>1077</v>
      </c>
      <c r="CW1103" s="12"/>
      <c r="CX1103" s="57"/>
    </row>
    <row r="1104" spans="1:102" x14ac:dyDescent="0.35">
      <c r="A1104" s="56">
        <v>97</v>
      </c>
      <c r="B1104" s="12" t="s">
        <v>3787</v>
      </c>
      <c r="C1104" s="12">
        <v>97.2</v>
      </c>
      <c r="D1104" s="12" t="s">
        <v>2521</v>
      </c>
      <c r="E1104" s="12" t="s">
        <v>507</v>
      </c>
      <c r="F1104" s="12" t="s">
        <v>3916</v>
      </c>
      <c r="G1104" s="12" t="s">
        <v>565</v>
      </c>
      <c r="H1104" s="12" t="s">
        <v>2804</v>
      </c>
      <c r="I1104" s="12" t="s">
        <v>212</v>
      </c>
      <c r="J1104" s="12" t="s">
        <v>556</v>
      </c>
      <c r="K1104" s="12" t="s">
        <v>564</v>
      </c>
      <c r="L1104" s="12" t="s">
        <v>558</v>
      </c>
      <c r="M1104" s="12" t="s">
        <v>3164</v>
      </c>
      <c r="N1104" s="12"/>
      <c r="O1104" s="12" t="s">
        <v>3400</v>
      </c>
      <c r="P1104" s="12" t="s">
        <v>3402</v>
      </c>
      <c r="Q1104" s="12">
        <v>1</v>
      </c>
      <c r="R1104" s="12">
        <v>0</v>
      </c>
      <c r="S1104" s="12">
        <v>0</v>
      </c>
      <c r="T1104" s="12">
        <v>0</v>
      </c>
      <c r="U1104" s="12">
        <v>0</v>
      </c>
      <c r="V1104" s="12">
        <v>0</v>
      </c>
      <c r="W1104" s="12">
        <v>0</v>
      </c>
      <c r="X1104" s="12">
        <v>0</v>
      </c>
      <c r="Y1104" s="12">
        <v>0</v>
      </c>
      <c r="Z1104" s="12">
        <v>0</v>
      </c>
      <c r="AA1104" s="12">
        <v>0</v>
      </c>
      <c r="AB1104" s="12">
        <v>0</v>
      </c>
      <c r="AC1104" s="12">
        <v>0</v>
      </c>
      <c r="AD1104" s="12">
        <v>0</v>
      </c>
      <c r="AE1104" s="12">
        <v>0</v>
      </c>
      <c r="AF1104" s="12">
        <v>0</v>
      </c>
      <c r="AG1104" s="12">
        <v>0</v>
      </c>
      <c r="AH1104" s="12">
        <v>0</v>
      </c>
      <c r="AI1104" s="12">
        <v>0</v>
      </c>
      <c r="AJ1104" s="12">
        <v>1</v>
      </c>
      <c r="AK1104" s="12">
        <v>0</v>
      </c>
      <c r="AL1104" s="12" t="s">
        <v>607</v>
      </c>
      <c r="AM1104" s="7" t="s">
        <v>608</v>
      </c>
      <c r="AN1104" s="7" t="s">
        <v>615</v>
      </c>
      <c r="AO1104" s="7">
        <v>2000</v>
      </c>
      <c r="AP1104" s="12" t="s">
        <v>3458</v>
      </c>
      <c r="AQ1104" s="12">
        <v>8212</v>
      </c>
      <c r="AR1104" s="12">
        <v>1</v>
      </c>
      <c r="AS1104" s="12" t="s">
        <v>555</v>
      </c>
      <c r="AT1104" s="7" t="s">
        <v>212</v>
      </c>
      <c r="AU1104" s="12">
        <v>0</v>
      </c>
      <c r="AV1104" s="12">
        <v>0</v>
      </c>
      <c r="AW1104" s="12">
        <v>0</v>
      </c>
      <c r="AX1104" s="12">
        <v>1</v>
      </c>
      <c r="AY1104" s="7">
        <v>1</v>
      </c>
      <c r="AZ1104" s="12">
        <v>0</v>
      </c>
      <c r="BA1104" s="12">
        <v>1</v>
      </c>
      <c r="BB1104" s="12">
        <v>1</v>
      </c>
      <c r="BC1104" s="12">
        <v>1</v>
      </c>
      <c r="BD1104" s="12">
        <v>1</v>
      </c>
      <c r="BE1104" s="12">
        <v>1</v>
      </c>
      <c r="BF1104" s="7" t="s">
        <v>766</v>
      </c>
      <c r="BG1104" s="7" t="s">
        <v>982</v>
      </c>
      <c r="BH1104" s="7"/>
      <c r="BI1104" s="7" t="s">
        <v>2807</v>
      </c>
      <c r="BJ1104" s="12" t="s">
        <v>3460</v>
      </c>
      <c r="BK1104" s="12" t="s">
        <v>3472</v>
      </c>
      <c r="BL1104" s="12" t="s">
        <v>3482</v>
      </c>
      <c r="BM1104" s="7" t="s">
        <v>909</v>
      </c>
      <c r="BN1104" s="7"/>
      <c r="BO1104" s="12"/>
      <c r="BP1104" s="12"/>
      <c r="BQ1104" s="12">
        <v>7.1999999999999995E-2</v>
      </c>
      <c r="BR1104" s="12" t="s">
        <v>1252</v>
      </c>
      <c r="BS1104" s="12" t="s">
        <v>1077</v>
      </c>
      <c r="BT1104" s="12"/>
      <c r="BU1104" s="12"/>
      <c r="BV1104" s="12" t="s">
        <v>1077</v>
      </c>
      <c r="BW1104" s="12" t="s">
        <v>1077</v>
      </c>
      <c r="BX1104" s="12" t="s">
        <v>1077</v>
      </c>
      <c r="BY1104" s="12" t="s">
        <v>1077</v>
      </c>
      <c r="BZ1104" s="12"/>
      <c r="CA1104" s="12" t="s">
        <v>1077</v>
      </c>
      <c r="CB1104" s="12" t="s">
        <v>1077</v>
      </c>
      <c r="CC1104" s="12" t="s">
        <v>1077</v>
      </c>
      <c r="CD1104" s="12" t="s">
        <v>1077</v>
      </c>
      <c r="CE1104" s="12" t="s">
        <v>1077</v>
      </c>
      <c r="CF1104" s="12" t="s">
        <v>1077</v>
      </c>
      <c r="CG1104" s="12"/>
      <c r="CH1104" s="12"/>
      <c r="CI1104" s="12"/>
      <c r="CJ1104" s="12" t="s">
        <v>718</v>
      </c>
      <c r="CK1104" s="12" t="s">
        <v>1077</v>
      </c>
      <c r="CL1104" s="12" t="s">
        <v>1077</v>
      </c>
      <c r="CM1104" s="12" t="s">
        <v>1077</v>
      </c>
      <c r="CN1104" s="12">
        <v>1845</v>
      </c>
      <c r="CO1104" s="12" t="s">
        <v>3419</v>
      </c>
      <c r="CP1104" s="12"/>
      <c r="CQ1104" s="12"/>
      <c r="CR1104" s="12"/>
      <c r="CS1104" s="12" t="s">
        <v>1077</v>
      </c>
      <c r="CT1104" s="12" t="s">
        <v>1077</v>
      </c>
      <c r="CU1104" s="12" t="s">
        <v>1077</v>
      </c>
      <c r="CV1104" s="12" t="s">
        <v>1077</v>
      </c>
      <c r="CW1104" s="12"/>
      <c r="CX1104" s="57"/>
    </row>
    <row r="1105" spans="1:102" x14ac:dyDescent="0.35">
      <c r="A1105" s="56">
        <v>97</v>
      </c>
      <c r="B1105" s="12" t="s">
        <v>3787</v>
      </c>
      <c r="C1105" s="12">
        <v>97.2</v>
      </c>
      <c r="D1105" s="12" t="s">
        <v>2523</v>
      </c>
      <c r="E1105" s="12" t="s">
        <v>507</v>
      </c>
      <c r="F1105" s="12" t="s">
        <v>3916</v>
      </c>
      <c r="G1105" s="12" t="s">
        <v>565</v>
      </c>
      <c r="H1105" s="12" t="s">
        <v>2804</v>
      </c>
      <c r="I1105" s="12" t="s">
        <v>212</v>
      </c>
      <c r="J1105" s="12" t="s">
        <v>556</v>
      </c>
      <c r="K1105" s="12" t="s">
        <v>564</v>
      </c>
      <c r="L1105" s="12" t="s">
        <v>558</v>
      </c>
      <c r="M1105" s="12" t="s">
        <v>3164</v>
      </c>
      <c r="N1105" s="12"/>
      <c r="O1105" s="12" t="s">
        <v>3400</v>
      </c>
      <c r="P1105" s="12" t="s">
        <v>3402</v>
      </c>
      <c r="Q1105" s="12">
        <v>1</v>
      </c>
      <c r="R1105" s="12">
        <v>0</v>
      </c>
      <c r="S1105" s="12">
        <v>0</v>
      </c>
      <c r="T1105" s="12">
        <v>0</v>
      </c>
      <c r="U1105" s="12">
        <v>0</v>
      </c>
      <c r="V1105" s="12">
        <v>0</v>
      </c>
      <c r="W1105" s="12">
        <v>0</v>
      </c>
      <c r="X1105" s="12">
        <v>0</v>
      </c>
      <c r="Y1105" s="12">
        <v>0</v>
      </c>
      <c r="Z1105" s="12">
        <v>0</v>
      </c>
      <c r="AA1105" s="12">
        <v>0</v>
      </c>
      <c r="AB1105" s="12">
        <v>0</v>
      </c>
      <c r="AC1105" s="12">
        <v>0</v>
      </c>
      <c r="AD1105" s="12">
        <v>0</v>
      </c>
      <c r="AE1105" s="12">
        <v>0</v>
      </c>
      <c r="AF1105" s="12">
        <v>0</v>
      </c>
      <c r="AG1105" s="12">
        <v>0</v>
      </c>
      <c r="AH1105" s="12">
        <v>0</v>
      </c>
      <c r="AI1105" s="12">
        <v>0</v>
      </c>
      <c r="AJ1105" s="12">
        <v>1</v>
      </c>
      <c r="AK1105" s="12">
        <v>0</v>
      </c>
      <c r="AL1105" s="12" t="s">
        <v>607</v>
      </c>
      <c r="AM1105" s="7" t="s">
        <v>608</v>
      </c>
      <c r="AN1105" s="7" t="s">
        <v>615</v>
      </c>
      <c r="AO1105" s="7">
        <v>2000</v>
      </c>
      <c r="AP1105" s="12" t="s">
        <v>3458</v>
      </c>
      <c r="AQ1105" s="12">
        <v>8212</v>
      </c>
      <c r="AR1105" s="12">
        <v>1</v>
      </c>
      <c r="AS1105" s="12" t="s">
        <v>555</v>
      </c>
      <c r="AT1105" s="7" t="s">
        <v>212</v>
      </c>
      <c r="AU1105" s="12">
        <v>0</v>
      </c>
      <c r="AV1105" s="12">
        <v>0</v>
      </c>
      <c r="AW1105" s="12">
        <v>0</v>
      </c>
      <c r="AX1105" s="12">
        <v>1</v>
      </c>
      <c r="AY1105" s="7">
        <v>1</v>
      </c>
      <c r="AZ1105" s="12">
        <v>0</v>
      </c>
      <c r="BA1105" s="12">
        <v>1</v>
      </c>
      <c r="BB1105" s="12">
        <v>1</v>
      </c>
      <c r="BC1105" s="12">
        <v>1</v>
      </c>
      <c r="BD1105" s="12">
        <v>1</v>
      </c>
      <c r="BE1105" s="12">
        <v>1</v>
      </c>
      <c r="BF1105" s="7" t="s">
        <v>766</v>
      </c>
      <c r="BG1105" s="7" t="s">
        <v>983</v>
      </c>
      <c r="BH1105" s="7"/>
      <c r="BI1105" s="7" t="s">
        <v>2809</v>
      </c>
      <c r="BJ1105" s="12" t="s">
        <v>3460</v>
      </c>
      <c r="BK1105" s="12" t="s">
        <v>3472</v>
      </c>
      <c r="BL1105" s="12" t="s">
        <v>3477</v>
      </c>
      <c r="BM1105" s="7" t="s">
        <v>909</v>
      </c>
      <c r="BN1105" s="7"/>
      <c r="BO1105" s="12"/>
      <c r="BP1105" s="12"/>
      <c r="BQ1105" s="12">
        <v>2.8000000000000001E-2</v>
      </c>
      <c r="BR1105" s="12" t="s">
        <v>1252</v>
      </c>
      <c r="BS1105" s="12" t="s">
        <v>1077</v>
      </c>
      <c r="BT1105" s="12"/>
      <c r="BU1105" s="12"/>
      <c r="BV1105" s="12" t="s">
        <v>1077</v>
      </c>
      <c r="BW1105" s="12" t="s">
        <v>1077</v>
      </c>
      <c r="BX1105" s="12" t="s">
        <v>1077</v>
      </c>
      <c r="BY1105" s="12" t="s">
        <v>1077</v>
      </c>
      <c r="BZ1105" s="12"/>
      <c r="CA1105" s="12" t="s">
        <v>1077</v>
      </c>
      <c r="CB1105" s="12" t="s">
        <v>1077</v>
      </c>
      <c r="CC1105" s="12" t="s">
        <v>1077</v>
      </c>
      <c r="CD1105" s="12" t="s">
        <v>1077</v>
      </c>
      <c r="CE1105" s="12" t="s">
        <v>1077</v>
      </c>
      <c r="CF1105" s="12" t="s">
        <v>1077</v>
      </c>
      <c r="CG1105" s="12"/>
      <c r="CH1105" s="12"/>
      <c r="CI1105" s="12"/>
      <c r="CJ1105" s="12" t="s">
        <v>718</v>
      </c>
      <c r="CK1105" s="12" t="s">
        <v>1077</v>
      </c>
      <c r="CL1105" s="12" t="s">
        <v>1077</v>
      </c>
      <c r="CM1105" s="12" t="s">
        <v>1077</v>
      </c>
      <c r="CN1105" s="12">
        <v>1845</v>
      </c>
      <c r="CO1105" s="12" t="s">
        <v>3419</v>
      </c>
      <c r="CP1105" s="12"/>
      <c r="CQ1105" s="12"/>
      <c r="CR1105" s="12"/>
      <c r="CS1105" s="12" t="s">
        <v>1077</v>
      </c>
      <c r="CT1105" s="12" t="s">
        <v>1077</v>
      </c>
      <c r="CU1105" s="12" t="s">
        <v>1077</v>
      </c>
      <c r="CV1105" s="12" t="s">
        <v>1077</v>
      </c>
      <c r="CW1105" s="12"/>
      <c r="CX1105" s="57"/>
    </row>
    <row r="1106" spans="1:102" x14ac:dyDescent="0.35">
      <c r="A1106" s="56">
        <v>97</v>
      </c>
      <c r="B1106" s="12" t="s">
        <v>3787</v>
      </c>
      <c r="C1106" s="12">
        <v>97.3</v>
      </c>
      <c r="D1106" s="12" t="s">
        <v>2527</v>
      </c>
      <c r="E1106" s="12" t="s">
        <v>510</v>
      </c>
      <c r="F1106" s="12">
        <v>4</v>
      </c>
      <c r="G1106" s="12" t="s">
        <v>349</v>
      </c>
      <c r="H1106" s="12" t="s">
        <v>2804</v>
      </c>
      <c r="I1106" s="12" t="s">
        <v>1285</v>
      </c>
      <c r="J1106" s="12" t="s">
        <v>556</v>
      </c>
      <c r="K1106" s="12" t="s">
        <v>564</v>
      </c>
      <c r="L1106" s="12" t="s">
        <v>558</v>
      </c>
      <c r="M1106" s="12" t="s">
        <v>3164</v>
      </c>
      <c r="N1106" s="12"/>
      <c r="O1106" s="12" t="s">
        <v>3400</v>
      </c>
      <c r="P1106" s="12" t="s">
        <v>3402</v>
      </c>
      <c r="Q1106" s="12">
        <v>1</v>
      </c>
      <c r="R1106" s="12">
        <v>0</v>
      </c>
      <c r="S1106" s="12">
        <v>0</v>
      </c>
      <c r="T1106" s="12">
        <v>0</v>
      </c>
      <c r="U1106" s="12">
        <v>0</v>
      </c>
      <c r="V1106" s="12">
        <v>0</v>
      </c>
      <c r="W1106" s="12">
        <v>0</v>
      </c>
      <c r="X1106" s="12">
        <v>0</v>
      </c>
      <c r="Y1106" s="12">
        <v>0</v>
      </c>
      <c r="Z1106" s="12">
        <v>0</v>
      </c>
      <c r="AA1106" s="12">
        <v>0</v>
      </c>
      <c r="AB1106" s="12">
        <v>0</v>
      </c>
      <c r="AC1106" s="12">
        <v>0</v>
      </c>
      <c r="AD1106" s="12">
        <v>0</v>
      </c>
      <c r="AE1106" s="12">
        <v>0</v>
      </c>
      <c r="AF1106" s="12">
        <v>0</v>
      </c>
      <c r="AG1106" s="12">
        <v>0</v>
      </c>
      <c r="AH1106" s="12">
        <v>0</v>
      </c>
      <c r="AI1106" s="12">
        <v>0</v>
      </c>
      <c r="AJ1106" s="12">
        <v>1</v>
      </c>
      <c r="AK1106" s="12">
        <v>0</v>
      </c>
      <c r="AL1106" s="12" t="s">
        <v>607</v>
      </c>
      <c r="AM1106" s="7" t="s">
        <v>608</v>
      </c>
      <c r="AN1106" s="7" t="s">
        <v>615</v>
      </c>
      <c r="AO1106" s="7">
        <v>2000</v>
      </c>
      <c r="AP1106" s="12" t="s">
        <v>3458</v>
      </c>
      <c r="AQ1106" s="12">
        <v>8212</v>
      </c>
      <c r="AR1106" s="12">
        <v>1</v>
      </c>
      <c r="AS1106" s="12" t="s">
        <v>555</v>
      </c>
      <c r="AT1106" s="7" t="s">
        <v>212</v>
      </c>
      <c r="AU1106" s="12">
        <v>0</v>
      </c>
      <c r="AV1106" s="12">
        <v>0</v>
      </c>
      <c r="AW1106" s="12">
        <v>0</v>
      </c>
      <c r="AX1106" s="12">
        <v>1</v>
      </c>
      <c r="AY1106" s="7">
        <v>1</v>
      </c>
      <c r="AZ1106" s="12">
        <v>0</v>
      </c>
      <c r="BA1106" s="12">
        <v>1</v>
      </c>
      <c r="BB1106" s="12">
        <v>1</v>
      </c>
      <c r="BC1106" s="12">
        <v>1</v>
      </c>
      <c r="BD1106" s="12">
        <v>1</v>
      </c>
      <c r="BE1106" s="12">
        <v>0</v>
      </c>
      <c r="BF1106" s="7" t="s">
        <v>3258</v>
      </c>
      <c r="BG1106" s="7" t="s">
        <v>789</v>
      </c>
      <c r="BH1106" s="7">
        <v>1</v>
      </c>
      <c r="BI1106" s="7" t="s">
        <v>3282</v>
      </c>
      <c r="BJ1106" s="12" t="s">
        <v>3460</v>
      </c>
      <c r="BK1106" s="12" t="s">
        <v>3463</v>
      </c>
      <c r="BL1106" s="12" t="s">
        <v>3470</v>
      </c>
      <c r="BM1106" s="7" t="s">
        <v>909</v>
      </c>
      <c r="BN1106" s="7"/>
      <c r="BO1106" s="12"/>
      <c r="BP1106" s="12"/>
      <c r="BQ1106" s="12" t="s">
        <v>1077</v>
      </c>
      <c r="BR1106" s="12" t="s">
        <v>1077</v>
      </c>
      <c r="BS1106" s="12">
        <v>0.12797</v>
      </c>
      <c r="BT1106" s="12"/>
      <c r="BU1106" s="12"/>
      <c r="BV1106" s="12" t="s">
        <v>1077</v>
      </c>
      <c r="BW1106" s="12" t="s">
        <v>1077</v>
      </c>
      <c r="BX1106" s="12" t="s">
        <v>1077</v>
      </c>
      <c r="BY1106" s="12" t="s">
        <v>1077</v>
      </c>
      <c r="BZ1106" s="12"/>
      <c r="CA1106" s="12" t="s">
        <v>1077</v>
      </c>
      <c r="CB1106" s="12" t="s">
        <v>1077</v>
      </c>
      <c r="CC1106" s="12" t="s">
        <v>1077</v>
      </c>
      <c r="CD1106" s="12" t="s">
        <v>1077</v>
      </c>
      <c r="CE1106" s="12">
        <v>0.19800000000000001</v>
      </c>
      <c r="CF1106" s="12" t="s">
        <v>1077</v>
      </c>
      <c r="CG1106" s="12"/>
      <c r="CH1106" s="12"/>
      <c r="CI1106" s="12"/>
      <c r="CJ1106" s="12" t="s">
        <v>718</v>
      </c>
      <c r="CK1106" s="12" t="s">
        <v>1077</v>
      </c>
      <c r="CL1106" s="12" t="s">
        <v>1077</v>
      </c>
      <c r="CM1106" s="12" t="s">
        <v>1077</v>
      </c>
      <c r="CN1106" s="12">
        <v>1712.7</v>
      </c>
      <c r="CO1106" s="12" t="s">
        <v>3419</v>
      </c>
      <c r="CP1106" s="12"/>
      <c r="CQ1106" s="12"/>
      <c r="CR1106" s="12"/>
      <c r="CS1106" s="12" t="s">
        <v>1077</v>
      </c>
      <c r="CT1106" s="12" t="s">
        <v>1077</v>
      </c>
      <c r="CU1106" s="12" t="s">
        <v>718</v>
      </c>
      <c r="CV1106" s="12" t="s">
        <v>1077</v>
      </c>
      <c r="CW1106" s="12"/>
      <c r="CX1106" s="57"/>
    </row>
    <row r="1107" spans="1:102" x14ac:dyDescent="0.35">
      <c r="A1107" s="56">
        <v>97</v>
      </c>
      <c r="B1107" s="12" t="s">
        <v>3787</v>
      </c>
      <c r="C1107" s="12">
        <v>97.3</v>
      </c>
      <c r="D1107" s="12" t="s">
        <v>2524</v>
      </c>
      <c r="E1107" s="12" t="s">
        <v>509</v>
      </c>
      <c r="F1107" s="12" t="s">
        <v>3916</v>
      </c>
      <c r="G1107" s="12" t="s">
        <v>565</v>
      </c>
      <c r="H1107" s="12" t="s">
        <v>2804</v>
      </c>
      <c r="I1107" s="12" t="s">
        <v>212</v>
      </c>
      <c r="J1107" s="12" t="s">
        <v>556</v>
      </c>
      <c r="K1107" s="12" t="s">
        <v>564</v>
      </c>
      <c r="L1107" s="12" t="s">
        <v>558</v>
      </c>
      <c r="M1107" s="12" t="s">
        <v>3164</v>
      </c>
      <c r="N1107" s="12"/>
      <c r="O1107" s="12" t="s">
        <v>3400</v>
      </c>
      <c r="P1107" s="12" t="s">
        <v>3402</v>
      </c>
      <c r="Q1107" s="12">
        <v>1</v>
      </c>
      <c r="R1107" s="12">
        <v>0</v>
      </c>
      <c r="S1107" s="12">
        <v>0</v>
      </c>
      <c r="T1107" s="12">
        <v>0</v>
      </c>
      <c r="U1107" s="12">
        <v>0</v>
      </c>
      <c r="V1107" s="12">
        <v>0</v>
      </c>
      <c r="W1107" s="12">
        <v>0</v>
      </c>
      <c r="X1107" s="12">
        <v>0</v>
      </c>
      <c r="Y1107" s="12">
        <v>0</v>
      </c>
      <c r="Z1107" s="12">
        <v>0</v>
      </c>
      <c r="AA1107" s="12">
        <v>0</v>
      </c>
      <c r="AB1107" s="12">
        <v>0</v>
      </c>
      <c r="AC1107" s="12">
        <v>0</v>
      </c>
      <c r="AD1107" s="12">
        <v>0</v>
      </c>
      <c r="AE1107" s="12">
        <v>0</v>
      </c>
      <c r="AF1107" s="12">
        <v>0</v>
      </c>
      <c r="AG1107" s="12">
        <v>0</v>
      </c>
      <c r="AH1107" s="12">
        <v>0</v>
      </c>
      <c r="AI1107" s="12">
        <v>0</v>
      </c>
      <c r="AJ1107" s="12">
        <v>1</v>
      </c>
      <c r="AK1107" s="12">
        <v>0</v>
      </c>
      <c r="AL1107" s="12" t="s">
        <v>607</v>
      </c>
      <c r="AM1107" s="7" t="s">
        <v>608</v>
      </c>
      <c r="AN1107" s="7" t="s">
        <v>615</v>
      </c>
      <c r="AO1107" s="7">
        <v>2000</v>
      </c>
      <c r="AP1107" s="12" t="s">
        <v>3458</v>
      </c>
      <c r="AQ1107" s="12">
        <v>8212</v>
      </c>
      <c r="AR1107" s="12">
        <v>1</v>
      </c>
      <c r="AS1107" s="12" t="s">
        <v>555</v>
      </c>
      <c r="AT1107" s="7" t="s">
        <v>212</v>
      </c>
      <c r="AU1107" s="12">
        <v>0</v>
      </c>
      <c r="AV1107" s="12">
        <v>0</v>
      </c>
      <c r="AW1107" s="12">
        <v>0</v>
      </c>
      <c r="AX1107" s="12">
        <v>1</v>
      </c>
      <c r="AY1107" s="7">
        <v>1</v>
      </c>
      <c r="AZ1107" s="12">
        <v>0</v>
      </c>
      <c r="BA1107" s="12">
        <v>1</v>
      </c>
      <c r="BB1107" s="12">
        <v>1</v>
      </c>
      <c r="BC1107" s="12">
        <v>1</v>
      </c>
      <c r="BD1107" s="12">
        <v>1</v>
      </c>
      <c r="BE1107" s="12">
        <v>0</v>
      </c>
      <c r="BF1107" s="7" t="s">
        <v>766</v>
      </c>
      <c r="BG1107" s="7" t="s">
        <v>983</v>
      </c>
      <c r="BH1107" s="7"/>
      <c r="BI1107" s="7" t="s">
        <v>2809</v>
      </c>
      <c r="BJ1107" s="12" t="s">
        <v>3460</v>
      </c>
      <c r="BK1107" s="12" t="s">
        <v>3472</v>
      </c>
      <c r="BL1107" s="12" t="s">
        <v>3477</v>
      </c>
      <c r="BM1107" s="7" t="s">
        <v>909</v>
      </c>
      <c r="BN1107" s="7"/>
      <c r="BO1107" s="12"/>
      <c r="BP1107" s="12"/>
      <c r="BQ1107" s="12">
        <v>7.6999999999999999E-2</v>
      </c>
      <c r="BR1107" s="12" t="s">
        <v>1252</v>
      </c>
      <c r="BS1107" s="12" t="s">
        <v>1077</v>
      </c>
      <c r="BT1107" s="12"/>
      <c r="BU1107" s="12"/>
      <c r="BV1107" s="12" t="s">
        <v>1077</v>
      </c>
      <c r="BW1107" s="12" t="s">
        <v>1077</v>
      </c>
      <c r="BX1107" s="12" t="s">
        <v>1077</v>
      </c>
      <c r="BY1107" s="12" t="s">
        <v>1077</v>
      </c>
      <c r="BZ1107" s="12"/>
      <c r="CA1107" s="12" t="s">
        <v>1077</v>
      </c>
      <c r="CB1107" s="12" t="s">
        <v>1077</v>
      </c>
      <c r="CC1107" s="12" t="s">
        <v>1077</v>
      </c>
      <c r="CD1107" s="12" t="s">
        <v>1077</v>
      </c>
      <c r="CE1107" s="12" t="s">
        <v>1077</v>
      </c>
      <c r="CF1107" s="12" t="s">
        <v>1077</v>
      </c>
      <c r="CG1107" s="12"/>
      <c r="CH1107" s="12"/>
      <c r="CI1107" s="12"/>
      <c r="CJ1107" s="12" t="s">
        <v>718</v>
      </c>
      <c r="CK1107" s="12" t="s">
        <v>1077</v>
      </c>
      <c r="CL1107" s="12" t="s">
        <v>1077</v>
      </c>
      <c r="CM1107" s="12" t="s">
        <v>1077</v>
      </c>
      <c r="CN1107" s="12">
        <v>1712.7</v>
      </c>
      <c r="CO1107" s="12" t="s">
        <v>3419</v>
      </c>
      <c r="CP1107" s="12"/>
      <c r="CQ1107" s="12"/>
      <c r="CR1107" s="12"/>
      <c r="CS1107" s="12" t="s">
        <v>1077</v>
      </c>
      <c r="CT1107" s="12" t="s">
        <v>1077</v>
      </c>
      <c r="CU1107" s="12" t="s">
        <v>1077</v>
      </c>
      <c r="CV1107" s="12" t="s">
        <v>1077</v>
      </c>
      <c r="CW1107" s="12"/>
      <c r="CX1107" s="57"/>
    </row>
    <row r="1108" spans="1:102" x14ac:dyDescent="0.35">
      <c r="A1108" s="56">
        <v>98</v>
      </c>
      <c r="B1108" s="12" t="s">
        <v>3788</v>
      </c>
      <c r="C1108" s="12">
        <v>98.1</v>
      </c>
      <c r="D1108" s="12" t="s">
        <v>2529</v>
      </c>
      <c r="E1108" s="12" t="s">
        <v>511</v>
      </c>
      <c r="F1108" s="12" t="s">
        <v>3916</v>
      </c>
      <c r="G1108" s="12" t="s">
        <v>212</v>
      </c>
      <c r="H1108" s="12" t="s">
        <v>2804</v>
      </c>
      <c r="I1108" s="12" t="s">
        <v>212</v>
      </c>
      <c r="J1108" s="12" t="s">
        <v>1222</v>
      </c>
      <c r="K1108" s="12" t="s">
        <v>564</v>
      </c>
      <c r="L1108" s="12" t="s">
        <v>173</v>
      </c>
      <c r="M1108" s="12" t="s">
        <v>3237</v>
      </c>
      <c r="N1108" s="12" t="s">
        <v>592</v>
      </c>
      <c r="O1108" s="12" t="s">
        <v>3400</v>
      </c>
      <c r="P1108" s="12" t="s">
        <v>3403</v>
      </c>
      <c r="Q1108" s="12">
        <v>1</v>
      </c>
      <c r="R1108" s="12">
        <v>0</v>
      </c>
      <c r="S1108" s="12">
        <v>0</v>
      </c>
      <c r="T1108" s="12">
        <v>0</v>
      </c>
      <c r="U1108" s="12">
        <v>0</v>
      </c>
      <c r="V1108" s="12">
        <v>0</v>
      </c>
      <c r="W1108" s="12">
        <v>0</v>
      </c>
      <c r="X1108" s="12">
        <v>0</v>
      </c>
      <c r="Y1108" s="12">
        <v>0</v>
      </c>
      <c r="Z1108" s="12">
        <v>0</v>
      </c>
      <c r="AA1108" s="12">
        <v>0</v>
      </c>
      <c r="AB1108" s="12">
        <v>1</v>
      </c>
      <c r="AC1108" s="12">
        <v>0</v>
      </c>
      <c r="AD1108" s="12">
        <v>0</v>
      </c>
      <c r="AE1108" s="12">
        <v>0</v>
      </c>
      <c r="AF1108" s="12">
        <v>0</v>
      </c>
      <c r="AG1108" s="12">
        <v>0</v>
      </c>
      <c r="AH1108" s="12">
        <v>0</v>
      </c>
      <c r="AI1108" s="12">
        <v>0</v>
      </c>
      <c r="AJ1108" s="12">
        <v>0</v>
      </c>
      <c r="AK1108" s="12">
        <v>0</v>
      </c>
      <c r="AL1108" s="12" t="s">
        <v>3448</v>
      </c>
      <c r="AM1108" s="7" t="s">
        <v>668</v>
      </c>
      <c r="AN1108" s="7" t="s">
        <v>731</v>
      </c>
      <c r="AO1108" s="7">
        <v>1996</v>
      </c>
      <c r="AP1108" s="12" t="s">
        <v>3458</v>
      </c>
      <c r="AQ1108" s="12" t="s">
        <v>718</v>
      </c>
      <c r="AR1108" s="12">
        <v>1</v>
      </c>
      <c r="AS1108" s="12" t="s">
        <v>555</v>
      </c>
      <c r="AT1108" s="7" t="s">
        <v>212</v>
      </c>
      <c r="AU1108" s="12">
        <v>0</v>
      </c>
      <c r="AV1108" s="12">
        <v>1</v>
      </c>
      <c r="AW1108" s="12">
        <v>0</v>
      </c>
      <c r="AX1108" s="12">
        <v>0</v>
      </c>
      <c r="AY1108" s="7">
        <v>1</v>
      </c>
      <c r="AZ1108" s="12">
        <v>0</v>
      </c>
      <c r="BA1108" s="12">
        <v>1</v>
      </c>
      <c r="BB1108" s="12">
        <v>1</v>
      </c>
      <c r="BC1108" s="12">
        <v>1</v>
      </c>
      <c r="BD1108" s="12">
        <v>1</v>
      </c>
      <c r="BE1108" s="12">
        <v>0</v>
      </c>
      <c r="BF1108" s="7" t="s">
        <v>766</v>
      </c>
      <c r="BG1108" s="7" t="s">
        <v>159</v>
      </c>
      <c r="BH1108" s="7"/>
      <c r="BI1108" s="7" t="s">
        <v>2806</v>
      </c>
      <c r="BJ1108" s="12" t="s">
        <v>3459</v>
      </c>
      <c r="BK1108" s="12" t="s">
        <v>1044</v>
      </c>
      <c r="BL1108" s="12" t="s">
        <v>3480</v>
      </c>
      <c r="BM1108" s="7" t="s">
        <v>3484</v>
      </c>
      <c r="BN1108" s="7" t="s">
        <v>775</v>
      </c>
      <c r="BO1108" s="12"/>
      <c r="BP1108" s="12" t="s">
        <v>3501</v>
      </c>
      <c r="BQ1108" s="12"/>
      <c r="BR1108" s="12"/>
      <c r="BS1108" s="12">
        <f>--0.128</f>
        <v>0.128</v>
      </c>
      <c r="BT1108" s="12">
        <f>EXP(BS1108)</f>
        <v>1.1365530026970603</v>
      </c>
      <c r="BU1108" s="12"/>
      <c r="BV1108" s="12" t="s">
        <v>3498</v>
      </c>
      <c r="BW1108" s="12">
        <v>0.88</v>
      </c>
      <c r="BX1108" s="12" t="s">
        <v>1117</v>
      </c>
      <c r="BY1108" s="12" t="s">
        <v>1077</v>
      </c>
      <c r="BZ1108" s="12"/>
      <c r="CA1108" s="12" t="s">
        <v>1077</v>
      </c>
      <c r="CB1108" s="12" t="s">
        <v>1077</v>
      </c>
      <c r="CC1108" s="12" t="s">
        <v>1077</v>
      </c>
      <c r="CD1108" s="12" t="s">
        <v>1077</v>
      </c>
      <c r="CE1108" s="12">
        <v>0.01</v>
      </c>
      <c r="CF1108" s="12" t="s">
        <v>1077</v>
      </c>
      <c r="CG1108" s="12"/>
      <c r="CH1108" s="12"/>
      <c r="CI1108" s="12"/>
      <c r="CJ1108" s="12" t="s">
        <v>718</v>
      </c>
      <c r="CK1108" s="12" t="s">
        <v>1077</v>
      </c>
      <c r="CL1108" s="12">
        <v>107584.68</v>
      </c>
      <c r="CM1108" s="12" t="s">
        <v>1077</v>
      </c>
      <c r="CN1108" s="12" t="s">
        <v>1077</v>
      </c>
      <c r="CO1108" s="12" t="s">
        <v>1077</v>
      </c>
      <c r="CP1108" s="12"/>
      <c r="CQ1108" s="12"/>
      <c r="CR1108" s="12"/>
      <c r="CS1108" s="12" t="s">
        <v>1077</v>
      </c>
      <c r="CT1108" s="12">
        <f>0.457+0.107</f>
        <v>0.56400000000000006</v>
      </c>
      <c r="CU1108" s="12"/>
      <c r="CV1108" s="12"/>
      <c r="CW1108" s="12"/>
      <c r="CX1108" s="57"/>
    </row>
    <row r="1109" spans="1:102" x14ac:dyDescent="0.35">
      <c r="A1109" s="56">
        <v>98</v>
      </c>
      <c r="B1109" s="12" t="s">
        <v>3788</v>
      </c>
      <c r="C1109" s="12">
        <v>98.1</v>
      </c>
      <c r="D1109" s="12" t="s">
        <v>2528</v>
      </c>
      <c r="E1109" s="12" t="s">
        <v>511</v>
      </c>
      <c r="F1109" s="12" t="s">
        <v>3916</v>
      </c>
      <c r="G1109" s="12" t="s">
        <v>212</v>
      </c>
      <c r="H1109" s="12" t="s">
        <v>2804</v>
      </c>
      <c r="I1109" s="12" t="s">
        <v>212</v>
      </c>
      <c r="J1109" s="12" t="s">
        <v>1222</v>
      </c>
      <c r="K1109" s="12" t="s">
        <v>564</v>
      </c>
      <c r="L1109" s="12" t="s">
        <v>173</v>
      </c>
      <c r="M1109" s="12" t="s">
        <v>3237</v>
      </c>
      <c r="N1109" s="12" t="s">
        <v>592</v>
      </c>
      <c r="O1109" s="12" t="s">
        <v>3400</v>
      </c>
      <c r="P1109" s="12" t="s">
        <v>3403</v>
      </c>
      <c r="Q1109" s="12">
        <v>1</v>
      </c>
      <c r="R1109" s="12">
        <v>0</v>
      </c>
      <c r="S1109" s="12">
        <v>0</v>
      </c>
      <c r="T1109" s="12">
        <v>0</v>
      </c>
      <c r="U1109" s="12">
        <v>0</v>
      </c>
      <c r="V1109" s="12">
        <v>0</v>
      </c>
      <c r="W1109" s="12">
        <v>0</v>
      </c>
      <c r="X1109" s="12">
        <v>0</v>
      </c>
      <c r="Y1109" s="12">
        <v>0</v>
      </c>
      <c r="Z1109" s="12">
        <v>0</v>
      </c>
      <c r="AA1109" s="12">
        <v>0</v>
      </c>
      <c r="AB1109" s="12">
        <v>1</v>
      </c>
      <c r="AC1109" s="12">
        <v>0</v>
      </c>
      <c r="AD1109" s="12">
        <v>0</v>
      </c>
      <c r="AE1109" s="12">
        <v>0</v>
      </c>
      <c r="AF1109" s="12">
        <v>0</v>
      </c>
      <c r="AG1109" s="12">
        <v>0</v>
      </c>
      <c r="AH1109" s="12">
        <v>0</v>
      </c>
      <c r="AI1109" s="12">
        <v>0</v>
      </c>
      <c r="AJ1109" s="12">
        <v>0</v>
      </c>
      <c r="AK1109" s="12">
        <v>0</v>
      </c>
      <c r="AL1109" s="12" t="s">
        <v>3448</v>
      </c>
      <c r="AM1109" s="7" t="s">
        <v>668</v>
      </c>
      <c r="AN1109" s="7" t="s">
        <v>731</v>
      </c>
      <c r="AO1109" s="7">
        <v>1996</v>
      </c>
      <c r="AP1109" s="12" t="s">
        <v>3458</v>
      </c>
      <c r="AQ1109" s="12" t="s">
        <v>718</v>
      </c>
      <c r="AR1109" s="12">
        <v>1</v>
      </c>
      <c r="AS1109" s="12" t="s">
        <v>555</v>
      </c>
      <c r="AT1109" s="7" t="s">
        <v>212</v>
      </c>
      <c r="AU1109" s="12">
        <v>0</v>
      </c>
      <c r="AV1109" s="12">
        <v>1</v>
      </c>
      <c r="AW1109" s="12">
        <v>0</v>
      </c>
      <c r="AX1109" s="12">
        <v>0</v>
      </c>
      <c r="AY1109" s="7">
        <v>1</v>
      </c>
      <c r="AZ1109" s="12">
        <v>0</v>
      </c>
      <c r="BA1109" s="12">
        <v>1</v>
      </c>
      <c r="BB1109" s="12">
        <v>1</v>
      </c>
      <c r="BC1109" s="12">
        <v>1</v>
      </c>
      <c r="BD1109" s="12">
        <v>1</v>
      </c>
      <c r="BE1109" s="12">
        <v>0</v>
      </c>
      <c r="BF1109" s="7" t="s">
        <v>766</v>
      </c>
      <c r="BG1109" s="7" t="s">
        <v>781</v>
      </c>
      <c r="BH1109" s="7"/>
      <c r="BI1109" s="7" t="s">
        <v>2806</v>
      </c>
      <c r="BJ1109" s="12" t="s">
        <v>3460</v>
      </c>
      <c r="BK1109" s="12" t="s">
        <v>1044</v>
      </c>
      <c r="BL1109" s="12" t="s">
        <v>3480</v>
      </c>
      <c r="BM1109" s="7" t="s">
        <v>3484</v>
      </c>
      <c r="BN1109" s="7" t="s">
        <v>775</v>
      </c>
      <c r="BO1109" s="12"/>
      <c r="BP1109" s="12" t="s">
        <v>3523</v>
      </c>
      <c r="BQ1109" s="12">
        <f>CV1109</f>
        <v>3.1673175025010408E-2</v>
      </c>
      <c r="BR1109" s="12" t="s">
        <v>3528</v>
      </c>
      <c r="BS1109" s="12">
        <f>--0.017</f>
        <v>1.7000000000000001E-2</v>
      </c>
      <c r="BT1109" s="12">
        <f>EXP(BS1109)</f>
        <v>1.0171453223252407</v>
      </c>
      <c r="BU1109" s="12"/>
      <c r="BV1109" s="12" t="s">
        <v>3498</v>
      </c>
      <c r="BW1109" s="12">
        <v>0.98299999999999998</v>
      </c>
      <c r="BX1109" s="12" t="s">
        <v>1117</v>
      </c>
      <c r="BY1109" s="12" t="s">
        <v>1077</v>
      </c>
      <c r="BZ1109" s="12"/>
      <c r="CA1109" s="12" t="s">
        <v>1077</v>
      </c>
      <c r="CB1109" s="12" t="s">
        <v>1077</v>
      </c>
      <c r="CC1109" s="12" t="s">
        <v>1077</v>
      </c>
      <c r="CD1109" s="12" t="s">
        <v>1077</v>
      </c>
      <c r="CE1109" s="12">
        <v>0.05</v>
      </c>
      <c r="CF1109" s="12" t="s">
        <v>1077</v>
      </c>
      <c r="CG1109" s="12"/>
      <c r="CH1109" s="12"/>
      <c r="CI1109" s="12"/>
      <c r="CJ1109" s="12" t="s">
        <v>718</v>
      </c>
      <c r="CK1109" s="12" t="s">
        <v>1077</v>
      </c>
      <c r="CL1109" s="12">
        <v>107584.68</v>
      </c>
      <c r="CM1109" s="12" t="s">
        <v>1077</v>
      </c>
      <c r="CN1109" s="12" t="s">
        <v>1077</v>
      </c>
      <c r="CO1109" s="12" t="s">
        <v>1077</v>
      </c>
      <c r="CP1109" s="12"/>
      <c r="CQ1109" s="12"/>
      <c r="CR1109" s="12"/>
      <c r="CS1109" s="12" t="s">
        <v>1077</v>
      </c>
      <c r="CT1109" s="12">
        <f>0.457+0.107</f>
        <v>0.56400000000000006</v>
      </c>
      <c r="CU1109" s="12">
        <f>LOG(18586128/990.74)</f>
        <v>4.2732292262561264</v>
      </c>
      <c r="CV1109" s="12">
        <f>BS1109*CU1109*(1-CT1109)</f>
        <v>3.1673175025010408E-2</v>
      </c>
      <c r="CW1109" s="12"/>
      <c r="CX1109" s="57"/>
    </row>
    <row r="1110" spans="1:102" x14ac:dyDescent="0.35">
      <c r="A1110" s="56">
        <v>98</v>
      </c>
      <c r="B1110" s="12" t="s">
        <v>3788</v>
      </c>
      <c r="C1110" s="12">
        <v>98.2</v>
      </c>
      <c r="D1110" s="12" t="s">
        <v>2530</v>
      </c>
      <c r="E1110" s="12" t="s">
        <v>511</v>
      </c>
      <c r="F1110" s="12" t="s">
        <v>3916</v>
      </c>
      <c r="G1110" s="12" t="s">
        <v>212</v>
      </c>
      <c r="H1110" s="12" t="s">
        <v>2804</v>
      </c>
      <c r="I1110" s="12" t="s">
        <v>212</v>
      </c>
      <c r="J1110" s="12" t="s">
        <v>1222</v>
      </c>
      <c r="K1110" s="12" t="s">
        <v>564</v>
      </c>
      <c r="L1110" s="12" t="s">
        <v>173</v>
      </c>
      <c r="M1110" s="12" t="s">
        <v>3237</v>
      </c>
      <c r="N1110" s="12" t="s">
        <v>592</v>
      </c>
      <c r="O1110" s="12" t="s">
        <v>3400</v>
      </c>
      <c r="P1110" s="12" t="s">
        <v>3403</v>
      </c>
      <c r="Q1110" s="12">
        <v>1</v>
      </c>
      <c r="R1110" s="12">
        <v>0</v>
      </c>
      <c r="S1110" s="12">
        <v>0</v>
      </c>
      <c r="T1110" s="12">
        <v>0</v>
      </c>
      <c r="U1110" s="12">
        <v>0</v>
      </c>
      <c r="V1110" s="12">
        <v>0</v>
      </c>
      <c r="W1110" s="12">
        <v>0</v>
      </c>
      <c r="X1110" s="12">
        <v>0</v>
      </c>
      <c r="Y1110" s="12">
        <v>0</v>
      </c>
      <c r="Z1110" s="12">
        <v>0</v>
      </c>
      <c r="AA1110" s="12">
        <v>0</v>
      </c>
      <c r="AB1110" s="12">
        <v>1</v>
      </c>
      <c r="AC1110" s="12">
        <v>0</v>
      </c>
      <c r="AD1110" s="12">
        <v>0</v>
      </c>
      <c r="AE1110" s="12">
        <v>0</v>
      </c>
      <c r="AF1110" s="12">
        <v>0</v>
      </c>
      <c r="AG1110" s="12">
        <v>0</v>
      </c>
      <c r="AH1110" s="12">
        <v>0</v>
      </c>
      <c r="AI1110" s="12">
        <v>0</v>
      </c>
      <c r="AJ1110" s="12">
        <v>0</v>
      </c>
      <c r="AK1110" s="12">
        <v>0</v>
      </c>
      <c r="AL1110" s="12" t="s">
        <v>3448</v>
      </c>
      <c r="AM1110" s="7" t="s">
        <v>668</v>
      </c>
      <c r="AN1110" s="7" t="s">
        <v>731</v>
      </c>
      <c r="AO1110" s="7">
        <v>2006</v>
      </c>
      <c r="AP1110" s="12" t="s">
        <v>3458</v>
      </c>
      <c r="AQ1110" s="12" t="s">
        <v>718</v>
      </c>
      <c r="AR1110" s="12">
        <v>1</v>
      </c>
      <c r="AS1110" s="12" t="s">
        <v>555</v>
      </c>
      <c r="AT1110" s="7" t="s">
        <v>212</v>
      </c>
      <c r="AU1110" s="12">
        <v>0</v>
      </c>
      <c r="AV1110" s="12">
        <v>1</v>
      </c>
      <c r="AW1110" s="12">
        <v>0</v>
      </c>
      <c r="AX1110" s="12">
        <v>0</v>
      </c>
      <c r="AY1110" s="7">
        <v>1</v>
      </c>
      <c r="AZ1110" s="12">
        <v>0</v>
      </c>
      <c r="BA1110" s="12">
        <v>1</v>
      </c>
      <c r="BB1110" s="12">
        <v>1</v>
      </c>
      <c r="BC1110" s="12">
        <v>1</v>
      </c>
      <c r="BD1110" s="12">
        <v>1</v>
      </c>
      <c r="BE1110" s="12">
        <v>0</v>
      </c>
      <c r="BF1110" s="7" t="s">
        <v>766</v>
      </c>
      <c r="BG1110" s="7" t="s">
        <v>159</v>
      </c>
      <c r="BH1110" s="7"/>
      <c r="BI1110" s="7" t="s">
        <v>2806</v>
      </c>
      <c r="BJ1110" s="12" t="s">
        <v>3459</v>
      </c>
      <c r="BK1110" s="12" t="s">
        <v>1044</v>
      </c>
      <c r="BL1110" s="12" t="s">
        <v>3480</v>
      </c>
      <c r="BM1110" s="7" t="s">
        <v>3484</v>
      </c>
      <c r="BN1110" s="7" t="s">
        <v>775</v>
      </c>
      <c r="BO1110" s="12"/>
      <c r="BP1110" s="12" t="s">
        <v>3501</v>
      </c>
      <c r="BQ1110" s="12"/>
      <c r="BR1110" s="12"/>
      <c r="BS1110" s="12">
        <f>--0.23</f>
        <v>0.23</v>
      </c>
      <c r="BT1110" s="12">
        <f>EXP(BS1110)</f>
        <v>1.2586000099294778</v>
      </c>
      <c r="BU1110" s="12"/>
      <c r="BV1110" s="12" t="s">
        <v>3498</v>
      </c>
      <c r="BW1110" s="12">
        <v>0.79400000000000004</v>
      </c>
      <c r="BX1110" s="12" t="s">
        <v>1117</v>
      </c>
      <c r="BY1110" s="12" t="s">
        <v>1077</v>
      </c>
      <c r="BZ1110" s="12"/>
      <c r="CA1110" s="12" t="s">
        <v>1077</v>
      </c>
      <c r="CB1110" s="12" t="s">
        <v>1077</v>
      </c>
      <c r="CC1110" s="12" t="s">
        <v>1077</v>
      </c>
      <c r="CD1110" s="12" t="s">
        <v>1077</v>
      </c>
      <c r="CE1110" s="12">
        <v>0.01</v>
      </c>
      <c r="CF1110" s="12" t="s">
        <v>1077</v>
      </c>
      <c r="CG1110" s="12"/>
      <c r="CH1110" s="12"/>
      <c r="CI1110" s="12"/>
      <c r="CJ1110" s="12" t="s">
        <v>718</v>
      </c>
      <c r="CK1110" s="12" t="s">
        <v>1077</v>
      </c>
      <c r="CL1110" s="12">
        <v>152821.01999999999</v>
      </c>
      <c r="CM1110" s="12" t="s">
        <v>1077</v>
      </c>
      <c r="CN1110" s="12" t="s">
        <v>1077</v>
      </c>
      <c r="CO1110" s="12" t="s">
        <v>1077</v>
      </c>
      <c r="CP1110" s="12"/>
      <c r="CQ1110" s="12"/>
      <c r="CR1110" s="12"/>
      <c r="CS1110" s="12" t="s">
        <v>1077</v>
      </c>
      <c r="CT1110" s="12">
        <f>0.203+0.151</f>
        <v>0.35399999999999998</v>
      </c>
      <c r="CU1110" s="12"/>
      <c r="CV1110" s="12"/>
      <c r="CW1110" s="12"/>
      <c r="CX1110" s="57"/>
    </row>
    <row r="1111" spans="1:102" x14ac:dyDescent="0.35">
      <c r="A1111" s="56">
        <v>98</v>
      </c>
      <c r="B1111" s="12" t="s">
        <v>3788</v>
      </c>
      <c r="C1111" s="12">
        <v>98.2</v>
      </c>
      <c r="D1111" s="12" t="s">
        <v>2531</v>
      </c>
      <c r="E1111" s="12" t="s">
        <v>511</v>
      </c>
      <c r="F1111" s="12" t="s">
        <v>3916</v>
      </c>
      <c r="G1111" s="12" t="s">
        <v>212</v>
      </c>
      <c r="H1111" s="12" t="s">
        <v>2804</v>
      </c>
      <c r="I1111" s="12" t="s">
        <v>212</v>
      </c>
      <c r="J1111" s="12" t="s">
        <v>1222</v>
      </c>
      <c r="K1111" s="12" t="s">
        <v>564</v>
      </c>
      <c r="L1111" s="12" t="s">
        <v>173</v>
      </c>
      <c r="M1111" s="12" t="s">
        <v>3237</v>
      </c>
      <c r="N1111" s="12" t="s">
        <v>592</v>
      </c>
      <c r="O1111" s="12" t="s">
        <v>3400</v>
      </c>
      <c r="P1111" s="12" t="s">
        <v>3403</v>
      </c>
      <c r="Q1111" s="12">
        <v>1</v>
      </c>
      <c r="R1111" s="12">
        <v>0</v>
      </c>
      <c r="S1111" s="12">
        <v>0</v>
      </c>
      <c r="T1111" s="12">
        <v>0</v>
      </c>
      <c r="U1111" s="12">
        <v>0</v>
      </c>
      <c r="V1111" s="12">
        <v>0</v>
      </c>
      <c r="W1111" s="12">
        <v>0</v>
      </c>
      <c r="X1111" s="12">
        <v>0</v>
      </c>
      <c r="Y1111" s="12">
        <v>0</v>
      </c>
      <c r="Z1111" s="12">
        <v>0</v>
      </c>
      <c r="AA1111" s="12">
        <v>0</v>
      </c>
      <c r="AB1111" s="12">
        <v>1</v>
      </c>
      <c r="AC1111" s="12">
        <v>0</v>
      </c>
      <c r="AD1111" s="12">
        <v>0</v>
      </c>
      <c r="AE1111" s="12">
        <v>0</v>
      </c>
      <c r="AF1111" s="12">
        <v>0</v>
      </c>
      <c r="AG1111" s="12">
        <v>0</v>
      </c>
      <c r="AH1111" s="12">
        <v>0</v>
      </c>
      <c r="AI1111" s="12">
        <v>0</v>
      </c>
      <c r="AJ1111" s="12">
        <v>0</v>
      </c>
      <c r="AK1111" s="12">
        <v>0</v>
      </c>
      <c r="AL1111" s="12" t="s">
        <v>3448</v>
      </c>
      <c r="AM1111" s="7" t="s">
        <v>668</v>
      </c>
      <c r="AN1111" s="7" t="s">
        <v>731</v>
      </c>
      <c r="AO1111" s="7">
        <v>2006</v>
      </c>
      <c r="AP1111" s="12" t="s">
        <v>3458</v>
      </c>
      <c r="AQ1111" s="12" t="s">
        <v>718</v>
      </c>
      <c r="AR1111" s="12">
        <v>1</v>
      </c>
      <c r="AS1111" s="12" t="s">
        <v>555</v>
      </c>
      <c r="AT1111" s="7" t="s">
        <v>212</v>
      </c>
      <c r="AU1111" s="12">
        <v>0</v>
      </c>
      <c r="AV1111" s="12">
        <v>1</v>
      </c>
      <c r="AW1111" s="12">
        <v>0</v>
      </c>
      <c r="AX1111" s="12">
        <v>0</v>
      </c>
      <c r="AY1111" s="7">
        <v>1</v>
      </c>
      <c r="AZ1111" s="12">
        <v>0</v>
      </c>
      <c r="BA1111" s="12">
        <v>1</v>
      </c>
      <c r="BB1111" s="12">
        <v>1</v>
      </c>
      <c r="BC1111" s="12">
        <v>1</v>
      </c>
      <c r="BD1111" s="12">
        <v>1</v>
      </c>
      <c r="BE1111" s="12">
        <v>0</v>
      </c>
      <c r="BF1111" s="7" t="s">
        <v>766</v>
      </c>
      <c r="BG1111" s="7" t="s">
        <v>781</v>
      </c>
      <c r="BH1111" s="7"/>
      <c r="BI1111" s="7" t="s">
        <v>2807</v>
      </c>
      <c r="BJ1111" s="12" t="s">
        <v>3460</v>
      </c>
      <c r="BK1111" s="12" t="s">
        <v>1044</v>
      </c>
      <c r="BL1111" s="12" t="s">
        <v>3480</v>
      </c>
      <c r="BM1111" s="7" t="s">
        <v>3484</v>
      </c>
      <c r="BN1111" s="7" t="s">
        <v>775</v>
      </c>
      <c r="BO1111" s="12"/>
      <c r="BP1111" s="12" t="s">
        <v>3523</v>
      </c>
      <c r="BQ1111" s="12">
        <f>CV1111</f>
        <v>0.26862112968387181</v>
      </c>
      <c r="BR1111" s="12" t="s">
        <v>3528</v>
      </c>
      <c r="BS1111" s="12">
        <f>--0.108</f>
        <v>0.108</v>
      </c>
      <c r="BT1111" s="12">
        <f>EXP(BS1111)</f>
        <v>1.1140477453864677</v>
      </c>
      <c r="BU1111" s="12"/>
      <c r="BV1111" s="12" t="s">
        <v>3498</v>
      </c>
      <c r="BW1111" s="12">
        <v>0.89800000000000002</v>
      </c>
      <c r="BX1111" s="12" t="s">
        <v>1117</v>
      </c>
      <c r="BY1111" s="12" t="s">
        <v>1077</v>
      </c>
      <c r="BZ1111" s="12"/>
      <c r="CA1111" s="12" t="s">
        <v>1077</v>
      </c>
      <c r="CB1111" s="12" t="s">
        <v>1077</v>
      </c>
      <c r="CC1111" s="12" t="s">
        <v>1077</v>
      </c>
      <c r="CD1111" s="12" t="s">
        <v>1077</v>
      </c>
      <c r="CE1111" s="12">
        <v>0.01</v>
      </c>
      <c r="CF1111" s="12" t="s">
        <v>1077</v>
      </c>
      <c r="CG1111" s="12"/>
      <c r="CH1111" s="12"/>
      <c r="CI1111" s="12"/>
      <c r="CJ1111" s="12" t="s">
        <v>718</v>
      </c>
      <c r="CK1111" s="12" t="s">
        <v>1077</v>
      </c>
      <c r="CL1111" s="12">
        <v>152821.01999999999</v>
      </c>
      <c r="CM1111" s="12" t="s">
        <v>1077</v>
      </c>
      <c r="CN1111" s="12" t="s">
        <v>1077</v>
      </c>
      <c r="CO1111" s="12" t="s">
        <v>1077</v>
      </c>
      <c r="CP1111" s="12"/>
      <c r="CQ1111" s="12"/>
      <c r="CR1111" s="12"/>
      <c r="CS1111" s="12" t="s">
        <v>1077</v>
      </c>
      <c r="CT1111" s="12">
        <f>0.203+0.151</f>
        <v>0.35399999999999998</v>
      </c>
      <c r="CU1111" s="12">
        <f>LOG(22754579/3212.65)</f>
        <v>3.8502053904923721</v>
      </c>
      <c r="CV1111" s="12">
        <f>BS1111*CU1111*(1-CT1111)</f>
        <v>0.26862112968387181</v>
      </c>
      <c r="CW1111" s="12"/>
      <c r="CX1111" s="57"/>
    </row>
    <row r="1112" spans="1:102" ht="16.5" x14ac:dyDescent="0.35">
      <c r="A1112" s="56">
        <v>99</v>
      </c>
      <c r="B1112" s="12" t="s">
        <v>3789</v>
      </c>
      <c r="C1112" s="12">
        <v>99.2</v>
      </c>
      <c r="D1112" s="12" t="s">
        <v>2534</v>
      </c>
      <c r="E1112" s="12" t="s">
        <v>265</v>
      </c>
      <c r="F1112" s="12">
        <v>4</v>
      </c>
      <c r="G1112" s="12" t="s">
        <v>212</v>
      </c>
      <c r="H1112" s="12" t="s">
        <v>2805</v>
      </c>
      <c r="I1112" s="12" t="s">
        <v>212</v>
      </c>
      <c r="J1112" s="12" t="s">
        <v>587</v>
      </c>
      <c r="K1112" s="12" t="s">
        <v>563</v>
      </c>
      <c r="L1112" s="12" t="s">
        <v>1216</v>
      </c>
      <c r="M1112" s="12" t="s">
        <v>3164</v>
      </c>
      <c r="N1112" s="12"/>
      <c r="O1112" s="12" t="s">
        <v>3400</v>
      </c>
      <c r="P1112" s="12" t="s">
        <v>3402</v>
      </c>
      <c r="Q1112" s="12">
        <v>1</v>
      </c>
      <c r="R1112" s="12">
        <v>0</v>
      </c>
      <c r="S1112" s="12">
        <v>0</v>
      </c>
      <c r="T1112" s="12">
        <v>0</v>
      </c>
      <c r="U1112" s="12">
        <v>0</v>
      </c>
      <c r="V1112" s="12">
        <v>0</v>
      </c>
      <c r="W1112" s="12">
        <v>0</v>
      </c>
      <c r="X1112" s="12">
        <v>0</v>
      </c>
      <c r="Y1112" s="12">
        <v>0</v>
      </c>
      <c r="Z1112" s="12">
        <v>0</v>
      </c>
      <c r="AA1112" s="12">
        <v>0</v>
      </c>
      <c r="AB1112" s="12">
        <v>0</v>
      </c>
      <c r="AC1112" s="12">
        <v>0</v>
      </c>
      <c r="AD1112" s="12">
        <v>0</v>
      </c>
      <c r="AE1112" s="12">
        <v>0</v>
      </c>
      <c r="AF1112" s="12">
        <v>0</v>
      </c>
      <c r="AG1112" s="12">
        <v>0</v>
      </c>
      <c r="AH1112" s="12">
        <v>0</v>
      </c>
      <c r="AI1112" s="12">
        <v>0</v>
      </c>
      <c r="AJ1112" s="12">
        <v>1</v>
      </c>
      <c r="AK1112" s="12">
        <v>0</v>
      </c>
      <c r="AL1112" s="12" t="s">
        <v>1044</v>
      </c>
      <c r="AM1112" s="7" t="s">
        <v>631</v>
      </c>
      <c r="AN1112" s="7" t="s">
        <v>632</v>
      </c>
      <c r="AO1112" s="7">
        <v>2009</v>
      </c>
      <c r="AP1112" s="12" t="s">
        <v>3458</v>
      </c>
      <c r="AQ1112" s="12">
        <v>659</v>
      </c>
      <c r="AR1112" s="12">
        <v>1</v>
      </c>
      <c r="AS1112" s="12" t="s">
        <v>555</v>
      </c>
      <c r="AT1112" s="7" t="s">
        <v>349</v>
      </c>
      <c r="AU1112" s="12">
        <v>1</v>
      </c>
      <c r="AV1112" s="12">
        <v>0</v>
      </c>
      <c r="AW1112" s="12">
        <v>0</v>
      </c>
      <c r="AX1112" s="12">
        <v>0</v>
      </c>
      <c r="AY1112" s="7">
        <v>0</v>
      </c>
      <c r="AZ1112" s="12">
        <v>0</v>
      </c>
      <c r="BA1112" s="12">
        <v>1</v>
      </c>
      <c r="BB1112" s="12">
        <v>1</v>
      </c>
      <c r="BC1112" s="12">
        <v>1</v>
      </c>
      <c r="BD1112" s="12">
        <v>0</v>
      </c>
      <c r="BE1112" s="12">
        <v>1</v>
      </c>
      <c r="BF1112" s="7" t="s">
        <v>3259</v>
      </c>
      <c r="BG1112" s="7" t="s">
        <v>986</v>
      </c>
      <c r="BH1112" s="7">
        <v>1</v>
      </c>
      <c r="BI1112" s="7" t="s">
        <v>3253</v>
      </c>
      <c r="BJ1112" s="12" t="s">
        <v>3460</v>
      </c>
      <c r="BK1112" s="12" t="s">
        <v>599</v>
      </c>
      <c r="BL1112" s="12" t="s">
        <v>3471</v>
      </c>
      <c r="BM1112" s="7" t="s">
        <v>787</v>
      </c>
      <c r="BN1112" s="7"/>
      <c r="BO1112" s="12"/>
      <c r="BP1112" s="12">
        <v>5</v>
      </c>
      <c r="BQ1112" s="12" t="s">
        <v>1077</v>
      </c>
      <c r="BR1112" s="12" t="s">
        <v>1077</v>
      </c>
      <c r="BS1112" s="12">
        <v>-0.26100000000000001</v>
      </c>
      <c r="BT1112" s="12"/>
      <c r="BU1112" s="12"/>
      <c r="BV1112" s="12" t="s">
        <v>1077</v>
      </c>
      <c r="BW1112" s="12" t="s">
        <v>1077</v>
      </c>
      <c r="BX1112" s="12" t="s">
        <v>1077</v>
      </c>
      <c r="BY1112" s="12" t="s">
        <v>1077</v>
      </c>
      <c r="BZ1112" s="12"/>
      <c r="CA1112" s="12" t="s">
        <v>1077</v>
      </c>
      <c r="CB1112" s="12" t="s">
        <v>1077</v>
      </c>
      <c r="CC1112" s="12" t="s">
        <v>1077</v>
      </c>
      <c r="CD1112" s="12" t="s">
        <v>1077</v>
      </c>
      <c r="CE1112" s="12">
        <v>0.1</v>
      </c>
      <c r="CF1112" s="12" t="s">
        <v>1077</v>
      </c>
      <c r="CG1112" s="12"/>
      <c r="CH1112" s="12"/>
      <c r="CI1112" s="12"/>
      <c r="CJ1112" s="12">
        <v>0.377</v>
      </c>
      <c r="CK1112" s="12" t="s">
        <v>3828</v>
      </c>
      <c r="CL1112" s="12" t="s">
        <v>1077</v>
      </c>
      <c r="CM1112" s="12" t="s">
        <v>1077</v>
      </c>
      <c r="CN1112" s="12" t="s">
        <v>1077</v>
      </c>
      <c r="CO1112" s="12" t="s">
        <v>1077</v>
      </c>
      <c r="CP1112" s="12"/>
      <c r="CQ1112" s="12"/>
      <c r="CR1112" s="12"/>
      <c r="CS1112" s="12" t="s">
        <v>1077</v>
      </c>
      <c r="CT1112" s="12" t="s">
        <v>1077</v>
      </c>
      <c r="CU1112" s="12" t="s">
        <v>718</v>
      </c>
      <c r="CV1112" s="12" t="s">
        <v>1077</v>
      </c>
      <c r="CW1112" s="12"/>
      <c r="CX1112" s="57"/>
    </row>
    <row r="1113" spans="1:102" ht="16.5" x14ac:dyDescent="0.35">
      <c r="A1113" s="56">
        <v>99</v>
      </c>
      <c r="B1113" s="12" t="s">
        <v>3789</v>
      </c>
      <c r="C1113" s="12">
        <v>99.2</v>
      </c>
      <c r="D1113" s="12" t="s">
        <v>2535</v>
      </c>
      <c r="E1113" s="12" t="s">
        <v>265</v>
      </c>
      <c r="F1113" s="12">
        <v>4</v>
      </c>
      <c r="G1113" s="12" t="s">
        <v>212</v>
      </c>
      <c r="H1113" s="12" t="s">
        <v>2805</v>
      </c>
      <c r="I1113" s="12" t="s">
        <v>212</v>
      </c>
      <c r="J1113" s="12" t="s">
        <v>587</v>
      </c>
      <c r="K1113" s="12" t="s">
        <v>563</v>
      </c>
      <c r="L1113" s="12" t="s">
        <v>1216</v>
      </c>
      <c r="M1113" s="12" t="s">
        <v>3164</v>
      </c>
      <c r="N1113" s="12"/>
      <c r="O1113" s="12" t="s">
        <v>3400</v>
      </c>
      <c r="P1113" s="12" t="s">
        <v>3402</v>
      </c>
      <c r="Q1113" s="12">
        <v>1</v>
      </c>
      <c r="R1113" s="12">
        <v>0</v>
      </c>
      <c r="S1113" s="12">
        <v>0</v>
      </c>
      <c r="T1113" s="12">
        <v>0</v>
      </c>
      <c r="U1113" s="12">
        <v>0</v>
      </c>
      <c r="V1113" s="12">
        <v>0</v>
      </c>
      <c r="W1113" s="12">
        <v>0</v>
      </c>
      <c r="X1113" s="12">
        <v>0</v>
      </c>
      <c r="Y1113" s="12">
        <v>0</v>
      </c>
      <c r="Z1113" s="12">
        <v>0</v>
      </c>
      <c r="AA1113" s="12">
        <v>0</v>
      </c>
      <c r="AB1113" s="12">
        <v>0</v>
      </c>
      <c r="AC1113" s="12">
        <v>0</v>
      </c>
      <c r="AD1113" s="12">
        <v>0</v>
      </c>
      <c r="AE1113" s="12">
        <v>0</v>
      </c>
      <c r="AF1113" s="12">
        <v>0</v>
      </c>
      <c r="AG1113" s="12">
        <v>0</v>
      </c>
      <c r="AH1113" s="12">
        <v>0</v>
      </c>
      <c r="AI1113" s="12">
        <v>0</v>
      </c>
      <c r="AJ1113" s="12">
        <v>1</v>
      </c>
      <c r="AK1113" s="12">
        <v>0</v>
      </c>
      <c r="AL1113" s="12" t="s">
        <v>1044</v>
      </c>
      <c r="AM1113" s="7" t="s">
        <v>631</v>
      </c>
      <c r="AN1113" s="7" t="s">
        <v>632</v>
      </c>
      <c r="AO1113" s="7">
        <v>2009</v>
      </c>
      <c r="AP1113" s="12" t="s">
        <v>3458</v>
      </c>
      <c r="AQ1113" s="12">
        <v>659</v>
      </c>
      <c r="AR1113" s="12">
        <v>1</v>
      </c>
      <c r="AS1113" s="12" t="s">
        <v>555</v>
      </c>
      <c r="AT1113" s="7" t="s">
        <v>349</v>
      </c>
      <c r="AU1113" s="12">
        <v>1</v>
      </c>
      <c r="AV1113" s="12">
        <v>0</v>
      </c>
      <c r="AW1113" s="12">
        <v>0</v>
      </c>
      <c r="AX1113" s="12">
        <v>0</v>
      </c>
      <c r="AY1113" s="7">
        <v>0</v>
      </c>
      <c r="AZ1113" s="12">
        <v>0</v>
      </c>
      <c r="BA1113" s="12">
        <v>1</v>
      </c>
      <c r="BB1113" s="12">
        <v>1</v>
      </c>
      <c r="BC1113" s="12">
        <v>1</v>
      </c>
      <c r="BD1113" s="12">
        <v>0</v>
      </c>
      <c r="BE1113" s="12">
        <v>1</v>
      </c>
      <c r="BF1113" s="7" t="s">
        <v>3259</v>
      </c>
      <c r="BG1113" s="7" t="s">
        <v>988</v>
      </c>
      <c r="BH1113" s="7">
        <v>1</v>
      </c>
      <c r="BI1113" s="7" t="s">
        <v>3253</v>
      </c>
      <c r="BJ1113" s="12" t="s">
        <v>3460</v>
      </c>
      <c r="BK1113" s="12" t="s">
        <v>599</v>
      </c>
      <c r="BL1113" s="12" t="s">
        <v>3471</v>
      </c>
      <c r="BM1113" s="7" t="s">
        <v>787</v>
      </c>
      <c r="BN1113" s="7"/>
      <c r="BO1113" s="12"/>
      <c r="BP1113" s="12">
        <v>5</v>
      </c>
      <c r="BQ1113" s="12" t="s">
        <v>1077</v>
      </c>
      <c r="BR1113" s="12" t="s">
        <v>1077</v>
      </c>
      <c r="BS1113" s="12">
        <v>-0.379</v>
      </c>
      <c r="BT1113" s="12"/>
      <c r="BU1113" s="12"/>
      <c r="BV1113" s="12" t="s">
        <v>1077</v>
      </c>
      <c r="BW1113" s="12" t="s">
        <v>1077</v>
      </c>
      <c r="BX1113" s="12" t="s">
        <v>1077</v>
      </c>
      <c r="BY1113" s="12" t="s">
        <v>1077</v>
      </c>
      <c r="BZ1113" s="12"/>
      <c r="CA1113" s="12" t="s">
        <v>1077</v>
      </c>
      <c r="CB1113" s="12" t="s">
        <v>1077</v>
      </c>
      <c r="CC1113" s="12" t="s">
        <v>1077</v>
      </c>
      <c r="CD1113" s="12" t="s">
        <v>1077</v>
      </c>
      <c r="CE1113" s="12">
        <v>0.05</v>
      </c>
      <c r="CF1113" s="12" t="s">
        <v>1077</v>
      </c>
      <c r="CG1113" s="12"/>
      <c r="CH1113" s="12"/>
      <c r="CI1113" s="12"/>
      <c r="CJ1113" s="12">
        <v>0.377</v>
      </c>
      <c r="CK1113" s="12" t="s">
        <v>3828</v>
      </c>
      <c r="CL1113" s="12" t="s">
        <v>1077</v>
      </c>
      <c r="CM1113" s="12" t="s">
        <v>1077</v>
      </c>
      <c r="CN1113" s="12" t="s">
        <v>1077</v>
      </c>
      <c r="CO1113" s="12" t="s">
        <v>1077</v>
      </c>
      <c r="CP1113" s="12"/>
      <c r="CQ1113" s="12"/>
      <c r="CR1113" s="12"/>
      <c r="CS1113" s="12" t="s">
        <v>1077</v>
      </c>
      <c r="CT1113" s="12" t="s">
        <v>1077</v>
      </c>
      <c r="CU1113" s="12" t="s">
        <v>718</v>
      </c>
      <c r="CV1113" s="12" t="s">
        <v>1077</v>
      </c>
      <c r="CW1113" s="12"/>
      <c r="CX1113" s="57"/>
    </row>
    <row r="1114" spans="1:102" ht="16.5" x14ac:dyDescent="0.35">
      <c r="A1114" s="56">
        <v>99</v>
      </c>
      <c r="B1114" s="12" t="s">
        <v>3789</v>
      </c>
      <c r="C1114" s="12">
        <v>99.2</v>
      </c>
      <c r="D1114" s="12" t="s">
        <v>2533</v>
      </c>
      <c r="E1114" s="12" t="s">
        <v>265</v>
      </c>
      <c r="F1114" s="12">
        <v>4</v>
      </c>
      <c r="G1114" s="12" t="s">
        <v>212</v>
      </c>
      <c r="H1114" s="12" t="s">
        <v>2804</v>
      </c>
      <c r="I1114" s="12" t="s">
        <v>212</v>
      </c>
      <c r="J1114" s="12" t="s">
        <v>587</v>
      </c>
      <c r="K1114" s="12" t="s">
        <v>563</v>
      </c>
      <c r="L1114" s="12" t="s">
        <v>1216</v>
      </c>
      <c r="M1114" s="12" t="s">
        <v>3164</v>
      </c>
      <c r="N1114" s="12"/>
      <c r="O1114" s="12" t="s">
        <v>3400</v>
      </c>
      <c r="P1114" s="12" t="s">
        <v>3402</v>
      </c>
      <c r="Q1114" s="12">
        <v>1</v>
      </c>
      <c r="R1114" s="12">
        <v>0</v>
      </c>
      <c r="S1114" s="12">
        <v>0</v>
      </c>
      <c r="T1114" s="12">
        <v>0</v>
      </c>
      <c r="U1114" s="12">
        <v>0</v>
      </c>
      <c r="V1114" s="12">
        <v>0</v>
      </c>
      <c r="W1114" s="12">
        <v>0</v>
      </c>
      <c r="X1114" s="12">
        <v>0</v>
      </c>
      <c r="Y1114" s="12">
        <v>0</v>
      </c>
      <c r="Z1114" s="12">
        <v>0</v>
      </c>
      <c r="AA1114" s="12">
        <v>0</v>
      </c>
      <c r="AB1114" s="12">
        <v>0</v>
      </c>
      <c r="AC1114" s="12">
        <v>0</v>
      </c>
      <c r="AD1114" s="12">
        <v>0</v>
      </c>
      <c r="AE1114" s="12">
        <v>0</v>
      </c>
      <c r="AF1114" s="12">
        <v>0</v>
      </c>
      <c r="AG1114" s="12">
        <v>0</v>
      </c>
      <c r="AH1114" s="12">
        <v>0</v>
      </c>
      <c r="AI1114" s="12">
        <v>0</v>
      </c>
      <c r="AJ1114" s="12">
        <v>1</v>
      </c>
      <c r="AK1114" s="12">
        <v>0</v>
      </c>
      <c r="AL1114" s="12" t="s">
        <v>1044</v>
      </c>
      <c r="AM1114" s="7" t="s">
        <v>631</v>
      </c>
      <c r="AN1114" s="7" t="s">
        <v>632</v>
      </c>
      <c r="AO1114" s="7">
        <v>2009</v>
      </c>
      <c r="AP1114" s="12" t="s">
        <v>3458</v>
      </c>
      <c r="AQ1114" s="12">
        <v>659</v>
      </c>
      <c r="AR1114" s="12">
        <v>1</v>
      </c>
      <c r="AS1114" s="12" t="s">
        <v>555</v>
      </c>
      <c r="AT1114" s="7" t="s">
        <v>349</v>
      </c>
      <c r="AU1114" s="12">
        <v>1</v>
      </c>
      <c r="AV1114" s="12">
        <v>0</v>
      </c>
      <c r="AW1114" s="12">
        <v>0</v>
      </c>
      <c r="AX1114" s="12">
        <v>0</v>
      </c>
      <c r="AY1114" s="7">
        <v>0</v>
      </c>
      <c r="AZ1114" s="12">
        <v>0</v>
      </c>
      <c r="BA1114" s="12">
        <v>1</v>
      </c>
      <c r="BB1114" s="12">
        <v>1</v>
      </c>
      <c r="BC1114" s="12">
        <v>1</v>
      </c>
      <c r="BD1114" s="12">
        <v>0</v>
      </c>
      <c r="BE1114" s="12">
        <v>1</v>
      </c>
      <c r="BF1114" s="7" t="s">
        <v>3258</v>
      </c>
      <c r="BG1114" s="7" t="s">
        <v>987</v>
      </c>
      <c r="BH1114" s="7">
        <v>1</v>
      </c>
      <c r="BI1114" s="7" t="s">
        <v>3282</v>
      </c>
      <c r="BJ1114" s="12" t="s">
        <v>3460</v>
      </c>
      <c r="BK1114" s="12" t="s">
        <v>599</v>
      </c>
      <c r="BL1114" s="12" t="s">
        <v>3471</v>
      </c>
      <c r="BM1114" s="7" t="s">
        <v>787</v>
      </c>
      <c r="BN1114" s="7"/>
      <c r="BO1114" s="12"/>
      <c r="BP1114" s="12">
        <v>5</v>
      </c>
      <c r="BQ1114" s="12" t="s">
        <v>1077</v>
      </c>
      <c r="BR1114" s="12" t="s">
        <v>1077</v>
      </c>
      <c r="BS1114" s="12">
        <v>0.30599999999999999</v>
      </c>
      <c r="BT1114" s="12"/>
      <c r="BU1114" s="12"/>
      <c r="BV1114" s="12" t="s">
        <v>1077</v>
      </c>
      <c r="BW1114" s="12" t="s">
        <v>1077</v>
      </c>
      <c r="BX1114" s="12" t="s">
        <v>1077</v>
      </c>
      <c r="BY1114" s="12" t="s">
        <v>1077</v>
      </c>
      <c r="BZ1114" s="12"/>
      <c r="CA1114" s="12" t="s">
        <v>1077</v>
      </c>
      <c r="CB1114" s="12" t="s">
        <v>1077</v>
      </c>
      <c r="CC1114" s="12" t="s">
        <v>1077</v>
      </c>
      <c r="CD1114" s="12" t="s">
        <v>1077</v>
      </c>
      <c r="CE1114" s="12">
        <v>0.01</v>
      </c>
      <c r="CF1114" s="12" t="s">
        <v>1077</v>
      </c>
      <c r="CG1114" s="12"/>
      <c r="CH1114" s="12"/>
      <c r="CI1114" s="12"/>
      <c r="CJ1114" s="12">
        <v>0.377</v>
      </c>
      <c r="CK1114" s="12" t="s">
        <v>3828</v>
      </c>
      <c r="CL1114" s="12" t="s">
        <v>1077</v>
      </c>
      <c r="CM1114" s="12" t="s">
        <v>1077</v>
      </c>
      <c r="CN1114" s="12" t="s">
        <v>1077</v>
      </c>
      <c r="CO1114" s="12" t="s">
        <v>1077</v>
      </c>
      <c r="CP1114" s="12"/>
      <c r="CQ1114" s="12"/>
      <c r="CR1114" s="12"/>
      <c r="CS1114" s="12" t="s">
        <v>1077</v>
      </c>
      <c r="CT1114" s="12" t="s">
        <v>1077</v>
      </c>
      <c r="CU1114" s="12" t="s">
        <v>718</v>
      </c>
      <c r="CV1114" s="12" t="s">
        <v>1077</v>
      </c>
      <c r="CW1114" s="12"/>
      <c r="CX1114" s="57"/>
    </row>
    <row r="1115" spans="1:102" ht="16.5" x14ac:dyDescent="0.35">
      <c r="A1115" s="56">
        <v>99</v>
      </c>
      <c r="B1115" s="12" t="s">
        <v>3789</v>
      </c>
      <c r="C1115" s="12">
        <v>99.2</v>
      </c>
      <c r="D1115" s="12" t="s">
        <v>2532</v>
      </c>
      <c r="E1115" s="12" t="s">
        <v>265</v>
      </c>
      <c r="F1115" s="12">
        <v>4</v>
      </c>
      <c r="G1115" s="12" t="s">
        <v>212</v>
      </c>
      <c r="H1115" s="12" t="s">
        <v>2804</v>
      </c>
      <c r="I1115" s="12" t="s">
        <v>349</v>
      </c>
      <c r="J1115" s="12" t="s">
        <v>587</v>
      </c>
      <c r="K1115" s="12" t="s">
        <v>563</v>
      </c>
      <c r="L1115" s="12" t="s">
        <v>1216</v>
      </c>
      <c r="M1115" s="12" t="s">
        <v>3164</v>
      </c>
      <c r="N1115" s="12"/>
      <c r="O1115" s="12" t="s">
        <v>3400</v>
      </c>
      <c r="P1115" s="12" t="s">
        <v>3402</v>
      </c>
      <c r="Q1115" s="12">
        <v>1</v>
      </c>
      <c r="R1115" s="12">
        <v>0</v>
      </c>
      <c r="S1115" s="12">
        <v>0</v>
      </c>
      <c r="T1115" s="12">
        <v>0</v>
      </c>
      <c r="U1115" s="12">
        <v>0</v>
      </c>
      <c r="V1115" s="12">
        <v>0</v>
      </c>
      <c r="W1115" s="12">
        <v>0</v>
      </c>
      <c r="X1115" s="12">
        <v>0</v>
      </c>
      <c r="Y1115" s="12">
        <v>0</v>
      </c>
      <c r="Z1115" s="12">
        <v>0</v>
      </c>
      <c r="AA1115" s="12">
        <v>0</v>
      </c>
      <c r="AB1115" s="12">
        <v>0</v>
      </c>
      <c r="AC1115" s="12">
        <v>0</v>
      </c>
      <c r="AD1115" s="12">
        <v>0</v>
      </c>
      <c r="AE1115" s="12">
        <v>0</v>
      </c>
      <c r="AF1115" s="12">
        <v>0</v>
      </c>
      <c r="AG1115" s="12">
        <v>0</v>
      </c>
      <c r="AH1115" s="12">
        <v>0</v>
      </c>
      <c r="AI1115" s="12">
        <v>0</v>
      </c>
      <c r="AJ1115" s="12">
        <v>1</v>
      </c>
      <c r="AK1115" s="12">
        <v>0</v>
      </c>
      <c r="AL1115" s="12" t="s">
        <v>1044</v>
      </c>
      <c r="AM1115" s="7" t="s">
        <v>631</v>
      </c>
      <c r="AN1115" s="7" t="s">
        <v>632</v>
      </c>
      <c r="AO1115" s="7">
        <v>2009</v>
      </c>
      <c r="AP1115" s="12" t="s">
        <v>3458</v>
      </c>
      <c r="AQ1115" s="12">
        <v>659</v>
      </c>
      <c r="AR1115" s="12">
        <v>1</v>
      </c>
      <c r="AS1115" s="12" t="s">
        <v>555</v>
      </c>
      <c r="AT1115" s="7" t="s">
        <v>349</v>
      </c>
      <c r="AU1115" s="12">
        <v>1</v>
      </c>
      <c r="AV1115" s="12">
        <v>0</v>
      </c>
      <c r="AW1115" s="12">
        <v>0</v>
      </c>
      <c r="AX1115" s="12">
        <v>0</v>
      </c>
      <c r="AY1115" s="7">
        <v>0</v>
      </c>
      <c r="AZ1115" s="12">
        <v>0</v>
      </c>
      <c r="BA1115" s="12">
        <v>1</v>
      </c>
      <c r="BB1115" s="12">
        <v>1</v>
      </c>
      <c r="BC1115" s="12">
        <v>1</v>
      </c>
      <c r="BD1115" s="12">
        <v>0</v>
      </c>
      <c r="BE1115" s="12">
        <v>1</v>
      </c>
      <c r="BF1115" s="7" t="s">
        <v>3259</v>
      </c>
      <c r="BG1115" s="7" t="s">
        <v>989</v>
      </c>
      <c r="BH1115" s="7">
        <v>1</v>
      </c>
      <c r="BI1115" s="7" t="s">
        <v>3253</v>
      </c>
      <c r="BJ1115" s="12" t="s">
        <v>3460</v>
      </c>
      <c r="BK1115" s="12" t="s">
        <v>599</v>
      </c>
      <c r="BL1115" s="12" t="s">
        <v>3471</v>
      </c>
      <c r="BM1115" s="7" t="s">
        <v>787</v>
      </c>
      <c r="BN1115" s="7"/>
      <c r="BO1115" s="12"/>
      <c r="BP1115" s="12">
        <v>5</v>
      </c>
      <c r="BQ1115" s="12" t="s">
        <v>1077</v>
      </c>
      <c r="BR1115" s="12" t="s">
        <v>1077</v>
      </c>
      <c r="BS1115" s="12">
        <v>0.28399999999999997</v>
      </c>
      <c r="BT1115" s="12"/>
      <c r="BU1115" s="12"/>
      <c r="BV1115" s="12" t="s">
        <v>1077</v>
      </c>
      <c r="BW1115" s="12" t="s">
        <v>1077</v>
      </c>
      <c r="BX1115" s="12" t="s">
        <v>1077</v>
      </c>
      <c r="BY1115" s="12" t="s">
        <v>1077</v>
      </c>
      <c r="BZ1115" s="12"/>
      <c r="CA1115" s="12" t="s">
        <v>1077</v>
      </c>
      <c r="CB1115" s="12" t="s">
        <v>1077</v>
      </c>
      <c r="CC1115" s="12" t="s">
        <v>1077</v>
      </c>
      <c r="CD1115" s="12" t="s">
        <v>1077</v>
      </c>
      <c r="CE1115" s="12">
        <v>0.1</v>
      </c>
      <c r="CF1115" s="12" t="s">
        <v>1077</v>
      </c>
      <c r="CG1115" s="12"/>
      <c r="CH1115" s="12"/>
      <c r="CI1115" s="12"/>
      <c r="CJ1115" s="12">
        <v>0.377</v>
      </c>
      <c r="CK1115" s="12" t="s">
        <v>3828</v>
      </c>
      <c r="CL1115" s="12" t="s">
        <v>1077</v>
      </c>
      <c r="CM1115" s="12" t="s">
        <v>1077</v>
      </c>
      <c r="CN1115" s="12" t="s">
        <v>1077</v>
      </c>
      <c r="CO1115" s="12" t="s">
        <v>1077</v>
      </c>
      <c r="CP1115" s="12"/>
      <c r="CQ1115" s="12"/>
      <c r="CR1115" s="12"/>
      <c r="CS1115" s="12" t="s">
        <v>1077</v>
      </c>
      <c r="CT1115" s="12" t="s">
        <v>1077</v>
      </c>
      <c r="CU1115" s="12" t="s">
        <v>718</v>
      </c>
      <c r="CV1115" s="12" t="s">
        <v>1077</v>
      </c>
      <c r="CW1115" s="12"/>
      <c r="CX1115" s="57"/>
    </row>
    <row r="1116" spans="1:102" x14ac:dyDescent="0.35">
      <c r="A1116" s="56">
        <v>100</v>
      </c>
      <c r="B1116" s="12" t="s">
        <v>3790</v>
      </c>
      <c r="C1116" s="12">
        <v>100.2</v>
      </c>
      <c r="D1116" s="12" t="s">
        <v>2542</v>
      </c>
      <c r="E1116" s="12" t="s">
        <v>514</v>
      </c>
      <c r="F1116" s="12" t="s">
        <v>3916</v>
      </c>
      <c r="G1116" s="12" t="s">
        <v>349</v>
      </c>
      <c r="H1116" s="12" t="s">
        <v>2805</v>
      </c>
      <c r="I1116" s="12" t="s">
        <v>1285</v>
      </c>
      <c r="J1116" s="12" t="s">
        <v>1167</v>
      </c>
      <c r="K1116" s="12" t="s">
        <v>588</v>
      </c>
      <c r="L1116" s="12" t="s">
        <v>1228</v>
      </c>
      <c r="M1116" s="12" t="s">
        <v>3164</v>
      </c>
      <c r="N1116" s="12"/>
      <c r="O1116" s="12" t="s">
        <v>3400</v>
      </c>
      <c r="P1116" s="12" t="s">
        <v>3404</v>
      </c>
      <c r="Q1116" s="12">
        <v>0</v>
      </c>
      <c r="R1116" s="12">
        <v>0</v>
      </c>
      <c r="S1116" s="12">
        <v>0</v>
      </c>
      <c r="T1116" s="12">
        <v>0</v>
      </c>
      <c r="U1116" s="12">
        <v>0</v>
      </c>
      <c r="V1116" s="12">
        <v>1</v>
      </c>
      <c r="W1116" s="12">
        <v>0</v>
      </c>
      <c r="X1116" s="12">
        <v>0</v>
      </c>
      <c r="Y1116" s="12">
        <v>0</v>
      </c>
      <c r="Z1116" s="12">
        <v>0</v>
      </c>
      <c r="AA1116" s="12">
        <v>0</v>
      </c>
      <c r="AB1116" s="12">
        <v>0</v>
      </c>
      <c r="AC1116" s="12">
        <v>0</v>
      </c>
      <c r="AD1116" s="12">
        <v>0</v>
      </c>
      <c r="AE1116" s="12">
        <v>0</v>
      </c>
      <c r="AF1116" s="12">
        <v>0</v>
      </c>
      <c r="AG1116" s="12">
        <v>0</v>
      </c>
      <c r="AH1116" s="12">
        <v>0</v>
      </c>
      <c r="AI1116" s="12">
        <v>0</v>
      </c>
      <c r="AJ1116" s="12">
        <v>1</v>
      </c>
      <c r="AK1116" s="12">
        <v>0</v>
      </c>
      <c r="AL1116" s="12" t="s">
        <v>607</v>
      </c>
      <c r="AM1116" s="7" t="s">
        <v>608</v>
      </c>
      <c r="AN1116" s="7" t="s">
        <v>742</v>
      </c>
      <c r="AO1116" s="7">
        <v>2011</v>
      </c>
      <c r="AP1116" s="12" t="s">
        <v>3235</v>
      </c>
      <c r="AQ1116" s="12">
        <v>284</v>
      </c>
      <c r="AR1116" s="12">
        <v>1</v>
      </c>
      <c r="AS1116" s="12" t="s">
        <v>555</v>
      </c>
      <c r="AT1116" s="7" t="s">
        <v>212</v>
      </c>
      <c r="AU1116" s="12">
        <v>1</v>
      </c>
      <c r="AV1116" s="12">
        <v>0</v>
      </c>
      <c r="AW1116" s="12">
        <v>0</v>
      </c>
      <c r="AX1116" s="12">
        <v>0</v>
      </c>
      <c r="AY1116" s="7">
        <v>0</v>
      </c>
      <c r="AZ1116" s="12">
        <v>1</v>
      </c>
      <c r="BA1116" s="12">
        <v>1</v>
      </c>
      <c r="BB1116" s="12">
        <v>1</v>
      </c>
      <c r="BC1116" s="12">
        <v>1</v>
      </c>
      <c r="BD1116" s="12">
        <v>1</v>
      </c>
      <c r="BE1116" s="12">
        <v>1</v>
      </c>
      <c r="BF1116" s="7" t="s">
        <v>2821</v>
      </c>
      <c r="BG1116" s="7" t="s">
        <v>906</v>
      </c>
      <c r="BH1116" s="7"/>
      <c r="BI1116" s="7" t="s">
        <v>2819</v>
      </c>
      <c r="BJ1116" s="12" t="s">
        <v>3460</v>
      </c>
      <c r="BK1116" s="12" t="s">
        <v>3463</v>
      </c>
      <c r="BL1116" s="12" t="s">
        <v>3470</v>
      </c>
      <c r="BM1116" s="7" t="s">
        <v>907</v>
      </c>
      <c r="BN1116" s="7"/>
      <c r="BO1116" s="12"/>
      <c r="BP1116" s="12" t="s">
        <v>1160</v>
      </c>
      <c r="BQ1116" s="12"/>
      <c r="BR1116" s="12"/>
      <c r="BS1116" s="12">
        <v>-4.0000000000000001E-3</v>
      </c>
      <c r="BT1116" s="12">
        <f>EXP(BS1116)</f>
        <v>0.99600798934399148</v>
      </c>
      <c r="BU1116" s="12"/>
      <c r="BV1116" s="12" t="s">
        <v>3415</v>
      </c>
      <c r="BW1116" s="12" t="s">
        <v>1077</v>
      </c>
      <c r="BX1116" s="12" t="s">
        <v>1077</v>
      </c>
      <c r="BY1116" s="12" t="s">
        <v>1077</v>
      </c>
      <c r="BZ1116" s="12"/>
      <c r="CA1116" s="12" t="s">
        <v>1077</v>
      </c>
      <c r="CB1116" s="12" t="s">
        <v>1077</v>
      </c>
      <c r="CC1116" s="12" t="s">
        <v>1077</v>
      </c>
      <c r="CD1116" s="12" t="s">
        <v>1077</v>
      </c>
      <c r="CE1116" s="12" t="s">
        <v>1077</v>
      </c>
      <c r="CF1116" s="12" t="s">
        <v>1077</v>
      </c>
      <c r="CG1116" s="12"/>
      <c r="CH1116" s="12"/>
      <c r="CI1116" s="12"/>
      <c r="CJ1116" s="12" t="s">
        <v>1077</v>
      </c>
      <c r="CK1116" s="12" t="s">
        <v>1077</v>
      </c>
      <c r="CL1116" s="12" t="s">
        <v>1077</v>
      </c>
      <c r="CM1116" s="12" t="s">
        <v>1077</v>
      </c>
      <c r="CN1116" s="12" t="s">
        <v>1077</v>
      </c>
      <c r="CO1116" s="12" t="s">
        <v>1077</v>
      </c>
      <c r="CP1116" s="12">
        <v>1</v>
      </c>
      <c r="CQ1116" s="12">
        <v>27</v>
      </c>
      <c r="CR1116" s="12">
        <v>0</v>
      </c>
      <c r="CS1116" s="12">
        <v>257</v>
      </c>
      <c r="CT1116" s="12" t="s">
        <v>1118</v>
      </c>
      <c r="CU1116" s="12">
        <v>195.33</v>
      </c>
      <c r="CV1116" s="12"/>
      <c r="CW1116" s="12"/>
      <c r="CX1116" s="57"/>
    </row>
    <row r="1117" spans="1:102" x14ac:dyDescent="0.35">
      <c r="A1117" s="56">
        <v>100</v>
      </c>
      <c r="B1117" s="12" t="s">
        <v>3790</v>
      </c>
      <c r="C1117" s="12">
        <v>100.2</v>
      </c>
      <c r="D1117" s="12" t="s">
        <v>2538</v>
      </c>
      <c r="E1117" s="12" t="s">
        <v>514</v>
      </c>
      <c r="F1117" s="12" t="s">
        <v>3916</v>
      </c>
      <c r="G1117" s="12" t="s">
        <v>349</v>
      </c>
      <c r="H1117" s="12" t="s">
        <v>2804</v>
      </c>
      <c r="I1117" s="12" t="s">
        <v>1285</v>
      </c>
      <c r="J1117" s="12" t="s">
        <v>1167</v>
      </c>
      <c r="K1117" s="12" t="s">
        <v>588</v>
      </c>
      <c r="L1117" s="12" t="s">
        <v>1228</v>
      </c>
      <c r="M1117" s="12" t="s">
        <v>3164</v>
      </c>
      <c r="N1117" s="12"/>
      <c r="O1117" s="12" t="s">
        <v>3400</v>
      </c>
      <c r="P1117" s="12" t="s">
        <v>3404</v>
      </c>
      <c r="Q1117" s="12">
        <v>0</v>
      </c>
      <c r="R1117" s="12">
        <v>0</v>
      </c>
      <c r="S1117" s="12">
        <v>0</v>
      </c>
      <c r="T1117" s="12">
        <v>0</v>
      </c>
      <c r="U1117" s="12">
        <v>0</v>
      </c>
      <c r="V1117" s="12">
        <v>1</v>
      </c>
      <c r="W1117" s="12">
        <v>0</v>
      </c>
      <c r="X1117" s="12">
        <v>0</v>
      </c>
      <c r="Y1117" s="12">
        <v>0</v>
      </c>
      <c r="Z1117" s="12">
        <v>0</v>
      </c>
      <c r="AA1117" s="12">
        <v>0</v>
      </c>
      <c r="AB1117" s="12">
        <v>0</v>
      </c>
      <c r="AC1117" s="12">
        <v>0</v>
      </c>
      <c r="AD1117" s="12">
        <v>0</v>
      </c>
      <c r="AE1117" s="12">
        <v>0</v>
      </c>
      <c r="AF1117" s="12">
        <v>0</v>
      </c>
      <c r="AG1117" s="12">
        <v>0</v>
      </c>
      <c r="AH1117" s="12">
        <v>0</v>
      </c>
      <c r="AI1117" s="12">
        <v>0</v>
      </c>
      <c r="AJ1117" s="12">
        <v>1</v>
      </c>
      <c r="AK1117" s="12">
        <v>0</v>
      </c>
      <c r="AL1117" s="12" t="s">
        <v>607</v>
      </c>
      <c r="AM1117" s="7" t="s">
        <v>608</v>
      </c>
      <c r="AN1117" s="7" t="s">
        <v>742</v>
      </c>
      <c r="AO1117" s="7">
        <v>2011</v>
      </c>
      <c r="AP1117" s="12" t="s">
        <v>3235</v>
      </c>
      <c r="AQ1117" s="12">
        <v>284</v>
      </c>
      <c r="AR1117" s="12">
        <v>1</v>
      </c>
      <c r="AS1117" s="12" t="s">
        <v>555</v>
      </c>
      <c r="AT1117" s="7" t="s">
        <v>212</v>
      </c>
      <c r="AU1117" s="12">
        <v>1</v>
      </c>
      <c r="AV1117" s="12">
        <v>0</v>
      </c>
      <c r="AW1117" s="12">
        <v>0</v>
      </c>
      <c r="AX1117" s="12">
        <v>0</v>
      </c>
      <c r="AY1117" s="7">
        <v>0</v>
      </c>
      <c r="AZ1117" s="12">
        <v>1</v>
      </c>
      <c r="BA1117" s="12">
        <v>1</v>
      </c>
      <c r="BB1117" s="12">
        <v>1</v>
      </c>
      <c r="BC1117" s="12">
        <v>1</v>
      </c>
      <c r="BD1117" s="12">
        <v>1</v>
      </c>
      <c r="BE1117" s="12">
        <v>1</v>
      </c>
      <c r="BF1117" s="7" t="s">
        <v>766</v>
      </c>
      <c r="BG1117" s="7" t="s">
        <v>1233</v>
      </c>
      <c r="BH1117" s="7"/>
      <c r="BI1117" s="7" t="s">
        <v>2809</v>
      </c>
      <c r="BJ1117" s="12" t="s">
        <v>3460</v>
      </c>
      <c r="BK1117" s="12" t="s">
        <v>3463</v>
      </c>
      <c r="BL1117" s="12" t="s">
        <v>3470</v>
      </c>
      <c r="BM1117" s="7" t="s">
        <v>907</v>
      </c>
      <c r="BN1117" s="7"/>
      <c r="BO1117" s="12"/>
      <c r="BP1117" s="12" t="s">
        <v>1160</v>
      </c>
      <c r="BQ1117" s="12"/>
      <c r="BR1117" s="12"/>
      <c r="BS1117" s="12">
        <v>1.0999999999999999E-2</v>
      </c>
      <c r="BT1117" s="12">
        <f>EXP(BS1117)</f>
        <v>1.0110607224447195</v>
      </c>
      <c r="BU1117" s="12"/>
      <c r="BV1117" s="12" t="s">
        <v>3415</v>
      </c>
      <c r="BW1117" s="12" t="s">
        <v>1077</v>
      </c>
      <c r="BX1117" s="12" t="s">
        <v>1077</v>
      </c>
      <c r="BY1117" s="12" t="s">
        <v>1077</v>
      </c>
      <c r="BZ1117" s="12"/>
      <c r="CA1117" s="12" t="s">
        <v>1077</v>
      </c>
      <c r="CB1117" s="12" t="s">
        <v>1077</v>
      </c>
      <c r="CC1117" s="12" t="s">
        <v>1077</v>
      </c>
      <c r="CD1117" s="12" t="s">
        <v>1077</v>
      </c>
      <c r="CE1117" s="12" t="s">
        <v>1077</v>
      </c>
      <c r="CF1117" s="12" t="s">
        <v>1077</v>
      </c>
      <c r="CG1117" s="12"/>
      <c r="CH1117" s="12"/>
      <c r="CI1117" s="12"/>
      <c r="CJ1117" s="12" t="s">
        <v>1077</v>
      </c>
      <c r="CK1117" s="12" t="s">
        <v>1077</v>
      </c>
      <c r="CL1117" s="12" t="s">
        <v>1077</v>
      </c>
      <c r="CM1117" s="12" t="s">
        <v>1077</v>
      </c>
      <c r="CN1117" s="12" t="s">
        <v>1077</v>
      </c>
      <c r="CO1117" s="12" t="s">
        <v>1077</v>
      </c>
      <c r="CP1117" s="12">
        <v>1</v>
      </c>
      <c r="CQ1117" s="12">
        <v>27</v>
      </c>
      <c r="CR1117" s="12">
        <v>0</v>
      </c>
      <c r="CS1117" s="12">
        <v>257</v>
      </c>
      <c r="CT1117" s="12"/>
      <c r="CU1117" s="12">
        <v>48.58</v>
      </c>
      <c r="CV1117" s="12"/>
      <c r="CW1117" s="12"/>
      <c r="CX1117" s="57"/>
    </row>
    <row r="1118" spans="1:102" x14ac:dyDescent="0.35">
      <c r="A1118" s="56">
        <v>100</v>
      </c>
      <c r="B1118" s="12" t="s">
        <v>3790</v>
      </c>
      <c r="C1118" s="12">
        <v>100.2</v>
      </c>
      <c r="D1118" s="12" t="s">
        <v>2556</v>
      </c>
      <c r="E1118" s="12" t="s">
        <v>514</v>
      </c>
      <c r="F1118" s="12" t="s">
        <v>3916</v>
      </c>
      <c r="G1118" s="12" t="s">
        <v>349</v>
      </c>
      <c r="H1118" s="12" t="s">
        <v>2804</v>
      </c>
      <c r="I1118" s="12" t="s">
        <v>1285</v>
      </c>
      <c r="J1118" s="12" t="s">
        <v>1167</v>
      </c>
      <c r="K1118" s="12" t="s">
        <v>588</v>
      </c>
      <c r="L1118" s="12" t="s">
        <v>1228</v>
      </c>
      <c r="M1118" s="12" t="s">
        <v>3164</v>
      </c>
      <c r="N1118" s="12"/>
      <c r="O1118" s="12" t="s">
        <v>3400</v>
      </c>
      <c r="P1118" s="12" t="s">
        <v>3404</v>
      </c>
      <c r="Q1118" s="12">
        <v>0</v>
      </c>
      <c r="R1118" s="12">
        <v>0</v>
      </c>
      <c r="S1118" s="12">
        <v>0</v>
      </c>
      <c r="T1118" s="12">
        <v>0</v>
      </c>
      <c r="U1118" s="12">
        <v>0</v>
      </c>
      <c r="V1118" s="12">
        <v>1</v>
      </c>
      <c r="W1118" s="12">
        <v>0</v>
      </c>
      <c r="X1118" s="12">
        <v>0</v>
      </c>
      <c r="Y1118" s="12">
        <v>0</v>
      </c>
      <c r="Z1118" s="12">
        <v>0</v>
      </c>
      <c r="AA1118" s="12">
        <v>0</v>
      </c>
      <c r="AB1118" s="12">
        <v>0</v>
      </c>
      <c r="AC1118" s="12">
        <v>0</v>
      </c>
      <c r="AD1118" s="12">
        <v>0</v>
      </c>
      <c r="AE1118" s="12">
        <v>0</v>
      </c>
      <c r="AF1118" s="12">
        <v>0</v>
      </c>
      <c r="AG1118" s="12">
        <v>0</v>
      </c>
      <c r="AH1118" s="12">
        <v>0</v>
      </c>
      <c r="AI1118" s="12">
        <v>0</v>
      </c>
      <c r="AJ1118" s="12">
        <v>1</v>
      </c>
      <c r="AK1118" s="12">
        <v>0</v>
      </c>
      <c r="AL1118" s="12" t="s">
        <v>607</v>
      </c>
      <c r="AM1118" s="7" t="s">
        <v>608</v>
      </c>
      <c r="AN1118" s="7" t="s">
        <v>742</v>
      </c>
      <c r="AO1118" s="7">
        <v>2011</v>
      </c>
      <c r="AP1118" s="12" t="s">
        <v>3235</v>
      </c>
      <c r="AQ1118" s="12">
        <v>284</v>
      </c>
      <c r="AR1118" s="12">
        <v>1</v>
      </c>
      <c r="AS1118" s="12" t="s">
        <v>555</v>
      </c>
      <c r="AT1118" s="7" t="s">
        <v>212</v>
      </c>
      <c r="AU1118" s="12">
        <v>1</v>
      </c>
      <c r="AV1118" s="12">
        <v>0</v>
      </c>
      <c r="AW1118" s="12">
        <v>0</v>
      </c>
      <c r="AX1118" s="12">
        <v>0</v>
      </c>
      <c r="AY1118" s="7">
        <v>0</v>
      </c>
      <c r="AZ1118" s="12">
        <v>1</v>
      </c>
      <c r="BA1118" s="12">
        <v>1</v>
      </c>
      <c r="BB1118" s="12">
        <v>1</v>
      </c>
      <c r="BC1118" s="12">
        <v>1</v>
      </c>
      <c r="BD1118" s="12">
        <v>1</v>
      </c>
      <c r="BE1118" s="12">
        <v>1</v>
      </c>
      <c r="BF1118" s="7" t="s">
        <v>2820</v>
      </c>
      <c r="BG1118" s="7" t="s">
        <v>992</v>
      </c>
      <c r="BH1118" s="7">
        <v>1</v>
      </c>
      <c r="BI1118" s="7" t="s">
        <v>3257</v>
      </c>
      <c r="BJ1118" s="12" t="s">
        <v>3460</v>
      </c>
      <c r="BK1118" s="12" t="s">
        <v>718</v>
      </c>
      <c r="BL1118" s="12" t="s">
        <v>3471</v>
      </c>
      <c r="BM1118" s="7" t="s">
        <v>907</v>
      </c>
      <c r="BN1118" s="7"/>
      <c r="BO1118" s="12"/>
      <c r="BP1118" s="12" t="s">
        <v>1160</v>
      </c>
      <c r="BQ1118" s="12" t="s">
        <v>1077</v>
      </c>
      <c r="BR1118" s="12" t="s">
        <v>1077</v>
      </c>
      <c r="BS1118" s="12">
        <v>0.03</v>
      </c>
      <c r="BT1118" s="12">
        <f>EXP(BS1118)</f>
        <v>1.0304545339535169</v>
      </c>
      <c r="BU1118" s="12"/>
      <c r="BV1118" s="12" t="s">
        <v>3415</v>
      </c>
      <c r="BW1118" s="12" t="s">
        <v>1077</v>
      </c>
      <c r="BX1118" s="12" t="s">
        <v>1077</v>
      </c>
      <c r="BY1118" s="12" t="s">
        <v>1077</v>
      </c>
      <c r="BZ1118" s="12"/>
      <c r="CA1118" s="12" t="s">
        <v>1077</v>
      </c>
      <c r="CB1118" s="12" t="s">
        <v>1077</v>
      </c>
      <c r="CC1118" s="12" t="s">
        <v>1077</v>
      </c>
      <c r="CD1118" s="12" t="s">
        <v>1077</v>
      </c>
      <c r="CE1118" s="12" t="s">
        <v>1077</v>
      </c>
      <c r="CF1118" s="12" t="s">
        <v>1077</v>
      </c>
      <c r="CG1118" s="12"/>
      <c r="CH1118" s="12"/>
      <c r="CI1118" s="12"/>
      <c r="CJ1118" s="12" t="s">
        <v>1077</v>
      </c>
      <c r="CK1118" s="12" t="s">
        <v>1077</v>
      </c>
      <c r="CL1118" s="12" t="s">
        <v>1077</v>
      </c>
      <c r="CM1118" s="12" t="s">
        <v>1077</v>
      </c>
      <c r="CN1118" s="12" t="s">
        <v>1077</v>
      </c>
      <c r="CO1118" s="12" t="s">
        <v>1077</v>
      </c>
      <c r="CP1118" s="12">
        <v>1</v>
      </c>
      <c r="CQ1118" s="12">
        <v>27</v>
      </c>
      <c r="CR1118" s="12">
        <v>0</v>
      </c>
      <c r="CS1118" s="12">
        <v>257</v>
      </c>
      <c r="CT1118" s="12" t="s">
        <v>1118</v>
      </c>
      <c r="CU1118" s="12" t="s">
        <v>1077</v>
      </c>
      <c r="CV1118" s="12" t="s">
        <v>1077</v>
      </c>
      <c r="CW1118" s="12"/>
      <c r="CX1118" s="57"/>
    </row>
    <row r="1119" spans="1:102" x14ac:dyDescent="0.35">
      <c r="A1119" s="56">
        <v>100</v>
      </c>
      <c r="B1119" s="12" t="s">
        <v>3790</v>
      </c>
      <c r="C1119" s="12">
        <v>100.3</v>
      </c>
      <c r="D1119" s="12" t="s">
        <v>2548</v>
      </c>
      <c r="E1119" s="12" t="s">
        <v>515</v>
      </c>
      <c r="F1119" s="12" t="s">
        <v>3916</v>
      </c>
      <c r="G1119" s="12" t="s">
        <v>349</v>
      </c>
      <c r="H1119" s="12" t="s">
        <v>2805</v>
      </c>
      <c r="I1119" s="12" t="s">
        <v>1285</v>
      </c>
      <c r="J1119" s="12" t="s">
        <v>556</v>
      </c>
      <c r="K1119" s="12" t="s">
        <v>3443</v>
      </c>
      <c r="L1119" s="12" t="s">
        <v>1204</v>
      </c>
      <c r="M1119" s="12" t="s">
        <v>3164</v>
      </c>
      <c r="N1119" s="12"/>
      <c r="O1119" s="12" t="s">
        <v>3400</v>
      </c>
      <c r="P1119" s="12" t="s">
        <v>3404</v>
      </c>
      <c r="Q1119" s="12">
        <v>0</v>
      </c>
      <c r="R1119" s="12">
        <v>0</v>
      </c>
      <c r="S1119" s="12">
        <v>0</v>
      </c>
      <c r="T1119" s="12">
        <v>0</v>
      </c>
      <c r="U1119" s="12">
        <v>0</v>
      </c>
      <c r="V1119" s="12">
        <v>1</v>
      </c>
      <c r="W1119" s="12">
        <v>0</v>
      </c>
      <c r="X1119" s="12">
        <v>0</v>
      </c>
      <c r="Y1119" s="12">
        <v>0</v>
      </c>
      <c r="Z1119" s="12">
        <v>0</v>
      </c>
      <c r="AA1119" s="12">
        <v>0</v>
      </c>
      <c r="AB1119" s="12">
        <v>0</v>
      </c>
      <c r="AC1119" s="12">
        <v>0</v>
      </c>
      <c r="AD1119" s="12">
        <v>0</v>
      </c>
      <c r="AE1119" s="12">
        <v>0</v>
      </c>
      <c r="AF1119" s="12">
        <v>0</v>
      </c>
      <c r="AG1119" s="12">
        <v>0</v>
      </c>
      <c r="AH1119" s="12">
        <v>0</v>
      </c>
      <c r="AI1119" s="12">
        <v>0</v>
      </c>
      <c r="AJ1119" s="12">
        <v>1</v>
      </c>
      <c r="AK1119" s="12">
        <v>0</v>
      </c>
      <c r="AL1119" s="12" t="s">
        <v>607</v>
      </c>
      <c r="AM1119" s="7" t="s">
        <v>608</v>
      </c>
      <c r="AN1119" s="7" t="s">
        <v>742</v>
      </c>
      <c r="AO1119" s="7">
        <v>2011</v>
      </c>
      <c r="AP1119" s="12" t="s">
        <v>3235</v>
      </c>
      <c r="AQ1119" s="12">
        <v>284</v>
      </c>
      <c r="AR1119" s="12">
        <v>1</v>
      </c>
      <c r="AS1119" s="12" t="s">
        <v>555</v>
      </c>
      <c r="AT1119" s="7" t="s">
        <v>212</v>
      </c>
      <c r="AU1119" s="12">
        <v>1</v>
      </c>
      <c r="AV1119" s="12">
        <v>0</v>
      </c>
      <c r="AW1119" s="12">
        <v>0</v>
      </c>
      <c r="AX1119" s="12">
        <v>0</v>
      </c>
      <c r="AY1119" s="7">
        <v>0</v>
      </c>
      <c r="AZ1119" s="12">
        <v>1</v>
      </c>
      <c r="BA1119" s="12">
        <v>1</v>
      </c>
      <c r="BB1119" s="12">
        <v>1</v>
      </c>
      <c r="BC1119" s="12">
        <v>1</v>
      </c>
      <c r="BD1119" s="12">
        <v>1</v>
      </c>
      <c r="BE1119" s="12">
        <v>1</v>
      </c>
      <c r="BF1119" s="7" t="s">
        <v>2821</v>
      </c>
      <c r="BG1119" s="7" t="s">
        <v>906</v>
      </c>
      <c r="BH1119" s="7"/>
      <c r="BI1119" s="7" t="s">
        <v>2819</v>
      </c>
      <c r="BJ1119" s="12" t="s">
        <v>3460</v>
      </c>
      <c r="BK1119" s="12" t="s">
        <v>3463</v>
      </c>
      <c r="BL1119" s="12" t="s">
        <v>3470</v>
      </c>
      <c r="BM1119" s="7" t="s">
        <v>845</v>
      </c>
      <c r="BN1119" s="7"/>
      <c r="BO1119" s="12"/>
      <c r="BP1119" s="12"/>
      <c r="BQ1119" s="12" t="s">
        <v>1077</v>
      </c>
      <c r="BR1119" s="12" t="s">
        <v>1077</v>
      </c>
      <c r="BS1119" s="12">
        <v>-3.0000000000000001E-3</v>
      </c>
      <c r="BT1119" s="12"/>
      <c r="BU1119" s="12">
        <f>EXP(BS1119)</f>
        <v>0.997004495503373</v>
      </c>
      <c r="BV1119" s="12" t="s">
        <v>3416</v>
      </c>
      <c r="BW1119" s="12" t="s">
        <v>1077</v>
      </c>
      <c r="BX1119" s="12" t="s">
        <v>1077</v>
      </c>
      <c r="BY1119" s="12" t="s">
        <v>1077</v>
      </c>
      <c r="BZ1119" s="12"/>
      <c r="CA1119" s="12" t="s">
        <v>1077</v>
      </c>
      <c r="CB1119" s="12" t="s">
        <v>1077</v>
      </c>
      <c r="CC1119" s="12" t="s">
        <v>1077</v>
      </c>
      <c r="CD1119" s="12" t="s">
        <v>1077</v>
      </c>
      <c r="CE1119" s="12" t="s">
        <v>1077</v>
      </c>
      <c r="CF1119" s="12" t="s">
        <v>1077</v>
      </c>
      <c r="CG1119" s="12"/>
      <c r="CH1119" s="12"/>
      <c r="CI1119" s="12"/>
      <c r="CJ1119" s="12" t="s">
        <v>1077</v>
      </c>
      <c r="CK1119" s="12" t="s">
        <v>1077</v>
      </c>
      <c r="CL1119" s="12" t="s">
        <v>1077</v>
      </c>
      <c r="CM1119" s="12" t="s">
        <v>1077</v>
      </c>
      <c r="CN1119" s="12" t="s">
        <v>1077</v>
      </c>
      <c r="CO1119" s="12" t="s">
        <v>1077</v>
      </c>
      <c r="CP1119" s="12">
        <v>1</v>
      </c>
      <c r="CQ1119" s="12">
        <v>27</v>
      </c>
      <c r="CR1119" s="12">
        <v>1</v>
      </c>
      <c r="CS1119" s="12">
        <v>256</v>
      </c>
      <c r="CT1119" s="12" t="s">
        <v>718</v>
      </c>
      <c r="CU1119" s="12">
        <v>195.33</v>
      </c>
      <c r="CV1119" s="12"/>
      <c r="CW1119" s="12"/>
      <c r="CX1119" s="57"/>
    </row>
    <row r="1120" spans="1:102" x14ac:dyDescent="0.35">
      <c r="A1120" s="56">
        <v>100</v>
      </c>
      <c r="B1120" s="12" t="s">
        <v>3790</v>
      </c>
      <c r="C1120" s="12">
        <v>100.3</v>
      </c>
      <c r="D1120" s="12" t="s">
        <v>2546</v>
      </c>
      <c r="E1120" s="12" t="s">
        <v>515</v>
      </c>
      <c r="F1120" s="12" t="s">
        <v>3916</v>
      </c>
      <c r="G1120" s="12" t="s">
        <v>349</v>
      </c>
      <c r="H1120" s="12" t="s">
        <v>2805</v>
      </c>
      <c r="I1120" s="12" t="s">
        <v>1285</v>
      </c>
      <c r="J1120" s="12" t="s">
        <v>556</v>
      </c>
      <c r="K1120" s="12" t="s">
        <v>3443</v>
      </c>
      <c r="L1120" s="12" t="s">
        <v>1204</v>
      </c>
      <c r="M1120" s="12" t="s">
        <v>3164</v>
      </c>
      <c r="N1120" s="12"/>
      <c r="O1120" s="12" t="s">
        <v>3400</v>
      </c>
      <c r="P1120" s="12" t="s">
        <v>3404</v>
      </c>
      <c r="Q1120" s="12">
        <v>0</v>
      </c>
      <c r="R1120" s="12">
        <v>0</v>
      </c>
      <c r="S1120" s="12">
        <v>0</v>
      </c>
      <c r="T1120" s="12">
        <v>0</v>
      </c>
      <c r="U1120" s="12">
        <v>0</v>
      </c>
      <c r="V1120" s="12">
        <v>1</v>
      </c>
      <c r="W1120" s="12">
        <v>0</v>
      </c>
      <c r="X1120" s="12">
        <v>0</v>
      </c>
      <c r="Y1120" s="12">
        <v>0</v>
      </c>
      <c r="Z1120" s="12">
        <v>0</v>
      </c>
      <c r="AA1120" s="12">
        <v>0</v>
      </c>
      <c r="AB1120" s="12">
        <v>0</v>
      </c>
      <c r="AC1120" s="12">
        <v>0</v>
      </c>
      <c r="AD1120" s="12">
        <v>0</v>
      </c>
      <c r="AE1120" s="12">
        <v>0</v>
      </c>
      <c r="AF1120" s="12">
        <v>0</v>
      </c>
      <c r="AG1120" s="12">
        <v>0</v>
      </c>
      <c r="AH1120" s="12">
        <v>0</v>
      </c>
      <c r="AI1120" s="12">
        <v>0</v>
      </c>
      <c r="AJ1120" s="12">
        <v>1</v>
      </c>
      <c r="AK1120" s="12">
        <v>0</v>
      </c>
      <c r="AL1120" s="12" t="s">
        <v>607</v>
      </c>
      <c r="AM1120" s="7" t="s">
        <v>608</v>
      </c>
      <c r="AN1120" s="7" t="s">
        <v>742</v>
      </c>
      <c r="AO1120" s="7">
        <v>2011</v>
      </c>
      <c r="AP1120" s="12" t="s">
        <v>3235</v>
      </c>
      <c r="AQ1120" s="12">
        <v>284</v>
      </c>
      <c r="AR1120" s="12">
        <v>1</v>
      </c>
      <c r="AS1120" s="12" t="s">
        <v>555</v>
      </c>
      <c r="AT1120" s="7" t="s">
        <v>212</v>
      </c>
      <c r="AU1120" s="12">
        <v>1</v>
      </c>
      <c r="AV1120" s="12">
        <v>0</v>
      </c>
      <c r="AW1120" s="12">
        <v>0</v>
      </c>
      <c r="AX1120" s="12">
        <v>0</v>
      </c>
      <c r="AY1120" s="7">
        <v>0</v>
      </c>
      <c r="AZ1120" s="12">
        <v>1</v>
      </c>
      <c r="BA1120" s="12">
        <v>1</v>
      </c>
      <c r="BB1120" s="12">
        <v>1</v>
      </c>
      <c r="BC1120" s="12">
        <v>1</v>
      </c>
      <c r="BD1120" s="12">
        <v>1</v>
      </c>
      <c r="BE1120" s="12">
        <v>1</v>
      </c>
      <c r="BF1120" s="7" t="s">
        <v>2820</v>
      </c>
      <c r="BG1120" s="7" t="s">
        <v>992</v>
      </c>
      <c r="BH1120" s="7">
        <v>1</v>
      </c>
      <c r="BI1120" s="7" t="s">
        <v>3257</v>
      </c>
      <c r="BJ1120" s="12" t="s">
        <v>3460</v>
      </c>
      <c r="BK1120" s="12" t="s">
        <v>718</v>
      </c>
      <c r="BL1120" s="12" t="s">
        <v>3471</v>
      </c>
      <c r="BM1120" s="7" t="s">
        <v>845</v>
      </c>
      <c r="BN1120" s="7"/>
      <c r="BO1120" s="12"/>
      <c r="BP1120" s="12"/>
      <c r="BQ1120" s="12" t="s">
        <v>1077</v>
      </c>
      <c r="BR1120" s="12" t="s">
        <v>1077</v>
      </c>
      <c r="BS1120" s="12">
        <v>-0.33300000000000002</v>
      </c>
      <c r="BT1120" s="12"/>
      <c r="BU1120" s="12">
        <f>EXP(BS1120)</f>
        <v>0.71677019415569898</v>
      </c>
      <c r="BV1120" s="12" t="s">
        <v>3416</v>
      </c>
      <c r="BW1120" s="12" t="s">
        <v>1077</v>
      </c>
      <c r="BX1120" s="12" t="s">
        <v>1077</v>
      </c>
      <c r="BY1120" s="12" t="s">
        <v>1077</v>
      </c>
      <c r="BZ1120" s="12"/>
      <c r="CA1120" s="12" t="s">
        <v>1077</v>
      </c>
      <c r="CB1120" s="12" t="s">
        <v>1077</v>
      </c>
      <c r="CC1120" s="12" t="s">
        <v>1077</v>
      </c>
      <c r="CD1120" s="12" t="s">
        <v>1077</v>
      </c>
      <c r="CE1120" s="12" t="s">
        <v>1077</v>
      </c>
      <c r="CF1120" s="12" t="s">
        <v>1077</v>
      </c>
      <c r="CG1120" s="12"/>
      <c r="CH1120" s="12"/>
      <c r="CI1120" s="12"/>
      <c r="CJ1120" s="12" t="s">
        <v>1077</v>
      </c>
      <c r="CK1120" s="12" t="s">
        <v>1077</v>
      </c>
      <c r="CL1120" s="12" t="s">
        <v>1077</v>
      </c>
      <c r="CM1120" s="12" t="s">
        <v>1077</v>
      </c>
      <c r="CN1120" s="12" t="s">
        <v>1077</v>
      </c>
      <c r="CO1120" s="12" t="s">
        <v>1077</v>
      </c>
      <c r="CP1120" s="12">
        <v>1</v>
      </c>
      <c r="CQ1120" s="12">
        <v>27</v>
      </c>
      <c r="CR1120" s="12">
        <v>1</v>
      </c>
      <c r="CS1120" s="12">
        <v>256</v>
      </c>
      <c r="CT1120" s="12" t="s">
        <v>718</v>
      </c>
      <c r="CU1120" s="12">
        <v>3.98</v>
      </c>
      <c r="CV1120" s="12"/>
      <c r="CW1120" s="12"/>
      <c r="CX1120" s="57"/>
    </row>
    <row r="1121" spans="1:102" x14ac:dyDescent="0.35">
      <c r="A1121" s="56">
        <v>100</v>
      </c>
      <c r="B1121" s="12" t="s">
        <v>3790</v>
      </c>
      <c r="C1121" s="12">
        <v>100.3</v>
      </c>
      <c r="D1121" s="12" t="s">
        <v>2545</v>
      </c>
      <c r="E1121" s="12" t="s">
        <v>515</v>
      </c>
      <c r="F1121" s="12" t="s">
        <v>3916</v>
      </c>
      <c r="G1121" s="12" t="s">
        <v>349</v>
      </c>
      <c r="H1121" s="12" t="s">
        <v>2804</v>
      </c>
      <c r="I1121" s="12" t="s">
        <v>1285</v>
      </c>
      <c r="J1121" s="12" t="s">
        <v>556</v>
      </c>
      <c r="K1121" s="12" t="s">
        <v>3443</v>
      </c>
      <c r="L1121" s="12" t="s">
        <v>1204</v>
      </c>
      <c r="M1121" s="12" t="s">
        <v>3164</v>
      </c>
      <c r="N1121" s="12"/>
      <c r="O1121" s="12" t="s">
        <v>3400</v>
      </c>
      <c r="P1121" s="12" t="s">
        <v>3404</v>
      </c>
      <c r="Q1121" s="12">
        <v>0</v>
      </c>
      <c r="R1121" s="12">
        <v>0</v>
      </c>
      <c r="S1121" s="12">
        <v>0</v>
      </c>
      <c r="T1121" s="12">
        <v>0</v>
      </c>
      <c r="U1121" s="12">
        <v>0</v>
      </c>
      <c r="V1121" s="12">
        <v>1</v>
      </c>
      <c r="W1121" s="12">
        <v>0</v>
      </c>
      <c r="X1121" s="12">
        <v>0</v>
      </c>
      <c r="Y1121" s="12">
        <v>0</v>
      </c>
      <c r="Z1121" s="12">
        <v>0</v>
      </c>
      <c r="AA1121" s="12">
        <v>0</v>
      </c>
      <c r="AB1121" s="12">
        <v>0</v>
      </c>
      <c r="AC1121" s="12">
        <v>0</v>
      </c>
      <c r="AD1121" s="12">
        <v>0</v>
      </c>
      <c r="AE1121" s="12">
        <v>0</v>
      </c>
      <c r="AF1121" s="12">
        <v>0</v>
      </c>
      <c r="AG1121" s="12">
        <v>0</v>
      </c>
      <c r="AH1121" s="12">
        <v>0</v>
      </c>
      <c r="AI1121" s="12">
        <v>0</v>
      </c>
      <c r="AJ1121" s="12">
        <v>1</v>
      </c>
      <c r="AK1121" s="12">
        <v>0</v>
      </c>
      <c r="AL1121" s="12" t="s">
        <v>607</v>
      </c>
      <c r="AM1121" s="7" t="s">
        <v>608</v>
      </c>
      <c r="AN1121" s="7" t="s">
        <v>742</v>
      </c>
      <c r="AO1121" s="7">
        <v>2011</v>
      </c>
      <c r="AP1121" s="12" t="s">
        <v>3235</v>
      </c>
      <c r="AQ1121" s="12">
        <v>284</v>
      </c>
      <c r="AR1121" s="12">
        <v>1</v>
      </c>
      <c r="AS1121" s="12" t="s">
        <v>555</v>
      </c>
      <c r="AT1121" s="7" t="s">
        <v>212</v>
      </c>
      <c r="AU1121" s="12">
        <v>1</v>
      </c>
      <c r="AV1121" s="12">
        <v>0</v>
      </c>
      <c r="AW1121" s="12">
        <v>0</v>
      </c>
      <c r="AX1121" s="12">
        <v>0</v>
      </c>
      <c r="AY1121" s="7">
        <v>0</v>
      </c>
      <c r="AZ1121" s="12">
        <v>1</v>
      </c>
      <c r="BA1121" s="12">
        <v>1</v>
      </c>
      <c r="BB1121" s="12">
        <v>1</v>
      </c>
      <c r="BC1121" s="12">
        <v>1</v>
      </c>
      <c r="BD1121" s="12">
        <v>1</v>
      </c>
      <c r="BE1121" s="12">
        <v>1</v>
      </c>
      <c r="BF1121" s="7" t="s">
        <v>766</v>
      </c>
      <c r="BG1121" s="7" t="s">
        <v>1233</v>
      </c>
      <c r="BH1121" s="7"/>
      <c r="BI1121" s="7" t="s">
        <v>2809</v>
      </c>
      <c r="BJ1121" s="12" t="s">
        <v>3460</v>
      </c>
      <c r="BK1121" s="12" t="s">
        <v>3463</v>
      </c>
      <c r="BL1121" s="12" t="s">
        <v>3470</v>
      </c>
      <c r="BM1121" s="7" t="s">
        <v>845</v>
      </c>
      <c r="BN1121" s="7"/>
      <c r="BO1121" s="12"/>
      <c r="BP1121" s="12"/>
      <c r="BQ1121" s="12" t="s">
        <v>1077</v>
      </c>
      <c r="BR1121" s="12" t="s">
        <v>1077</v>
      </c>
      <c r="BS1121" s="12">
        <v>1.6E-2</v>
      </c>
      <c r="BT1121" s="12"/>
      <c r="BU1121" s="12">
        <f>EXP(BS1121)</f>
        <v>1.0161286854060949</v>
      </c>
      <c r="BV1121" s="12" t="s">
        <v>3416</v>
      </c>
      <c r="BW1121" s="12" t="s">
        <v>1077</v>
      </c>
      <c r="BX1121" s="12" t="s">
        <v>1077</v>
      </c>
      <c r="BY1121" s="12" t="s">
        <v>1077</v>
      </c>
      <c r="BZ1121" s="12"/>
      <c r="CA1121" s="12" t="s">
        <v>1077</v>
      </c>
      <c r="CB1121" s="12" t="s">
        <v>1077</v>
      </c>
      <c r="CC1121" s="12" t="s">
        <v>1077</v>
      </c>
      <c r="CD1121" s="12" t="s">
        <v>1077</v>
      </c>
      <c r="CE1121" s="12" t="s">
        <v>1077</v>
      </c>
      <c r="CF1121" s="12" t="s">
        <v>1077</v>
      </c>
      <c r="CG1121" s="12"/>
      <c r="CH1121" s="12"/>
      <c r="CI1121" s="12"/>
      <c r="CJ1121" s="12" t="s">
        <v>1077</v>
      </c>
      <c r="CK1121" s="12" t="s">
        <v>1077</v>
      </c>
      <c r="CL1121" s="12" t="s">
        <v>1077</v>
      </c>
      <c r="CM1121" s="12" t="s">
        <v>1077</v>
      </c>
      <c r="CN1121" s="12" t="s">
        <v>1077</v>
      </c>
      <c r="CO1121" s="12" t="s">
        <v>1077</v>
      </c>
      <c r="CP1121" s="12">
        <v>1</v>
      </c>
      <c r="CQ1121" s="12">
        <v>27</v>
      </c>
      <c r="CR1121" s="12">
        <v>1</v>
      </c>
      <c r="CS1121" s="12">
        <v>256</v>
      </c>
      <c r="CT1121" s="12" t="s">
        <v>718</v>
      </c>
      <c r="CU1121" s="12">
        <v>13.36</v>
      </c>
      <c r="CV1121" s="12" t="s">
        <v>1077</v>
      </c>
      <c r="CW1121" s="12"/>
      <c r="CX1121" s="57"/>
    </row>
    <row r="1122" spans="1:102" x14ac:dyDescent="0.35">
      <c r="A1122" s="56">
        <v>100</v>
      </c>
      <c r="B1122" s="12" t="s">
        <v>3790</v>
      </c>
      <c r="C1122" s="12">
        <v>100.4</v>
      </c>
      <c r="D1122" s="12" t="s">
        <v>2536</v>
      </c>
      <c r="E1122" s="12" t="s">
        <v>516</v>
      </c>
      <c r="F1122" s="12" t="s">
        <v>3916</v>
      </c>
      <c r="G1122" s="12" t="s">
        <v>349</v>
      </c>
      <c r="H1122" s="12" t="s">
        <v>2805</v>
      </c>
      <c r="I1122" s="12" t="s">
        <v>1285</v>
      </c>
      <c r="J1122" s="12" t="s">
        <v>1167</v>
      </c>
      <c r="K1122" s="12" t="s">
        <v>574</v>
      </c>
      <c r="L1122" s="12" t="s">
        <v>1228</v>
      </c>
      <c r="M1122" s="12" t="s">
        <v>3164</v>
      </c>
      <c r="N1122" s="12"/>
      <c r="O1122" s="12" t="s">
        <v>3400</v>
      </c>
      <c r="P1122" s="12" t="s">
        <v>3404</v>
      </c>
      <c r="Q1122" s="12">
        <v>0</v>
      </c>
      <c r="R1122" s="12">
        <v>0</v>
      </c>
      <c r="S1122" s="12">
        <v>0</v>
      </c>
      <c r="T1122" s="12">
        <v>0</v>
      </c>
      <c r="U1122" s="12">
        <v>0</v>
      </c>
      <c r="V1122" s="12">
        <v>1</v>
      </c>
      <c r="W1122" s="12">
        <v>0</v>
      </c>
      <c r="X1122" s="12">
        <v>0</v>
      </c>
      <c r="Y1122" s="12">
        <v>0</v>
      </c>
      <c r="Z1122" s="12">
        <v>0</v>
      </c>
      <c r="AA1122" s="12">
        <v>0</v>
      </c>
      <c r="AB1122" s="12">
        <v>0</v>
      </c>
      <c r="AC1122" s="12">
        <v>0</v>
      </c>
      <c r="AD1122" s="12">
        <v>0</v>
      </c>
      <c r="AE1122" s="12">
        <v>0</v>
      </c>
      <c r="AF1122" s="12">
        <v>0</v>
      </c>
      <c r="AG1122" s="12">
        <v>0</v>
      </c>
      <c r="AH1122" s="12">
        <v>0</v>
      </c>
      <c r="AI1122" s="12">
        <v>0</v>
      </c>
      <c r="AJ1122" s="12">
        <v>1</v>
      </c>
      <c r="AK1122" s="12">
        <v>0</v>
      </c>
      <c r="AL1122" s="12" t="s">
        <v>607</v>
      </c>
      <c r="AM1122" s="7" t="s">
        <v>608</v>
      </c>
      <c r="AN1122" s="7" t="s">
        <v>742</v>
      </c>
      <c r="AO1122" s="7">
        <v>2011</v>
      </c>
      <c r="AP1122" s="12" t="s">
        <v>3235</v>
      </c>
      <c r="AQ1122" s="12">
        <v>204</v>
      </c>
      <c r="AR1122" s="12">
        <v>2</v>
      </c>
      <c r="AS1122" s="12" t="s">
        <v>555</v>
      </c>
      <c r="AT1122" s="7" t="s">
        <v>212</v>
      </c>
      <c r="AU1122" s="12">
        <v>1</v>
      </c>
      <c r="AV1122" s="12">
        <v>0</v>
      </c>
      <c r="AW1122" s="12">
        <v>0</v>
      </c>
      <c r="AX1122" s="12">
        <v>0</v>
      </c>
      <c r="AY1122" s="7">
        <v>0</v>
      </c>
      <c r="AZ1122" s="12">
        <v>0</v>
      </c>
      <c r="BA1122" s="12">
        <v>1</v>
      </c>
      <c r="BB1122" s="12">
        <v>1</v>
      </c>
      <c r="BC1122" s="12">
        <v>1</v>
      </c>
      <c r="BD1122" s="12">
        <v>1</v>
      </c>
      <c r="BE1122" s="12">
        <v>1</v>
      </c>
      <c r="BF1122" s="7" t="s">
        <v>766</v>
      </c>
      <c r="BG1122" s="7" t="s">
        <v>159</v>
      </c>
      <c r="BH1122" s="7"/>
      <c r="BI1122" s="7" t="s">
        <v>2806</v>
      </c>
      <c r="BJ1122" s="12" t="s">
        <v>3460</v>
      </c>
      <c r="BK1122" s="12" t="s">
        <v>3463</v>
      </c>
      <c r="BL1122" s="12" t="s">
        <v>3470</v>
      </c>
      <c r="BM1122" s="7" t="s">
        <v>845</v>
      </c>
      <c r="BN1122" s="7" t="s">
        <v>1162</v>
      </c>
      <c r="BO1122" s="12"/>
      <c r="BP1122" s="12"/>
      <c r="BQ1122" s="12"/>
      <c r="BR1122" s="12" t="s">
        <v>1077</v>
      </c>
      <c r="BS1122" s="12">
        <v>-5.5E-2</v>
      </c>
      <c r="BT1122" s="12">
        <f>EXP(BS1122)</f>
        <v>0.94648514795348382</v>
      </c>
      <c r="BU1122" s="12"/>
      <c r="BV1122" s="12" t="s">
        <v>3415</v>
      </c>
      <c r="BW1122" s="12" t="s">
        <v>1077</v>
      </c>
      <c r="BX1122" s="12" t="s">
        <v>1077</v>
      </c>
      <c r="BY1122" s="12" t="s">
        <v>1077</v>
      </c>
      <c r="BZ1122" s="12"/>
      <c r="CA1122" s="12" t="s">
        <v>1077</v>
      </c>
      <c r="CB1122" s="12" t="s">
        <v>1077</v>
      </c>
      <c r="CC1122" s="12" t="s">
        <v>1077</v>
      </c>
      <c r="CD1122" s="12" t="s">
        <v>1077</v>
      </c>
      <c r="CE1122" s="12" t="s">
        <v>1077</v>
      </c>
      <c r="CF1122" s="12"/>
      <c r="CG1122" s="12"/>
      <c r="CH1122" s="12"/>
      <c r="CI1122" s="12"/>
      <c r="CJ1122" s="12" t="s">
        <v>718</v>
      </c>
      <c r="CK1122" s="12" t="s">
        <v>1077</v>
      </c>
      <c r="CL1122" s="12" t="s">
        <v>1077</v>
      </c>
      <c r="CM1122" s="12" t="s">
        <v>1077</v>
      </c>
      <c r="CN1122" s="12" t="s">
        <v>1077</v>
      </c>
      <c r="CO1122" s="12" t="s">
        <v>1077</v>
      </c>
      <c r="CP1122" s="12">
        <v>0</v>
      </c>
      <c r="CQ1122" s="12"/>
      <c r="CR1122" s="12"/>
      <c r="CS1122" s="12" t="s">
        <v>1077</v>
      </c>
      <c r="CT1122" s="12" t="s">
        <v>718</v>
      </c>
      <c r="CU1122" s="12">
        <v>4.0199999999999996</v>
      </c>
      <c r="CV1122" s="12"/>
      <c r="CW1122" s="12"/>
      <c r="CX1122" s="57"/>
    </row>
    <row r="1123" spans="1:102" x14ac:dyDescent="0.35">
      <c r="A1123" s="56">
        <v>100</v>
      </c>
      <c r="B1123" s="12" t="s">
        <v>3790</v>
      </c>
      <c r="C1123" s="12">
        <v>100.4</v>
      </c>
      <c r="D1123" s="12" t="s">
        <v>2537</v>
      </c>
      <c r="E1123" s="12" t="s">
        <v>516</v>
      </c>
      <c r="F1123" s="12" t="s">
        <v>3916</v>
      </c>
      <c r="G1123" s="12" t="s">
        <v>349</v>
      </c>
      <c r="H1123" s="12" t="s">
        <v>2805</v>
      </c>
      <c r="I1123" s="12" t="s">
        <v>1285</v>
      </c>
      <c r="J1123" s="12" t="s">
        <v>1167</v>
      </c>
      <c r="K1123" s="12" t="s">
        <v>574</v>
      </c>
      <c r="L1123" s="12" t="s">
        <v>1228</v>
      </c>
      <c r="M1123" s="12" t="s">
        <v>3164</v>
      </c>
      <c r="N1123" s="12"/>
      <c r="O1123" s="12" t="s">
        <v>3400</v>
      </c>
      <c r="P1123" s="12" t="s">
        <v>3404</v>
      </c>
      <c r="Q1123" s="12">
        <v>0</v>
      </c>
      <c r="R1123" s="12">
        <v>0</v>
      </c>
      <c r="S1123" s="12">
        <v>0</v>
      </c>
      <c r="T1123" s="12">
        <v>0</v>
      </c>
      <c r="U1123" s="12">
        <v>0</v>
      </c>
      <c r="V1123" s="12">
        <v>1</v>
      </c>
      <c r="W1123" s="12">
        <v>0</v>
      </c>
      <c r="X1123" s="12">
        <v>0</v>
      </c>
      <c r="Y1123" s="12">
        <v>0</v>
      </c>
      <c r="Z1123" s="12">
        <v>0</v>
      </c>
      <c r="AA1123" s="12">
        <v>0</v>
      </c>
      <c r="AB1123" s="12">
        <v>0</v>
      </c>
      <c r="AC1123" s="12">
        <v>0</v>
      </c>
      <c r="AD1123" s="12">
        <v>0</v>
      </c>
      <c r="AE1123" s="12">
        <v>0</v>
      </c>
      <c r="AF1123" s="12">
        <v>0</v>
      </c>
      <c r="AG1123" s="12">
        <v>0</v>
      </c>
      <c r="AH1123" s="12">
        <v>0</v>
      </c>
      <c r="AI1123" s="12">
        <v>0</v>
      </c>
      <c r="AJ1123" s="12">
        <v>1</v>
      </c>
      <c r="AK1123" s="12">
        <v>0</v>
      </c>
      <c r="AL1123" s="12" t="s">
        <v>607</v>
      </c>
      <c r="AM1123" s="7" t="s">
        <v>608</v>
      </c>
      <c r="AN1123" s="7" t="s">
        <v>742</v>
      </c>
      <c r="AO1123" s="7">
        <v>2011</v>
      </c>
      <c r="AP1123" s="12" t="s">
        <v>3235</v>
      </c>
      <c r="AQ1123" s="12">
        <v>204</v>
      </c>
      <c r="AR1123" s="12">
        <v>2</v>
      </c>
      <c r="AS1123" s="12" t="s">
        <v>555</v>
      </c>
      <c r="AT1123" s="7" t="s">
        <v>212</v>
      </c>
      <c r="AU1123" s="12">
        <v>1</v>
      </c>
      <c r="AV1123" s="12">
        <v>0</v>
      </c>
      <c r="AW1123" s="12">
        <v>0</v>
      </c>
      <c r="AX1123" s="12">
        <v>0</v>
      </c>
      <c r="AY1123" s="7">
        <v>0</v>
      </c>
      <c r="AZ1123" s="12">
        <v>0</v>
      </c>
      <c r="BA1123" s="12">
        <v>1</v>
      </c>
      <c r="BB1123" s="12">
        <v>1</v>
      </c>
      <c r="BC1123" s="12">
        <v>1</v>
      </c>
      <c r="BD1123" s="12">
        <v>1</v>
      </c>
      <c r="BE1123" s="12">
        <v>1</v>
      </c>
      <c r="BF1123" s="7" t="s">
        <v>766</v>
      </c>
      <c r="BG1123" s="7" t="s">
        <v>781</v>
      </c>
      <c r="BH1123" s="7"/>
      <c r="BI1123" s="7" t="s">
        <v>2807</v>
      </c>
      <c r="BJ1123" s="12" t="s">
        <v>3460</v>
      </c>
      <c r="BK1123" s="12" t="s">
        <v>3472</v>
      </c>
      <c r="BL1123" s="12" t="s">
        <v>3482</v>
      </c>
      <c r="BM1123" s="7" t="s">
        <v>845</v>
      </c>
      <c r="BN1123" s="7" t="s">
        <v>1162</v>
      </c>
      <c r="BO1123" s="12"/>
      <c r="BP1123" s="12"/>
      <c r="BQ1123" s="12"/>
      <c r="BR1123" s="12" t="s">
        <v>1077</v>
      </c>
      <c r="BS1123" s="12">
        <v>-2.4E-2</v>
      </c>
      <c r="BT1123" s="12">
        <f>EXP(BS1123)</f>
        <v>0.97628570975790929</v>
      </c>
      <c r="BU1123" s="12"/>
      <c r="BV1123" s="12" t="s">
        <v>3415</v>
      </c>
      <c r="BW1123" s="12" t="s">
        <v>1077</v>
      </c>
      <c r="BX1123" s="12" t="s">
        <v>1077</v>
      </c>
      <c r="BY1123" s="12" t="s">
        <v>1077</v>
      </c>
      <c r="BZ1123" s="12"/>
      <c r="CA1123" s="12" t="s">
        <v>1077</v>
      </c>
      <c r="CB1123" s="12" t="s">
        <v>1077</v>
      </c>
      <c r="CC1123" s="12" t="s">
        <v>1077</v>
      </c>
      <c r="CD1123" s="12" t="s">
        <v>1077</v>
      </c>
      <c r="CE1123" s="12" t="s">
        <v>1077</v>
      </c>
      <c r="CF1123" s="12"/>
      <c r="CG1123" s="12"/>
      <c r="CH1123" s="12"/>
      <c r="CI1123" s="12"/>
      <c r="CJ1123" s="12" t="s">
        <v>718</v>
      </c>
      <c r="CK1123" s="12" t="s">
        <v>1077</v>
      </c>
      <c r="CL1123" s="12" t="s">
        <v>1077</v>
      </c>
      <c r="CM1123" s="12" t="s">
        <v>1077</v>
      </c>
      <c r="CN1123" s="12" t="s">
        <v>1077</v>
      </c>
      <c r="CO1123" s="12" t="s">
        <v>1077</v>
      </c>
      <c r="CP1123" s="12">
        <v>0</v>
      </c>
      <c r="CQ1123" s="12"/>
      <c r="CR1123" s="12"/>
      <c r="CS1123" s="12" t="s">
        <v>1077</v>
      </c>
      <c r="CT1123" s="12" t="s">
        <v>718</v>
      </c>
      <c r="CU1123" s="12">
        <v>15.7</v>
      </c>
      <c r="CV1123" s="12"/>
      <c r="CW1123" s="12"/>
      <c r="CX1123" s="57"/>
    </row>
    <row r="1124" spans="1:102" x14ac:dyDescent="0.35">
      <c r="A1124" s="56">
        <v>100</v>
      </c>
      <c r="B1124" s="12" t="s">
        <v>3790</v>
      </c>
      <c r="C1124" s="12">
        <v>100.4</v>
      </c>
      <c r="D1124" s="12" t="s">
        <v>2540</v>
      </c>
      <c r="E1124" s="12" t="s">
        <v>516</v>
      </c>
      <c r="F1124" s="12" t="s">
        <v>3916</v>
      </c>
      <c r="G1124" s="12" t="s">
        <v>349</v>
      </c>
      <c r="H1124" s="12" t="s">
        <v>2805</v>
      </c>
      <c r="I1124" s="12" t="s">
        <v>1285</v>
      </c>
      <c r="J1124" s="12" t="s">
        <v>1167</v>
      </c>
      <c r="K1124" s="12" t="s">
        <v>574</v>
      </c>
      <c r="L1124" s="12" t="s">
        <v>1228</v>
      </c>
      <c r="M1124" s="12" t="s">
        <v>3164</v>
      </c>
      <c r="N1124" s="12"/>
      <c r="O1124" s="12" t="s">
        <v>3400</v>
      </c>
      <c r="P1124" s="12" t="s">
        <v>3404</v>
      </c>
      <c r="Q1124" s="12">
        <v>0</v>
      </c>
      <c r="R1124" s="12">
        <v>0</v>
      </c>
      <c r="S1124" s="12">
        <v>0</v>
      </c>
      <c r="T1124" s="12">
        <v>0</v>
      </c>
      <c r="U1124" s="12">
        <v>0</v>
      </c>
      <c r="V1124" s="12">
        <v>1</v>
      </c>
      <c r="W1124" s="12">
        <v>0</v>
      </c>
      <c r="X1124" s="12">
        <v>0</v>
      </c>
      <c r="Y1124" s="12">
        <v>0</v>
      </c>
      <c r="Z1124" s="12">
        <v>0</v>
      </c>
      <c r="AA1124" s="12">
        <v>0</v>
      </c>
      <c r="AB1124" s="12">
        <v>0</v>
      </c>
      <c r="AC1124" s="12">
        <v>0</v>
      </c>
      <c r="AD1124" s="12">
        <v>0</v>
      </c>
      <c r="AE1124" s="12">
        <v>0</v>
      </c>
      <c r="AF1124" s="12">
        <v>0</v>
      </c>
      <c r="AG1124" s="12">
        <v>0</v>
      </c>
      <c r="AH1124" s="12">
        <v>0</v>
      </c>
      <c r="AI1124" s="12">
        <v>0</v>
      </c>
      <c r="AJ1124" s="12">
        <v>1</v>
      </c>
      <c r="AK1124" s="12">
        <v>0</v>
      </c>
      <c r="AL1124" s="12" t="s">
        <v>607</v>
      </c>
      <c r="AM1124" s="7" t="s">
        <v>608</v>
      </c>
      <c r="AN1124" s="7" t="s">
        <v>742</v>
      </c>
      <c r="AO1124" s="7">
        <v>2011</v>
      </c>
      <c r="AP1124" s="12" t="s">
        <v>3235</v>
      </c>
      <c r="AQ1124" s="12">
        <v>204</v>
      </c>
      <c r="AR1124" s="12">
        <v>2</v>
      </c>
      <c r="AS1124" s="12" t="s">
        <v>555</v>
      </c>
      <c r="AT1124" s="7" t="s">
        <v>212</v>
      </c>
      <c r="AU1124" s="12">
        <v>1</v>
      </c>
      <c r="AV1124" s="12">
        <v>0</v>
      </c>
      <c r="AW1124" s="12">
        <v>0</v>
      </c>
      <c r="AX1124" s="12">
        <v>0</v>
      </c>
      <c r="AY1124" s="7">
        <v>0</v>
      </c>
      <c r="AZ1124" s="12">
        <v>0</v>
      </c>
      <c r="BA1124" s="12">
        <v>1</v>
      </c>
      <c r="BB1124" s="12">
        <v>1</v>
      </c>
      <c r="BC1124" s="12">
        <v>1</v>
      </c>
      <c r="BD1124" s="12">
        <v>1</v>
      </c>
      <c r="BE1124" s="12">
        <v>1</v>
      </c>
      <c r="BF1124" s="7" t="s">
        <v>2820</v>
      </c>
      <c r="BG1124" s="7" t="s">
        <v>992</v>
      </c>
      <c r="BH1124" s="7">
        <v>1</v>
      </c>
      <c r="BI1124" s="7" t="s">
        <v>3257</v>
      </c>
      <c r="BJ1124" s="12" t="s">
        <v>3460</v>
      </c>
      <c r="BK1124" s="12" t="s">
        <v>718</v>
      </c>
      <c r="BL1124" s="12" t="s">
        <v>3471</v>
      </c>
      <c r="BM1124" s="7" t="s">
        <v>845</v>
      </c>
      <c r="BN1124" s="7" t="s">
        <v>1162</v>
      </c>
      <c r="BO1124" s="12"/>
      <c r="BP1124" s="12"/>
      <c r="BQ1124" s="12"/>
      <c r="BR1124" s="12" t="s">
        <v>1077</v>
      </c>
      <c r="BS1124" s="12">
        <v>-0.36399999999999999</v>
      </c>
      <c r="BT1124" s="12">
        <f>EXP(BS1124)</f>
        <v>0.69489119474291061</v>
      </c>
      <c r="BU1124" s="12"/>
      <c r="BV1124" s="12" t="s">
        <v>3415</v>
      </c>
      <c r="BW1124" s="12" t="s">
        <v>1077</v>
      </c>
      <c r="BX1124" s="12" t="s">
        <v>1077</v>
      </c>
      <c r="BY1124" s="12" t="s">
        <v>1077</v>
      </c>
      <c r="BZ1124" s="12"/>
      <c r="CA1124" s="12" t="s">
        <v>1077</v>
      </c>
      <c r="CB1124" s="12" t="s">
        <v>1077</v>
      </c>
      <c r="CC1124" s="12" t="s">
        <v>1077</v>
      </c>
      <c r="CD1124" s="12" t="s">
        <v>1077</v>
      </c>
      <c r="CE1124" s="12" t="s">
        <v>1077</v>
      </c>
      <c r="CF1124" s="12"/>
      <c r="CG1124" s="12"/>
      <c r="CH1124" s="12"/>
      <c r="CI1124" s="12"/>
      <c r="CJ1124" s="12" t="s">
        <v>718</v>
      </c>
      <c r="CK1124" s="12" t="s">
        <v>1077</v>
      </c>
      <c r="CL1124" s="12" t="s">
        <v>1077</v>
      </c>
      <c r="CM1124" s="12" t="s">
        <v>1077</v>
      </c>
      <c r="CN1124" s="12" t="s">
        <v>1077</v>
      </c>
      <c r="CO1124" s="12" t="s">
        <v>1077</v>
      </c>
      <c r="CP1124" s="12">
        <v>0</v>
      </c>
      <c r="CQ1124" s="12"/>
      <c r="CR1124" s="12"/>
      <c r="CS1124" s="12" t="s">
        <v>1077</v>
      </c>
      <c r="CT1124" s="12" t="s">
        <v>718</v>
      </c>
      <c r="CU1124" s="12">
        <v>3.98</v>
      </c>
      <c r="CV1124" s="12"/>
      <c r="CW1124" s="12"/>
      <c r="CX1124" s="57"/>
    </row>
    <row r="1125" spans="1:102" x14ac:dyDescent="0.35">
      <c r="A1125" s="56">
        <v>100</v>
      </c>
      <c r="B1125" s="12" t="s">
        <v>3790</v>
      </c>
      <c r="C1125" s="12">
        <v>100.4</v>
      </c>
      <c r="D1125" s="12" t="s">
        <v>2541</v>
      </c>
      <c r="E1125" s="12" t="s">
        <v>516</v>
      </c>
      <c r="F1125" s="12" t="s">
        <v>3916</v>
      </c>
      <c r="G1125" s="12" t="s">
        <v>212</v>
      </c>
      <c r="H1125" s="12" t="s">
        <v>2805</v>
      </c>
      <c r="I1125" s="12" t="s">
        <v>212</v>
      </c>
      <c r="J1125" s="12" t="s">
        <v>1167</v>
      </c>
      <c r="K1125" s="12" t="s">
        <v>574</v>
      </c>
      <c r="L1125" s="12" t="s">
        <v>1228</v>
      </c>
      <c r="M1125" s="12" t="s">
        <v>3164</v>
      </c>
      <c r="N1125" s="12"/>
      <c r="O1125" s="12" t="s">
        <v>3400</v>
      </c>
      <c r="P1125" s="12" t="s">
        <v>3404</v>
      </c>
      <c r="Q1125" s="12">
        <v>0</v>
      </c>
      <c r="R1125" s="12">
        <v>0</v>
      </c>
      <c r="S1125" s="12">
        <v>0</v>
      </c>
      <c r="T1125" s="12">
        <v>0</v>
      </c>
      <c r="U1125" s="12">
        <v>0</v>
      </c>
      <c r="V1125" s="12">
        <v>1</v>
      </c>
      <c r="W1125" s="12">
        <v>0</v>
      </c>
      <c r="X1125" s="12">
        <v>0</v>
      </c>
      <c r="Y1125" s="12">
        <v>0</v>
      </c>
      <c r="Z1125" s="12">
        <v>0</v>
      </c>
      <c r="AA1125" s="12">
        <v>0</v>
      </c>
      <c r="AB1125" s="12">
        <v>0</v>
      </c>
      <c r="AC1125" s="12">
        <v>0</v>
      </c>
      <c r="AD1125" s="12">
        <v>0</v>
      </c>
      <c r="AE1125" s="12">
        <v>0</v>
      </c>
      <c r="AF1125" s="12">
        <v>0</v>
      </c>
      <c r="AG1125" s="12">
        <v>0</v>
      </c>
      <c r="AH1125" s="12">
        <v>0</v>
      </c>
      <c r="AI1125" s="12">
        <v>0</v>
      </c>
      <c r="AJ1125" s="12">
        <v>1</v>
      </c>
      <c r="AK1125" s="12">
        <v>0</v>
      </c>
      <c r="AL1125" s="12" t="s">
        <v>607</v>
      </c>
      <c r="AM1125" s="7" t="s">
        <v>608</v>
      </c>
      <c r="AN1125" s="7" t="s">
        <v>742</v>
      </c>
      <c r="AO1125" s="7">
        <v>2011</v>
      </c>
      <c r="AP1125" s="12" t="s">
        <v>3235</v>
      </c>
      <c r="AQ1125" s="12">
        <v>204</v>
      </c>
      <c r="AR1125" s="12">
        <v>2</v>
      </c>
      <c r="AS1125" s="12" t="s">
        <v>555</v>
      </c>
      <c r="AT1125" s="7" t="s">
        <v>212</v>
      </c>
      <c r="AU1125" s="12">
        <v>1</v>
      </c>
      <c r="AV1125" s="12">
        <v>0</v>
      </c>
      <c r="AW1125" s="12">
        <v>0</v>
      </c>
      <c r="AX1125" s="12">
        <v>0</v>
      </c>
      <c r="AY1125" s="7">
        <v>0</v>
      </c>
      <c r="AZ1125" s="12">
        <v>0</v>
      </c>
      <c r="BA1125" s="12">
        <v>1</v>
      </c>
      <c r="BB1125" s="12">
        <v>1</v>
      </c>
      <c r="BC1125" s="12">
        <v>1</v>
      </c>
      <c r="BD1125" s="12">
        <v>1</v>
      </c>
      <c r="BE1125" s="12">
        <v>1</v>
      </c>
      <c r="BF1125" s="7" t="s">
        <v>2821</v>
      </c>
      <c r="BG1125" s="7" t="s">
        <v>3278</v>
      </c>
      <c r="BH1125" s="7">
        <v>1</v>
      </c>
      <c r="BI1125" s="7" t="s">
        <v>3252</v>
      </c>
      <c r="BJ1125" s="12" t="s">
        <v>3460</v>
      </c>
      <c r="BK1125" s="12" t="s">
        <v>718</v>
      </c>
      <c r="BL1125" s="12" t="s">
        <v>3471</v>
      </c>
      <c r="BM1125" s="7" t="s">
        <v>845</v>
      </c>
      <c r="BN1125" s="7" t="s">
        <v>1162</v>
      </c>
      <c r="BO1125" s="12"/>
      <c r="BP1125" s="12">
        <v>5</v>
      </c>
      <c r="BQ1125" s="12"/>
      <c r="BR1125" s="12" t="s">
        <v>1077</v>
      </c>
      <c r="BS1125" s="12">
        <v>-0.74299999999999999</v>
      </c>
      <c r="BT1125" s="12">
        <f>EXP(BS1125)</f>
        <v>0.47568471864168782</v>
      </c>
      <c r="BU1125" s="12"/>
      <c r="BV1125" s="12" t="s">
        <v>3415</v>
      </c>
      <c r="BW1125" s="12" t="s">
        <v>1077</v>
      </c>
      <c r="BX1125" s="12" t="s">
        <v>1077</v>
      </c>
      <c r="BY1125" s="12" t="s">
        <v>1077</v>
      </c>
      <c r="BZ1125" s="12"/>
      <c r="CA1125" s="12" t="s">
        <v>1077</v>
      </c>
      <c r="CB1125" s="12" t="s">
        <v>1077</v>
      </c>
      <c r="CC1125" s="12" t="s">
        <v>1077</v>
      </c>
      <c r="CD1125" s="12" t="s">
        <v>1077</v>
      </c>
      <c r="CE1125" s="12">
        <v>0.01</v>
      </c>
      <c r="CF1125" s="12"/>
      <c r="CG1125" s="12"/>
      <c r="CH1125" s="12"/>
      <c r="CI1125" s="12"/>
      <c r="CJ1125" s="12" t="s">
        <v>718</v>
      </c>
      <c r="CK1125" s="12" t="s">
        <v>1077</v>
      </c>
      <c r="CL1125" s="12" t="s">
        <v>1077</v>
      </c>
      <c r="CM1125" s="12" t="s">
        <v>1077</v>
      </c>
      <c r="CN1125" s="12" t="s">
        <v>1077</v>
      </c>
      <c r="CO1125" s="12" t="s">
        <v>1077</v>
      </c>
      <c r="CP1125" s="12">
        <v>0</v>
      </c>
      <c r="CQ1125" s="12"/>
      <c r="CR1125" s="12"/>
      <c r="CS1125" s="12" t="s">
        <v>1077</v>
      </c>
      <c r="CT1125" s="12" t="s">
        <v>718</v>
      </c>
      <c r="CU1125" s="12">
        <v>0.01</v>
      </c>
      <c r="CV1125" s="12"/>
      <c r="CW1125" s="12"/>
      <c r="CX1125" s="57"/>
    </row>
    <row r="1126" spans="1:102" x14ac:dyDescent="0.35">
      <c r="A1126" s="56">
        <v>100</v>
      </c>
      <c r="B1126" s="12" t="s">
        <v>3790</v>
      </c>
      <c r="C1126" s="12">
        <v>100.4</v>
      </c>
      <c r="D1126" s="12" t="s">
        <v>2544</v>
      </c>
      <c r="E1126" s="12" t="s">
        <v>516</v>
      </c>
      <c r="F1126" s="12" t="s">
        <v>3916</v>
      </c>
      <c r="G1126" s="12" t="s">
        <v>349</v>
      </c>
      <c r="H1126" s="12" t="s">
        <v>2804</v>
      </c>
      <c r="I1126" s="12" t="s">
        <v>1285</v>
      </c>
      <c r="J1126" s="12" t="s">
        <v>1167</v>
      </c>
      <c r="K1126" s="12" t="s">
        <v>574</v>
      </c>
      <c r="L1126" s="12" t="s">
        <v>1228</v>
      </c>
      <c r="M1126" s="12" t="s">
        <v>3164</v>
      </c>
      <c r="N1126" s="12"/>
      <c r="O1126" s="12" t="s">
        <v>3400</v>
      </c>
      <c r="P1126" s="12" t="s">
        <v>3404</v>
      </c>
      <c r="Q1126" s="12">
        <v>0</v>
      </c>
      <c r="R1126" s="12">
        <v>0</v>
      </c>
      <c r="S1126" s="12">
        <v>0</v>
      </c>
      <c r="T1126" s="12">
        <v>0</v>
      </c>
      <c r="U1126" s="12">
        <v>0</v>
      </c>
      <c r="V1126" s="12">
        <v>1</v>
      </c>
      <c r="W1126" s="12">
        <v>0</v>
      </c>
      <c r="X1126" s="12">
        <v>0</v>
      </c>
      <c r="Y1126" s="12">
        <v>0</v>
      </c>
      <c r="Z1126" s="12">
        <v>0</v>
      </c>
      <c r="AA1126" s="12">
        <v>0</v>
      </c>
      <c r="AB1126" s="12">
        <v>0</v>
      </c>
      <c r="AC1126" s="12">
        <v>0</v>
      </c>
      <c r="AD1126" s="12">
        <v>0</v>
      </c>
      <c r="AE1126" s="12">
        <v>0</v>
      </c>
      <c r="AF1126" s="12">
        <v>0</v>
      </c>
      <c r="AG1126" s="12">
        <v>0</v>
      </c>
      <c r="AH1126" s="12">
        <v>0</v>
      </c>
      <c r="AI1126" s="12">
        <v>0</v>
      </c>
      <c r="AJ1126" s="12">
        <v>1</v>
      </c>
      <c r="AK1126" s="12">
        <v>0</v>
      </c>
      <c r="AL1126" s="12" t="s">
        <v>607</v>
      </c>
      <c r="AM1126" s="7" t="s">
        <v>608</v>
      </c>
      <c r="AN1126" s="7" t="s">
        <v>742</v>
      </c>
      <c r="AO1126" s="7">
        <v>2011</v>
      </c>
      <c r="AP1126" s="12" t="s">
        <v>3235</v>
      </c>
      <c r="AQ1126" s="12">
        <v>204</v>
      </c>
      <c r="AR1126" s="12">
        <v>2</v>
      </c>
      <c r="AS1126" s="12" t="s">
        <v>555</v>
      </c>
      <c r="AT1126" s="7" t="s">
        <v>212</v>
      </c>
      <c r="AU1126" s="12">
        <v>1</v>
      </c>
      <c r="AV1126" s="12">
        <v>0</v>
      </c>
      <c r="AW1126" s="12">
        <v>0</v>
      </c>
      <c r="AX1126" s="12">
        <v>0</v>
      </c>
      <c r="AY1126" s="7">
        <v>0</v>
      </c>
      <c r="AZ1126" s="12">
        <v>0</v>
      </c>
      <c r="BA1126" s="12">
        <v>1</v>
      </c>
      <c r="BB1126" s="12">
        <v>1</v>
      </c>
      <c r="BC1126" s="12">
        <v>1</v>
      </c>
      <c r="BD1126" s="12">
        <v>1</v>
      </c>
      <c r="BE1126" s="12">
        <v>1</v>
      </c>
      <c r="BF1126" s="7" t="s">
        <v>2820</v>
      </c>
      <c r="BG1126" s="7" t="s">
        <v>846</v>
      </c>
      <c r="BH1126" s="7"/>
      <c r="BI1126" s="7" t="s">
        <v>2818</v>
      </c>
      <c r="BJ1126" s="12" t="s">
        <v>3460</v>
      </c>
      <c r="BK1126" s="12" t="s">
        <v>3463</v>
      </c>
      <c r="BL1126" s="12" t="s">
        <v>3470</v>
      </c>
      <c r="BM1126" s="7" t="s">
        <v>845</v>
      </c>
      <c r="BN1126" s="7" t="s">
        <v>1162</v>
      </c>
      <c r="BO1126" s="12"/>
      <c r="BP1126" s="12"/>
      <c r="BQ1126" s="12"/>
      <c r="BR1126" s="12" t="s">
        <v>1077</v>
      </c>
      <c r="BS1126" s="12">
        <v>7.0000000000000001E-3</v>
      </c>
      <c r="BT1126" s="12">
        <f>EXP(BS1126)</f>
        <v>1.0070245572668486</v>
      </c>
      <c r="BU1126" s="12"/>
      <c r="BV1126" s="12" t="s">
        <v>3415</v>
      </c>
      <c r="BW1126" s="12" t="s">
        <v>1077</v>
      </c>
      <c r="BX1126" s="12" t="s">
        <v>1077</v>
      </c>
      <c r="BY1126" s="12" t="s">
        <v>1077</v>
      </c>
      <c r="BZ1126" s="12"/>
      <c r="CA1126" s="12" t="s">
        <v>1077</v>
      </c>
      <c r="CB1126" s="12" t="s">
        <v>1077</v>
      </c>
      <c r="CC1126" s="12" t="s">
        <v>1077</v>
      </c>
      <c r="CD1126" s="12" t="s">
        <v>1077</v>
      </c>
      <c r="CE1126" s="12" t="s">
        <v>1077</v>
      </c>
      <c r="CF1126" s="12" t="s">
        <v>1077</v>
      </c>
      <c r="CG1126" s="12"/>
      <c r="CH1126" s="12"/>
      <c r="CI1126" s="12"/>
      <c r="CJ1126" s="12" t="s">
        <v>718</v>
      </c>
      <c r="CK1126" s="12" t="s">
        <v>1077</v>
      </c>
      <c r="CL1126" s="12" t="s">
        <v>1077</v>
      </c>
      <c r="CM1126" s="12" t="s">
        <v>1077</v>
      </c>
      <c r="CN1126" s="12" t="s">
        <v>1077</v>
      </c>
      <c r="CO1126" s="12" t="s">
        <v>1077</v>
      </c>
      <c r="CP1126" s="12">
        <v>0</v>
      </c>
      <c r="CQ1126" s="12"/>
      <c r="CR1126" s="12"/>
      <c r="CS1126" s="12" t="s">
        <v>1077</v>
      </c>
      <c r="CT1126" s="12" t="s">
        <v>718</v>
      </c>
      <c r="CU1126" s="12">
        <v>138.4</v>
      </c>
      <c r="CV1126" s="12"/>
      <c r="CW1126" s="12"/>
      <c r="CX1126" s="57"/>
    </row>
    <row r="1127" spans="1:102" x14ac:dyDescent="0.35">
      <c r="A1127" s="56">
        <v>106</v>
      </c>
      <c r="B1127" s="12" t="s">
        <v>3799</v>
      </c>
      <c r="C1127" s="12">
        <v>106.1</v>
      </c>
      <c r="D1127" s="12" t="s">
        <v>2577</v>
      </c>
      <c r="E1127" s="12" t="s">
        <v>522</v>
      </c>
      <c r="F1127" s="12">
        <v>2</v>
      </c>
      <c r="G1127" s="12" t="s">
        <v>349</v>
      </c>
      <c r="H1127" s="12" t="s">
        <v>2805</v>
      </c>
      <c r="I1127" s="12" t="s">
        <v>1285</v>
      </c>
      <c r="J1127" s="12" t="s">
        <v>556</v>
      </c>
      <c r="K1127" s="12" t="s">
        <v>557</v>
      </c>
      <c r="L1127" s="12" t="s">
        <v>558</v>
      </c>
      <c r="M1127" s="12" t="s">
        <v>3164</v>
      </c>
      <c r="N1127" s="12"/>
      <c r="O1127" s="12" t="s">
        <v>3400</v>
      </c>
      <c r="P1127" s="12" t="s">
        <v>3404</v>
      </c>
      <c r="Q1127" s="12">
        <v>0</v>
      </c>
      <c r="R1127" s="12">
        <v>0</v>
      </c>
      <c r="S1127" s="12">
        <v>0</v>
      </c>
      <c r="T1127" s="12">
        <v>0</v>
      </c>
      <c r="U1127" s="12">
        <v>0</v>
      </c>
      <c r="V1127" s="12">
        <v>1</v>
      </c>
      <c r="W1127" s="12">
        <v>1</v>
      </c>
      <c r="X1127" s="12">
        <v>0</v>
      </c>
      <c r="Y1127" s="12">
        <v>0</v>
      </c>
      <c r="Z1127" s="12">
        <v>0</v>
      </c>
      <c r="AA1127" s="12">
        <v>0</v>
      </c>
      <c r="AB1127" s="12">
        <v>0</v>
      </c>
      <c r="AC1127" s="12">
        <v>0</v>
      </c>
      <c r="AD1127" s="12">
        <v>0</v>
      </c>
      <c r="AE1127" s="12">
        <v>0</v>
      </c>
      <c r="AF1127" s="12">
        <v>0</v>
      </c>
      <c r="AG1127" s="12">
        <v>0</v>
      </c>
      <c r="AH1127" s="12">
        <v>0</v>
      </c>
      <c r="AI1127" s="12">
        <v>0</v>
      </c>
      <c r="AJ1127" s="12">
        <v>1</v>
      </c>
      <c r="AK1127" s="12">
        <v>0</v>
      </c>
      <c r="AL1127" s="12" t="s">
        <v>607</v>
      </c>
      <c r="AM1127" s="7" t="s">
        <v>631</v>
      </c>
      <c r="AN1127" s="7" t="s">
        <v>614</v>
      </c>
      <c r="AO1127" s="7">
        <v>2012</v>
      </c>
      <c r="AP1127" s="12" t="s">
        <v>3235</v>
      </c>
      <c r="AQ1127" s="12">
        <v>779</v>
      </c>
      <c r="AR1127" s="12">
        <v>1</v>
      </c>
      <c r="AS1127" s="12" t="s">
        <v>555</v>
      </c>
      <c r="AT1127" s="7" t="s">
        <v>212</v>
      </c>
      <c r="AU1127" s="12">
        <v>1</v>
      </c>
      <c r="AV1127" s="12">
        <v>1</v>
      </c>
      <c r="AW1127" s="12">
        <v>0</v>
      </c>
      <c r="AX1127" s="12">
        <v>0</v>
      </c>
      <c r="AY1127" s="7">
        <v>0</v>
      </c>
      <c r="AZ1127" s="12">
        <v>1</v>
      </c>
      <c r="BA1127" s="12">
        <v>1</v>
      </c>
      <c r="BB1127" s="12">
        <v>1</v>
      </c>
      <c r="BC1127" s="12">
        <v>1</v>
      </c>
      <c r="BD1127" s="12">
        <v>1</v>
      </c>
      <c r="BE1127" s="12">
        <v>0</v>
      </c>
      <c r="BF1127" s="7" t="s">
        <v>3258</v>
      </c>
      <c r="BG1127" s="7" t="s">
        <v>957</v>
      </c>
      <c r="BH1127" s="7"/>
      <c r="BI1127" s="7" t="s">
        <v>3249</v>
      </c>
      <c r="BJ1127" s="12" t="s">
        <v>3460</v>
      </c>
      <c r="BK1127" s="12" t="s">
        <v>3463</v>
      </c>
      <c r="BL1127" s="12" t="s">
        <v>3470</v>
      </c>
      <c r="BM1127" s="7" t="s">
        <v>908</v>
      </c>
      <c r="BN1127" s="7"/>
      <c r="BO1127" s="12"/>
      <c r="BP1127" s="12" t="s">
        <v>3509</v>
      </c>
      <c r="BQ1127" s="12">
        <f>CV1127</f>
        <v>-1.643059490084986E-2</v>
      </c>
      <c r="BR1127" s="12" t="s">
        <v>3510</v>
      </c>
      <c r="BS1127" s="12">
        <v>-5.8000000000000003E-2</v>
      </c>
      <c r="BT1127" s="12"/>
      <c r="BU1127" s="12"/>
      <c r="BV1127" s="12" t="s">
        <v>1077</v>
      </c>
      <c r="BW1127" s="12">
        <v>-6.2E-2</v>
      </c>
      <c r="BX1127" s="12" t="s">
        <v>1119</v>
      </c>
      <c r="BY1127" s="12" t="s">
        <v>1077</v>
      </c>
      <c r="BZ1127" s="12"/>
      <c r="CA1127" s="12">
        <v>-1.37</v>
      </c>
      <c r="CB1127" s="12" t="s">
        <v>1077</v>
      </c>
      <c r="CC1127" s="12" t="s">
        <v>1077</v>
      </c>
      <c r="CD1127" s="12" t="s">
        <v>1077</v>
      </c>
      <c r="CE1127" s="12" t="s">
        <v>1077</v>
      </c>
      <c r="CF1127" s="12" t="s">
        <v>1077</v>
      </c>
      <c r="CG1127" s="12"/>
      <c r="CH1127" s="12"/>
      <c r="CI1127" s="12"/>
      <c r="CJ1127" s="12">
        <v>0.48399999999999999</v>
      </c>
      <c r="CK1127" s="12" t="s">
        <v>1064</v>
      </c>
      <c r="CL1127" s="12" t="s">
        <v>1077</v>
      </c>
      <c r="CM1127" s="12"/>
      <c r="CN1127" s="12">
        <v>7.5</v>
      </c>
      <c r="CO1127" s="12" t="s">
        <v>3419</v>
      </c>
      <c r="CP1127" s="12"/>
      <c r="CQ1127" s="12"/>
      <c r="CR1127" s="12"/>
      <c r="CS1127" s="12">
        <v>12</v>
      </c>
      <c r="CT1127" s="12">
        <v>3.53</v>
      </c>
      <c r="CU1127" s="12" t="s">
        <v>1077</v>
      </c>
      <c r="CV1127" s="12">
        <f>BS1127/CT1127</f>
        <v>-1.643059490084986E-2</v>
      </c>
      <c r="CW1127" s="12"/>
      <c r="CX1127" s="57"/>
    </row>
    <row r="1128" spans="1:102" x14ac:dyDescent="0.35">
      <c r="A1128" s="56">
        <v>106</v>
      </c>
      <c r="B1128" s="12" t="s">
        <v>3799</v>
      </c>
      <c r="C1128" s="12">
        <v>106.1</v>
      </c>
      <c r="D1128" s="12" t="s">
        <v>2574</v>
      </c>
      <c r="E1128" s="12" t="s">
        <v>522</v>
      </c>
      <c r="F1128" s="12">
        <v>2</v>
      </c>
      <c r="G1128" s="12" t="s">
        <v>212</v>
      </c>
      <c r="H1128" s="12" t="s">
        <v>2805</v>
      </c>
      <c r="I1128" s="12" t="s">
        <v>349</v>
      </c>
      <c r="J1128" s="12" t="s">
        <v>556</v>
      </c>
      <c r="K1128" s="12" t="s">
        <v>557</v>
      </c>
      <c r="L1128" s="12" t="s">
        <v>558</v>
      </c>
      <c r="M1128" s="12" t="s">
        <v>3164</v>
      </c>
      <c r="N1128" s="12"/>
      <c r="O1128" s="12" t="s">
        <v>3400</v>
      </c>
      <c r="P1128" s="12" t="s">
        <v>3404</v>
      </c>
      <c r="Q1128" s="12">
        <v>0</v>
      </c>
      <c r="R1128" s="12">
        <v>0</v>
      </c>
      <c r="S1128" s="12">
        <v>0</v>
      </c>
      <c r="T1128" s="12">
        <v>0</v>
      </c>
      <c r="U1128" s="12">
        <v>0</v>
      </c>
      <c r="V1128" s="12">
        <v>1</v>
      </c>
      <c r="W1128" s="12">
        <v>1</v>
      </c>
      <c r="X1128" s="12">
        <v>0</v>
      </c>
      <c r="Y1128" s="12">
        <v>0</v>
      </c>
      <c r="Z1128" s="12">
        <v>0</v>
      </c>
      <c r="AA1128" s="12">
        <v>0</v>
      </c>
      <c r="AB1128" s="12">
        <v>0</v>
      </c>
      <c r="AC1128" s="12">
        <v>0</v>
      </c>
      <c r="AD1128" s="12">
        <v>0</v>
      </c>
      <c r="AE1128" s="12">
        <v>0</v>
      </c>
      <c r="AF1128" s="12">
        <v>0</v>
      </c>
      <c r="AG1128" s="12">
        <v>0</v>
      </c>
      <c r="AH1128" s="12">
        <v>0</v>
      </c>
      <c r="AI1128" s="12">
        <v>0</v>
      </c>
      <c r="AJ1128" s="12">
        <v>1</v>
      </c>
      <c r="AK1128" s="12">
        <v>0</v>
      </c>
      <c r="AL1128" s="12" t="s">
        <v>607</v>
      </c>
      <c r="AM1128" s="7" t="s">
        <v>631</v>
      </c>
      <c r="AN1128" s="7" t="s">
        <v>614</v>
      </c>
      <c r="AO1128" s="7">
        <v>2012</v>
      </c>
      <c r="AP1128" s="12" t="s">
        <v>3235</v>
      </c>
      <c r="AQ1128" s="12">
        <v>779</v>
      </c>
      <c r="AR1128" s="12">
        <v>1</v>
      </c>
      <c r="AS1128" s="12" t="s">
        <v>555</v>
      </c>
      <c r="AT1128" s="7" t="s">
        <v>212</v>
      </c>
      <c r="AU1128" s="12">
        <v>1</v>
      </c>
      <c r="AV1128" s="12">
        <v>1</v>
      </c>
      <c r="AW1128" s="12">
        <v>0</v>
      </c>
      <c r="AX1128" s="12">
        <v>0</v>
      </c>
      <c r="AY1128" s="7">
        <v>0</v>
      </c>
      <c r="AZ1128" s="12">
        <v>1</v>
      </c>
      <c r="BA1128" s="12">
        <v>1</v>
      </c>
      <c r="BB1128" s="12">
        <v>1</v>
      </c>
      <c r="BC1128" s="12">
        <v>1</v>
      </c>
      <c r="BD1128" s="12">
        <v>1</v>
      </c>
      <c r="BE1128" s="12">
        <v>0</v>
      </c>
      <c r="BF1128" s="7" t="s">
        <v>766</v>
      </c>
      <c r="BG1128" s="7" t="s">
        <v>159</v>
      </c>
      <c r="BH1128" s="7"/>
      <c r="BI1128" s="7" t="s">
        <v>2806</v>
      </c>
      <c r="BJ1128" s="12" t="s">
        <v>3460</v>
      </c>
      <c r="BK1128" s="12" t="s">
        <v>3463</v>
      </c>
      <c r="BL1128" s="12" t="s">
        <v>3470</v>
      </c>
      <c r="BM1128" s="7" t="s">
        <v>908</v>
      </c>
      <c r="BN1128" s="7"/>
      <c r="BO1128" s="12"/>
      <c r="BP1128" s="12" t="s">
        <v>3509</v>
      </c>
      <c r="BQ1128" s="12">
        <f>CV1128</f>
        <v>-1.4447592067988669E-2</v>
      </c>
      <c r="BR1128" s="12" t="s">
        <v>3510</v>
      </c>
      <c r="BS1128" s="12">
        <v>-5.0999999999999997E-2</v>
      </c>
      <c r="BT1128" s="12"/>
      <c r="BU1128" s="12"/>
      <c r="BV1128" s="12" t="s">
        <v>1077</v>
      </c>
      <c r="BW1128" s="12">
        <v>-4.9000000000000002E-2</v>
      </c>
      <c r="BX1128" s="12" t="s">
        <v>1119</v>
      </c>
      <c r="BY1128" s="12" t="s">
        <v>1077</v>
      </c>
      <c r="BZ1128" s="12"/>
      <c r="CA1128" s="12">
        <v>-1.8</v>
      </c>
      <c r="CB1128" s="12" t="s">
        <v>1077</v>
      </c>
      <c r="CC1128" s="12" t="s">
        <v>1077</v>
      </c>
      <c r="CD1128" s="12" t="s">
        <v>1077</v>
      </c>
      <c r="CE1128" s="12" t="s">
        <v>1077</v>
      </c>
      <c r="CF1128" s="12" t="s">
        <v>1077</v>
      </c>
      <c r="CG1128" s="12"/>
      <c r="CH1128" s="12"/>
      <c r="CI1128" s="12"/>
      <c r="CJ1128" s="12">
        <v>0.48399999999999999</v>
      </c>
      <c r="CK1128" s="12" t="s">
        <v>1064</v>
      </c>
      <c r="CL1128" s="12" t="s">
        <v>1077</v>
      </c>
      <c r="CM1128" s="12"/>
      <c r="CN1128" s="12">
        <v>7.5</v>
      </c>
      <c r="CO1128" s="12" t="s">
        <v>3419</v>
      </c>
      <c r="CP1128" s="12"/>
      <c r="CQ1128" s="12"/>
      <c r="CR1128" s="12"/>
      <c r="CS1128" s="12">
        <v>12</v>
      </c>
      <c r="CT1128" s="12">
        <v>3.53</v>
      </c>
      <c r="CU1128" s="12" t="s">
        <v>1077</v>
      </c>
      <c r="CV1128" s="12">
        <f>BS1128/CT1128</f>
        <v>-1.4447592067988669E-2</v>
      </c>
      <c r="CW1128" s="12"/>
      <c r="CX1128" s="57"/>
    </row>
    <row r="1129" spans="1:102" x14ac:dyDescent="0.35">
      <c r="A1129" s="56">
        <v>106</v>
      </c>
      <c r="B1129" s="12" t="s">
        <v>3799</v>
      </c>
      <c r="C1129" s="12">
        <v>106.1</v>
      </c>
      <c r="D1129" s="12" t="s">
        <v>2578</v>
      </c>
      <c r="E1129" s="12" t="s">
        <v>522</v>
      </c>
      <c r="F1129" s="12">
        <v>2</v>
      </c>
      <c r="G1129" s="12" t="s">
        <v>212</v>
      </c>
      <c r="H1129" s="12" t="s">
        <v>2804</v>
      </c>
      <c r="I1129" s="12" t="s">
        <v>212</v>
      </c>
      <c r="J1129" s="12" t="s">
        <v>556</v>
      </c>
      <c r="K1129" s="12" t="s">
        <v>557</v>
      </c>
      <c r="L1129" s="12" t="s">
        <v>558</v>
      </c>
      <c r="M1129" s="12" t="s">
        <v>3164</v>
      </c>
      <c r="N1129" s="12"/>
      <c r="O1129" s="12" t="s">
        <v>3400</v>
      </c>
      <c r="P1129" s="12" t="s">
        <v>3404</v>
      </c>
      <c r="Q1129" s="12">
        <v>0</v>
      </c>
      <c r="R1129" s="12">
        <v>0</v>
      </c>
      <c r="S1129" s="12">
        <v>0</v>
      </c>
      <c r="T1129" s="12">
        <v>0</v>
      </c>
      <c r="U1129" s="12">
        <v>0</v>
      </c>
      <c r="V1129" s="12">
        <v>1</v>
      </c>
      <c r="W1129" s="12">
        <v>1</v>
      </c>
      <c r="X1129" s="12">
        <v>0</v>
      </c>
      <c r="Y1129" s="12">
        <v>0</v>
      </c>
      <c r="Z1129" s="12">
        <v>0</v>
      </c>
      <c r="AA1129" s="12">
        <v>0</v>
      </c>
      <c r="AB1129" s="12">
        <v>0</v>
      </c>
      <c r="AC1129" s="12">
        <v>0</v>
      </c>
      <c r="AD1129" s="12">
        <v>0</v>
      </c>
      <c r="AE1129" s="12">
        <v>0</v>
      </c>
      <c r="AF1129" s="12">
        <v>0</v>
      </c>
      <c r="AG1129" s="12">
        <v>0</v>
      </c>
      <c r="AH1129" s="12">
        <v>0</v>
      </c>
      <c r="AI1129" s="12">
        <v>0</v>
      </c>
      <c r="AJ1129" s="12">
        <v>1</v>
      </c>
      <c r="AK1129" s="12">
        <v>0</v>
      </c>
      <c r="AL1129" s="12" t="s">
        <v>607</v>
      </c>
      <c r="AM1129" s="7" t="s">
        <v>631</v>
      </c>
      <c r="AN1129" s="7" t="s">
        <v>614</v>
      </c>
      <c r="AO1129" s="7">
        <v>2012</v>
      </c>
      <c r="AP1129" s="12" t="s">
        <v>3235</v>
      </c>
      <c r="AQ1129" s="12">
        <v>779</v>
      </c>
      <c r="AR1129" s="12">
        <v>1</v>
      </c>
      <c r="AS1129" s="12" t="s">
        <v>555</v>
      </c>
      <c r="AT1129" s="7" t="s">
        <v>212</v>
      </c>
      <c r="AU1129" s="12">
        <v>1</v>
      </c>
      <c r="AV1129" s="12">
        <v>1</v>
      </c>
      <c r="AW1129" s="12">
        <v>0</v>
      </c>
      <c r="AX1129" s="12">
        <v>0</v>
      </c>
      <c r="AY1129" s="7">
        <v>0</v>
      </c>
      <c r="AZ1129" s="12">
        <v>1</v>
      </c>
      <c r="BA1129" s="12">
        <v>1</v>
      </c>
      <c r="BB1129" s="12">
        <v>1</v>
      </c>
      <c r="BC1129" s="12">
        <v>1</v>
      </c>
      <c r="BD1129" s="12">
        <v>1</v>
      </c>
      <c r="BE1129" s="12">
        <v>0</v>
      </c>
      <c r="BF1129" s="7" t="s">
        <v>3258</v>
      </c>
      <c r="BG1129" s="7" t="s">
        <v>949</v>
      </c>
      <c r="BH1129" s="7">
        <v>1</v>
      </c>
      <c r="BI1129" s="7" t="s">
        <v>3282</v>
      </c>
      <c r="BJ1129" s="12" t="s">
        <v>3460</v>
      </c>
      <c r="BK1129" s="12" t="s">
        <v>3463</v>
      </c>
      <c r="BL1129" s="12" t="s">
        <v>3470</v>
      </c>
      <c r="BM1129" s="7" t="s">
        <v>908</v>
      </c>
      <c r="BN1129" s="7"/>
      <c r="BO1129" s="12"/>
      <c r="BP1129" s="12" t="s">
        <v>3503</v>
      </c>
      <c r="BQ1129" s="12">
        <f>CV1129</f>
        <v>2.2671388101983006E-2</v>
      </c>
      <c r="BR1129" s="12" t="s">
        <v>3506</v>
      </c>
      <c r="BS1129" s="12">
        <v>0.53</v>
      </c>
      <c r="BT1129" s="12"/>
      <c r="BU1129" s="12"/>
      <c r="BV1129" s="12" t="s">
        <v>1077</v>
      </c>
      <c r="BW1129" s="12">
        <v>0.42699999999999999</v>
      </c>
      <c r="BX1129" s="12" t="s">
        <v>3422</v>
      </c>
      <c r="BY1129" s="12" t="s">
        <v>1077</v>
      </c>
      <c r="BZ1129" s="12"/>
      <c r="CA1129" s="12">
        <v>2.94</v>
      </c>
      <c r="CB1129" s="12" t="s">
        <v>1077</v>
      </c>
      <c r="CC1129" s="12" t="s">
        <v>1077</v>
      </c>
      <c r="CD1129" s="12" t="s">
        <v>1077</v>
      </c>
      <c r="CE1129" s="12" t="s">
        <v>1077</v>
      </c>
      <c r="CF1129" s="12" t="s">
        <v>1077</v>
      </c>
      <c r="CG1129" s="12"/>
      <c r="CH1129" s="12"/>
      <c r="CI1129" s="12"/>
      <c r="CJ1129" s="12">
        <v>0.48399999999999999</v>
      </c>
      <c r="CK1129" s="12" t="s">
        <v>1064</v>
      </c>
      <c r="CL1129" s="12" t="s">
        <v>1077</v>
      </c>
      <c r="CM1129" s="12"/>
      <c r="CN1129" s="12">
        <v>7.5</v>
      </c>
      <c r="CO1129" s="12" t="s">
        <v>3419</v>
      </c>
      <c r="CP1129" s="12"/>
      <c r="CQ1129" s="12"/>
      <c r="CR1129" s="12"/>
      <c r="CS1129" s="12">
        <v>12</v>
      </c>
      <c r="CT1129" s="12">
        <v>3.53</v>
      </c>
      <c r="CU1129" s="12">
        <v>0.151</v>
      </c>
      <c r="CV1129" s="12">
        <f>BS1129*CU1129/CT1129</f>
        <v>2.2671388101983006E-2</v>
      </c>
      <c r="CW1129" s="12"/>
      <c r="CX1129" s="57"/>
    </row>
    <row r="1130" spans="1:102" x14ac:dyDescent="0.35">
      <c r="A1130" s="56">
        <v>106</v>
      </c>
      <c r="B1130" s="12" t="s">
        <v>3799</v>
      </c>
      <c r="C1130" s="12">
        <v>106.1</v>
      </c>
      <c r="D1130" s="12" t="s">
        <v>2575</v>
      </c>
      <c r="E1130" s="12" t="s">
        <v>522</v>
      </c>
      <c r="F1130" s="12">
        <v>2</v>
      </c>
      <c r="G1130" s="12" t="s">
        <v>349</v>
      </c>
      <c r="H1130" s="12" t="s">
        <v>2804</v>
      </c>
      <c r="I1130" s="12" t="s">
        <v>1285</v>
      </c>
      <c r="J1130" s="12" t="s">
        <v>556</v>
      </c>
      <c r="K1130" s="12" t="s">
        <v>557</v>
      </c>
      <c r="L1130" s="12" t="s">
        <v>558</v>
      </c>
      <c r="M1130" s="12" t="s">
        <v>3164</v>
      </c>
      <c r="N1130" s="12"/>
      <c r="O1130" s="12" t="s">
        <v>3400</v>
      </c>
      <c r="P1130" s="12" t="s">
        <v>3404</v>
      </c>
      <c r="Q1130" s="12">
        <v>0</v>
      </c>
      <c r="R1130" s="12">
        <v>0</v>
      </c>
      <c r="S1130" s="12">
        <v>0</v>
      </c>
      <c r="T1130" s="12">
        <v>0</v>
      </c>
      <c r="U1130" s="12">
        <v>0</v>
      </c>
      <c r="V1130" s="12">
        <v>1</v>
      </c>
      <c r="W1130" s="12">
        <v>1</v>
      </c>
      <c r="X1130" s="12">
        <v>0</v>
      </c>
      <c r="Y1130" s="12">
        <v>0</v>
      </c>
      <c r="Z1130" s="12">
        <v>0</v>
      </c>
      <c r="AA1130" s="12">
        <v>0</v>
      </c>
      <c r="AB1130" s="12">
        <v>0</v>
      </c>
      <c r="AC1130" s="12">
        <v>0</v>
      </c>
      <c r="AD1130" s="12">
        <v>0</v>
      </c>
      <c r="AE1130" s="12">
        <v>0</v>
      </c>
      <c r="AF1130" s="12">
        <v>0</v>
      </c>
      <c r="AG1130" s="12">
        <v>0</v>
      </c>
      <c r="AH1130" s="12">
        <v>0</v>
      </c>
      <c r="AI1130" s="12">
        <v>0</v>
      </c>
      <c r="AJ1130" s="12">
        <v>1</v>
      </c>
      <c r="AK1130" s="12">
        <v>0</v>
      </c>
      <c r="AL1130" s="12" t="s">
        <v>607</v>
      </c>
      <c r="AM1130" s="7" t="s">
        <v>631</v>
      </c>
      <c r="AN1130" s="7" t="s">
        <v>614</v>
      </c>
      <c r="AO1130" s="7">
        <v>2012</v>
      </c>
      <c r="AP1130" s="12" t="s">
        <v>3235</v>
      </c>
      <c r="AQ1130" s="12">
        <v>779</v>
      </c>
      <c r="AR1130" s="12">
        <v>1</v>
      </c>
      <c r="AS1130" s="12" t="s">
        <v>555</v>
      </c>
      <c r="AT1130" s="7" t="s">
        <v>212</v>
      </c>
      <c r="AU1130" s="12">
        <v>1</v>
      </c>
      <c r="AV1130" s="12">
        <v>1</v>
      </c>
      <c r="AW1130" s="12">
        <v>0</v>
      </c>
      <c r="AX1130" s="12">
        <v>0</v>
      </c>
      <c r="AY1130" s="7">
        <v>0</v>
      </c>
      <c r="AZ1130" s="12">
        <v>1</v>
      </c>
      <c r="BA1130" s="12">
        <v>1</v>
      </c>
      <c r="BB1130" s="12">
        <v>1</v>
      </c>
      <c r="BC1130" s="12">
        <v>1</v>
      </c>
      <c r="BD1130" s="12">
        <v>1</v>
      </c>
      <c r="BE1130" s="12">
        <v>0</v>
      </c>
      <c r="BF1130" s="7" t="s">
        <v>766</v>
      </c>
      <c r="BG1130" s="7" t="s">
        <v>781</v>
      </c>
      <c r="BH1130" s="7"/>
      <c r="BI1130" s="7" t="s">
        <v>2807</v>
      </c>
      <c r="BJ1130" s="12" t="s">
        <v>3460</v>
      </c>
      <c r="BK1130" s="12" t="s">
        <v>3463</v>
      </c>
      <c r="BL1130" s="12" t="s">
        <v>3470</v>
      </c>
      <c r="BM1130" s="7" t="s">
        <v>908</v>
      </c>
      <c r="BN1130" s="7"/>
      <c r="BO1130" s="12"/>
      <c r="BP1130" s="12" t="s">
        <v>3509</v>
      </c>
      <c r="BQ1130" s="12">
        <f>CV1130</f>
        <v>1.331444759206799E-2</v>
      </c>
      <c r="BR1130" s="12" t="s">
        <v>3510</v>
      </c>
      <c r="BS1130" s="12">
        <v>4.7E-2</v>
      </c>
      <c r="BT1130" s="12"/>
      <c r="BU1130" s="12"/>
      <c r="BV1130" s="12" t="s">
        <v>1077</v>
      </c>
      <c r="BW1130" s="12">
        <v>4.5999999999999999E-2</v>
      </c>
      <c r="BX1130" s="12" t="s">
        <v>1119</v>
      </c>
      <c r="BY1130" s="12" t="s">
        <v>1077</v>
      </c>
      <c r="BZ1130" s="12"/>
      <c r="CA1130" s="12">
        <v>0.59</v>
      </c>
      <c r="CB1130" s="12" t="s">
        <v>1077</v>
      </c>
      <c r="CC1130" s="12" t="s">
        <v>1077</v>
      </c>
      <c r="CD1130" s="12" t="s">
        <v>1077</v>
      </c>
      <c r="CE1130" s="12" t="s">
        <v>1077</v>
      </c>
      <c r="CF1130" s="12" t="s">
        <v>1077</v>
      </c>
      <c r="CG1130" s="12"/>
      <c r="CH1130" s="12"/>
      <c r="CI1130" s="12"/>
      <c r="CJ1130" s="12">
        <v>0.48399999999999999</v>
      </c>
      <c r="CK1130" s="12" t="s">
        <v>1064</v>
      </c>
      <c r="CL1130" s="12" t="s">
        <v>1077</v>
      </c>
      <c r="CM1130" s="12"/>
      <c r="CN1130" s="12">
        <v>7.5</v>
      </c>
      <c r="CO1130" s="12" t="s">
        <v>3419</v>
      </c>
      <c r="CP1130" s="12"/>
      <c r="CQ1130" s="12"/>
      <c r="CR1130" s="12"/>
      <c r="CS1130" s="12">
        <v>12</v>
      </c>
      <c r="CT1130" s="12">
        <v>3.53</v>
      </c>
      <c r="CU1130" s="12" t="s">
        <v>1077</v>
      </c>
      <c r="CV1130" s="12">
        <f>BS1130/CT1130</f>
        <v>1.331444759206799E-2</v>
      </c>
      <c r="CW1130" s="12"/>
      <c r="CX1130" s="57"/>
    </row>
    <row r="1131" spans="1:102" x14ac:dyDescent="0.35">
      <c r="A1131" s="56">
        <v>106</v>
      </c>
      <c r="B1131" s="12" t="s">
        <v>3799</v>
      </c>
      <c r="C1131" s="12">
        <v>106.1</v>
      </c>
      <c r="D1131" s="12" t="s">
        <v>2576</v>
      </c>
      <c r="E1131" s="12" t="s">
        <v>522</v>
      </c>
      <c r="F1131" s="12">
        <v>2</v>
      </c>
      <c r="G1131" s="12" t="s">
        <v>349</v>
      </c>
      <c r="H1131" s="12" t="s">
        <v>2804</v>
      </c>
      <c r="I1131" s="12" t="s">
        <v>1285</v>
      </c>
      <c r="J1131" s="12" t="s">
        <v>556</v>
      </c>
      <c r="K1131" s="12" t="s">
        <v>557</v>
      </c>
      <c r="L1131" s="12" t="s">
        <v>558</v>
      </c>
      <c r="M1131" s="12" t="s">
        <v>3164</v>
      </c>
      <c r="N1131" s="12"/>
      <c r="O1131" s="12" t="s">
        <v>3400</v>
      </c>
      <c r="P1131" s="12" t="s">
        <v>3404</v>
      </c>
      <c r="Q1131" s="12">
        <v>0</v>
      </c>
      <c r="R1131" s="12">
        <v>0</v>
      </c>
      <c r="S1131" s="12">
        <v>0</v>
      </c>
      <c r="T1131" s="12">
        <v>0</v>
      </c>
      <c r="U1131" s="12">
        <v>0</v>
      </c>
      <c r="V1131" s="12">
        <v>1</v>
      </c>
      <c r="W1131" s="12">
        <v>1</v>
      </c>
      <c r="X1131" s="12">
        <v>0</v>
      </c>
      <c r="Y1131" s="12">
        <v>0</v>
      </c>
      <c r="Z1131" s="12">
        <v>0</v>
      </c>
      <c r="AA1131" s="12">
        <v>0</v>
      </c>
      <c r="AB1131" s="12">
        <v>0</v>
      </c>
      <c r="AC1131" s="12">
        <v>0</v>
      </c>
      <c r="AD1131" s="12">
        <v>0</v>
      </c>
      <c r="AE1131" s="12">
        <v>0</v>
      </c>
      <c r="AF1131" s="12">
        <v>0</v>
      </c>
      <c r="AG1131" s="12">
        <v>0</v>
      </c>
      <c r="AH1131" s="12">
        <v>0</v>
      </c>
      <c r="AI1131" s="12">
        <v>0</v>
      </c>
      <c r="AJ1131" s="12">
        <v>1</v>
      </c>
      <c r="AK1131" s="12">
        <v>0</v>
      </c>
      <c r="AL1131" s="12" t="s">
        <v>607</v>
      </c>
      <c r="AM1131" s="7" t="s">
        <v>631</v>
      </c>
      <c r="AN1131" s="7" t="s">
        <v>614</v>
      </c>
      <c r="AO1131" s="7">
        <v>2012</v>
      </c>
      <c r="AP1131" s="12" t="s">
        <v>3235</v>
      </c>
      <c r="AQ1131" s="12">
        <v>779</v>
      </c>
      <c r="AR1131" s="12">
        <v>1</v>
      </c>
      <c r="AS1131" s="12" t="s">
        <v>555</v>
      </c>
      <c r="AT1131" s="7" t="s">
        <v>212</v>
      </c>
      <c r="AU1131" s="12">
        <v>1</v>
      </c>
      <c r="AV1131" s="12">
        <v>1</v>
      </c>
      <c r="AW1131" s="12">
        <v>0</v>
      </c>
      <c r="AX1131" s="12">
        <v>0</v>
      </c>
      <c r="AY1131" s="7">
        <v>0</v>
      </c>
      <c r="AZ1131" s="12">
        <v>1</v>
      </c>
      <c r="BA1131" s="12">
        <v>1</v>
      </c>
      <c r="BB1131" s="12">
        <v>1</v>
      </c>
      <c r="BC1131" s="12">
        <v>1</v>
      </c>
      <c r="BD1131" s="12">
        <v>1</v>
      </c>
      <c r="BE1131" s="12">
        <v>0</v>
      </c>
      <c r="BF1131" s="12" t="s">
        <v>2820</v>
      </c>
      <c r="BG1131" s="7" t="s">
        <v>859</v>
      </c>
      <c r="BH1131" s="7"/>
      <c r="BI1131" s="7" t="s">
        <v>2818</v>
      </c>
      <c r="BJ1131" s="12" t="s">
        <v>3460</v>
      </c>
      <c r="BK1131" s="12" t="s">
        <v>3463</v>
      </c>
      <c r="BL1131" s="12" t="s">
        <v>3470</v>
      </c>
      <c r="BM1131" s="7" t="s">
        <v>908</v>
      </c>
      <c r="BN1131" s="7"/>
      <c r="BO1131" s="12"/>
      <c r="BP1131" s="12" t="s">
        <v>3509</v>
      </c>
      <c r="BQ1131" s="12">
        <f>CV1131</f>
        <v>3.6827195467422101E-2</v>
      </c>
      <c r="BR1131" s="12" t="s">
        <v>3510</v>
      </c>
      <c r="BS1131" s="12">
        <v>0.13</v>
      </c>
      <c r="BT1131" s="12"/>
      <c r="BU1131" s="12"/>
      <c r="BV1131" s="12" t="s">
        <v>1077</v>
      </c>
      <c r="BW1131" s="12">
        <v>0.14399999999999999</v>
      </c>
      <c r="BX1131" s="12" t="s">
        <v>1119</v>
      </c>
      <c r="BY1131" s="12" t="s">
        <v>1077</v>
      </c>
      <c r="BZ1131" s="12"/>
      <c r="CA1131" s="12">
        <v>1.1599999999999999</v>
      </c>
      <c r="CB1131" s="12" t="s">
        <v>1077</v>
      </c>
      <c r="CC1131" s="12" t="s">
        <v>1077</v>
      </c>
      <c r="CD1131" s="12" t="s">
        <v>1077</v>
      </c>
      <c r="CE1131" s="12" t="s">
        <v>1077</v>
      </c>
      <c r="CF1131" s="12" t="s">
        <v>1077</v>
      </c>
      <c r="CG1131" s="12"/>
      <c r="CH1131" s="12"/>
      <c r="CI1131" s="12"/>
      <c r="CJ1131" s="12">
        <v>0.48399999999999999</v>
      </c>
      <c r="CK1131" s="12" t="s">
        <v>1064</v>
      </c>
      <c r="CL1131" s="12" t="s">
        <v>1077</v>
      </c>
      <c r="CM1131" s="12"/>
      <c r="CN1131" s="12">
        <v>7.5</v>
      </c>
      <c r="CO1131" s="12" t="s">
        <v>3419</v>
      </c>
      <c r="CP1131" s="12"/>
      <c r="CQ1131" s="12"/>
      <c r="CR1131" s="12"/>
      <c r="CS1131" s="12">
        <v>12</v>
      </c>
      <c r="CT1131" s="12">
        <v>3.53</v>
      </c>
      <c r="CU1131" s="12" t="s">
        <v>1077</v>
      </c>
      <c r="CV1131" s="12">
        <f>BS1131/CT1131</f>
        <v>3.6827195467422101E-2</v>
      </c>
      <c r="CW1131" s="12"/>
      <c r="CX1131" s="57"/>
    </row>
    <row r="1132" spans="1:102" ht="16.5" x14ac:dyDescent="0.35">
      <c r="A1132" s="56">
        <v>107</v>
      </c>
      <c r="B1132" s="12" t="s">
        <v>3800</v>
      </c>
      <c r="C1132" s="12">
        <v>107.1</v>
      </c>
      <c r="D1132" s="12" t="s">
        <v>2597</v>
      </c>
      <c r="E1132" s="12" t="s">
        <v>523</v>
      </c>
      <c r="F1132" s="12" t="s">
        <v>3916</v>
      </c>
      <c r="G1132" s="12" t="s">
        <v>349</v>
      </c>
      <c r="H1132" s="12" t="s">
        <v>2805</v>
      </c>
      <c r="I1132" s="12" t="s">
        <v>1285</v>
      </c>
      <c r="J1132" s="12" t="s">
        <v>556</v>
      </c>
      <c r="K1132" s="12" t="s">
        <v>564</v>
      </c>
      <c r="L1132" s="12" t="s">
        <v>581</v>
      </c>
      <c r="M1132" s="12" t="s">
        <v>3237</v>
      </c>
      <c r="N1132" s="12" t="s">
        <v>592</v>
      </c>
      <c r="O1132" s="12" t="s">
        <v>3400</v>
      </c>
      <c r="P1132" s="12" t="s">
        <v>3403</v>
      </c>
      <c r="Q1132" s="12">
        <v>0</v>
      </c>
      <c r="R1132" s="12">
        <v>0</v>
      </c>
      <c r="S1132" s="12">
        <v>1</v>
      </c>
      <c r="T1132" s="12">
        <v>0</v>
      </c>
      <c r="U1132" s="12">
        <v>0</v>
      </c>
      <c r="V1132" s="12">
        <v>0</v>
      </c>
      <c r="W1132" s="12">
        <v>0</v>
      </c>
      <c r="X1132" s="12">
        <v>0</v>
      </c>
      <c r="Y1132" s="12">
        <v>0</v>
      </c>
      <c r="Z1132" s="12">
        <v>0</v>
      </c>
      <c r="AA1132" s="12">
        <v>0</v>
      </c>
      <c r="AB1132" s="12">
        <v>1</v>
      </c>
      <c r="AC1132" s="12">
        <v>0</v>
      </c>
      <c r="AD1132" s="12">
        <v>0</v>
      </c>
      <c r="AE1132" s="12">
        <v>0</v>
      </c>
      <c r="AF1132" s="12">
        <v>0</v>
      </c>
      <c r="AG1132" s="12">
        <v>0</v>
      </c>
      <c r="AH1132" s="12">
        <v>0</v>
      </c>
      <c r="AI1132" s="12">
        <v>0</v>
      </c>
      <c r="AJ1132" s="12">
        <v>0</v>
      </c>
      <c r="AK1132" s="12">
        <v>0</v>
      </c>
      <c r="AL1132" s="12" t="s">
        <v>3448</v>
      </c>
      <c r="AM1132" s="7" t="s">
        <v>608</v>
      </c>
      <c r="AN1132" s="7" t="s">
        <v>646</v>
      </c>
      <c r="AO1132" s="7">
        <v>2000</v>
      </c>
      <c r="AP1132" s="12" t="s">
        <v>3458</v>
      </c>
      <c r="AQ1132" s="12">
        <v>40269</v>
      </c>
      <c r="AR1132" s="12">
        <v>1</v>
      </c>
      <c r="AS1132" s="12" t="s">
        <v>555</v>
      </c>
      <c r="AT1132" s="7" t="s">
        <v>212</v>
      </c>
      <c r="AU1132" s="12">
        <v>0</v>
      </c>
      <c r="AV1132" s="12">
        <v>1</v>
      </c>
      <c r="AW1132" s="12">
        <v>0</v>
      </c>
      <c r="AX1132" s="12">
        <v>0</v>
      </c>
      <c r="AY1132" s="7">
        <v>1</v>
      </c>
      <c r="AZ1132" s="12">
        <v>0</v>
      </c>
      <c r="BA1132" s="12">
        <v>1</v>
      </c>
      <c r="BB1132" s="12">
        <v>1</v>
      </c>
      <c r="BC1132" s="12">
        <v>0</v>
      </c>
      <c r="BD1132" s="12">
        <v>1</v>
      </c>
      <c r="BE1132" s="12">
        <v>0</v>
      </c>
      <c r="BF1132" s="7" t="s">
        <v>3258</v>
      </c>
      <c r="BG1132" s="7" t="s">
        <v>789</v>
      </c>
      <c r="BH1132" s="7">
        <v>1</v>
      </c>
      <c r="BI1132" s="7" t="s">
        <v>3282</v>
      </c>
      <c r="BJ1132" s="12" t="s">
        <v>3460</v>
      </c>
      <c r="BK1132" s="12" t="s">
        <v>599</v>
      </c>
      <c r="BL1132" s="12" t="s">
        <v>3471</v>
      </c>
      <c r="BM1132" s="7" t="s">
        <v>788</v>
      </c>
      <c r="BN1132" s="7"/>
      <c r="BO1132" s="12"/>
      <c r="BP1132" s="12" t="s">
        <v>1161</v>
      </c>
      <c r="BQ1132" s="12" t="s">
        <v>1077</v>
      </c>
      <c r="BR1132" s="12" t="s">
        <v>1077</v>
      </c>
      <c r="BS1132" s="12">
        <v>-0.18629999999999999</v>
      </c>
      <c r="BT1132" s="12"/>
      <c r="BU1132" s="12">
        <f t="shared" ref="BU1132:BU1171" si="27">EXP(BS1132)</f>
        <v>0.83002455026201394</v>
      </c>
      <c r="BV1132" s="12" t="s">
        <v>3416</v>
      </c>
      <c r="BW1132" s="12" t="s">
        <v>1077</v>
      </c>
      <c r="BX1132" s="12" t="s">
        <v>1077</v>
      </c>
      <c r="BY1132" s="12" t="s">
        <v>1077</v>
      </c>
      <c r="BZ1132" s="12"/>
      <c r="CA1132" s="12" t="s">
        <v>1077</v>
      </c>
      <c r="CB1132" s="12" t="s">
        <v>1077</v>
      </c>
      <c r="CC1132" s="12" t="s">
        <v>1077</v>
      </c>
      <c r="CD1132" s="12" t="s">
        <v>1077</v>
      </c>
      <c r="CE1132" s="12">
        <v>0.66900000000000004</v>
      </c>
      <c r="CF1132" s="12" t="s">
        <v>1077</v>
      </c>
      <c r="CG1132" s="12"/>
      <c r="CH1132" s="12"/>
      <c r="CI1132" s="12"/>
      <c r="CJ1132" s="12">
        <v>5.7000000000000002E-2</v>
      </c>
      <c r="CK1132" s="12" t="s">
        <v>3827</v>
      </c>
      <c r="CL1132" s="12" t="s">
        <v>1065</v>
      </c>
      <c r="CM1132" s="12">
        <v>0</v>
      </c>
      <c r="CN1132" s="12">
        <v>933.9</v>
      </c>
      <c r="CO1132" s="12" t="s">
        <v>3419</v>
      </c>
      <c r="CP1132" s="12"/>
      <c r="CQ1132" s="12"/>
      <c r="CR1132" s="12"/>
      <c r="CS1132" s="12" t="s">
        <v>1077</v>
      </c>
      <c r="CT1132" s="12"/>
      <c r="CU1132" s="12" t="s">
        <v>718</v>
      </c>
      <c r="CV1132" s="12" t="s">
        <v>1077</v>
      </c>
      <c r="CW1132" s="12"/>
      <c r="CX1132" s="57"/>
    </row>
    <row r="1133" spans="1:102" ht="16.5" x14ac:dyDescent="0.35">
      <c r="A1133" s="56">
        <v>107</v>
      </c>
      <c r="B1133" s="12" t="s">
        <v>3800</v>
      </c>
      <c r="C1133" s="12">
        <v>107.1</v>
      </c>
      <c r="D1133" s="12" t="s">
        <v>2579</v>
      </c>
      <c r="E1133" s="12" t="s">
        <v>524</v>
      </c>
      <c r="F1133" s="12" t="s">
        <v>3916</v>
      </c>
      <c r="G1133" s="12" t="s">
        <v>349</v>
      </c>
      <c r="H1133" s="12" t="s">
        <v>2805</v>
      </c>
      <c r="I1133" s="12" t="s">
        <v>1285</v>
      </c>
      <c r="J1133" s="12" t="s">
        <v>556</v>
      </c>
      <c r="K1133" s="12" t="s">
        <v>564</v>
      </c>
      <c r="L1133" s="12" t="s">
        <v>581</v>
      </c>
      <c r="M1133" s="12" t="s">
        <v>3237</v>
      </c>
      <c r="N1133" s="12" t="s">
        <v>592</v>
      </c>
      <c r="O1133" s="12" t="s">
        <v>3400</v>
      </c>
      <c r="P1133" s="12" t="s">
        <v>3403</v>
      </c>
      <c r="Q1133" s="12">
        <v>0</v>
      </c>
      <c r="R1133" s="12">
        <v>0</v>
      </c>
      <c r="S1133" s="12">
        <v>0</v>
      </c>
      <c r="T1133" s="12">
        <v>0</v>
      </c>
      <c r="U1133" s="12">
        <v>0</v>
      </c>
      <c r="V1133" s="12">
        <v>1</v>
      </c>
      <c r="W1133" s="12">
        <v>0</v>
      </c>
      <c r="X1133" s="12">
        <v>0</v>
      </c>
      <c r="Y1133" s="12">
        <v>0</v>
      </c>
      <c r="Z1133" s="12">
        <v>0</v>
      </c>
      <c r="AA1133" s="12">
        <v>0</v>
      </c>
      <c r="AB1133" s="12">
        <v>1</v>
      </c>
      <c r="AC1133" s="12">
        <v>0</v>
      </c>
      <c r="AD1133" s="12">
        <v>0</v>
      </c>
      <c r="AE1133" s="12">
        <v>0</v>
      </c>
      <c r="AF1133" s="12">
        <v>0</v>
      </c>
      <c r="AG1133" s="12">
        <v>0</v>
      </c>
      <c r="AH1133" s="12">
        <v>0</v>
      </c>
      <c r="AI1133" s="12">
        <v>0</v>
      </c>
      <c r="AJ1133" s="12">
        <v>0</v>
      </c>
      <c r="AK1133" s="12">
        <v>0</v>
      </c>
      <c r="AL1133" s="12" t="s">
        <v>3448</v>
      </c>
      <c r="AM1133" s="7" t="s">
        <v>608</v>
      </c>
      <c r="AN1133" s="7" t="s">
        <v>646</v>
      </c>
      <c r="AO1133" s="7">
        <v>2000</v>
      </c>
      <c r="AP1133" s="12" t="s">
        <v>3458</v>
      </c>
      <c r="AQ1133" s="12">
        <v>59101</v>
      </c>
      <c r="AR1133" s="12">
        <v>1</v>
      </c>
      <c r="AS1133" s="12" t="s">
        <v>555</v>
      </c>
      <c r="AT1133" s="7" t="s">
        <v>212</v>
      </c>
      <c r="AU1133" s="12">
        <v>0</v>
      </c>
      <c r="AV1133" s="12">
        <v>1</v>
      </c>
      <c r="AW1133" s="12">
        <v>0</v>
      </c>
      <c r="AX1133" s="12">
        <v>0</v>
      </c>
      <c r="AY1133" s="7">
        <v>1</v>
      </c>
      <c r="AZ1133" s="12">
        <v>0</v>
      </c>
      <c r="BA1133" s="12">
        <v>1</v>
      </c>
      <c r="BB1133" s="12">
        <v>1</v>
      </c>
      <c r="BC1133" s="12">
        <v>0</v>
      </c>
      <c r="BD1133" s="12">
        <v>1</v>
      </c>
      <c r="BE1133" s="12">
        <v>0</v>
      </c>
      <c r="BF1133" s="7" t="s">
        <v>766</v>
      </c>
      <c r="BG1133" s="7" t="s">
        <v>159</v>
      </c>
      <c r="BH1133" s="7"/>
      <c r="BI1133" s="7" t="s">
        <v>2806</v>
      </c>
      <c r="BJ1133" s="12" t="s">
        <v>3459</v>
      </c>
      <c r="BK1133" s="12" t="s">
        <v>1044</v>
      </c>
      <c r="BL1133" s="12" t="s">
        <v>3480</v>
      </c>
      <c r="BM1133" s="7" t="s">
        <v>788</v>
      </c>
      <c r="BN1133" s="7"/>
      <c r="BO1133" s="12"/>
      <c r="BP1133" s="12" t="s">
        <v>1161</v>
      </c>
      <c r="BQ1133" s="12" t="s">
        <v>1077</v>
      </c>
      <c r="BR1133" s="12" t="s">
        <v>1077</v>
      </c>
      <c r="BS1133" s="12">
        <v>-8.9999999999999993E-3</v>
      </c>
      <c r="BT1133" s="12"/>
      <c r="BU1133" s="12">
        <f t="shared" si="27"/>
        <v>0.99104037877288365</v>
      </c>
      <c r="BV1133" s="12" t="s">
        <v>3416</v>
      </c>
      <c r="BW1133" s="12" t="s">
        <v>1077</v>
      </c>
      <c r="BX1133" s="12" t="s">
        <v>1077</v>
      </c>
      <c r="BY1133" s="12" t="s">
        <v>1077</v>
      </c>
      <c r="BZ1133" s="12"/>
      <c r="CA1133" s="12" t="s">
        <v>1077</v>
      </c>
      <c r="CB1133" s="12" t="s">
        <v>1077</v>
      </c>
      <c r="CC1133" s="12" t="s">
        <v>1077</v>
      </c>
      <c r="CD1133" s="12" t="s">
        <v>1077</v>
      </c>
      <c r="CE1133" s="12">
        <v>0.28399999999999997</v>
      </c>
      <c r="CF1133" s="12" t="s">
        <v>1077</v>
      </c>
      <c r="CG1133" s="12"/>
      <c r="CH1133" s="12"/>
      <c r="CI1133" s="12"/>
      <c r="CJ1133" s="12">
        <v>9.7000000000000003E-2</v>
      </c>
      <c r="CK1133" s="12" t="s">
        <v>3827</v>
      </c>
      <c r="CL1133" s="12" t="s">
        <v>1070</v>
      </c>
      <c r="CM1133" s="12">
        <v>0</v>
      </c>
      <c r="CN1133" s="12">
        <v>358.38</v>
      </c>
      <c r="CO1133" s="12" t="s">
        <v>3419</v>
      </c>
      <c r="CP1133" s="12"/>
      <c r="CQ1133" s="12"/>
      <c r="CR1133" s="12"/>
      <c r="CS1133" s="12" t="s">
        <v>1077</v>
      </c>
      <c r="CT1133" s="12"/>
      <c r="CU1133" s="12" t="s">
        <v>718</v>
      </c>
      <c r="CV1133" s="12" t="s">
        <v>1077</v>
      </c>
      <c r="CW1133" s="12"/>
      <c r="CX1133" s="57"/>
    </row>
    <row r="1134" spans="1:102" ht="16.5" x14ac:dyDescent="0.35">
      <c r="A1134" s="56">
        <v>107</v>
      </c>
      <c r="B1134" s="12" t="s">
        <v>3800</v>
      </c>
      <c r="C1134" s="12">
        <v>107.1</v>
      </c>
      <c r="D1134" s="12" t="s">
        <v>2607</v>
      </c>
      <c r="E1134" s="12" t="s">
        <v>523</v>
      </c>
      <c r="F1134" s="12" t="s">
        <v>3916</v>
      </c>
      <c r="G1134" s="12" t="s">
        <v>212</v>
      </c>
      <c r="H1134" s="12" t="s">
        <v>2805</v>
      </c>
      <c r="I1134" s="12" t="s">
        <v>349</v>
      </c>
      <c r="J1134" s="12" t="s">
        <v>556</v>
      </c>
      <c r="K1134" s="12" t="s">
        <v>564</v>
      </c>
      <c r="L1134" s="12" t="s">
        <v>581</v>
      </c>
      <c r="M1134" s="12" t="s">
        <v>3237</v>
      </c>
      <c r="N1134" s="12" t="s">
        <v>592</v>
      </c>
      <c r="O1134" s="12" t="s">
        <v>3400</v>
      </c>
      <c r="P1134" s="12" t="s">
        <v>3403</v>
      </c>
      <c r="Q1134" s="12">
        <v>0</v>
      </c>
      <c r="R1134" s="12">
        <v>0</v>
      </c>
      <c r="S1134" s="12">
        <v>1</v>
      </c>
      <c r="T1134" s="12">
        <v>0</v>
      </c>
      <c r="U1134" s="12">
        <v>0</v>
      </c>
      <c r="V1134" s="12">
        <v>0</v>
      </c>
      <c r="W1134" s="12">
        <v>0</v>
      </c>
      <c r="X1134" s="12">
        <v>0</v>
      </c>
      <c r="Y1134" s="12">
        <v>0</v>
      </c>
      <c r="Z1134" s="12">
        <v>0</v>
      </c>
      <c r="AA1134" s="12">
        <v>0</v>
      </c>
      <c r="AB1134" s="12">
        <v>1</v>
      </c>
      <c r="AC1134" s="12">
        <v>0</v>
      </c>
      <c r="AD1134" s="12">
        <v>0</v>
      </c>
      <c r="AE1134" s="12">
        <v>0</v>
      </c>
      <c r="AF1134" s="12">
        <v>0</v>
      </c>
      <c r="AG1134" s="12">
        <v>0</v>
      </c>
      <c r="AH1134" s="12">
        <v>0</v>
      </c>
      <c r="AI1134" s="12">
        <v>0</v>
      </c>
      <c r="AJ1134" s="12">
        <v>0</v>
      </c>
      <c r="AK1134" s="12">
        <v>0</v>
      </c>
      <c r="AL1134" s="12" t="s">
        <v>3448</v>
      </c>
      <c r="AM1134" s="7" t="s">
        <v>608</v>
      </c>
      <c r="AN1134" s="7" t="s">
        <v>646</v>
      </c>
      <c r="AO1134" s="7">
        <v>2000</v>
      </c>
      <c r="AP1134" s="12" t="s">
        <v>3458</v>
      </c>
      <c r="AQ1134" s="12">
        <v>40269</v>
      </c>
      <c r="AR1134" s="12">
        <v>1</v>
      </c>
      <c r="AS1134" s="12" t="s">
        <v>555</v>
      </c>
      <c r="AT1134" s="7" t="s">
        <v>212</v>
      </c>
      <c r="AU1134" s="12">
        <v>0</v>
      </c>
      <c r="AV1134" s="12">
        <v>1</v>
      </c>
      <c r="AW1134" s="12">
        <v>0</v>
      </c>
      <c r="AX1134" s="12">
        <v>0</v>
      </c>
      <c r="AY1134" s="7">
        <v>1</v>
      </c>
      <c r="AZ1134" s="12">
        <v>0</v>
      </c>
      <c r="BA1134" s="12">
        <v>1</v>
      </c>
      <c r="BB1134" s="12">
        <v>1</v>
      </c>
      <c r="BC1134" s="12">
        <v>0</v>
      </c>
      <c r="BD1134" s="12">
        <v>1</v>
      </c>
      <c r="BE1134" s="12">
        <v>0</v>
      </c>
      <c r="BF1134" s="7" t="s">
        <v>766</v>
      </c>
      <c r="BG1134" s="7" t="s">
        <v>159</v>
      </c>
      <c r="BH1134" s="7"/>
      <c r="BI1134" s="7" t="s">
        <v>2806</v>
      </c>
      <c r="BJ1134" s="12" t="s">
        <v>3459</v>
      </c>
      <c r="BK1134" s="12" t="s">
        <v>1044</v>
      </c>
      <c r="BL1134" s="12" t="s">
        <v>3480</v>
      </c>
      <c r="BM1134" s="7" t="s">
        <v>788</v>
      </c>
      <c r="BN1134" s="7"/>
      <c r="BO1134" s="12"/>
      <c r="BP1134" s="12" t="s">
        <v>1161</v>
      </c>
      <c r="BQ1134" s="12">
        <v>-0.19500000000000001</v>
      </c>
      <c r="BR1134" s="12" t="s">
        <v>1252</v>
      </c>
      <c r="BS1134" s="12">
        <v>-1.9800000000000002E-2</v>
      </c>
      <c r="BT1134" s="12"/>
      <c r="BU1134" s="12">
        <f t="shared" si="27"/>
        <v>0.98039473264669708</v>
      </c>
      <c r="BV1134" s="12" t="s">
        <v>3416</v>
      </c>
      <c r="BW1134" s="12" t="s">
        <v>1077</v>
      </c>
      <c r="BX1134" s="12" t="s">
        <v>1077</v>
      </c>
      <c r="BY1134" s="12" t="s">
        <v>1077</v>
      </c>
      <c r="BZ1134" s="12"/>
      <c r="CA1134" s="12" t="s">
        <v>1077</v>
      </c>
      <c r="CB1134" s="12" t="s">
        <v>1077</v>
      </c>
      <c r="CC1134" s="12" t="s">
        <v>1077</v>
      </c>
      <c r="CD1134" s="12" t="s">
        <v>1077</v>
      </c>
      <c r="CE1134" s="12">
        <v>1E-3</v>
      </c>
      <c r="CF1134" s="12" t="s">
        <v>1077</v>
      </c>
      <c r="CG1134" s="12"/>
      <c r="CH1134" s="12"/>
      <c r="CI1134" s="12"/>
      <c r="CJ1134" s="12">
        <v>5.7000000000000002E-2</v>
      </c>
      <c r="CK1134" s="12" t="s">
        <v>3827</v>
      </c>
      <c r="CL1134" s="12" t="s">
        <v>1065</v>
      </c>
      <c r="CM1134" s="12">
        <v>0</v>
      </c>
      <c r="CN1134" s="12">
        <v>933.9</v>
      </c>
      <c r="CO1134" s="12" t="s">
        <v>3419</v>
      </c>
      <c r="CP1134" s="12"/>
      <c r="CQ1134" s="12"/>
      <c r="CR1134" s="12"/>
      <c r="CS1134" s="12" t="s">
        <v>1077</v>
      </c>
      <c r="CT1134" s="12"/>
      <c r="CU1134" s="12"/>
      <c r="CV1134" s="12" t="s">
        <v>1077</v>
      </c>
      <c r="CW1134" s="12"/>
      <c r="CX1134" s="57"/>
    </row>
    <row r="1135" spans="1:102" ht="16.5" x14ac:dyDescent="0.35">
      <c r="A1135" s="56">
        <v>107</v>
      </c>
      <c r="B1135" s="12" t="s">
        <v>3800</v>
      </c>
      <c r="C1135" s="12">
        <v>107.1</v>
      </c>
      <c r="D1135" s="12" t="s">
        <v>2591</v>
      </c>
      <c r="E1135" s="12" t="s">
        <v>524</v>
      </c>
      <c r="F1135" s="12" t="s">
        <v>3916</v>
      </c>
      <c r="G1135" s="12" t="s">
        <v>349</v>
      </c>
      <c r="H1135" s="12" t="s">
        <v>2804</v>
      </c>
      <c r="I1135" s="12" t="s">
        <v>1285</v>
      </c>
      <c r="J1135" s="12" t="s">
        <v>556</v>
      </c>
      <c r="K1135" s="12" t="s">
        <v>564</v>
      </c>
      <c r="L1135" s="12" t="s">
        <v>581</v>
      </c>
      <c r="M1135" s="12" t="s">
        <v>3237</v>
      </c>
      <c r="N1135" s="12" t="s">
        <v>592</v>
      </c>
      <c r="O1135" s="12" t="s">
        <v>3400</v>
      </c>
      <c r="P1135" s="12" t="s">
        <v>3403</v>
      </c>
      <c r="Q1135" s="12">
        <v>0</v>
      </c>
      <c r="R1135" s="12">
        <v>0</v>
      </c>
      <c r="S1135" s="12">
        <v>0</v>
      </c>
      <c r="T1135" s="12">
        <v>0</v>
      </c>
      <c r="U1135" s="12">
        <v>0</v>
      </c>
      <c r="V1135" s="12">
        <v>1</v>
      </c>
      <c r="W1135" s="12">
        <v>0</v>
      </c>
      <c r="X1135" s="12">
        <v>0</v>
      </c>
      <c r="Y1135" s="12">
        <v>0</v>
      </c>
      <c r="Z1135" s="12">
        <v>0</v>
      </c>
      <c r="AA1135" s="12">
        <v>0</v>
      </c>
      <c r="AB1135" s="12">
        <v>1</v>
      </c>
      <c r="AC1135" s="12">
        <v>0</v>
      </c>
      <c r="AD1135" s="12">
        <v>0</v>
      </c>
      <c r="AE1135" s="12">
        <v>0</v>
      </c>
      <c r="AF1135" s="12">
        <v>0</v>
      </c>
      <c r="AG1135" s="12">
        <v>0</v>
      </c>
      <c r="AH1135" s="12">
        <v>0</v>
      </c>
      <c r="AI1135" s="12">
        <v>0</v>
      </c>
      <c r="AJ1135" s="12">
        <v>0</v>
      </c>
      <c r="AK1135" s="12">
        <v>0</v>
      </c>
      <c r="AL1135" s="12" t="s">
        <v>3448</v>
      </c>
      <c r="AM1135" s="7" t="s">
        <v>608</v>
      </c>
      <c r="AN1135" s="7" t="s">
        <v>646</v>
      </c>
      <c r="AO1135" s="7">
        <v>2000</v>
      </c>
      <c r="AP1135" s="12" t="s">
        <v>3458</v>
      </c>
      <c r="AQ1135" s="12">
        <v>59101</v>
      </c>
      <c r="AR1135" s="12">
        <v>1</v>
      </c>
      <c r="AS1135" s="12" t="s">
        <v>555</v>
      </c>
      <c r="AT1135" s="7" t="s">
        <v>212</v>
      </c>
      <c r="AU1135" s="12">
        <v>0</v>
      </c>
      <c r="AV1135" s="12">
        <v>1</v>
      </c>
      <c r="AW1135" s="12">
        <v>0</v>
      </c>
      <c r="AX1135" s="12">
        <v>0</v>
      </c>
      <c r="AY1135" s="7">
        <v>1</v>
      </c>
      <c r="AZ1135" s="12">
        <v>0</v>
      </c>
      <c r="BA1135" s="12">
        <v>1</v>
      </c>
      <c r="BB1135" s="12">
        <v>1</v>
      </c>
      <c r="BC1135" s="12">
        <v>0</v>
      </c>
      <c r="BD1135" s="12">
        <v>1</v>
      </c>
      <c r="BE1135" s="12">
        <v>0</v>
      </c>
      <c r="BF1135" s="7" t="s">
        <v>3258</v>
      </c>
      <c r="BG1135" s="7" t="s">
        <v>789</v>
      </c>
      <c r="BH1135" s="7">
        <v>1</v>
      </c>
      <c r="BI1135" s="12" t="s">
        <v>3282</v>
      </c>
      <c r="BJ1135" s="12" t="s">
        <v>3460</v>
      </c>
      <c r="BK1135" s="12" t="s">
        <v>599</v>
      </c>
      <c r="BL1135" s="12" t="s">
        <v>3471</v>
      </c>
      <c r="BM1135" s="7" t="s">
        <v>788</v>
      </c>
      <c r="BN1135" s="7"/>
      <c r="BO1135" s="12"/>
      <c r="BP1135" s="12" t="s">
        <v>1161</v>
      </c>
      <c r="BQ1135" s="12" t="s">
        <v>1077</v>
      </c>
      <c r="BR1135" s="12" t="s">
        <v>1077</v>
      </c>
      <c r="BS1135" s="12">
        <v>0.52110000000000001</v>
      </c>
      <c r="BT1135" s="12"/>
      <c r="BU1135" s="12">
        <f t="shared" si="27"/>
        <v>1.6838788981135155</v>
      </c>
      <c r="BV1135" s="12" t="s">
        <v>3416</v>
      </c>
      <c r="BW1135" s="12" t="s">
        <v>1077</v>
      </c>
      <c r="BX1135" s="12" t="s">
        <v>1077</v>
      </c>
      <c r="BY1135" s="12" t="s">
        <v>1077</v>
      </c>
      <c r="BZ1135" s="12"/>
      <c r="CA1135" s="12" t="s">
        <v>1077</v>
      </c>
      <c r="CB1135" s="12" t="s">
        <v>1077</v>
      </c>
      <c r="CC1135" s="12" t="s">
        <v>1077</v>
      </c>
      <c r="CD1135" s="12" t="s">
        <v>1077</v>
      </c>
      <c r="CE1135" s="12">
        <v>0.63800000000000001</v>
      </c>
      <c r="CF1135" s="12" t="s">
        <v>1077</v>
      </c>
      <c r="CG1135" s="12"/>
      <c r="CH1135" s="12"/>
      <c r="CI1135" s="12"/>
      <c r="CJ1135" s="12">
        <v>9.7000000000000003E-2</v>
      </c>
      <c r="CK1135" s="12" t="s">
        <v>3827</v>
      </c>
      <c r="CL1135" s="12" t="s">
        <v>1070</v>
      </c>
      <c r="CM1135" s="12">
        <v>0</v>
      </c>
      <c r="CN1135" s="12">
        <v>358.38</v>
      </c>
      <c r="CO1135" s="12" t="s">
        <v>3419</v>
      </c>
      <c r="CP1135" s="12"/>
      <c r="CQ1135" s="12"/>
      <c r="CR1135" s="12"/>
      <c r="CS1135" s="12" t="s">
        <v>1077</v>
      </c>
      <c r="CT1135" s="12"/>
      <c r="CU1135" s="12" t="s">
        <v>718</v>
      </c>
      <c r="CV1135" s="12" t="s">
        <v>1077</v>
      </c>
      <c r="CW1135" s="12"/>
      <c r="CX1135" s="57"/>
    </row>
    <row r="1136" spans="1:102" ht="16.5" x14ac:dyDescent="0.35">
      <c r="A1136" s="56">
        <v>107</v>
      </c>
      <c r="B1136" s="12" t="s">
        <v>3800</v>
      </c>
      <c r="C1136" s="12">
        <v>107.1</v>
      </c>
      <c r="D1136" s="12" t="s">
        <v>2592</v>
      </c>
      <c r="E1136" s="12" t="s">
        <v>524</v>
      </c>
      <c r="F1136" s="12" t="s">
        <v>3916</v>
      </c>
      <c r="G1136" s="12" t="s">
        <v>349</v>
      </c>
      <c r="H1136" s="12" t="s">
        <v>2804</v>
      </c>
      <c r="I1136" s="12" t="s">
        <v>1285</v>
      </c>
      <c r="J1136" s="12" t="s">
        <v>556</v>
      </c>
      <c r="K1136" s="12" t="s">
        <v>564</v>
      </c>
      <c r="L1136" s="12" t="s">
        <v>581</v>
      </c>
      <c r="M1136" s="12" t="s">
        <v>3237</v>
      </c>
      <c r="N1136" s="12" t="s">
        <v>592</v>
      </c>
      <c r="O1136" s="12" t="s">
        <v>3400</v>
      </c>
      <c r="P1136" s="12" t="s">
        <v>3403</v>
      </c>
      <c r="Q1136" s="12">
        <v>0</v>
      </c>
      <c r="R1136" s="12">
        <v>0</v>
      </c>
      <c r="S1136" s="12">
        <v>0</v>
      </c>
      <c r="T1136" s="12">
        <v>0</v>
      </c>
      <c r="U1136" s="12">
        <v>0</v>
      </c>
      <c r="V1136" s="12">
        <v>1</v>
      </c>
      <c r="W1136" s="12">
        <v>0</v>
      </c>
      <c r="X1136" s="12">
        <v>0</v>
      </c>
      <c r="Y1136" s="12">
        <v>0</v>
      </c>
      <c r="Z1136" s="12">
        <v>0</v>
      </c>
      <c r="AA1136" s="12">
        <v>0</v>
      </c>
      <c r="AB1136" s="12">
        <v>1</v>
      </c>
      <c r="AC1136" s="12">
        <v>0</v>
      </c>
      <c r="AD1136" s="12">
        <v>0</v>
      </c>
      <c r="AE1136" s="12">
        <v>0</v>
      </c>
      <c r="AF1136" s="12">
        <v>0</v>
      </c>
      <c r="AG1136" s="12">
        <v>0</v>
      </c>
      <c r="AH1136" s="12">
        <v>0</v>
      </c>
      <c r="AI1136" s="12">
        <v>0</v>
      </c>
      <c r="AJ1136" s="12">
        <v>0</v>
      </c>
      <c r="AK1136" s="12">
        <v>0</v>
      </c>
      <c r="AL1136" s="12" t="s">
        <v>3448</v>
      </c>
      <c r="AM1136" s="7" t="s">
        <v>608</v>
      </c>
      <c r="AN1136" s="7" t="s">
        <v>646</v>
      </c>
      <c r="AO1136" s="7">
        <v>2000</v>
      </c>
      <c r="AP1136" s="12" t="s">
        <v>3458</v>
      </c>
      <c r="AQ1136" s="12">
        <v>59101</v>
      </c>
      <c r="AR1136" s="12">
        <v>1</v>
      </c>
      <c r="AS1136" s="12" t="s">
        <v>555</v>
      </c>
      <c r="AT1136" s="7" t="s">
        <v>212</v>
      </c>
      <c r="AU1136" s="12">
        <v>0</v>
      </c>
      <c r="AV1136" s="12">
        <v>1</v>
      </c>
      <c r="AW1136" s="12">
        <v>0</v>
      </c>
      <c r="AX1136" s="12">
        <v>0</v>
      </c>
      <c r="AY1136" s="7">
        <v>1</v>
      </c>
      <c r="AZ1136" s="12">
        <v>0</v>
      </c>
      <c r="BA1136" s="12">
        <v>1</v>
      </c>
      <c r="BB1136" s="12">
        <v>1</v>
      </c>
      <c r="BC1136" s="12">
        <v>0</v>
      </c>
      <c r="BD1136" s="12">
        <v>1</v>
      </c>
      <c r="BE1136" s="12">
        <v>0</v>
      </c>
      <c r="BF1136" s="7" t="s">
        <v>3258</v>
      </c>
      <c r="BG1136" s="7" t="s">
        <v>789</v>
      </c>
      <c r="BH1136" s="7">
        <v>1</v>
      </c>
      <c r="BI1136" s="12" t="s">
        <v>3282</v>
      </c>
      <c r="BJ1136" s="12" t="s">
        <v>3459</v>
      </c>
      <c r="BK1136" s="12" t="s">
        <v>599</v>
      </c>
      <c r="BL1136" s="12" t="s">
        <v>3471</v>
      </c>
      <c r="BM1136" s="7" t="s">
        <v>788</v>
      </c>
      <c r="BN1136" s="7"/>
      <c r="BO1136" s="12"/>
      <c r="BP1136" s="12" t="s">
        <v>1161</v>
      </c>
      <c r="BQ1136" s="12" t="s">
        <v>1077</v>
      </c>
      <c r="BR1136" s="12" t="s">
        <v>1077</v>
      </c>
      <c r="BS1136" s="12">
        <v>6.3500000000000001E-2</v>
      </c>
      <c r="BT1136" s="12"/>
      <c r="BU1136" s="12">
        <f t="shared" si="27"/>
        <v>1.0655594858014668</v>
      </c>
      <c r="BV1136" s="12" t="s">
        <v>3416</v>
      </c>
      <c r="BW1136" s="12" t="s">
        <v>1077</v>
      </c>
      <c r="BX1136" s="12" t="s">
        <v>1077</v>
      </c>
      <c r="BY1136" s="12" t="s">
        <v>1077</v>
      </c>
      <c r="BZ1136" s="12"/>
      <c r="CA1136" s="12" t="s">
        <v>1077</v>
      </c>
      <c r="CB1136" s="12" t="s">
        <v>1077</v>
      </c>
      <c r="CC1136" s="12" t="s">
        <v>1077</v>
      </c>
      <c r="CD1136" s="12" t="s">
        <v>1077</v>
      </c>
      <c r="CE1136" s="12">
        <v>0.93200000000000005</v>
      </c>
      <c r="CF1136" s="12" t="s">
        <v>1077</v>
      </c>
      <c r="CG1136" s="12"/>
      <c r="CH1136" s="12"/>
      <c r="CI1136" s="12"/>
      <c r="CJ1136" s="12">
        <v>9.7000000000000003E-2</v>
      </c>
      <c r="CK1136" s="12" t="s">
        <v>3827</v>
      </c>
      <c r="CL1136" s="12" t="s">
        <v>1070</v>
      </c>
      <c r="CM1136" s="12">
        <v>0</v>
      </c>
      <c r="CN1136" s="12">
        <v>358.38</v>
      </c>
      <c r="CO1136" s="12" t="s">
        <v>3419</v>
      </c>
      <c r="CP1136" s="12"/>
      <c r="CQ1136" s="12"/>
      <c r="CR1136" s="12"/>
      <c r="CS1136" s="12" t="s">
        <v>1077</v>
      </c>
      <c r="CT1136" s="12"/>
      <c r="CU1136" s="12" t="s">
        <v>718</v>
      </c>
      <c r="CV1136" s="12" t="s">
        <v>1077</v>
      </c>
      <c r="CW1136" s="12"/>
      <c r="CX1136" s="57"/>
    </row>
    <row r="1137" spans="1:102" ht="16.5" x14ac:dyDescent="0.35">
      <c r="A1137" s="56">
        <v>107</v>
      </c>
      <c r="B1137" s="12" t="s">
        <v>3800</v>
      </c>
      <c r="C1137" s="12">
        <v>107.1</v>
      </c>
      <c r="D1137" s="12" t="s">
        <v>2598</v>
      </c>
      <c r="E1137" s="12" t="s">
        <v>523</v>
      </c>
      <c r="F1137" s="12" t="s">
        <v>3916</v>
      </c>
      <c r="G1137" s="12" t="s">
        <v>349</v>
      </c>
      <c r="H1137" s="12" t="s">
        <v>2804</v>
      </c>
      <c r="I1137" s="12" t="s">
        <v>1285</v>
      </c>
      <c r="J1137" s="12" t="s">
        <v>556</v>
      </c>
      <c r="K1137" s="12" t="s">
        <v>564</v>
      </c>
      <c r="L1137" s="12" t="s">
        <v>581</v>
      </c>
      <c r="M1137" s="12" t="s">
        <v>3237</v>
      </c>
      <c r="N1137" s="12" t="s">
        <v>592</v>
      </c>
      <c r="O1137" s="12" t="s">
        <v>3400</v>
      </c>
      <c r="P1137" s="12" t="s">
        <v>3403</v>
      </c>
      <c r="Q1137" s="12">
        <v>0</v>
      </c>
      <c r="R1137" s="12">
        <v>0</v>
      </c>
      <c r="S1137" s="12">
        <v>1</v>
      </c>
      <c r="T1137" s="12">
        <v>0</v>
      </c>
      <c r="U1137" s="12">
        <v>0</v>
      </c>
      <c r="V1137" s="12">
        <v>0</v>
      </c>
      <c r="W1137" s="12">
        <v>0</v>
      </c>
      <c r="X1137" s="12">
        <v>0</v>
      </c>
      <c r="Y1137" s="12">
        <v>0</v>
      </c>
      <c r="Z1137" s="12">
        <v>0</v>
      </c>
      <c r="AA1137" s="12">
        <v>0</v>
      </c>
      <c r="AB1137" s="12">
        <v>1</v>
      </c>
      <c r="AC1137" s="12">
        <v>0</v>
      </c>
      <c r="AD1137" s="12">
        <v>0</v>
      </c>
      <c r="AE1137" s="12">
        <v>0</v>
      </c>
      <c r="AF1137" s="12">
        <v>0</v>
      </c>
      <c r="AG1137" s="12">
        <v>0</v>
      </c>
      <c r="AH1137" s="12">
        <v>0</v>
      </c>
      <c r="AI1137" s="12">
        <v>0</v>
      </c>
      <c r="AJ1137" s="12">
        <v>0</v>
      </c>
      <c r="AK1137" s="12">
        <v>0</v>
      </c>
      <c r="AL1137" s="12" t="s">
        <v>3448</v>
      </c>
      <c r="AM1137" s="7" t="s">
        <v>608</v>
      </c>
      <c r="AN1137" s="7" t="s">
        <v>646</v>
      </c>
      <c r="AO1137" s="7">
        <v>2000</v>
      </c>
      <c r="AP1137" s="12" t="s">
        <v>3458</v>
      </c>
      <c r="AQ1137" s="12">
        <v>40269</v>
      </c>
      <c r="AR1137" s="12">
        <v>1</v>
      </c>
      <c r="AS1137" s="12" t="s">
        <v>555</v>
      </c>
      <c r="AT1137" s="7" t="s">
        <v>212</v>
      </c>
      <c r="AU1137" s="12">
        <v>0</v>
      </c>
      <c r="AV1137" s="12">
        <v>1</v>
      </c>
      <c r="AW1137" s="12">
        <v>0</v>
      </c>
      <c r="AX1137" s="12">
        <v>0</v>
      </c>
      <c r="AY1137" s="7">
        <v>1</v>
      </c>
      <c r="AZ1137" s="12">
        <v>0</v>
      </c>
      <c r="BA1137" s="12">
        <v>1</v>
      </c>
      <c r="BB1137" s="12">
        <v>1</v>
      </c>
      <c r="BC1137" s="12">
        <v>0</v>
      </c>
      <c r="BD1137" s="12">
        <v>1</v>
      </c>
      <c r="BE1137" s="12">
        <v>0</v>
      </c>
      <c r="BF1137" s="7" t="s">
        <v>3258</v>
      </c>
      <c r="BG1137" s="7" t="s">
        <v>789</v>
      </c>
      <c r="BH1137" s="7">
        <v>1</v>
      </c>
      <c r="BI1137" s="12" t="s">
        <v>3282</v>
      </c>
      <c r="BJ1137" s="12" t="s">
        <v>3459</v>
      </c>
      <c r="BK1137" s="12" t="s">
        <v>599</v>
      </c>
      <c r="BL1137" s="12" t="s">
        <v>3471</v>
      </c>
      <c r="BM1137" s="7" t="s">
        <v>788</v>
      </c>
      <c r="BN1137" s="7"/>
      <c r="BO1137" s="12"/>
      <c r="BP1137" s="12" t="s">
        <v>1161</v>
      </c>
      <c r="BQ1137" s="12" t="s">
        <v>1077</v>
      </c>
      <c r="BR1137" s="12" t="s">
        <v>1077</v>
      </c>
      <c r="BS1137" s="12">
        <v>9.3899999999999997E-2</v>
      </c>
      <c r="BT1137" s="12"/>
      <c r="BU1137" s="12">
        <f t="shared" si="27"/>
        <v>1.0984498954351976</v>
      </c>
      <c r="BV1137" s="12" t="s">
        <v>3416</v>
      </c>
      <c r="BW1137" s="12" t="s">
        <v>1077</v>
      </c>
      <c r="BX1137" s="12" t="s">
        <v>1077</v>
      </c>
      <c r="BY1137" s="12" t="s">
        <v>1077</v>
      </c>
      <c r="BZ1137" s="12"/>
      <c r="CA1137" s="12" t="s">
        <v>1077</v>
      </c>
      <c r="CB1137" s="12" t="s">
        <v>1077</v>
      </c>
      <c r="CC1137" s="12" t="s">
        <v>1077</v>
      </c>
      <c r="CD1137" s="12" t="s">
        <v>1077</v>
      </c>
      <c r="CE1137" s="12">
        <v>0.67500000000000004</v>
      </c>
      <c r="CF1137" s="12" t="s">
        <v>1077</v>
      </c>
      <c r="CG1137" s="12"/>
      <c r="CH1137" s="12"/>
      <c r="CI1137" s="12"/>
      <c r="CJ1137" s="12">
        <v>5.7000000000000002E-2</v>
      </c>
      <c r="CK1137" s="12" t="s">
        <v>3827</v>
      </c>
      <c r="CL1137" s="12" t="s">
        <v>1065</v>
      </c>
      <c r="CM1137" s="12">
        <v>0</v>
      </c>
      <c r="CN1137" s="12">
        <v>933.9</v>
      </c>
      <c r="CO1137" s="12" t="s">
        <v>3419</v>
      </c>
      <c r="CP1137" s="12"/>
      <c r="CQ1137" s="12"/>
      <c r="CR1137" s="12"/>
      <c r="CS1137" s="12" t="s">
        <v>1077</v>
      </c>
      <c r="CT1137" s="12"/>
      <c r="CU1137" s="12" t="s">
        <v>718</v>
      </c>
      <c r="CV1137" s="12" t="s">
        <v>1077</v>
      </c>
      <c r="CW1137" s="12"/>
      <c r="CX1137" s="57"/>
    </row>
    <row r="1138" spans="1:102" ht="16.5" x14ac:dyDescent="0.35">
      <c r="A1138" s="56">
        <v>107</v>
      </c>
      <c r="B1138" s="12" t="s">
        <v>3800</v>
      </c>
      <c r="C1138" s="12">
        <v>107.1</v>
      </c>
      <c r="D1138" s="12" t="s">
        <v>2610</v>
      </c>
      <c r="E1138" s="12" t="s">
        <v>524</v>
      </c>
      <c r="F1138" s="12" t="s">
        <v>3916</v>
      </c>
      <c r="G1138" s="12" t="s">
        <v>212</v>
      </c>
      <c r="H1138" s="12" t="s">
        <v>2804</v>
      </c>
      <c r="I1138" s="12" t="s">
        <v>212</v>
      </c>
      <c r="J1138" s="12" t="s">
        <v>556</v>
      </c>
      <c r="K1138" s="12" t="s">
        <v>564</v>
      </c>
      <c r="L1138" s="12" t="s">
        <v>581</v>
      </c>
      <c r="M1138" s="12" t="s">
        <v>3237</v>
      </c>
      <c r="N1138" s="12" t="s">
        <v>592</v>
      </c>
      <c r="O1138" s="12" t="s">
        <v>3400</v>
      </c>
      <c r="P1138" s="12" t="s">
        <v>3403</v>
      </c>
      <c r="Q1138" s="12">
        <v>0</v>
      </c>
      <c r="R1138" s="12">
        <v>0</v>
      </c>
      <c r="S1138" s="12">
        <v>0</v>
      </c>
      <c r="T1138" s="12">
        <v>0</v>
      </c>
      <c r="U1138" s="12">
        <v>0</v>
      </c>
      <c r="V1138" s="12">
        <v>1</v>
      </c>
      <c r="W1138" s="12">
        <v>0</v>
      </c>
      <c r="X1138" s="12">
        <v>0</v>
      </c>
      <c r="Y1138" s="12">
        <v>0</v>
      </c>
      <c r="Z1138" s="12">
        <v>0</v>
      </c>
      <c r="AA1138" s="12">
        <v>0</v>
      </c>
      <c r="AB1138" s="12">
        <v>1</v>
      </c>
      <c r="AC1138" s="12">
        <v>0</v>
      </c>
      <c r="AD1138" s="12">
        <v>0</v>
      </c>
      <c r="AE1138" s="12">
        <v>0</v>
      </c>
      <c r="AF1138" s="12">
        <v>0</v>
      </c>
      <c r="AG1138" s="12">
        <v>0</v>
      </c>
      <c r="AH1138" s="12">
        <v>0</v>
      </c>
      <c r="AI1138" s="12">
        <v>0</v>
      </c>
      <c r="AJ1138" s="12">
        <v>0</v>
      </c>
      <c r="AK1138" s="12">
        <v>0</v>
      </c>
      <c r="AL1138" s="12" t="s">
        <v>3448</v>
      </c>
      <c r="AM1138" s="7" t="s">
        <v>608</v>
      </c>
      <c r="AN1138" s="7" t="s">
        <v>646</v>
      </c>
      <c r="AO1138" s="7">
        <v>2000</v>
      </c>
      <c r="AP1138" s="12" t="s">
        <v>3458</v>
      </c>
      <c r="AQ1138" s="12">
        <v>59101</v>
      </c>
      <c r="AR1138" s="12">
        <v>1</v>
      </c>
      <c r="AS1138" s="12" t="s">
        <v>555</v>
      </c>
      <c r="AT1138" s="7" t="s">
        <v>212</v>
      </c>
      <c r="AU1138" s="12">
        <v>0</v>
      </c>
      <c r="AV1138" s="12">
        <v>1</v>
      </c>
      <c r="AW1138" s="12">
        <v>0</v>
      </c>
      <c r="AX1138" s="12">
        <v>0</v>
      </c>
      <c r="AY1138" s="7">
        <v>1</v>
      </c>
      <c r="AZ1138" s="12">
        <v>0</v>
      </c>
      <c r="BA1138" s="12">
        <v>1</v>
      </c>
      <c r="BB1138" s="12">
        <v>1</v>
      </c>
      <c r="BC1138" s="12">
        <v>0</v>
      </c>
      <c r="BD1138" s="12">
        <v>1</v>
      </c>
      <c r="BE1138" s="12">
        <v>0</v>
      </c>
      <c r="BF1138" s="7" t="s">
        <v>766</v>
      </c>
      <c r="BG1138" s="7" t="s">
        <v>781</v>
      </c>
      <c r="BH1138" s="7"/>
      <c r="BI1138" s="12" t="s">
        <v>2807</v>
      </c>
      <c r="BJ1138" s="12" t="s">
        <v>3460</v>
      </c>
      <c r="BK1138" s="12" t="s">
        <v>1044</v>
      </c>
      <c r="BL1138" s="12" t="s">
        <v>3480</v>
      </c>
      <c r="BM1138" s="7" t="s">
        <v>788</v>
      </c>
      <c r="BN1138" s="7"/>
      <c r="BO1138" s="12"/>
      <c r="BP1138" s="12" t="s">
        <v>1161</v>
      </c>
      <c r="BQ1138" s="12">
        <v>0.80300000000000005</v>
      </c>
      <c r="BR1138" s="12" t="s">
        <v>1252</v>
      </c>
      <c r="BS1138" s="12">
        <v>0.1646</v>
      </c>
      <c r="BT1138" s="12"/>
      <c r="BU1138" s="12">
        <f t="shared" si="27"/>
        <v>1.1789214558027765</v>
      </c>
      <c r="BV1138" s="12" t="s">
        <v>3416</v>
      </c>
      <c r="BW1138" s="12" t="s">
        <v>1077</v>
      </c>
      <c r="BX1138" s="12" t="s">
        <v>1077</v>
      </c>
      <c r="BY1138" s="12" t="s">
        <v>1077</v>
      </c>
      <c r="BZ1138" s="12"/>
      <c r="CA1138" s="12" t="s">
        <v>1077</v>
      </c>
      <c r="CB1138" s="12" t="s">
        <v>1077</v>
      </c>
      <c r="CC1138" s="12" t="s">
        <v>1077</v>
      </c>
      <c r="CD1138" s="12" t="s">
        <v>1077</v>
      </c>
      <c r="CE1138" s="12">
        <v>1E-3</v>
      </c>
      <c r="CF1138" s="12" t="s">
        <v>1077</v>
      </c>
      <c r="CG1138" s="12"/>
      <c r="CH1138" s="12"/>
      <c r="CI1138" s="12"/>
      <c r="CJ1138" s="12">
        <v>9.7000000000000003E-2</v>
      </c>
      <c r="CK1138" s="12" t="s">
        <v>3827</v>
      </c>
      <c r="CL1138" s="12" t="s">
        <v>1070</v>
      </c>
      <c r="CM1138" s="12">
        <v>0</v>
      </c>
      <c r="CN1138" s="12">
        <v>358.38</v>
      </c>
      <c r="CO1138" s="12" t="s">
        <v>3419</v>
      </c>
      <c r="CP1138" s="12"/>
      <c r="CQ1138" s="12"/>
      <c r="CR1138" s="12"/>
      <c r="CS1138" s="12" t="s">
        <v>1077</v>
      </c>
      <c r="CT1138" s="12" t="s">
        <v>718</v>
      </c>
      <c r="CU1138" s="12" t="s">
        <v>718</v>
      </c>
      <c r="CV1138" s="12" t="s">
        <v>1077</v>
      </c>
      <c r="CW1138" s="12"/>
      <c r="CX1138" s="57"/>
    </row>
    <row r="1139" spans="1:102" ht="16.5" x14ac:dyDescent="0.35">
      <c r="A1139" s="56">
        <v>107</v>
      </c>
      <c r="B1139" s="12" t="s">
        <v>3800</v>
      </c>
      <c r="C1139" s="12">
        <v>107.1</v>
      </c>
      <c r="D1139" s="12" t="s">
        <v>2612</v>
      </c>
      <c r="E1139" s="12" t="s">
        <v>523</v>
      </c>
      <c r="F1139" s="12" t="s">
        <v>3916</v>
      </c>
      <c r="G1139" s="12" t="s">
        <v>212</v>
      </c>
      <c r="H1139" s="12" t="s">
        <v>2804</v>
      </c>
      <c r="I1139" s="12" t="s">
        <v>212</v>
      </c>
      <c r="J1139" s="12" t="s">
        <v>556</v>
      </c>
      <c r="K1139" s="12" t="s">
        <v>564</v>
      </c>
      <c r="L1139" s="12" t="s">
        <v>581</v>
      </c>
      <c r="M1139" s="12" t="s">
        <v>3237</v>
      </c>
      <c r="N1139" s="12" t="s">
        <v>592</v>
      </c>
      <c r="O1139" s="12" t="s">
        <v>3400</v>
      </c>
      <c r="P1139" s="12" t="s">
        <v>3403</v>
      </c>
      <c r="Q1139" s="12">
        <v>0</v>
      </c>
      <c r="R1139" s="12">
        <v>0</v>
      </c>
      <c r="S1139" s="12">
        <v>1</v>
      </c>
      <c r="T1139" s="12">
        <v>0</v>
      </c>
      <c r="U1139" s="12">
        <v>0</v>
      </c>
      <c r="V1139" s="12">
        <v>0</v>
      </c>
      <c r="W1139" s="12">
        <v>0</v>
      </c>
      <c r="X1139" s="12">
        <v>0</v>
      </c>
      <c r="Y1139" s="12">
        <v>0</v>
      </c>
      <c r="Z1139" s="12">
        <v>0</v>
      </c>
      <c r="AA1139" s="12">
        <v>0</v>
      </c>
      <c r="AB1139" s="12">
        <v>1</v>
      </c>
      <c r="AC1139" s="12">
        <v>0</v>
      </c>
      <c r="AD1139" s="12">
        <v>0</v>
      </c>
      <c r="AE1139" s="12">
        <v>0</v>
      </c>
      <c r="AF1139" s="12">
        <v>0</v>
      </c>
      <c r="AG1139" s="12">
        <v>0</v>
      </c>
      <c r="AH1139" s="12">
        <v>0</v>
      </c>
      <c r="AI1139" s="12">
        <v>0</v>
      </c>
      <c r="AJ1139" s="12">
        <v>0</v>
      </c>
      <c r="AK1139" s="12">
        <v>0</v>
      </c>
      <c r="AL1139" s="12" t="s">
        <v>3448</v>
      </c>
      <c r="AM1139" s="7" t="s">
        <v>608</v>
      </c>
      <c r="AN1139" s="7" t="s">
        <v>646</v>
      </c>
      <c r="AO1139" s="7">
        <v>2000</v>
      </c>
      <c r="AP1139" s="12" t="s">
        <v>3458</v>
      </c>
      <c r="AQ1139" s="12">
        <v>40269</v>
      </c>
      <c r="AR1139" s="12">
        <v>1</v>
      </c>
      <c r="AS1139" s="12" t="s">
        <v>555</v>
      </c>
      <c r="AT1139" s="7" t="s">
        <v>212</v>
      </c>
      <c r="AU1139" s="12">
        <v>0</v>
      </c>
      <c r="AV1139" s="12">
        <v>1</v>
      </c>
      <c r="AW1139" s="12">
        <v>0</v>
      </c>
      <c r="AX1139" s="12">
        <v>0</v>
      </c>
      <c r="AY1139" s="7">
        <v>1</v>
      </c>
      <c r="AZ1139" s="12">
        <v>0</v>
      </c>
      <c r="BA1139" s="12">
        <v>1</v>
      </c>
      <c r="BB1139" s="12">
        <v>1</v>
      </c>
      <c r="BC1139" s="12">
        <v>0</v>
      </c>
      <c r="BD1139" s="12">
        <v>1</v>
      </c>
      <c r="BE1139" s="12">
        <v>0</v>
      </c>
      <c r="BF1139" s="7" t="s">
        <v>766</v>
      </c>
      <c r="BG1139" s="7" t="s">
        <v>781</v>
      </c>
      <c r="BH1139" s="7"/>
      <c r="BI1139" s="12" t="s">
        <v>2807</v>
      </c>
      <c r="BJ1139" s="12" t="s">
        <v>3460</v>
      </c>
      <c r="BK1139" s="12" t="s">
        <v>1044</v>
      </c>
      <c r="BL1139" s="12" t="s">
        <v>3480</v>
      </c>
      <c r="BM1139" s="7" t="s">
        <v>788</v>
      </c>
      <c r="BN1139" s="7"/>
      <c r="BO1139" s="12"/>
      <c r="BP1139" s="12" t="s">
        <v>1161</v>
      </c>
      <c r="BQ1139" s="12">
        <v>0.47</v>
      </c>
      <c r="BR1139" s="12" t="s">
        <v>1252</v>
      </c>
      <c r="BS1139" s="12">
        <v>7.9600000000000004E-2</v>
      </c>
      <c r="BT1139" s="12"/>
      <c r="BU1139" s="12">
        <f t="shared" si="27"/>
        <v>1.0828538394993001</v>
      </c>
      <c r="BV1139" s="12" t="s">
        <v>3416</v>
      </c>
      <c r="BW1139" s="12" t="s">
        <v>1077</v>
      </c>
      <c r="BX1139" s="12" t="s">
        <v>1077</v>
      </c>
      <c r="BY1139" s="12" t="s">
        <v>1077</v>
      </c>
      <c r="BZ1139" s="12"/>
      <c r="CA1139" s="12" t="s">
        <v>1077</v>
      </c>
      <c r="CB1139" s="12" t="s">
        <v>1077</v>
      </c>
      <c r="CC1139" s="12" t="s">
        <v>1077</v>
      </c>
      <c r="CD1139" s="12" t="s">
        <v>1077</v>
      </c>
      <c r="CE1139" s="12">
        <v>0</v>
      </c>
      <c r="CF1139" s="12" t="s">
        <v>1077</v>
      </c>
      <c r="CG1139" s="12"/>
      <c r="CH1139" s="12"/>
      <c r="CI1139" s="12"/>
      <c r="CJ1139" s="12">
        <v>5.7000000000000002E-2</v>
      </c>
      <c r="CK1139" s="12" t="s">
        <v>3827</v>
      </c>
      <c r="CL1139" s="12" t="s">
        <v>1065</v>
      </c>
      <c r="CM1139" s="12">
        <v>0</v>
      </c>
      <c r="CN1139" s="12">
        <v>933.9</v>
      </c>
      <c r="CO1139" s="12" t="s">
        <v>3419</v>
      </c>
      <c r="CP1139" s="12"/>
      <c r="CQ1139" s="12"/>
      <c r="CR1139" s="12"/>
      <c r="CS1139" s="12" t="s">
        <v>1077</v>
      </c>
      <c r="CT1139" s="12" t="s">
        <v>718</v>
      </c>
      <c r="CU1139" s="12" t="s">
        <v>718</v>
      </c>
      <c r="CV1139" s="12" t="s">
        <v>1077</v>
      </c>
      <c r="CW1139" s="12"/>
      <c r="CX1139" s="57"/>
    </row>
    <row r="1140" spans="1:102" ht="16.5" x14ac:dyDescent="0.35">
      <c r="A1140" s="56">
        <v>107</v>
      </c>
      <c r="B1140" s="12" t="s">
        <v>3800</v>
      </c>
      <c r="C1140" s="12">
        <v>107.2</v>
      </c>
      <c r="D1140" s="12" t="s">
        <v>2593</v>
      </c>
      <c r="E1140" s="12" t="s">
        <v>525</v>
      </c>
      <c r="F1140" s="12" t="s">
        <v>3916</v>
      </c>
      <c r="G1140" s="12" t="s">
        <v>349</v>
      </c>
      <c r="H1140" s="12" t="s">
        <v>2805</v>
      </c>
      <c r="I1140" s="12" t="s">
        <v>1285</v>
      </c>
      <c r="J1140" s="12" t="s">
        <v>556</v>
      </c>
      <c r="K1140" s="12" t="s">
        <v>564</v>
      </c>
      <c r="L1140" s="12" t="s">
        <v>581</v>
      </c>
      <c r="M1140" s="12" t="s">
        <v>3237</v>
      </c>
      <c r="N1140" s="12" t="s">
        <v>592</v>
      </c>
      <c r="O1140" s="12" t="s">
        <v>3400</v>
      </c>
      <c r="P1140" s="12" t="s">
        <v>3403</v>
      </c>
      <c r="Q1140" s="12">
        <v>0</v>
      </c>
      <c r="R1140" s="12">
        <v>0</v>
      </c>
      <c r="S1140" s="12">
        <v>1</v>
      </c>
      <c r="T1140" s="12">
        <v>0</v>
      </c>
      <c r="U1140" s="12">
        <v>0</v>
      </c>
      <c r="V1140" s="12">
        <v>0</v>
      </c>
      <c r="W1140" s="12">
        <v>0</v>
      </c>
      <c r="X1140" s="12">
        <v>0</v>
      </c>
      <c r="Y1140" s="12">
        <v>0</v>
      </c>
      <c r="Z1140" s="12">
        <v>0</v>
      </c>
      <c r="AA1140" s="12">
        <v>0</v>
      </c>
      <c r="AB1140" s="12">
        <v>1</v>
      </c>
      <c r="AC1140" s="12">
        <v>0</v>
      </c>
      <c r="AD1140" s="12">
        <v>0</v>
      </c>
      <c r="AE1140" s="12">
        <v>0</v>
      </c>
      <c r="AF1140" s="12">
        <v>0</v>
      </c>
      <c r="AG1140" s="12">
        <v>0</v>
      </c>
      <c r="AH1140" s="12">
        <v>0</v>
      </c>
      <c r="AI1140" s="12">
        <v>0</v>
      </c>
      <c r="AJ1140" s="12">
        <v>0</v>
      </c>
      <c r="AK1140" s="12">
        <v>0</v>
      </c>
      <c r="AL1140" s="12" t="s">
        <v>3448</v>
      </c>
      <c r="AM1140" s="7" t="s">
        <v>608</v>
      </c>
      <c r="AN1140" s="7" t="s">
        <v>646</v>
      </c>
      <c r="AO1140" s="7">
        <v>2000</v>
      </c>
      <c r="AP1140" s="12" t="s">
        <v>3458</v>
      </c>
      <c r="AQ1140" s="12">
        <v>4376</v>
      </c>
      <c r="AR1140" s="12">
        <v>1</v>
      </c>
      <c r="AS1140" s="12" t="s">
        <v>555</v>
      </c>
      <c r="AT1140" s="7" t="s">
        <v>212</v>
      </c>
      <c r="AU1140" s="12">
        <v>0</v>
      </c>
      <c r="AV1140" s="12">
        <v>1</v>
      </c>
      <c r="AW1140" s="12">
        <v>0</v>
      </c>
      <c r="AX1140" s="12">
        <v>0</v>
      </c>
      <c r="AY1140" s="7">
        <v>1</v>
      </c>
      <c r="AZ1140" s="12">
        <v>0</v>
      </c>
      <c r="BA1140" s="12">
        <v>1</v>
      </c>
      <c r="BB1140" s="12">
        <v>1</v>
      </c>
      <c r="BC1140" s="12">
        <v>0</v>
      </c>
      <c r="BD1140" s="12">
        <v>1</v>
      </c>
      <c r="BE1140" s="12">
        <v>0</v>
      </c>
      <c r="BF1140" s="7" t="s">
        <v>3258</v>
      </c>
      <c r="BG1140" s="7" t="s">
        <v>789</v>
      </c>
      <c r="BH1140" s="7">
        <v>1</v>
      </c>
      <c r="BI1140" s="7" t="s">
        <v>3282</v>
      </c>
      <c r="BJ1140" s="12" t="s">
        <v>3460</v>
      </c>
      <c r="BK1140" s="12" t="s">
        <v>599</v>
      </c>
      <c r="BL1140" s="12" t="s">
        <v>3471</v>
      </c>
      <c r="BM1140" s="7" t="s">
        <v>788</v>
      </c>
      <c r="BN1140" s="7"/>
      <c r="BO1140" s="12"/>
      <c r="BP1140" s="12" t="s">
        <v>1161</v>
      </c>
      <c r="BQ1140" s="12" t="s">
        <v>1077</v>
      </c>
      <c r="BR1140" s="12" t="s">
        <v>1077</v>
      </c>
      <c r="BS1140" s="12">
        <v>-0.33800000000000002</v>
      </c>
      <c r="BT1140" s="12"/>
      <c r="BU1140" s="12">
        <f t="shared" si="27"/>
        <v>0.71319528789828224</v>
      </c>
      <c r="BV1140" s="12" t="s">
        <v>3416</v>
      </c>
      <c r="BW1140" s="12" t="s">
        <v>1077</v>
      </c>
      <c r="BX1140" s="12" t="s">
        <v>1077</v>
      </c>
      <c r="BY1140" s="12" t="s">
        <v>1077</v>
      </c>
      <c r="BZ1140" s="12"/>
      <c r="CA1140" s="12" t="s">
        <v>1077</v>
      </c>
      <c r="CB1140" s="12" t="s">
        <v>1077</v>
      </c>
      <c r="CC1140" s="12" t="s">
        <v>1077</v>
      </c>
      <c r="CD1140" s="12" t="s">
        <v>1077</v>
      </c>
      <c r="CE1140" s="12">
        <v>0.72599999999999998</v>
      </c>
      <c r="CF1140" s="12" t="s">
        <v>1077</v>
      </c>
      <c r="CG1140" s="12"/>
      <c r="CH1140" s="12"/>
      <c r="CI1140" s="12"/>
      <c r="CJ1140" s="12">
        <v>0.06</v>
      </c>
      <c r="CK1140" s="12" t="s">
        <v>3827</v>
      </c>
      <c r="CL1140" s="12" t="s">
        <v>1066</v>
      </c>
      <c r="CM1140" s="12">
        <v>0</v>
      </c>
      <c r="CN1140" s="12">
        <v>176.48</v>
      </c>
      <c r="CO1140" s="12" t="s">
        <v>3419</v>
      </c>
      <c r="CP1140" s="12"/>
      <c r="CQ1140" s="12"/>
      <c r="CR1140" s="12"/>
      <c r="CS1140" s="12" t="s">
        <v>1077</v>
      </c>
      <c r="CT1140" s="12"/>
      <c r="CU1140" s="12" t="s">
        <v>718</v>
      </c>
      <c r="CV1140" s="12" t="s">
        <v>1077</v>
      </c>
      <c r="CW1140" s="12"/>
      <c r="CX1140" s="57"/>
    </row>
    <row r="1141" spans="1:102" ht="16.5" x14ac:dyDescent="0.35">
      <c r="A1141" s="56">
        <v>107</v>
      </c>
      <c r="B1141" s="12" t="s">
        <v>3800</v>
      </c>
      <c r="C1141" s="12">
        <v>107.2</v>
      </c>
      <c r="D1141" s="12" t="s">
        <v>2606</v>
      </c>
      <c r="E1141" s="12" t="s">
        <v>525</v>
      </c>
      <c r="F1141" s="12" t="s">
        <v>3916</v>
      </c>
      <c r="G1141" s="12" t="s">
        <v>212</v>
      </c>
      <c r="H1141" s="12" t="s">
        <v>2805</v>
      </c>
      <c r="I1141" s="12" t="s">
        <v>349</v>
      </c>
      <c r="J1141" s="12" t="s">
        <v>556</v>
      </c>
      <c r="K1141" s="12" t="s">
        <v>564</v>
      </c>
      <c r="L1141" s="12" t="s">
        <v>581</v>
      </c>
      <c r="M1141" s="12" t="s">
        <v>3237</v>
      </c>
      <c r="N1141" s="12" t="s">
        <v>592</v>
      </c>
      <c r="O1141" s="12" t="s">
        <v>3400</v>
      </c>
      <c r="P1141" s="12" t="s">
        <v>3403</v>
      </c>
      <c r="Q1141" s="12">
        <v>0</v>
      </c>
      <c r="R1141" s="12">
        <v>0</v>
      </c>
      <c r="S1141" s="12">
        <v>1</v>
      </c>
      <c r="T1141" s="12">
        <v>0</v>
      </c>
      <c r="U1141" s="12">
        <v>0</v>
      </c>
      <c r="V1141" s="12">
        <v>0</v>
      </c>
      <c r="W1141" s="12">
        <v>0</v>
      </c>
      <c r="X1141" s="12">
        <v>0</v>
      </c>
      <c r="Y1141" s="12">
        <v>0</v>
      </c>
      <c r="Z1141" s="12">
        <v>0</v>
      </c>
      <c r="AA1141" s="12">
        <v>0</v>
      </c>
      <c r="AB1141" s="12">
        <v>1</v>
      </c>
      <c r="AC1141" s="12">
        <v>0</v>
      </c>
      <c r="AD1141" s="12">
        <v>0</v>
      </c>
      <c r="AE1141" s="12">
        <v>0</v>
      </c>
      <c r="AF1141" s="12">
        <v>0</v>
      </c>
      <c r="AG1141" s="12">
        <v>0</v>
      </c>
      <c r="AH1141" s="12">
        <v>0</v>
      </c>
      <c r="AI1141" s="12">
        <v>0</v>
      </c>
      <c r="AJ1141" s="12">
        <v>0</v>
      </c>
      <c r="AK1141" s="12">
        <v>0</v>
      </c>
      <c r="AL1141" s="12" t="s">
        <v>3448</v>
      </c>
      <c r="AM1141" s="7" t="s">
        <v>608</v>
      </c>
      <c r="AN1141" s="7" t="s">
        <v>646</v>
      </c>
      <c r="AO1141" s="7">
        <v>2000</v>
      </c>
      <c r="AP1141" s="12" t="s">
        <v>3458</v>
      </c>
      <c r="AQ1141" s="12">
        <v>4376</v>
      </c>
      <c r="AR1141" s="12">
        <v>1</v>
      </c>
      <c r="AS1141" s="12" t="s">
        <v>555</v>
      </c>
      <c r="AT1141" s="7" t="s">
        <v>212</v>
      </c>
      <c r="AU1141" s="12">
        <v>0</v>
      </c>
      <c r="AV1141" s="12">
        <v>1</v>
      </c>
      <c r="AW1141" s="12">
        <v>0</v>
      </c>
      <c r="AX1141" s="12">
        <v>0</v>
      </c>
      <c r="AY1141" s="7">
        <v>1</v>
      </c>
      <c r="AZ1141" s="12">
        <v>0</v>
      </c>
      <c r="BA1141" s="12">
        <v>1</v>
      </c>
      <c r="BB1141" s="12">
        <v>1</v>
      </c>
      <c r="BC1141" s="12">
        <v>0</v>
      </c>
      <c r="BD1141" s="12">
        <v>1</v>
      </c>
      <c r="BE1141" s="12">
        <v>0</v>
      </c>
      <c r="BF1141" s="7" t="s">
        <v>766</v>
      </c>
      <c r="BG1141" s="7" t="s">
        <v>159</v>
      </c>
      <c r="BH1141" s="7"/>
      <c r="BI1141" s="7" t="s">
        <v>2806</v>
      </c>
      <c r="BJ1141" s="12" t="s">
        <v>3459</v>
      </c>
      <c r="BK1141" s="12" t="s">
        <v>1044</v>
      </c>
      <c r="BL1141" s="12" t="s">
        <v>3480</v>
      </c>
      <c r="BM1141" s="7" t="s">
        <v>788</v>
      </c>
      <c r="BN1141" s="7"/>
      <c r="BO1141" s="12"/>
      <c r="BP1141" s="12" t="s">
        <v>1161</v>
      </c>
      <c r="BQ1141" s="12">
        <v>-0.38</v>
      </c>
      <c r="BR1141" s="12" t="s">
        <v>1252</v>
      </c>
      <c r="BS1141" s="12">
        <v>-2.5899999999999999E-2</v>
      </c>
      <c r="BT1141" s="12"/>
      <c r="BU1141" s="12">
        <f t="shared" si="27"/>
        <v>0.97443252798954805</v>
      </c>
      <c r="BV1141" s="12" t="s">
        <v>3416</v>
      </c>
      <c r="BW1141" s="12" t="s">
        <v>1077</v>
      </c>
      <c r="BX1141" s="12" t="s">
        <v>1077</v>
      </c>
      <c r="BY1141" s="12" t="s">
        <v>1077</v>
      </c>
      <c r="BZ1141" s="12"/>
      <c r="CA1141" s="12" t="s">
        <v>1077</v>
      </c>
      <c r="CB1141" s="12" t="s">
        <v>1077</v>
      </c>
      <c r="CC1141" s="12" t="s">
        <v>1077</v>
      </c>
      <c r="CD1141" s="12" t="s">
        <v>1077</v>
      </c>
      <c r="CE1141" s="12">
        <v>0.01</v>
      </c>
      <c r="CF1141" s="12" t="s">
        <v>1077</v>
      </c>
      <c r="CG1141" s="12"/>
      <c r="CH1141" s="12"/>
      <c r="CI1141" s="12"/>
      <c r="CJ1141" s="12">
        <v>0.06</v>
      </c>
      <c r="CK1141" s="12" t="s">
        <v>3827</v>
      </c>
      <c r="CL1141" s="12" t="s">
        <v>1066</v>
      </c>
      <c r="CM1141" s="12">
        <v>0</v>
      </c>
      <c r="CN1141" s="12">
        <v>176.48</v>
      </c>
      <c r="CO1141" s="12" t="s">
        <v>3419</v>
      </c>
      <c r="CP1141" s="12"/>
      <c r="CQ1141" s="12"/>
      <c r="CR1141" s="12"/>
      <c r="CS1141" s="12" t="s">
        <v>1077</v>
      </c>
      <c r="CT1141" s="12" t="s">
        <v>718</v>
      </c>
      <c r="CU1141" s="12" t="s">
        <v>718</v>
      </c>
      <c r="CV1141" s="12" t="s">
        <v>1077</v>
      </c>
      <c r="CW1141" s="12"/>
      <c r="CX1141" s="57"/>
    </row>
    <row r="1142" spans="1:102" ht="16.5" x14ac:dyDescent="0.35">
      <c r="A1142" s="56">
        <v>107</v>
      </c>
      <c r="B1142" s="12" t="s">
        <v>3800</v>
      </c>
      <c r="C1142" s="12">
        <v>107.2</v>
      </c>
      <c r="D1142" s="12" t="s">
        <v>2611</v>
      </c>
      <c r="E1142" s="12" t="s">
        <v>525</v>
      </c>
      <c r="F1142" s="12" t="s">
        <v>3916</v>
      </c>
      <c r="G1142" s="12" t="s">
        <v>212</v>
      </c>
      <c r="H1142" s="12" t="s">
        <v>2804</v>
      </c>
      <c r="I1142" s="12" t="s">
        <v>212</v>
      </c>
      <c r="J1142" s="12" t="s">
        <v>556</v>
      </c>
      <c r="K1142" s="12" t="s">
        <v>564</v>
      </c>
      <c r="L1142" s="12" t="s">
        <v>581</v>
      </c>
      <c r="M1142" s="12" t="s">
        <v>3237</v>
      </c>
      <c r="N1142" s="12" t="s">
        <v>592</v>
      </c>
      <c r="O1142" s="12" t="s">
        <v>3400</v>
      </c>
      <c r="P1142" s="12" t="s">
        <v>3403</v>
      </c>
      <c r="Q1142" s="12">
        <v>0</v>
      </c>
      <c r="R1142" s="12">
        <v>0</v>
      </c>
      <c r="S1142" s="12">
        <v>1</v>
      </c>
      <c r="T1142" s="12">
        <v>0</v>
      </c>
      <c r="U1142" s="12">
        <v>0</v>
      </c>
      <c r="V1142" s="12">
        <v>0</v>
      </c>
      <c r="W1142" s="12">
        <v>0</v>
      </c>
      <c r="X1142" s="12">
        <v>0</v>
      </c>
      <c r="Y1142" s="12">
        <v>0</v>
      </c>
      <c r="Z1142" s="12">
        <v>0</v>
      </c>
      <c r="AA1142" s="12">
        <v>0</v>
      </c>
      <c r="AB1142" s="12">
        <v>1</v>
      </c>
      <c r="AC1142" s="12">
        <v>0</v>
      </c>
      <c r="AD1142" s="12">
        <v>0</v>
      </c>
      <c r="AE1142" s="12">
        <v>0</v>
      </c>
      <c r="AF1142" s="12">
        <v>0</v>
      </c>
      <c r="AG1142" s="12">
        <v>0</v>
      </c>
      <c r="AH1142" s="12">
        <v>0</v>
      </c>
      <c r="AI1142" s="12">
        <v>0</v>
      </c>
      <c r="AJ1142" s="12">
        <v>0</v>
      </c>
      <c r="AK1142" s="12">
        <v>0</v>
      </c>
      <c r="AL1142" s="12" t="s">
        <v>3448</v>
      </c>
      <c r="AM1142" s="7" t="s">
        <v>608</v>
      </c>
      <c r="AN1142" s="7" t="s">
        <v>646</v>
      </c>
      <c r="AO1142" s="7">
        <v>2000</v>
      </c>
      <c r="AP1142" s="12" t="s">
        <v>3458</v>
      </c>
      <c r="AQ1142" s="12">
        <v>4376</v>
      </c>
      <c r="AR1142" s="12">
        <v>1</v>
      </c>
      <c r="AS1142" s="12" t="s">
        <v>555</v>
      </c>
      <c r="AT1142" s="7" t="s">
        <v>212</v>
      </c>
      <c r="AU1142" s="12">
        <v>0</v>
      </c>
      <c r="AV1142" s="12">
        <v>1</v>
      </c>
      <c r="AW1142" s="12">
        <v>0</v>
      </c>
      <c r="AX1142" s="12">
        <v>0</v>
      </c>
      <c r="AY1142" s="7">
        <v>1</v>
      </c>
      <c r="AZ1142" s="12">
        <v>0</v>
      </c>
      <c r="BA1142" s="12">
        <v>1</v>
      </c>
      <c r="BB1142" s="12">
        <v>1</v>
      </c>
      <c r="BC1142" s="12">
        <v>0</v>
      </c>
      <c r="BD1142" s="12">
        <v>1</v>
      </c>
      <c r="BE1142" s="12">
        <v>0</v>
      </c>
      <c r="BF1142" s="7" t="s">
        <v>766</v>
      </c>
      <c r="BG1142" s="7" t="s">
        <v>781</v>
      </c>
      <c r="BH1142" s="7"/>
      <c r="BI1142" s="12" t="s">
        <v>2807</v>
      </c>
      <c r="BJ1142" s="12" t="s">
        <v>3460</v>
      </c>
      <c r="BK1142" s="12" t="s">
        <v>1044</v>
      </c>
      <c r="BL1142" s="12" t="s">
        <v>3480</v>
      </c>
      <c r="BM1142" s="7" t="s">
        <v>788</v>
      </c>
      <c r="BN1142" s="7"/>
      <c r="BO1142" s="12"/>
      <c r="BP1142" s="12" t="s">
        <v>1161</v>
      </c>
      <c r="BQ1142" s="12">
        <v>0.67700000000000005</v>
      </c>
      <c r="BR1142" s="12" t="s">
        <v>1252</v>
      </c>
      <c r="BS1142" s="12">
        <v>0.1129</v>
      </c>
      <c r="BT1142" s="12"/>
      <c r="BU1142" s="12">
        <f t="shared" si="27"/>
        <v>1.1195199753532641</v>
      </c>
      <c r="BV1142" s="12" t="s">
        <v>3416</v>
      </c>
      <c r="BW1142" s="12" t="s">
        <v>1077</v>
      </c>
      <c r="BX1142" s="12" t="s">
        <v>1077</v>
      </c>
      <c r="BY1142" s="12" t="s">
        <v>1077</v>
      </c>
      <c r="BZ1142" s="12"/>
      <c r="CA1142" s="12" t="s">
        <v>1077</v>
      </c>
      <c r="CB1142" s="12" t="s">
        <v>1077</v>
      </c>
      <c r="CC1142" s="12" t="s">
        <v>1077</v>
      </c>
      <c r="CD1142" s="12" t="s">
        <v>1077</v>
      </c>
      <c r="CE1142" s="12">
        <v>2.5999999999999999E-2</v>
      </c>
      <c r="CF1142" s="12" t="s">
        <v>1077</v>
      </c>
      <c r="CG1142" s="12"/>
      <c r="CH1142" s="12"/>
      <c r="CI1142" s="12"/>
      <c r="CJ1142" s="12">
        <v>0.06</v>
      </c>
      <c r="CK1142" s="12" t="s">
        <v>3827</v>
      </c>
      <c r="CL1142" s="12" t="s">
        <v>1066</v>
      </c>
      <c r="CM1142" s="12">
        <v>0</v>
      </c>
      <c r="CN1142" s="12">
        <v>176.48</v>
      </c>
      <c r="CO1142" s="12" t="s">
        <v>3419</v>
      </c>
      <c r="CP1142" s="12"/>
      <c r="CQ1142" s="12"/>
      <c r="CR1142" s="12"/>
      <c r="CS1142" s="12" t="s">
        <v>1077</v>
      </c>
      <c r="CT1142" s="12" t="s">
        <v>718</v>
      </c>
      <c r="CU1142" s="12" t="s">
        <v>718</v>
      </c>
      <c r="CV1142" s="12" t="s">
        <v>1077</v>
      </c>
      <c r="CW1142" s="12"/>
      <c r="CX1142" s="57"/>
    </row>
    <row r="1143" spans="1:102" ht="16.5" x14ac:dyDescent="0.35">
      <c r="A1143" s="56">
        <v>107</v>
      </c>
      <c r="B1143" s="12" t="s">
        <v>3800</v>
      </c>
      <c r="C1143" s="12">
        <v>107.3</v>
      </c>
      <c r="D1143" s="12" t="s">
        <v>2581</v>
      </c>
      <c r="E1143" s="12" t="s">
        <v>526</v>
      </c>
      <c r="F1143" s="12" t="s">
        <v>3916</v>
      </c>
      <c r="G1143" s="12" t="s">
        <v>349</v>
      </c>
      <c r="H1143" s="12" t="s">
        <v>2805</v>
      </c>
      <c r="I1143" s="12" t="s">
        <v>1285</v>
      </c>
      <c r="J1143" s="12" t="s">
        <v>556</v>
      </c>
      <c r="K1143" s="12" t="s">
        <v>564</v>
      </c>
      <c r="L1143" s="12" t="s">
        <v>581</v>
      </c>
      <c r="M1143" s="12" t="s">
        <v>3237</v>
      </c>
      <c r="N1143" s="12" t="s">
        <v>592</v>
      </c>
      <c r="O1143" s="12" t="s">
        <v>3400</v>
      </c>
      <c r="P1143" s="12" t="s">
        <v>3403</v>
      </c>
      <c r="Q1143" s="12">
        <v>0</v>
      </c>
      <c r="R1143" s="12">
        <v>0</v>
      </c>
      <c r="S1143" s="12">
        <v>1</v>
      </c>
      <c r="T1143" s="12">
        <v>0</v>
      </c>
      <c r="U1143" s="12">
        <v>0</v>
      </c>
      <c r="V1143" s="12">
        <v>0</v>
      </c>
      <c r="W1143" s="12">
        <v>0</v>
      </c>
      <c r="X1143" s="12">
        <v>0</v>
      </c>
      <c r="Y1143" s="12">
        <v>0</v>
      </c>
      <c r="Z1143" s="12">
        <v>0</v>
      </c>
      <c r="AA1143" s="12">
        <v>0</v>
      </c>
      <c r="AB1143" s="12">
        <v>1</v>
      </c>
      <c r="AC1143" s="12">
        <v>0</v>
      </c>
      <c r="AD1143" s="12">
        <v>0</v>
      </c>
      <c r="AE1143" s="12">
        <v>0</v>
      </c>
      <c r="AF1143" s="12">
        <v>0</v>
      </c>
      <c r="AG1143" s="12">
        <v>0</v>
      </c>
      <c r="AH1143" s="12">
        <v>0</v>
      </c>
      <c r="AI1143" s="12">
        <v>0</v>
      </c>
      <c r="AJ1143" s="12">
        <v>0</v>
      </c>
      <c r="AK1143" s="12">
        <v>0</v>
      </c>
      <c r="AL1143" s="12" t="s">
        <v>3448</v>
      </c>
      <c r="AM1143" s="7" t="s">
        <v>608</v>
      </c>
      <c r="AN1143" s="7" t="s">
        <v>646</v>
      </c>
      <c r="AO1143" s="7">
        <v>2000</v>
      </c>
      <c r="AP1143" s="12" t="s">
        <v>3458</v>
      </c>
      <c r="AQ1143" s="12">
        <v>2861</v>
      </c>
      <c r="AR1143" s="12">
        <v>1</v>
      </c>
      <c r="AS1143" s="12" t="s">
        <v>555</v>
      </c>
      <c r="AT1143" s="7" t="s">
        <v>212</v>
      </c>
      <c r="AU1143" s="12">
        <v>0</v>
      </c>
      <c r="AV1143" s="12">
        <v>1</v>
      </c>
      <c r="AW1143" s="12">
        <v>0</v>
      </c>
      <c r="AX1143" s="12">
        <v>0</v>
      </c>
      <c r="AY1143" s="7">
        <v>1</v>
      </c>
      <c r="AZ1143" s="12">
        <v>0</v>
      </c>
      <c r="BA1143" s="12">
        <v>1</v>
      </c>
      <c r="BB1143" s="12">
        <v>1</v>
      </c>
      <c r="BC1143" s="12">
        <v>0</v>
      </c>
      <c r="BD1143" s="12">
        <v>1</v>
      </c>
      <c r="BE1143" s="12">
        <v>0</v>
      </c>
      <c r="BF1143" s="7" t="s">
        <v>766</v>
      </c>
      <c r="BG1143" s="7" t="s">
        <v>159</v>
      </c>
      <c r="BH1143" s="7"/>
      <c r="BI1143" s="7" t="s">
        <v>2806</v>
      </c>
      <c r="BJ1143" s="12" t="s">
        <v>3459</v>
      </c>
      <c r="BK1143" s="12" t="s">
        <v>1044</v>
      </c>
      <c r="BL1143" s="12" t="s">
        <v>3480</v>
      </c>
      <c r="BM1143" s="7" t="s">
        <v>788</v>
      </c>
      <c r="BN1143" s="7"/>
      <c r="BO1143" s="12"/>
      <c r="BP1143" s="12" t="s">
        <v>1161</v>
      </c>
      <c r="BQ1143" s="12" t="s">
        <v>1077</v>
      </c>
      <c r="BR1143" s="12" t="s">
        <v>1077</v>
      </c>
      <c r="BS1143" s="12">
        <v>-2.5399999999999999E-2</v>
      </c>
      <c r="BT1143" s="12"/>
      <c r="BU1143" s="12">
        <f t="shared" si="27"/>
        <v>0.97491986607791203</v>
      </c>
      <c r="BV1143" s="12" t="s">
        <v>3416</v>
      </c>
      <c r="BW1143" s="12" t="s">
        <v>1077</v>
      </c>
      <c r="BX1143" s="12" t="s">
        <v>1077</v>
      </c>
      <c r="BY1143" s="12" t="s">
        <v>1077</v>
      </c>
      <c r="BZ1143" s="12"/>
      <c r="CA1143" s="12" t="s">
        <v>1077</v>
      </c>
      <c r="CB1143" s="12" t="s">
        <v>1077</v>
      </c>
      <c r="CC1143" s="12" t="s">
        <v>1077</v>
      </c>
      <c r="CD1143" s="12" t="s">
        <v>1077</v>
      </c>
      <c r="CE1143" s="12">
        <v>0.224</v>
      </c>
      <c r="CF1143" s="12" t="s">
        <v>1077</v>
      </c>
      <c r="CG1143" s="12"/>
      <c r="CH1143" s="12"/>
      <c r="CI1143" s="12"/>
      <c r="CJ1143" s="12">
        <v>5.0999999999999997E-2</v>
      </c>
      <c r="CK1143" s="12" t="s">
        <v>3827</v>
      </c>
      <c r="CL1143" s="12" t="s">
        <v>1071</v>
      </c>
      <c r="CM1143" s="12">
        <v>0</v>
      </c>
      <c r="CN1143" s="12">
        <v>80.209999999999994</v>
      </c>
      <c r="CO1143" s="12" t="s">
        <v>3419</v>
      </c>
      <c r="CP1143" s="12"/>
      <c r="CQ1143" s="12"/>
      <c r="CR1143" s="12"/>
      <c r="CS1143" s="12" t="s">
        <v>1077</v>
      </c>
      <c r="CT1143" s="12"/>
      <c r="CU1143" s="12" t="s">
        <v>718</v>
      </c>
      <c r="CV1143" s="12" t="s">
        <v>1077</v>
      </c>
      <c r="CW1143" s="12"/>
      <c r="CX1143" s="57"/>
    </row>
    <row r="1144" spans="1:102" ht="16.5" x14ac:dyDescent="0.35">
      <c r="A1144" s="56">
        <v>107</v>
      </c>
      <c r="B1144" s="12" t="s">
        <v>3800</v>
      </c>
      <c r="C1144" s="12">
        <v>107.3</v>
      </c>
      <c r="D1144" s="12" t="s">
        <v>2586</v>
      </c>
      <c r="E1144" s="12" t="s">
        <v>526</v>
      </c>
      <c r="F1144" s="12" t="s">
        <v>3916</v>
      </c>
      <c r="G1144" s="12" t="s">
        <v>349</v>
      </c>
      <c r="H1144" s="12" t="s">
        <v>2805</v>
      </c>
      <c r="I1144" s="12" t="s">
        <v>1285</v>
      </c>
      <c r="J1144" s="12" t="s">
        <v>556</v>
      </c>
      <c r="K1144" s="12" t="s">
        <v>564</v>
      </c>
      <c r="L1144" s="12" t="s">
        <v>581</v>
      </c>
      <c r="M1144" s="12" t="s">
        <v>3237</v>
      </c>
      <c r="N1144" s="12" t="s">
        <v>592</v>
      </c>
      <c r="O1144" s="12" t="s">
        <v>3400</v>
      </c>
      <c r="P1144" s="12" t="s">
        <v>3403</v>
      </c>
      <c r="Q1144" s="12">
        <v>0</v>
      </c>
      <c r="R1144" s="12">
        <v>0</v>
      </c>
      <c r="S1144" s="12">
        <v>1</v>
      </c>
      <c r="T1144" s="12">
        <v>0</v>
      </c>
      <c r="U1144" s="12">
        <v>0</v>
      </c>
      <c r="V1144" s="12">
        <v>0</v>
      </c>
      <c r="W1144" s="12">
        <v>0</v>
      </c>
      <c r="X1144" s="12">
        <v>0</v>
      </c>
      <c r="Y1144" s="12">
        <v>0</v>
      </c>
      <c r="Z1144" s="12">
        <v>0</v>
      </c>
      <c r="AA1144" s="12">
        <v>0</v>
      </c>
      <c r="AB1144" s="12">
        <v>1</v>
      </c>
      <c r="AC1144" s="12">
        <v>0</v>
      </c>
      <c r="AD1144" s="12">
        <v>0</v>
      </c>
      <c r="AE1144" s="12">
        <v>0</v>
      </c>
      <c r="AF1144" s="12">
        <v>0</v>
      </c>
      <c r="AG1144" s="12">
        <v>0</v>
      </c>
      <c r="AH1144" s="12">
        <v>0</v>
      </c>
      <c r="AI1144" s="12">
        <v>0</v>
      </c>
      <c r="AJ1144" s="12">
        <v>0</v>
      </c>
      <c r="AK1144" s="12">
        <v>0</v>
      </c>
      <c r="AL1144" s="12" t="s">
        <v>3448</v>
      </c>
      <c r="AM1144" s="7" t="s">
        <v>608</v>
      </c>
      <c r="AN1144" s="7" t="s">
        <v>646</v>
      </c>
      <c r="AO1144" s="7">
        <v>2000</v>
      </c>
      <c r="AP1144" s="12" t="s">
        <v>3458</v>
      </c>
      <c r="AQ1144" s="12">
        <v>2861</v>
      </c>
      <c r="AR1144" s="12">
        <v>1</v>
      </c>
      <c r="AS1144" s="12" t="s">
        <v>555</v>
      </c>
      <c r="AT1144" s="7" t="s">
        <v>212</v>
      </c>
      <c r="AU1144" s="12">
        <v>0</v>
      </c>
      <c r="AV1144" s="12">
        <v>1</v>
      </c>
      <c r="AW1144" s="12">
        <v>0</v>
      </c>
      <c r="AX1144" s="12">
        <v>0</v>
      </c>
      <c r="AY1144" s="7">
        <v>1</v>
      </c>
      <c r="AZ1144" s="12">
        <v>0</v>
      </c>
      <c r="BA1144" s="12">
        <v>1</v>
      </c>
      <c r="BB1144" s="12">
        <v>1</v>
      </c>
      <c r="BC1144" s="12">
        <v>0</v>
      </c>
      <c r="BD1144" s="12">
        <v>1</v>
      </c>
      <c r="BE1144" s="12">
        <v>0</v>
      </c>
      <c r="BF1144" s="7" t="s">
        <v>766</v>
      </c>
      <c r="BG1144" s="7" t="s">
        <v>781</v>
      </c>
      <c r="BH1144" s="7"/>
      <c r="BI1144" s="7" t="s">
        <v>2807</v>
      </c>
      <c r="BJ1144" s="12" t="s">
        <v>3460</v>
      </c>
      <c r="BK1144" s="12" t="s">
        <v>1044</v>
      </c>
      <c r="BL1144" s="12" t="s">
        <v>3480</v>
      </c>
      <c r="BM1144" s="7" t="s">
        <v>788</v>
      </c>
      <c r="BN1144" s="7"/>
      <c r="BO1144" s="12"/>
      <c r="BP1144" s="12" t="s">
        <v>1161</v>
      </c>
      <c r="BQ1144" s="12" t="s">
        <v>1077</v>
      </c>
      <c r="BR1144" s="12" t="s">
        <v>1077</v>
      </c>
      <c r="BS1144" s="12">
        <v>-4.4200000000000003E-2</v>
      </c>
      <c r="BT1144" s="12"/>
      <c r="BU1144" s="12">
        <f t="shared" si="27"/>
        <v>0.95676258581935536</v>
      </c>
      <c r="BV1144" s="12" t="s">
        <v>3416</v>
      </c>
      <c r="BW1144" s="12" t="s">
        <v>1077</v>
      </c>
      <c r="BX1144" s="12" t="s">
        <v>1077</v>
      </c>
      <c r="BY1144" s="12" t="s">
        <v>1077</v>
      </c>
      <c r="BZ1144" s="12"/>
      <c r="CA1144" s="12" t="s">
        <v>1077</v>
      </c>
      <c r="CB1144" s="12" t="s">
        <v>1077</v>
      </c>
      <c r="CC1144" s="12" t="s">
        <v>1077</v>
      </c>
      <c r="CD1144" s="12" t="s">
        <v>1077</v>
      </c>
      <c r="CE1144" s="12">
        <v>0.64100000000000001</v>
      </c>
      <c r="CF1144" s="12" t="s">
        <v>1077</v>
      </c>
      <c r="CG1144" s="12"/>
      <c r="CH1144" s="12"/>
      <c r="CI1144" s="12"/>
      <c r="CJ1144" s="12">
        <v>5.0999999999999997E-2</v>
      </c>
      <c r="CK1144" s="12" t="s">
        <v>3827</v>
      </c>
      <c r="CL1144" s="12" t="s">
        <v>1071</v>
      </c>
      <c r="CM1144" s="12">
        <v>0</v>
      </c>
      <c r="CN1144" s="12">
        <v>80.209999999999994</v>
      </c>
      <c r="CO1144" s="12" t="s">
        <v>3419</v>
      </c>
      <c r="CP1144" s="12"/>
      <c r="CQ1144" s="12"/>
      <c r="CR1144" s="12"/>
      <c r="CS1144" s="12" t="s">
        <v>1077</v>
      </c>
      <c r="CT1144" s="12"/>
      <c r="CU1144" s="12" t="s">
        <v>718</v>
      </c>
      <c r="CV1144" s="12" t="s">
        <v>1077</v>
      </c>
      <c r="CW1144" s="12"/>
      <c r="CX1144" s="57"/>
    </row>
    <row r="1145" spans="1:102" ht="16.5" x14ac:dyDescent="0.35">
      <c r="A1145" s="56">
        <v>107</v>
      </c>
      <c r="B1145" s="12" t="s">
        <v>3800</v>
      </c>
      <c r="C1145" s="12">
        <v>107.3</v>
      </c>
      <c r="D1145" s="12" t="s">
        <v>2595</v>
      </c>
      <c r="E1145" s="12" t="s">
        <v>526</v>
      </c>
      <c r="F1145" s="12" t="s">
        <v>3916</v>
      </c>
      <c r="G1145" s="12" t="s">
        <v>349</v>
      </c>
      <c r="H1145" s="12" t="s">
        <v>2804</v>
      </c>
      <c r="I1145" s="12" t="s">
        <v>1285</v>
      </c>
      <c r="J1145" s="12" t="s">
        <v>556</v>
      </c>
      <c r="K1145" s="12" t="s">
        <v>564</v>
      </c>
      <c r="L1145" s="12" t="s">
        <v>581</v>
      </c>
      <c r="M1145" s="12" t="s">
        <v>3237</v>
      </c>
      <c r="N1145" s="12" t="s">
        <v>592</v>
      </c>
      <c r="O1145" s="12" t="s">
        <v>3400</v>
      </c>
      <c r="P1145" s="12" t="s">
        <v>3403</v>
      </c>
      <c r="Q1145" s="12">
        <v>0</v>
      </c>
      <c r="R1145" s="12">
        <v>0</v>
      </c>
      <c r="S1145" s="12">
        <v>1</v>
      </c>
      <c r="T1145" s="12">
        <v>0</v>
      </c>
      <c r="U1145" s="12">
        <v>0</v>
      </c>
      <c r="V1145" s="12">
        <v>0</v>
      </c>
      <c r="W1145" s="12">
        <v>0</v>
      </c>
      <c r="X1145" s="12">
        <v>0</v>
      </c>
      <c r="Y1145" s="12">
        <v>0</v>
      </c>
      <c r="Z1145" s="12">
        <v>0</v>
      </c>
      <c r="AA1145" s="12">
        <v>0</v>
      </c>
      <c r="AB1145" s="12">
        <v>1</v>
      </c>
      <c r="AC1145" s="12">
        <v>0</v>
      </c>
      <c r="AD1145" s="12">
        <v>0</v>
      </c>
      <c r="AE1145" s="12">
        <v>0</v>
      </c>
      <c r="AF1145" s="12">
        <v>0</v>
      </c>
      <c r="AG1145" s="12">
        <v>0</v>
      </c>
      <c r="AH1145" s="12">
        <v>0</v>
      </c>
      <c r="AI1145" s="12">
        <v>0</v>
      </c>
      <c r="AJ1145" s="12">
        <v>0</v>
      </c>
      <c r="AK1145" s="12">
        <v>0</v>
      </c>
      <c r="AL1145" s="12" t="s">
        <v>3448</v>
      </c>
      <c r="AM1145" s="7" t="s">
        <v>608</v>
      </c>
      <c r="AN1145" s="7" t="s">
        <v>646</v>
      </c>
      <c r="AO1145" s="7">
        <v>2000</v>
      </c>
      <c r="AP1145" s="12" t="s">
        <v>3458</v>
      </c>
      <c r="AQ1145" s="12">
        <v>2861</v>
      </c>
      <c r="AR1145" s="12">
        <v>1</v>
      </c>
      <c r="AS1145" s="12" t="s">
        <v>555</v>
      </c>
      <c r="AT1145" s="7" t="s">
        <v>212</v>
      </c>
      <c r="AU1145" s="12">
        <v>0</v>
      </c>
      <c r="AV1145" s="12">
        <v>1</v>
      </c>
      <c r="AW1145" s="12">
        <v>0</v>
      </c>
      <c r="AX1145" s="12">
        <v>0</v>
      </c>
      <c r="AY1145" s="7">
        <v>1</v>
      </c>
      <c r="AZ1145" s="12">
        <v>0</v>
      </c>
      <c r="BA1145" s="12">
        <v>1</v>
      </c>
      <c r="BB1145" s="12">
        <v>1</v>
      </c>
      <c r="BC1145" s="12">
        <v>0</v>
      </c>
      <c r="BD1145" s="12">
        <v>1</v>
      </c>
      <c r="BE1145" s="12">
        <v>0</v>
      </c>
      <c r="BF1145" s="7" t="s">
        <v>3258</v>
      </c>
      <c r="BG1145" s="7" t="s">
        <v>789</v>
      </c>
      <c r="BH1145" s="7">
        <v>1</v>
      </c>
      <c r="BI1145" s="7" t="s">
        <v>3282</v>
      </c>
      <c r="BJ1145" s="12" t="s">
        <v>3460</v>
      </c>
      <c r="BK1145" s="12" t="s">
        <v>599</v>
      </c>
      <c r="BL1145" s="12" t="s">
        <v>3471</v>
      </c>
      <c r="BM1145" s="7" t="s">
        <v>788</v>
      </c>
      <c r="BN1145" s="7"/>
      <c r="BO1145" s="12"/>
      <c r="BP1145" s="12" t="s">
        <v>1161</v>
      </c>
      <c r="BQ1145" s="12" t="s">
        <v>1077</v>
      </c>
      <c r="BR1145" s="12" t="s">
        <v>1077</v>
      </c>
      <c r="BS1145" s="12">
        <v>0.81079999999999997</v>
      </c>
      <c r="BT1145" s="12"/>
      <c r="BU1145" s="12">
        <f t="shared" si="27"/>
        <v>2.249707032588228</v>
      </c>
      <c r="BV1145" s="12" t="s">
        <v>3416</v>
      </c>
      <c r="BW1145" s="12" t="s">
        <v>1077</v>
      </c>
      <c r="BX1145" s="12" t="s">
        <v>1077</v>
      </c>
      <c r="BY1145" s="12" t="s">
        <v>1077</v>
      </c>
      <c r="BZ1145" s="12"/>
      <c r="CA1145" s="12" t="s">
        <v>1077</v>
      </c>
      <c r="CB1145" s="12" t="s">
        <v>1077</v>
      </c>
      <c r="CC1145" s="12" t="s">
        <v>1077</v>
      </c>
      <c r="CD1145" s="12" t="s">
        <v>1077</v>
      </c>
      <c r="CE1145" s="12">
        <v>0.51600000000000001</v>
      </c>
      <c r="CF1145" s="12" t="s">
        <v>1077</v>
      </c>
      <c r="CG1145" s="12"/>
      <c r="CH1145" s="12"/>
      <c r="CI1145" s="12"/>
      <c r="CJ1145" s="12">
        <v>5.0999999999999997E-2</v>
      </c>
      <c r="CK1145" s="12" t="s">
        <v>3827</v>
      </c>
      <c r="CL1145" s="12" t="s">
        <v>1071</v>
      </c>
      <c r="CM1145" s="12">
        <v>0</v>
      </c>
      <c r="CN1145" s="12">
        <v>80.209999999999994</v>
      </c>
      <c r="CO1145" s="12" t="s">
        <v>3419</v>
      </c>
      <c r="CP1145" s="12"/>
      <c r="CQ1145" s="12"/>
      <c r="CR1145" s="12"/>
      <c r="CS1145" s="12" t="s">
        <v>1077</v>
      </c>
      <c r="CT1145" s="12"/>
      <c r="CU1145" s="12" t="s">
        <v>718</v>
      </c>
      <c r="CV1145" s="12" t="s">
        <v>1077</v>
      </c>
      <c r="CW1145" s="12"/>
      <c r="CX1145" s="57"/>
    </row>
    <row r="1146" spans="1:102" ht="16.5" x14ac:dyDescent="0.35">
      <c r="A1146" s="56">
        <v>107</v>
      </c>
      <c r="B1146" s="12" t="s">
        <v>3800</v>
      </c>
      <c r="C1146" s="12">
        <v>107.4</v>
      </c>
      <c r="D1146" s="12" t="s">
        <v>2583</v>
      </c>
      <c r="E1146" s="12" t="s">
        <v>527</v>
      </c>
      <c r="F1146" s="12" t="s">
        <v>3916</v>
      </c>
      <c r="G1146" s="12" t="s">
        <v>349</v>
      </c>
      <c r="H1146" s="12" t="s">
        <v>2805</v>
      </c>
      <c r="I1146" s="12" t="s">
        <v>1285</v>
      </c>
      <c r="J1146" s="12" t="s">
        <v>556</v>
      </c>
      <c r="K1146" s="12" t="s">
        <v>564</v>
      </c>
      <c r="L1146" s="12" t="s">
        <v>581</v>
      </c>
      <c r="M1146" s="12" t="s">
        <v>3237</v>
      </c>
      <c r="N1146" s="12" t="s">
        <v>592</v>
      </c>
      <c r="O1146" s="12" t="s">
        <v>3400</v>
      </c>
      <c r="P1146" s="12" t="s">
        <v>3403</v>
      </c>
      <c r="Q1146" s="12">
        <v>0</v>
      </c>
      <c r="R1146" s="12">
        <v>0</v>
      </c>
      <c r="S1146" s="12">
        <v>1</v>
      </c>
      <c r="T1146" s="12">
        <v>0</v>
      </c>
      <c r="U1146" s="12">
        <v>0</v>
      </c>
      <c r="V1146" s="12">
        <v>0</v>
      </c>
      <c r="W1146" s="12">
        <v>0</v>
      </c>
      <c r="X1146" s="12">
        <v>0</v>
      </c>
      <c r="Y1146" s="12">
        <v>0</v>
      </c>
      <c r="Z1146" s="12">
        <v>0</v>
      </c>
      <c r="AA1146" s="12">
        <v>0</v>
      </c>
      <c r="AB1146" s="12">
        <v>1</v>
      </c>
      <c r="AC1146" s="12">
        <v>0</v>
      </c>
      <c r="AD1146" s="12">
        <v>0</v>
      </c>
      <c r="AE1146" s="12">
        <v>0</v>
      </c>
      <c r="AF1146" s="12">
        <v>0</v>
      </c>
      <c r="AG1146" s="12">
        <v>0</v>
      </c>
      <c r="AH1146" s="12">
        <v>0</v>
      </c>
      <c r="AI1146" s="12">
        <v>0</v>
      </c>
      <c r="AJ1146" s="12">
        <v>0</v>
      </c>
      <c r="AK1146" s="12">
        <v>0</v>
      </c>
      <c r="AL1146" s="12" t="s">
        <v>3448</v>
      </c>
      <c r="AM1146" s="7" t="s">
        <v>608</v>
      </c>
      <c r="AN1146" s="7" t="s">
        <v>646</v>
      </c>
      <c r="AO1146" s="7">
        <v>2000</v>
      </c>
      <c r="AP1146" s="12" t="s">
        <v>3458</v>
      </c>
      <c r="AQ1146" s="12">
        <v>14015</v>
      </c>
      <c r="AR1146" s="12">
        <v>1</v>
      </c>
      <c r="AS1146" s="12" t="s">
        <v>555</v>
      </c>
      <c r="AT1146" s="7" t="s">
        <v>212</v>
      </c>
      <c r="AU1146" s="12">
        <v>0</v>
      </c>
      <c r="AV1146" s="12">
        <v>1</v>
      </c>
      <c r="AW1146" s="12">
        <v>0</v>
      </c>
      <c r="AX1146" s="12">
        <v>0</v>
      </c>
      <c r="AY1146" s="7">
        <v>1</v>
      </c>
      <c r="AZ1146" s="12">
        <v>0</v>
      </c>
      <c r="BA1146" s="12">
        <v>1</v>
      </c>
      <c r="BB1146" s="12">
        <v>1</v>
      </c>
      <c r="BC1146" s="12">
        <v>0</v>
      </c>
      <c r="BD1146" s="12">
        <v>1</v>
      </c>
      <c r="BE1146" s="12">
        <v>0</v>
      </c>
      <c r="BF1146" s="7" t="s">
        <v>766</v>
      </c>
      <c r="BG1146" s="7" t="s">
        <v>159</v>
      </c>
      <c r="BH1146" s="7"/>
      <c r="BI1146" s="7" t="s">
        <v>2806</v>
      </c>
      <c r="BJ1146" s="12" t="s">
        <v>3459</v>
      </c>
      <c r="BK1146" s="12" t="s">
        <v>1044</v>
      </c>
      <c r="BL1146" s="12" t="s">
        <v>3480</v>
      </c>
      <c r="BM1146" s="7" t="s">
        <v>788</v>
      </c>
      <c r="BN1146" s="7"/>
      <c r="BO1146" s="12"/>
      <c r="BP1146" s="12" t="s">
        <v>1161</v>
      </c>
      <c r="BQ1146" s="12" t="s">
        <v>1077</v>
      </c>
      <c r="BR1146" s="12" t="s">
        <v>1077</v>
      </c>
      <c r="BS1146" s="12">
        <v>-1.17E-2</v>
      </c>
      <c r="BT1146" s="12"/>
      <c r="BU1146" s="12">
        <f t="shared" si="27"/>
        <v>0.98836817884346284</v>
      </c>
      <c r="BV1146" s="12" t="s">
        <v>3416</v>
      </c>
      <c r="BW1146" s="12" t="s">
        <v>1077</v>
      </c>
      <c r="BX1146" s="12" t="s">
        <v>1077</v>
      </c>
      <c r="BY1146" s="12" t="s">
        <v>1077</v>
      </c>
      <c r="BZ1146" s="12"/>
      <c r="CA1146" s="12" t="s">
        <v>1077</v>
      </c>
      <c r="CB1146" s="12" t="s">
        <v>1077</v>
      </c>
      <c r="CC1146" s="12" t="s">
        <v>1077</v>
      </c>
      <c r="CD1146" s="12" t="s">
        <v>1077</v>
      </c>
      <c r="CE1146" s="12">
        <v>0.13400000000000001</v>
      </c>
      <c r="CF1146" s="12" t="s">
        <v>1077</v>
      </c>
      <c r="CG1146" s="12"/>
      <c r="CH1146" s="12"/>
      <c r="CI1146" s="12"/>
      <c r="CJ1146" s="12">
        <v>0.06</v>
      </c>
      <c r="CK1146" s="12" t="s">
        <v>3827</v>
      </c>
      <c r="CL1146" s="12" t="s">
        <v>1072</v>
      </c>
      <c r="CM1146" s="12">
        <v>0</v>
      </c>
      <c r="CN1146" s="12">
        <v>364.78</v>
      </c>
      <c r="CO1146" s="12" t="s">
        <v>3419</v>
      </c>
      <c r="CP1146" s="12"/>
      <c r="CQ1146" s="12"/>
      <c r="CR1146" s="12"/>
      <c r="CS1146" s="12" t="s">
        <v>1077</v>
      </c>
      <c r="CT1146" s="12"/>
      <c r="CU1146" s="12" t="s">
        <v>718</v>
      </c>
      <c r="CV1146" s="12" t="s">
        <v>1077</v>
      </c>
      <c r="CW1146" s="12"/>
      <c r="CX1146" s="57"/>
    </row>
    <row r="1147" spans="1:102" ht="16.5" x14ac:dyDescent="0.35">
      <c r="A1147" s="56">
        <v>107</v>
      </c>
      <c r="B1147" s="12" t="s">
        <v>3800</v>
      </c>
      <c r="C1147" s="12">
        <v>107.4</v>
      </c>
      <c r="D1147" s="12" t="s">
        <v>2600</v>
      </c>
      <c r="E1147" s="12" t="s">
        <v>527</v>
      </c>
      <c r="F1147" s="12" t="s">
        <v>3916</v>
      </c>
      <c r="G1147" s="12" t="s">
        <v>349</v>
      </c>
      <c r="H1147" s="12" t="s">
        <v>2804</v>
      </c>
      <c r="I1147" s="12" t="s">
        <v>1285</v>
      </c>
      <c r="J1147" s="12" t="s">
        <v>556</v>
      </c>
      <c r="K1147" s="12" t="s">
        <v>564</v>
      </c>
      <c r="L1147" s="12" t="s">
        <v>581</v>
      </c>
      <c r="M1147" s="12" t="s">
        <v>3237</v>
      </c>
      <c r="N1147" s="12" t="s">
        <v>592</v>
      </c>
      <c r="O1147" s="12" t="s">
        <v>3400</v>
      </c>
      <c r="P1147" s="12" t="s">
        <v>3403</v>
      </c>
      <c r="Q1147" s="12">
        <v>0</v>
      </c>
      <c r="R1147" s="12">
        <v>0</v>
      </c>
      <c r="S1147" s="12">
        <v>1</v>
      </c>
      <c r="T1147" s="12">
        <v>0</v>
      </c>
      <c r="U1147" s="12">
        <v>0</v>
      </c>
      <c r="V1147" s="12">
        <v>0</v>
      </c>
      <c r="W1147" s="12">
        <v>0</v>
      </c>
      <c r="X1147" s="12">
        <v>0</v>
      </c>
      <c r="Y1147" s="12">
        <v>0</v>
      </c>
      <c r="Z1147" s="12">
        <v>0</v>
      </c>
      <c r="AA1147" s="12">
        <v>0</v>
      </c>
      <c r="AB1147" s="12">
        <v>1</v>
      </c>
      <c r="AC1147" s="12">
        <v>0</v>
      </c>
      <c r="AD1147" s="12">
        <v>0</v>
      </c>
      <c r="AE1147" s="12">
        <v>0</v>
      </c>
      <c r="AF1147" s="12">
        <v>0</v>
      </c>
      <c r="AG1147" s="12">
        <v>0</v>
      </c>
      <c r="AH1147" s="12">
        <v>0</v>
      </c>
      <c r="AI1147" s="12">
        <v>0</v>
      </c>
      <c r="AJ1147" s="12">
        <v>0</v>
      </c>
      <c r="AK1147" s="12">
        <v>0</v>
      </c>
      <c r="AL1147" s="12" t="s">
        <v>3448</v>
      </c>
      <c r="AM1147" s="7" t="s">
        <v>608</v>
      </c>
      <c r="AN1147" s="7" t="s">
        <v>646</v>
      </c>
      <c r="AO1147" s="7">
        <v>2000</v>
      </c>
      <c r="AP1147" s="12" t="s">
        <v>3458</v>
      </c>
      <c r="AQ1147" s="12">
        <v>14015</v>
      </c>
      <c r="AR1147" s="12">
        <v>1</v>
      </c>
      <c r="AS1147" s="12" t="s">
        <v>555</v>
      </c>
      <c r="AT1147" s="7" t="s">
        <v>212</v>
      </c>
      <c r="AU1147" s="12">
        <v>0</v>
      </c>
      <c r="AV1147" s="12">
        <v>1</v>
      </c>
      <c r="AW1147" s="12">
        <v>0</v>
      </c>
      <c r="AX1147" s="12">
        <v>0</v>
      </c>
      <c r="AY1147" s="7">
        <v>1</v>
      </c>
      <c r="AZ1147" s="12">
        <v>0</v>
      </c>
      <c r="BA1147" s="12">
        <v>1</v>
      </c>
      <c r="BB1147" s="12">
        <v>1</v>
      </c>
      <c r="BC1147" s="12">
        <v>0</v>
      </c>
      <c r="BD1147" s="12">
        <v>1</v>
      </c>
      <c r="BE1147" s="12">
        <v>0</v>
      </c>
      <c r="BF1147" s="7" t="s">
        <v>3258</v>
      </c>
      <c r="BG1147" s="7" t="s">
        <v>789</v>
      </c>
      <c r="BH1147" s="7">
        <v>1</v>
      </c>
      <c r="BI1147" s="12" t="s">
        <v>3282</v>
      </c>
      <c r="BJ1147" s="12" t="s">
        <v>3460</v>
      </c>
      <c r="BK1147" s="12" t="s">
        <v>599</v>
      </c>
      <c r="BL1147" s="12" t="s">
        <v>3471</v>
      </c>
      <c r="BM1147" s="7" t="s">
        <v>788</v>
      </c>
      <c r="BN1147" s="7"/>
      <c r="BO1147" s="12"/>
      <c r="BP1147" s="12" t="s">
        <v>1161</v>
      </c>
      <c r="BQ1147" s="12" t="s">
        <v>1077</v>
      </c>
      <c r="BR1147" s="12" t="s">
        <v>1077</v>
      </c>
      <c r="BS1147" s="12">
        <v>0.1646</v>
      </c>
      <c r="BT1147" s="12"/>
      <c r="BU1147" s="12">
        <f t="shared" si="27"/>
        <v>1.1789214558027765</v>
      </c>
      <c r="BV1147" s="12" t="s">
        <v>3416</v>
      </c>
      <c r="BW1147" s="12" t="s">
        <v>1077</v>
      </c>
      <c r="BX1147" s="12" t="s">
        <v>1077</v>
      </c>
      <c r="BY1147" s="12" t="s">
        <v>1077</v>
      </c>
      <c r="BZ1147" s="12"/>
      <c r="CA1147" s="12" t="s">
        <v>1077</v>
      </c>
      <c r="CB1147" s="12" t="s">
        <v>1077</v>
      </c>
      <c r="CC1147" s="12" t="s">
        <v>1077</v>
      </c>
      <c r="CD1147" s="12" t="s">
        <v>1077</v>
      </c>
      <c r="CE1147" s="12">
        <v>0.81499999999999995</v>
      </c>
      <c r="CF1147" s="12" t="s">
        <v>1077</v>
      </c>
      <c r="CG1147" s="12"/>
      <c r="CH1147" s="12"/>
      <c r="CI1147" s="12"/>
      <c r="CJ1147" s="12">
        <v>0.06</v>
      </c>
      <c r="CK1147" s="12" t="s">
        <v>3827</v>
      </c>
      <c r="CL1147" s="12" t="s">
        <v>1072</v>
      </c>
      <c r="CM1147" s="12">
        <v>0</v>
      </c>
      <c r="CN1147" s="12">
        <v>364.78</v>
      </c>
      <c r="CO1147" s="12" t="s">
        <v>3419</v>
      </c>
      <c r="CP1147" s="12"/>
      <c r="CQ1147" s="12"/>
      <c r="CR1147" s="12"/>
      <c r="CS1147" s="12" t="s">
        <v>1077</v>
      </c>
      <c r="CT1147" s="12"/>
      <c r="CU1147" s="12" t="s">
        <v>718</v>
      </c>
      <c r="CV1147" s="12" t="s">
        <v>1077</v>
      </c>
      <c r="CW1147" s="12"/>
      <c r="CX1147" s="57"/>
    </row>
    <row r="1148" spans="1:102" ht="16.5" x14ac:dyDescent="0.35">
      <c r="A1148" s="56">
        <v>107</v>
      </c>
      <c r="B1148" s="12" t="s">
        <v>3800</v>
      </c>
      <c r="C1148" s="12">
        <v>107.4</v>
      </c>
      <c r="D1148" s="12" t="s">
        <v>2588</v>
      </c>
      <c r="E1148" s="12" t="s">
        <v>527</v>
      </c>
      <c r="F1148" s="12" t="s">
        <v>3916</v>
      </c>
      <c r="G1148" s="12" t="s">
        <v>349</v>
      </c>
      <c r="H1148" s="12" t="s">
        <v>2804</v>
      </c>
      <c r="I1148" s="12" t="s">
        <v>1285</v>
      </c>
      <c r="J1148" s="12" t="s">
        <v>556</v>
      </c>
      <c r="K1148" s="12" t="s">
        <v>564</v>
      </c>
      <c r="L1148" s="12" t="s">
        <v>581</v>
      </c>
      <c r="M1148" s="12" t="s">
        <v>3237</v>
      </c>
      <c r="N1148" s="12" t="s">
        <v>592</v>
      </c>
      <c r="O1148" s="12" t="s">
        <v>3400</v>
      </c>
      <c r="P1148" s="12" t="s">
        <v>3403</v>
      </c>
      <c r="Q1148" s="12">
        <v>0</v>
      </c>
      <c r="R1148" s="12">
        <v>0</v>
      </c>
      <c r="S1148" s="12">
        <v>1</v>
      </c>
      <c r="T1148" s="12">
        <v>0</v>
      </c>
      <c r="U1148" s="12">
        <v>0</v>
      </c>
      <c r="V1148" s="12">
        <v>0</v>
      </c>
      <c r="W1148" s="12">
        <v>0</v>
      </c>
      <c r="X1148" s="12">
        <v>0</v>
      </c>
      <c r="Y1148" s="12">
        <v>0</v>
      </c>
      <c r="Z1148" s="12">
        <v>0</v>
      </c>
      <c r="AA1148" s="12">
        <v>0</v>
      </c>
      <c r="AB1148" s="12">
        <v>1</v>
      </c>
      <c r="AC1148" s="12">
        <v>0</v>
      </c>
      <c r="AD1148" s="12">
        <v>0</v>
      </c>
      <c r="AE1148" s="12">
        <v>0</v>
      </c>
      <c r="AF1148" s="12">
        <v>0</v>
      </c>
      <c r="AG1148" s="12">
        <v>0</v>
      </c>
      <c r="AH1148" s="12">
        <v>0</v>
      </c>
      <c r="AI1148" s="12">
        <v>0</v>
      </c>
      <c r="AJ1148" s="12">
        <v>0</v>
      </c>
      <c r="AK1148" s="12">
        <v>0</v>
      </c>
      <c r="AL1148" s="12" t="s">
        <v>3448</v>
      </c>
      <c r="AM1148" s="7" t="s">
        <v>608</v>
      </c>
      <c r="AN1148" s="7" t="s">
        <v>646</v>
      </c>
      <c r="AO1148" s="7">
        <v>2000</v>
      </c>
      <c r="AP1148" s="12" t="s">
        <v>3458</v>
      </c>
      <c r="AQ1148" s="12">
        <v>14015</v>
      </c>
      <c r="AR1148" s="12">
        <v>1</v>
      </c>
      <c r="AS1148" s="12" t="s">
        <v>555</v>
      </c>
      <c r="AT1148" s="7" t="s">
        <v>212</v>
      </c>
      <c r="AU1148" s="12">
        <v>0</v>
      </c>
      <c r="AV1148" s="12">
        <v>1</v>
      </c>
      <c r="AW1148" s="12">
        <v>0</v>
      </c>
      <c r="AX1148" s="12">
        <v>0</v>
      </c>
      <c r="AY1148" s="7">
        <v>1</v>
      </c>
      <c r="AZ1148" s="12">
        <v>0</v>
      </c>
      <c r="BA1148" s="12">
        <v>1</v>
      </c>
      <c r="BB1148" s="12">
        <v>1</v>
      </c>
      <c r="BC1148" s="12">
        <v>0</v>
      </c>
      <c r="BD1148" s="12">
        <v>1</v>
      </c>
      <c r="BE1148" s="12">
        <v>0</v>
      </c>
      <c r="BF1148" s="7" t="s">
        <v>766</v>
      </c>
      <c r="BG1148" s="7" t="s">
        <v>781</v>
      </c>
      <c r="BH1148" s="7"/>
      <c r="BI1148" s="12" t="s">
        <v>2807</v>
      </c>
      <c r="BJ1148" s="12" t="s">
        <v>3460</v>
      </c>
      <c r="BK1148" s="12" t="s">
        <v>1044</v>
      </c>
      <c r="BL1148" s="12" t="s">
        <v>3480</v>
      </c>
      <c r="BM1148" s="7" t="s">
        <v>788</v>
      </c>
      <c r="BN1148" s="7"/>
      <c r="BO1148" s="12"/>
      <c r="BP1148" s="12" t="s">
        <v>1161</v>
      </c>
      <c r="BQ1148" s="12" t="s">
        <v>1077</v>
      </c>
      <c r="BR1148" s="12" t="s">
        <v>1077</v>
      </c>
      <c r="BS1148" s="12">
        <v>6.8199999999999997E-2</v>
      </c>
      <c r="BT1148" s="12"/>
      <c r="BU1148" s="12">
        <f t="shared" si="27"/>
        <v>1.0705794029492035</v>
      </c>
      <c r="BV1148" s="12" t="s">
        <v>3416</v>
      </c>
      <c r="BW1148" s="12" t="s">
        <v>1077</v>
      </c>
      <c r="BX1148" s="12" t="s">
        <v>1077</v>
      </c>
      <c r="BY1148" s="12" t="s">
        <v>1077</v>
      </c>
      <c r="BZ1148" s="12"/>
      <c r="CA1148" s="12" t="s">
        <v>1077</v>
      </c>
      <c r="CB1148" s="12" t="s">
        <v>1077</v>
      </c>
      <c r="CC1148" s="12" t="s">
        <v>1077</v>
      </c>
      <c r="CD1148" s="12" t="s">
        <v>1077</v>
      </c>
      <c r="CE1148" s="12">
        <v>6.9000000000000006E-2</v>
      </c>
      <c r="CF1148" s="12" t="s">
        <v>1077</v>
      </c>
      <c r="CG1148" s="12"/>
      <c r="CH1148" s="12"/>
      <c r="CI1148" s="12"/>
      <c r="CJ1148" s="12">
        <v>0.06</v>
      </c>
      <c r="CK1148" s="12" t="s">
        <v>3827</v>
      </c>
      <c r="CL1148" s="12" t="s">
        <v>1072</v>
      </c>
      <c r="CM1148" s="12">
        <v>0</v>
      </c>
      <c r="CN1148" s="12">
        <v>364.78</v>
      </c>
      <c r="CO1148" s="12" t="s">
        <v>3419</v>
      </c>
      <c r="CP1148" s="12"/>
      <c r="CQ1148" s="12"/>
      <c r="CR1148" s="12"/>
      <c r="CS1148" s="12" t="s">
        <v>1077</v>
      </c>
      <c r="CT1148" s="12"/>
      <c r="CU1148" s="12" t="s">
        <v>718</v>
      </c>
      <c r="CV1148" s="12" t="s">
        <v>1077</v>
      </c>
      <c r="CW1148" s="12"/>
      <c r="CX1148" s="57"/>
    </row>
    <row r="1149" spans="1:102" ht="16.5" x14ac:dyDescent="0.35">
      <c r="A1149" s="56">
        <v>107</v>
      </c>
      <c r="B1149" s="12" t="s">
        <v>3800</v>
      </c>
      <c r="C1149" s="12">
        <v>107.5</v>
      </c>
      <c r="D1149" s="12" t="s">
        <v>2589</v>
      </c>
      <c r="E1149" s="12" t="s">
        <v>528</v>
      </c>
      <c r="F1149" s="12" t="s">
        <v>3916</v>
      </c>
      <c r="G1149" s="12" t="s">
        <v>349</v>
      </c>
      <c r="H1149" s="12" t="s">
        <v>2805</v>
      </c>
      <c r="I1149" s="12" t="s">
        <v>1285</v>
      </c>
      <c r="J1149" s="12" t="s">
        <v>556</v>
      </c>
      <c r="K1149" s="12" t="s">
        <v>564</v>
      </c>
      <c r="L1149" s="12" t="s">
        <v>581</v>
      </c>
      <c r="M1149" s="12" t="s">
        <v>3237</v>
      </c>
      <c r="N1149" s="12" t="s">
        <v>592</v>
      </c>
      <c r="O1149" s="12" t="s">
        <v>3400</v>
      </c>
      <c r="P1149" s="12" t="s">
        <v>3403</v>
      </c>
      <c r="Q1149" s="12">
        <v>0</v>
      </c>
      <c r="R1149" s="12">
        <v>0</v>
      </c>
      <c r="S1149" s="12">
        <v>1</v>
      </c>
      <c r="T1149" s="12">
        <v>0</v>
      </c>
      <c r="U1149" s="12">
        <v>0</v>
      </c>
      <c r="V1149" s="12">
        <v>0</v>
      </c>
      <c r="W1149" s="12">
        <v>0</v>
      </c>
      <c r="X1149" s="12">
        <v>0</v>
      </c>
      <c r="Y1149" s="12">
        <v>0</v>
      </c>
      <c r="Z1149" s="12">
        <v>0</v>
      </c>
      <c r="AA1149" s="12">
        <v>0</v>
      </c>
      <c r="AB1149" s="12">
        <v>1</v>
      </c>
      <c r="AC1149" s="12">
        <v>0</v>
      </c>
      <c r="AD1149" s="12">
        <v>0</v>
      </c>
      <c r="AE1149" s="12">
        <v>0</v>
      </c>
      <c r="AF1149" s="12">
        <v>0</v>
      </c>
      <c r="AG1149" s="12">
        <v>0</v>
      </c>
      <c r="AH1149" s="12">
        <v>0</v>
      </c>
      <c r="AI1149" s="12">
        <v>0</v>
      </c>
      <c r="AJ1149" s="12">
        <v>0</v>
      </c>
      <c r="AK1149" s="12">
        <v>0</v>
      </c>
      <c r="AL1149" s="12" t="s">
        <v>3448</v>
      </c>
      <c r="AM1149" s="7" t="s">
        <v>608</v>
      </c>
      <c r="AN1149" s="7" t="s">
        <v>646</v>
      </c>
      <c r="AO1149" s="7">
        <v>2000</v>
      </c>
      <c r="AP1149" s="12" t="s">
        <v>3458</v>
      </c>
      <c r="AQ1149" s="12">
        <v>33032</v>
      </c>
      <c r="AR1149" s="12">
        <v>1</v>
      </c>
      <c r="AS1149" s="12" t="s">
        <v>555</v>
      </c>
      <c r="AT1149" s="7" t="s">
        <v>212</v>
      </c>
      <c r="AU1149" s="12">
        <v>0</v>
      </c>
      <c r="AV1149" s="12">
        <v>1</v>
      </c>
      <c r="AW1149" s="12">
        <v>0</v>
      </c>
      <c r="AX1149" s="12">
        <v>0</v>
      </c>
      <c r="AY1149" s="7">
        <v>1</v>
      </c>
      <c r="AZ1149" s="12">
        <v>0</v>
      </c>
      <c r="BA1149" s="12">
        <v>1</v>
      </c>
      <c r="BB1149" s="12">
        <v>1</v>
      </c>
      <c r="BC1149" s="12">
        <v>0</v>
      </c>
      <c r="BD1149" s="12">
        <v>1</v>
      </c>
      <c r="BE1149" s="12">
        <v>0</v>
      </c>
      <c r="BF1149" s="7" t="s">
        <v>3258</v>
      </c>
      <c r="BG1149" s="7" t="s">
        <v>789</v>
      </c>
      <c r="BH1149" s="7">
        <v>1</v>
      </c>
      <c r="BI1149" s="7" t="s">
        <v>3282</v>
      </c>
      <c r="BJ1149" s="12" t="s">
        <v>3460</v>
      </c>
      <c r="BK1149" s="12" t="s">
        <v>599</v>
      </c>
      <c r="BL1149" s="12" t="s">
        <v>3471</v>
      </c>
      <c r="BM1149" s="7" t="s">
        <v>788</v>
      </c>
      <c r="BN1149" s="7"/>
      <c r="BO1149" s="12"/>
      <c r="BP1149" s="12" t="s">
        <v>1161</v>
      </c>
      <c r="BQ1149" s="12" t="s">
        <v>1077</v>
      </c>
      <c r="BR1149" s="12" t="s">
        <v>1077</v>
      </c>
      <c r="BS1149" s="12">
        <v>-0.18229999999999999</v>
      </c>
      <c r="BT1149" s="12"/>
      <c r="BU1149" s="12">
        <f t="shared" si="27"/>
        <v>0.83335129752191994</v>
      </c>
      <c r="BV1149" s="12" t="s">
        <v>3416</v>
      </c>
      <c r="BW1149" s="12" t="s">
        <v>1077</v>
      </c>
      <c r="BX1149" s="12" t="s">
        <v>1077</v>
      </c>
      <c r="BY1149" s="12" t="s">
        <v>1077</v>
      </c>
      <c r="BZ1149" s="12"/>
      <c r="CA1149" s="12" t="s">
        <v>1077</v>
      </c>
      <c r="CB1149" s="12" t="s">
        <v>1077</v>
      </c>
      <c r="CC1149" s="12" t="s">
        <v>1077</v>
      </c>
      <c r="CD1149" s="12" t="s">
        <v>1077</v>
      </c>
      <c r="CE1149" s="12">
        <v>0.746</v>
      </c>
      <c r="CF1149" s="12" t="s">
        <v>1077</v>
      </c>
      <c r="CG1149" s="12"/>
      <c r="CH1149" s="12"/>
      <c r="CI1149" s="12"/>
      <c r="CJ1149" s="12">
        <v>5.7000000000000002E-2</v>
      </c>
      <c r="CK1149" s="12" t="s">
        <v>3827</v>
      </c>
      <c r="CL1149" s="12" t="s">
        <v>1067</v>
      </c>
      <c r="CM1149" s="12">
        <v>0</v>
      </c>
      <c r="CN1149" s="12">
        <v>674.84</v>
      </c>
      <c r="CO1149" s="12" t="s">
        <v>3419</v>
      </c>
      <c r="CP1149" s="12"/>
      <c r="CQ1149" s="12"/>
      <c r="CR1149" s="12"/>
      <c r="CS1149" s="12" t="s">
        <v>1077</v>
      </c>
      <c r="CT1149" s="12"/>
      <c r="CU1149" s="12" t="s">
        <v>718</v>
      </c>
      <c r="CV1149" s="12" t="s">
        <v>1077</v>
      </c>
      <c r="CW1149" s="12"/>
      <c r="CX1149" s="57"/>
    </row>
    <row r="1150" spans="1:102" ht="16.5" x14ac:dyDescent="0.35">
      <c r="A1150" s="56">
        <v>107</v>
      </c>
      <c r="B1150" s="12" t="s">
        <v>3800</v>
      </c>
      <c r="C1150" s="12">
        <v>107.5</v>
      </c>
      <c r="D1150" s="12" t="s">
        <v>2605</v>
      </c>
      <c r="E1150" s="12" t="s">
        <v>528</v>
      </c>
      <c r="F1150" s="12" t="s">
        <v>3916</v>
      </c>
      <c r="G1150" s="12" t="s">
        <v>212</v>
      </c>
      <c r="H1150" s="12" t="s">
        <v>2805</v>
      </c>
      <c r="I1150" s="12" t="s">
        <v>349</v>
      </c>
      <c r="J1150" s="12" t="s">
        <v>556</v>
      </c>
      <c r="K1150" s="12" t="s">
        <v>564</v>
      </c>
      <c r="L1150" s="12" t="s">
        <v>581</v>
      </c>
      <c r="M1150" s="12" t="s">
        <v>3237</v>
      </c>
      <c r="N1150" s="12" t="s">
        <v>592</v>
      </c>
      <c r="O1150" s="12" t="s">
        <v>3400</v>
      </c>
      <c r="P1150" s="12" t="s">
        <v>3403</v>
      </c>
      <c r="Q1150" s="12">
        <v>0</v>
      </c>
      <c r="R1150" s="12">
        <v>0</v>
      </c>
      <c r="S1150" s="12">
        <v>1</v>
      </c>
      <c r="T1150" s="12">
        <v>0</v>
      </c>
      <c r="U1150" s="12">
        <v>0</v>
      </c>
      <c r="V1150" s="12">
        <v>0</v>
      </c>
      <c r="W1150" s="12">
        <v>0</v>
      </c>
      <c r="X1150" s="12">
        <v>0</v>
      </c>
      <c r="Y1150" s="12">
        <v>0</v>
      </c>
      <c r="Z1150" s="12">
        <v>0</v>
      </c>
      <c r="AA1150" s="12">
        <v>0</v>
      </c>
      <c r="AB1150" s="12">
        <v>1</v>
      </c>
      <c r="AC1150" s="12">
        <v>0</v>
      </c>
      <c r="AD1150" s="12">
        <v>0</v>
      </c>
      <c r="AE1150" s="12">
        <v>0</v>
      </c>
      <c r="AF1150" s="12">
        <v>0</v>
      </c>
      <c r="AG1150" s="12">
        <v>0</v>
      </c>
      <c r="AH1150" s="12">
        <v>0</v>
      </c>
      <c r="AI1150" s="12">
        <v>0</v>
      </c>
      <c r="AJ1150" s="12">
        <v>0</v>
      </c>
      <c r="AK1150" s="12">
        <v>0</v>
      </c>
      <c r="AL1150" s="12" t="s">
        <v>3448</v>
      </c>
      <c r="AM1150" s="7" t="s">
        <v>608</v>
      </c>
      <c r="AN1150" s="7" t="s">
        <v>646</v>
      </c>
      <c r="AO1150" s="7">
        <v>2000</v>
      </c>
      <c r="AP1150" s="12" t="s">
        <v>3458</v>
      </c>
      <c r="AQ1150" s="12">
        <v>33032</v>
      </c>
      <c r="AR1150" s="12">
        <v>1</v>
      </c>
      <c r="AS1150" s="12" t="s">
        <v>555</v>
      </c>
      <c r="AT1150" s="7" t="s">
        <v>212</v>
      </c>
      <c r="AU1150" s="12">
        <v>0</v>
      </c>
      <c r="AV1150" s="12">
        <v>1</v>
      </c>
      <c r="AW1150" s="12">
        <v>0</v>
      </c>
      <c r="AX1150" s="12">
        <v>0</v>
      </c>
      <c r="AY1150" s="7">
        <v>1</v>
      </c>
      <c r="AZ1150" s="12">
        <v>0</v>
      </c>
      <c r="BA1150" s="12">
        <v>1</v>
      </c>
      <c r="BB1150" s="12">
        <v>1</v>
      </c>
      <c r="BC1150" s="12">
        <v>0</v>
      </c>
      <c r="BD1150" s="12">
        <v>1</v>
      </c>
      <c r="BE1150" s="12">
        <v>0</v>
      </c>
      <c r="BF1150" s="7" t="s">
        <v>766</v>
      </c>
      <c r="BG1150" s="7" t="s">
        <v>159</v>
      </c>
      <c r="BH1150" s="7"/>
      <c r="BI1150" s="7" t="s">
        <v>2806</v>
      </c>
      <c r="BJ1150" s="12" t="s">
        <v>3459</v>
      </c>
      <c r="BK1150" s="12" t="s">
        <v>1044</v>
      </c>
      <c r="BL1150" s="12" t="s">
        <v>3480</v>
      </c>
      <c r="BM1150" s="7" t="s">
        <v>788</v>
      </c>
      <c r="BN1150" s="7"/>
      <c r="BO1150" s="12"/>
      <c r="BP1150" s="12" t="s">
        <v>1161</v>
      </c>
      <c r="BQ1150" s="12">
        <v>-0.17799999999999999</v>
      </c>
      <c r="BR1150" s="12" t="s">
        <v>1252</v>
      </c>
      <c r="BS1150" s="12">
        <v>-2.0400000000000001E-2</v>
      </c>
      <c r="BT1150" s="12"/>
      <c r="BU1150" s="12">
        <f t="shared" si="27"/>
        <v>0.9798066722428721</v>
      </c>
      <c r="BV1150" s="12" t="s">
        <v>3416</v>
      </c>
      <c r="BW1150" s="12" t="s">
        <v>1077</v>
      </c>
      <c r="BX1150" s="12" t="s">
        <v>1077</v>
      </c>
      <c r="BY1150" s="12" t="s">
        <v>1077</v>
      </c>
      <c r="BZ1150" s="12"/>
      <c r="CA1150" s="12" t="s">
        <v>1077</v>
      </c>
      <c r="CB1150" s="12" t="s">
        <v>1077</v>
      </c>
      <c r="CC1150" s="12" t="s">
        <v>1077</v>
      </c>
      <c r="CD1150" s="12" t="s">
        <v>1077</v>
      </c>
      <c r="CE1150" s="12">
        <v>0.01</v>
      </c>
      <c r="CF1150" s="12" t="s">
        <v>1077</v>
      </c>
      <c r="CG1150" s="12"/>
      <c r="CH1150" s="12"/>
      <c r="CI1150" s="12"/>
      <c r="CJ1150" s="12">
        <v>5.7000000000000002E-2</v>
      </c>
      <c r="CK1150" s="12" t="s">
        <v>3827</v>
      </c>
      <c r="CL1150" s="12" t="s">
        <v>1067</v>
      </c>
      <c r="CM1150" s="12">
        <v>0</v>
      </c>
      <c r="CN1150" s="12">
        <v>674.84</v>
      </c>
      <c r="CO1150" s="12" t="s">
        <v>3419</v>
      </c>
      <c r="CP1150" s="12"/>
      <c r="CQ1150" s="12"/>
      <c r="CR1150" s="12"/>
      <c r="CS1150" s="12" t="s">
        <v>1077</v>
      </c>
      <c r="CT1150" s="12"/>
      <c r="CU1150" s="12"/>
      <c r="CV1150" s="12" t="s">
        <v>1077</v>
      </c>
      <c r="CW1150" s="12"/>
      <c r="CX1150" s="57"/>
    </row>
    <row r="1151" spans="1:102" ht="16.5" x14ac:dyDescent="0.35">
      <c r="A1151" s="56">
        <v>107</v>
      </c>
      <c r="B1151" s="12" t="s">
        <v>3800</v>
      </c>
      <c r="C1151" s="12">
        <v>107.5</v>
      </c>
      <c r="D1151" s="12" t="s">
        <v>2590</v>
      </c>
      <c r="E1151" s="12" t="s">
        <v>528</v>
      </c>
      <c r="F1151" s="12" t="s">
        <v>3916</v>
      </c>
      <c r="G1151" s="12" t="s">
        <v>349</v>
      </c>
      <c r="H1151" s="12" t="s">
        <v>2804</v>
      </c>
      <c r="I1151" s="12" t="s">
        <v>1285</v>
      </c>
      <c r="J1151" s="12" t="s">
        <v>556</v>
      </c>
      <c r="K1151" s="12" t="s">
        <v>564</v>
      </c>
      <c r="L1151" s="12" t="s">
        <v>581</v>
      </c>
      <c r="M1151" s="12" t="s">
        <v>3237</v>
      </c>
      <c r="N1151" s="12" t="s">
        <v>592</v>
      </c>
      <c r="O1151" s="12" t="s">
        <v>3400</v>
      </c>
      <c r="P1151" s="12" t="s">
        <v>3403</v>
      </c>
      <c r="Q1151" s="12">
        <v>0</v>
      </c>
      <c r="R1151" s="12">
        <v>0</v>
      </c>
      <c r="S1151" s="12">
        <v>1</v>
      </c>
      <c r="T1151" s="12">
        <v>0</v>
      </c>
      <c r="U1151" s="12">
        <v>0</v>
      </c>
      <c r="V1151" s="12">
        <v>0</v>
      </c>
      <c r="W1151" s="12">
        <v>0</v>
      </c>
      <c r="X1151" s="12">
        <v>0</v>
      </c>
      <c r="Y1151" s="12">
        <v>0</v>
      </c>
      <c r="Z1151" s="12">
        <v>0</v>
      </c>
      <c r="AA1151" s="12">
        <v>0</v>
      </c>
      <c r="AB1151" s="12">
        <v>1</v>
      </c>
      <c r="AC1151" s="12">
        <v>0</v>
      </c>
      <c r="AD1151" s="12">
        <v>0</v>
      </c>
      <c r="AE1151" s="12">
        <v>0</v>
      </c>
      <c r="AF1151" s="12">
        <v>0</v>
      </c>
      <c r="AG1151" s="12">
        <v>0</v>
      </c>
      <c r="AH1151" s="12">
        <v>0</v>
      </c>
      <c r="AI1151" s="12">
        <v>0</v>
      </c>
      <c r="AJ1151" s="12">
        <v>0</v>
      </c>
      <c r="AK1151" s="12">
        <v>0</v>
      </c>
      <c r="AL1151" s="12" t="s">
        <v>3448</v>
      </c>
      <c r="AM1151" s="7" t="s">
        <v>608</v>
      </c>
      <c r="AN1151" s="7" t="s">
        <v>646</v>
      </c>
      <c r="AO1151" s="7">
        <v>2000</v>
      </c>
      <c r="AP1151" s="12" t="s">
        <v>3458</v>
      </c>
      <c r="AQ1151" s="12">
        <v>33032</v>
      </c>
      <c r="AR1151" s="12">
        <v>1</v>
      </c>
      <c r="AS1151" s="12" t="s">
        <v>555</v>
      </c>
      <c r="AT1151" s="7" t="s">
        <v>212</v>
      </c>
      <c r="AU1151" s="12">
        <v>0</v>
      </c>
      <c r="AV1151" s="12">
        <v>1</v>
      </c>
      <c r="AW1151" s="12">
        <v>0</v>
      </c>
      <c r="AX1151" s="12">
        <v>0</v>
      </c>
      <c r="AY1151" s="7">
        <v>1</v>
      </c>
      <c r="AZ1151" s="12">
        <v>0</v>
      </c>
      <c r="BA1151" s="12">
        <v>1</v>
      </c>
      <c r="BB1151" s="12">
        <v>1</v>
      </c>
      <c r="BC1151" s="12">
        <v>0</v>
      </c>
      <c r="BD1151" s="12">
        <v>1</v>
      </c>
      <c r="BE1151" s="12">
        <v>0</v>
      </c>
      <c r="BF1151" s="7" t="s">
        <v>3258</v>
      </c>
      <c r="BG1151" s="7" t="s">
        <v>789</v>
      </c>
      <c r="BH1151" s="7">
        <v>1</v>
      </c>
      <c r="BI1151" s="12" t="s">
        <v>3282</v>
      </c>
      <c r="BJ1151" s="12" t="s">
        <v>3459</v>
      </c>
      <c r="BK1151" s="12" t="s">
        <v>599</v>
      </c>
      <c r="BL1151" s="12" t="s">
        <v>3471</v>
      </c>
      <c r="BM1151" s="7" t="s">
        <v>788</v>
      </c>
      <c r="BN1151" s="7"/>
      <c r="BO1151" s="12"/>
      <c r="BP1151" s="12" t="s">
        <v>1161</v>
      </c>
      <c r="BQ1151" s="12" t="s">
        <v>1077</v>
      </c>
      <c r="BR1151" s="12" t="s">
        <v>1077</v>
      </c>
      <c r="BS1151" s="12">
        <v>0.25900000000000001</v>
      </c>
      <c r="BT1151" s="12"/>
      <c r="BU1151" s="12">
        <f t="shared" si="27"/>
        <v>1.2956338048280485</v>
      </c>
      <c r="BV1151" s="12" t="s">
        <v>3416</v>
      </c>
      <c r="BW1151" s="12" t="s">
        <v>1077</v>
      </c>
      <c r="BX1151" s="12" t="s">
        <v>1077</v>
      </c>
      <c r="BY1151" s="12" t="s">
        <v>1077</v>
      </c>
      <c r="BZ1151" s="12"/>
      <c r="CA1151" s="12" t="s">
        <v>1077</v>
      </c>
      <c r="CB1151" s="12" t="s">
        <v>1077</v>
      </c>
      <c r="CC1151" s="12" t="s">
        <v>1077</v>
      </c>
      <c r="CD1151" s="12" t="s">
        <v>1077</v>
      </c>
      <c r="CE1151" s="12">
        <v>0.52</v>
      </c>
      <c r="CF1151" s="12" t="s">
        <v>1077</v>
      </c>
      <c r="CG1151" s="12"/>
      <c r="CH1151" s="12"/>
      <c r="CI1151" s="12"/>
      <c r="CJ1151" s="12">
        <v>5.7000000000000002E-2</v>
      </c>
      <c r="CK1151" s="12" t="s">
        <v>3827</v>
      </c>
      <c r="CL1151" s="12" t="s">
        <v>1067</v>
      </c>
      <c r="CM1151" s="12">
        <v>0</v>
      </c>
      <c r="CN1151" s="12">
        <v>674.84</v>
      </c>
      <c r="CO1151" s="12" t="s">
        <v>3419</v>
      </c>
      <c r="CP1151" s="12"/>
      <c r="CQ1151" s="12"/>
      <c r="CR1151" s="12"/>
      <c r="CS1151" s="12" t="s">
        <v>1077</v>
      </c>
      <c r="CT1151" s="12"/>
      <c r="CU1151" s="12" t="s">
        <v>718</v>
      </c>
      <c r="CV1151" s="12" t="s">
        <v>1077</v>
      </c>
      <c r="CW1151" s="12"/>
      <c r="CX1151" s="57"/>
    </row>
    <row r="1152" spans="1:102" ht="16.5" x14ac:dyDescent="0.35">
      <c r="A1152" s="56">
        <v>107</v>
      </c>
      <c r="B1152" s="12" t="s">
        <v>3800</v>
      </c>
      <c r="C1152" s="12">
        <v>107.5</v>
      </c>
      <c r="D1152" s="12" t="s">
        <v>2609</v>
      </c>
      <c r="E1152" s="12" t="s">
        <v>528</v>
      </c>
      <c r="F1152" s="12" t="s">
        <v>3916</v>
      </c>
      <c r="G1152" s="12" t="s">
        <v>212</v>
      </c>
      <c r="H1152" s="12" t="s">
        <v>2804</v>
      </c>
      <c r="I1152" s="12" t="s">
        <v>212</v>
      </c>
      <c r="J1152" s="12" t="s">
        <v>556</v>
      </c>
      <c r="K1152" s="12" t="s">
        <v>564</v>
      </c>
      <c r="L1152" s="12" t="s">
        <v>581</v>
      </c>
      <c r="M1152" s="12" t="s">
        <v>3237</v>
      </c>
      <c r="N1152" s="12" t="s">
        <v>592</v>
      </c>
      <c r="O1152" s="12" t="s">
        <v>3400</v>
      </c>
      <c r="P1152" s="12" t="s">
        <v>3403</v>
      </c>
      <c r="Q1152" s="12">
        <v>0</v>
      </c>
      <c r="R1152" s="12">
        <v>0</v>
      </c>
      <c r="S1152" s="12">
        <v>1</v>
      </c>
      <c r="T1152" s="12">
        <v>0</v>
      </c>
      <c r="U1152" s="12">
        <v>0</v>
      </c>
      <c r="V1152" s="12">
        <v>0</v>
      </c>
      <c r="W1152" s="12">
        <v>0</v>
      </c>
      <c r="X1152" s="12">
        <v>0</v>
      </c>
      <c r="Y1152" s="12">
        <v>0</v>
      </c>
      <c r="Z1152" s="12">
        <v>0</v>
      </c>
      <c r="AA1152" s="12">
        <v>0</v>
      </c>
      <c r="AB1152" s="12">
        <v>1</v>
      </c>
      <c r="AC1152" s="12">
        <v>0</v>
      </c>
      <c r="AD1152" s="12">
        <v>0</v>
      </c>
      <c r="AE1152" s="12">
        <v>0</v>
      </c>
      <c r="AF1152" s="12">
        <v>0</v>
      </c>
      <c r="AG1152" s="12">
        <v>0</v>
      </c>
      <c r="AH1152" s="12">
        <v>0</v>
      </c>
      <c r="AI1152" s="12">
        <v>0</v>
      </c>
      <c r="AJ1152" s="12">
        <v>0</v>
      </c>
      <c r="AK1152" s="12">
        <v>0</v>
      </c>
      <c r="AL1152" s="12" t="s">
        <v>3448</v>
      </c>
      <c r="AM1152" s="7" t="s">
        <v>608</v>
      </c>
      <c r="AN1152" s="7" t="s">
        <v>646</v>
      </c>
      <c r="AO1152" s="7">
        <v>2000</v>
      </c>
      <c r="AP1152" s="12" t="s">
        <v>3458</v>
      </c>
      <c r="AQ1152" s="12">
        <v>33032</v>
      </c>
      <c r="AR1152" s="12">
        <v>1</v>
      </c>
      <c r="AS1152" s="12" t="s">
        <v>555</v>
      </c>
      <c r="AT1152" s="7" t="s">
        <v>212</v>
      </c>
      <c r="AU1152" s="12">
        <v>0</v>
      </c>
      <c r="AV1152" s="12">
        <v>1</v>
      </c>
      <c r="AW1152" s="12">
        <v>0</v>
      </c>
      <c r="AX1152" s="12">
        <v>0</v>
      </c>
      <c r="AY1152" s="7">
        <v>1</v>
      </c>
      <c r="AZ1152" s="12">
        <v>0</v>
      </c>
      <c r="BA1152" s="12">
        <v>1</v>
      </c>
      <c r="BB1152" s="12">
        <v>1</v>
      </c>
      <c r="BC1152" s="12">
        <v>0</v>
      </c>
      <c r="BD1152" s="12">
        <v>1</v>
      </c>
      <c r="BE1152" s="12">
        <v>0</v>
      </c>
      <c r="BF1152" s="7" t="s">
        <v>766</v>
      </c>
      <c r="BG1152" s="7" t="s">
        <v>781</v>
      </c>
      <c r="BH1152" s="7"/>
      <c r="BI1152" s="12" t="s">
        <v>2807</v>
      </c>
      <c r="BJ1152" s="12" t="s">
        <v>3460</v>
      </c>
      <c r="BK1152" s="12" t="s">
        <v>1044</v>
      </c>
      <c r="BL1152" s="12" t="s">
        <v>3480</v>
      </c>
      <c r="BM1152" s="7" t="s">
        <v>788</v>
      </c>
      <c r="BN1152" s="7"/>
      <c r="BO1152" s="12"/>
      <c r="BP1152" s="12" t="s">
        <v>1161</v>
      </c>
      <c r="BQ1152" s="12">
        <v>0.441</v>
      </c>
      <c r="BR1152" s="12" t="s">
        <v>1252</v>
      </c>
      <c r="BS1152" s="12">
        <v>7.4899999999999994E-2</v>
      </c>
      <c r="BT1152" s="12"/>
      <c r="BU1152" s="12">
        <f t="shared" si="27"/>
        <v>1.0777763678587842</v>
      </c>
      <c r="BV1152" s="12" t="s">
        <v>3416</v>
      </c>
      <c r="BW1152" s="12" t="s">
        <v>1077</v>
      </c>
      <c r="BX1152" s="12" t="s">
        <v>1077</v>
      </c>
      <c r="BY1152" s="12" t="s">
        <v>1077</v>
      </c>
      <c r="BZ1152" s="12"/>
      <c r="CA1152" s="12" t="s">
        <v>1077</v>
      </c>
      <c r="CB1152" s="12" t="s">
        <v>1077</v>
      </c>
      <c r="CC1152" s="12" t="s">
        <v>1077</v>
      </c>
      <c r="CD1152" s="12" t="s">
        <v>1077</v>
      </c>
      <c r="CE1152" s="12">
        <v>4.0000000000000001E-3</v>
      </c>
      <c r="CF1152" s="12" t="s">
        <v>1077</v>
      </c>
      <c r="CG1152" s="12"/>
      <c r="CH1152" s="12"/>
      <c r="CI1152" s="12"/>
      <c r="CJ1152" s="12">
        <v>5.7000000000000002E-2</v>
      </c>
      <c r="CK1152" s="12" t="s">
        <v>3827</v>
      </c>
      <c r="CL1152" s="12" t="s">
        <v>1067</v>
      </c>
      <c r="CM1152" s="12">
        <v>0</v>
      </c>
      <c r="CN1152" s="12">
        <v>674.84</v>
      </c>
      <c r="CO1152" s="12" t="s">
        <v>3419</v>
      </c>
      <c r="CP1152" s="12"/>
      <c r="CQ1152" s="12"/>
      <c r="CR1152" s="12"/>
      <c r="CS1152" s="12" t="s">
        <v>1077</v>
      </c>
      <c r="CT1152" s="12" t="s">
        <v>718</v>
      </c>
      <c r="CU1152" s="12" t="s">
        <v>718</v>
      </c>
      <c r="CV1152" s="12" t="s">
        <v>1077</v>
      </c>
      <c r="CW1152" s="12"/>
      <c r="CX1152" s="57"/>
    </row>
    <row r="1153" spans="1:102" ht="16.5" x14ac:dyDescent="0.35">
      <c r="A1153" s="56">
        <v>107</v>
      </c>
      <c r="B1153" s="12" t="s">
        <v>3800</v>
      </c>
      <c r="C1153" s="12">
        <v>107.6</v>
      </c>
      <c r="D1153" s="12" t="s">
        <v>2608</v>
      </c>
      <c r="E1153" s="12" t="s">
        <v>529</v>
      </c>
      <c r="F1153" s="12" t="s">
        <v>3916</v>
      </c>
      <c r="G1153" s="12" t="s">
        <v>212</v>
      </c>
      <c r="H1153" s="12" t="s">
        <v>2805</v>
      </c>
      <c r="I1153" s="12" t="s">
        <v>349</v>
      </c>
      <c r="J1153" s="12" t="s">
        <v>556</v>
      </c>
      <c r="K1153" s="12" t="s">
        <v>564</v>
      </c>
      <c r="L1153" s="12" t="s">
        <v>581</v>
      </c>
      <c r="M1153" s="12" t="s">
        <v>3237</v>
      </c>
      <c r="N1153" s="12" t="s">
        <v>592</v>
      </c>
      <c r="O1153" s="12" t="s">
        <v>3400</v>
      </c>
      <c r="P1153" s="12" t="s">
        <v>3403</v>
      </c>
      <c r="Q1153" s="12">
        <v>0</v>
      </c>
      <c r="R1153" s="12">
        <v>0</v>
      </c>
      <c r="S1153" s="12">
        <v>0</v>
      </c>
      <c r="T1153" s="12">
        <v>0</v>
      </c>
      <c r="U1153" s="12">
        <v>0</v>
      </c>
      <c r="V1153" s="12">
        <v>1</v>
      </c>
      <c r="W1153" s="12">
        <v>0</v>
      </c>
      <c r="X1153" s="12">
        <v>0</v>
      </c>
      <c r="Y1153" s="12">
        <v>0</v>
      </c>
      <c r="Z1153" s="12">
        <v>0</v>
      </c>
      <c r="AA1153" s="12">
        <v>0</v>
      </c>
      <c r="AB1153" s="12">
        <v>1</v>
      </c>
      <c r="AC1153" s="12">
        <v>0</v>
      </c>
      <c r="AD1153" s="12">
        <v>0</v>
      </c>
      <c r="AE1153" s="12">
        <v>0</v>
      </c>
      <c r="AF1153" s="12">
        <v>0</v>
      </c>
      <c r="AG1153" s="12">
        <v>0</v>
      </c>
      <c r="AH1153" s="12">
        <v>0</v>
      </c>
      <c r="AI1153" s="12">
        <v>0</v>
      </c>
      <c r="AJ1153" s="12">
        <v>0</v>
      </c>
      <c r="AK1153" s="12">
        <v>0</v>
      </c>
      <c r="AL1153" s="12" t="s">
        <v>3448</v>
      </c>
      <c r="AM1153" s="7" t="s">
        <v>608</v>
      </c>
      <c r="AN1153" s="7" t="s">
        <v>646</v>
      </c>
      <c r="AO1153" s="7">
        <v>2000</v>
      </c>
      <c r="AP1153" s="12" t="s">
        <v>3458</v>
      </c>
      <c r="AQ1153" s="12">
        <v>70409</v>
      </c>
      <c r="AR1153" s="12">
        <v>1</v>
      </c>
      <c r="AS1153" s="12" t="s">
        <v>555</v>
      </c>
      <c r="AT1153" s="7" t="s">
        <v>212</v>
      </c>
      <c r="AU1153" s="12">
        <v>0</v>
      </c>
      <c r="AV1153" s="12">
        <v>1</v>
      </c>
      <c r="AW1153" s="12">
        <v>0</v>
      </c>
      <c r="AX1153" s="12">
        <v>0</v>
      </c>
      <c r="AY1153" s="7">
        <v>1</v>
      </c>
      <c r="AZ1153" s="12">
        <v>0</v>
      </c>
      <c r="BA1153" s="12">
        <v>1</v>
      </c>
      <c r="BB1153" s="12">
        <v>1</v>
      </c>
      <c r="BC1153" s="12">
        <v>0</v>
      </c>
      <c r="BD1153" s="12">
        <v>1</v>
      </c>
      <c r="BE1153" s="12">
        <v>0</v>
      </c>
      <c r="BF1153" s="7" t="s">
        <v>766</v>
      </c>
      <c r="BG1153" s="7" t="s">
        <v>159</v>
      </c>
      <c r="BH1153" s="7"/>
      <c r="BI1153" s="7" t="s">
        <v>2806</v>
      </c>
      <c r="BJ1153" s="12" t="s">
        <v>3459</v>
      </c>
      <c r="BK1153" s="12" t="s">
        <v>1044</v>
      </c>
      <c r="BL1153" s="12" t="s">
        <v>3480</v>
      </c>
      <c r="BM1153" s="7" t="s">
        <v>788</v>
      </c>
      <c r="BN1153" s="7"/>
      <c r="BO1153" s="12"/>
      <c r="BP1153" s="12" t="s">
        <v>1161</v>
      </c>
      <c r="BQ1153" s="12">
        <v>-7.6999999999999999E-2</v>
      </c>
      <c r="BR1153" s="12" t="s">
        <v>1252</v>
      </c>
      <c r="BS1153" s="12">
        <v>-9.4999999999999998E-3</v>
      </c>
      <c r="BT1153" s="12"/>
      <c r="BU1153" s="12">
        <f t="shared" si="27"/>
        <v>0.99054498244290046</v>
      </c>
      <c r="BV1153" s="12" t="s">
        <v>3416</v>
      </c>
      <c r="BW1153" s="12" t="s">
        <v>1077</v>
      </c>
      <c r="BX1153" s="12" t="s">
        <v>1077</v>
      </c>
      <c r="BY1153" s="12" t="s">
        <v>1077</v>
      </c>
      <c r="BZ1153" s="12"/>
      <c r="CA1153" s="12" t="s">
        <v>1077</v>
      </c>
      <c r="CB1153" s="12" t="s">
        <v>1077</v>
      </c>
      <c r="CC1153" s="12" t="s">
        <v>1077</v>
      </c>
      <c r="CD1153" s="12" t="s">
        <v>1077</v>
      </c>
      <c r="CE1153" s="12">
        <v>2.5999999999999999E-2</v>
      </c>
      <c r="CF1153" s="12" t="s">
        <v>1077</v>
      </c>
      <c r="CG1153" s="12"/>
      <c r="CH1153" s="12"/>
      <c r="CI1153" s="12"/>
      <c r="CJ1153" s="12">
        <v>0.104</v>
      </c>
      <c r="CK1153" s="12" t="s">
        <v>3827</v>
      </c>
      <c r="CL1153" s="12" t="s">
        <v>1068</v>
      </c>
      <c r="CM1153" s="12">
        <v>0</v>
      </c>
      <c r="CN1153" s="12">
        <v>1064.0899999999999</v>
      </c>
      <c r="CO1153" s="12" t="s">
        <v>3419</v>
      </c>
      <c r="CP1153" s="12"/>
      <c r="CQ1153" s="12"/>
      <c r="CR1153" s="12"/>
      <c r="CS1153" s="12" t="s">
        <v>1077</v>
      </c>
      <c r="CT1153" s="12" t="s">
        <v>718</v>
      </c>
      <c r="CU1153" s="12" t="s">
        <v>718</v>
      </c>
      <c r="CV1153" s="12" t="s">
        <v>1077</v>
      </c>
      <c r="CW1153" s="12"/>
      <c r="CX1153" s="57"/>
    </row>
    <row r="1154" spans="1:102" ht="16.5" x14ac:dyDescent="0.35">
      <c r="A1154" s="56">
        <v>107</v>
      </c>
      <c r="B1154" s="12" t="s">
        <v>3800</v>
      </c>
      <c r="C1154" s="12">
        <v>107.6</v>
      </c>
      <c r="D1154" s="12" t="s">
        <v>2601</v>
      </c>
      <c r="E1154" s="12" t="s">
        <v>529</v>
      </c>
      <c r="F1154" s="12" t="s">
        <v>3916</v>
      </c>
      <c r="G1154" s="12" t="s">
        <v>349</v>
      </c>
      <c r="H1154" s="12" t="s">
        <v>2804</v>
      </c>
      <c r="I1154" s="12" t="s">
        <v>1285</v>
      </c>
      <c r="J1154" s="12" t="s">
        <v>556</v>
      </c>
      <c r="K1154" s="12" t="s">
        <v>564</v>
      </c>
      <c r="L1154" s="12" t="s">
        <v>581</v>
      </c>
      <c r="M1154" s="12" t="s">
        <v>3237</v>
      </c>
      <c r="N1154" s="12" t="s">
        <v>592</v>
      </c>
      <c r="O1154" s="12" t="s">
        <v>3400</v>
      </c>
      <c r="P1154" s="12" t="s">
        <v>3403</v>
      </c>
      <c r="Q1154" s="12">
        <v>0</v>
      </c>
      <c r="R1154" s="12">
        <v>0</v>
      </c>
      <c r="S1154" s="12">
        <v>0</v>
      </c>
      <c r="T1154" s="12">
        <v>0</v>
      </c>
      <c r="U1154" s="12">
        <v>0</v>
      </c>
      <c r="V1154" s="12">
        <v>1</v>
      </c>
      <c r="W1154" s="12">
        <v>0</v>
      </c>
      <c r="X1154" s="12">
        <v>0</v>
      </c>
      <c r="Y1154" s="12">
        <v>0</v>
      </c>
      <c r="Z1154" s="12">
        <v>0</v>
      </c>
      <c r="AA1154" s="12">
        <v>0</v>
      </c>
      <c r="AB1154" s="12">
        <v>1</v>
      </c>
      <c r="AC1154" s="12">
        <v>0</v>
      </c>
      <c r="AD1154" s="12">
        <v>0</v>
      </c>
      <c r="AE1154" s="12">
        <v>0</v>
      </c>
      <c r="AF1154" s="12">
        <v>0</v>
      </c>
      <c r="AG1154" s="12">
        <v>0</v>
      </c>
      <c r="AH1154" s="12">
        <v>0</v>
      </c>
      <c r="AI1154" s="12">
        <v>0</v>
      </c>
      <c r="AJ1154" s="12">
        <v>0</v>
      </c>
      <c r="AK1154" s="12">
        <v>0</v>
      </c>
      <c r="AL1154" s="12" t="s">
        <v>3448</v>
      </c>
      <c r="AM1154" s="7" t="s">
        <v>608</v>
      </c>
      <c r="AN1154" s="7" t="s">
        <v>646</v>
      </c>
      <c r="AO1154" s="7">
        <v>2000</v>
      </c>
      <c r="AP1154" s="12" t="s">
        <v>3458</v>
      </c>
      <c r="AQ1154" s="12">
        <v>70409</v>
      </c>
      <c r="AR1154" s="12">
        <v>1</v>
      </c>
      <c r="AS1154" s="12" t="s">
        <v>555</v>
      </c>
      <c r="AT1154" s="7" t="s">
        <v>212</v>
      </c>
      <c r="AU1154" s="12">
        <v>0</v>
      </c>
      <c r="AV1154" s="12">
        <v>1</v>
      </c>
      <c r="AW1154" s="12">
        <v>0</v>
      </c>
      <c r="AX1154" s="12">
        <v>0</v>
      </c>
      <c r="AY1154" s="7">
        <v>1</v>
      </c>
      <c r="AZ1154" s="12">
        <v>0</v>
      </c>
      <c r="BA1154" s="12">
        <v>1</v>
      </c>
      <c r="BB1154" s="12">
        <v>1</v>
      </c>
      <c r="BC1154" s="12">
        <v>0</v>
      </c>
      <c r="BD1154" s="12">
        <v>1</v>
      </c>
      <c r="BE1154" s="12">
        <v>0</v>
      </c>
      <c r="BF1154" s="7" t="s">
        <v>3258</v>
      </c>
      <c r="BG1154" s="7" t="s">
        <v>789</v>
      </c>
      <c r="BH1154" s="7">
        <v>1</v>
      </c>
      <c r="BI1154" s="7" t="s">
        <v>3282</v>
      </c>
      <c r="BJ1154" s="12" t="s">
        <v>3460</v>
      </c>
      <c r="BK1154" s="12" t="s">
        <v>599</v>
      </c>
      <c r="BL1154" s="12" t="s">
        <v>3471</v>
      </c>
      <c r="BM1154" s="7" t="s">
        <v>788</v>
      </c>
      <c r="BN1154" s="7"/>
      <c r="BO1154" s="12"/>
      <c r="BP1154" s="12" t="s">
        <v>1161</v>
      </c>
      <c r="BQ1154" s="12" t="s">
        <v>1077</v>
      </c>
      <c r="BR1154" s="12" t="s">
        <v>1077</v>
      </c>
      <c r="BS1154" s="12">
        <v>0.89</v>
      </c>
      <c r="BT1154" s="12"/>
      <c r="BU1154" s="12">
        <f t="shared" si="27"/>
        <v>2.4351296512898744</v>
      </c>
      <c r="BV1154" s="12" t="s">
        <v>3416</v>
      </c>
      <c r="BW1154" s="12" t="s">
        <v>1077</v>
      </c>
      <c r="BX1154" s="12" t="s">
        <v>1077</v>
      </c>
      <c r="BY1154" s="12" t="s">
        <v>1077</v>
      </c>
      <c r="BZ1154" s="12"/>
      <c r="CA1154" s="12" t="s">
        <v>1077</v>
      </c>
      <c r="CB1154" s="12" t="s">
        <v>1077</v>
      </c>
      <c r="CC1154" s="12" t="s">
        <v>1077</v>
      </c>
      <c r="CD1154" s="12" t="s">
        <v>1077</v>
      </c>
      <c r="CE1154" s="12">
        <v>0.123</v>
      </c>
      <c r="CF1154" s="12" t="s">
        <v>1077</v>
      </c>
      <c r="CG1154" s="12"/>
      <c r="CH1154" s="12"/>
      <c r="CI1154" s="12"/>
      <c r="CJ1154" s="12">
        <v>0.104</v>
      </c>
      <c r="CK1154" s="12" t="s">
        <v>3827</v>
      </c>
      <c r="CL1154" s="12" t="s">
        <v>1068</v>
      </c>
      <c r="CM1154" s="12">
        <v>0</v>
      </c>
      <c r="CN1154" s="12">
        <v>1064.0899999999999</v>
      </c>
      <c r="CO1154" s="12" t="s">
        <v>3419</v>
      </c>
      <c r="CP1154" s="12"/>
      <c r="CQ1154" s="12"/>
      <c r="CR1154" s="12"/>
      <c r="CS1154" s="12" t="s">
        <v>1077</v>
      </c>
      <c r="CT1154" s="12"/>
      <c r="CU1154" s="12" t="s">
        <v>718</v>
      </c>
      <c r="CV1154" s="12" t="s">
        <v>1077</v>
      </c>
      <c r="CW1154" s="12"/>
      <c r="CX1154" s="57"/>
    </row>
    <row r="1155" spans="1:102" ht="16.5" x14ac:dyDescent="0.35">
      <c r="A1155" s="56">
        <v>107</v>
      </c>
      <c r="B1155" s="12" t="s">
        <v>3800</v>
      </c>
      <c r="C1155" s="12">
        <v>107.6</v>
      </c>
      <c r="D1155" s="12" t="s">
        <v>2602</v>
      </c>
      <c r="E1155" s="12" t="s">
        <v>529</v>
      </c>
      <c r="F1155" s="12" t="s">
        <v>3916</v>
      </c>
      <c r="G1155" s="12" t="s">
        <v>212</v>
      </c>
      <c r="H1155" s="12" t="s">
        <v>2804</v>
      </c>
      <c r="I1155" s="12" t="s">
        <v>212</v>
      </c>
      <c r="J1155" s="12" t="s">
        <v>556</v>
      </c>
      <c r="K1155" s="12" t="s">
        <v>564</v>
      </c>
      <c r="L1155" s="12" t="s">
        <v>581</v>
      </c>
      <c r="M1155" s="12" t="s">
        <v>3237</v>
      </c>
      <c r="N1155" s="12" t="s">
        <v>592</v>
      </c>
      <c r="O1155" s="12" t="s">
        <v>3400</v>
      </c>
      <c r="P1155" s="12" t="s">
        <v>3403</v>
      </c>
      <c r="Q1155" s="12">
        <v>0</v>
      </c>
      <c r="R1155" s="12">
        <v>0</v>
      </c>
      <c r="S1155" s="12">
        <v>0</v>
      </c>
      <c r="T1155" s="12">
        <v>0</v>
      </c>
      <c r="U1155" s="12">
        <v>0</v>
      </c>
      <c r="V1155" s="12">
        <v>1</v>
      </c>
      <c r="W1155" s="12">
        <v>0</v>
      </c>
      <c r="X1155" s="12">
        <v>0</v>
      </c>
      <c r="Y1155" s="12">
        <v>0</v>
      </c>
      <c r="Z1155" s="12">
        <v>0</v>
      </c>
      <c r="AA1155" s="12">
        <v>0</v>
      </c>
      <c r="AB1155" s="12">
        <v>1</v>
      </c>
      <c r="AC1155" s="12">
        <v>0</v>
      </c>
      <c r="AD1155" s="12">
        <v>0</v>
      </c>
      <c r="AE1155" s="12">
        <v>0</v>
      </c>
      <c r="AF1155" s="12">
        <v>0</v>
      </c>
      <c r="AG1155" s="12">
        <v>0</v>
      </c>
      <c r="AH1155" s="12">
        <v>0</v>
      </c>
      <c r="AI1155" s="12">
        <v>0</v>
      </c>
      <c r="AJ1155" s="12">
        <v>0</v>
      </c>
      <c r="AK1155" s="12">
        <v>0</v>
      </c>
      <c r="AL1155" s="12" t="s">
        <v>3448</v>
      </c>
      <c r="AM1155" s="7" t="s">
        <v>608</v>
      </c>
      <c r="AN1155" s="7" t="s">
        <v>646</v>
      </c>
      <c r="AO1155" s="7">
        <v>2000</v>
      </c>
      <c r="AP1155" s="12" t="s">
        <v>3458</v>
      </c>
      <c r="AQ1155" s="12">
        <v>70409</v>
      </c>
      <c r="AR1155" s="12">
        <v>1</v>
      </c>
      <c r="AS1155" s="12" t="s">
        <v>555</v>
      </c>
      <c r="AT1155" s="7" t="s">
        <v>212</v>
      </c>
      <c r="AU1155" s="12">
        <v>0</v>
      </c>
      <c r="AV1155" s="12">
        <v>1</v>
      </c>
      <c r="AW1155" s="12">
        <v>0</v>
      </c>
      <c r="AX1155" s="12">
        <v>0</v>
      </c>
      <c r="AY1155" s="7">
        <v>1</v>
      </c>
      <c r="AZ1155" s="12">
        <v>0</v>
      </c>
      <c r="BA1155" s="12">
        <v>1</v>
      </c>
      <c r="BB1155" s="12">
        <v>1</v>
      </c>
      <c r="BC1155" s="12">
        <v>0</v>
      </c>
      <c r="BD1155" s="12">
        <v>1</v>
      </c>
      <c r="BE1155" s="12">
        <v>0</v>
      </c>
      <c r="BF1155" s="7" t="s">
        <v>3258</v>
      </c>
      <c r="BG1155" s="7" t="s">
        <v>789</v>
      </c>
      <c r="BH1155" s="7">
        <v>1</v>
      </c>
      <c r="BI1155" s="7" t="s">
        <v>3282</v>
      </c>
      <c r="BJ1155" s="12" t="s">
        <v>3459</v>
      </c>
      <c r="BK1155" s="12" t="s">
        <v>599</v>
      </c>
      <c r="BL1155" s="12" t="s">
        <v>3471</v>
      </c>
      <c r="BM1155" s="7" t="s">
        <v>788</v>
      </c>
      <c r="BN1155" s="7"/>
      <c r="BO1155" s="12"/>
      <c r="BP1155" s="12" t="s">
        <v>1161</v>
      </c>
      <c r="BQ1155" s="12" t="s">
        <v>1077</v>
      </c>
      <c r="BR1155" s="12" t="s">
        <v>1077</v>
      </c>
      <c r="BS1155" s="12">
        <v>1.6337999999999999</v>
      </c>
      <c r="BT1155" s="12"/>
      <c r="BU1155" s="12">
        <f t="shared" si="27"/>
        <v>5.1233063391636451</v>
      </c>
      <c r="BV1155" s="12" t="s">
        <v>3416</v>
      </c>
      <c r="BW1155" s="12" t="s">
        <v>1077</v>
      </c>
      <c r="BX1155" s="12"/>
      <c r="BY1155" s="12" t="s">
        <v>1077</v>
      </c>
      <c r="BZ1155" s="12"/>
      <c r="CA1155" s="12" t="s">
        <v>1077</v>
      </c>
      <c r="CB1155" s="12" t="s">
        <v>1077</v>
      </c>
      <c r="CC1155" s="12" t="s">
        <v>1077</v>
      </c>
      <c r="CD1155" s="12" t="s">
        <v>1077</v>
      </c>
      <c r="CE1155" s="12">
        <v>0</v>
      </c>
      <c r="CF1155" s="12" t="s">
        <v>1077</v>
      </c>
      <c r="CG1155" s="12"/>
      <c r="CH1155" s="12"/>
      <c r="CI1155" s="12"/>
      <c r="CJ1155" s="12">
        <v>0.104</v>
      </c>
      <c r="CK1155" s="12" t="s">
        <v>3827</v>
      </c>
      <c r="CL1155" s="12" t="s">
        <v>1068</v>
      </c>
      <c r="CM1155" s="12">
        <v>0</v>
      </c>
      <c r="CN1155" s="12">
        <v>1064.0899999999999</v>
      </c>
      <c r="CO1155" s="12" t="s">
        <v>3419</v>
      </c>
      <c r="CP1155" s="12"/>
      <c r="CQ1155" s="12"/>
      <c r="CR1155" s="12"/>
      <c r="CS1155" s="12" t="s">
        <v>1077</v>
      </c>
      <c r="CT1155" s="12"/>
      <c r="CU1155" s="12" t="s">
        <v>718</v>
      </c>
      <c r="CV1155" s="12" t="s">
        <v>1077</v>
      </c>
      <c r="CW1155" s="12"/>
      <c r="CX1155" s="57"/>
    </row>
    <row r="1156" spans="1:102" ht="16.5" x14ac:dyDescent="0.35">
      <c r="A1156" s="56">
        <v>107</v>
      </c>
      <c r="B1156" s="12" t="s">
        <v>3800</v>
      </c>
      <c r="C1156" s="12">
        <v>107.6</v>
      </c>
      <c r="D1156" s="12" t="s">
        <v>2613</v>
      </c>
      <c r="E1156" s="12" t="s">
        <v>529</v>
      </c>
      <c r="F1156" s="12" t="s">
        <v>3916</v>
      </c>
      <c r="G1156" s="12" t="s">
        <v>212</v>
      </c>
      <c r="H1156" s="12" t="s">
        <v>2804</v>
      </c>
      <c r="I1156" s="12" t="s">
        <v>212</v>
      </c>
      <c r="J1156" s="12" t="s">
        <v>556</v>
      </c>
      <c r="K1156" s="12" t="s">
        <v>564</v>
      </c>
      <c r="L1156" s="12" t="s">
        <v>581</v>
      </c>
      <c r="M1156" s="12" t="s">
        <v>3237</v>
      </c>
      <c r="N1156" s="12" t="s">
        <v>592</v>
      </c>
      <c r="O1156" s="12" t="s">
        <v>3400</v>
      </c>
      <c r="P1156" s="12" t="s">
        <v>3403</v>
      </c>
      <c r="Q1156" s="12">
        <v>0</v>
      </c>
      <c r="R1156" s="12">
        <v>0</v>
      </c>
      <c r="S1156" s="12">
        <v>0</v>
      </c>
      <c r="T1156" s="12">
        <v>0</v>
      </c>
      <c r="U1156" s="12">
        <v>0</v>
      </c>
      <c r="V1156" s="12">
        <v>1</v>
      </c>
      <c r="W1156" s="12">
        <v>0</v>
      </c>
      <c r="X1156" s="12">
        <v>0</v>
      </c>
      <c r="Y1156" s="12">
        <v>0</v>
      </c>
      <c r="Z1156" s="12">
        <v>0</v>
      </c>
      <c r="AA1156" s="12">
        <v>0</v>
      </c>
      <c r="AB1156" s="12">
        <v>1</v>
      </c>
      <c r="AC1156" s="12">
        <v>0</v>
      </c>
      <c r="AD1156" s="12">
        <v>0</v>
      </c>
      <c r="AE1156" s="12">
        <v>0</v>
      </c>
      <c r="AF1156" s="12">
        <v>0</v>
      </c>
      <c r="AG1156" s="12">
        <v>0</v>
      </c>
      <c r="AH1156" s="12">
        <v>0</v>
      </c>
      <c r="AI1156" s="12">
        <v>0</v>
      </c>
      <c r="AJ1156" s="12">
        <v>0</v>
      </c>
      <c r="AK1156" s="12">
        <v>0</v>
      </c>
      <c r="AL1156" s="12" t="s">
        <v>3448</v>
      </c>
      <c r="AM1156" s="7" t="s">
        <v>608</v>
      </c>
      <c r="AN1156" s="7" t="s">
        <v>646</v>
      </c>
      <c r="AO1156" s="7">
        <v>2000</v>
      </c>
      <c r="AP1156" s="12" t="s">
        <v>3458</v>
      </c>
      <c r="AQ1156" s="12">
        <v>70409</v>
      </c>
      <c r="AR1156" s="12">
        <v>1</v>
      </c>
      <c r="AS1156" s="12" t="s">
        <v>555</v>
      </c>
      <c r="AT1156" s="7" t="s">
        <v>212</v>
      </c>
      <c r="AU1156" s="12">
        <v>0</v>
      </c>
      <c r="AV1156" s="12">
        <v>1</v>
      </c>
      <c r="AW1156" s="12">
        <v>0</v>
      </c>
      <c r="AX1156" s="12">
        <v>0</v>
      </c>
      <c r="AY1156" s="7">
        <v>1</v>
      </c>
      <c r="AZ1156" s="12">
        <v>0</v>
      </c>
      <c r="BA1156" s="12">
        <v>1</v>
      </c>
      <c r="BB1156" s="12">
        <v>1</v>
      </c>
      <c r="BC1156" s="12">
        <v>0</v>
      </c>
      <c r="BD1156" s="12">
        <v>1</v>
      </c>
      <c r="BE1156" s="12">
        <v>0</v>
      </c>
      <c r="BF1156" s="7" t="s">
        <v>766</v>
      </c>
      <c r="BG1156" s="7" t="s">
        <v>781</v>
      </c>
      <c r="BH1156" s="7"/>
      <c r="BI1156" s="12" t="s">
        <v>2807</v>
      </c>
      <c r="BJ1156" s="12" t="s">
        <v>3460</v>
      </c>
      <c r="BK1156" s="12" t="s">
        <v>1044</v>
      </c>
      <c r="BL1156" s="12" t="s">
        <v>3480</v>
      </c>
      <c r="BM1156" s="7" t="s">
        <v>788</v>
      </c>
      <c r="BN1156" s="7"/>
      <c r="BO1156" s="12"/>
      <c r="BP1156" s="12" t="s">
        <v>1161</v>
      </c>
      <c r="BQ1156" s="12">
        <v>0.5</v>
      </c>
      <c r="BR1156" s="12" t="s">
        <v>1252</v>
      </c>
      <c r="BS1156" s="12">
        <v>0.1013</v>
      </c>
      <c r="BT1156" s="12"/>
      <c r="BU1156" s="12">
        <f t="shared" si="27"/>
        <v>1.10660857454338</v>
      </c>
      <c r="BV1156" s="12" t="s">
        <v>3416</v>
      </c>
      <c r="BW1156" s="12" t="s">
        <v>1077</v>
      </c>
      <c r="BX1156" s="12" t="s">
        <v>1077</v>
      </c>
      <c r="BY1156" s="12" t="s">
        <v>1077</v>
      </c>
      <c r="BZ1156" s="12"/>
      <c r="CA1156" s="12" t="s">
        <v>1077</v>
      </c>
      <c r="CB1156" s="12" t="s">
        <v>1077</v>
      </c>
      <c r="CC1156" s="12" t="s">
        <v>1077</v>
      </c>
      <c r="CD1156" s="12" t="s">
        <v>1077</v>
      </c>
      <c r="CE1156" s="12">
        <v>0</v>
      </c>
      <c r="CF1156" s="12" t="s">
        <v>1077</v>
      </c>
      <c r="CG1156" s="12"/>
      <c r="CH1156" s="12"/>
      <c r="CI1156" s="12"/>
      <c r="CJ1156" s="12">
        <v>0.104</v>
      </c>
      <c r="CK1156" s="12" t="s">
        <v>3827</v>
      </c>
      <c r="CL1156" s="12" t="s">
        <v>1068</v>
      </c>
      <c r="CM1156" s="12">
        <v>0</v>
      </c>
      <c r="CN1156" s="12">
        <v>1064.0899999999999</v>
      </c>
      <c r="CO1156" s="12" t="s">
        <v>3419</v>
      </c>
      <c r="CP1156" s="12"/>
      <c r="CQ1156" s="12"/>
      <c r="CR1156" s="12"/>
      <c r="CS1156" s="12" t="s">
        <v>1077</v>
      </c>
      <c r="CT1156" s="12" t="s">
        <v>718</v>
      </c>
      <c r="CU1156" s="12" t="s">
        <v>718</v>
      </c>
      <c r="CV1156" s="12" t="s">
        <v>1077</v>
      </c>
      <c r="CW1156" s="12"/>
      <c r="CX1156" s="57"/>
    </row>
    <row r="1157" spans="1:102" ht="16.5" x14ac:dyDescent="0.35">
      <c r="A1157" s="56">
        <v>107</v>
      </c>
      <c r="B1157" s="12" t="s">
        <v>3800</v>
      </c>
      <c r="C1157" s="12">
        <v>107.7</v>
      </c>
      <c r="D1157" s="12" t="s">
        <v>2580</v>
      </c>
      <c r="E1157" s="12" t="s">
        <v>530</v>
      </c>
      <c r="F1157" s="12" t="s">
        <v>3916</v>
      </c>
      <c r="G1157" s="12" t="s">
        <v>349</v>
      </c>
      <c r="H1157" s="12" t="s">
        <v>2805</v>
      </c>
      <c r="I1157" s="12" t="s">
        <v>1285</v>
      </c>
      <c r="J1157" s="12" t="s">
        <v>556</v>
      </c>
      <c r="K1157" s="12" t="s">
        <v>564</v>
      </c>
      <c r="L1157" s="12" t="s">
        <v>581</v>
      </c>
      <c r="M1157" s="12" t="s">
        <v>3237</v>
      </c>
      <c r="N1157" s="12" t="s">
        <v>592</v>
      </c>
      <c r="O1157" s="12" t="s">
        <v>3400</v>
      </c>
      <c r="P1157" s="12" t="s">
        <v>3403</v>
      </c>
      <c r="Q1157" s="12">
        <v>0</v>
      </c>
      <c r="R1157" s="12">
        <v>0</v>
      </c>
      <c r="S1157" s="12">
        <v>0</v>
      </c>
      <c r="T1157" s="12">
        <v>0</v>
      </c>
      <c r="U1157" s="12">
        <v>0</v>
      </c>
      <c r="V1157" s="12">
        <v>1</v>
      </c>
      <c r="W1157" s="12">
        <v>0</v>
      </c>
      <c r="X1157" s="12">
        <v>0</v>
      </c>
      <c r="Y1157" s="12">
        <v>0</v>
      </c>
      <c r="Z1157" s="12">
        <v>0</v>
      </c>
      <c r="AA1157" s="12">
        <v>0</v>
      </c>
      <c r="AB1157" s="12">
        <v>1</v>
      </c>
      <c r="AC1157" s="12">
        <v>0</v>
      </c>
      <c r="AD1157" s="12">
        <v>0</v>
      </c>
      <c r="AE1157" s="12">
        <v>0</v>
      </c>
      <c r="AF1157" s="12">
        <v>0</v>
      </c>
      <c r="AG1157" s="12">
        <v>0</v>
      </c>
      <c r="AH1157" s="12">
        <v>0</v>
      </c>
      <c r="AI1157" s="12">
        <v>0</v>
      </c>
      <c r="AJ1157" s="12">
        <v>0</v>
      </c>
      <c r="AK1157" s="12">
        <v>0</v>
      </c>
      <c r="AL1157" s="12" t="s">
        <v>3448</v>
      </c>
      <c r="AM1157" s="7" t="s">
        <v>608</v>
      </c>
      <c r="AN1157" s="7" t="s">
        <v>646</v>
      </c>
      <c r="AO1157" s="7">
        <v>2000</v>
      </c>
      <c r="AP1157" s="12" t="s">
        <v>3458</v>
      </c>
      <c r="AQ1157" s="12">
        <v>6834</v>
      </c>
      <c r="AR1157" s="12">
        <v>1</v>
      </c>
      <c r="AS1157" s="12" t="s">
        <v>555</v>
      </c>
      <c r="AT1157" s="7" t="s">
        <v>212</v>
      </c>
      <c r="AU1157" s="12">
        <v>0</v>
      </c>
      <c r="AV1157" s="12">
        <v>1</v>
      </c>
      <c r="AW1157" s="12">
        <v>0</v>
      </c>
      <c r="AX1157" s="12">
        <v>0</v>
      </c>
      <c r="AY1157" s="7">
        <v>1</v>
      </c>
      <c r="AZ1157" s="12">
        <v>0</v>
      </c>
      <c r="BA1157" s="12">
        <v>1</v>
      </c>
      <c r="BB1157" s="12">
        <v>1</v>
      </c>
      <c r="BC1157" s="12">
        <v>0</v>
      </c>
      <c r="BD1157" s="12">
        <v>1</v>
      </c>
      <c r="BE1157" s="12">
        <v>0</v>
      </c>
      <c r="BF1157" s="7" t="s">
        <v>766</v>
      </c>
      <c r="BG1157" s="7" t="s">
        <v>159</v>
      </c>
      <c r="BH1157" s="7"/>
      <c r="BI1157" s="7" t="s">
        <v>2806</v>
      </c>
      <c r="BJ1157" s="12" t="s">
        <v>3459</v>
      </c>
      <c r="BK1157" s="12" t="s">
        <v>1044</v>
      </c>
      <c r="BL1157" s="12" t="s">
        <v>3480</v>
      </c>
      <c r="BM1157" s="7" t="s">
        <v>788</v>
      </c>
      <c r="BN1157" s="7"/>
      <c r="BO1157" s="12"/>
      <c r="BP1157" s="12" t="s">
        <v>1161</v>
      </c>
      <c r="BQ1157" s="12" t="s">
        <v>1077</v>
      </c>
      <c r="BR1157" s="12" t="s">
        <v>1077</v>
      </c>
      <c r="BS1157" s="12">
        <v>-1.4200000000000001E-2</v>
      </c>
      <c r="BT1157" s="12"/>
      <c r="BU1157" s="12">
        <f t="shared" si="27"/>
        <v>0.98590034447464547</v>
      </c>
      <c r="BV1157" s="12" t="s">
        <v>3416</v>
      </c>
      <c r="BW1157" s="12" t="s">
        <v>1077</v>
      </c>
      <c r="BX1157" s="12" t="s">
        <v>1077</v>
      </c>
      <c r="BY1157" s="12" t="s">
        <v>1077</v>
      </c>
      <c r="BZ1157" s="12"/>
      <c r="CA1157" s="12" t="s">
        <v>1077</v>
      </c>
      <c r="CB1157" s="12" t="s">
        <v>1077</v>
      </c>
      <c r="CC1157" s="12" t="s">
        <v>1077</v>
      </c>
      <c r="CD1157" s="12" t="s">
        <v>1077</v>
      </c>
      <c r="CE1157" s="12">
        <v>0.113</v>
      </c>
      <c r="CF1157" s="12" t="s">
        <v>1077</v>
      </c>
      <c r="CG1157" s="12"/>
      <c r="CH1157" s="12"/>
      <c r="CI1157" s="12"/>
      <c r="CJ1157" s="12">
        <v>5.3999999999999999E-2</v>
      </c>
      <c r="CK1157" s="12" t="s">
        <v>3827</v>
      </c>
      <c r="CL1157" s="12" t="s">
        <v>1073</v>
      </c>
      <c r="CM1157" s="12">
        <v>0</v>
      </c>
      <c r="CN1157" s="12">
        <v>234.18</v>
      </c>
      <c r="CO1157" s="12" t="s">
        <v>3419</v>
      </c>
      <c r="CP1157" s="12"/>
      <c r="CQ1157" s="12"/>
      <c r="CR1157" s="12"/>
      <c r="CS1157" s="12" t="s">
        <v>1077</v>
      </c>
      <c r="CT1157" s="12"/>
      <c r="CU1157" s="12" t="s">
        <v>718</v>
      </c>
      <c r="CV1157" s="12" t="s">
        <v>1077</v>
      </c>
      <c r="CW1157" s="12"/>
      <c r="CX1157" s="57"/>
    </row>
    <row r="1158" spans="1:102" ht="16.5" x14ac:dyDescent="0.35">
      <c r="A1158" s="56">
        <v>107</v>
      </c>
      <c r="B1158" s="12" t="s">
        <v>3800</v>
      </c>
      <c r="C1158" s="12">
        <v>107.7</v>
      </c>
      <c r="D1158" s="12" t="s">
        <v>2594</v>
      </c>
      <c r="E1158" s="12" t="s">
        <v>530</v>
      </c>
      <c r="F1158" s="12" t="s">
        <v>3916</v>
      </c>
      <c r="G1158" s="12" t="s">
        <v>212</v>
      </c>
      <c r="H1158" s="12" t="s">
        <v>2804</v>
      </c>
      <c r="I1158" s="12" t="s">
        <v>212</v>
      </c>
      <c r="J1158" s="12" t="s">
        <v>556</v>
      </c>
      <c r="K1158" s="12" t="s">
        <v>564</v>
      </c>
      <c r="L1158" s="12" t="s">
        <v>581</v>
      </c>
      <c r="M1158" s="12" t="s">
        <v>3237</v>
      </c>
      <c r="N1158" s="12" t="s">
        <v>592</v>
      </c>
      <c r="O1158" s="12" t="s">
        <v>3400</v>
      </c>
      <c r="P1158" s="12" t="s">
        <v>3403</v>
      </c>
      <c r="Q1158" s="12">
        <v>0</v>
      </c>
      <c r="R1158" s="12">
        <v>0</v>
      </c>
      <c r="S1158" s="12">
        <v>0</v>
      </c>
      <c r="T1158" s="12">
        <v>0</v>
      </c>
      <c r="U1158" s="12">
        <v>0</v>
      </c>
      <c r="V1158" s="12">
        <v>1</v>
      </c>
      <c r="W1158" s="12">
        <v>0</v>
      </c>
      <c r="X1158" s="12">
        <v>0</v>
      </c>
      <c r="Y1158" s="12">
        <v>0</v>
      </c>
      <c r="Z1158" s="12">
        <v>0</v>
      </c>
      <c r="AA1158" s="12">
        <v>0</v>
      </c>
      <c r="AB1158" s="12">
        <v>1</v>
      </c>
      <c r="AC1158" s="12">
        <v>0</v>
      </c>
      <c r="AD1158" s="12">
        <v>0</v>
      </c>
      <c r="AE1158" s="12">
        <v>0</v>
      </c>
      <c r="AF1158" s="12">
        <v>0</v>
      </c>
      <c r="AG1158" s="12">
        <v>0</v>
      </c>
      <c r="AH1158" s="12">
        <v>0</v>
      </c>
      <c r="AI1158" s="12">
        <v>0</v>
      </c>
      <c r="AJ1158" s="12">
        <v>0</v>
      </c>
      <c r="AK1158" s="12">
        <v>0</v>
      </c>
      <c r="AL1158" s="12" t="s">
        <v>3448</v>
      </c>
      <c r="AM1158" s="7" t="s">
        <v>608</v>
      </c>
      <c r="AN1158" s="7" t="s">
        <v>646</v>
      </c>
      <c r="AO1158" s="7">
        <v>2000</v>
      </c>
      <c r="AP1158" s="12" t="s">
        <v>3458</v>
      </c>
      <c r="AQ1158" s="12">
        <v>6834</v>
      </c>
      <c r="AR1158" s="12">
        <v>1</v>
      </c>
      <c r="AS1158" s="12" t="s">
        <v>555</v>
      </c>
      <c r="AT1158" s="7" t="s">
        <v>212</v>
      </c>
      <c r="AU1158" s="12">
        <v>0</v>
      </c>
      <c r="AV1158" s="12">
        <v>1</v>
      </c>
      <c r="AW1158" s="12">
        <v>0</v>
      </c>
      <c r="AX1158" s="12">
        <v>0</v>
      </c>
      <c r="AY1158" s="7">
        <v>1</v>
      </c>
      <c r="AZ1158" s="12">
        <v>0</v>
      </c>
      <c r="BA1158" s="12">
        <v>1</v>
      </c>
      <c r="BB1158" s="12">
        <v>1</v>
      </c>
      <c r="BC1158" s="12">
        <v>0</v>
      </c>
      <c r="BD1158" s="12">
        <v>1</v>
      </c>
      <c r="BE1158" s="12">
        <v>0</v>
      </c>
      <c r="BF1158" s="7" t="s">
        <v>3258</v>
      </c>
      <c r="BG1158" s="7" t="s">
        <v>789</v>
      </c>
      <c r="BH1158" s="7">
        <v>1</v>
      </c>
      <c r="BI1158" s="7" t="s">
        <v>3282</v>
      </c>
      <c r="BJ1158" s="12" t="s">
        <v>3460</v>
      </c>
      <c r="BK1158" s="12" t="s">
        <v>599</v>
      </c>
      <c r="BL1158" s="12" t="s">
        <v>3471</v>
      </c>
      <c r="BM1158" s="7" t="s">
        <v>788</v>
      </c>
      <c r="BN1158" s="7"/>
      <c r="BO1158" s="12"/>
      <c r="BP1158" s="12" t="s">
        <v>1161</v>
      </c>
      <c r="BQ1158" s="12"/>
      <c r="BR1158" s="12" t="s">
        <v>1077</v>
      </c>
      <c r="BS1158" s="12">
        <v>2.5872999999999999</v>
      </c>
      <c r="BT1158" s="12"/>
      <c r="BU1158" s="12">
        <f t="shared" si="27"/>
        <v>13.293829763185823</v>
      </c>
      <c r="BV1158" s="12" t="s">
        <v>3416</v>
      </c>
      <c r="BW1158" s="12"/>
      <c r="BX1158" s="12"/>
      <c r="BY1158" s="12" t="s">
        <v>1077</v>
      </c>
      <c r="BZ1158" s="12"/>
      <c r="CA1158" s="12" t="s">
        <v>1077</v>
      </c>
      <c r="CB1158" s="12" t="s">
        <v>1077</v>
      </c>
      <c r="CC1158" s="12" t="s">
        <v>1077</v>
      </c>
      <c r="CD1158" s="12" t="s">
        <v>1077</v>
      </c>
      <c r="CE1158" s="12">
        <v>8.9999999999999993E-3</v>
      </c>
      <c r="CF1158" s="12" t="s">
        <v>1077</v>
      </c>
      <c r="CG1158" s="12"/>
      <c r="CH1158" s="12"/>
      <c r="CI1158" s="12"/>
      <c r="CJ1158" s="12">
        <v>5.3999999999999999E-2</v>
      </c>
      <c r="CK1158" s="12" t="s">
        <v>3827</v>
      </c>
      <c r="CL1158" s="12" t="s">
        <v>1073</v>
      </c>
      <c r="CM1158" s="12">
        <v>0</v>
      </c>
      <c r="CN1158" s="12">
        <v>234.18</v>
      </c>
      <c r="CO1158" s="12" t="s">
        <v>3419</v>
      </c>
      <c r="CP1158" s="12"/>
      <c r="CQ1158" s="12"/>
      <c r="CR1158" s="12"/>
      <c r="CS1158" s="12" t="s">
        <v>1077</v>
      </c>
      <c r="CT1158" s="12" t="s">
        <v>1077</v>
      </c>
      <c r="CU1158" s="12" t="s">
        <v>1077</v>
      </c>
      <c r="CV1158" s="12" t="s">
        <v>1077</v>
      </c>
      <c r="CW1158" s="12"/>
      <c r="CX1158" s="57"/>
    </row>
    <row r="1159" spans="1:102" ht="16.5" x14ac:dyDescent="0.35">
      <c r="A1159" s="56">
        <v>107</v>
      </c>
      <c r="B1159" s="12" t="s">
        <v>3800</v>
      </c>
      <c r="C1159" s="12">
        <v>107.7</v>
      </c>
      <c r="D1159" s="12" t="s">
        <v>2585</v>
      </c>
      <c r="E1159" s="12" t="s">
        <v>530</v>
      </c>
      <c r="F1159" s="12" t="s">
        <v>3916</v>
      </c>
      <c r="G1159" s="12" t="s">
        <v>212</v>
      </c>
      <c r="H1159" s="12" t="s">
        <v>2804</v>
      </c>
      <c r="I1159" s="12" t="s">
        <v>212</v>
      </c>
      <c r="J1159" s="12" t="s">
        <v>556</v>
      </c>
      <c r="K1159" s="12" t="s">
        <v>564</v>
      </c>
      <c r="L1159" s="12" t="s">
        <v>581</v>
      </c>
      <c r="M1159" s="12" t="s">
        <v>3237</v>
      </c>
      <c r="N1159" s="12" t="s">
        <v>592</v>
      </c>
      <c r="O1159" s="12" t="s">
        <v>3400</v>
      </c>
      <c r="P1159" s="12" t="s">
        <v>3403</v>
      </c>
      <c r="Q1159" s="12">
        <v>0</v>
      </c>
      <c r="R1159" s="12">
        <v>0</v>
      </c>
      <c r="S1159" s="12">
        <v>0</v>
      </c>
      <c r="T1159" s="12">
        <v>0</v>
      </c>
      <c r="U1159" s="12">
        <v>0</v>
      </c>
      <c r="V1159" s="12">
        <v>1</v>
      </c>
      <c r="W1159" s="12">
        <v>0</v>
      </c>
      <c r="X1159" s="12">
        <v>0</v>
      </c>
      <c r="Y1159" s="12">
        <v>0</v>
      </c>
      <c r="Z1159" s="12">
        <v>0</v>
      </c>
      <c r="AA1159" s="12">
        <v>0</v>
      </c>
      <c r="AB1159" s="12">
        <v>1</v>
      </c>
      <c r="AC1159" s="12">
        <v>0</v>
      </c>
      <c r="AD1159" s="12">
        <v>0</v>
      </c>
      <c r="AE1159" s="12">
        <v>0</v>
      </c>
      <c r="AF1159" s="12">
        <v>0</v>
      </c>
      <c r="AG1159" s="12">
        <v>0</v>
      </c>
      <c r="AH1159" s="12">
        <v>0</v>
      </c>
      <c r="AI1159" s="12">
        <v>0</v>
      </c>
      <c r="AJ1159" s="12">
        <v>0</v>
      </c>
      <c r="AK1159" s="12">
        <v>0</v>
      </c>
      <c r="AL1159" s="12" t="s">
        <v>3448</v>
      </c>
      <c r="AM1159" s="7" t="s">
        <v>608</v>
      </c>
      <c r="AN1159" s="7" t="s">
        <v>646</v>
      </c>
      <c r="AO1159" s="7">
        <v>2000</v>
      </c>
      <c r="AP1159" s="12" t="s">
        <v>3458</v>
      </c>
      <c r="AQ1159" s="12">
        <v>6834</v>
      </c>
      <c r="AR1159" s="12">
        <v>1</v>
      </c>
      <c r="AS1159" s="12" t="s">
        <v>555</v>
      </c>
      <c r="AT1159" s="7" t="s">
        <v>212</v>
      </c>
      <c r="AU1159" s="12">
        <v>0</v>
      </c>
      <c r="AV1159" s="12">
        <v>1</v>
      </c>
      <c r="AW1159" s="12">
        <v>0</v>
      </c>
      <c r="AX1159" s="12">
        <v>0</v>
      </c>
      <c r="AY1159" s="7">
        <v>1</v>
      </c>
      <c r="AZ1159" s="12">
        <v>0</v>
      </c>
      <c r="BA1159" s="12">
        <v>1</v>
      </c>
      <c r="BB1159" s="12">
        <v>1</v>
      </c>
      <c r="BC1159" s="12">
        <v>0</v>
      </c>
      <c r="BD1159" s="12">
        <v>1</v>
      </c>
      <c r="BE1159" s="12">
        <v>0</v>
      </c>
      <c r="BF1159" s="7" t="s">
        <v>766</v>
      </c>
      <c r="BG1159" s="7" t="s">
        <v>781</v>
      </c>
      <c r="BH1159" s="7"/>
      <c r="BI1159" s="12" t="s">
        <v>2807</v>
      </c>
      <c r="BJ1159" s="12" t="s">
        <v>3460</v>
      </c>
      <c r="BK1159" s="12" t="s">
        <v>1044</v>
      </c>
      <c r="BL1159" s="12" t="s">
        <v>3480</v>
      </c>
      <c r="BM1159" s="7" t="s">
        <v>788</v>
      </c>
      <c r="BN1159" s="7"/>
      <c r="BO1159" s="12"/>
      <c r="BP1159" s="12" t="s">
        <v>1161</v>
      </c>
      <c r="BQ1159" s="12" t="s">
        <v>1077</v>
      </c>
      <c r="BR1159" s="12" t="s">
        <v>1077</v>
      </c>
      <c r="BS1159" s="12">
        <v>9.2499999999999999E-2</v>
      </c>
      <c r="BT1159" s="12"/>
      <c r="BU1159" s="12">
        <f t="shared" si="27"/>
        <v>1.096913141560304</v>
      </c>
      <c r="BV1159" s="12" t="s">
        <v>3416</v>
      </c>
      <c r="BW1159" s="12" t="s">
        <v>1077</v>
      </c>
      <c r="BX1159" s="12" t="s">
        <v>1077</v>
      </c>
      <c r="BY1159" s="12" t="s">
        <v>1077</v>
      </c>
      <c r="BZ1159" s="12"/>
      <c r="CA1159" s="12" t="s">
        <v>1077</v>
      </c>
      <c r="CB1159" s="12" t="s">
        <v>1077</v>
      </c>
      <c r="CC1159" s="12" t="s">
        <v>1077</v>
      </c>
      <c r="CD1159" s="12" t="s">
        <v>1077</v>
      </c>
      <c r="CE1159" s="12">
        <v>6.2E-2</v>
      </c>
      <c r="CF1159" s="12" t="s">
        <v>1077</v>
      </c>
      <c r="CG1159" s="12"/>
      <c r="CH1159" s="12"/>
      <c r="CI1159" s="12"/>
      <c r="CJ1159" s="12">
        <v>5.3999999999999999E-2</v>
      </c>
      <c r="CK1159" s="12" t="s">
        <v>3827</v>
      </c>
      <c r="CL1159" s="12" t="s">
        <v>1073</v>
      </c>
      <c r="CM1159" s="12">
        <v>0</v>
      </c>
      <c r="CN1159" s="12">
        <v>234.18</v>
      </c>
      <c r="CO1159" s="12" t="s">
        <v>3419</v>
      </c>
      <c r="CP1159" s="12"/>
      <c r="CQ1159" s="12"/>
      <c r="CR1159" s="12"/>
      <c r="CS1159" s="12" t="s">
        <v>1077</v>
      </c>
      <c r="CT1159" s="12"/>
      <c r="CU1159" s="12" t="s">
        <v>718</v>
      </c>
      <c r="CV1159" s="12" t="s">
        <v>1077</v>
      </c>
      <c r="CW1159" s="12"/>
      <c r="CX1159" s="57"/>
    </row>
    <row r="1160" spans="1:102" ht="16.5" x14ac:dyDescent="0.35">
      <c r="A1160" s="56">
        <v>107</v>
      </c>
      <c r="B1160" s="12" t="s">
        <v>3800</v>
      </c>
      <c r="C1160" s="12">
        <v>107.8</v>
      </c>
      <c r="D1160" s="12" t="s">
        <v>2582</v>
      </c>
      <c r="E1160" s="12" t="s">
        <v>531</v>
      </c>
      <c r="F1160" s="12" t="s">
        <v>3916</v>
      </c>
      <c r="G1160" s="12" t="s">
        <v>349</v>
      </c>
      <c r="H1160" s="12" t="s">
        <v>2805</v>
      </c>
      <c r="I1160" s="12" t="s">
        <v>1285</v>
      </c>
      <c r="J1160" s="12" t="s">
        <v>556</v>
      </c>
      <c r="K1160" s="12" t="s">
        <v>564</v>
      </c>
      <c r="L1160" s="12" t="s">
        <v>581</v>
      </c>
      <c r="M1160" s="12" t="s">
        <v>3237</v>
      </c>
      <c r="N1160" s="12" t="s">
        <v>592</v>
      </c>
      <c r="O1160" s="12" t="s">
        <v>3400</v>
      </c>
      <c r="P1160" s="12" t="s">
        <v>3403</v>
      </c>
      <c r="Q1160" s="12">
        <v>0</v>
      </c>
      <c r="R1160" s="12">
        <v>0</v>
      </c>
      <c r="S1160" s="12">
        <v>0</v>
      </c>
      <c r="T1160" s="12">
        <v>0</v>
      </c>
      <c r="U1160" s="12">
        <v>0</v>
      </c>
      <c r="V1160" s="12">
        <v>1</v>
      </c>
      <c r="W1160" s="12">
        <v>0</v>
      </c>
      <c r="X1160" s="12">
        <v>0</v>
      </c>
      <c r="Y1160" s="12">
        <v>0</v>
      </c>
      <c r="Z1160" s="12">
        <v>0</v>
      </c>
      <c r="AA1160" s="12">
        <v>0</v>
      </c>
      <c r="AB1160" s="12">
        <v>1</v>
      </c>
      <c r="AC1160" s="12">
        <v>0</v>
      </c>
      <c r="AD1160" s="12">
        <v>0</v>
      </c>
      <c r="AE1160" s="12">
        <v>0</v>
      </c>
      <c r="AF1160" s="12">
        <v>0</v>
      </c>
      <c r="AG1160" s="12">
        <v>0</v>
      </c>
      <c r="AH1160" s="12">
        <v>0</v>
      </c>
      <c r="AI1160" s="12">
        <v>0</v>
      </c>
      <c r="AJ1160" s="12">
        <v>0</v>
      </c>
      <c r="AK1160" s="12">
        <v>0</v>
      </c>
      <c r="AL1160" s="12" t="s">
        <v>3448</v>
      </c>
      <c r="AM1160" s="7" t="s">
        <v>608</v>
      </c>
      <c r="AN1160" s="7" t="s">
        <v>646</v>
      </c>
      <c r="AO1160" s="7">
        <v>2000</v>
      </c>
      <c r="AP1160" s="12" t="s">
        <v>3458</v>
      </c>
      <c r="AQ1160" s="12">
        <v>4474</v>
      </c>
      <c r="AR1160" s="12">
        <v>1</v>
      </c>
      <c r="AS1160" s="12" t="s">
        <v>555</v>
      </c>
      <c r="AT1160" s="7" t="s">
        <v>212</v>
      </c>
      <c r="AU1160" s="12">
        <v>0</v>
      </c>
      <c r="AV1160" s="12">
        <v>1</v>
      </c>
      <c r="AW1160" s="12">
        <v>0</v>
      </c>
      <c r="AX1160" s="12">
        <v>0</v>
      </c>
      <c r="AY1160" s="7">
        <v>1</v>
      </c>
      <c r="AZ1160" s="12">
        <v>0</v>
      </c>
      <c r="BA1160" s="12">
        <v>1</v>
      </c>
      <c r="BB1160" s="12">
        <v>1</v>
      </c>
      <c r="BC1160" s="12">
        <v>0</v>
      </c>
      <c r="BD1160" s="12">
        <v>1</v>
      </c>
      <c r="BE1160" s="12">
        <v>0</v>
      </c>
      <c r="BF1160" s="7" t="s">
        <v>766</v>
      </c>
      <c r="BG1160" s="7" t="s">
        <v>159</v>
      </c>
      <c r="BH1160" s="7"/>
      <c r="BI1160" s="7" t="s">
        <v>2806</v>
      </c>
      <c r="BJ1160" s="12" t="s">
        <v>3459</v>
      </c>
      <c r="BK1160" s="12" t="s">
        <v>1044</v>
      </c>
      <c r="BL1160" s="12" t="s">
        <v>3480</v>
      </c>
      <c r="BM1160" s="7" t="s">
        <v>788</v>
      </c>
      <c r="BN1160" s="7"/>
      <c r="BO1160" s="12"/>
      <c r="BP1160" s="12" t="s">
        <v>1161</v>
      </c>
      <c r="BQ1160" s="12" t="s">
        <v>1077</v>
      </c>
      <c r="BR1160" s="12" t="s">
        <v>1077</v>
      </c>
      <c r="BS1160" s="12">
        <v>-1.0999999999999999E-2</v>
      </c>
      <c r="BT1160" s="12"/>
      <c r="BU1160" s="12">
        <f t="shared" si="27"/>
        <v>0.98906027877536873</v>
      </c>
      <c r="BV1160" s="12" t="s">
        <v>3416</v>
      </c>
      <c r="BW1160" s="12" t="s">
        <v>1077</v>
      </c>
      <c r="BX1160" s="12" t="s">
        <v>1077</v>
      </c>
      <c r="BY1160" s="12" t="s">
        <v>1077</v>
      </c>
      <c r="BZ1160" s="12"/>
      <c r="CA1160" s="12" t="s">
        <v>1077</v>
      </c>
      <c r="CB1160" s="12" t="s">
        <v>1077</v>
      </c>
      <c r="CC1160" s="12" t="s">
        <v>1077</v>
      </c>
      <c r="CD1160" s="12" t="s">
        <v>1077</v>
      </c>
      <c r="CE1160" s="12">
        <v>0.35099999999999998</v>
      </c>
      <c r="CF1160" s="12" t="s">
        <v>1077</v>
      </c>
      <c r="CG1160" s="12"/>
      <c r="CH1160" s="12"/>
      <c r="CI1160" s="12"/>
      <c r="CJ1160" s="12">
        <v>5.2999999999999999E-2</v>
      </c>
      <c r="CK1160" s="12" t="s">
        <v>3827</v>
      </c>
      <c r="CL1160" s="12" t="s">
        <v>1074</v>
      </c>
      <c r="CM1160" s="12">
        <v>0</v>
      </c>
      <c r="CN1160" s="12">
        <v>78.53</v>
      </c>
      <c r="CO1160" s="12" t="s">
        <v>3419</v>
      </c>
      <c r="CP1160" s="12"/>
      <c r="CQ1160" s="12"/>
      <c r="CR1160" s="12"/>
      <c r="CS1160" s="12" t="s">
        <v>1077</v>
      </c>
      <c r="CT1160" s="12"/>
      <c r="CU1160" s="12" t="s">
        <v>718</v>
      </c>
      <c r="CV1160" s="12" t="s">
        <v>1077</v>
      </c>
      <c r="CW1160" s="12"/>
      <c r="CX1160" s="57"/>
    </row>
    <row r="1161" spans="1:102" ht="16.5" x14ac:dyDescent="0.35">
      <c r="A1161" s="56">
        <v>107</v>
      </c>
      <c r="B1161" s="12" t="s">
        <v>3800</v>
      </c>
      <c r="C1161" s="12">
        <v>107.8</v>
      </c>
      <c r="D1161" s="12" t="s">
        <v>2587</v>
      </c>
      <c r="E1161" s="12" t="s">
        <v>531</v>
      </c>
      <c r="F1161" s="12" t="s">
        <v>3916</v>
      </c>
      <c r="G1161" s="12" t="s">
        <v>349</v>
      </c>
      <c r="H1161" s="12" t="s">
        <v>2805</v>
      </c>
      <c r="I1161" s="12" t="s">
        <v>1285</v>
      </c>
      <c r="J1161" s="12" t="s">
        <v>556</v>
      </c>
      <c r="K1161" s="12" t="s">
        <v>564</v>
      </c>
      <c r="L1161" s="12" t="s">
        <v>581</v>
      </c>
      <c r="M1161" s="12" t="s">
        <v>3237</v>
      </c>
      <c r="N1161" s="12" t="s">
        <v>592</v>
      </c>
      <c r="O1161" s="12" t="s">
        <v>3400</v>
      </c>
      <c r="P1161" s="12" t="s">
        <v>3403</v>
      </c>
      <c r="Q1161" s="12">
        <v>0</v>
      </c>
      <c r="R1161" s="12">
        <v>0</v>
      </c>
      <c r="S1161" s="12">
        <v>0</v>
      </c>
      <c r="T1161" s="12">
        <v>0</v>
      </c>
      <c r="U1161" s="12">
        <v>0</v>
      </c>
      <c r="V1161" s="12">
        <v>1</v>
      </c>
      <c r="W1161" s="12">
        <v>0</v>
      </c>
      <c r="X1161" s="12">
        <v>0</v>
      </c>
      <c r="Y1161" s="12">
        <v>0</v>
      </c>
      <c r="Z1161" s="12">
        <v>0</v>
      </c>
      <c r="AA1161" s="12">
        <v>0</v>
      </c>
      <c r="AB1161" s="12">
        <v>1</v>
      </c>
      <c r="AC1161" s="12">
        <v>0</v>
      </c>
      <c r="AD1161" s="12">
        <v>0</v>
      </c>
      <c r="AE1161" s="12">
        <v>0</v>
      </c>
      <c r="AF1161" s="12">
        <v>0</v>
      </c>
      <c r="AG1161" s="12">
        <v>0</v>
      </c>
      <c r="AH1161" s="12">
        <v>0</v>
      </c>
      <c r="AI1161" s="12">
        <v>0</v>
      </c>
      <c r="AJ1161" s="12">
        <v>0</v>
      </c>
      <c r="AK1161" s="12">
        <v>0</v>
      </c>
      <c r="AL1161" s="12" t="s">
        <v>3448</v>
      </c>
      <c r="AM1161" s="7" t="s">
        <v>608</v>
      </c>
      <c r="AN1161" s="7" t="s">
        <v>646</v>
      </c>
      <c r="AO1161" s="7">
        <v>2000</v>
      </c>
      <c r="AP1161" s="12" t="s">
        <v>3458</v>
      </c>
      <c r="AQ1161" s="12">
        <v>4474</v>
      </c>
      <c r="AR1161" s="12">
        <v>1</v>
      </c>
      <c r="AS1161" s="12" t="s">
        <v>555</v>
      </c>
      <c r="AT1161" s="7" t="s">
        <v>212</v>
      </c>
      <c r="AU1161" s="12">
        <v>0</v>
      </c>
      <c r="AV1161" s="12">
        <v>1</v>
      </c>
      <c r="AW1161" s="12">
        <v>0</v>
      </c>
      <c r="AX1161" s="12">
        <v>0</v>
      </c>
      <c r="AY1161" s="7">
        <v>1</v>
      </c>
      <c r="AZ1161" s="12">
        <v>0</v>
      </c>
      <c r="BA1161" s="12">
        <v>1</v>
      </c>
      <c r="BB1161" s="12">
        <v>1</v>
      </c>
      <c r="BC1161" s="12">
        <v>0</v>
      </c>
      <c r="BD1161" s="12">
        <v>1</v>
      </c>
      <c r="BE1161" s="12">
        <v>0</v>
      </c>
      <c r="BF1161" s="7" t="s">
        <v>766</v>
      </c>
      <c r="BG1161" s="7" t="s">
        <v>781</v>
      </c>
      <c r="BH1161" s="7"/>
      <c r="BI1161" s="7" t="s">
        <v>2807</v>
      </c>
      <c r="BJ1161" s="12" t="s">
        <v>3460</v>
      </c>
      <c r="BK1161" s="12" t="s">
        <v>1044</v>
      </c>
      <c r="BL1161" s="12" t="s">
        <v>3480</v>
      </c>
      <c r="BM1161" s="7" t="s">
        <v>788</v>
      </c>
      <c r="BN1161" s="7"/>
      <c r="BO1161" s="12"/>
      <c r="BP1161" s="12" t="s">
        <v>1161</v>
      </c>
      <c r="BQ1161" s="12" t="s">
        <v>1077</v>
      </c>
      <c r="BR1161" s="12" t="s">
        <v>1077</v>
      </c>
      <c r="BS1161" s="12">
        <v>-2.0199999999999999E-2</v>
      </c>
      <c r="BT1161" s="12"/>
      <c r="BU1161" s="12">
        <f t="shared" si="27"/>
        <v>0.98000265317476054</v>
      </c>
      <c r="BV1161" s="12" t="s">
        <v>3416</v>
      </c>
      <c r="BW1161" s="12" t="s">
        <v>1077</v>
      </c>
      <c r="BX1161" s="12" t="s">
        <v>1077</v>
      </c>
      <c r="BY1161" s="12" t="s">
        <v>1077</v>
      </c>
      <c r="BZ1161" s="12"/>
      <c r="CA1161" s="12" t="s">
        <v>1077</v>
      </c>
      <c r="CB1161" s="12" t="s">
        <v>1077</v>
      </c>
      <c r="CC1161" s="12" t="s">
        <v>1077</v>
      </c>
      <c r="CD1161" s="12" t="s">
        <v>1077</v>
      </c>
      <c r="CE1161" s="12">
        <v>0.85899999999999999</v>
      </c>
      <c r="CF1161" s="12" t="s">
        <v>1077</v>
      </c>
      <c r="CG1161" s="12"/>
      <c r="CH1161" s="12"/>
      <c r="CI1161" s="12"/>
      <c r="CJ1161" s="12">
        <v>5.2999999999999999E-2</v>
      </c>
      <c r="CK1161" s="12" t="s">
        <v>3827</v>
      </c>
      <c r="CL1161" s="12" t="s">
        <v>1074</v>
      </c>
      <c r="CM1161" s="12">
        <v>0</v>
      </c>
      <c r="CN1161" s="12">
        <v>78.53</v>
      </c>
      <c r="CO1161" s="12" t="s">
        <v>3419</v>
      </c>
      <c r="CP1161" s="12"/>
      <c r="CQ1161" s="12"/>
      <c r="CR1161" s="12"/>
      <c r="CS1161" s="12" t="s">
        <v>1077</v>
      </c>
      <c r="CT1161" s="12"/>
      <c r="CU1161" s="12" t="s">
        <v>718</v>
      </c>
      <c r="CV1161" s="12" t="s">
        <v>1077</v>
      </c>
      <c r="CW1161" s="12"/>
      <c r="CX1161" s="57"/>
    </row>
    <row r="1162" spans="1:102" ht="16.5" x14ac:dyDescent="0.35">
      <c r="A1162" s="56">
        <v>107</v>
      </c>
      <c r="B1162" s="12" t="s">
        <v>3800</v>
      </c>
      <c r="C1162" s="12">
        <v>107.8</v>
      </c>
      <c r="D1162" s="12" t="s">
        <v>2596</v>
      </c>
      <c r="E1162" s="12" t="s">
        <v>531</v>
      </c>
      <c r="F1162" s="12" t="s">
        <v>3916</v>
      </c>
      <c r="G1162" s="12" t="s">
        <v>349</v>
      </c>
      <c r="H1162" s="12" t="s">
        <v>2804</v>
      </c>
      <c r="I1162" s="12" t="s">
        <v>1285</v>
      </c>
      <c r="J1162" s="12" t="s">
        <v>556</v>
      </c>
      <c r="K1162" s="12" t="s">
        <v>564</v>
      </c>
      <c r="L1162" s="12" t="s">
        <v>581</v>
      </c>
      <c r="M1162" s="12" t="s">
        <v>3237</v>
      </c>
      <c r="N1162" s="12" t="s">
        <v>592</v>
      </c>
      <c r="O1162" s="12" t="s">
        <v>3400</v>
      </c>
      <c r="P1162" s="12" t="s">
        <v>3403</v>
      </c>
      <c r="Q1162" s="12">
        <v>0</v>
      </c>
      <c r="R1162" s="12">
        <v>0</v>
      </c>
      <c r="S1162" s="12">
        <v>0</v>
      </c>
      <c r="T1162" s="12">
        <v>0</v>
      </c>
      <c r="U1162" s="12">
        <v>0</v>
      </c>
      <c r="V1162" s="12">
        <v>1</v>
      </c>
      <c r="W1162" s="12">
        <v>0</v>
      </c>
      <c r="X1162" s="12">
        <v>0</v>
      </c>
      <c r="Y1162" s="12">
        <v>0</v>
      </c>
      <c r="Z1162" s="12">
        <v>0</v>
      </c>
      <c r="AA1162" s="12">
        <v>0</v>
      </c>
      <c r="AB1162" s="12">
        <v>1</v>
      </c>
      <c r="AC1162" s="12">
        <v>0</v>
      </c>
      <c r="AD1162" s="12">
        <v>0</v>
      </c>
      <c r="AE1162" s="12">
        <v>0</v>
      </c>
      <c r="AF1162" s="12">
        <v>0</v>
      </c>
      <c r="AG1162" s="12">
        <v>0</v>
      </c>
      <c r="AH1162" s="12">
        <v>0</v>
      </c>
      <c r="AI1162" s="12">
        <v>0</v>
      </c>
      <c r="AJ1162" s="12">
        <v>0</v>
      </c>
      <c r="AK1162" s="12">
        <v>0</v>
      </c>
      <c r="AL1162" s="12" t="s">
        <v>3448</v>
      </c>
      <c r="AM1162" s="7" t="s">
        <v>608</v>
      </c>
      <c r="AN1162" s="7" t="s">
        <v>646</v>
      </c>
      <c r="AO1162" s="7">
        <v>2000</v>
      </c>
      <c r="AP1162" s="12" t="s">
        <v>3458</v>
      </c>
      <c r="AQ1162" s="12">
        <v>4474</v>
      </c>
      <c r="AR1162" s="12">
        <v>1</v>
      </c>
      <c r="AS1162" s="12" t="s">
        <v>555</v>
      </c>
      <c r="AT1162" s="7" t="s">
        <v>212</v>
      </c>
      <c r="AU1162" s="12">
        <v>0</v>
      </c>
      <c r="AV1162" s="12">
        <v>1</v>
      </c>
      <c r="AW1162" s="12">
        <v>0</v>
      </c>
      <c r="AX1162" s="12">
        <v>0</v>
      </c>
      <c r="AY1162" s="7">
        <v>1</v>
      </c>
      <c r="AZ1162" s="12">
        <v>0</v>
      </c>
      <c r="BA1162" s="12">
        <v>1</v>
      </c>
      <c r="BB1162" s="12">
        <v>1</v>
      </c>
      <c r="BC1162" s="12">
        <v>0</v>
      </c>
      <c r="BD1162" s="12">
        <v>1</v>
      </c>
      <c r="BE1162" s="12">
        <v>0</v>
      </c>
      <c r="BF1162" s="7" t="s">
        <v>3258</v>
      </c>
      <c r="BG1162" s="7" t="s">
        <v>789</v>
      </c>
      <c r="BH1162" s="7">
        <v>1</v>
      </c>
      <c r="BI1162" s="7" t="s">
        <v>3282</v>
      </c>
      <c r="BJ1162" s="12" t="s">
        <v>3460</v>
      </c>
      <c r="BK1162" s="12" t="s">
        <v>599</v>
      </c>
      <c r="BL1162" s="12" t="s">
        <v>3471</v>
      </c>
      <c r="BM1162" s="7" t="s">
        <v>788</v>
      </c>
      <c r="BN1162" s="7"/>
      <c r="BO1162" s="12"/>
      <c r="BP1162" s="12" t="s">
        <v>1161</v>
      </c>
      <c r="BQ1162" s="12" t="s">
        <v>1077</v>
      </c>
      <c r="BR1162" s="12" t="s">
        <v>1077</v>
      </c>
      <c r="BS1162" s="12">
        <v>1.7033</v>
      </c>
      <c r="BT1162" s="12"/>
      <c r="BU1162" s="12">
        <f t="shared" si="27"/>
        <v>5.492041256576722</v>
      </c>
      <c r="BV1162" s="12" t="s">
        <v>3416</v>
      </c>
      <c r="BW1162" s="12" t="s">
        <v>1077</v>
      </c>
      <c r="BX1162" s="12"/>
      <c r="BY1162" s="12" t="s">
        <v>1077</v>
      </c>
      <c r="BZ1162" s="12"/>
      <c r="CA1162" s="12" t="s">
        <v>1077</v>
      </c>
      <c r="CB1162" s="12" t="s">
        <v>1077</v>
      </c>
      <c r="CC1162" s="12" t="s">
        <v>1077</v>
      </c>
      <c r="CD1162" s="12" t="s">
        <v>1077</v>
      </c>
      <c r="CE1162" s="12">
        <v>0.252</v>
      </c>
      <c r="CF1162" s="12" t="s">
        <v>1077</v>
      </c>
      <c r="CG1162" s="12"/>
      <c r="CH1162" s="12"/>
      <c r="CI1162" s="12"/>
      <c r="CJ1162" s="12">
        <v>5.2999999999999999E-2</v>
      </c>
      <c r="CK1162" s="12" t="s">
        <v>3827</v>
      </c>
      <c r="CL1162" s="12" t="s">
        <v>1074</v>
      </c>
      <c r="CM1162" s="12">
        <v>0</v>
      </c>
      <c r="CN1162" s="12">
        <v>78.53</v>
      </c>
      <c r="CO1162" s="12" t="s">
        <v>3419</v>
      </c>
      <c r="CP1162" s="12"/>
      <c r="CQ1162" s="12"/>
      <c r="CR1162" s="12"/>
      <c r="CS1162" s="12" t="s">
        <v>1077</v>
      </c>
      <c r="CT1162" s="12"/>
      <c r="CU1162" s="12" t="s">
        <v>718</v>
      </c>
      <c r="CV1162" s="12" t="s">
        <v>1077</v>
      </c>
      <c r="CW1162" s="12"/>
      <c r="CX1162" s="57"/>
    </row>
    <row r="1163" spans="1:102" ht="16.5" x14ac:dyDescent="0.35">
      <c r="A1163" s="56">
        <v>107</v>
      </c>
      <c r="B1163" s="12" t="s">
        <v>3800</v>
      </c>
      <c r="C1163" s="12">
        <v>107.9</v>
      </c>
      <c r="D1163" s="12" t="s">
        <v>2584</v>
      </c>
      <c r="E1163" s="12" t="s">
        <v>532</v>
      </c>
      <c r="F1163" s="12" t="s">
        <v>3916</v>
      </c>
      <c r="G1163" s="12" t="s">
        <v>212</v>
      </c>
      <c r="H1163" s="12" t="s">
        <v>2805</v>
      </c>
      <c r="I1163" s="12" t="s">
        <v>349</v>
      </c>
      <c r="J1163" s="12" t="s">
        <v>556</v>
      </c>
      <c r="K1163" s="12" t="s">
        <v>564</v>
      </c>
      <c r="L1163" s="12" t="s">
        <v>581</v>
      </c>
      <c r="M1163" s="12" t="s">
        <v>3237</v>
      </c>
      <c r="N1163" s="12" t="s">
        <v>592</v>
      </c>
      <c r="O1163" s="12" t="s">
        <v>3400</v>
      </c>
      <c r="P1163" s="12" t="s">
        <v>3403</v>
      </c>
      <c r="Q1163" s="12">
        <v>0</v>
      </c>
      <c r="R1163" s="12">
        <v>0</v>
      </c>
      <c r="S1163" s="12">
        <v>0</v>
      </c>
      <c r="T1163" s="12">
        <v>0</v>
      </c>
      <c r="U1163" s="12">
        <v>0</v>
      </c>
      <c r="V1163" s="12">
        <v>1</v>
      </c>
      <c r="W1163" s="12">
        <v>0</v>
      </c>
      <c r="X1163" s="12">
        <v>0</v>
      </c>
      <c r="Y1163" s="12">
        <v>0</v>
      </c>
      <c r="Z1163" s="12">
        <v>0</v>
      </c>
      <c r="AA1163" s="12">
        <v>0</v>
      </c>
      <c r="AB1163" s="12">
        <v>1</v>
      </c>
      <c r="AC1163" s="12">
        <v>0</v>
      </c>
      <c r="AD1163" s="12">
        <v>0</v>
      </c>
      <c r="AE1163" s="12">
        <v>0</v>
      </c>
      <c r="AF1163" s="12">
        <v>0</v>
      </c>
      <c r="AG1163" s="12">
        <v>0</v>
      </c>
      <c r="AH1163" s="12">
        <v>0</v>
      </c>
      <c r="AI1163" s="12">
        <v>0</v>
      </c>
      <c r="AJ1163" s="12">
        <v>0</v>
      </c>
      <c r="AK1163" s="12">
        <v>0</v>
      </c>
      <c r="AL1163" s="12" t="s">
        <v>3448</v>
      </c>
      <c r="AM1163" s="7" t="s">
        <v>608</v>
      </c>
      <c r="AN1163" s="7" t="s">
        <v>646</v>
      </c>
      <c r="AO1163" s="7">
        <v>2000</v>
      </c>
      <c r="AP1163" s="12" t="s">
        <v>3458</v>
      </c>
      <c r="AQ1163" s="12">
        <v>25269</v>
      </c>
      <c r="AR1163" s="12">
        <v>1</v>
      </c>
      <c r="AS1163" s="12" t="s">
        <v>555</v>
      </c>
      <c r="AT1163" s="7" t="s">
        <v>212</v>
      </c>
      <c r="AU1163" s="12">
        <v>0</v>
      </c>
      <c r="AV1163" s="12">
        <v>1</v>
      </c>
      <c r="AW1163" s="12">
        <v>0</v>
      </c>
      <c r="AX1163" s="12">
        <v>0</v>
      </c>
      <c r="AY1163" s="7">
        <v>1</v>
      </c>
      <c r="AZ1163" s="12">
        <v>0</v>
      </c>
      <c r="BA1163" s="12">
        <v>1</v>
      </c>
      <c r="BB1163" s="12">
        <v>1</v>
      </c>
      <c r="BC1163" s="12">
        <v>0</v>
      </c>
      <c r="BD1163" s="12">
        <v>1</v>
      </c>
      <c r="BE1163" s="12">
        <v>0</v>
      </c>
      <c r="BF1163" s="7" t="s">
        <v>766</v>
      </c>
      <c r="BG1163" s="7" t="s">
        <v>159</v>
      </c>
      <c r="BH1163" s="7"/>
      <c r="BI1163" s="7" t="s">
        <v>2806</v>
      </c>
      <c r="BJ1163" s="12" t="s">
        <v>3459</v>
      </c>
      <c r="BK1163" s="12" t="s">
        <v>1044</v>
      </c>
      <c r="BL1163" s="12" t="s">
        <v>3480</v>
      </c>
      <c r="BM1163" s="7" t="s">
        <v>788</v>
      </c>
      <c r="BN1163" s="7"/>
      <c r="BO1163" s="12"/>
      <c r="BP1163" s="12" t="s">
        <v>1161</v>
      </c>
      <c r="BQ1163" s="12" t="s">
        <v>1077</v>
      </c>
      <c r="BR1163" s="12" t="s">
        <v>1077</v>
      </c>
      <c r="BS1163" s="12">
        <v>-1.7000000000000001E-2</v>
      </c>
      <c r="BT1163" s="12"/>
      <c r="BU1163" s="12">
        <f t="shared" si="27"/>
        <v>0.98314368463490964</v>
      </c>
      <c r="BV1163" s="12" t="s">
        <v>3416</v>
      </c>
      <c r="BW1163" s="12" t="s">
        <v>1077</v>
      </c>
      <c r="BX1163" s="12" t="s">
        <v>1077</v>
      </c>
      <c r="BY1163" s="12" t="s">
        <v>1077</v>
      </c>
      <c r="BZ1163" s="12"/>
      <c r="CA1163" s="12" t="s">
        <v>1077</v>
      </c>
      <c r="CB1163" s="12" t="s">
        <v>1077</v>
      </c>
      <c r="CC1163" s="12" t="s">
        <v>1077</v>
      </c>
      <c r="CD1163" s="12" t="s">
        <v>1077</v>
      </c>
      <c r="CE1163" s="12">
        <v>5.8999999999999997E-2</v>
      </c>
      <c r="CF1163" s="12" t="s">
        <v>1077</v>
      </c>
      <c r="CG1163" s="12"/>
      <c r="CH1163" s="12"/>
      <c r="CI1163" s="12"/>
      <c r="CJ1163" s="12">
        <v>0.10299999999999999</v>
      </c>
      <c r="CK1163" s="12" t="s">
        <v>3827</v>
      </c>
      <c r="CL1163" s="12" t="s">
        <v>1069</v>
      </c>
      <c r="CM1163" s="12">
        <v>0</v>
      </c>
      <c r="CN1163" s="12">
        <v>281.33999999999997</v>
      </c>
      <c r="CO1163" s="12" t="s">
        <v>3419</v>
      </c>
      <c r="CP1163" s="12"/>
      <c r="CQ1163" s="12"/>
      <c r="CR1163" s="12"/>
      <c r="CS1163" s="12" t="s">
        <v>1077</v>
      </c>
      <c r="CT1163" s="12"/>
      <c r="CU1163" s="12" t="s">
        <v>718</v>
      </c>
      <c r="CV1163" s="12" t="s">
        <v>1077</v>
      </c>
      <c r="CW1163" s="12"/>
      <c r="CX1163" s="57"/>
    </row>
    <row r="1164" spans="1:102" ht="16.5" x14ac:dyDescent="0.35">
      <c r="A1164" s="56">
        <v>107</v>
      </c>
      <c r="B1164" s="12" t="s">
        <v>3800</v>
      </c>
      <c r="C1164" s="12">
        <v>107.9</v>
      </c>
      <c r="D1164" s="12" t="s">
        <v>2604</v>
      </c>
      <c r="E1164" s="12" t="s">
        <v>532</v>
      </c>
      <c r="F1164" s="12" t="s">
        <v>3916</v>
      </c>
      <c r="G1164" s="12" t="s">
        <v>349</v>
      </c>
      <c r="H1164" s="12" t="s">
        <v>2804</v>
      </c>
      <c r="I1164" s="12" t="s">
        <v>1285</v>
      </c>
      <c r="J1164" s="12" t="s">
        <v>556</v>
      </c>
      <c r="K1164" s="12" t="s">
        <v>564</v>
      </c>
      <c r="L1164" s="12" t="s">
        <v>581</v>
      </c>
      <c r="M1164" s="12" t="s">
        <v>3237</v>
      </c>
      <c r="N1164" s="12" t="s">
        <v>592</v>
      </c>
      <c r="O1164" s="12" t="s">
        <v>3400</v>
      </c>
      <c r="P1164" s="12" t="s">
        <v>3403</v>
      </c>
      <c r="Q1164" s="12">
        <v>0</v>
      </c>
      <c r="R1164" s="12">
        <v>0</v>
      </c>
      <c r="S1164" s="12">
        <v>0</v>
      </c>
      <c r="T1164" s="12">
        <v>0</v>
      </c>
      <c r="U1164" s="12">
        <v>0</v>
      </c>
      <c r="V1164" s="12">
        <v>1</v>
      </c>
      <c r="W1164" s="12">
        <v>0</v>
      </c>
      <c r="X1164" s="12">
        <v>0</v>
      </c>
      <c r="Y1164" s="12">
        <v>0</v>
      </c>
      <c r="Z1164" s="12">
        <v>0</v>
      </c>
      <c r="AA1164" s="12">
        <v>0</v>
      </c>
      <c r="AB1164" s="12">
        <v>1</v>
      </c>
      <c r="AC1164" s="12">
        <v>0</v>
      </c>
      <c r="AD1164" s="12">
        <v>0</v>
      </c>
      <c r="AE1164" s="12">
        <v>0</v>
      </c>
      <c r="AF1164" s="12">
        <v>0</v>
      </c>
      <c r="AG1164" s="12">
        <v>0</v>
      </c>
      <c r="AH1164" s="12">
        <v>0</v>
      </c>
      <c r="AI1164" s="12">
        <v>0</v>
      </c>
      <c r="AJ1164" s="12">
        <v>0</v>
      </c>
      <c r="AK1164" s="12">
        <v>0</v>
      </c>
      <c r="AL1164" s="12" t="s">
        <v>3448</v>
      </c>
      <c r="AM1164" s="7" t="s">
        <v>608</v>
      </c>
      <c r="AN1164" s="7" t="s">
        <v>646</v>
      </c>
      <c r="AO1164" s="7">
        <v>2000</v>
      </c>
      <c r="AP1164" s="12" t="s">
        <v>3458</v>
      </c>
      <c r="AQ1164" s="12">
        <v>25269</v>
      </c>
      <c r="AR1164" s="12">
        <v>1</v>
      </c>
      <c r="AS1164" s="12" t="s">
        <v>555</v>
      </c>
      <c r="AT1164" s="7" t="s">
        <v>212</v>
      </c>
      <c r="AU1164" s="12">
        <v>0</v>
      </c>
      <c r="AV1164" s="12">
        <v>1</v>
      </c>
      <c r="AW1164" s="12">
        <v>0</v>
      </c>
      <c r="AX1164" s="12">
        <v>0</v>
      </c>
      <c r="AY1164" s="7">
        <v>1</v>
      </c>
      <c r="AZ1164" s="12">
        <v>0</v>
      </c>
      <c r="BA1164" s="12">
        <v>1</v>
      </c>
      <c r="BB1164" s="12">
        <v>1</v>
      </c>
      <c r="BC1164" s="12">
        <v>0</v>
      </c>
      <c r="BD1164" s="12">
        <v>1</v>
      </c>
      <c r="BE1164" s="12">
        <v>0</v>
      </c>
      <c r="BF1164" s="7" t="s">
        <v>3258</v>
      </c>
      <c r="BG1164" s="7" t="s">
        <v>789</v>
      </c>
      <c r="BH1164" s="7">
        <v>1</v>
      </c>
      <c r="BI1164" s="7" t="s">
        <v>3282</v>
      </c>
      <c r="BJ1164" s="12" t="s">
        <v>3460</v>
      </c>
      <c r="BK1164" s="12" t="s">
        <v>599</v>
      </c>
      <c r="BL1164" s="12" t="s">
        <v>3471</v>
      </c>
      <c r="BM1164" s="7" t="s">
        <v>788</v>
      </c>
      <c r="BN1164" s="7"/>
      <c r="BO1164" s="12"/>
      <c r="BP1164" s="12" t="s">
        <v>1161</v>
      </c>
      <c r="BQ1164" s="12" t="s">
        <v>1077</v>
      </c>
      <c r="BR1164" s="12" t="s">
        <v>1077</v>
      </c>
      <c r="BS1164" s="12">
        <v>2.069</v>
      </c>
      <c r="BT1164" s="12"/>
      <c r="BU1164" s="12">
        <f t="shared" si="27"/>
        <v>7.9169022558227224</v>
      </c>
      <c r="BV1164" s="12" t="s">
        <v>3416</v>
      </c>
      <c r="BW1164" s="12" t="s">
        <v>1077</v>
      </c>
      <c r="BX1164" s="12"/>
      <c r="BY1164" s="12" t="s">
        <v>1077</v>
      </c>
      <c r="BZ1164" s="12"/>
      <c r="CA1164" s="12" t="s">
        <v>1077</v>
      </c>
      <c r="CB1164" s="12" t="s">
        <v>1077</v>
      </c>
      <c r="CC1164" s="12" t="s">
        <v>1077</v>
      </c>
      <c r="CD1164" s="12" t="s">
        <v>1077</v>
      </c>
      <c r="CE1164" s="12">
        <v>0.11799999999999999</v>
      </c>
      <c r="CF1164" s="12" t="s">
        <v>1077</v>
      </c>
      <c r="CG1164" s="12"/>
      <c r="CH1164" s="12"/>
      <c r="CI1164" s="12"/>
      <c r="CJ1164" s="12">
        <v>0.10299999999999999</v>
      </c>
      <c r="CK1164" s="12" t="s">
        <v>3827</v>
      </c>
      <c r="CL1164" s="12" t="s">
        <v>1069</v>
      </c>
      <c r="CM1164" s="12">
        <v>0</v>
      </c>
      <c r="CN1164" s="12">
        <v>281.33999999999997</v>
      </c>
      <c r="CO1164" s="12" t="s">
        <v>3419</v>
      </c>
      <c r="CP1164" s="12"/>
      <c r="CQ1164" s="12"/>
      <c r="CR1164" s="12"/>
      <c r="CS1164" s="12" t="s">
        <v>1077</v>
      </c>
      <c r="CT1164" s="12"/>
      <c r="CU1164" s="12" t="s">
        <v>718</v>
      </c>
      <c r="CV1164" s="12" t="s">
        <v>1077</v>
      </c>
      <c r="CW1164" s="12"/>
      <c r="CX1164" s="57"/>
    </row>
    <row r="1165" spans="1:102" ht="16.5" x14ac:dyDescent="0.35">
      <c r="A1165" s="56">
        <v>107</v>
      </c>
      <c r="B1165" s="12" t="s">
        <v>3800</v>
      </c>
      <c r="C1165" s="12">
        <v>107.9</v>
      </c>
      <c r="D1165" s="12" t="s">
        <v>2614</v>
      </c>
      <c r="E1165" s="12" t="s">
        <v>532</v>
      </c>
      <c r="F1165" s="12" t="s">
        <v>3916</v>
      </c>
      <c r="G1165" s="12" t="s">
        <v>212</v>
      </c>
      <c r="H1165" s="12" t="s">
        <v>2804</v>
      </c>
      <c r="I1165" s="12" t="s">
        <v>212</v>
      </c>
      <c r="J1165" s="12" t="s">
        <v>556</v>
      </c>
      <c r="K1165" s="12" t="s">
        <v>564</v>
      </c>
      <c r="L1165" s="12" t="s">
        <v>581</v>
      </c>
      <c r="M1165" s="12" t="s">
        <v>3237</v>
      </c>
      <c r="N1165" s="12" t="s">
        <v>592</v>
      </c>
      <c r="O1165" s="12" t="s">
        <v>3400</v>
      </c>
      <c r="P1165" s="12" t="s">
        <v>3403</v>
      </c>
      <c r="Q1165" s="12">
        <v>0</v>
      </c>
      <c r="R1165" s="12">
        <v>0</v>
      </c>
      <c r="S1165" s="12">
        <v>0</v>
      </c>
      <c r="T1165" s="12">
        <v>0</v>
      </c>
      <c r="U1165" s="12">
        <v>0</v>
      </c>
      <c r="V1165" s="12">
        <v>1</v>
      </c>
      <c r="W1165" s="12">
        <v>0</v>
      </c>
      <c r="X1165" s="12">
        <v>0</v>
      </c>
      <c r="Y1165" s="12">
        <v>0</v>
      </c>
      <c r="Z1165" s="12">
        <v>0</v>
      </c>
      <c r="AA1165" s="12">
        <v>0</v>
      </c>
      <c r="AB1165" s="12">
        <v>1</v>
      </c>
      <c r="AC1165" s="12">
        <v>0</v>
      </c>
      <c r="AD1165" s="12">
        <v>0</v>
      </c>
      <c r="AE1165" s="12">
        <v>0</v>
      </c>
      <c r="AF1165" s="12">
        <v>0</v>
      </c>
      <c r="AG1165" s="12">
        <v>0</v>
      </c>
      <c r="AH1165" s="12">
        <v>0</v>
      </c>
      <c r="AI1165" s="12">
        <v>0</v>
      </c>
      <c r="AJ1165" s="12">
        <v>0</v>
      </c>
      <c r="AK1165" s="12">
        <v>0</v>
      </c>
      <c r="AL1165" s="12" t="s">
        <v>3448</v>
      </c>
      <c r="AM1165" s="7" t="s">
        <v>608</v>
      </c>
      <c r="AN1165" s="7" t="s">
        <v>646</v>
      </c>
      <c r="AO1165" s="7">
        <v>2000</v>
      </c>
      <c r="AP1165" s="12" t="s">
        <v>3458</v>
      </c>
      <c r="AQ1165" s="12">
        <v>25269</v>
      </c>
      <c r="AR1165" s="12">
        <v>1</v>
      </c>
      <c r="AS1165" s="12" t="s">
        <v>555</v>
      </c>
      <c r="AT1165" s="7" t="s">
        <v>212</v>
      </c>
      <c r="AU1165" s="12">
        <v>0</v>
      </c>
      <c r="AV1165" s="12">
        <v>1</v>
      </c>
      <c r="AW1165" s="12">
        <v>0</v>
      </c>
      <c r="AX1165" s="12">
        <v>0</v>
      </c>
      <c r="AY1165" s="7">
        <v>1</v>
      </c>
      <c r="AZ1165" s="12">
        <v>0</v>
      </c>
      <c r="BA1165" s="12">
        <v>1</v>
      </c>
      <c r="BB1165" s="12">
        <v>1</v>
      </c>
      <c r="BC1165" s="12">
        <v>0</v>
      </c>
      <c r="BD1165" s="12">
        <v>1</v>
      </c>
      <c r="BE1165" s="12">
        <v>0</v>
      </c>
      <c r="BF1165" s="7" t="s">
        <v>766</v>
      </c>
      <c r="BG1165" s="7" t="s">
        <v>781</v>
      </c>
      <c r="BH1165" s="7"/>
      <c r="BI1165" s="12" t="s">
        <v>2807</v>
      </c>
      <c r="BJ1165" s="12" t="s">
        <v>3460</v>
      </c>
      <c r="BK1165" s="12" t="s">
        <v>1044</v>
      </c>
      <c r="BL1165" s="12" t="s">
        <v>3480</v>
      </c>
      <c r="BM1165" s="7" t="s">
        <v>788</v>
      </c>
      <c r="BN1165" s="7"/>
      <c r="BO1165" s="12"/>
      <c r="BP1165" s="12" t="s">
        <v>1161</v>
      </c>
      <c r="BQ1165" s="12">
        <v>1.081</v>
      </c>
      <c r="BR1165" s="12" t="s">
        <v>1252</v>
      </c>
      <c r="BS1165" s="12">
        <v>0.22270000000000001</v>
      </c>
      <c r="BT1165" s="12"/>
      <c r="BU1165" s="12">
        <f t="shared" si="27"/>
        <v>1.2494456838001653</v>
      </c>
      <c r="BV1165" s="12" t="s">
        <v>3416</v>
      </c>
      <c r="BW1165" s="12" t="s">
        <v>1077</v>
      </c>
      <c r="BX1165" s="12" t="s">
        <v>1077</v>
      </c>
      <c r="BY1165" s="12" t="s">
        <v>1077</v>
      </c>
      <c r="BZ1165" s="12"/>
      <c r="CA1165" s="12" t="s">
        <v>1077</v>
      </c>
      <c r="CB1165" s="12" t="s">
        <v>1077</v>
      </c>
      <c r="CC1165" s="12" t="s">
        <v>1077</v>
      </c>
      <c r="CD1165" s="12" t="s">
        <v>1077</v>
      </c>
      <c r="CE1165" s="12">
        <v>0</v>
      </c>
      <c r="CF1165" s="12" t="s">
        <v>1077</v>
      </c>
      <c r="CG1165" s="12"/>
      <c r="CH1165" s="12"/>
      <c r="CI1165" s="12"/>
      <c r="CJ1165" s="12">
        <v>0.10299999999999999</v>
      </c>
      <c r="CK1165" s="12" t="s">
        <v>3827</v>
      </c>
      <c r="CL1165" s="12" t="s">
        <v>1069</v>
      </c>
      <c r="CM1165" s="12">
        <v>0</v>
      </c>
      <c r="CN1165" s="12">
        <v>281.33999999999997</v>
      </c>
      <c r="CO1165" s="12" t="s">
        <v>3419</v>
      </c>
      <c r="CP1165" s="12"/>
      <c r="CQ1165" s="12"/>
      <c r="CR1165" s="12"/>
      <c r="CS1165" s="12" t="s">
        <v>1077</v>
      </c>
      <c r="CT1165" s="12" t="s">
        <v>718</v>
      </c>
      <c r="CU1165" s="12" t="s">
        <v>718</v>
      </c>
      <c r="CV1165" s="12" t="s">
        <v>1077</v>
      </c>
      <c r="CW1165" s="12"/>
      <c r="CX1165" s="57"/>
    </row>
    <row r="1166" spans="1:102" ht="16.5" x14ac:dyDescent="0.35">
      <c r="A1166" s="56">
        <v>108</v>
      </c>
      <c r="B1166" s="12" t="s">
        <v>3801</v>
      </c>
      <c r="C1166" s="12">
        <v>108.1</v>
      </c>
      <c r="D1166" s="12" t="s">
        <v>2615</v>
      </c>
      <c r="E1166" s="12" t="s">
        <v>533</v>
      </c>
      <c r="F1166" s="12" t="s">
        <v>3916</v>
      </c>
      <c r="G1166" s="12" t="s">
        <v>212</v>
      </c>
      <c r="H1166" s="12" t="s">
        <v>2805</v>
      </c>
      <c r="I1166" s="12" t="s">
        <v>349</v>
      </c>
      <c r="J1166" s="12" t="s">
        <v>556</v>
      </c>
      <c r="K1166" s="12" t="s">
        <v>564</v>
      </c>
      <c r="L1166" s="12" t="s">
        <v>581</v>
      </c>
      <c r="M1166" s="12" t="s">
        <v>3237</v>
      </c>
      <c r="N1166" s="12" t="s">
        <v>592</v>
      </c>
      <c r="O1166" s="12" t="s">
        <v>3400</v>
      </c>
      <c r="P1166" s="12" t="s">
        <v>3403</v>
      </c>
      <c r="Q1166" s="12">
        <v>1</v>
      </c>
      <c r="R1166" s="12">
        <v>0</v>
      </c>
      <c r="S1166" s="12">
        <v>0</v>
      </c>
      <c r="T1166" s="12">
        <v>0</v>
      </c>
      <c r="U1166" s="12">
        <v>0</v>
      </c>
      <c r="V1166" s="12">
        <v>0</v>
      </c>
      <c r="W1166" s="12">
        <v>0</v>
      </c>
      <c r="X1166" s="12">
        <v>0</v>
      </c>
      <c r="Y1166" s="12">
        <v>0</v>
      </c>
      <c r="Z1166" s="12">
        <v>0</v>
      </c>
      <c r="AA1166" s="12">
        <v>0</v>
      </c>
      <c r="AB1166" s="12">
        <v>1</v>
      </c>
      <c r="AC1166" s="12">
        <v>0</v>
      </c>
      <c r="AD1166" s="12">
        <v>0</v>
      </c>
      <c r="AE1166" s="12">
        <v>0</v>
      </c>
      <c r="AF1166" s="12">
        <v>0</v>
      </c>
      <c r="AG1166" s="12">
        <v>0</v>
      </c>
      <c r="AH1166" s="12">
        <v>0</v>
      </c>
      <c r="AI1166" s="12">
        <v>0</v>
      </c>
      <c r="AJ1166" s="12">
        <v>0</v>
      </c>
      <c r="AK1166" s="12">
        <v>0</v>
      </c>
      <c r="AL1166" s="12" t="s">
        <v>3448</v>
      </c>
      <c r="AM1166" s="7" t="s">
        <v>608</v>
      </c>
      <c r="AN1166" s="7" t="s">
        <v>746</v>
      </c>
      <c r="AO1166" s="7">
        <v>2000</v>
      </c>
      <c r="AP1166" s="12" t="s">
        <v>3458</v>
      </c>
      <c r="AQ1166" s="12">
        <v>40436</v>
      </c>
      <c r="AR1166" s="12">
        <v>1</v>
      </c>
      <c r="AS1166" s="12" t="s">
        <v>555</v>
      </c>
      <c r="AT1166" s="7" t="s">
        <v>212</v>
      </c>
      <c r="AU1166" s="12">
        <v>1</v>
      </c>
      <c r="AV1166" s="12">
        <v>1</v>
      </c>
      <c r="AW1166" s="12">
        <v>0</v>
      </c>
      <c r="AX1166" s="12">
        <v>1</v>
      </c>
      <c r="AY1166" s="7">
        <v>1</v>
      </c>
      <c r="AZ1166" s="12">
        <v>0</v>
      </c>
      <c r="BA1166" s="12">
        <v>1</v>
      </c>
      <c r="BB1166" s="12">
        <v>1</v>
      </c>
      <c r="BC1166" s="12">
        <v>0</v>
      </c>
      <c r="BD1166" s="12">
        <v>1</v>
      </c>
      <c r="BE1166" s="12">
        <v>0</v>
      </c>
      <c r="BF1166" s="7" t="s">
        <v>766</v>
      </c>
      <c r="BG1166" s="7" t="s">
        <v>159</v>
      </c>
      <c r="BH1166" s="7"/>
      <c r="BI1166" s="7" t="s">
        <v>2806</v>
      </c>
      <c r="BJ1166" s="12" t="s">
        <v>3459</v>
      </c>
      <c r="BK1166" s="12" t="s">
        <v>1044</v>
      </c>
      <c r="BL1166" s="12" t="s">
        <v>3480</v>
      </c>
      <c r="BM1166" s="7" t="s">
        <v>788</v>
      </c>
      <c r="BN1166" s="7"/>
      <c r="BO1166" s="12"/>
      <c r="BP1166" s="12" t="s">
        <v>3524</v>
      </c>
      <c r="BQ1166" s="12">
        <f>CV1166</f>
        <v>-0.30876999999999999</v>
      </c>
      <c r="BR1166" s="12" t="s">
        <v>3527</v>
      </c>
      <c r="BS1166" s="12">
        <v>-4.0099999999999997E-2</v>
      </c>
      <c r="BT1166" s="12"/>
      <c r="BU1166" s="12">
        <f t="shared" si="27"/>
        <v>0.96069336501219504</v>
      </c>
      <c r="BV1166" s="12" t="s">
        <v>3416</v>
      </c>
      <c r="BW1166" s="12" t="s">
        <v>1077</v>
      </c>
      <c r="BX1166" s="12" t="s">
        <v>1077</v>
      </c>
      <c r="BY1166" s="12" t="s">
        <v>1077</v>
      </c>
      <c r="BZ1166" s="12"/>
      <c r="CA1166" s="12" t="s">
        <v>1077</v>
      </c>
      <c r="CB1166" s="12" t="s">
        <v>1077</v>
      </c>
      <c r="CC1166" s="12" t="s">
        <v>1077</v>
      </c>
      <c r="CD1166" s="12" t="s">
        <v>1077</v>
      </c>
      <c r="CE1166" s="12">
        <v>6.3E-2</v>
      </c>
      <c r="CF1166" s="12" t="s">
        <v>1077</v>
      </c>
      <c r="CG1166" s="12"/>
      <c r="CH1166" s="12"/>
      <c r="CI1166" s="12"/>
      <c r="CJ1166" s="12">
        <v>6.2E-2</v>
      </c>
      <c r="CK1166" s="12" t="s">
        <v>3827</v>
      </c>
      <c r="CL1166" s="12" t="s">
        <v>1075</v>
      </c>
      <c r="CM1166" s="12">
        <v>0</v>
      </c>
      <c r="CN1166" s="12">
        <v>185.98</v>
      </c>
      <c r="CO1166" s="12" t="s">
        <v>3419</v>
      </c>
      <c r="CP1166" s="12"/>
      <c r="CQ1166" s="12"/>
      <c r="CR1166" s="12"/>
      <c r="CS1166" s="12" t="s">
        <v>1077</v>
      </c>
      <c r="CT1166" s="12" t="s">
        <v>1077</v>
      </c>
      <c r="CU1166" s="12">
        <v>7.7</v>
      </c>
      <c r="CV1166" s="12">
        <f>BS1166*CU1166</f>
        <v>-0.30876999999999999</v>
      </c>
      <c r="CW1166" s="12"/>
      <c r="CX1166" s="57"/>
    </row>
    <row r="1167" spans="1:102" ht="16.5" x14ac:dyDescent="0.35">
      <c r="A1167" s="56">
        <v>108</v>
      </c>
      <c r="B1167" s="12" t="s">
        <v>3801</v>
      </c>
      <c r="C1167" s="12">
        <v>108.1</v>
      </c>
      <c r="D1167" s="12" t="s">
        <v>2616</v>
      </c>
      <c r="E1167" s="12" t="s">
        <v>533</v>
      </c>
      <c r="F1167" s="12" t="s">
        <v>3916</v>
      </c>
      <c r="G1167" s="12" t="s">
        <v>212</v>
      </c>
      <c r="H1167" s="12" t="s">
        <v>2805</v>
      </c>
      <c r="I1167" s="12" t="s">
        <v>349</v>
      </c>
      <c r="J1167" s="12" t="s">
        <v>556</v>
      </c>
      <c r="K1167" s="12" t="s">
        <v>564</v>
      </c>
      <c r="L1167" s="12" t="s">
        <v>581</v>
      </c>
      <c r="M1167" s="12" t="s">
        <v>3237</v>
      </c>
      <c r="N1167" s="12" t="s">
        <v>592</v>
      </c>
      <c r="O1167" s="12" t="s">
        <v>3400</v>
      </c>
      <c r="P1167" s="12" t="s">
        <v>3403</v>
      </c>
      <c r="Q1167" s="12">
        <v>1</v>
      </c>
      <c r="R1167" s="12">
        <v>0</v>
      </c>
      <c r="S1167" s="12">
        <v>0</v>
      </c>
      <c r="T1167" s="12">
        <v>0</v>
      </c>
      <c r="U1167" s="12">
        <v>0</v>
      </c>
      <c r="V1167" s="12">
        <v>0</v>
      </c>
      <c r="W1167" s="12">
        <v>0</v>
      </c>
      <c r="X1167" s="12">
        <v>0</v>
      </c>
      <c r="Y1167" s="12">
        <v>0</v>
      </c>
      <c r="Z1167" s="12">
        <v>0</v>
      </c>
      <c r="AA1167" s="12">
        <v>0</v>
      </c>
      <c r="AB1167" s="12">
        <v>1</v>
      </c>
      <c r="AC1167" s="12">
        <v>0</v>
      </c>
      <c r="AD1167" s="12">
        <v>0</v>
      </c>
      <c r="AE1167" s="12">
        <v>0</v>
      </c>
      <c r="AF1167" s="12">
        <v>0</v>
      </c>
      <c r="AG1167" s="12">
        <v>0</v>
      </c>
      <c r="AH1167" s="12">
        <v>0</v>
      </c>
      <c r="AI1167" s="12">
        <v>0</v>
      </c>
      <c r="AJ1167" s="12">
        <v>0</v>
      </c>
      <c r="AK1167" s="12">
        <v>0</v>
      </c>
      <c r="AL1167" s="12" t="s">
        <v>3448</v>
      </c>
      <c r="AM1167" s="7" t="s">
        <v>608</v>
      </c>
      <c r="AN1167" s="7" t="s">
        <v>746</v>
      </c>
      <c r="AO1167" s="7">
        <v>2000</v>
      </c>
      <c r="AP1167" s="12" t="s">
        <v>3458</v>
      </c>
      <c r="AQ1167" s="12">
        <v>40436</v>
      </c>
      <c r="AR1167" s="12">
        <v>1</v>
      </c>
      <c r="AS1167" s="12" t="s">
        <v>555</v>
      </c>
      <c r="AT1167" s="7" t="s">
        <v>212</v>
      </c>
      <c r="AU1167" s="12">
        <v>1</v>
      </c>
      <c r="AV1167" s="12">
        <v>1</v>
      </c>
      <c r="AW1167" s="12">
        <v>0</v>
      </c>
      <c r="AX1167" s="12">
        <v>1</v>
      </c>
      <c r="AY1167" s="7">
        <v>1</v>
      </c>
      <c r="AZ1167" s="12">
        <v>0</v>
      </c>
      <c r="BA1167" s="12">
        <v>1</v>
      </c>
      <c r="BB1167" s="12">
        <v>1</v>
      </c>
      <c r="BC1167" s="12">
        <v>0</v>
      </c>
      <c r="BD1167" s="12">
        <v>1</v>
      </c>
      <c r="BE1167" s="12">
        <v>0</v>
      </c>
      <c r="BF1167" s="7" t="s">
        <v>766</v>
      </c>
      <c r="BG1167" s="7" t="s">
        <v>781</v>
      </c>
      <c r="BH1167" s="7"/>
      <c r="BI1167" s="7" t="s">
        <v>2807</v>
      </c>
      <c r="BJ1167" s="12" t="s">
        <v>3460</v>
      </c>
      <c r="BK1167" s="12" t="s">
        <v>1044</v>
      </c>
      <c r="BL1167" s="12" t="s">
        <v>3480</v>
      </c>
      <c r="BM1167" s="7" t="s">
        <v>788</v>
      </c>
      <c r="BN1167" s="7"/>
      <c r="BO1167" s="12"/>
      <c r="BP1167" s="12" t="s">
        <v>3524</v>
      </c>
      <c r="BQ1167" s="12">
        <f>CV1167</f>
        <v>-1.3072079999999999</v>
      </c>
      <c r="BR1167" s="12" t="s">
        <v>3527</v>
      </c>
      <c r="BS1167" s="12">
        <v>-0.13020000000000001</v>
      </c>
      <c r="BT1167" s="12"/>
      <c r="BU1167" s="12">
        <f t="shared" si="27"/>
        <v>0.87791982939511504</v>
      </c>
      <c r="BV1167" s="12" t="s">
        <v>3416</v>
      </c>
      <c r="BW1167" s="12" t="s">
        <v>1077</v>
      </c>
      <c r="BX1167" s="12" t="s">
        <v>1077</v>
      </c>
      <c r="BY1167" s="12" t="s">
        <v>1077</v>
      </c>
      <c r="BZ1167" s="12"/>
      <c r="CA1167" s="12" t="s">
        <v>1077</v>
      </c>
      <c r="CB1167" s="12" t="s">
        <v>1077</v>
      </c>
      <c r="CC1167" s="12" t="s">
        <v>1077</v>
      </c>
      <c r="CD1167" s="12" t="s">
        <v>1077</v>
      </c>
      <c r="CE1167" s="12">
        <v>6.0999999999999999E-2</v>
      </c>
      <c r="CF1167" s="12" t="s">
        <v>1077</v>
      </c>
      <c r="CG1167" s="12"/>
      <c r="CH1167" s="12"/>
      <c r="CI1167" s="12"/>
      <c r="CJ1167" s="12">
        <v>6.2E-2</v>
      </c>
      <c r="CK1167" s="12" t="s">
        <v>3827</v>
      </c>
      <c r="CL1167" s="12" t="s">
        <v>1075</v>
      </c>
      <c r="CM1167" s="12">
        <v>0</v>
      </c>
      <c r="CN1167" s="12">
        <v>185.98</v>
      </c>
      <c r="CO1167" s="12" t="s">
        <v>3419</v>
      </c>
      <c r="CP1167" s="12"/>
      <c r="CQ1167" s="12"/>
      <c r="CR1167" s="12"/>
      <c r="CS1167" s="12" t="s">
        <v>1077</v>
      </c>
      <c r="CT1167" s="12" t="s">
        <v>1077</v>
      </c>
      <c r="CU1167" s="12">
        <v>10.039999999999999</v>
      </c>
      <c r="CV1167" s="12">
        <f>BS1167*CU1167</f>
        <v>-1.3072079999999999</v>
      </c>
      <c r="CW1167" s="12"/>
      <c r="CX1167" s="57"/>
    </row>
    <row r="1168" spans="1:102" ht="16.5" x14ac:dyDescent="0.35">
      <c r="A1168" s="56">
        <v>108</v>
      </c>
      <c r="B1168" s="12" t="s">
        <v>3801</v>
      </c>
      <c r="C1168" s="12">
        <v>108.1</v>
      </c>
      <c r="D1168" s="12" t="s">
        <v>2617</v>
      </c>
      <c r="E1168" s="12" t="s">
        <v>533</v>
      </c>
      <c r="F1168" s="12" t="s">
        <v>3916</v>
      </c>
      <c r="G1168" s="12" t="s">
        <v>349</v>
      </c>
      <c r="H1168" s="12" t="s">
        <v>2805</v>
      </c>
      <c r="I1168" s="12" t="s">
        <v>1285</v>
      </c>
      <c r="J1168" s="12" t="s">
        <v>556</v>
      </c>
      <c r="K1168" s="12" t="s">
        <v>564</v>
      </c>
      <c r="L1168" s="12" t="s">
        <v>581</v>
      </c>
      <c r="M1168" s="12" t="s">
        <v>3237</v>
      </c>
      <c r="N1168" s="12" t="s">
        <v>592</v>
      </c>
      <c r="O1168" s="12" t="s">
        <v>3400</v>
      </c>
      <c r="P1168" s="12" t="s">
        <v>3403</v>
      </c>
      <c r="Q1168" s="12">
        <v>1</v>
      </c>
      <c r="R1168" s="12">
        <v>0</v>
      </c>
      <c r="S1168" s="12">
        <v>0</v>
      </c>
      <c r="T1168" s="12">
        <v>0</v>
      </c>
      <c r="U1168" s="12">
        <v>0</v>
      </c>
      <c r="V1168" s="12">
        <v>0</v>
      </c>
      <c r="W1168" s="12">
        <v>0</v>
      </c>
      <c r="X1168" s="12">
        <v>0</v>
      </c>
      <c r="Y1168" s="12">
        <v>0</v>
      </c>
      <c r="Z1168" s="12">
        <v>0</v>
      </c>
      <c r="AA1168" s="12">
        <v>0</v>
      </c>
      <c r="AB1168" s="12">
        <v>1</v>
      </c>
      <c r="AC1168" s="12">
        <v>0</v>
      </c>
      <c r="AD1168" s="12">
        <v>0</v>
      </c>
      <c r="AE1168" s="12">
        <v>0</v>
      </c>
      <c r="AF1168" s="12">
        <v>0</v>
      </c>
      <c r="AG1168" s="12">
        <v>0</v>
      </c>
      <c r="AH1168" s="12">
        <v>0</v>
      </c>
      <c r="AI1168" s="12">
        <v>0</v>
      </c>
      <c r="AJ1168" s="12">
        <v>0</v>
      </c>
      <c r="AK1168" s="12">
        <v>0</v>
      </c>
      <c r="AL1168" s="12" t="s">
        <v>3448</v>
      </c>
      <c r="AM1168" s="7" t="s">
        <v>608</v>
      </c>
      <c r="AN1168" s="7" t="s">
        <v>746</v>
      </c>
      <c r="AO1168" s="7">
        <v>2000</v>
      </c>
      <c r="AP1168" s="12" t="s">
        <v>3458</v>
      </c>
      <c r="AQ1168" s="12">
        <v>40436</v>
      </c>
      <c r="AR1168" s="12">
        <v>1</v>
      </c>
      <c r="AS1168" s="12" t="s">
        <v>555</v>
      </c>
      <c r="AT1168" s="7" t="s">
        <v>212</v>
      </c>
      <c r="AU1168" s="12">
        <v>1</v>
      </c>
      <c r="AV1168" s="12">
        <v>1</v>
      </c>
      <c r="AW1168" s="12">
        <v>0</v>
      </c>
      <c r="AX1168" s="12">
        <v>1</v>
      </c>
      <c r="AY1168" s="7">
        <v>1</v>
      </c>
      <c r="AZ1168" s="12">
        <v>0</v>
      </c>
      <c r="BA1168" s="12">
        <v>1</v>
      </c>
      <c r="BB1168" s="12">
        <v>1</v>
      </c>
      <c r="BC1168" s="12">
        <v>0</v>
      </c>
      <c r="BD1168" s="12">
        <v>1</v>
      </c>
      <c r="BE1168" s="12">
        <v>0</v>
      </c>
      <c r="BF1168" s="7" t="s">
        <v>3258</v>
      </c>
      <c r="BG1168" s="7" t="s">
        <v>957</v>
      </c>
      <c r="BH1168" s="7"/>
      <c r="BI1168" s="7" t="s">
        <v>3249</v>
      </c>
      <c r="BJ1168" s="12" t="s">
        <v>3460</v>
      </c>
      <c r="BK1168" s="12" t="s">
        <v>1044</v>
      </c>
      <c r="BL1168" s="12" t="s">
        <v>3480</v>
      </c>
      <c r="BM1168" s="7" t="s">
        <v>788</v>
      </c>
      <c r="BN1168" s="7"/>
      <c r="BO1168" s="12"/>
      <c r="BP1168" s="12" t="s">
        <v>3524</v>
      </c>
      <c r="BQ1168" s="12">
        <f>CV1168</f>
        <v>-0.29339999999999999</v>
      </c>
      <c r="BR1168" s="12" t="s">
        <v>3527</v>
      </c>
      <c r="BS1168" s="12">
        <v>-0.1956</v>
      </c>
      <c r="BT1168" s="12"/>
      <c r="BU1168" s="12">
        <f t="shared" si="27"/>
        <v>0.8223411053418056</v>
      </c>
      <c r="BV1168" s="12" t="s">
        <v>3416</v>
      </c>
      <c r="BW1168" s="12" t="s">
        <v>1077</v>
      </c>
      <c r="BX1168" s="12" t="s">
        <v>1077</v>
      </c>
      <c r="BY1168" s="12" t="s">
        <v>1077</v>
      </c>
      <c r="BZ1168" s="12"/>
      <c r="CA1168" s="12" t="s">
        <v>1077</v>
      </c>
      <c r="CB1168" s="12" t="s">
        <v>1077</v>
      </c>
      <c r="CC1168" s="12" t="s">
        <v>1077</v>
      </c>
      <c r="CD1168" s="12" t="s">
        <v>1077</v>
      </c>
      <c r="CE1168" s="12">
        <v>0.44600000000000001</v>
      </c>
      <c r="CF1168" s="12" t="s">
        <v>1077</v>
      </c>
      <c r="CG1168" s="12"/>
      <c r="CH1168" s="12"/>
      <c r="CI1168" s="12"/>
      <c r="CJ1168" s="12">
        <v>6.2E-2</v>
      </c>
      <c r="CK1168" s="12" t="s">
        <v>3827</v>
      </c>
      <c r="CL1168" s="12" t="s">
        <v>1075</v>
      </c>
      <c r="CM1168" s="12">
        <v>0</v>
      </c>
      <c r="CN1168" s="12">
        <v>185.98</v>
      </c>
      <c r="CO1168" s="12" t="s">
        <v>3419</v>
      </c>
      <c r="CP1168" s="12"/>
      <c r="CQ1168" s="12"/>
      <c r="CR1168" s="12"/>
      <c r="CS1168" s="12" t="s">
        <v>1077</v>
      </c>
      <c r="CT1168" s="12" t="s">
        <v>1077</v>
      </c>
      <c r="CU1168" s="12">
        <v>1.5</v>
      </c>
      <c r="CV1168" s="12">
        <f>BS1168*CU1168</f>
        <v>-0.29339999999999999</v>
      </c>
      <c r="CW1168" s="12"/>
      <c r="CX1168" s="57"/>
    </row>
    <row r="1169" spans="1:102" ht="16.5" x14ac:dyDescent="0.35">
      <c r="A1169" s="56">
        <v>108</v>
      </c>
      <c r="B1169" s="12" t="s">
        <v>3801</v>
      </c>
      <c r="C1169" s="12">
        <v>108.1</v>
      </c>
      <c r="D1169" s="12" t="s">
        <v>2621</v>
      </c>
      <c r="E1169" s="12" t="s">
        <v>533</v>
      </c>
      <c r="F1169" s="12" t="s">
        <v>3916</v>
      </c>
      <c r="G1169" s="12" t="s">
        <v>212</v>
      </c>
      <c r="H1169" s="12" t="s">
        <v>2805</v>
      </c>
      <c r="I1169" s="12" t="s">
        <v>349</v>
      </c>
      <c r="J1169" s="12" t="s">
        <v>556</v>
      </c>
      <c r="K1169" s="12" t="s">
        <v>564</v>
      </c>
      <c r="L1169" s="12" t="s">
        <v>581</v>
      </c>
      <c r="M1169" s="12" t="s">
        <v>3237</v>
      </c>
      <c r="N1169" s="12" t="s">
        <v>592</v>
      </c>
      <c r="O1169" s="12" t="s">
        <v>3400</v>
      </c>
      <c r="P1169" s="12" t="s">
        <v>3403</v>
      </c>
      <c r="Q1169" s="12">
        <v>1</v>
      </c>
      <c r="R1169" s="12">
        <v>0</v>
      </c>
      <c r="S1169" s="12">
        <v>0</v>
      </c>
      <c r="T1169" s="12">
        <v>0</v>
      </c>
      <c r="U1169" s="12">
        <v>0</v>
      </c>
      <c r="V1169" s="12">
        <v>0</v>
      </c>
      <c r="W1169" s="12">
        <v>0</v>
      </c>
      <c r="X1169" s="12">
        <v>0</v>
      </c>
      <c r="Y1169" s="12">
        <v>0</v>
      </c>
      <c r="Z1169" s="12">
        <v>0</v>
      </c>
      <c r="AA1169" s="12">
        <v>0</v>
      </c>
      <c r="AB1169" s="12">
        <v>1</v>
      </c>
      <c r="AC1169" s="12">
        <v>0</v>
      </c>
      <c r="AD1169" s="12">
        <v>0</v>
      </c>
      <c r="AE1169" s="12">
        <v>0</v>
      </c>
      <c r="AF1169" s="12">
        <v>0</v>
      </c>
      <c r="AG1169" s="12">
        <v>0</v>
      </c>
      <c r="AH1169" s="12">
        <v>0</v>
      </c>
      <c r="AI1169" s="12">
        <v>0</v>
      </c>
      <c r="AJ1169" s="12">
        <v>0</v>
      </c>
      <c r="AK1169" s="12">
        <v>0</v>
      </c>
      <c r="AL1169" s="12" t="s">
        <v>3448</v>
      </c>
      <c r="AM1169" s="7" t="s">
        <v>608</v>
      </c>
      <c r="AN1169" s="7" t="s">
        <v>746</v>
      </c>
      <c r="AO1169" s="7">
        <v>2000</v>
      </c>
      <c r="AP1169" s="12" t="s">
        <v>3458</v>
      </c>
      <c r="AQ1169" s="12">
        <v>40436</v>
      </c>
      <c r="AR1169" s="12">
        <v>1</v>
      </c>
      <c r="AS1169" s="12" t="s">
        <v>555</v>
      </c>
      <c r="AT1169" s="7" t="s">
        <v>212</v>
      </c>
      <c r="AU1169" s="12">
        <v>1</v>
      </c>
      <c r="AV1169" s="12">
        <v>1</v>
      </c>
      <c r="AW1169" s="12">
        <v>0</v>
      </c>
      <c r="AX1169" s="12">
        <v>1</v>
      </c>
      <c r="AY1169" s="7">
        <v>1</v>
      </c>
      <c r="AZ1169" s="12">
        <v>0</v>
      </c>
      <c r="BA1169" s="12">
        <v>1</v>
      </c>
      <c r="BB1169" s="12">
        <v>1</v>
      </c>
      <c r="BC1169" s="12">
        <v>0</v>
      </c>
      <c r="BD1169" s="12">
        <v>1</v>
      </c>
      <c r="BE1169" s="12">
        <v>0</v>
      </c>
      <c r="BF1169" s="7" t="s">
        <v>3258</v>
      </c>
      <c r="BG1169" s="7" t="s">
        <v>957</v>
      </c>
      <c r="BH1169" s="7"/>
      <c r="BI1169" s="7" t="s">
        <v>3249</v>
      </c>
      <c r="BJ1169" s="12" t="s">
        <v>3459</v>
      </c>
      <c r="BK1169" s="12" t="s">
        <v>1044</v>
      </c>
      <c r="BL1169" s="12" t="s">
        <v>3480</v>
      </c>
      <c r="BM1169" s="7" t="s">
        <v>788</v>
      </c>
      <c r="BN1169" s="7"/>
      <c r="BO1169" s="12"/>
      <c r="BP1169" s="12" t="s">
        <v>1161</v>
      </c>
      <c r="BQ1169" s="12">
        <v>-0.65510000000000002</v>
      </c>
      <c r="BR1169" s="12" t="s">
        <v>1252</v>
      </c>
      <c r="BS1169" s="12">
        <v>-0.45269999999999999</v>
      </c>
      <c r="BT1169" s="12"/>
      <c r="BU1169" s="12">
        <f t="shared" si="27"/>
        <v>0.63590887767667914</v>
      </c>
      <c r="BV1169" s="12" t="s">
        <v>3416</v>
      </c>
      <c r="BW1169" s="12" t="s">
        <v>1077</v>
      </c>
      <c r="BX1169" s="12" t="s">
        <v>1077</v>
      </c>
      <c r="BY1169" s="12" t="s">
        <v>1077</v>
      </c>
      <c r="BZ1169" s="12"/>
      <c r="CA1169" s="12" t="s">
        <v>1077</v>
      </c>
      <c r="CB1169" s="12" t="s">
        <v>1077</v>
      </c>
      <c r="CC1169" s="12" t="s">
        <v>1077</v>
      </c>
      <c r="CD1169" s="12" t="s">
        <v>1077</v>
      </c>
      <c r="CE1169" s="12">
        <v>3.5999999999999997E-2</v>
      </c>
      <c r="CF1169" s="12" t="s">
        <v>1077</v>
      </c>
      <c r="CG1169" s="12"/>
      <c r="CH1169" s="12"/>
      <c r="CI1169" s="12"/>
      <c r="CJ1169" s="12">
        <v>6.2E-2</v>
      </c>
      <c r="CK1169" s="12" t="s">
        <v>3827</v>
      </c>
      <c r="CL1169" s="12" t="s">
        <v>1075</v>
      </c>
      <c r="CM1169" s="12">
        <v>0</v>
      </c>
      <c r="CN1169" s="12">
        <v>185.98</v>
      </c>
      <c r="CO1169" s="12" t="s">
        <v>3419</v>
      </c>
      <c r="CP1169" s="12"/>
      <c r="CQ1169" s="12"/>
      <c r="CR1169" s="12"/>
      <c r="CS1169" s="12" t="s">
        <v>1077</v>
      </c>
      <c r="CT1169" s="12" t="s">
        <v>1077</v>
      </c>
      <c r="CU1169" s="12">
        <v>1.45</v>
      </c>
      <c r="CV1169" s="12"/>
      <c r="CW1169" s="12"/>
      <c r="CX1169" s="57"/>
    </row>
    <row r="1170" spans="1:102" ht="16.5" x14ac:dyDescent="0.35">
      <c r="A1170" s="56">
        <v>108</v>
      </c>
      <c r="B1170" s="12" t="s">
        <v>3801</v>
      </c>
      <c r="C1170" s="12">
        <v>108.1</v>
      </c>
      <c r="D1170" s="12" t="s">
        <v>2619</v>
      </c>
      <c r="E1170" s="12" t="s">
        <v>533</v>
      </c>
      <c r="F1170" s="12" t="s">
        <v>3916</v>
      </c>
      <c r="G1170" s="12" t="s">
        <v>349</v>
      </c>
      <c r="H1170" s="12" t="s">
        <v>2805</v>
      </c>
      <c r="I1170" s="12" t="s">
        <v>1285</v>
      </c>
      <c r="J1170" s="12" t="s">
        <v>556</v>
      </c>
      <c r="K1170" s="12" t="s">
        <v>564</v>
      </c>
      <c r="L1170" s="12" t="s">
        <v>581</v>
      </c>
      <c r="M1170" s="12" t="s">
        <v>3237</v>
      </c>
      <c r="N1170" s="12" t="s">
        <v>592</v>
      </c>
      <c r="O1170" s="12" t="s">
        <v>3400</v>
      </c>
      <c r="P1170" s="12" t="s">
        <v>3403</v>
      </c>
      <c r="Q1170" s="12">
        <v>1</v>
      </c>
      <c r="R1170" s="12">
        <v>0</v>
      </c>
      <c r="S1170" s="12">
        <v>0</v>
      </c>
      <c r="T1170" s="12">
        <v>0</v>
      </c>
      <c r="U1170" s="12">
        <v>0</v>
      </c>
      <c r="V1170" s="12">
        <v>0</v>
      </c>
      <c r="W1170" s="12">
        <v>0</v>
      </c>
      <c r="X1170" s="12">
        <v>0</v>
      </c>
      <c r="Y1170" s="12">
        <v>0</v>
      </c>
      <c r="Z1170" s="12">
        <v>0</v>
      </c>
      <c r="AA1170" s="12">
        <v>0</v>
      </c>
      <c r="AB1170" s="12">
        <v>1</v>
      </c>
      <c r="AC1170" s="12">
        <v>0</v>
      </c>
      <c r="AD1170" s="12">
        <v>0</v>
      </c>
      <c r="AE1170" s="12">
        <v>0</v>
      </c>
      <c r="AF1170" s="12">
        <v>0</v>
      </c>
      <c r="AG1170" s="12">
        <v>0</v>
      </c>
      <c r="AH1170" s="12">
        <v>0</v>
      </c>
      <c r="AI1170" s="12">
        <v>0</v>
      </c>
      <c r="AJ1170" s="12">
        <v>0</v>
      </c>
      <c r="AK1170" s="12">
        <v>0</v>
      </c>
      <c r="AL1170" s="12" t="s">
        <v>3448</v>
      </c>
      <c r="AM1170" s="7" t="s">
        <v>608</v>
      </c>
      <c r="AN1170" s="7" t="s">
        <v>746</v>
      </c>
      <c r="AO1170" s="7">
        <v>2000</v>
      </c>
      <c r="AP1170" s="12" t="s">
        <v>3458</v>
      </c>
      <c r="AQ1170" s="12">
        <v>40436</v>
      </c>
      <c r="AR1170" s="12">
        <v>1</v>
      </c>
      <c r="AS1170" s="12" t="s">
        <v>555</v>
      </c>
      <c r="AT1170" s="7" t="s">
        <v>212</v>
      </c>
      <c r="AU1170" s="12">
        <v>1</v>
      </c>
      <c r="AV1170" s="12">
        <v>1</v>
      </c>
      <c r="AW1170" s="12">
        <v>0</v>
      </c>
      <c r="AX1170" s="12">
        <v>1</v>
      </c>
      <c r="AY1170" s="7">
        <v>1</v>
      </c>
      <c r="AZ1170" s="12">
        <v>0</v>
      </c>
      <c r="BA1170" s="12">
        <v>1</v>
      </c>
      <c r="BB1170" s="12">
        <v>1</v>
      </c>
      <c r="BC1170" s="12">
        <v>0</v>
      </c>
      <c r="BD1170" s="12">
        <v>1</v>
      </c>
      <c r="BE1170" s="12">
        <v>0</v>
      </c>
      <c r="BF1170" s="7" t="s">
        <v>772</v>
      </c>
      <c r="BG1170" s="7" t="s">
        <v>2776</v>
      </c>
      <c r="BH1170" s="7"/>
      <c r="BI1170" s="7" t="s">
        <v>2814</v>
      </c>
      <c r="BJ1170" s="12" t="s">
        <v>3459</v>
      </c>
      <c r="BK1170" s="12" t="s">
        <v>1044</v>
      </c>
      <c r="BL1170" s="12" t="s">
        <v>3480</v>
      </c>
      <c r="BM1170" s="7" t="s">
        <v>788</v>
      </c>
      <c r="BN1170" s="7"/>
      <c r="BO1170" s="12"/>
      <c r="BP1170" s="12" t="s">
        <v>3524</v>
      </c>
      <c r="BQ1170" s="12">
        <f>CV1170</f>
        <v>-0.78131899999999999</v>
      </c>
      <c r="BR1170" s="12" t="s">
        <v>3527</v>
      </c>
      <c r="BS1170" s="12">
        <v>-1.0703</v>
      </c>
      <c r="BT1170" s="12"/>
      <c r="BU1170" s="12">
        <f t="shared" si="27"/>
        <v>0.34290563029732091</v>
      </c>
      <c r="BV1170" s="12" t="s">
        <v>3416</v>
      </c>
      <c r="BW1170" s="12" t="s">
        <v>1077</v>
      </c>
      <c r="BX1170" s="12" t="s">
        <v>1077</v>
      </c>
      <c r="BY1170" s="12" t="s">
        <v>1077</v>
      </c>
      <c r="BZ1170" s="12"/>
      <c r="CA1170" s="12" t="s">
        <v>1077</v>
      </c>
      <c r="CB1170" s="12" t="s">
        <v>1077</v>
      </c>
      <c r="CC1170" s="12" t="s">
        <v>1077</v>
      </c>
      <c r="CD1170" s="12" t="s">
        <v>1077</v>
      </c>
      <c r="CE1170" s="12">
        <v>0.29499999999999998</v>
      </c>
      <c r="CF1170" s="12" t="s">
        <v>1077</v>
      </c>
      <c r="CG1170" s="12"/>
      <c r="CH1170" s="12"/>
      <c r="CI1170" s="12"/>
      <c r="CJ1170" s="12">
        <v>6.2E-2</v>
      </c>
      <c r="CK1170" s="12" t="s">
        <v>3827</v>
      </c>
      <c r="CL1170" s="12" t="s">
        <v>1075</v>
      </c>
      <c r="CM1170" s="12">
        <v>0</v>
      </c>
      <c r="CN1170" s="12">
        <v>185.98</v>
      </c>
      <c r="CO1170" s="12" t="s">
        <v>3419</v>
      </c>
      <c r="CP1170" s="12"/>
      <c r="CQ1170" s="12"/>
      <c r="CR1170" s="12"/>
      <c r="CS1170" s="12" t="s">
        <v>1077</v>
      </c>
      <c r="CT1170" s="12" t="s">
        <v>1077</v>
      </c>
      <c r="CU1170" s="12">
        <v>0.73</v>
      </c>
      <c r="CV1170" s="12">
        <f>BS1170*CU1170</f>
        <v>-0.78131899999999999</v>
      </c>
      <c r="CW1170" s="12"/>
      <c r="CX1170" s="57"/>
    </row>
    <row r="1171" spans="1:102" ht="16.5" x14ac:dyDescent="0.35">
      <c r="A1171" s="56">
        <v>108</v>
      </c>
      <c r="B1171" s="12" t="s">
        <v>3801</v>
      </c>
      <c r="C1171" s="12">
        <v>108.1</v>
      </c>
      <c r="D1171" s="12" t="s">
        <v>2618</v>
      </c>
      <c r="E1171" s="12" t="s">
        <v>533</v>
      </c>
      <c r="F1171" s="12" t="s">
        <v>3916</v>
      </c>
      <c r="G1171" s="12" t="s">
        <v>349</v>
      </c>
      <c r="H1171" s="12" t="s">
        <v>2804</v>
      </c>
      <c r="I1171" s="12" t="s">
        <v>1285</v>
      </c>
      <c r="J1171" s="12" t="s">
        <v>556</v>
      </c>
      <c r="K1171" s="12" t="s">
        <v>564</v>
      </c>
      <c r="L1171" s="12" t="s">
        <v>581</v>
      </c>
      <c r="M1171" s="12" t="s">
        <v>3237</v>
      </c>
      <c r="N1171" s="12" t="s">
        <v>592</v>
      </c>
      <c r="O1171" s="12" t="s">
        <v>3400</v>
      </c>
      <c r="P1171" s="12" t="s">
        <v>3403</v>
      </c>
      <c r="Q1171" s="12">
        <v>1</v>
      </c>
      <c r="R1171" s="12">
        <v>0</v>
      </c>
      <c r="S1171" s="12">
        <v>0</v>
      </c>
      <c r="T1171" s="12">
        <v>0</v>
      </c>
      <c r="U1171" s="12">
        <v>0</v>
      </c>
      <c r="V1171" s="12">
        <v>0</v>
      </c>
      <c r="W1171" s="12">
        <v>0</v>
      </c>
      <c r="X1171" s="12">
        <v>0</v>
      </c>
      <c r="Y1171" s="12">
        <v>0</v>
      </c>
      <c r="Z1171" s="12">
        <v>0</v>
      </c>
      <c r="AA1171" s="12">
        <v>0</v>
      </c>
      <c r="AB1171" s="12">
        <v>1</v>
      </c>
      <c r="AC1171" s="12">
        <v>0</v>
      </c>
      <c r="AD1171" s="12">
        <v>0</v>
      </c>
      <c r="AE1171" s="12">
        <v>0</v>
      </c>
      <c r="AF1171" s="12">
        <v>0</v>
      </c>
      <c r="AG1171" s="12">
        <v>0</v>
      </c>
      <c r="AH1171" s="12">
        <v>0</v>
      </c>
      <c r="AI1171" s="12">
        <v>0</v>
      </c>
      <c r="AJ1171" s="12">
        <v>0</v>
      </c>
      <c r="AK1171" s="12">
        <v>0</v>
      </c>
      <c r="AL1171" s="12" t="s">
        <v>3448</v>
      </c>
      <c r="AM1171" s="7" t="s">
        <v>608</v>
      </c>
      <c r="AN1171" s="7" t="s">
        <v>746</v>
      </c>
      <c r="AO1171" s="7">
        <v>2000</v>
      </c>
      <c r="AP1171" s="12" t="s">
        <v>3458</v>
      </c>
      <c r="AQ1171" s="12">
        <v>40436</v>
      </c>
      <c r="AR1171" s="12">
        <v>1</v>
      </c>
      <c r="AS1171" s="12" t="s">
        <v>555</v>
      </c>
      <c r="AT1171" s="7" t="s">
        <v>212</v>
      </c>
      <c r="AU1171" s="12">
        <v>1</v>
      </c>
      <c r="AV1171" s="12">
        <v>1</v>
      </c>
      <c r="AW1171" s="12">
        <v>0</v>
      </c>
      <c r="AX1171" s="12">
        <v>1</v>
      </c>
      <c r="AY1171" s="7">
        <v>1</v>
      </c>
      <c r="AZ1171" s="12">
        <v>0</v>
      </c>
      <c r="BA1171" s="12">
        <v>1</v>
      </c>
      <c r="BB1171" s="12">
        <v>1</v>
      </c>
      <c r="BC1171" s="12">
        <v>0</v>
      </c>
      <c r="BD1171" s="12">
        <v>1</v>
      </c>
      <c r="BE1171" s="12">
        <v>0</v>
      </c>
      <c r="BF1171" s="7" t="s">
        <v>772</v>
      </c>
      <c r="BG1171" s="7" t="s">
        <v>2776</v>
      </c>
      <c r="BH1171" s="7"/>
      <c r="BI1171" s="7" t="s">
        <v>2814</v>
      </c>
      <c r="BJ1171" s="12" t="s">
        <v>3460</v>
      </c>
      <c r="BK1171" s="12" t="s">
        <v>1044</v>
      </c>
      <c r="BL1171" s="12" t="s">
        <v>3480</v>
      </c>
      <c r="BM1171" s="7" t="s">
        <v>788</v>
      </c>
      <c r="BN1171" s="7"/>
      <c r="BO1171" s="12"/>
      <c r="BP1171" s="12" t="s">
        <v>3524</v>
      </c>
      <c r="BQ1171" s="12">
        <f>CV1171</f>
        <v>0.99390000000000001</v>
      </c>
      <c r="BR1171" s="12" t="s">
        <v>3527</v>
      </c>
      <c r="BS1171" s="12">
        <v>1.3251999999999999</v>
      </c>
      <c r="BT1171" s="12"/>
      <c r="BU1171" s="12">
        <f t="shared" si="27"/>
        <v>3.7629378673196339</v>
      </c>
      <c r="BV1171" s="12" t="s">
        <v>3416</v>
      </c>
      <c r="BW1171" s="12" t="s">
        <v>1077</v>
      </c>
      <c r="BX1171" s="12" t="s">
        <v>1077</v>
      </c>
      <c r="BY1171" s="12" t="s">
        <v>1077</v>
      </c>
      <c r="BZ1171" s="12"/>
      <c r="CA1171" s="12" t="s">
        <v>1077</v>
      </c>
      <c r="CB1171" s="12" t="s">
        <v>1077</v>
      </c>
      <c r="CC1171" s="12" t="s">
        <v>1077</v>
      </c>
      <c r="CD1171" s="12" t="s">
        <v>1077</v>
      </c>
      <c r="CE1171" s="12">
        <v>0.308</v>
      </c>
      <c r="CF1171" s="12" t="s">
        <v>1077</v>
      </c>
      <c r="CG1171" s="12"/>
      <c r="CH1171" s="12"/>
      <c r="CI1171" s="12"/>
      <c r="CJ1171" s="12">
        <v>6.2E-2</v>
      </c>
      <c r="CK1171" s="12" t="s">
        <v>3827</v>
      </c>
      <c r="CL1171" s="12" t="s">
        <v>1075</v>
      </c>
      <c r="CM1171" s="12">
        <v>0</v>
      </c>
      <c r="CN1171" s="12">
        <v>185.98</v>
      </c>
      <c r="CO1171" s="12" t="s">
        <v>3419</v>
      </c>
      <c r="CP1171" s="12"/>
      <c r="CQ1171" s="12"/>
      <c r="CR1171" s="12"/>
      <c r="CS1171" s="12" t="s">
        <v>1077</v>
      </c>
      <c r="CT1171" s="12" t="s">
        <v>1077</v>
      </c>
      <c r="CU1171" s="12">
        <v>0.75</v>
      </c>
      <c r="CV1171" s="12">
        <f>BS1171*CU1171</f>
        <v>0.99390000000000001</v>
      </c>
      <c r="CW1171" s="12"/>
      <c r="CX1171" s="57"/>
    </row>
    <row r="1172" spans="1:102" ht="16.5" x14ac:dyDescent="0.35">
      <c r="A1172" s="56">
        <v>109</v>
      </c>
      <c r="B1172" s="12" t="s">
        <v>3802</v>
      </c>
      <c r="C1172" s="12">
        <v>109.1</v>
      </c>
      <c r="D1172" s="12" t="s">
        <v>2633</v>
      </c>
      <c r="E1172" s="12" t="s">
        <v>534</v>
      </c>
      <c r="F1172" s="12">
        <v>4</v>
      </c>
      <c r="G1172" s="12" t="s">
        <v>212</v>
      </c>
      <c r="H1172" s="12" t="s">
        <v>2804</v>
      </c>
      <c r="I1172" s="12" t="s">
        <v>212</v>
      </c>
      <c r="J1172" s="12" t="s">
        <v>556</v>
      </c>
      <c r="K1172" s="12" t="s">
        <v>564</v>
      </c>
      <c r="L1172" s="12" t="s">
        <v>160</v>
      </c>
      <c r="M1172" s="12" t="s">
        <v>3164</v>
      </c>
      <c r="N1172" s="12"/>
      <c r="O1172" s="12" t="s">
        <v>3400</v>
      </c>
      <c r="P1172" s="12" t="s">
        <v>3404</v>
      </c>
      <c r="Q1172" s="12">
        <v>1</v>
      </c>
      <c r="R1172" s="12">
        <v>0</v>
      </c>
      <c r="S1172" s="12">
        <v>0</v>
      </c>
      <c r="T1172" s="12">
        <v>0</v>
      </c>
      <c r="U1172" s="12">
        <v>0</v>
      </c>
      <c r="V1172" s="12">
        <v>0</v>
      </c>
      <c r="W1172" s="12">
        <v>0</v>
      </c>
      <c r="X1172" s="12">
        <v>0</v>
      </c>
      <c r="Y1172" s="12">
        <v>0</v>
      </c>
      <c r="Z1172" s="12">
        <v>0</v>
      </c>
      <c r="AA1172" s="12">
        <v>0</v>
      </c>
      <c r="AB1172" s="12">
        <v>0</v>
      </c>
      <c r="AC1172" s="12">
        <v>0</v>
      </c>
      <c r="AD1172" s="12">
        <v>0</v>
      </c>
      <c r="AE1172" s="12">
        <v>0</v>
      </c>
      <c r="AF1172" s="12">
        <v>0</v>
      </c>
      <c r="AG1172" s="12">
        <v>0</v>
      </c>
      <c r="AH1172" s="12">
        <v>0</v>
      </c>
      <c r="AI1172" s="12">
        <v>0</v>
      </c>
      <c r="AJ1172" s="12">
        <v>1</v>
      </c>
      <c r="AK1172" s="12">
        <v>0</v>
      </c>
      <c r="AL1172" s="12" t="s">
        <v>607</v>
      </c>
      <c r="AM1172" s="7" t="s">
        <v>608</v>
      </c>
      <c r="AN1172" s="7" t="s">
        <v>651</v>
      </c>
      <c r="AO1172" s="7">
        <v>2003</v>
      </c>
      <c r="AP1172" s="12" t="s">
        <v>3458</v>
      </c>
      <c r="AQ1172" s="12">
        <v>1319</v>
      </c>
      <c r="AR1172" s="12">
        <v>1</v>
      </c>
      <c r="AS1172" s="12" t="s">
        <v>555</v>
      </c>
      <c r="AT1172" s="7" t="s">
        <v>212</v>
      </c>
      <c r="AU1172" s="12">
        <v>0</v>
      </c>
      <c r="AV1172" s="12">
        <v>0</v>
      </c>
      <c r="AW1172" s="12">
        <v>0</v>
      </c>
      <c r="AX1172" s="12">
        <v>0</v>
      </c>
      <c r="AY1172" s="7">
        <v>0</v>
      </c>
      <c r="AZ1172" s="12">
        <v>1</v>
      </c>
      <c r="BA1172" s="12">
        <v>1</v>
      </c>
      <c r="BB1172" s="12">
        <v>1</v>
      </c>
      <c r="BC1172" s="12">
        <v>1</v>
      </c>
      <c r="BD1172" s="12">
        <v>1</v>
      </c>
      <c r="BE1172" s="12">
        <v>0</v>
      </c>
      <c r="BF1172" s="7" t="s">
        <v>772</v>
      </c>
      <c r="BG1172" s="7" t="s">
        <v>2777</v>
      </c>
      <c r="BH1172" s="7"/>
      <c r="BI1172" s="7" t="s">
        <v>2814</v>
      </c>
      <c r="BJ1172" s="12" t="s">
        <v>3460</v>
      </c>
      <c r="BK1172" s="12" t="s">
        <v>3463</v>
      </c>
      <c r="BL1172" s="12" t="s">
        <v>3470</v>
      </c>
      <c r="BM1172" s="7" t="s">
        <v>923</v>
      </c>
      <c r="BN1172" s="7"/>
      <c r="BO1172" s="12"/>
      <c r="BP1172" s="12"/>
      <c r="BQ1172" s="12" t="s">
        <v>1077</v>
      </c>
      <c r="BR1172" s="12" t="s">
        <v>1077</v>
      </c>
      <c r="BS1172" s="12">
        <v>4.7E-2</v>
      </c>
      <c r="BT1172" s="12"/>
      <c r="BU1172" s="12"/>
      <c r="BV1172" s="12" t="s">
        <v>1077</v>
      </c>
      <c r="BW1172" s="12" t="s">
        <v>1077</v>
      </c>
      <c r="BX1172" s="12" t="s">
        <v>1077</v>
      </c>
      <c r="BY1172" s="12" t="s">
        <v>1077</v>
      </c>
      <c r="BZ1172" s="12"/>
      <c r="CA1172" s="12" t="s">
        <v>1077</v>
      </c>
      <c r="CB1172" s="12" t="s">
        <v>1077</v>
      </c>
      <c r="CC1172" s="12" t="s">
        <v>1077</v>
      </c>
      <c r="CD1172" s="12" t="s">
        <v>1077</v>
      </c>
      <c r="CE1172" s="12">
        <v>1.4999999999999999E-2</v>
      </c>
      <c r="CF1172" s="12" t="s">
        <v>1077</v>
      </c>
      <c r="CG1172" s="12"/>
      <c r="CH1172" s="12"/>
      <c r="CI1172" s="12"/>
      <c r="CJ1172" s="12">
        <v>0.11</v>
      </c>
      <c r="CK1172" s="12" t="s">
        <v>3828</v>
      </c>
      <c r="CL1172" s="12" t="s">
        <v>1077</v>
      </c>
      <c r="CM1172" s="12" t="s">
        <v>1077</v>
      </c>
      <c r="CN1172" s="12" t="s">
        <v>1077</v>
      </c>
      <c r="CO1172" s="12" t="s">
        <v>1077</v>
      </c>
      <c r="CP1172" s="12"/>
      <c r="CQ1172" s="12"/>
      <c r="CR1172" s="12"/>
      <c r="CS1172" s="12" t="s">
        <v>1077</v>
      </c>
      <c r="CT1172" s="12" t="s">
        <v>1077</v>
      </c>
      <c r="CU1172" s="12" t="s">
        <v>718</v>
      </c>
      <c r="CV1172" s="12" t="s">
        <v>1077</v>
      </c>
      <c r="CW1172" s="12"/>
      <c r="CX1172" s="57"/>
    </row>
    <row r="1173" spans="1:102" ht="16.5" x14ac:dyDescent="0.35">
      <c r="A1173" s="56">
        <v>109</v>
      </c>
      <c r="B1173" s="12" t="s">
        <v>3802</v>
      </c>
      <c r="C1173" s="12">
        <v>109.2</v>
      </c>
      <c r="D1173" s="12" t="s">
        <v>2632</v>
      </c>
      <c r="E1173" s="12" t="s">
        <v>534</v>
      </c>
      <c r="F1173" s="12">
        <v>4</v>
      </c>
      <c r="G1173" s="12" t="s">
        <v>212</v>
      </c>
      <c r="H1173" s="12" t="s">
        <v>2805</v>
      </c>
      <c r="I1173" s="12" t="s">
        <v>349</v>
      </c>
      <c r="J1173" s="12" t="s">
        <v>556</v>
      </c>
      <c r="K1173" s="12" t="s">
        <v>564</v>
      </c>
      <c r="L1173" s="12" t="s">
        <v>160</v>
      </c>
      <c r="M1173" s="12" t="s">
        <v>3164</v>
      </c>
      <c r="N1173" s="12"/>
      <c r="O1173" s="12" t="s">
        <v>3400</v>
      </c>
      <c r="P1173" s="12" t="s">
        <v>3404</v>
      </c>
      <c r="Q1173" s="12">
        <v>1</v>
      </c>
      <c r="R1173" s="12">
        <v>0</v>
      </c>
      <c r="S1173" s="12">
        <v>0</v>
      </c>
      <c r="T1173" s="12">
        <v>0</v>
      </c>
      <c r="U1173" s="12">
        <v>0</v>
      </c>
      <c r="V1173" s="12">
        <v>0</v>
      </c>
      <c r="W1173" s="12">
        <v>0</v>
      </c>
      <c r="X1173" s="12">
        <v>0</v>
      </c>
      <c r="Y1173" s="12">
        <v>0</v>
      </c>
      <c r="Z1173" s="12">
        <v>0</v>
      </c>
      <c r="AA1173" s="12">
        <v>0</v>
      </c>
      <c r="AB1173" s="12">
        <v>0</v>
      </c>
      <c r="AC1173" s="12">
        <v>0</v>
      </c>
      <c r="AD1173" s="12">
        <v>0</v>
      </c>
      <c r="AE1173" s="12">
        <v>0</v>
      </c>
      <c r="AF1173" s="12">
        <v>0</v>
      </c>
      <c r="AG1173" s="12">
        <v>0</v>
      </c>
      <c r="AH1173" s="12">
        <v>0</v>
      </c>
      <c r="AI1173" s="12">
        <v>0</v>
      </c>
      <c r="AJ1173" s="12">
        <v>1</v>
      </c>
      <c r="AK1173" s="12">
        <v>0</v>
      </c>
      <c r="AL1173" s="12" t="s">
        <v>607</v>
      </c>
      <c r="AM1173" s="7" t="s">
        <v>608</v>
      </c>
      <c r="AN1173" s="7" t="s">
        <v>651</v>
      </c>
      <c r="AO1173" s="7">
        <v>2003</v>
      </c>
      <c r="AP1173" s="12" t="s">
        <v>3458</v>
      </c>
      <c r="AQ1173" s="12">
        <v>1277</v>
      </c>
      <c r="AR1173" s="12">
        <v>1</v>
      </c>
      <c r="AS1173" s="12" t="s">
        <v>555</v>
      </c>
      <c r="AT1173" s="7" t="s">
        <v>212</v>
      </c>
      <c r="AU1173" s="12">
        <v>0</v>
      </c>
      <c r="AV1173" s="12">
        <v>0</v>
      </c>
      <c r="AW1173" s="12">
        <v>0</v>
      </c>
      <c r="AX1173" s="12">
        <v>0</v>
      </c>
      <c r="AY1173" s="7">
        <v>0</v>
      </c>
      <c r="AZ1173" s="12">
        <v>1</v>
      </c>
      <c r="BA1173" s="12">
        <v>1</v>
      </c>
      <c r="BB1173" s="12">
        <v>1</v>
      </c>
      <c r="BC1173" s="12">
        <v>1</v>
      </c>
      <c r="BD1173" s="12">
        <v>1</v>
      </c>
      <c r="BE1173" s="12">
        <v>0</v>
      </c>
      <c r="BF1173" s="7" t="s">
        <v>766</v>
      </c>
      <c r="BG1173" s="7" t="s">
        <v>1010</v>
      </c>
      <c r="BH1173" s="7"/>
      <c r="BI1173" s="7" t="s">
        <v>2807</v>
      </c>
      <c r="BJ1173" s="12" t="s">
        <v>3460</v>
      </c>
      <c r="BK1173" s="12" t="s">
        <v>3463</v>
      </c>
      <c r="BL1173" s="12" t="s">
        <v>3470</v>
      </c>
      <c r="BM1173" s="7" t="s">
        <v>923</v>
      </c>
      <c r="BN1173" s="7"/>
      <c r="BO1173" s="12"/>
      <c r="BP1173" s="12"/>
      <c r="BQ1173" s="12" t="s">
        <v>1077</v>
      </c>
      <c r="BR1173" s="12" t="s">
        <v>1077</v>
      </c>
      <c r="BS1173" s="12">
        <v>-0.16600000000000001</v>
      </c>
      <c r="BT1173" s="12"/>
      <c r="BU1173" s="12"/>
      <c r="BV1173" s="12" t="s">
        <v>1077</v>
      </c>
      <c r="BW1173" s="12" t="s">
        <v>1077</v>
      </c>
      <c r="BX1173" s="12" t="s">
        <v>1077</v>
      </c>
      <c r="BY1173" s="12" t="s">
        <v>1077</v>
      </c>
      <c r="BZ1173" s="12"/>
      <c r="CA1173" s="12" t="s">
        <v>1077</v>
      </c>
      <c r="CB1173" s="12" t="s">
        <v>1077</v>
      </c>
      <c r="CC1173" s="12" t="s">
        <v>1077</v>
      </c>
      <c r="CD1173" s="12" t="s">
        <v>1077</v>
      </c>
      <c r="CE1173" s="12">
        <v>2E-3</v>
      </c>
      <c r="CF1173" s="12" t="s">
        <v>1077</v>
      </c>
      <c r="CG1173" s="12"/>
      <c r="CH1173" s="12"/>
      <c r="CI1173" s="12"/>
      <c r="CJ1173" s="12">
        <v>0.14899999999999999</v>
      </c>
      <c r="CK1173" s="12" t="s">
        <v>3828</v>
      </c>
      <c r="CL1173" s="12" t="s">
        <v>1077</v>
      </c>
      <c r="CM1173" s="12" t="s">
        <v>1077</v>
      </c>
      <c r="CN1173" s="12" t="s">
        <v>1077</v>
      </c>
      <c r="CO1173" s="12" t="s">
        <v>1077</v>
      </c>
      <c r="CP1173" s="12"/>
      <c r="CQ1173" s="12"/>
      <c r="CR1173" s="12"/>
      <c r="CS1173" s="12" t="s">
        <v>1077</v>
      </c>
      <c r="CT1173" s="12" t="s">
        <v>1077</v>
      </c>
      <c r="CU1173" s="12" t="s">
        <v>718</v>
      </c>
      <c r="CV1173" s="12" t="s">
        <v>1077</v>
      </c>
      <c r="CW1173" s="12"/>
      <c r="CX1173" s="57"/>
    </row>
    <row r="1174" spans="1:102" ht="16.5" x14ac:dyDescent="0.35">
      <c r="A1174" s="56">
        <v>111</v>
      </c>
      <c r="B1174" s="12" t="s">
        <v>3804</v>
      </c>
      <c r="C1174" s="12">
        <v>111.1</v>
      </c>
      <c r="D1174" s="12" t="s">
        <v>2654</v>
      </c>
      <c r="E1174" s="12" t="s">
        <v>539</v>
      </c>
      <c r="F1174" s="12">
        <v>4</v>
      </c>
      <c r="G1174" s="12" t="s">
        <v>212</v>
      </c>
      <c r="H1174" s="12" t="s">
        <v>2805</v>
      </c>
      <c r="I1174" s="12" t="s">
        <v>349</v>
      </c>
      <c r="J1174" s="12" t="s">
        <v>556</v>
      </c>
      <c r="K1174" s="12" t="s">
        <v>564</v>
      </c>
      <c r="L1174" s="12" t="s">
        <v>581</v>
      </c>
      <c r="M1174" s="12" t="s">
        <v>3164</v>
      </c>
      <c r="N1174" s="12"/>
      <c r="O1174" s="12" t="s">
        <v>3400</v>
      </c>
      <c r="P1174" s="12" t="s">
        <v>3404</v>
      </c>
      <c r="Q1174" s="12">
        <v>1</v>
      </c>
      <c r="R1174" s="12">
        <v>0</v>
      </c>
      <c r="S1174" s="12">
        <v>0</v>
      </c>
      <c r="T1174" s="12">
        <v>0</v>
      </c>
      <c r="U1174" s="12">
        <v>0</v>
      </c>
      <c r="V1174" s="12">
        <v>0</v>
      </c>
      <c r="W1174" s="12">
        <v>0</v>
      </c>
      <c r="X1174" s="12">
        <v>0</v>
      </c>
      <c r="Y1174" s="12">
        <v>0</v>
      </c>
      <c r="Z1174" s="12">
        <v>1</v>
      </c>
      <c r="AA1174" s="12">
        <v>0</v>
      </c>
      <c r="AB1174" s="12">
        <v>0</v>
      </c>
      <c r="AC1174" s="12">
        <v>0</v>
      </c>
      <c r="AD1174" s="12">
        <v>0</v>
      </c>
      <c r="AE1174" s="12">
        <v>0</v>
      </c>
      <c r="AF1174" s="12">
        <v>0</v>
      </c>
      <c r="AG1174" s="12">
        <v>0</v>
      </c>
      <c r="AH1174" s="12">
        <v>0</v>
      </c>
      <c r="AI1174" s="12">
        <v>0</v>
      </c>
      <c r="AJ1174" s="12">
        <v>0</v>
      </c>
      <c r="AK1174" s="12">
        <v>0</v>
      </c>
      <c r="AL1174" s="12" t="s">
        <v>3450</v>
      </c>
      <c r="AM1174" s="7" t="s">
        <v>608</v>
      </c>
      <c r="AN1174" s="7" t="s">
        <v>615</v>
      </c>
      <c r="AO1174" s="7" t="s">
        <v>748</v>
      </c>
      <c r="AP1174" s="12" t="s">
        <v>691</v>
      </c>
      <c r="AQ1174" s="12">
        <v>1000</v>
      </c>
      <c r="AR1174" s="12">
        <v>1</v>
      </c>
      <c r="AS1174" s="12" t="s">
        <v>555</v>
      </c>
      <c r="AT1174" s="7" t="s">
        <v>212</v>
      </c>
      <c r="AU1174" s="12">
        <v>0</v>
      </c>
      <c r="AV1174" s="12">
        <v>0</v>
      </c>
      <c r="AW1174" s="12">
        <v>0</v>
      </c>
      <c r="AX1174" s="12">
        <v>0</v>
      </c>
      <c r="AY1174" s="7">
        <v>1</v>
      </c>
      <c r="AZ1174" s="12">
        <v>0</v>
      </c>
      <c r="BA1174" s="12">
        <v>1</v>
      </c>
      <c r="BB1174" s="12">
        <v>1</v>
      </c>
      <c r="BC1174" s="12">
        <v>0</v>
      </c>
      <c r="BD1174" s="12">
        <v>0</v>
      </c>
      <c r="BE1174" s="12">
        <v>1</v>
      </c>
      <c r="BF1174" s="7" t="s">
        <v>766</v>
      </c>
      <c r="BG1174" s="7" t="s">
        <v>832</v>
      </c>
      <c r="BH1174" s="7"/>
      <c r="BI1174" s="7" t="s">
        <v>2809</v>
      </c>
      <c r="BJ1174" s="12" t="s">
        <v>718</v>
      </c>
      <c r="BK1174" s="12" t="s">
        <v>3465</v>
      </c>
      <c r="BL1174" s="12" t="s">
        <v>3481</v>
      </c>
      <c r="BM1174" s="7" t="s">
        <v>788</v>
      </c>
      <c r="BN1174" s="7"/>
      <c r="BO1174" s="12"/>
      <c r="BP1174" s="12" t="s">
        <v>3524</v>
      </c>
      <c r="BQ1174" s="12">
        <f>CV1174</f>
        <v>-0.33261200000000002</v>
      </c>
      <c r="BR1174" s="12" t="s">
        <v>3527</v>
      </c>
      <c r="BS1174" s="12">
        <v>-0.19600000000000001</v>
      </c>
      <c r="BT1174" s="12"/>
      <c r="BU1174" s="12">
        <f>EXP(BS1174)</f>
        <v>0.82201223467818652</v>
      </c>
      <c r="BV1174" s="12" t="s">
        <v>3416</v>
      </c>
      <c r="BW1174" s="12" t="s">
        <v>1077</v>
      </c>
      <c r="BX1174" s="12" t="s">
        <v>1077</v>
      </c>
      <c r="BY1174" s="12" t="s">
        <v>1077</v>
      </c>
      <c r="BZ1174" s="12"/>
      <c r="CA1174" s="12">
        <v>1.92</v>
      </c>
      <c r="CB1174" s="12" t="s">
        <v>1077</v>
      </c>
      <c r="CC1174" s="12" t="s">
        <v>1077</v>
      </c>
      <c r="CD1174" s="12" t="s">
        <v>1077</v>
      </c>
      <c r="CE1174" s="12">
        <v>0.1</v>
      </c>
      <c r="CF1174" s="12" t="s">
        <v>1077</v>
      </c>
      <c r="CG1174" s="12"/>
      <c r="CH1174" s="12"/>
      <c r="CI1174" s="12"/>
      <c r="CJ1174" s="12">
        <v>0.16</v>
      </c>
      <c r="CK1174" s="12" t="s">
        <v>3827</v>
      </c>
      <c r="CL1174" s="12" t="s">
        <v>1077</v>
      </c>
      <c r="CM1174" s="12" t="s">
        <v>1077</v>
      </c>
      <c r="CN1174" s="12" t="s">
        <v>1077</v>
      </c>
      <c r="CO1174" s="12" t="s">
        <v>1077</v>
      </c>
      <c r="CP1174" s="12"/>
      <c r="CQ1174" s="12"/>
      <c r="CR1174" s="12"/>
      <c r="CS1174" s="12" t="s">
        <v>1077</v>
      </c>
      <c r="CT1174" s="12" t="s">
        <v>1077</v>
      </c>
      <c r="CU1174" s="12">
        <f>1697/1000</f>
        <v>1.6970000000000001</v>
      </c>
      <c r="CV1174" s="12">
        <f>BS1174*CU1174</f>
        <v>-0.33261200000000002</v>
      </c>
      <c r="CW1174" s="12"/>
      <c r="CX1174" s="57"/>
    </row>
    <row r="1175" spans="1:102" ht="16.5" x14ac:dyDescent="0.35">
      <c r="A1175" s="56">
        <v>111</v>
      </c>
      <c r="B1175" s="12" t="s">
        <v>3804</v>
      </c>
      <c r="C1175" s="12">
        <v>111.1</v>
      </c>
      <c r="D1175" s="12" t="s">
        <v>2655</v>
      </c>
      <c r="E1175" s="12" t="s">
        <v>539</v>
      </c>
      <c r="F1175" s="12" t="s">
        <v>3916</v>
      </c>
      <c r="G1175" s="12" t="s">
        <v>349</v>
      </c>
      <c r="H1175" s="12" t="s">
        <v>2804</v>
      </c>
      <c r="I1175" s="12" t="s">
        <v>1285</v>
      </c>
      <c r="J1175" s="12" t="s">
        <v>556</v>
      </c>
      <c r="K1175" s="12" t="s">
        <v>564</v>
      </c>
      <c r="L1175" s="12" t="s">
        <v>581</v>
      </c>
      <c r="M1175" s="12" t="s">
        <v>3164</v>
      </c>
      <c r="N1175" s="12"/>
      <c r="O1175" s="12" t="s">
        <v>3400</v>
      </c>
      <c r="P1175" s="12" t="s">
        <v>3404</v>
      </c>
      <c r="Q1175" s="12">
        <v>1</v>
      </c>
      <c r="R1175" s="12">
        <v>0</v>
      </c>
      <c r="S1175" s="12">
        <v>0</v>
      </c>
      <c r="T1175" s="12">
        <v>0</v>
      </c>
      <c r="U1175" s="12">
        <v>0</v>
      </c>
      <c r="V1175" s="12">
        <v>0</v>
      </c>
      <c r="W1175" s="12">
        <v>0</v>
      </c>
      <c r="X1175" s="12">
        <v>0</v>
      </c>
      <c r="Y1175" s="12">
        <v>0</v>
      </c>
      <c r="Z1175" s="12">
        <v>1</v>
      </c>
      <c r="AA1175" s="12">
        <v>0</v>
      </c>
      <c r="AB1175" s="12">
        <v>0</v>
      </c>
      <c r="AC1175" s="12">
        <v>0</v>
      </c>
      <c r="AD1175" s="12">
        <v>0</v>
      </c>
      <c r="AE1175" s="12">
        <v>0</v>
      </c>
      <c r="AF1175" s="12">
        <v>0</v>
      </c>
      <c r="AG1175" s="12">
        <v>0</v>
      </c>
      <c r="AH1175" s="12">
        <v>0</v>
      </c>
      <c r="AI1175" s="12">
        <v>0</v>
      </c>
      <c r="AJ1175" s="12">
        <v>0</v>
      </c>
      <c r="AK1175" s="12">
        <v>0</v>
      </c>
      <c r="AL1175" s="12" t="s">
        <v>3450</v>
      </c>
      <c r="AM1175" s="7" t="s">
        <v>608</v>
      </c>
      <c r="AN1175" s="7" t="s">
        <v>615</v>
      </c>
      <c r="AO1175" s="7" t="s">
        <v>748</v>
      </c>
      <c r="AP1175" s="12" t="s">
        <v>691</v>
      </c>
      <c r="AQ1175" s="12">
        <v>1000</v>
      </c>
      <c r="AR1175" s="12">
        <v>1</v>
      </c>
      <c r="AS1175" s="12" t="s">
        <v>555</v>
      </c>
      <c r="AT1175" s="7" t="s">
        <v>212</v>
      </c>
      <c r="AU1175" s="12">
        <v>0</v>
      </c>
      <c r="AV1175" s="12">
        <v>0</v>
      </c>
      <c r="AW1175" s="12">
        <v>0</v>
      </c>
      <c r="AX1175" s="12">
        <v>0</v>
      </c>
      <c r="AY1175" s="7">
        <v>1</v>
      </c>
      <c r="AZ1175" s="12">
        <v>0</v>
      </c>
      <c r="BA1175" s="12">
        <v>1</v>
      </c>
      <c r="BB1175" s="12">
        <v>1</v>
      </c>
      <c r="BC1175" s="12">
        <v>0</v>
      </c>
      <c r="BD1175" s="12">
        <v>0</v>
      </c>
      <c r="BE1175" s="12">
        <v>1</v>
      </c>
      <c r="BF1175" s="7" t="s">
        <v>766</v>
      </c>
      <c r="BG1175" s="7" t="s">
        <v>832</v>
      </c>
      <c r="BH1175" s="7"/>
      <c r="BI1175" s="7" t="s">
        <v>2809</v>
      </c>
      <c r="BJ1175" s="12" t="s">
        <v>718</v>
      </c>
      <c r="BK1175" s="12" t="s">
        <v>3465</v>
      </c>
      <c r="BL1175" s="12" t="s">
        <v>3483</v>
      </c>
      <c r="BM1175" s="7" t="s">
        <v>788</v>
      </c>
      <c r="BN1175" s="7"/>
      <c r="BO1175" s="12"/>
      <c r="BP1175" s="12" t="s">
        <v>3524</v>
      </c>
      <c r="BQ1175" s="12">
        <f>CV1175</f>
        <v>1.3576000000000001E-2</v>
      </c>
      <c r="BR1175" s="12" t="s">
        <v>3527</v>
      </c>
      <c r="BS1175" s="12">
        <v>8.0000000000000002E-3</v>
      </c>
      <c r="BT1175" s="12"/>
      <c r="BU1175" s="12">
        <f>EXP(BS1175)</f>
        <v>1.0080320855042735</v>
      </c>
      <c r="BV1175" s="12" t="s">
        <v>3416</v>
      </c>
      <c r="BW1175" s="12" t="s">
        <v>1077</v>
      </c>
      <c r="BX1175" s="12" t="s">
        <v>1077</v>
      </c>
      <c r="BY1175" s="12" t="s">
        <v>1077</v>
      </c>
      <c r="BZ1175" s="12"/>
      <c r="CA1175" s="12">
        <v>0.57999999999999996</v>
      </c>
      <c r="CB1175" s="12" t="s">
        <v>1077</v>
      </c>
      <c r="CC1175" s="12" t="s">
        <v>1077</v>
      </c>
      <c r="CD1175" s="12" t="s">
        <v>1077</v>
      </c>
      <c r="CE1175" s="12" t="s">
        <v>1077</v>
      </c>
      <c r="CF1175" s="12" t="s">
        <v>1077</v>
      </c>
      <c r="CG1175" s="12"/>
      <c r="CH1175" s="12"/>
      <c r="CI1175" s="12"/>
      <c r="CJ1175" s="12">
        <v>0.16</v>
      </c>
      <c r="CK1175" s="12" t="s">
        <v>3827</v>
      </c>
      <c r="CL1175" s="12" t="s">
        <v>1077</v>
      </c>
      <c r="CM1175" s="12" t="s">
        <v>1077</v>
      </c>
      <c r="CN1175" s="12" t="s">
        <v>1077</v>
      </c>
      <c r="CO1175" s="12" t="s">
        <v>1077</v>
      </c>
      <c r="CP1175" s="12"/>
      <c r="CQ1175" s="12"/>
      <c r="CR1175" s="12"/>
      <c r="CS1175" s="12" t="s">
        <v>1077</v>
      </c>
      <c r="CT1175" s="12" t="s">
        <v>1077</v>
      </c>
      <c r="CU1175" s="12">
        <f>1697/1000</f>
        <v>1.6970000000000001</v>
      </c>
      <c r="CV1175" s="12">
        <f>BS1175*CU1175</f>
        <v>1.3576000000000001E-2</v>
      </c>
      <c r="CW1175" s="12"/>
      <c r="CX1175" s="57"/>
    </row>
    <row r="1176" spans="1:102" ht="16.5" x14ac:dyDescent="0.35">
      <c r="A1176" s="56">
        <v>111</v>
      </c>
      <c r="B1176" s="12" t="s">
        <v>3804</v>
      </c>
      <c r="C1176" s="12">
        <v>111.1</v>
      </c>
      <c r="D1176" s="12" t="s">
        <v>2653</v>
      </c>
      <c r="E1176" s="12" t="s">
        <v>539</v>
      </c>
      <c r="F1176" s="12" t="s">
        <v>3916</v>
      </c>
      <c r="G1176" s="12" t="s">
        <v>349</v>
      </c>
      <c r="H1176" s="12" t="s">
        <v>2804</v>
      </c>
      <c r="I1176" s="12" t="s">
        <v>1285</v>
      </c>
      <c r="J1176" s="12" t="s">
        <v>556</v>
      </c>
      <c r="K1176" s="12" t="s">
        <v>564</v>
      </c>
      <c r="L1176" s="12" t="s">
        <v>581</v>
      </c>
      <c r="M1176" s="12" t="s">
        <v>3164</v>
      </c>
      <c r="N1176" s="12"/>
      <c r="O1176" s="12" t="s">
        <v>3400</v>
      </c>
      <c r="P1176" s="12" t="s">
        <v>3404</v>
      </c>
      <c r="Q1176" s="12">
        <v>1</v>
      </c>
      <c r="R1176" s="12">
        <v>0</v>
      </c>
      <c r="S1176" s="12">
        <v>0</v>
      </c>
      <c r="T1176" s="12">
        <v>0</v>
      </c>
      <c r="U1176" s="12">
        <v>0</v>
      </c>
      <c r="V1176" s="12">
        <v>0</v>
      </c>
      <c r="W1176" s="12">
        <v>0</v>
      </c>
      <c r="X1176" s="12">
        <v>0</v>
      </c>
      <c r="Y1176" s="12">
        <v>0</v>
      </c>
      <c r="Z1176" s="12">
        <v>1</v>
      </c>
      <c r="AA1176" s="12">
        <v>0</v>
      </c>
      <c r="AB1176" s="12">
        <v>0</v>
      </c>
      <c r="AC1176" s="12">
        <v>0</v>
      </c>
      <c r="AD1176" s="12">
        <v>0</v>
      </c>
      <c r="AE1176" s="12">
        <v>0</v>
      </c>
      <c r="AF1176" s="12">
        <v>0</v>
      </c>
      <c r="AG1176" s="12">
        <v>0</v>
      </c>
      <c r="AH1176" s="12">
        <v>0</v>
      </c>
      <c r="AI1176" s="12">
        <v>0</v>
      </c>
      <c r="AJ1176" s="12">
        <v>0</v>
      </c>
      <c r="AK1176" s="12">
        <v>0</v>
      </c>
      <c r="AL1176" s="12" t="s">
        <v>3450</v>
      </c>
      <c r="AM1176" s="7" t="s">
        <v>608</v>
      </c>
      <c r="AN1176" s="7" t="s">
        <v>615</v>
      </c>
      <c r="AO1176" s="7" t="s">
        <v>748</v>
      </c>
      <c r="AP1176" s="12" t="s">
        <v>691</v>
      </c>
      <c r="AQ1176" s="12">
        <v>1000</v>
      </c>
      <c r="AR1176" s="12">
        <v>1</v>
      </c>
      <c r="AS1176" s="12" t="s">
        <v>555</v>
      </c>
      <c r="AT1176" s="7" t="s">
        <v>212</v>
      </c>
      <c r="AU1176" s="12">
        <v>0</v>
      </c>
      <c r="AV1176" s="12">
        <v>0</v>
      </c>
      <c r="AW1176" s="12">
        <v>0</v>
      </c>
      <c r="AX1176" s="12">
        <v>0</v>
      </c>
      <c r="AY1176" s="7">
        <v>1</v>
      </c>
      <c r="AZ1176" s="12">
        <v>0</v>
      </c>
      <c r="BA1176" s="12">
        <v>1</v>
      </c>
      <c r="BB1176" s="12">
        <v>1</v>
      </c>
      <c r="BC1176" s="12">
        <v>0</v>
      </c>
      <c r="BD1176" s="12">
        <v>0</v>
      </c>
      <c r="BE1176" s="12">
        <v>1</v>
      </c>
      <c r="BF1176" s="7" t="s">
        <v>766</v>
      </c>
      <c r="BG1176" s="7" t="s">
        <v>832</v>
      </c>
      <c r="BH1176" s="7"/>
      <c r="BI1176" s="12" t="s">
        <v>2809</v>
      </c>
      <c r="BJ1176" s="12" t="s">
        <v>718</v>
      </c>
      <c r="BK1176" s="12" t="s">
        <v>3463</v>
      </c>
      <c r="BL1176" s="12" t="s">
        <v>3469</v>
      </c>
      <c r="BM1176" s="7" t="s">
        <v>788</v>
      </c>
      <c r="BN1176" s="7"/>
      <c r="BO1176" s="12"/>
      <c r="BP1176" s="12" t="s">
        <v>3524</v>
      </c>
      <c r="BQ1176" s="12">
        <f>CV1176</f>
        <v>1.6193499999999999E-4</v>
      </c>
      <c r="BR1176" s="12" t="s">
        <v>3527</v>
      </c>
      <c r="BS1176" s="12">
        <v>0.23300000000000001</v>
      </c>
      <c r="BT1176" s="12"/>
      <c r="BU1176" s="12">
        <f>EXP(BS1176)</f>
        <v>1.2623814793272614</v>
      </c>
      <c r="BV1176" s="12" t="s">
        <v>3416</v>
      </c>
      <c r="BW1176" s="12" t="s">
        <v>1077</v>
      </c>
      <c r="BX1176" s="12" t="s">
        <v>1077</v>
      </c>
      <c r="BY1176" s="12" t="s">
        <v>1077</v>
      </c>
      <c r="BZ1176" s="12"/>
      <c r="CA1176" s="12">
        <v>1.49</v>
      </c>
      <c r="CB1176" s="12" t="s">
        <v>1077</v>
      </c>
      <c r="CC1176" s="12" t="s">
        <v>1077</v>
      </c>
      <c r="CD1176" s="12" t="s">
        <v>1077</v>
      </c>
      <c r="CE1176" s="12" t="s">
        <v>1077</v>
      </c>
      <c r="CF1176" s="12" t="s">
        <v>1077</v>
      </c>
      <c r="CG1176" s="12"/>
      <c r="CH1176" s="12"/>
      <c r="CI1176" s="12"/>
      <c r="CJ1176" s="12">
        <v>0.16</v>
      </c>
      <c r="CK1176" s="12" t="s">
        <v>3827</v>
      </c>
      <c r="CL1176" s="12" t="s">
        <v>1077</v>
      </c>
      <c r="CM1176" s="12" t="s">
        <v>1077</v>
      </c>
      <c r="CN1176" s="12" t="s">
        <v>1077</v>
      </c>
      <c r="CO1176" s="12" t="s">
        <v>1077</v>
      </c>
      <c r="CP1176" s="12"/>
      <c r="CQ1176" s="12"/>
      <c r="CR1176" s="12"/>
      <c r="CS1176" s="12" t="s">
        <v>1077</v>
      </c>
      <c r="CT1176" s="12" t="s">
        <v>1077</v>
      </c>
      <c r="CU1176" s="12">
        <f>695/1000</f>
        <v>0.69499999999999995</v>
      </c>
      <c r="CV1176" s="12">
        <f>BS1176*CU1176/1000</f>
        <v>1.6193499999999999E-4</v>
      </c>
      <c r="CW1176" s="12"/>
      <c r="CX1176" s="57"/>
    </row>
    <row r="1177" spans="1:102" ht="16.5" x14ac:dyDescent="0.35">
      <c r="A1177" s="56">
        <v>111</v>
      </c>
      <c r="B1177" s="12" t="s">
        <v>3804</v>
      </c>
      <c r="C1177" s="12">
        <v>111.2</v>
      </c>
      <c r="D1177" s="12" t="s">
        <v>2650</v>
      </c>
      <c r="E1177" s="12" t="s">
        <v>540</v>
      </c>
      <c r="F1177" s="12" t="s">
        <v>3916</v>
      </c>
      <c r="G1177" s="12" t="s">
        <v>349</v>
      </c>
      <c r="H1177" s="12" t="s">
        <v>2805</v>
      </c>
      <c r="I1177" s="12" t="s">
        <v>1285</v>
      </c>
      <c r="J1177" s="12" t="s">
        <v>556</v>
      </c>
      <c r="K1177" s="12" t="s">
        <v>564</v>
      </c>
      <c r="L1177" s="12" t="s">
        <v>581</v>
      </c>
      <c r="M1177" s="12" t="s">
        <v>3164</v>
      </c>
      <c r="N1177" s="12"/>
      <c r="O1177" s="12" t="s">
        <v>3400</v>
      </c>
      <c r="P1177" s="12" t="s">
        <v>3404</v>
      </c>
      <c r="Q1177" s="12">
        <v>1</v>
      </c>
      <c r="R1177" s="12">
        <v>0</v>
      </c>
      <c r="S1177" s="12">
        <v>0</v>
      </c>
      <c r="T1177" s="12">
        <v>0</v>
      </c>
      <c r="U1177" s="12">
        <v>0</v>
      </c>
      <c r="V1177" s="12">
        <v>0</v>
      </c>
      <c r="W1177" s="12">
        <v>0</v>
      </c>
      <c r="X1177" s="12">
        <v>0</v>
      </c>
      <c r="Y1177" s="12">
        <v>0</v>
      </c>
      <c r="Z1177" s="12">
        <v>1</v>
      </c>
      <c r="AA1177" s="12">
        <v>0</v>
      </c>
      <c r="AB1177" s="12">
        <v>0</v>
      </c>
      <c r="AC1177" s="12">
        <v>0</v>
      </c>
      <c r="AD1177" s="12">
        <v>0</v>
      </c>
      <c r="AE1177" s="12">
        <v>0</v>
      </c>
      <c r="AF1177" s="12">
        <v>0</v>
      </c>
      <c r="AG1177" s="12">
        <v>0</v>
      </c>
      <c r="AH1177" s="12">
        <v>0</v>
      </c>
      <c r="AI1177" s="12">
        <v>0</v>
      </c>
      <c r="AJ1177" s="12">
        <v>0</v>
      </c>
      <c r="AK1177" s="12">
        <v>0</v>
      </c>
      <c r="AL1177" s="12" t="s">
        <v>3450</v>
      </c>
      <c r="AM1177" s="7" t="s">
        <v>608</v>
      </c>
      <c r="AN1177" s="7" t="s">
        <v>615</v>
      </c>
      <c r="AO1177" s="7" t="s">
        <v>748</v>
      </c>
      <c r="AP1177" s="12" t="s">
        <v>691</v>
      </c>
      <c r="AQ1177" s="12">
        <v>1000</v>
      </c>
      <c r="AR1177" s="12">
        <v>1</v>
      </c>
      <c r="AS1177" s="12" t="s">
        <v>555</v>
      </c>
      <c r="AT1177" s="7" t="s">
        <v>212</v>
      </c>
      <c r="AU1177" s="12">
        <v>0</v>
      </c>
      <c r="AV1177" s="12">
        <v>0</v>
      </c>
      <c r="AW1177" s="12">
        <v>0</v>
      </c>
      <c r="AX1177" s="12">
        <v>0</v>
      </c>
      <c r="AY1177" s="7">
        <v>1</v>
      </c>
      <c r="AZ1177" s="12">
        <v>0</v>
      </c>
      <c r="BA1177" s="12">
        <v>1</v>
      </c>
      <c r="BB1177" s="12">
        <v>1</v>
      </c>
      <c r="BC1177" s="12">
        <v>0</v>
      </c>
      <c r="BD1177" s="12">
        <v>0</v>
      </c>
      <c r="BE1177" s="12">
        <v>1</v>
      </c>
      <c r="BF1177" s="7" t="s">
        <v>766</v>
      </c>
      <c r="BG1177" s="7" t="s">
        <v>860</v>
      </c>
      <c r="BH1177" s="7"/>
      <c r="BI1177" s="7" t="s">
        <v>2808</v>
      </c>
      <c r="BJ1177" s="12" t="s">
        <v>718</v>
      </c>
      <c r="BK1177" s="12" t="s">
        <v>3463</v>
      </c>
      <c r="BL1177" s="12" t="s">
        <v>3469</v>
      </c>
      <c r="BM1177" s="7" t="s">
        <v>788</v>
      </c>
      <c r="BN1177" s="7"/>
      <c r="BO1177" s="12"/>
      <c r="BP1177" s="12" t="s">
        <v>3524</v>
      </c>
      <c r="BQ1177" s="12">
        <f>CV1177</f>
        <v>-1.6559999999999998E-2</v>
      </c>
      <c r="BR1177" s="12" t="s">
        <v>3527</v>
      </c>
      <c r="BS1177" s="12">
        <v>-0.34499999999999997</v>
      </c>
      <c r="BT1177" s="12"/>
      <c r="BU1177" s="12">
        <f>EXP(BS1177)</f>
        <v>0.70822035346779999</v>
      </c>
      <c r="BV1177" s="12" t="s">
        <v>3416</v>
      </c>
      <c r="BW1177" s="12" t="s">
        <v>1077</v>
      </c>
      <c r="BX1177" s="12" t="s">
        <v>1077</v>
      </c>
      <c r="BY1177" s="12" t="s">
        <v>1077</v>
      </c>
      <c r="BZ1177" s="12"/>
      <c r="CA1177" s="12">
        <v>0.88</v>
      </c>
      <c r="CB1177" s="12" t="s">
        <v>1077</v>
      </c>
      <c r="CC1177" s="12" t="s">
        <v>1077</v>
      </c>
      <c r="CD1177" s="12" t="s">
        <v>1077</v>
      </c>
      <c r="CE1177" s="12" t="s">
        <v>1077</v>
      </c>
      <c r="CF1177" s="12" t="s">
        <v>1077</v>
      </c>
      <c r="CG1177" s="12"/>
      <c r="CH1177" s="12"/>
      <c r="CI1177" s="12"/>
      <c r="CJ1177" s="12">
        <v>0.15</v>
      </c>
      <c r="CK1177" s="12" t="s">
        <v>3827</v>
      </c>
      <c r="CL1177" s="12" t="s">
        <v>1077</v>
      </c>
      <c r="CM1177" s="12" t="s">
        <v>1077</v>
      </c>
      <c r="CN1177" s="12" t="s">
        <v>1077</v>
      </c>
      <c r="CO1177" s="12" t="s">
        <v>1077</v>
      </c>
      <c r="CP1177" s="12"/>
      <c r="CQ1177" s="12"/>
      <c r="CR1177" s="12"/>
      <c r="CS1177" s="12" t="s">
        <v>1077</v>
      </c>
      <c r="CT1177" s="12" t="s">
        <v>1077</v>
      </c>
      <c r="CU1177" s="12">
        <v>48</v>
      </c>
      <c r="CV1177" s="12">
        <f>BS1177*CU1177/1000</f>
        <v>-1.6559999999999998E-2</v>
      </c>
      <c r="CW1177" s="12"/>
      <c r="CX1177" s="57"/>
    </row>
    <row r="1178" spans="1:102" ht="16.5" x14ac:dyDescent="0.35">
      <c r="A1178" s="56">
        <v>111</v>
      </c>
      <c r="B1178" s="12" t="s">
        <v>3804</v>
      </c>
      <c r="C1178" s="12">
        <v>111.2</v>
      </c>
      <c r="D1178" s="12" t="s">
        <v>2651</v>
      </c>
      <c r="E1178" s="12" t="s">
        <v>540</v>
      </c>
      <c r="F1178" s="12" t="s">
        <v>3916</v>
      </c>
      <c r="G1178" s="12" t="s">
        <v>349</v>
      </c>
      <c r="H1178" s="12" t="s">
        <v>2804</v>
      </c>
      <c r="I1178" s="12" t="s">
        <v>1285</v>
      </c>
      <c r="J1178" s="12" t="s">
        <v>556</v>
      </c>
      <c r="K1178" s="12" t="s">
        <v>564</v>
      </c>
      <c r="L1178" s="12" t="s">
        <v>581</v>
      </c>
      <c r="M1178" s="12" t="s">
        <v>3164</v>
      </c>
      <c r="N1178" s="12"/>
      <c r="O1178" s="12" t="s">
        <v>3400</v>
      </c>
      <c r="P1178" s="12" t="s">
        <v>3404</v>
      </c>
      <c r="Q1178" s="12">
        <v>1</v>
      </c>
      <c r="R1178" s="12">
        <v>0</v>
      </c>
      <c r="S1178" s="12">
        <v>0</v>
      </c>
      <c r="T1178" s="12">
        <v>0</v>
      </c>
      <c r="U1178" s="12">
        <v>0</v>
      </c>
      <c r="V1178" s="12">
        <v>0</v>
      </c>
      <c r="W1178" s="12">
        <v>0</v>
      </c>
      <c r="X1178" s="12">
        <v>0</v>
      </c>
      <c r="Y1178" s="12">
        <v>0</v>
      </c>
      <c r="Z1178" s="12">
        <v>1</v>
      </c>
      <c r="AA1178" s="12">
        <v>0</v>
      </c>
      <c r="AB1178" s="12">
        <v>0</v>
      </c>
      <c r="AC1178" s="12">
        <v>0</v>
      </c>
      <c r="AD1178" s="12">
        <v>0</v>
      </c>
      <c r="AE1178" s="12">
        <v>0</v>
      </c>
      <c r="AF1178" s="12">
        <v>0</v>
      </c>
      <c r="AG1178" s="12">
        <v>0</v>
      </c>
      <c r="AH1178" s="12">
        <v>0</v>
      </c>
      <c r="AI1178" s="12">
        <v>0</v>
      </c>
      <c r="AJ1178" s="12">
        <v>0</v>
      </c>
      <c r="AK1178" s="12">
        <v>0</v>
      </c>
      <c r="AL1178" s="12" t="s">
        <v>3450</v>
      </c>
      <c r="AM1178" s="7" t="s">
        <v>608</v>
      </c>
      <c r="AN1178" s="7" t="s">
        <v>615</v>
      </c>
      <c r="AO1178" s="7" t="s">
        <v>748</v>
      </c>
      <c r="AP1178" s="12" t="s">
        <v>691</v>
      </c>
      <c r="AQ1178" s="12">
        <v>1000</v>
      </c>
      <c r="AR1178" s="12">
        <v>1</v>
      </c>
      <c r="AS1178" s="12" t="s">
        <v>555</v>
      </c>
      <c r="AT1178" s="7" t="s">
        <v>212</v>
      </c>
      <c r="AU1178" s="12">
        <v>0</v>
      </c>
      <c r="AV1178" s="12">
        <v>0</v>
      </c>
      <c r="AW1178" s="12">
        <v>0</v>
      </c>
      <c r="AX1178" s="12">
        <v>0</v>
      </c>
      <c r="AY1178" s="7">
        <v>1</v>
      </c>
      <c r="AZ1178" s="12">
        <v>0</v>
      </c>
      <c r="BA1178" s="12">
        <v>1</v>
      </c>
      <c r="BB1178" s="12">
        <v>1</v>
      </c>
      <c r="BC1178" s="12">
        <v>0</v>
      </c>
      <c r="BD1178" s="12">
        <v>0</v>
      </c>
      <c r="BE1178" s="12">
        <v>1</v>
      </c>
      <c r="BF1178" s="7" t="s">
        <v>766</v>
      </c>
      <c r="BG1178" s="7" t="s">
        <v>860</v>
      </c>
      <c r="BH1178" s="7"/>
      <c r="BI1178" s="7" t="s">
        <v>2808</v>
      </c>
      <c r="BJ1178" s="12" t="s">
        <v>718</v>
      </c>
      <c r="BK1178" s="12" t="s">
        <v>3465</v>
      </c>
      <c r="BL1178" s="12" t="s">
        <v>3481</v>
      </c>
      <c r="BM1178" s="7" t="s">
        <v>788</v>
      </c>
      <c r="BN1178" s="7"/>
      <c r="BO1178" s="12"/>
      <c r="BP1178" s="12" t="s">
        <v>3524</v>
      </c>
      <c r="BQ1178" s="12">
        <f>CV1178</f>
        <v>2.8294E-2</v>
      </c>
      <c r="BR1178" s="12" t="s">
        <v>3527</v>
      </c>
      <c r="BS1178" s="12">
        <v>0.60199999999999998</v>
      </c>
      <c r="BT1178" s="12"/>
      <c r="BU1178" s="12">
        <f>EXP(BS1178)</f>
        <v>1.8257666846595977</v>
      </c>
      <c r="BV1178" s="12" t="s">
        <v>3416</v>
      </c>
      <c r="BW1178" s="12" t="s">
        <v>1077</v>
      </c>
      <c r="BX1178" s="12" t="s">
        <v>1077</v>
      </c>
      <c r="BY1178" s="12" t="s">
        <v>1077</v>
      </c>
      <c r="BZ1178" s="12"/>
      <c r="CA1178" s="12">
        <v>1.24</v>
      </c>
      <c r="CB1178" s="12" t="s">
        <v>1077</v>
      </c>
      <c r="CC1178" s="12" t="s">
        <v>1077</v>
      </c>
      <c r="CD1178" s="12" t="s">
        <v>1077</v>
      </c>
      <c r="CE1178" s="12" t="s">
        <v>1077</v>
      </c>
      <c r="CF1178" s="12" t="s">
        <v>1077</v>
      </c>
      <c r="CG1178" s="12"/>
      <c r="CH1178" s="12"/>
      <c r="CI1178" s="12"/>
      <c r="CJ1178" s="12">
        <v>0.15</v>
      </c>
      <c r="CK1178" s="12" t="s">
        <v>3827</v>
      </c>
      <c r="CL1178" s="12" t="s">
        <v>1077</v>
      </c>
      <c r="CM1178" s="12" t="s">
        <v>1077</v>
      </c>
      <c r="CN1178" s="12" t="s">
        <v>1077</v>
      </c>
      <c r="CO1178" s="12" t="s">
        <v>1077</v>
      </c>
      <c r="CP1178" s="12"/>
      <c r="CQ1178" s="12"/>
      <c r="CR1178" s="12"/>
      <c r="CS1178" s="12" t="s">
        <v>1077</v>
      </c>
      <c r="CT1178" s="12" t="s">
        <v>1077</v>
      </c>
      <c r="CU1178" s="12">
        <v>47</v>
      </c>
      <c r="CV1178" s="12">
        <f>BS1178*CU1178/1000</f>
        <v>2.8294E-2</v>
      </c>
      <c r="CW1178" s="12"/>
      <c r="CX1178" s="57"/>
    </row>
    <row r="1179" spans="1:102" ht="16.5" x14ac:dyDescent="0.35">
      <c r="A1179" s="56">
        <v>38</v>
      </c>
      <c r="B1179" s="12" t="s">
        <v>3729</v>
      </c>
      <c r="C1179" s="12">
        <v>38.299999999999997</v>
      </c>
      <c r="D1179" s="12" t="s">
        <v>1917</v>
      </c>
      <c r="E1179" s="12" t="s">
        <v>1129</v>
      </c>
      <c r="F1179" s="12">
        <v>4</v>
      </c>
      <c r="G1179" s="12" t="s">
        <v>212</v>
      </c>
      <c r="H1179" s="12" t="s">
        <v>2804</v>
      </c>
      <c r="I1179" s="12" t="s">
        <v>212</v>
      </c>
      <c r="J1179" s="12" t="s">
        <v>556</v>
      </c>
      <c r="K1179" s="12" t="s">
        <v>564</v>
      </c>
      <c r="L1179" s="12" t="s">
        <v>558</v>
      </c>
      <c r="M1179" s="12" t="s">
        <v>3237</v>
      </c>
      <c r="N1179" s="12" t="s">
        <v>3435</v>
      </c>
      <c r="O1179" s="12" t="s">
        <v>3400</v>
      </c>
      <c r="P1179" s="12" t="s">
        <v>3401</v>
      </c>
      <c r="Q1179" s="12">
        <v>0</v>
      </c>
      <c r="R1179" s="12">
        <v>0</v>
      </c>
      <c r="S1179" s="12">
        <v>0</v>
      </c>
      <c r="T1179" s="12">
        <v>0</v>
      </c>
      <c r="U1179" s="12">
        <v>0</v>
      </c>
      <c r="V1179" s="12">
        <v>0</v>
      </c>
      <c r="W1179" s="12">
        <v>1</v>
      </c>
      <c r="X1179" s="12">
        <v>0</v>
      </c>
      <c r="Y1179" s="12">
        <v>0</v>
      </c>
      <c r="Z1179" s="12">
        <v>0</v>
      </c>
      <c r="AA1179" s="12">
        <v>0</v>
      </c>
      <c r="AB1179" s="12">
        <v>0</v>
      </c>
      <c r="AC1179" s="12">
        <v>1</v>
      </c>
      <c r="AD1179" s="12">
        <v>0</v>
      </c>
      <c r="AE1179" s="12">
        <v>0</v>
      </c>
      <c r="AF1179" s="12">
        <v>0</v>
      </c>
      <c r="AG1179" s="12">
        <v>0</v>
      </c>
      <c r="AH1179" s="12">
        <v>0</v>
      </c>
      <c r="AI1179" s="12">
        <v>0</v>
      </c>
      <c r="AJ1179" s="12">
        <v>0</v>
      </c>
      <c r="AK1179" s="12">
        <v>0</v>
      </c>
      <c r="AL1179" s="12" t="s">
        <v>3454</v>
      </c>
      <c r="AM1179" s="7" t="s">
        <v>668</v>
      </c>
      <c r="AN1179" s="7" t="s">
        <v>669</v>
      </c>
      <c r="AO1179" s="7">
        <v>2010</v>
      </c>
      <c r="AP1179" s="12" t="s">
        <v>3235</v>
      </c>
      <c r="AQ1179" s="12">
        <v>1000</v>
      </c>
      <c r="AR1179" s="12">
        <v>1</v>
      </c>
      <c r="AS1179" s="12" t="s">
        <v>555</v>
      </c>
      <c r="AT1179" s="7" t="s">
        <v>212</v>
      </c>
      <c r="AU1179" s="12">
        <v>1</v>
      </c>
      <c r="AV1179" s="12">
        <v>0</v>
      </c>
      <c r="AW1179" s="12">
        <v>0</v>
      </c>
      <c r="AX1179" s="12">
        <v>0</v>
      </c>
      <c r="AY1179" s="7">
        <v>1</v>
      </c>
      <c r="AZ1179" s="12">
        <v>0</v>
      </c>
      <c r="BA1179" s="12">
        <v>0</v>
      </c>
      <c r="BB1179" s="12">
        <v>0</v>
      </c>
      <c r="BC1179" s="12">
        <v>0</v>
      </c>
      <c r="BD1179" s="12">
        <v>0</v>
      </c>
      <c r="BE1179" s="12">
        <v>0</v>
      </c>
      <c r="BF1179" s="7" t="s">
        <v>766</v>
      </c>
      <c r="BG1179" s="7" t="s">
        <v>868</v>
      </c>
      <c r="BH1179" s="7"/>
      <c r="BI1179" s="7" t="s">
        <v>2807</v>
      </c>
      <c r="BJ1179" s="12" t="s">
        <v>3459</v>
      </c>
      <c r="BK1179" s="12" t="s">
        <v>3463</v>
      </c>
      <c r="BL1179" s="12" t="s">
        <v>3481</v>
      </c>
      <c r="BM1179" s="7" t="s">
        <v>864</v>
      </c>
      <c r="BN1179" s="7"/>
      <c r="BO1179" s="12"/>
      <c r="BP1179" s="12" t="s">
        <v>1145</v>
      </c>
      <c r="BQ1179" s="12">
        <v>0.121</v>
      </c>
      <c r="BR1179" s="12" t="s">
        <v>3429</v>
      </c>
      <c r="BS1179" s="12">
        <v>0.121</v>
      </c>
      <c r="BT1179" s="12"/>
      <c r="BU1179" s="12"/>
      <c r="BV1179" s="12" t="s">
        <v>1077</v>
      </c>
      <c r="BW1179" s="12" t="s">
        <v>1077</v>
      </c>
      <c r="BX1179" s="12" t="s">
        <v>1077</v>
      </c>
      <c r="BY1179" s="12" t="s">
        <v>1077</v>
      </c>
      <c r="BZ1179" s="12"/>
      <c r="CA1179" s="12" t="s">
        <v>1077</v>
      </c>
      <c r="CB1179" s="12"/>
      <c r="CC1179" s="12"/>
      <c r="CD1179" s="12" t="s">
        <v>1077</v>
      </c>
      <c r="CE1179" s="12">
        <v>3.0000000000000001E-3</v>
      </c>
      <c r="CF1179" s="12" t="s">
        <v>1077</v>
      </c>
      <c r="CG1179" s="12"/>
      <c r="CH1179" s="12"/>
      <c r="CI1179" s="12"/>
      <c r="CJ1179" s="12">
        <v>0.79100000000000004</v>
      </c>
      <c r="CK1179" s="12" t="s">
        <v>3828</v>
      </c>
      <c r="CL1179" s="12" t="s">
        <v>1077</v>
      </c>
      <c r="CM1179" s="12" t="s">
        <v>1077</v>
      </c>
      <c r="CN1179" s="12">
        <v>504.24</v>
      </c>
      <c r="CO1179" s="12" t="s">
        <v>3427</v>
      </c>
      <c r="CP1179" s="12"/>
      <c r="CQ1179" s="12"/>
      <c r="CR1179" s="12"/>
      <c r="CS1179" s="12" t="s">
        <v>1077</v>
      </c>
      <c r="CT1179" s="12" t="s">
        <v>1077</v>
      </c>
      <c r="CU1179" s="12" t="s">
        <v>1077</v>
      </c>
      <c r="CV1179" s="12" t="s">
        <v>1077</v>
      </c>
      <c r="CW1179" s="12"/>
      <c r="CX1179" s="57"/>
    </row>
    <row r="1180" spans="1:102" ht="16.5" x14ac:dyDescent="0.35">
      <c r="A1180" s="56">
        <v>111</v>
      </c>
      <c r="B1180" s="12" t="s">
        <v>3804</v>
      </c>
      <c r="C1180" s="12">
        <v>111.3</v>
      </c>
      <c r="D1180" s="12" t="s">
        <v>2652</v>
      </c>
      <c r="E1180" s="12" t="s">
        <v>541</v>
      </c>
      <c r="F1180" s="12">
        <v>4</v>
      </c>
      <c r="G1180" s="12" t="s">
        <v>212</v>
      </c>
      <c r="H1180" s="12" t="s">
        <v>2804</v>
      </c>
      <c r="I1180" s="12" t="s">
        <v>212</v>
      </c>
      <c r="J1180" s="12" t="s">
        <v>556</v>
      </c>
      <c r="K1180" s="12" t="s">
        <v>564</v>
      </c>
      <c r="L1180" s="12" t="s">
        <v>581</v>
      </c>
      <c r="M1180" s="12" t="s">
        <v>3164</v>
      </c>
      <c r="N1180" s="12"/>
      <c r="O1180" s="12" t="s">
        <v>3400</v>
      </c>
      <c r="P1180" s="12" t="s">
        <v>3404</v>
      </c>
      <c r="Q1180" s="12">
        <v>1</v>
      </c>
      <c r="R1180" s="12">
        <v>0</v>
      </c>
      <c r="S1180" s="12">
        <v>0</v>
      </c>
      <c r="T1180" s="12">
        <v>0</v>
      </c>
      <c r="U1180" s="12">
        <v>0</v>
      </c>
      <c r="V1180" s="12">
        <v>0</v>
      </c>
      <c r="W1180" s="12">
        <v>0</v>
      </c>
      <c r="X1180" s="12">
        <v>0</v>
      </c>
      <c r="Y1180" s="12">
        <v>0</v>
      </c>
      <c r="Z1180" s="12">
        <v>1</v>
      </c>
      <c r="AA1180" s="12">
        <v>0</v>
      </c>
      <c r="AB1180" s="12">
        <v>0</v>
      </c>
      <c r="AC1180" s="12">
        <v>0</v>
      </c>
      <c r="AD1180" s="12">
        <v>0</v>
      </c>
      <c r="AE1180" s="12">
        <v>0</v>
      </c>
      <c r="AF1180" s="12">
        <v>0</v>
      </c>
      <c r="AG1180" s="12">
        <v>0</v>
      </c>
      <c r="AH1180" s="12">
        <v>0</v>
      </c>
      <c r="AI1180" s="12">
        <v>0</v>
      </c>
      <c r="AJ1180" s="12">
        <v>0</v>
      </c>
      <c r="AK1180" s="12">
        <v>0</v>
      </c>
      <c r="AL1180" s="12" t="s">
        <v>3450</v>
      </c>
      <c r="AM1180" s="7" t="s">
        <v>608</v>
      </c>
      <c r="AN1180" s="7" t="s">
        <v>615</v>
      </c>
      <c r="AO1180" s="7" t="s">
        <v>748</v>
      </c>
      <c r="AP1180" s="12" t="s">
        <v>691</v>
      </c>
      <c r="AQ1180" s="12">
        <v>1000</v>
      </c>
      <c r="AR1180" s="12">
        <v>1</v>
      </c>
      <c r="AS1180" s="12" t="s">
        <v>555</v>
      </c>
      <c r="AT1180" s="7" t="s">
        <v>212</v>
      </c>
      <c r="AU1180" s="12">
        <v>1</v>
      </c>
      <c r="AV1180" s="12">
        <v>0</v>
      </c>
      <c r="AW1180" s="12">
        <v>0</v>
      </c>
      <c r="AX1180" s="12">
        <v>0</v>
      </c>
      <c r="AY1180" s="7">
        <v>1</v>
      </c>
      <c r="AZ1180" s="12">
        <v>0</v>
      </c>
      <c r="BA1180" s="12">
        <v>1</v>
      </c>
      <c r="BB1180" s="12">
        <v>1</v>
      </c>
      <c r="BC1180" s="12">
        <v>0</v>
      </c>
      <c r="BD1180" s="12">
        <v>0</v>
      </c>
      <c r="BE1180" s="12">
        <v>1</v>
      </c>
      <c r="BF1180" s="7" t="s">
        <v>766</v>
      </c>
      <c r="BG1180" s="7" t="s">
        <v>860</v>
      </c>
      <c r="BH1180" s="7"/>
      <c r="BI1180" s="7" t="s">
        <v>2808</v>
      </c>
      <c r="BJ1180" s="12" t="s">
        <v>718</v>
      </c>
      <c r="BK1180" s="12" t="s">
        <v>3465</v>
      </c>
      <c r="BL1180" s="12" t="s">
        <v>3481</v>
      </c>
      <c r="BM1180" s="7" t="s">
        <v>788</v>
      </c>
      <c r="BN1180" s="7"/>
      <c r="BO1180" s="12"/>
      <c r="BP1180" s="12" t="s">
        <v>3524</v>
      </c>
      <c r="BQ1180" s="12">
        <f>CV1180</f>
        <v>0.73114000000000001</v>
      </c>
      <c r="BR1180" s="12" t="s">
        <v>3527</v>
      </c>
      <c r="BS1180" s="12">
        <v>1.052</v>
      </c>
      <c r="BT1180" s="12"/>
      <c r="BU1180" s="12">
        <f>EXP(BS1180)</f>
        <v>2.8633721394136336</v>
      </c>
      <c r="BV1180" s="12" t="s">
        <v>3416</v>
      </c>
      <c r="BW1180" s="12" t="s">
        <v>1077</v>
      </c>
      <c r="BX1180" s="12" t="s">
        <v>1077</v>
      </c>
      <c r="BY1180" s="12" t="s">
        <v>1077</v>
      </c>
      <c r="BZ1180" s="12"/>
      <c r="CA1180" s="12">
        <v>2.48</v>
      </c>
      <c r="CB1180" s="12" t="s">
        <v>1077</v>
      </c>
      <c r="CC1180" s="12" t="s">
        <v>1077</v>
      </c>
      <c r="CD1180" s="12" t="s">
        <v>1077</v>
      </c>
      <c r="CE1180" s="12">
        <v>0.05</v>
      </c>
      <c r="CF1180" s="12" t="s">
        <v>1077</v>
      </c>
      <c r="CG1180" s="12"/>
      <c r="CH1180" s="12"/>
      <c r="CI1180" s="12"/>
      <c r="CJ1180" s="12">
        <v>0.19</v>
      </c>
      <c r="CK1180" s="12" t="s">
        <v>3827</v>
      </c>
      <c r="CL1180" s="12" t="s">
        <v>1077</v>
      </c>
      <c r="CM1180" s="12" t="s">
        <v>1077</v>
      </c>
      <c r="CN1180" s="12" t="s">
        <v>1077</v>
      </c>
      <c r="CO1180" s="12" t="s">
        <v>1077</v>
      </c>
      <c r="CP1180" s="12"/>
      <c r="CQ1180" s="12"/>
      <c r="CR1180" s="12"/>
      <c r="CS1180" s="12" t="s">
        <v>1077</v>
      </c>
      <c r="CT1180" s="12" t="s">
        <v>1077</v>
      </c>
      <c r="CU1180" s="12">
        <v>695</v>
      </c>
      <c r="CV1180" s="12">
        <f>BS1180*CU1180/1000</f>
        <v>0.73114000000000001</v>
      </c>
      <c r="CW1180" s="12"/>
      <c r="CX1180" s="57"/>
    </row>
    <row r="1181" spans="1:102" x14ac:dyDescent="0.35">
      <c r="A1181" s="56">
        <v>116</v>
      </c>
      <c r="B1181" s="12" t="s">
        <v>3808</v>
      </c>
      <c r="C1181" s="12">
        <v>116.1</v>
      </c>
      <c r="D1181" s="12" t="s">
        <v>2696</v>
      </c>
      <c r="E1181" s="12" t="s">
        <v>550</v>
      </c>
      <c r="F1181" s="12" t="s">
        <v>3916</v>
      </c>
      <c r="G1181" s="12" t="s">
        <v>212</v>
      </c>
      <c r="H1181" s="12" t="s">
        <v>2805</v>
      </c>
      <c r="I1181" s="12" t="s">
        <v>349</v>
      </c>
      <c r="J1181" s="12" t="s">
        <v>560</v>
      </c>
      <c r="K1181" s="12" t="s">
        <v>589</v>
      </c>
      <c r="L1181" s="12" t="s">
        <v>1216</v>
      </c>
      <c r="M1181" s="12" t="s">
        <v>3164</v>
      </c>
      <c r="N1181" s="12"/>
      <c r="O1181" s="12" t="s">
        <v>3400</v>
      </c>
      <c r="P1181" s="12" t="s">
        <v>3404</v>
      </c>
      <c r="Q1181" s="12">
        <v>1</v>
      </c>
      <c r="R1181" s="12">
        <v>0</v>
      </c>
      <c r="S1181" s="12">
        <v>0</v>
      </c>
      <c r="T1181" s="12">
        <v>0</v>
      </c>
      <c r="U1181" s="12">
        <v>0</v>
      </c>
      <c r="V1181" s="12">
        <v>0</v>
      </c>
      <c r="W1181" s="12">
        <v>0</v>
      </c>
      <c r="X1181" s="12">
        <v>0</v>
      </c>
      <c r="Y1181" s="12">
        <v>0</v>
      </c>
      <c r="Z1181" s="12">
        <v>0</v>
      </c>
      <c r="AA1181" s="12">
        <v>0</v>
      </c>
      <c r="AB1181" s="12">
        <v>0</v>
      </c>
      <c r="AC1181" s="12">
        <v>0</v>
      </c>
      <c r="AD1181" s="12">
        <v>0</v>
      </c>
      <c r="AE1181" s="12">
        <v>0</v>
      </c>
      <c r="AF1181" s="12">
        <v>0</v>
      </c>
      <c r="AG1181" s="12">
        <v>0</v>
      </c>
      <c r="AH1181" s="12">
        <v>0</v>
      </c>
      <c r="AI1181" s="12">
        <v>0</v>
      </c>
      <c r="AJ1181" s="12">
        <v>1</v>
      </c>
      <c r="AK1181" s="12">
        <v>0</v>
      </c>
      <c r="AL1181" s="12" t="s">
        <v>678</v>
      </c>
      <c r="AM1181" s="7" t="s">
        <v>753</v>
      </c>
      <c r="AN1181" s="7" t="s">
        <v>754</v>
      </c>
      <c r="AO1181" s="7" t="s">
        <v>718</v>
      </c>
      <c r="AP1181" s="12" t="s">
        <v>3235</v>
      </c>
      <c r="AQ1181" s="12">
        <v>1414</v>
      </c>
      <c r="AR1181" s="12">
        <v>1</v>
      </c>
      <c r="AS1181" s="12" t="s">
        <v>555</v>
      </c>
      <c r="AT1181" s="7" t="s">
        <v>212</v>
      </c>
      <c r="AU1181" s="12">
        <v>0</v>
      </c>
      <c r="AV1181" s="12">
        <v>0</v>
      </c>
      <c r="AW1181" s="12">
        <v>0</v>
      </c>
      <c r="AX1181" s="12">
        <v>0</v>
      </c>
      <c r="AY1181" s="7">
        <v>1</v>
      </c>
      <c r="AZ1181" s="12">
        <v>1</v>
      </c>
      <c r="BA1181" s="12">
        <v>1</v>
      </c>
      <c r="BB1181" s="12">
        <v>1</v>
      </c>
      <c r="BC1181" s="12">
        <v>1</v>
      </c>
      <c r="BD1181" s="12">
        <v>0</v>
      </c>
      <c r="BE1181" s="12">
        <v>0</v>
      </c>
      <c r="BF1181" s="7" t="s">
        <v>766</v>
      </c>
      <c r="BG1181" s="7" t="s">
        <v>1024</v>
      </c>
      <c r="BH1181" s="7"/>
      <c r="BI1181" s="7" t="s">
        <v>2808</v>
      </c>
      <c r="BJ1181" s="12" t="s">
        <v>3460</v>
      </c>
      <c r="BK1181" s="12" t="s">
        <v>599</v>
      </c>
      <c r="BL1181" s="12" t="s">
        <v>3471</v>
      </c>
      <c r="BM1181" s="7" t="s">
        <v>787</v>
      </c>
      <c r="BN1181" s="7"/>
      <c r="BO1181" s="12"/>
      <c r="BP1181" s="12"/>
      <c r="BQ1181" s="12" t="s">
        <v>1077</v>
      </c>
      <c r="BR1181" s="12" t="s">
        <v>1077</v>
      </c>
      <c r="BS1181" s="12">
        <v>-0.10100000000000001</v>
      </c>
      <c r="BT1181" s="12"/>
      <c r="BU1181" s="12"/>
      <c r="BV1181" s="12" t="s">
        <v>1077</v>
      </c>
      <c r="BW1181" s="12" t="s">
        <v>1077</v>
      </c>
      <c r="BX1181" s="12" t="s">
        <v>1077</v>
      </c>
      <c r="BY1181" s="12" t="s">
        <v>1077</v>
      </c>
      <c r="BZ1181" s="12"/>
      <c r="CA1181" s="12" t="s">
        <v>1077</v>
      </c>
      <c r="CB1181" s="12" t="s">
        <v>1077</v>
      </c>
      <c r="CC1181" s="12" t="s">
        <v>1077</v>
      </c>
      <c r="CD1181" s="12" t="s">
        <v>1077</v>
      </c>
      <c r="CE1181" s="12">
        <v>0</v>
      </c>
      <c r="CF1181" s="12" t="s">
        <v>1077</v>
      </c>
      <c r="CG1181" s="12"/>
      <c r="CH1181" s="12"/>
      <c r="CI1181" s="12"/>
      <c r="CJ1181" s="12" t="s">
        <v>718</v>
      </c>
      <c r="CK1181" s="12" t="s">
        <v>1077</v>
      </c>
      <c r="CL1181" s="12" t="s">
        <v>1077</v>
      </c>
      <c r="CM1181" s="12" t="s">
        <v>1077</v>
      </c>
      <c r="CN1181" s="12" t="s">
        <v>1077</v>
      </c>
      <c r="CO1181" s="12" t="s">
        <v>1077</v>
      </c>
      <c r="CP1181" s="12"/>
      <c r="CQ1181" s="12"/>
      <c r="CR1181" s="12"/>
      <c r="CS1181" s="12" t="s">
        <v>1077</v>
      </c>
      <c r="CT1181" s="12" t="s">
        <v>1077</v>
      </c>
      <c r="CU1181" s="12" t="s">
        <v>718</v>
      </c>
      <c r="CV1181" s="12" t="s">
        <v>1077</v>
      </c>
      <c r="CW1181" s="12"/>
      <c r="CX1181" s="57"/>
    </row>
    <row r="1182" spans="1:102" x14ac:dyDescent="0.35">
      <c r="A1182" s="56">
        <v>116</v>
      </c>
      <c r="B1182" s="12" t="s">
        <v>3808</v>
      </c>
      <c r="C1182" s="12">
        <v>116.2</v>
      </c>
      <c r="D1182" s="12" t="s">
        <v>2697</v>
      </c>
      <c r="E1182" s="12" t="s">
        <v>551</v>
      </c>
      <c r="F1182" s="12">
        <v>4</v>
      </c>
      <c r="G1182" s="12" t="s">
        <v>212</v>
      </c>
      <c r="H1182" s="12" t="s">
        <v>2805</v>
      </c>
      <c r="I1182" s="12" t="s">
        <v>349</v>
      </c>
      <c r="J1182" s="12" t="s">
        <v>560</v>
      </c>
      <c r="K1182" s="12" t="s">
        <v>589</v>
      </c>
      <c r="L1182" s="12" t="s">
        <v>1216</v>
      </c>
      <c r="M1182" s="12" t="s">
        <v>3164</v>
      </c>
      <c r="N1182" s="12"/>
      <c r="O1182" s="12" t="s">
        <v>3400</v>
      </c>
      <c r="P1182" s="12" t="s">
        <v>3404</v>
      </c>
      <c r="Q1182" s="12">
        <v>1</v>
      </c>
      <c r="R1182" s="12">
        <v>0</v>
      </c>
      <c r="S1182" s="12">
        <v>0</v>
      </c>
      <c r="T1182" s="12">
        <v>0</v>
      </c>
      <c r="U1182" s="12">
        <v>0</v>
      </c>
      <c r="V1182" s="12">
        <v>0</v>
      </c>
      <c r="W1182" s="12">
        <v>0</v>
      </c>
      <c r="X1182" s="12">
        <v>0</v>
      </c>
      <c r="Y1182" s="12">
        <v>0</v>
      </c>
      <c r="Z1182" s="12">
        <v>0</v>
      </c>
      <c r="AA1182" s="12">
        <v>0</v>
      </c>
      <c r="AB1182" s="12">
        <v>0</v>
      </c>
      <c r="AC1182" s="12">
        <v>0</v>
      </c>
      <c r="AD1182" s="12">
        <v>0</v>
      </c>
      <c r="AE1182" s="12">
        <v>0</v>
      </c>
      <c r="AF1182" s="12">
        <v>0</v>
      </c>
      <c r="AG1182" s="12">
        <v>0</v>
      </c>
      <c r="AH1182" s="12">
        <v>0</v>
      </c>
      <c r="AI1182" s="12">
        <v>0</v>
      </c>
      <c r="AJ1182" s="12">
        <v>1</v>
      </c>
      <c r="AK1182" s="12">
        <v>0</v>
      </c>
      <c r="AL1182" s="12" t="s">
        <v>729</v>
      </c>
      <c r="AM1182" s="7" t="s">
        <v>753</v>
      </c>
      <c r="AN1182" s="7" t="s">
        <v>754</v>
      </c>
      <c r="AO1182" s="7" t="s">
        <v>718</v>
      </c>
      <c r="AP1182" s="12" t="s">
        <v>3235</v>
      </c>
      <c r="AQ1182" s="12">
        <v>1414</v>
      </c>
      <c r="AR1182" s="12">
        <v>1</v>
      </c>
      <c r="AS1182" s="12" t="s">
        <v>555</v>
      </c>
      <c r="AT1182" s="7" t="s">
        <v>349</v>
      </c>
      <c r="AU1182" s="12">
        <v>0</v>
      </c>
      <c r="AV1182" s="12">
        <v>0</v>
      </c>
      <c r="AW1182" s="12">
        <v>0</v>
      </c>
      <c r="AX1182" s="12">
        <v>0</v>
      </c>
      <c r="AY1182" s="7">
        <v>1</v>
      </c>
      <c r="AZ1182" s="12">
        <v>1</v>
      </c>
      <c r="BA1182" s="12">
        <v>1</v>
      </c>
      <c r="BB1182" s="12">
        <v>1</v>
      </c>
      <c r="BC1182" s="12">
        <v>1</v>
      </c>
      <c r="BD1182" s="12">
        <v>0</v>
      </c>
      <c r="BE1182" s="12">
        <v>0</v>
      </c>
      <c r="BF1182" s="7" t="s">
        <v>766</v>
      </c>
      <c r="BG1182" s="7" t="s">
        <v>1024</v>
      </c>
      <c r="BH1182" s="7"/>
      <c r="BI1182" s="7" t="s">
        <v>2808</v>
      </c>
      <c r="BJ1182" s="12" t="s">
        <v>3460</v>
      </c>
      <c r="BK1182" s="12" t="s">
        <v>599</v>
      </c>
      <c r="BL1182" s="12" t="s">
        <v>3471</v>
      </c>
      <c r="BM1182" s="7" t="s">
        <v>787</v>
      </c>
      <c r="BN1182" s="7"/>
      <c r="BO1182" s="12"/>
      <c r="BP1182" s="12"/>
      <c r="BQ1182" s="12" t="s">
        <v>1077</v>
      </c>
      <c r="BR1182" s="12" t="s">
        <v>1077</v>
      </c>
      <c r="BS1182" s="12">
        <v>-0.10100000000000001</v>
      </c>
      <c r="BT1182" s="12"/>
      <c r="BU1182" s="12"/>
      <c r="BV1182" s="12" t="s">
        <v>1077</v>
      </c>
      <c r="BW1182" s="12" t="s">
        <v>1077</v>
      </c>
      <c r="BX1182" s="12" t="s">
        <v>1077</v>
      </c>
      <c r="BY1182" s="12" t="s">
        <v>1077</v>
      </c>
      <c r="BZ1182" s="12"/>
      <c r="CA1182" s="12" t="s">
        <v>1077</v>
      </c>
      <c r="CB1182" s="12" t="s">
        <v>1077</v>
      </c>
      <c r="CC1182" s="12" t="s">
        <v>1077</v>
      </c>
      <c r="CD1182" s="12" t="s">
        <v>1077</v>
      </c>
      <c r="CE1182" s="12">
        <v>7.0000000000000001E-3</v>
      </c>
      <c r="CF1182" s="12" t="s">
        <v>1077</v>
      </c>
      <c r="CG1182" s="12"/>
      <c r="CH1182" s="12"/>
      <c r="CI1182" s="12"/>
      <c r="CJ1182" s="12" t="s">
        <v>718</v>
      </c>
      <c r="CK1182" s="12" t="s">
        <v>1077</v>
      </c>
      <c r="CL1182" s="12" t="s">
        <v>1077</v>
      </c>
      <c r="CM1182" s="12" t="s">
        <v>1077</v>
      </c>
      <c r="CN1182" s="12" t="s">
        <v>1077</v>
      </c>
      <c r="CO1182" s="12" t="s">
        <v>1077</v>
      </c>
      <c r="CP1182" s="12"/>
      <c r="CQ1182" s="12"/>
      <c r="CR1182" s="12"/>
      <c r="CS1182" s="12" t="s">
        <v>1077</v>
      </c>
      <c r="CT1182" s="12" t="s">
        <v>1077</v>
      </c>
      <c r="CU1182" s="12" t="s">
        <v>718</v>
      </c>
      <c r="CV1182" s="12" t="s">
        <v>1077</v>
      </c>
      <c r="CW1182" s="12"/>
      <c r="CX1182" s="57"/>
    </row>
    <row r="1183" spans="1:102" x14ac:dyDescent="0.35">
      <c r="A1183" s="56">
        <v>117</v>
      </c>
      <c r="B1183" s="12" t="s">
        <v>3809</v>
      </c>
      <c r="C1183" s="12">
        <v>117.1</v>
      </c>
      <c r="D1183" s="12" t="s">
        <v>2700</v>
      </c>
      <c r="E1183" s="12" t="s">
        <v>552</v>
      </c>
      <c r="F1183" s="12" t="s">
        <v>3916</v>
      </c>
      <c r="G1183" s="12" t="s">
        <v>212</v>
      </c>
      <c r="H1183" s="12" t="s">
        <v>2805</v>
      </c>
      <c r="I1183" s="12" t="s">
        <v>349</v>
      </c>
      <c r="J1183" s="12" t="s">
        <v>1222</v>
      </c>
      <c r="K1183" s="12" t="s">
        <v>1173</v>
      </c>
      <c r="L1183" s="12" t="s">
        <v>1118</v>
      </c>
      <c r="M1183" s="12" t="s">
        <v>3237</v>
      </c>
      <c r="N1183" s="12" t="s">
        <v>599</v>
      </c>
      <c r="O1183" s="12" t="s">
        <v>3400</v>
      </c>
      <c r="P1183" s="12" t="s">
        <v>3402</v>
      </c>
      <c r="Q1183" s="12">
        <v>1</v>
      </c>
      <c r="R1183" s="12">
        <v>0</v>
      </c>
      <c r="S1183" s="12">
        <v>0</v>
      </c>
      <c r="T1183" s="12">
        <v>0</v>
      </c>
      <c r="U1183" s="12">
        <v>0</v>
      </c>
      <c r="V1183" s="12">
        <v>0</v>
      </c>
      <c r="W1183" s="12">
        <v>0</v>
      </c>
      <c r="X1183" s="12">
        <v>0</v>
      </c>
      <c r="Y1183" s="12">
        <v>0</v>
      </c>
      <c r="Z1183" s="12">
        <v>0</v>
      </c>
      <c r="AA1183" s="12">
        <v>0</v>
      </c>
      <c r="AB1183" s="12">
        <v>0</v>
      </c>
      <c r="AC1183" s="12">
        <v>0</v>
      </c>
      <c r="AD1183" s="12">
        <v>0</v>
      </c>
      <c r="AE1183" s="12">
        <v>0</v>
      </c>
      <c r="AF1183" s="12">
        <v>0</v>
      </c>
      <c r="AG1183" s="12">
        <v>0</v>
      </c>
      <c r="AH1183" s="12">
        <v>0</v>
      </c>
      <c r="AI1183" s="12">
        <v>0</v>
      </c>
      <c r="AJ1183" s="12">
        <v>1</v>
      </c>
      <c r="AK1183" s="12">
        <v>0</v>
      </c>
      <c r="AL1183" s="12" t="s">
        <v>3450</v>
      </c>
      <c r="AM1183" s="7" t="s">
        <v>608</v>
      </c>
      <c r="AN1183" s="7" t="s">
        <v>621</v>
      </c>
      <c r="AO1183" s="7">
        <v>1995</v>
      </c>
      <c r="AP1183" s="12" t="s">
        <v>3458</v>
      </c>
      <c r="AQ1183" s="12">
        <v>131</v>
      </c>
      <c r="AR1183" s="7">
        <v>1</v>
      </c>
      <c r="AS1183" s="7" t="s">
        <v>555</v>
      </c>
      <c r="AT1183" s="7" t="s">
        <v>212</v>
      </c>
      <c r="AU1183" s="12">
        <v>0</v>
      </c>
      <c r="AV1183" s="12">
        <v>1</v>
      </c>
      <c r="AW1183" s="12">
        <v>1</v>
      </c>
      <c r="AX1183" s="12">
        <v>0</v>
      </c>
      <c r="AY1183" s="7">
        <v>0</v>
      </c>
      <c r="AZ1183" s="12">
        <v>0</v>
      </c>
      <c r="BA1183" s="12">
        <v>1</v>
      </c>
      <c r="BB1183" s="12">
        <v>1</v>
      </c>
      <c r="BC1183" s="12">
        <v>0</v>
      </c>
      <c r="BD1183" s="12">
        <v>1</v>
      </c>
      <c r="BE1183" s="12">
        <v>0</v>
      </c>
      <c r="BF1183" s="7" t="s">
        <v>772</v>
      </c>
      <c r="BG1183" s="7" t="s">
        <v>2744</v>
      </c>
      <c r="BH1183" s="7"/>
      <c r="BI1183" s="7" t="s">
        <v>2814</v>
      </c>
      <c r="BJ1183" s="12" t="s">
        <v>3460</v>
      </c>
      <c r="BK1183" s="12" t="s">
        <v>599</v>
      </c>
      <c r="BL1183" s="12" t="s">
        <v>3471</v>
      </c>
      <c r="BM1183" s="7" t="s">
        <v>3485</v>
      </c>
      <c r="BN1183" s="7" t="s">
        <v>1159</v>
      </c>
      <c r="BO1183" s="12"/>
      <c r="BP1183" s="12"/>
      <c r="BQ1183" s="12">
        <v>-3.6999999999999998E-2</v>
      </c>
      <c r="BR1183" s="12" t="s">
        <v>1252</v>
      </c>
      <c r="BS1183" s="12"/>
      <c r="BT1183" s="12"/>
      <c r="BU1183" s="12"/>
      <c r="BV1183" s="12" t="s">
        <v>1077</v>
      </c>
      <c r="BW1183" s="12"/>
      <c r="BX1183" s="12"/>
      <c r="BY1183" s="12" t="s">
        <v>1077</v>
      </c>
      <c r="BZ1183" s="12"/>
      <c r="CA1183" s="12" t="s">
        <v>1077</v>
      </c>
      <c r="CB1183" s="12" t="s">
        <v>1077</v>
      </c>
      <c r="CC1183" s="12" t="s">
        <v>1077</v>
      </c>
      <c r="CD1183" s="12" t="s">
        <v>1077</v>
      </c>
      <c r="CE1183" s="12" t="s">
        <v>1084</v>
      </c>
      <c r="CF1183" s="12" t="s">
        <v>1077</v>
      </c>
      <c r="CG1183" s="12"/>
      <c r="CH1183" s="12"/>
      <c r="CI1183" s="12"/>
      <c r="CJ1183" s="12" t="s">
        <v>718</v>
      </c>
      <c r="CK1183" s="12" t="s">
        <v>1077</v>
      </c>
      <c r="CL1183" s="12" t="s">
        <v>1077</v>
      </c>
      <c r="CM1183" s="12" t="s">
        <v>1077</v>
      </c>
      <c r="CN1183" s="12" t="s">
        <v>1077</v>
      </c>
      <c r="CO1183" s="12" t="s">
        <v>1077</v>
      </c>
      <c r="CP1183" s="12"/>
      <c r="CQ1183" s="12"/>
      <c r="CR1183" s="12"/>
      <c r="CS1183" s="12" t="s">
        <v>1077</v>
      </c>
      <c r="CT1183" s="12" t="s">
        <v>1077</v>
      </c>
      <c r="CU1183" s="12" t="s">
        <v>1077</v>
      </c>
      <c r="CV1183" s="12" t="s">
        <v>1077</v>
      </c>
      <c r="CW1183" s="12"/>
      <c r="CX1183" s="57"/>
    </row>
    <row r="1184" spans="1:102" x14ac:dyDescent="0.35">
      <c r="A1184" s="56">
        <v>117</v>
      </c>
      <c r="B1184" s="12" t="s">
        <v>3809</v>
      </c>
      <c r="C1184" s="12">
        <v>117.1</v>
      </c>
      <c r="D1184" s="12" t="s">
        <v>2699</v>
      </c>
      <c r="E1184" s="12" t="s">
        <v>552</v>
      </c>
      <c r="F1184" s="12" t="s">
        <v>3916</v>
      </c>
      <c r="G1184" s="12" t="s">
        <v>212</v>
      </c>
      <c r="H1184" s="12" t="s">
        <v>2804</v>
      </c>
      <c r="I1184" s="12" t="s">
        <v>349</v>
      </c>
      <c r="J1184" s="12" t="s">
        <v>1222</v>
      </c>
      <c r="K1184" s="12" t="s">
        <v>1173</v>
      </c>
      <c r="L1184" s="12" t="s">
        <v>1118</v>
      </c>
      <c r="M1184" s="12" t="s">
        <v>3237</v>
      </c>
      <c r="N1184" s="12" t="s">
        <v>599</v>
      </c>
      <c r="O1184" s="12" t="s">
        <v>3400</v>
      </c>
      <c r="P1184" s="12" t="s">
        <v>3402</v>
      </c>
      <c r="Q1184" s="12">
        <v>1</v>
      </c>
      <c r="R1184" s="12">
        <v>0</v>
      </c>
      <c r="S1184" s="12">
        <v>0</v>
      </c>
      <c r="T1184" s="12">
        <v>0</v>
      </c>
      <c r="U1184" s="12">
        <v>0</v>
      </c>
      <c r="V1184" s="12">
        <v>0</v>
      </c>
      <c r="W1184" s="12">
        <v>0</v>
      </c>
      <c r="X1184" s="12">
        <v>0</v>
      </c>
      <c r="Y1184" s="12">
        <v>0</v>
      </c>
      <c r="Z1184" s="12">
        <v>0</v>
      </c>
      <c r="AA1184" s="12">
        <v>0</v>
      </c>
      <c r="AB1184" s="12">
        <v>0</v>
      </c>
      <c r="AC1184" s="12">
        <v>0</v>
      </c>
      <c r="AD1184" s="12">
        <v>0</v>
      </c>
      <c r="AE1184" s="12">
        <v>0</v>
      </c>
      <c r="AF1184" s="12">
        <v>0</v>
      </c>
      <c r="AG1184" s="12">
        <v>0</v>
      </c>
      <c r="AH1184" s="12">
        <v>0</v>
      </c>
      <c r="AI1184" s="12">
        <v>0</v>
      </c>
      <c r="AJ1184" s="12">
        <v>1</v>
      </c>
      <c r="AK1184" s="12">
        <v>0</v>
      </c>
      <c r="AL1184" s="12" t="s">
        <v>3450</v>
      </c>
      <c r="AM1184" s="7" t="s">
        <v>608</v>
      </c>
      <c r="AN1184" s="7" t="s">
        <v>621</v>
      </c>
      <c r="AO1184" s="7">
        <v>1995</v>
      </c>
      <c r="AP1184" s="12" t="s">
        <v>3458</v>
      </c>
      <c r="AQ1184" s="12">
        <v>131</v>
      </c>
      <c r="AR1184" s="12">
        <v>1</v>
      </c>
      <c r="AS1184" s="12" t="s">
        <v>555</v>
      </c>
      <c r="AT1184" s="7" t="s">
        <v>212</v>
      </c>
      <c r="AU1184" s="12">
        <v>0</v>
      </c>
      <c r="AV1184" s="12">
        <v>1</v>
      </c>
      <c r="AW1184" s="12">
        <v>1</v>
      </c>
      <c r="AX1184" s="12">
        <v>0</v>
      </c>
      <c r="AY1184" s="7">
        <v>0</v>
      </c>
      <c r="AZ1184" s="12">
        <v>0</v>
      </c>
      <c r="BA1184" s="12">
        <v>1</v>
      </c>
      <c r="BB1184" s="12">
        <v>1</v>
      </c>
      <c r="BC1184" s="12">
        <v>0</v>
      </c>
      <c r="BD1184" s="12">
        <v>1</v>
      </c>
      <c r="BE1184" s="12">
        <v>0</v>
      </c>
      <c r="BF1184" s="7" t="s">
        <v>2821</v>
      </c>
      <c r="BG1184" s="7" t="s">
        <v>1025</v>
      </c>
      <c r="BH1184" s="7"/>
      <c r="BI1184" s="7" t="s">
        <v>2819</v>
      </c>
      <c r="BJ1184" s="12" t="s">
        <v>3460</v>
      </c>
      <c r="BK1184" s="12" t="s">
        <v>599</v>
      </c>
      <c r="BL1184" s="12" t="s">
        <v>3471</v>
      </c>
      <c r="BM1184" s="7" t="s">
        <v>3485</v>
      </c>
      <c r="BN1184" s="7" t="s">
        <v>1159</v>
      </c>
      <c r="BO1184" s="12"/>
      <c r="BP1184" s="12"/>
      <c r="BQ1184" s="12">
        <v>4.0000000000000002E-4</v>
      </c>
      <c r="BR1184" s="12" t="s">
        <v>1252</v>
      </c>
      <c r="BS1184" s="12"/>
      <c r="BT1184" s="12"/>
      <c r="BU1184" s="12"/>
      <c r="BV1184" s="12" t="s">
        <v>1077</v>
      </c>
      <c r="BW1184" s="12"/>
      <c r="BX1184" s="12"/>
      <c r="BY1184" s="12" t="s">
        <v>1077</v>
      </c>
      <c r="BZ1184" s="12"/>
      <c r="CA1184" s="12" t="s">
        <v>1077</v>
      </c>
      <c r="CB1184" s="12" t="s">
        <v>1077</v>
      </c>
      <c r="CC1184" s="12" t="s">
        <v>1077</v>
      </c>
      <c r="CD1184" s="12" t="s">
        <v>1077</v>
      </c>
      <c r="CE1184" s="12" t="s">
        <v>1084</v>
      </c>
      <c r="CF1184" s="12" t="s">
        <v>1077</v>
      </c>
      <c r="CG1184" s="12"/>
      <c r="CH1184" s="12"/>
      <c r="CI1184" s="12"/>
      <c r="CJ1184" s="12" t="s">
        <v>718</v>
      </c>
      <c r="CK1184" s="12" t="s">
        <v>1077</v>
      </c>
      <c r="CL1184" s="12" t="s">
        <v>1077</v>
      </c>
      <c r="CM1184" s="12" t="s">
        <v>1077</v>
      </c>
      <c r="CN1184" s="12" t="s">
        <v>1077</v>
      </c>
      <c r="CO1184" s="12" t="s">
        <v>1077</v>
      </c>
      <c r="CP1184" s="12"/>
      <c r="CQ1184" s="12"/>
      <c r="CR1184" s="12"/>
      <c r="CS1184" s="12" t="s">
        <v>1077</v>
      </c>
      <c r="CT1184" s="12" t="s">
        <v>1077</v>
      </c>
      <c r="CU1184" s="12" t="s">
        <v>1077</v>
      </c>
      <c r="CV1184" s="12" t="s">
        <v>1077</v>
      </c>
      <c r="CW1184" s="12"/>
      <c r="CX1184" s="57"/>
    </row>
    <row r="1185" spans="1:102" ht="16.5" x14ac:dyDescent="0.35">
      <c r="A1185" s="56">
        <v>18</v>
      </c>
      <c r="B1185" s="12" t="s">
        <v>3709</v>
      </c>
      <c r="C1185" s="12">
        <v>18.100000000000001</v>
      </c>
      <c r="D1185" s="12" t="s">
        <v>1748</v>
      </c>
      <c r="E1185" s="12" t="s">
        <v>326</v>
      </c>
      <c r="F1185" s="12">
        <v>7</v>
      </c>
      <c r="G1185" s="12" t="s">
        <v>212</v>
      </c>
      <c r="H1185" s="12" t="s">
        <v>2805</v>
      </c>
      <c r="I1185" s="12" t="s">
        <v>212</v>
      </c>
      <c r="J1185" s="12" t="s">
        <v>1222</v>
      </c>
      <c r="K1185" s="12" t="s">
        <v>564</v>
      </c>
      <c r="L1185" s="12" t="s">
        <v>173</v>
      </c>
      <c r="M1185" s="12" t="s">
        <v>3164</v>
      </c>
      <c r="N1185" s="12"/>
      <c r="O1185" s="12" t="s">
        <v>3400</v>
      </c>
      <c r="P1185" s="12" t="s">
        <v>3402</v>
      </c>
      <c r="Q1185" s="12">
        <v>0</v>
      </c>
      <c r="R1185" s="12">
        <v>0</v>
      </c>
      <c r="S1185" s="12">
        <v>1</v>
      </c>
      <c r="T1185" s="12">
        <v>0</v>
      </c>
      <c r="U1185" s="12">
        <v>0</v>
      </c>
      <c r="V1185" s="12">
        <v>1</v>
      </c>
      <c r="W1185" s="12">
        <v>1</v>
      </c>
      <c r="X1185" s="12">
        <v>0</v>
      </c>
      <c r="Y1185" s="12">
        <v>0</v>
      </c>
      <c r="Z1185" s="12">
        <v>0</v>
      </c>
      <c r="AA1185" s="12">
        <v>0</v>
      </c>
      <c r="AB1185" s="12">
        <v>1</v>
      </c>
      <c r="AC1185" s="12">
        <v>0</v>
      </c>
      <c r="AD1185" s="12">
        <v>0</v>
      </c>
      <c r="AE1185" s="12">
        <v>0</v>
      </c>
      <c r="AF1185" s="12">
        <v>0</v>
      </c>
      <c r="AG1185" s="12">
        <v>0</v>
      </c>
      <c r="AH1185" s="12">
        <v>0</v>
      </c>
      <c r="AI1185" s="12">
        <v>0</v>
      </c>
      <c r="AJ1185" s="12">
        <v>0</v>
      </c>
      <c r="AK1185" s="12">
        <v>0</v>
      </c>
      <c r="AL1185" s="12" t="s">
        <v>607</v>
      </c>
      <c r="AM1185" s="12" t="s">
        <v>608</v>
      </c>
      <c r="AN1185" s="12" t="s">
        <v>639</v>
      </c>
      <c r="AO1185" s="12">
        <v>2001</v>
      </c>
      <c r="AP1185" s="12" t="s">
        <v>3458</v>
      </c>
      <c r="AQ1185" s="12" t="s">
        <v>718</v>
      </c>
      <c r="AR1185" s="12">
        <v>1</v>
      </c>
      <c r="AS1185" s="12" t="s">
        <v>555</v>
      </c>
      <c r="AT1185" s="12" t="s">
        <v>349</v>
      </c>
      <c r="AU1185" s="12">
        <v>0</v>
      </c>
      <c r="AV1185" s="12">
        <v>0</v>
      </c>
      <c r="AW1185" s="12">
        <v>0</v>
      </c>
      <c r="AX1185" s="12">
        <v>0</v>
      </c>
      <c r="AY1185" s="12">
        <v>1</v>
      </c>
      <c r="AZ1185" s="12">
        <v>0</v>
      </c>
      <c r="BA1185" s="12">
        <v>1</v>
      </c>
      <c r="BB1185" s="12">
        <v>1</v>
      </c>
      <c r="BC1185" s="12">
        <v>0</v>
      </c>
      <c r="BD1185" s="12">
        <v>1</v>
      </c>
      <c r="BE1185" s="12">
        <v>0</v>
      </c>
      <c r="BF1185" s="12" t="s">
        <v>3259</v>
      </c>
      <c r="BG1185" s="12" t="s">
        <v>823</v>
      </c>
      <c r="BH1185" s="12">
        <v>1</v>
      </c>
      <c r="BI1185" s="12" t="s">
        <v>3253</v>
      </c>
      <c r="BJ1185" s="12" t="s">
        <v>3460</v>
      </c>
      <c r="BK1185" s="12" t="s">
        <v>718</v>
      </c>
      <c r="BL1185" s="12" t="s">
        <v>3471</v>
      </c>
      <c r="BM1185" s="7" t="s">
        <v>3484</v>
      </c>
      <c r="BN1185" s="7" t="s">
        <v>1174</v>
      </c>
      <c r="BO1185" s="12" t="s">
        <v>822</v>
      </c>
      <c r="BP1185" s="12" t="s">
        <v>1160</v>
      </c>
      <c r="BQ1185" s="12"/>
      <c r="BR1185" s="12"/>
      <c r="BS1185" s="12">
        <v>-1.1499999999999999</v>
      </c>
      <c r="BT1185" s="12">
        <f>EXP(BS1185)</f>
        <v>0.31663676937905327</v>
      </c>
      <c r="BU1185" s="12"/>
      <c r="BV1185" s="12" t="s">
        <v>3415</v>
      </c>
      <c r="BW1185" s="12"/>
      <c r="BX1185" s="12"/>
      <c r="BY1185" s="12">
        <f t="shared" ref="BY1185:BY1199" si="28">BS1185/CF1185</f>
        <v>-2.8822055137844607</v>
      </c>
      <c r="BZ1185" s="12" t="s">
        <v>4041</v>
      </c>
      <c r="CA1185" s="12">
        <v>-2.8820000000000001</v>
      </c>
      <c r="CB1185" s="12"/>
      <c r="CC1185" s="12"/>
      <c r="CD1185" s="12"/>
      <c r="CE1185" s="12">
        <v>4.0000000000000001E-3</v>
      </c>
      <c r="CF1185" s="12">
        <v>0.39900000000000002</v>
      </c>
      <c r="CG1185" s="12"/>
      <c r="CH1185" s="12"/>
      <c r="CI1185" s="12"/>
      <c r="CJ1185" s="12">
        <v>0.111</v>
      </c>
      <c r="CK1185" s="12" t="s">
        <v>3827</v>
      </c>
      <c r="CL1185" s="12"/>
      <c r="CM1185" s="12"/>
      <c r="CN1185" s="12">
        <v>8.3249999999999993</v>
      </c>
      <c r="CO1185" s="12" t="s">
        <v>1080</v>
      </c>
      <c r="CP1185" s="12"/>
      <c r="CQ1185" s="12"/>
      <c r="CR1185" s="12"/>
      <c r="CS1185" s="12"/>
      <c r="CT1185" s="12" t="s">
        <v>1077</v>
      </c>
      <c r="CU1185" s="12" t="s">
        <v>718</v>
      </c>
      <c r="CV1185" s="12"/>
      <c r="CW1185" s="12"/>
      <c r="CX1185" s="57"/>
    </row>
    <row r="1186" spans="1:102" ht="16.5" x14ac:dyDescent="0.35">
      <c r="A1186" s="56">
        <v>18</v>
      </c>
      <c r="B1186" s="12" t="s">
        <v>3709</v>
      </c>
      <c r="C1186" s="12">
        <v>18.100000000000001</v>
      </c>
      <c r="D1186" s="12" t="s">
        <v>1747</v>
      </c>
      <c r="E1186" s="12" t="s">
        <v>326</v>
      </c>
      <c r="F1186" s="12">
        <v>7</v>
      </c>
      <c r="G1186" s="12" t="s">
        <v>212</v>
      </c>
      <c r="H1186" s="12" t="s">
        <v>2804</v>
      </c>
      <c r="I1186" s="12" t="s">
        <v>349</v>
      </c>
      <c r="J1186" s="12" t="s">
        <v>1222</v>
      </c>
      <c r="K1186" s="12" t="s">
        <v>564</v>
      </c>
      <c r="L1186" s="12" t="s">
        <v>173</v>
      </c>
      <c r="M1186" s="12" t="s">
        <v>3164</v>
      </c>
      <c r="N1186" s="12"/>
      <c r="O1186" s="12" t="s">
        <v>3400</v>
      </c>
      <c r="P1186" s="12" t="s">
        <v>3402</v>
      </c>
      <c r="Q1186" s="12">
        <v>0</v>
      </c>
      <c r="R1186" s="12">
        <v>0</v>
      </c>
      <c r="S1186" s="12">
        <v>1</v>
      </c>
      <c r="T1186" s="12">
        <v>0</v>
      </c>
      <c r="U1186" s="12">
        <v>0</v>
      </c>
      <c r="V1186" s="12">
        <v>1</v>
      </c>
      <c r="W1186" s="12">
        <v>1</v>
      </c>
      <c r="X1186" s="12">
        <v>0</v>
      </c>
      <c r="Y1186" s="12">
        <v>0</v>
      </c>
      <c r="Z1186" s="12">
        <v>0</v>
      </c>
      <c r="AA1186" s="12">
        <v>0</v>
      </c>
      <c r="AB1186" s="12">
        <v>1</v>
      </c>
      <c r="AC1186" s="12">
        <v>0</v>
      </c>
      <c r="AD1186" s="12">
        <v>0</v>
      </c>
      <c r="AE1186" s="12">
        <v>0</v>
      </c>
      <c r="AF1186" s="12">
        <v>0</v>
      </c>
      <c r="AG1186" s="12">
        <v>0</v>
      </c>
      <c r="AH1186" s="12">
        <v>0</v>
      </c>
      <c r="AI1186" s="12">
        <v>0</v>
      </c>
      <c r="AJ1186" s="12">
        <v>0</v>
      </c>
      <c r="AK1186" s="12">
        <v>0</v>
      </c>
      <c r="AL1186" s="12" t="s">
        <v>607</v>
      </c>
      <c r="AM1186" s="12" t="s">
        <v>608</v>
      </c>
      <c r="AN1186" s="12" t="s">
        <v>639</v>
      </c>
      <c r="AO1186" s="12">
        <v>2001</v>
      </c>
      <c r="AP1186" s="12" t="s">
        <v>3458</v>
      </c>
      <c r="AQ1186" s="12" t="s">
        <v>718</v>
      </c>
      <c r="AR1186" s="12">
        <v>1</v>
      </c>
      <c r="AS1186" s="12" t="s">
        <v>555</v>
      </c>
      <c r="AT1186" s="12" t="s">
        <v>349</v>
      </c>
      <c r="AU1186" s="12">
        <v>0</v>
      </c>
      <c r="AV1186" s="12">
        <v>0</v>
      </c>
      <c r="AW1186" s="12">
        <v>0</v>
      </c>
      <c r="AX1186" s="12">
        <v>0</v>
      </c>
      <c r="AY1186" s="12">
        <v>1</v>
      </c>
      <c r="AZ1186" s="12">
        <v>0</v>
      </c>
      <c r="BA1186" s="12">
        <v>1</v>
      </c>
      <c r="BB1186" s="12">
        <v>1</v>
      </c>
      <c r="BC1186" s="12">
        <v>0</v>
      </c>
      <c r="BD1186" s="12">
        <v>1</v>
      </c>
      <c r="BE1186" s="12">
        <v>0</v>
      </c>
      <c r="BF1186" s="12" t="s">
        <v>3259</v>
      </c>
      <c r="BG1186" s="12" t="s">
        <v>1254</v>
      </c>
      <c r="BH1186" s="12">
        <v>1</v>
      </c>
      <c r="BI1186" s="12" t="s">
        <v>3253</v>
      </c>
      <c r="BJ1186" s="12" t="s">
        <v>3460</v>
      </c>
      <c r="BK1186" s="12" t="s">
        <v>718</v>
      </c>
      <c r="BL1186" s="12" t="s">
        <v>3471</v>
      </c>
      <c r="BM1186" s="7" t="s">
        <v>3484</v>
      </c>
      <c r="BN1186" s="7" t="s">
        <v>1174</v>
      </c>
      <c r="BO1186" s="12" t="s">
        <v>822</v>
      </c>
      <c r="BP1186" s="12" t="s">
        <v>1160</v>
      </c>
      <c r="BQ1186" s="12"/>
      <c r="BR1186" s="12"/>
      <c r="BS1186" s="12">
        <v>0.97699999999999998</v>
      </c>
      <c r="BT1186" s="12">
        <f>EXP(BS1186)</f>
        <v>2.6564748512756515</v>
      </c>
      <c r="BU1186" s="12"/>
      <c r="BV1186" s="12" t="s">
        <v>3415</v>
      </c>
      <c r="BW1186" s="12"/>
      <c r="BX1186" s="12"/>
      <c r="BY1186" s="12">
        <f t="shared" si="28"/>
        <v>10.284210526315789</v>
      </c>
      <c r="BZ1186" s="12" t="s">
        <v>4041</v>
      </c>
      <c r="CA1186" s="12">
        <v>10.284000000000001</v>
      </c>
      <c r="CB1186" s="12"/>
      <c r="CC1186" s="12"/>
      <c r="CD1186" s="12"/>
      <c r="CE1186" s="12">
        <v>0</v>
      </c>
      <c r="CF1186" s="12">
        <v>9.5000000000000001E-2</v>
      </c>
      <c r="CG1186" s="12"/>
      <c r="CH1186" s="12"/>
      <c r="CI1186" s="12"/>
      <c r="CJ1186" s="12">
        <v>0.111</v>
      </c>
      <c r="CK1186" s="12" t="s">
        <v>3827</v>
      </c>
      <c r="CL1186" s="12"/>
      <c r="CM1186" s="12"/>
      <c r="CN1186" s="12">
        <v>106.01600000000001</v>
      </c>
      <c r="CO1186" s="12" t="s">
        <v>1080</v>
      </c>
      <c r="CP1186" s="12"/>
      <c r="CQ1186" s="12"/>
      <c r="CR1186" s="12"/>
      <c r="CS1186" s="12"/>
      <c r="CT1186" s="12" t="s">
        <v>1077</v>
      </c>
      <c r="CU1186" s="12" t="s">
        <v>718</v>
      </c>
      <c r="CV1186" s="12"/>
      <c r="CW1186" s="12"/>
      <c r="CX1186" s="57"/>
    </row>
    <row r="1187" spans="1:102" ht="16.5" x14ac:dyDescent="0.35">
      <c r="A1187" s="56">
        <v>18</v>
      </c>
      <c r="B1187" s="12" t="s">
        <v>3709</v>
      </c>
      <c r="C1187" s="12">
        <v>18.2</v>
      </c>
      <c r="D1187" s="12" t="s">
        <v>1746</v>
      </c>
      <c r="E1187" s="12" t="s">
        <v>327</v>
      </c>
      <c r="F1187" s="12">
        <v>7</v>
      </c>
      <c r="G1187" s="12" t="s">
        <v>212</v>
      </c>
      <c r="H1187" s="12" t="s">
        <v>2805</v>
      </c>
      <c r="I1187" s="12" t="s">
        <v>212</v>
      </c>
      <c r="J1187" s="12" t="s">
        <v>1222</v>
      </c>
      <c r="K1187" s="12" t="s">
        <v>564</v>
      </c>
      <c r="L1187" s="12" t="s">
        <v>173</v>
      </c>
      <c r="M1187" s="12" t="s">
        <v>3164</v>
      </c>
      <c r="N1187" s="12"/>
      <c r="O1187" s="12" t="s">
        <v>3400</v>
      </c>
      <c r="P1187" s="12" t="s">
        <v>3402</v>
      </c>
      <c r="Q1187" s="12">
        <v>0</v>
      </c>
      <c r="R1187" s="12">
        <v>0</v>
      </c>
      <c r="S1187" s="12">
        <v>1</v>
      </c>
      <c r="T1187" s="12">
        <v>0</v>
      </c>
      <c r="U1187" s="12">
        <v>0</v>
      </c>
      <c r="V1187" s="12">
        <v>1</v>
      </c>
      <c r="W1187" s="12">
        <v>1</v>
      </c>
      <c r="X1187" s="12">
        <v>0</v>
      </c>
      <c r="Y1187" s="12">
        <v>0</v>
      </c>
      <c r="Z1187" s="12">
        <v>0</v>
      </c>
      <c r="AA1187" s="12">
        <v>0</v>
      </c>
      <c r="AB1187" s="12">
        <v>1</v>
      </c>
      <c r="AC1187" s="12">
        <v>0</v>
      </c>
      <c r="AD1187" s="12">
        <v>0</v>
      </c>
      <c r="AE1187" s="12">
        <v>0</v>
      </c>
      <c r="AF1187" s="12">
        <v>0</v>
      </c>
      <c r="AG1187" s="12">
        <v>0</v>
      </c>
      <c r="AH1187" s="12">
        <v>0</v>
      </c>
      <c r="AI1187" s="12">
        <v>0</v>
      </c>
      <c r="AJ1187" s="12">
        <v>0</v>
      </c>
      <c r="AK1187" s="12">
        <v>0</v>
      </c>
      <c r="AL1187" s="12" t="s">
        <v>607</v>
      </c>
      <c r="AM1187" s="12" t="s">
        <v>608</v>
      </c>
      <c r="AN1187" s="12" t="s">
        <v>639</v>
      </c>
      <c r="AO1187" s="12">
        <v>2001</v>
      </c>
      <c r="AP1187" s="12" t="s">
        <v>3458</v>
      </c>
      <c r="AQ1187" s="12" t="s">
        <v>718</v>
      </c>
      <c r="AR1187" s="12">
        <v>1</v>
      </c>
      <c r="AS1187" s="12" t="s">
        <v>555</v>
      </c>
      <c r="AT1187" s="12" t="s">
        <v>212</v>
      </c>
      <c r="AU1187" s="12">
        <v>0</v>
      </c>
      <c r="AV1187" s="12">
        <v>1</v>
      </c>
      <c r="AW1187" s="12">
        <v>0</v>
      </c>
      <c r="AX1187" s="12">
        <v>0</v>
      </c>
      <c r="AY1187" s="12">
        <v>1</v>
      </c>
      <c r="AZ1187" s="12">
        <v>0</v>
      </c>
      <c r="BA1187" s="12">
        <v>1</v>
      </c>
      <c r="BB1187" s="12">
        <v>1</v>
      </c>
      <c r="BC1187" s="12">
        <v>0</v>
      </c>
      <c r="BD1187" s="12">
        <v>1</v>
      </c>
      <c r="BE1187" s="12">
        <v>0</v>
      </c>
      <c r="BF1187" s="12" t="s">
        <v>3259</v>
      </c>
      <c r="BG1187" s="12" t="s">
        <v>823</v>
      </c>
      <c r="BH1187" s="12">
        <v>1</v>
      </c>
      <c r="BI1187" s="12" t="s">
        <v>3253</v>
      </c>
      <c r="BJ1187" s="12" t="s">
        <v>3460</v>
      </c>
      <c r="BK1187" s="12" t="s">
        <v>718</v>
      </c>
      <c r="BL1187" s="12" t="s">
        <v>3471</v>
      </c>
      <c r="BM1187" s="7" t="s">
        <v>3484</v>
      </c>
      <c r="BN1187" s="7" t="s">
        <v>1174</v>
      </c>
      <c r="BO1187" s="12" t="s">
        <v>822</v>
      </c>
      <c r="BP1187" s="12" t="s">
        <v>1160</v>
      </c>
      <c r="BQ1187" s="12"/>
      <c r="BR1187" s="12"/>
      <c r="BS1187" s="12">
        <v>-1.6120000000000001</v>
      </c>
      <c r="BT1187" s="12">
        <f>EXP(BS1187)</f>
        <v>0.19948823835583873</v>
      </c>
      <c r="BU1187" s="12"/>
      <c r="BV1187" s="12" t="s">
        <v>3415</v>
      </c>
      <c r="BW1187" s="12"/>
      <c r="BX1187" s="12"/>
      <c r="BY1187" s="12">
        <f t="shared" si="28"/>
        <v>-4.1870129870129871</v>
      </c>
      <c r="BZ1187" s="12" t="s">
        <v>4041</v>
      </c>
      <c r="CA1187" s="12">
        <v>-4.1870000000000003</v>
      </c>
      <c r="CB1187" s="12"/>
      <c r="CC1187" s="12"/>
      <c r="CD1187" s="12"/>
      <c r="CE1187" s="12">
        <v>0</v>
      </c>
      <c r="CF1187" s="12">
        <v>0.38500000000000001</v>
      </c>
      <c r="CG1187" s="12"/>
      <c r="CH1187" s="12"/>
      <c r="CI1187" s="12"/>
      <c r="CJ1187" s="12" t="s">
        <v>1077</v>
      </c>
      <c r="CK1187" s="12" t="s">
        <v>3829</v>
      </c>
      <c r="CL1187" s="12"/>
      <c r="CM1187" s="12"/>
      <c r="CN1187" s="12">
        <v>17.492000000000001</v>
      </c>
      <c r="CO1187" s="12" t="s">
        <v>1080</v>
      </c>
      <c r="CP1187" s="12"/>
      <c r="CQ1187" s="12"/>
      <c r="CR1187" s="12"/>
      <c r="CS1187" s="12"/>
      <c r="CT1187" s="12" t="s">
        <v>1077</v>
      </c>
      <c r="CU1187" s="12" t="s">
        <v>718</v>
      </c>
      <c r="CV1187" s="12"/>
      <c r="CW1187" s="12"/>
      <c r="CX1187" s="57"/>
    </row>
    <row r="1188" spans="1:102" ht="16.5" x14ac:dyDescent="0.35">
      <c r="A1188" s="56">
        <v>18</v>
      </c>
      <c r="B1188" s="12" t="s">
        <v>3709</v>
      </c>
      <c r="C1188" s="12">
        <v>18.2</v>
      </c>
      <c r="D1188" s="12" t="s">
        <v>1745</v>
      </c>
      <c r="E1188" s="12" t="s">
        <v>327</v>
      </c>
      <c r="F1188" s="12">
        <v>7</v>
      </c>
      <c r="G1188" s="12" t="s">
        <v>212</v>
      </c>
      <c r="H1188" s="12" t="s">
        <v>2804</v>
      </c>
      <c r="I1188" s="12" t="s">
        <v>349</v>
      </c>
      <c r="J1188" s="12" t="s">
        <v>1222</v>
      </c>
      <c r="K1188" s="12" t="s">
        <v>564</v>
      </c>
      <c r="L1188" s="12" t="s">
        <v>173</v>
      </c>
      <c r="M1188" s="12" t="s">
        <v>3164</v>
      </c>
      <c r="N1188" s="12"/>
      <c r="O1188" s="12" t="s">
        <v>3400</v>
      </c>
      <c r="P1188" s="12" t="s">
        <v>3402</v>
      </c>
      <c r="Q1188" s="12">
        <v>0</v>
      </c>
      <c r="R1188" s="12">
        <v>0</v>
      </c>
      <c r="S1188" s="12">
        <v>1</v>
      </c>
      <c r="T1188" s="12">
        <v>0</v>
      </c>
      <c r="U1188" s="12">
        <v>0</v>
      </c>
      <c r="V1188" s="12">
        <v>1</v>
      </c>
      <c r="W1188" s="12">
        <v>1</v>
      </c>
      <c r="X1188" s="12">
        <v>0</v>
      </c>
      <c r="Y1188" s="12">
        <v>0</v>
      </c>
      <c r="Z1188" s="12">
        <v>0</v>
      </c>
      <c r="AA1188" s="12">
        <v>0</v>
      </c>
      <c r="AB1188" s="12">
        <v>1</v>
      </c>
      <c r="AC1188" s="12">
        <v>0</v>
      </c>
      <c r="AD1188" s="12">
        <v>0</v>
      </c>
      <c r="AE1188" s="12">
        <v>0</v>
      </c>
      <c r="AF1188" s="12">
        <v>0</v>
      </c>
      <c r="AG1188" s="12">
        <v>0</v>
      </c>
      <c r="AH1188" s="12">
        <v>0</v>
      </c>
      <c r="AI1188" s="12">
        <v>0</v>
      </c>
      <c r="AJ1188" s="12">
        <v>0</v>
      </c>
      <c r="AK1188" s="12">
        <v>0</v>
      </c>
      <c r="AL1188" s="12" t="s">
        <v>607</v>
      </c>
      <c r="AM1188" s="12" t="s">
        <v>608</v>
      </c>
      <c r="AN1188" s="12" t="s">
        <v>639</v>
      </c>
      <c r="AO1188" s="12">
        <v>2001</v>
      </c>
      <c r="AP1188" s="12" t="s">
        <v>3458</v>
      </c>
      <c r="AQ1188" s="12" t="s">
        <v>718</v>
      </c>
      <c r="AR1188" s="12">
        <v>1</v>
      </c>
      <c r="AS1188" s="12" t="s">
        <v>555</v>
      </c>
      <c r="AT1188" s="12" t="s">
        <v>212</v>
      </c>
      <c r="AU1188" s="12">
        <v>0</v>
      </c>
      <c r="AV1188" s="12">
        <v>1</v>
      </c>
      <c r="AW1188" s="12">
        <v>0</v>
      </c>
      <c r="AX1188" s="12">
        <v>0</v>
      </c>
      <c r="AY1188" s="12">
        <v>1</v>
      </c>
      <c r="AZ1188" s="12">
        <v>0</v>
      </c>
      <c r="BA1188" s="12">
        <v>1</v>
      </c>
      <c r="BB1188" s="12">
        <v>1</v>
      </c>
      <c r="BC1188" s="12">
        <v>0</v>
      </c>
      <c r="BD1188" s="12">
        <v>1</v>
      </c>
      <c r="BE1188" s="12">
        <v>0</v>
      </c>
      <c r="BF1188" s="12" t="s">
        <v>3259</v>
      </c>
      <c r="BG1188" s="12" t="s">
        <v>1254</v>
      </c>
      <c r="BH1188" s="12">
        <v>1</v>
      </c>
      <c r="BI1188" s="12" t="s">
        <v>3253</v>
      </c>
      <c r="BJ1188" s="12" t="s">
        <v>3460</v>
      </c>
      <c r="BK1188" s="12" t="s">
        <v>718</v>
      </c>
      <c r="BL1188" s="12" t="s">
        <v>3471</v>
      </c>
      <c r="BM1188" s="7" t="s">
        <v>3484</v>
      </c>
      <c r="BN1188" s="7" t="s">
        <v>1174</v>
      </c>
      <c r="BO1188" s="12" t="s">
        <v>822</v>
      </c>
      <c r="BP1188" s="12" t="s">
        <v>1160</v>
      </c>
      <c r="BQ1188" s="12"/>
      <c r="BR1188" s="12"/>
      <c r="BS1188" s="12">
        <v>1.0669999999999999</v>
      </c>
      <c r="BT1188" s="12">
        <f>EXP(BS1188)</f>
        <v>2.9066464675754413</v>
      </c>
      <c r="BU1188" s="12"/>
      <c r="BV1188" s="12" t="s">
        <v>3415</v>
      </c>
      <c r="BW1188" s="12"/>
      <c r="BX1188" s="12"/>
      <c r="BY1188" s="12">
        <f t="shared" si="28"/>
        <v>11.855555555555556</v>
      </c>
      <c r="BZ1188" s="12" t="s">
        <v>4041</v>
      </c>
      <c r="CA1188" s="12">
        <v>11.856</v>
      </c>
      <c r="CB1188" s="12"/>
      <c r="CC1188" s="12"/>
      <c r="CD1188" s="12"/>
      <c r="CE1188" s="12">
        <v>0</v>
      </c>
      <c r="CF1188" s="12">
        <v>0.09</v>
      </c>
      <c r="CG1188" s="12"/>
      <c r="CH1188" s="12"/>
      <c r="CI1188" s="12"/>
      <c r="CJ1188" s="12" t="s">
        <v>1077</v>
      </c>
      <c r="CK1188" s="12" t="s">
        <v>3829</v>
      </c>
      <c r="CL1188" s="12"/>
      <c r="CM1188" s="12"/>
      <c r="CN1188" s="12">
        <v>139.584</v>
      </c>
      <c r="CO1188" s="12" t="s">
        <v>1080</v>
      </c>
      <c r="CP1188" s="12"/>
      <c r="CQ1188" s="12"/>
      <c r="CR1188" s="12"/>
      <c r="CS1188" s="12"/>
      <c r="CT1188" s="12" t="s">
        <v>1077</v>
      </c>
      <c r="CU1188" s="12" t="s">
        <v>718</v>
      </c>
      <c r="CV1188" s="12"/>
      <c r="CW1188" s="12"/>
      <c r="CX1188" s="57"/>
    </row>
    <row r="1189" spans="1:102" x14ac:dyDescent="0.35">
      <c r="A1189" s="56">
        <v>25</v>
      </c>
      <c r="B1189" s="12" t="s">
        <v>3716</v>
      </c>
      <c r="C1189" s="12">
        <v>25.1</v>
      </c>
      <c r="D1189" s="12" t="s">
        <v>1805</v>
      </c>
      <c r="E1189" s="12" t="s">
        <v>335</v>
      </c>
      <c r="F1189" s="12">
        <v>3</v>
      </c>
      <c r="G1189" s="12" t="s">
        <v>212</v>
      </c>
      <c r="H1189" s="12" t="s">
        <v>2805</v>
      </c>
      <c r="I1189" s="12" t="s">
        <v>212</v>
      </c>
      <c r="J1189" s="12" t="s">
        <v>1158</v>
      </c>
      <c r="K1189" s="12" t="s">
        <v>564</v>
      </c>
      <c r="L1189" s="12" t="s">
        <v>581</v>
      </c>
      <c r="M1189" s="12" t="s">
        <v>3237</v>
      </c>
      <c r="N1189" s="12" t="s">
        <v>3437</v>
      </c>
      <c r="O1189" s="12" t="s">
        <v>3400</v>
      </c>
      <c r="P1189" s="12" t="s">
        <v>3403</v>
      </c>
      <c r="Q1189" s="12">
        <v>0</v>
      </c>
      <c r="R1189" s="12">
        <v>0</v>
      </c>
      <c r="S1189" s="12">
        <v>0</v>
      </c>
      <c r="T1189" s="12">
        <v>0</v>
      </c>
      <c r="U1189" s="12">
        <v>0</v>
      </c>
      <c r="V1189" s="12">
        <v>0</v>
      </c>
      <c r="W1189" s="12">
        <v>1</v>
      </c>
      <c r="X1189" s="12">
        <v>0</v>
      </c>
      <c r="Y1189" s="12">
        <v>0</v>
      </c>
      <c r="Z1189" s="12">
        <v>0</v>
      </c>
      <c r="AA1189" s="12">
        <v>0</v>
      </c>
      <c r="AB1189" s="12">
        <v>1</v>
      </c>
      <c r="AC1189" s="12">
        <v>0</v>
      </c>
      <c r="AD1189" s="12">
        <v>0</v>
      </c>
      <c r="AE1189" s="12">
        <v>0</v>
      </c>
      <c r="AF1189" s="12">
        <v>0</v>
      </c>
      <c r="AG1189" s="12">
        <v>0</v>
      </c>
      <c r="AH1189" s="12">
        <v>0</v>
      </c>
      <c r="AI1189" s="12">
        <v>0</v>
      </c>
      <c r="AJ1189" s="12">
        <v>0</v>
      </c>
      <c r="AK1189" s="12">
        <v>0</v>
      </c>
      <c r="AL1189" s="12" t="s">
        <v>3448</v>
      </c>
      <c r="AM1189" s="7" t="s">
        <v>608</v>
      </c>
      <c r="AN1189" s="7" t="s">
        <v>634</v>
      </c>
      <c r="AO1189" s="7">
        <v>2000</v>
      </c>
      <c r="AP1189" s="12" t="s">
        <v>3458</v>
      </c>
      <c r="AQ1189" s="12">
        <v>2576</v>
      </c>
      <c r="AR1189" s="12">
        <v>1</v>
      </c>
      <c r="AS1189" s="12" t="s">
        <v>755</v>
      </c>
      <c r="AT1189" s="7" t="s">
        <v>349</v>
      </c>
      <c r="AU1189" s="12">
        <v>0</v>
      </c>
      <c r="AV1189" s="12">
        <v>0</v>
      </c>
      <c r="AW1189" s="12">
        <v>0</v>
      </c>
      <c r="AX1189" s="12">
        <v>0</v>
      </c>
      <c r="AY1189" s="7">
        <v>1</v>
      </c>
      <c r="AZ1189" s="12">
        <v>1</v>
      </c>
      <c r="BA1189" s="12">
        <v>1</v>
      </c>
      <c r="BB1189" s="12">
        <v>1</v>
      </c>
      <c r="BC1189" s="12">
        <v>1</v>
      </c>
      <c r="BD1189" s="12">
        <v>1</v>
      </c>
      <c r="BE1189" s="12">
        <v>1</v>
      </c>
      <c r="BF1189" s="7" t="s">
        <v>2821</v>
      </c>
      <c r="BG1189" s="7" t="s">
        <v>835</v>
      </c>
      <c r="BH1189" s="7">
        <v>1</v>
      </c>
      <c r="BI1189" s="7" t="s">
        <v>3252</v>
      </c>
      <c r="BJ1189" s="12" t="s">
        <v>3460</v>
      </c>
      <c r="BK1189" s="12" t="s">
        <v>3472</v>
      </c>
      <c r="BL1189" s="12" t="s">
        <v>3482</v>
      </c>
      <c r="BM1189" s="7" t="s">
        <v>788</v>
      </c>
      <c r="BN1189" s="7"/>
      <c r="BO1189" s="12" t="s">
        <v>3821</v>
      </c>
      <c r="BP1189" s="12" t="s">
        <v>1260</v>
      </c>
      <c r="BQ1189" s="12"/>
      <c r="BR1189" s="12" t="s">
        <v>1077</v>
      </c>
      <c r="BS1189" s="12">
        <v>-0.01</v>
      </c>
      <c r="BT1189" s="12"/>
      <c r="BU1189" s="12">
        <f>EXP(BS1189)</f>
        <v>0.99004983374916811</v>
      </c>
      <c r="BV1189" s="12" t="s">
        <v>3416</v>
      </c>
      <c r="BW1189" s="12" t="s">
        <v>1077</v>
      </c>
      <c r="BX1189" s="12"/>
      <c r="BY1189" s="12">
        <f t="shared" si="28"/>
        <v>-5</v>
      </c>
      <c r="BZ1189" s="12" t="s">
        <v>4041</v>
      </c>
      <c r="CA1189" s="12" t="s">
        <v>1077</v>
      </c>
      <c r="CB1189" s="12" t="s">
        <v>1077</v>
      </c>
      <c r="CC1189" s="12" t="s">
        <v>1077</v>
      </c>
      <c r="CD1189" s="12" t="s">
        <v>1077</v>
      </c>
      <c r="CE1189" s="12">
        <v>0.01</v>
      </c>
      <c r="CF1189" s="12">
        <v>2E-3</v>
      </c>
      <c r="CG1189" s="12" t="s">
        <v>1252</v>
      </c>
      <c r="CH1189" s="12"/>
      <c r="CI1189" s="12"/>
      <c r="CJ1189" s="12">
        <v>14.282</v>
      </c>
      <c r="CK1189" s="12" t="s">
        <v>1049</v>
      </c>
      <c r="CL1189" s="12" t="s">
        <v>1077</v>
      </c>
      <c r="CM1189" s="12" t="s">
        <v>1050</v>
      </c>
      <c r="CN1189" s="12" t="s">
        <v>1077</v>
      </c>
      <c r="CO1189" s="12" t="s">
        <v>1077</v>
      </c>
      <c r="CP1189" s="12"/>
      <c r="CQ1189" s="12"/>
      <c r="CR1189" s="12"/>
      <c r="CS1189" s="12" t="s">
        <v>1077</v>
      </c>
      <c r="CT1189" s="12"/>
      <c r="CU1189" s="12"/>
      <c r="CV1189" s="12"/>
      <c r="CW1189" s="12"/>
      <c r="CX1189" s="57"/>
    </row>
    <row r="1190" spans="1:102" x14ac:dyDescent="0.35">
      <c r="A1190" s="56">
        <v>25</v>
      </c>
      <c r="B1190" s="12" t="s">
        <v>3716</v>
      </c>
      <c r="C1190" s="12">
        <v>25.2</v>
      </c>
      <c r="D1190" s="12" t="s">
        <v>1806</v>
      </c>
      <c r="E1190" s="12" t="s">
        <v>336</v>
      </c>
      <c r="F1190" s="12">
        <v>3</v>
      </c>
      <c r="G1190" s="12" t="s">
        <v>212</v>
      </c>
      <c r="H1190" s="12" t="s">
        <v>2805</v>
      </c>
      <c r="I1190" s="12" t="s">
        <v>212</v>
      </c>
      <c r="J1190" s="12" t="s">
        <v>1158</v>
      </c>
      <c r="K1190" s="12" t="s">
        <v>564</v>
      </c>
      <c r="L1190" s="12" t="s">
        <v>581</v>
      </c>
      <c r="M1190" s="12" t="s">
        <v>3237</v>
      </c>
      <c r="N1190" s="12" t="s">
        <v>3437</v>
      </c>
      <c r="O1190" s="12" t="s">
        <v>3400</v>
      </c>
      <c r="P1190" s="12" t="s">
        <v>3403</v>
      </c>
      <c r="Q1190" s="12">
        <v>0</v>
      </c>
      <c r="R1190" s="12">
        <v>0</v>
      </c>
      <c r="S1190" s="12">
        <v>0</v>
      </c>
      <c r="T1190" s="12">
        <v>0</v>
      </c>
      <c r="U1190" s="12">
        <v>0</v>
      </c>
      <c r="V1190" s="12">
        <v>0</v>
      </c>
      <c r="W1190" s="12">
        <v>1</v>
      </c>
      <c r="X1190" s="12">
        <v>0</v>
      </c>
      <c r="Y1190" s="12">
        <v>0</v>
      </c>
      <c r="Z1190" s="12">
        <v>0</v>
      </c>
      <c r="AA1190" s="12">
        <v>0</v>
      </c>
      <c r="AB1190" s="12">
        <v>1</v>
      </c>
      <c r="AC1190" s="12">
        <v>0</v>
      </c>
      <c r="AD1190" s="12">
        <v>0</v>
      </c>
      <c r="AE1190" s="12">
        <v>0</v>
      </c>
      <c r="AF1190" s="12">
        <v>0</v>
      </c>
      <c r="AG1190" s="12">
        <v>0</v>
      </c>
      <c r="AH1190" s="12">
        <v>0</v>
      </c>
      <c r="AI1190" s="12">
        <v>0</v>
      </c>
      <c r="AJ1190" s="12">
        <v>0</v>
      </c>
      <c r="AK1190" s="12">
        <v>0</v>
      </c>
      <c r="AL1190" s="12" t="s">
        <v>3448</v>
      </c>
      <c r="AM1190" s="7" t="s">
        <v>608</v>
      </c>
      <c r="AN1190" s="7" t="s">
        <v>636</v>
      </c>
      <c r="AO1190" s="7">
        <v>2000</v>
      </c>
      <c r="AP1190" s="12" t="s">
        <v>3458</v>
      </c>
      <c r="AQ1190" s="12">
        <v>447</v>
      </c>
      <c r="AR1190" s="12">
        <v>1</v>
      </c>
      <c r="AS1190" s="12" t="s">
        <v>755</v>
      </c>
      <c r="AT1190" s="7" t="s">
        <v>349</v>
      </c>
      <c r="AU1190" s="12">
        <v>0</v>
      </c>
      <c r="AV1190" s="12">
        <v>0</v>
      </c>
      <c r="AW1190" s="12">
        <v>0</v>
      </c>
      <c r="AX1190" s="12">
        <v>0</v>
      </c>
      <c r="AY1190" s="7">
        <v>1</v>
      </c>
      <c r="AZ1190" s="12">
        <v>1</v>
      </c>
      <c r="BA1190" s="12">
        <v>1</v>
      </c>
      <c r="BB1190" s="12">
        <v>1</v>
      </c>
      <c r="BC1190" s="12">
        <v>1</v>
      </c>
      <c r="BD1190" s="12">
        <v>1</v>
      </c>
      <c r="BE1190" s="12">
        <v>1</v>
      </c>
      <c r="BF1190" s="7" t="s">
        <v>2821</v>
      </c>
      <c r="BG1190" s="7" t="s">
        <v>835</v>
      </c>
      <c r="BH1190" s="7">
        <v>1</v>
      </c>
      <c r="BI1190" s="7" t="s">
        <v>3252</v>
      </c>
      <c r="BJ1190" s="12" t="s">
        <v>3460</v>
      </c>
      <c r="BK1190" s="12" t="s">
        <v>3472</v>
      </c>
      <c r="BL1190" s="12" t="s">
        <v>3482</v>
      </c>
      <c r="BM1190" s="7" t="s">
        <v>788</v>
      </c>
      <c r="BN1190" s="7"/>
      <c r="BO1190" s="12" t="s">
        <v>3821</v>
      </c>
      <c r="BP1190" s="12" t="s">
        <v>1260</v>
      </c>
      <c r="BQ1190" s="12"/>
      <c r="BR1190" s="12" t="s">
        <v>1077</v>
      </c>
      <c r="BS1190" s="12">
        <v>-6.0000000000000001E-3</v>
      </c>
      <c r="BT1190" s="12"/>
      <c r="BU1190" s="12">
        <f>EXP(BS1190)</f>
        <v>0.99401796405393528</v>
      </c>
      <c r="BV1190" s="12" t="s">
        <v>3416</v>
      </c>
      <c r="BW1190" s="12" t="s">
        <v>1077</v>
      </c>
      <c r="BX1190" s="12" t="s">
        <v>1077</v>
      </c>
      <c r="BY1190" s="12">
        <f t="shared" si="28"/>
        <v>-6</v>
      </c>
      <c r="BZ1190" s="12" t="s">
        <v>4041</v>
      </c>
      <c r="CA1190" s="12" t="s">
        <v>1077</v>
      </c>
      <c r="CB1190" s="12" t="s">
        <v>1077</v>
      </c>
      <c r="CC1190" s="12" t="s">
        <v>1077</v>
      </c>
      <c r="CD1190" s="12" t="s">
        <v>1077</v>
      </c>
      <c r="CE1190" s="12">
        <v>0.01</v>
      </c>
      <c r="CF1190" s="12">
        <v>1E-3</v>
      </c>
      <c r="CG1190" s="12" t="s">
        <v>1252</v>
      </c>
      <c r="CH1190" s="12"/>
      <c r="CI1190" s="12"/>
      <c r="CJ1190" s="12">
        <v>5.4269999999999996</v>
      </c>
      <c r="CK1190" s="12" t="s">
        <v>1049</v>
      </c>
      <c r="CL1190" s="12" t="s">
        <v>1077</v>
      </c>
      <c r="CM1190" s="12" t="s">
        <v>1050</v>
      </c>
      <c r="CN1190" s="12" t="s">
        <v>1077</v>
      </c>
      <c r="CO1190" s="12" t="s">
        <v>1077</v>
      </c>
      <c r="CP1190" s="12"/>
      <c r="CQ1190" s="12"/>
      <c r="CR1190" s="12"/>
      <c r="CS1190" s="12" t="s">
        <v>1077</v>
      </c>
      <c r="CT1190" s="12"/>
      <c r="CU1190" s="12"/>
      <c r="CV1190" s="12"/>
      <c r="CW1190" s="12"/>
      <c r="CX1190" s="57"/>
    </row>
    <row r="1191" spans="1:102" x14ac:dyDescent="0.35">
      <c r="A1191" s="56">
        <v>25</v>
      </c>
      <c r="B1191" s="12" t="s">
        <v>3716</v>
      </c>
      <c r="C1191" s="12">
        <v>25.3</v>
      </c>
      <c r="D1191" s="12" t="s">
        <v>3260</v>
      </c>
      <c r="E1191" s="12" t="s">
        <v>337</v>
      </c>
      <c r="F1191" s="12">
        <v>3</v>
      </c>
      <c r="G1191" s="12" t="s">
        <v>212</v>
      </c>
      <c r="H1191" s="12" t="s">
        <v>2804</v>
      </c>
      <c r="I1191" s="12" t="s">
        <v>349</v>
      </c>
      <c r="J1191" s="12" t="s">
        <v>1158</v>
      </c>
      <c r="K1191" s="12" t="s">
        <v>564</v>
      </c>
      <c r="L1191" s="12" t="s">
        <v>581</v>
      </c>
      <c r="M1191" s="12" t="s">
        <v>3237</v>
      </c>
      <c r="N1191" s="12" t="s">
        <v>3437</v>
      </c>
      <c r="O1191" s="12" t="s">
        <v>3400</v>
      </c>
      <c r="P1191" s="12" t="s">
        <v>3403</v>
      </c>
      <c r="Q1191" s="12">
        <v>0</v>
      </c>
      <c r="R1191" s="12">
        <v>0</v>
      </c>
      <c r="S1191" s="12">
        <v>0</v>
      </c>
      <c r="T1191" s="12">
        <v>0</v>
      </c>
      <c r="U1191" s="12">
        <v>0</v>
      </c>
      <c r="V1191" s="12">
        <v>0</v>
      </c>
      <c r="W1191" s="12">
        <v>1</v>
      </c>
      <c r="X1191" s="12">
        <v>0</v>
      </c>
      <c r="Y1191" s="12">
        <v>0</v>
      </c>
      <c r="Z1191" s="12">
        <v>0</v>
      </c>
      <c r="AA1191" s="12">
        <v>0</v>
      </c>
      <c r="AB1191" s="12">
        <v>1</v>
      </c>
      <c r="AC1191" s="12">
        <v>0</v>
      </c>
      <c r="AD1191" s="12">
        <v>0</v>
      </c>
      <c r="AE1191" s="12">
        <v>0</v>
      </c>
      <c r="AF1191" s="12">
        <v>0</v>
      </c>
      <c r="AG1191" s="12">
        <v>0</v>
      </c>
      <c r="AH1191" s="12">
        <v>0</v>
      </c>
      <c r="AI1191" s="12">
        <v>0</v>
      </c>
      <c r="AJ1191" s="12">
        <v>0</v>
      </c>
      <c r="AK1191" s="12">
        <v>0</v>
      </c>
      <c r="AL1191" s="12" t="s">
        <v>3448</v>
      </c>
      <c r="AM1191" s="7" t="s">
        <v>608</v>
      </c>
      <c r="AN1191" s="7" t="s">
        <v>649</v>
      </c>
      <c r="AO1191" s="7">
        <v>2000</v>
      </c>
      <c r="AP1191" s="12" t="s">
        <v>3458</v>
      </c>
      <c r="AQ1191" s="12">
        <v>587</v>
      </c>
      <c r="AR1191" s="12">
        <v>1</v>
      </c>
      <c r="AS1191" s="12" t="s">
        <v>755</v>
      </c>
      <c r="AT1191" s="7" t="s">
        <v>212</v>
      </c>
      <c r="AU1191" s="12">
        <v>0</v>
      </c>
      <c r="AV1191" s="12">
        <v>0</v>
      </c>
      <c r="AW1191" s="12">
        <v>0</v>
      </c>
      <c r="AX1191" s="12">
        <v>0</v>
      </c>
      <c r="AY1191" s="7">
        <v>1</v>
      </c>
      <c r="AZ1191" s="12">
        <v>1</v>
      </c>
      <c r="BA1191" s="12">
        <v>1</v>
      </c>
      <c r="BB1191" s="12">
        <v>1</v>
      </c>
      <c r="BC1191" s="12">
        <v>1</v>
      </c>
      <c r="BD1191" s="12">
        <v>1</v>
      </c>
      <c r="BE1191" s="12">
        <v>1</v>
      </c>
      <c r="BF1191" s="7" t="s">
        <v>2821</v>
      </c>
      <c r="BG1191" s="7" t="s">
        <v>835</v>
      </c>
      <c r="BH1191" s="7">
        <v>1</v>
      </c>
      <c r="BI1191" s="7" t="s">
        <v>3252</v>
      </c>
      <c r="BJ1191" s="12" t="s">
        <v>3460</v>
      </c>
      <c r="BK1191" s="12" t="s">
        <v>3472</v>
      </c>
      <c r="BL1191" s="12" t="s">
        <v>3482</v>
      </c>
      <c r="BM1191" s="7" t="s">
        <v>788</v>
      </c>
      <c r="BN1191" s="7"/>
      <c r="BO1191" s="12" t="s">
        <v>3821</v>
      </c>
      <c r="BP1191" s="12" t="s">
        <v>1260</v>
      </c>
      <c r="BQ1191" s="12"/>
      <c r="BR1191" s="12" t="s">
        <v>1077</v>
      </c>
      <c r="BS1191" s="12">
        <v>5.0000000000000001E-3</v>
      </c>
      <c r="BT1191" s="12"/>
      <c r="BU1191" s="12">
        <f>EXP(BS1191)</f>
        <v>1.005012520859401</v>
      </c>
      <c r="BV1191" s="12" t="s">
        <v>3416</v>
      </c>
      <c r="BW1191" s="12" t="s">
        <v>1077</v>
      </c>
      <c r="BX1191" s="12" t="s">
        <v>1077</v>
      </c>
      <c r="BY1191" s="12">
        <f t="shared" si="28"/>
        <v>5</v>
      </c>
      <c r="BZ1191" s="12" t="s">
        <v>4041</v>
      </c>
      <c r="CA1191" s="12" t="s">
        <v>1077</v>
      </c>
      <c r="CB1191" s="12" t="s">
        <v>1077</v>
      </c>
      <c r="CC1191" s="12" t="s">
        <v>1077</v>
      </c>
      <c r="CD1191" s="12" t="s">
        <v>1077</v>
      </c>
      <c r="CE1191" s="12">
        <v>0.01</v>
      </c>
      <c r="CF1191" s="12">
        <v>1E-3</v>
      </c>
      <c r="CG1191" s="12" t="s">
        <v>1252</v>
      </c>
      <c r="CH1191" s="12"/>
      <c r="CI1191" s="12"/>
      <c r="CJ1191" s="12">
        <v>3.1520000000000001</v>
      </c>
      <c r="CK1191" s="12" t="s">
        <v>1049</v>
      </c>
      <c r="CL1191" s="12" t="s">
        <v>1077</v>
      </c>
      <c r="CM1191" s="12" t="s">
        <v>1050</v>
      </c>
      <c r="CN1191" s="12" t="s">
        <v>1077</v>
      </c>
      <c r="CO1191" s="12" t="s">
        <v>1077</v>
      </c>
      <c r="CP1191" s="12"/>
      <c r="CQ1191" s="12"/>
      <c r="CR1191" s="12"/>
      <c r="CS1191" s="12" t="s">
        <v>1077</v>
      </c>
      <c r="CT1191" s="12"/>
      <c r="CU1191" s="12"/>
      <c r="CV1191" s="12"/>
      <c r="CW1191" s="12"/>
      <c r="CX1191" s="57"/>
    </row>
    <row r="1192" spans="1:102" x14ac:dyDescent="0.35">
      <c r="A1192" s="56">
        <v>25</v>
      </c>
      <c r="B1192" s="12" t="s">
        <v>3716</v>
      </c>
      <c r="C1192" s="12">
        <v>25.5</v>
      </c>
      <c r="D1192" s="12" t="s">
        <v>1808</v>
      </c>
      <c r="E1192" s="12" t="s">
        <v>339</v>
      </c>
      <c r="F1192" s="12">
        <v>3</v>
      </c>
      <c r="G1192" s="12" t="s">
        <v>212</v>
      </c>
      <c r="H1192" s="12" t="s">
        <v>2804</v>
      </c>
      <c r="I1192" s="12" t="s">
        <v>349</v>
      </c>
      <c r="J1192" s="12" t="s">
        <v>1158</v>
      </c>
      <c r="K1192" s="12" t="s">
        <v>564</v>
      </c>
      <c r="L1192" s="12" t="s">
        <v>581</v>
      </c>
      <c r="M1192" s="12" t="s">
        <v>3237</v>
      </c>
      <c r="N1192" s="12" t="s">
        <v>3437</v>
      </c>
      <c r="O1192" s="12" t="s">
        <v>3400</v>
      </c>
      <c r="P1192" s="12" t="s">
        <v>3403</v>
      </c>
      <c r="Q1192" s="12">
        <v>0</v>
      </c>
      <c r="R1192" s="12">
        <v>0</v>
      </c>
      <c r="S1192" s="12">
        <v>0</v>
      </c>
      <c r="T1192" s="12">
        <v>0</v>
      </c>
      <c r="U1192" s="12">
        <v>0</v>
      </c>
      <c r="V1192" s="12">
        <v>0</v>
      </c>
      <c r="W1192" s="12">
        <v>1</v>
      </c>
      <c r="X1192" s="12">
        <v>0</v>
      </c>
      <c r="Y1192" s="12">
        <v>0</v>
      </c>
      <c r="Z1192" s="12">
        <v>0</v>
      </c>
      <c r="AA1192" s="12">
        <v>0</v>
      </c>
      <c r="AB1192" s="12">
        <v>1</v>
      </c>
      <c r="AC1192" s="12">
        <v>0</v>
      </c>
      <c r="AD1192" s="12">
        <v>0</v>
      </c>
      <c r="AE1192" s="12">
        <v>0</v>
      </c>
      <c r="AF1192" s="12">
        <v>0</v>
      </c>
      <c r="AG1192" s="12">
        <v>0</v>
      </c>
      <c r="AH1192" s="12">
        <v>0</v>
      </c>
      <c r="AI1192" s="12">
        <v>0</v>
      </c>
      <c r="AJ1192" s="12">
        <v>0</v>
      </c>
      <c r="AK1192" s="12">
        <v>0</v>
      </c>
      <c r="AL1192" s="12" t="s">
        <v>3448</v>
      </c>
      <c r="AM1192" s="7" t="s">
        <v>608</v>
      </c>
      <c r="AN1192" s="7" t="s">
        <v>615</v>
      </c>
      <c r="AO1192" s="7">
        <v>2000</v>
      </c>
      <c r="AP1192" s="12" t="s">
        <v>3458</v>
      </c>
      <c r="AQ1192" s="12">
        <v>1887</v>
      </c>
      <c r="AR1192" s="12">
        <v>1</v>
      </c>
      <c r="AS1192" s="12" t="s">
        <v>755</v>
      </c>
      <c r="AT1192" s="7" t="s">
        <v>212</v>
      </c>
      <c r="AU1192" s="12">
        <v>0</v>
      </c>
      <c r="AV1192" s="12">
        <v>0</v>
      </c>
      <c r="AW1192" s="12">
        <v>0</v>
      </c>
      <c r="AX1192" s="12">
        <v>0</v>
      </c>
      <c r="AY1192" s="7">
        <v>1</v>
      </c>
      <c r="AZ1192" s="12">
        <v>1</v>
      </c>
      <c r="BA1192" s="12">
        <v>1</v>
      </c>
      <c r="BB1192" s="12">
        <v>1</v>
      </c>
      <c r="BC1192" s="12">
        <v>1</v>
      </c>
      <c r="BD1192" s="12">
        <v>1</v>
      </c>
      <c r="BE1192" s="12">
        <v>1</v>
      </c>
      <c r="BF1192" s="7" t="s">
        <v>2821</v>
      </c>
      <c r="BG1192" s="7" t="s">
        <v>835</v>
      </c>
      <c r="BH1192" s="7">
        <v>1</v>
      </c>
      <c r="BI1192" s="7" t="s">
        <v>3252</v>
      </c>
      <c r="BJ1192" s="12" t="s">
        <v>3460</v>
      </c>
      <c r="BK1192" s="12" t="s">
        <v>3472</v>
      </c>
      <c r="BL1192" s="12" t="s">
        <v>3482</v>
      </c>
      <c r="BM1192" s="7" t="s">
        <v>788</v>
      </c>
      <c r="BN1192" s="7"/>
      <c r="BO1192" s="12" t="s">
        <v>3821</v>
      </c>
      <c r="BP1192" s="12" t="s">
        <v>1260</v>
      </c>
      <c r="BQ1192" s="12"/>
      <c r="BR1192" s="12" t="s">
        <v>1077</v>
      </c>
      <c r="BS1192" s="12">
        <v>2E-3</v>
      </c>
      <c r="BT1192" s="12"/>
      <c r="BU1192" s="12">
        <f>EXP(BS1192)</f>
        <v>1.0020020013340003</v>
      </c>
      <c r="BV1192" s="12" t="s">
        <v>3416</v>
      </c>
      <c r="BW1192" s="12" t="s">
        <v>1077</v>
      </c>
      <c r="BX1192" s="12" t="s">
        <v>1077</v>
      </c>
      <c r="BY1192" s="12">
        <f t="shared" si="28"/>
        <v>2</v>
      </c>
      <c r="BZ1192" s="12" t="s">
        <v>4041</v>
      </c>
      <c r="CA1192" s="12" t="s">
        <v>1077</v>
      </c>
      <c r="CB1192" s="12" t="s">
        <v>1077</v>
      </c>
      <c r="CC1192" s="12" t="s">
        <v>1077</v>
      </c>
      <c r="CD1192" s="12" t="s">
        <v>1077</v>
      </c>
      <c r="CE1192" s="12">
        <v>0.01</v>
      </c>
      <c r="CF1192" s="12">
        <v>1E-3</v>
      </c>
      <c r="CG1192" s="12" t="s">
        <v>1252</v>
      </c>
      <c r="CH1192" s="12"/>
      <c r="CI1192" s="12"/>
      <c r="CJ1192" s="12">
        <v>0.436</v>
      </c>
      <c r="CK1192" s="12" t="s">
        <v>1049</v>
      </c>
      <c r="CL1192" s="12" t="s">
        <v>1077</v>
      </c>
      <c r="CM1192" s="12" t="s">
        <v>1050</v>
      </c>
      <c r="CN1192" s="12" t="s">
        <v>1077</v>
      </c>
      <c r="CO1192" s="12" t="s">
        <v>1077</v>
      </c>
      <c r="CP1192" s="12"/>
      <c r="CQ1192" s="12"/>
      <c r="CR1192" s="12"/>
      <c r="CS1192" s="12" t="s">
        <v>1077</v>
      </c>
      <c r="CT1192" s="12"/>
      <c r="CU1192" s="12"/>
      <c r="CV1192" s="12"/>
      <c r="CW1192" s="12"/>
      <c r="CX1192" s="57"/>
    </row>
    <row r="1193" spans="1:102" x14ac:dyDescent="0.35">
      <c r="A1193" s="56">
        <v>61</v>
      </c>
      <c r="B1193" s="12" t="s">
        <v>3750</v>
      </c>
      <c r="C1193" s="12">
        <v>61.1</v>
      </c>
      <c r="D1193" s="12" t="s">
        <v>2228</v>
      </c>
      <c r="E1193" s="12" t="s">
        <v>426</v>
      </c>
      <c r="F1193" s="12">
        <v>3</v>
      </c>
      <c r="G1193" s="12" t="s">
        <v>212</v>
      </c>
      <c r="H1193" s="12" t="s">
        <v>2805</v>
      </c>
      <c r="I1193" s="12" t="s">
        <v>349</v>
      </c>
      <c r="J1193" s="12" t="s">
        <v>556</v>
      </c>
      <c r="K1193" s="12" t="s">
        <v>579</v>
      </c>
      <c r="L1193" s="12" t="s">
        <v>558</v>
      </c>
      <c r="M1193" s="12" t="s">
        <v>3164</v>
      </c>
      <c r="N1193" s="12"/>
      <c r="O1193" s="12" t="s">
        <v>1189</v>
      </c>
      <c r="P1193" s="12" t="s">
        <v>3404</v>
      </c>
      <c r="Q1193" s="12">
        <v>1</v>
      </c>
      <c r="R1193" s="12">
        <v>0</v>
      </c>
      <c r="S1193" s="12">
        <v>0</v>
      </c>
      <c r="T1193" s="12">
        <v>0</v>
      </c>
      <c r="U1193" s="12">
        <v>0</v>
      </c>
      <c r="V1193" s="12">
        <v>0</v>
      </c>
      <c r="W1193" s="12">
        <v>0</v>
      </c>
      <c r="X1193" s="12">
        <v>0</v>
      </c>
      <c r="Y1193" s="12">
        <v>0</v>
      </c>
      <c r="Z1193" s="12">
        <v>0</v>
      </c>
      <c r="AA1193" s="12">
        <v>0</v>
      </c>
      <c r="AB1193" s="12">
        <v>0</v>
      </c>
      <c r="AC1193" s="12">
        <v>0</v>
      </c>
      <c r="AD1193" s="12">
        <v>0</v>
      </c>
      <c r="AE1193" s="12">
        <v>0</v>
      </c>
      <c r="AF1193" s="12">
        <v>0</v>
      </c>
      <c r="AG1193" s="12">
        <v>0</v>
      </c>
      <c r="AH1193" s="12">
        <v>0</v>
      </c>
      <c r="AI1193" s="12">
        <v>0</v>
      </c>
      <c r="AJ1193" s="12">
        <v>1</v>
      </c>
      <c r="AK1193" s="12">
        <v>0</v>
      </c>
      <c r="AL1193" s="12" t="s">
        <v>607</v>
      </c>
      <c r="AM1193" s="7" t="s">
        <v>631</v>
      </c>
      <c r="AN1193" s="7" t="s">
        <v>701</v>
      </c>
      <c r="AO1193" s="7">
        <v>2007</v>
      </c>
      <c r="AP1193" s="12" t="s">
        <v>3458</v>
      </c>
      <c r="AQ1193" s="12">
        <v>170</v>
      </c>
      <c r="AR1193" s="12">
        <v>2</v>
      </c>
      <c r="AS1193" s="12" t="s">
        <v>755</v>
      </c>
      <c r="AT1193" s="7" t="s">
        <v>212</v>
      </c>
      <c r="AU1193" s="12">
        <v>1</v>
      </c>
      <c r="AV1193" s="12">
        <v>1</v>
      </c>
      <c r="AW1193" s="12">
        <v>0</v>
      </c>
      <c r="AX1193" s="12">
        <v>0</v>
      </c>
      <c r="AY1193" s="7">
        <v>1</v>
      </c>
      <c r="AZ1193" s="12">
        <v>1</v>
      </c>
      <c r="BA1193" s="12">
        <v>1</v>
      </c>
      <c r="BB1193" s="12">
        <v>1</v>
      </c>
      <c r="BC1193" s="12">
        <v>1</v>
      </c>
      <c r="BD1193" s="12">
        <v>1</v>
      </c>
      <c r="BE1193" s="12">
        <v>0</v>
      </c>
      <c r="BF1193" s="7" t="s">
        <v>3258</v>
      </c>
      <c r="BG1193" s="7" t="s">
        <v>933</v>
      </c>
      <c r="BH1193" s="7"/>
      <c r="BI1193" s="7" t="s">
        <v>3249</v>
      </c>
      <c r="BJ1193" s="12" t="s">
        <v>3460</v>
      </c>
      <c r="BK1193" s="12" t="s">
        <v>3472</v>
      </c>
      <c r="BL1193" s="12" t="s">
        <v>3476</v>
      </c>
      <c r="BM1193" s="7" t="s">
        <v>908</v>
      </c>
      <c r="BN1193" s="7"/>
      <c r="BO1193" s="12"/>
      <c r="BP1193" s="12"/>
      <c r="BQ1193" s="12" t="s">
        <v>1077</v>
      </c>
      <c r="BR1193" s="12" t="s">
        <v>1077</v>
      </c>
      <c r="BS1193" s="12">
        <v>-0.87</v>
      </c>
      <c r="BT1193" s="12"/>
      <c r="BU1193" s="12"/>
      <c r="BV1193" s="12" t="s">
        <v>1077</v>
      </c>
      <c r="BW1193" s="12" t="s">
        <v>1077</v>
      </c>
      <c r="BX1193" s="12" t="s">
        <v>1077</v>
      </c>
      <c r="BY1193" s="12">
        <f t="shared" si="28"/>
        <v>-3.1071428571428568</v>
      </c>
      <c r="BZ1193" s="12" t="s">
        <v>4041</v>
      </c>
      <c r="CA1193" s="12" t="s">
        <v>1077</v>
      </c>
      <c r="CB1193" s="12" t="s">
        <v>1077</v>
      </c>
      <c r="CC1193" s="12" t="s">
        <v>1077</v>
      </c>
      <c r="CD1193" s="12" t="s">
        <v>1077</v>
      </c>
      <c r="CE1193" s="12" t="s">
        <v>1077</v>
      </c>
      <c r="CF1193" s="12">
        <v>0.28000000000000003</v>
      </c>
      <c r="CG1193" s="12"/>
      <c r="CH1193" s="12"/>
      <c r="CI1193" s="12"/>
      <c r="CJ1193" s="12" t="s">
        <v>1077</v>
      </c>
      <c r="CK1193" s="12" t="s">
        <v>1077</v>
      </c>
      <c r="CL1193" s="12" t="s">
        <v>1077</v>
      </c>
      <c r="CM1193" s="12" t="s">
        <v>1056</v>
      </c>
      <c r="CN1193" s="12">
        <v>2.5000000000000001E-2</v>
      </c>
      <c r="CO1193" s="12" t="s">
        <v>1057</v>
      </c>
      <c r="CP1193" s="12"/>
      <c r="CQ1193" s="12"/>
      <c r="CR1193" s="12"/>
      <c r="CS1193" s="12">
        <v>11</v>
      </c>
      <c r="CT1193" s="12" t="s">
        <v>1092</v>
      </c>
      <c r="CU1193" s="12" t="s">
        <v>1092</v>
      </c>
      <c r="CV1193" s="12" t="s">
        <v>1077</v>
      </c>
      <c r="CW1193" s="12"/>
      <c r="CX1193" s="57"/>
    </row>
    <row r="1194" spans="1:102" ht="16.5" x14ac:dyDescent="0.35">
      <c r="A1194" s="56">
        <v>83</v>
      </c>
      <c r="B1194" s="12" t="s">
        <v>3773</v>
      </c>
      <c r="C1194" s="12">
        <v>83.1</v>
      </c>
      <c r="D1194" s="12" t="s">
        <v>2446</v>
      </c>
      <c r="E1194" s="12" t="s">
        <v>263</v>
      </c>
      <c r="F1194" s="12" t="s">
        <v>3916</v>
      </c>
      <c r="G1194" s="12" t="s">
        <v>212</v>
      </c>
      <c r="H1194" s="12" t="s">
        <v>2804</v>
      </c>
      <c r="I1194" s="12" t="s">
        <v>212</v>
      </c>
      <c r="J1194" s="12" t="s">
        <v>1248</v>
      </c>
      <c r="K1194" s="12" t="s">
        <v>1229</v>
      </c>
      <c r="L1194" s="12" t="s">
        <v>1228</v>
      </c>
      <c r="M1194" s="12" t="s">
        <v>3237</v>
      </c>
      <c r="N1194" s="12" t="s">
        <v>3434</v>
      </c>
      <c r="O1194" s="12" t="s">
        <v>1189</v>
      </c>
      <c r="P1194" s="12" t="s">
        <v>3404</v>
      </c>
      <c r="Q1194" s="12">
        <v>0</v>
      </c>
      <c r="R1194" s="12">
        <v>0</v>
      </c>
      <c r="S1194" s="12">
        <v>0</v>
      </c>
      <c r="T1194" s="12">
        <v>0</v>
      </c>
      <c r="U1194" s="12">
        <v>0</v>
      </c>
      <c r="V1194" s="12">
        <v>0</v>
      </c>
      <c r="W1194" s="12">
        <v>0</v>
      </c>
      <c r="X1194" s="12">
        <v>1</v>
      </c>
      <c r="Y1194" s="12">
        <v>0</v>
      </c>
      <c r="Z1194" s="12">
        <v>0</v>
      </c>
      <c r="AA1194" s="12">
        <v>0</v>
      </c>
      <c r="AB1194" s="12">
        <v>0</v>
      </c>
      <c r="AC1194" s="12">
        <v>1</v>
      </c>
      <c r="AD1194" s="12">
        <v>0</v>
      </c>
      <c r="AE1194" s="12">
        <v>0</v>
      </c>
      <c r="AF1194" s="12">
        <v>0</v>
      </c>
      <c r="AG1194" s="12">
        <v>0</v>
      </c>
      <c r="AH1194" s="12">
        <v>0</v>
      </c>
      <c r="AI1194" s="12">
        <v>0</v>
      </c>
      <c r="AJ1194" s="12">
        <v>0</v>
      </c>
      <c r="AK1194" s="12">
        <v>0</v>
      </c>
      <c r="AL1194" s="12" t="s">
        <v>736</v>
      </c>
      <c r="AM1194" s="7" t="s">
        <v>608</v>
      </c>
      <c r="AN1194" s="7" t="s">
        <v>629</v>
      </c>
      <c r="AO1194" s="7" t="s">
        <v>630</v>
      </c>
      <c r="AP1194" s="12" t="s">
        <v>691</v>
      </c>
      <c r="AQ1194" s="12">
        <v>31</v>
      </c>
      <c r="AR1194" s="12">
        <v>28</v>
      </c>
      <c r="AS1194" s="12" t="s">
        <v>755</v>
      </c>
      <c r="AT1194" s="7" t="s">
        <v>212</v>
      </c>
      <c r="AU1194" s="12">
        <v>0</v>
      </c>
      <c r="AV1194" s="12">
        <v>1</v>
      </c>
      <c r="AW1194" s="12">
        <v>0</v>
      </c>
      <c r="AX1194" s="12">
        <v>0</v>
      </c>
      <c r="AY1194" s="7">
        <v>0</v>
      </c>
      <c r="AZ1194" s="12">
        <v>1</v>
      </c>
      <c r="BA1194" s="12">
        <v>1</v>
      </c>
      <c r="BB1194" s="12">
        <v>1</v>
      </c>
      <c r="BC1194" s="12">
        <v>1</v>
      </c>
      <c r="BD1194" s="12">
        <v>1</v>
      </c>
      <c r="BE1194" s="12">
        <v>1</v>
      </c>
      <c r="BF1194" s="7" t="s">
        <v>766</v>
      </c>
      <c r="BG1194" s="7" t="s">
        <v>945</v>
      </c>
      <c r="BH1194" s="7"/>
      <c r="BI1194" s="7" t="s">
        <v>2807</v>
      </c>
      <c r="BJ1194" s="12" t="s">
        <v>3459</v>
      </c>
      <c r="BK1194" s="12" t="s">
        <v>3463</v>
      </c>
      <c r="BL1194" s="12" t="s">
        <v>3470</v>
      </c>
      <c r="BM1194" s="7" t="s">
        <v>946</v>
      </c>
      <c r="BN1194" s="7" t="s">
        <v>1162</v>
      </c>
      <c r="BO1194" s="12"/>
      <c r="BP1194" s="12">
        <v>5</v>
      </c>
      <c r="BQ1194" s="12" t="s">
        <v>1077</v>
      </c>
      <c r="BR1194" s="12" t="s">
        <v>1077</v>
      </c>
      <c r="BS1194" s="12">
        <v>0.98399999999999999</v>
      </c>
      <c r="BT1194" s="12"/>
      <c r="BU1194" s="12"/>
      <c r="BV1194" s="12" t="s">
        <v>1077</v>
      </c>
      <c r="BW1194" s="12" t="s">
        <v>1077</v>
      </c>
      <c r="BX1194" s="12" t="s">
        <v>1077</v>
      </c>
      <c r="BY1194" s="12">
        <f t="shared" si="28"/>
        <v>5.4364640883977904</v>
      </c>
      <c r="BZ1194" s="12" t="s">
        <v>4041</v>
      </c>
      <c r="CA1194" s="12" t="s">
        <v>1077</v>
      </c>
      <c r="CB1194" s="12" t="s">
        <v>1077</v>
      </c>
      <c r="CC1194" s="12" t="s">
        <v>1077</v>
      </c>
      <c r="CD1194" s="12" t="s">
        <v>1077</v>
      </c>
      <c r="CE1194" s="12">
        <v>0.05</v>
      </c>
      <c r="CF1194" s="12">
        <v>0.18099999999999999</v>
      </c>
      <c r="CG1194" s="12"/>
      <c r="CH1194" s="12"/>
      <c r="CI1194" s="12"/>
      <c r="CJ1194" s="12">
        <v>0.19600000000000001</v>
      </c>
      <c r="CK1194" s="12" t="s">
        <v>3827</v>
      </c>
      <c r="CL1194" s="12">
        <v>19942</v>
      </c>
      <c r="CM1194" s="12">
        <v>1E-4</v>
      </c>
      <c r="CN1194" s="12">
        <v>2047</v>
      </c>
      <c r="CO1194" s="12" t="s">
        <v>3419</v>
      </c>
      <c r="CP1194" s="12"/>
      <c r="CQ1194" s="12"/>
      <c r="CR1194" s="12"/>
      <c r="CS1194" s="12" t="s">
        <v>1077</v>
      </c>
      <c r="CT1194" s="12" t="s">
        <v>718</v>
      </c>
      <c r="CU1194" s="12" t="s">
        <v>718</v>
      </c>
      <c r="CV1194" s="12" t="s">
        <v>1077</v>
      </c>
      <c r="CW1194" s="12"/>
      <c r="CX1194" s="57"/>
    </row>
    <row r="1195" spans="1:102" x14ac:dyDescent="0.35">
      <c r="A1195" s="56">
        <v>100</v>
      </c>
      <c r="B1195" s="12" t="s">
        <v>3790</v>
      </c>
      <c r="C1195" s="12">
        <v>100.2</v>
      </c>
      <c r="D1195" s="12" t="s">
        <v>2555</v>
      </c>
      <c r="E1195" s="12" t="s">
        <v>514</v>
      </c>
      <c r="F1195" s="12">
        <v>7</v>
      </c>
      <c r="G1195" s="12" t="s">
        <v>212</v>
      </c>
      <c r="H1195" s="12" t="s">
        <v>2805</v>
      </c>
      <c r="I1195" s="12" t="s">
        <v>212</v>
      </c>
      <c r="J1195" s="12" t="s">
        <v>1167</v>
      </c>
      <c r="K1195" s="12" t="s">
        <v>588</v>
      </c>
      <c r="L1195" s="12" t="s">
        <v>1228</v>
      </c>
      <c r="M1195" s="12" t="s">
        <v>3164</v>
      </c>
      <c r="N1195" s="12"/>
      <c r="O1195" s="12" t="s">
        <v>3400</v>
      </c>
      <c r="P1195" s="12" t="s">
        <v>3404</v>
      </c>
      <c r="Q1195" s="12">
        <v>0</v>
      </c>
      <c r="R1195" s="12">
        <v>0</v>
      </c>
      <c r="S1195" s="12">
        <v>0</v>
      </c>
      <c r="T1195" s="12">
        <v>0</v>
      </c>
      <c r="U1195" s="12">
        <v>0</v>
      </c>
      <c r="V1195" s="12">
        <v>1</v>
      </c>
      <c r="W1195" s="12">
        <v>0</v>
      </c>
      <c r="X1195" s="12">
        <v>0</v>
      </c>
      <c r="Y1195" s="12">
        <v>0</v>
      </c>
      <c r="Z1195" s="12">
        <v>0</v>
      </c>
      <c r="AA1195" s="12">
        <v>0</v>
      </c>
      <c r="AB1195" s="12">
        <v>0</v>
      </c>
      <c r="AC1195" s="12">
        <v>0</v>
      </c>
      <c r="AD1195" s="12">
        <v>0</v>
      </c>
      <c r="AE1195" s="12">
        <v>0</v>
      </c>
      <c r="AF1195" s="12">
        <v>0</v>
      </c>
      <c r="AG1195" s="12">
        <v>0</v>
      </c>
      <c r="AH1195" s="12">
        <v>0</v>
      </c>
      <c r="AI1195" s="12">
        <v>0</v>
      </c>
      <c r="AJ1195" s="12">
        <v>1</v>
      </c>
      <c r="AK1195" s="12">
        <v>0</v>
      </c>
      <c r="AL1195" s="12" t="s">
        <v>607</v>
      </c>
      <c r="AM1195" s="7" t="s">
        <v>608</v>
      </c>
      <c r="AN1195" s="7" t="s">
        <v>742</v>
      </c>
      <c r="AO1195" s="7">
        <v>2011</v>
      </c>
      <c r="AP1195" s="12" t="s">
        <v>3235</v>
      </c>
      <c r="AQ1195" s="12">
        <v>284</v>
      </c>
      <c r="AR1195" s="12">
        <v>1</v>
      </c>
      <c r="AS1195" s="12" t="s">
        <v>555</v>
      </c>
      <c r="AT1195" s="7" t="s">
        <v>212</v>
      </c>
      <c r="AU1195" s="12">
        <v>1</v>
      </c>
      <c r="AV1195" s="12">
        <v>0</v>
      </c>
      <c r="AW1195" s="12">
        <v>0</v>
      </c>
      <c r="AX1195" s="12">
        <v>0</v>
      </c>
      <c r="AY1195" s="7">
        <v>0</v>
      </c>
      <c r="AZ1195" s="12">
        <v>1</v>
      </c>
      <c r="BA1195" s="12">
        <v>1</v>
      </c>
      <c r="BB1195" s="12">
        <v>1</v>
      </c>
      <c r="BC1195" s="12">
        <v>1</v>
      </c>
      <c r="BD1195" s="12">
        <v>1</v>
      </c>
      <c r="BE1195" s="12">
        <v>1</v>
      </c>
      <c r="BF1195" s="7" t="s">
        <v>2821</v>
      </c>
      <c r="BG1195" s="7" t="s">
        <v>3278</v>
      </c>
      <c r="BH1195" s="7">
        <v>1</v>
      </c>
      <c r="BI1195" s="7" t="s">
        <v>3252</v>
      </c>
      <c r="BJ1195" s="12" t="s">
        <v>3460</v>
      </c>
      <c r="BK1195" s="12" t="s">
        <v>718</v>
      </c>
      <c r="BL1195" s="12" t="s">
        <v>3471</v>
      </c>
      <c r="BM1195" s="7" t="s">
        <v>907</v>
      </c>
      <c r="BN1195" s="7"/>
      <c r="BO1195" s="12"/>
      <c r="BP1195" s="12">
        <v>5</v>
      </c>
      <c r="BQ1195" s="12" t="s">
        <v>1077</v>
      </c>
      <c r="BR1195" s="12" t="s">
        <v>1077</v>
      </c>
      <c r="BS1195" s="12">
        <v>-0.48299999999999998</v>
      </c>
      <c r="BT1195" s="12">
        <f>EXP(BS1195)</f>
        <v>0.6169298233735474</v>
      </c>
      <c r="BU1195" s="12"/>
      <c r="BV1195" s="12" t="s">
        <v>1252</v>
      </c>
      <c r="BW1195" s="12" t="s">
        <v>1077</v>
      </c>
      <c r="BX1195" s="12" t="s">
        <v>1077</v>
      </c>
      <c r="BY1195" s="12">
        <f t="shared" si="28"/>
        <v>-2.6983240223463687</v>
      </c>
      <c r="BZ1195" s="12" t="s">
        <v>4041</v>
      </c>
      <c r="CA1195" s="12" t="s">
        <v>1077</v>
      </c>
      <c r="CB1195" s="12" t="s">
        <v>1077</v>
      </c>
      <c r="CC1195" s="12" t="s">
        <v>1077</v>
      </c>
      <c r="CD1195" s="12" t="s">
        <v>1077</v>
      </c>
      <c r="CE1195" s="12">
        <v>0.05</v>
      </c>
      <c r="CF1195" s="12">
        <v>0.17899999999999999</v>
      </c>
      <c r="CG1195" s="12"/>
      <c r="CH1195" s="12"/>
      <c r="CI1195" s="12"/>
      <c r="CJ1195" s="12" t="s">
        <v>1077</v>
      </c>
      <c r="CK1195" s="12" t="s">
        <v>1077</v>
      </c>
      <c r="CL1195" s="12" t="s">
        <v>1077</v>
      </c>
      <c r="CM1195" s="12" t="s">
        <v>1077</v>
      </c>
      <c r="CN1195" s="12" t="s">
        <v>1077</v>
      </c>
      <c r="CO1195" s="12" t="s">
        <v>1077</v>
      </c>
      <c r="CP1195" s="12">
        <v>1</v>
      </c>
      <c r="CQ1195" s="12">
        <v>27</v>
      </c>
      <c r="CR1195" s="12">
        <v>0</v>
      </c>
      <c r="CS1195" s="12">
        <v>257</v>
      </c>
      <c r="CT1195" s="12" t="s">
        <v>1118</v>
      </c>
      <c r="CU1195" s="12" t="s">
        <v>1077</v>
      </c>
      <c r="CV1195" s="12" t="s">
        <v>1077</v>
      </c>
      <c r="CW1195" s="12"/>
      <c r="CX1195" s="57"/>
    </row>
    <row r="1196" spans="1:102" x14ac:dyDescent="0.35">
      <c r="A1196" s="56">
        <v>100</v>
      </c>
      <c r="B1196" s="12" t="s">
        <v>3790</v>
      </c>
      <c r="C1196" s="12">
        <v>100.3</v>
      </c>
      <c r="D1196" s="12" t="s">
        <v>2547</v>
      </c>
      <c r="E1196" s="12" t="s">
        <v>515</v>
      </c>
      <c r="F1196" s="12">
        <v>3</v>
      </c>
      <c r="G1196" s="12" t="s">
        <v>212</v>
      </c>
      <c r="H1196" s="12" t="s">
        <v>2805</v>
      </c>
      <c r="I1196" s="12" t="s">
        <v>212</v>
      </c>
      <c r="J1196" s="12" t="s">
        <v>556</v>
      </c>
      <c r="K1196" s="12" t="s">
        <v>3443</v>
      </c>
      <c r="L1196" s="12" t="s">
        <v>1204</v>
      </c>
      <c r="M1196" s="12" t="s">
        <v>3164</v>
      </c>
      <c r="N1196" s="12"/>
      <c r="O1196" s="12" t="s">
        <v>3400</v>
      </c>
      <c r="P1196" s="12" t="s">
        <v>3404</v>
      </c>
      <c r="Q1196" s="12">
        <v>0</v>
      </c>
      <c r="R1196" s="12">
        <v>0</v>
      </c>
      <c r="S1196" s="12">
        <v>0</v>
      </c>
      <c r="T1196" s="12">
        <v>0</v>
      </c>
      <c r="U1196" s="12">
        <v>0</v>
      </c>
      <c r="V1196" s="12">
        <v>1</v>
      </c>
      <c r="W1196" s="12">
        <v>0</v>
      </c>
      <c r="X1196" s="12">
        <v>0</v>
      </c>
      <c r="Y1196" s="12">
        <v>0</v>
      </c>
      <c r="Z1196" s="12">
        <v>0</v>
      </c>
      <c r="AA1196" s="12">
        <v>0</v>
      </c>
      <c r="AB1196" s="12">
        <v>0</v>
      </c>
      <c r="AC1196" s="12">
        <v>0</v>
      </c>
      <c r="AD1196" s="12">
        <v>0</v>
      </c>
      <c r="AE1196" s="12">
        <v>0</v>
      </c>
      <c r="AF1196" s="12">
        <v>0</v>
      </c>
      <c r="AG1196" s="12">
        <v>0</v>
      </c>
      <c r="AH1196" s="12">
        <v>0</v>
      </c>
      <c r="AI1196" s="12">
        <v>0</v>
      </c>
      <c r="AJ1196" s="12">
        <v>1</v>
      </c>
      <c r="AK1196" s="12">
        <v>0</v>
      </c>
      <c r="AL1196" s="12" t="s">
        <v>607</v>
      </c>
      <c r="AM1196" s="7" t="s">
        <v>608</v>
      </c>
      <c r="AN1196" s="7" t="s">
        <v>742</v>
      </c>
      <c r="AO1196" s="7">
        <v>2011</v>
      </c>
      <c r="AP1196" s="12" t="s">
        <v>3235</v>
      </c>
      <c r="AQ1196" s="12">
        <v>284</v>
      </c>
      <c r="AR1196" s="12">
        <v>1</v>
      </c>
      <c r="AS1196" s="12" t="s">
        <v>555</v>
      </c>
      <c r="AT1196" s="7" t="s">
        <v>212</v>
      </c>
      <c r="AU1196" s="12">
        <v>1</v>
      </c>
      <c r="AV1196" s="12">
        <v>0</v>
      </c>
      <c r="AW1196" s="12">
        <v>0</v>
      </c>
      <c r="AX1196" s="12">
        <v>0</v>
      </c>
      <c r="AY1196" s="7">
        <v>0</v>
      </c>
      <c r="AZ1196" s="12">
        <v>1</v>
      </c>
      <c r="BA1196" s="12">
        <v>1</v>
      </c>
      <c r="BB1196" s="12">
        <v>1</v>
      </c>
      <c r="BC1196" s="12">
        <v>1</v>
      </c>
      <c r="BD1196" s="12">
        <v>1</v>
      </c>
      <c r="BE1196" s="12">
        <v>1</v>
      </c>
      <c r="BF1196" s="7" t="s">
        <v>2821</v>
      </c>
      <c r="BG1196" s="7" t="s">
        <v>3278</v>
      </c>
      <c r="BH1196" s="7">
        <v>1</v>
      </c>
      <c r="BI1196" s="7" t="s">
        <v>3252</v>
      </c>
      <c r="BJ1196" s="12" t="s">
        <v>3460</v>
      </c>
      <c r="BK1196" s="12" t="s">
        <v>718</v>
      </c>
      <c r="BL1196" s="12" t="s">
        <v>3471</v>
      </c>
      <c r="BM1196" s="7" t="s">
        <v>845</v>
      </c>
      <c r="BN1196" s="7"/>
      <c r="BO1196" s="12"/>
      <c r="BP1196" s="12">
        <v>5</v>
      </c>
      <c r="BQ1196" s="12" t="s">
        <v>1077</v>
      </c>
      <c r="BR1196" s="12" t="s">
        <v>1077</v>
      </c>
      <c r="BS1196" s="12">
        <v>-0.47699999999999998</v>
      </c>
      <c r="BT1196" s="12"/>
      <c r="BU1196" s="12">
        <f>EXP(BS1196)</f>
        <v>0.62064252929343733</v>
      </c>
      <c r="BV1196" s="12" t="s">
        <v>3416</v>
      </c>
      <c r="BW1196" s="12" t="s">
        <v>1077</v>
      </c>
      <c r="BX1196" s="12" t="s">
        <v>1077</v>
      </c>
      <c r="BY1196" s="12">
        <f t="shared" si="28"/>
        <v>-3.2229729729729728</v>
      </c>
      <c r="BZ1196" s="12" t="s">
        <v>4041</v>
      </c>
      <c r="CA1196" s="12" t="s">
        <v>1077</v>
      </c>
      <c r="CB1196" s="12" t="s">
        <v>1077</v>
      </c>
      <c r="CC1196" s="12" t="s">
        <v>1077</v>
      </c>
      <c r="CD1196" s="12" t="s">
        <v>1077</v>
      </c>
      <c r="CE1196" s="12">
        <v>0.05</v>
      </c>
      <c r="CF1196" s="12">
        <v>0.14799999999999999</v>
      </c>
      <c r="CG1196" s="12"/>
      <c r="CH1196" s="12"/>
      <c r="CI1196" s="12"/>
      <c r="CJ1196" s="12" t="s">
        <v>1077</v>
      </c>
      <c r="CK1196" s="12" t="s">
        <v>1077</v>
      </c>
      <c r="CL1196" s="12" t="s">
        <v>1077</v>
      </c>
      <c r="CM1196" s="12" t="s">
        <v>1077</v>
      </c>
      <c r="CN1196" s="12" t="s">
        <v>1077</v>
      </c>
      <c r="CO1196" s="12" t="s">
        <v>1077</v>
      </c>
      <c r="CP1196" s="12">
        <v>1</v>
      </c>
      <c r="CQ1196" s="12">
        <v>27</v>
      </c>
      <c r="CR1196" s="12">
        <v>1</v>
      </c>
      <c r="CS1196" s="12">
        <v>256</v>
      </c>
      <c r="CT1196" s="12" t="s">
        <v>718</v>
      </c>
      <c r="CU1196" s="12">
        <v>3.61</v>
      </c>
      <c r="CV1196" s="12"/>
      <c r="CW1196" s="12"/>
      <c r="CX1196" s="57"/>
    </row>
    <row r="1197" spans="1:102" x14ac:dyDescent="0.35">
      <c r="A1197" s="56">
        <v>100</v>
      </c>
      <c r="B1197" s="12" t="s">
        <v>3790</v>
      </c>
      <c r="C1197" s="12">
        <v>100.3</v>
      </c>
      <c r="D1197" s="12" t="s">
        <v>2549</v>
      </c>
      <c r="E1197" s="12" t="s">
        <v>515</v>
      </c>
      <c r="F1197" s="12">
        <v>3</v>
      </c>
      <c r="G1197" s="12" t="s">
        <v>212</v>
      </c>
      <c r="H1197" s="12" t="s">
        <v>2804</v>
      </c>
      <c r="I1197" s="12" t="s">
        <v>212</v>
      </c>
      <c r="J1197" s="12" t="s">
        <v>556</v>
      </c>
      <c r="K1197" s="12" t="s">
        <v>3443</v>
      </c>
      <c r="L1197" s="12" t="s">
        <v>1204</v>
      </c>
      <c r="M1197" s="12" t="s">
        <v>3164</v>
      </c>
      <c r="N1197" s="12"/>
      <c r="O1197" s="12" t="s">
        <v>3400</v>
      </c>
      <c r="P1197" s="12" t="s">
        <v>3404</v>
      </c>
      <c r="Q1197" s="12">
        <v>0</v>
      </c>
      <c r="R1197" s="12">
        <v>0</v>
      </c>
      <c r="S1197" s="12">
        <v>0</v>
      </c>
      <c r="T1197" s="12">
        <v>0</v>
      </c>
      <c r="U1197" s="12">
        <v>0</v>
      </c>
      <c r="V1197" s="12">
        <v>1</v>
      </c>
      <c r="W1197" s="12">
        <v>0</v>
      </c>
      <c r="X1197" s="12">
        <v>0</v>
      </c>
      <c r="Y1197" s="12">
        <v>0</v>
      </c>
      <c r="Z1197" s="12">
        <v>0</v>
      </c>
      <c r="AA1197" s="12">
        <v>0</v>
      </c>
      <c r="AB1197" s="12">
        <v>0</v>
      </c>
      <c r="AC1197" s="12">
        <v>0</v>
      </c>
      <c r="AD1197" s="12">
        <v>0</v>
      </c>
      <c r="AE1197" s="12">
        <v>0</v>
      </c>
      <c r="AF1197" s="12">
        <v>0</v>
      </c>
      <c r="AG1197" s="12">
        <v>0</v>
      </c>
      <c r="AH1197" s="12">
        <v>0</v>
      </c>
      <c r="AI1197" s="12">
        <v>0</v>
      </c>
      <c r="AJ1197" s="12">
        <v>1</v>
      </c>
      <c r="AK1197" s="12">
        <v>0</v>
      </c>
      <c r="AL1197" s="12" t="s">
        <v>607</v>
      </c>
      <c r="AM1197" s="7" t="s">
        <v>608</v>
      </c>
      <c r="AN1197" s="7" t="s">
        <v>742</v>
      </c>
      <c r="AO1197" s="7">
        <v>2011</v>
      </c>
      <c r="AP1197" s="12" t="s">
        <v>3235</v>
      </c>
      <c r="AQ1197" s="12">
        <v>284</v>
      </c>
      <c r="AR1197" s="12">
        <v>1</v>
      </c>
      <c r="AS1197" s="12" t="s">
        <v>555</v>
      </c>
      <c r="AT1197" s="7" t="s">
        <v>212</v>
      </c>
      <c r="AU1197" s="12">
        <v>1</v>
      </c>
      <c r="AV1197" s="12">
        <v>0</v>
      </c>
      <c r="AW1197" s="12">
        <v>0</v>
      </c>
      <c r="AX1197" s="12">
        <v>0</v>
      </c>
      <c r="AY1197" s="7">
        <v>0</v>
      </c>
      <c r="AZ1197" s="12">
        <v>1</v>
      </c>
      <c r="BA1197" s="12">
        <v>1</v>
      </c>
      <c r="BB1197" s="12">
        <v>1</v>
      </c>
      <c r="BC1197" s="12">
        <v>1</v>
      </c>
      <c r="BD1197" s="12">
        <v>1</v>
      </c>
      <c r="BE1197" s="12">
        <v>1</v>
      </c>
      <c r="BF1197" s="7" t="s">
        <v>2820</v>
      </c>
      <c r="BG1197" s="7" t="s">
        <v>846</v>
      </c>
      <c r="BH1197" s="7"/>
      <c r="BI1197" s="7" t="s">
        <v>2818</v>
      </c>
      <c r="BJ1197" s="12" t="s">
        <v>3460</v>
      </c>
      <c r="BK1197" s="12" t="s">
        <v>3463</v>
      </c>
      <c r="BL1197" s="12" t="s">
        <v>3470</v>
      </c>
      <c r="BM1197" s="7" t="s">
        <v>845</v>
      </c>
      <c r="BN1197" s="7"/>
      <c r="BO1197" s="12"/>
      <c r="BP1197" s="12">
        <v>5</v>
      </c>
      <c r="BQ1197" s="12" t="s">
        <v>1077</v>
      </c>
      <c r="BR1197" s="12" t="s">
        <v>1077</v>
      </c>
      <c r="BS1197" s="12">
        <v>2.4E-2</v>
      </c>
      <c r="BT1197" s="12"/>
      <c r="BU1197" s="12">
        <f>EXP(BS1197)</f>
        <v>1.0242903178906215</v>
      </c>
      <c r="BV1197" s="12" t="s">
        <v>3416</v>
      </c>
      <c r="BW1197" s="12" t="s">
        <v>1077</v>
      </c>
      <c r="BX1197" s="12" t="s">
        <v>1077</v>
      </c>
      <c r="BY1197" s="12">
        <f t="shared" si="28"/>
        <v>2</v>
      </c>
      <c r="BZ1197" s="12" t="s">
        <v>4041</v>
      </c>
      <c r="CA1197" s="12" t="s">
        <v>1077</v>
      </c>
      <c r="CB1197" s="12" t="s">
        <v>1077</v>
      </c>
      <c r="CC1197" s="12" t="s">
        <v>1077</v>
      </c>
      <c r="CD1197" s="12" t="s">
        <v>1077</v>
      </c>
      <c r="CE1197" s="12">
        <v>0.01</v>
      </c>
      <c r="CF1197" s="12">
        <v>1.2E-2</v>
      </c>
      <c r="CG1197" s="12" t="s">
        <v>1252</v>
      </c>
      <c r="CH1197" s="12"/>
      <c r="CI1197" s="12"/>
      <c r="CJ1197" s="12" t="s">
        <v>1077</v>
      </c>
      <c r="CK1197" s="12" t="s">
        <v>1077</v>
      </c>
      <c r="CL1197" s="12" t="s">
        <v>1077</v>
      </c>
      <c r="CM1197" s="12" t="s">
        <v>1077</v>
      </c>
      <c r="CN1197" s="12" t="s">
        <v>1077</v>
      </c>
      <c r="CO1197" s="12" t="s">
        <v>1077</v>
      </c>
      <c r="CP1197" s="12">
        <v>1</v>
      </c>
      <c r="CQ1197" s="12">
        <v>27</v>
      </c>
      <c r="CR1197" s="12">
        <v>1</v>
      </c>
      <c r="CS1197" s="12">
        <v>256</v>
      </c>
      <c r="CT1197" s="12" t="s">
        <v>718</v>
      </c>
      <c r="CU1197" s="12">
        <v>15.7</v>
      </c>
      <c r="CV1197" s="12"/>
      <c r="CW1197" s="12"/>
      <c r="CX1197" s="57"/>
    </row>
    <row r="1198" spans="1:102" ht="16.5" x14ac:dyDescent="0.35">
      <c r="A1198" s="56">
        <v>125</v>
      </c>
      <c r="B1198" s="12" t="s">
        <v>3146</v>
      </c>
      <c r="C1198" s="12">
        <v>125.2</v>
      </c>
      <c r="D1198" s="12" t="s">
        <v>2883</v>
      </c>
      <c r="E1198" s="12" t="s">
        <v>3358</v>
      </c>
      <c r="F1198" s="12">
        <v>7</v>
      </c>
      <c r="G1198" s="12" t="s">
        <v>212</v>
      </c>
      <c r="H1198" s="12" t="s">
        <v>2805</v>
      </c>
      <c r="I1198" s="12" t="s">
        <v>212</v>
      </c>
      <c r="J1198" s="12" t="s">
        <v>1222</v>
      </c>
      <c r="K1198" s="12"/>
      <c r="L1198" s="12" t="s">
        <v>567</v>
      </c>
      <c r="M1198" s="12" t="s">
        <v>3164</v>
      </c>
      <c r="N1198" s="12"/>
      <c r="O1198" s="12" t="s">
        <v>3400</v>
      </c>
      <c r="P1198" s="12" t="s">
        <v>3402</v>
      </c>
      <c r="Q1198" s="12">
        <v>0</v>
      </c>
      <c r="R1198" s="12">
        <v>0</v>
      </c>
      <c r="S1198" s="12">
        <v>0</v>
      </c>
      <c r="T1198" s="12">
        <v>0</v>
      </c>
      <c r="U1198" s="12">
        <v>0</v>
      </c>
      <c r="V1198" s="12">
        <v>0</v>
      </c>
      <c r="W1198" s="12">
        <v>1</v>
      </c>
      <c r="X1198" s="12">
        <v>0</v>
      </c>
      <c r="Y1198" s="12">
        <v>0</v>
      </c>
      <c r="Z1198" s="12">
        <v>0</v>
      </c>
      <c r="AA1198" s="12">
        <v>0</v>
      </c>
      <c r="AB1198" s="12">
        <v>0</v>
      </c>
      <c r="AC1198" s="12">
        <v>0</v>
      </c>
      <c r="AD1198" s="12">
        <v>0</v>
      </c>
      <c r="AE1198" s="12">
        <v>0</v>
      </c>
      <c r="AF1198" s="12">
        <v>0</v>
      </c>
      <c r="AG1198" s="12">
        <v>0</v>
      </c>
      <c r="AH1198" s="12">
        <v>0</v>
      </c>
      <c r="AI1198" s="12">
        <v>0</v>
      </c>
      <c r="AJ1198" s="12">
        <v>1</v>
      </c>
      <c r="AK1198" s="12">
        <v>0</v>
      </c>
      <c r="AL1198" s="12" t="s">
        <v>3341</v>
      </c>
      <c r="AM1198" s="12" t="s">
        <v>3081</v>
      </c>
      <c r="AN1198" s="12" t="s">
        <v>3087</v>
      </c>
      <c r="AO1198" s="12">
        <v>2005</v>
      </c>
      <c r="AP1198" s="12" t="s">
        <v>3458</v>
      </c>
      <c r="AQ1198" s="12">
        <v>2056</v>
      </c>
      <c r="AR1198" s="12">
        <v>1</v>
      </c>
      <c r="AS1198" s="12" t="s">
        <v>555</v>
      </c>
      <c r="AT1198" s="12" t="s">
        <v>349</v>
      </c>
      <c r="AU1198" s="12">
        <v>0</v>
      </c>
      <c r="AV1198" s="12">
        <v>1</v>
      </c>
      <c r="AW1198" s="12">
        <v>0</v>
      </c>
      <c r="AX1198" s="12">
        <v>0</v>
      </c>
      <c r="AY1198" s="7">
        <v>1</v>
      </c>
      <c r="AZ1198" s="12">
        <v>0</v>
      </c>
      <c r="BA1198" s="12">
        <v>1</v>
      </c>
      <c r="BB1198" s="12">
        <v>1</v>
      </c>
      <c r="BC1198" s="12">
        <v>0</v>
      </c>
      <c r="BD1198" s="12">
        <v>1</v>
      </c>
      <c r="BE1198" s="12">
        <v>1</v>
      </c>
      <c r="BF1198" s="12" t="s">
        <v>3259</v>
      </c>
      <c r="BG1198" s="12" t="s">
        <v>3034</v>
      </c>
      <c r="BH1198" s="12">
        <v>1</v>
      </c>
      <c r="BI1198" s="12" t="s">
        <v>3253</v>
      </c>
      <c r="BJ1198" s="12" t="s">
        <v>3395</v>
      </c>
      <c r="BK1198" s="12" t="s">
        <v>3472</v>
      </c>
      <c r="BL1198" s="12" t="s">
        <v>3482</v>
      </c>
      <c r="BM1198" s="12" t="s">
        <v>3493</v>
      </c>
      <c r="BN1198" s="7" t="s">
        <v>775</v>
      </c>
      <c r="BO1198" s="12" t="s">
        <v>558</v>
      </c>
      <c r="BP1198" s="12" t="s">
        <v>1160</v>
      </c>
      <c r="BQ1198" s="12"/>
      <c r="BR1198" s="12"/>
      <c r="BS1198" s="12">
        <v>-2.4910000000000001</v>
      </c>
      <c r="BT1198" s="12">
        <f t="shared" ref="BT1198:BT1203" si="29">EXP(BS1198)</f>
        <v>8.2827098049765915E-2</v>
      </c>
      <c r="BU1198" s="12"/>
      <c r="BV1198" s="12" t="s">
        <v>3415</v>
      </c>
      <c r="BW1198" s="12"/>
      <c r="BX1198" s="12"/>
      <c r="BY1198" s="12">
        <f t="shared" si="28"/>
        <v>-16.388157894736842</v>
      </c>
      <c r="BZ1198" s="12" t="s">
        <v>4041</v>
      </c>
      <c r="CA1198" s="12"/>
      <c r="CB1198" s="12"/>
      <c r="CC1198" s="12"/>
      <c r="CD1198" s="12"/>
      <c r="CE1198" s="12">
        <v>0.01</v>
      </c>
      <c r="CF1198" s="12">
        <v>0.152</v>
      </c>
      <c r="CG1198" s="12"/>
      <c r="CH1198" s="12"/>
      <c r="CI1198" s="12"/>
      <c r="CJ1198" s="12">
        <v>0.26</v>
      </c>
      <c r="CK1198" s="12" t="s">
        <v>3825</v>
      </c>
      <c r="CL1198" s="12"/>
      <c r="CM1198" s="12"/>
      <c r="CN1198" s="12"/>
      <c r="CO1198" s="12"/>
      <c r="CP1198" s="12"/>
      <c r="CQ1198" s="12"/>
      <c r="CR1198" s="12"/>
      <c r="CS1198" s="12"/>
      <c r="CT1198" s="12"/>
      <c r="CU1198" s="12"/>
      <c r="CV1198" s="12"/>
      <c r="CW1198" s="12"/>
      <c r="CX1198" s="57"/>
    </row>
    <row r="1199" spans="1:102" ht="16.5" x14ac:dyDescent="0.35">
      <c r="A1199" s="56">
        <v>125</v>
      </c>
      <c r="B1199" s="12" t="s">
        <v>3146</v>
      </c>
      <c r="C1199" s="12">
        <v>125.4</v>
      </c>
      <c r="D1199" s="12" t="s">
        <v>2887</v>
      </c>
      <c r="E1199" s="12" t="s">
        <v>3359</v>
      </c>
      <c r="F1199" s="12">
        <v>7</v>
      </c>
      <c r="G1199" s="12" t="s">
        <v>212</v>
      </c>
      <c r="H1199" s="12" t="s">
        <v>2805</v>
      </c>
      <c r="I1199" s="12" t="s">
        <v>212</v>
      </c>
      <c r="J1199" s="12" t="s">
        <v>1222</v>
      </c>
      <c r="K1199" s="12"/>
      <c r="L1199" s="12" t="s">
        <v>567</v>
      </c>
      <c r="M1199" s="12" t="s">
        <v>3164</v>
      </c>
      <c r="N1199" s="12"/>
      <c r="O1199" s="12" t="s">
        <v>3400</v>
      </c>
      <c r="P1199" s="12" t="s">
        <v>3402</v>
      </c>
      <c r="Q1199" s="12">
        <v>0</v>
      </c>
      <c r="R1199" s="12">
        <v>0</v>
      </c>
      <c r="S1199" s="12">
        <v>0</v>
      </c>
      <c r="T1199" s="12">
        <v>0</v>
      </c>
      <c r="U1199" s="12">
        <v>0</v>
      </c>
      <c r="V1199" s="12">
        <v>0</v>
      </c>
      <c r="W1199" s="12">
        <v>1</v>
      </c>
      <c r="X1199" s="12">
        <v>0</v>
      </c>
      <c r="Y1199" s="12">
        <v>0</v>
      </c>
      <c r="Z1199" s="12">
        <v>0</v>
      </c>
      <c r="AA1199" s="12">
        <v>0</v>
      </c>
      <c r="AB1199" s="12">
        <v>0</v>
      </c>
      <c r="AC1199" s="12">
        <v>0</v>
      </c>
      <c r="AD1199" s="12">
        <v>0</v>
      </c>
      <c r="AE1199" s="12">
        <v>0</v>
      </c>
      <c r="AF1199" s="12">
        <v>0</v>
      </c>
      <c r="AG1199" s="12">
        <v>0</v>
      </c>
      <c r="AH1199" s="12">
        <v>0</v>
      </c>
      <c r="AI1199" s="12">
        <v>0</v>
      </c>
      <c r="AJ1199" s="12">
        <v>1</v>
      </c>
      <c r="AK1199" s="12">
        <v>0</v>
      </c>
      <c r="AL1199" s="12" t="s">
        <v>3451</v>
      </c>
      <c r="AM1199" s="12" t="s">
        <v>3081</v>
      </c>
      <c r="AN1199" s="12" t="s">
        <v>3087</v>
      </c>
      <c r="AO1199" s="12">
        <v>2005</v>
      </c>
      <c r="AP1199" s="12" t="s">
        <v>3458</v>
      </c>
      <c r="AQ1199" s="12">
        <v>864</v>
      </c>
      <c r="AR1199" s="12">
        <v>1</v>
      </c>
      <c r="AS1199" s="12" t="s">
        <v>555</v>
      </c>
      <c r="AT1199" s="12" t="s">
        <v>349</v>
      </c>
      <c r="AU1199" s="12">
        <v>0</v>
      </c>
      <c r="AV1199" s="12">
        <v>1</v>
      </c>
      <c r="AW1199" s="12">
        <v>0</v>
      </c>
      <c r="AX1199" s="12">
        <v>0</v>
      </c>
      <c r="AY1199" s="7">
        <v>1</v>
      </c>
      <c r="AZ1199" s="12">
        <v>0</v>
      </c>
      <c r="BA1199" s="12">
        <v>1</v>
      </c>
      <c r="BB1199" s="12">
        <v>1</v>
      </c>
      <c r="BC1199" s="12">
        <v>0</v>
      </c>
      <c r="BD1199" s="12">
        <v>1</v>
      </c>
      <c r="BE1199" s="12">
        <v>1</v>
      </c>
      <c r="BF1199" s="12" t="s">
        <v>3259</v>
      </c>
      <c r="BG1199" s="12" t="s">
        <v>3034</v>
      </c>
      <c r="BH1199" s="12">
        <v>1</v>
      </c>
      <c r="BI1199" s="12" t="s">
        <v>3253</v>
      </c>
      <c r="BJ1199" s="12" t="s">
        <v>3395</v>
      </c>
      <c r="BK1199" s="12" t="s">
        <v>3472</v>
      </c>
      <c r="BL1199" s="12" t="s">
        <v>3482</v>
      </c>
      <c r="BM1199" s="12" t="s">
        <v>3493</v>
      </c>
      <c r="BN1199" s="7" t="s">
        <v>775</v>
      </c>
      <c r="BO1199" s="12" t="s">
        <v>558</v>
      </c>
      <c r="BP1199" s="12" t="s">
        <v>1160</v>
      </c>
      <c r="BQ1199" s="12"/>
      <c r="BR1199" s="12"/>
      <c r="BS1199" s="12">
        <v>-2.89</v>
      </c>
      <c r="BT1199" s="12">
        <f t="shared" si="29"/>
        <v>5.5576212611483058E-2</v>
      </c>
      <c r="BU1199" s="12"/>
      <c r="BV1199" s="12" t="s">
        <v>3415</v>
      </c>
      <c r="BW1199" s="12"/>
      <c r="BX1199" s="12"/>
      <c r="BY1199" s="12">
        <f t="shared" si="28"/>
        <v>-15.454545454545455</v>
      </c>
      <c r="BZ1199" s="12" t="s">
        <v>4041</v>
      </c>
      <c r="CA1199" s="12"/>
      <c r="CB1199" s="12"/>
      <c r="CC1199" s="12"/>
      <c r="CD1199" s="12"/>
      <c r="CE1199" s="12">
        <v>0.01</v>
      </c>
      <c r="CF1199" s="12">
        <v>0.187</v>
      </c>
      <c r="CG1199" s="12"/>
      <c r="CH1199" s="12"/>
      <c r="CI1199" s="12"/>
      <c r="CJ1199" s="12">
        <v>0.45</v>
      </c>
      <c r="CK1199" s="12" t="s">
        <v>3825</v>
      </c>
      <c r="CL1199" s="12"/>
      <c r="CM1199" s="12"/>
      <c r="CN1199" s="12"/>
      <c r="CO1199" s="12"/>
      <c r="CP1199" s="12"/>
      <c r="CQ1199" s="12"/>
      <c r="CR1199" s="12"/>
      <c r="CS1199" s="12"/>
      <c r="CT1199" s="12"/>
      <c r="CU1199" s="12"/>
      <c r="CV1199" s="12"/>
      <c r="CW1199" s="12"/>
      <c r="CX1199" s="57"/>
    </row>
    <row r="1200" spans="1:102" x14ac:dyDescent="0.35">
      <c r="A1200" s="56">
        <v>5</v>
      </c>
      <c r="B1200" s="12" t="s">
        <v>3696</v>
      </c>
      <c r="C1200" s="12">
        <v>5.0999999999999996</v>
      </c>
      <c r="D1200" s="12" t="s">
        <v>1380</v>
      </c>
      <c r="E1200" s="12" t="s">
        <v>197</v>
      </c>
      <c r="F1200" s="12" t="s">
        <v>3916</v>
      </c>
      <c r="G1200" s="12" t="s">
        <v>212</v>
      </c>
      <c r="H1200" s="12" t="s">
        <v>2804</v>
      </c>
      <c r="I1200" s="12" t="s">
        <v>212</v>
      </c>
      <c r="J1200" s="12" t="s">
        <v>1222</v>
      </c>
      <c r="K1200" s="12" t="s">
        <v>564</v>
      </c>
      <c r="L1200" s="12" t="s">
        <v>1118</v>
      </c>
      <c r="M1200" s="12" t="s">
        <v>3164</v>
      </c>
      <c r="N1200" s="12"/>
      <c r="O1200" s="12" t="s">
        <v>3400</v>
      </c>
      <c r="P1200" s="12" t="s">
        <v>3402</v>
      </c>
      <c r="Q1200" s="12">
        <v>0</v>
      </c>
      <c r="R1200" s="12">
        <v>0</v>
      </c>
      <c r="S1200" s="12">
        <v>1</v>
      </c>
      <c r="T1200" s="12">
        <v>0</v>
      </c>
      <c r="U1200" s="12">
        <v>0</v>
      </c>
      <c r="V1200" s="12">
        <v>0</v>
      </c>
      <c r="W1200" s="12">
        <v>0</v>
      </c>
      <c r="X1200" s="12">
        <v>0</v>
      </c>
      <c r="Y1200" s="12">
        <v>0</v>
      </c>
      <c r="Z1200" s="12">
        <v>0</v>
      </c>
      <c r="AA1200" s="12">
        <v>0</v>
      </c>
      <c r="AB1200" s="12">
        <v>1</v>
      </c>
      <c r="AC1200" s="12">
        <v>0</v>
      </c>
      <c r="AD1200" s="12">
        <v>0</v>
      </c>
      <c r="AE1200" s="12">
        <v>0</v>
      </c>
      <c r="AF1200" s="12">
        <v>0</v>
      </c>
      <c r="AG1200" s="12">
        <v>0</v>
      </c>
      <c r="AH1200" s="12">
        <v>0</v>
      </c>
      <c r="AI1200" s="12">
        <v>0</v>
      </c>
      <c r="AJ1200" s="12">
        <v>0</v>
      </c>
      <c r="AK1200" s="12">
        <v>0</v>
      </c>
      <c r="AL1200" s="12" t="s">
        <v>3448</v>
      </c>
      <c r="AM1200" s="7" t="s">
        <v>619</v>
      </c>
      <c r="AN1200" s="7" t="s">
        <v>620</v>
      </c>
      <c r="AO1200" s="7">
        <v>1994</v>
      </c>
      <c r="AP1200" s="12" t="s">
        <v>3458</v>
      </c>
      <c r="AQ1200" s="12">
        <v>4393</v>
      </c>
      <c r="AR1200" s="12">
        <v>1</v>
      </c>
      <c r="AS1200" s="12" t="s">
        <v>555</v>
      </c>
      <c r="AT1200" s="7" t="s">
        <v>349</v>
      </c>
      <c r="AU1200" s="12">
        <v>1</v>
      </c>
      <c r="AV1200" s="12">
        <v>1</v>
      </c>
      <c r="AW1200" s="12">
        <v>0</v>
      </c>
      <c r="AX1200" s="12">
        <v>0</v>
      </c>
      <c r="AY1200" s="7">
        <v>1</v>
      </c>
      <c r="AZ1200" s="12">
        <v>0</v>
      </c>
      <c r="BA1200" s="12">
        <v>1</v>
      </c>
      <c r="BB1200" s="12">
        <v>1</v>
      </c>
      <c r="BC1200" s="12">
        <v>0</v>
      </c>
      <c r="BD1200" s="12">
        <v>1</v>
      </c>
      <c r="BE1200" s="12">
        <v>1</v>
      </c>
      <c r="BF1200" s="7" t="s">
        <v>766</v>
      </c>
      <c r="BG1200" s="7" t="s">
        <v>159</v>
      </c>
      <c r="BH1200" s="7"/>
      <c r="BI1200" s="7" t="s">
        <v>2806</v>
      </c>
      <c r="BJ1200" s="12" t="s">
        <v>3459</v>
      </c>
      <c r="BK1200" s="12" t="s">
        <v>776</v>
      </c>
      <c r="BL1200" s="12" t="s">
        <v>3471</v>
      </c>
      <c r="BM1200" s="7" t="s">
        <v>3485</v>
      </c>
      <c r="BN1200" s="7" t="s">
        <v>775</v>
      </c>
      <c r="BO1200" s="12"/>
      <c r="BP1200" s="12" t="s">
        <v>3543</v>
      </c>
      <c r="BQ1200" s="12" t="s">
        <v>1077</v>
      </c>
      <c r="BR1200" s="12" t="s">
        <v>1077</v>
      </c>
      <c r="BS1200" s="12">
        <f>--0.0088</f>
        <v>8.8000000000000005E-3</v>
      </c>
      <c r="BT1200" s="12">
        <f t="shared" si="29"/>
        <v>1.0088388338289802</v>
      </c>
      <c r="BU1200" s="12"/>
      <c r="BV1200" s="12" t="s">
        <v>3418</v>
      </c>
      <c r="BW1200" s="12" t="s">
        <v>1077</v>
      </c>
      <c r="BX1200" s="12" t="s">
        <v>1077</v>
      </c>
      <c r="BY1200" s="12"/>
      <c r="BZ1200" s="12"/>
      <c r="CA1200" s="12" t="s">
        <v>1077</v>
      </c>
      <c r="CB1200" s="12" t="s">
        <v>1077</v>
      </c>
      <c r="CC1200" s="12" t="s">
        <v>1077</v>
      </c>
      <c r="CD1200" s="12" t="s">
        <v>1077</v>
      </c>
      <c r="CE1200" s="12" t="s">
        <v>1077</v>
      </c>
      <c r="CF1200" s="12" t="s">
        <v>1077</v>
      </c>
      <c r="CG1200" s="12"/>
      <c r="CH1200" s="12">
        <f>BT1200/3.4</f>
        <v>0.29671730406734714</v>
      </c>
      <c r="CI1200" s="12" t="s">
        <v>3553</v>
      </c>
      <c r="CJ1200" s="12" t="s">
        <v>718</v>
      </c>
      <c r="CK1200" s="12" t="s">
        <v>1077</v>
      </c>
      <c r="CL1200" s="12" t="s">
        <v>1077</v>
      </c>
      <c r="CM1200" s="12" t="s">
        <v>1077</v>
      </c>
      <c r="CN1200" s="12" t="s">
        <v>1077</v>
      </c>
      <c r="CO1200" s="12" t="s">
        <v>1077</v>
      </c>
      <c r="CP1200" s="12"/>
      <c r="CQ1200" s="12"/>
      <c r="CR1200" s="12"/>
      <c r="CS1200" s="12" t="s">
        <v>1077</v>
      </c>
      <c r="CT1200" s="12"/>
      <c r="CU1200" s="12"/>
      <c r="CV1200" s="12" t="s">
        <v>1077</v>
      </c>
      <c r="CW1200" s="12"/>
      <c r="CX1200" s="57"/>
    </row>
    <row r="1201" spans="1:102" x14ac:dyDescent="0.35">
      <c r="A1201" s="56">
        <v>5</v>
      </c>
      <c r="B1201" s="12" t="s">
        <v>3696</v>
      </c>
      <c r="C1201" s="12">
        <v>5.0999999999999996</v>
      </c>
      <c r="D1201" s="12" t="s">
        <v>1379</v>
      </c>
      <c r="E1201" s="12" t="s">
        <v>197</v>
      </c>
      <c r="F1201" s="12" t="s">
        <v>3916</v>
      </c>
      <c r="G1201" s="12" t="s">
        <v>212</v>
      </c>
      <c r="H1201" s="12" t="s">
        <v>2804</v>
      </c>
      <c r="I1201" s="12" t="s">
        <v>212</v>
      </c>
      <c r="J1201" s="12" t="s">
        <v>1222</v>
      </c>
      <c r="K1201" s="12" t="s">
        <v>564</v>
      </c>
      <c r="L1201" s="12" t="s">
        <v>1118</v>
      </c>
      <c r="M1201" s="12" t="s">
        <v>3164</v>
      </c>
      <c r="N1201" s="12"/>
      <c r="O1201" s="12" t="s">
        <v>3400</v>
      </c>
      <c r="P1201" s="12" t="s">
        <v>3402</v>
      </c>
      <c r="Q1201" s="12">
        <v>0</v>
      </c>
      <c r="R1201" s="12">
        <v>0</v>
      </c>
      <c r="S1201" s="12">
        <v>1</v>
      </c>
      <c r="T1201" s="12">
        <v>0</v>
      </c>
      <c r="U1201" s="12">
        <v>0</v>
      </c>
      <c r="V1201" s="12">
        <v>0</v>
      </c>
      <c r="W1201" s="12">
        <v>0</v>
      </c>
      <c r="X1201" s="12">
        <v>0</v>
      </c>
      <c r="Y1201" s="12">
        <v>0</v>
      </c>
      <c r="Z1201" s="12">
        <v>0</v>
      </c>
      <c r="AA1201" s="12">
        <v>0</v>
      </c>
      <c r="AB1201" s="12">
        <v>1</v>
      </c>
      <c r="AC1201" s="12">
        <v>0</v>
      </c>
      <c r="AD1201" s="12">
        <v>0</v>
      </c>
      <c r="AE1201" s="12">
        <v>0</v>
      </c>
      <c r="AF1201" s="12">
        <v>0</v>
      </c>
      <c r="AG1201" s="12">
        <v>0</v>
      </c>
      <c r="AH1201" s="12">
        <v>0</v>
      </c>
      <c r="AI1201" s="12">
        <v>0</v>
      </c>
      <c r="AJ1201" s="12">
        <v>0</v>
      </c>
      <c r="AK1201" s="12">
        <v>0</v>
      </c>
      <c r="AL1201" s="12" t="s">
        <v>3448</v>
      </c>
      <c r="AM1201" s="7" t="s">
        <v>619</v>
      </c>
      <c r="AN1201" s="7" t="s">
        <v>620</v>
      </c>
      <c r="AO1201" s="7">
        <v>1994</v>
      </c>
      <c r="AP1201" s="12" t="s">
        <v>3458</v>
      </c>
      <c r="AQ1201" s="12">
        <v>4393</v>
      </c>
      <c r="AR1201" s="12">
        <v>1</v>
      </c>
      <c r="AS1201" s="12" t="s">
        <v>555</v>
      </c>
      <c r="AT1201" s="7" t="s">
        <v>349</v>
      </c>
      <c r="AU1201" s="12">
        <v>1</v>
      </c>
      <c r="AV1201" s="12">
        <v>1</v>
      </c>
      <c r="AW1201" s="12">
        <v>0</v>
      </c>
      <c r="AX1201" s="12">
        <v>0</v>
      </c>
      <c r="AY1201" s="7">
        <v>1</v>
      </c>
      <c r="AZ1201" s="12">
        <v>0</v>
      </c>
      <c r="BA1201" s="12">
        <v>1</v>
      </c>
      <c r="BB1201" s="12">
        <v>1</v>
      </c>
      <c r="BC1201" s="12">
        <v>0</v>
      </c>
      <c r="BD1201" s="12">
        <v>1</v>
      </c>
      <c r="BE1201" s="12">
        <v>1</v>
      </c>
      <c r="BF1201" s="7" t="s">
        <v>766</v>
      </c>
      <c r="BG1201" s="7" t="s">
        <v>159</v>
      </c>
      <c r="BH1201" s="7"/>
      <c r="BI1201" s="7" t="s">
        <v>2806</v>
      </c>
      <c r="BJ1201" s="12" t="s">
        <v>3459</v>
      </c>
      <c r="BK1201" s="12" t="s">
        <v>776</v>
      </c>
      <c r="BL1201" s="12" t="s">
        <v>3471</v>
      </c>
      <c r="BM1201" s="7" t="s">
        <v>3485</v>
      </c>
      <c r="BN1201" s="7" t="s">
        <v>1159</v>
      </c>
      <c r="BO1201" s="12"/>
      <c r="BP1201" s="12" t="s">
        <v>3543</v>
      </c>
      <c r="BQ1201" s="12" t="s">
        <v>1077</v>
      </c>
      <c r="BR1201" s="12" t="s">
        <v>1077</v>
      </c>
      <c r="BS1201" s="12">
        <f>--0.0109</f>
        <v>1.09E-2</v>
      </c>
      <c r="BT1201" s="12">
        <f t="shared" si="29"/>
        <v>1.0109596214276102</v>
      </c>
      <c r="BU1201" s="12"/>
      <c r="BV1201" s="12" t="s">
        <v>3418</v>
      </c>
      <c r="BW1201" s="12" t="s">
        <v>1077</v>
      </c>
      <c r="BX1201" s="12" t="s">
        <v>1077</v>
      </c>
      <c r="BY1201" s="12"/>
      <c r="BZ1201" s="12"/>
      <c r="CA1201" s="12" t="s">
        <v>1077</v>
      </c>
      <c r="CB1201" s="12" t="s">
        <v>1077</v>
      </c>
      <c r="CC1201" s="12" t="s">
        <v>1077</v>
      </c>
      <c r="CD1201" s="12" t="s">
        <v>1077</v>
      </c>
      <c r="CE1201" s="12" t="s">
        <v>1077</v>
      </c>
      <c r="CF1201" s="12" t="s">
        <v>1077</v>
      </c>
      <c r="CG1201" s="12"/>
      <c r="CH1201" s="12">
        <f>BT1201/3.4</f>
        <v>0.29734106512576769</v>
      </c>
      <c r="CI1201" s="12" t="s">
        <v>3553</v>
      </c>
      <c r="CJ1201" s="12" t="s">
        <v>718</v>
      </c>
      <c r="CK1201" s="12" t="s">
        <v>1077</v>
      </c>
      <c r="CL1201" s="12" t="s">
        <v>1077</v>
      </c>
      <c r="CM1201" s="12" t="s">
        <v>1077</v>
      </c>
      <c r="CN1201" s="12" t="s">
        <v>1077</v>
      </c>
      <c r="CO1201" s="12" t="s">
        <v>1077</v>
      </c>
      <c r="CP1201" s="12"/>
      <c r="CQ1201" s="12"/>
      <c r="CR1201" s="12"/>
      <c r="CS1201" s="12" t="s">
        <v>1077</v>
      </c>
      <c r="CT1201" s="12"/>
      <c r="CU1201" s="12"/>
      <c r="CV1201" s="12" t="s">
        <v>1077</v>
      </c>
      <c r="CW1201" s="12"/>
      <c r="CX1201" s="57"/>
    </row>
    <row r="1202" spans="1:102" x14ac:dyDescent="0.35">
      <c r="A1202" s="56">
        <v>5</v>
      </c>
      <c r="B1202" s="12" t="s">
        <v>3696</v>
      </c>
      <c r="C1202" s="12">
        <v>5.0999999999999996</v>
      </c>
      <c r="D1202" s="12" t="s">
        <v>1378</v>
      </c>
      <c r="E1202" s="12" t="s">
        <v>197</v>
      </c>
      <c r="F1202" s="12" t="s">
        <v>3916</v>
      </c>
      <c r="G1202" s="12" t="s">
        <v>212</v>
      </c>
      <c r="H1202" s="12" t="s">
        <v>2804</v>
      </c>
      <c r="I1202" s="12" t="s">
        <v>212</v>
      </c>
      <c r="J1202" s="12" t="s">
        <v>1222</v>
      </c>
      <c r="K1202" s="12" t="s">
        <v>564</v>
      </c>
      <c r="L1202" s="12" t="s">
        <v>1118</v>
      </c>
      <c r="M1202" s="12" t="s">
        <v>3164</v>
      </c>
      <c r="N1202" s="12"/>
      <c r="O1202" s="12" t="s">
        <v>3400</v>
      </c>
      <c r="P1202" s="12" t="s">
        <v>3402</v>
      </c>
      <c r="Q1202" s="12">
        <v>0</v>
      </c>
      <c r="R1202" s="12">
        <v>0</v>
      </c>
      <c r="S1202" s="12">
        <v>1</v>
      </c>
      <c r="T1202" s="12">
        <v>0</v>
      </c>
      <c r="U1202" s="12">
        <v>0</v>
      </c>
      <c r="V1202" s="12">
        <v>0</v>
      </c>
      <c r="W1202" s="12">
        <v>0</v>
      </c>
      <c r="X1202" s="12">
        <v>0</v>
      </c>
      <c r="Y1202" s="12">
        <v>0</v>
      </c>
      <c r="Z1202" s="12">
        <v>0</v>
      </c>
      <c r="AA1202" s="12">
        <v>0</v>
      </c>
      <c r="AB1202" s="12">
        <v>1</v>
      </c>
      <c r="AC1202" s="12">
        <v>0</v>
      </c>
      <c r="AD1202" s="12">
        <v>0</v>
      </c>
      <c r="AE1202" s="12">
        <v>0</v>
      </c>
      <c r="AF1202" s="12">
        <v>0</v>
      </c>
      <c r="AG1202" s="12">
        <v>0</v>
      </c>
      <c r="AH1202" s="12">
        <v>0</v>
      </c>
      <c r="AI1202" s="12">
        <v>0</v>
      </c>
      <c r="AJ1202" s="12">
        <v>0</v>
      </c>
      <c r="AK1202" s="12">
        <v>0</v>
      </c>
      <c r="AL1202" s="12" t="s">
        <v>3448</v>
      </c>
      <c r="AM1202" s="7" t="s">
        <v>619</v>
      </c>
      <c r="AN1202" s="7" t="s">
        <v>620</v>
      </c>
      <c r="AO1202" s="7">
        <v>1994</v>
      </c>
      <c r="AP1202" s="12" t="s">
        <v>3458</v>
      </c>
      <c r="AQ1202" s="12">
        <v>4393</v>
      </c>
      <c r="AR1202" s="12">
        <v>1</v>
      </c>
      <c r="AS1202" s="12" t="s">
        <v>555</v>
      </c>
      <c r="AT1202" s="7" t="s">
        <v>349</v>
      </c>
      <c r="AU1202" s="12">
        <v>1</v>
      </c>
      <c r="AV1202" s="12">
        <v>1</v>
      </c>
      <c r="AW1202" s="12">
        <v>0</v>
      </c>
      <c r="AX1202" s="12">
        <v>0</v>
      </c>
      <c r="AY1202" s="7">
        <v>1</v>
      </c>
      <c r="AZ1202" s="12">
        <v>0</v>
      </c>
      <c r="BA1202" s="12">
        <v>1</v>
      </c>
      <c r="BB1202" s="12">
        <v>1</v>
      </c>
      <c r="BC1202" s="12">
        <v>0</v>
      </c>
      <c r="BD1202" s="12">
        <v>1</v>
      </c>
      <c r="BE1202" s="12">
        <v>1</v>
      </c>
      <c r="BF1202" s="7" t="s">
        <v>766</v>
      </c>
      <c r="BG1202" s="7" t="s">
        <v>159</v>
      </c>
      <c r="BH1202" s="7"/>
      <c r="BI1202" s="7" t="s">
        <v>2806</v>
      </c>
      <c r="BJ1202" s="12" t="s">
        <v>3459</v>
      </c>
      <c r="BK1202" s="12" t="s">
        <v>776</v>
      </c>
      <c r="BL1202" s="12" t="s">
        <v>3471</v>
      </c>
      <c r="BM1202" s="7" t="s">
        <v>3485</v>
      </c>
      <c r="BN1202" s="7" t="s">
        <v>1159</v>
      </c>
      <c r="BO1202" s="12"/>
      <c r="BP1202" s="12" t="s">
        <v>3543</v>
      </c>
      <c r="BQ1202" s="12" t="s">
        <v>1077</v>
      </c>
      <c r="BR1202" s="12" t="s">
        <v>1077</v>
      </c>
      <c r="BS1202" s="12">
        <f>--0.011</f>
        <v>1.0999999999999999E-2</v>
      </c>
      <c r="BT1202" s="12">
        <f t="shared" si="29"/>
        <v>1.0110607224447195</v>
      </c>
      <c r="BU1202" s="12"/>
      <c r="BV1202" s="12" t="s">
        <v>3418</v>
      </c>
      <c r="BW1202" s="12" t="s">
        <v>1077</v>
      </c>
      <c r="BX1202" s="12" t="s">
        <v>1077</v>
      </c>
      <c r="BY1202" s="12"/>
      <c r="BZ1202" s="12"/>
      <c r="CA1202" s="12" t="s">
        <v>1077</v>
      </c>
      <c r="CB1202" s="12" t="s">
        <v>1077</v>
      </c>
      <c r="CC1202" s="12" t="s">
        <v>1077</v>
      </c>
      <c r="CD1202" s="12" t="s">
        <v>1077</v>
      </c>
      <c r="CE1202" s="12" t="s">
        <v>1077</v>
      </c>
      <c r="CF1202" s="12" t="s">
        <v>1077</v>
      </c>
      <c r="CG1202" s="12"/>
      <c r="CH1202" s="12">
        <f>BT1202/3.4</f>
        <v>0.29737080071903516</v>
      </c>
      <c r="CI1202" s="12" t="s">
        <v>3553</v>
      </c>
      <c r="CJ1202" s="12" t="s">
        <v>718</v>
      </c>
      <c r="CK1202" s="12" t="s">
        <v>1077</v>
      </c>
      <c r="CL1202" s="12" t="s">
        <v>1077</v>
      </c>
      <c r="CM1202" s="12" t="s">
        <v>1077</v>
      </c>
      <c r="CN1202" s="12" t="s">
        <v>1077</v>
      </c>
      <c r="CO1202" s="12" t="s">
        <v>1077</v>
      </c>
      <c r="CP1202" s="12"/>
      <c r="CQ1202" s="12"/>
      <c r="CR1202" s="12"/>
      <c r="CS1202" s="12" t="s">
        <v>1077</v>
      </c>
      <c r="CT1202" s="12"/>
      <c r="CU1202" s="12"/>
      <c r="CV1202" s="12" t="s">
        <v>1077</v>
      </c>
      <c r="CW1202" s="12"/>
      <c r="CX1202" s="57"/>
    </row>
    <row r="1203" spans="1:102" ht="16.5" x14ac:dyDescent="0.35">
      <c r="A1203" s="56">
        <v>6</v>
      </c>
      <c r="B1203" s="12" t="s">
        <v>3697</v>
      </c>
      <c r="C1203" s="12">
        <v>6.1</v>
      </c>
      <c r="D1203" s="12" t="s">
        <v>1382</v>
      </c>
      <c r="E1203" s="12" t="s">
        <v>3496</v>
      </c>
      <c r="F1203" s="12" t="s">
        <v>3916</v>
      </c>
      <c r="G1203" s="12" t="s">
        <v>349</v>
      </c>
      <c r="H1203" s="12" t="s">
        <v>2804</v>
      </c>
      <c r="I1203" s="12" t="s">
        <v>1285</v>
      </c>
      <c r="J1203" s="12" t="s">
        <v>1222</v>
      </c>
      <c r="K1203" s="12" t="s">
        <v>564</v>
      </c>
      <c r="L1203" s="12" t="s">
        <v>1118</v>
      </c>
      <c r="M1203" s="12" t="s">
        <v>3164</v>
      </c>
      <c r="N1203" s="12"/>
      <c r="O1203" s="12" t="s">
        <v>3400</v>
      </c>
      <c r="P1203" s="12" t="s">
        <v>3402</v>
      </c>
      <c r="Q1203" s="12">
        <v>1</v>
      </c>
      <c r="R1203" s="12">
        <v>0</v>
      </c>
      <c r="S1203" s="12">
        <v>0</v>
      </c>
      <c r="T1203" s="12">
        <v>0</v>
      </c>
      <c r="U1203" s="12">
        <v>0</v>
      </c>
      <c r="V1203" s="12">
        <v>0</v>
      </c>
      <c r="W1203" s="12">
        <v>0</v>
      </c>
      <c r="X1203" s="12">
        <v>0</v>
      </c>
      <c r="Y1203" s="12">
        <v>0</v>
      </c>
      <c r="Z1203" s="12">
        <v>0</v>
      </c>
      <c r="AA1203" s="12">
        <v>0</v>
      </c>
      <c r="AB1203" s="12">
        <v>1</v>
      </c>
      <c r="AC1203" s="12">
        <v>0</v>
      </c>
      <c r="AD1203" s="12">
        <v>0</v>
      </c>
      <c r="AE1203" s="12">
        <v>0</v>
      </c>
      <c r="AF1203" s="12">
        <v>0</v>
      </c>
      <c r="AG1203" s="12">
        <v>0</v>
      </c>
      <c r="AH1203" s="12">
        <v>0</v>
      </c>
      <c r="AI1203" s="12">
        <v>0</v>
      </c>
      <c r="AJ1203" s="12">
        <v>0</v>
      </c>
      <c r="AK1203" s="12">
        <v>0</v>
      </c>
      <c r="AL1203" s="12" t="s">
        <v>3448</v>
      </c>
      <c r="AM1203" s="7" t="s">
        <v>608</v>
      </c>
      <c r="AN1203" s="7" t="s">
        <v>621</v>
      </c>
      <c r="AO1203" s="7">
        <v>1994</v>
      </c>
      <c r="AP1203" s="12" t="s">
        <v>3458</v>
      </c>
      <c r="AQ1203" s="12">
        <v>523</v>
      </c>
      <c r="AR1203" s="12">
        <v>1</v>
      </c>
      <c r="AS1203" s="12" t="s">
        <v>555</v>
      </c>
      <c r="AT1203" s="7" t="s">
        <v>349</v>
      </c>
      <c r="AU1203" s="12">
        <v>1</v>
      </c>
      <c r="AV1203" s="12">
        <v>1</v>
      </c>
      <c r="AW1203" s="12">
        <v>1</v>
      </c>
      <c r="AX1203" s="12">
        <v>1</v>
      </c>
      <c r="AY1203" s="7">
        <v>0</v>
      </c>
      <c r="AZ1203" s="12">
        <v>0</v>
      </c>
      <c r="BA1203" s="12">
        <v>1</v>
      </c>
      <c r="BB1203" s="12">
        <v>1</v>
      </c>
      <c r="BC1203" s="12">
        <v>0</v>
      </c>
      <c r="BD1203" s="12">
        <v>1</v>
      </c>
      <c r="BE1203" s="12">
        <v>0</v>
      </c>
      <c r="BF1203" s="7" t="s">
        <v>3259</v>
      </c>
      <c r="BG1203" s="7" t="s">
        <v>777</v>
      </c>
      <c r="BH1203" s="7">
        <v>1</v>
      </c>
      <c r="BI1203" s="12" t="s">
        <v>3253</v>
      </c>
      <c r="BJ1203" s="12" t="s">
        <v>3460</v>
      </c>
      <c r="BK1203" s="12" t="s">
        <v>1044</v>
      </c>
      <c r="BL1203" s="12" t="s">
        <v>3480</v>
      </c>
      <c r="BM1203" s="7" t="s">
        <v>3485</v>
      </c>
      <c r="BN1203" s="7" t="s">
        <v>1159</v>
      </c>
      <c r="BO1203" s="12"/>
      <c r="BP1203" s="12" t="s">
        <v>3497</v>
      </c>
      <c r="BQ1203" s="12"/>
      <c r="BR1203" s="12" t="s">
        <v>1077</v>
      </c>
      <c r="BS1203" s="12">
        <f>--0.1663</f>
        <v>0.1663</v>
      </c>
      <c r="BT1203" s="12">
        <f t="shared" si="29"/>
        <v>1.1809273267848956</v>
      </c>
      <c r="BU1203" s="12"/>
      <c r="BV1203" s="12" t="s">
        <v>3418</v>
      </c>
      <c r="BW1203" s="12"/>
      <c r="BX1203" s="12"/>
      <c r="BY1203" s="12"/>
      <c r="BZ1203" s="12"/>
      <c r="CA1203" s="12"/>
      <c r="CB1203" s="12"/>
      <c r="CC1203" s="12"/>
      <c r="CD1203" s="12"/>
      <c r="CE1203" s="12">
        <v>0.1623</v>
      </c>
      <c r="CF1203" s="12"/>
      <c r="CG1203" s="12"/>
      <c r="CH1203" s="12"/>
      <c r="CI1203" s="12"/>
      <c r="CJ1203" s="12">
        <v>0.68</v>
      </c>
      <c r="CK1203" s="12" t="s">
        <v>3827</v>
      </c>
      <c r="CL1203" s="12"/>
      <c r="CM1203" s="12"/>
      <c r="CN1203" s="12">
        <v>1168</v>
      </c>
      <c r="CO1203" s="12" t="s">
        <v>3419</v>
      </c>
      <c r="CP1203" s="12"/>
      <c r="CQ1203" s="12"/>
      <c r="CR1203" s="12"/>
      <c r="CS1203" s="12"/>
      <c r="CT1203" s="12" t="s">
        <v>1079</v>
      </c>
      <c r="CU1203" s="12" t="s">
        <v>153</v>
      </c>
      <c r="CV1203" s="12"/>
      <c r="CW1203" s="12"/>
      <c r="CX1203" s="57"/>
    </row>
    <row r="1204" spans="1:102" x14ac:dyDescent="0.35">
      <c r="A1204" s="56">
        <v>9</v>
      </c>
      <c r="B1204" s="12" t="s">
        <v>3700</v>
      </c>
      <c r="C1204" s="12">
        <v>9.1</v>
      </c>
      <c r="D1204" s="12" t="s">
        <v>1389</v>
      </c>
      <c r="E1204" s="12" t="s">
        <v>211</v>
      </c>
      <c r="F1204" s="12" t="s">
        <v>3399</v>
      </c>
      <c r="G1204" s="12" t="s">
        <v>349</v>
      </c>
      <c r="H1204" s="12" t="s">
        <v>1078</v>
      </c>
      <c r="I1204" s="12" t="s">
        <v>1285</v>
      </c>
      <c r="J1204" s="12" t="s">
        <v>556</v>
      </c>
      <c r="K1204" s="12" t="s">
        <v>3446</v>
      </c>
      <c r="L1204" s="12" t="s">
        <v>558</v>
      </c>
      <c r="M1204" s="12" t="s">
        <v>3237</v>
      </c>
      <c r="N1204" s="12" t="s">
        <v>3435</v>
      </c>
      <c r="O1204" s="12" t="s">
        <v>3400</v>
      </c>
      <c r="P1204" s="12" t="s">
        <v>3402</v>
      </c>
      <c r="Q1204" s="12">
        <v>0</v>
      </c>
      <c r="R1204" s="12">
        <v>0</v>
      </c>
      <c r="S1204" s="12">
        <v>0</v>
      </c>
      <c r="T1204" s="12">
        <v>0</v>
      </c>
      <c r="U1204" s="12">
        <v>0</v>
      </c>
      <c r="V1204" s="12">
        <v>1</v>
      </c>
      <c r="W1204" s="12">
        <v>0</v>
      </c>
      <c r="X1204" s="12">
        <v>0</v>
      </c>
      <c r="Y1204" s="12">
        <v>0</v>
      </c>
      <c r="Z1204" s="12">
        <v>0</v>
      </c>
      <c r="AA1204" s="12">
        <v>0</v>
      </c>
      <c r="AB1204" s="12">
        <v>0</v>
      </c>
      <c r="AC1204" s="12">
        <v>1</v>
      </c>
      <c r="AD1204" s="12">
        <v>0</v>
      </c>
      <c r="AE1204" s="12">
        <v>0</v>
      </c>
      <c r="AF1204" s="12">
        <v>0</v>
      </c>
      <c r="AG1204" s="12">
        <v>0</v>
      </c>
      <c r="AH1204" s="12">
        <v>0</v>
      </c>
      <c r="AI1204" s="12">
        <v>0</v>
      </c>
      <c r="AJ1204" s="12">
        <v>0</v>
      </c>
      <c r="AK1204" s="12">
        <v>0</v>
      </c>
      <c r="AL1204" s="12" t="s">
        <v>678</v>
      </c>
      <c r="AM1204" s="12" t="s">
        <v>608</v>
      </c>
      <c r="AN1204" s="12" t="s">
        <v>614</v>
      </c>
      <c r="AO1204" s="12">
        <v>2000</v>
      </c>
      <c r="AP1204" s="12" t="s">
        <v>3458</v>
      </c>
      <c r="AQ1204" s="12">
        <v>268</v>
      </c>
      <c r="AR1204" s="12">
        <v>1</v>
      </c>
      <c r="AS1204" s="12" t="s">
        <v>555</v>
      </c>
      <c r="AT1204" s="12" t="s">
        <v>212</v>
      </c>
      <c r="AU1204" s="12">
        <v>1</v>
      </c>
      <c r="AV1204" s="12">
        <v>0</v>
      </c>
      <c r="AW1204" s="12">
        <v>0</v>
      </c>
      <c r="AX1204" s="12">
        <v>0</v>
      </c>
      <c r="AY1204" s="12">
        <v>1</v>
      </c>
      <c r="AZ1204" s="12">
        <v>0</v>
      </c>
      <c r="BA1204" s="12">
        <v>0</v>
      </c>
      <c r="BB1204" s="12">
        <v>0</v>
      </c>
      <c r="BC1204" s="12">
        <v>0</v>
      </c>
      <c r="BD1204" s="12">
        <v>0</v>
      </c>
      <c r="BE1204" s="12">
        <v>0</v>
      </c>
      <c r="BF1204" s="12" t="s">
        <v>3258</v>
      </c>
      <c r="BG1204" s="12" t="s">
        <v>780</v>
      </c>
      <c r="BH1204" s="12">
        <v>1</v>
      </c>
      <c r="BI1204" s="12" t="s">
        <v>3282</v>
      </c>
      <c r="BJ1204" s="12" t="s">
        <v>3460</v>
      </c>
      <c r="BK1204" s="12" t="s">
        <v>3467</v>
      </c>
      <c r="BL1204" s="12" t="s">
        <v>3470</v>
      </c>
      <c r="BM1204" s="12" t="s">
        <v>787</v>
      </c>
      <c r="BN1204" s="12"/>
      <c r="BO1204" s="12"/>
      <c r="BP1204" s="12"/>
      <c r="BQ1204" s="12"/>
      <c r="BR1204" s="12"/>
      <c r="BS1204" s="12"/>
      <c r="BT1204" s="12"/>
      <c r="BU1204" s="12"/>
      <c r="BV1204" s="12"/>
      <c r="BW1204" s="12"/>
      <c r="BX1204" s="12"/>
      <c r="BY1204" s="12"/>
      <c r="BZ1204" s="12"/>
      <c r="CA1204" s="12"/>
      <c r="CB1204" s="12"/>
      <c r="CC1204" s="12"/>
      <c r="CD1204" s="12"/>
      <c r="CE1204" s="12"/>
      <c r="CF1204" s="12"/>
      <c r="CG1204" s="12"/>
      <c r="CH1204" s="12"/>
      <c r="CI1204" s="12"/>
      <c r="CJ1204" s="12"/>
      <c r="CK1204" s="12"/>
      <c r="CL1204" s="12"/>
      <c r="CM1204" s="12"/>
      <c r="CN1204" s="12"/>
      <c r="CO1204" s="12"/>
      <c r="CP1204" s="12"/>
      <c r="CQ1204" s="12"/>
      <c r="CR1204" s="12"/>
      <c r="CS1204" s="12"/>
      <c r="CT1204" s="12"/>
      <c r="CU1204" s="12"/>
      <c r="CV1204" s="12"/>
      <c r="CW1204" s="12"/>
      <c r="CX1204" s="57"/>
    </row>
    <row r="1205" spans="1:102" x14ac:dyDescent="0.35">
      <c r="A1205" s="56">
        <v>11</v>
      </c>
      <c r="B1205" s="12" t="s">
        <v>3702</v>
      </c>
      <c r="C1205" s="12">
        <v>11.1</v>
      </c>
      <c r="D1205" s="12" t="s">
        <v>1451</v>
      </c>
      <c r="E1205" s="12" t="s">
        <v>273</v>
      </c>
      <c r="F1205" s="12" t="s">
        <v>1078</v>
      </c>
      <c r="G1205" s="12" t="s">
        <v>349</v>
      </c>
      <c r="H1205" s="12" t="s">
        <v>1078</v>
      </c>
      <c r="I1205" s="12" t="s">
        <v>1285</v>
      </c>
      <c r="J1205" s="12" t="s">
        <v>556</v>
      </c>
      <c r="K1205" s="12" t="s">
        <v>564</v>
      </c>
      <c r="L1205" s="12" t="s">
        <v>558</v>
      </c>
      <c r="M1205" s="12" t="s">
        <v>3164</v>
      </c>
      <c r="N1205" s="12"/>
      <c r="O1205" s="12" t="s">
        <v>3400</v>
      </c>
      <c r="P1205" s="12" t="s">
        <v>3402</v>
      </c>
      <c r="Q1205" s="12">
        <v>1</v>
      </c>
      <c r="R1205" s="12">
        <v>0</v>
      </c>
      <c r="S1205" s="12">
        <v>0</v>
      </c>
      <c r="T1205" s="12">
        <v>0</v>
      </c>
      <c r="U1205" s="12">
        <v>0</v>
      </c>
      <c r="V1205" s="12">
        <v>0</v>
      </c>
      <c r="W1205" s="12">
        <v>0</v>
      </c>
      <c r="X1205" s="12">
        <v>0</v>
      </c>
      <c r="Y1205" s="12">
        <v>0</v>
      </c>
      <c r="Z1205" s="12">
        <v>0</v>
      </c>
      <c r="AA1205" s="12">
        <v>0</v>
      </c>
      <c r="AB1205" s="12">
        <v>0</v>
      </c>
      <c r="AC1205" s="12">
        <v>1</v>
      </c>
      <c r="AD1205" s="12">
        <v>0</v>
      </c>
      <c r="AE1205" s="12">
        <v>0</v>
      </c>
      <c r="AF1205" s="12">
        <v>0</v>
      </c>
      <c r="AG1205" s="12">
        <v>0</v>
      </c>
      <c r="AH1205" s="12">
        <v>0</v>
      </c>
      <c r="AI1205" s="12">
        <v>0</v>
      </c>
      <c r="AJ1205" s="12">
        <v>0</v>
      </c>
      <c r="AK1205" s="12">
        <v>0</v>
      </c>
      <c r="AL1205" s="12" t="s">
        <v>607</v>
      </c>
      <c r="AM1205" s="12" t="s">
        <v>608</v>
      </c>
      <c r="AN1205" s="12" t="s">
        <v>615</v>
      </c>
      <c r="AO1205" s="12">
        <v>2000</v>
      </c>
      <c r="AP1205" s="12" t="s">
        <v>3458</v>
      </c>
      <c r="AQ1205" s="12">
        <v>8299</v>
      </c>
      <c r="AR1205" s="12">
        <v>1</v>
      </c>
      <c r="AS1205" s="12" t="s">
        <v>555</v>
      </c>
      <c r="AT1205" s="12" t="s">
        <v>212</v>
      </c>
      <c r="AU1205" s="12">
        <v>1</v>
      </c>
      <c r="AV1205" s="12">
        <v>1</v>
      </c>
      <c r="AW1205" s="12">
        <v>0</v>
      </c>
      <c r="AX1205" s="12">
        <v>0</v>
      </c>
      <c r="AY1205" s="12">
        <v>0</v>
      </c>
      <c r="AZ1205" s="12">
        <v>1</v>
      </c>
      <c r="BA1205" s="12">
        <v>1</v>
      </c>
      <c r="BB1205" s="12">
        <v>1</v>
      </c>
      <c r="BC1205" s="12">
        <v>1</v>
      </c>
      <c r="BD1205" s="12">
        <v>1</v>
      </c>
      <c r="BE1205" s="12">
        <v>1</v>
      </c>
      <c r="BF1205" s="12" t="s">
        <v>2820</v>
      </c>
      <c r="BG1205" s="12" t="s">
        <v>793</v>
      </c>
      <c r="BH1205" s="12"/>
      <c r="BI1205" s="12" t="s">
        <v>2803</v>
      </c>
      <c r="BJ1205" s="12" t="s">
        <v>3460</v>
      </c>
      <c r="BK1205" s="12" t="s">
        <v>3463</v>
      </c>
      <c r="BL1205" s="12" t="s">
        <v>3470</v>
      </c>
      <c r="BM1205" s="12" t="s">
        <v>790</v>
      </c>
      <c r="BN1205" s="12"/>
      <c r="BO1205" s="12"/>
      <c r="BP1205" s="12"/>
      <c r="BQ1205" s="12"/>
      <c r="BR1205" s="12"/>
      <c r="BS1205" s="12"/>
      <c r="BT1205" s="12"/>
      <c r="BU1205" s="12"/>
      <c r="BV1205" s="12"/>
      <c r="BW1205" s="12"/>
      <c r="BX1205" s="12"/>
      <c r="BY1205" s="12"/>
      <c r="BZ1205" s="12"/>
      <c r="CA1205" s="12"/>
      <c r="CB1205" s="12"/>
      <c r="CC1205" s="12"/>
      <c r="CD1205" s="12"/>
      <c r="CE1205" s="12"/>
      <c r="CF1205" s="12"/>
      <c r="CG1205" s="12"/>
      <c r="CH1205" s="12"/>
      <c r="CI1205" s="12"/>
      <c r="CJ1205" s="12"/>
      <c r="CK1205" s="12"/>
      <c r="CL1205" s="12"/>
      <c r="CM1205" s="12"/>
      <c r="CN1205" s="12"/>
      <c r="CO1205" s="12"/>
      <c r="CP1205" s="12"/>
      <c r="CQ1205" s="12"/>
      <c r="CR1205" s="12"/>
      <c r="CS1205" s="12"/>
      <c r="CT1205" s="12"/>
      <c r="CU1205" s="12"/>
      <c r="CV1205" s="12"/>
      <c r="CW1205" s="12"/>
      <c r="CX1205" s="57"/>
    </row>
    <row r="1206" spans="1:102" x14ac:dyDescent="0.35">
      <c r="A1206" s="56">
        <v>11</v>
      </c>
      <c r="B1206" s="12" t="s">
        <v>3702</v>
      </c>
      <c r="C1206" s="12">
        <v>11.1</v>
      </c>
      <c r="D1206" s="12" t="s">
        <v>1455</v>
      </c>
      <c r="E1206" s="12" t="s">
        <v>273</v>
      </c>
      <c r="F1206" s="12" t="s">
        <v>1078</v>
      </c>
      <c r="G1206" s="12" t="s">
        <v>349</v>
      </c>
      <c r="H1206" s="12" t="s">
        <v>1078</v>
      </c>
      <c r="I1206" s="12" t="s">
        <v>1285</v>
      </c>
      <c r="J1206" s="12" t="s">
        <v>556</v>
      </c>
      <c r="K1206" s="12" t="s">
        <v>564</v>
      </c>
      <c r="L1206" s="12" t="s">
        <v>558</v>
      </c>
      <c r="M1206" s="12" t="s">
        <v>3164</v>
      </c>
      <c r="N1206" s="12"/>
      <c r="O1206" s="12" t="s">
        <v>3400</v>
      </c>
      <c r="P1206" s="12" t="s">
        <v>3402</v>
      </c>
      <c r="Q1206" s="12">
        <v>1</v>
      </c>
      <c r="R1206" s="12">
        <v>0</v>
      </c>
      <c r="S1206" s="12">
        <v>0</v>
      </c>
      <c r="T1206" s="12">
        <v>0</v>
      </c>
      <c r="U1206" s="12">
        <v>0</v>
      </c>
      <c r="V1206" s="12">
        <v>0</v>
      </c>
      <c r="W1206" s="12">
        <v>0</v>
      </c>
      <c r="X1206" s="12">
        <v>0</v>
      </c>
      <c r="Y1206" s="12">
        <v>0</v>
      </c>
      <c r="Z1206" s="12">
        <v>0</v>
      </c>
      <c r="AA1206" s="12">
        <v>0</v>
      </c>
      <c r="AB1206" s="12">
        <v>0</v>
      </c>
      <c r="AC1206" s="12">
        <v>1</v>
      </c>
      <c r="AD1206" s="12">
        <v>0</v>
      </c>
      <c r="AE1206" s="12">
        <v>0</v>
      </c>
      <c r="AF1206" s="12">
        <v>0</v>
      </c>
      <c r="AG1206" s="12">
        <v>0</v>
      </c>
      <c r="AH1206" s="12">
        <v>0</v>
      </c>
      <c r="AI1206" s="12">
        <v>0</v>
      </c>
      <c r="AJ1206" s="12">
        <v>0</v>
      </c>
      <c r="AK1206" s="12">
        <v>0</v>
      </c>
      <c r="AL1206" s="12" t="s">
        <v>607</v>
      </c>
      <c r="AM1206" s="12" t="s">
        <v>608</v>
      </c>
      <c r="AN1206" s="12" t="s">
        <v>615</v>
      </c>
      <c r="AO1206" s="12">
        <v>2000</v>
      </c>
      <c r="AP1206" s="12" t="s">
        <v>3458</v>
      </c>
      <c r="AQ1206" s="12">
        <v>8299</v>
      </c>
      <c r="AR1206" s="12">
        <v>1</v>
      </c>
      <c r="AS1206" s="12" t="s">
        <v>555</v>
      </c>
      <c r="AT1206" s="12" t="s">
        <v>212</v>
      </c>
      <c r="AU1206" s="12">
        <v>1</v>
      </c>
      <c r="AV1206" s="12">
        <v>1</v>
      </c>
      <c r="AW1206" s="12">
        <v>0</v>
      </c>
      <c r="AX1206" s="12">
        <v>0</v>
      </c>
      <c r="AY1206" s="12">
        <v>0</v>
      </c>
      <c r="AZ1206" s="12">
        <v>1</v>
      </c>
      <c r="BA1206" s="12">
        <v>1</v>
      </c>
      <c r="BB1206" s="12">
        <v>1</v>
      </c>
      <c r="BC1206" s="12">
        <v>1</v>
      </c>
      <c r="BD1206" s="12">
        <v>1</v>
      </c>
      <c r="BE1206" s="12">
        <v>1</v>
      </c>
      <c r="BF1206" s="12" t="s">
        <v>772</v>
      </c>
      <c r="BG1206" s="12" t="s">
        <v>2778</v>
      </c>
      <c r="BH1206" s="12"/>
      <c r="BI1206" s="12" t="s">
        <v>2815</v>
      </c>
      <c r="BJ1206" s="12" t="s">
        <v>3460</v>
      </c>
      <c r="BK1206" s="12" t="s">
        <v>3463</v>
      </c>
      <c r="BL1206" s="12" t="s">
        <v>3470</v>
      </c>
      <c r="BM1206" s="12" t="s">
        <v>790</v>
      </c>
      <c r="BN1206" s="12"/>
      <c r="BO1206" s="12"/>
      <c r="BP1206" s="12"/>
      <c r="BQ1206" s="12"/>
      <c r="BR1206" s="12"/>
      <c r="BS1206" s="12"/>
      <c r="BT1206" s="12"/>
      <c r="BU1206" s="12"/>
      <c r="BV1206" s="12"/>
      <c r="BW1206" s="12"/>
      <c r="BX1206" s="12"/>
      <c r="BY1206" s="12"/>
      <c r="BZ1206" s="12"/>
      <c r="CA1206" s="12"/>
      <c r="CB1206" s="12"/>
      <c r="CC1206" s="12"/>
      <c r="CD1206" s="12"/>
      <c r="CE1206" s="12"/>
      <c r="CF1206" s="12"/>
      <c r="CG1206" s="12"/>
      <c r="CH1206" s="12"/>
      <c r="CI1206" s="12"/>
      <c r="CJ1206" s="12"/>
      <c r="CK1206" s="12"/>
      <c r="CL1206" s="12"/>
      <c r="CM1206" s="12"/>
      <c r="CN1206" s="12"/>
      <c r="CO1206" s="12"/>
      <c r="CP1206" s="12"/>
      <c r="CQ1206" s="12"/>
      <c r="CR1206" s="12"/>
      <c r="CS1206" s="12"/>
      <c r="CT1206" s="12"/>
      <c r="CU1206" s="12"/>
      <c r="CV1206" s="12"/>
      <c r="CW1206" s="12"/>
      <c r="CX1206" s="57"/>
    </row>
    <row r="1207" spans="1:102" x14ac:dyDescent="0.35">
      <c r="A1207" s="56">
        <v>11</v>
      </c>
      <c r="B1207" s="12" t="s">
        <v>3702</v>
      </c>
      <c r="C1207" s="12">
        <v>11.2</v>
      </c>
      <c r="D1207" s="12" t="s">
        <v>1452</v>
      </c>
      <c r="E1207" s="12" t="s">
        <v>274</v>
      </c>
      <c r="F1207" s="12" t="s">
        <v>1078</v>
      </c>
      <c r="G1207" s="12" t="s">
        <v>349</v>
      </c>
      <c r="H1207" s="12" t="s">
        <v>1078</v>
      </c>
      <c r="I1207" s="12" t="s">
        <v>1285</v>
      </c>
      <c r="J1207" s="12" t="s">
        <v>556</v>
      </c>
      <c r="K1207" s="12" t="s">
        <v>564</v>
      </c>
      <c r="L1207" s="12" t="s">
        <v>558</v>
      </c>
      <c r="M1207" s="12" t="s">
        <v>3164</v>
      </c>
      <c r="N1207" s="12"/>
      <c r="O1207" s="12" t="s">
        <v>3400</v>
      </c>
      <c r="P1207" s="12" t="s">
        <v>3402</v>
      </c>
      <c r="Q1207" s="12">
        <v>1</v>
      </c>
      <c r="R1207" s="12">
        <v>0</v>
      </c>
      <c r="S1207" s="12">
        <v>0</v>
      </c>
      <c r="T1207" s="12">
        <v>0</v>
      </c>
      <c r="U1207" s="12">
        <v>0</v>
      </c>
      <c r="V1207" s="12">
        <v>0</v>
      </c>
      <c r="W1207" s="12">
        <v>0</v>
      </c>
      <c r="X1207" s="12">
        <v>0</v>
      </c>
      <c r="Y1207" s="12">
        <v>0</v>
      </c>
      <c r="Z1207" s="12">
        <v>0</v>
      </c>
      <c r="AA1207" s="12">
        <v>0</v>
      </c>
      <c r="AB1207" s="12">
        <v>0</v>
      </c>
      <c r="AC1207" s="12">
        <v>1</v>
      </c>
      <c r="AD1207" s="12">
        <v>0</v>
      </c>
      <c r="AE1207" s="12">
        <v>0</v>
      </c>
      <c r="AF1207" s="12">
        <v>0</v>
      </c>
      <c r="AG1207" s="12">
        <v>0</v>
      </c>
      <c r="AH1207" s="12">
        <v>0</v>
      </c>
      <c r="AI1207" s="12">
        <v>0</v>
      </c>
      <c r="AJ1207" s="12">
        <v>0</v>
      </c>
      <c r="AK1207" s="12">
        <v>0</v>
      </c>
      <c r="AL1207" s="12" t="s">
        <v>607</v>
      </c>
      <c r="AM1207" s="12" t="s">
        <v>608</v>
      </c>
      <c r="AN1207" s="12" t="s">
        <v>615</v>
      </c>
      <c r="AO1207" s="12">
        <v>2000</v>
      </c>
      <c r="AP1207" s="12" t="s">
        <v>3458</v>
      </c>
      <c r="AQ1207" s="12">
        <v>8212</v>
      </c>
      <c r="AR1207" s="12">
        <v>1</v>
      </c>
      <c r="AS1207" s="12" t="s">
        <v>555</v>
      </c>
      <c r="AT1207" s="12" t="s">
        <v>212</v>
      </c>
      <c r="AU1207" s="12">
        <v>1</v>
      </c>
      <c r="AV1207" s="12">
        <v>1</v>
      </c>
      <c r="AW1207" s="12">
        <v>0</v>
      </c>
      <c r="AX1207" s="12">
        <v>0</v>
      </c>
      <c r="AY1207" s="12">
        <v>0</v>
      </c>
      <c r="AZ1207" s="12">
        <v>1</v>
      </c>
      <c r="BA1207" s="12">
        <v>1</v>
      </c>
      <c r="BB1207" s="12">
        <v>1</v>
      </c>
      <c r="BC1207" s="12">
        <v>1</v>
      </c>
      <c r="BD1207" s="12">
        <v>1</v>
      </c>
      <c r="BE1207" s="12">
        <v>1</v>
      </c>
      <c r="BF1207" s="12" t="s">
        <v>2820</v>
      </c>
      <c r="BG1207" s="12" t="s">
        <v>793</v>
      </c>
      <c r="BH1207" s="12"/>
      <c r="BI1207" s="12" t="s">
        <v>2803</v>
      </c>
      <c r="BJ1207" s="12" t="s">
        <v>3460</v>
      </c>
      <c r="BK1207" s="12" t="s">
        <v>3463</v>
      </c>
      <c r="BL1207" s="12" t="s">
        <v>3470</v>
      </c>
      <c r="BM1207" s="12" t="s">
        <v>790</v>
      </c>
      <c r="BN1207" s="12"/>
      <c r="BO1207" s="12"/>
      <c r="BP1207" s="12"/>
      <c r="BQ1207" s="12"/>
      <c r="BR1207" s="12"/>
      <c r="BS1207" s="12"/>
      <c r="BT1207" s="12"/>
      <c r="BU1207" s="12"/>
      <c r="BV1207" s="12"/>
      <c r="BW1207" s="12"/>
      <c r="BX1207" s="12"/>
      <c r="BY1207" s="12"/>
      <c r="BZ1207" s="12"/>
      <c r="CA1207" s="12"/>
      <c r="CB1207" s="12"/>
      <c r="CC1207" s="12"/>
      <c r="CD1207" s="12"/>
      <c r="CE1207" s="12"/>
      <c r="CF1207" s="12"/>
      <c r="CG1207" s="12"/>
      <c r="CH1207" s="12"/>
      <c r="CI1207" s="12"/>
      <c r="CJ1207" s="12"/>
      <c r="CK1207" s="12"/>
      <c r="CL1207" s="12"/>
      <c r="CM1207" s="12"/>
      <c r="CN1207" s="12"/>
      <c r="CO1207" s="12"/>
      <c r="CP1207" s="12"/>
      <c r="CQ1207" s="12"/>
      <c r="CR1207" s="12"/>
      <c r="CS1207" s="12"/>
      <c r="CT1207" s="12"/>
      <c r="CU1207" s="12"/>
      <c r="CV1207" s="12"/>
      <c r="CW1207" s="12"/>
      <c r="CX1207" s="57"/>
    </row>
    <row r="1208" spans="1:102" x14ac:dyDescent="0.35">
      <c r="A1208" s="56">
        <v>11</v>
      </c>
      <c r="B1208" s="12" t="s">
        <v>3702</v>
      </c>
      <c r="C1208" s="12">
        <v>11.2</v>
      </c>
      <c r="D1208" s="12" t="s">
        <v>1456</v>
      </c>
      <c r="E1208" s="12" t="s">
        <v>274</v>
      </c>
      <c r="F1208" s="12" t="s">
        <v>1078</v>
      </c>
      <c r="G1208" s="12" t="s">
        <v>349</v>
      </c>
      <c r="H1208" s="12" t="s">
        <v>1078</v>
      </c>
      <c r="I1208" s="12" t="s">
        <v>1285</v>
      </c>
      <c r="J1208" s="12" t="s">
        <v>556</v>
      </c>
      <c r="K1208" s="12" t="s">
        <v>564</v>
      </c>
      <c r="L1208" s="12" t="s">
        <v>558</v>
      </c>
      <c r="M1208" s="12" t="s">
        <v>3164</v>
      </c>
      <c r="N1208" s="12"/>
      <c r="O1208" s="12" t="s">
        <v>3400</v>
      </c>
      <c r="P1208" s="12" t="s">
        <v>3402</v>
      </c>
      <c r="Q1208" s="12">
        <v>1</v>
      </c>
      <c r="R1208" s="12">
        <v>0</v>
      </c>
      <c r="S1208" s="12">
        <v>0</v>
      </c>
      <c r="T1208" s="12">
        <v>0</v>
      </c>
      <c r="U1208" s="12">
        <v>0</v>
      </c>
      <c r="V1208" s="12">
        <v>0</v>
      </c>
      <c r="W1208" s="12">
        <v>0</v>
      </c>
      <c r="X1208" s="12">
        <v>0</v>
      </c>
      <c r="Y1208" s="12">
        <v>0</v>
      </c>
      <c r="Z1208" s="12">
        <v>0</v>
      </c>
      <c r="AA1208" s="12">
        <v>0</v>
      </c>
      <c r="AB1208" s="12">
        <v>0</v>
      </c>
      <c r="AC1208" s="12">
        <v>1</v>
      </c>
      <c r="AD1208" s="12">
        <v>0</v>
      </c>
      <c r="AE1208" s="12">
        <v>0</v>
      </c>
      <c r="AF1208" s="12">
        <v>0</v>
      </c>
      <c r="AG1208" s="12">
        <v>0</v>
      </c>
      <c r="AH1208" s="12">
        <v>0</v>
      </c>
      <c r="AI1208" s="12">
        <v>0</v>
      </c>
      <c r="AJ1208" s="12">
        <v>0</v>
      </c>
      <c r="AK1208" s="12">
        <v>0</v>
      </c>
      <c r="AL1208" s="12" t="s">
        <v>607</v>
      </c>
      <c r="AM1208" s="12" t="s">
        <v>608</v>
      </c>
      <c r="AN1208" s="12" t="s">
        <v>615</v>
      </c>
      <c r="AO1208" s="12">
        <v>2000</v>
      </c>
      <c r="AP1208" s="12" t="s">
        <v>3458</v>
      </c>
      <c r="AQ1208" s="12">
        <v>8212</v>
      </c>
      <c r="AR1208" s="12">
        <v>1</v>
      </c>
      <c r="AS1208" s="12" t="s">
        <v>555</v>
      </c>
      <c r="AT1208" s="12" t="s">
        <v>212</v>
      </c>
      <c r="AU1208" s="12">
        <v>1</v>
      </c>
      <c r="AV1208" s="12">
        <v>1</v>
      </c>
      <c r="AW1208" s="12">
        <v>0</v>
      </c>
      <c r="AX1208" s="12">
        <v>0</v>
      </c>
      <c r="AY1208" s="12">
        <v>0</v>
      </c>
      <c r="AZ1208" s="12">
        <v>1</v>
      </c>
      <c r="BA1208" s="12">
        <v>1</v>
      </c>
      <c r="BB1208" s="12">
        <v>1</v>
      </c>
      <c r="BC1208" s="12">
        <v>1</v>
      </c>
      <c r="BD1208" s="12">
        <v>1</v>
      </c>
      <c r="BE1208" s="12">
        <v>1</v>
      </c>
      <c r="BF1208" s="12" t="s">
        <v>772</v>
      </c>
      <c r="BG1208" s="12" t="s">
        <v>2778</v>
      </c>
      <c r="BH1208" s="12"/>
      <c r="BI1208" s="12" t="s">
        <v>2815</v>
      </c>
      <c r="BJ1208" s="12" t="s">
        <v>3460</v>
      </c>
      <c r="BK1208" s="12" t="s">
        <v>3463</v>
      </c>
      <c r="BL1208" s="12" t="s">
        <v>3470</v>
      </c>
      <c r="BM1208" s="12" t="s">
        <v>790</v>
      </c>
      <c r="BN1208" s="12"/>
      <c r="BO1208" s="12"/>
      <c r="BP1208" s="12"/>
      <c r="BQ1208" s="12"/>
      <c r="BR1208" s="12"/>
      <c r="BS1208" s="12"/>
      <c r="BT1208" s="12"/>
      <c r="BU1208" s="12"/>
      <c r="BV1208" s="12"/>
      <c r="BW1208" s="12"/>
      <c r="BX1208" s="12"/>
      <c r="BY1208" s="12"/>
      <c r="BZ1208" s="12"/>
      <c r="CA1208" s="12"/>
      <c r="CB1208" s="12"/>
      <c r="CC1208" s="12"/>
      <c r="CD1208" s="12"/>
      <c r="CE1208" s="12"/>
      <c r="CF1208" s="12"/>
      <c r="CG1208" s="12"/>
      <c r="CH1208" s="12"/>
      <c r="CI1208" s="12"/>
      <c r="CJ1208" s="12"/>
      <c r="CK1208" s="12"/>
      <c r="CL1208" s="12"/>
      <c r="CM1208" s="12"/>
      <c r="CN1208" s="12"/>
      <c r="CO1208" s="12"/>
      <c r="CP1208" s="12"/>
      <c r="CQ1208" s="12"/>
      <c r="CR1208" s="12"/>
      <c r="CS1208" s="12"/>
      <c r="CT1208" s="12"/>
      <c r="CU1208" s="12"/>
      <c r="CV1208" s="12"/>
      <c r="CW1208" s="12"/>
      <c r="CX1208" s="57"/>
    </row>
    <row r="1209" spans="1:102" x14ac:dyDescent="0.35">
      <c r="A1209" s="56">
        <v>11</v>
      </c>
      <c r="B1209" s="12" t="s">
        <v>3702</v>
      </c>
      <c r="C1209" s="12">
        <v>11.3</v>
      </c>
      <c r="D1209" s="12" t="s">
        <v>1447</v>
      </c>
      <c r="E1209" s="12" t="s">
        <v>275</v>
      </c>
      <c r="F1209" s="12" t="s">
        <v>1078</v>
      </c>
      <c r="G1209" s="12" t="s">
        <v>349</v>
      </c>
      <c r="H1209" s="12" t="s">
        <v>1078</v>
      </c>
      <c r="I1209" s="12" t="s">
        <v>1285</v>
      </c>
      <c r="J1209" s="12" t="s">
        <v>556</v>
      </c>
      <c r="K1209" s="12" t="s">
        <v>564</v>
      </c>
      <c r="L1209" s="12" t="s">
        <v>558</v>
      </c>
      <c r="M1209" s="12" t="s">
        <v>3164</v>
      </c>
      <c r="N1209" s="12"/>
      <c r="O1209" s="12" t="s">
        <v>3400</v>
      </c>
      <c r="P1209" s="12" t="s">
        <v>3402</v>
      </c>
      <c r="Q1209" s="12">
        <v>1</v>
      </c>
      <c r="R1209" s="12">
        <v>0</v>
      </c>
      <c r="S1209" s="12">
        <v>0</v>
      </c>
      <c r="T1209" s="12">
        <v>0</v>
      </c>
      <c r="U1209" s="12">
        <v>0</v>
      </c>
      <c r="V1209" s="12">
        <v>0</v>
      </c>
      <c r="W1209" s="12">
        <v>0</v>
      </c>
      <c r="X1209" s="12">
        <v>0</v>
      </c>
      <c r="Y1209" s="12">
        <v>0</v>
      </c>
      <c r="Z1209" s="12">
        <v>0</v>
      </c>
      <c r="AA1209" s="12">
        <v>0</v>
      </c>
      <c r="AB1209" s="12">
        <v>0</v>
      </c>
      <c r="AC1209" s="12">
        <v>1</v>
      </c>
      <c r="AD1209" s="12">
        <v>0</v>
      </c>
      <c r="AE1209" s="12">
        <v>0</v>
      </c>
      <c r="AF1209" s="12">
        <v>0</v>
      </c>
      <c r="AG1209" s="12">
        <v>0</v>
      </c>
      <c r="AH1209" s="12">
        <v>0</v>
      </c>
      <c r="AI1209" s="12">
        <v>0</v>
      </c>
      <c r="AJ1209" s="12">
        <v>0</v>
      </c>
      <c r="AK1209" s="12">
        <v>0</v>
      </c>
      <c r="AL1209" s="12" t="s">
        <v>607</v>
      </c>
      <c r="AM1209" s="12" t="s">
        <v>608</v>
      </c>
      <c r="AN1209" s="12" t="s">
        <v>615</v>
      </c>
      <c r="AO1209" s="12">
        <v>2000</v>
      </c>
      <c r="AP1209" s="12" t="s">
        <v>3458</v>
      </c>
      <c r="AQ1209" s="12">
        <v>8212</v>
      </c>
      <c r="AR1209" s="12">
        <v>1</v>
      </c>
      <c r="AS1209" s="12" t="s">
        <v>555</v>
      </c>
      <c r="AT1209" s="12" t="s">
        <v>212</v>
      </c>
      <c r="AU1209" s="12">
        <v>1</v>
      </c>
      <c r="AV1209" s="12">
        <v>1</v>
      </c>
      <c r="AW1209" s="12">
        <v>0</v>
      </c>
      <c r="AX1209" s="12">
        <v>0</v>
      </c>
      <c r="AY1209" s="12">
        <v>0</v>
      </c>
      <c r="AZ1209" s="12">
        <v>1</v>
      </c>
      <c r="BA1209" s="12">
        <v>1</v>
      </c>
      <c r="BB1209" s="12">
        <v>1</v>
      </c>
      <c r="BC1209" s="12">
        <v>1</v>
      </c>
      <c r="BD1209" s="12">
        <v>1</v>
      </c>
      <c r="BE1209" s="12">
        <v>1</v>
      </c>
      <c r="BF1209" s="12" t="s">
        <v>766</v>
      </c>
      <c r="BG1209" s="12" t="s">
        <v>791</v>
      </c>
      <c r="BH1209" s="12"/>
      <c r="BI1209" s="12" t="s">
        <v>2807</v>
      </c>
      <c r="BJ1209" s="12" t="s">
        <v>3460</v>
      </c>
      <c r="BK1209" s="12" t="s">
        <v>3463</v>
      </c>
      <c r="BL1209" s="12" t="s">
        <v>3470</v>
      </c>
      <c r="BM1209" s="12" t="s">
        <v>790</v>
      </c>
      <c r="BN1209" s="12"/>
      <c r="BO1209" s="12"/>
      <c r="BP1209" s="12"/>
      <c r="BQ1209" s="12"/>
      <c r="BR1209" s="12"/>
      <c r="BS1209" s="12"/>
      <c r="BT1209" s="12"/>
      <c r="BU1209" s="12"/>
      <c r="BV1209" s="12"/>
      <c r="BW1209" s="12"/>
      <c r="BX1209" s="12"/>
      <c r="BY1209" s="12"/>
      <c r="BZ1209" s="12"/>
      <c r="CA1209" s="12"/>
      <c r="CB1209" s="12"/>
      <c r="CC1209" s="12"/>
      <c r="CD1209" s="12"/>
      <c r="CE1209" s="12"/>
      <c r="CF1209" s="12"/>
      <c r="CG1209" s="12"/>
      <c r="CH1209" s="12"/>
      <c r="CI1209" s="12"/>
      <c r="CJ1209" s="12"/>
      <c r="CK1209" s="12"/>
      <c r="CL1209" s="12"/>
      <c r="CM1209" s="12"/>
      <c r="CN1209" s="12"/>
      <c r="CO1209" s="12"/>
      <c r="CP1209" s="12"/>
      <c r="CQ1209" s="12"/>
      <c r="CR1209" s="12"/>
      <c r="CS1209" s="12"/>
      <c r="CT1209" s="12"/>
      <c r="CU1209" s="12"/>
      <c r="CV1209" s="12"/>
      <c r="CW1209" s="12"/>
      <c r="CX1209" s="57"/>
    </row>
    <row r="1210" spans="1:102" x14ac:dyDescent="0.35">
      <c r="A1210" s="56">
        <v>11</v>
      </c>
      <c r="B1210" s="12" t="s">
        <v>3702</v>
      </c>
      <c r="C1210" s="12">
        <v>11.3</v>
      </c>
      <c r="D1210" s="12" t="s">
        <v>1453</v>
      </c>
      <c r="E1210" s="12" t="s">
        <v>275</v>
      </c>
      <c r="F1210" s="12" t="s">
        <v>1078</v>
      </c>
      <c r="G1210" s="12" t="s">
        <v>349</v>
      </c>
      <c r="H1210" s="12" t="s">
        <v>1078</v>
      </c>
      <c r="I1210" s="12" t="s">
        <v>1285</v>
      </c>
      <c r="J1210" s="12" t="s">
        <v>556</v>
      </c>
      <c r="K1210" s="12" t="s">
        <v>564</v>
      </c>
      <c r="L1210" s="12" t="s">
        <v>558</v>
      </c>
      <c r="M1210" s="12" t="s">
        <v>3164</v>
      </c>
      <c r="N1210" s="12"/>
      <c r="O1210" s="12" t="s">
        <v>3400</v>
      </c>
      <c r="P1210" s="12" t="s">
        <v>3402</v>
      </c>
      <c r="Q1210" s="12">
        <v>1</v>
      </c>
      <c r="R1210" s="12">
        <v>0</v>
      </c>
      <c r="S1210" s="12">
        <v>0</v>
      </c>
      <c r="T1210" s="12">
        <v>0</v>
      </c>
      <c r="U1210" s="12">
        <v>0</v>
      </c>
      <c r="V1210" s="12">
        <v>0</v>
      </c>
      <c r="W1210" s="12">
        <v>0</v>
      </c>
      <c r="X1210" s="12">
        <v>0</v>
      </c>
      <c r="Y1210" s="12">
        <v>0</v>
      </c>
      <c r="Z1210" s="12">
        <v>0</v>
      </c>
      <c r="AA1210" s="12">
        <v>0</v>
      </c>
      <c r="AB1210" s="12">
        <v>0</v>
      </c>
      <c r="AC1210" s="12">
        <v>1</v>
      </c>
      <c r="AD1210" s="12">
        <v>0</v>
      </c>
      <c r="AE1210" s="12">
        <v>0</v>
      </c>
      <c r="AF1210" s="12">
        <v>0</v>
      </c>
      <c r="AG1210" s="12">
        <v>0</v>
      </c>
      <c r="AH1210" s="12">
        <v>0</v>
      </c>
      <c r="AI1210" s="12">
        <v>0</v>
      </c>
      <c r="AJ1210" s="12">
        <v>0</v>
      </c>
      <c r="AK1210" s="12">
        <v>0</v>
      </c>
      <c r="AL1210" s="12" t="s">
        <v>607</v>
      </c>
      <c r="AM1210" s="12" t="s">
        <v>608</v>
      </c>
      <c r="AN1210" s="12" t="s">
        <v>615</v>
      </c>
      <c r="AO1210" s="12">
        <v>2000</v>
      </c>
      <c r="AP1210" s="12" t="s">
        <v>3458</v>
      </c>
      <c r="AQ1210" s="12">
        <v>8212</v>
      </c>
      <c r="AR1210" s="12">
        <v>1</v>
      </c>
      <c r="AS1210" s="12" t="s">
        <v>555</v>
      </c>
      <c r="AT1210" s="12" t="s">
        <v>212</v>
      </c>
      <c r="AU1210" s="12">
        <v>1</v>
      </c>
      <c r="AV1210" s="12">
        <v>1</v>
      </c>
      <c r="AW1210" s="12">
        <v>0</v>
      </c>
      <c r="AX1210" s="12">
        <v>0</v>
      </c>
      <c r="AY1210" s="12">
        <v>0</v>
      </c>
      <c r="AZ1210" s="12">
        <v>1</v>
      </c>
      <c r="BA1210" s="12">
        <v>1</v>
      </c>
      <c r="BB1210" s="12">
        <v>1</v>
      </c>
      <c r="BC1210" s="12">
        <v>1</v>
      </c>
      <c r="BD1210" s="12">
        <v>1</v>
      </c>
      <c r="BE1210" s="12">
        <v>1</v>
      </c>
      <c r="BF1210" s="12" t="s">
        <v>2820</v>
      </c>
      <c r="BG1210" s="12" t="s">
        <v>794</v>
      </c>
      <c r="BH1210" s="12"/>
      <c r="BI1210" s="12" t="s">
        <v>2803</v>
      </c>
      <c r="BJ1210" s="12" t="s">
        <v>3460</v>
      </c>
      <c r="BK1210" s="12" t="s">
        <v>3463</v>
      </c>
      <c r="BL1210" s="12" t="s">
        <v>3470</v>
      </c>
      <c r="BM1210" s="12" t="s">
        <v>790</v>
      </c>
      <c r="BN1210" s="12"/>
      <c r="BO1210" s="12"/>
      <c r="BP1210" s="12"/>
      <c r="BQ1210" s="12"/>
      <c r="BR1210" s="12"/>
      <c r="BS1210" s="12"/>
      <c r="BT1210" s="12"/>
      <c r="BU1210" s="12"/>
      <c r="BV1210" s="12"/>
      <c r="BW1210" s="12"/>
      <c r="BX1210" s="12"/>
      <c r="BY1210" s="12"/>
      <c r="BZ1210" s="12"/>
      <c r="CA1210" s="12"/>
      <c r="CB1210" s="12"/>
      <c r="CC1210" s="12"/>
      <c r="CD1210" s="12"/>
      <c r="CE1210" s="12"/>
      <c r="CF1210" s="12"/>
      <c r="CG1210" s="12"/>
      <c r="CH1210" s="12"/>
      <c r="CI1210" s="12"/>
      <c r="CJ1210" s="12"/>
      <c r="CK1210" s="12"/>
      <c r="CL1210" s="12"/>
      <c r="CM1210" s="12"/>
      <c r="CN1210" s="12"/>
      <c r="CO1210" s="12"/>
      <c r="CP1210" s="12"/>
      <c r="CQ1210" s="12"/>
      <c r="CR1210" s="12"/>
      <c r="CS1210" s="12"/>
      <c r="CT1210" s="12"/>
      <c r="CU1210" s="12"/>
      <c r="CV1210" s="12"/>
      <c r="CW1210" s="12"/>
      <c r="CX1210" s="57"/>
    </row>
    <row r="1211" spans="1:102" x14ac:dyDescent="0.35">
      <c r="A1211" s="56">
        <v>11</v>
      </c>
      <c r="B1211" s="12" t="s">
        <v>3702</v>
      </c>
      <c r="C1211" s="12">
        <v>11.3</v>
      </c>
      <c r="D1211" s="12" t="s">
        <v>1454</v>
      </c>
      <c r="E1211" s="12" t="s">
        <v>275</v>
      </c>
      <c r="F1211" s="12" t="s">
        <v>1078</v>
      </c>
      <c r="G1211" s="12" t="s">
        <v>349</v>
      </c>
      <c r="H1211" s="12" t="s">
        <v>1078</v>
      </c>
      <c r="I1211" s="12" t="s">
        <v>1285</v>
      </c>
      <c r="J1211" s="12" t="s">
        <v>556</v>
      </c>
      <c r="K1211" s="12" t="s">
        <v>564</v>
      </c>
      <c r="L1211" s="12" t="s">
        <v>558</v>
      </c>
      <c r="M1211" s="12" t="s">
        <v>3164</v>
      </c>
      <c r="N1211" s="12"/>
      <c r="O1211" s="12" t="s">
        <v>3400</v>
      </c>
      <c r="P1211" s="12" t="s">
        <v>3402</v>
      </c>
      <c r="Q1211" s="12">
        <v>1</v>
      </c>
      <c r="R1211" s="12">
        <v>0</v>
      </c>
      <c r="S1211" s="12">
        <v>0</v>
      </c>
      <c r="T1211" s="12">
        <v>0</v>
      </c>
      <c r="U1211" s="12">
        <v>0</v>
      </c>
      <c r="V1211" s="12">
        <v>0</v>
      </c>
      <c r="W1211" s="12">
        <v>0</v>
      </c>
      <c r="X1211" s="12">
        <v>0</v>
      </c>
      <c r="Y1211" s="12">
        <v>0</v>
      </c>
      <c r="Z1211" s="12">
        <v>0</v>
      </c>
      <c r="AA1211" s="12">
        <v>0</v>
      </c>
      <c r="AB1211" s="12">
        <v>0</v>
      </c>
      <c r="AC1211" s="12">
        <v>1</v>
      </c>
      <c r="AD1211" s="12">
        <v>0</v>
      </c>
      <c r="AE1211" s="12">
        <v>0</v>
      </c>
      <c r="AF1211" s="12">
        <v>0</v>
      </c>
      <c r="AG1211" s="12">
        <v>0</v>
      </c>
      <c r="AH1211" s="12">
        <v>0</v>
      </c>
      <c r="AI1211" s="12">
        <v>0</v>
      </c>
      <c r="AJ1211" s="12">
        <v>0</v>
      </c>
      <c r="AK1211" s="12">
        <v>0</v>
      </c>
      <c r="AL1211" s="12" t="s">
        <v>607</v>
      </c>
      <c r="AM1211" s="12" t="s">
        <v>608</v>
      </c>
      <c r="AN1211" s="12" t="s">
        <v>615</v>
      </c>
      <c r="AO1211" s="12">
        <v>2000</v>
      </c>
      <c r="AP1211" s="12" t="s">
        <v>3458</v>
      </c>
      <c r="AQ1211" s="12">
        <v>8212</v>
      </c>
      <c r="AR1211" s="12">
        <v>1</v>
      </c>
      <c r="AS1211" s="12" t="s">
        <v>555</v>
      </c>
      <c r="AT1211" s="12" t="s">
        <v>212</v>
      </c>
      <c r="AU1211" s="12">
        <v>1</v>
      </c>
      <c r="AV1211" s="12">
        <v>1</v>
      </c>
      <c r="AW1211" s="12">
        <v>0</v>
      </c>
      <c r="AX1211" s="12">
        <v>0</v>
      </c>
      <c r="AY1211" s="12">
        <v>0</v>
      </c>
      <c r="AZ1211" s="12">
        <v>1</v>
      </c>
      <c r="BA1211" s="12">
        <v>1</v>
      </c>
      <c r="BB1211" s="12">
        <v>1</v>
      </c>
      <c r="BC1211" s="12">
        <v>1</v>
      </c>
      <c r="BD1211" s="12">
        <v>1</v>
      </c>
      <c r="BE1211" s="12">
        <v>1</v>
      </c>
      <c r="BF1211" s="12" t="s">
        <v>772</v>
      </c>
      <c r="BG1211" s="12" t="s">
        <v>2778</v>
      </c>
      <c r="BH1211" s="12"/>
      <c r="BI1211" s="12" t="s">
        <v>2815</v>
      </c>
      <c r="BJ1211" s="12" t="s">
        <v>3460</v>
      </c>
      <c r="BK1211" s="12" t="s">
        <v>3463</v>
      </c>
      <c r="BL1211" s="12" t="s">
        <v>3470</v>
      </c>
      <c r="BM1211" s="12" t="s">
        <v>790</v>
      </c>
      <c r="BN1211" s="12"/>
      <c r="BO1211" s="12"/>
      <c r="BP1211" s="12"/>
      <c r="BQ1211" s="12"/>
      <c r="BR1211" s="12"/>
      <c r="BS1211" s="12"/>
      <c r="BT1211" s="12"/>
      <c r="BU1211" s="12"/>
      <c r="BV1211" s="12"/>
      <c r="BW1211" s="12"/>
      <c r="BX1211" s="12"/>
      <c r="BY1211" s="12"/>
      <c r="BZ1211" s="12"/>
      <c r="CA1211" s="12"/>
      <c r="CB1211" s="12"/>
      <c r="CC1211" s="12"/>
      <c r="CD1211" s="12"/>
      <c r="CE1211" s="12"/>
      <c r="CF1211" s="12"/>
      <c r="CG1211" s="12"/>
      <c r="CH1211" s="12"/>
      <c r="CI1211" s="12"/>
      <c r="CJ1211" s="12"/>
      <c r="CK1211" s="12"/>
      <c r="CL1211" s="12"/>
      <c r="CM1211" s="12"/>
      <c r="CN1211" s="12"/>
      <c r="CO1211" s="12"/>
      <c r="CP1211" s="12"/>
      <c r="CQ1211" s="12"/>
      <c r="CR1211" s="12"/>
      <c r="CS1211" s="12"/>
      <c r="CT1211" s="12"/>
      <c r="CU1211" s="12"/>
      <c r="CV1211" s="12"/>
      <c r="CW1211" s="12"/>
      <c r="CX1211" s="57"/>
    </row>
    <row r="1212" spans="1:102" x14ac:dyDescent="0.35">
      <c r="A1212" s="56">
        <v>12</v>
      </c>
      <c r="B1212" s="12" t="s">
        <v>3703</v>
      </c>
      <c r="C1212" s="12">
        <v>12.1</v>
      </c>
      <c r="D1212" s="12" t="s">
        <v>1467</v>
      </c>
      <c r="E1212" s="12" t="s">
        <v>279</v>
      </c>
      <c r="F1212" s="12" t="s">
        <v>1078</v>
      </c>
      <c r="G1212" s="12" t="s">
        <v>349</v>
      </c>
      <c r="H1212" s="12" t="s">
        <v>1078</v>
      </c>
      <c r="I1212" s="12" t="s">
        <v>1285</v>
      </c>
      <c r="J1212" s="12" t="s">
        <v>1222</v>
      </c>
      <c r="K1212" s="12" t="s">
        <v>564</v>
      </c>
      <c r="L1212" s="12" t="s">
        <v>1118</v>
      </c>
      <c r="M1212" s="12" t="s">
        <v>3164</v>
      </c>
      <c r="N1212" s="12"/>
      <c r="O1212" s="12" t="s">
        <v>3400</v>
      </c>
      <c r="P1212" s="12" t="s">
        <v>3402</v>
      </c>
      <c r="Q1212" s="12">
        <v>1</v>
      </c>
      <c r="R1212" s="12">
        <v>0</v>
      </c>
      <c r="S1212" s="12">
        <v>0</v>
      </c>
      <c r="T1212" s="12">
        <v>0</v>
      </c>
      <c r="U1212" s="12">
        <v>0</v>
      </c>
      <c r="V1212" s="12">
        <v>0</v>
      </c>
      <c r="W1212" s="12">
        <v>0</v>
      </c>
      <c r="X1212" s="12">
        <v>0</v>
      </c>
      <c r="Y1212" s="12">
        <v>0</v>
      </c>
      <c r="Z1212" s="12">
        <v>0</v>
      </c>
      <c r="AA1212" s="12">
        <v>1</v>
      </c>
      <c r="AB1212" s="12">
        <v>0</v>
      </c>
      <c r="AC1212" s="12">
        <v>0</v>
      </c>
      <c r="AD1212" s="12">
        <v>0</v>
      </c>
      <c r="AE1212" s="12">
        <v>0</v>
      </c>
      <c r="AF1212" s="12">
        <v>0</v>
      </c>
      <c r="AG1212" s="12">
        <v>0</v>
      </c>
      <c r="AH1212" s="12">
        <v>0</v>
      </c>
      <c r="AI1212" s="12">
        <v>0</v>
      </c>
      <c r="AJ1212" s="12">
        <v>0</v>
      </c>
      <c r="AK1212" s="12">
        <v>0</v>
      </c>
      <c r="AL1212" s="12" t="s">
        <v>3367</v>
      </c>
      <c r="AM1212" s="12" t="s">
        <v>608</v>
      </c>
      <c r="AN1212" s="12" t="s">
        <v>615</v>
      </c>
      <c r="AO1212" s="12">
        <v>2000</v>
      </c>
      <c r="AP1212" s="12" t="s">
        <v>3458</v>
      </c>
      <c r="AQ1212" s="12">
        <v>4352</v>
      </c>
      <c r="AR1212" s="12">
        <v>1</v>
      </c>
      <c r="AS1212" s="12" t="s">
        <v>555</v>
      </c>
      <c r="AT1212" s="12" t="s">
        <v>349</v>
      </c>
      <c r="AU1212" s="12">
        <v>0</v>
      </c>
      <c r="AV1212" s="12">
        <v>1</v>
      </c>
      <c r="AW1212" s="12">
        <v>0</v>
      </c>
      <c r="AX1212" s="12">
        <v>0</v>
      </c>
      <c r="AY1212" s="12">
        <v>0</v>
      </c>
      <c r="AZ1212" s="12">
        <v>0</v>
      </c>
      <c r="BA1212" s="12">
        <v>1</v>
      </c>
      <c r="BB1212" s="12">
        <v>1</v>
      </c>
      <c r="BC1212" s="12">
        <v>0</v>
      </c>
      <c r="BD1212" s="12">
        <v>1</v>
      </c>
      <c r="BE1212" s="12">
        <v>1</v>
      </c>
      <c r="BF1212" s="12" t="s">
        <v>2820</v>
      </c>
      <c r="BG1212" s="12" t="s">
        <v>796</v>
      </c>
      <c r="BH1212" s="12"/>
      <c r="BI1212" s="12" t="s">
        <v>2818</v>
      </c>
      <c r="BJ1212" s="12" t="s">
        <v>3460</v>
      </c>
      <c r="BK1212" s="12" t="s">
        <v>3463</v>
      </c>
      <c r="BL1212" s="12" t="s">
        <v>3470</v>
      </c>
      <c r="BM1212" s="12" t="s">
        <v>3485</v>
      </c>
      <c r="BN1212" s="12" t="s">
        <v>1172</v>
      </c>
      <c r="BO1212" s="12"/>
      <c r="BP1212" s="12"/>
      <c r="BQ1212" s="12"/>
      <c r="BR1212" s="12"/>
      <c r="BS1212" s="12"/>
      <c r="BT1212" s="12"/>
      <c r="BU1212" s="12"/>
      <c r="BV1212" s="12"/>
      <c r="BW1212" s="12"/>
      <c r="BX1212" s="12"/>
      <c r="BY1212" s="12"/>
      <c r="BZ1212" s="12"/>
      <c r="CA1212" s="12"/>
      <c r="CB1212" s="12"/>
      <c r="CC1212" s="12"/>
      <c r="CD1212" s="12"/>
      <c r="CE1212" s="12"/>
      <c r="CF1212" s="12"/>
      <c r="CG1212" s="12"/>
      <c r="CH1212" s="12"/>
      <c r="CI1212" s="12"/>
      <c r="CJ1212" s="12"/>
      <c r="CK1212" s="12"/>
      <c r="CL1212" s="12"/>
      <c r="CM1212" s="12"/>
      <c r="CN1212" s="12"/>
      <c r="CO1212" s="12"/>
      <c r="CP1212" s="12"/>
      <c r="CQ1212" s="12"/>
      <c r="CR1212" s="12"/>
      <c r="CS1212" s="12"/>
      <c r="CT1212" s="12"/>
      <c r="CU1212" s="12"/>
      <c r="CV1212" s="12"/>
      <c r="CW1212" s="12"/>
      <c r="CX1212" s="57"/>
    </row>
    <row r="1213" spans="1:102" x14ac:dyDescent="0.35">
      <c r="A1213" s="56">
        <v>12</v>
      </c>
      <c r="B1213" s="12" t="s">
        <v>3703</v>
      </c>
      <c r="C1213" s="12">
        <v>12.1</v>
      </c>
      <c r="D1213" s="12" t="s">
        <v>1463</v>
      </c>
      <c r="E1213" s="12" t="s">
        <v>279</v>
      </c>
      <c r="F1213" s="12" t="s">
        <v>1078</v>
      </c>
      <c r="G1213" s="12" t="s">
        <v>349</v>
      </c>
      <c r="H1213" s="12" t="s">
        <v>1078</v>
      </c>
      <c r="I1213" s="12" t="s">
        <v>1285</v>
      </c>
      <c r="J1213" s="12" t="s">
        <v>1222</v>
      </c>
      <c r="K1213" s="12" t="s">
        <v>564</v>
      </c>
      <c r="L1213" s="12" t="s">
        <v>1118</v>
      </c>
      <c r="M1213" s="12" t="s">
        <v>3164</v>
      </c>
      <c r="N1213" s="12"/>
      <c r="O1213" s="12" t="s">
        <v>3400</v>
      </c>
      <c r="P1213" s="12" t="s">
        <v>3402</v>
      </c>
      <c r="Q1213" s="12">
        <v>1</v>
      </c>
      <c r="R1213" s="12">
        <v>0</v>
      </c>
      <c r="S1213" s="12">
        <v>0</v>
      </c>
      <c r="T1213" s="12">
        <v>0</v>
      </c>
      <c r="U1213" s="12">
        <v>0</v>
      </c>
      <c r="V1213" s="12">
        <v>0</v>
      </c>
      <c r="W1213" s="12">
        <v>0</v>
      </c>
      <c r="X1213" s="12">
        <v>0</v>
      </c>
      <c r="Y1213" s="12">
        <v>0</v>
      </c>
      <c r="Z1213" s="12">
        <v>0</v>
      </c>
      <c r="AA1213" s="12">
        <v>1</v>
      </c>
      <c r="AB1213" s="12">
        <v>0</v>
      </c>
      <c r="AC1213" s="12">
        <v>0</v>
      </c>
      <c r="AD1213" s="12">
        <v>0</v>
      </c>
      <c r="AE1213" s="12">
        <v>0</v>
      </c>
      <c r="AF1213" s="12">
        <v>0</v>
      </c>
      <c r="AG1213" s="12">
        <v>0</v>
      </c>
      <c r="AH1213" s="12">
        <v>0</v>
      </c>
      <c r="AI1213" s="12">
        <v>0</v>
      </c>
      <c r="AJ1213" s="12">
        <v>0</v>
      </c>
      <c r="AK1213" s="12">
        <v>0</v>
      </c>
      <c r="AL1213" s="12" t="s">
        <v>3367</v>
      </c>
      <c r="AM1213" s="12" t="s">
        <v>608</v>
      </c>
      <c r="AN1213" s="12" t="s">
        <v>615</v>
      </c>
      <c r="AO1213" s="12">
        <v>2000</v>
      </c>
      <c r="AP1213" s="12" t="s">
        <v>3458</v>
      </c>
      <c r="AQ1213" s="12">
        <v>4352</v>
      </c>
      <c r="AR1213" s="12">
        <v>1</v>
      </c>
      <c r="AS1213" s="12" t="s">
        <v>555</v>
      </c>
      <c r="AT1213" s="12" t="s">
        <v>349</v>
      </c>
      <c r="AU1213" s="12">
        <v>0</v>
      </c>
      <c r="AV1213" s="12">
        <v>1</v>
      </c>
      <c r="AW1213" s="12">
        <v>0</v>
      </c>
      <c r="AX1213" s="12">
        <v>0</v>
      </c>
      <c r="AY1213" s="12">
        <v>0</v>
      </c>
      <c r="AZ1213" s="12">
        <v>0</v>
      </c>
      <c r="BA1213" s="12">
        <v>1</v>
      </c>
      <c r="BB1213" s="12">
        <v>1</v>
      </c>
      <c r="BC1213" s="12">
        <v>0</v>
      </c>
      <c r="BD1213" s="12">
        <v>1</v>
      </c>
      <c r="BE1213" s="12">
        <v>1</v>
      </c>
      <c r="BF1213" s="12" t="s">
        <v>2821</v>
      </c>
      <c r="BG1213" s="12" t="s">
        <v>797</v>
      </c>
      <c r="BH1213" s="12"/>
      <c r="BI1213" s="12" t="s">
        <v>2819</v>
      </c>
      <c r="BJ1213" s="12" t="s">
        <v>3460</v>
      </c>
      <c r="BK1213" s="12" t="s">
        <v>3463</v>
      </c>
      <c r="BL1213" s="12" t="s">
        <v>3470</v>
      </c>
      <c r="BM1213" s="12" t="s">
        <v>3485</v>
      </c>
      <c r="BN1213" s="12" t="s">
        <v>1172</v>
      </c>
      <c r="BO1213" s="12"/>
      <c r="BP1213" s="12"/>
      <c r="BQ1213" s="12"/>
      <c r="BR1213" s="12"/>
      <c r="BS1213" s="12"/>
      <c r="BT1213" s="12"/>
      <c r="BU1213" s="12"/>
      <c r="BV1213" s="12"/>
      <c r="BW1213" s="12"/>
      <c r="BX1213" s="12"/>
      <c r="BY1213" s="12"/>
      <c r="BZ1213" s="12"/>
      <c r="CA1213" s="12"/>
      <c r="CB1213" s="12"/>
      <c r="CC1213" s="12"/>
      <c r="CD1213" s="12"/>
      <c r="CE1213" s="12"/>
      <c r="CF1213" s="12"/>
      <c r="CG1213" s="12"/>
      <c r="CH1213" s="12"/>
      <c r="CI1213" s="12"/>
      <c r="CJ1213" s="12"/>
      <c r="CK1213" s="12"/>
      <c r="CL1213" s="12"/>
      <c r="CM1213" s="12"/>
      <c r="CN1213" s="12"/>
      <c r="CO1213" s="12"/>
      <c r="CP1213" s="12"/>
      <c r="CQ1213" s="12"/>
      <c r="CR1213" s="12"/>
      <c r="CS1213" s="12"/>
      <c r="CT1213" s="12"/>
      <c r="CU1213" s="12"/>
      <c r="CV1213" s="12"/>
      <c r="CW1213" s="12"/>
      <c r="CX1213" s="57"/>
    </row>
    <row r="1214" spans="1:102" x14ac:dyDescent="0.35">
      <c r="A1214" s="56">
        <v>12</v>
      </c>
      <c r="B1214" s="12" t="s">
        <v>3703</v>
      </c>
      <c r="C1214" s="12">
        <v>12.1</v>
      </c>
      <c r="D1214" s="12" t="s">
        <v>1470</v>
      </c>
      <c r="E1214" s="12" t="s">
        <v>277</v>
      </c>
      <c r="F1214" s="12" t="s">
        <v>1078</v>
      </c>
      <c r="G1214" s="12" t="s">
        <v>349</v>
      </c>
      <c r="H1214" s="12" t="s">
        <v>1078</v>
      </c>
      <c r="I1214" s="12" t="s">
        <v>1285</v>
      </c>
      <c r="J1214" s="12" t="s">
        <v>1222</v>
      </c>
      <c r="K1214" s="12" t="s">
        <v>564</v>
      </c>
      <c r="L1214" s="12" t="s">
        <v>1118</v>
      </c>
      <c r="M1214" s="12" t="s">
        <v>3164</v>
      </c>
      <c r="N1214" s="12"/>
      <c r="O1214" s="12" t="s">
        <v>3400</v>
      </c>
      <c r="P1214" s="12" t="s">
        <v>3402</v>
      </c>
      <c r="Q1214" s="12">
        <v>1</v>
      </c>
      <c r="R1214" s="12">
        <v>0</v>
      </c>
      <c r="S1214" s="12">
        <v>0</v>
      </c>
      <c r="T1214" s="12">
        <v>0</v>
      </c>
      <c r="U1214" s="12">
        <v>0</v>
      </c>
      <c r="V1214" s="12">
        <v>0</v>
      </c>
      <c r="W1214" s="12">
        <v>0</v>
      </c>
      <c r="X1214" s="12">
        <v>0</v>
      </c>
      <c r="Y1214" s="12">
        <v>0</v>
      </c>
      <c r="Z1214" s="12">
        <v>0</v>
      </c>
      <c r="AA1214" s="12">
        <v>1</v>
      </c>
      <c r="AB1214" s="12">
        <v>0</v>
      </c>
      <c r="AC1214" s="12">
        <v>0</v>
      </c>
      <c r="AD1214" s="12">
        <v>0</v>
      </c>
      <c r="AE1214" s="12">
        <v>0</v>
      </c>
      <c r="AF1214" s="12">
        <v>0</v>
      </c>
      <c r="AG1214" s="12">
        <v>0</v>
      </c>
      <c r="AH1214" s="12">
        <v>0</v>
      </c>
      <c r="AI1214" s="12">
        <v>0</v>
      </c>
      <c r="AJ1214" s="12">
        <v>0</v>
      </c>
      <c r="AK1214" s="12">
        <v>0</v>
      </c>
      <c r="AL1214" s="12" t="s">
        <v>3367</v>
      </c>
      <c r="AM1214" s="12" t="s">
        <v>608</v>
      </c>
      <c r="AN1214" s="12" t="s">
        <v>615</v>
      </c>
      <c r="AO1214" s="12">
        <v>2000</v>
      </c>
      <c r="AP1214" s="12" t="s">
        <v>3458</v>
      </c>
      <c r="AQ1214" s="12">
        <v>4352</v>
      </c>
      <c r="AR1214" s="12">
        <v>1</v>
      </c>
      <c r="AS1214" s="12" t="s">
        <v>555</v>
      </c>
      <c r="AT1214" s="12" t="s">
        <v>349</v>
      </c>
      <c r="AU1214" s="12">
        <v>0</v>
      </c>
      <c r="AV1214" s="12">
        <v>1</v>
      </c>
      <c r="AW1214" s="12">
        <v>0</v>
      </c>
      <c r="AX1214" s="12">
        <v>0</v>
      </c>
      <c r="AY1214" s="12">
        <v>0</v>
      </c>
      <c r="AZ1214" s="12">
        <v>0</v>
      </c>
      <c r="BA1214" s="12">
        <v>1</v>
      </c>
      <c r="BB1214" s="12">
        <v>1</v>
      </c>
      <c r="BC1214" s="12">
        <v>0</v>
      </c>
      <c r="BD1214" s="12">
        <v>1</v>
      </c>
      <c r="BE1214" s="12">
        <v>1</v>
      </c>
      <c r="BF1214" s="12" t="s">
        <v>3259</v>
      </c>
      <c r="BG1214" s="12" t="s">
        <v>795</v>
      </c>
      <c r="BH1214" s="12">
        <v>1</v>
      </c>
      <c r="BI1214" s="12" t="s">
        <v>3253</v>
      </c>
      <c r="BJ1214" s="12" t="s">
        <v>3460</v>
      </c>
      <c r="BK1214" s="12" t="s">
        <v>3463</v>
      </c>
      <c r="BL1214" s="12" t="s">
        <v>3470</v>
      </c>
      <c r="BM1214" s="12" t="s">
        <v>3485</v>
      </c>
      <c r="BN1214" s="12" t="s">
        <v>1172</v>
      </c>
      <c r="BO1214" s="12" t="s">
        <v>1170</v>
      </c>
      <c r="BP1214" s="12"/>
      <c r="BQ1214" s="12"/>
      <c r="BR1214" s="12"/>
      <c r="BS1214" s="12"/>
      <c r="BT1214" s="12"/>
      <c r="BU1214" s="12"/>
      <c r="BV1214" s="12"/>
      <c r="BW1214" s="12"/>
      <c r="BX1214" s="12"/>
      <c r="BY1214" s="12"/>
      <c r="BZ1214" s="12"/>
      <c r="CA1214" s="12"/>
      <c r="CB1214" s="12"/>
      <c r="CC1214" s="12"/>
      <c r="CD1214" s="12"/>
      <c r="CE1214" s="12"/>
      <c r="CF1214" s="12"/>
      <c r="CG1214" s="12"/>
      <c r="CH1214" s="12"/>
      <c r="CI1214" s="12"/>
      <c r="CJ1214" s="12"/>
      <c r="CK1214" s="12"/>
      <c r="CL1214" s="12"/>
      <c r="CM1214" s="12"/>
      <c r="CN1214" s="12"/>
      <c r="CO1214" s="12"/>
      <c r="CP1214" s="12"/>
      <c r="CQ1214" s="12"/>
      <c r="CR1214" s="12"/>
      <c r="CS1214" s="12"/>
      <c r="CT1214" s="12"/>
      <c r="CU1214" s="12"/>
      <c r="CV1214" s="12"/>
      <c r="CW1214" s="12"/>
      <c r="CX1214" s="57"/>
    </row>
    <row r="1215" spans="1:102" x14ac:dyDescent="0.35">
      <c r="A1215" s="56">
        <v>12</v>
      </c>
      <c r="B1215" s="12" t="s">
        <v>3703</v>
      </c>
      <c r="C1215" s="12">
        <v>12.1</v>
      </c>
      <c r="D1215" s="12" t="s">
        <v>1473</v>
      </c>
      <c r="E1215" s="12" t="s">
        <v>279</v>
      </c>
      <c r="F1215" s="12" t="s">
        <v>1078</v>
      </c>
      <c r="G1215" s="12" t="s">
        <v>349</v>
      </c>
      <c r="H1215" s="12" t="s">
        <v>1078</v>
      </c>
      <c r="I1215" s="12" t="s">
        <v>1285</v>
      </c>
      <c r="J1215" s="12" t="s">
        <v>1222</v>
      </c>
      <c r="K1215" s="12" t="s">
        <v>564</v>
      </c>
      <c r="L1215" s="12" t="s">
        <v>1118</v>
      </c>
      <c r="M1215" s="12" t="s">
        <v>3164</v>
      </c>
      <c r="N1215" s="12"/>
      <c r="O1215" s="12" t="s">
        <v>3400</v>
      </c>
      <c r="P1215" s="12" t="s">
        <v>3402</v>
      </c>
      <c r="Q1215" s="12">
        <v>1</v>
      </c>
      <c r="R1215" s="12">
        <v>0</v>
      </c>
      <c r="S1215" s="12">
        <v>0</v>
      </c>
      <c r="T1215" s="12">
        <v>0</v>
      </c>
      <c r="U1215" s="12">
        <v>0</v>
      </c>
      <c r="V1215" s="12">
        <v>0</v>
      </c>
      <c r="W1215" s="12">
        <v>0</v>
      </c>
      <c r="X1215" s="12">
        <v>0</v>
      </c>
      <c r="Y1215" s="12">
        <v>0</v>
      </c>
      <c r="Z1215" s="12">
        <v>0</v>
      </c>
      <c r="AA1215" s="12">
        <v>1</v>
      </c>
      <c r="AB1215" s="12">
        <v>0</v>
      </c>
      <c r="AC1215" s="12">
        <v>0</v>
      </c>
      <c r="AD1215" s="12">
        <v>0</v>
      </c>
      <c r="AE1215" s="12">
        <v>0</v>
      </c>
      <c r="AF1215" s="12">
        <v>0</v>
      </c>
      <c r="AG1215" s="12">
        <v>0</v>
      </c>
      <c r="AH1215" s="12">
        <v>0</v>
      </c>
      <c r="AI1215" s="12">
        <v>0</v>
      </c>
      <c r="AJ1215" s="12">
        <v>0</v>
      </c>
      <c r="AK1215" s="12">
        <v>0</v>
      </c>
      <c r="AL1215" s="12" t="s">
        <v>3367</v>
      </c>
      <c r="AM1215" s="12" t="s">
        <v>608</v>
      </c>
      <c r="AN1215" s="12" t="s">
        <v>615</v>
      </c>
      <c r="AO1215" s="12">
        <v>2000</v>
      </c>
      <c r="AP1215" s="12" t="s">
        <v>3458</v>
      </c>
      <c r="AQ1215" s="12">
        <v>4352</v>
      </c>
      <c r="AR1215" s="12">
        <v>1</v>
      </c>
      <c r="AS1215" s="12" t="s">
        <v>555</v>
      </c>
      <c r="AT1215" s="12" t="s">
        <v>349</v>
      </c>
      <c r="AU1215" s="12">
        <v>0</v>
      </c>
      <c r="AV1215" s="12">
        <v>1</v>
      </c>
      <c r="AW1215" s="12">
        <v>0</v>
      </c>
      <c r="AX1215" s="12">
        <v>0</v>
      </c>
      <c r="AY1215" s="12">
        <v>0</v>
      </c>
      <c r="AZ1215" s="12">
        <v>0</v>
      </c>
      <c r="BA1215" s="12">
        <v>1</v>
      </c>
      <c r="BB1215" s="12">
        <v>1</v>
      </c>
      <c r="BC1215" s="12">
        <v>0</v>
      </c>
      <c r="BD1215" s="12">
        <v>1</v>
      </c>
      <c r="BE1215" s="12">
        <v>1</v>
      </c>
      <c r="BF1215" s="12" t="s">
        <v>772</v>
      </c>
      <c r="BG1215" s="12" t="s">
        <v>2735</v>
      </c>
      <c r="BH1215" s="12"/>
      <c r="BI1215" s="12" t="s">
        <v>2814</v>
      </c>
      <c r="BJ1215" s="12" t="s">
        <v>3460</v>
      </c>
      <c r="BK1215" s="12" t="s">
        <v>3463</v>
      </c>
      <c r="BL1215" s="12" t="s">
        <v>3470</v>
      </c>
      <c r="BM1215" s="12" t="s">
        <v>3485</v>
      </c>
      <c r="BN1215" s="12" t="s">
        <v>1172</v>
      </c>
      <c r="BO1215" s="12"/>
      <c r="BP1215" s="12"/>
      <c r="BQ1215" s="12"/>
      <c r="BR1215" s="12"/>
      <c r="BS1215" s="12"/>
      <c r="BT1215" s="12"/>
      <c r="BU1215" s="12"/>
      <c r="BV1215" s="12"/>
      <c r="BW1215" s="12"/>
      <c r="BX1215" s="12"/>
      <c r="BY1215" s="12"/>
      <c r="BZ1215" s="12"/>
      <c r="CA1215" s="12"/>
      <c r="CB1215" s="12"/>
      <c r="CC1215" s="12"/>
      <c r="CD1215" s="12"/>
      <c r="CE1215" s="12"/>
      <c r="CF1215" s="12"/>
      <c r="CG1215" s="12"/>
      <c r="CH1215" s="12"/>
      <c r="CI1215" s="12"/>
      <c r="CJ1215" s="12"/>
      <c r="CK1215" s="12"/>
      <c r="CL1215" s="12"/>
      <c r="CM1215" s="12"/>
      <c r="CN1215" s="12"/>
      <c r="CO1215" s="12"/>
      <c r="CP1215" s="12"/>
      <c r="CQ1215" s="12"/>
      <c r="CR1215" s="12"/>
      <c r="CS1215" s="12"/>
      <c r="CT1215" s="12"/>
      <c r="CU1215" s="12"/>
      <c r="CV1215" s="12"/>
      <c r="CW1215" s="12"/>
      <c r="CX1215" s="57"/>
    </row>
    <row r="1216" spans="1:102" x14ac:dyDescent="0.35">
      <c r="A1216" s="56">
        <v>12</v>
      </c>
      <c r="B1216" s="12" t="s">
        <v>3703</v>
      </c>
      <c r="C1216" s="12">
        <v>12.2</v>
      </c>
      <c r="D1216" s="12" t="s">
        <v>1460</v>
      </c>
      <c r="E1216" s="12" t="s">
        <v>277</v>
      </c>
      <c r="F1216" s="12" t="s">
        <v>1078</v>
      </c>
      <c r="G1216" s="12" t="s">
        <v>349</v>
      </c>
      <c r="H1216" s="12" t="s">
        <v>1078</v>
      </c>
      <c r="I1216" s="12" t="s">
        <v>1285</v>
      </c>
      <c r="J1216" s="12" t="s">
        <v>1222</v>
      </c>
      <c r="K1216" s="12" t="s">
        <v>564</v>
      </c>
      <c r="L1216" s="12" t="s">
        <v>1118</v>
      </c>
      <c r="M1216" s="12" t="s">
        <v>3164</v>
      </c>
      <c r="N1216" s="12"/>
      <c r="O1216" s="12" t="s">
        <v>3400</v>
      </c>
      <c r="P1216" s="12" t="s">
        <v>3402</v>
      </c>
      <c r="Q1216" s="12">
        <v>0</v>
      </c>
      <c r="R1216" s="12">
        <v>0</v>
      </c>
      <c r="S1216" s="12">
        <v>0</v>
      </c>
      <c r="T1216" s="12">
        <v>0</v>
      </c>
      <c r="U1216" s="12">
        <v>1</v>
      </c>
      <c r="V1216" s="12">
        <v>0</v>
      </c>
      <c r="W1216" s="12">
        <v>0</v>
      </c>
      <c r="X1216" s="12">
        <v>0</v>
      </c>
      <c r="Y1216" s="12">
        <v>0</v>
      </c>
      <c r="Z1216" s="12">
        <v>0</v>
      </c>
      <c r="AA1216" s="12">
        <v>1</v>
      </c>
      <c r="AB1216" s="12">
        <v>0</v>
      </c>
      <c r="AC1216" s="12">
        <v>0</v>
      </c>
      <c r="AD1216" s="12">
        <v>0</v>
      </c>
      <c r="AE1216" s="12">
        <v>0</v>
      </c>
      <c r="AF1216" s="12">
        <v>0</v>
      </c>
      <c r="AG1216" s="12">
        <v>0</v>
      </c>
      <c r="AH1216" s="12">
        <v>0</v>
      </c>
      <c r="AI1216" s="12">
        <v>0</v>
      </c>
      <c r="AJ1216" s="12">
        <v>0</v>
      </c>
      <c r="AK1216" s="12">
        <v>0</v>
      </c>
      <c r="AL1216" s="12" t="s">
        <v>3367</v>
      </c>
      <c r="AM1216" s="12" t="s">
        <v>608</v>
      </c>
      <c r="AN1216" s="12" t="s">
        <v>615</v>
      </c>
      <c r="AO1216" s="12">
        <v>2000</v>
      </c>
      <c r="AP1216" s="12" t="s">
        <v>3458</v>
      </c>
      <c r="AQ1216" s="12">
        <v>4352</v>
      </c>
      <c r="AR1216" s="12">
        <v>1</v>
      </c>
      <c r="AS1216" s="12" t="s">
        <v>555</v>
      </c>
      <c r="AT1216" s="12" t="s">
        <v>349</v>
      </c>
      <c r="AU1216" s="12">
        <v>0</v>
      </c>
      <c r="AV1216" s="12">
        <v>1</v>
      </c>
      <c r="AW1216" s="12">
        <v>0</v>
      </c>
      <c r="AX1216" s="12">
        <v>0</v>
      </c>
      <c r="AY1216" s="12">
        <v>0</v>
      </c>
      <c r="AZ1216" s="12">
        <v>0</v>
      </c>
      <c r="BA1216" s="12">
        <v>1</v>
      </c>
      <c r="BB1216" s="12">
        <v>1</v>
      </c>
      <c r="BC1216" s="12">
        <v>0</v>
      </c>
      <c r="BD1216" s="12">
        <v>1</v>
      </c>
      <c r="BE1216" s="12">
        <v>1</v>
      </c>
      <c r="BF1216" s="12" t="s">
        <v>766</v>
      </c>
      <c r="BG1216" s="12" t="s">
        <v>798</v>
      </c>
      <c r="BH1216" s="12"/>
      <c r="BI1216" s="12" t="s">
        <v>2806</v>
      </c>
      <c r="BJ1216" s="12" t="s">
        <v>3459</v>
      </c>
      <c r="BK1216" s="12" t="s">
        <v>3463</v>
      </c>
      <c r="BL1216" s="12" t="s">
        <v>3470</v>
      </c>
      <c r="BM1216" s="12" t="s">
        <v>3485</v>
      </c>
      <c r="BN1216" s="12" t="s">
        <v>1172</v>
      </c>
      <c r="BO1216" s="12"/>
      <c r="BP1216" s="12"/>
      <c r="BQ1216" s="12"/>
      <c r="BR1216" s="12"/>
      <c r="BS1216" s="12"/>
      <c r="BT1216" s="12"/>
      <c r="BU1216" s="12"/>
      <c r="BV1216" s="12"/>
      <c r="BW1216" s="12"/>
      <c r="BX1216" s="12"/>
      <c r="BY1216" s="12"/>
      <c r="BZ1216" s="12"/>
      <c r="CA1216" s="12"/>
      <c r="CB1216" s="12"/>
      <c r="CC1216" s="12"/>
      <c r="CD1216" s="12"/>
      <c r="CE1216" s="12"/>
      <c r="CF1216" s="12"/>
      <c r="CG1216" s="12"/>
      <c r="CH1216" s="12"/>
      <c r="CI1216" s="12"/>
      <c r="CJ1216" s="12"/>
      <c r="CK1216" s="12"/>
      <c r="CL1216" s="12"/>
      <c r="CM1216" s="12"/>
      <c r="CN1216" s="12"/>
      <c r="CO1216" s="12"/>
      <c r="CP1216" s="12"/>
      <c r="CQ1216" s="12"/>
      <c r="CR1216" s="12"/>
      <c r="CS1216" s="12"/>
      <c r="CT1216" s="12"/>
      <c r="CU1216" s="12"/>
      <c r="CV1216" s="12"/>
      <c r="CW1216" s="12"/>
      <c r="CX1216" s="57"/>
    </row>
    <row r="1217" spans="1:102" x14ac:dyDescent="0.35">
      <c r="A1217" s="56">
        <v>12</v>
      </c>
      <c r="B1217" s="12" t="s">
        <v>3703</v>
      </c>
      <c r="C1217" s="12">
        <v>12.2</v>
      </c>
      <c r="D1217" s="12" t="s">
        <v>1468</v>
      </c>
      <c r="E1217" s="12" t="s">
        <v>279</v>
      </c>
      <c r="F1217" s="12" t="s">
        <v>1078</v>
      </c>
      <c r="G1217" s="12" t="s">
        <v>349</v>
      </c>
      <c r="H1217" s="12" t="s">
        <v>1078</v>
      </c>
      <c r="I1217" s="12" t="s">
        <v>1285</v>
      </c>
      <c r="J1217" s="12" t="s">
        <v>1222</v>
      </c>
      <c r="K1217" s="12" t="s">
        <v>564</v>
      </c>
      <c r="L1217" s="12" t="s">
        <v>1118</v>
      </c>
      <c r="M1217" s="12" t="s">
        <v>3164</v>
      </c>
      <c r="N1217" s="12"/>
      <c r="O1217" s="12" t="s">
        <v>3400</v>
      </c>
      <c r="P1217" s="12" t="s">
        <v>3402</v>
      </c>
      <c r="Q1217" s="12">
        <v>0</v>
      </c>
      <c r="R1217" s="12">
        <v>0</v>
      </c>
      <c r="S1217" s="12">
        <v>0</v>
      </c>
      <c r="T1217" s="12">
        <v>0</v>
      </c>
      <c r="U1217" s="12">
        <v>1</v>
      </c>
      <c r="V1217" s="12">
        <v>0</v>
      </c>
      <c r="W1217" s="12">
        <v>0</v>
      </c>
      <c r="X1217" s="12">
        <v>0</v>
      </c>
      <c r="Y1217" s="12">
        <v>0</v>
      </c>
      <c r="Z1217" s="12">
        <v>0</v>
      </c>
      <c r="AA1217" s="12">
        <v>1</v>
      </c>
      <c r="AB1217" s="12">
        <v>0</v>
      </c>
      <c r="AC1217" s="12">
        <v>0</v>
      </c>
      <c r="AD1217" s="12">
        <v>0</v>
      </c>
      <c r="AE1217" s="12">
        <v>0</v>
      </c>
      <c r="AF1217" s="12">
        <v>0</v>
      </c>
      <c r="AG1217" s="12">
        <v>0</v>
      </c>
      <c r="AH1217" s="12">
        <v>0</v>
      </c>
      <c r="AI1217" s="12">
        <v>0</v>
      </c>
      <c r="AJ1217" s="12">
        <v>0</v>
      </c>
      <c r="AK1217" s="12">
        <v>0</v>
      </c>
      <c r="AL1217" s="12" t="s">
        <v>3367</v>
      </c>
      <c r="AM1217" s="12" t="s">
        <v>608</v>
      </c>
      <c r="AN1217" s="12" t="s">
        <v>615</v>
      </c>
      <c r="AO1217" s="12">
        <v>2000</v>
      </c>
      <c r="AP1217" s="12" t="s">
        <v>3458</v>
      </c>
      <c r="AQ1217" s="12">
        <v>4352</v>
      </c>
      <c r="AR1217" s="12">
        <v>1</v>
      </c>
      <c r="AS1217" s="12" t="s">
        <v>555</v>
      </c>
      <c r="AT1217" s="12" t="s">
        <v>349</v>
      </c>
      <c r="AU1217" s="12">
        <v>0</v>
      </c>
      <c r="AV1217" s="12">
        <v>1</v>
      </c>
      <c r="AW1217" s="12">
        <v>0</v>
      </c>
      <c r="AX1217" s="12">
        <v>0</v>
      </c>
      <c r="AY1217" s="12">
        <v>0</v>
      </c>
      <c r="AZ1217" s="12">
        <v>0</v>
      </c>
      <c r="BA1217" s="12">
        <v>1</v>
      </c>
      <c r="BB1217" s="12">
        <v>1</v>
      </c>
      <c r="BC1217" s="12">
        <v>0</v>
      </c>
      <c r="BD1217" s="12">
        <v>1</v>
      </c>
      <c r="BE1217" s="12">
        <v>1</v>
      </c>
      <c r="BF1217" s="12" t="s">
        <v>2820</v>
      </c>
      <c r="BG1217" s="12" t="s">
        <v>796</v>
      </c>
      <c r="BH1217" s="12"/>
      <c r="BI1217" s="12" t="s">
        <v>2818</v>
      </c>
      <c r="BJ1217" s="12" t="s">
        <v>3459</v>
      </c>
      <c r="BK1217" s="12" t="s">
        <v>3463</v>
      </c>
      <c r="BL1217" s="12" t="s">
        <v>3470</v>
      </c>
      <c r="BM1217" s="12" t="s">
        <v>3485</v>
      </c>
      <c r="BN1217" s="12" t="s">
        <v>1172</v>
      </c>
      <c r="BO1217" s="12"/>
      <c r="BP1217" s="12"/>
      <c r="BQ1217" s="12"/>
      <c r="BR1217" s="12"/>
      <c r="BS1217" s="12"/>
      <c r="BT1217" s="12"/>
      <c r="BU1217" s="12"/>
      <c r="BV1217" s="12"/>
      <c r="BW1217" s="12"/>
      <c r="BX1217" s="12"/>
      <c r="BY1217" s="12"/>
      <c r="BZ1217" s="12"/>
      <c r="CA1217" s="12"/>
      <c r="CB1217" s="12"/>
      <c r="CC1217" s="12"/>
      <c r="CD1217" s="12"/>
      <c r="CE1217" s="12"/>
      <c r="CF1217" s="12"/>
      <c r="CG1217" s="12"/>
      <c r="CH1217" s="12"/>
      <c r="CI1217" s="12"/>
      <c r="CJ1217" s="12"/>
      <c r="CK1217" s="12"/>
      <c r="CL1217" s="12"/>
      <c r="CM1217" s="12"/>
      <c r="CN1217" s="12"/>
      <c r="CO1217" s="12"/>
      <c r="CP1217" s="12"/>
      <c r="CQ1217" s="12"/>
      <c r="CR1217" s="12"/>
      <c r="CS1217" s="12"/>
      <c r="CT1217" s="12"/>
      <c r="CU1217" s="12"/>
      <c r="CV1217" s="12"/>
      <c r="CW1217" s="12"/>
      <c r="CX1217" s="57"/>
    </row>
    <row r="1218" spans="1:102" x14ac:dyDescent="0.35">
      <c r="A1218" s="56">
        <v>12</v>
      </c>
      <c r="B1218" s="12" t="s">
        <v>3703</v>
      </c>
      <c r="C1218" s="12">
        <v>12.2</v>
      </c>
      <c r="D1218" s="12" t="s">
        <v>1464</v>
      </c>
      <c r="E1218" s="12" t="s">
        <v>279</v>
      </c>
      <c r="F1218" s="12" t="s">
        <v>1078</v>
      </c>
      <c r="G1218" s="12" t="s">
        <v>349</v>
      </c>
      <c r="H1218" s="12" t="s">
        <v>1078</v>
      </c>
      <c r="I1218" s="12" t="s">
        <v>1285</v>
      </c>
      <c r="J1218" s="12" t="s">
        <v>1222</v>
      </c>
      <c r="K1218" s="12" t="s">
        <v>564</v>
      </c>
      <c r="L1218" s="12" t="s">
        <v>1118</v>
      </c>
      <c r="M1218" s="12" t="s">
        <v>3164</v>
      </c>
      <c r="N1218" s="12"/>
      <c r="O1218" s="12" t="s">
        <v>3400</v>
      </c>
      <c r="P1218" s="12" t="s">
        <v>3402</v>
      </c>
      <c r="Q1218" s="12">
        <v>0</v>
      </c>
      <c r="R1218" s="12">
        <v>0</v>
      </c>
      <c r="S1218" s="12">
        <v>0</v>
      </c>
      <c r="T1218" s="12">
        <v>0</v>
      </c>
      <c r="U1218" s="12">
        <v>1</v>
      </c>
      <c r="V1218" s="12">
        <v>0</v>
      </c>
      <c r="W1218" s="12">
        <v>0</v>
      </c>
      <c r="X1218" s="12">
        <v>0</v>
      </c>
      <c r="Y1218" s="12">
        <v>0</v>
      </c>
      <c r="Z1218" s="12">
        <v>0</v>
      </c>
      <c r="AA1218" s="12">
        <v>1</v>
      </c>
      <c r="AB1218" s="12">
        <v>0</v>
      </c>
      <c r="AC1218" s="12">
        <v>0</v>
      </c>
      <c r="AD1218" s="12">
        <v>0</v>
      </c>
      <c r="AE1218" s="12">
        <v>0</v>
      </c>
      <c r="AF1218" s="12">
        <v>0</v>
      </c>
      <c r="AG1218" s="12">
        <v>0</v>
      </c>
      <c r="AH1218" s="12">
        <v>0</v>
      </c>
      <c r="AI1218" s="12">
        <v>0</v>
      </c>
      <c r="AJ1218" s="12">
        <v>0</v>
      </c>
      <c r="AK1218" s="12">
        <v>0</v>
      </c>
      <c r="AL1218" s="12" t="s">
        <v>3367</v>
      </c>
      <c r="AM1218" s="12" t="s">
        <v>608</v>
      </c>
      <c r="AN1218" s="12" t="s">
        <v>615</v>
      </c>
      <c r="AO1218" s="12">
        <v>2000</v>
      </c>
      <c r="AP1218" s="12" t="s">
        <v>3458</v>
      </c>
      <c r="AQ1218" s="12">
        <v>4352</v>
      </c>
      <c r="AR1218" s="12">
        <v>1</v>
      </c>
      <c r="AS1218" s="12" t="s">
        <v>555</v>
      </c>
      <c r="AT1218" s="12" t="s">
        <v>349</v>
      </c>
      <c r="AU1218" s="12">
        <v>0</v>
      </c>
      <c r="AV1218" s="12">
        <v>1</v>
      </c>
      <c r="AW1218" s="12">
        <v>0</v>
      </c>
      <c r="AX1218" s="12">
        <v>0</v>
      </c>
      <c r="AY1218" s="12">
        <v>0</v>
      </c>
      <c r="AZ1218" s="12">
        <v>0</v>
      </c>
      <c r="BA1218" s="12">
        <v>1</v>
      </c>
      <c r="BB1218" s="12">
        <v>1</v>
      </c>
      <c r="BC1218" s="12">
        <v>0</v>
      </c>
      <c r="BD1218" s="12">
        <v>1</v>
      </c>
      <c r="BE1218" s="12">
        <v>1</v>
      </c>
      <c r="BF1218" s="12" t="s">
        <v>2821</v>
      </c>
      <c r="BG1218" s="12" t="s">
        <v>797</v>
      </c>
      <c r="BH1218" s="12"/>
      <c r="BI1218" s="12" t="s">
        <v>2819</v>
      </c>
      <c r="BJ1218" s="12" t="s">
        <v>3459</v>
      </c>
      <c r="BK1218" s="12" t="s">
        <v>3463</v>
      </c>
      <c r="BL1218" s="12" t="s">
        <v>3470</v>
      </c>
      <c r="BM1218" s="12" t="s">
        <v>3485</v>
      </c>
      <c r="BN1218" s="12" t="s">
        <v>1172</v>
      </c>
      <c r="BO1218" s="12"/>
      <c r="BP1218" s="12"/>
      <c r="BQ1218" s="12"/>
      <c r="BR1218" s="12"/>
      <c r="BS1218" s="12"/>
      <c r="BT1218" s="12"/>
      <c r="BU1218" s="12"/>
      <c r="BV1218" s="12"/>
      <c r="BW1218" s="12"/>
      <c r="BX1218" s="12"/>
      <c r="BY1218" s="12"/>
      <c r="BZ1218" s="12"/>
      <c r="CA1218" s="12"/>
      <c r="CB1218" s="12"/>
      <c r="CC1218" s="12"/>
      <c r="CD1218" s="12"/>
      <c r="CE1218" s="12"/>
      <c r="CF1218" s="12"/>
      <c r="CG1218" s="12"/>
      <c r="CH1218" s="12"/>
      <c r="CI1218" s="12"/>
      <c r="CJ1218" s="12"/>
      <c r="CK1218" s="12"/>
      <c r="CL1218" s="12"/>
      <c r="CM1218" s="12"/>
      <c r="CN1218" s="12"/>
      <c r="CO1218" s="12"/>
      <c r="CP1218" s="12"/>
      <c r="CQ1218" s="12"/>
      <c r="CR1218" s="12"/>
      <c r="CS1218" s="12"/>
      <c r="CT1218" s="12"/>
      <c r="CU1218" s="12"/>
      <c r="CV1218" s="12"/>
      <c r="CW1218" s="12"/>
      <c r="CX1218" s="57"/>
    </row>
    <row r="1219" spans="1:102" x14ac:dyDescent="0.35">
      <c r="A1219" s="56">
        <v>12</v>
      </c>
      <c r="B1219" s="12" t="s">
        <v>3703</v>
      </c>
      <c r="C1219" s="12">
        <v>12.2</v>
      </c>
      <c r="D1219" s="12" t="s">
        <v>1474</v>
      </c>
      <c r="E1219" s="12" t="s">
        <v>279</v>
      </c>
      <c r="F1219" s="12" t="s">
        <v>1078</v>
      </c>
      <c r="G1219" s="12" t="s">
        <v>349</v>
      </c>
      <c r="H1219" s="12" t="s">
        <v>1078</v>
      </c>
      <c r="I1219" s="12" t="s">
        <v>1285</v>
      </c>
      <c r="J1219" s="12" t="s">
        <v>1222</v>
      </c>
      <c r="K1219" s="12" t="s">
        <v>564</v>
      </c>
      <c r="L1219" s="12" t="s">
        <v>1118</v>
      </c>
      <c r="M1219" s="12" t="s">
        <v>3164</v>
      </c>
      <c r="N1219" s="12"/>
      <c r="O1219" s="12" t="s">
        <v>3400</v>
      </c>
      <c r="P1219" s="12" t="s">
        <v>3402</v>
      </c>
      <c r="Q1219" s="12">
        <v>0</v>
      </c>
      <c r="R1219" s="12">
        <v>0</v>
      </c>
      <c r="S1219" s="12">
        <v>0</v>
      </c>
      <c r="T1219" s="12">
        <v>0</v>
      </c>
      <c r="U1219" s="12">
        <v>1</v>
      </c>
      <c r="V1219" s="12">
        <v>0</v>
      </c>
      <c r="W1219" s="12">
        <v>0</v>
      </c>
      <c r="X1219" s="12">
        <v>0</v>
      </c>
      <c r="Y1219" s="12">
        <v>0</v>
      </c>
      <c r="Z1219" s="12">
        <v>0</v>
      </c>
      <c r="AA1219" s="12">
        <v>1</v>
      </c>
      <c r="AB1219" s="12">
        <v>0</v>
      </c>
      <c r="AC1219" s="12">
        <v>0</v>
      </c>
      <c r="AD1219" s="12">
        <v>0</v>
      </c>
      <c r="AE1219" s="12">
        <v>0</v>
      </c>
      <c r="AF1219" s="12">
        <v>0</v>
      </c>
      <c r="AG1219" s="12">
        <v>0</v>
      </c>
      <c r="AH1219" s="12">
        <v>0</v>
      </c>
      <c r="AI1219" s="12">
        <v>0</v>
      </c>
      <c r="AJ1219" s="12">
        <v>0</v>
      </c>
      <c r="AK1219" s="12">
        <v>0</v>
      </c>
      <c r="AL1219" s="12" t="s">
        <v>3367</v>
      </c>
      <c r="AM1219" s="12" t="s">
        <v>608</v>
      </c>
      <c r="AN1219" s="12" t="s">
        <v>615</v>
      </c>
      <c r="AO1219" s="12">
        <v>2000</v>
      </c>
      <c r="AP1219" s="12" t="s">
        <v>3458</v>
      </c>
      <c r="AQ1219" s="12">
        <v>4352</v>
      </c>
      <c r="AR1219" s="12">
        <v>1</v>
      </c>
      <c r="AS1219" s="12" t="s">
        <v>555</v>
      </c>
      <c r="AT1219" s="12" t="s">
        <v>349</v>
      </c>
      <c r="AU1219" s="12">
        <v>0</v>
      </c>
      <c r="AV1219" s="12">
        <v>1</v>
      </c>
      <c r="AW1219" s="12">
        <v>0</v>
      </c>
      <c r="AX1219" s="12">
        <v>0</v>
      </c>
      <c r="AY1219" s="12">
        <v>0</v>
      </c>
      <c r="AZ1219" s="12">
        <v>0</v>
      </c>
      <c r="BA1219" s="12">
        <v>1</v>
      </c>
      <c r="BB1219" s="12">
        <v>1</v>
      </c>
      <c r="BC1219" s="12">
        <v>0</v>
      </c>
      <c r="BD1219" s="12">
        <v>1</v>
      </c>
      <c r="BE1219" s="12">
        <v>1</v>
      </c>
      <c r="BF1219" s="12" t="s">
        <v>772</v>
      </c>
      <c r="BG1219" s="12" t="s">
        <v>2735</v>
      </c>
      <c r="BH1219" s="12"/>
      <c r="BI1219" s="12" t="s">
        <v>2814</v>
      </c>
      <c r="BJ1219" s="12" t="s">
        <v>3459</v>
      </c>
      <c r="BK1219" s="12" t="s">
        <v>3463</v>
      </c>
      <c r="BL1219" s="12" t="s">
        <v>3470</v>
      </c>
      <c r="BM1219" s="12" t="s">
        <v>3485</v>
      </c>
      <c r="BN1219" s="12" t="s">
        <v>1172</v>
      </c>
      <c r="BO1219" s="12"/>
      <c r="BP1219" s="12"/>
      <c r="BQ1219" s="12"/>
      <c r="BR1219" s="12"/>
      <c r="BS1219" s="12"/>
      <c r="BT1219" s="12"/>
      <c r="BU1219" s="12"/>
      <c r="BV1219" s="12"/>
      <c r="BW1219" s="12"/>
      <c r="BX1219" s="12"/>
      <c r="BY1219" s="12"/>
      <c r="BZ1219" s="12"/>
      <c r="CA1219" s="12"/>
      <c r="CB1219" s="12"/>
      <c r="CC1219" s="12"/>
      <c r="CD1219" s="12"/>
      <c r="CE1219" s="12"/>
      <c r="CF1219" s="12"/>
      <c r="CG1219" s="12"/>
      <c r="CH1219" s="12"/>
      <c r="CI1219" s="12"/>
      <c r="CJ1219" s="12"/>
      <c r="CK1219" s="12"/>
      <c r="CL1219" s="12"/>
      <c r="CM1219" s="12"/>
      <c r="CN1219" s="12"/>
      <c r="CO1219" s="12"/>
      <c r="CP1219" s="12"/>
      <c r="CQ1219" s="12"/>
      <c r="CR1219" s="12"/>
      <c r="CS1219" s="12"/>
      <c r="CT1219" s="12"/>
      <c r="CU1219" s="12"/>
      <c r="CV1219" s="12"/>
      <c r="CW1219" s="12"/>
      <c r="CX1219" s="57"/>
    </row>
    <row r="1220" spans="1:102" x14ac:dyDescent="0.35">
      <c r="A1220" s="56">
        <v>12</v>
      </c>
      <c r="B1220" s="12" t="s">
        <v>3703</v>
      </c>
      <c r="C1220" s="12">
        <v>12.3</v>
      </c>
      <c r="D1220" s="12" t="s">
        <v>1465</v>
      </c>
      <c r="E1220" s="12" t="s">
        <v>279</v>
      </c>
      <c r="F1220" s="12" t="s">
        <v>1078</v>
      </c>
      <c r="G1220" s="12" t="s">
        <v>349</v>
      </c>
      <c r="H1220" s="12" t="s">
        <v>1078</v>
      </c>
      <c r="I1220" s="12" t="s">
        <v>1285</v>
      </c>
      <c r="J1220" s="12" t="s">
        <v>1222</v>
      </c>
      <c r="K1220" s="12" t="s">
        <v>564</v>
      </c>
      <c r="L1220" s="12" t="s">
        <v>1118</v>
      </c>
      <c r="M1220" s="12" t="s">
        <v>3164</v>
      </c>
      <c r="N1220" s="12"/>
      <c r="O1220" s="12" t="s">
        <v>3400</v>
      </c>
      <c r="P1220" s="12" t="s">
        <v>3402</v>
      </c>
      <c r="Q1220" s="12">
        <v>1</v>
      </c>
      <c r="R1220" s="12">
        <v>0</v>
      </c>
      <c r="S1220" s="12">
        <v>0</v>
      </c>
      <c r="T1220" s="12">
        <v>0</v>
      </c>
      <c r="U1220" s="12">
        <v>0</v>
      </c>
      <c r="V1220" s="12">
        <v>0</v>
      </c>
      <c r="W1220" s="12">
        <v>0</v>
      </c>
      <c r="X1220" s="12">
        <v>0</v>
      </c>
      <c r="Y1220" s="12">
        <v>0</v>
      </c>
      <c r="Z1220" s="12">
        <v>0</v>
      </c>
      <c r="AA1220" s="12">
        <v>1</v>
      </c>
      <c r="AB1220" s="12">
        <v>0</v>
      </c>
      <c r="AC1220" s="12">
        <v>0</v>
      </c>
      <c r="AD1220" s="12">
        <v>0</v>
      </c>
      <c r="AE1220" s="12">
        <v>0</v>
      </c>
      <c r="AF1220" s="12">
        <v>0</v>
      </c>
      <c r="AG1220" s="12">
        <v>0</v>
      </c>
      <c r="AH1220" s="12">
        <v>0</v>
      </c>
      <c r="AI1220" s="12">
        <v>0</v>
      </c>
      <c r="AJ1220" s="12">
        <v>0</v>
      </c>
      <c r="AK1220" s="12">
        <v>0</v>
      </c>
      <c r="AL1220" s="12" t="s">
        <v>3367</v>
      </c>
      <c r="AM1220" s="12" t="s">
        <v>608</v>
      </c>
      <c r="AN1220" s="12" t="s">
        <v>615</v>
      </c>
      <c r="AO1220" s="12">
        <v>2000</v>
      </c>
      <c r="AP1220" s="12" t="s">
        <v>3458</v>
      </c>
      <c r="AQ1220" s="12">
        <v>4352</v>
      </c>
      <c r="AR1220" s="12">
        <v>1</v>
      </c>
      <c r="AS1220" s="12" t="s">
        <v>555</v>
      </c>
      <c r="AT1220" s="12" t="s">
        <v>349</v>
      </c>
      <c r="AU1220" s="12">
        <v>0</v>
      </c>
      <c r="AV1220" s="12">
        <v>1</v>
      </c>
      <c r="AW1220" s="12">
        <v>0</v>
      </c>
      <c r="AX1220" s="12">
        <v>0</v>
      </c>
      <c r="AY1220" s="12">
        <v>0</v>
      </c>
      <c r="AZ1220" s="12">
        <v>0</v>
      </c>
      <c r="BA1220" s="12">
        <v>1</v>
      </c>
      <c r="BB1220" s="12">
        <v>1</v>
      </c>
      <c r="BC1220" s="12">
        <v>0</v>
      </c>
      <c r="BD1220" s="12">
        <v>1</v>
      </c>
      <c r="BE1220" s="12">
        <v>1</v>
      </c>
      <c r="BF1220" s="12" t="s">
        <v>2820</v>
      </c>
      <c r="BG1220" s="12" t="s">
        <v>796</v>
      </c>
      <c r="BH1220" s="12"/>
      <c r="BI1220" s="12" t="s">
        <v>2818</v>
      </c>
      <c r="BJ1220" s="12" t="s">
        <v>3460</v>
      </c>
      <c r="BK1220" s="12" t="s">
        <v>3463</v>
      </c>
      <c r="BL1220" s="12" t="s">
        <v>3470</v>
      </c>
      <c r="BM1220" s="12" t="s">
        <v>3485</v>
      </c>
      <c r="BN1220" s="12" t="s">
        <v>1172</v>
      </c>
      <c r="BO1220" s="12"/>
      <c r="BP1220" s="12"/>
      <c r="BQ1220" s="12"/>
      <c r="BR1220" s="12"/>
      <c r="BS1220" s="12"/>
      <c r="BT1220" s="12"/>
      <c r="BU1220" s="12"/>
      <c r="BV1220" s="12"/>
      <c r="BW1220" s="12"/>
      <c r="BX1220" s="12"/>
      <c r="BY1220" s="12"/>
      <c r="BZ1220" s="12"/>
      <c r="CA1220" s="12"/>
      <c r="CB1220" s="12"/>
      <c r="CC1220" s="12"/>
      <c r="CD1220" s="12"/>
      <c r="CE1220" s="12"/>
      <c r="CF1220" s="12"/>
      <c r="CG1220" s="12"/>
      <c r="CH1220" s="12"/>
      <c r="CI1220" s="12"/>
      <c r="CJ1220" s="12"/>
      <c r="CK1220" s="12"/>
      <c r="CL1220" s="12"/>
      <c r="CM1220" s="12"/>
      <c r="CN1220" s="12"/>
      <c r="CO1220" s="12"/>
      <c r="CP1220" s="12"/>
      <c r="CQ1220" s="12"/>
      <c r="CR1220" s="12"/>
      <c r="CS1220" s="12"/>
      <c r="CT1220" s="12"/>
      <c r="CU1220" s="12"/>
      <c r="CV1220" s="12"/>
      <c r="CW1220" s="12"/>
      <c r="CX1220" s="57"/>
    </row>
    <row r="1221" spans="1:102" x14ac:dyDescent="0.35">
      <c r="A1221" s="56">
        <v>12</v>
      </c>
      <c r="B1221" s="12" t="s">
        <v>3703</v>
      </c>
      <c r="C1221" s="12">
        <v>12.3</v>
      </c>
      <c r="D1221" s="12" t="s">
        <v>1461</v>
      </c>
      <c r="E1221" s="12" t="s">
        <v>279</v>
      </c>
      <c r="F1221" s="12" t="s">
        <v>1078</v>
      </c>
      <c r="G1221" s="12" t="s">
        <v>349</v>
      </c>
      <c r="H1221" s="12" t="s">
        <v>1078</v>
      </c>
      <c r="I1221" s="12" t="s">
        <v>1285</v>
      </c>
      <c r="J1221" s="12" t="s">
        <v>1222</v>
      </c>
      <c r="K1221" s="12" t="s">
        <v>564</v>
      </c>
      <c r="L1221" s="12" t="s">
        <v>1118</v>
      </c>
      <c r="M1221" s="12" t="s">
        <v>3164</v>
      </c>
      <c r="N1221" s="12"/>
      <c r="O1221" s="12" t="s">
        <v>3400</v>
      </c>
      <c r="P1221" s="12" t="s">
        <v>3402</v>
      </c>
      <c r="Q1221" s="12">
        <v>1</v>
      </c>
      <c r="R1221" s="12">
        <v>0</v>
      </c>
      <c r="S1221" s="12">
        <v>0</v>
      </c>
      <c r="T1221" s="12">
        <v>0</v>
      </c>
      <c r="U1221" s="12">
        <v>0</v>
      </c>
      <c r="V1221" s="12">
        <v>0</v>
      </c>
      <c r="W1221" s="12">
        <v>0</v>
      </c>
      <c r="X1221" s="12">
        <v>0</v>
      </c>
      <c r="Y1221" s="12">
        <v>0</v>
      </c>
      <c r="Z1221" s="12">
        <v>0</v>
      </c>
      <c r="AA1221" s="12">
        <v>1</v>
      </c>
      <c r="AB1221" s="12">
        <v>0</v>
      </c>
      <c r="AC1221" s="12">
        <v>0</v>
      </c>
      <c r="AD1221" s="12">
        <v>0</v>
      </c>
      <c r="AE1221" s="12">
        <v>0</v>
      </c>
      <c r="AF1221" s="12">
        <v>0</v>
      </c>
      <c r="AG1221" s="12">
        <v>0</v>
      </c>
      <c r="AH1221" s="12">
        <v>0</v>
      </c>
      <c r="AI1221" s="12">
        <v>0</v>
      </c>
      <c r="AJ1221" s="12">
        <v>0</v>
      </c>
      <c r="AK1221" s="12">
        <v>0</v>
      </c>
      <c r="AL1221" s="12" t="s">
        <v>3367</v>
      </c>
      <c r="AM1221" s="12" t="s">
        <v>608</v>
      </c>
      <c r="AN1221" s="12" t="s">
        <v>615</v>
      </c>
      <c r="AO1221" s="12">
        <v>2000</v>
      </c>
      <c r="AP1221" s="12" t="s">
        <v>3458</v>
      </c>
      <c r="AQ1221" s="12">
        <v>4352</v>
      </c>
      <c r="AR1221" s="12">
        <v>1</v>
      </c>
      <c r="AS1221" s="12" t="s">
        <v>555</v>
      </c>
      <c r="AT1221" s="12" t="s">
        <v>349</v>
      </c>
      <c r="AU1221" s="12">
        <v>0</v>
      </c>
      <c r="AV1221" s="12">
        <v>1</v>
      </c>
      <c r="AW1221" s="12">
        <v>0</v>
      </c>
      <c r="AX1221" s="12">
        <v>0</v>
      </c>
      <c r="AY1221" s="12">
        <v>0</v>
      </c>
      <c r="AZ1221" s="12">
        <v>0</v>
      </c>
      <c r="BA1221" s="12">
        <v>1</v>
      </c>
      <c r="BB1221" s="12">
        <v>1</v>
      </c>
      <c r="BC1221" s="12">
        <v>0</v>
      </c>
      <c r="BD1221" s="12">
        <v>1</v>
      </c>
      <c r="BE1221" s="12">
        <v>1</v>
      </c>
      <c r="BF1221" s="12" t="s">
        <v>2821</v>
      </c>
      <c r="BG1221" s="12" t="s">
        <v>797</v>
      </c>
      <c r="BH1221" s="12"/>
      <c r="BI1221" s="12" t="s">
        <v>2819</v>
      </c>
      <c r="BJ1221" s="12" t="s">
        <v>3460</v>
      </c>
      <c r="BK1221" s="12" t="s">
        <v>3463</v>
      </c>
      <c r="BL1221" s="12" t="s">
        <v>3470</v>
      </c>
      <c r="BM1221" s="12" t="s">
        <v>3485</v>
      </c>
      <c r="BN1221" s="12" t="s">
        <v>1172</v>
      </c>
      <c r="BO1221" s="12"/>
      <c r="BP1221" s="12"/>
      <c r="BQ1221" s="12"/>
      <c r="BR1221" s="12"/>
      <c r="BS1221" s="12"/>
      <c r="BT1221" s="12"/>
      <c r="BU1221" s="12"/>
      <c r="BV1221" s="12"/>
      <c r="BW1221" s="12"/>
      <c r="BX1221" s="12"/>
      <c r="BY1221" s="12"/>
      <c r="BZ1221" s="12"/>
      <c r="CA1221" s="12"/>
      <c r="CB1221" s="12"/>
      <c r="CC1221" s="12"/>
      <c r="CD1221" s="12"/>
      <c r="CE1221" s="12"/>
      <c r="CF1221" s="12"/>
      <c r="CG1221" s="12"/>
      <c r="CH1221" s="12"/>
      <c r="CI1221" s="12"/>
      <c r="CJ1221" s="12"/>
      <c r="CK1221" s="12"/>
      <c r="CL1221" s="12"/>
      <c r="CM1221" s="12"/>
      <c r="CN1221" s="12"/>
      <c r="CO1221" s="12"/>
      <c r="CP1221" s="12"/>
      <c r="CQ1221" s="12"/>
      <c r="CR1221" s="12"/>
      <c r="CS1221" s="12"/>
      <c r="CT1221" s="12"/>
      <c r="CU1221" s="12"/>
      <c r="CV1221" s="12"/>
      <c r="CW1221" s="12"/>
      <c r="CX1221" s="57"/>
    </row>
    <row r="1222" spans="1:102" x14ac:dyDescent="0.35">
      <c r="A1222" s="56">
        <v>12</v>
      </c>
      <c r="B1222" s="12" t="s">
        <v>3703</v>
      </c>
      <c r="C1222" s="12">
        <v>12.3</v>
      </c>
      <c r="D1222" s="12" t="s">
        <v>1469</v>
      </c>
      <c r="E1222" s="12" t="s">
        <v>291</v>
      </c>
      <c r="F1222" s="12" t="s">
        <v>1078</v>
      </c>
      <c r="G1222" s="12" t="s">
        <v>349</v>
      </c>
      <c r="H1222" s="12" t="s">
        <v>1078</v>
      </c>
      <c r="I1222" s="12" t="s">
        <v>1285</v>
      </c>
      <c r="J1222" s="12" t="s">
        <v>1222</v>
      </c>
      <c r="K1222" s="12" t="s">
        <v>564</v>
      </c>
      <c r="L1222" s="12" t="s">
        <v>1118</v>
      </c>
      <c r="M1222" s="12" t="s">
        <v>3164</v>
      </c>
      <c r="N1222" s="12"/>
      <c r="O1222" s="12" t="s">
        <v>3400</v>
      </c>
      <c r="P1222" s="12" t="s">
        <v>3402</v>
      </c>
      <c r="Q1222" s="12">
        <v>1</v>
      </c>
      <c r="R1222" s="12">
        <v>0</v>
      </c>
      <c r="S1222" s="12">
        <v>0</v>
      </c>
      <c r="T1222" s="12">
        <v>0</v>
      </c>
      <c r="U1222" s="12">
        <v>0</v>
      </c>
      <c r="V1222" s="12">
        <v>0</v>
      </c>
      <c r="W1222" s="12">
        <v>0</v>
      </c>
      <c r="X1222" s="12">
        <v>0</v>
      </c>
      <c r="Y1222" s="12">
        <v>0</v>
      </c>
      <c r="Z1222" s="12">
        <v>0</v>
      </c>
      <c r="AA1222" s="12">
        <v>1</v>
      </c>
      <c r="AB1222" s="12">
        <v>0</v>
      </c>
      <c r="AC1222" s="12">
        <v>0</v>
      </c>
      <c r="AD1222" s="12">
        <v>0</v>
      </c>
      <c r="AE1222" s="12">
        <v>0</v>
      </c>
      <c r="AF1222" s="12">
        <v>0</v>
      </c>
      <c r="AG1222" s="12">
        <v>0</v>
      </c>
      <c r="AH1222" s="12">
        <v>0</v>
      </c>
      <c r="AI1222" s="12">
        <v>0</v>
      </c>
      <c r="AJ1222" s="12">
        <v>0</v>
      </c>
      <c r="AK1222" s="12">
        <v>0</v>
      </c>
      <c r="AL1222" s="12" t="s">
        <v>3367</v>
      </c>
      <c r="AM1222" s="12" t="s">
        <v>608</v>
      </c>
      <c r="AN1222" s="12" t="s">
        <v>615</v>
      </c>
      <c r="AO1222" s="12">
        <v>2000</v>
      </c>
      <c r="AP1222" s="12" t="s">
        <v>3458</v>
      </c>
      <c r="AQ1222" s="12">
        <v>4352</v>
      </c>
      <c r="AR1222" s="12">
        <v>1</v>
      </c>
      <c r="AS1222" s="12" t="s">
        <v>555</v>
      </c>
      <c r="AT1222" s="12" t="s">
        <v>349</v>
      </c>
      <c r="AU1222" s="12">
        <v>0</v>
      </c>
      <c r="AV1222" s="12">
        <v>1</v>
      </c>
      <c r="AW1222" s="12">
        <v>0</v>
      </c>
      <c r="AX1222" s="12">
        <v>0</v>
      </c>
      <c r="AY1222" s="12">
        <v>0</v>
      </c>
      <c r="AZ1222" s="12">
        <v>0</v>
      </c>
      <c r="BA1222" s="12">
        <v>1</v>
      </c>
      <c r="BB1222" s="12">
        <v>1</v>
      </c>
      <c r="BC1222" s="12">
        <v>0</v>
      </c>
      <c r="BD1222" s="12">
        <v>1</v>
      </c>
      <c r="BE1222" s="12">
        <v>1</v>
      </c>
      <c r="BF1222" s="12" t="s">
        <v>3259</v>
      </c>
      <c r="BG1222" s="12" t="s">
        <v>795</v>
      </c>
      <c r="BH1222" s="12">
        <v>1</v>
      </c>
      <c r="BI1222" s="12" t="s">
        <v>3253</v>
      </c>
      <c r="BJ1222" s="12" t="s">
        <v>3460</v>
      </c>
      <c r="BK1222" s="12" t="s">
        <v>3463</v>
      </c>
      <c r="BL1222" s="12" t="s">
        <v>3470</v>
      </c>
      <c r="BM1222" s="12" t="s">
        <v>3485</v>
      </c>
      <c r="BN1222" s="12" t="s">
        <v>1172</v>
      </c>
      <c r="BO1222" s="12" t="s">
        <v>1170</v>
      </c>
      <c r="BP1222" s="12"/>
      <c r="BQ1222" s="12"/>
      <c r="BR1222" s="12"/>
      <c r="BS1222" s="12"/>
      <c r="BT1222" s="12"/>
      <c r="BU1222" s="12"/>
      <c r="BV1222" s="12"/>
      <c r="BW1222" s="12"/>
      <c r="BX1222" s="12"/>
      <c r="BY1222" s="12"/>
      <c r="BZ1222" s="12"/>
      <c r="CA1222" s="12"/>
      <c r="CB1222" s="12"/>
      <c r="CC1222" s="12"/>
      <c r="CD1222" s="12"/>
      <c r="CE1222" s="12"/>
      <c r="CF1222" s="12"/>
      <c r="CG1222" s="12"/>
      <c r="CH1222" s="12"/>
      <c r="CI1222" s="12"/>
      <c r="CJ1222" s="12"/>
      <c r="CK1222" s="12"/>
      <c r="CL1222" s="12"/>
      <c r="CM1222" s="12"/>
      <c r="CN1222" s="12"/>
      <c r="CO1222" s="12"/>
      <c r="CP1222" s="12"/>
      <c r="CQ1222" s="12"/>
      <c r="CR1222" s="12"/>
      <c r="CS1222" s="12"/>
      <c r="CT1222" s="12"/>
      <c r="CU1222" s="12"/>
      <c r="CV1222" s="12"/>
      <c r="CW1222" s="12"/>
      <c r="CX1222" s="57"/>
    </row>
    <row r="1223" spans="1:102" x14ac:dyDescent="0.35">
      <c r="A1223" s="56">
        <v>12</v>
      </c>
      <c r="B1223" s="12" t="s">
        <v>3703</v>
      </c>
      <c r="C1223" s="12">
        <v>12.3</v>
      </c>
      <c r="D1223" s="12" t="s">
        <v>1471</v>
      </c>
      <c r="E1223" s="12" t="s">
        <v>279</v>
      </c>
      <c r="F1223" s="12" t="s">
        <v>1078</v>
      </c>
      <c r="G1223" s="12" t="s">
        <v>349</v>
      </c>
      <c r="H1223" s="12" t="s">
        <v>1078</v>
      </c>
      <c r="I1223" s="12" t="s">
        <v>1285</v>
      </c>
      <c r="J1223" s="12" t="s">
        <v>1222</v>
      </c>
      <c r="K1223" s="12" t="s">
        <v>564</v>
      </c>
      <c r="L1223" s="12" t="s">
        <v>1118</v>
      </c>
      <c r="M1223" s="12" t="s">
        <v>3164</v>
      </c>
      <c r="N1223" s="12"/>
      <c r="O1223" s="12" t="s">
        <v>3400</v>
      </c>
      <c r="P1223" s="12" t="s">
        <v>3402</v>
      </c>
      <c r="Q1223" s="12">
        <v>1</v>
      </c>
      <c r="R1223" s="12">
        <v>0</v>
      </c>
      <c r="S1223" s="12">
        <v>0</v>
      </c>
      <c r="T1223" s="12">
        <v>0</v>
      </c>
      <c r="U1223" s="12">
        <v>0</v>
      </c>
      <c r="V1223" s="12">
        <v>0</v>
      </c>
      <c r="W1223" s="12">
        <v>0</v>
      </c>
      <c r="X1223" s="12">
        <v>0</v>
      </c>
      <c r="Y1223" s="12">
        <v>0</v>
      </c>
      <c r="Z1223" s="12">
        <v>0</v>
      </c>
      <c r="AA1223" s="12">
        <v>1</v>
      </c>
      <c r="AB1223" s="12">
        <v>0</v>
      </c>
      <c r="AC1223" s="12">
        <v>0</v>
      </c>
      <c r="AD1223" s="12">
        <v>0</v>
      </c>
      <c r="AE1223" s="12">
        <v>0</v>
      </c>
      <c r="AF1223" s="12">
        <v>0</v>
      </c>
      <c r="AG1223" s="12">
        <v>0</v>
      </c>
      <c r="AH1223" s="12">
        <v>0</v>
      </c>
      <c r="AI1223" s="12">
        <v>0</v>
      </c>
      <c r="AJ1223" s="12">
        <v>0</v>
      </c>
      <c r="AK1223" s="12">
        <v>0</v>
      </c>
      <c r="AL1223" s="12" t="s">
        <v>3367</v>
      </c>
      <c r="AM1223" s="12" t="s">
        <v>608</v>
      </c>
      <c r="AN1223" s="12" t="s">
        <v>615</v>
      </c>
      <c r="AO1223" s="12">
        <v>2000</v>
      </c>
      <c r="AP1223" s="12" t="s">
        <v>3458</v>
      </c>
      <c r="AQ1223" s="12">
        <v>4352</v>
      </c>
      <c r="AR1223" s="12">
        <v>1</v>
      </c>
      <c r="AS1223" s="12" t="s">
        <v>555</v>
      </c>
      <c r="AT1223" s="12" t="s">
        <v>349</v>
      </c>
      <c r="AU1223" s="12">
        <v>0</v>
      </c>
      <c r="AV1223" s="12">
        <v>1</v>
      </c>
      <c r="AW1223" s="12">
        <v>0</v>
      </c>
      <c r="AX1223" s="12">
        <v>0</v>
      </c>
      <c r="AY1223" s="12">
        <v>0</v>
      </c>
      <c r="AZ1223" s="12">
        <v>0</v>
      </c>
      <c r="BA1223" s="12">
        <v>1</v>
      </c>
      <c r="BB1223" s="12">
        <v>1</v>
      </c>
      <c r="BC1223" s="12">
        <v>0</v>
      </c>
      <c r="BD1223" s="12">
        <v>1</v>
      </c>
      <c r="BE1223" s="12">
        <v>1</v>
      </c>
      <c r="BF1223" s="12" t="s">
        <v>772</v>
      </c>
      <c r="BG1223" s="12" t="s">
        <v>2735</v>
      </c>
      <c r="BH1223" s="12"/>
      <c r="BI1223" s="12" t="s">
        <v>2814</v>
      </c>
      <c r="BJ1223" s="12" t="s">
        <v>3460</v>
      </c>
      <c r="BK1223" s="12" t="s">
        <v>3463</v>
      </c>
      <c r="BL1223" s="12" t="s">
        <v>3470</v>
      </c>
      <c r="BM1223" s="12" t="s">
        <v>3485</v>
      </c>
      <c r="BN1223" s="12" t="s">
        <v>1172</v>
      </c>
      <c r="BO1223" s="12"/>
      <c r="BP1223" s="12"/>
      <c r="BQ1223" s="12"/>
      <c r="BR1223" s="12"/>
      <c r="BS1223" s="12"/>
      <c r="BT1223" s="12"/>
      <c r="BU1223" s="12"/>
      <c r="BV1223" s="12"/>
      <c r="BW1223" s="12"/>
      <c r="BX1223" s="12"/>
      <c r="BY1223" s="12"/>
      <c r="BZ1223" s="12"/>
      <c r="CA1223" s="12"/>
      <c r="CB1223" s="12"/>
      <c r="CC1223" s="12"/>
      <c r="CD1223" s="12"/>
      <c r="CE1223" s="12"/>
      <c r="CF1223" s="12"/>
      <c r="CG1223" s="12"/>
      <c r="CH1223" s="12"/>
      <c r="CI1223" s="12"/>
      <c r="CJ1223" s="12"/>
      <c r="CK1223" s="12"/>
      <c r="CL1223" s="12"/>
      <c r="CM1223" s="12"/>
      <c r="CN1223" s="12"/>
      <c r="CO1223" s="12"/>
      <c r="CP1223" s="12"/>
      <c r="CQ1223" s="12"/>
      <c r="CR1223" s="12"/>
      <c r="CS1223" s="12"/>
      <c r="CT1223" s="12"/>
      <c r="CU1223" s="12"/>
      <c r="CV1223" s="12"/>
      <c r="CW1223" s="12"/>
      <c r="CX1223" s="57"/>
    </row>
    <row r="1224" spans="1:102" x14ac:dyDescent="0.35">
      <c r="A1224" s="56">
        <v>12</v>
      </c>
      <c r="B1224" s="12" t="s">
        <v>3703</v>
      </c>
      <c r="C1224" s="12">
        <v>12.4</v>
      </c>
      <c r="D1224" s="12" t="s">
        <v>1459</v>
      </c>
      <c r="E1224" s="12" t="s">
        <v>291</v>
      </c>
      <c r="F1224" s="12" t="s">
        <v>1078</v>
      </c>
      <c r="G1224" s="12" t="s">
        <v>349</v>
      </c>
      <c r="H1224" s="12" t="s">
        <v>1078</v>
      </c>
      <c r="I1224" s="12" t="s">
        <v>1285</v>
      </c>
      <c r="J1224" s="12" t="s">
        <v>1222</v>
      </c>
      <c r="K1224" s="12" t="s">
        <v>564</v>
      </c>
      <c r="L1224" s="12" t="s">
        <v>1118</v>
      </c>
      <c r="M1224" s="12" t="s">
        <v>3164</v>
      </c>
      <c r="N1224" s="12"/>
      <c r="O1224" s="12" t="s">
        <v>3400</v>
      </c>
      <c r="P1224" s="12" t="s">
        <v>3402</v>
      </c>
      <c r="Q1224" s="12">
        <v>0</v>
      </c>
      <c r="R1224" s="12">
        <v>0</v>
      </c>
      <c r="S1224" s="12">
        <v>0</v>
      </c>
      <c r="T1224" s="12">
        <v>0</v>
      </c>
      <c r="U1224" s="12">
        <v>1</v>
      </c>
      <c r="V1224" s="12">
        <v>0</v>
      </c>
      <c r="W1224" s="12">
        <v>0</v>
      </c>
      <c r="X1224" s="12">
        <v>0</v>
      </c>
      <c r="Y1224" s="12">
        <v>0</v>
      </c>
      <c r="Z1224" s="12">
        <v>0</v>
      </c>
      <c r="AA1224" s="12">
        <v>1</v>
      </c>
      <c r="AB1224" s="12">
        <v>0</v>
      </c>
      <c r="AC1224" s="12">
        <v>0</v>
      </c>
      <c r="AD1224" s="12">
        <v>0</v>
      </c>
      <c r="AE1224" s="12">
        <v>0</v>
      </c>
      <c r="AF1224" s="12">
        <v>0</v>
      </c>
      <c r="AG1224" s="12">
        <v>0</v>
      </c>
      <c r="AH1224" s="12">
        <v>0</v>
      </c>
      <c r="AI1224" s="12">
        <v>0</v>
      </c>
      <c r="AJ1224" s="12">
        <v>0</v>
      </c>
      <c r="AK1224" s="12">
        <v>0</v>
      </c>
      <c r="AL1224" s="12" t="s">
        <v>3367</v>
      </c>
      <c r="AM1224" s="12" t="s">
        <v>608</v>
      </c>
      <c r="AN1224" s="12" t="s">
        <v>615</v>
      </c>
      <c r="AO1224" s="12">
        <v>2000</v>
      </c>
      <c r="AP1224" s="12" t="s">
        <v>3458</v>
      </c>
      <c r="AQ1224" s="12">
        <v>4352</v>
      </c>
      <c r="AR1224" s="12">
        <v>1</v>
      </c>
      <c r="AS1224" s="12" t="s">
        <v>555</v>
      </c>
      <c r="AT1224" s="12" t="s">
        <v>212</v>
      </c>
      <c r="AU1224" s="12">
        <v>0</v>
      </c>
      <c r="AV1224" s="12">
        <v>1</v>
      </c>
      <c r="AW1224" s="12">
        <v>0</v>
      </c>
      <c r="AX1224" s="12">
        <v>0</v>
      </c>
      <c r="AY1224" s="12">
        <v>0</v>
      </c>
      <c r="AZ1224" s="12">
        <v>0</v>
      </c>
      <c r="BA1224" s="12">
        <v>1</v>
      </c>
      <c r="BB1224" s="12">
        <v>1</v>
      </c>
      <c r="BC1224" s="12">
        <v>0</v>
      </c>
      <c r="BD1224" s="12">
        <v>1</v>
      </c>
      <c r="BE1224" s="12">
        <v>1</v>
      </c>
      <c r="BF1224" s="12" t="s">
        <v>766</v>
      </c>
      <c r="BG1224" s="12" t="s">
        <v>798</v>
      </c>
      <c r="BH1224" s="12"/>
      <c r="BI1224" s="12" t="s">
        <v>2806</v>
      </c>
      <c r="BJ1224" s="12" t="s">
        <v>3459</v>
      </c>
      <c r="BK1224" s="12" t="s">
        <v>3463</v>
      </c>
      <c r="BL1224" s="12" t="s">
        <v>3470</v>
      </c>
      <c r="BM1224" s="12" t="s">
        <v>3485</v>
      </c>
      <c r="BN1224" s="12" t="s">
        <v>1172</v>
      </c>
      <c r="BO1224" s="12"/>
      <c r="BP1224" s="12"/>
      <c r="BQ1224" s="12"/>
      <c r="BR1224" s="12"/>
      <c r="BS1224" s="12"/>
      <c r="BT1224" s="12"/>
      <c r="BU1224" s="12"/>
      <c r="BV1224" s="12"/>
      <c r="BW1224" s="12"/>
      <c r="BX1224" s="12"/>
      <c r="BY1224" s="12"/>
      <c r="BZ1224" s="12"/>
      <c r="CA1224" s="12"/>
      <c r="CB1224" s="12"/>
      <c r="CC1224" s="12"/>
      <c r="CD1224" s="12"/>
      <c r="CE1224" s="12"/>
      <c r="CF1224" s="12"/>
      <c r="CG1224" s="12"/>
      <c r="CH1224" s="12"/>
      <c r="CI1224" s="12"/>
      <c r="CJ1224" s="12"/>
      <c r="CK1224" s="12"/>
      <c r="CL1224" s="12"/>
      <c r="CM1224" s="12"/>
      <c r="CN1224" s="12"/>
      <c r="CO1224" s="12"/>
      <c r="CP1224" s="12"/>
      <c r="CQ1224" s="12"/>
      <c r="CR1224" s="12"/>
      <c r="CS1224" s="12"/>
      <c r="CT1224" s="12"/>
      <c r="CU1224" s="12"/>
      <c r="CV1224" s="12"/>
      <c r="CW1224" s="12"/>
      <c r="CX1224" s="57"/>
    </row>
    <row r="1225" spans="1:102" x14ac:dyDescent="0.35">
      <c r="A1225" s="56">
        <v>12</v>
      </c>
      <c r="B1225" s="12" t="s">
        <v>3703</v>
      </c>
      <c r="C1225" s="12">
        <v>12.4</v>
      </c>
      <c r="D1225" s="12" t="s">
        <v>1466</v>
      </c>
      <c r="E1225" s="12" t="s">
        <v>279</v>
      </c>
      <c r="F1225" s="12" t="s">
        <v>1078</v>
      </c>
      <c r="G1225" s="12" t="s">
        <v>349</v>
      </c>
      <c r="H1225" s="12" t="s">
        <v>1078</v>
      </c>
      <c r="I1225" s="12" t="s">
        <v>1285</v>
      </c>
      <c r="J1225" s="12" t="s">
        <v>1222</v>
      </c>
      <c r="K1225" s="12" t="s">
        <v>564</v>
      </c>
      <c r="L1225" s="12" t="s">
        <v>1118</v>
      </c>
      <c r="M1225" s="12" t="s">
        <v>3164</v>
      </c>
      <c r="N1225" s="12"/>
      <c r="O1225" s="12" t="s">
        <v>3400</v>
      </c>
      <c r="P1225" s="12" t="s">
        <v>3402</v>
      </c>
      <c r="Q1225" s="12">
        <v>0</v>
      </c>
      <c r="R1225" s="12">
        <v>0</v>
      </c>
      <c r="S1225" s="12">
        <v>0</v>
      </c>
      <c r="T1225" s="12">
        <v>0</v>
      </c>
      <c r="U1225" s="12">
        <v>1</v>
      </c>
      <c r="V1225" s="12">
        <v>0</v>
      </c>
      <c r="W1225" s="12">
        <v>0</v>
      </c>
      <c r="X1225" s="12">
        <v>0</v>
      </c>
      <c r="Y1225" s="12">
        <v>0</v>
      </c>
      <c r="Z1225" s="12">
        <v>0</v>
      </c>
      <c r="AA1225" s="12">
        <v>1</v>
      </c>
      <c r="AB1225" s="12">
        <v>0</v>
      </c>
      <c r="AC1225" s="12">
        <v>0</v>
      </c>
      <c r="AD1225" s="12">
        <v>0</v>
      </c>
      <c r="AE1225" s="12">
        <v>0</v>
      </c>
      <c r="AF1225" s="12">
        <v>0</v>
      </c>
      <c r="AG1225" s="12">
        <v>0</v>
      </c>
      <c r="AH1225" s="12">
        <v>0</v>
      </c>
      <c r="AI1225" s="12">
        <v>0</v>
      </c>
      <c r="AJ1225" s="12">
        <v>0</v>
      </c>
      <c r="AK1225" s="12">
        <v>0</v>
      </c>
      <c r="AL1225" s="12" t="s">
        <v>3367</v>
      </c>
      <c r="AM1225" s="12" t="s">
        <v>608</v>
      </c>
      <c r="AN1225" s="12" t="s">
        <v>615</v>
      </c>
      <c r="AO1225" s="12">
        <v>2000</v>
      </c>
      <c r="AP1225" s="12" t="s">
        <v>3458</v>
      </c>
      <c r="AQ1225" s="12">
        <v>4352</v>
      </c>
      <c r="AR1225" s="12">
        <v>1</v>
      </c>
      <c r="AS1225" s="12" t="s">
        <v>555</v>
      </c>
      <c r="AT1225" s="12" t="s">
        <v>212</v>
      </c>
      <c r="AU1225" s="12">
        <v>0</v>
      </c>
      <c r="AV1225" s="12">
        <v>1</v>
      </c>
      <c r="AW1225" s="12">
        <v>0</v>
      </c>
      <c r="AX1225" s="12">
        <v>0</v>
      </c>
      <c r="AY1225" s="12">
        <v>0</v>
      </c>
      <c r="AZ1225" s="12">
        <v>0</v>
      </c>
      <c r="BA1225" s="12">
        <v>1</v>
      </c>
      <c r="BB1225" s="12">
        <v>1</v>
      </c>
      <c r="BC1225" s="12">
        <v>0</v>
      </c>
      <c r="BD1225" s="12">
        <v>1</v>
      </c>
      <c r="BE1225" s="12">
        <v>1</v>
      </c>
      <c r="BF1225" s="12" t="s">
        <v>2820</v>
      </c>
      <c r="BG1225" s="12" t="s">
        <v>796</v>
      </c>
      <c r="BH1225" s="12"/>
      <c r="BI1225" s="12" t="s">
        <v>2818</v>
      </c>
      <c r="BJ1225" s="12" t="s">
        <v>3459</v>
      </c>
      <c r="BK1225" s="12" t="s">
        <v>3463</v>
      </c>
      <c r="BL1225" s="12" t="s">
        <v>3470</v>
      </c>
      <c r="BM1225" s="12" t="s">
        <v>3485</v>
      </c>
      <c r="BN1225" s="12" t="s">
        <v>1172</v>
      </c>
      <c r="BO1225" s="12"/>
      <c r="BP1225" s="12"/>
      <c r="BQ1225" s="12"/>
      <c r="BR1225" s="12"/>
      <c r="BS1225" s="12"/>
      <c r="BT1225" s="12"/>
      <c r="BU1225" s="12"/>
      <c r="BV1225" s="12"/>
      <c r="BW1225" s="12"/>
      <c r="BX1225" s="12"/>
      <c r="BY1225" s="12"/>
      <c r="BZ1225" s="12"/>
      <c r="CA1225" s="12"/>
      <c r="CB1225" s="12"/>
      <c r="CC1225" s="12"/>
      <c r="CD1225" s="12"/>
      <c r="CE1225" s="12"/>
      <c r="CF1225" s="12"/>
      <c r="CG1225" s="12"/>
      <c r="CH1225" s="12"/>
      <c r="CI1225" s="12"/>
      <c r="CJ1225" s="12"/>
      <c r="CK1225" s="12"/>
      <c r="CL1225" s="12"/>
      <c r="CM1225" s="12"/>
      <c r="CN1225" s="12"/>
      <c r="CO1225" s="12"/>
      <c r="CP1225" s="12"/>
      <c r="CQ1225" s="12"/>
      <c r="CR1225" s="12"/>
      <c r="CS1225" s="12"/>
      <c r="CT1225" s="12"/>
      <c r="CU1225" s="12"/>
      <c r="CV1225" s="12"/>
      <c r="CW1225" s="12"/>
      <c r="CX1225" s="57"/>
    </row>
    <row r="1226" spans="1:102" x14ac:dyDescent="0.35">
      <c r="A1226" s="56">
        <v>12</v>
      </c>
      <c r="B1226" s="12" t="s">
        <v>3703</v>
      </c>
      <c r="C1226" s="12">
        <v>12.4</v>
      </c>
      <c r="D1226" s="12" t="s">
        <v>1462</v>
      </c>
      <c r="E1226" s="12" t="s">
        <v>279</v>
      </c>
      <c r="F1226" s="12" t="s">
        <v>1078</v>
      </c>
      <c r="G1226" s="12" t="s">
        <v>349</v>
      </c>
      <c r="H1226" s="12" t="s">
        <v>1078</v>
      </c>
      <c r="I1226" s="12" t="s">
        <v>1285</v>
      </c>
      <c r="J1226" s="12" t="s">
        <v>1222</v>
      </c>
      <c r="K1226" s="12" t="s">
        <v>564</v>
      </c>
      <c r="L1226" s="12" t="s">
        <v>1118</v>
      </c>
      <c r="M1226" s="12" t="s">
        <v>3164</v>
      </c>
      <c r="N1226" s="12"/>
      <c r="O1226" s="12" t="s">
        <v>3400</v>
      </c>
      <c r="P1226" s="12" t="s">
        <v>3402</v>
      </c>
      <c r="Q1226" s="12">
        <v>0</v>
      </c>
      <c r="R1226" s="12">
        <v>0</v>
      </c>
      <c r="S1226" s="12">
        <v>0</v>
      </c>
      <c r="T1226" s="12">
        <v>0</v>
      </c>
      <c r="U1226" s="12">
        <v>1</v>
      </c>
      <c r="V1226" s="12">
        <v>0</v>
      </c>
      <c r="W1226" s="12">
        <v>0</v>
      </c>
      <c r="X1226" s="12">
        <v>0</v>
      </c>
      <c r="Y1226" s="12">
        <v>0</v>
      </c>
      <c r="Z1226" s="12">
        <v>0</v>
      </c>
      <c r="AA1226" s="12">
        <v>1</v>
      </c>
      <c r="AB1226" s="12">
        <v>0</v>
      </c>
      <c r="AC1226" s="12">
        <v>0</v>
      </c>
      <c r="AD1226" s="12">
        <v>0</v>
      </c>
      <c r="AE1226" s="12">
        <v>0</v>
      </c>
      <c r="AF1226" s="12">
        <v>0</v>
      </c>
      <c r="AG1226" s="12">
        <v>0</v>
      </c>
      <c r="AH1226" s="12">
        <v>0</v>
      </c>
      <c r="AI1226" s="12">
        <v>0</v>
      </c>
      <c r="AJ1226" s="12">
        <v>0</v>
      </c>
      <c r="AK1226" s="12">
        <v>0</v>
      </c>
      <c r="AL1226" s="12" t="s">
        <v>3367</v>
      </c>
      <c r="AM1226" s="12" t="s">
        <v>608</v>
      </c>
      <c r="AN1226" s="12" t="s">
        <v>615</v>
      </c>
      <c r="AO1226" s="12">
        <v>2000</v>
      </c>
      <c r="AP1226" s="12" t="s">
        <v>3458</v>
      </c>
      <c r="AQ1226" s="12">
        <v>4352</v>
      </c>
      <c r="AR1226" s="12">
        <v>1</v>
      </c>
      <c r="AS1226" s="12" t="s">
        <v>555</v>
      </c>
      <c r="AT1226" s="12" t="s">
        <v>212</v>
      </c>
      <c r="AU1226" s="12">
        <v>0</v>
      </c>
      <c r="AV1226" s="12">
        <v>1</v>
      </c>
      <c r="AW1226" s="12">
        <v>0</v>
      </c>
      <c r="AX1226" s="12">
        <v>0</v>
      </c>
      <c r="AY1226" s="12">
        <v>0</v>
      </c>
      <c r="AZ1226" s="12">
        <v>0</v>
      </c>
      <c r="BA1226" s="12">
        <v>1</v>
      </c>
      <c r="BB1226" s="12">
        <v>1</v>
      </c>
      <c r="BC1226" s="12">
        <v>0</v>
      </c>
      <c r="BD1226" s="12">
        <v>1</v>
      </c>
      <c r="BE1226" s="12">
        <v>1</v>
      </c>
      <c r="BF1226" s="12" t="s">
        <v>2821</v>
      </c>
      <c r="BG1226" s="12" t="s">
        <v>797</v>
      </c>
      <c r="BH1226" s="12"/>
      <c r="BI1226" s="12" t="s">
        <v>2819</v>
      </c>
      <c r="BJ1226" s="12" t="s">
        <v>3459</v>
      </c>
      <c r="BK1226" s="12" t="s">
        <v>3463</v>
      </c>
      <c r="BL1226" s="12" t="s">
        <v>3470</v>
      </c>
      <c r="BM1226" s="12" t="s">
        <v>3485</v>
      </c>
      <c r="BN1226" s="12" t="s">
        <v>1172</v>
      </c>
      <c r="BO1226" s="12"/>
      <c r="BP1226" s="12"/>
      <c r="BQ1226" s="12"/>
      <c r="BR1226" s="12"/>
      <c r="BS1226" s="12"/>
      <c r="BT1226" s="12"/>
      <c r="BU1226" s="12"/>
      <c r="BV1226" s="12"/>
      <c r="BW1226" s="12"/>
      <c r="BX1226" s="12"/>
      <c r="BY1226" s="12"/>
      <c r="BZ1226" s="12"/>
      <c r="CA1226" s="12"/>
      <c r="CB1226" s="12"/>
      <c r="CC1226" s="12"/>
      <c r="CD1226" s="12"/>
      <c r="CE1226" s="12"/>
      <c r="CF1226" s="12"/>
      <c r="CG1226" s="12"/>
      <c r="CH1226" s="12"/>
      <c r="CI1226" s="12"/>
      <c r="CJ1226" s="12"/>
      <c r="CK1226" s="12"/>
      <c r="CL1226" s="12"/>
      <c r="CM1226" s="12"/>
      <c r="CN1226" s="12"/>
      <c r="CO1226" s="12"/>
      <c r="CP1226" s="12"/>
      <c r="CQ1226" s="12"/>
      <c r="CR1226" s="12"/>
      <c r="CS1226" s="12"/>
      <c r="CT1226" s="12"/>
      <c r="CU1226" s="12"/>
      <c r="CV1226" s="12"/>
      <c r="CW1226" s="12"/>
      <c r="CX1226" s="57"/>
    </row>
    <row r="1227" spans="1:102" x14ac:dyDescent="0.35">
      <c r="A1227" s="56">
        <v>12</v>
      </c>
      <c r="B1227" s="12" t="s">
        <v>3703</v>
      </c>
      <c r="C1227" s="12">
        <v>12.4</v>
      </c>
      <c r="D1227" s="12" t="s">
        <v>1472</v>
      </c>
      <c r="E1227" s="12" t="s">
        <v>279</v>
      </c>
      <c r="F1227" s="12" t="s">
        <v>1078</v>
      </c>
      <c r="G1227" s="12" t="s">
        <v>349</v>
      </c>
      <c r="H1227" s="12" t="s">
        <v>1078</v>
      </c>
      <c r="I1227" s="12" t="s">
        <v>1285</v>
      </c>
      <c r="J1227" s="12" t="s">
        <v>1222</v>
      </c>
      <c r="K1227" s="12" t="s">
        <v>564</v>
      </c>
      <c r="L1227" s="12" t="s">
        <v>1118</v>
      </c>
      <c r="M1227" s="12" t="s">
        <v>3164</v>
      </c>
      <c r="N1227" s="12"/>
      <c r="O1227" s="12" t="s">
        <v>3400</v>
      </c>
      <c r="P1227" s="12" t="s">
        <v>3402</v>
      </c>
      <c r="Q1227" s="12">
        <v>0</v>
      </c>
      <c r="R1227" s="12">
        <v>0</v>
      </c>
      <c r="S1227" s="12">
        <v>0</v>
      </c>
      <c r="T1227" s="12">
        <v>0</v>
      </c>
      <c r="U1227" s="12">
        <v>1</v>
      </c>
      <c r="V1227" s="12">
        <v>0</v>
      </c>
      <c r="W1227" s="12">
        <v>0</v>
      </c>
      <c r="X1227" s="12">
        <v>0</v>
      </c>
      <c r="Y1227" s="12">
        <v>0</v>
      </c>
      <c r="Z1227" s="12">
        <v>0</v>
      </c>
      <c r="AA1227" s="12">
        <v>1</v>
      </c>
      <c r="AB1227" s="12">
        <v>0</v>
      </c>
      <c r="AC1227" s="12">
        <v>0</v>
      </c>
      <c r="AD1227" s="12">
        <v>0</v>
      </c>
      <c r="AE1227" s="12">
        <v>0</v>
      </c>
      <c r="AF1227" s="12">
        <v>0</v>
      </c>
      <c r="AG1227" s="12">
        <v>0</v>
      </c>
      <c r="AH1227" s="12">
        <v>0</v>
      </c>
      <c r="AI1227" s="12">
        <v>0</v>
      </c>
      <c r="AJ1227" s="12">
        <v>0</v>
      </c>
      <c r="AK1227" s="12">
        <v>0</v>
      </c>
      <c r="AL1227" s="12" t="s">
        <v>3367</v>
      </c>
      <c r="AM1227" s="12" t="s">
        <v>608</v>
      </c>
      <c r="AN1227" s="12" t="s">
        <v>615</v>
      </c>
      <c r="AO1227" s="12">
        <v>2000</v>
      </c>
      <c r="AP1227" s="12" t="s">
        <v>3458</v>
      </c>
      <c r="AQ1227" s="12">
        <v>4352</v>
      </c>
      <c r="AR1227" s="12">
        <v>1</v>
      </c>
      <c r="AS1227" s="12" t="s">
        <v>555</v>
      </c>
      <c r="AT1227" s="12" t="s">
        <v>212</v>
      </c>
      <c r="AU1227" s="12">
        <v>0</v>
      </c>
      <c r="AV1227" s="12">
        <v>1</v>
      </c>
      <c r="AW1227" s="12">
        <v>0</v>
      </c>
      <c r="AX1227" s="12">
        <v>0</v>
      </c>
      <c r="AY1227" s="12">
        <v>0</v>
      </c>
      <c r="AZ1227" s="12">
        <v>0</v>
      </c>
      <c r="BA1227" s="12">
        <v>1</v>
      </c>
      <c r="BB1227" s="12">
        <v>1</v>
      </c>
      <c r="BC1227" s="12">
        <v>0</v>
      </c>
      <c r="BD1227" s="12">
        <v>1</v>
      </c>
      <c r="BE1227" s="12">
        <v>1</v>
      </c>
      <c r="BF1227" s="12" t="s">
        <v>772</v>
      </c>
      <c r="BG1227" s="12" t="s">
        <v>2735</v>
      </c>
      <c r="BH1227" s="12"/>
      <c r="BI1227" s="12" t="s">
        <v>2814</v>
      </c>
      <c r="BJ1227" s="12" t="s">
        <v>3459</v>
      </c>
      <c r="BK1227" s="12" t="s">
        <v>3463</v>
      </c>
      <c r="BL1227" s="12" t="s">
        <v>3470</v>
      </c>
      <c r="BM1227" s="12" t="s">
        <v>3485</v>
      </c>
      <c r="BN1227" s="12" t="s">
        <v>1172</v>
      </c>
      <c r="BO1227" s="12"/>
      <c r="BP1227" s="12"/>
      <c r="BQ1227" s="12"/>
      <c r="BR1227" s="12"/>
      <c r="BS1227" s="12"/>
      <c r="BT1227" s="12"/>
      <c r="BU1227" s="12"/>
      <c r="BV1227" s="12"/>
      <c r="BW1227" s="12"/>
      <c r="BX1227" s="12"/>
      <c r="BY1227" s="12"/>
      <c r="BZ1227" s="12"/>
      <c r="CA1227" s="12"/>
      <c r="CB1227" s="12"/>
      <c r="CC1227" s="12"/>
      <c r="CD1227" s="12"/>
      <c r="CE1227" s="12"/>
      <c r="CF1227" s="12"/>
      <c r="CG1227" s="12"/>
      <c r="CH1227" s="12"/>
      <c r="CI1227" s="12"/>
      <c r="CJ1227" s="12"/>
      <c r="CK1227" s="12"/>
      <c r="CL1227" s="12"/>
      <c r="CM1227" s="12"/>
      <c r="CN1227" s="12"/>
      <c r="CO1227" s="12"/>
      <c r="CP1227" s="12"/>
      <c r="CQ1227" s="12"/>
      <c r="CR1227" s="12"/>
      <c r="CS1227" s="12"/>
      <c r="CT1227" s="12"/>
      <c r="CU1227" s="12"/>
      <c r="CV1227" s="12"/>
      <c r="CW1227" s="12"/>
      <c r="CX1227" s="57"/>
    </row>
    <row r="1228" spans="1:102" ht="16.5" x14ac:dyDescent="0.35">
      <c r="A1228" s="56">
        <v>15</v>
      </c>
      <c r="B1228" s="12" t="s">
        <v>3706</v>
      </c>
      <c r="C1228" s="12">
        <v>15.11</v>
      </c>
      <c r="D1228" s="12" t="s">
        <v>1481</v>
      </c>
      <c r="E1228" s="12" t="s">
        <v>268</v>
      </c>
      <c r="F1228" s="12" t="s">
        <v>3916</v>
      </c>
      <c r="G1228" s="12" t="s">
        <v>212</v>
      </c>
      <c r="H1228" s="12" t="s">
        <v>2804</v>
      </c>
      <c r="I1228" s="12" t="s">
        <v>212</v>
      </c>
      <c r="J1228" s="12" t="s">
        <v>1224</v>
      </c>
      <c r="K1228" s="12" t="s">
        <v>1225</v>
      </c>
      <c r="L1228" s="12" t="s">
        <v>1204</v>
      </c>
      <c r="M1228" s="12" t="s">
        <v>3237</v>
      </c>
      <c r="N1228" s="12" t="s">
        <v>3437</v>
      </c>
      <c r="O1228" s="12" t="s">
        <v>3400</v>
      </c>
      <c r="P1228" s="12" t="s">
        <v>3403</v>
      </c>
      <c r="Q1228" s="12">
        <v>1</v>
      </c>
      <c r="R1228" s="12">
        <v>0</v>
      </c>
      <c r="S1228" s="12">
        <v>0</v>
      </c>
      <c r="T1228" s="12">
        <v>0</v>
      </c>
      <c r="U1228" s="12">
        <v>0</v>
      </c>
      <c r="V1228" s="12">
        <v>0</v>
      </c>
      <c r="W1228" s="12">
        <v>0</v>
      </c>
      <c r="X1228" s="12">
        <v>0</v>
      </c>
      <c r="Y1228" s="12">
        <v>0</v>
      </c>
      <c r="Z1228" s="12">
        <v>0</v>
      </c>
      <c r="AA1228" s="12">
        <v>0</v>
      </c>
      <c r="AB1228" s="12">
        <v>1</v>
      </c>
      <c r="AC1228" s="12">
        <v>0</v>
      </c>
      <c r="AD1228" s="12">
        <v>0</v>
      </c>
      <c r="AE1228" s="12">
        <v>0</v>
      </c>
      <c r="AF1228" s="12">
        <v>0</v>
      </c>
      <c r="AG1228" s="12">
        <v>0</v>
      </c>
      <c r="AH1228" s="12">
        <v>0</v>
      </c>
      <c r="AI1228" s="12">
        <v>0</v>
      </c>
      <c r="AJ1228" s="12">
        <v>0</v>
      </c>
      <c r="AK1228" s="12">
        <v>0</v>
      </c>
      <c r="AL1228" s="12" t="s">
        <v>3448</v>
      </c>
      <c r="AM1228" s="7" t="s">
        <v>608</v>
      </c>
      <c r="AN1228" s="7" t="s">
        <v>633</v>
      </c>
      <c r="AO1228" s="7">
        <v>2000</v>
      </c>
      <c r="AP1228" s="12" t="s">
        <v>3458</v>
      </c>
      <c r="AQ1228" s="12">
        <v>5727</v>
      </c>
      <c r="AR1228" s="12">
        <v>1</v>
      </c>
      <c r="AS1228" s="12" t="s">
        <v>555</v>
      </c>
      <c r="AT1228" s="7" t="s">
        <v>349</v>
      </c>
      <c r="AU1228" s="12">
        <v>0</v>
      </c>
      <c r="AV1228" s="12">
        <v>0</v>
      </c>
      <c r="AW1228" s="12">
        <v>0</v>
      </c>
      <c r="AX1228" s="12">
        <v>0</v>
      </c>
      <c r="AY1228" s="7">
        <v>0</v>
      </c>
      <c r="AZ1228" s="12">
        <v>0</v>
      </c>
      <c r="BA1228" s="12">
        <v>1</v>
      </c>
      <c r="BB1228" s="12">
        <v>1</v>
      </c>
      <c r="BC1228" s="12">
        <v>0</v>
      </c>
      <c r="BD1228" s="12">
        <v>0</v>
      </c>
      <c r="BE1228" s="12">
        <v>0</v>
      </c>
      <c r="BF1228" s="7" t="s">
        <v>766</v>
      </c>
      <c r="BG1228" s="7" t="s">
        <v>781</v>
      </c>
      <c r="BH1228" s="7"/>
      <c r="BI1228" s="7" t="s">
        <v>2807</v>
      </c>
      <c r="BJ1228" s="12" t="s">
        <v>3460</v>
      </c>
      <c r="BK1228" s="12" t="s">
        <v>3472</v>
      </c>
      <c r="BL1228" s="12" t="s">
        <v>3474</v>
      </c>
      <c r="BM1228" s="7" t="s">
        <v>788</v>
      </c>
      <c r="BN1228" s="7"/>
      <c r="BO1228" s="12"/>
      <c r="BP1228" s="12" t="s">
        <v>4023</v>
      </c>
      <c r="BQ1228" s="12">
        <f>BS1228</f>
        <v>0.33460000000000001</v>
      </c>
      <c r="BR1228" s="12" t="s">
        <v>3429</v>
      </c>
      <c r="BS1228" s="12">
        <v>0.33460000000000001</v>
      </c>
      <c r="BT1228" s="12"/>
      <c r="BU1228" s="12">
        <f>1.01^BS1228</f>
        <v>1.0033349292474338</v>
      </c>
      <c r="BV1228" s="12" t="s">
        <v>3417</v>
      </c>
      <c r="BW1228" s="12"/>
      <c r="BX1228" s="12"/>
      <c r="BY1228" s="12"/>
      <c r="BZ1228" s="12"/>
      <c r="CA1228" s="12" t="s">
        <v>1077</v>
      </c>
      <c r="CB1228" s="12">
        <v>1215.8</v>
      </c>
      <c r="CC1228" s="12" t="s">
        <v>3419</v>
      </c>
      <c r="CD1228" s="12" t="s">
        <v>1077</v>
      </c>
      <c r="CE1228" s="12">
        <v>0.1</v>
      </c>
      <c r="CF1228" s="12"/>
      <c r="CG1228" s="12"/>
      <c r="CH1228" s="12"/>
      <c r="CI1228" s="12"/>
      <c r="CJ1228" s="12">
        <v>0.67300000000000004</v>
      </c>
      <c r="CK1228" s="12" t="s">
        <v>3827</v>
      </c>
      <c r="CL1228" s="12">
        <v>-31124</v>
      </c>
      <c r="CM1228" s="12" t="s">
        <v>1077</v>
      </c>
      <c r="CN1228" s="12">
        <v>6932</v>
      </c>
      <c r="CO1228" s="12" t="s">
        <v>3419</v>
      </c>
      <c r="CP1228" s="12"/>
      <c r="CQ1228" s="12"/>
      <c r="CR1228" s="12"/>
      <c r="CS1228" s="12" t="s">
        <v>1077</v>
      </c>
      <c r="CT1228" s="12" t="s">
        <v>1077</v>
      </c>
      <c r="CU1228" s="12" t="s">
        <v>1077</v>
      </c>
      <c r="CV1228" s="12" t="s">
        <v>1077</v>
      </c>
      <c r="CW1228" s="12"/>
      <c r="CX1228" s="57"/>
    </row>
    <row r="1229" spans="1:102" ht="16.5" x14ac:dyDescent="0.35">
      <c r="A1229" s="56">
        <v>15</v>
      </c>
      <c r="B1229" s="12" t="s">
        <v>3706</v>
      </c>
      <c r="C1229" s="12">
        <v>15.12</v>
      </c>
      <c r="D1229" s="12" t="s">
        <v>1482</v>
      </c>
      <c r="E1229" s="12" t="s">
        <v>269</v>
      </c>
      <c r="F1229" s="12" t="s">
        <v>3916</v>
      </c>
      <c r="G1229" s="12" t="s">
        <v>212</v>
      </c>
      <c r="H1229" s="12" t="s">
        <v>2804</v>
      </c>
      <c r="I1229" s="12" t="s">
        <v>212</v>
      </c>
      <c r="J1229" s="12" t="s">
        <v>1224</v>
      </c>
      <c r="K1229" s="12" t="s">
        <v>1225</v>
      </c>
      <c r="L1229" s="12" t="s">
        <v>1204</v>
      </c>
      <c r="M1229" s="12" t="s">
        <v>3237</v>
      </c>
      <c r="N1229" s="12" t="s">
        <v>3437</v>
      </c>
      <c r="O1229" s="12" t="s">
        <v>3400</v>
      </c>
      <c r="P1229" s="12" t="s">
        <v>3403</v>
      </c>
      <c r="Q1229" s="12">
        <v>1</v>
      </c>
      <c r="R1229" s="12">
        <v>0</v>
      </c>
      <c r="S1229" s="12">
        <v>0</v>
      </c>
      <c r="T1229" s="12">
        <v>0</v>
      </c>
      <c r="U1229" s="12">
        <v>0</v>
      </c>
      <c r="V1229" s="12">
        <v>0</v>
      </c>
      <c r="W1229" s="12">
        <v>0</v>
      </c>
      <c r="X1229" s="12">
        <v>0</v>
      </c>
      <c r="Y1229" s="12">
        <v>0</v>
      </c>
      <c r="Z1229" s="12">
        <v>0</v>
      </c>
      <c r="AA1229" s="12">
        <v>0</v>
      </c>
      <c r="AB1229" s="12">
        <v>1</v>
      </c>
      <c r="AC1229" s="12">
        <v>0</v>
      </c>
      <c r="AD1229" s="12">
        <v>0</v>
      </c>
      <c r="AE1229" s="12">
        <v>0</v>
      </c>
      <c r="AF1229" s="12">
        <v>0</v>
      </c>
      <c r="AG1229" s="12">
        <v>0</v>
      </c>
      <c r="AH1229" s="12">
        <v>0</v>
      </c>
      <c r="AI1229" s="12">
        <v>0</v>
      </c>
      <c r="AJ1229" s="12">
        <v>0</v>
      </c>
      <c r="AK1229" s="12">
        <v>0</v>
      </c>
      <c r="AL1229" s="12" t="s">
        <v>3448</v>
      </c>
      <c r="AM1229" s="7" t="s">
        <v>608</v>
      </c>
      <c r="AN1229" s="7" t="s">
        <v>634</v>
      </c>
      <c r="AO1229" s="7">
        <v>2000</v>
      </c>
      <c r="AP1229" s="12" t="s">
        <v>3458</v>
      </c>
      <c r="AQ1229" s="12">
        <v>3307</v>
      </c>
      <c r="AR1229" s="12">
        <v>1</v>
      </c>
      <c r="AS1229" s="12" t="s">
        <v>555</v>
      </c>
      <c r="AT1229" s="7" t="s">
        <v>349</v>
      </c>
      <c r="AU1229" s="12">
        <v>0</v>
      </c>
      <c r="AV1229" s="12">
        <v>0</v>
      </c>
      <c r="AW1229" s="12">
        <v>0</v>
      </c>
      <c r="AX1229" s="12">
        <v>0</v>
      </c>
      <c r="AY1229" s="7">
        <v>0</v>
      </c>
      <c r="AZ1229" s="12">
        <v>0</v>
      </c>
      <c r="BA1229" s="12">
        <v>1</v>
      </c>
      <c r="BB1229" s="12">
        <v>1</v>
      </c>
      <c r="BC1229" s="12">
        <v>0</v>
      </c>
      <c r="BD1229" s="12">
        <v>0</v>
      </c>
      <c r="BE1229" s="12">
        <v>0</v>
      </c>
      <c r="BF1229" s="7" t="s">
        <v>766</v>
      </c>
      <c r="BG1229" s="7" t="s">
        <v>781</v>
      </c>
      <c r="BH1229" s="7"/>
      <c r="BI1229" s="7" t="s">
        <v>2807</v>
      </c>
      <c r="BJ1229" s="12" t="s">
        <v>3460</v>
      </c>
      <c r="BK1229" s="12" t="s">
        <v>3472</v>
      </c>
      <c r="BL1229" s="12" t="s">
        <v>3474</v>
      </c>
      <c r="BM1229" s="7" t="s">
        <v>788</v>
      </c>
      <c r="BN1229" s="7"/>
      <c r="BO1229" s="12"/>
      <c r="BP1229" s="12" t="s">
        <v>4023</v>
      </c>
      <c r="BQ1229" s="12">
        <f>BS1229</f>
        <v>0.34810000000000002</v>
      </c>
      <c r="BR1229" s="12" t="s">
        <v>3429</v>
      </c>
      <c r="BS1229" s="12">
        <v>0.34810000000000002</v>
      </c>
      <c r="BT1229" s="12"/>
      <c r="BU1229" s="12">
        <f>1.01^BS1229</f>
        <v>1.0034697157459149</v>
      </c>
      <c r="BV1229" s="12" t="s">
        <v>3417</v>
      </c>
      <c r="BW1229" s="12"/>
      <c r="BX1229" s="12"/>
      <c r="BY1229" s="12"/>
      <c r="BZ1229" s="12"/>
      <c r="CA1229" s="12" t="s">
        <v>1077</v>
      </c>
      <c r="CB1229" s="12">
        <v>698.9</v>
      </c>
      <c r="CC1229" s="12" t="s">
        <v>3419</v>
      </c>
      <c r="CD1229" s="12" t="s">
        <v>1077</v>
      </c>
      <c r="CE1229" s="12">
        <v>0.1</v>
      </c>
      <c r="CF1229" s="12"/>
      <c r="CG1229" s="12"/>
      <c r="CH1229" s="12"/>
      <c r="CI1229" s="12"/>
      <c r="CJ1229" s="12">
        <v>0.63500000000000001</v>
      </c>
      <c r="CK1229" s="12" t="s">
        <v>3827</v>
      </c>
      <c r="CL1229" s="12">
        <v>-17229</v>
      </c>
      <c r="CM1229" s="12" t="s">
        <v>1077</v>
      </c>
      <c r="CN1229" s="12">
        <v>4069.7</v>
      </c>
      <c r="CO1229" s="12" t="s">
        <v>3419</v>
      </c>
      <c r="CP1229" s="12"/>
      <c r="CQ1229" s="12"/>
      <c r="CR1229" s="12"/>
      <c r="CS1229" s="12" t="s">
        <v>1077</v>
      </c>
      <c r="CT1229" s="12" t="s">
        <v>1077</v>
      </c>
      <c r="CU1229" s="12" t="s">
        <v>1077</v>
      </c>
      <c r="CV1229" s="12" t="s">
        <v>1077</v>
      </c>
      <c r="CW1229" s="12"/>
      <c r="CX1229" s="57"/>
    </row>
    <row r="1230" spans="1:102" ht="16.5" x14ac:dyDescent="0.35">
      <c r="A1230" s="56">
        <v>15</v>
      </c>
      <c r="B1230" s="12" t="s">
        <v>3706</v>
      </c>
      <c r="C1230" s="12">
        <v>15.13</v>
      </c>
      <c r="D1230" s="12" t="s">
        <v>1483</v>
      </c>
      <c r="E1230" s="12" t="s">
        <v>270</v>
      </c>
      <c r="F1230" s="12" t="s">
        <v>3916</v>
      </c>
      <c r="G1230" s="12" t="s">
        <v>212</v>
      </c>
      <c r="H1230" s="12" t="s">
        <v>2804</v>
      </c>
      <c r="I1230" s="12" t="s">
        <v>212</v>
      </c>
      <c r="J1230" s="12" t="s">
        <v>1224</v>
      </c>
      <c r="K1230" s="12" t="s">
        <v>1225</v>
      </c>
      <c r="L1230" s="12" t="s">
        <v>1204</v>
      </c>
      <c r="M1230" s="12" t="s">
        <v>3237</v>
      </c>
      <c r="N1230" s="12" t="s">
        <v>3437</v>
      </c>
      <c r="O1230" s="12" t="s">
        <v>3400</v>
      </c>
      <c r="P1230" s="12" t="s">
        <v>3403</v>
      </c>
      <c r="Q1230" s="12">
        <v>1</v>
      </c>
      <c r="R1230" s="12">
        <v>0</v>
      </c>
      <c r="S1230" s="12">
        <v>0</v>
      </c>
      <c r="T1230" s="12">
        <v>0</v>
      </c>
      <c r="U1230" s="12">
        <v>0</v>
      </c>
      <c r="V1230" s="12">
        <v>0</v>
      </c>
      <c r="W1230" s="12">
        <v>0</v>
      </c>
      <c r="X1230" s="12">
        <v>0</v>
      </c>
      <c r="Y1230" s="12">
        <v>0</v>
      </c>
      <c r="Z1230" s="12">
        <v>0</v>
      </c>
      <c r="AA1230" s="12">
        <v>0</v>
      </c>
      <c r="AB1230" s="12">
        <v>1</v>
      </c>
      <c r="AC1230" s="12">
        <v>0</v>
      </c>
      <c r="AD1230" s="12">
        <v>0</v>
      </c>
      <c r="AE1230" s="12">
        <v>0</v>
      </c>
      <c r="AF1230" s="12">
        <v>0</v>
      </c>
      <c r="AG1230" s="12">
        <v>0</v>
      </c>
      <c r="AH1230" s="12">
        <v>0</v>
      </c>
      <c r="AI1230" s="12">
        <v>0</v>
      </c>
      <c r="AJ1230" s="12">
        <v>0</v>
      </c>
      <c r="AK1230" s="12">
        <v>0</v>
      </c>
      <c r="AL1230" s="12" t="s">
        <v>3448</v>
      </c>
      <c r="AM1230" s="7" t="s">
        <v>608</v>
      </c>
      <c r="AN1230" s="7" t="s">
        <v>615</v>
      </c>
      <c r="AO1230" s="7">
        <v>2000</v>
      </c>
      <c r="AP1230" s="12" t="s">
        <v>3458</v>
      </c>
      <c r="AQ1230" s="12">
        <v>1430</v>
      </c>
      <c r="AR1230" s="12">
        <v>1</v>
      </c>
      <c r="AS1230" s="12" t="s">
        <v>555</v>
      </c>
      <c r="AT1230" s="7" t="s">
        <v>349</v>
      </c>
      <c r="AU1230" s="12">
        <v>0</v>
      </c>
      <c r="AV1230" s="12">
        <v>0</v>
      </c>
      <c r="AW1230" s="12">
        <v>0</v>
      </c>
      <c r="AX1230" s="12">
        <v>0</v>
      </c>
      <c r="AY1230" s="7">
        <v>0</v>
      </c>
      <c r="AZ1230" s="12">
        <v>0</v>
      </c>
      <c r="BA1230" s="12">
        <v>1</v>
      </c>
      <c r="BB1230" s="12">
        <v>1</v>
      </c>
      <c r="BC1230" s="12">
        <v>0</v>
      </c>
      <c r="BD1230" s="12">
        <v>0</v>
      </c>
      <c r="BE1230" s="12">
        <v>0</v>
      </c>
      <c r="BF1230" s="7" t="s">
        <v>766</v>
      </c>
      <c r="BG1230" s="7" t="s">
        <v>781</v>
      </c>
      <c r="BH1230" s="7"/>
      <c r="BI1230" s="7" t="s">
        <v>2807</v>
      </c>
      <c r="BJ1230" s="12" t="s">
        <v>3460</v>
      </c>
      <c r="BK1230" s="12" t="s">
        <v>3472</v>
      </c>
      <c r="BL1230" s="12" t="s">
        <v>3474</v>
      </c>
      <c r="BM1230" s="7" t="s">
        <v>788</v>
      </c>
      <c r="BN1230" s="7"/>
      <c r="BO1230" s="12"/>
      <c r="BP1230" s="12" t="s">
        <v>4023</v>
      </c>
      <c r="BQ1230" s="12">
        <f>BS1230</f>
        <v>0.35460000000000003</v>
      </c>
      <c r="BR1230" s="12" t="s">
        <v>3429</v>
      </c>
      <c r="BS1230" s="12">
        <v>0.35460000000000003</v>
      </c>
      <c r="BT1230" s="12"/>
      <c r="BU1230" s="12">
        <f>1.01^BS1230</f>
        <v>1.0035346194066574</v>
      </c>
      <c r="BV1230" s="12" t="s">
        <v>3417</v>
      </c>
      <c r="BW1230" s="12"/>
      <c r="BX1230" s="12"/>
      <c r="BY1230" s="12"/>
      <c r="BZ1230" s="12"/>
      <c r="CA1230" s="12" t="s">
        <v>1077</v>
      </c>
      <c r="CB1230" s="12">
        <v>460.2</v>
      </c>
      <c r="CC1230" s="12" t="s">
        <v>3419</v>
      </c>
      <c r="CD1230" s="12" t="s">
        <v>1077</v>
      </c>
      <c r="CE1230" s="12">
        <v>0.1</v>
      </c>
      <c r="CF1230" s="12"/>
      <c r="CG1230" s="12"/>
      <c r="CH1230" s="12"/>
      <c r="CI1230" s="12"/>
      <c r="CJ1230" s="12">
        <v>0.46100000000000002</v>
      </c>
      <c r="CK1230" s="12" t="s">
        <v>3827</v>
      </c>
      <c r="CL1230" s="12">
        <v>-8818.2999999999993</v>
      </c>
      <c r="CM1230" s="12" t="s">
        <v>1077</v>
      </c>
      <c r="CN1230" s="12">
        <v>1648.9</v>
      </c>
      <c r="CO1230" s="12" t="s">
        <v>3419</v>
      </c>
      <c r="CP1230" s="12"/>
      <c r="CQ1230" s="12"/>
      <c r="CR1230" s="12"/>
      <c r="CS1230" s="12" t="s">
        <v>1077</v>
      </c>
      <c r="CT1230" s="12" t="s">
        <v>1077</v>
      </c>
      <c r="CU1230" s="12" t="s">
        <v>1077</v>
      </c>
      <c r="CV1230" s="12" t="s">
        <v>1077</v>
      </c>
      <c r="CW1230" s="12"/>
      <c r="CX1230" s="57"/>
    </row>
    <row r="1231" spans="1:102" ht="16.5" x14ac:dyDescent="0.35">
      <c r="A1231" s="56">
        <v>15</v>
      </c>
      <c r="B1231" s="12" t="s">
        <v>3706</v>
      </c>
      <c r="C1231" s="12">
        <v>15.14</v>
      </c>
      <c r="D1231" s="12" t="s">
        <v>1484</v>
      </c>
      <c r="E1231" s="12" t="s">
        <v>271</v>
      </c>
      <c r="F1231" s="12" t="s">
        <v>3916</v>
      </c>
      <c r="G1231" s="12" t="s">
        <v>212</v>
      </c>
      <c r="H1231" s="12" t="s">
        <v>2804</v>
      </c>
      <c r="I1231" s="12" t="s">
        <v>212</v>
      </c>
      <c r="J1231" s="12" t="s">
        <v>1224</v>
      </c>
      <c r="K1231" s="12" t="s">
        <v>1225</v>
      </c>
      <c r="L1231" s="12" t="s">
        <v>1204</v>
      </c>
      <c r="M1231" s="12" t="s">
        <v>3237</v>
      </c>
      <c r="N1231" s="12" t="s">
        <v>3437</v>
      </c>
      <c r="O1231" s="12" t="s">
        <v>3400</v>
      </c>
      <c r="P1231" s="12" t="s">
        <v>3403</v>
      </c>
      <c r="Q1231" s="12">
        <v>1</v>
      </c>
      <c r="R1231" s="12">
        <v>0</v>
      </c>
      <c r="S1231" s="12">
        <v>0</v>
      </c>
      <c r="T1231" s="12">
        <v>0</v>
      </c>
      <c r="U1231" s="12">
        <v>0</v>
      </c>
      <c r="V1231" s="12">
        <v>0</v>
      </c>
      <c r="W1231" s="12">
        <v>0</v>
      </c>
      <c r="X1231" s="12">
        <v>0</v>
      </c>
      <c r="Y1231" s="12">
        <v>0</v>
      </c>
      <c r="Z1231" s="12">
        <v>0</v>
      </c>
      <c r="AA1231" s="12">
        <v>0</v>
      </c>
      <c r="AB1231" s="12">
        <v>1</v>
      </c>
      <c r="AC1231" s="12">
        <v>0</v>
      </c>
      <c r="AD1231" s="12">
        <v>0</v>
      </c>
      <c r="AE1231" s="12">
        <v>0</v>
      </c>
      <c r="AF1231" s="12">
        <v>0</v>
      </c>
      <c r="AG1231" s="12">
        <v>0</v>
      </c>
      <c r="AH1231" s="12">
        <v>0</v>
      </c>
      <c r="AI1231" s="12">
        <v>0</v>
      </c>
      <c r="AJ1231" s="12">
        <v>0</v>
      </c>
      <c r="AK1231" s="12">
        <v>0</v>
      </c>
      <c r="AL1231" s="12" t="s">
        <v>3448</v>
      </c>
      <c r="AM1231" s="7" t="s">
        <v>608</v>
      </c>
      <c r="AN1231" s="7" t="s">
        <v>635</v>
      </c>
      <c r="AO1231" s="7">
        <v>2000</v>
      </c>
      <c r="AP1231" s="12" t="s">
        <v>3458</v>
      </c>
      <c r="AQ1231" s="12">
        <v>593</v>
      </c>
      <c r="AR1231" s="12">
        <v>1</v>
      </c>
      <c r="AS1231" s="12" t="s">
        <v>555</v>
      </c>
      <c r="AT1231" s="7" t="s">
        <v>349</v>
      </c>
      <c r="AU1231" s="12">
        <v>0</v>
      </c>
      <c r="AV1231" s="12">
        <v>0</v>
      </c>
      <c r="AW1231" s="12">
        <v>0</v>
      </c>
      <c r="AX1231" s="12">
        <v>0</v>
      </c>
      <c r="AY1231" s="7">
        <v>0</v>
      </c>
      <c r="AZ1231" s="12">
        <v>0</v>
      </c>
      <c r="BA1231" s="12">
        <v>1</v>
      </c>
      <c r="BB1231" s="12">
        <v>1</v>
      </c>
      <c r="BC1231" s="12">
        <v>0</v>
      </c>
      <c r="BD1231" s="12">
        <v>0</v>
      </c>
      <c r="BE1231" s="12">
        <v>0</v>
      </c>
      <c r="BF1231" s="7" t="s">
        <v>766</v>
      </c>
      <c r="BG1231" s="7" t="s">
        <v>781</v>
      </c>
      <c r="BH1231" s="7"/>
      <c r="BI1231" s="7" t="s">
        <v>2807</v>
      </c>
      <c r="BJ1231" s="12" t="s">
        <v>3460</v>
      </c>
      <c r="BK1231" s="12" t="s">
        <v>3472</v>
      </c>
      <c r="BL1231" s="12" t="s">
        <v>3474</v>
      </c>
      <c r="BM1231" s="7" t="s">
        <v>788</v>
      </c>
      <c r="BN1231" s="7"/>
      <c r="BO1231" s="12"/>
      <c r="BP1231" s="12" t="s">
        <v>4023</v>
      </c>
      <c r="BQ1231" s="12">
        <f>BS1231</f>
        <v>0.31659999999999999</v>
      </c>
      <c r="BR1231" s="12" t="s">
        <v>3429</v>
      </c>
      <c r="BS1231" s="12">
        <v>0.31659999999999999</v>
      </c>
      <c r="BT1231" s="12"/>
      <c r="BU1231" s="12">
        <f>1.01^BS1231</f>
        <v>1.0031552420783894</v>
      </c>
      <c r="BV1231" s="12" t="s">
        <v>3417</v>
      </c>
      <c r="BW1231" s="12"/>
      <c r="BX1231" s="12"/>
      <c r="BY1231" s="12"/>
      <c r="BZ1231" s="12"/>
      <c r="CA1231" s="12" t="s">
        <v>1077</v>
      </c>
      <c r="CB1231" s="12">
        <v>100.8</v>
      </c>
      <c r="CC1231" s="12" t="s">
        <v>3419</v>
      </c>
      <c r="CD1231" s="12" t="s">
        <v>1077</v>
      </c>
      <c r="CE1231" s="12">
        <v>0.1</v>
      </c>
      <c r="CF1231" s="12"/>
      <c r="CG1231" s="12"/>
      <c r="CH1231" s="12"/>
      <c r="CI1231" s="12"/>
      <c r="CJ1231" s="12">
        <v>0.65200000000000002</v>
      </c>
      <c r="CK1231" s="12" t="s">
        <v>3827</v>
      </c>
      <c r="CL1231" s="12">
        <v>-3002</v>
      </c>
      <c r="CM1231" s="12" t="s">
        <v>1077</v>
      </c>
      <c r="CN1231" s="12">
        <v>737.6</v>
      </c>
      <c r="CO1231" s="12" t="s">
        <v>3419</v>
      </c>
      <c r="CP1231" s="12"/>
      <c r="CQ1231" s="12"/>
      <c r="CR1231" s="12"/>
      <c r="CS1231" s="12" t="s">
        <v>1077</v>
      </c>
      <c r="CT1231" s="12" t="s">
        <v>1077</v>
      </c>
      <c r="CU1231" s="12" t="s">
        <v>1077</v>
      </c>
      <c r="CV1231" s="12" t="s">
        <v>1077</v>
      </c>
      <c r="CW1231" s="12"/>
      <c r="CX1231" s="57"/>
    </row>
    <row r="1232" spans="1:102" ht="16.5" x14ac:dyDescent="0.35">
      <c r="A1232" s="56">
        <v>15</v>
      </c>
      <c r="B1232" s="12" t="s">
        <v>3706</v>
      </c>
      <c r="C1232" s="12">
        <v>15.15</v>
      </c>
      <c r="D1232" s="12" t="s">
        <v>1485</v>
      </c>
      <c r="E1232" s="12" t="s">
        <v>299</v>
      </c>
      <c r="F1232" s="12" t="s">
        <v>3916</v>
      </c>
      <c r="G1232" s="12" t="s">
        <v>212</v>
      </c>
      <c r="H1232" s="12" t="s">
        <v>2804</v>
      </c>
      <c r="I1232" s="12" t="s">
        <v>212</v>
      </c>
      <c r="J1232" s="12" t="s">
        <v>1224</v>
      </c>
      <c r="K1232" s="12" t="s">
        <v>1225</v>
      </c>
      <c r="L1232" s="12" t="s">
        <v>1204</v>
      </c>
      <c r="M1232" s="12" t="s">
        <v>3237</v>
      </c>
      <c r="N1232" s="12" t="s">
        <v>3437</v>
      </c>
      <c r="O1232" s="12" t="s">
        <v>3400</v>
      </c>
      <c r="P1232" s="12" t="s">
        <v>3403</v>
      </c>
      <c r="Q1232" s="12">
        <v>1</v>
      </c>
      <c r="R1232" s="12">
        <v>0</v>
      </c>
      <c r="S1232" s="12">
        <v>0</v>
      </c>
      <c r="T1232" s="12">
        <v>0</v>
      </c>
      <c r="U1232" s="12">
        <v>0</v>
      </c>
      <c r="V1232" s="12">
        <v>0</v>
      </c>
      <c r="W1232" s="12">
        <v>0</v>
      </c>
      <c r="X1232" s="12">
        <v>0</v>
      </c>
      <c r="Y1232" s="12">
        <v>0</v>
      </c>
      <c r="Z1232" s="12">
        <v>0</v>
      </c>
      <c r="AA1232" s="12">
        <v>0</v>
      </c>
      <c r="AB1232" s="12">
        <v>1</v>
      </c>
      <c r="AC1232" s="12">
        <v>0</v>
      </c>
      <c r="AD1232" s="12">
        <v>0</v>
      </c>
      <c r="AE1232" s="12">
        <v>0</v>
      </c>
      <c r="AF1232" s="12">
        <v>0</v>
      </c>
      <c r="AG1232" s="12">
        <v>0</v>
      </c>
      <c r="AH1232" s="12">
        <v>0</v>
      </c>
      <c r="AI1232" s="12">
        <v>0</v>
      </c>
      <c r="AJ1232" s="12">
        <v>0</v>
      </c>
      <c r="AK1232" s="12">
        <v>0</v>
      </c>
      <c r="AL1232" s="12" t="s">
        <v>3448</v>
      </c>
      <c r="AM1232" s="7" t="s">
        <v>608</v>
      </c>
      <c r="AN1232" s="7" t="s">
        <v>636</v>
      </c>
      <c r="AO1232" s="7">
        <v>2000</v>
      </c>
      <c r="AP1232" s="12" t="s">
        <v>3458</v>
      </c>
      <c r="AQ1232" s="12">
        <v>397</v>
      </c>
      <c r="AR1232" s="12">
        <v>1</v>
      </c>
      <c r="AS1232" s="12" t="s">
        <v>555</v>
      </c>
      <c r="AT1232" s="7" t="s">
        <v>349</v>
      </c>
      <c r="AU1232" s="12">
        <v>0</v>
      </c>
      <c r="AV1232" s="12">
        <v>0</v>
      </c>
      <c r="AW1232" s="12">
        <v>0</v>
      </c>
      <c r="AX1232" s="12">
        <v>0</v>
      </c>
      <c r="AY1232" s="7">
        <v>0</v>
      </c>
      <c r="AZ1232" s="12">
        <v>0</v>
      </c>
      <c r="BA1232" s="12">
        <v>1</v>
      </c>
      <c r="BB1232" s="12">
        <v>1</v>
      </c>
      <c r="BC1232" s="12">
        <v>0</v>
      </c>
      <c r="BD1232" s="12">
        <v>0</v>
      </c>
      <c r="BE1232" s="12">
        <v>0</v>
      </c>
      <c r="BF1232" s="7" t="s">
        <v>766</v>
      </c>
      <c r="BG1232" s="7" t="s">
        <v>781</v>
      </c>
      <c r="BH1232" s="7"/>
      <c r="BI1232" s="7" t="s">
        <v>2807</v>
      </c>
      <c r="BJ1232" s="12" t="s">
        <v>3460</v>
      </c>
      <c r="BK1232" s="12" t="s">
        <v>3472</v>
      </c>
      <c r="BL1232" s="12" t="s">
        <v>3474</v>
      </c>
      <c r="BM1232" s="7" t="s">
        <v>788</v>
      </c>
      <c r="BN1232" s="7"/>
      <c r="BO1232" s="12"/>
      <c r="BP1232" s="12" t="s">
        <v>4067</v>
      </c>
      <c r="BQ1232" s="12"/>
      <c r="BR1232" s="12"/>
      <c r="BS1232" s="12">
        <v>0.2276</v>
      </c>
      <c r="BT1232" s="12"/>
      <c r="BU1232" s="12">
        <f>1.01^BS1232</f>
        <v>1.002267261661562</v>
      </c>
      <c r="BV1232" s="12" t="s">
        <v>3417</v>
      </c>
      <c r="BW1232" s="12"/>
      <c r="BX1232" s="12"/>
      <c r="BY1232" s="12"/>
      <c r="BZ1232" s="12"/>
      <c r="CA1232" s="12" t="s">
        <v>1077</v>
      </c>
      <c r="CB1232" s="12">
        <v>47.3</v>
      </c>
      <c r="CC1232" s="12" t="s">
        <v>3419</v>
      </c>
      <c r="CD1232" s="12" t="s">
        <v>1077</v>
      </c>
      <c r="CE1232" s="12">
        <v>0.1</v>
      </c>
      <c r="CF1232" s="12"/>
      <c r="CG1232" s="12"/>
      <c r="CH1232" s="12"/>
      <c r="CI1232" s="12"/>
      <c r="CJ1232" s="12">
        <v>0.503</v>
      </c>
      <c r="CK1232" s="12" t="s">
        <v>3827</v>
      </c>
      <c r="CL1232" s="12">
        <v>-1916.2</v>
      </c>
      <c r="CM1232" s="12" t="s">
        <v>1077</v>
      </c>
      <c r="CN1232" s="12">
        <v>485.1</v>
      </c>
      <c r="CO1232" s="12" t="s">
        <v>3419</v>
      </c>
      <c r="CP1232" s="12"/>
      <c r="CQ1232" s="12"/>
      <c r="CR1232" s="12"/>
      <c r="CS1232" s="12" t="s">
        <v>1077</v>
      </c>
      <c r="CT1232" s="12" t="s">
        <v>1077</v>
      </c>
      <c r="CU1232" s="12" t="s">
        <v>1077</v>
      </c>
      <c r="CV1232" s="12" t="s">
        <v>1077</v>
      </c>
      <c r="CW1232" s="12"/>
      <c r="CX1232" s="57"/>
    </row>
    <row r="1233" spans="1:102" x14ac:dyDescent="0.35">
      <c r="A1233" s="56">
        <v>16</v>
      </c>
      <c r="B1233" s="12" t="s">
        <v>3707</v>
      </c>
      <c r="C1233" s="12">
        <v>16.100000000000001</v>
      </c>
      <c r="D1233" s="12" t="s">
        <v>1741</v>
      </c>
      <c r="E1233" s="12" t="s">
        <v>1138</v>
      </c>
      <c r="F1233" s="12" t="s">
        <v>1078</v>
      </c>
      <c r="G1233" s="12" t="s">
        <v>349</v>
      </c>
      <c r="H1233" s="12" t="s">
        <v>1078</v>
      </c>
      <c r="I1233" s="12" t="s">
        <v>1285</v>
      </c>
      <c r="J1233" s="12" t="s">
        <v>1222</v>
      </c>
      <c r="K1233" s="12" t="s">
        <v>564</v>
      </c>
      <c r="L1233" s="12" t="s">
        <v>173</v>
      </c>
      <c r="M1233" s="12" t="s">
        <v>3164</v>
      </c>
      <c r="N1233" s="12"/>
      <c r="O1233" s="12" t="s">
        <v>3400</v>
      </c>
      <c r="P1233" s="12" t="s">
        <v>3402</v>
      </c>
      <c r="Q1233" s="12">
        <v>1</v>
      </c>
      <c r="R1233" s="12">
        <v>0</v>
      </c>
      <c r="S1233" s="12">
        <v>0</v>
      </c>
      <c r="T1233" s="12">
        <v>0</v>
      </c>
      <c r="U1233" s="12">
        <v>0</v>
      </c>
      <c r="V1233" s="12">
        <v>0</v>
      </c>
      <c r="W1233" s="12">
        <v>0</v>
      </c>
      <c r="X1233" s="12">
        <v>0</v>
      </c>
      <c r="Y1233" s="12">
        <v>0</v>
      </c>
      <c r="Z1233" s="12">
        <v>1</v>
      </c>
      <c r="AA1233" s="12">
        <v>1</v>
      </c>
      <c r="AB1233" s="12">
        <v>0</v>
      </c>
      <c r="AC1233" s="12">
        <v>0</v>
      </c>
      <c r="AD1233" s="12">
        <v>0</v>
      </c>
      <c r="AE1233" s="12">
        <v>0</v>
      </c>
      <c r="AF1233" s="12">
        <v>0</v>
      </c>
      <c r="AG1233" s="12">
        <v>0</v>
      </c>
      <c r="AH1233" s="12">
        <v>0</v>
      </c>
      <c r="AI1233" s="12">
        <v>0</v>
      </c>
      <c r="AJ1233" s="12">
        <v>0</v>
      </c>
      <c r="AK1233" s="12">
        <v>0</v>
      </c>
      <c r="AL1233" s="12" t="s">
        <v>3367</v>
      </c>
      <c r="AM1233" s="12" t="s">
        <v>637</v>
      </c>
      <c r="AN1233" s="12" t="s">
        <v>638</v>
      </c>
      <c r="AO1233" s="12">
        <v>1995</v>
      </c>
      <c r="AP1233" s="12" t="s">
        <v>3458</v>
      </c>
      <c r="AQ1233" s="12">
        <v>1200</v>
      </c>
      <c r="AR1233" s="12">
        <v>1</v>
      </c>
      <c r="AS1233" s="12" t="s">
        <v>555</v>
      </c>
      <c r="AT1233" s="12" t="s">
        <v>349</v>
      </c>
      <c r="AU1233" s="12">
        <v>0</v>
      </c>
      <c r="AV1233" s="12">
        <v>1</v>
      </c>
      <c r="AW1233" s="12">
        <v>1</v>
      </c>
      <c r="AX1233" s="12">
        <v>1</v>
      </c>
      <c r="AY1233" s="12">
        <v>1</v>
      </c>
      <c r="AZ1233" s="12">
        <v>0</v>
      </c>
      <c r="BA1233" s="12">
        <v>1</v>
      </c>
      <c r="BB1233" s="12">
        <v>1</v>
      </c>
      <c r="BC1233" s="12">
        <v>0</v>
      </c>
      <c r="BD1233" s="12">
        <v>1</v>
      </c>
      <c r="BE1233" s="12">
        <v>1</v>
      </c>
      <c r="BF1233" s="12" t="s">
        <v>766</v>
      </c>
      <c r="BG1233" s="12" t="s">
        <v>781</v>
      </c>
      <c r="BH1233" s="12"/>
      <c r="BI1233" s="12" t="s">
        <v>2806</v>
      </c>
      <c r="BJ1233" s="12" t="s">
        <v>3460</v>
      </c>
      <c r="BK1233" s="12" t="s">
        <v>3463</v>
      </c>
      <c r="BL1233" s="12" t="s">
        <v>3470</v>
      </c>
      <c r="BM1233" s="12" t="s">
        <v>1230</v>
      </c>
      <c r="BN1233" s="12" t="s">
        <v>1174</v>
      </c>
      <c r="BO1233" s="12"/>
      <c r="BP1233" s="12"/>
      <c r="BQ1233" s="12"/>
      <c r="BR1233" s="12"/>
      <c r="BS1233" s="12"/>
      <c r="BT1233" s="12"/>
      <c r="BU1233" s="12"/>
      <c r="BV1233" s="12"/>
      <c r="BW1233" s="12"/>
      <c r="BX1233" s="12"/>
      <c r="BY1233" s="12"/>
      <c r="BZ1233" s="12"/>
      <c r="CA1233" s="12"/>
      <c r="CB1233" s="12"/>
      <c r="CC1233" s="12"/>
      <c r="CD1233" s="12"/>
      <c r="CE1233" s="12"/>
      <c r="CF1233" s="12"/>
      <c r="CG1233" s="12"/>
      <c r="CH1233" s="12"/>
      <c r="CI1233" s="12"/>
      <c r="CJ1233" s="12"/>
      <c r="CK1233" s="12"/>
      <c r="CL1233" s="12"/>
      <c r="CM1233" s="12"/>
      <c r="CN1233" s="12"/>
      <c r="CO1233" s="12"/>
      <c r="CP1233" s="12"/>
      <c r="CQ1233" s="12"/>
      <c r="CR1233" s="12"/>
      <c r="CS1233" s="12"/>
      <c r="CT1233" s="12"/>
      <c r="CU1233" s="12"/>
      <c r="CV1233" s="12"/>
      <c r="CW1233" s="12"/>
      <c r="CX1233" s="57"/>
    </row>
    <row r="1234" spans="1:102" x14ac:dyDescent="0.35">
      <c r="A1234" s="56">
        <v>16</v>
      </c>
      <c r="B1234" s="12" t="s">
        <v>3707</v>
      </c>
      <c r="C1234" s="12">
        <v>16.2</v>
      </c>
      <c r="D1234" s="12" t="s">
        <v>1742</v>
      </c>
      <c r="E1234" s="12" t="s">
        <v>324</v>
      </c>
      <c r="F1234" s="12" t="s">
        <v>1078</v>
      </c>
      <c r="G1234" s="12" t="s">
        <v>349</v>
      </c>
      <c r="H1234" s="12" t="s">
        <v>1078</v>
      </c>
      <c r="I1234" s="12" t="s">
        <v>1285</v>
      </c>
      <c r="J1234" s="12" t="s">
        <v>1222</v>
      </c>
      <c r="K1234" s="12" t="s">
        <v>564</v>
      </c>
      <c r="L1234" s="12" t="s">
        <v>173</v>
      </c>
      <c r="M1234" s="12" t="s">
        <v>3164</v>
      </c>
      <c r="N1234" s="12"/>
      <c r="O1234" s="12" t="s">
        <v>3400</v>
      </c>
      <c r="P1234" s="12" t="s">
        <v>3402</v>
      </c>
      <c r="Q1234" s="12">
        <v>1</v>
      </c>
      <c r="R1234" s="12">
        <v>0</v>
      </c>
      <c r="S1234" s="12">
        <v>0</v>
      </c>
      <c r="T1234" s="12">
        <v>0</v>
      </c>
      <c r="U1234" s="12">
        <v>0</v>
      </c>
      <c r="V1234" s="12">
        <v>0</v>
      </c>
      <c r="W1234" s="12">
        <v>0</v>
      </c>
      <c r="X1234" s="12">
        <v>0</v>
      </c>
      <c r="Y1234" s="12">
        <v>0</v>
      </c>
      <c r="Z1234" s="12">
        <v>0</v>
      </c>
      <c r="AA1234" s="12">
        <v>0</v>
      </c>
      <c r="AB1234" s="12">
        <v>0</v>
      </c>
      <c r="AC1234" s="12">
        <v>0</v>
      </c>
      <c r="AD1234" s="12">
        <v>0</v>
      </c>
      <c r="AE1234" s="12">
        <v>0</v>
      </c>
      <c r="AF1234" s="12">
        <v>0</v>
      </c>
      <c r="AG1234" s="12">
        <v>0</v>
      </c>
      <c r="AH1234" s="12">
        <v>0</v>
      </c>
      <c r="AI1234" s="12">
        <v>0</v>
      </c>
      <c r="AJ1234" s="12">
        <v>1</v>
      </c>
      <c r="AK1234" s="12">
        <v>0</v>
      </c>
      <c r="AL1234" s="12" t="s">
        <v>604</v>
      </c>
      <c r="AM1234" s="12" t="s">
        <v>637</v>
      </c>
      <c r="AN1234" s="12" t="s">
        <v>638</v>
      </c>
      <c r="AO1234" s="12">
        <v>1995</v>
      </c>
      <c r="AP1234" s="12" t="s">
        <v>3458</v>
      </c>
      <c r="AQ1234" s="12">
        <v>7016</v>
      </c>
      <c r="AR1234" s="12">
        <v>1</v>
      </c>
      <c r="AS1234" s="12" t="s">
        <v>555</v>
      </c>
      <c r="AT1234" s="12" t="s">
        <v>212</v>
      </c>
      <c r="AU1234" s="12">
        <v>0</v>
      </c>
      <c r="AV1234" s="12">
        <v>1</v>
      </c>
      <c r="AW1234" s="12">
        <v>1</v>
      </c>
      <c r="AX1234" s="12">
        <v>0</v>
      </c>
      <c r="AY1234" s="12">
        <v>1</v>
      </c>
      <c r="AZ1234" s="12">
        <v>0</v>
      </c>
      <c r="BA1234" s="12">
        <v>1</v>
      </c>
      <c r="BB1234" s="12">
        <v>1</v>
      </c>
      <c r="BC1234" s="12">
        <v>0</v>
      </c>
      <c r="BD1234" s="12">
        <v>1</v>
      </c>
      <c r="BE1234" s="12">
        <v>0</v>
      </c>
      <c r="BF1234" s="12" t="s">
        <v>766</v>
      </c>
      <c r="BG1234" s="12" t="s">
        <v>159</v>
      </c>
      <c r="BH1234" s="12"/>
      <c r="BI1234" s="12" t="s">
        <v>2806</v>
      </c>
      <c r="BJ1234" s="12" t="s">
        <v>3459</v>
      </c>
      <c r="BK1234" s="12" t="s">
        <v>3463</v>
      </c>
      <c r="BL1234" s="12" t="s">
        <v>3470</v>
      </c>
      <c r="BM1234" s="12" t="s">
        <v>1230</v>
      </c>
      <c r="BN1234" s="12" t="s">
        <v>1174</v>
      </c>
      <c r="BO1234" s="12"/>
      <c r="BP1234" s="12"/>
      <c r="BQ1234" s="12"/>
      <c r="BR1234" s="12"/>
      <c r="BS1234" s="12"/>
      <c r="BT1234" s="12"/>
      <c r="BU1234" s="12"/>
      <c r="BV1234" s="12"/>
      <c r="BW1234" s="12"/>
      <c r="BX1234" s="12"/>
      <c r="BY1234" s="12"/>
      <c r="BZ1234" s="12"/>
      <c r="CA1234" s="12"/>
      <c r="CB1234" s="12"/>
      <c r="CC1234" s="12"/>
      <c r="CD1234" s="12"/>
      <c r="CE1234" s="12"/>
      <c r="CF1234" s="12"/>
      <c r="CG1234" s="12"/>
      <c r="CH1234" s="12"/>
      <c r="CI1234" s="12"/>
      <c r="CJ1234" s="12"/>
      <c r="CK1234" s="12"/>
      <c r="CL1234" s="12"/>
      <c r="CM1234" s="12"/>
      <c r="CN1234" s="12"/>
      <c r="CO1234" s="12"/>
      <c r="CP1234" s="12"/>
      <c r="CQ1234" s="12"/>
      <c r="CR1234" s="12"/>
      <c r="CS1234" s="12"/>
      <c r="CT1234" s="12"/>
      <c r="CU1234" s="12"/>
      <c r="CV1234" s="12"/>
      <c r="CW1234" s="12"/>
      <c r="CX1234" s="57"/>
    </row>
    <row r="1235" spans="1:102" x14ac:dyDescent="0.35">
      <c r="A1235" s="56">
        <v>16</v>
      </c>
      <c r="B1235" s="12" t="s">
        <v>3707</v>
      </c>
      <c r="C1235" s="12">
        <v>16.2</v>
      </c>
      <c r="D1235" s="12" t="s">
        <v>1743</v>
      </c>
      <c r="E1235" s="12" t="s">
        <v>324</v>
      </c>
      <c r="F1235" s="12" t="s">
        <v>1078</v>
      </c>
      <c r="G1235" s="12" t="s">
        <v>349</v>
      </c>
      <c r="H1235" s="12" t="s">
        <v>1078</v>
      </c>
      <c r="I1235" s="12" t="s">
        <v>1285</v>
      </c>
      <c r="J1235" s="12" t="s">
        <v>1222</v>
      </c>
      <c r="K1235" s="12" t="s">
        <v>564</v>
      </c>
      <c r="L1235" s="12" t="s">
        <v>173</v>
      </c>
      <c r="M1235" s="12" t="s">
        <v>3164</v>
      </c>
      <c r="N1235" s="12"/>
      <c r="O1235" s="12" t="s">
        <v>3400</v>
      </c>
      <c r="P1235" s="12" t="s">
        <v>3402</v>
      </c>
      <c r="Q1235" s="12">
        <v>1</v>
      </c>
      <c r="R1235" s="12">
        <v>0</v>
      </c>
      <c r="S1235" s="12">
        <v>0</v>
      </c>
      <c r="T1235" s="12">
        <v>0</v>
      </c>
      <c r="U1235" s="12">
        <v>0</v>
      </c>
      <c r="V1235" s="12">
        <v>0</v>
      </c>
      <c r="W1235" s="12">
        <v>0</v>
      </c>
      <c r="X1235" s="12">
        <v>0</v>
      </c>
      <c r="Y1235" s="12">
        <v>0</v>
      </c>
      <c r="Z1235" s="12">
        <v>0</v>
      </c>
      <c r="AA1235" s="12">
        <v>0</v>
      </c>
      <c r="AB1235" s="12">
        <v>0</v>
      </c>
      <c r="AC1235" s="12">
        <v>0</v>
      </c>
      <c r="AD1235" s="12">
        <v>0</v>
      </c>
      <c r="AE1235" s="12">
        <v>0</v>
      </c>
      <c r="AF1235" s="12">
        <v>0</v>
      </c>
      <c r="AG1235" s="12">
        <v>0</v>
      </c>
      <c r="AH1235" s="12">
        <v>0</v>
      </c>
      <c r="AI1235" s="12">
        <v>0</v>
      </c>
      <c r="AJ1235" s="12">
        <v>1</v>
      </c>
      <c r="AK1235" s="12">
        <v>0</v>
      </c>
      <c r="AL1235" s="12" t="s">
        <v>604</v>
      </c>
      <c r="AM1235" s="12" t="s">
        <v>637</v>
      </c>
      <c r="AN1235" s="12" t="s">
        <v>638</v>
      </c>
      <c r="AO1235" s="12">
        <v>1995</v>
      </c>
      <c r="AP1235" s="12" t="s">
        <v>3458</v>
      </c>
      <c r="AQ1235" s="12">
        <v>7016</v>
      </c>
      <c r="AR1235" s="12">
        <v>1</v>
      </c>
      <c r="AS1235" s="12" t="s">
        <v>555</v>
      </c>
      <c r="AT1235" s="12" t="s">
        <v>212</v>
      </c>
      <c r="AU1235" s="12">
        <v>0</v>
      </c>
      <c r="AV1235" s="12">
        <v>1</v>
      </c>
      <c r="AW1235" s="12">
        <v>1</v>
      </c>
      <c r="AX1235" s="12">
        <v>0</v>
      </c>
      <c r="AY1235" s="12">
        <v>1</v>
      </c>
      <c r="AZ1235" s="12">
        <v>0</v>
      </c>
      <c r="BA1235" s="12">
        <v>1</v>
      </c>
      <c r="BB1235" s="12">
        <v>1</v>
      </c>
      <c r="BC1235" s="12">
        <v>0</v>
      </c>
      <c r="BD1235" s="12">
        <v>1</v>
      </c>
      <c r="BE1235" s="12">
        <v>0</v>
      </c>
      <c r="BF1235" s="12" t="s">
        <v>766</v>
      </c>
      <c r="BG1235" s="12" t="s">
        <v>781</v>
      </c>
      <c r="BH1235" s="12"/>
      <c r="BI1235" s="12" t="s">
        <v>2807</v>
      </c>
      <c r="BJ1235" s="12" t="s">
        <v>3460</v>
      </c>
      <c r="BK1235" s="12" t="s">
        <v>3463</v>
      </c>
      <c r="BL1235" s="12" t="s">
        <v>3470</v>
      </c>
      <c r="BM1235" s="12" t="s">
        <v>1230</v>
      </c>
      <c r="BN1235" s="12" t="s">
        <v>1174</v>
      </c>
      <c r="BO1235" s="12"/>
      <c r="BP1235" s="12"/>
      <c r="BQ1235" s="12"/>
      <c r="BR1235" s="12"/>
      <c r="BS1235" s="12"/>
      <c r="BT1235" s="12"/>
      <c r="BU1235" s="12"/>
      <c r="BV1235" s="12"/>
      <c r="BW1235" s="12"/>
      <c r="BX1235" s="12"/>
      <c r="BY1235" s="12"/>
      <c r="BZ1235" s="12"/>
      <c r="CA1235" s="12"/>
      <c r="CB1235" s="12"/>
      <c r="CC1235" s="12"/>
      <c r="CD1235" s="12"/>
      <c r="CE1235" s="12"/>
      <c r="CF1235" s="12"/>
      <c r="CG1235" s="12"/>
      <c r="CH1235" s="12"/>
      <c r="CI1235" s="12"/>
      <c r="CJ1235" s="12"/>
      <c r="CK1235" s="12"/>
      <c r="CL1235" s="12"/>
      <c r="CM1235" s="12"/>
      <c r="CN1235" s="12"/>
      <c r="CO1235" s="12"/>
      <c r="CP1235" s="12"/>
      <c r="CQ1235" s="12"/>
      <c r="CR1235" s="12"/>
      <c r="CS1235" s="12"/>
      <c r="CT1235" s="12"/>
      <c r="CU1235" s="12"/>
      <c r="CV1235" s="12"/>
      <c r="CW1235" s="12"/>
      <c r="CX1235" s="57"/>
    </row>
    <row r="1236" spans="1:102" x14ac:dyDescent="0.35">
      <c r="A1236" s="56">
        <v>28</v>
      </c>
      <c r="B1236" s="12" t="s">
        <v>3719</v>
      </c>
      <c r="C1236" s="12">
        <v>28.1</v>
      </c>
      <c r="D1236" s="12" t="s">
        <v>1814</v>
      </c>
      <c r="E1236" s="12" t="s">
        <v>343</v>
      </c>
      <c r="F1236" s="12" t="s">
        <v>1078</v>
      </c>
      <c r="G1236" s="12" t="s">
        <v>349</v>
      </c>
      <c r="H1236" s="12" t="s">
        <v>1078</v>
      </c>
      <c r="I1236" s="12" t="s">
        <v>1285</v>
      </c>
      <c r="J1236" s="12" t="s">
        <v>1222</v>
      </c>
      <c r="K1236" s="12" t="s">
        <v>1173</v>
      </c>
      <c r="L1236" s="12" t="s">
        <v>1118</v>
      </c>
      <c r="M1236" s="12" t="s">
        <v>3164</v>
      </c>
      <c r="N1236" s="12"/>
      <c r="O1236" s="12" t="s">
        <v>3400</v>
      </c>
      <c r="P1236" s="12" t="s">
        <v>3402</v>
      </c>
      <c r="Q1236" s="12">
        <v>1</v>
      </c>
      <c r="R1236" s="12">
        <v>0</v>
      </c>
      <c r="S1236" s="12">
        <v>0</v>
      </c>
      <c r="T1236" s="12">
        <v>0</v>
      </c>
      <c r="U1236" s="12">
        <v>0</v>
      </c>
      <c r="V1236" s="12">
        <v>0</v>
      </c>
      <c r="W1236" s="12">
        <v>0</v>
      </c>
      <c r="X1236" s="12">
        <v>0</v>
      </c>
      <c r="Y1236" s="12">
        <v>0</v>
      </c>
      <c r="Z1236" s="12">
        <v>0</v>
      </c>
      <c r="AA1236" s="12">
        <v>0</v>
      </c>
      <c r="AB1236" s="12">
        <v>1</v>
      </c>
      <c r="AC1236" s="12">
        <v>0</v>
      </c>
      <c r="AD1236" s="12">
        <v>0</v>
      </c>
      <c r="AE1236" s="12">
        <v>0</v>
      </c>
      <c r="AF1236" s="12">
        <v>0</v>
      </c>
      <c r="AG1236" s="12">
        <v>0</v>
      </c>
      <c r="AH1236" s="12">
        <v>0</v>
      </c>
      <c r="AI1236" s="12">
        <v>0</v>
      </c>
      <c r="AJ1236" s="12">
        <v>0</v>
      </c>
      <c r="AK1236" s="12">
        <v>0</v>
      </c>
      <c r="AL1236" s="12" t="s">
        <v>3448</v>
      </c>
      <c r="AM1236" s="12" t="s">
        <v>654</v>
      </c>
      <c r="AN1236" s="12" t="s">
        <v>655</v>
      </c>
      <c r="AO1236" s="12">
        <v>1996</v>
      </c>
      <c r="AP1236" s="12" t="s">
        <v>3458</v>
      </c>
      <c r="AQ1236" s="12">
        <v>1252</v>
      </c>
      <c r="AR1236" s="12">
        <v>1</v>
      </c>
      <c r="AS1236" s="12" t="s">
        <v>555</v>
      </c>
      <c r="AT1236" s="12" t="s">
        <v>212</v>
      </c>
      <c r="AU1236" s="12">
        <v>1</v>
      </c>
      <c r="AV1236" s="12">
        <v>1</v>
      </c>
      <c r="AW1236" s="12">
        <v>1</v>
      </c>
      <c r="AX1236" s="12">
        <v>0</v>
      </c>
      <c r="AY1236" s="12">
        <v>0</v>
      </c>
      <c r="AZ1236" s="12">
        <v>0</v>
      </c>
      <c r="BA1236" s="12">
        <v>0</v>
      </c>
      <c r="BB1236" s="12">
        <v>1</v>
      </c>
      <c r="BC1236" s="12">
        <v>1</v>
      </c>
      <c r="BD1236" s="12">
        <v>1</v>
      </c>
      <c r="BE1236" s="12">
        <v>0</v>
      </c>
      <c r="BF1236" s="12" t="s">
        <v>766</v>
      </c>
      <c r="BG1236" s="12" t="s">
        <v>774</v>
      </c>
      <c r="BH1236" s="12"/>
      <c r="BI1236" s="12" t="s">
        <v>2808</v>
      </c>
      <c r="BJ1236" s="12" t="s">
        <v>3459</v>
      </c>
      <c r="BK1236" s="12" t="s">
        <v>3472</v>
      </c>
      <c r="BL1236" s="12" t="s">
        <v>3482</v>
      </c>
      <c r="BM1236" s="12" t="s">
        <v>3495</v>
      </c>
      <c r="BN1236" s="12" t="s">
        <v>775</v>
      </c>
      <c r="BO1236" s="12"/>
      <c r="BP1236" s="12"/>
      <c r="BQ1236" s="12"/>
      <c r="BR1236" s="12"/>
      <c r="BS1236" s="12"/>
      <c r="BT1236" s="12"/>
      <c r="BU1236" s="12"/>
      <c r="BV1236" s="12"/>
      <c r="BW1236" s="12"/>
      <c r="BX1236" s="12"/>
      <c r="BY1236" s="12"/>
      <c r="BZ1236" s="12"/>
      <c r="CA1236" s="12"/>
      <c r="CB1236" s="12"/>
      <c r="CC1236" s="12"/>
      <c r="CD1236" s="12"/>
      <c r="CE1236" s="12"/>
      <c r="CF1236" s="12"/>
      <c r="CG1236" s="12"/>
      <c r="CH1236" s="12"/>
      <c r="CI1236" s="12"/>
      <c r="CJ1236" s="12"/>
      <c r="CK1236" s="12"/>
      <c r="CL1236" s="12"/>
      <c r="CM1236" s="12"/>
      <c r="CN1236" s="12"/>
      <c r="CO1236" s="12"/>
      <c r="CP1236" s="12"/>
      <c r="CQ1236" s="12"/>
      <c r="CR1236" s="12"/>
      <c r="CS1236" s="12"/>
      <c r="CT1236" s="12"/>
      <c r="CU1236" s="12"/>
      <c r="CV1236" s="12"/>
      <c r="CW1236" s="12"/>
      <c r="CX1236" s="57"/>
    </row>
    <row r="1237" spans="1:102" x14ac:dyDescent="0.35">
      <c r="A1237" s="56">
        <v>28</v>
      </c>
      <c r="B1237" s="12" t="s">
        <v>3719</v>
      </c>
      <c r="C1237" s="12">
        <v>28.1</v>
      </c>
      <c r="D1237" s="12" t="s">
        <v>1816</v>
      </c>
      <c r="E1237" s="12" t="s">
        <v>343</v>
      </c>
      <c r="F1237" s="12" t="s">
        <v>1078</v>
      </c>
      <c r="G1237" s="12" t="s">
        <v>349</v>
      </c>
      <c r="H1237" s="12" t="s">
        <v>1078</v>
      </c>
      <c r="I1237" s="12" t="s">
        <v>1285</v>
      </c>
      <c r="J1237" s="12" t="s">
        <v>1222</v>
      </c>
      <c r="K1237" s="12" t="s">
        <v>1173</v>
      </c>
      <c r="L1237" s="12" t="s">
        <v>1118</v>
      </c>
      <c r="M1237" s="12" t="s">
        <v>3164</v>
      </c>
      <c r="N1237" s="12"/>
      <c r="O1237" s="12" t="s">
        <v>3400</v>
      </c>
      <c r="P1237" s="12" t="s">
        <v>3402</v>
      </c>
      <c r="Q1237" s="12">
        <v>1</v>
      </c>
      <c r="R1237" s="12">
        <v>0</v>
      </c>
      <c r="S1237" s="12">
        <v>0</v>
      </c>
      <c r="T1237" s="12">
        <v>0</v>
      </c>
      <c r="U1237" s="12">
        <v>0</v>
      </c>
      <c r="V1237" s="12">
        <v>0</v>
      </c>
      <c r="W1237" s="12">
        <v>0</v>
      </c>
      <c r="X1237" s="12">
        <v>0</v>
      </c>
      <c r="Y1237" s="12">
        <v>0</v>
      </c>
      <c r="Z1237" s="12">
        <v>0</v>
      </c>
      <c r="AA1237" s="12">
        <v>0</v>
      </c>
      <c r="AB1237" s="12">
        <v>1</v>
      </c>
      <c r="AC1237" s="12">
        <v>0</v>
      </c>
      <c r="AD1237" s="12">
        <v>0</v>
      </c>
      <c r="AE1237" s="12">
        <v>0</v>
      </c>
      <c r="AF1237" s="12">
        <v>0</v>
      </c>
      <c r="AG1237" s="12">
        <v>0</v>
      </c>
      <c r="AH1237" s="12">
        <v>0</v>
      </c>
      <c r="AI1237" s="12">
        <v>0</v>
      </c>
      <c r="AJ1237" s="12">
        <v>0</v>
      </c>
      <c r="AK1237" s="12">
        <v>0</v>
      </c>
      <c r="AL1237" s="12" t="s">
        <v>3448</v>
      </c>
      <c r="AM1237" s="12" t="s">
        <v>654</v>
      </c>
      <c r="AN1237" s="12" t="s">
        <v>655</v>
      </c>
      <c r="AO1237" s="12">
        <v>1996</v>
      </c>
      <c r="AP1237" s="12" t="s">
        <v>3458</v>
      </c>
      <c r="AQ1237" s="12">
        <v>1252</v>
      </c>
      <c r="AR1237" s="12">
        <v>1</v>
      </c>
      <c r="AS1237" s="12" t="s">
        <v>555</v>
      </c>
      <c r="AT1237" s="12" t="s">
        <v>212</v>
      </c>
      <c r="AU1237" s="12">
        <v>1</v>
      </c>
      <c r="AV1237" s="12">
        <v>1</v>
      </c>
      <c r="AW1237" s="12">
        <v>1</v>
      </c>
      <c r="AX1237" s="12">
        <v>0</v>
      </c>
      <c r="AY1237" s="12">
        <v>0</v>
      </c>
      <c r="AZ1237" s="12">
        <v>0</v>
      </c>
      <c r="BA1237" s="12">
        <v>0</v>
      </c>
      <c r="BB1237" s="12">
        <v>1</v>
      </c>
      <c r="BC1237" s="12">
        <v>1</v>
      </c>
      <c r="BD1237" s="12">
        <v>1</v>
      </c>
      <c r="BE1237" s="12">
        <v>0</v>
      </c>
      <c r="BF1237" s="12" t="s">
        <v>3258</v>
      </c>
      <c r="BG1237" s="12" t="s">
        <v>1241</v>
      </c>
      <c r="BH1237" s="12"/>
      <c r="BI1237" s="12" t="s">
        <v>2810</v>
      </c>
      <c r="BJ1237" s="12" t="s">
        <v>3460</v>
      </c>
      <c r="BK1237" s="12" t="s">
        <v>3472</v>
      </c>
      <c r="BL1237" s="12" t="s">
        <v>3482</v>
      </c>
      <c r="BM1237" s="12" t="s">
        <v>3495</v>
      </c>
      <c r="BN1237" s="12" t="s">
        <v>775</v>
      </c>
      <c r="BO1237" s="12"/>
      <c r="BP1237" s="12"/>
      <c r="BQ1237" s="12"/>
      <c r="BR1237" s="12"/>
      <c r="BS1237" s="12"/>
      <c r="BT1237" s="12"/>
      <c r="BU1237" s="12"/>
      <c r="BV1237" s="12"/>
      <c r="BW1237" s="12"/>
      <c r="BX1237" s="12"/>
      <c r="BY1237" s="12"/>
      <c r="BZ1237" s="12"/>
      <c r="CA1237" s="12"/>
      <c r="CB1237" s="12"/>
      <c r="CC1237" s="12"/>
      <c r="CD1237" s="12"/>
      <c r="CE1237" s="12"/>
      <c r="CF1237" s="12"/>
      <c r="CG1237" s="12"/>
      <c r="CH1237" s="12"/>
      <c r="CI1237" s="12"/>
      <c r="CJ1237" s="12"/>
      <c r="CK1237" s="12"/>
      <c r="CL1237" s="12"/>
      <c r="CM1237" s="12"/>
      <c r="CN1237" s="12"/>
      <c r="CO1237" s="12"/>
      <c r="CP1237" s="12"/>
      <c r="CQ1237" s="12"/>
      <c r="CR1237" s="12"/>
      <c r="CS1237" s="12"/>
      <c r="CT1237" s="12"/>
      <c r="CU1237" s="12"/>
      <c r="CV1237" s="12"/>
      <c r="CW1237" s="12"/>
      <c r="CX1237" s="57"/>
    </row>
    <row r="1238" spans="1:102" x14ac:dyDescent="0.35">
      <c r="A1238" s="56">
        <v>28</v>
      </c>
      <c r="B1238" s="12" t="s">
        <v>3719</v>
      </c>
      <c r="C1238" s="12">
        <v>28.2</v>
      </c>
      <c r="D1238" s="12" t="s">
        <v>1815</v>
      </c>
      <c r="E1238" s="12" t="s">
        <v>344</v>
      </c>
      <c r="F1238" s="12" t="s">
        <v>1078</v>
      </c>
      <c r="G1238" s="12" t="s">
        <v>349</v>
      </c>
      <c r="H1238" s="12" t="s">
        <v>1078</v>
      </c>
      <c r="I1238" s="12" t="s">
        <v>1285</v>
      </c>
      <c r="J1238" s="12" t="s">
        <v>1222</v>
      </c>
      <c r="K1238" s="12" t="s">
        <v>1173</v>
      </c>
      <c r="L1238" s="12" t="s">
        <v>1118</v>
      </c>
      <c r="M1238" s="12" t="s">
        <v>3164</v>
      </c>
      <c r="N1238" s="12"/>
      <c r="O1238" s="12" t="s">
        <v>3400</v>
      </c>
      <c r="P1238" s="12" t="s">
        <v>3402</v>
      </c>
      <c r="Q1238" s="12">
        <v>1</v>
      </c>
      <c r="R1238" s="12">
        <v>0</v>
      </c>
      <c r="S1238" s="12">
        <v>0</v>
      </c>
      <c r="T1238" s="12">
        <v>0</v>
      </c>
      <c r="U1238" s="12">
        <v>0</v>
      </c>
      <c r="V1238" s="12">
        <v>0</v>
      </c>
      <c r="W1238" s="12">
        <v>0</v>
      </c>
      <c r="X1238" s="12">
        <v>0</v>
      </c>
      <c r="Y1238" s="12">
        <v>0</v>
      </c>
      <c r="Z1238" s="12">
        <v>0</v>
      </c>
      <c r="AA1238" s="12">
        <v>0</v>
      </c>
      <c r="AB1238" s="12">
        <v>1</v>
      </c>
      <c r="AC1238" s="12">
        <v>0</v>
      </c>
      <c r="AD1238" s="12">
        <v>0</v>
      </c>
      <c r="AE1238" s="12">
        <v>0</v>
      </c>
      <c r="AF1238" s="12">
        <v>0</v>
      </c>
      <c r="AG1238" s="12">
        <v>0</v>
      </c>
      <c r="AH1238" s="12">
        <v>0</v>
      </c>
      <c r="AI1238" s="12">
        <v>0</v>
      </c>
      <c r="AJ1238" s="12">
        <v>0</v>
      </c>
      <c r="AK1238" s="12">
        <v>0</v>
      </c>
      <c r="AL1238" s="12" t="s">
        <v>3448</v>
      </c>
      <c r="AM1238" s="12" t="s">
        <v>654</v>
      </c>
      <c r="AN1238" s="12" t="s">
        <v>655</v>
      </c>
      <c r="AO1238" s="12">
        <v>1996</v>
      </c>
      <c r="AP1238" s="12" t="s">
        <v>3458</v>
      </c>
      <c r="AQ1238" s="12">
        <v>1252</v>
      </c>
      <c r="AR1238" s="12">
        <v>1</v>
      </c>
      <c r="AS1238" s="12" t="s">
        <v>555</v>
      </c>
      <c r="AT1238" s="12" t="s">
        <v>212</v>
      </c>
      <c r="AU1238" s="12">
        <v>1</v>
      </c>
      <c r="AV1238" s="12">
        <v>1</v>
      </c>
      <c r="AW1238" s="12">
        <v>1</v>
      </c>
      <c r="AX1238" s="12">
        <v>0</v>
      </c>
      <c r="AY1238" s="12">
        <v>0</v>
      </c>
      <c r="AZ1238" s="12">
        <v>0</v>
      </c>
      <c r="BA1238" s="12">
        <v>1</v>
      </c>
      <c r="BB1238" s="12">
        <v>1</v>
      </c>
      <c r="BC1238" s="12">
        <v>1</v>
      </c>
      <c r="BD1238" s="12">
        <v>1</v>
      </c>
      <c r="BE1238" s="12">
        <v>0</v>
      </c>
      <c r="BF1238" s="12" t="s">
        <v>766</v>
      </c>
      <c r="BG1238" s="12" t="s">
        <v>774</v>
      </c>
      <c r="BH1238" s="12"/>
      <c r="BI1238" s="12" t="s">
        <v>2808</v>
      </c>
      <c r="BJ1238" s="12" t="s">
        <v>3459</v>
      </c>
      <c r="BK1238" s="12" t="s">
        <v>3472</v>
      </c>
      <c r="BL1238" s="12" t="s">
        <v>3482</v>
      </c>
      <c r="BM1238" s="12" t="s">
        <v>3495</v>
      </c>
      <c r="BN1238" s="12" t="s">
        <v>775</v>
      </c>
      <c r="BO1238" s="12"/>
      <c r="BP1238" s="12"/>
      <c r="BQ1238" s="12"/>
      <c r="BR1238" s="12"/>
      <c r="BS1238" s="12"/>
      <c r="BT1238" s="12"/>
      <c r="BU1238" s="12"/>
      <c r="BV1238" s="12"/>
      <c r="BW1238" s="12"/>
      <c r="BX1238" s="12"/>
      <c r="BY1238" s="12"/>
      <c r="BZ1238" s="12"/>
      <c r="CA1238" s="12"/>
      <c r="CB1238" s="12"/>
      <c r="CC1238" s="12"/>
      <c r="CD1238" s="12"/>
      <c r="CE1238" s="12"/>
      <c r="CF1238" s="12"/>
      <c r="CG1238" s="12"/>
      <c r="CH1238" s="12"/>
      <c r="CI1238" s="12"/>
      <c r="CJ1238" s="12"/>
      <c r="CK1238" s="12"/>
      <c r="CL1238" s="12"/>
      <c r="CM1238" s="12"/>
      <c r="CN1238" s="12"/>
      <c r="CO1238" s="12"/>
      <c r="CP1238" s="12"/>
      <c r="CQ1238" s="12"/>
      <c r="CR1238" s="12"/>
      <c r="CS1238" s="12"/>
      <c r="CT1238" s="12"/>
      <c r="CU1238" s="12"/>
      <c r="CV1238" s="12"/>
      <c r="CW1238" s="12"/>
      <c r="CX1238" s="57"/>
    </row>
    <row r="1239" spans="1:102" x14ac:dyDescent="0.35">
      <c r="A1239" s="56">
        <v>28</v>
      </c>
      <c r="B1239" s="12" t="s">
        <v>3719</v>
      </c>
      <c r="C1239" s="12">
        <v>28.2</v>
      </c>
      <c r="D1239" s="12" t="s">
        <v>1817</v>
      </c>
      <c r="E1239" s="12" t="s">
        <v>344</v>
      </c>
      <c r="F1239" s="12" t="s">
        <v>1078</v>
      </c>
      <c r="G1239" s="12" t="s">
        <v>349</v>
      </c>
      <c r="H1239" s="12" t="s">
        <v>1078</v>
      </c>
      <c r="I1239" s="12" t="s">
        <v>1285</v>
      </c>
      <c r="J1239" s="12" t="s">
        <v>1222</v>
      </c>
      <c r="K1239" s="12" t="s">
        <v>1173</v>
      </c>
      <c r="L1239" s="12" t="s">
        <v>1118</v>
      </c>
      <c r="M1239" s="12" t="s">
        <v>3164</v>
      </c>
      <c r="N1239" s="12"/>
      <c r="O1239" s="12" t="s">
        <v>3400</v>
      </c>
      <c r="P1239" s="12" t="s">
        <v>3402</v>
      </c>
      <c r="Q1239" s="12">
        <v>1</v>
      </c>
      <c r="R1239" s="12">
        <v>0</v>
      </c>
      <c r="S1239" s="12">
        <v>0</v>
      </c>
      <c r="T1239" s="12">
        <v>0</v>
      </c>
      <c r="U1239" s="12">
        <v>0</v>
      </c>
      <c r="V1239" s="12">
        <v>0</v>
      </c>
      <c r="W1239" s="12">
        <v>0</v>
      </c>
      <c r="X1239" s="12">
        <v>0</v>
      </c>
      <c r="Y1239" s="12">
        <v>0</v>
      </c>
      <c r="Z1239" s="12">
        <v>0</v>
      </c>
      <c r="AA1239" s="12">
        <v>0</v>
      </c>
      <c r="AB1239" s="12">
        <v>1</v>
      </c>
      <c r="AC1239" s="12">
        <v>0</v>
      </c>
      <c r="AD1239" s="12">
        <v>0</v>
      </c>
      <c r="AE1239" s="12">
        <v>0</v>
      </c>
      <c r="AF1239" s="12">
        <v>0</v>
      </c>
      <c r="AG1239" s="12">
        <v>0</v>
      </c>
      <c r="AH1239" s="12">
        <v>0</v>
      </c>
      <c r="AI1239" s="12">
        <v>0</v>
      </c>
      <c r="AJ1239" s="12">
        <v>0</v>
      </c>
      <c r="AK1239" s="12">
        <v>0</v>
      </c>
      <c r="AL1239" s="12" t="s">
        <v>3448</v>
      </c>
      <c r="AM1239" s="12" t="s">
        <v>654</v>
      </c>
      <c r="AN1239" s="12" t="s">
        <v>655</v>
      </c>
      <c r="AO1239" s="12">
        <v>1996</v>
      </c>
      <c r="AP1239" s="12" t="s">
        <v>3458</v>
      </c>
      <c r="AQ1239" s="12">
        <v>1252</v>
      </c>
      <c r="AR1239" s="12">
        <v>1</v>
      </c>
      <c r="AS1239" s="12" t="s">
        <v>555</v>
      </c>
      <c r="AT1239" s="12" t="s">
        <v>212</v>
      </c>
      <c r="AU1239" s="12">
        <v>1</v>
      </c>
      <c r="AV1239" s="12">
        <v>1</v>
      </c>
      <c r="AW1239" s="12">
        <v>1</v>
      </c>
      <c r="AX1239" s="12">
        <v>0</v>
      </c>
      <c r="AY1239" s="12">
        <v>0</v>
      </c>
      <c r="AZ1239" s="12">
        <v>0</v>
      </c>
      <c r="BA1239" s="12">
        <v>1</v>
      </c>
      <c r="BB1239" s="12">
        <v>1</v>
      </c>
      <c r="BC1239" s="12">
        <v>1</v>
      </c>
      <c r="BD1239" s="12">
        <v>1</v>
      </c>
      <c r="BE1239" s="12">
        <v>0</v>
      </c>
      <c r="BF1239" s="12" t="s">
        <v>3258</v>
      </c>
      <c r="BG1239" s="12" t="s">
        <v>1241</v>
      </c>
      <c r="BH1239" s="12"/>
      <c r="BI1239" s="12" t="s">
        <v>2810</v>
      </c>
      <c r="BJ1239" s="12" t="s">
        <v>3460</v>
      </c>
      <c r="BK1239" s="12" t="s">
        <v>3472</v>
      </c>
      <c r="BL1239" s="12" t="s">
        <v>3482</v>
      </c>
      <c r="BM1239" s="12" t="s">
        <v>3495</v>
      </c>
      <c r="BN1239" s="12" t="s">
        <v>775</v>
      </c>
      <c r="BO1239" s="12"/>
      <c r="BP1239" s="12"/>
      <c r="BQ1239" s="12"/>
      <c r="BR1239" s="12"/>
      <c r="BS1239" s="12"/>
      <c r="BT1239" s="12"/>
      <c r="BU1239" s="12"/>
      <c r="BV1239" s="12"/>
      <c r="BW1239" s="12"/>
      <c r="BX1239" s="12"/>
      <c r="BY1239" s="12"/>
      <c r="BZ1239" s="12"/>
      <c r="CA1239" s="12"/>
      <c r="CB1239" s="12"/>
      <c r="CC1239" s="12"/>
      <c r="CD1239" s="12"/>
      <c r="CE1239" s="12"/>
      <c r="CF1239" s="12"/>
      <c r="CG1239" s="12"/>
      <c r="CH1239" s="12"/>
      <c r="CI1239" s="12"/>
      <c r="CJ1239" s="12"/>
      <c r="CK1239" s="12"/>
      <c r="CL1239" s="12"/>
      <c r="CM1239" s="12"/>
      <c r="CN1239" s="12"/>
      <c r="CO1239" s="12"/>
      <c r="CP1239" s="12"/>
      <c r="CQ1239" s="12"/>
      <c r="CR1239" s="12"/>
      <c r="CS1239" s="12"/>
      <c r="CT1239" s="12"/>
      <c r="CU1239" s="12"/>
      <c r="CV1239" s="12"/>
      <c r="CW1239" s="12"/>
      <c r="CX1239" s="57"/>
    </row>
    <row r="1240" spans="1:102" ht="16.5" x14ac:dyDescent="0.35">
      <c r="A1240" s="56">
        <v>30</v>
      </c>
      <c r="B1240" s="12" t="s">
        <v>3721</v>
      </c>
      <c r="C1240" s="12">
        <v>30.1</v>
      </c>
      <c r="D1240" s="12" t="s">
        <v>1829</v>
      </c>
      <c r="E1240" s="12" t="s">
        <v>346</v>
      </c>
      <c r="F1240" s="12">
        <v>3</v>
      </c>
      <c r="G1240" s="12" t="s">
        <v>212</v>
      </c>
      <c r="H1240" s="12" t="s">
        <v>2805</v>
      </c>
      <c r="I1240" s="12" t="s">
        <v>349</v>
      </c>
      <c r="J1240" s="12" t="s">
        <v>556</v>
      </c>
      <c r="K1240" s="12" t="s">
        <v>568</v>
      </c>
      <c r="L1240" s="12" t="s">
        <v>1204</v>
      </c>
      <c r="M1240" s="12" t="s">
        <v>3237</v>
      </c>
      <c r="N1240" s="12" t="s">
        <v>3435</v>
      </c>
      <c r="O1240" s="12" t="s">
        <v>3400</v>
      </c>
      <c r="P1240" s="12" t="s">
        <v>3401</v>
      </c>
      <c r="Q1240" s="12">
        <v>0</v>
      </c>
      <c r="R1240" s="12">
        <v>0</v>
      </c>
      <c r="S1240" s="12">
        <v>1</v>
      </c>
      <c r="T1240" s="12">
        <v>0</v>
      </c>
      <c r="U1240" s="12">
        <v>0</v>
      </c>
      <c r="V1240" s="12">
        <v>0</v>
      </c>
      <c r="W1240" s="12">
        <v>0</v>
      </c>
      <c r="X1240" s="12">
        <v>0</v>
      </c>
      <c r="Y1240" s="12">
        <v>0</v>
      </c>
      <c r="Z1240" s="12">
        <v>0</v>
      </c>
      <c r="AA1240" s="12">
        <v>0</v>
      </c>
      <c r="AB1240" s="12">
        <v>0</v>
      </c>
      <c r="AC1240" s="12">
        <v>0</v>
      </c>
      <c r="AD1240" s="12">
        <v>0</v>
      </c>
      <c r="AE1240" s="12">
        <v>0</v>
      </c>
      <c r="AF1240" s="12">
        <v>0</v>
      </c>
      <c r="AG1240" s="12">
        <v>0</v>
      </c>
      <c r="AH1240" s="12">
        <v>0</v>
      </c>
      <c r="AI1240" s="12">
        <v>0</v>
      </c>
      <c r="AJ1240" s="12">
        <v>1</v>
      </c>
      <c r="AK1240" s="12">
        <v>0</v>
      </c>
      <c r="AL1240" s="12" t="s">
        <v>607</v>
      </c>
      <c r="AM1240" s="7" t="s">
        <v>608</v>
      </c>
      <c r="AN1240" s="7" t="s">
        <v>656</v>
      </c>
      <c r="AO1240" s="7">
        <v>2005</v>
      </c>
      <c r="AP1240" s="12" t="s">
        <v>3458</v>
      </c>
      <c r="AQ1240" s="12">
        <v>148</v>
      </c>
      <c r="AR1240" s="12">
        <v>1</v>
      </c>
      <c r="AS1240" s="12" t="s">
        <v>555</v>
      </c>
      <c r="AT1240" s="7" t="s">
        <v>212</v>
      </c>
      <c r="AU1240" s="12">
        <v>0</v>
      </c>
      <c r="AV1240" s="12">
        <v>0</v>
      </c>
      <c r="AW1240" s="12">
        <v>0</v>
      </c>
      <c r="AX1240" s="12">
        <v>0</v>
      </c>
      <c r="AY1240" s="7">
        <v>0</v>
      </c>
      <c r="AZ1240" s="12">
        <v>0</v>
      </c>
      <c r="BA1240" s="12">
        <v>0</v>
      </c>
      <c r="BB1240" s="12">
        <v>0</v>
      </c>
      <c r="BC1240" s="12">
        <v>0</v>
      </c>
      <c r="BD1240" s="12">
        <v>0</v>
      </c>
      <c r="BE1240" s="12">
        <v>0</v>
      </c>
      <c r="BF1240" s="7" t="s">
        <v>2820</v>
      </c>
      <c r="BG1240" s="7" t="s">
        <v>846</v>
      </c>
      <c r="BH1240" s="7"/>
      <c r="BI1240" s="7" t="s">
        <v>2818</v>
      </c>
      <c r="BJ1240" s="12" t="s">
        <v>851</v>
      </c>
      <c r="BK1240" s="12" t="s">
        <v>3463</v>
      </c>
      <c r="BL1240" s="12" t="s">
        <v>3469</v>
      </c>
      <c r="BM1240" s="7" t="s">
        <v>788</v>
      </c>
      <c r="BN1240" s="7"/>
      <c r="BO1240" s="12"/>
      <c r="BP1240" s="12" t="s">
        <v>3993</v>
      </c>
      <c r="BQ1240" s="12">
        <f>CV1240</f>
        <v>-0.32299999999999995</v>
      </c>
      <c r="BR1240" s="12" t="s">
        <v>3527</v>
      </c>
      <c r="BS1240" s="12">
        <v>-0.01</v>
      </c>
      <c r="BT1240" s="12"/>
      <c r="BU1240" s="12">
        <f>EXP(BS1240)</f>
        <v>0.99004983374916811</v>
      </c>
      <c r="BV1240" s="12" t="s">
        <v>3416</v>
      </c>
      <c r="BW1240" s="12">
        <v>-1.2E-2</v>
      </c>
      <c r="BX1240" s="12" t="s">
        <v>1140</v>
      </c>
      <c r="BY1240" s="12"/>
      <c r="BZ1240" s="12"/>
      <c r="CA1240" s="12" t="s">
        <v>1077</v>
      </c>
      <c r="CB1240" s="12" t="s">
        <v>1077</v>
      </c>
      <c r="CC1240" s="12" t="s">
        <v>1077</v>
      </c>
      <c r="CD1240" s="12" t="s">
        <v>1077</v>
      </c>
      <c r="CE1240" s="12">
        <v>0.01</v>
      </c>
      <c r="CF1240" s="12">
        <v>0</v>
      </c>
      <c r="CG1240" s="12" t="s">
        <v>1252</v>
      </c>
      <c r="CH1240" s="12">
        <v>0</v>
      </c>
      <c r="CI1240" s="12" t="s">
        <v>3432</v>
      </c>
      <c r="CJ1240" s="12">
        <v>0.16</v>
      </c>
      <c r="CK1240" s="12" t="s">
        <v>3827</v>
      </c>
      <c r="CL1240" s="12">
        <v>-392</v>
      </c>
      <c r="CM1240" s="12">
        <v>0</v>
      </c>
      <c r="CN1240" s="12">
        <v>1034.95</v>
      </c>
      <c r="CO1240" s="12" t="s">
        <v>3419</v>
      </c>
      <c r="CP1240" s="12"/>
      <c r="CQ1240" s="12"/>
      <c r="CR1240" s="12"/>
      <c r="CS1240" s="12" t="s">
        <v>1077</v>
      </c>
      <c r="CT1240" s="12">
        <v>13.86</v>
      </c>
      <c r="CU1240" s="12">
        <v>32.299999999999997</v>
      </c>
      <c r="CV1240" s="12">
        <f>BS1240*CU1240</f>
        <v>-0.32299999999999995</v>
      </c>
      <c r="CW1240" s="12"/>
      <c r="CX1240" s="57"/>
    </row>
    <row r="1241" spans="1:102" ht="16.5" x14ac:dyDescent="0.35">
      <c r="A1241" s="56">
        <v>31</v>
      </c>
      <c r="B1241" s="12" t="s">
        <v>3722</v>
      </c>
      <c r="C1241" s="12">
        <v>31.1</v>
      </c>
      <c r="D1241" s="12" t="s">
        <v>1847</v>
      </c>
      <c r="E1241" s="12" t="s">
        <v>348</v>
      </c>
      <c r="F1241" s="12" t="s">
        <v>3916</v>
      </c>
      <c r="G1241" s="12" t="s">
        <v>349</v>
      </c>
      <c r="H1241" s="12" t="s">
        <v>2804</v>
      </c>
      <c r="I1241" s="12" t="s">
        <v>1285</v>
      </c>
      <c r="J1241" s="12" t="s">
        <v>1222</v>
      </c>
      <c r="K1241" s="12" t="s">
        <v>1177</v>
      </c>
      <c r="L1241" s="12" t="s">
        <v>173</v>
      </c>
      <c r="M1241" s="12" t="s">
        <v>3164</v>
      </c>
      <c r="N1241" s="12"/>
      <c r="O1241" s="12" t="s">
        <v>3400</v>
      </c>
      <c r="P1241" s="12" t="s">
        <v>3402</v>
      </c>
      <c r="Q1241" s="12">
        <v>0</v>
      </c>
      <c r="R1241" s="12">
        <v>0</v>
      </c>
      <c r="S1241" s="12">
        <v>1</v>
      </c>
      <c r="T1241" s="12">
        <v>0</v>
      </c>
      <c r="U1241" s="12">
        <v>0</v>
      </c>
      <c r="V1241" s="12">
        <v>0</v>
      </c>
      <c r="W1241" s="12">
        <v>0</v>
      </c>
      <c r="X1241" s="12">
        <v>0</v>
      </c>
      <c r="Y1241" s="12">
        <v>0</v>
      </c>
      <c r="Z1241" s="12">
        <v>0</v>
      </c>
      <c r="AA1241" s="12">
        <v>0</v>
      </c>
      <c r="AB1241" s="12">
        <v>1</v>
      </c>
      <c r="AC1241" s="12">
        <v>0</v>
      </c>
      <c r="AD1241" s="12">
        <v>0</v>
      </c>
      <c r="AE1241" s="12">
        <v>0</v>
      </c>
      <c r="AF1241" s="12">
        <v>0</v>
      </c>
      <c r="AG1241" s="12">
        <v>0</v>
      </c>
      <c r="AH1241" s="12">
        <v>0</v>
      </c>
      <c r="AI1241" s="12">
        <v>0</v>
      </c>
      <c r="AJ1241" s="12">
        <v>0</v>
      </c>
      <c r="AK1241" s="12">
        <v>0</v>
      </c>
      <c r="AL1241" s="12" t="s">
        <v>3448</v>
      </c>
      <c r="AM1241" s="7" t="s">
        <v>608</v>
      </c>
      <c r="AN1241" s="7" t="s">
        <v>618</v>
      </c>
      <c r="AO1241" s="7">
        <v>1999</v>
      </c>
      <c r="AP1241" s="12" t="s">
        <v>3458</v>
      </c>
      <c r="AQ1241" s="12">
        <v>8707</v>
      </c>
      <c r="AR1241" s="12">
        <v>1</v>
      </c>
      <c r="AS1241" s="12" t="s">
        <v>555</v>
      </c>
      <c r="AT1241" s="7" t="s">
        <v>212</v>
      </c>
      <c r="AU1241" s="12">
        <v>0</v>
      </c>
      <c r="AV1241" s="12">
        <v>0</v>
      </c>
      <c r="AW1241" s="12">
        <v>0</v>
      </c>
      <c r="AX1241" s="12">
        <v>0</v>
      </c>
      <c r="AY1241" s="7">
        <v>0</v>
      </c>
      <c r="AZ1241" s="12">
        <v>0</v>
      </c>
      <c r="BA1241" s="12">
        <v>0</v>
      </c>
      <c r="BB1241" s="12">
        <v>0</v>
      </c>
      <c r="BC1241" s="12">
        <v>0</v>
      </c>
      <c r="BD1241" s="12">
        <v>0</v>
      </c>
      <c r="BE1241" s="12">
        <v>0</v>
      </c>
      <c r="BF1241" s="7" t="s">
        <v>766</v>
      </c>
      <c r="BG1241" s="7" t="s">
        <v>1242</v>
      </c>
      <c r="BH1241" s="7"/>
      <c r="BI1241" s="7" t="s">
        <v>2809</v>
      </c>
      <c r="BJ1241" s="12" t="s">
        <v>3460</v>
      </c>
      <c r="BK1241" s="12" t="s">
        <v>1044</v>
      </c>
      <c r="BL1241" s="12" t="s">
        <v>3480</v>
      </c>
      <c r="BM1241" s="7" t="s">
        <v>3492</v>
      </c>
      <c r="BN1241" s="7" t="s">
        <v>1174</v>
      </c>
      <c r="BO1241" s="12"/>
      <c r="BP1241" s="12"/>
      <c r="BQ1241" s="12">
        <v>0.43</v>
      </c>
      <c r="BR1241" s="12" t="s">
        <v>1252</v>
      </c>
      <c r="BS1241" s="12" t="s">
        <v>718</v>
      </c>
      <c r="BT1241" s="12"/>
      <c r="BU1241" s="12"/>
      <c r="BV1241" s="12"/>
      <c r="BW1241" s="12" t="s">
        <v>1077</v>
      </c>
      <c r="BX1241" s="12" t="s">
        <v>1077</v>
      </c>
      <c r="BY1241" s="12"/>
      <c r="BZ1241" s="12"/>
      <c r="CA1241" s="12" t="s">
        <v>1077</v>
      </c>
      <c r="CB1241" s="12" t="s">
        <v>1077</v>
      </c>
      <c r="CC1241" s="12" t="s">
        <v>1077</v>
      </c>
      <c r="CD1241" s="12" t="s">
        <v>1077</v>
      </c>
      <c r="CE1241" s="12" t="s">
        <v>1077</v>
      </c>
      <c r="CF1241" s="12"/>
      <c r="CG1241" s="12"/>
      <c r="CH1241" s="12"/>
      <c r="CI1241" s="12"/>
      <c r="CJ1241" s="12">
        <v>0.63900000000000001</v>
      </c>
      <c r="CK1241" s="12" t="s">
        <v>3827</v>
      </c>
      <c r="CL1241" s="12">
        <v>-3990.1</v>
      </c>
      <c r="CM1241" s="12" t="s">
        <v>1077</v>
      </c>
      <c r="CN1241" s="12" t="s">
        <v>1077</v>
      </c>
      <c r="CO1241" s="12" t="s">
        <v>1077</v>
      </c>
      <c r="CP1241" s="12">
        <v>1</v>
      </c>
      <c r="CQ1241" s="12">
        <v>38</v>
      </c>
      <c r="CR1241" s="12">
        <v>1</v>
      </c>
      <c r="CS1241" s="12">
        <v>8669</v>
      </c>
      <c r="CT1241" s="12" t="s">
        <v>1077</v>
      </c>
      <c r="CU1241" s="12" t="s">
        <v>1077</v>
      </c>
      <c r="CV1241" s="12" t="s">
        <v>1077</v>
      </c>
      <c r="CW1241" s="12"/>
      <c r="CX1241" s="57"/>
    </row>
    <row r="1242" spans="1:102" ht="16.5" x14ac:dyDescent="0.35">
      <c r="A1242" s="56">
        <v>31</v>
      </c>
      <c r="B1242" s="12" t="s">
        <v>3722</v>
      </c>
      <c r="C1242" s="12">
        <v>31.2</v>
      </c>
      <c r="D1242" s="12" t="s">
        <v>1846</v>
      </c>
      <c r="E1242" s="12" t="s">
        <v>348</v>
      </c>
      <c r="F1242" s="12" t="s">
        <v>3916</v>
      </c>
      <c r="G1242" s="12" t="s">
        <v>349</v>
      </c>
      <c r="H1242" s="12" t="s">
        <v>2804</v>
      </c>
      <c r="I1242" s="12" t="s">
        <v>1285</v>
      </c>
      <c r="J1242" s="12" t="s">
        <v>1222</v>
      </c>
      <c r="K1242" s="12" t="s">
        <v>1177</v>
      </c>
      <c r="L1242" s="12" t="s">
        <v>173</v>
      </c>
      <c r="M1242" s="12" t="s">
        <v>3164</v>
      </c>
      <c r="N1242" s="12"/>
      <c r="O1242" s="12" t="s">
        <v>3400</v>
      </c>
      <c r="P1242" s="12" t="s">
        <v>3402</v>
      </c>
      <c r="Q1242" s="12">
        <v>0</v>
      </c>
      <c r="R1242" s="12">
        <v>0</v>
      </c>
      <c r="S1242" s="12">
        <v>1</v>
      </c>
      <c r="T1242" s="12">
        <v>0</v>
      </c>
      <c r="U1242" s="12">
        <v>0</v>
      </c>
      <c r="V1242" s="12">
        <v>0</v>
      </c>
      <c r="W1242" s="12">
        <v>0</v>
      </c>
      <c r="X1242" s="12">
        <v>0</v>
      </c>
      <c r="Y1242" s="12">
        <v>0</v>
      </c>
      <c r="Z1242" s="12">
        <v>0</v>
      </c>
      <c r="AA1242" s="12">
        <v>0</v>
      </c>
      <c r="AB1242" s="12">
        <v>1</v>
      </c>
      <c r="AC1242" s="12">
        <v>0</v>
      </c>
      <c r="AD1242" s="12">
        <v>0</v>
      </c>
      <c r="AE1242" s="12">
        <v>0</v>
      </c>
      <c r="AF1242" s="12">
        <v>0</v>
      </c>
      <c r="AG1242" s="12">
        <v>0</v>
      </c>
      <c r="AH1242" s="12">
        <v>0</v>
      </c>
      <c r="AI1242" s="12">
        <v>0</v>
      </c>
      <c r="AJ1242" s="12">
        <v>0</v>
      </c>
      <c r="AK1242" s="12">
        <v>0</v>
      </c>
      <c r="AL1242" s="12" t="s">
        <v>3450</v>
      </c>
      <c r="AM1242" s="7" t="s">
        <v>608</v>
      </c>
      <c r="AN1242" s="7" t="s">
        <v>618</v>
      </c>
      <c r="AO1242" s="7">
        <v>1999</v>
      </c>
      <c r="AP1242" s="12" t="s">
        <v>3458</v>
      </c>
      <c r="AQ1242" s="12">
        <v>10475</v>
      </c>
      <c r="AR1242" s="12">
        <v>1</v>
      </c>
      <c r="AS1242" s="12" t="s">
        <v>555</v>
      </c>
      <c r="AT1242" s="7" t="s">
        <v>212</v>
      </c>
      <c r="AU1242" s="12">
        <v>0</v>
      </c>
      <c r="AV1242" s="12">
        <v>0</v>
      </c>
      <c r="AW1242" s="12">
        <v>0</v>
      </c>
      <c r="AX1242" s="12">
        <v>0</v>
      </c>
      <c r="AY1242" s="7">
        <v>0</v>
      </c>
      <c r="AZ1242" s="12">
        <v>0</v>
      </c>
      <c r="BA1242" s="12">
        <v>0</v>
      </c>
      <c r="BB1242" s="12">
        <v>0</v>
      </c>
      <c r="BC1242" s="12">
        <v>0</v>
      </c>
      <c r="BD1242" s="12">
        <v>0</v>
      </c>
      <c r="BE1242" s="12">
        <v>0</v>
      </c>
      <c r="BF1242" s="7" t="s">
        <v>766</v>
      </c>
      <c r="BG1242" s="7" t="s">
        <v>1242</v>
      </c>
      <c r="BH1242" s="7"/>
      <c r="BI1242" s="7" t="s">
        <v>2809</v>
      </c>
      <c r="BJ1242" s="12" t="s">
        <v>3460</v>
      </c>
      <c r="BK1242" s="12" t="s">
        <v>1044</v>
      </c>
      <c r="BL1242" s="12" t="s">
        <v>3480</v>
      </c>
      <c r="BM1242" s="7" t="s">
        <v>3492</v>
      </c>
      <c r="BN1242" s="7" t="s">
        <v>1174</v>
      </c>
      <c r="BO1242" s="12"/>
      <c r="BP1242" s="12"/>
      <c r="BQ1242" s="12">
        <v>0.34</v>
      </c>
      <c r="BR1242" s="12" t="s">
        <v>1252</v>
      </c>
      <c r="BS1242" s="12" t="s">
        <v>718</v>
      </c>
      <c r="BT1242" s="12"/>
      <c r="BU1242" s="12"/>
      <c r="BV1242" s="12"/>
      <c r="BW1242" s="12" t="s">
        <v>1077</v>
      </c>
      <c r="BX1242" s="12" t="s">
        <v>1077</v>
      </c>
      <c r="BY1242" s="12"/>
      <c r="BZ1242" s="12"/>
      <c r="CA1242" s="12" t="s">
        <v>1077</v>
      </c>
      <c r="CB1242" s="12" t="s">
        <v>1077</v>
      </c>
      <c r="CC1242" s="12" t="s">
        <v>1077</v>
      </c>
      <c r="CD1242" s="12" t="s">
        <v>1077</v>
      </c>
      <c r="CE1242" s="12" t="s">
        <v>1077</v>
      </c>
      <c r="CF1242" s="12"/>
      <c r="CG1242" s="12"/>
      <c r="CH1242" s="12"/>
      <c r="CI1242" s="12"/>
      <c r="CJ1242" s="12">
        <v>0.47499999999999998</v>
      </c>
      <c r="CK1242" s="12" t="s">
        <v>3827</v>
      </c>
      <c r="CL1242" s="12">
        <v>-7211.2</v>
      </c>
      <c r="CM1242" s="12" t="s">
        <v>1077</v>
      </c>
      <c r="CN1242" s="12" t="s">
        <v>1077</v>
      </c>
      <c r="CO1242" s="12" t="s">
        <v>1077</v>
      </c>
      <c r="CP1242" s="12">
        <v>1</v>
      </c>
      <c r="CQ1242" s="12">
        <v>38</v>
      </c>
      <c r="CR1242" s="12">
        <v>1</v>
      </c>
      <c r="CS1242" s="12">
        <v>10437</v>
      </c>
      <c r="CT1242" s="12" t="s">
        <v>1077</v>
      </c>
      <c r="CU1242" s="12" t="s">
        <v>1077</v>
      </c>
      <c r="CV1242" s="12" t="s">
        <v>1077</v>
      </c>
      <c r="CW1242" s="12"/>
      <c r="CX1242" s="57"/>
    </row>
    <row r="1243" spans="1:102" x14ac:dyDescent="0.35">
      <c r="A1243" s="56">
        <v>32</v>
      </c>
      <c r="B1243" s="12" t="s">
        <v>3723</v>
      </c>
      <c r="C1243" s="12">
        <v>32.299999999999997</v>
      </c>
      <c r="D1243" s="12" t="s">
        <v>1852</v>
      </c>
      <c r="E1243" s="12" t="s">
        <v>352</v>
      </c>
      <c r="F1243" s="12" t="s">
        <v>1078</v>
      </c>
      <c r="G1243" s="12" t="s">
        <v>349</v>
      </c>
      <c r="H1243" s="12" t="s">
        <v>1078</v>
      </c>
      <c r="I1243" s="12" t="s">
        <v>1285</v>
      </c>
      <c r="J1243" s="12" t="s">
        <v>556</v>
      </c>
      <c r="K1243" s="12" t="s">
        <v>569</v>
      </c>
      <c r="L1243" s="12" t="s">
        <v>558</v>
      </c>
      <c r="M1243" s="12" t="s">
        <v>3237</v>
      </c>
      <c r="N1243" s="12" t="s">
        <v>593</v>
      </c>
      <c r="O1243" s="12" t="s">
        <v>3400</v>
      </c>
      <c r="P1243" s="12" t="s">
        <v>3401</v>
      </c>
      <c r="Q1243" s="12">
        <v>1</v>
      </c>
      <c r="R1243" s="12">
        <v>0</v>
      </c>
      <c r="S1243" s="12">
        <v>0</v>
      </c>
      <c r="T1243" s="12">
        <v>0</v>
      </c>
      <c r="U1243" s="12">
        <v>0</v>
      </c>
      <c r="V1243" s="12">
        <v>0</v>
      </c>
      <c r="W1243" s="12">
        <v>0</v>
      </c>
      <c r="X1243" s="12">
        <v>0</v>
      </c>
      <c r="Y1243" s="12">
        <v>0</v>
      </c>
      <c r="Z1243" s="12">
        <v>0</v>
      </c>
      <c r="AA1243" s="12">
        <v>0</v>
      </c>
      <c r="AB1243" s="12">
        <v>0</v>
      </c>
      <c r="AC1243" s="12">
        <v>1</v>
      </c>
      <c r="AD1243" s="12">
        <v>0</v>
      </c>
      <c r="AE1243" s="12">
        <v>0</v>
      </c>
      <c r="AF1243" s="12">
        <v>0</v>
      </c>
      <c r="AG1243" s="12">
        <v>0</v>
      </c>
      <c r="AH1243" s="12">
        <v>0</v>
      </c>
      <c r="AI1243" s="12">
        <v>0</v>
      </c>
      <c r="AJ1243" s="12">
        <v>0</v>
      </c>
      <c r="AK1243" s="12" t="s">
        <v>659</v>
      </c>
      <c r="AL1243" s="12" t="s">
        <v>607</v>
      </c>
      <c r="AM1243" s="12" t="s">
        <v>608</v>
      </c>
      <c r="AN1243" s="12" t="s">
        <v>658</v>
      </c>
      <c r="AO1243" s="12">
        <v>2000</v>
      </c>
      <c r="AP1243" s="12" t="s">
        <v>3458</v>
      </c>
      <c r="AQ1243" s="12" t="s">
        <v>718</v>
      </c>
      <c r="AR1243" s="12">
        <v>1</v>
      </c>
      <c r="AS1243" s="12" t="s">
        <v>555</v>
      </c>
      <c r="AT1243" s="12" t="s">
        <v>349</v>
      </c>
      <c r="AU1243" s="12">
        <v>0</v>
      </c>
      <c r="AV1243" s="12">
        <v>1</v>
      </c>
      <c r="AW1243" s="12">
        <v>0</v>
      </c>
      <c r="AX1243" s="12">
        <v>0</v>
      </c>
      <c r="AY1243" s="12">
        <v>1</v>
      </c>
      <c r="AZ1243" s="12">
        <v>1</v>
      </c>
      <c r="BA1243" s="12">
        <v>1</v>
      </c>
      <c r="BB1243" s="12">
        <v>1</v>
      </c>
      <c r="BC1243" s="12">
        <v>1</v>
      </c>
      <c r="BD1243" s="12">
        <v>1</v>
      </c>
      <c r="BE1243" s="12">
        <v>0</v>
      </c>
      <c r="BF1243" s="12" t="s">
        <v>766</v>
      </c>
      <c r="BG1243" s="12" t="s">
        <v>778</v>
      </c>
      <c r="BH1243" s="12"/>
      <c r="BI1243" s="12" t="s">
        <v>2807</v>
      </c>
      <c r="BJ1243" s="12" t="s">
        <v>3460</v>
      </c>
      <c r="BK1243" s="12" t="s">
        <v>3472</v>
      </c>
      <c r="BL1243" s="12" t="s">
        <v>3476</v>
      </c>
      <c r="BM1243" s="12" t="s">
        <v>787</v>
      </c>
      <c r="BN1243" s="12"/>
      <c r="BO1243" s="12"/>
      <c r="BP1243" s="12"/>
      <c r="BQ1243" s="12"/>
      <c r="BR1243" s="12"/>
      <c r="BS1243" s="12"/>
      <c r="BT1243" s="12"/>
      <c r="BU1243" s="12"/>
      <c r="BV1243" s="12"/>
      <c r="BW1243" s="12"/>
      <c r="BX1243" s="12"/>
      <c r="BY1243" s="12"/>
      <c r="BZ1243" s="12"/>
      <c r="CA1243" s="12"/>
      <c r="CB1243" s="12"/>
      <c r="CC1243" s="12"/>
      <c r="CD1243" s="12"/>
      <c r="CE1243" s="12"/>
      <c r="CF1243" s="12"/>
      <c r="CG1243" s="12"/>
      <c r="CH1243" s="12"/>
      <c r="CI1243" s="12"/>
      <c r="CJ1243" s="12"/>
      <c r="CK1243" s="12"/>
      <c r="CL1243" s="12"/>
      <c r="CM1243" s="12"/>
      <c r="CN1243" s="12"/>
      <c r="CO1243" s="12"/>
      <c r="CP1243" s="12"/>
      <c r="CQ1243" s="12"/>
      <c r="CR1243" s="12"/>
      <c r="CS1243" s="12"/>
      <c r="CT1243" s="12"/>
      <c r="CU1243" s="12"/>
      <c r="CV1243" s="12"/>
      <c r="CW1243" s="12"/>
      <c r="CX1243" s="57"/>
    </row>
    <row r="1244" spans="1:102" x14ac:dyDescent="0.35">
      <c r="A1244" s="56">
        <v>32</v>
      </c>
      <c r="B1244" s="12" t="s">
        <v>3723</v>
      </c>
      <c r="C1244" s="12">
        <v>32.4</v>
      </c>
      <c r="D1244" s="12" t="s">
        <v>1851</v>
      </c>
      <c r="E1244" s="12" t="s">
        <v>353</v>
      </c>
      <c r="F1244" s="12" t="s">
        <v>1078</v>
      </c>
      <c r="G1244" s="12" t="s">
        <v>349</v>
      </c>
      <c r="H1244" s="12" t="s">
        <v>1078</v>
      </c>
      <c r="I1244" s="12" t="s">
        <v>1285</v>
      </c>
      <c r="J1244" s="12" t="s">
        <v>556</v>
      </c>
      <c r="K1244" s="12" t="s">
        <v>569</v>
      </c>
      <c r="L1244" s="12" t="s">
        <v>558</v>
      </c>
      <c r="M1244" s="12" t="s">
        <v>3237</v>
      </c>
      <c r="N1244" s="12" t="s">
        <v>593</v>
      </c>
      <c r="O1244" s="12" t="s">
        <v>3400</v>
      </c>
      <c r="P1244" s="12" t="s">
        <v>3401</v>
      </c>
      <c r="Q1244" s="12">
        <v>1</v>
      </c>
      <c r="R1244" s="12">
        <v>0</v>
      </c>
      <c r="S1244" s="12">
        <v>0</v>
      </c>
      <c r="T1244" s="12">
        <v>0</v>
      </c>
      <c r="U1244" s="12">
        <v>0</v>
      </c>
      <c r="V1244" s="12">
        <v>0</v>
      </c>
      <c r="W1244" s="12">
        <v>0</v>
      </c>
      <c r="X1244" s="12">
        <v>0</v>
      </c>
      <c r="Y1244" s="12">
        <v>0</v>
      </c>
      <c r="Z1244" s="12">
        <v>0</v>
      </c>
      <c r="AA1244" s="12">
        <v>0</v>
      </c>
      <c r="AB1244" s="12">
        <v>0</v>
      </c>
      <c r="AC1244" s="12">
        <v>1</v>
      </c>
      <c r="AD1244" s="12">
        <v>0</v>
      </c>
      <c r="AE1244" s="12">
        <v>0</v>
      </c>
      <c r="AF1244" s="12">
        <v>0</v>
      </c>
      <c r="AG1244" s="12">
        <v>0</v>
      </c>
      <c r="AH1244" s="12">
        <v>0</v>
      </c>
      <c r="AI1244" s="12">
        <v>1</v>
      </c>
      <c r="AJ1244" s="12">
        <v>0</v>
      </c>
      <c r="AK1244" s="12">
        <v>0</v>
      </c>
      <c r="AL1244" s="12" t="s">
        <v>607</v>
      </c>
      <c r="AM1244" s="12" t="s">
        <v>608</v>
      </c>
      <c r="AN1244" s="12" t="s">
        <v>658</v>
      </c>
      <c r="AO1244" s="12">
        <v>2000</v>
      </c>
      <c r="AP1244" s="12" t="s">
        <v>3458</v>
      </c>
      <c r="AQ1244" s="12" t="s">
        <v>718</v>
      </c>
      <c r="AR1244" s="12">
        <v>1</v>
      </c>
      <c r="AS1244" s="12" t="s">
        <v>555</v>
      </c>
      <c r="AT1244" s="12" t="s">
        <v>212</v>
      </c>
      <c r="AU1244" s="12">
        <v>0</v>
      </c>
      <c r="AV1244" s="12">
        <v>1</v>
      </c>
      <c r="AW1244" s="12">
        <v>0</v>
      </c>
      <c r="AX1244" s="12">
        <v>0</v>
      </c>
      <c r="AY1244" s="12">
        <v>1</v>
      </c>
      <c r="AZ1244" s="12">
        <v>1</v>
      </c>
      <c r="BA1244" s="12">
        <v>1</v>
      </c>
      <c r="BB1244" s="12">
        <v>1</v>
      </c>
      <c r="BC1244" s="12">
        <v>1</v>
      </c>
      <c r="BD1244" s="12">
        <v>1</v>
      </c>
      <c r="BE1244" s="12">
        <v>0</v>
      </c>
      <c r="BF1244" s="12" t="s">
        <v>766</v>
      </c>
      <c r="BG1244" s="12" t="s">
        <v>159</v>
      </c>
      <c r="BH1244" s="12"/>
      <c r="BI1244" s="12" t="s">
        <v>2806</v>
      </c>
      <c r="BJ1244" s="12" t="s">
        <v>3460</v>
      </c>
      <c r="BK1244" s="12" t="s">
        <v>3472</v>
      </c>
      <c r="BL1244" s="12" t="s">
        <v>3476</v>
      </c>
      <c r="BM1244" s="12" t="s">
        <v>787</v>
      </c>
      <c r="BN1244" s="12"/>
      <c r="BO1244" s="12"/>
      <c r="BP1244" s="12"/>
      <c r="BQ1244" s="12"/>
      <c r="BR1244" s="12"/>
      <c r="BS1244" s="12"/>
      <c r="BT1244" s="12"/>
      <c r="BU1244" s="12"/>
      <c r="BV1244" s="12"/>
      <c r="BW1244" s="12"/>
      <c r="BX1244" s="12"/>
      <c r="BY1244" s="12"/>
      <c r="BZ1244" s="12"/>
      <c r="CA1244" s="12"/>
      <c r="CB1244" s="12"/>
      <c r="CC1244" s="12"/>
      <c r="CD1244" s="12"/>
      <c r="CE1244" s="12"/>
      <c r="CF1244" s="12"/>
      <c r="CG1244" s="12"/>
      <c r="CH1244" s="12"/>
      <c r="CI1244" s="12"/>
      <c r="CJ1244" s="12"/>
      <c r="CK1244" s="12"/>
      <c r="CL1244" s="12"/>
      <c r="CM1244" s="12"/>
      <c r="CN1244" s="12"/>
      <c r="CO1244" s="12"/>
      <c r="CP1244" s="12"/>
      <c r="CQ1244" s="12"/>
      <c r="CR1244" s="12"/>
      <c r="CS1244" s="12"/>
      <c r="CT1244" s="12"/>
      <c r="CU1244" s="12"/>
      <c r="CV1244" s="12"/>
      <c r="CW1244" s="12"/>
      <c r="CX1244" s="57"/>
    </row>
    <row r="1245" spans="1:102" ht="16.5" x14ac:dyDescent="0.35">
      <c r="A1245" s="56">
        <v>38</v>
      </c>
      <c r="B1245" s="12" t="s">
        <v>3729</v>
      </c>
      <c r="C1245" s="12">
        <v>38.299999999999997</v>
      </c>
      <c r="D1245" s="12" t="s">
        <v>1898</v>
      </c>
      <c r="E1245" s="12" t="s">
        <v>1129</v>
      </c>
      <c r="F1245" s="12">
        <v>4</v>
      </c>
      <c r="G1245" s="12" t="s">
        <v>212</v>
      </c>
      <c r="H1245" s="12" t="s">
        <v>2804</v>
      </c>
      <c r="I1245" s="12" t="s">
        <v>212</v>
      </c>
      <c r="J1245" s="12" t="s">
        <v>556</v>
      </c>
      <c r="K1245" s="12" t="s">
        <v>564</v>
      </c>
      <c r="L1245" s="12" t="s">
        <v>558</v>
      </c>
      <c r="M1245" s="12" t="s">
        <v>3237</v>
      </c>
      <c r="N1245" s="12" t="s">
        <v>3435</v>
      </c>
      <c r="O1245" s="12" t="s">
        <v>3400</v>
      </c>
      <c r="P1245" s="12" t="s">
        <v>3401</v>
      </c>
      <c r="Q1245" s="12">
        <v>0</v>
      </c>
      <c r="R1245" s="12">
        <v>0</v>
      </c>
      <c r="S1245" s="12">
        <v>0</v>
      </c>
      <c r="T1245" s="12">
        <v>0</v>
      </c>
      <c r="U1245" s="12">
        <v>0</v>
      </c>
      <c r="V1245" s="12">
        <v>0</v>
      </c>
      <c r="W1245" s="12">
        <v>1</v>
      </c>
      <c r="X1245" s="12">
        <v>0</v>
      </c>
      <c r="Y1245" s="12">
        <v>0</v>
      </c>
      <c r="Z1245" s="12">
        <v>0</v>
      </c>
      <c r="AA1245" s="12">
        <v>0</v>
      </c>
      <c r="AB1245" s="12">
        <v>0</v>
      </c>
      <c r="AC1245" s="12">
        <v>1</v>
      </c>
      <c r="AD1245" s="12">
        <v>0</v>
      </c>
      <c r="AE1245" s="12">
        <v>0</v>
      </c>
      <c r="AF1245" s="12">
        <v>0</v>
      </c>
      <c r="AG1245" s="12">
        <v>0</v>
      </c>
      <c r="AH1245" s="12">
        <v>0</v>
      </c>
      <c r="AI1245" s="12">
        <v>0</v>
      </c>
      <c r="AJ1245" s="12">
        <v>0</v>
      </c>
      <c r="AK1245" s="12">
        <v>0</v>
      </c>
      <c r="AL1245" s="12" t="s">
        <v>3454</v>
      </c>
      <c r="AM1245" s="7" t="s">
        <v>668</v>
      </c>
      <c r="AN1245" s="7" t="s">
        <v>669</v>
      </c>
      <c r="AO1245" s="7">
        <v>2010</v>
      </c>
      <c r="AP1245" s="12" t="s">
        <v>3235</v>
      </c>
      <c r="AQ1245" s="12">
        <v>1000</v>
      </c>
      <c r="AR1245" s="12">
        <v>1</v>
      </c>
      <c r="AS1245" s="12" t="s">
        <v>555</v>
      </c>
      <c r="AT1245" s="7" t="s">
        <v>212</v>
      </c>
      <c r="AU1245" s="12">
        <v>1</v>
      </c>
      <c r="AV1245" s="12">
        <v>0</v>
      </c>
      <c r="AW1245" s="12">
        <v>0</v>
      </c>
      <c r="AX1245" s="12">
        <v>0</v>
      </c>
      <c r="AY1245" s="7">
        <v>1</v>
      </c>
      <c r="AZ1245" s="12">
        <v>0</v>
      </c>
      <c r="BA1245" s="12">
        <v>0</v>
      </c>
      <c r="BB1245" s="12">
        <v>0</v>
      </c>
      <c r="BC1245" s="12">
        <v>0</v>
      </c>
      <c r="BD1245" s="12">
        <v>0</v>
      </c>
      <c r="BE1245" s="12">
        <v>0</v>
      </c>
      <c r="BF1245" s="7" t="s">
        <v>766</v>
      </c>
      <c r="BG1245" s="7" t="s">
        <v>798</v>
      </c>
      <c r="BH1245" s="7"/>
      <c r="BI1245" s="7" t="s">
        <v>2806</v>
      </c>
      <c r="BJ1245" s="12" t="s">
        <v>3459</v>
      </c>
      <c r="BK1245" s="12" t="s">
        <v>3463</v>
      </c>
      <c r="BL1245" s="12" t="s">
        <v>3481</v>
      </c>
      <c r="BM1245" s="7" t="s">
        <v>864</v>
      </c>
      <c r="BN1245" s="7"/>
      <c r="BO1245" s="12"/>
      <c r="BP1245" s="12" t="s">
        <v>3279</v>
      </c>
      <c r="BQ1245" s="12">
        <v>0.13400000000000001</v>
      </c>
      <c r="BR1245" s="12" t="s">
        <v>3429</v>
      </c>
      <c r="BS1245" s="12">
        <v>0.13400000000000001</v>
      </c>
      <c r="BT1245" s="12"/>
      <c r="BU1245" s="12"/>
      <c r="BV1245" s="12" t="s">
        <v>1077</v>
      </c>
      <c r="BW1245" s="12" t="s">
        <v>1077</v>
      </c>
      <c r="BX1245" s="12" t="s">
        <v>1077</v>
      </c>
      <c r="BY1245" s="12" t="s">
        <v>1077</v>
      </c>
      <c r="BZ1245" s="12"/>
      <c r="CA1245" s="12" t="s">
        <v>1077</v>
      </c>
      <c r="CB1245" s="12"/>
      <c r="CC1245" s="12"/>
      <c r="CD1245" s="12" t="s">
        <v>1077</v>
      </c>
      <c r="CE1245" s="12">
        <v>1E-3</v>
      </c>
      <c r="CF1245" s="12" t="s">
        <v>1077</v>
      </c>
      <c r="CG1245" s="12"/>
      <c r="CH1245" s="12"/>
      <c r="CI1245" s="12"/>
      <c r="CJ1245" s="12">
        <v>0.79100000000000004</v>
      </c>
      <c r="CK1245" s="12" t="s">
        <v>3828</v>
      </c>
      <c r="CL1245" s="12" t="s">
        <v>1077</v>
      </c>
      <c r="CM1245" s="12" t="s">
        <v>1077</v>
      </c>
      <c r="CN1245" s="12">
        <v>504.24</v>
      </c>
      <c r="CO1245" s="12" t="s">
        <v>3427</v>
      </c>
      <c r="CP1245" s="12"/>
      <c r="CQ1245" s="12"/>
      <c r="CR1245" s="12"/>
      <c r="CS1245" s="12" t="s">
        <v>1077</v>
      </c>
      <c r="CT1245" s="12" t="s">
        <v>1077</v>
      </c>
      <c r="CU1245" s="12" t="s">
        <v>1077</v>
      </c>
      <c r="CV1245" s="12" t="s">
        <v>1077</v>
      </c>
      <c r="CW1245" s="12"/>
      <c r="CX1245" s="57"/>
    </row>
    <row r="1246" spans="1:102" ht="16.5" x14ac:dyDescent="0.35">
      <c r="A1246" s="56">
        <v>38</v>
      </c>
      <c r="B1246" s="12" t="s">
        <v>3729</v>
      </c>
      <c r="C1246" s="12">
        <v>38.299999999999997</v>
      </c>
      <c r="D1246" s="12" t="s">
        <v>1899</v>
      </c>
      <c r="E1246" s="12" t="s">
        <v>1129</v>
      </c>
      <c r="F1246" s="12">
        <v>4</v>
      </c>
      <c r="G1246" s="12" t="s">
        <v>212</v>
      </c>
      <c r="H1246" s="12" t="s">
        <v>2804</v>
      </c>
      <c r="I1246" s="12" t="s">
        <v>212</v>
      </c>
      <c r="J1246" s="12" t="s">
        <v>556</v>
      </c>
      <c r="K1246" s="12" t="s">
        <v>564</v>
      </c>
      <c r="L1246" s="12" t="s">
        <v>558</v>
      </c>
      <c r="M1246" s="12" t="s">
        <v>3237</v>
      </c>
      <c r="N1246" s="12" t="s">
        <v>3435</v>
      </c>
      <c r="O1246" s="12" t="s">
        <v>3400</v>
      </c>
      <c r="P1246" s="12" t="s">
        <v>3401</v>
      </c>
      <c r="Q1246" s="12">
        <v>0</v>
      </c>
      <c r="R1246" s="12">
        <v>0</v>
      </c>
      <c r="S1246" s="12">
        <v>0</v>
      </c>
      <c r="T1246" s="12">
        <v>0</v>
      </c>
      <c r="U1246" s="12">
        <v>0</v>
      </c>
      <c r="V1246" s="12">
        <v>0</v>
      </c>
      <c r="W1246" s="12">
        <v>1</v>
      </c>
      <c r="X1246" s="12">
        <v>0</v>
      </c>
      <c r="Y1246" s="12">
        <v>0</v>
      </c>
      <c r="Z1246" s="12">
        <v>0</v>
      </c>
      <c r="AA1246" s="12">
        <v>0</v>
      </c>
      <c r="AB1246" s="12">
        <v>0</v>
      </c>
      <c r="AC1246" s="12">
        <v>1</v>
      </c>
      <c r="AD1246" s="12">
        <v>0</v>
      </c>
      <c r="AE1246" s="12">
        <v>0</v>
      </c>
      <c r="AF1246" s="12">
        <v>0</v>
      </c>
      <c r="AG1246" s="12">
        <v>0</v>
      </c>
      <c r="AH1246" s="12">
        <v>0</v>
      </c>
      <c r="AI1246" s="12">
        <v>0</v>
      </c>
      <c r="AJ1246" s="12">
        <v>0</v>
      </c>
      <c r="AK1246" s="12">
        <v>0</v>
      </c>
      <c r="AL1246" s="12" t="s">
        <v>3454</v>
      </c>
      <c r="AM1246" s="7" t="s">
        <v>668</v>
      </c>
      <c r="AN1246" s="7" t="s">
        <v>669</v>
      </c>
      <c r="AO1246" s="7">
        <v>2010</v>
      </c>
      <c r="AP1246" s="12" t="s">
        <v>3235</v>
      </c>
      <c r="AQ1246" s="12">
        <v>1000</v>
      </c>
      <c r="AR1246" s="12">
        <v>1</v>
      </c>
      <c r="AS1246" s="12" t="s">
        <v>555</v>
      </c>
      <c r="AT1246" s="7" t="s">
        <v>212</v>
      </c>
      <c r="AU1246" s="12">
        <v>1</v>
      </c>
      <c r="AV1246" s="12">
        <v>0</v>
      </c>
      <c r="AW1246" s="12">
        <v>0</v>
      </c>
      <c r="AX1246" s="12">
        <v>0</v>
      </c>
      <c r="AY1246" s="7">
        <v>1</v>
      </c>
      <c r="AZ1246" s="12">
        <v>0</v>
      </c>
      <c r="BA1246" s="12">
        <v>0</v>
      </c>
      <c r="BB1246" s="12">
        <v>0</v>
      </c>
      <c r="BC1246" s="12">
        <v>0</v>
      </c>
      <c r="BD1246" s="12">
        <v>0</v>
      </c>
      <c r="BE1246" s="12">
        <v>0</v>
      </c>
      <c r="BF1246" s="7" t="s">
        <v>766</v>
      </c>
      <c r="BG1246" s="7" t="s">
        <v>798</v>
      </c>
      <c r="BH1246" s="7"/>
      <c r="BI1246" s="7" t="s">
        <v>2806</v>
      </c>
      <c r="BJ1246" s="12" t="s">
        <v>3460</v>
      </c>
      <c r="BK1246" s="12" t="s">
        <v>3463</v>
      </c>
      <c r="BL1246" s="12" t="s">
        <v>3481</v>
      </c>
      <c r="BM1246" s="7" t="s">
        <v>864</v>
      </c>
      <c r="BN1246" s="7"/>
      <c r="BO1246" s="12"/>
      <c r="BP1246" s="12" t="s">
        <v>3279</v>
      </c>
      <c r="BQ1246" s="12">
        <v>0.374</v>
      </c>
      <c r="BR1246" s="12" t="s">
        <v>3429</v>
      </c>
      <c r="BS1246" s="12">
        <v>0.374</v>
      </c>
      <c r="BT1246" s="12"/>
      <c r="BU1246" s="12"/>
      <c r="BV1246" s="12" t="s">
        <v>1077</v>
      </c>
      <c r="BW1246" s="12" t="s">
        <v>1077</v>
      </c>
      <c r="BX1246" s="12" t="s">
        <v>1077</v>
      </c>
      <c r="BY1246" s="12" t="s">
        <v>1077</v>
      </c>
      <c r="BZ1246" s="12"/>
      <c r="CA1246" s="12" t="s">
        <v>1077</v>
      </c>
      <c r="CB1246" s="12"/>
      <c r="CC1246" s="12"/>
      <c r="CD1246" s="12" t="s">
        <v>1077</v>
      </c>
      <c r="CE1246" s="12">
        <v>1E-3</v>
      </c>
      <c r="CF1246" s="12" t="s">
        <v>1077</v>
      </c>
      <c r="CG1246" s="12"/>
      <c r="CH1246" s="12"/>
      <c r="CI1246" s="12"/>
      <c r="CJ1246" s="12">
        <v>0.79100000000000004</v>
      </c>
      <c r="CK1246" s="12" t="s">
        <v>3828</v>
      </c>
      <c r="CL1246" s="12" t="s">
        <v>1077</v>
      </c>
      <c r="CM1246" s="12" t="s">
        <v>1077</v>
      </c>
      <c r="CN1246" s="12">
        <v>504.24</v>
      </c>
      <c r="CO1246" s="12" t="s">
        <v>3427</v>
      </c>
      <c r="CP1246" s="12"/>
      <c r="CQ1246" s="12"/>
      <c r="CR1246" s="12"/>
      <c r="CS1246" s="12" t="s">
        <v>1077</v>
      </c>
      <c r="CT1246" s="12" t="s">
        <v>1077</v>
      </c>
      <c r="CU1246" s="12" t="s">
        <v>1077</v>
      </c>
      <c r="CV1246" s="12" t="s">
        <v>1077</v>
      </c>
      <c r="CW1246" s="12"/>
      <c r="CX1246" s="57"/>
    </row>
    <row r="1247" spans="1:102" x14ac:dyDescent="0.35">
      <c r="A1247" s="56">
        <v>38</v>
      </c>
      <c r="B1247" s="12" t="s">
        <v>3729</v>
      </c>
      <c r="C1247" s="12">
        <v>38.299999999999997</v>
      </c>
      <c r="D1247" s="12" t="s">
        <v>1918</v>
      </c>
      <c r="E1247" s="12" t="s">
        <v>1129</v>
      </c>
      <c r="F1247" s="12" t="s">
        <v>1078</v>
      </c>
      <c r="G1247" s="12" t="s">
        <v>349</v>
      </c>
      <c r="H1247" s="12" t="s">
        <v>1078</v>
      </c>
      <c r="I1247" s="12" t="s">
        <v>1285</v>
      </c>
      <c r="J1247" s="12" t="s">
        <v>556</v>
      </c>
      <c r="K1247" s="12" t="s">
        <v>564</v>
      </c>
      <c r="L1247" s="12" t="s">
        <v>558</v>
      </c>
      <c r="M1247" s="12" t="s">
        <v>3237</v>
      </c>
      <c r="N1247" s="12" t="s">
        <v>3435</v>
      </c>
      <c r="O1247" s="12" t="s">
        <v>3400</v>
      </c>
      <c r="P1247" s="12" t="s">
        <v>3401</v>
      </c>
      <c r="Q1247" s="12">
        <v>0</v>
      </c>
      <c r="R1247" s="12">
        <v>0</v>
      </c>
      <c r="S1247" s="12">
        <v>0</v>
      </c>
      <c r="T1247" s="12">
        <v>0</v>
      </c>
      <c r="U1247" s="12">
        <v>0</v>
      </c>
      <c r="V1247" s="12">
        <v>0</v>
      </c>
      <c r="W1247" s="12">
        <v>1</v>
      </c>
      <c r="X1247" s="12">
        <v>0</v>
      </c>
      <c r="Y1247" s="12">
        <v>0</v>
      </c>
      <c r="Z1247" s="12">
        <v>0</v>
      </c>
      <c r="AA1247" s="12">
        <v>0</v>
      </c>
      <c r="AB1247" s="12">
        <v>0</v>
      </c>
      <c r="AC1247" s="12">
        <v>1</v>
      </c>
      <c r="AD1247" s="12">
        <v>0</v>
      </c>
      <c r="AE1247" s="12">
        <v>0</v>
      </c>
      <c r="AF1247" s="12">
        <v>0</v>
      </c>
      <c r="AG1247" s="12">
        <v>0</v>
      </c>
      <c r="AH1247" s="12">
        <v>0</v>
      </c>
      <c r="AI1247" s="12">
        <v>0</v>
      </c>
      <c r="AJ1247" s="12">
        <v>0</v>
      </c>
      <c r="AK1247" s="12">
        <v>0</v>
      </c>
      <c r="AL1247" s="12" t="s">
        <v>3454</v>
      </c>
      <c r="AM1247" s="12" t="s">
        <v>668</v>
      </c>
      <c r="AN1247" s="12" t="s">
        <v>669</v>
      </c>
      <c r="AO1247" s="12">
        <v>2010</v>
      </c>
      <c r="AP1247" s="12" t="s">
        <v>3235</v>
      </c>
      <c r="AQ1247" s="12">
        <v>1000</v>
      </c>
      <c r="AR1247" s="12">
        <v>1</v>
      </c>
      <c r="AS1247" s="12" t="s">
        <v>555</v>
      </c>
      <c r="AT1247" s="12" t="s">
        <v>212</v>
      </c>
      <c r="AU1247" s="12">
        <v>1</v>
      </c>
      <c r="AV1247" s="12">
        <v>0</v>
      </c>
      <c r="AW1247" s="12">
        <v>0</v>
      </c>
      <c r="AX1247" s="12">
        <v>0</v>
      </c>
      <c r="AY1247" s="12">
        <v>1</v>
      </c>
      <c r="AZ1247" s="12">
        <v>0</v>
      </c>
      <c r="BA1247" s="12">
        <v>0</v>
      </c>
      <c r="BB1247" s="12">
        <v>0</v>
      </c>
      <c r="BC1247" s="12">
        <v>0</v>
      </c>
      <c r="BD1247" s="12">
        <v>0</v>
      </c>
      <c r="BE1247" s="12">
        <v>0</v>
      </c>
      <c r="BF1247" s="12" t="s">
        <v>766</v>
      </c>
      <c r="BG1247" s="12" t="s">
        <v>867</v>
      </c>
      <c r="BH1247" s="12"/>
      <c r="BI1247" s="12" t="s">
        <v>2807</v>
      </c>
      <c r="BJ1247" s="12" t="s">
        <v>3459</v>
      </c>
      <c r="BK1247" s="12" t="s">
        <v>3463</v>
      </c>
      <c r="BL1247" s="12" t="s">
        <v>3481</v>
      </c>
      <c r="BM1247" s="12" t="s">
        <v>864</v>
      </c>
      <c r="BN1247" s="12"/>
      <c r="BO1247" s="12"/>
      <c r="BP1247" s="12"/>
      <c r="BQ1247" s="12"/>
      <c r="BR1247" s="12"/>
      <c r="BS1247" s="12"/>
      <c r="BT1247" s="12"/>
      <c r="BU1247" s="12"/>
      <c r="BV1247" s="12"/>
      <c r="BW1247" s="12"/>
      <c r="BX1247" s="12"/>
      <c r="BY1247" s="12"/>
      <c r="BZ1247" s="12"/>
      <c r="CA1247" s="12"/>
      <c r="CB1247" s="12"/>
      <c r="CC1247" s="12"/>
      <c r="CD1247" s="12"/>
      <c r="CE1247" s="12"/>
      <c r="CF1247" s="12"/>
      <c r="CG1247" s="12"/>
      <c r="CH1247" s="12"/>
      <c r="CI1247" s="12"/>
      <c r="CJ1247" s="12"/>
      <c r="CK1247" s="12"/>
      <c r="CL1247" s="12"/>
      <c r="CM1247" s="12"/>
      <c r="CN1247" s="12"/>
      <c r="CO1247" s="12"/>
      <c r="CP1247" s="12"/>
      <c r="CQ1247" s="12"/>
      <c r="CR1247" s="12"/>
      <c r="CS1247" s="12"/>
      <c r="CT1247" s="12"/>
      <c r="CU1247" s="12"/>
      <c r="CV1247" s="12"/>
      <c r="CW1247" s="12"/>
      <c r="CX1247" s="57"/>
    </row>
    <row r="1248" spans="1:102" x14ac:dyDescent="0.35">
      <c r="A1248" s="56">
        <v>38</v>
      </c>
      <c r="B1248" s="12" t="s">
        <v>3729</v>
      </c>
      <c r="C1248" s="12">
        <v>38.299999999999997</v>
      </c>
      <c r="D1248" s="12" t="s">
        <v>1920</v>
      </c>
      <c r="E1248" s="12" t="s">
        <v>1129</v>
      </c>
      <c r="F1248" s="12" t="s">
        <v>1078</v>
      </c>
      <c r="G1248" s="12" t="s">
        <v>349</v>
      </c>
      <c r="H1248" s="12" t="s">
        <v>1078</v>
      </c>
      <c r="I1248" s="12" t="s">
        <v>1285</v>
      </c>
      <c r="J1248" s="12" t="s">
        <v>556</v>
      </c>
      <c r="K1248" s="12" t="s">
        <v>564</v>
      </c>
      <c r="L1248" s="12" t="s">
        <v>558</v>
      </c>
      <c r="M1248" s="12" t="s">
        <v>3237</v>
      </c>
      <c r="N1248" s="12" t="s">
        <v>3435</v>
      </c>
      <c r="O1248" s="12" t="s">
        <v>3400</v>
      </c>
      <c r="P1248" s="12" t="s">
        <v>3401</v>
      </c>
      <c r="Q1248" s="12">
        <v>0</v>
      </c>
      <c r="R1248" s="12">
        <v>0</v>
      </c>
      <c r="S1248" s="12">
        <v>0</v>
      </c>
      <c r="T1248" s="12">
        <v>0</v>
      </c>
      <c r="U1248" s="12">
        <v>0</v>
      </c>
      <c r="V1248" s="12">
        <v>0</v>
      </c>
      <c r="W1248" s="12">
        <v>1</v>
      </c>
      <c r="X1248" s="12">
        <v>0</v>
      </c>
      <c r="Y1248" s="12">
        <v>0</v>
      </c>
      <c r="Z1248" s="12">
        <v>0</v>
      </c>
      <c r="AA1248" s="12">
        <v>0</v>
      </c>
      <c r="AB1248" s="12">
        <v>0</v>
      </c>
      <c r="AC1248" s="12">
        <v>1</v>
      </c>
      <c r="AD1248" s="12">
        <v>0</v>
      </c>
      <c r="AE1248" s="12">
        <v>0</v>
      </c>
      <c r="AF1248" s="12">
        <v>0</v>
      </c>
      <c r="AG1248" s="12">
        <v>0</v>
      </c>
      <c r="AH1248" s="12">
        <v>0</v>
      </c>
      <c r="AI1248" s="12">
        <v>0</v>
      </c>
      <c r="AJ1248" s="12">
        <v>0</v>
      </c>
      <c r="AK1248" s="12">
        <v>0</v>
      </c>
      <c r="AL1248" s="12" t="s">
        <v>3454</v>
      </c>
      <c r="AM1248" s="12" t="s">
        <v>668</v>
      </c>
      <c r="AN1248" s="12" t="s">
        <v>669</v>
      </c>
      <c r="AO1248" s="12">
        <v>2010</v>
      </c>
      <c r="AP1248" s="12" t="s">
        <v>3235</v>
      </c>
      <c r="AQ1248" s="12">
        <v>1000</v>
      </c>
      <c r="AR1248" s="12">
        <v>1</v>
      </c>
      <c r="AS1248" s="12" t="s">
        <v>555</v>
      </c>
      <c r="AT1248" s="12" t="s">
        <v>212</v>
      </c>
      <c r="AU1248" s="12">
        <v>1</v>
      </c>
      <c r="AV1248" s="12">
        <v>0</v>
      </c>
      <c r="AW1248" s="12">
        <v>0</v>
      </c>
      <c r="AX1248" s="12">
        <v>0</v>
      </c>
      <c r="AY1248" s="12">
        <v>1</v>
      </c>
      <c r="AZ1248" s="12">
        <v>0</v>
      </c>
      <c r="BA1248" s="12">
        <v>0</v>
      </c>
      <c r="BB1248" s="12">
        <v>0</v>
      </c>
      <c r="BC1248" s="12">
        <v>0</v>
      </c>
      <c r="BD1248" s="12">
        <v>0</v>
      </c>
      <c r="BE1248" s="12">
        <v>0</v>
      </c>
      <c r="BF1248" s="12" t="s">
        <v>766</v>
      </c>
      <c r="BG1248" s="12" t="s">
        <v>868</v>
      </c>
      <c r="BH1248" s="12"/>
      <c r="BI1248" s="12" t="s">
        <v>2807</v>
      </c>
      <c r="BJ1248" s="12" t="s">
        <v>3460</v>
      </c>
      <c r="BK1248" s="12" t="s">
        <v>3463</v>
      </c>
      <c r="BL1248" s="12" t="s">
        <v>3481</v>
      </c>
      <c r="BM1248" s="12" t="s">
        <v>864</v>
      </c>
      <c r="BN1248" s="12"/>
      <c r="BO1248" s="12"/>
      <c r="BP1248" s="12"/>
      <c r="BQ1248" s="12"/>
      <c r="BR1248" s="12"/>
      <c r="BS1248" s="12"/>
      <c r="BT1248" s="12"/>
      <c r="BU1248" s="12"/>
      <c r="BV1248" s="12"/>
      <c r="BW1248" s="12"/>
      <c r="BX1248" s="12"/>
      <c r="BY1248" s="12"/>
      <c r="BZ1248" s="12"/>
      <c r="CA1248" s="12"/>
      <c r="CB1248" s="12"/>
      <c r="CC1248" s="12"/>
      <c r="CD1248" s="12"/>
      <c r="CE1248" s="12"/>
      <c r="CF1248" s="12"/>
      <c r="CG1248" s="12"/>
      <c r="CH1248" s="12"/>
      <c r="CI1248" s="12"/>
      <c r="CJ1248" s="12"/>
      <c r="CK1248" s="12"/>
      <c r="CL1248" s="12"/>
      <c r="CM1248" s="12"/>
      <c r="CN1248" s="12"/>
      <c r="CO1248" s="12"/>
      <c r="CP1248" s="12"/>
      <c r="CQ1248" s="12"/>
      <c r="CR1248" s="12"/>
      <c r="CS1248" s="12"/>
      <c r="CT1248" s="12"/>
      <c r="CU1248" s="12"/>
      <c r="CV1248" s="12"/>
      <c r="CW1248" s="12"/>
      <c r="CX1248" s="57"/>
    </row>
    <row r="1249" spans="1:102" x14ac:dyDescent="0.35">
      <c r="A1249" s="56">
        <v>38</v>
      </c>
      <c r="B1249" s="12" t="s">
        <v>3729</v>
      </c>
      <c r="C1249" s="12">
        <v>38.299999999999997</v>
      </c>
      <c r="D1249" s="12" t="s">
        <v>1935</v>
      </c>
      <c r="E1249" s="12" t="s">
        <v>1129</v>
      </c>
      <c r="F1249" s="12" t="s">
        <v>1078</v>
      </c>
      <c r="G1249" s="12" t="s">
        <v>349</v>
      </c>
      <c r="H1249" s="12" t="s">
        <v>1078</v>
      </c>
      <c r="I1249" s="12" t="s">
        <v>1285</v>
      </c>
      <c r="J1249" s="12" t="s">
        <v>556</v>
      </c>
      <c r="K1249" s="12" t="s">
        <v>564</v>
      </c>
      <c r="L1249" s="12" t="s">
        <v>558</v>
      </c>
      <c r="M1249" s="12" t="s">
        <v>3237</v>
      </c>
      <c r="N1249" s="12" t="s">
        <v>3435</v>
      </c>
      <c r="O1249" s="12" t="s">
        <v>3400</v>
      </c>
      <c r="P1249" s="12" t="s">
        <v>3401</v>
      </c>
      <c r="Q1249" s="12">
        <v>0</v>
      </c>
      <c r="R1249" s="12">
        <v>0</v>
      </c>
      <c r="S1249" s="12">
        <v>0</v>
      </c>
      <c r="T1249" s="12">
        <v>0</v>
      </c>
      <c r="U1249" s="12">
        <v>0</v>
      </c>
      <c r="V1249" s="12">
        <v>0</v>
      </c>
      <c r="W1249" s="12">
        <v>1</v>
      </c>
      <c r="X1249" s="12">
        <v>0</v>
      </c>
      <c r="Y1249" s="12">
        <v>0</v>
      </c>
      <c r="Z1249" s="12">
        <v>0</v>
      </c>
      <c r="AA1249" s="12">
        <v>0</v>
      </c>
      <c r="AB1249" s="12">
        <v>0</v>
      </c>
      <c r="AC1249" s="12">
        <v>1</v>
      </c>
      <c r="AD1249" s="12">
        <v>0</v>
      </c>
      <c r="AE1249" s="12">
        <v>0</v>
      </c>
      <c r="AF1249" s="12">
        <v>0</v>
      </c>
      <c r="AG1249" s="12">
        <v>0</v>
      </c>
      <c r="AH1249" s="12">
        <v>0</v>
      </c>
      <c r="AI1249" s="12">
        <v>0</v>
      </c>
      <c r="AJ1249" s="12">
        <v>0</v>
      </c>
      <c r="AK1249" s="12">
        <v>0</v>
      </c>
      <c r="AL1249" s="12" t="s">
        <v>3454</v>
      </c>
      <c r="AM1249" s="12" t="s">
        <v>668</v>
      </c>
      <c r="AN1249" s="12" t="s">
        <v>669</v>
      </c>
      <c r="AO1249" s="12">
        <v>2010</v>
      </c>
      <c r="AP1249" s="12" t="s">
        <v>3235</v>
      </c>
      <c r="AQ1249" s="12">
        <v>1000</v>
      </c>
      <c r="AR1249" s="12">
        <v>1</v>
      </c>
      <c r="AS1249" s="12" t="s">
        <v>555</v>
      </c>
      <c r="AT1249" s="12" t="s">
        <v>212</v>
      </c>
      <c r="AU1249" s="12">
        <v>1</v>
      </c>
      <c r="AV1249" s="12">
        <v>0</v>
      </c>
      <c r="AW1249" s="12">
        <v>0</v>
      </c>
      <c r="AX1249" s="12">
        <v>0</v>
      </c>
      <c r="AY1249" s="12">
        <v>1</v>
      </c>
      <c r="AZ1249" s="12">
        <v>0</v>
      </c>
      <c r="BA1249" s="12">
        <v>0</v>
      </c>
      <c r="BB1249" s="12">
        <v>0</v>
      </c>
      <c r="BC1249" s="12">
        <v>0</v>
      </c>
      <c r="BD1249" s="12">
        <v>0</v>
      </c>
      <c r="BE1249" s="12">
        <v>0</v>
      </c>
      <c r="BF1249" s="12" t="s">
        <v>766</v>
      </c>
      <c r="BG1249" s="12" t="s">
        <v>866</v>
      </c>
      <c r="BH1249" s="12"/>
      <c r="BI1249" s="12" t="s">
        <v>2808</v>
      </c>
      <c r="BJ1249" s="12" t="s">
        <v>3459</v>
      </c>
      <c r="BK1249" s="12" t="s">
        <v>3463</v>
      </c>
      <c r="BL1249" s="12" t="s">
        <v>3481</v>
      </c>
      <c r="BM1249" s="12" t="s">
        <v>864</v>
      </c>
      <c r="BN1249" s="12"/>
      <c r="BO1249" s="12"/>
      <c r="BP1249" s="12"/>
      <c r="BQ1249" s="12"/>
      <c r="BR1249" s="12"/>
      <c r="BS1249" s="12"/>
      <c r="BT1249" s="12"/>
      <c r="BU1249" s="12"/>
      <c r="BV1249" s="12"/>
      <c r="BW1249" s="12"/>
      <c r="BX1249" s="12"/>
      <c r="BY1249" s="12"/>
      <c r="BZ1249" s="12"/>
      <c r="CA1249" s="12"/>
      <c r="CB1249" s="12"/>
      <c r="CC1249" s="12"/>
      <c r="CD1249" s="12"/>
      <c r="CE1249" s="12"/>
      <c r="CF1249" s="12"/>
      <c r="CG1249" s="12"/>
      <c r="CH1249" s="12"/>
      <c r="CI1249" s="12"/>
      <c r="CJ1249" s="12"/>
      <c r="CK1249" s="12"/>
      <c r="CL1249" s="12"/>
      <c r="CM1249" s="12"/>
      <c r="CN1249" s="12"/>
      <c r="CO1249" s="12"/>
      <c r="CP1249" s="12"/>
      <c r="CQ1249" s="12"/>
      <c r="CR1249" s="12"/>
      <c r="CS1249" s="12"/>
      <c r="CT1249" s="12"/>
      <c r="CU1249" s="12"/>
      <c r="CV1249" s="12"/>
      <c r="CW1249" s="12"/>
      <c r="CX1249" s="57"/>
    </row>
    <row r="1250" spans="1:102" x14ac:dyDescent="0.35">
      <c r="A1250" s="56">
        <v>38</v>
      </c>
      <c r="B1250" s="12" t="s">
        <v>3729</v>
      </c>
      <c r="C1250" s="12">
        <v>38.299999999999997</v>
      </c>
      <c r="D1250" s="12" t="s">
        <v>1936</v>
      </c>
      <c r="E1250" s="12" t="s">
        <v>1129</v>
      </c>
      <c r="F1250" s="12" t="s">
        <v>1078</v>
      </c>
      <c r="G1250" s="12" t="s">
        <v>349</v>
      </c>
      <c r="H1250" s="12" t="s">
        <v>1078</v>
      </c>
      <c r="I1250" s="12" t="s">
        <v>1285</v>
      </c>
      <c r="J1250" s="12" t="s">
        <v>556</v>
      </c>
      <c r="K1250" s="12" t="s">
        <v>564</v>
      </c>
      <c r="L1250" s="12" t="s">
        <v>558</v>
      </c>
      <c r="M1250" s="12" t="s">
        <v>3237</v>
      </c>
      <c r="N1250" s="12" t="s">
        <v>3435</v>
      </c>
      <c r="O1250" s="12" t="s">
        <v>3400</v>
      </c>
      <c r="P1250" s="12" t="s">
        <v>3401</v>
      </c>
      <c r="Q1250" s="12">
        <v>0</v>
      </c>
      <c r="R1250" s="12">
        <v>0</v>
      </c>
      <c r="S1250" s="12">
        <v>0</v>
      </c>
      <c r="T1250" s="12">
        <v>0</v>
      </c>
      <c r="U1250" s="12">
        <v>0</v>
      </c>
      <c r="V1250" s="12">
        <v>0</v>
      </c>
      <c r="W1250" s="12">
        <v>1</v>
      </c>
      <c r="X1250" s="12">
        <v>0</v>
      </c>
      <c r="Y1250" s="12">
        <v>0</v>
      </c>
      <c r="Z1250" s="12">
        <v>0</v>
      </c>
      <c r="AA1250" s="12">
        <v>0</v>
      </c>
      <c r="AB1250" s="12">
        <v>0</v>
      </c>
      <c r="AC1250" s="12">
        <v>1</v>
      </c>
      <c r="AD1250" s="12">
        <v>0</v>
      </c>
      <c r="AE1250" s="12">
        <v>0</v>
      </c>
      <c r="AF1250" s="12">
        <v>0</v>
      </c>
      <c r="AG1250" s="12">
        <v>0</v>
      </c>
      <c r="AH1250" s="12">
        <v>0</v>
      </c>
      <c r="AI1250" s="12">
        <v>0</v>
      </c>
      <c r="AJ1250" s="12">
        <v>0</v>
      </c>
      <c r="AK1250" s="12">
        <v>0</v>
      </c>
      <c r="AL1250" s="12" t="s">
        <v>3454</v>
      </c>
      <c r="AM1250" s="12" t="s">
        <v>668</v>
      </c>
      <c r="AN1250" s="12" t="s">
        <v>669</v>
      </c>
      <c r="AO1250" s="12">
        <v>2010</v>
      </c>
      <c r="AP1250" s="12" t="s">
        <v>3235</v>
      </c>
      <c r="AQ1250" s="12">
        <v>1000</v>
      </c>
      <c r="AR1250" s="12">
        <v>1</v>
      </c>
      <c r="AS1250" s="12" t="s">
        <v>555</v>
      </c>
      <c r="AT1250" s="12" t="s">
        <v>212</v>
      </c>
      <c r="AU1250" s="12">
        <v>1</v>
      </c>
      <c r="AV1250" s="12">
        <v>0</v>
      </c>
      <c r="AW1250" s="12">
        <v>0</v>
      </c>
      <c r="AX1250" s="12">
        <v>0</v>
      </c>
      <c r="AY1250" s="12">
        <v>1</v>
      </c>
      <c r="AZ1250" s="12">
        <v>0</v>
      </c>
      <c r="BA1250" s="12">
        <v>0</v>
      </c>
      <c r="BB1250" s="12">
        <v>0</v>
      </c>
      <c r="BC1250" s="12">
        <v>0</v>
      </c>
      <c r="BD1250" s="12">
        <v>0</v>
      </c>
      <c r="BE1250" s="12">
        <v>0</v>
      </c>
      <c r="BF1250" s="12" t="s">
        <v>766</v>
      </c>
      <c r="BG1250" s="12" t="s">
        <v>866</v>
      </c>
      <c r="BH1250" s="12"/>
      <c r="BI1250" s="12" t="s">
        <v>2808</v>
      </c>
      <c r="BJ1250" s="12" t="s">
        <v>3460</v>
      </c>
      <c r="BK1250" s="12" t="s">
        <v>3463</v>
      </c>
      <c r="BL1250" s="12" t="s">
        <v>3481</v>
      </c>
      <c r="BM1250" s="12" t="s">
        <v>864</v>
      </c>
      <c r="BN1250" s="12"/>
      <c r="BO1250" s="12"/>
      <c r="BP1250" s="12"/>
      <c r="BQ1250" s="12"/>
      <c r="BR1250" s="12"/>
      <c r="BS1250" s="12"/>
      <c r="BT1250" s="12"/>
      <c r="BU1250" s="12"/>
      <c r="BV1250" s="12"/>
      <c r="BW1250" s="12"/>
      <c r="BX1250" s="12"/>
      <c r="BY1250" s="12"/>
      <c r="BZ1250" s="12"/>
      <c r="CA1250" s="12"/>
      <c r="CB1250" s="12"/>
      <c r="CC1250" s="12"/>
      <c r="CD1250" s="12"/>
      <c r="CE1250" s="12"/>
      <c r="CF1250" s="12"/>
      <c r="CG1250" s="12"/>
      <c r="CH1250" s="12"/>
      <c r="CI1250" s="12"/>
      <c r="CJ1250" s="12"/>
      <c r="CK1250" s="12"/>
      <c r="CL1250" s="12"/>
      <c r="CM1250" s="12"/>
      <c r="CN1250" s="12"/>
      <c r="CO1250" s="12"/>
      <c r="CP1250" s="12"/>
      <c r="CQ1250" s="12"/>
      <c r="CR1250" s="12"/>
      <c r="CS1250" s="12"/>
      <c r="CT1250" s="12"/>
      <c r="CU1250" s="12"/>
      <c r="CV1250" s="12"/>
      <c r="CW1250" s="12"/>
      <c r="CX1250" s="57"/>
    </row>
    <row r="1251" spans="1:102" x14ac:dyDescent="0.35">
      <c r="A1251" s="56">
        <v>38</v>
      </c>
      <c r="B1251" s="12" t="s">
        <v>3729</v>
      </c>
      <c r="C1251" s="12">
        <v>38.299999999999997</v>
      </c>
      <c r="D1251" s="12" t="s">
        <v>1970</v>
      </c>
      <c r="E1251" s="12" t="s">
        <v>1129</v>
      </c>
      <c r="F1251" s="12" t="s">
        <v>1078</v>
      </c>
      <c r="G1251" s="12" t="s">
        <v>349</v>
      </c>
      <c r="H1251" s="12" t="s">
        <v>1078</v>
      </c>
      <c r="I1251" s="12" t="s">
        <v>1285</v>
      </c>
      <c r="J1251" s="12" t="s">
        <v>556</v>
      </c>
      <c r="K1251" s="12" t="s">
        <v>564</v>
      </c>
      <c r="L1251" s="12" t="s">
        <v>558</v>
      </c>
      <c r="M1251" s="12" t="s">
        <v>3237</v>
      </c>
      <c r="N1251" s="12" t="s">
        <v>3435</v>
      </c>
      <c r="O1251" s="12" t="s">
        <v>3400</v>
      </c>
      <c r="P1251" s="12" t="s">
        <v>3401</v>
      </c>
      <c r="Q1251" s="12">
        <v>0</v>
      </c>
      <c r="R1251" s="12">
        <v>0</v>
      </c>
      <c r="S1251" s="12">
        <v>0</v>
      </c>
      <c r="T1251" s="12">
        <v>0</v>
      </c>
      <c r="U1251" s="12">
        <v>0</v>
      </c>
      <c r="V1251" s="12">
        <v>0</v>
      </c>
      <c r="W1251" s="12">
        <v>1</v>
      </c>
      <c r="X1251" s="12">
        <v>0</v>
      </c>
      <c r="Y1251" s="12">
        <v>0</v>
      </c>
      <c r="Z1251" s="12">
        <v>0</v>
      </c>
      <c r="AA1251" s="12">
        <v>0</v>
      </c>
      <c r="AB1251" s="12">
        <v>0</v>
      </c>
      <c r="AC1251" s="12">
        <v>1</v>
      </c>
      <c r="AD1251" s="12">
        <v>0</v>
      </c>
      <c r="AE1251" s="12">
        <v>0</v>
      </c>
      <c r="AF1251" s="12">
        <v>0</v>
      </c>
      <c r="AG1251" s="12">
        <v>0</v>
      </c>
      <c r="AH1251" s="12">
        <v>0</v>
      </c>
      <c r="AI1251" s="12">
        <v>0</v>
      </c>
      <c r="AJ1251" s="12">
        <v>0</v>
      </c>
      <c r="AK1251" s="12">
        <v>0</v>
      </c>
      <c r="AL1251" s="12" t="s">
        <v>3454</v>
      </c>
      <c r="AM1251" s="12" t="s">
        <v>668</v>
      </c>
      <c r="AN1251" s="12" t="s">
        <v>669</v>
      </c>
      <c r="AO1251" s="12">
        <v>2010</v>
      </c>
      <c r="AP1251" s="12" t="s">
        <v>3235</v>
      </c>
      <c r="AQ1251" s="12">
        <v>1000</v>
      </c>
      <c r="AR1251" s="12">
        <v>1</v>
      </c>
      <c r="AS1251" s="12" t="s">
        <v>555</v>
      </c>
      <c r="AT1251" s="12" t="s">
        <v>212</v>
      </c>
      <c r="AU1251" s="12">
        <v>1</v>
      </c>
      <c r="AV1251" s="12">
        <v>0</v>
      </c>
      <c r="AW1251" s="12">
        <v>0</v>
      </c>
      <c r="AX1251" s="12">
        <v>0</v>
      </c>
      <c r="AY1251" s="12">
        <v>1</v>
      </c>
      <c r="AZ1251" s="12">
        <v>0</v>
      </c>
      <c r="BA1251" s="12">
        <v>0</v>
      </c>
      <c r="BB1251" s="12">
        <v>0</v>
      </c>
      <c r="BC1251" s="12">
        <v>0</v>
      </c>
      <c r="BD1251" s="12">
        <v>0</v>
      </c>
      <c r="BE1251" s="12">
        <v>0</v>
      </c>
      <c r="BF1251" s="12" t="s">
        <v>2820</v>
      </c>
      <c r="BG1251" s="12" t="s">
        <v>863</v>
      </c>
      <c r="BH1251" s="12"/>
      <c r="BI1251" s="12" t="s">
        <v>2818</v>
      </c>
      <c r="BJ1251" s="12" t="s">
        <v>3460</v>
      </c>
      <c r="BK1251" s="12" t="s">
        <v>3463</v>
      </c>
      <c r="BL1251" s="12" t="s">
        <v>3481</v>
      </c>
      <c r="BM1251" s="12" t="s">
        <v>864</v>
      </c>
      <c r="BN1251" s="12"/>
      <c r="BO1251" s="12"/>
      <c r="BP1251" s="12"/>
      <c r="BQ1251" s="12"/>
      <c r="BR1251" s="12"/>
      <c r="BS1251" s="12"/>
      <c r="BT1251" s="12"/>
      <c r="BU1251" s="12"/>
      <c r="BV1251" s="12"/>
      <c r="BW1251" s="12"/>
      <c r="BX1251" s="12"/>
      <c r="BY1251" s="12"/>
      <c r="BZ1251" s="12"/>
      <c r="CA1251" s="12"/>
      <c r="CB1251" s="12"/>
      <c r="CC1251" s="12"/>
      <c r="CD1251" s="12"/>
      <c r="CE1251" s="12"/>
      <c r="CF1251" s="12"/>
      <c r="CG1251" s="12"/>
      <c r="CH1251" s="12"/>
      <c r="CI1251" s="12"/>
      <c r="CJ1251" s="12"/>
      <c r="CK1251" s="12"/>
      <c r="CL1251" s="12"/>
      <c r="CM1251" s="12"/>
      <c r="CN1251" s="12"/>
      <c r="CO1251" s="12"/>
      <c r="CP1251" s="12"/>
      <c r="CQ1251" s="12"/>
      <c r="CR1251" s="12"/>
      <c r="CS1251" s="12"/>
      <c r="CT1251" s="12"/>
      <c r="CU1251" s="12"/>
      <c r="CV1251" s="12"/>
      <c r="CW1251" s="12"/>
      <c r="CX1251" s="57"/>
    </row>
    <row r="1252" spans="1:102" x14ac:dyDescent="0.35">
      <c r="A1252" s="56">
        <v>38</v>
      </c>
      <c r="B1252" s="12" t="s">
        <v>3729</v>
      </c>
      <c r="C1252" s="12">
        <v>38.1</v>
      </c>
      <c r="D1252" s="12" t="s">
        <v>1946</v>
      </c>
      <c r="E1252" s="12" t="s">
        <v>366</v>
      </c>
      <c r="F1252" s="12" t="s">
        <v>1078</v>
      </c>
      <c r="G1252" s="12" t="s">
        <v>349</v>
      </c>
      <c r="H1252" s="12" t="s">
        <v>1078</v>
      </c>
      <c r="I1252" s="12" t="s">
        <v>1285</v>
      </c>
      <c r="J1252" s="12" t="s">
        <v>556</v>
      </c>
      <c r="K1252" s="12" t="s">
        <v>564</v>
      </c>
      <c r="L1252" s="12" t="s">
        <v>558</v>
      </c>
      <c r="M1252" s="12" t="s">
        <v>3237</v>
      </c>
      <c r="N1252" s="12" t="s">
        <v>3435</v>
      </c>
      <c r="O1252" s="12" t="s">
        <v>3400</v>
      </c>
      <c r="P1252" s="12" t="s">
        <v>3401</v>
      </c>
      <c r="Q1252" s="12">
        <v>0</v>
      </c>
      <c r="R1252" s="12">
        <v>0</v>
      </c>
      <c r="S1252" s="12">
        <v>0</v>
      </c>
      <c r="T1252" s="12">
        <v>0</v>
      </c>
      <c r="U1252" s="12">
        <v>0</v>
      </c>
      <c r="V1252" s="12">
        <v>0</v>
      </c>
      <c r="W1252" s="12">
        <v>1</v>
      </c>
      <c r="X1252" s="12">
        <v>0</v>
      </c>
      <c r="Y1252" s="12">
        <v>0</v>
      </c>
      <c r="Z1252" s="12">
        <v>0</v>
      </c>
      <c r="AA1252" s="12">
        <v>0</v>
      </c>
      <c r="AB1252" s="12">
        <v>0</v>
      </c>
      <c r="AC1252" s="12">
        <v>1</v>
      </c>
      <c r="AD1252" s="12">
        <v>0</v>
      </c>
      <c r="AE1252" s="12">
        <v>0</v>
      </c>
      <c r="AF1252" s="12">
        <v>0</v>
      </c>
      <c r="AG1252" s="12">
        <v>0</v>
      </c>
      <c r="AH1252" s="12">
        <v>0</v>
      </c>
      <c r="AI1252" s="12">
        <v>0</v>
      </c>
      <c r="AJ1252" s="12">
        <v>0</v>
      </c>
      <c r="AK1252" s="12">
        <v>0</v>
      </c>
      <c r="AL1252" s="12" t="s">
        <v>3454</v>
      </c>
      <c r="AM1252" s="12" t="s">
        <v>668</v>
      </c>
      <c r="AN1252" s="12" t="s">
        <v>669</v>
      </c>
      <c r="AO1252" s="12">
        <v>2010</v>
      </c>
      <c r="AP1252" s="12" t="s">
        <v>3235</v>
      </c>
      <c r="AQ1252" s="12">
        <v>2000</v>
      </c>
      <c r="AR1252" s="12">
        <v>1</v>
      </c>
      <c r="AS1252" s="12" t="s">
        <v>555</v>
      </c>
      <c r="AT1252" s="12" t="s">
        <v>212</v>
      </c>
      <c r="AU1252" s="12">
        <v>1</v>
      </c>
      <c r="AV1252" s="12">
        <v>0</v>
      </c>
      <c r="AW1252" s="12">
        <v>0</v>
      </c>
      <c r="AX1252" s="12">
        <v>1</v>
      </c>
      <c r="AY1252" s="12">
        <v>1</v>
      </c>
      <c r="AZ1252" s="12">
        <v>0</v>
      </c>
      <c r="BA1252" s="12">
        <v>0</v>
      </c>
      <c r="BB1252" s="12">
        <v>0</v>
      </c>
      <c r="BC1252" s="12">
        <v>0</v>
      </c>
      <c r="BD1252" s="12">
        <v>1</v>
      </c>
      <c r="BE1252" s="12">
        <v>0</v>
      </c>
      <c r="BF1252" s="12" t="s">
        <v>2821</v>
      </c>
      <c r="BG1252" s="12" t="s">
        <v>865</v>
      </c>
      <c r="BH1252" s="12"/>
      <c r="BI1252" s="12" t="s">
        <v>2819</v>
      </c>
      <c r="BJ1252" s="12" t="s">
        <v>3459</v>
      </c>
      <c r="BK1252" s="12" t="s">
        <v>3463</v>
      </c>
      <c r="BL1252" s="12" t="s">
        <v>3481</v>
      </c>
      <c r="BM1252" s="12" t="s">
        <v>864</v>
      </c>
      <c r="BN1252" s="12"/>
      <c r="BO1252" s="12"/>
      <c r="BP1252" s="12"/>
      <c r="BQ1252" s="12"/>
      <c r="BR1252" s="12"/>
      <c r="BS1252" s="12"/>
      <c r="BT1252" s="12"/>
      <c r="BU1252" s="12"/>
      <c r="BV1252" s="12"/>
      <c r="BW1252" s="12"/>
      <c r="BX1252" s="12"/>
      <c r="BY1252" s="12"/>
      <c r="BZ1252" s="12"/>
      <c r="CA1252" s="12"/>
      <c r="CB1252" s="12"/>
      <c r="CC1252" s="12"/>
      <c r="CD1252" s="12"/>
      <c r="CE1252" s="12"/>
      <c r="CF1252" s="12"/>
      <c r="CG1252" s="12"/>
      <c r="CH1252" s="12"/>
      <c r="CI1252" s="12"/>
      <c r="CJ1252" s="12"/>
      <c r="CK1252" s="12"/>
      <c r="CL1252" s="12"/>
      <c r="CM1252" s="12"/>
      <c r="CN1252" s="12"/>
      <c r="CO1252" s="12"/>
      <c r="CP1252" s="12"/>
      <c r="CQ1252" s="12"/>
      <c r="CR1252" s="12"/>
      <c r="CS1252" s="12"/>
      <c r="CT1252" s="12"/>
      <c r="CU1252" s="12"/>
      <c r="CV1252" s="12"/>
      <c r="CW1252" s="12"/>
      <c r="CX1252" s="57"/>
    </row>
    <row r="1253" spans="1:102" x14ac:dyDescent="0.35">
      <c r="A1253" s="56">
        <v>38</v>
      </c>
      <c r="B1253" s="12" t="s">
        <v>3729</v>
      </c>
      <c r="C1253" s="12">
        <v>38.1</v>
      </c>
      <c r="D1253" s="12" t="s">
        <v>1947</v>
      </c>
      <c r="E1253" s="12" t="s">
        <v>366</v>
      </c>
      <c r="F1253" s="12" t="s">
        <v>1078</v>
      </c>
      <c r="G1253" s="12" t="s">
        <v>349</v>
      </c>
      <c r="H1253" s="12" t="s">
        <v>1078</v>
      </c>
      <c r="I1253" s="12" t="s">
        <v>1285</v>
      </c>
      <c r="J1253" s="12" t="s">
        <v>556</v>
      </c>
      <c r="K1253" s="12" t="s">
        <v>564</v>
      </c>
      <c r="L1253" s="12" t="s">
        <v>558</v>
      </c>
      <c r="M1253" s="12" t="s">
        <v>3237</v>
      </c>
      <c r="N1253" s="12" t="s">
        <v>3435</v>
      </c>
      <c r="O1253" s="12" t="s">
        <v>3400</v>
      </c>
      <c r="P1253" s="12" t="s">
        <v>3401</v>
      </c>
      <c r="Q1253" s="12">
        <v>0</v>
      </c>
      <c r="R1253" s="12">
        <v>0</v>
      </c>
      <c r="S1253" s="12">
        <v>0</v>
      </c>
      <c r="T1253" s="12">
        <v>0</v>
      </c>
      <c r="U1253" s="12">
        <v>0</v>
      </c>
      <c r="V1253" s="12">
        <v>0</v>
      </c>
      <c r="W1253" s="12">
        <v>1</v>
      </c>
      <c r="X1253" s="12">
        <v>0</v>
      </c>
      <c r="Y1253" s="12">
        <v>0</v>
      </c>
      <c r="Z1253" s="12">
        <v>0</v>
      </c>
      <c r="AA1253" s="12">
        <v>0</v>
      </c>
      <c r="AB1253" s="12">
        <v>0</v>
      </c>
      <c r="AC1253" s="12">
        <v>1</v>
      </c>
      <c r="AD1253" s="12">
        <v>0</v>
      </c>
      <c r="AE1253" s="12">
        <v>0</v>
      </c>
      <c r="AF1253" s="12">
        <v>0</v>
      </c>
      <c r="AG1253" s="12">
        <v>0</v>
      </c>
      <c r="AH1253" s="12">
        <v>0</v>
      </c>
      <c r="AI1253" s="12">
        <v>0</v>
      </c>
      <c r="AJ1253" s="12">
        <v>0</v>
      </c>
      <c r="AK1253" s="12">
        <v>0</v>
      </c>
      <c r="AL1253" s="12" t="s">
        <v>3454</v>
      </c>
      <c r="AM1253" s="12" t="s">
        <v>668</v>
      </c>
      <c r="AN1253" s="12" t="s">
        <v>669</v>
      </c>
      <c r="AO1253" s="12">
        <v>2010</v>
      </c>
      <c r="AP1253" s="12" t="s">
        <v>3235</v>
      </c>
      <c r="AQ1253" s="12">
        <v>2000</v>
      </c>
      <c r="AR1253" s="12">
        <v>1</v>
      </c>
      <c r="AS1253" s="12" t="s">
        <v>555</v>
      </c>
      <c r="AT1253" s="12" t="s">
        <v>212</v>
      </c>
      <c r="AU1253" s="12">
        <v>1</v>
      </c>
      <c r="AV1253" s="12">
        <v>0</v>
      </c>
      <c r="AW1253" s="12">
        <v>0</v>
      </c>
      <c r="AX1253" s="12">
        <v>1</v>
      </c>
      <c r="AY1253" s="12">
        <v>1</v>
      </c>
      <c r="AZ1253" s="12">
        <v>0</v>
      </c>
      <c r="BA1253" s="12">
        <v>0</v>
      </c>
      <c r="BB1253" s="12">
        <v>0</v>
      </c>
      <c r="BC1253" s="12">
        <v>0</v>
      </c>
      <c r="BD1253" s="12">
        <v>1</v>
      </c>
      <c r="BE1253" s="12">
        <v>0</v>
      </c>
      <c r="BF1253" s="12" t="s">
        <v>2820</v>
      </c>
      <c r="BG1253" s="12" t="s">
        <v>869</v>
      </c>
      <c r="BH1253" s="12"/>
      <c r="BI1253" s="12" t="s">
        <v>2818</v>
      </c>
      <c r="BJ1253" s="12" t="s">
        <v>3459</v>
      </c>
      <c r="BK1253" s="12" t="s">
        <v>3463</v>
      </c>
      <c r="BL1253" s="12" t="s">
        <v>3481</v>
      </c>
      <c r="BM1253" s="12" t="s">
        <v>864</v>
      </c>
      <c r="BN1253" s="12"/>
      <c r="BO1253" s="12"/>
      <c r="BP1253" s="12"/>
      <c r="BQ1253" s="12"/>
      <c r="BR1253" s="12"/>
      <c r="BS1253" s="12"/>
      <c r="BT1253" s="12"/>
      <c r="BU1253" s="12"/>
      <c r="BV1253" s="12"/>
      <c r="BW1253" s="12"/>
      <c r="BX1253" s="12"/>
      <c r="BY1253" s="12"/>
      <c r="BZ1253" s="12"/>
      <c r="CA1253" s="12"/>
      <c r="CB1253" s="12"/>
      <c r="CC1253" s="12"/>
      <c r="CD1253" s="12"/>
      <c r="CE1253" s="12"/>
      <c r="CF1253" s="12"/>
      <c r="CG1253" s="12"/>
      <c r="CH1253" s="12"/>
      <c r="CI1253" s="12"/>
      <c r="CJ1253" s="12"/>
      <c r="CK1253" s="12"/>
      <c r="CL1253" s="12"/>
      <c r="CM1253" s="12"/>
      <c r="CN1253" s="12"/>
      <c r="CO1253" s="12"/>
      <c r="CP1253" s="12"/>
      <c r="CQ1253" s="12"/>
      <c r="CR1253" s="12"/>
      <c r="CS1253" s="12"/>
      <c r="CT1253" s="12"/>
      <c r="CU1253" s="12"/>
      <c r="CV1253" s="12"/>
      <c r="CW1253" s="12"/>
      <c r="CX1253" s="57"/>
    </row>
    <row r="1254" spans="1:102" x14ac:dyDescent="0.35">
      <c r="A1254" s="56">
        <v>38</v>
      </c>
      <c r="B1254" s="12" t="s">
        <v>3729</v>
      </c>
      <c r="C1254" s="12">
        <v>38.1</v>
      </c>
      <c r="D1254" s="12" t="s">
        <v>1948</v>
      </c>
      <c r="E1254" s="12" t="s">
        <v>366</v>
      </c>
      <c r="F1254" s="12" t="s">
        <v>1078</v>
      </c>
      <c r="G1254" s="12" t="s">
        <v>349</v>
      </c>
      <c r="H1254" s="12" t="s">
        <v>1078</v>
      </c>
      <c r="I1254" s="12" t="s">
        <v>1285</v>
      </c>
      <c r="J1254" s="12" t="s">
        <v>556</v>
      </c>
      <c r="K1254" s="12" t="s">
        <v>564</v>
      </c>
      <c r="L1254" s="12" t="s">
        <v>558</v>
      </c>
      <c r="M1254" s="12" t="s">
        <v>3237</v>
      </c>
      <c r="N1254" s="12" t="s">
        <v>3435</v>
      </c>
      <c r="O1254" s="12" t="s">
        <v>3400</v>
      </c>
      <c r="P1254" s="12" t="s">
        <v>3401</v>
      </c>
      <c r="Q1254" s="12">
        <v>0</v>
      </c>
      <c r="R1254" s="12">
        <v>0</v>
      </c>
      <c r="S1254" s="12">
        <v>0</v>
      </c>
      <c r="T1254" s="12">
        <v>0</v>
      </c>
      <c r="U1254" s="12">
        <v>0</v>
      </c>
      <c r="V1254" s="12">
        <v>0</v>
      </c>
      <c r="W1254" s="12">
        <v>1</v>
      </c>
      <c r="X1254" s="12">
        <v>0</v>
      </c>
      <c r="Y1254" s="12">
        <v>0</v>
      </c>
      <c r="Z1254" s="12">
        <v>0</v>
      </c>
      <c r="AA1254" s="12">
        <v>0</v>
      </c>
      <c r="AB1254" s="12">
        <v>0</v>
      </c>
      <c r="AC1254" s="12">
        <v>1</v>
      </c>
      <c r="AD1254" s="12">
        <v>0</v>
      </c>
      <c r="AE1254" s="12">
        <v>0</v>
      </c>
      <c r="AF1254" s="12">
        <v>0</v>
      </c>
      <c r="AG1254" s="12">
        <v>0</v>
      </c>
      <c r="AH1254" s="12">
        <v>0</v>
      </c>
      <c r="AI1254" s="12">
        <v>0</v>
      </c>
      <c r="AJ1254" s="12">
        <v>0</v>
      </c>
      <c r="AK1254" s="12">
        <v>0</v>
      </c>
      <c r="AL1254" s="12" t="s">
        <v>3454</v>
      </c>
      <c r="AM1254" s="12" t="s">
        <v>668</v>
      </c>
      <c r="AN1254" s="12" t="s">
        <v>669</v>
      </c>
      <c r="AO1254" s="12">
        <v>2010</v>
      </c>
      <c r="AP1254" s="12" t="s">
        <v>3235</v>
      </c>
      <c r="AQ1254" s="12">
        <v>2000</v>
      </c>
      <c r="AR1254" s="12">
        <v>1</v>
      </c>
      <c r="AS1254" s="12" t="s">
        <v>555</v>
      </c>
      <c r="AT1254" s="12" t="s">
        <v>212</v>
      </c>
      <c r="AU1254" s="12">
        <v>1</v>
      </c>
      <c r="AV1254" s="12">
        <v>0</v>
      </c>
      <c r="AW1254" s="12">
        <v>0</v>
      </c>
      <c r="AX1254" s="12">
        <v>1</v>
      </c>
      <c r="AY1254" s="12">
        <v>1</v>
      </c>
      <c r="AZ1254" s="12">
        <v>0</v>
      </c>
      <c r="BA1254" s="12">
        <v>0</v>
      </c>
      <c r="BB1254" s="12">
        <v>0</v>
      </c>
      <c r="BC1254" s="12">
        <v>0</v>
      </c>
      <c r="BD1254" s="12">
        <v>1</v>
      </c>
      <c r="BE1254" s="12">
        <v>0</v>
      </c>
      <c r="BF1254" s="12" t="s">
        <v>2821</v>
      </c>
      <c r="BG1254" s="12" t="s">
        <v>865</v>
      </c>
      <c r="BH1254" s="12"/>
      <c r="BI1254" s="12" t="s">
        <v>2819</v>
      </c>
      <c r="BJ1254" s="12" t="s">
        <v>3460</v>
      </c>
      <c r="BK1254" s="12" t="s">
        <v>3463</v>
      </c>
      <c r="BL1254" s="12" t="s">
        <v>3481</v>
      </c>
      <c r="BM1254" s="12" t="s">
        <v>864</v>
      </c>
      <c r="BN1254" s="12"/>
      <c r="BO1254" s="12"/>
      <c r="BP1254" s="12"/>
      <c r="BQ1254" s="12"/>
      <c r="BR1254" s="12"/>
      <c r="BS1254" s="12"/>
      <c r="BT1254" s="12"/>
      <c r="BU1254" s="12"/>
      <c r="BV1254" s="12"/>
      <c r="BW1254" s="12"/>
      <c r="BX1254" s="12"/>
      <c r="BY1254" s="12"/>
      <c r="BZ1254" s="12"/>
      <c r="CA1254" s="12"/>
      <c r="CB1254" s="12"/>
      <c r="CC1254" s="12"/>
      <c r="CD1254" s="12"/>
      <c r="CE1254" s="12"/>
      <c r="CF1254" s="12"/>
      <c r="CG1254" s="12"/>
      <c r="CH1254" s="12"/>
      <c r="CI1254" s="12"/>
      <c r="CJ1254" s="12"/>
      <c r="CK1254" s="12"/>
      <c r="CL1254" s="12"/>
      <c r="CM1254" s="12"/>
      <c r="CN1254" s="12"/>
      <c r="CO1254" s="12"/>
      <c r="CP1254" s="12"/>
      <c r="CQ1254" s="12"/>
      <c r="CR1254" s="12"/>
      <c r="CS1254" s="12"/>
      <c r="CT1254" s="12"/>
      <c r="CU1254" s="12"/>
      <c r="CV1254" s="12"/>
      <c r="CW1254" s="12"/>
      <c r="CX1254" s="57"/>
    </row>
    <row r="1255" spans="1:102" x14ac:dyDescent="0.35">
      <c r="A1255" s="56">
        <v>38</v>
      </c>
      <c r="B1255" s="12" t="s">
        <v>3729</v>
      </c>
      <c r="C1255" s="12">
        <v>38.299999999999997</v>
      </c>
      <c r="D1255" s="12" t="s">
        <v>1982</v>
      </c>
      <c r="E1255" s="12" t="s">
        <v>1129</v>
      </c>
      <c r="F1255" s="12" t="s">
        <v>1078</v>
      </c>
      <c r="G1255" s="12" t="s">
        <v>349</v>
      </c>
      <c r="H1255" s="12" t="s">
        <v>1078</v>
      </c>
      <c r="I1255" s="12" t="s">
        <v>1285</v>
      </c>
      <c r="J1255" s="12" t="s">
        <v>556</v>
      </c>
      <c r="K1255" s="12" t="s">
        <v>564</v>
      </c>
      <c r="L1255" s="12" t="s">
        <v>558</v>
      </c>
      <c r="M1255" s="12" t="s">
        <v>3237</v>
      </c>
      <c r="N1255" s="12" t="s">
        <v>3435</v>
      </c>
      <c r="O1255" s="12" t="s">
        <v>3400</v>
      </c>
      <c r="P1255" s="12" t="s">
        <v>3401</v>
      </c>
      <c r="Q1255" s="12">
        <v>0</v>
      </c>
      <c r="R1255" s="12">
        <v>0</v>
      </c>
      <c r="S1255" s="12">
        <v>0</v>
      </c>
      <c r="T1255" s="12">
        <v>0</v>
      </c>
      <c r="U1255" s="12">
        <v>0</v>
      </c>
      <c r="V1255" s="12">
        <v>0</v>
      </c>
      <c r="W1255" s="12">
        <v>1</v>
      </c>
      <c r="X1255" s="12">
        <v>0</v>
      </c>
      <c r="Y1255" s="12">
        <v>0</v>
      </c>
      <c r="Z1255" s="12">
        <v>0</v>
      </c>
      <c r="AA1255" s="12">
        <v>0</v>
      </c>
      <c r="AB1255" s="12">
        <v>0</v>
      </c>
      <c r="AC1255" s="12">
        <v>1</v>
      </c>
      <c r="AD1255" s="12">
        <v>0</v>
      </c>
      <c r="AE1255" s="12">
        <v>0</v>
      </c>
      <c r="AF1255" s="12">
        <v>0</v>
      </c>
      <c r="AG1255" s="12">
        <v>0</v>
      </c>
      <c r="AH1255" s="12">
        <v>0</v>
      </c>
      <c r="AI1255" s="12">
        <v>0</v>
      </c>
      <c r="AJ1255" s="12">
        <v>0</v>
      </c>
      <c r="AK1255" s="12">
        <v>0</v>
      </c>
      <c r="AL1255" s="12" t="s">
        <v>3454</v>
      </c>
      <c r="AM1255" s="12" t="s">
        <v>668</v>
      </c>
      <c r="AN1255" s="12" t="s">
        <v>669</v>
      </c>
      <c r="AO1255" s="12">
        <v>2010</v>
      </c>
      <c r="AP1255" s="12" t="s">
        <v>3235</v>
      </c>
      <c r="AQ1255" s="12">
        <v>1000</v>
      </c>
      <c r="AR1255" s="12">
        <v>1</v>
      </c>
      <c r="AS1255" s="12" t="s">
        <v>555</v>
      </c>
      <c r="AT1255" s="12" t="s">
        <v>212</v>
      </c>
      <c r="AU1255" s="12">
        <v>1</v>
      </c>
      <c r="AV1255" s="12">
        <v>0</v>
      </c>
      <c r="AW1255" s="12">
        <v>0</v>
      </c>
      <c r="AX1255" s="12">
        <v>0</v>
      </c>
      <c r="AY1255" s="12">
        <v>1</v>
      </c>
      <c r="AZ1255" s="12">
        <v>0</v>
      </c>
      <c r="BA1255" s="12">
        <v>0</v>
      </c>
      <c r="BB1255" s="12">
        <v>0</v>
      </c>
      <c r="BC1255" s="12">
        <v>0</v>
      </c>
      <c r="BD1255" s="12">
        <v>0</v>
      </c>
      <c r="BE1255" s="12">
        <v>0</v>
      </c>
      <c r="BF1255" s="12" t="s">
        <v>3258</v>
      </c>
      <c r="BG1255" s="12" t="s">
        <v>870</v>
      </c>
      <c r="BH1255" s="12">
        <v>1</v>
      </c>
      <c r="BI1255" s="12" t="s">
        <v>3282</v>
      </c>
      <c r="BJ1255" s="12" t="s">
        <v>3459</v>
      </c>
      <c r="BK1255" s="12" t="s">
        <v>3463</v>
      </c>
      <c r="BL1255" s="12" t="s">
        <v>3481</v>
      </c>
      <c r="BM1255" s="12" t="s">
        <v>864</v>
      </c>
      <c r="BN1255" s="12"/>
      <c r="BO1255" s="12"/>
      <c r="BP1255" s="12"/>
      <c r="BQ1255" s="12"/>
      <c r="BR1255" s="12"/>
      <c r="BS1255" s="12"/>
      <c r="BT1255" s="12"/>
      <c r="BU1255" s="12"/>
      <c r="BV1255" s="12"/>
      <c r="BW1255" s="12"/>
      <c r="BX1255" s="12"/>
      <c r="BY1255" s="12"/>
      <c r="BZ1255" s="12"/>
      <c r="CA1255" s="12"/>
      <c r="CB1255" s="12"/>
      <c r="CC1255" s="12"/>
      <c r="CD1255" s="12"/>
      <c r="CE1255" s="12"/>
      <c r="CF1255" s="12"/>
      <c r="CG1255" s="12"/>
      <c r="CH1255" s="12"/>
      <c r="CI1255" s="12"/>
      <c r="CJ1255" s="12"/>
      <c r="CK1255" s="12"/>
      <c r="CL1255" s="12"/>
      <c r="CM1255" s="12"/>
      <c r="CN1255" s="12"/>
      <c r="CO1255" s="12"/>
      <c r="CP1255" s="12"/>
      <c r="CQ1255" s="12"/>
      <c r="CR1255" s="12"/>
      <c r="CS1255" s="12"/>
      <c r="CT1255" s="12"/>
      <c r="CU1255" s="12"/>
      <c r="CV1255" s="12"/>
      <c r="CW1255" s="12"/>
      <c r="CX1255" s="57"/>
    </row>
    <row r="1256" spans="1:102" x14ac:dyDescent="0.35">
      <c r="A1256" s="56">
        <v>38</v>
      </c>
      <c r="B1256" s="12" t="s">
        <v>3729</v>
      </c>
      <c r="C1256" s="12">
        <v>38.299999999999997</v>
      </c>
      <c r="D1256" s="12" t="s">
        <v>1993</v>
      </c>
      <c r="E1256" s="12" t="s">
        <v>1129</v>
      </c>
      <c r="F1256" s="12" t="s">
        <v>1078</v>
      </c>
      <c r="G1256" s="12" t="s">
        <v>349</v>
      </c>
      <c r="H1256" s="12" t="s">
        <v>1078</v>
      </c>
      <c r="I1256" s="12" t="s">
        <v>1285</v>
      </c>
      <c r="J1256" s="12" t="s">
        <v>556</v>
      </c>
      <c r="K1256" s="12" t="s">
        <v>564</v>
      </c>
      <c r="L1256" s="12" t="s">
        <v>558</v>
      </c>
      <c r="M1256" s="12" t="s">
        <v>3237</v>
      </c>
      <c r="N1256" s="12" t="s">
        <v>3435</v>
      </c>
      <c r="O1256" s="12" t="s">
        <v>3400</v>
      </c>
      <c r="P1256" s="12" t="s">
        <v>3401</v>
      </c>
      <c r="Q1256" s="12">
        <v>0</v>
      </c>
      <c r="R1256" s="12">
        <v>0</v>
      </c>
      <c r="S1256" s="12">
        <v>0</v>
      </c>
      <c r="T1256" s="12">
        <v>0</v>
      </c>
      <c r="U1256" s="12">
        <v>0</v>
      </c>
      <c r="V1256" s="12">
        <v>0</v>
      </c>
      <c r="W1256" s="12">
        <v>1</v>
      </c>
      <c r="X1256" s="12">
        <v>0</v>
      </c>
      <c r="Y1256" s="12">
        <v>0</v>
      </c>
      <c r="Z1256" s="12">
        <v>0</v>
      </c>
      <c r="AA1256" s="12">
        <v>0</v>
      </c>
      <c r="AB1256" s="12">
        <v>0</v>
      </c>
      <c r="AC1256" s="12">
        <v>1</v>
      </c>
      <c r="AD1256" s="12">
        <v>0</v>
      </c>
      <c r="AE1256" s="12">
        <v>0</v>
      </c>
      <c r="AF1256" s="12">
        <v>0</v>
      </c>
      <c r="AG1256" s="12">
        <v>0</v>
      </c>
      <c r="AH1256" s="12">
        <v>0</v>
      </c>
      <c r="AI1256" s="12">
        <v>0</v>
      </c>
      <c r="AJ1256" s="12">
        <v>0</v>
      </c>
      <c r="AK1256" s="12">
        <v>0</v>
      </c>
      <c r="AL1256" s="12" t="s">
        <v>3454</v>
      </c>
      <c r="AM1256" s="12" t="s">
        <v>668</v>
      </c>
      <c r="AN1256" s="12" t="s">
        <v>669</v>
      </c>
      <c r="AO1256" s="12">
        <v>2010</v>
      </c>
      <c r="AP1256" s="12" t="s">
        <v>3235</v>
      </c>
      <c r="AQ1256" s="12">
        <v>1000</v>
      </c>
      <c r="AR1256" s="12">
        <v>1</v>
      </c>
      <c r="AS1256" s="12" t="s">
        <v>555</v>
      </c>
      <c r="AT1256" s="12" t="s">
        <v>212</v>
      </c>
      <c r="AU1256" s="12">
        <v>1</v>
      </c>
      <c r="AV1256" s="12">
        <v>0</v>
      </c>
      <c r="AW1256" s="12">
        <v>0</v>
      </c>
      <c r="AX1256" s="12">
        <v>0</v>
      </c>
      <c r="AY1256" s="12">
        <v>1</v>
      </c>
      <c r="AZ1256" s="12">
        <v>0</v>
      </c>
      <c r="BA1256" s="12">
        <v>0</v>
      </c>
      <c r="BB1256" s="12">
        <v>0</v>
      </c>
      <c r="BC1256" s="12">
        <v>0</v>
      </c>
      <c r="BD1256" s="12">
        <v>0</v>
      </c>
      <c r="BE1256" s="12">
        <v>0</v>
      </c>
      <c r="BF1256" s="12" t="s">
        <v>772</v>
      </c>
      <c r="BG1256" s="12" t="s">
        <v>2738</v>
      </c>
      <c r="BH1256" s="12"/>
      <c r="BI1256" s="12" t="s">
        <v>2814</v>
      </c>
      <c r="BJ1256" s="12" t="s">
        <v>3459</v>
      </c>
      <c r="BK1256" s="12" t="s">
        <v>3463</v>
      </c>
      <c r="BL1256" s="12" t="s">
        <v>3481</v>
      </c>
      <c r="BM1256" s="12" t="s">
        <v>864</v>
      </c>
      <c r="BN1256" s="12"/>
      <c r="BO1256" s="12"/>
      <c r="BP1256" s="12"/>
      <c r="BQ1256" s="12"/>
      <c r="BR1256" s="12"/>
      <c r="BS1256" s="12"/>
      <c r="BT1256" s="12"/>
      <c r="BU1256" s="12"/>
      <c r="BV1256" s="12"/>
      <c r="BW1256" s="12"/>
      <c r="BX1256" s="12"/>
      <c r="BY1256" s="12"/>
      <c r="BZ1256" s="12"/>
      <c r="CA1256" s="12"/>
      <c r="CB1256" s="12"/>
      <c r="CC1256" s="12"/>
      <c r="CD1256" s="12"/>
      <c r="CE1256" s="12"/>
      <c r="CF1256" s="12"/>
      <c r="CG1256" s="12"/>
      <c r="CH1256" s="12"/>
      <c r="CI1256" s="12"/>
      <c r="CJ1256" s="12"/>
      <c r="CK1256" s="12"/>
      <c r="CL1256" s="12"/>
      <c r="CM1256" s="12"/>
      <c r="CN1256" s="12"/>
      <c r="CO1256" s="12"/>
      <c r="CP1256" s="12"/>
      <c r="CQ1256" s="12"/>
      <c r="CR1256" s="12"/>
      <c r="CS1256" s="12"/>
      <c r="CT1256" s="12"/>
      <c r="CU1256" s="12"/>
      <c r="CV1256" s="12"/>
      <c r="CW1256" s="12"/>
      <c r="CX1256" s="57"/>
    </row>
    <row r="1257" spans="1:102" x14ac:dyDescent="0.35">
      <c r="A1257" s="56">
        <v>38</v>
      </c>
      <c r="B1257" s="12" t="s">
        <v>3729</v>
      </c>
      <c r="C1257" s="12">
        <v>38.299999999999997</v>
      </c>
      <c r="D1257" s="12" t="s">
        <v>1994</v>
      </c>
      <c r="E1257" s="12" t="s">
        <v>1129</v>
      </c>
      <c r="F1257" s="12" t="s">
        <v>1078</v>
      </c>
      <c r="G1257" s="12" t="s">
        <v>349</v>
      </c>
      <c r="H1257" s="12" t="s">
        <v>1078</v>
      </c>
      <c r="I1257" s="12" t="s">
        <v>1285</v>
      </c>
      <c r="J1257" s="12" t="s">
        <v>556</v>
      </c>
      <c r="K1257" s="12" t="s">
        <v>564</v>
      </c>
      <c r="L1257" s="12" t="s">
        <v>558</v>
      </c>
      <c r="M1257" s="12" t="s">
        <v>3237</v>
      </c>
      <c r="N1257" s="12" t="s">
        <v>3435</v>
      </c>
      <c r="O1257" s="12" t="s">
        <v>3400</v>
      </c>
      <c r="P1257" s="12" t="s">
        <v>3401</v>
      </c>
      <c r="Q1257" s="12">
        <v>0</v>
      </c>
      <c r="R1257" s="12">
        <v>0</v>
      </c>
      <c r="S1257" s="12">
        <v>0</v>
      </c>
      <c r="T1257" s="12">
        <v>0</v>
      </c>
      <c r="U1257" s="12">
        <v>0</v>
      </c>
      <c r="V1257" s="12">
        <v>0</v>
      </c>
      <c r="W1257" s="12">
        <v>1</v>
      </c>
      <c r="X1257" s="12">
        <v>0</v>
      </c>
      <c r="Y1257" s="12">
        <v>0</v>
      </c>
      <c r="Z1257" s="12">
        <v>0</v>
      </c>
      <c r="AA1257" s="12">
        <v>0</v>
      </c>
      <c r="AB1257" s="12">
        <v>0</v>
      </c>
      <c r="AC1257" s="12">
        <v>1</v>
      </c>
      <c r="AD1257" s="12">
        <v>0</v>
      </c>
      <c r="AE1257" s="12">
        <v>0</v>
      </c>
      <c r="AF1257" s="12">
        <v>0</v>
      </c>
      <c r="AG1257" s="12">
        <v>0</v>
      </c>
      <c r="AH1257" s="12">
        <v>0</v>
      </c>
      <c r="AI1257" s="12">
        <v>0</v>
      </c>
      <c r="AJ1257" s="12">
        <v>0</v>
      </c>
      <c r="AK1257" s="12">
        <v>0</v>
      </c>
      <c r="AL1257" s="12" t="s">
        <v>3454</v>
      </c>
      <c r="AM1257" s="12" t="s">
        <v>668</v>
      </c>
      <c r="AN1257" s="12" t="s">
        <v>669</v>
      </c>
      <c r="AO1257" s="12">
        <v>2010</v>
      </c>
      <c r="AP1257" s="12" t="s">
        <v>3235</v>
      </c>
      <c r="AQ1257" s="12">
        <v>1000</v>
      </c>
      <c r="AR1257" s="12">
        <v>1</v>
      </c>
      <c r="AS1257" s="12" t="s">
        <v>555</v>
      </c>
      <c r="AT1257" s="12" t="s">
        <v>212</v>
      </c>
      <c r="AU1257" s="12">
        <v>1</v>
      </c>
      <c r="AV1257" s="12">
        <v>0</v>
      </c>
      <c r="AW1257" s="12">
        <v>0</v>
      </c>
      <c r="AX1257" s="12">
        <v>0</v>
      </c>
      <c r="AY1257" s="12">
        <v>1</v>
      </c>
      <c r="AZ1257" s="12">
        <v>0</v>
      </c>
      <c r="BA1257" s="12">
        <v>0</v>
      </c>
      <c r="BB1257" s="12">
        <v>0</v>
      </c>
      <c r="BC1257" s="12">
        <v>0</v>
      </c>
      <c r="BD1257" s="12">
        <v>0</v>
      </c>
      <c r="BE1257" s="12">
        <v>0</v>
      </c>
      <c r="BF1257" s="12" t="s">
        <v>772</v>
      </c>
      <c r="BG1257" s="12" t="s">
        <v>2738</v>
      </c>
      <c r="BH1257" s="12"/>
      <c r="BI1257" s="12" t="s">
        <v>2814</v>
      </c>
      <c r="BJ1257" s="12" t="s">
        <v>3460</v>
      </c>
      <c r="BK1257" s="12" t="s">
        <v>3463</v>
      </c>
      <c r="BL1257" s="12" t="s">
        <v>3481</v>
      </c>
      <c r="BM1257" s="12" t="s">
        <v>864</v>
      </c>
      <c r="BN1257" s="12"/>
      <c r="BO1257" s="12"/>
      <c r="BP1257" s="12"/>
      <c r="BQ1257" s="12"/>
      <c r="BR1257" s="12"/>
      <c r="BS1257" s="12"/>
      <c r="BT1257" s="12"/>
      <c r="BU1257" s="12"/>
      <c r="BV1257" s="12"/>
      <c r="BW1257" s="12"/>
      <c r="BX1257" s="12"/>
      <c r="BY1257" s="12"/>
      <c r="BZ1257" s="12"/>
      <c r="CA1257" s="12"/>
      <c r="CB1257" s="12"/>
      <c r="CC1257" s="12"/>
      <c r="CD1257" s="12"/>
      <c r="CE1257" s="12"/>
      <c r="CF1257" s="12"/>
      <c r="CG1257" s="12"/>
      <c r="CH1257" s="12"/>
      <c r="CI1257" s="12"/>
      <c r="CJ1257" s="12"/>
      <c r="CK1257" s="12"/>
      <c r="CL1257" s="12"/>
      <c r="CM1257" s="12"/>
      <c r="CN1257" s="12"/>
      <c r="CO1257" s="12"/>
      <c r="CP1257" s="12"/>
      <c r="CQ1257" s="12"/>
      <c r="CR1257" s="12"/>
      <c r="CS1257" s="12"/>
      <c r="CT1257" s="12"/>
      <c r="CU1257" s="12"/>
      <c r="CV1257" s="12"/>
      <c r="CW1257" s="12"/>
      <c r="CX1257" s="57"/>
    </row>
    <row r="1258" spans="1:102" ht="16.5" x14ac:dyDescent="0.35">
      <c r="A1258" s="56">
        <v>38</v>
      </c>
      <c r="B1258" s="12" t="s">
        <v>3729</v>
      </c>
      <c r="C1258" s="12">
        <v>38.299999999999997</v>
      </c>
      <c r="D1258" s="12" t="s">
        <v>1981</v>
      </c>
      <c r="E1258" s="12" t="s">
        <v>1129</v>
      </c>
      <c r="F1258" s="12">
        <v>4</v>
      </c>
      <c r="G1258" s="12" t="s">
        <v>212</v>
      </c>
      <c r="H1258" s="12" t="s">
        <v>2804</v>
      </c>
      <c r="I1258" s="12" t="s">
        <v>212</v>
      </c>
      <c r="J1258" s="12" t="s">
        <v>556</v>
      </c>
      <c r="K1258" s="12" t="s">
        <v>564</v>
      </c>
      <c r="L1258" s="12" t="s">
        <v>558</v>
      </c>
      <c r="M1258" s="12" t="s">
        <v>3237</v>
      </c>
      <c r="N1258" s="12" t="s">
        <v>3435</v>
      </c>
      <c r="O1258" s="12" t="s">
        <v>3400</v>
      </c>
      <c r="P1258" s="12" t="s">
        <v>3401</v>
      </c>
      <c r="Q1258" s="12">
        <v>0</v>
      </c>
      <c r="R1258" s="12">
        <v>0</v>
      </c>
      <c r="S1258" s="12">
        <v>0</v>
      </c>
      <c r="T1258" s="12">
        <v>0</v>
      </c>
      <c r="U1258" s="12">
        <v>0</v>
      </c>
      <c r="V1258" s="12">
        <v>0</v>
      </c>
      <c r="W1258" s="12">
        <v>1</v>
      </c>
      <c r="X1258" s="12">
        <v>0</v>
      </c>
      <c r="Y1258" s="12">
        <v>0</v>
      </c>
      <c r="Z1258" s="12">
        <v>0</v>
      </c>
      <c r="AA1258" s="12">
        <v>0</v>
      </c>
      <c r="AB1258" s="12">
        <v>0</v>
      </c>
      <c r="AC1258" s="12">
        <v>1</v>
      </c>
      <c r="AD1258" s="12">
        <v>0</v>
      </c>
      <c r="AE1258" s="12">
        <v>0</v>
      </c>
      <c r="AF1258" s="12">
        <v>0</v>
      </c>
      <c r="AG1258" s="12">
        <v>0</v>
      </c>
      <c r="AH1258" s="12">
        <v>0</v>
      </c>
      <c r="AI1258" s="12">
        <v>0</v>
      </c>
      <c r="AJ1258" s="12">
        <v>0</v>
      </c>
      <c r="AK1258" s="12">
        <v>0</v>
      </c>
      <c r="AL1258" s="12" t="s">
        <v>3454</v>
      </c>
      <c r="AM1258" s="12" t="s">
        <v>668</v>
      </c>
      <c r="AN1258" s="12" t="s">
        <v>669</v>
      </c>
      <c r="AO1258" s="12">
        <v>2010</v>
      </c>
      <c r="AP1258" s="12" t="s">
        <v>3235</v>
      </c>
      <c r="AQ1258" s="12">
        <v>1000</v>
      </c>
      <c r="AR1258" s="12">
        <v>1</v>
      </c>
      <c r="AS1258" s="12" t="s">
        <v>555</v>
      </c>
      <c r="AT1258" s="12" t="s">
        <v>212</v>
      </c>
      <c r="AU1258" s="12">
        <v>1</v>
      </c>
      <c r="AV1258" s="12">
        <v>0</v>
      </c>
      <c r="AW1258" s="12">
        <v>0</v>
      </c>
      <c r="AX1258" s="12">
        <v>0</v>
      </c>
      <c r="AY1258" s="12">
        <v>1</v>
      </c>
      <c r="AZ1258" s="12">
        <v>0</v>
      </c>
      <c r="BA1258" s="12">
        <v>0</v>
      </c>
      <c r="BB1258" s="12">
        <v>0</v>
      </c>
      <c r="BC1258" s="12">
        <v>0</v>
      </c>
      <c r="BD1258" s="12">
        <v>0</v>
      </c>
      <c r="BE1258" s="12">
        <v>0</v>
      </c>
      <c r="BF1258" s="12" t="s">
        <v>3258</v>
      </c>
      <c r="BG1258" s="12" t="s">
        <v>870</v>
      </c>
      <c r="BH1258" s="12">
        <v>1</v>
      </c>
      <c r="BI1258" s="12" t="s">
        <v>3282</v>
      </c>
      <c r="BJ1258" s="12" t="s">
        <v>3460</v>
      </c>
      <c r="BK1258" s="12" t="s">
        <v>3463</v>
      </c>
      <c r="BL1258" s="12" t="s">
        <v>3481</v>
      </c>
      <c r="BM1258" s="12" t="s">
        <v>864</v>
      </c>
      <c r="BN1258" s="7"/>
      <c r="BO1258" s="12"/>
      <c r="BP1258" s="12" t="s">
        <v>3279</v>
      </c>
      <c r="BQ1258" s="12">
        <v>0.49199999999999999</v>
      </c>
      <c r="BR1258" s="12" t="s">
        <v>3406</v>
      </c>
      <c r="BS1258" s="12">
        <v>0.49199999999999999</v>
      </c>
      <c r="BT1258" s="12"/>
      <c r="BU1258" s="12"/>
      <c r="BV1258" s="12"/>
      <c r="BW1258" s="12"/>
      <c r="BX1258" s="12"/>
      <c r="BY1258" s="12"/>
      <c r="BZ1258" s="12"/>
      <c r="CA1258" s="12"/>
      <c r="CB1258" s="12"/>
      <c r="CC1258" s="12"/>
      <c r="CD1258" s="12"/>
      <c r="CE1258" s="12">
        <v>1E-3</v>
      </c>
      <c r="CF1258" s="12"/>
      <c r="CG1258" s="12"/>
      <c r="CH1258" s="12"/>
      <c r="CI1258" s="12"/>
      <c r="CJ1258" s="12">
        <v>0.79300000000000004</v>
      </c>
      <c r="CK1258" s="12" t="s">
        <v>3824</v>
      </c>
      <c r="CL1258" s="12"/>
      <c r="CM1258" s="12"/>
      <c r="CN1258" s="12"/>
      <c r="CO1258" s="12"/>
      <c r="CP1258" s="12"/>
      <c r="CQ1258" s="12"/>
      <c r="CR1258" s="12"/>
      <c r="CS1258" s="12"/>
      <c r="CT1258" s="12"/>
      <c r="CU1258" s="12"/>
      <c r="CV1258" s="12"/>
      <c r="CW1258" s="12"/>
      <c r="CX1258" s="57"/>
    </row>
    <row r="1259" spans="1:102" ht="16.5" x14ac:dyDescent="0.35">
      <c r="A1259" s="56">
        <v>38</v>
      </c>
      <c r="B1259" s="12" t="s">
        <v>3729</v>
      </c>
      <c r="C1259" s="12">
        <v>38.4</v>
      </c>
      <c r="D1259" s="12" t="s">
        <v>1934</v>
      </c>
      <c r="E1259" s="12" t="s">
        <v>1130</v>
      </c>
      <c r="F1259" s="12" t="s">
        <v>3916</v>
      </c>
      <c r="G1259" s="12" t="s">
        <v>212</v>
      </c>
      <c r="H1259" s="12" t="s">
        <v>2804</v>
      </c>
      <c r="I1259" s="12" t="s">
        <v>212</v>
      </c>
      <c r="J1259" s="12" t="s">
        <v>556</v>
      </c>
      <c r="K1259" s="12" t="s">
        <v>564</v>
      </c>
      <c r="L1259" s="12" t="s">
        <v>1204</v>
      </c>
      <c r="M1259" s="12" t="s">
        <v>3237</v>
      </c>
      <c r="N1259" s="12" t="s">
        <v>3435</v>
      </c>
      <c r="O1259" s="12" t="s">
        <v>3400</v>
      </c>
      <c r="P1259" s="12" t="s">
        <v>3401</v>
      </c>
      <c r="Q1259" s="12">
        <v>0</v>
      </c>
      <c r="R1259" s="12">
        <v>0</v>
      </c>
      <c r="S1259" s="12">
        <v>0</v>
      </c>
      <c r="T1259" s="12">
        <v>0</v>
      </c>
      <c r="U1259" s="12">
        <v>0</v>
      </c>
      <c r="V1259" s="12">
        <v>0</v>
      </c>
      <c r="W1259" s="12">
        <v>1</v>
      </c>
      <c r="X1259" s="12">
        <v>0</v>
      </c>
      <c r="Y1259" s="12">
        <v>0</v>
      </c>
      <c r="Z1259" s="12">
        <v>0</v>
      </c>
      <c r="AA1259" s="12">
        <v>0</v>
      </c>
      <c r="AB1259" s="12">
        <v>0</v>
      </c>
      <c r="AC1259" s="12">
        <v>1</v>
      </c>
      <c r="AD1259" s="12">
        <v>0</v>
      </c>
      <c r="AE1259" s="12">
        <v>0</v>
      </c>
      <c r="AF1259" s="12">
        <v>0</v>
      </c>
      <c r="AG1259" s="12">
        <v>0</v>
      </c>
      <c r="AH1259" s="12">
        <v>0</v>
      </c>
      <c r="AI1259" s="12">
        <v>0</v>
      </c>
      <c r="AJ1259" s="12">
        <v>0</v>
      </c>
      <c r="AK1259" s="12">
        <v>0</v>
      </c>
      <c r="AL1259" s="12" t="s">
        <v>3454</v>
      </c>
      <c r="AM1259" s="7" t="s">
        <v>668</v>
      </c>
      <c r="AN1259" s="7" t="s">
        <v>669</v>
      </c>
      <c r="AO1259" s="7">
        <v>2010</v>
      </c>
      <c r="AP1259" s="12" t="s">
        <v>3235</v>
      </c>
      <c r="AQ1259" s="12">
        <v>1000</v>
      </c>
      <c r="AR1259" s="12">
        <v>1</v>
      </c>
      <c r="AS1259" s="12" t="s">
        <v>555</v>
      </c>
      <c r="AT1259" s="7" t="s">
        <v>212</v>
      </c>
      <c r="AU1259" s="12">
        <v>1</v>
      </c>
      <c r="AV1259" s="12">
        <v>0</v>
      </c>
      <c r="AW1259" s="12">
        <v>0</v>
      </c>
      <c r="AX1259" s="12">
        <v>0</v>
      </c>
      <c r="AY1259" s="7">
        <v>1</v>
      </c>
      <c r="AZ1259" s="12">
        <v>0</v>
      </c>
      <c r="BA1259" s="12">
        <v>0</v>
      </c>
      <c r="BB1259" s="12">
        <v>0</v>
      </c>
      <c r="BC1259" s="12">
        <v>0</v>
      </c>
      <c r="BD1259" s="12">
        <v>0</v>
      </c>
      <c r="BE1259" s="12">
        <v>0</v>
      </c>
      <c r="BF1259" s="7" t="s">
        <v>766</v>
      </c>
      <c r="BG1259" s="7" t="s">
        <v>866</v>
      </c>
      <c r="BH1259" s="7"/>
      <c r="BI1259" s="7" t="s">
        <v>2808</v>
      </c>
      <c r="BJ1259" s="12" t="s">
        <v>3460</v>
      </c>
      <c r="BK1259" s="12" t="s">
        <v>3463</v>
      </c>
      <c r="BL1259" s="12" t="s">
        <v>3481</v>
      </c>
      <c r="BM1259" s="7" t="s">
        <v>871</v>
      </c>
      <c r="BN1259" s="7"/>
      <c r="BO1259" s="12"/>
      <c r="BP1259" s="12"/>
      <c r="BQ1259" s="12">
        <v>0.59699999999999998</v>
      </c>
      <c r="BR1259" s="12" t="s">
        <v>1252</v>
      </c>
      <c r="BS1259" s="12">
        <v>1.9999999999999999E-6</v>
      </c>
      <c r="BT1259" s="49"/>
      <c r="BU1259" s="12">
        <f>EXP(BS1259)</f>
        <v>1.000002000002</v>
      </c>
      <c r="BV1259" s="12" t="s">
        <v>3416</v>
      </c>
      <c r="BW1259" s="12" t="s">
        <v>1077</v>
      </c>
      <c r="BX1259" s="12" t="s">
        <v>1077</v>
      </c>
      <c r="BY1259" s="12" t="s">
        <v>1077</v>
      </c>
      <c r="BZ1259" s="12"/>
      <c r="CA1259" s="12" t="s">
        <v>1077</v>
      </c>
      <c r="CB1259" s="12"/>
      <c r="CC1259" s="12"/>
      <c r="CD1259" s="12" t="s">
        <v>1077</v>
      </c>
      <c r="CE1259" s="12">
        <v>0</v>
      </c>
      <c r="CF1259" s="12" t="s">
        <v>1077</v>
      </c>
      <c r="CG1259" s="12"/>
      <c r="CH1259" s="12"/>
      <c r="CI1259" s="12"/>
      <c r="CJ1259" s="12">
        <v>0.59199999999999997</v>
      </c>
      <c r="CK1259" s="12" t="s">
        <v>3957</v>
      </c>
      <c r="CL1259" s="12" t="s">
        <v>1077</v>
      </c>
      <c r="CM1259" s="12" t="s">
        <v>1077</v>
      </c>
      <c r="CN1259" s="12">
        <v>242.71799999999999</v>
      </c>
      <c r="CO1259" s="12" t="s">
        <v>3427</v>
      </c>
      <c r="CP1259" s="12"/>
      <c r="CQ1259" s="12"/>
      <c r="CR1259" s="12"/>
      <c r="CS1259" s="12" t="s">
        <v>1077</v>
      </c>
      <c r="CT1259" s="12" t="s">
        <v>1077</v>
      </c>
      <c r="CU1259" s="12" t="s">
        <v>1077</v>
      </c>
      <c r="CV1259" s="12" t="s">
        <v>1077</v>
      </c>
      <c r="CW1259" s="12"/>
      <c r="CX1259" s="57"/>
    </row>
    <row r="1260" spans="1:102" ht="16.5" x14ac:dyDescent="0.35">
      <c r="A1260" s="56">
        <v>38</v>
      </c>
      <c r="B1260" s="12" t="s">
        <v>3729</v>
      </c>
      <c r="C1260" s="12">
        <v>38.4</v>
      </c>
      <c r="D1260" s="12" t="s">
        <v>1933</v>
      </c>
      <c r="E1260" s="12" t="s">
        <v>1130</v>
      </c>
      <c r="F1260" s="12" t="s">
        <v>3916</v>
      </c>
      <c r="G1260" s="12" t="s">
        <v>212</v>
      </c>
      <c r="H1260" s="12" t="s">
        <v>2804</v>
      </c>
      <c r="I1260" s="12" t="s">
        <v>212</v>
      </c>
      <c r="J1260" s="12" t="s">
        <v>556</v>
      </c>
      <c r="K1260" s="12" t="s">
        <v>564</v>
      </c>
      <c r="L1260" s="12" t="s">
        <v>1204</v>
      </c>
      <c r="M1260" s="12" t="s">
        <v>3237</v>
      </c>
      <c r="N1260" s="12" t="s">
        <v>3435</v>
      </c>
      <c r="O1260" s="12" t="s">
        <v>3400</v>
      </c>
      <c r="P1260" s="12" t="s">
        <v>3401</v>
      </c>
      <c r="Q1260" s="12">
        <v>0</v>
      </c>
      <c r="R1260" s="12">
        <v>0</v>
      </c>
      <c r="S1260" s="12">
        <v>0</v>
      </c>
      <c r="T1260" s="12">
        <v>0</v>
      </c>
      <c r="U1260" s="12">
        <v>0</v>
      </c>
      <c r="V1260" s="12">
        <v>0</v>
      </c>
      <c r="W1260" s="12">
        <v>1</v>
      </c>
      <c r="X1260" s="12">
        <v>0</v>
      </c>
      <c r="Y1260" s="12">
        <v>0</v>
      </c>
      <c r="Z1260" s="12">
        <v>0</v>
      </c>
      <c r="AA1260" s="12">
        <v>0</v>
      </c>
      <c r="AB1260" s="12">
        <v>0</v>
      </c>
      <c r="AC1260" s="12">
        <v>1</v>
      </c>
      <c r="AD1260" s="12">
        <v>0</v>
      </c>
      <c r="AE1260" s="12">
        <v>0</v>
      </c>
      <c r="AF1260" s="12">
        <v>0</v>
      </c>
      <c r="AG1260" s="12">
        <v>0</v>
      </c>
      <c r="AH1260" s="12">
        <v>0</v>
      </c>
      <c r="AI1260" s="12">
        <v>0</v>
      </c>
      <c r="AJ1260" s="12">
        <v>0</v>
      </c>
      <c r="AK1260" s="12">
        <v>0</v>
      </c>
      <c r="AL1260" s="12" t="s">
        <v>3454</v>
      </c>
      <c r="AM1260" s="7" t="s">
        <v>668</v>
      </c>
      <c r="AN1260" s="7" t="s">
        <v>669</v>
      </c>
      <c r="AO1260" s="7">
        <v>2010</v>
      </c>
      <c r="AP1260" s="12" t="s">
        <v>3235</v>
      </c>
      <c r="AQ1260" s="12">
        <v>1000</v>
      </c>
      <c r="AR1260" s="12">
        <v>1</v>
      </c>
      <c r="AS1260" s="12" t="s">
        <v>555</v>
      </c>
      <c r="AT1260" s="7" t="s">
        <v>212</v>
      </c>
      <c r="AU1260" s="12">
        <v>1</v>
      </c>
      <c r="AV1260" s="12">
        <v>0</v>
      </c>
      <c r="AW1260" s="12">
        <v>0</v>
      </c>
      <c r="AX1260" s="12">
        <v>0</v>
      </c>
      <c r="AY1260" s="7">
        <v>1</v>
      </c>
      <c r="AZ1260" s="12">
        <v>0</v>
      </c>
      <c r="BA1260" s="12">
        <v>0</v>
      </c>
      <c r="BB1260" s="12">
        <v>0</v>
      </c>
      <c r="BC1260" s="12">
        <v>0</v>
      </c>
      <c r="BD1260" s="12">
        <v>0</v>
      </c>
      <c r="BE1260" s="12">
        <v>0</v>
      </c>
      <c r="BF1260" s="7" t="s">
        <v>766</v>
      </c>
      <c r="BG1260" s="7" t="s">
        <v>866</v>
      </c>
      <c r="BH1260" s="7"/>
      <c r="BI1260" s="7" t="s">
        <v>2808</v>
      </c>
      <c r="BJ1260" s="12" t="s">
        <v>3459</v>
      </c>
      <c r="BK1260" s="12" t="s">
        <v>3463</v>
      </c>
      <c r="BL1260" s="12" t="s">
        <v>3481</v>
      </c>
      <c r="BM1260" s="7" t="s">
        <v>871</v>
      </c>
      <c r="BN1260" s="7"/>
      <c r="BO1260" s="12"/>
      <c r="BP1260" s="12"/>
      <c r="BQ1260" s="12">
        <v>0.16500000000000001</v>
      </c>
      <c r="BR1260" s="12" t="s">
        <v>1252</v>
      </c>
      <c r="BS1260" s="12">
        <v>9.9999999999999995E-7</v>
      </c>
      <c r="BT1260" s="49"/>
      <c r="BU1260" s="12">
        <f>EXP(BS1260)</f>
        <v>1.0000010000005</v>
      </c>
      <c r="BV1260" s="12" t="s">
        <v>3416</v>
      </c>
      <c r="BW1260" s="12" t="s">
        <v>1077</v>
      </c>
      <c r="BX1260" s="12" t="s">
        <v>1077</v>
      </c>
      <c r="BY1260" s="12" t="s">
        <v>1077</v>
      </c>
      <c r="BZ1260" s="12"/>
      <c r="CA1260" s="12" t="s">
        <v>1077</v>
      </c>
      <c r="CB1260" s="12"/>
      <c r="CC1260" s="12"/>
      <c r="CD1260" s="12" t="s">
        <v>1077</v>
      </c>
      <c r="CE1260" s="12">
        <v>1E-3</v>
      </c>
      <c r="CF1260" s="12" t="s">
        <v>1077</v>
      </c>
      <c r="CG1260" s="12"/>
      <c r="CH1260" s="12"/>
      <c r="CI1260" s="12"/>
      <c r="CJ1260" s="12">
        <v>0.59199999999999997</v>
      </c>
      <c r="CK1260" s="12" t="s">
        <v>3957</v>
      </c>
      <c r="CL1260" s="12" t="s">
        <v>1077</v>
      </c>
      <c r="CM1260" s="12" t="s">
        <v>1077</v>
      </c>
      <c r="CN1260" s="12">
        <v>242.71799999999999</v>
      </c>
      <c r="CO1260" s="12" t="s">
        <v>3427</v>
      </c>
      <c r="CP1260" s="12"/>
      <c r="CQ1260" s="12"/>
      <c r="CR1260" s="12"/>
      <c r="CS1260" s="12" t="s">
        <v>1077</v>
      </c>
      <c r="CT1260" s="12" t="s">
        <v>1077</v>
      </c>
      <c r="CU1260" s="12" t="s">
        <v>1077</v>
      </c>
      <c r="CV1260" s="12" t="s">
        <v>1077</v>
      </c>
      <c r="CW1260" s="12"/>
      <c r="CX1260" s="57"/>
    </row>
    <row r="1261" spans="1:102" x14ac:dyDescent="0.35">
      <c r="A1261" s="56">
        <v>38</v>
      </c>
      <c r="B1261" s="12" t="s">
        <v>3729</v>
      </c>
      <c r="C1261" s="12">
        <v>38.4</v>
      </c>
      <c r="D1261" s="12" t="s">
        <v>1900</v>
      </c>
      <c r="E1261" s="12" t="s">
        <v>1130</v>
      </c>
      <c r="F1261" s="12" t="s">
        <v>1078</v>
      </c>
      <c r="G1261" s="12" t="s">
        <v>349</v>
      </c>
      <c r="H1261" s="12" t="s">
        <v>1078</v>
      </c>
      <c r="I1261" s="12" t="s">
        <v>1285</v>
      </c>
      <c r="J1261" s="12" t="s">
        <v>556</v>
      </c>
      <c r="K1261" s="12" t="s">
        <v>564</v>
      </c>
      <c r="L1261" s="12" t="s">
        <v>1204</v>
      </c>
      <c r="M1261" s="12" t="s">
        <v>3237</v>
      </c>
      <c r="N1261" s="12" t="s">
        <v>3435</v>
      </c>
      <c r="O1261" s="12" t="s">
        <v>3400</v>
      </c>
      <c r="P1261" s="12" t="s">
        <v>3401</v>
      </c>
      <c r="Q1261" s="12">
        <v>0</v>
      </c>
      <c r="R1261" s="12">
        <v>0</v>
      </c>
      <c r="S1261" s="12">
        <v>0</v>
      </c>
      <c r="T1261" s="12">
        <v>0</v>
      </c>
      <c r="U1261" s="12">
        <v>0</v>
      </c>
      <c r="V1261" s="12">
        <v>0</v>
      </c>
      <c r="W1261" s="12">
        <v>1</v>
      </c>
      <c r="X1261" s="12">
        <v>0</v>
      </c>
      <c r="Y1261" s="12">
        <v>0</v>
      </c>
      <c r="Z1261" s="12">
        <v>0</v>
      </c>
      <c r="AA1261" s="12">
        <v>0</v>
      </c>
      <c r="AB1261" s="12">
        <v>0</v>
      </c>
      <c r="AC1261" s="12">
        <v>1</v>
      </c>
      <c r="AD1261" s="12">
        <v>0</v>
      </c>
      <c r="AE1261" s="12">
        <v>0</v>
      </c>
      <c r="AF1261" s="12">
        <v>0</v>
      </c>
      <c r="AG1261" s="12">
        <v>0</v>
      </c>
      <c r="AH1261" s="12">
        <v>0</v>
      </c>
      <c r="AI1261" s="12">
        <v>0</v>
      </c>
      <c r="AJ1261" s="12">
        <v>0</v>
      </c>
      <c r="AK1261" s="12">
        <v>0</v>
      </c>
      <c r="AL1261" s="12" t="s">
        <v>3454</v>
      </c>
      <c r="AM1261" s="12" t="s">
        <v>668</v>
      </c>
      <c r="AN1261" s="12" t="s">
        <v>669</v>
      </c>
      <c r="AO1261" s="12">
        <v>2010</v>
      </c>
      <c r="AP1261" s="12" t="s">
        <v>3235</v>
      </c>
      <c r="AQ1261" s="12">
        <v>1000</v>
      </c>
      <c r="AR1261" s="12">
        <v>1</v>
      </c>
      <c r="AS1261" s="12" t="s">
        <v>555</v>
      </c>
      <c r="AT1261" s="12" t="s">
        <v>212</v>
      </c>
      <c r="AU1261" s="12">
        <v>1</v>
      </c>
      <c r="AV1261" s="12">
        <v>0</v>
      </c>
      <c r="AW1261" s="12">
        <v>0</v>
      </c>
      <c r="AX1261" s="12">
        <v>0</v>
      </c>
      <c r="AY1261" s="12">
        <v>1</v>
      </c>
      <c r="AZ1261" s="12">
        <v>0</v>
      </c>
      <c r="BA1261" s="12">
        <v>0</v>
      </c>
      <c r="BB1261" s="12">
        <v>0</v>
      </c>
      <c r="BC1261" s="12">
        <v>0</v>
      </c>
      <c r="BD1261" s="12">
        <v>0</v>
      </c>
      <c r="BE1261" s="12">
        <v>0</v>
      </c>
      <c r="BF1261" s="12" t="s">
        <v>766</v>
      </c>
      <c r="BG1261" s="12" t="s">
        <v>798</v>
      </c>
      <c r="BH1261" s="12"/>
      <c r="BI1261" s="12" t="s">
        <v>2806</v>
      </c>
      <c r="BJ1261" s="12" t="s">
        <v>3459</v>
      </c>
      <c r="BK1261" s="12" t="s">
        <v>3463</v>
      </c>
      <c r="BL1261" s="12" t="s">
        <v>3481</v>
      </c>
      <c r="BM1261" s="12" t="s">
        <v>871</v>
      </c>
      <c r="BN1261" s="12"/>
      <c r="BO1261" s="12"/>
      <c r="BP1261" s="12"/>
      <c r="BQ1261" s="12"/>
      <c r="BR1261" s="12"/>
      <c r="BS1261" s="12"/>
      <c r="BT1261" s="12"/>
      <c r="BU1261" s="12"/>
      <c r="BV1261" s="12"/>
      <c r="BW1261" s="12"/>
      <c r="BX1261" s="12"/>
      <c r="BY1261" s="12"/>
      <c r="BZ1261" s="12"/>
      <c r="CA1261" s="12"/>
      <c r="CB1261" s="12"/>
      <c r="CC1261" s="12"/>
      <c r="CD1261" s="12"/>
      <c r="CE1261" s="12"/>
      <c r="CF1261" s="12"/>
      <c r="CG1261" s="12"/>
      <c r="CH1261" s="12"/>
      <c r="CI1261" s="12"/>
      <c r="CJ1261" s="12"/>
      <c r="CK1261" s="12"/>
      <c r="CL1261" s="12"/>
      <c r="CM1261" s="12"/>
      <c r="CN1261" s="12"/>
      <c r="CO1261" s="12"/>
      <c r="CP1261" s="12"/>
      <c r="CQ1261" s="12"/>
      <c r="CR1261" s="12"/>
      <c r="CS1261" s="12"/>
      <c r="CT1261" s="12"/>
      <c r="CU1261" s="12"/>
      <c r="CV1261" s="12"/>
      <c r="CW1261" s="12"/>
      <c r="CX1261" s="57"/>
    </row>
    <row r="1262" spans="1:102" x14ac:dyDescent="0.35">
      <c r="A1262" s="56">
        <v>38</v>
      </c>
      <c r="B1262" s="12" t="s">
        <v>3729</v>
      </c>
      <c r="C1262" s="12">
        <v>38.4</v>
      </c>
      <c r="D1262" s="12" t="s">
        <v>1921</v>
      </c>
      <c r="E1262" s="12" t="s">
        <v>1130</v>
      </c>
      <c r="F1262" s="12" t="s">
        <v>1078</v>
      </c>
      <c r="G1262" s="12" t="s">
        <v>349</v>
      </c>
      <c r="H1262" s="12" t="s">
        <v>1078</v>
      </c>
      <c r="I1262" s="12" t="s">
        <v>1285</v>
      </c>
      <c r="J1262" s="12" t="s">
        <v>556</v>
      </c>
      <c r="K1262" s="12" t="s">
        <v>564</v>
      </c>
      <c r="L1262" s="12" t="s">
        <v>1204</v>
      </c>
      <c r="M1262" s="12" t="s">
        <v>3237</v>
      </c>
      <c r="N1262" s="12" t="s">
        <v>3435</v>
      </c>
      <c r="O1262" s="12" t="s">
        <v>3400</v>
      </c>
      <c r="P1262" s="12" t="s">
        <v>3401</v>
      </c>
      <c r="Q1262" s="12">
        <v>0</v>
      </c>
      <c r="R1262" s="12">
        <v>0</v>
      </c>
      <c r="S1262" s="12">
        <v>0</v>
      </c>
      <c r="T1262" s="12">
        <v>0</v>
      </c>
      <c r="U1262" s="12">
        <v>0</v>
      </c>
      <c r="V1262" s="12">
        <v>0</v>
      </c>
      <c r="W1262" s="12">
        <v>1</v>
      </c>
      <c r="X1262" s="12">
        <v>0</v>
      </c>
      <c r="Y1262" s="12">
        <v>0</v>
      </c>
      <c r="Z1262" s="12">
        <v>0</v>
      </c>
      <c r="AA1262" s="12">
        <v>0</v>
      </c>
      <c r="AB1262" s="12">
        <v>0</v>
      </c>
      <c r="AC1262" s="12">
        <v>1</v>
      </c>
      <c r="AD1262" s="12">
        <v>0</v>
      </c>
      <c r="AE1262" s="12">
        <v>0</v>
      </c>
      <c r="AF1262" s="12">
        <v>0</v>
      </c>
      <c r="AG1262" s="12">
        <v>0</v>
      </c>
      <c r="AH1262" s="12">
        <v>0</v>
      </c>
      <c r="AI1262" s="12">
        <v>0</v>
      </c>
      <c r="AJ1262" s="12">
        <v>0</v>
      </c>
      <c r="AK1262" s="12">
        <v>0</v>
      </c>
      <c r="AL1262" s="12" t="s">
        <v>3454</v>
      </c>
      <c r="AM1262" s="12" t="s">
        <v>668</v>
      </c>
      <c r="AN1262" s="12" t="s">
        <v>669</v>
      </c>
      <c r="AO1262" s="12">
        <v>2010</v>
      </c>
      <c r="AP1262" s="12" t="s">
        <v>3235</v>
      </c>
      <c r="AQ1262" s="12">
        <v>1000</v>
      </c>
      <c r="AR1262" s="12">
        <v>1</v>
      </c>
      <c r="AS1262" s="12" t="s">
        <v>555</v>
      </c>
      <c r="AT1262" s="12" t="s">
        <v>212</v>
      </c>
      <c r="AU1262" s="12">
        <v>1</v>
      </c>
      <c r="AV1262" s="12">
        <v>0</v>
      </c>
      <c r="AW1262" s="12">
        <v>0</v>
      </c>
      <c r="AX1262" s="12">
        <v>0</v>
      </c>
      <c r="AY1262" s="12">
        <v>1</v>
      </c>
      <c r="AZ1262" s="12">
        <v>0</v>
      </c>
      <c r="BA1262" s="12">
        <v>0</v>
      </c>
      <c r="BB1262" s="12">
        <v>0</v>
      </c>
      <c r="BC1262" s="12">
        <v>0</v>
      </c>
      <c r="BD1262" s="12">
        <v>0</v>
      </c>
      <c r="BE1262" s="12">
        <v>0</v>
      </c>
      <c r="BF1262" s="12" t="s">
        <v>766</v>
      </c>
      <c r="BG1262" s="12" t="s">
        <v>867</v>
      </c>
      <c r="BH1262" s="12"/>
      <c r="BI1262" s="12" t="s">
        <v>2807</v>
      </c>
      <c r="BJ1262" s="12" t="s">
        <v>3459</v>
      </c>
      <c r="BK1262" s="12" t="s">
        <v>3463</v>
      </c>
      <c r="BL1262" s="12" t="s">
        <v>3481</v>
      </c>
      <c r="BM1262" s="12" t="s">
        <v>871</v>
      </c>
      <c r="BN1262" s="12"/>
      <c r="BO1262" s="12"/>
      <c r="BP1262" s="12"/>
      <c r="BQ1262" s="12"/>
      <c r="BR1262" s="12"/>
      <c r="BS1262" s="12"/>
      <c r="BT1262" s="12"/>
      <c r="BU1262" s="12"/>
      <c r="BV1262" s="12"/>
      <c r="BW1262" s="12"/>
      <c r="BX1262" s="12"/>
      <c r="BY1262" s="12"/>
      <c r="BZ1262" s="12"/>
      <c r="CA1262" s="12"/>
      <c r="CB1262" s="12"/>
      <c r="CC1262" s="12"/>
      <c r="CD1262" s="12"/>
      <c r="CE1262" s="12"/>
      <c r="CF1262" s="12"/>
      <c r="CG1262" s="12"/>
      <c r="CH1262" s="12"/>
      <c r="CI1262" s="12"/>
      <c r="CJ1262" s="12"/>
      <c r="CK1262" s="12"/>
      <c r="CL1262" s="12"/>
      <c r="CM1262" s="12"/>
      <c r="CN1262" s="12"/>
      <c r="CO1262" s="12"/>
      <c r="CP1262" s="12"/>
      <c r="CQ1262" s="12"/>
      <c r="CR1262" s="12"/>
      <c r="CS1262" s="12"/>
      <c r="CT1262" s="12"/>
      <c r="CU1262" s="12"/>
      <c r="CV1262" s="12"/>
      <c r="CW1262" s="12"/>
      <c r="CX1262" s="57"/>
    </row>
    <row r="1263" spans="1:102" x14ac:dyDescent="0.35">
      <c r="A1263" s="56">
        <v>38</v>
      </c>
      <c r="B1263" s="12" t="s">
        <v>3729</v>
      </c>
      <c r="C1263" s="12">
        <v>38.4</v>
      </c>
      <c r="D1263" s="12" t="s">
        <v>1922</v>
      </c>
      <c r="E1263" s="12" t="s">
        <v>1130</v>
      </c>
      <c r="F1263" s="12" t="s">
        <v>1078</v>
      </c>
      <c r="G1263" s="12" t="s">
        <v>349</v>
      </c>
      <c r="H1263" s="12" t="s">
        <v>1078</v>
      </c>
      <c r="I1263" s="12" t="s">
        <v>1285</v>
      </c>
      <c r="J1263" s="12" t="s">
        <v>556</v>
      </c>
      <c r="K1263" s="12" t="s">
        <v>564</v>
      </c>
      <c r="L1263" s="12" t="s">
        <v>1204</v>
      </c>
      <c r="M1263" s="12" t="s">
        <v>3237</v>
      </c>
      <c r="N1263" s="12" t="s">
        <v>3435</v>
      </c>
      <c r="O1263" s="12" t="s">
        <v>3400</v>
      </c>
      <c r="P1263" s="12" t="s">
        <v>3401</v>
      </c>
      <c r="Q1263" s="12">
        <v>0</v>
      </c>
      <c r="R1263" s="12">
        <v>0</v>
      </c>
      <c r="S1263" s="12">
        <v>0</v>
      </c>
      <c r="T1263" s="12">
        <v>0</v>
      </c>
      <c r="U1263" s="12">
        <v>0</v>
      </c>
      <c r="V1263" s="12">
        <v>0</v>
      </c>
      <c r="W1263" s="12">
        <v>1</v>
      </c>
      <c r="X1263" s="12">
        <v>0</v>
      </c>
      <c r="Y1263" s="12">
        <v>0</v>
      </c>
      <c r="Z1263" s="12">
        <v>0</v>
      </c>
      <c r="AA1263" s="12">
        <v>0</v>
      </c>
      <c r="AB1263" s="12">
        <v>0</v>
      </c>
      <c r="AC1263" s="12">
        <v>1</v>
      </c>
      <c r="AD1263" s="12">
        <v>0</v>
      </c>
      <c r="AE1263" s="12">
        <v>0</v>
      </c>
      <c r="AF1263" s="12">
        <v>0</v>
      </c>
      <c r="AG1263" s="12">
        <v>0</v>
      </c>
      <c r="AH1263" s="12">
        <v>0</v>
      </c>
      <c r="AI1263" s="12">
        <v>0</v>
      </c>
      <c r="AJ1263" s="12">
        <v>0</v>
      </c>
      <c r="AK1263" s="12">
        <v>0</v>
      </c>
      <c r="AL1263" s="12" t="s">
        <v>3454</v>
      </c>
      <c r="AM1263" s="12" t="s">
        <v>668</v>
      </c>
      <c r="AN1263" s="12" t="s">
        <v>669</v>
      </c>
      <c r="AO1263" s="12">
        <v>2010</v>
      </c>
      <c r="AP1263" s="12" t="s">
        <v>3235</v>
      </c>
      <c r="AQ1263" s="12">
        <v>1000</v>
      </c>
      <c r="AR1263" s="12">
        <v>1</v>
      </c>
      <c r="AS1263" s="12" t="s">
        <v>555</v>
      </c>
      <c r="AT1263" s="12" t="s">
        <v>212</v>
      </c>
      <c r="AU1263" s="12">
        <v>1</v>
      </c>
      <c r="AV1263" s="12">
        <v>0</v>
      </c>
      <c r="AW1263" s="12">
        <v>0</v>
      </c>
      <c r="AX1263" s="12">
        <v>0</v>
      </c>
      <c r="AY1263" s="12">
        <v>1</v>
      </c>
      <c r="AZ1263" s="12">
        <v>0</v>
      </c>
      <c r="BA1263" s="12">
        <v>0</v>
      </c>
      <c r="BB1263" s="12">
        <v>0</v>
      </c>
      <c r="BC1263" s="12">
        <v>0</v>
      </c>
      <c r="BD1263" s="12">
        <v>0</v>
      </c>
      <c r="BE1263" s="12">
        <v>0</v>
      </c>
      <c r="BF1263" s="12" t="s">
        <v>766</v>
      </c>
      <c r="BG1263" s="12" t="s">
        <v>868</v>
      </c>
      <c r="BH1263" s="12"/>
      <c r="BI1263" s="12" t="s">
        <v>2807</v>
      </c>
      <c r="BJ1263" s="12" t="s">
        <v>3459</v>
      </c>
      <c r="BK1263" s="12" t="s">
        <v>3463</v>
      </c>
      <c r="BL1263" s="12" t="s">
        <v>3481</v>
      </c>
      <c r="BM1263" s="12" t="s">
        <v>871</v>
      </c>
      <c r="BN1263" s="12"/>
      <c r="BO1263" s="12"/>
      <c r="BP1263" s="12"/>
      <c r="BQ1263" s="12"/>
      <c r="BR1263" s="12"/>
      <c r="BS1263" s="12"/>
      <c r="BT1263" s="12"/>
      <c r="BU1263" s="12"/>
      <c r="BV1263" s="12"/>
      <c r="BW1263" s="12"/>
      <c r="BX1263" s="12"/>
      <c r="BY1263" s="12"/>
      <c r="BZ1263" s="12"/>
      <c r="CA1263" s="12"/>
      <c r="CB1263" s="12"/>
      <c r="CC1263" s="12"/>
      <c r="CD1263" s="12"/>
      <c r="CE1263" s="12"/>
      <c r="CF1263" s="12"/>
      <c r="CG1263" s="12"/>
      <c r="CH1263" s="12"/>
      <c r="CI1263" s="12"/>
      <c r="CJ1263" s="12"/>
      <c r="CK1263" s="12"/>
      <c r="CL1263" s="12"/>
      <c r="CM1263" s="12"/>
      <c r="CN1263" s="12"/>
      <c r="CO1263" s="12"/>
      <c r="CP1263" s="12"/>
      <c r="CQ1263" s="12"/>
      <c r="CR1263" s="12"/>
      <c r="CS1263" s="12"/>
      <c r="CT1263" s="12"/>
      <c r="CU1263" s="12"/>
      <c r="CV1263" s="12"/>
      <c r="CW1263" s="12"/>
      <c r="CX1263" s="57"/>
    </row>
    <row r="1264" spans="1:102" x14ac:dyDescent="0.35">
      <c r="A1264" s="56">
        <v>38</v>
      </c>
      <c r="B1264" s="12" t="s">
        <v>3729</v>
      </c>
      <c r="C1264" s="12">
        <v>38.4</v>
      </c>
      <c r="D1264" s="12" t="s">
        <v>1923</v>
      </c>
      <c r="E1264" s="12" t="s">
        <v>1130</v>
      </c>
      <c r="F1264" s="12" t="s">
        <v>1078</v>
      </c>
      <c r="G1264" s="12" t="s">
        <v>349</v>
      </c>
      <c r="H1264" s="12" t="s">
        <v>1078</v>
      </c>
      <c r="I1264" s="12" t="s">
        <v>1285</v>
      </c>
      <c r="J1264" s="12" t="s">
        <v>556</v>
      </c>
      <c r="K1264" s="12" t="s">
        <v>564</v>
      </c>
      <c r="L1264" s="12" t="s">
        <v>1204</v>
      </c>
      <c r="M1264" s="12" t="s">
        <v>3237</v>
      </c>
      <c r="N1264" s="12" t="s">
        <v>3435</v>
      </c>
      <c r="O1264" s="12" t="s">
        <v>3400</v>
      </c>
      <c r="P1264" s="12" t="s">
        <v>3401</v>
      </c>
      <c r="Q1264" s="12">
        <v>0</v>
      </c>
      <c r="R1264" s="12">
        <v>0</v>
      </c>
      <c r="S1264" s="12">
        <v>0</v>
      </c>
      <c r="T1264" s="12">
        <v>0</v>
      </c>
      <c r="U1264" s="12">
        <v>0</v>
      </c>
      <c r="V1264" s="12">
        <v>0</v>
      </c>
      <c r="W1264" s="12">
        <v>1</v>
      </c>
      <c r="X1264" s="12">
        <v>0</v>
      </c>
      <c r="Y1264" s="12">
        <v>0</v>
      </c>
      <c r="Z1264" s="12">
        <v>0</v>
      </c>
      <c r="AA1264" s="12">
        <v>0</v>
      </c>
      <c r="AB1264" s="12">
        <v>0</v>
      </c>
      <c r="AC1264" s="12">
        <v>1</v>
      </c>
      <c r="AD1264" s="12">
        <v>0</v>
      </c>
      <c r="AE1264" s="12">
        <v>0</v>
      </c>
      <c r="AF1264" s="12">
        <v>0</v>
      </c>
      <c r="AG1264" s="12">
        <v>0</v>
      </c>
      <c r="AH1264" s="12">
        <v>0</v>
      </c>
      <c r="AI1264" s="12">
        <v>0</v>
      </c>
      <c r="AJ1264" s="12">
        <v>0</v>
      </c>
      <c r="AK1264" s="12">
        <v>0</v>
      </c>
      <c r="AL1264" s="12" t="s">
        <v>3454</v>
      </c>
      <c r="AM1264" s="12" t="s">
        <v>668</v>
      </c>
      <c r="AN1264" s="12" t="s">
        <v>669</v>
      </c>
      <c r="AO1264" s="12">
        <v>2010</v>
      </c>
      <c r="AP1264" s="12" t="s">
        <v>3235</v>
      </c>
      <c r="AQ1264" s="12">
        <v>1000</v>
      </c>
      <c r="AR1264" s="12">
        <v>1</v>
      </c>
      <c r="AS1264" s="12" t="s">
        <v>555</v>
      </c>
      <c r="AT1264" s="12" t="s">
        <v>212</v>
      </c>
      <c r="AU1264" s="12">
        <v>1</v>
      </c>
      <c r="AV1264" s="12">
        <v>0</v>
      </c>
      <c r="AW1264" s="12">
        <v>0</v>
      </c>
      <c r="AX1264" s="12">
        <v>0</v>
      </c>
      <c r="AY1264" s="12">
        <v>1</v>
      </c>
      <c r="AZ1264" s="12">
        <v>0</v>
      </c>
      <c r="BA1264" s="12">
        <v>0</v>
      </c>
      <c r="BB1264" s="12">
        <v>0</v>
      </c>
      <c r="BC1264" s="12">
        <v>0</v>
      </c>
      <c r="BD1264" s="12">
        <v>0</v>
      </c>
      <c r="BE1264" s="12">
        <v>0</v>
      </c>
      <c r="BF1264" s="12" t="s">
        <v>766</v>
      </c>
      <c r="BG1264" s="12" t="s">
        <v>867</v>
      </c>
      <c r="BH1264" s="12"/>
      <c r="BI1264" s="12" t="s">
        <v>2807</v>
      </c>
      <c r="BJ1264" s="12" t="s">
        <v>3460</v>
      </c>
      <c r="BK1264" s="12" t="s">
        <v>3463</v>
      </c>
      <c r="BL1264" s="12" t="s">
        <v>3481</v>
      </c>
      <c r="BM1264" s="12" t="s">
        <v>871</v>
      </c>
      <c r="BN1264" s="12"/>
      <c r="BO1264" s="12"/>
      <c r="BP1264" s="12"/>
      <c r="BQ1264" s="12"/>
      <c r="BR1264" s="12"/>
      <c r="BS1264" s="12"/>
      <c r="BT1264" s="12"/>
      <c r="BU1264" s="12"/>
      <c r="BV1264" s="12"/>
      <c r="BW1264" s="12"/>
      <c r="BX1264" s="12"/>
      <c r="BY1264" s="12"/>
      <c r="BZ1264" s="12"/>
      <c r="CA1264" s="12"/>
      <c r="CB1264" s="12"/>
      <c r="CC1264" s="12"/>
      <c r="CD1264" s="12"/>
      <c r="CE1264" s="12"/>
      <c r="CF1264" s="12"/>
      <c r="CG1264" s="12"/>
      <c r="CH1264" s="12"/>
      <c r="CI1264" s="12"/>
      <c r="CJ1264" s="12"/>
      <c r="CK1264" s="12"/>
      <c r="CL1264" s="12"/>
      <c r="CM1264" s="12"/>
      <c r="CN1264" s="12"/>
      <c r="CO1264" s="12"/>
      <c r="CP1264" s="12"/>
      <c r="CQ1264" s="12"/>
      <c r="CR1264" s="12"/>
      <c r="CS1264" s="12"/>
      <c r="CT1264" s="12"/>
      <c r="CU1264" s="12"/>
      <c r="CV1264" s="12"/>
      <c r="CW1264" s="12"/>
      <c r="CX1264" s="57"/>
    </row>
    <row r="1265" spans="1:102" x14ac:dyDescent="0.35">
      <c r="A1265" s="56">
        <v>38</v>
      </c>
      <c r="B1265" s="12" t="s">
        <v>3729</v>
      </c>
      <c r="C1265" s="12">
        <v>38.4</v>
      </c>
      <c r="D1265" s="12" t="s">
        <v>1924</v>
      </c>
      <c r="E1265" s="12" t="s">
        <v>1130</v>
      </c>
      <c r="F1265" s="12" t="s">
        <v>1078</v>
      </c>
      <c r="G1265" s="12" t="s">
        <v>349</v>
      </c>
      <c r="H1265" s="12" t="s">
        <v>1078</v>
      </c>
      <c r="I1265" s="12" t="s">
        <v>1285</v>
      </c>
      <c r="J1265" s="12" t="s">
        <v>556</v>
      </c>
      <c r="K1265" s="12" t="s">
        <v>564</v>
      </c>
      <c r="L1265" s="12" t="s">
        <v>1204</v>
      </c>
      <c r="M1265" s="12" t="s">
        <v>3237</v>
      </c>
      <c r="N1265" s="12" t="s">
        <v>3435</v>
      </c>
      <c r="O1265" s="12" t="s">
        <v>3400</v>
      </c>
      <c r="P1265" s="12" t="s">
        <v>3401</v>
      </c>
      <c r="Q1265" s="12">
        <v>0</v>
      </c>
      <c r="R1265" s="12">
        <v>0</v>
      </c>
      <c r="S1265" s="12">
        <v>0</v>
      </c>
      <c r="T1265" s="12">
        <v>0</v>
      </c>
      <c r="U1265" s="12">
        <v>0</v>
      </c>
      <c r="V1265" s="12">
        <v>0</v>
      </c>
      <c r="W1265" s="12">
        <v>1</v>
      </c>
      <c r="X1265" s="12">
        <v>0</v>
      </c>
      <c r="Y1265" s="12">
        <v>0</v>
      </c>
      <c r="Z1265" s="12">
        <v>0</v>
      </c>
      <c r="AA1265" s="12">
        <v>0</v>
      </c>
      <c r="AB1265" s="12">
        <v>0</v>
      </c>
      <c r="AC1265" s="12">
        <v>1</v>
      </c>
      <c r="AD1265" s="12">
        <v>0</v>
      </c>
      <c r="AE1265" s="12">
        <v>0</v>
      </c>
      <c r="AF1265" s="12">
        <v>0</v>
      </c>
      <c r="AG1265" s="12">
        <v>0</v>
      </c>
      <c r="AH1265" s="12">
        <v>0</v>
      </c>
      <c r="AI1265" s="12">
        <v>0</v>
      </c>
      <c r="AJ1265" s="12">
        <v>0</v>
      </c>
      <c r="AK1265" s="12">
        <v>0</v>
      </c>
      <c r="AL1265" s="12" t="s">
        <v>3454</v>
      </c>
      <c r="AM1265" s="12" t="s">
        <v>668</v>
      </c>
      <c r="AN1265" s="12" t="s">
        <v>669</v>
      </c>
      <c r="AO1265" s="12">
        <v>2010</v>
      </c>
      <c r="AP1265" s="12" t="s">
        <v>3235</v>
      </c>
      <c r="AQ1265" s="12">
        <v>1000</v>
      </c>
      <c r="AR1265" s="12">
        <v>1</v>
      </c>
      <c r="AS1265" s="12" t="s">
        <v>555</v>
      </c>
      <c r="AT1265" s="12" t="s">
        <v>212</v>
      </c>
      <c r="AU1265" s="12">
        <v>1</v>
      </c>
      <c r="AV1265" s="12">
        <v>0</v>
      </c>
      <c r="AW1265" s="12">
        <v>0</v>
      </c>
      <c r="AX1265" s="12">
        <v>0</v>
      </c>
      <c r="AY1265" s="12">
        <v>1</v>
      </c>
      <c r="AZ1265" s="12">
        <v>0</v>
      </c>
      <c r="BA1265" s="12">
        <v>0</v>
      </c>
      <c r="BB1265" s="12">
        <v>0</v>
      </c>
      <c r="BC1265" s="12">
        <v>0</v>
      </c>
      <c r="BD1265" s="12">
        <v>0</v>
      </c>
      <c r="BE1265" s="12">
        <v>0</v>
      </c>
      <c r="BF1265" s="12" t="s">
        <v>766</v>
      </c>
      <c r="BG1265" s="12" t="s">
        <v>868</v>
      </c>
      <c r="BH1265" s="12"/>
      <c r="BI1265" s="12" t="s">
        <v>2807</v>
      </c>
      <c r="BJ1265" s="12" t="s">
        <v>3460</v>
      </c>
      <c r="BK1265" s="12" t="s">
        <v>3463</v>
      </c>
      <c r="BL1265" s="12" t="s">
        <v>3481</v>
      </c>
      <c r="BM1265" s="12" t="s">
        <v>871</v>
      </c>
      <c r="BN1265" s="12"/>
      <c r="BO1265" s="12"/>
      <c r="BP1265" s="12"/>
      <c r="BQ1265" s="12"/>
      <c r="BR1265" s="12"/>
      <c r="BS1265" s="12"/>
      <c r="BT1265" s="12"/>
      <c r="BU1265" s="12"/>
      <c r="BV1265" s="12"/>
      <c r="BW1265" s="12"/>
      <c r="BX1265" s="12"/>
      <c r="BY1265" s="12"/>
      <c r="BZ1265" s="12"/>
      <c r="CA1265" s="12"/>
      <c r="CB1265" s="12"/>
      <c r="CC1265" s="12"/>
      <c r="CD1265" s="12"/>
      <c r="CE1265" s="12"/>
      <c r="CF1265" s="12"/>
      <c r="CG1265" s="12"/>
      <c r="CH1265" s="12"/>
      <c r="CI1265" s="12"/>
      <c r="CJ1265" s="12"/>
      <c r="CK1265" s="12"/>
      <c r="CL1265" s="12"/>
      <c r="CM1265" s="12"/>
      <c r="CN1265" s="12"/>
      <c r="CO1265" s="12"/>
      <c r="CP1265" s="12"/>
      <c r="CQ1265" s="12"/>
      <c r="CR1265" s="12"/>
      <c r="CS1265" s="12"/>
      <c r="CT1265" s="12"/>
      <c r="CU1265" s="12"/>
      <c r="CV1265" s="12"/>
      <c r="CW1265" s="12"/>
      <c r="CX1265" s="57"/>
    </row>
    <row r="1266" spans="1:102" x14ac:dyDescent="0.35">
      <c r="A1266" s="56">
        <v>38</v>
      </c>
      <c r="B1266" s="12" t="s">
        <v>3729</v>
      </c>
      <c r="C1266" s="12">
        <v>38.4</v>
      </c>
      <c r="D1266" s="12" t="s">
        <v>1971</v>
      </c>
      <c r="E1266" s="12" t="s">
        <v>1130</v>
      </c>
      <c r="F1266" s="12" t="s">
        <v>1078</v>
      </c>
      <c r="G1266" s="12" t="s">
        <v>349</v>
      </c>
      <c r="H1266" s="12" t="s">
        <v>1078</v>
      </c>
      <c r="I1266" s="12" t="s">
        <v>1285</v>
      </c>
      <c r="J1266" s="12" t="s">
        <v>556</v>
      </c>
      <c r="K1266" s="12" t="s">
        <v>564</v>
      </c>
      <c r="L1266" s="12" t="s">
        <v>1204</v>
      </c>
      <c r="M1266" s="12" t="s">
        <v>3237</v>
      </c>
      <c r="N1266" s="12" t="s">
        <v>3435</v>
      </c>
      <c r="O1266" s="12" t="s">
        <v>3400</v>
      </c>
      <c r="P1266" s="12" t="s">
        <v>3401</v>
      </c>
      <c r="Q1266" s="12">
        <v>0</v>
      </c>
      <c r="R1266" s="12">
        <v>0</v>
      </c>
      <c r="S1266" s="12">
        <v>0</v>
      </c>
      <c r="T1266" s="12">
        <v>0</v>
      </c>
      <c r="U1266" s="12">
        <v>0</v>
      </c>
      <c r="V1266" s="12">
        <v>0</v>
      </c>
      <c r="W1266" s="12">
        <v>1</v>
      </c>
      <c r="X1266" s="12">
        <v>0</v>
      </c>
      <c r="Y1266" s="12">
        <v>0</v>
      </c>
      <c r="Z1266" s="12">
        <v>0</v>
      </c>
      <c r="AA1266" s="12">
        <v>0</v>
      </c>
      <c r="AB1266" s="12">
        <v>0</v>
      </c>
      <c r="AC1266" s="12">
        <v>1</v>
      </c>
      <c r="AD1266" s="12">
        <v>0</v>
      </c>
      <c r="AE1266" s="12">
        <v>0</v>
      </c>
      <c r="AF1266" s="12">
        <v>0</v>
      </c>
      <c r="AG1266" s="12">
        <v>0</v>
      </c>
      <c r="AH1266" s="12">
        <v>0</v>
      </c>
      <c r="AI1266" s="12">
        <v>0</v>
      </c>
      <c r="AJ1266" s="12">
        <v>0</v>
      </c>
      <c r="AK1266" s="12">
        <v>0</v>
      </c>
      <c r="AL1266" s="12" t="s">
        <v>3454</v>
      </c>
      <c r="AM1266" s="12" t="s">
        <v>668</v>
      </c>
      <c r="AN1266" s="12" t="s">
        <v>669</v>
      </c>
      <c r="AO1266" s="12">
        <v>2010</v>
      </c>
      <c r="AP1266" s="12" t="s">
        <v>3235</v>
      </c>
      <c r="AQ1266" s="12">
        <v>1000</v>
      </c>
      <c r="AR1266" s="12">
        <v>1</v>
      </c>
      <c r="AS1266" s="12" t="s">
        <v>555</v>
      </c>
      <c r="AT1266" s="12" t="s">
        <v>212</v>
      </c>
      <c r="AU1266" s="12">
        <v>1</v>
      </c>
      <c r="AV1266" s="12">
        <v>0</v>
      </c>
      <c r="AW1266" s="12">
        <v>0</v>
      </c>
      <c r="AX1266" s="12">
        <v>0</v>
      </c>
      <c r="AY1266" s="12">
        <v>1</v>
      </c>
      <c r="AZ1266" s="12">
        <v>0</v>
      </c>
      <c r="BA1266" s="12">
        <v>0</v>
      </c>
      <c r="BB1266" s="12">
        <v>0</v>
      </c>
      <c r="BC1266" s="12">
        <v>0</v>
      </c>
      <c r="BD1266" s="12">
        <v>0</v>
      </c>
      <c r="BE1266" s="12">
        <v>0</v>
      </c>
      <c r="BF1266" s="12" t="s">
        <v>2820</v>
      </c>
      <c r="BG1266" s="12" t="s">
        <v>863</v>
      </c>
      <c r="BH1266" s="12"/>
      <c r="BI1266" s="12" t="s">
        <v>2818</v>
      </c>
      <c r="BJ1266" s="12" t="s">
        <v>3460</v>
      </c>
      <c r="BK1266" s="12" t="s">
        <v>3463</v>
      </c>
      <c r="BL1266" s="12" t="s">
        <v>3481</v>
      </c>
      <c r="BM1266" s="12" t="s">
        <v>871</v>
      </c>
      <c r="BN1266" s="12"/>
      <c r="BO1266" s="12"/>
      <c r="BP1266" s="12"/>
      <c r="BQ1266" s="12"/>
      <c r="BR1266" s="12"/>
      <c r="BS1266" s="12"/>
      <c r="BT1266" s="12"/>
      <c r="BU1266" s="12"/>
      <c r="BV1266" s="12"/>
      <c r="BW1266" s="12"/>
      <c r="BX1266" s="12"/>
      <c r="BY1266" s="12"/>
      <c r="BZ1266" s="12"/>
      <c r="CA1266" s="12"/>
      <c r="CB1266" s="12"/>
      <c r="CC1266" s="12"/>
      <c r="CD1266" s="12"/>
      <c r="CE1266" s="12"/>
      <c r="CF1266" s="12"/>
      <c r="CG1266" s="12"/>
      <c r="CH1266" s="12"/>
      <c r="CI1266" s="12"/>
      <c r="CJ1266" s="12"/>
      <c r="CK1266" s="12"/>
      <c r="CL1266" s="12"/>
      <c r="CM1266" s="12"/>
      <c r="CN1266" s="12"/>
      <c r="CO1266" s="12"/>
      <c r="CP1266" s="12"/>
      <c r="CQ1266" s="12"/>
      <c r="CR1266" s="12"/>
      <c r="CS1266" s="12"/>
      <c r="CT1266" s="12"/>
      <c r="CU1266" s="12"/>
      <c r="CV1266" s="12"/>
      <c r="CW1266" s="12"/>
      <c r="CX1266" s="57"/>
    </row>
    <row r="1267" spans="1:102" x14ac:dyDescent="0.35">
      <c r="A1267" s="56">
        <v>38</v>
      </c>
      <c r="B1267" s="12" t="s">
        <v>3729</v>
      </c>
      <c r="C1267" s="12">
        <v>38.4</v>
      </c>
      <c r="D1267" s="12" t="s">
        <v>1983</v>
      </c>
      <c r="E1267" s="12" t="s">
        <v>1130</v>
      </c>
      <c r="F1267" s="12" t="s">
        <v>1078</v>
      </c>
      <c r="G1267" s="12" t="s">
        <v>349</v>
      </c>
      <c r="H1267" s="12" t="s">
        <v>1078</v>
      </c>
      <c r="I1267" s="12" t="s">
        <v>1285</v>
      </c>
      <c r="J1267" s="12" t="s">
        <v>556</v>
      </c>
      <c r="K1267" s="12" t="s">
        <v>564</v>
      </c>
      <c r="L1267" s="12" t="s">
        <v>1204</v>
      </c>
      <c r="M1267" s="12" t="s">
        <v>3237</v>
      </c>
      <c r="N1267" s="12" t="s">
        <v>3435</v>
      </c>
      <c r="O1267" s="12" t="s">
        <v>3400</v>
      </c>
      <c r="P1267" s="12" t="s">
        <v>3401</v>
      </c>
      <c r="Q1267" s="12">
        <v>0</v>
      </c>
      <c r="R1267" s="12">
        <v>0</v>
      </c>
      <c r="S1267" s="12">
        <v>0</v>
      </c>
      <c r="T1267" s="12">
        <v>0</v>
      </c>
      <c r="U1267" s="12">
        <v>0</v>
      </c>
      <c r="V1267" s="12">
        <v>0</v>
      </c>
      <c r="W1267" s="12">
        <v>1</v>
      </c>
      <c r="X1267" s="12">
        <v>0</v>
      </c>
      <c r="Y1267" s="12">
        <v>0</v>
      </c>
      <c r="Z1267" s="12">
        <v>0</v>
      </c>
      <c r="AA1267" s="12">
        <v>0</v>
      </c>
      <c r="AB1267" s="12">
        <v>0</v>
      </c>
      <c r="AC1267" s="12">
        <v>1</v>
      </c>
      <c r="AD1267" s="12">
        <v>0</v>
      </c>
      <c r="AE1267" s="12">
        <v>0</v>
      </c>
      <c r="AF1267" s="12">
        <v>0</v>
      </c>
      <c r="AG1267" s="12">
        <v>0</v>
      </c>
      <c r="AH1267" s="12">
        <v>0</v>
      </c>
      <c r="AI1267" s="12">
        <v>0</v>
      </c>
      <c r="AJ1267" s="12">
        <v>0</v>
      </c>
      <c r="AK1267" s="12">
        <v>0</v>
      </c>
      <c r="AL1267" s="12" t="s">
        <v>3454</v>
      </c>
      <c r="AM1267" s="12" t="s">
        <v>668</v>
      </c>
      <c r="AN1267" s="12" t="s">
        <v>669</v>
      </c>
      <c r="AO1267" s="12">
        <v>2010</v>
      </c>
      <c r="AP1267" s="12" t="s">
        <v>3235</v>
      </c>
      <c r="AQ1267" s="12">
        <v>1000</v>
      </c>
      <c r="AR1267" s="12">
        <v>1</v>
      </c>
      <c r="AS1267" s="12" t="s">
        <v>555</v>
      </c>
      <c r="AT1267" s="12" t="s">
        <v>212</v>
      </c>
      <c r="AU1267" s="12">
        <v>1</v>
      </c>
      <c r="AV1267" s="12">
        <v>0</v>
      </c>
      <c r="AW1267" s="12">
        <v>0</v>
      </c>
      <c r="AX1267" s="12">
        <v>0</v>
      </c>
      <c r="AY1267" s="12">
        <v>1</v>
      </c>
      <c r="AZ1267" s="12">
        <v>0</v>
      </c>
      <c r="BA1267" s="12">
        <v>0</v>
      </c>
      <c r="BB1267" s="12">
        <v>0</v>
      </c>
      <c r="BC1267" s="12">
        <v>0</v>
      </c>
      <c r="BD1267" s="12">
        <v>0</v>
      </c>
      <c r="BE1267" s="12">
        <v>0</v>
      </c>
      <c r="BF1267" s="12" t="s">
        <v>3258</v>
      </c>
      <c r="BG1267" s="12" t="s">
        <v>870</v>
      </c>
      <c r="BH1267" s="12">
        <v>1</v>
      </c>
      <c r="BI1267" s="12" t="s">
        <v>3282</v>
      </c>
      <c r="BJ1267" s="12" t="s">
        <v>3459</v>
      </c>
      <c r="BK1267" s="12" t="s">
        <v>3463</v>
      </c>
      <c r="BL1267" s="12" t="s">
        <v>3481</v>
      </c>
      <c r="BM1267" s="12" t="s">
        <v>871</v>
      </c>
      <c r="BN1267" s="12"/>
      <c r="BO1267" s="12"/>
      <c r="BP1267" s="12"/>
      <c r="BQ1267" s="12"/>
      <c r="BR1267" s="12"/>
      <c r="BS1267" s="12"/>
      <c r="BT1267" s="12"/>
      <c r="BU1267" s="12"/>
      <c r="BV1267" s="12"/>
      <c r="BW1267" s="12"/>
      <c r="BX1267" s="12"/>
      <c r="BY1267" s="12"/>
      <c r="BZ1267" s="12"/>
      <c r="CA1267" s="12"/>
      <c r="CB1267" s="12"/>
      <c r="CC1267" s="12"/>
      <c r="CD1267" s="12"/>
      <c r="CE1267" s="12"/>
      <c r="CF1267" s="12"/>
      <c r="CG1267" s="12"/>
      <c r="CH1267" s="12"/>
      <c r="CI1267" s="12"/>
      <c r="CJ1267" s="12"/>
      <c r="CK1267" s="12"/>
      <c r="CL1267" s="12"/>
      <c r="CM1267" s="12"/>
      <c r="CN1267" s="12"/>
      <c r="CO1267" s="12"/>
      <c r="CP1267" s="12"/>
      <c r="CQ1267" s="12"/>
      <c r="CR1267" s="12"/>
      <c r="CS1267" s="12"/>
      <c r="CT1267" s="12"/>
      <c r="CU1267" s="12"/>
      <c r="CV1267" s="12"/>
      <c r="CW1267" s="12"/>
      <c r="CX1267" s="57"/>
    </row>
    <row r="1268" spans="1:102" x14ac:dyDescent="0.35">
      <c r="A1268" s="56">
        <v>38</v>
      </c>
      <c r="B1268" s="12" t="s">
        <v>3729</v>
      </c>
      <c r="C1268" s="12">
        <v>38.200000000000003</v>
      </c>
      <c r="D1268" s="12" t="s">
        <v>1968</v>
      </c>
      <c r="E1268" s="12" t="s">
        <v>367</v>
      </c>
      <c r="F1268" s="12" t="s">
        <v>1078</v>
      </c>
      <c r="G1268" s="12" t="s">
        <v>349</v>
      </c>
      <c r="H1268" s="12" t="s">
        <v>1078</v>
      </c>
      <c r="I1268" s="12" t="s">
        <v>1285</v>
      </c>
      <c r="J1268" s="12" t="s">
        <v>556</v>
      </c>
      <c r="K1268" s="12" t="s">
        <v>564</v>
      </c>
      <c r="L1268" s="12" t="s">
        <v>1204</v>
      </c>
      <c r="M1268" s="12" t="s">
        <v>3237</v>
      </c>
      <c r="N1268" s="12" t="s">
        <v>3435</v>
      </c>
      <c r="O1268" s="12" t="s">
        <v>3400</v>
      </c>
      <c r="P1268" s="12" t="s">
        <v>3401</v>
      </c>
      <c r="Q1268" s="12">
        <v>0</v>
      </c>
      <c r="R1268" s="12">
        <v>0</v>
      </c>
      <c r="S1268" s="12">
        <v>0</v>
      </c>
      <c r="T1268" s="12">
        <v>0</v>
      </c>
      <c r="U1268" s="12">
        <v>0</v>
      </c>
      <c r="V1268" s="12">
        <v>0</v>
      </c>
      <c r="W1268" s="12">
        <v>1</v>
      </c>
      <c r="X1268" s="12">
        <v>0</v>
      </c>
      <c r="Y1268" s="12">
        <v>0</v>
      </c>
      <c r="Z1268" s="12">
        <v>0</v>
      </c>
      <c r="AA1268" s="12">
        <v>0</v>
      </c>
      <c r="AB1268" s="12">
        <v>0</v>
      </c>
      <c r="AC1268" s="12">
        <v>1</v>
      </c>
      <c r="AD1268" s="12">
        <v>0</v>
      </c>
      <c r="AE1268" s="12">
        <v>0</v>
      </c>
      <c r="AF1268" s="12">
        <v>0</v>
      </c>
      <c r="AG1268" s="12">
        <v>0</v>
      </c>
      <c r="AH1268" s="12">
        <v>0</v>
      </c>
      <c r="AI1268" s="12">
        <v>0</v>
      </c>
      <c r="AJ1268" s="12">
        <v>0</v>
      </c>
      <c r="AK1268" s="12">
        <v>0</v>
      </c>
      <c r="AL1268" s="12" t="s">
        <v>3454</v>
      </c>
      <c r="AM1268" s="12" t="s">
        <v>668</v>
      </c>
      <c r="AN1268" s="12" t="s">
        <v>669</v>
      </c>
      <c r="AO1268" s="12">
        <v>2010</v>
      </c>
      <c r="AP1268" s="12" t="s">
        <v>3235</v>
      </c>
      <c r="AQ1268" s="12">
        <v>1000</v>
      </c>
      <c r="AR1268" s="12">
        <v>1</v>
      </c>
      <c r="AS1268" s="12" t="s">
        <v>555</v>
      </c>
      <c r="AT1268" s="12" t="s">
        <v>212</v>
      </c>
      <c r="AU1268" s="12">
        <v>1</v>
      </c>
      <c r="AV1268" s="12">
        <v>0</v>
      </c>
      <c r="AW1268" s="12">
        <v>0</v>
      </c>
      <c r="AX1268" s="12">
        <v>1</v>
      </c>
      <c r="AY1268" s="12">
        <v>1</v>
      </c>
      <c r="AZ1268" s="12">
        <v>0</v>
      </c>
      <c r="BA1268" s="12">
        <v>0</v>
      </c>
      <c r="BB1268" s="12">
        <v>0</v>
      </c>
      <c r="BC1268" s="12">
        <v>0</v>
      </c>
      <c r="BD1268" s="12">
        <v>1</v>
      </c>
      <c r="BE1268" s="12">
        <v>1</v>
      </c>
      <c r="BF1268" s="12" t="s">
        <v>2820</v>
      </c>
      <c r="BG1268" s="12" t="s">
        <v>872</v>
      </c>
      <c r="BH1268" s="12"/>
      <c r="BI1268" s="12" t="s">
        <v>2818</v>
      </c>
      <c r="BJ1268" s="12" t="s">
        <v>3459</v>
      </c>
      <c r="BK1268" s="12" t="s">
        <v>3463</v>
      </c>
      <c r="BL1268" s="12" t="s">
        <v>3481</v>
      </c>
      <c r="BM1268" s="12" t="s">
        <v>871</v>
      </c>
      <c r="BN1268" s="12"/>
      <c r="BO1268" s="12"/>
      <c r="BP1268" s="12"/>
      <c r="BQ1268" s="12"/>
      <c r="BR1268" s="12"/>
      <c r="BS1268" s="45"/>
      <c r="BT1268" s="45"/>
      <c r="BU1268" s="12"/>
      <c r="BV1268" s="12"/>
      <c r="BW1268" s="12"/>
      <c r="BX1268" s="12"/>
      <c r="BY1268" s="12"/>
      <c r="BZ1268" s="12"/>
      <c r="CA1268" s="12"/>
      <c r="CB1268" s="12"/>
      <c r="CC1268" s="12"/>
      <c r="CD1268" s="12"/>
      <c r="CE1268" s="12"/>
      <c r="CF1268" s="12"/>
      <c r="CG1268" s="12"/>
      <c r="CH1268" s="12"/>
      <c r="CI1268" s="12"/>
      <c r="CJ1268" s="12"/>
      <c r="CK1268" s="12"/>
      <c r="CL1268" s="12"/>
      <c r="CM1268" s="12"/>
      <c r="CN1268" s="12"/>
      <c r="CO1268" s="12"/>
      <c r="CP1268" s="12"/>
      <c r="CQ1268" s="12"/>
      <c r="CR1268" s="12"/>
      <c r="CS1268" s="12"/>
      <c r="CT1268" s="12"/>
      <c r="CU1268" s="12"/>
      <c r="CV1268" s="12"/>
      <c r="CW1268" s="12"/>
      <c r="CX1268" s="57"/>
    </row>
    <row r="1269" spans="1:102" x14ac:dyDescent="0.35">
      <c r="A1269" s="56">
        <v>38</v>
      </c>
      <c r="B1269" s="12" t="s">
        <v>3729</v>
      </c>
      <c r="C1269" s="12">
        <v>38.4</v>
      </c>
      <c r="D1269" s="12" t="s">
        <v>1984</v>
      </c>
      <c r="E1269" s="12" t="s">
        <v>1130</v>
      </c>
      <c r="F1269" s="12" t="s">
        <v>1078</v>
      </c>
      <c r="G1269" s="12" t="s">
        <v>349</v>
      </c>
      <c r="H1269" s="12" t="s">
        <v>1078</v>
      </c>
      <c r="I1269" s="12" t="s">
        <v>1285</v>
      </c>
      <c r="J1269" s="12" t="s">
        <v>556</v>
      </c>
      <c r="K1269" s="12" t="s">
        <v>564</v>
      </c>
      <c r="L1269" s="12" t="s">
        <v>1204</v>
      </c>
      <c r="M1269" s="12" t="s">
        <v>3237</v>
      </c>
      <c r="N1269" s="12" t="s">
        <v>3435</v>
      </c>
      <c r="O1269" s="12" t="s">
        <v>3400</v>
      </c>
      <c r="P1269" s="12" t="s">
        <v>3401</v>
      </c>
      <c r="Q1269" s="12">
        <v>0</v>
      </c>
      <c r="R1269" s="12">
        <v>0</v>
      </c>
      <c r="S1269" s="12">
        <v>0</v>
      </c>
      <c r="T1269" s="12">
        <v>0</v>
      </c>
      <c r="U1269" s="12">
        <v>0</v>
      </c>
      <c r="V1269" s="12">
        <v>0</v>
      </c>
      <c r="W1269" s="12">
        <v>1</v>
      </c>
      <c r="X1269" s="12">
        <v>0</v>
      </c>
      <c r="Y1269" s="12">
        <v>0</v>
      </c>
      <c r="Z1269" s="12">
        <v>0</v>
      </c>
      <c r="AA1269" s="12">
        <v>0</v>
      </c>
      <c r="AB1269" s="12">
        <v>0</v>
      </c>
      <c r="AC1269" s="12">
        <v>1</v>
      </c>
      <c r="AD1269" s="12">
        <v>0</v>
      </c>
      <c r="AE1269" s="12">
        <v>0</v>
      </c>
      <c r="AF1269" s="12">
        <v>0</v>
      </c>
      <c r="AG1269" s="12">
        <v>0</v>
      </c>
      <c r="AH1269" s="12">
        <v>0</v>
      </c>
      <c r="AI1269" s="12">
        <v>0</v>
      </c>
      <c r="AJ1269" s="12">
        <v>0</v>
      </c>
      <c r="AK1269" s="12">
        <v>0</v>
      </c>
      <c r="AL1269" s="12" t="s">
        <v>3454</v>
      </c>
      <c r="AM1269" s="12" t="s">
        <v>668</v>
      </c>
      <c r="AN1269" s="12" t="s">
        <v>669</v>
      </c>
      <c r="AO1269" s="12">
        <v>2010</v>
      </c>
      <c r="AP1269" s="12" t="s">
        <v>3235</v>
      </c>
      <c r="AQ1269" s="12">
        <v>1000</v>
      </c>
      <c r="AR1269" s="12">
        <v>1</v>
      </c>
      <c r="AS1269" s="12" t="s">
        <v>555</v>
      </c>
      <c r="AT1269" s="12" t="s">
        <v>212</v>
      </c>
      <c r="AU1269" s="12">
        <v>1</v>
      </c>
      <c r="AV1269" s="12">
        <v>0</v>
      </c>
      <c r="AW1269" s="12">
        <v>0</v>
      </c>
      <c r="AX1269" s="12">
        <v>0</v>
      </c>
      <c r="AY1269" s="12">
        <v>1</v>
      </c>
      <c r="AZ1269" s="12">
        <v>0</v>
      </c>
      <c r="BA1269" s="12">
        <v>0</v>
      </c>
      <c r="BB1269" s="12">
        <v>0</v>
      </c>
      <c r="BC1269" s="12">
        <v>0</v>
      </c>
      <c r="BD1269" s="12">
        <v>0</v>
      </c>
      <c r="BE1269" s="12">
        <v>0</v>
      </c>
      <c r="BF1269" s="12" t="s">
        <v>3258</v>
      </c>
      <c r="BG1269" s="12" t="s">
        <v>870</v>
      </c>
      <c r="BH1269" s="12">
        <v>1</v>
      </c>
      <c r="BI1269" s="12" t="s">
        <v>3282</v>
      </c>
      <c r="BJ1269" s="12" t="s">
        <v>3460</v>
      </c>
      <c r="BK1269" s="12" t="s">
        <v>3463</v>
      </c>
      <c r="BL1269" s="12" t="s">
        <v>3481</v>
      </c>
      <c r="BM1269" s="12" t="s">
        <v>871</v>
      </c>
      <c r="BN1269" s="12"/>
      <c r="BO1269" s="12"/>
      <c r="BP1269" s="12"/>
      <c r="BQ1269" s="12"/>
      <c r="BR1269" s="12"/>
      <c r="BS1269" s="12"/>
      <c r="BT1269" s="12"/>
      <c r="BU1269" s="12"/>
      <c r="BV1269" s="12"/>
      <c r="BW1269" s="12"/>
      <c r="BX1269" s="12"/>
      <c r="BY1269" s="12"/>
      <c r="BZ1269" s="12"/>
      <c r="CA1269" s="12"/>
      <c r="CB1269" s="12"/>
      <c r="CC1269" s="12"/>
      <c r="CD1269" s="12"/>
      <c r="CE1269" s="12"/>
      <c r="CF1269" s="12"/>
      <c r="CG1269" s="12"/>
      <c r="CH1269" s="12"/>
      <c r="CI1269" s="12"/>
      <c r="CJ1269" s="12"/>
      <c r="CK1269" s="12"/>
      <c r="CL1269" s="12"/>
      <c r="CM1269" s="12"/>
      <c r="CN1269" s="12"/>
      <c r="CO1269" s="12"/>
      <c r="CP1269" s="12"/>
      <c r="CQ1269" s="12"/>
      <c r="CR1269" s="12"/>
      <c r="CS1269" s="12"/>
      <c r="CT1269" s="12"/>
      <c r="CU1269" s="12"/>
      <c r="CV1269" s="12"/>
      <c r="CW1269" s="12"/>
      <c r="CX1269" s="57"/>
    </row>
    <row r="1270" spans="1:102" x14ac:dyDescent="0.35">
      <c r="A1270" s="56">
        <v>38</v>
      </c>
      <c r="B1270" s="12" t="s">
        <v>3729</v>
      </c>
      <c r="C1270" s="12">
        <v>38.4</v>
      </c>
      <c r="D1270" s="12" t="s">
        <v>1995</v>
      </c>
      <c r="E1270" s="12" t="s">
        <v>1130</v>
      </c>
      <c r="F1270" s="12" t="s">
        <v>1078</v>
      </c>
      <c r="G1270" s="12" t="s">
        <v>349</v>
      </c>
      <c r="H1270" s="12" t="s">
        <v>1078</v>
      </c>
      <c r="I1270" s="12" t="s">
        <v>1285</v>
      </c>
      <c r="J1270" s="12" t="s">
        <v>556</v>
      </c>
      <c r="K1270" s="12" t="s">
        <v>564</v>
      </c>
      <c r="L1270" s="12" t="s">
        <v>1204</v>
      </c>
      <c r="M1270" s="12" t="s">
        <v>3237</v>
      </c>
      <c r="N1270" s="12" t="s">
        <v>3435</v>
      </c>
      <c r="O1270" s="12" t="s">
        <v>3400</v>
      </c>
      <c r="P1270" s="12" t="s">
        <v>3401</v>
      </c>
      <c r="Q1270" s="12">
        <v>0</v>
      </c>
      <c r="R1270" s="12">
        <v>0</v>
      </c>
      <c r="S1270" s="12">
        <v>0</v>
      </c>
      <c r="T1270" s="12">
        <v>0</v>
      </c>
      <c r="U1270" s="12">
        <v>0</v>
      </c>
      <c r="V1270" s="12">
        <v>0</v>
      </c>
      <c r="W1270" s="12">
        <v>1</v>
      </c>
      <c r="X1270" s="12">
        <v>0</v>
      </c>
      <c r="Y1270" s="12">
        <v>0</v>
      </c>
      <c r="Z1270" s="12">
        <v>0</v>
      </c>
      <c r="AA1270" s="12">
        <v>0</v>
      </c>
      <c r="AB1270" s="12">
        <v>0</v>
      </c>
      <c r="AC1270" s="12">
        <v>1</v>
      </c>
      <c r="AD1270" s="12">
        <v>0</v>
      </c>
      <c r="AE1270" s="12">
        <v>0</v>
      </c>
      <c r="AF1270" s="12">
        <v>0</v>
      </c>
      <c r="AG1270" s="12">
        <v>0</v>
      </c>
      <c r="AH1270" s="12">
        <v>0</v>
      </c>
      <c r="AI1270" s="12">
        <v>0</v>
      </c>
      <c r="AJ1270" s="12">
        <v>0</v>
      </c>
      <c r="AK1270" s="12">
        <v>0</v>
      </c>
      <c r="AL1270" s="12" t="s">
        <v>3454</v>
      </c>
      <c r="AM1270" s="12" t="s">
        <v>668</v>
      </c>
      <c r="AN1270" s="12" t="s">
        <v>669</v>
      </c>
      <c r="AO1270" s="12">
        <v>2010</v>
      </c>
      <c r="AP1270" s="12" t="s">
        <v>3235</v>
      </c>
      <c r="AQ1270" s="12">
        <v>1000</v>
      </c>
      <c r="AR1270" s="12">
        <v>1</v>
      </c>
      <c r="AS1270" s="12" t="s">
        <v>555</v>
      </c>
      <c r="AT1270" s="12" t="s">
        <v>212</v>
      </c>
      <c r="AU1270" s="12">
        <v>1</v>
      </c>
      <c r="AV1270" s="12">
        <v>0</v>
      </c>
      <c r="AW1270" s="12">
        <v>0</v>
      </c>
      <c r="AX1270" s="12">
        <v>0</v>
      </c>
      <c r="AY1270" s="12">
        <v>1</v>
      </c>
      <c r="AZ1270" s="12">
        <v>0</v>
      </c>
      <c r="BA1270" s="12">
        <v>0</v>
      </c>
      <c r="BB1270" s="12">
        <v>0</v>
      </c>
      <c r="BC1270" s="12">
        <v>0</v>
      </c>
      <c r="BD1270" s="12">
        <v>0</v>
      </c>
      <c r="BE1270" s="12">
        <v>0</v>
      </c>
      <c r="BF1270" s="12" t="s">
        <v>772</v>
      </c>
      <c r="BG1270" s="12" t="s">
        <v>2738</v>
      </c>
      <c r="BH1270" s="12"/>
      <c r="BI1270" s="12" t="s">
        <v>2814</v>
      </c>
      <c r="BJ1270" s="12" t="s">
        <v>3459</v>
      </c>
      <c r="BK1270" s="12" t="s">
        <v>3463</v>
      </c>
      <c r="BL1270" s="12" t="s">
        <v>3481</v>
      </c>
      <c r="BM1270" s="12" t="s">
        <v>871</v>
      </c>
      <c r="BN1270" s="12"/>
      <c r="BO1270" s="12"/>
      <c r="BP1270" s="12"/>
      <c r="BQ1270" s="12"/>
      <c r="BR1270" s="12"/>
      <c r="BS1270" s="12"/>
      <c r="BT1270" s="12"/>
      <c r="BU1270" s="12"/>
      <c r="BV1270" s="12"/>
      <c r="BW1270" s="12"/>
      <c r="BX1270" s="12"/>
      <c r="BY1270" s="12"/>
      <c r="BZ1270" s="12"/>
      <c r="CA1270" s="12"/>
      <c r="CB1270" s="12"/>
      <c r="CC1270" s="12"/>
      <c r="CD1270" s="12"/>
      <c r="CE1270" s="12"/>
      <c r="CF1270" s="12"/>
      <c r="CG1270" s="12"/>
      <c r="CH1270" s="12"/>
      <c r="CI1270" s="12"/>
      <c r="CJ1270" s="12"/>
      <c r="CK1270" s="12"/>
      <c r="CL1270" s="12"/>
      <c r="CM1270" s="12"/>
      <c r="CN1270" s="12"/>
      <c r="CO1270" s="12"/>
      <c r="CP1270" s="12"/>
      <c r="CQ1270" s="12"/>
      <c r="CR1270" s="12"/>
      <c r="CS1270" s="12"/>
      <c r="CT1270" s="12"/>
      <c r="CU1270" s="12"/>
      <c r="CV1270" s="12"/>
      <c r="CW1270" s="12"/>
      <c r="CX1270" s="57"/>
    </row>
    <row r="1271" spans="1:102" x14ac:dyDescent="0.35">
      <c r="A1271" s="56">
        <v>38</v>
      </c>
      <c r="B1271" s="12" t="s">
        <v>3729</v>
      </c>
      <c r="C1271" s="12">
        <v>38.200000000000003</v>
      </c>
      <c r="D1271" s="12" t="s">
        <v>1952</v>
      </c>
      <c r="E1271" s="12" t="s">
        <v>367</v>
      </c>
      <c r="F1271" s="12" t="s">
        <v>1078</v>
      </c>
      <c r="G1271" s="12" t="s">
        <v>349</v>
      </c>
      <c r="H1271" s="12" t="s">
        <v>1078</v>
      </c>
      <c r="I1271" s="12" t="s">
        <v>1285</v>
      </c>
      <c r="J1271" s="12" t="s">
        <v>556</v>
      </c>
      <c r="K1271" s="12" t="s">
        <v>564</v>
      </c>
      <c r="L1271" s="12" t="s">
        <v>1204</v>
      </c>
      <c r="M1271" s="12" t="s">
        <v>3237</v>
      </c>
      <c r="N1271" s="12" t="s">
        <v>3435</v>
      </c>
      <c r="O1271" s="12" t="s">
        <v>3400</v>
      </c>
      <c r="P1271" s="12" t="s">
        <v>3401</v>
      </c>
      <c r="Q1271" s="12">
        <v>0</v>
      </c>
      <c r="R1271" s="12">
        <v>0</v>
      </c>
      <c r="S1271" s="12">
        <v>0</v>
      </c>
      <c r="T1271" s="12">
        <v>0</v>
      </c>
      <c r="U1271" s="12">
        <v>0</v>
      </c>
      <c r="V1271" s="12">
        <v>0</v>
      </c>
      <c r="W1271" s="12">
        <v>1</v>
      </c>
      <c r="X1271" s="12">
        <v>0</v>
      </c>
      <c r="Y1271" s="12">
        <v>0</v>
      </c>
      <c r="Z1271" s="12">
        <v>0</v>
      </c>
      <c r="AA1271" s="12">
        <v>0</v>
      </c>
      <c r="AB1271" s="12">
        <v>0</v>
      </c>
      <c r="AC1271" s="12">
        <v>1</v>
      </c>
      <c r="AD1271" s="12">
        <v>0</v>
      </c>
      <c r="AE1271" s="12">
        <v>0</v>
      </c>
      <c r="AF1271" s="12">
        <v>0</v>
      </c>
      <c r="AG1271" s="12">
        <v>0</v>
      </c>
      <c r="AH1271" s="12">
        <v>0</v>
      </c>
      <c r="AI1271" s="12">
        <v>0</v>
      </c>
      <c r="AJ1271" s="12">
        <v>0</v>
      </c>
      <c r="AK1271" s="12">
        <v>0</v>
      </c>
      <c r="AL1271" s="12" t="s">
        <v>3454</v>
      </c>
      <c r="AM1271" s="12" t="s">
        <v>668</v>
      </c>
      <c r="AN1271" s="12" t="s">
        <v>669</v>
      </c>
      <c r="AO1271" s="12">
        <v>2010</v>
      </c>
      <c r="AP1271" s="12" t="s">
        <v>3235</v>
      </c>
      <c r="AQ1271" s="12">
        <v>1000</v>
      </c>
      <c r="AR1271" s="12">
        <v>1</v>
      </c>
      <c r="AS1271" s="12" t="s">
        <v>555</v>
      </c>
      <c r="AT1271" s="12" t="s">
        <v>212</v>
      </c>
      <c r="AU1271" s="12">
        <v>1</v>
      </c>
      <c r="AV1271" s="12">
        <v>0</v>
      </c>
      <c r="AW1271" s="12">
        <v>0</v>
      </c>
      <c r="AX1271" s="12">
        <v>1</v>
      </c>
      <c r="AY1271" s="12">
        <v>1</v>
      </c>
      <c r="AZ1271" s="12">
        <v>0</v>
      </c>
      <c r="BA1271" s="12">
        <v>0</v>
      </c>
      <c r="BB1271" s="12">
        <v>0</v>
      </c>
      <c r="BC1271" s="12">
        <v>0</v>
      </c>
      <c r="BD1271" s="12">
        <v>1</v>
      </c>
      <c r="BE1271" s="12">
        <v>1</v>
      </c>
      <c r="BF1271" s="12" t="s">
        <v>2820</v>
      </c>
      <c r="BG1271" s="12" t="s">
        <v>869</v>
      </c>
      <c r="BH1271" s="12"/>
      <c r="BI1271" s="12" t="s">
        <v>2818</v>
      </c>
      <c r="BJ1271" s="12" t="s">
        <v>3460</v>
      </c>
      <c r="BK1271" s="12" t="s">
        <v>3463</v>
      </c>
      <c r="BL1271" s="12" t="s">
        <v>3481</v>
      </c>
      <c r="BM1271" s="12" t="s">
        <v>871</v>
      </c>
      <c r="BN1271" s="12"/>
      <c r="BO1271" s="12"/>
      <c r="BP1271" s="12"/>
      <c r="BQ1271" s="12"/>
      <c r="BR1271" s="12"/>
      <c r="BS1271" s="12"/>
      <c r="BT1271" s="12"/>
      <c r="BU1271" s="12"/>
      <c r="BV1271" s="12"/>
      <c r="BW1271" s="12"/>
      <c r="BX1271" s="12"/>
      <c r="BY1271" s="12"/>
      <c r="BZ1271" s="12"/>
      <c r="CA1271" s="12"/>
      <c r="CB1271" s="12"/>
      <c r="CC1271" s="12"/>
      <c r="CD1271" s="12"/>
      <c r="CE1271" s="12"/>
      <c r="CF1271" s="12"/>
      <c r="CG1271" s="12"/>
      <c r="CH1271" s="12"/>
      <c r="CI1271" s="12"/>
      <c r="CJ1271" s="12"/>
      <c r="CK1271" s="12"/>
      <c r="CL1271" s="12"/>
      <c r="CM1271" s="12"/>
      <c r="CN1271" s="12"/>
      <c r="CO1271" s="12"/>
      <c r="CP1271" s="12"/>
      <c r="CQ1271" s="12"/>
      <c r="CR1271" s="12"/>
      <c r="CS1271" s="12"/>
      <c r="CT1271" s="12"/>
      <c r="CU1271" s="12"/>
      <c r="CV1271" s="12"/>
      <c r="CW1271" s="12"/>
      <c r="CX1271" s="57"/>
    </row>
    <row r="1272" spans="1:102" x14ac:dyDescent="0.35">
      <c r="A1272" s="56">
        <v>38</v>
      </c>
      <c r="B1272" s="12" t="s">
        <v>3729</v>
      </c>
      <c r="C1272" s="12">
        <v>38.4</v>
      </c>
      <c r="D1272" s="12" t="s">
        <v>1996</v>
      </c>
      <c r="E1272" s="12" t="s">
        <v>1130</v>
      </c>
      <c r="F1272" s="12" t="s">
        <v>1078</v>
      </c>
      <c r="G1272" s="12" t="s">
        <v>349</v>
      </c>
      <c r="H1272" s="12" t="s">
        <v>1078</v>
      </c>
      <c r="I1272" s="12" t="s">
        <v>1285</v>
      </c>
      <c r="J1272" s="12" t="s">
        <v>556</v>
      </c>
      <c r="K1272" s="12" t="s">
        <v>564</v>
      </c>
      <c r="L1272" s="12" t="s">
        <v>1204</v>
      </c>
      <c r="M1272" s="12" t="s">
        <v>3237</v>
      </c>
      <c r="N1272" s="12" t="s">
        <v>3435</v>
      </c>
      <c r="O1272" s="12" t="s">
        <v>3400</v>
      </c>
      <c r="P1272" s="12" t="s">
        <v>3401</v>
      </c>
      <c r="Q1272" s="12">
        <v>0</v>
      </c>
      <c r="R1272" s="12">
        <v>0</v>
      </c>
      <c r="S1272" s="12">
        <v>0</v>
      </c>
      <c r="T1272" s="12">
        <v>0</v>
      </c>
      <c r="U1272" s="12">
        <v>0</v>
      </c>
      <c r="V1272" s="12">
        <v>0</v>
      </c>
      <c r="W1272" s="12">
        <v>1</v>
      </c>
      <c r="X1272" s="12">
        <v>0</v>
      </c>
      <c r="Y1272" s="12">
        <v>0</v>
      </c>
      <c r="Z1272" s="12">
        <v>0</v>
      </c>
      <c r="AA1272" s="12">
        <v>0</v>
      </c>
      <c r="AB1272" s="12">
        <v>0</v>
      </c>
      <c r="AC1272" s="12">
        <v>1</v>
      </c>
      <c r="AD1272" s="12">
        <v>0</v>
      </c>
      <c r="AE1272" s="12">
        <v>0</v>
      </c>
      <c r="AF1272" s="12">
        <v>0</v>
      </c>
      <c r="AG1272" s="12">
        <v>0</v>
      </c>
      <c r="AH1272" s="12">
        <v>0</v>
      </c>
      <c r="AI1272" s="12">
        <v>0</v>
      </c>
      <c r="AJ1272" s="12">
        <v>0</v>
      </c>
      <c r="AK1272" s="12">
        <v>0</v>
      </c>
      <c r="AL1272" s="12" t="s">
        <v>3454</v>
      </c>
      <c r="AM1272" s="12" t="s">
        <v>668</v>
      </c>
      <c r="AN1272" s="12" t="s">
        <v>669</v>
      </c>
      <c r="AO1272" s="12">
        <v>2010</v>
      </c>
      <c r="AP1272" s="12" t="s">
        <v>3235</v>
      </c>
      <c r="AQ1272" s="12">
        <v>1000</v>
      </c>
      <c r="AR1272" s="12">
        <v>1</v>
      </c>
      <c r="AS1272" s="12" t="s">
        <v>555</v>
      </c>
      <c r="AT1272" s="12" t="s">
        <v>212</v>
      </c>
      <c r="AU1272" s="12">
        <v>1</v>
      </c>
      <c r="AV1272" s="12">
        <v>0</v>
      </c>
      <c r="AW1272" s="12">
        <v>0</v>
      </c>
      <c r="AX1272" s="12">
        <v>0</v>
      </c>
      <c r="AY1272" s="12">
        <v>1</v>
      </c>
      <c r="AZ1272" s="12">
        <v>0</v>
      </c>
      <c r="BA1272" s="12">
        <v>0</v>
      </c>
      <c r="BB1272" s="12">
        <v>0</v>
      </c>
      <c r="BC1272" s="12">
        <v>0</v>
      </c>
      <c r="BD1272" s="12">
        <v>0</v>
      </c>
      <c r="BE1272" s="12">
        <v>0</v>
      </c>
      <c r="BF1272" s="12" t="s">
        <v>772</v>
      </c>
      <c r="BG1272" s="12" t="s">
        <v>2738</v>
      </c>
      <c r="BH1272" s="12"/>
      <c r="BI1272" s="12" t="s">
        <v>2814</v>
      </c>
      <c r="BJ1272" s="12" t="s">
        <v>3460</v>
      </c>
      <c r="BK1272" s="12" t="s">
        <v>3463</v>
      </c>
      <c r="BL1272" s="12" t="s">
        <v>3481</v>
      </c>
      <c r="BM1272" s="12" t="s">
        <v>871</v>
      </c>
      <c r="BN1272" s="12"/>
      <c r="BO1272" s="12"/>
      <c r="BP1272" s="12"/>
      <c r="BQ1272" s="12"/>
      <c r="BR1272" s="12"/>
      <c r="BS1272" s="12"/>
      <c r="BT1272" s="12"/>
      <c r="BU1272" s="12"/>
      <c r="BV1272" s="12"/>
      <c r="BW1272" s="12"/>
      <c r="BX1272" s="12"/>
      <c r="BY1272" s="12"/>
      <c r="BZ1272" s="12"/>
      <c r="CA1272" s="12"/>
      <c r="CB1272" s="12"/>
      <c r="CC1272" s="12"/>
      <c r="CD1272" s="12"/>
      <c r="CE1272" s="12"/>
      <c r="CF1272" s="12"/>
      <c r="CG1272" s="12"/>
      <c r="CH1272" s="12"/>
      <c r="CI1272" s="12"/>
      <c r="CJ1272" s="12"/>
      <c r="CK1272" s="12"/>
      <c r="CL1272" s="12"/>
      <c r="CM1272" s="12"/>
      <c r="CN1272" s="12"/>
      <c r="CO1272" s="12"/>
      <c r="CP1272" s="12"/>
      <c r="CQ1272" s="12"/>
      <c r="CR1272" s="12"/>
      <c r="CS1272" s="12"/>
      <c r="CT1272" s="12"/>
      <c r="CU1272" s="12"/>
      <c r="CV1272" s="12"/>
      <c r="CW1272" s="12"/>
      <c r="CX1272" s="57"/>
    </row>
    <row r="1273" spans="1:102" ht="16.5" x14ac:dyDescent="0.35">
      <c r="A1273" s="56">
        <v>38</v>
      </c>
      <c r="B1273" s="12" t="s">
        <v>3729</v>
      </c>
      <c r="C1273" s="12">
        <v>38.5</v>
      </c>
      <c r="D1273" s="12" t="s">
        <v>1927</v>
      </c>
      <c r="E1273" s="12" t="s">
        <v>1131</v>
      </c>
      <c r="F1273" s="12">
        <v>4</v>
      </c>
      <c r="G1273" s="12" t="s">
        <v>212</v>
      </c>
      <c r="H1273" s="12" t="s">
        <v>2804</v>
      </c>
      <c r="I1273" s="12" t="s">
        <v>212</v>
      </c>
      <c r="J1273" s="12" t="s">
        <v>556</v>
      </c>
      <c r="K1273" s="12" t="s">
        <v>564</v>
      </c>
      <c r="L1273" s="12" t="s">
        <v>558</v>
      </c>
      <c r="M1273" s="12" t="s">
        <v>3237</v>
      </c>
      <c r="N1273" s="12" t="s">
        <v>3435</v>
      </c>
      <c r="O1273" s="12" t="s">
        <v>3400</v>
      </c>
      <c r="P1273" s="12" t="s">
        <v>3401</v>
      </c>
      <c r="Q1273" s="12">
        <v>0</v>
      </c>
      <c r="R1273" s="12">
        <v>0</v>
      </c>
      <c r="S1273" s="12">
        <v>0</v>
      </c>
      <c r="T1273" s="12">
        <v>0</v>
      </c>
      <c r="U1273" s="12">
        <v>0</v>
      </c>
      <c r="V1273" s="12">
        <v>0</v>
      </c>
      <c r="W1273" s="12">
        <v>1</v>
      </c>
      <c r="X1273" s="12">
        <v>0</v>
      </c>
      <c r="Y1273" s="12">
        <v>0</v>
      </c>
      <c r="Z1273" s="12">
        <v>0</v>
      </c>
      <c r="AA1273" s="12">
        <v>0</v>
      </c>
      <c r="AB1273" s="12">
        <v>0</v>
      </c>
      <c r="AC1273" s="12">
        <v>1</v>
      </c>
      <c r="AD1273" s="12">
        <v>0</v>
      </c>
      <c r="AE1273" s="12">
        <v>0</v>
      </c>
      <c r="AF1273" s="12">
        <v>0</v>
      </c>
      <c r="AG1273" s="12">
        <v>0</v>
      </c>
      <c r="AH1273" s="12">
        <v>0</v>
      </c>
      <c r="AI1273" s="12">
        <v>0</v>
      </c>
      <c r="AJ1273" s="12">
        <v>0</v>
      </c>
      <c r="AK1273" s="12">
        <v>0</v>
      </c>
      <c r="AL1273" s="12" t="s">
        <v>3455</v>
      </c>
      <c r="AM1273" s="7" t="s">
        <v>668</v>
      </c>
      <c r="AN1273" s="7" t="s">
        <v>669</v>
      </c>
      <c r="AO1273" s="7">
        <v>2010</v>
      </c>
      <c r="AP1273" s="12" t="s">
        <v>3235</v>
      </c>
      <c r="AQ1273" s="12">
        <v>1000</v>
      </c>
      <c r="AR1273" s="12">
        <v>1</v>
      </c>
      <c r="AS1273" s="12" t="s">
        <v>555</v>
      </c>
      <c r="AT1273" s="7" t="s">
        <v>212</v>
      </c>
      <c r="AU1273" s="12">
        <v>1</v>
      </c>
      <c r="AV1273" s="12">
        <v>0</v>
      </c>
      <c r="AW1273" s="12">
        <v>0</v>
      </c>
      <c r="AX1273" s="12">
        <v>0</v>
      </c>
      <c r="AY1273" s="7">
        <v>1</v>
      </c>
      <c r="AZ1273" s="12">
        <v>0</v>
      </c>
      <c r="BA1273" s="12">
        <v>0</v>
      </c>
      <c r="BB1273" s="12">
        <v>0</v>
      </c>
      <c r="BC1273" s="12">
        <v>0</v>
      </c>
      <c r="BD1273" s="12">
        <v>0</v>
      </c>
      <c r="BE1273" s="12">
        <v>0</v>
      </c>
      <c r="BF1273" s="7" t="s">
        <v>766</v>
      </c>
      <c r="BG1273" s="7" t="s">
        <v>866</v>
      </c>
      <c r="BH1273" s="7"/>
      <c r="BI1273" s="7" t="s">
        <v>2808</v>
      </c>
      <c r="BJ1273" s="12" t="s">
        <v>3459</v>
      </c>
      <c r="BK1273" s="12" t="s">
        <v>3463</v>
      </c>
      <c r="BL1273" s="12" t="s">
        <v>3481</v>
      </c>
      <c r="BM1273" s="7" t="s">
        <v>864</v>
      </c>
      <c r="BN1273" s="7"/>
      <c r="BO1273" s="12"/>
      <c r="BP1273" s="12" t="s">
        <v>1145</v>
      </c>
      <c r="BQ1273" s="12">
        <v>4.7E-2</v>
      </c>
      <c r="BR1273" s="12" t="s">
        <v>3429</v>
      </c>
      <c r="BS1273" s="12">
        <v>4.7E-2</v>
      </c>
      <c r="BT1273" s="12"/>
      <c r="BU1273" s="12"/>
      <c r="BV1273" s="12" t="s">
        <v>1077</v>
      </c>
      <c r="BW1273" s="12" t="s">
        <v>1077</v>
      </c>
      <c r="BX1273" s="12" t="s">
        <v>1077</v>
      </c>
      <c r="BY1273" s="12" t="s">
        <v>1077</v>
      </c>
      <c r="BZ1273" s="12"/>
      <c r="CA1273" s="12" t="s">
        <v>1077</v>
      </c>
      <c r="CB1273" s="12"/>
      <c r="CC1273" s="12"/>
      <c r="CD1273" s="12" t="s">
        <v>1077</v>
      </c>
      <c r="CE1273" s="12">
        <v>0.01</v>
      </c>
      <c r="CF1273" s="12" t="s">
        <v>1077</v>
      </c>
      <c r="CG1273" s="12"/>
      <c r="CH1273" s="12"/>
      <c r="CI1273" s="12"/>
      <c r="CJ1273" s="12">
        <v>0.77100000000000002</v>
      </c>
      <c r="CK1273" s="12" t="s">
        <v>3828</v>
      </c>
      <c r="CL1273" s="12" t="s">
        <v>1077</v>
      </c>
      <c r="CM1273" s="12" t="s">
        <v>1077</v>
      </c>
      <c r="CN1273" s="12">
        <v>559.42899999999997</v>
      </c>
      <c r="CO1273" s="12" t="s">
        <v>3427</v>
      </c>
      <c r="CP1273" s="12"/>
      <c r="CQ1273" s="12"/>
      <c r="CR1273" s="12"/>
      <c r="CS1273" s="12" t="s">
        <v>1077</v>
      </c>
      <c r="CT1273" s="12" t="s">
        <v>1077</v>
      </c>
      <c r="CU1273" s="12" t="s">
        <v>1077</v>
      </c>
      <c r="CV1273" s="12" t="s">
        <v>1077</v>
      </c>
      <c r="CW1273" s="12"/>
      <c r="CX1273" s="57"/>
    </row>
    <row r="1274" spans="1:102" ht="16.5" x14ac:dyDescent="0.35">
      <c r="A1274" s="56">
        <v>38</v>
      </c>
      <c r="B1274" s="12" t="s">
        <v>3729</v>
      </c>
      <c r="C1274" s="12">
        <v>38.5</v>
      </c>
      <c r="D1274" s="12" t="s">
        <v>1890</v>
      </c>
      <c r="E1274" s="12" t="s">
        <v>1131</v>
      </c>
      <c r="F1274" s="12">
        <v>4</v>
      </c>
      <c r="G1274" s="12" t="s">
        <v>212</v>
      </c>
      <c r="H1274" s="12" t="s">
        <v>2804</v>
      </c>
      <c r="I1274" s="12" t="s">
        <v>212</v>
      </c>
      <c r="J1274" s="12" t="s">
        <v>556</v>
      </c>
      <c r="K1274" s="12" t="s">
        <v>564</v>
      </c>
      <c r="L1274" s="12" t="s">
        <v>558</v>
      </c>
      <c r="M1274" s="12" t="s">
        <v>3237</v>
      </c>
      <c r="N1274" s="12" t="s">
        <v>3435</v>
      </c>
      <c r="O1274" s="12" t="s">
        <v>3400</v>
      </c>
      <c r="P1274" s="12" t="s">
        <v>3401</v>
      </c>
      <c r="Q1274" s="12">
        <v>0</v>
      </c>
      <c r="R1274" s="12">
        <v>0</v>
      </c>
      <c r="S1274" s="12">
        <v>0</v>
      </c>
      <c r="T1274" s="12">
        <v>0</v>
      </c>
      <c r="U1274" s="12">
        <v>0</v>
      </c>
      <c r="V1274" s="12">
        <v>0</v>
      </c>
      <c r="W1274" s="12">
        <v>1</v>
      </c>
      <c r="X1274" s="12">
        <v>0</v>
      </c>
      <c r="Y1274" s="12">
        <v>0</v>
      </c>
      <c r="Z1274" s="12">
        <v>0</v>
      </c>
      <c r="AA1274" s="12">
        <v>0</v>
      </c>
      <c r="AB1274" s="12">
        <v>0</v>
      </c>
      <c r="AC1274" s="12">
        <v>1</v>
      </c>
      <c r="AD1274" s="12">
        <v>0</v>
      </c>
      <c r="AE1274" s="12">
        <v>0</v>
      </c>
      <c r="AF1274" s="12">
        <v>0</v>
      </c>
      <c r="AG1274" s="12">
        <v>0</v>
      </c>
      <c r="AH1274" s="12">
        <v>0</v>
      </c>
      <c r="AI1274" s="12">
        <v>0</v>
      </c>
      <c r="AJ1274" s="12">
        <v>0</v>
      </c>
      <c r="AK1274" s="12">
        <v>0</v>
      </c>
      <c r="AL1274" s="12" t="s">
        <v>3455</v>
      </c>
      <c r="AM1274" s="7" t="s">
        <v>668</v>
      </c>
      <c r="AN1274" s="7" t="s">
        <v>669</v>
      </c>
      <c r="AO1274" s="7">
        <v>2010</v>
      </c>
      <c r="AP1274" s="12" t="s">
        <v>3235</v>
      </c>
      <c r="AQ1274" s="12">
        <v>1000</v>
      </c>
      <c r="AR1274" s="12">
        <v>1</v>
      </c>
      <c r="AS1274" s="12" t="s">
        <v>555</v>
      </c>
      <c r="AT1274" s="7" t="s">
        <v>212</v>
      </c>
      <c r="AU1274" s="12">
        <v>1</v>
      </c>
      <c r="AV1274" s="12">
        <v>0</v>
      </c>
      <c r="AW1274" s="12">
        <v>0</v>
      </c>
      <c r="AX1274" s="12">
        <v>0</v>
      </c>
      <c r="AY1274" s="7">
        <v>1</v>
      </c>
      <c r="AZ1274" s="12">
        <v>0</v>
      </c>
      <c r="BA1274" s="12">
        <v>0</v>
      </c>
      <c r="BB1274" s="12">
        <v>0</v>
      </c>
      <c r="BC1274" s="12">
        <v>0</v>
      </c>
      <c r="BD1274" s="12">
        <v>0</v>
      </c>
      <c r="BE1274" s="12">
        <v>0</v>
      </c>
      <c r="BF1274" s="7" t="s">
        <v>766</v>
      </c>
      <c r="BG1274" s="7" t="s">
        <v>798</v>
      </c>
      <c r="BH1274" s="7"/>
      <c r="BI1274" s="7" t="s">
        <v>2806</v>
      </c>
      <c r="BJ1274" s="12" t="s">
        <v>3459</v>
      </c>
      <c r="BK1274" s="12" t="s">
        <v>3463</v>
      </c>
      <c r="BL1274" s="12" t="s">
        <v>3481</v>
      </c>
      <c r="BM1274" s="7" t="s">
        <v>864</v>
      </c>
      <c r="BN1274" s="7"/>
      <c r="BO1274" s="12"/>
      <c r="BP1274" s="12" t="s">
        <v>3279</v>
      </c>
      <c r="BQ1274" s="12">
        <v>0.245</v>
      </c>
      <c r="BR1274" s="12" t="s">
        <v>3429</v>
      </c>
      <c r="BS1274" s="12">
        <v>0.245</v>
      </c>
      <c r="BT1274" s="12"/>
      <c r="BU1274" s="12"/>
      <c r="BV1274" s="12" t="s">
        <v>1077</v>
      </c>
      <c r="BW1274" s="12" t="s">
        <v>1077</v>
      </c>
      <c r="BX1274" s="12" t="s">
        <v>1077</v>
      </c>
      <c r="BY1274" s="12" t="s">
        <v>1077</v>
      </c>
      <c r="BZ1274" s="12"/>
      <c r="CA1274" s="12" t="s">
        <v>1077</v>
      </c>
      <c r="CB1274" s="12"/>
      <c r="CC1274" s="12"/>
      <c r="CD1274" s="12" t="s">
        <v>1077</v>
      </c>
      <c r="CE1274" s="12">
        <v>1E-3</v>
      </c>
      <c r="CF1274" s="12" t="s">
        <v>1077</v>
      </c>
      <c r="CG1274" s="12"/>
      <c r="CH1274" s="12"/>
      <c r="CI1274" s="12"/>
      <c r="CJ1274" s="12">
        <v>0.77100000000000002</v>
      </c>
      <c r="CK1274" s="12" t="s">
        <v>3828</v>
      </c>
      <c r="CL1274" s="12" t="s">
        <v>1077</v>
      </c>
      <c r="CM1274" s="12" t="s">
        <v>1077</v>
      </c>
      <c r="CN1274" s="12">
        <v>559.42899999999997</v>
      </c>
      <c r="CO1274" s="12" t="s">
        <v>3427</v>
      </c>
      <c r="CP1274" s="12"/>
      <c r="CQ1274" s="12"/>
      <c r="CR1274" s="12"/>
      <c r="CS1274" s="12" t="s">
        <v>1077</v>
      </c>
      <c r="CT1274" s="12" t="s">
        <v>1077</v>
      </c>
      <c r="CU1274" s="12" t="s">
        <v>1077</v>
      </c>
      <c r="CV1274" s="12" t="s">
        <v>1077</v>
      </c>
      <c r="CW1274" s="12"/>
      <c r="CX1274" s="57"/>
    </row>
    <row r="1275" spans="1:102" x14ac:dyDescent="0.35">
      <c r="A1275" s="56">
        <v>38</v>
      </c>
      <c r="B1275" s="12" t="s">
        <v>3729</v>
      </c>
      <c r="C1275" s="12">
        <v>38.5</v>
      </c>
      <c r="D1275" s="12" t="s">
        <v>1903</v>
      </c>
      <c r="E1275" s="12" t="s">
        <v>1131</v>
      </c>
      <c r="F1275" s="12" t="s">
        <v>1078</v>
      </c>
      <c r="G1275" s="12" t="s">
        <v>349</v>
      </c>
      <c r="H1275" s="12" t="s">
        <v>1078</v>
      </c>
      <c r="I1275" s="12" t="s">
        <v>1285</v>
      </c>
      <c r="J1275" s="12" t="s">
        <v>556</v>
      </c>
      <c r="K1275" s="12" t="s">
        <v>564</v>
      </c>
      <c r="L1275" s="12" t="s">
        <v>558</v>
      </c>
      <c r="M1275" s="12" t="s">
        <v>3237</v>
      </c>
      <c r="N1275" s="12" t="s">
        <v>3435</v>
      </c>
      <c r="O1275" s="12" t="s">
        <v>3400</v>
      </c>
      <c r="P1275" s="12" t="s">
        <v>3401</v>
      </c>
      <c r="Q1275" s="12">
        <v>0</v>
      </c>
      <c r="R1275" s="12">
        <v>0</v>
      </c>
      <c r="S1275" s="12">
        <v>0</v>
      </c>
      <c r="T1275" s="12">
        <v>0</v>
      </c>
      <c r="U1275" s="12">
        <v>0</v>
      </c>
      <c r="V1275" s="12">
        <v>0</v>
      </c>
      <c r="W1275" s="12">
        <v>1</v>
      </c>
      <c r="X1275" s="12">
        <v>0</v>
      </c>
      <c r="Y1275" s="12">
        <v>0</v>
      </c>
      <c r="Z1275" s="12">
        <v>0</v>
      </c>
      <c r="AA1275" s="12">
        <v>0</v>
      </c>
      <c r="AB1275" s="12">
        <v>0</v>
      </c>
      <c r="AC1275" s="12">
        <v>1</v>
      </c>
      <c r="AD1275" s="12">
        <v>0</v>
      </c>
      <c r="AE1275" s="12">
        <v>0</v>
      </c>
      <c r="AF1275" s="12">
        <v>0</v>
      </c>
      <c r="AG1275" s="12">
        <v>0</v>
      </c>
      <c r="AH1275" s="12">
        <v>0</v>
      </c>
      <c r="AI1275" s="12">
        <v>0</v>
      </c>
      <c r="AJ1275" s="12">
        <v>0</v>
      </c>
      <c r="AK1275" s="12">
        <v>0</v>
      </c>
      <c r="AL1275" s="12" t="s">
        <v>3455</v>
      </c>
      <c r="AM1275" s="12" t="s">
        <v>668</v>
      </c>
      <c r="AN1275" s="12" t="s">
        <v>669</v>
      </c>
      <c r="AO1275" s="12">
        <v>2010</v>
      </c>
      <c r="AP1275" s="12" t="s">
        <v>3235</v>
      </c>
      <c r="AQ1275" s="12">
        <v>1000</v>
      </c>
      <c r="AR1275" s="12">
        <v>1</v>
      </c>
      <c r="AS1275" s="12" t="s">
        <v>555</v>
      </c>
      <c r="AT1275" s="12" t="s">
        <v>212</v>
      </c>
      <c r="AU1275" s="12">
        <v>1</v>
      </c>
      <c r="AV1275" s="12">
        <v>0</v>
      </c>
      <c r="AW1275" s="12">
        <v>0</v>
      </c>
      <c r="AX1275" s="12">
        <v>0</v>
      </c>
      <c r="AY1275" s="12">
        <v>1</v>
      </c>
      <c r="AZ1275" s="12">
        <v>0</v>
      </c>
      <c r="BA1275" s="12">
        <v>0</v>
      </c>
      <c r="BB1275" s="12">
        <v>0</v>
      </c>
      <c r="BC1275" s="12">
        <v>0</v>
      </c>
      <c r="BD1275" s="12">
        <v>0</v>
      </c>
      <c r="BE1275" s="12">
        <v>0</v>
      </c>
      <c r="BF1275" s="12" t="s">
        <v>766</v>
      </c>
      <c r="BG1275" s="12" t="s">
        <v>867</v>
      </c>
      <c r="BH1275" s="12"/>
      <c r="BI1275" s="12" t="s">
        <v>2807</v>
      </c>
      <c r="BJ1275" s="12" t="s">
        <v>3459</v>
      </c>
      <c r="BK1275" s="12" t="s">
        <v>3463</v>
      </c>
      <c r="BL1275" s="12" t="s">
        <v>3481</v>
      </c>
      <c r="BM1275" s="12" t="s">
        <v>864</v>
      </c>
      <c r="BN1275" s="12"/>
      <c r="BO1275" s="12"/>
      <c r="BP1275" s="12"/>
      <c r="BQ1275" s="12"/>
      <c r="BR1275" s="12"/>
      <c r="BS1275" s="12"/>
      <c r="BT1275" s="12"/>
      <c r="BU1275" s="12"/>
      <c r="BV1275" s="12"/>
      <c r="BW1275" s="12"/>
      <c r="BX1275" s="12"/>
      <c r="BY1275" s="12"/>
      <c r="BZ1275" s="12"/>
      <c r="CA1275" s="12"/>
      <c r="CB1275" s="12"/>
      <c r="CC1275" s="12"/>
      <c r="CD1275" s="12"/>
      <c r="CE1275" s="12"/>
      <c r="CF1275" s="12"/>
      <c r="CG1275" s="12"/>
      <c r="CH1275" s="12"/>
      <c r="CI1275" s="12"/>
      <c r="CJ1275" s="12"/>
      <c r="CK1275" s="12"/>
      <c r="CL1275" s="12"/>
      <c r="CM1275" s="12"/>
      <c r="CN1275" s="12"/>
      <c r="CO1275" s="12"/>
      <c r="CP1275" s="12"/>
      <c r="CQ1275" s="12"/>
      <c r="CR1275" s="12"/>
      <c r="CS1275" s="12"/>
      <c r="CT1275" s="12"/>
      <c r="CU1275" s="12"/>
      <c r="CV1275" s="12"/>
      <c r="CW1275" s="12"/>
      <c r="CX1275" s="57"/>
    </row>
    <row r="1276" spans="1:102" x14ac:dyDescent="0.35">
      <c r="A1276" s="56">
        <v>38</v>
      </c>
      <c r="B1276" s="12" t="s">
        <v>3729</v>
      </c>
      <c r="C1276" s="12">
        <v>38.5</v>
      </c>
      <c r="D1276" s="12" t="s">
        <v>1904</v>
      </c>
      <c r="E1276" s="12" t="s">
        <v>1131</v>
      </c>
      <c r="F1276" s="12" t="s">
        <v>1078</v>
      </c>
      <c r="G1276" s="12" t="s">
        <v>349</v>
      </c>
      <c r="H1276" s="12" t="s">
        <v>1078</v>
      </c>
      <c r="I1276" s="12" t="s">
        <v>1285</v>
      </c>
      <c r="J1276" s="12" t="s">
        <v>556</v>
      </c>
      <c r="K1276" s="12" t="s">
        <v>564</v>
      </c>
      <c r="L1276" s="12" t="s">
        <v>558</v>
      </c>
      <c r="M1276" s="12" t="s">
        <v>3237</v>
      </c>
      <c r="N1276" s="12" t="s">
        <v>3435</v>
      </c>
      <c r="O1276" s="12" t="s">
        <v>3400</v>
      </c>
      <c r="P1276" s="12" t="s">
        <v>3401</v>
      </c>
      <c r="Q1276" s="12">
        <v>0</v>
      </c>
      <c r="R1276" s="12">
        <v>0</v>
      </c>
      <c r="S1276" s="12">
        <v>0</v>
      </c>
      <c r="T1276" s="12">
        <v>0</v>
      </c>
      <c r="U1276" s="12">
        <v>0</v>
      </c>
      <c r="V1276" s="12">
        <v>0</v>
      </c>
      <c r="W1276" s="12">
        <v>1</v>
      </c>
      <c r="X1276" s="12">
        <v>0</v>
      </c>
      <c r="Y1276" s="12">
        <v>0</v>
      </c>
      <c r="Z1276" s="12">
        <v>0</v>
      </c>
      <c r="AA1276" s="12">
        <v>0</v>
      </c>
      <c r="AB1276" s="12">
        <v>0</v>
      </c>
      <c r="AC1276" s="12">
        <v>1</v>
      </c>
      <c r="AD1276" s="12">
        <v>0</v>
      </c>
      <c r="AE1276" s="12">
        <v>0</v>
      </c>
      <c r="AF1276" s="12">
        <v>0</v>
      </c>
      <c r="AG1276" s="12">
        <v>0</v>
      </c>
      <c r="AH1276" s="12">
        <v>0</v>
      </c>
      <c r="AI1276" s="12">
        <v>0</v>
      </c>
      <c r="AJ1276" s="12">
        <v>0</v>
      </c>
      <c r="AK1276" s="12">
        <v>0</v>
      </c>
      <c r="AL1276" s="12" t="s">
        <v>3455</v>
      </c>
      <c r="AM1276" s="12" t="s">
        <v>668</v>
      </c>
      <c r="AN1276" s="12" t="s">
        <v>669</v>
      </c>
      <c r="AO1276" s="12">
        <v>2010</v>
      </c>
      <c r="AP1276" s="12" t="s">
        <v>3235</v>
      </c>
      <c r="AQ1276" s="12">
        <v>1000</v>
      </c>
      <c r="AR1276" s="12">
        <v>1</v>
      </c>
      <c r="AS1276" s="12" t="s">
        <v>555</v>
      </c>
      <c r="AT1276" s="12" t="s">
        <v>212</v>
      </c>
      <c r="AU1276" s="12">
        <v>1</v>
      </c>
      <c r="AV1276" s="12">
        <v>0</v>
      </c>
      <c r="AW1276" s="12">
        <v>0</v>
      </c>
      <c r="AX1276" s="12">
        <v>0</v>
      </c>
      <c r="AY1276" s="12">
        <v>1</v>
      </c>
      <c r="AZ1276" s="12">
        <v>0</v>
      </c>
      <c r="BA1276" s="12">
        <v>0</v>
      </c>
      <c r="BB1276" s="12">
        <v>0</v>
      </c>
      <c r="BC1276" s="12">
        <v>0</v>
      </c>
      <c r="BD1276" s="12">
        <v>0</v>
      </c>
      <c r="BE1276" s="12">
        <v>0</v>
      </c>
      <c r="BF1276" s="12" t="s">
        <v>766</v>
      </c>
      <c r="BG1276" s="12" t="s">
        <v>868</v>
      </c>
      <c r="BH1276" s="12"/>
      <c r="BI1276" s="12" t="s">
        <v>2807</v>
      </c>
      <c r="BJ1276" s="12" t="s">
        <v>3459</v>
      </c>
      <c r="BK1276" s="12" t="s">
        <v>3463</v>
      </c>
      <c r="BL1276" s="12" t="s">
        <v>3481</v>
      </c>
      <c r="BM1276" s="12" t="s">
        <v>864</v>
      </c>
      <c r="BN1276" s="12"/>
      <c r="BO1276" s="12"/>
      <c r="BP1276" s="12"/>
      <c r="BQ1276" s="12"/>
      <c r="BR1276" s="12"/>
      <c r="BS1276" s="12"/>
      <c r="BT1276" s="12"/>
      <c r="BU1276" s="12"/>
      <c r="BV1276" s="12"/>
      <c r="BW1276" s="12"/>
      <c r="BX1276" s="12"/>
      <c r="BY1276" s="12"/>
      <c r="BZ1276" s="12"/>
      <c r="CA1276" s="12"/>
      <c r="CB1276" s="12"/>
      <c r="CC1276" s="12"/>
      <c r="CD1276" s="12"/>
      <c r="CE1276" s="12"/>
      <c r="CF1276" s="12"/>
      <c r="CG1276" s="12"/>
      <c r="CH1276" s="12"/>
      <c r="CI1276" s="12"/>
      <c r="CJ1276" s="12"/>
      <c r="CK1276" s="12"/>
      <c r="CL1276" s="12"/>
      <c r="CM1276" s="12"/>
      <c r="CN1276" s="12"/>
      <c r="CO1276" s="12"/>
      <c r="CP1276" s="12"/>
      <c r="CQ1276" s="12"/>
      <c r="CR1276" s="12"/>
      <c r="CS1276" s="12"/>
      <c r="CT1276" s="12"/>
      <c r="CU1276" s="12"/>
      <c r="CV1276" s="12"/>
      <c r="CW1276" s="12"/>
      <c r="CX1276" s="57"/>
    </row>
    <row r="1277" spans="1:102" x14ac:dyDescent="0.35">
      <c r="A1277" s="56">
        <v>38</v>
      </c>
      <c r="B1277" s="12" t="s">
        <v>3729</v>
      </c>
      <c r="C1277" s="12">
        <v>38.299999999999997</v>
      </c>
      <c r="D1277" s="12" t="s">
        <v>1919</v>
      </c>
      <c r="E1277" s="12" t="s">
        <v>1129</v>
      </c>
      <c r="F1277" s="12" t="s">
        <v>1078</v>
      </c>
      <c r="G1277" s="12" t="s">
        <v>349</v>
      </c>
      <c r="H1277" s="12" t="s">
        <v>1078</v>
      </c>
      <c r="I1277" s="12" t="s">
        <v>1285</v>
      </c>
      <c r="J1277" s="12" t="s">
        <v>556</v>
      </c>
      <c r="K1277" s="12" t="s">
        <v>564</v>
      </c>
      <c r="L1277" s="12" t="s">
        <v>558</v>
      </c>
      <c r="M1277" s="12" t="s">
        <v>3237</v>
      </c>
      <c r="N1277" s="12" t="s">
        <v>3435</v>
      </c>
      <c r="O1277" s="12" t="s">
        <v>3400</v>
      </c>
      <c r="P1277" s="12" t="s">
        <v>3401</v>
      </c>
      <c r="Q1277" s="12">
        <v>0</v>
      </c>
      <c r="R1277" s="12">
        <v>0</v>
      </c>
      <c r="S1277" s="12">
        <v>0</v>
      </c>
      <c r="T1277" s="12">
        <v>0</v>
      </c>
      <c r="U1277" s="12">
        <v>0</v>
      </c>
      <c r="V1277" s="12">
        <v>0</v>
      </c>
      <c r="W1277" s="12">
        <v>1</v>
      </c>
      <c r="X1277" s="12">
        <v>0</v>
      </c>
      <c r="Y1277" s="12">
        <v>0</v>
      </c>
      <c r="Z1277" s="12">
        <v>0</v>
      </c>
      <c r="AA1277" s="12">
        <v>0</v>
      </c>
      <c r="AB1277" s="12">
        <v>0</v>
      </c>
      <c r="AC1277" s="12">
        <v>1</v>
      </c>
      <c r="AD1277" s="12">
        <v>0</v>
      </c>
      <c r="AE1277" s="12">
        <v>0</v>
      </c>
      <c r="AF1277" s="12">
        <v>0</v>
      </c>
      <c r="AG1277" s="12">
        <v>0</v>
      </c>
      <c r="AH1277" s="12">
        <v>0</v>
      </c>
      <c r="AI1277" s="12">
        <v>0</v>
      </c>
      <c r="AJ1277" s="12">
        <v>0</v>
      </c>
      <c r="AK1277" s="12">
        <v>0</v>
      </c>
      <c r="AL1277" s="12" t="s">
        <v>3454</v>
      </c>
      <c r="AM1277" s="12" t="s">
        <v>668</v>
      </c>
      <c r="AN1277" s="12" t="s">
        <v>669</v>
      </c>
      <c r="AO1277" s="12">
        <v>2010</v>
      </c>
      <c r="AP1277" s="12" t="s">
        <v>3235</v>
      </c>
      <c r="AQ1277" s="12">
        <v>1000</v>
      </c>
      <c r="AR1277" s="12">
        <v>1</v>
      </c>
      <c r="AS1277" s="12" t="s">
        <v>555</v>
      </c>
      <c r="AT1277" s="12" t="s">
        <v>212</v>
      </c>
      <c r="AU1277" s="12">
        <v>1</v>
      </c>
      <c r="AV1277" s="12">
        <v>0</v>
      </c>
      <c r="AW1277" s="12">
        <v>0</v>
      </c>
      <c r="AX1277" s="12">
        <v>1</v>
      </c>
      <c r="AY1277" s="12">
        <v>1</v>
      </c>
      <c r="AZ1277" s="12">
        <v>0</v>
      </c>
      <c r="BA1277" s="12">
        <v>0</v>
      </c>
      <c r="BB1277" s="12">
        <v>0</v>
      </c>
      <c r="BC1277" s="12">
        <v>0</v>
      </c>
      <c r="BD1277" s="12">
        <v>1</v>
      </c>
      <c r="BE1277" s="12">
        <v>1</v>
      </c>
      <c r="BF1277" s="12" t="s">
        <v>766</v>
      </c>
      <c r="BG1277" s="12" t="s">
        <v>867</v>
      </c>
      <c r="BH1277" s="12"/>
      <c r="BI1277" s="12" t="s">
        <v>2807</v>
      </c>
      <c r="BJ1277" s="12" t="s">
        <v>3460</v>
      </c>
      <c r="BK1277" s="12" t="s">
        <v>3463</v>
      </c>
      <c r="BL1277" s="12" t="s">
        <v>3481</v>
      </c>
      <c r="BM1277" s="12" t="s">
        <v>864</v>
      </c>
      <c r="BN1277" s="12"/>
      <c r="BO1277" s="12"/>
      <c r="BP1277" s="12"/>
      <c r="BQ1277" s="12"/>
      <c r="BR1277" s="12"/>
      <c r="BS1277" s="12"/>
      <c r="BT1277" s="12"/>
      <c r="BU1277" s="12"/>
      <c r="BV1277" s="12"/>
      <c r="BW1277" s="12"/>
      <c r="BX1277" s="12"/>
      <c r="BY1277" s="12"/>
      <c r="BZ1277" s="12"/>
      <c r="CA1277" s="12"/>
      <c r="CB1277" s="12"/>
      <c r="CC1277" s="12"/>
      <c r="CD1277" s="12"/>
      <c r="CE1277" s="12"/>
      <c r="CF1277" s="12"/>
      <c r="CG1277" s="12"/>
      <c r="CH1277" s="12"/>
      <c r="CI1277" s="12"/>
      <c r="CJ1277" s="12"/>
      <c r="CK1277" s="12"/>
      <c r="CL1277" s="12"/>
      <c r="CM1277" s="12"/>
      <c r="CN1277" s="12"/>
      <c r="CO1277" s="12"/>
      <c r="CP1277" s="12"/>
      <c r="CQ1277" s="12"/>
      <c r="CR1277" s="12"/>
      <c r="CS1277" s="12"/>
      <c r="CT1277" s="12"/>
      <c r="CU1277" s="12"/>
      <c r="CV1277" s="12"/>
      <c r="CW1277" s="12"/>
      <c r="CX1277" s="57"/>
    </row>
    <row r="1278" spans="1:102" x14ac:dyDescent="0.35">
      <c r="A1278" s="56">
        <v>38</v>
      </c>
      <c r="B1278" s="12" t="s">
        <v>3729</v>
      </c>
      <c r="C1278" s="12">
        <v>38.5</v>
      </c>
      <c r="D1278" s="12" t="s">
        <v>1905</v>
      </c>
      <c r="E1278" s="12" t="s">
        <v>1131</v>
      </c>
      <c r="F1278" s="12" t="s">
        <v>1078</v>
      </c>
      <c r="G1278" s="12" t="s">
        <v>349</v>
      </c>
      <c r="H1278" s="12" t="s">
        <v>1078</v>
      </c>
      <c r="I1278" s="12" t="s">
        <v>1285</v>
      </c>
      <c r="J1278" s="12" t="s">
        <v>556</v>
      </c>
      <c r="K1278" s="12" t="s">
        <v>564</v>
      </c>
      <c r="L1278" s="12" t="s">
        <v>558</v>
      </c>
      <c r="M1278" s="12" t="s">
        <v>3237</v>
      </c>
      <c r="N1278" s="12" t="s">
        <v>3435</v>
      </c>
      <c r="O1278" s="12" t="s">
        <v>3400</v>
      </c>
      <c r="P1278" s="12" t="s">
        <v>3401</v>
      </c>
      <c r="Q1278" s="12">
        <v>0</v>
      </c>
      <c r="R1278" s="12">
        <v>0</v>
      </c>
      <c r="S1278" s="12">
        <v>0</v>
      </c>
      <c r="T1278" s="12">
        <v>0</v>
      </c>
      <c r="U1278" s="12">
        <v>0</v>
      </c>
      <c r="V1278" s="12">
        <v>0</v>
      </c>
      <c r="W1278" s="12">
        <v>1</v>
      </c>
      <c r="X1278" s="12">
        <v>0</v>
      </c>
      <c r="Y1278" s="12">
        <v>0</v>
      </c>
      <c r="Z1278" s="12">
        <v>0</v>
      </c>
      <c r="AA1278" s="12">
        <v>0</v>
      </c>
      <c r="AB1278" s="12">
        <v>0</v>
      </c>
      <c r="AC1278" s="12">
        <v>1</v>
      </c>
      <c r="AD1278" s="12">
        <v>0</v>
      </c>
      <c r="AE1278" s="12">
        <v>0</v>
      </c>
      <c r="AF1278" s="12">
        <v>0</v>
      </c>
      <c r="AG1278" s="12">
        <v>0</v>
      </c>
      <c r="AH1278" s="12">
        <v>0</v>
      </c>
      <c r="AI1278" s="12">
        <v>0</v>
      </c>
      <c r="AJ1278" s="12">
        <v>0</v>
      </c>
      <c r="AK1278" s="12">
        <v>0</v>
      </c>
      <c r="AL1278" s="12" t="s">
        <v>3455</v>
      </c>
      <c r="AM1278" s="12" t="s">
        <v>668</v>
      </c>
      <c r="AN1278" s="12" t="s">
        <v>669</v>
      </c>
      <c r="AO1278" s="12">
        <v>2010</v>
      </c>
      <c r="AP1278" s="12" t="s">
        <v>3235</v>
      </c>
      <c r="AQ1278" s="12">
        <v>1000</v>
      </c>
      <c r="AR1278" s="12">
        <v>1</v>
      </c>
      <c r="AS1278" s="12" t="s">
        <v>555</v>
      </c>
      <c r="AT1278" s="12" t="s">
        <v>212</v>
      </c>
      <c r="AU1278" s="12">
        <v>1</v>
      </c>
      <c r="AV1278" s="12">
        <v>0</v>
      </c>
      <c r="AW1278" s="12">
        <v>0</v>
      </c>
      <c r="AX1278" s="12">
        <v>0</v>
      </c>
      <c r="AY1278" s="12">
        <v>1</v>
      </c>
      <c r="AZ1278" s="12">
        <v>0</v>
      </c>
      <c r="BA1278" s="12">
        <v>0</v>
      </c>
      <c r="BB1278" s="12">
        <v>0</v>
      </c>
      <c r="BC1278" s="12">
        <v>0</v>
      </c>
      <c r="BD1278" s="12">
        <v>0</v>
      </c>
      <c r="BE1278" s="12">
        <v>0</v>
      </c>
      <c r="BF1278" s="12" t="s">
        <v>766</v>
      </c>
      <c r="BG1278" s="12" t="s">
        <v>867</v>
      </c>
      <c r="BH1278" s="12"/>
      <c r="BI1278" s="12" t="s">
        <v>2807</v>
      </c>
      <c r="BJ1278" s="12" t="s">
        <v>3460</v>
      </c>
      <c r="BK1278" s="12" t="s">
        <v>3463</v>
      </c>
      <c r="BL1278" s="12" t="s">
        <v>3481</v>
      </c>
      <c r="BM1278" s="12" t="s">
        <v>864</v>
      </c>
      <c r="BN1278" s="12"/>
      <c r="BO1278" s="12"/>
      <c r="BP1278" s="12"/>
      <c r="BQ1278" s="12"/>
      <c r="BR1278" s="12"/>
      <c r="BS1278" s="12"/>
      <c r="BT1278" s="12"/>
      <c r="BU1278" s="12"/>
      <c r="BV1278" s="12"/>
      <c r="BW1278" s="12"/>
      <c r="BX1278" s="12"/>
      <c r="BY1278" s="12"/>
      <c r="BZ1278" s="12"/>
      <c r="CA1278" s="12"/>
      <c r="CB1278" s="12"/>
      <c r="CC1278" s="12"/>
      <c r="CD1278" s="12"/>
      <c r="CE1278" s="12"/>
      <c r="CF1278" s="12"/>
      <c r="CG1278" s="12"/>
      <c r="CH1278" s="12"/>
      <c r="CI1278" s="12"/>
      <c r="CJ1278" s="12"/>
      <c r="CK1278" s="12"/>
      <c r="CL1278" s="12"/>
      <c r="CM1278" s="12"/>
      <c r="CN1278" s="12"/>
      <c r="CO1278" s="12"/>
      <c r="CP1278" s="12"/>
      <c r="CQ1278" s="12"/>
      <c r="CR1278" s="12"/>
      <c r="CS1278" s="12"/>
      <c r="CT1278" s="12"/>
      <c r="CU1278" s="12"/>
      <c r="CV1278" s="12"/>
      <c r="CW1278" s="12"/>
      <c r="CX1278" s="57"/>
    </row>
    <row r="1279" spans="1:102" x14ac:dyDescent="0.35">
      <c r="A1279" s="56">
        <v>38</v>
      </c>
      <c r="B1279" s="12" t="s">
        <v>3729</v>
      </c>
      <c r="C1279" s="12">
        <v>38.5</v>
      </c>
      <c r="D1279" s="12" t="s">
        <v>1906</v>
      </c>
      <c r="E1279" s="12" t="s">
        <v>1131</v>
      </c>
      <c r="F1279" s="12" t="s">
        <v>1078</v>
      </c>
      <c r="G1279" s="12" t="s">
        <v>349</v>
      </c>
      <c r="H1279" s="12" t="s">
        <v>1078</v>
      </c>
      <c r="I1279" s="12" t="s">
        <v>1285</v>
      </c>
      <c r="J1279" s="12" t="s">
        <v>556</v>
      </c>
      <c r="K1279" s="12" t="s">
        <v>564</v>
      </c>
      <c r="L1279" s="12" t="s">
        <v>558</v>
      </c>
      <c r="M1279" s="12" t="s">
        <v>3237</v>
      </c>
      <c r="N1279" s="12" t="s">
        <v>3435</v>
      </c>
      <c r="O1279" s="12" t="s">
        <v>3400</v>
      </c>
      <c r="P1279" s="12" t="s">
        <v>3401</v>
      </c>
      <c r="Q1279" s="12">
        <v>0</v>
      </c>
      <c r="R1279" s="12">
        <v>0</v>
      </c>
      <c r="S1279" s="12">
        <v>0</v>
      </c>
      <c r="T1279" s="12">
        <v>0</v>
      </c>
      <c r="U1279" s="12">
        <v>0</v>
      </c>
      <c r="V1279" s="12">
        <v>0</v>
      </c>
      <c r="W1279" s="12">
        <v>1</v>
      </c>
      <c r="X1279" s="12">
        <v>0</v>
      </c>
      <c r="Y1279" s="12">
        <v>0</v>
      </c>
      <c r="Z1279" s="12">
        <v>0</v>
      </c>
      <c r="AA1279" s="12">
        <v>0</v>
      </c>
      <c r="AB1279" s="12">
        <v>0</v>
      </c>
      <c r="AC1279" s="12">
        <v>1</v>
      </c>
      <c r="AD1279" s="12">
        <v>0</v>
      </c>
      <c r="AE1279" s="12">
        <v>0</v>
      </c>
      <c r="AF1279" s="12">
        <v>0</v>
      </c>
      <c r="AG1279" s="12">
        <v>0</v>
      </c>
      <c r="AH1279" s="12">
        <v>0</v>
      </c>
      <c r="AI1279" s="12">
        <v>0</v>
      </c>
      <c r="AJ1279" s="12">
        <v>0</v>
      </c>
      <c r="AK1279" s="12">
        <v>0</v>
      </c>
      <c r="AL1279" s="12" t="s">
        <v>3455</v>
      </c>
      <c r="AM1279" s="12" t="s">
        <v>668</v>
      </c>
      <c r="AN1279" s="12" t="s">
        <v>669</v>
      </c>
      <c r="AO1279" s="12">
        <v>2010</v>
      </c>
      <c r="AP1279" s="12" t="s">
        <v>3235</v>
      </c>
      <c r="AQ1279" s="12">
        <v>1000</v>
      </c>
      <c r="AR1279" s="12">
        <v>1</v>
      </c>
      <c r="AS1279" s="12" t="s">
        <v>555</v>
      </c>
      <c r="AT1279" s="12" t="s">
        <v>212</v>
      </c>
      <c r="AU1279" s="12">
        <v>1</v>
      </c>
      <c r="AV1279" s="12">
        <v>0</v>
      </c>
      <c r="AW1279" s="12">
        <v>0</v>
      </c>
      <c r="AX1279" s="12">
        <v>0</v>
      </c>
      <c r="AY1279" s="12">
        <v>1</v>
      </c>
      <c r="AZ1279" s="12">
        <v>0</v>
      </c>
      <c r="BA1279" s="12">
        <v>0</v>
      </c>
      <c r="BB1279" s="12">
        <v>0</v>
      </c>
      <c r="BC1279" s="12">
        <v>0</v>
      </c>
      <c r="BD1279" s="12">
        <v>0</v>
      </c>
      <c r="BE1279" s="12">
        <v>0</v>
      </c>
      <c r="BF1279" s="12" t="s">
        <v>766</v>
      </c>
      <c r="BG1279" s="12" t="s">
        <v>868</v>
      </c>
      <c r="BH1279" s="12"/>
      <c r="BI1279" s="12" t="s">
        <v>2807</v>
      </c>
      <c r="BJ1279" s="12" t="s">
        <v>3460</v>
      </c>
      <c r="BK1279" s="12" t="s">
        <v>3463</v>
      </c>
      <c r="BL1279" s="12" t="s">
        <v>3481</v>
      </c>
      <c r="BM1279" s="12" t="s">
        <v>864</v>
      </c>
      <c r="BN1279" s="12"/>
      <c r="BO1279" s="12"/>
      <c r="BP1279" s="12"/>
      <c r="BQ1279" s="12"/>
      <c r="BR1279" s="12"/>
      <c r="BS1279" s="12"/>
      <c r="BT1279" s="12"/>
      <c r="BU1279" s="12"/>
      <c r="BV1279" s="12"/>
      <c r="BW1279" s="12"/>
      <c r="BX1279" s="12"/>
      <c r="BY1279" s="12"/>
      <c r="BZ1279" s="12"/>
      <c r="CA1279" s="12"/>
      <c r="CB1279" s="12"/>
      <c r="CC1279" s="12"/>
      <c r="CD1279" s="12"/>
      <c r="CE1279" s="12"/>
      <c r="CF1279" s="12"/>
      <c r="CG1279" s="12"/>
      <c r="CH1279" s="12"/>
      <c r="CI1279" s="12"/>
      <c r="CJ1279" s="12"/>
      <c r="CK1279" s="12"/>
      <c r="CL1279" s="12"/>
      <c r="CM1279" s="12"/>
      <c r="CN1279" s="12"/>
      <c r="CO1279" s="12"/>
      <c r="CP1279" s="12"/>
      <c r="CQ1279" s="12"/>
      <c r="CR1279" s="12"/>
      <c r="CS1279" s="12"/>
      <c r="CT1279" s="12"/>
      <c r="CU1279" s="12"/>
      <c r="CV1279" s="12"/>
      <c r="CW1279" s="12"/>
      <c r="CX1279" s="57"/>
    </row>
    <row r="1280" spans="1:102" x14ac:dyDescent="0.35">
      <c r="A1280" s="56">
        <v>38</v>
      </c>
      <c r="B1280" s="12" t="s">
        <v>3729</v>
      </c>
      <c r="C1280" s="12">
        <v>38.5</v>
      </c>
      <c r="D1280" s="12" t="s">
        <v>1928</v>
      </c>
      <c r="E1280" s="12" t="s">
        <v>1131</v>
      </c>
      <c r="F1280" s="12" t="s">
        <v>1078</v>
      </c>
      <c r="G1280" s="12" t="s">
        <v>349</v>
      </c>
      <c r="H1280" s="12" t="s">
        <v>1078</v>
      </c>
      <c r="I1280" s="12" t="s">
        <v>1285</v>
      </c>
      <c r="J1280" s="12" t="s">
        <v>556</v>
      </c>
      <c r="K1280" s="12" t="s">
        <v>564</v>
      </c>
      <c r="L1280" s="12" t="s">
        <v>558</v>
      </c>
      <c r="M1280" s="12" t="s">
        <v>3237</v>
      </c>
      <c r="N1280" s="12" t="s">
        <v>3435</v>
      </c>
      <c r="O1280" s="12" t="s">
        <v>3400</v>
      </c>
      <c r="P1280" s="12" t="s">
        <v>3401</v>
      </c>
      <c r="Q1280" s="12">
        <v>0</v>
      </c>
      <c r="R1280" s="12">
        <v>0</v>
      </c>
      <c r="S1280" s="12">
        <v>0</v>
      </c>
      <c r="T1280" s="12">
        <v>0</v>
      </c>
      <c r="U1280" s="12">
        <v>0</v>
      </c>
      <c r="V1280" s="12">
        <v>0</v>
      </c>
      <c r="W1280" s="12">
        <v>1</v>
      </c>
      <c r="X1280" s="12">
        <v>0</v>
      </c>
      <c r="Y1280" s="12">
        <v>0</v>
      </c>
      <c r="Z1280" s="12">
        <v>0</v>
      </c>
      <c r="AA1280" s="12">
        <v>0</v>
      </c>
      <c r="AB1280" s="12">
        <v>0</v>
      </c>
      <c r="AC1280" s="12">
        <v>1</v>
      </c>
      <c r="AD1280" s="12">
        <v>0</v>
      </c>
      <c r="AE1280" s="12">
        <v>0</v>
      </c>
      <c r="AF1280" s="12">
        <v>0</v>
      </c>
      <c r="AG1280" s="12">
        <v>0</v>
      </c>
      <c r="AH1280" s="12">
        <v>0</v>
      </c>
      <c r="AI1280" s="12">
        <v>0</v>
      </c>
      <c r="AJ1280" s="12">
        <v>0</v>
      </c>
      <c r="AK1280" s="12">
        <v>0</v>
      </c>
      <c r="AL1280" s="12" t="s">
        <v>3455</v>
      </c>
      <c r="AM1280" s="12" t="s">
        <v>668</v>
      </c>
      <c r="AN1280" s="12" t="s">
        <v>669</v>
      </c>
      <c r="AO1280" s="12">
        <v>2010</v>
      </c>
      <c r="AP1280" s="12" t="s">
        <v>3235</v>
      </c>
      <c r="AQ1280" s="12">
        <v>1000</v>
      </c>
      <c r="AR1280" s="12">
        <v>1</v>
      </c>
      <c r="AS1280" s="12" t="s">
        <v>555</v>
      </c>
      <c r="AT1280" s="12" t="s">
        <v>212</v>
      </c>
      <c r="AU1280" s="12">
        <v>1</v>
      </c>
      <c r="AV1280" s="12">
        <v>0</v>
      </c>
      <c r="AW1280" s="12">
        <v>0</v>
      </c>
      <c r="AX1280" s="12">
        <v>0</v>
      </c>
      <c r="AY1280" s="12">
        <v>1</v>
      </c>
      <c r="AZ1280" s="12">
        <v>0</v>
      </c>
      <c r="BA1280" s="12">
        <v>0</v>
      </c>
      <c r="BB1280" s="12">
        <v>0</v>
      </c>
      <c r="BC1280" s="12">
        <v>0</v>
      </c>
      <c r="BD1280" s="12">
        <v>0</v>
      </c>
      <c r="BE1280" s="12">
        <v>0</v>
      </c>
      <c r="BF1280" s="12" t="s">
        <v>766</v>
      </c>
      <c r="BG1280" s="12" t="s">
        <v>866</v>
      </c>
      <c r="BH1280" s="12"/>
      <c r="BI1280" s="12" t="s">
        <v>2808</v>
      </c>
      <c r="BJ1280" s="12" t="s">
        <v>3460</v>
      </c>
      <c r="BK1280" s="12" t="s">
        <v>3463</v>
      </c>
      <c r="BL1280" s="12" t="s">
        <v>3481</v>
      </c>
      <c r="BM1280" s="12" t="s">
        <v>864</v>
      </c>
      <c r="BN1280" s="12"/>
      <c r="BO1280" s="12"/>
      <c r="BP1280" s="12"/>
      <c r="BQ1280" s="12"/>
      <c r="BR1280" s="12"/>
      <c r="BS1280" s="12"/>
      <c r="BT1280" s="12"/>
      <c r="BU1280" s="12"/>
      <c r="BV1280" s="12"/>
      <c r="BW1280" s="12"/>
      <c r="BX1280" s="12"/>
      <c r="BY1280" s="12"/>
      <c r="BZ1280" s="12"/>
      <c r="CA1280" s="12"/>
      <c r="CB1280" s="12"/>
      <c r="CC1280" s="12"/>
      <c r="CD1280" s="12"/>
      <c r="CE1280" s="12"/>
      <c r="CF1280" s="12"/>
      <c r="CG1280" s="12"/>
      <c r="CH1280" s="12"/>
      <c r="CI1280" s="12"/>
      <c r="CJ1280" s="12"/>
      <c r="CK1280" s="12"/>
      <c r="CL1280" s="12"/>
      <c r="CM1280" s="12"/>
      <c r="CN1280" s="12"/>
      <c r="CO1280" s="12"/>
      <c r="CP1280" s="12"/>
      <c r="CQ1280" s="12"/>
      <c r="CR1280" s="12"/>
      <c r="CS1280" s="12"/>
      <c r="CT1280" s="12"/>
      <c r="CU1280" s="12"/>
      <c r="CV1280" s="12"/>
      <c r="CW1280" s="12"/>
      <c r="CX1280" s="57"/>
    </row>
    <row r="1281" spans="1:102" x14ac:dyDescent="0.35">
      <c r="A1281" s="56">
        <v>38</v>
      </c>
      <c r="B1281" s="12" t="s">
        <v>3729</v>
      </c>
      <c r="C1281" s="12">
        <v>38.5</v>
      </c>
      <c r="D1281" s="12" t="s">
        <v>1962</v>
      </c>
      <c r="E1281" s="12" t="s">
        <v>1131</v>
      </c>
      <c r="F1281" s="12" t="s">
        <v>1078</v>
      </c>
      <c r="G1281" s="12" t="s">
        <v>349</v>
      </c>
      <c r="H1281" s="12" t="s">
        <v>1078</v>
      </c>
      <c r="I1281" s="12" t="s">
        <v>1285</v>
      </c>
      <c r="J1281" s="12" t="s">
        <v>556</v>
      </c>
      <c r="K1281" s="12" t="s">
        <v>564</v>
      </c>
      <c r="L1281" s="12" t="s">
        <v>558</v>
      </c>
      <c r="M1281" s="12" t="s">
        <v>3237</v>
      </c>
      <c r="N1281" s="12" t="s">
        <v>3435</v>
      </c>
      <c r="O1281" s="12" t="s">
        <v>3400</v>
      </c>
      <c r="P1281" s="12" t="s">
        <v>3401</v>
      </c>
      <c r="Q1281" s="12">
        <v>0</v>
      </c>
      <c r="R1281" s="12">
        <v>0</v>
      </c>
      <c r="S1281" s="12">
        <v>0</v>
      </c>
      <c r="T1281" s="12">
        <v>0</v>
      </c>
      <c r="U1281" s="12">
        <v>0</v>
      </c>
      <c r="V1281" s="12">
        <v>0</v>
      </c>
      <c r="W1281" s="12">
        <v>1</v>
      </c>
      <c r="X1281" s="12">
        <v>0</v>
      </c>
      <c r="Y1281" s="12">
        <v>0</v>
      </c>
      <c r="Z1281" s="12">
        <v>0</v>
      </c>
      <c r="AA1281" s="12">
        <v>0</v>
      </c>
      <c r="AB1281" s="12">
        <v>0</v>
      </c>
      <c r="AC1281" s="12">
        <v>1</v>
      </c>
      <c r="AD1281" s="12">
        <v>0</v>
      </c>
      <c r="AE1281" s="12">
        <v>0</v>
      </c>
      <c r="AF1281" s="12">
        <v>0</v>
      </c>
      <c r="AG1281" s="12">
        <v>0</v>
      </c>
      <c r="AH1281" s="12">
        <v>0</v>
      </c>
      <c r="AI1281" s="12">
        <v>0</v>
      </c>
      <c r="AJ1281" s="12">
        <v>0</v>
      </c>
      <c r="AK1281" s="12">
        <v>0</v>
      </c>
      <c r="AL1281" s="12" t="s">
        <v>3455</v>
      </c>
      <c r="AM1281" s="12" t="s">
        <v>668</v>
      </c>
      <c r="AN1281" s="12" t="s">
        <v>669</v>
      </c>
      <c r="AO1281" s="12">
        <v>2010</v>
      </c>
      <c r="AP1281" s="12" t="s">
        <v>3235</v>
      </c>
      <c r="AQ1281" s="12">
        <v>1000</v>
      </c>
      <c r="AR1281" s="12">
        <v>1</v>
      </c>
      <c r="AS1281" s="12" t="s">
        <v>555</v>
      </c>
      <c r="AT1281" s="12" t="s">
        <v>212</v>
      </c>
      <c r="AU1281" s="12">
        <v>1</v>
      </c>
      <c r="AV1281" s="12">
        <v>0</v>
      </c>
      <c r="AW1281" s="12">
        <v>0</v>
      </c>
      <c r="AX1281" s="12">
        <v>0</v>
      </c>
      <c r="AY1281" s="12">
        <v>1</v>
      </c>
      <c r="AZ1281" s="12">
        <v>0</v>
      </c>
      <c r="BA1281" s="12">
        <v>0</v>
      </c>
      <c r="BB1281" s="12">
        <v>0</v>
      </c>
      <c r="BC1281" s="12">
        <v>0</v>
      </c>
      <c r="BD1281" s="12">
        <v>0</v>
      </c>
      <c r="BE1281" s="12">
        <v>0</v>
      </c>
      <c r="BF1281" s="12" t="s">
        <v>2820</v>
      </c>
      <c r="BG1281" s="12" t="s">
        <v>863</v>
      </c>
      <c r="BH1281" s="12"/>
      <c r="BI1281" s="12" t="s">
        <v>2818</v>
      </c>
      <c r="BJ1281" s="12" t="s">
        <v>3460</v>
      </c>
      <c r="BK1281" s="12" t="s">
        <v>3463</v>
      </c>
      <c r="BL1281" s="12" t="s">
        <v>3481</v>
      </c>
      <c r="BM1281" s="12" t="s">
        <v>864</v>
      </c>
      <c r="BN1281" s="12"/>
      <c r="BO1281" s="12"/>
      <c r="BP1281" s="12"/>
      <c r="BQ1281" s="12"/>
      <c r="BR1281" s="12"/>
      <c r="BS1281" s="12"/>
      <c r="BT1281" s="12"/>
      <c r="BU1281" s="12"/>
      <c r="BV1281" s="12"/>
      <c r="BW1281" s="12"/>
      <c r="BX1281" s="12"/>
      <c r="BY1281" s="12"/>
      <c r="BZ1281" s="12"/>
      <c r="CA1281" s="12"/>
      <c r="CB1281" s="12"/>
      <c r="CC1281" s="12"/>
      <c r="CD1281" s="12"/>
      <c r="CE1281" s="12"/>
      <c r="CF1281" s="12"/>
      <c r="CG1281" s="12"/>
      <c r="CH1281" s="12"/>
      <c r="CI1281" s="12"/>
      <c r="CJ1281" s="12"/>
      <c r="CK1281" s="12"/>
      <c r="CL1281" s="12"/>
      <c r="CM1281" s="12"/>
      <c r="CN1281" s="12"/>
      <c r="CO1281" s="12"/>
      <c r="CP1281" s="12"/>
      <c r="CQ1281" s="12"/>
      <c r="CR1281" s="12"/>
      <c r="CS1281" s="12"/>
      <c r="CT1281" s="12"/>
      <c r="CU1281" s="12"/>
      <c r="CV1281" s="12"/>
      <c r="CW1281" s="12"/>
      <c r="CX1281" s="57"/>
    </row>
    <row r="1282" spans="1:102" x14ac:dyDescent="0.35">
      <c r="A1282" s="56">
        <v>38</v>
      </c>
      <c r="B1282" s="12" t="s">
        <v>3729</v>
      </c>
      <c r="C1282" s="12">
        <v>38.299999999999997</v>
      </c>
      <c r="D1282" s="12" t="s">
        <v>1955</v>
      </c>
      <c r="E1282" s="12" t="s">
        <v>1129</v>
      </c>
      <c r="F1282" s="12" t="s">
        <v>1078</v>
      </c>
      <c r="G1282" s="12" t="s">
        <v>349</v>
      </c>
      <c r="H1282" s="12" t="s">
        <v>1078</v>
      </c>
      <c r="I1282" s="12" t="s">
        <v>1285</v>
      </c>
      <c r="J1282" s="12" t="s">
        <v>556</v>
      </c>
      <c r="K1282" s="12" t="s">
        <v>564</v>
      </c>
      <c r="L1282" s="12" t="s">
        <v>558</v>
      </c>
      <c r="M1282" s="12" t="s">
        <v>3237</v>
      </c>
      <c r="N1282" s="12" t="s">
        <v>3435</v>
      </c>
      <c r="O1282" s="12" t="s">
        <v>3400</v>
      </c>
      <c r="P1282" s="12" t="s">
        <v>3401</v>
      </c>
      <c r="Q1282" s="12">
        <v>0</v>
      </c>
      <c r="R1282" s="12">
        <v>0</v>
      </c>
      <c r="S1282" s="12">
        <v>0</v>
      </c>
      <c r="T1282" s="12">
        <v>0</v>
      </c>
      <c r="U1282" s="12">
        <v>0</v>
      </c>
      <c r="V1282" s="12">
        <v>0</v>
      </c>
      <c r="W1282" s="12">
        <v>1</v>
      </c>
      <c r="X1282" s="12">
        <v>0</v>
      </c>
      <c r="Y1282" s="12">
        <v>0</v>
      </c>
      <c r="Z1282" s="12">
        <v>0</v>
      </c>
      <c r="AA1282" s="12">
        <v>0</v>
      </c>
      <c r="AB1282" s="12">
        <v>0</v>
      </c>
      <c r="AC1282" s="12">
        <v>1</v>
      </c>
      <c r="AD1282" s="12">
        <v>0</v>
      </c>
      <c r="AE1282" s="12">
        <v>0</v>
      </c>
      <c r="AF1282" s="12">
        <v>0</v>
      </c>
      <c r="AG1282" s="12">
        <v>0</v>
      </c>
      <c r="AH1282" s="12">
        <v>0</v>
      </c>
      <c r="AI1282" s="12">
        <v>0</v>
      </c>
      <c r="AJ1282" s="12">
        <v>0</v>
      </c>
      <c r="AK1282" s="12">
        <v>0</v>
      </c>
      <c r="AL1282" s="12" t="s">
        <v>3454</v>
      </c>
      <c r="AM1282" s="12" t="s">
        <v>668</v>
      </c>
      <c r="AN1282" s="12" t="s">
        <v>669</v>
      </c>
      <c r="AO1282" s="12">
        <v>2010</v>
      </c>
      <c r="AP1282" s="12" t="s">
        <v>3235</v>
      </c>
      <c r="AQ1282" s="12">
        <v>1000</v>
      </c>
      <c r="AR1282" s="12">
        <v>1</v>
      </c>
      <c r="AS1282" s="12" t="s">
        <v>555</v>
      </c>
      <c r="AT1282" s="12" t="s">
        <v>212</v>
      </c>
      <c r="AU1282" s="12">
        <v>1</v>
      </c>
      <c r="AV1282" s="12">
        <v>0</v>
      </c>
      <c r="AW1282" s="12">
        <v>0</v>
      </c>
      <c r="AX1282" s="12">
        <v>1</v>
      </c>
      <c r="AY1282" s="12">
        <v>1</v>
      </c>
      <c r="AZ1282" s="12">
        <v>0</v>
      </c>
      <c r="BA1282" s="12">
        <v>0</v>
      </c>
      <c r="BB1282" s="12">
        <v>0</v>
      </c>
      <c r="BC1282" s="12">
        <v>0</v>
      </c>
      <c r="BD1282" s="12">
        <v>1</v>
      </c>
      <c r="BE1282" s="12">
        <v>1</v>
      </c>
      <c r="BF1282" s="12" t="s">
        <v>2821</v>
      </c>
      <c r="BG1282" s="12" t="s">
        <v>865</v>
      </c>
      <c r="BH1282" s="12"/>
      <c r="BI1282" s="12" t="s">
        <v>2819</v>
      </c>
      <c r="BJ1282" s="12" t="s">
        <v>3459</v>
      </c>
      <c r="BK1282" s="12" t="s">
        <v>3463</v>
      </c>
      <c r="BL1282" s="12" t="s">
        <v>3481</v>
      </c>
      <c r="BM1282" s="12" t="s">
        <v>864</v>
      </c>
      <c r="BN1282" s="12"/>
      <c r="BO1282" s="12"/>
      <c r="BP1282" s="12"/>
      <c r="BQ1282" s="12"/>
      <c r="BR1282" s="12"/>
      <c r="BS1282" s="12"/>
      <c r="BT1282" s="12"/>
      <c r="BU1282" s="12"/>
      <c r="BV1282" s="12"/>
      <c r="BW1282" s="12"/>
      <c r="BX1282" s="12"/>
      <c r="BY1282" s="12"/>
      <c r="BZ1282" s="12"/>
      <c r="CA1282" s="12"/>
      <c r="CB1282" s="12"/>
      <c r="CC1282" s="12"/>
      <c r="CD1282" s="12"/>
      <c r="CE1282" s="12"/>
      <c r="CF1282" s="12"/>
      <c r="CG1282" s="12"/>
      <c r="CH1282" s="12"/>
      <c r="CI1282" s="12"/>
      <c r="CJ1282" s="12"/>
      <c r="CK1282" s="12"/>
      <c r="CL1282" s="12"/>
      <c r="CM1282" s="12"/>
      <c r="CN1282" s="12"/>
      <c r="CO1282" s="12"/>
      <c r="CP1282" s="12"/>
      <c r="CQ1282" s="12"/>
      <c r="CR1282" s="12"/>
      <c r="CS1282" s="12"/>
      <c r="CT1282" s="12"/>
      <c r="CU1282" s="12"/>
      <c r="CV1282" s="12"/>
      <c r="CW1282" s="12"/>
      <c r="CX1282" s="57"/>
    </row>
    <row r="1283" spans="1:102" x14ac:dyDescent="0.35">
      <c r="A1283" s="56">
        <v>38</v>
      </c>
      <c r="B1283" s="12" t="s">
        <v>3729</v>
      </c>
      <c r="C1283" s="12">
        <v>38.299999999999997</v>
      </c>
      <c r="D1283" s="12" t="s">
        <v>1956</v>
      </c>
      <c r="E1283" s="12" t="s">
        <v>1129</v>
      </c>
      <c r="F1283" s="12" t="s">
        <v>1078</v>
      </c>
      <c r="G1283" s="12" t="s">
        <v>349</v>
      </c>
      <c r="H1283" s="12" t="s">
        <v>1078</v>
      </c>
      <c r="I1283" s="12" t="s">
        <v>1285</v>
      </c>
      <c r="J1283" s="12" t="s">
        <v>556</v>
      </c>
      <c r="K1283" s="12" t="s">
        <v>564</v>
      </c>
      <c r="L1283" s="12" t="s">
        <v>558</v>
      </c>
      <c r="M1283" s="12" t="s">
        <v>3237</v>
      </c>
      <c r="N1283" s="12" t="s">
        <v>3435</v>
      </c>
      <c r="O1283" s="12" t="s">
        <v>3400</v>
      </c>
      <c r="P1283" s="12" t="s">
        <v>3401</v>
      </c>
      <c r="Q1283" s="12">
        <v>0</v>
      </c>
      <c r="R1283" s="12">
        <v>0</v>
      </c>
      <c r="S1283" s="12">
        <v>0</v>
      </c>
      <c r="T1283" s="12">
        <v>0</v>
      </c>
      <c r="U1283" s="12">
        <v>0</v>
      </c>
      <c r="V1283" s="12">
        <v>0</v>
      </c>
      <c r="W1283" s="12">
        <v>1</v>
      </c>
      <c r="X1283" s="12">
        <v>0</v>
      </c>
      <c r="Y1283" s="12">
        <v>0</v>
      </c>
      <c r="Z1283" s="12">
        <v>0</v>
      </c>
      <c r="AA1283" s="12">
        <v>0</v>
      </c>
      <c r="AB1283" s="12">
        <v>0</v>
      </c>
      <c r="AC1283" s="12">
        <v>1</v>
      </c>
      <c r="AD1283" s="12">
        <v>0</v>
      </c>
      <c r="AE1283" s="12">
        <v>0</v>
      </c>
      <c r="AF1283" s="12">
        <v>0</v>
      </c>
      <c r="AG1283" s="12">
        <v>0</v>
      </c>
      <c r="AH1283" s="12">
        <v>0</v>
      </c>
      <c r="AI1283" s="12">
        <v>0</v>
      </c>
      <c r="AJ1283" s="12">
        <v>0</v>
      </c>
      <c r="AK1283" s="12">
        <v>0</v>
      </c>
      <c r="AL1283" s="12" t="s">
        <v>3454</v>
      </c>
      <c r="AM1283" s="12" t="s">
        <v>668</v>
      </c>
      <c r="AN1283" s="12" t="s">
        <v>669</v>
      </c>
      <c r="AO1283" s="12">
        <v>2010</v>
      </c>
      <c r="AP1283" s="12" t="s">
        <v>3235</v>
      </c>
      <c r="AQ1283" s="12">
        <v>1000</v>
      </c>
      <c r="AR1283" s="12">
        <v>1</v>
      </c>
      <c r="AS1283" s="12" t="s">
        <v>555</v>
      </c>
      <c r="AT1283" s="12" t="s">
        <v>212</v>
      </c>
      <c r="AU1283" s="12">
        <v>1</v>
      </c>
      <c r="AV1283" s="12">
        <v>0</v>
      </c>
      <c r="AW1283" s="12">
        <v>0</v>
      </c>
      <c r="AX1283" s="12">
        <v>1</v>
      </c>
      <c r="AY1283" s="12">
        <v>1</v>
      </c>
      <c r="AZ1283" s="12">
        <v>0</v>
      </c>
      <c r="BA1283" s="12">
        <v>0</v>
      </c>
      <c r="BB1283" s="12">
        <v>0</v>
      </c>
      <c r="BC1283" s="12">
        <v>0</v>
      </c>
      <c r="BD1283" s="12">
        <v>1</v>
      </c>
      <c r="BE1283" s="12">
        <v>1</v>
      </c>
      <c r="BF1283" s="12" t="s">
        <v>2820</v>
      </c>
      <c r="BG1283" s="12" t="s">
        <v>869</v>
      </c>
      <c r="BH1283" s="12"/>
      <c r="BI1283" s="12" t="s">
        <v>2818</v>
      </c>
      <c r="BJ1283" s="12" t="s">
        <v>3459</v>
      </c>
      <c r="BK1283" s="12" t="s">
        <v>3463</v>
      </c>
      <c r="BL1283" s="12" t="s">
        <v>3481</v>
      </c>
      <c r="BM1283" s="12" t="s">
        <v>864</v>
      </c>
      <c r="BN1283" s="12"/>
      <c r="BO1283" s="12"/>
      <c r="BP1283" s="12"/>
      <c r="BQ1283" s="12"/>
      <c r="BR1283" s="12"/>
      <c r="BS1283" s="12"/>
      <c r="BT1283" s="12"/>
      <c r="BU1283" s="12"/>
      <c r="BV1283" s="12"/>
      <c r="BW1283" s="12"/>
      <c r="BX1283" s="12"/>
      <c r="BY1283" s="12"/>
      <c r="BZ1283" s="12"/>
      <c r="CA1283" s="12"/>
      <c r="CB1283" s="12"/>
      <c r="CC1283" s="12"/>
      <c r="CD1283" s="12"/>
      <c r="CE1283" s="12"/>
      <c r="CF1283" s="12"/>
      <c r="CG1283" s="12"/>
      <c r="CH1283" s="12"/>
      <c r="CI1283" s="12"/>
      <c r="CJ1283" s="12"/>
      <c r="CK1283" s="12"/>
      <c r="CL1283" s="12"/>
      <c r="CM1283" s="12"/>
      <c r="CN1283" s="12"/>
      <c r="CO1283" s="12"/>
      <c r="CP1283" s="12"/>
      <c r="CQ1283" s="12"/>
      <c r="CR1283" s="12"/>
      <c r="CS1283" s="12"/>
      <c r="CT1283" s="12"/>
      <c r="CU1283" s="12"/>
      <c r="CV1283" s="12"/>
      <c r="CW1283" s="12"/>
      <c r="CX1283" s="57"/>
    </row>
    <row r="1284" spans="1:102" x14ac:dyDescent="0.35">
      <c r="A1284" s="56">
        <v>38</v>
      </c>
      <c r="B1284" s="12" t="s">
        <v>3729</v>
      </c>
      <c r="C1284" s="12">
        <v>38.299999999999997</v>
      </c>
      <c r="D1284" s="12" t="s">
        <v>1957</v>
      </c>
      <c r="E1284" s="12" t="s">
        <v>1129</v>
      </c>
      <c r="F1284" s="12" t="s">
        <v>1078</v>
      </c>
      <c r="G1284" s="12" t="s">
        <v>349</v>
      </c>
      <c r="H1284" s="12" t="s">
        <v>1078</v>
      </c>
      <c r="I1284" s="12" t="s">
        <v>1285</v>
      </c>
      <c r="J1284" s="12" t="s">
        <v>556</v>
      </c>
      <c r="K1284" s="12" t="s">
        <v>564</v>
      </c>
      <c r="L1284" s="12" t="s">
        <v>558</v>
      </c>
      <c r="M1284" s="12" t="s">
        <v>3237</v>
      </c>
      <c r="N1284" s="12" t="s">
        <v>3435</v>
      </c>
      <c r="O1284" s="12" t="s">
        <v>3400</v>
      </c>
      <c r="P1284" s="12" t="s">
        <v>3401</v>
      </c>
      <c r="Q1284" s="12">
        <v>0</v>
      </c>
      <c r="R1284" s="12">
        <v>0</v>
      </c>
      <c r="S1284" s="12">
        <v>0</v>
      </c>
      <c r="T1284" s="12">
        <v>0</v>
      </c>
      <c r="U1284" s="12">
        <v>0</v>
      </c>
      <c r="V1284" s="12">
        <v>0</v>
      </c>
      <c r="W1284" s="12">
        <v>1</v>
      </c>
      <c r="X1284" s="12">
        <v>0</v>
      </c>
      <c r="Y1284" s="12">
        <v>0</v>
      </c>
      <c r="Z1284" s="12">
        <v>0</v>
      </c>
      <c r="AA1284" s="12">
        <v>0</v>
      </c>
      <c r="AB1284" s="12">
        <v>0</v>
      </c>
      <c r="AC1284" s="12">
        <v>1</v>
      </c>
      <c r="AD1284" s="12">
        <v>0</v>
      </c>
      <c r="AE1284" s="12">
        <v>0</v>
      </c>
      <c r="AF1284" s="12">
        <v>0</v>
      </c>
      <c r="AG1284" s="12">
        <v>0</v>
      </c>
      <c r="AH1284" s="12">
        <v>0</v>
      </c>
      <c r="AI1284" s="12">
        <v>0</v>
      </c>
      <c r="AJ1284" s="12">
        <v>0</v>
      </c>
      <c r="AK1284" s="12">
        <v>0</v>
      </c>
      <c r="AL1284" s="12" t="s">
        <v>3454</v>
      </c>
      <c r="AM1284" s="12" t="s">
        <v>668</v>
      </c>
      <c r="AN1284" s="12" t="s">
        <v>669</v>
      </c>
      <c r="AO1284" s="12">
        <v>2010</v>
      </c>
      <c r="AP1284" s="12" t="s">
        <v>3235</v>
      </c>
      <c r="AQ1284" s="12">
        <v>1000</v>
      </c>
      <c r="AR1284" s="12">
        <v>1</v>
      </c>
      <c r="AS1284" s="12" t="s">
        <v>555</v>
      </c>
      <c r="AT1284" s="12" t="s">
        <v>212</v>
      </c>
      <c r="AU1284" s="12">
        <v>1</v>
      </c>
      <c r="AV1284" s="12">
        <v>0</v>
      </c>
      <c r="AW1284" s="12">
        <v>0</v>
      </c>
      <c r="AX1284" s="12">
        <v>1</v>
      </c>
      <c r="AY1284" s="12">
        <v>1</v>
      </c>
      <c r="AZ1284" s="12">
        <v>0</v>
      </c>
      <c r="BA1284" s="12">
        <v>0</v>
      </c>
      <c r="BB1284" s="12">
        <v>0</v>
      </c>
      <c r="BC1284" s="12">
        <v>0</v>
      </c>
      <c r="BD1284" s="12">
        <v>1</v>
      </c>
      <c r="BE1284" s="12">
        <v>1</v>
      </c>
      <c r="BF1284" s="12" t="s">
        <v>2821</v>
      </c>
      <c r="BG1284" s="12" t="s">
        <v>865</v>
      </c>
      <c r="BH1284" s="12"/>
      <c r="BI1284" s="12" t="s">
        <v>2819</v>
      </c>
      <c r="BJ1284" s="12" t="s">
        <v>3460</v>
      </c>
      <c r="BK1284" s="12" t="s">
        <v>3463</v>
      </c>
      <c r="BL1284" s="12" t="s">
        <v>3481</v>
      </c>
      <c r="BM1284" s="12" t="s">
        <v>864</v>
      </c>
      <c r="BN1284" s="12"/>
      <c r="BO1284" s="12"/>
      <c r="BP1284" s="12"/>
      <c r="BQ1284" s="12"/>
      <c r="BR1284" s="12"/>
      <c r="BS1284" s="12"/>
      <c r="BT1284" s="12"/>
      <c r="BU1284" s="12"/>
      <c r="BV1284" s="12"/>
      <c r="BW1284" s="12"/>
      <c r="BX1284" s="12"/>
      <c r="BY1284" s="12"/>
      <c r="BZ1284" s="12"/>
      <c r="CA1284" s="12"/>
      <c r="CB1284" s="12"/>
      <c r="CC1284" s="12"/>
      <c r="CD1284" s="12"/>
      <c r="CE1284" s="12"/>
      <c r="CF1284" s="12"/>
      <c r="CG1284" s="12"/>
      <c r="CH1284" s="12"/>
      <c r="CI1284" s="12"/>
      <c r="CJ1284" s="12"/>
      <c r="CK1284" s="12"/>
      <c r="CL1284" s="12"/>
      <c r="CM1284" s="12"/>
      <c r="CN1284" s="12"/>
      <c r="CO1284" s="12"/>
      <c r="CP1284" s="12"/>
      <c r="CQ1284" s="12"/>
      <c r="CR1284" s="12"/>
      <c r="CS1284" s="12"/>
      <c r="CT1284" s="12"/>
      <c r="CU1284" s="12"/>
      <c r="CV1284" s="12"/>
      <c r="CW1284" s="12"/>
      <c r="CX1284" s="57"/>
    </row>
    <row r="1285" spans="1:102" x14ac:dyDescent="0.35">
      <c r="A1285" s="56">
        <v>38</v>
      </c>
      <c r="B1285" s="12" t="s">
        <v>3729</v>
      </c>
      <c r="C1285" s="12">
        <v>38.299999999999997</v>
      </c>
      <c r="D1285" s="12" t="s">
        <v>1958</v>
      </c>
      <c r="E1285" s="12" t="s">
        <v>1129</v>
      </c>
      <c r="F1285" s="12" t="s">
        <v>1078</v>
      </c>
      <c r="G1285" s="12" t="s">
        <v>349</v>
      </c>
      <c r="H1285" s="12" t="s">
        <v>1078</v>
      </c>
      <c r="I1285" s="12" t="s">
        <v>1285</v>
      </c>
      <c r="J1285" s="12" t="s">
        <v>556</v>
      </c>
      <c r="K1285" s="12" t="s">
        <v>564</v>
      </c>
      <c r="L1285" s="12" t="s">
        <v>558</v>
      </c>
      <c r="M1285" s="12" t="s">
        <v>3237</v>
      </c>
      <c r="N1285" s="12" t="s">
        <v>3435</v>
      </c>
      <c r="O1285" s="12" t="s">
        <v>3400</v>
      </c>
      <c r="P1285" s="12" t="s">
        <v>3401</v>
      </c>
      <c r="Q1285" s="12">
        <v>0</v>
      </c>
      <c r="R1285" s="12">
        <v>0</v>
      </c>
      <c r="S1285" s="12">
        <v>0</v>
      </c>
      <c r="T1285" s="12">
        <v>0</v>
      </c>
      <c r="U1285" s="12">
        <v>0</v>
      </c>
      <c r="V1285" s="12">
        <v>0</v>
      </c>
      <c r="W1285" s="12">
        <v>1</v>
      </c>
      <c r="X1285" s="12">
        <v>0</v>
      </c>
      <c r="Y1285" s="12">
        <v>0</v>
      </c>
      <c r="Z1285" s="12">
        <v>0</v>
      </c>
      <c r="AA1285" s="12">
        <v>0</v>
      </c>
      <c r="AB1285" s="12">
        <v>0</v>
      </c>
      <c r="AC1285" s="12">
        <v>1</v>
      </c>
      <c r="AD1285" s="12">
        <v>0</v>
      </c>
      <c r="AE1285" s="12">
        <v>0</v>
      </c>
      <c r="AF1285" s="12">
        <v>0</v>
      </c>
      <c r="AG1285" s="12">
        <v>0</v>
      </c>
      <c r="AH1285" s="12">
        <v>0</v>
      </c>
      <c r="AI1285" s="12">
        <v>0</v>
      </c>
      <c r="AJ1285" s="12">
        <v>0</v>
      </c>
      <c r="AK1285" s="12">
        <v>0</v>
      </c>
      <c r="AL1285" s="12" t="s">
        <v>3454</v>
      </c>
      <c r="AM1285" s="12" t="s">
        <v>668</v>
      </c>
      <c r="AN1285" s="12" t="s">
        <v>669</v>
      </c>
      <c r="AO1285" s="12">
        <v>2010</v>
      </c>
      <c r="AP1285" s="12" t="s">
        <v>3235</v>
      </c>
      <c r="AQ1285" s="12">
        <v>1000</v>
      </c>
      <c r="AR1285" s="12">
        <v>1</v>
      </c>
      <c r="AS1285" s="12" t="s">
        <v>555</v>
      </c>
      <c r="AT1285" s="12" t="s">
        <v>212</v>
      </c>
      <c r="AU1285" s="12">
        <v>1</v>
      </c>
      <c r="AV1285" s="12">
        <v>0</v>
      </c>
      <c r="AW1285" s="12">
        <v>0</v>
      </c>
      <c r="AX1285" s="12">
        <v>1</v>
      </c>
      <c r="AY1285" s="12">
        <v>1</v>
      </c>
      <c r="AZ1285" s="12">
        <v>0</v>
      </c>
      <c r="BA1285" s="12">
        <v>0</v>
      </c>
      <c r="BB1285" s="12">
        <v>0</v>
      </c>
      <c r="BC1285" s="12">
        <v>0</v>
      </c>
      <c r="BD1285" s="12">
        <v>1</v>
      </c>
      <c r="BE1285" s="12">
        <v>1</v>
      </c>
      <c r="BF1285" s="12" t="s">
        <v>2820</v>
      </c>
      <c r="BG1285" s="12" t="s">
        <v>869</v>
      </c>
      <c r="BH1285" s="12"/>
      <c r="BI1285" s="12" t="s">
        <v>2818</v>
      </c>
      <c r="BJ1285" s="12" t="s">
        <v>3460</v>
      </c>
      <c r="BK1285" s="12" t="s">
        <v>3463</v>
      </c>
      <c r="BL1285" s="12" t="s">
        <v>3481</v>
      </c>
      <c r="BM1285" s="12" t="s">
        <v>864</v>
      </c>
      <c r="BN1285" s="12"/>
      <c r="BO1285" s="12"/>
      <c r="BP1285" s="12"/>
      <c r="BQ1285" s="12"/>
      <c r="BR1285" s="12"/>
      <c r="BS1285" s="12"/>
      <c r="BT1285" s="12"/>
      <c r="BU1285" s="12"/>
      <c r="BV1285" s="12"/>
      <c r="BW1285" s="12"/>
      <c r="BX1285" s="12"/>
      <c r="BY1285" s="12"/>
      <c r="BZ1285" s="12"/>
      <c r="CA1285" s="12"/>
      <c r="CB1285" s="12"/>
      <c r="CC1285" s="12"/>
      <c r="CD1285" s="12"/>
      <c r="CE1285" s="12"/>
      <c r="CF1285" s="12"/>
      <c r="CG1285" s="12"/>
      <c r="CH1285" s="12"/>
      <c r="CI1285" s="12"/>
      <c r="CJ1285" s="12"/>
      <c r="CK1285" s="12"/>
      <c r="CL1285" s="12"/>
      <c r="CM1285" s="12"/>
      <c r="CN1285" s="12"/>
      <c r="CO1285" s="12"/>
      <c r="CP1285" s="12"/>
      <c r="CQ1285" s="12"/>
      <c r="CR1285" s="12"/>
      <c r="CS1285" s="12"/>
      <c r="CT1285" s="12"/>
      <c r="CU1285" s="12"/>
      <c r="CV1285" s="12"/>
      <c r="CW1285" s="12"/>
      <c r="CX1285" s="57"/>
    </row>
    <row r="1286" spans="1:102" x14ac:dyDescent="0.35">
      <c r="A1286" s="56">
        <v>38</v>
      </c>
      <c r="B1286" s="12" t="s">
        <v>3729</v>
      </c>
      <c r="C1286" s="12">
        <v>38.5</v>
      </c>
      <c r="D1286" s="12" t="s">
        <v>1975</v>
      </c>
      <c r="E1286" s="12" t="s">
        <v>1131</v>
      </c>
      <c r="F1286" s="12" t="s">
        <v>1078</v>
      </c>
      <c r="G1286" s="12" t="s">
        <v>349</v>
      </c>
      <c r="H1286" s="12" t="s">
        <v>1078</v>
      </c>
      <c r="I1286" s="12" t="s">
        <v>1285</v>
      </c>
      <c r="J1286" s="12" t="s">
        <v>556</v>
      </c>
      <c r="K1286" s="12" t="s">
        <v>564</v>
      </c>
      <c r="L1286" s="12" t="s">
        <v>558</v>
      </c>
      <c r="M1286" s="12" t="s">
        <v>3237</v>
      </c>
      <c r="N1286" s="12" t="s">
        <v>3435</v>
      </c>
      <c r="O1286" s="12" t="s">
        <v>3400</v>
      </c>
      <c r="P1286" s="12" t="s">
        <v>3401</v>
      </c>
      <c r="Q1286" s="12">
        <v>0</v>
      </c>
      <c r="R1286" s="12">
        <v>0</v>
      </c>
      <c r="S1286" s="12">
        <v>0</v>
      </c>
      <c r="T1286" s="12">
        <v>0</v>
      </c>
      <c r="U1286" s="12">
        <v>0</v>
      </c>
      <c r="V1286" s="12">
        <v>0</v>
      </c>
      <c r="W1286" s="12">
        <v>1</v>
      </c>
      <c r="X1286" s="12">
        <v>0</v>
      </c>
      <c r="Y1286" s="12">
        <v>0</v>
      </c>
      <c r="Z1286" s="12">
        <v>0</v>
      </c>
      <c r="AA1286" s="12">
        <v>0</v>
      </c>
      <c r="AB1286" s="12">
        <v>0</v>
      </c>
      <c r="AC1286" s="12">
        <v>1</v>
      </c>
      <c r="AD1286" s="12">
        <v>0</v>
      </c>
      <c r="AE1286" s="12">
        <v>0</v>
      </c>
      <c r="AF1286" s="12">
        <v>0</v>
      </c>
      <c r="AG1286" s="12">
        <v>0</v>
      </c>
      <c r="AH1286" s="12">
        <v>0</v>
      </c>
      <c r="AI1286" s="12">
        <v>0</v>
      </c>
      <c r="AJ1286" s="12">
        <v>0</v>
      </c>
      <c r="AK1286" s="12">
        <v>0</v>
      </c>
      <c r="AL1286" s="12" t="s">
        <v>3455</v>
      </c>
      <c r="AM1286" s="12" t="s">
        <v>668</v>
      </c>
      <c r="AN1286" s="12" t="s">
        <v>669</v>
      </c>
      <c r="AO1286" s="12">
        <v>2010</v>
      </c>
      <c r="AP1286" s="12" t="s">
        <v>3235</v>
      </c>
      <c r="AQ1286" s="12">
        <v>1000</v>
      </c>
      <c r="AR1286" s="12">
        <v>1</v>
      </c>
      <c r="AS1286" s="12" t="s">
        <v>555</v>
      </c>
      <c r="AT1286" s="12" t="s">
        <v>212</v>
      </c>
      <c r="AU1286" s="12">
        <v>1</v>
      </c>
      <c r="AV1286" s="12">
        <v>0</v>
      </c>
      <c r="AW1286" s="12">
        <v>0</v>
      </c>
      <c r="AX1286" s="12">
        <v>0</v>
      </c>
      <c r="AY1286" s="12">
        <v>1</v>
      </c>
      <c r="AZ1286" s="12">
        <v>0</v>
      </c>
      <c r="BA1286" s="12">
        <v>0</v>
      </c>
      <c r="BB1286" s="12">
        <v>0</v>
      </c>
      <c r="BC1286" s="12">
        <v>0</v>
      </c>
      <c r="BD1286" s="12">
        <v>0</v>
      </c>
      <c r="BE1286" s="12">
        <v>0</v>
      </c>
      <c r="BF1286" s="12" t="s">
        <v>3258</v>
      </c>
      <c r="BG1286" s="12" t="s">
        <v>870</v>
      </c>
      <c r="BH1286" s="12">
        <v>1</v>
      </c>
      <c r="BI1286" s="12" t="s">
        <v>3282</v>
      </c>
      <c r="BJ1286" s="12" t="s">
        <v>3460</v>
      </c>
      <c r="BK1286" s="12" t="s">
        <v>3463</v>
      </c>
      <c r="BL1286" s="12" t="s">
        <v>3481</v>
      </c>
      <c r="BM1286" s="12" t="s">
        <v>864</v>
      </c>
      <c r="BN1286" s="12"/>
      <c r="BO1286" s="12"/>
      <c r="BP1286" s="12"/>
      <c r="BQ1286" s="12"/>
      <c r="BR1286" s="12"/>
      <c r="BS1286" s="12"/>
      <c r="BT1286" s="12"/>
      <c r="BU1286" s="12"/>
      <c r="BV1286" s="12"/>
      <c r="BW1286" s="12"/>
      <c r="BX1286" s="12"/>
      <c r="BY1286" s="12"/>
      <c r="BZ1286" s="12"/>
      <c r="CA1286" s="12"/>
      <c r="CB1286" s="12"/>
      <c r="CC1286" s="12"/>
      <c r="CD1286" s="12"/>
      <c r="CE1286" s="12"/>
      <c r="CF1286" s="12"/>
      <c r="CG1286" s="12"/>
      <c r="CH1286" s="12"/>
      <c r="CI1286" s="12"/>
      <c r="CJ1286" s="12"/>
      <c r="CK1286" s="12"/>
      <c r="CL1286" s="12"/>
      <c r="CM1286" s="12"/>
      <c r="CN1286" s="12"/>
      <c r="CO1286" s="12"/>
      <c r="CP1286" s="12"/>
      <c r="CQ1286" s="12"/>
      <c r="CR1286" s="12"/>
      <c r="CS1286" s="12"/>
      <c r="CT1286" s="12"/>
      <c r="CU1286" s="12"/>
      <c r="CV1286" s="12"/>
      <c r="CW1286" s="12"/>
      <c r="CX1286" s="57"/>
    </row>
    <row r="1287" spans="1:102" x14ac:dyDescent="0.35">
      <c r="A1287" s="56">
        <v>38</v>
      </c>
      <c r="B1287" s="12" t="s">
        <v>3729</v>
      </c>
      <c r="C1287" s="12">
        <v>38.5</v>
      </c>
      <c r="D1287" s="12" t="s">
        <v>1985</v>
      </c>
      <c r="E1287" s="12" t="s">
        <v>1131</v>
      </c>
      <c r="F1287" s="12" t="s">
        <v>1078</v>
      </c>
      <c r="G1287" s="12" t="s">
        <v>349</v>
      </c>
      <c r="H1287" s="12" t="s">
        <v>1078</v>
      </c>
      <c r="I1287" s="12" t="s">
        <v>1285</v>
      </c>
      <c r="J1287" s="12" t="s">
        <v>556</v>
      </c>
      <c r="K1287" s="12" t="s">
        <v>564</v>
      </c>
      <c r="L1287" s="12" t="s">
        <v>558</v>
      </c>
      <c r="M1287" s="12" t="s">
        <v>3237</v>
      </c>
      <c r="N1287" s="12" t="s">
        <v>3435</v>
      </c>
      <c r="O1287" s="12" t="s">
        <v>3400</v>
      </c>
      <c r="P1287" s="12" t="s">
        <v>3401</v>
      </c>
      <c r="Q1287" s="12">
        <v>0</v>
      </c>
      <c r="R1287" s="12">
        <v>0</v>
      </c>
      <c r="S1287" s="12">
        <v>0</v>
      </c>
      <c r="T1287" s="12">
        <v>0</v>
      </c>
      <c r="U1287" s="12">
        <v>0</v>
      </c>
      <c r="V1287" s="12">
        <v>0</v>
      </c>
      <c r="W1287" s="12">
        <v>1</v>
      </c>
      <c r="X1287" s="12">
        <v>0</v>
      </c>
      <c r="Y1287" s="12">
        <v>0</v>
      </c>
      <c r="Z1287" s="12">
        <v>0</v>
      </c>
      <c r="AA1287" s="12">
        <v>0</v>
      </c>
      <c r="AB1287" s="12">
        <v>0</v>
      </c>
      <c r="AC1287" s="12">
        <v>1</v>
      </c>
      <c r="AD1287" s="12">
        <v>0</v>
      </c>
      <c r="AE1287" s="12">
        <v>0</v>
      </c>
      <c r="AF1287" s="12">
        <v>0</v>
      </c>
      <c r="AG1287" s="12">
        <v>0</v>
      </c>
      <c r="AH1287" s="12">
        <v>0</v>
      </c>
      <c r="AI1287" s="12">
        <v>0</v>
      </c>
      <c r="AJ1287" s="12">
        <v>0</v>
      </c>
      <c r="AK1287" s="12">
        <v>0</v>
      </c>
      <c r="AL1287" s="12" t="s">
        <v>3455</v>
      </c>
      <c r="AM1287" s="12" t="s">
        <v>668</v>
      </c>
      <c r="AN1287" s="12" t="s">
        <v>669</v>
      </c>
      <c r="AO1287" s="12">
        <v>2010</v>
      </c>
      <c r="AP1287" s="12" t="s">
        <v>3235</v>
      </c>
      <c r="AQ1287" s="12">
        <v>1000</v>
      </c>
      <c r="AR1287" s="12">
        <v>1</v>
      </c>
      <c r="AS1287" s="12" t="s">
        <v>555</v>
      </c>
      <c r="AT1287" s="12" t="s">
        <v>212</v>
      </c>
      <c r="AU1287" s="12">
        <v>1</v>
      </c>
      <c r="AV1287" s="12">
        <v>0</v>
      </c>
      <c r="AW1287" s="12">
        <v>0</v>
      </c>
      <c r="AX1287" s="12">
        <v>0</v>
      </c>
      <c r="AY1287" s="12">
        <v>1</v>
      </c>
      <c r="AZ1287" s="12">
        <v>0</v>
      </c>
      <c r="BA1287" s="12">
        <v>0</v>
      </c>
      <c r="BB1287" s="12">
        <v>0</v>
      </c>
      <c r="BC1287" s="12">
        <v>0</v>
      </c>
      <c r="BD1287" s="12">
        <v>0</v>
      </c>
      <c r="BE1287" s="12">
        <v>0</v>
      </c>
      <c r="BF1287" s="12" t="s">
        <v>772</v>
      </c>
      <c r="BG1287" s="12" t="s">
        <v>2738</v>
      </c>
      <c r="BH1287" s="12"/>
      <c r="BI1287" s="12" t="s">
        <v>2814</v>
      </c>
      <c r="BJ1287" s="12" t="s">
        <v>3459</v>
      </c>
      <c r="BK1287" s="12" t="s">
        <v>3463</v>
      </c>
      <c r="BL1287" s="12" t="s">
        <v>3481</v>
      </c>
      <c r="BM1287" s="12" t="s">
        <v>864</v>
      </c>
      <c r="BN1287" s="12"/>
      <c r="BO1287" s="12"/>
      <c r="BP1287" s="12"/>
      <c r="BQ1287" s="12"/>
      <c r="BR1287" s="12"/>
      <c r="BS1287" s="12"/>
      <c r="BT1287" s="12"/>
      <c r="BU1287" s="12"/>
      <c r="BV1287" s="12"/>
      <c r="BW1287" s="12"/>
      <c r="BX1287" s="12"/>
      <c r="BY1287" s="12"/>
      <c r="BZ1287" s="12"/>
      <c r="CA1287" s="12"/>
      <c r="CB1287" s="12"/>
      <c r="CC1287" s="12"/>
      <c r="CD1287" s="12"/>
      <c r="CE1287" s="12"/>
      <c r="CF1287" s="12"/>
      <c r="CG1287" s="12"/>
      <c r="CH1287" s="12"/>
      <c r="CI1287" s="12"/>
      <c r="CJ1287" s="12"/>
      <c r="CK1287" s="12"/>
      <c r="CL1287" s="12"/>
      <c r="CM1287" s="12"/>
      <c r="CN1287" s="12"/>
      <c r="CO1287" s="12"/>
      <c r="CP1287" s="12"/>
      <c r="CQ1287" s="12"/>
      <c r="CR1287" s="12"/>
      <c r="CS1287" s="12"/>
      <c r="CT1287" s="12"/>
      <c r="CU1287" s="12"/>
      <c r="CV1287" s="12"/>
      <c r="CW1287" s="12"/>
      <c r="CX1287" s="57"/>
    </row>
    <row r="1288" spans="1:102" x14ac:dyDescent="0.35">
      <c r="A1288" s="56">
        <v>38</v>
      </c>
      <c r="B1288" s="12" t="s">
        <v>3729</v>
      </c>
      <c r="C1288" s="12">
        <v>38.5</v>
      </c>
      <c r="D1288" s="12" t="s">
        <v>1986</v>
      </c>
      <c r="E1288" s="12" t="s">
        <v>1131</v>
      </c>
      <c r="F1288" s="12" t="s">
        <v>1078</v>
      </c>
      <c r="G1288" s="12" t="s">
        <v>349</v>
      </c>
      <c r="H1288" s="12" t="s">
        <v>1078</v>
      </c>
      <c r="I1288" s="12" t="s">
        <v>1285</v>
      </c>
      <c r="J1288" s="12" t="s">
        <v>556</v>
      </c>
      <c r="K1288" s="12" t="s">
        <v>564</v>
      </c>
      <c r="L1288" s="12" t="s">
        <v>558</v>
      </c>
      <c r="M1288" s="12" t="s">
        <v>3237</v>
      </c>
      <c r="N1288" s="12" t="s">
        <v>3435</v>
      </c>
      <c r="O1288" s="12" t="s">
        <v>3400</v>
      </c>
      <c r="P1288" s="12" t="s">
        <v>3401</v>
      </c>
      <c r="Q1288" s="12">
        <v>0</v>
      </c>
      <c r="R1288" s="12">
        <v>0</v>
      </c>
      <c r="S1288" s="12">
        <v>0</v>
      </c>
      <c r="T1288" s="12">
        <v>0</v>
      </c>
      <c r="U1288" s="12">
        <v>0</v>
      </c>
      <c r="V1288" s="12">
        <v>0</v>
      </c>
      <c r="W1288" s="12">
        <v>1</v>
      </c>
      <c r="X1288" s="12">
        <v>0</v>
      </c>
      <c r="Y1288" s="12">
        <v>0</v>
      </c>
      <c r="Z1288" s="12">
        <v>0</v>
      </c>
      <c r="AA1288" s="12">
        <v>0</v>
      </c>
      <c r="AB1288" s="12">
        <v>0</v>
      </c>
      <c r="AC1288" s="12">
        <v>1</v>
      </c>
      <c r="AD1288" s="12">
        <v>0</v>
      </c>
      <c r="AE1288" s="12">
        <v>0</v>
      </c>
      <c r="AF1288" s="12">
        <v>0</v>
      </c>
      <c r="AG1288" s="12">
        <v>0</v>
      </c>
      <c r="AH1288" s="12">
        <v>0</v>
      </c>
      <c r="AI1288" s="12">
        <v>0</v>
      </c>
      <c r="AJ1288" s="12">
        <v>0</v>
      </c>
      <c r="AK1288" s="12">
        <v>0</v>
      </c>
      <c r="AL1288" s="12" t="s">
        <v>3455</v>
      </c>
      <c r="AM1288" s="12" t="s">
        <v>668</v>
      </c>
      <c r="AN1288" s="12" t="s">
        <v>669</v>
      </c>
      <c r="AO1288" s="12">
        <v>2010</v>
      </c>
      <c r="AP1288" s="12" t="s">
        <v>3235</v>
      </c>
      <c r="AQ1288" s="12">
        <v>1000</v>
      </c>
      <c r="AR1288" s="12">
        <v>1</v>
      </c>
      <c r="AS1288" s="12" t="s">
        <v>555</v>
      </c>
      <c r="AT1288" s="12" t="s">
        <v>212</v>
      </c>
      <c r="AU1288" s="12">
        <v>1</v>
      </c>
      <c r="AV1288" s="12">
        <v>0</v>
      </c>
      <c r="AW1288" s="12">
        <v>0</v>
      </c>
      <c r="AX1288" s="12">
        <v>0</v>
      </c>
      <c r="AY1288" s="12">
        <v>1</v>
      </c>
      <c r="AZ1288" s="12">
        <v>0</v>
      </c>
      <c r="BA1288" s="12">
        <v>0</v>
      </c>
      <c r="BB1288" s="12">
        <v>0</v>
      </c>
      <c r="BC1288" s="12">
        <v>0</v>
      </c>
      <c r="BD1288" s="12">
        <v>0</v>
      </c>
      <c r="BE1288" s="12">
        <v>0</v>
      </c>
      <c r="BF1288" s="12" t="s">
        <v>772</v>
      </c>
      <c r="BG1288" s="12" t="s">
        <v>2738</v>
      </c>
      <c r="BH1288" s="12"/>
      <c r="BI1288" s="12" t="s">
        <v>2814</v>
      </c>
      <c r="BJ1288" s="12" t="s">
        <v>3460</v>
      </c>
      <c r="BK1288" s="12" t="s">
        <v>3463</v>
      </c>
      <c r="BL1288" s="12" t="s">
        <v>3481</v>
      </c>
      <c r="BM1288" s="12" t="s">
        <v>864</v>
      </c>
      <c r="BN1288" s="12"/>
      <c r="BO1288" s="12"/>
      <c r="BP1288" s="12"/>
      <c r="BQ1288" s="12"/>
      <c r="BR1288" s="12"/>
      <c r="BS1288" s="12"/>
      <c r="BT1288" s="12"/>
      <c r="BU1288" s="12"/>
      <c r="BV1288" s="12"/>
      <c r="BW1288" s="12"/>
      <c r="BX1288" s="12"/>
      <c r="BY1288" s="12"/>
      <c r="BZ1288" s="12"/>
      <c r="CA1288" s="12"/>
      <c r="CB1288" s="12"/>
      <c r="CC1288" s="12"/>
      <c r="CD1288" s="12"/>
      <c r="CE1288" s="12"/>
      <c r="CF1288" s="12"/>
      <c r="CG1288" s="12"/>
      <c r="CH1288" s="12"/>
      <c r="CI1288" s="12"/>
      <c r="CJ1288" s="12"/>
      <c r="CK1288" s="12"/>
      <c r="CL1288" s="12"/>
      <c r="CM1288" s="12"/>
      <c r="CN1288" s="12"/>
      <c r="CO1288" s="12"/>
      <c r="CP1288" s="12"/>
      <c r="CQ1288" s="12"/>
      <c r="CR1288" s="12"/>
      <c r="CS1288" s="12"/>
      <c r="CT1288" s="12"/>
      <c r="CU1288" s="12"/>
      <c r="CV1288" s="12"/>
      <c r="CW1288" s="12"/>
      <c r="CX1288" s="57"/>
    </row>
    <row r="1289" spans="1:102" ht="16.5" x14ac:dyDescent="0.35">
      <c r="A1289" s="56">
        <v>38</v>
      </c>
      <c r="B1289" s="12" t="s">
        <v>3729</v>
      </c>
      <c r="C1289" s="12">
        <v>38.5</v>
      </c>
      <c r="D1289" s="12" t="s">
        <v>1974</v>
      </c>
      <c r="E1289" s="12" t="s">
        <v>1131</v>
      </c>
      <c r="F1289" s="12">
        <v>4</v>
      </c>
      <c r="G1289" s="12" t="s">
        <v>212</v>
      </c>
      <c r="H1289" s="12" t="s">
        <v>2804</v>
      </c>
      <c r="I1289" s="12" t="s">
        <v>212</v>
      </c>
      <c r="J1289" s="12" t="s">
        <v>556</v>
      </c>
      <c r="K1289" s="12" t="s">
        <v>564</v>
      </c>
      <c r="L1289" s="12" t="s">
        <v>558</v>
      </c>
      <c r="M1289" s="12" t="s">
        <v>3237</v>
      </c>
      <c r="N1289" s="12" t="s">
        <v>3435</v>
      </c>
      <c r="O1289" s="12" t="s">
        <v>3400</v>
      </c>
      <c r="P1289" s="12" t="s">
        <v>3401</v>
      </c>
      <c r="Q1289" s="12">
        <v>0</v>
      </c>
      <c r="R1289" s="12">
        <v>0</v>
      </c>
      <c r="S1289" s="12">
        <v>0</v>
      </c>
      <c r="T1289" s="12">
        <v>0</v>
      </c>
      <c r="U1289" s="12">
        <v>0</v>
      </c>
      <c r="V1289" s="12">
        <v>0</v>
      </c>
      <c r="W1289" s="12">
        <v>1</v>
      </c>
      <c r="X1289" s="12">
        <v>0</v>
      </c>
      <c r="Y1289" s="12">
        <v>0</v>
      </c>
      <c r="Z1289" s="12">
        <v>0</v>
      </c>
      <c r="AA1289" s="12">
        <v>0</v>
      </c>
      <c r="AB1289" s="12">
        <v>0</v>
      </c>
      <c r="AC1289" s="12">
        <v>1</v>
      </c>
      <c r="AD1289" s="12">
        <v>0</v>
      </c>
      <c r="AE1289" s="12">
        <v>0</v>
      </c>
      <c r="AF1289" s="12">
        <v>0</v>
      </c>
      <c r="AG1289" s="12">
        <v>0</v>
      </c>
      <c r="AH1289" s="12">
        <v>0</v>
      </c>
      <c r="AI1289" s="12">
        <v>0</v>
      </c>
      <c r="AJ1289" s="12">
        <v>0</v>
      </c>
      <c r="AK1289" s="12">
        <v>0</v>
      </c>
      <c r="AL1289" s="12" t="s">
        <v>3455</v>
      </c>
      <c r="AM1289" s="12" t="s">
        <v>668</v>
      </c>
      <c r="AN1289" s="12" t="s">
        <v>669</v>
      </c>
      <c r="AO1289" s="12">
        <v>2010</v>
      </c>
      <c r="AP1289" s="12" t="s">
        <v>3235</v>
      </c>
      <c r="AQ1289" s="12">
        <v>1000</v>
      </c>
      <c r="AR1289" s="12">
        <v>1</v>
      </c>
      <c r="AS1289" s="12" t="s">
        <v>555</v>
      </c>
      <c r="AT1289" s="12" t="s">
        <v>212</v>
      </c>
      <c r="AU1289" s="12">
        <v>1</v>
      </c>
      <c r="AV1289" s="12">
        <v>0</v>
      </c>
      <c r="AW1289" s="12">
        <v>0</v>
      </c>
      <c r="AX1289" s="12">
        <v>0</v>
      </c>
      <c r="AY1289" s="12">
        <v>1</v>
      </c>
      <c r="AZ1289" s="12">
        <v>0</v>
      </c>
      <c r="BA1289" s="12">
        <v>0</v>
      </c>
      <c r="BB1289" s="12">
        <v>0</v>
      </c>
      <c r="BC1289" s="12">
        <v>0</v>
      </c>
      <c r="BD1289" s="12">
        <v>0</v>
      </c>
      <c r="BE1289" s="12">
        <v>0</v>
      </c>
      <c r="BF1289" s="12" t="s">
        <v>3258</v>
      </c>
      <c r="BG1289" s="12" t="s">
        <v>870</v>
      </c>
      <c r="BH1289" s="12">
        <v>1</v>
      </c>
      <c r="BI1289" s="12" t="s">
        <v>3282</v>
      </c>
      <c r="BJ1289" s="12" t="s">
        <v>3459</v>
      </c>
      <c r="BK1289" s="12" t="s">
        <v>3463</v>
      </c>
      <c r="BL1289" s="12" t="s">
        <v>3481</v>
      </c>
      <c r="BM1289" s="12" t="s">
        <v>864</v>
      </c>
      <c r="BN1289" s="7"/>
      <c r="BO1289" s="12"/>
      <c r="BP1289" s="12" t="s">
        <v>1145</v>
      </c>
      <c r="BQ1289" s="12">
        <v>0.23799999999999999</v>
      </c>
      <c r="BR1289" s="12" t="s">
        <v>3406</v>
      </c>
      <c r="BS1289" s="12">
        <v>0.23799999999999999</v>
      </c>
      <c r="BT1289" s="12"/>
      <c r="BU1289" s="12"/>
      <c r="BV1289" s="12"/>
      <c r="BW1289" s="12"/>
      <c r="BX1289" s="12"/>
      <c r="BY1289" s="12"/>
      <c r="BZ1289" s="12"/>
      <c r="CA1289" s="12"/>
      <c r="CB1289" s="12"/>
      <c r="CC1289" s="12"/>
      <c r="CD1289" s="12"/>
      <c r="CE1289" s="12">
        <v>2E-3</v>
      </c>
      <c r="CF1289" s="12"/>
      <c r="CG1289" s="12"/>
      <c r="CH1289" s="12"/>
      <c r="CI1289" s="12"/>
      <c r="CJ1289" s="12">
        <v>0.77200000000000002</v>
      </c>
      <c r="CK1289" s="12" t="s">
        <v>3824</v>
      </c>
      <c r="CL1289" s="12"/>
      <c r="CM1289" s="12"/>
      <c r="CN1289" s="12"/>
      <c r="CO1289" s="12"/>
      <c r="CP1289" s="12"/>
      <c r="CQ1289" s="12"/>
      <c r="CR1289" s="12"/>
      <c r="CS1289" s="12"/>
      <c r="CT1289" s="12"/>
      <c r="CU1289" s="12"/>
      <c r="CV1289" s="12"/>
      <c r="CW1289" s="12"/>
      <c r="CX1289" s="57"/>
    </row>
    <row r="1290" spans="1:102" ht="16.5" x14ac:dyDescent="0.35">
      <c r="A1290" s="56">
        <v>38</v>
      </c>
      <c r="B1290" s="12" t="s">
        <v>3729</v>
      </c>
      <c r="C1290" s="12">
        <v>38.6</v>
      </c>
      <c r="D1290" s="12" t="s">
        <v>1938</v>
      </c>
      <c r="E1290" s="12" t="s">
        <v>1132</v>
      </c>
      <c r="F1290" s="12" t="s">
        <v>3916</v>
      </c>
      <c r="G1290" s="12" t="s">
        <v>212</v>
      </c>
      <c r="H1290" s="12" t="s">
        <v>2805</v>
      </c>
      <c r="I1290" s="12" t="s">
        <v>212</v>
      </c>
      <c r="J1290" s="12" t="s">
        <v>556</v>
      </c>
      <c r="K1290" s="12" t="s">
        <v>564</v>
      </c>
      <c r="L1290" s="12" t="s">
        <v>1204</v>
      </c>
      <c r="M1290" s="12" t="s">
        <v>3237</v>
      </c>
      <c r="N1290" s="12" t="s">
        <v>3435</v>
      </c>
      <c r="O1290" s="12" t="s">
        <v>3400</v>
      </c>
      <c r="P1290" s="12" t="s">
        <v>3401</v>
      </c>
      <c r="Q1290" s="12">
        <v>0</v>
      </c>
      <c r="R1290" s="12">
        <v>0</v>
      </c>
      <c r="S1290" s="12">
        <v>0</v>
      </c>
      <c r="T1290" s="12">
        <v>0</v>
      </c>
      <c r="U1290" s="12">
        <v>0</v>
      </c>
      <c r="V1290" s="12">
        <v>0</v>
      </c>
      <c r="W1290" s="12">
        <v>1</v>
      </c>
      <c r="X1290" s="12">
        <v>0</v>
      </c>
      <c r="Y1290" s="12">
        <v>0</v>
      </c>
      <c r="Z1290" s="12">
        <v>0</v>
      </c>
      <c r="AA1290" s="12">
        <v>0</v>
      </c>
      <c r="AB1290" s="12">
        <v>0</v>
      </c>
      <c r="AC1290" s="12">
        <v>1</v>
      </c>
      <c r="AD1290" s="12">
        <v>0</v>
      </c>
      <c r="AE1290" s="12">
        <v>0</v>
      </c>
      <c r="AF1290" s="12">
        <v>0</v>
      </c>
      <c r="AG1290" s="12">
        <v>0</v>
      </c>
      <c r="AH1290" s="12">
        <v>0</v>
      </c>
      <c r="AI1290" s="12">
        <v>0</v>
      </c>
      <c r="AJ1290" s="12">
        <v>0</v>
      </c>
      <c r="AK1290" s="12">
        <v>0</v>
      </c>
      <c r="AL1290" s="12" t="s">
        <v>3455</v>
      </c>
      <c r="AM1290" s="7" t="s">
        <v>668</v>
      </c>
      <c r="AN1290" s="7" t="s">
        <v>669</v>
      </c>
      <c r="AO1290" s="7">
        <v>2010</v>
      </c>
      <c r="AP1290" s="12" t="s">
        <v>3235</v>
      </c>
      <c r="AQ1290" s="12">
        <v>1000</v>
      </c>
      <c r="AR1290" s="12">
        <v>1</v>
      </c>
      <c r="AS1290" s="12" t="s">
        <v>555</v>
      </c>
      <c r="AT1290" s="7" t="s">
        <v>212</v>
      </c>
      <c r="AU1290" s="12">
        <v>1</v>
      </c>
      <c r="AV1290" s="12">
        <v>0</v>
      </c>
      <c r="AW1290" s="12">
        <v>0</v>
      </c>
      <c r="AX1290" s="12">
        <v>0</v>
      </c>
      <c r="AY1290" s="7">
        <v>1</v>
      </c>
      <c r="AZ1290" s="12">
        <v>0</v>
      </c>
      <c r="BA1290" s="12">
        <v>0</v>
      </c>
      <c r="BB1290" s="12">
        <v>0</v>
      </c>
      <c r="BC1290" s="12">
        <v>0</v>
      </c>
      <c r="BD1290" s="12">
        <v>0</v>
      </c>
      <c r="BE1290" s="12">
        <v>1</v>
      </c>
      <c r="BF1290" s="7" t="s">
        <v>2821</v>
      </c>
      <c r="BG1290" s="7" t="s">
        <v>865</v>
      </c>
      <c r="BH1290" s="7"/>
      <c r="BI1290" s="7" t="s">
        <v>2819</v>
      </c>
      <c r="BJ1290" s="12" t="s">
        <v>3459</v>
      </c>
      <c r="BK1290" s="12" t="s">
        <v>3463</v>
      </c>
      <c r="BL1290" s="12" t="s">
        <v>3481</v>
      </c>
      <c r="BM1290" s="7" t="s">
        <v>871</v>
      </c>
      <c r="BN1290" s="7"/>
      <c r="BO1290" s="12"/>
      <c r="BP1290" s="12"/>
      <c r="BQ1290" s="12">
        <v>-0.158</v>
      </c>
      <c r="BR1290" s="12" t="s">
        <v>1252</v>
      </c>
      <c r="BS1290" s="12">
        <v>-5.7000000000000003E-5</v>
      </c>
      <c r="BT1290" s="49"/>
      <c r="BU1290" s="12">
        <f>EXP(BS1290)</f>
        <v>0.99994300162446914</v>
      </c>
      <c r="BV1290" s="12" t="s">
        <v>3416</v>
      </c>
      <c r="BW1290" s="12" t="s">
        <v>1077</v>
      </c>
      <c r="BX1290" s="12" t="s">
        <v>1077</v>
      </c>
      <c r="BY1290" s="12" t="s">
        <v>1077</v>
      </c>
      <c r="BZ1290" s="12"/>
      <c r="CA1290" s="12" t="s">
        <v>1077</v>
      </c>
      <c r="CB1290" s="12"/>
      <c r="CC1290" s="12"/>
      <c r="CD1290" s="12" t="s">
        <v>1077</v>
      </c>
      <c r="CE1290" s="12">
        <v>4.0000000000000001E-3</v>
      </c>
      <c r="CF1290" s="12" t="s">
        <v>1077</v>
      </c>
      <c r="CG1290" s="12"/>
      <c r="CH1290" s="12"/>
      <c r="CI1290" s="12"/>
      <c r="CJ1290" s="12">
        <v>0.77700000000000002</v>
      </c>
      <c r="CK1290" s="12" t="s">
        <v>3957</v>
      </c>
      <c r="CL1290" s="12" t="s">
        <v>1077</v>
      </c>
      <c r="CM1290" s="12" t="s">
        <v>1077</v>
      </c>
      <c r="CN1290" s="12">
        <v>336.06400000000002</v>
      </c>
      <c r="CO1290" s="12" t="s">
        <v>3427</v>
      </c>
      <c r="CP1290" s="12"/>
      <c r="CQ1290" s="12"/>
      <c r="CR1290" s="12"/>
      <c r="CS1290" s="12" t="s">
        <v>1077</v>
      </c>
      <c r="CT1290" s="12" t="s">
        <v>1077</v>
      </c>
      <c r="CU1290" s="12" t="s">
        <v>1077</v>
      </c>
      <c r="CV1290" s="12" t="s">
        <v>1077</v>
      </c>
      <c r="CW1290" s="12"/>
      <c r="CX1290" s="57"/>
    </row>
    <row r="1291" spans="1:102" x14ac:dyDescent="0.35">
      <c r="A1291" s="56">
        <v>38</v>
      </c>
      <c r="B1291" s="12" t="s">
        <v>3729</v>
      </c>
      <c r="C1291" s="12">
        <v>38.4</v>
      </c>
      <c r="D1291" s="12" t="s">
        <v>1901</v>
      </c>
      <c r="E1291" s="12" t="s">
        <v>1130</v>
      </c>
      <c r="F1291" s="12" t="s">
        <v>1078</v>
      </c>
      <c r="G1291" s="12" t="s">
        <v>349</v>
      </c>
      <c r="H1291" s="12" t="s">
        <v>1078</v>
      </c>
      <c r="I1291" s="12" t="s">
        <v>1285</v>
      </c>
      <c r="J1291" s="12" t="s">
        <v>556</v>
      </c>
      <c r="K1291" s="12" t="s">
        <v>564</v>
      </c>
      <c r="L1291" s="12" t="s">
        <v>1204</v>
      </c>
      <c r="M1291" s="12" t="s">
        <v>3237</v>
      </c>
      <c r="N1291" s="12" t="s">
        <v>3435</v>
      </c>
      <c r="O1291" s="12" t="s">
        <v>3400</v>
      </c>
      <c r="P1291" s="12" t="s">
        <v>3401</v>
      </c>
      <c r="Q1291" s="12">
        <v>0</v>
      </c>
      <c r="R1291" s="12">
        <v>0</v>
      </c>
      <c r="S1291" s="12">
        <v>0</v>
      </c>
      <c r="T1291" s="12">
        <v>0</v>
      </c>
      <c r="U1291" s="12">
        <v>0</v>
      </c>
      <c r="V1291" s="12">
        <v>0</v>
      </c>
      <c r="W1291" s="12">
        <v>1</v>
      </c>
      <c r="X1291" s="12">
        <v>0</v>
      </c>
      <c r="Y1291" s="12">
        <v>0</v>
      </c>
      <c r="Z1291" s="12">
        <v>0</v>
      </c>
      <c r="AA1291" s="12">
        <v>0</v>
      </c>
      <c r="AB1291" s="12">
        <v>0</v>
      </c>
      <c r="AC1291" s="12">
        <v>1</v>
      </c>
      <c r="AD1291" s="12">
        <v>0</v>
      </c>
      <c r="AE1291" s="12">
        <v>0</v>
      </c>
      <c r="AF1291" s="12">
        <v>0</v>
      </c>
      <c r="AG1291" s="12">
        <v>0</v>
      </c>
      <c r="AH1291" s="12">
        <v>0</v>
      </c>
      <c r="AI1291" s="12">
        <v>0</v>
      </c>
      <c r="AJ1291" s="12">
        <v>0</v>
      </c>
      <c r="AK1291" s="12">
        <v>0</v>
      </c>
      <c r="AL1291" s="12" t="s">
        <v>3454</v>
      </c>
      <c r="AM1291" s="12" t="s">
        <v>668</v>
      </c>
      <c r="AN1291" s="12" t="s">
        <v>669</v>
      </c>
      <c r="AO1291" s="12">
        <v>2010</v>
      </c>
      <c r="AP1291" s="12" t="s">
        <v>3235</v>
      </c>
      <c r="AQ1291" s="12">
        <v>1000</v>
      </c>
      <c r="AR1291" s="12">
        <v>1</v>
      </c>
      <c r="AS1291" s="12" t="s">
        <v>555</v>
      </c>
      <c r="AT1291" s="12" t="s">
        <v>212</v>
      </c>
      <c r="AU1291" s="12">
        <v>1</v>
      </c>
      <c r="AV1291" s="12">
        <v>0</v>
      </c>
      <c r="AW1291" s="12">
        <v>0</v>
      </c>
      <c r="AX1291" s="12">
        <v>1</v>
      </c>
      <c r="AY1291" s="12">
        <v>1</v>
      </c>
      <c r="AZ1291" s="12">
        <v>0</v>
      </c>
      <c r="BA1291" s="12">
        <v>0</v>
      </c>
      <c r="BB1291" s="12">
        <v>0</v>
      </c>
      <c r="BC1291" s="12">
        <v>0</v>
      </c>
      <c r="BD1291" s="12">
        <v>1</v>
      </c>
      <c r="BE1291" s="12">
        <v>1</v>
      </c>
      <c r="BF1291" s="12" t="s">
        <v>766</v>
      </c>
      <c r="BG1291" s="12" t="s">
        <v>798</v>
      </c>
      <c r="BH1291" s="12"/>
      <c r="BI1291" s="12" t="s">
        <v>2806</v>
      </c>
      <c r="BJ1291" s="12" t="s">
        <v>3460</v>
      </c>
      <c r="BK1291" s="12" t="s">
        <v>3463</v>
      </c>
      <c r="BL1291" s="12" t="s">
        <v>3481</v>
      </c>
      <c r="BM1291" s="12" t="s">
        <v>871</v>
      </c>
      <c r="BN1291" s="12"/>
      <c r="BO1291" s="12"/>
      <c r="BP1291" s="12"/>
      <c r="BQ1291" s="12"/>
      <c r="BR1291" s="12"/>
      <c r="BS1291" s="12"/>
      <c r="BT1291" s="12"/>
      <c r="BU1291" s="12"/>
      <c r="BV1291" s="12"/>
      <c r="BW1291" s="12"/>
      <c r="BX1291" s="12"/>
      <c r="BY1291" s="12"/>
      <c r="BZ1291" s="12"/>
      <c r="CA1291" s="12"/>
      <c r="CB1291" s="12"/>
      <c r="CC1291" s="12"/>
      <c r="CD1291" s="12"/>
      <c r="CE1291" s="12"/>
      <c r="CF1291" s="12"/>
      <c r="CG1291" s="12"/>
      <c r="CH1291" s="12"/>
      <c r="CI1291" s="12"/>
      <c r="CJ1291" s="12"/>
      <c r="CK1291" s="12"/>
      <c r="CL1291" s="12"/>
      <c r="CM1291" s="12"/>
      <c r="CN1291" s="12"/>
      <c r="CO1291" s="12"/>
      <c r="CP1291" s="12"/>
      <c r="CQ1291" s="12"/>
      <c r="CR1291" s="12"/>
      <c r="CS1291" s="12"/>
      <c r="CT1291" s="12"/>
      <c r="CU1291" s="12"/>
      <c r="CV1291" s="12"/>
      <c r="CW1291" s="12"/>
      <c r="CX1291" s="57"/>
    </row>
    <row r="1292" spans="1:102" ht="16.5" x14ac:dyDescent="0.35">
      <c r="A1292" s="56">
        <v>38</v>
      </c>
      <c r="B1292" s="12" t="s">
        <v>3729</v>
      </c>
      <c r="C1292" s="12">
        <v>38.6</v>
      </c>
      <c r="D1292" s="12" t="s">
        <v>1961</v>
      </c>
      <c r="E1292" s="12" t="s">
        <v>1132</v>
      </c>
      <c r="F1292" s="12" t="s">
        <v>3916</v>
      </c>
      <c r="G1292" s="12" t="s">
        <v>212</v>
      </c>
      <c r="H1292" s="12" t="s">
        <v>2805</v>
      </c>
      <c r="I1292" s="12" t="s">
        <v>349</v>
      </c>
      <c r="J1292" s="12" t="s">
        <v>556</v>
      </c>
      <c r="K1292" s="12" t="s">
        <v>564</v>
      </c>
      <c r="L1292" s="12" t="s">
        <v>1204</v>
      </c>
      <c r="M1292" s="12" t="s">
        <v>3237</v>
      </c>
      <c r="N1292" s="12" t="s">
        <v>3435</v>
      </c>
      <c r="O1292" s="12" t="s">
        <v>3400</v>
      </c>
      <c r="P1292" s="12" t="s">
        <v>3401</v>
      </c>
      <c r="Q1292" s="12">
        <v>0</v>
      </c>
      <c r="R1292" s="12">
        <v>0</v>
      </c>
      <c r="S1292" s="12">
        <v>0</v>
      </c>
      <c r="T1292" s="12">
        <v>0</v>
      </c>
      <c r="U1292" s="12">
        <v>0</v>
      </c>
      <c r="V1292" s="12">
        <v>0</v>
      </c>
      <c r="W1292" s="12">
        <v>1</v>
      </c>
      <c r="X1292" s="12">
        <v>0</v>
      </c>
      <c r="Y1292" s="12">
        <v>0</v>
      </c>
      <c r="Z1292" s="12">
        <v>0</v>
      </c>
      <c r="AA1292" s="12">
        <v>0</v>
      </c>
      <c r="AB1292" s="12">
        <v>0</v>
      </c>
      <c r="AC1292" s="12">
        <v>1</v>
      </c>
      <c r="AD1292" s="12">
        <v>0</v>
      </c>
      <c r="AE1292" s="12">
        <v>0</v>
      </c>
      <c r="AF1292" s="12">
        <v>0</v>
      </c>
      <c r="AG1292" s="12">
        <v>0</v>
      </c>
      <c r="AH1292" s="12">
        <v>0</v>
      </c>
      <c r="AI1292" s="12">
        <v>0</v>
      </c>
      <c r="AJ1292" s="12">
        <v>0</v>
      </c>
      <c r="AK1292" s="12">
        <v>0</v>
      </c>
      <c r="AL1292" s="12" t="s">
        <v>3455</v>
      </c>
      <c r="AM1292" s="7" t="s">
        <v>668</v>
      </c>
      <c r="AN1292" s="7" t="s">
        <v>669</v>
      </c>
      <c r="AO1292" s="7">
        <v>2010</v>
      </c>
      <c r="AP1292" s="12" t="s">
        <v>3235</v>
      </c>
      <c r="AQ1292" s="12">
        <v>1000</v>
      </c>
      <c r="AR1292" s="12">
        <v>1</v>
      </c>
      <c r="AS1292" s="12" t="s">
        <v>555</v>
      </c>
      <c r="AT1292" s="7" t="s">
        <v>212</v>
      </c>
      <c r="AU1292" s="12">
        <v>1</v>
      </c>
      <c r="AV1292" s="12">
        <v>0</v>
      </c>
      <c r="AW1292" s="12">
        <v>0</v>
      </c>
      <c r="AX1292" s="12">
        <v>0</v>
      </c>
      <c r="AY1292" s="7">
        <v>1</v>
      </c>
      <c r="AZ1292" s="12">
        <v>0</v>
      </c>
      <c r="BA1292" s="12">
        <v>0</v>
      </c>
      <c r="BB1292" s="12">
        <v>0</v>
      </c>
      <c r="BC1292" s="12">
        <v>0</v>
      </c>
      <c r="BD1292" s="12">
        <v>0</v>
      </c>
      <c r="BE1292" s="12">
        <v>1</v>
      </c>
      <c r="BF1292" s="7" t="s">
        <v>2820</v>
      </c>
      <c r="BG1292" s="7" t="s">
        <v>863</v>
      </c>
      <c r="BH1292" s="7"/>
      <c r="BI1292" s="7" t="s">
        <v>2818</v>
      </c>
      <c r="BJ1292" s="12" t="s">
        <v>3460</v>
      </c>
      <c r="BK1292" s="12" t="s">
        <v>3463</v>
      </c>
      <c r="BL1292" s="12" t="s">
        <v>3481</v>
      </c>
      <c r="BM1292" s="7" t="s">
        <v>871</v>
      </c>
      <c r="BN1292" s="7"/>
      <c r="BO1292" s="12"/>
      <c r="BP1292" s="12"/>
      <c r="BQ1292" s="12">
        <v>-0.17699999999999999</v>
      </c>
      <c r="BR1292" s="12" t="s">
        <v>1252</v>
      </c>
      <c r="BS1292" s="12">
        <v>-6.6000000000000005E-5</v>
      </c>
      <c r="BT1292" s="49"/>
      <c r="BU1292" s="12">
        <f>EXP(BS1292)</f>
        <v>0.99993400217795203</v>
      </c>
      <c r="BV1292" s="12" t="s">
        <v>3416</v>
      </c>
      <c r="BW1292" s="12" t="s">
        <v>1077</v>
      </c>
      <c r="BX1292" s="12" t="s">
        <v>1077</v>
      </c>
      <c r="BY1292" s="12" t="s">
        <v>1077</v>
      </c>
      <c r="BZ1292" s="12"/>
      <c r="CA1292" s="12" t="s">
        <v>1077</v>
      </c>
      <c r="CB1292" s="12"/>
      <c r="CC1292" s="12"/>
      <c r="CD1292" s="12" t="s">
        <v>1077</v>
      </c>
      <c r="CE1292" s="12">
        <v>1E-3</v>
      </c>
      <c r="CF1292" s="12" t="s">
        <v>1077</v>
      </c>
      <c r="CG1292" s="12"/>
      <c r="CH1292" s="12"/>
      <c r="CI1292" s="12"/>
      <c r="CJ1292" s="12">
        <v>0.77700000000000002</v>
      </c>
      <c r="CK1292" s="12" t="s">
        <v>3957</v>
      </c>
      <c r="CL1292" s="12" t="s">
        <v>1077</v>
      </c>
      <c r="CM1292" s="12" t="s">
        <v>1077</v>
      </c>
      <c r="CN1292" s="12">
        <v>336.06400000000002</v>
      </c>
      <c r="CO1292" s="12" t="s">
        <v>3427</v>
      </c>
      <c r="CP1292" s="12"/>
      <c r="CQ1292" s="12"/>
      <c r="CR1292" s="12"/>
      <c r="CS1292" s="12" t="s">
        <v>1077</v>
      </c>
      <c r="CT1292" s="12" t="s">
        <v>1077</v>
      </c>
      <c r="CU1292" s="12" t="s">
        <v>1077</v>
      </c>
      <c r="CV1292" s="12" t="s">
        <v>1077</v>
      </c>
      <c r="CW1292" s="12"/>
      <c r="CX1292" s="57"/>
    </row>
    <row r="1293" spans="1:102" ht="16.5" x14ac:dyDescent="0.35">
      <c r="A1293" s="56">
        <v>38</v>
      </c>
      <c r="B1293" s="12" t="s">
        <v>3729</v>
      </c>
      <c r="C1293" s="12">
        <v>38.6</v>
      </c>
      <c r="D1293" s="12" t="s">
        <v>1902</v>
      </c>
      <c r="E1293" s="12" t="s">
        <v>1132</v>
      </c>
      <c r="F1293" s="12" t="s">
        <v>3916</v>
      </c>
      <c r="G1293" s="12" t="s">
        <v>212</v>
      </c>
      <c r="H1293" s="12" t="s">
        <v>2804</v>
      </c>
      <c r="I1293" s="12" t="s">
        <v>212</v>
      </c>
      <c r="J1293" s="12" t="s">
        <v>556</v>
      </c>
      <c r="K1293" s="12" t="s">
        <v>564</v>
      </c>
      <c r="L1293" s="12" t="s">
        <v>1204</v>
      </c>
      <c r="M1293" s="12" t="s">
        <v>3237</v>
      </c>
      <c r="N1293" s="12" t="s">
        <v>3435</v>
      </c>
      <c r="O1293" s="12" t="s">
        <v>3400</v>
      </c>
      <c r="P1293" s="12" t="s">
        <v>3401</v>
      </c>
      <c r="Q1293" s="12">
        <v>0</v>
      </c>
      <c r="R1293" s="12">
        <v>0</v>
      </c>
      <c r="S1293" s="12">
        <v>0</v>
      </c>
      <c r="T1293" s="12">
        <v>0</v>
      </c>
      <c r="U1293" s="12">
        <v>0</v>
      </c>
      <c r="V1293" s="12">
        <v>0</v>
      </c>
      <c r="W1293" s="12">
        <v>1</v>
      </c>
      <c r="X1293" s="12">
        <v>0</v>
      </c>
      <c r="Y1293" s="12">
        <v>0</v>
      </c>
      <c r="Z1293" s="12">
        <v>0</v>
      </c>
      <c r="AA1293" s="12">
        <v>0</v>
      </c>
      <c r="AB1293" s="12">
        <v>0</v>
      </c>
      <c r="AC1293" s="12">
        <v>1</v>
      </c>
      <c r="AD1293" s="12">
        <v>0</v>
      </c>
      <c r="AE1293" s="12">
        <v>0</v>
      </c>
      <c r="AF1293" s="12">
        <v>0</v>
      </c>
      <c r="AG1293" s="12">
        <v>0</v>
      </c>
      <c r="AH1293" s="12">
        <v>0</v>
      </c>
      <c r="AI1293" s="12">
        <v>0</v>
      </c>
      <c r="AJ1293" s="12">
        <v>0</v>
      </c>
      <c r="AK1293" s="12">
        <v>0</v>
      </c>
      <c r="AL1293" s="12" t="s">
        <v>3455</v>
      </c>
      <c r="AM1293" s="7" t="s">
        <v>668</v>
      </c>
      <c r="AN1293" s="7" t="s">
        <v>669</v>
      </c>
      <c r="AO1293" s="7">
        <v>2010</v>
      </c>
      <c r="AP1293" s="12" t="s">
        <v>3235</v>
      </c>
      <c r="AQ1293" s="12">
        <v>1000</v>
      </c>
      <c r="AR1293" s="12">
        <v>1</v>
      </c>
      <c r="AS1293" s="12" t="s">
        <v>555</v>
      </c>
      <c r="AT1293" s="7" t="s">
        <v>212</v>
      </c>
      <c r="AU1293" s="12">
        <v>1</v>
      </c>
      <c r="AV1293" s="12">
        <v>0</v>
      </c>
      <c r="AW1293" s="12">
        <v>0</v>
      </c>
      <c r="AX1293" s="12">
        <v>0</v>
      </c>
      <c r="AY1293" s="7">
        <v>1</v>
      </c>
      <c r="AZ1293" s="12">
        <v>0</v>
      </c>
      <c r="BA1293" s="12">
        <v>0</v>
      </c>
      <c r="BB1293" s="12">
        <v>0</v>
      </c>
      <c r="BC1293" s="12">
        <v>0</v>
      </c>
      <c r="BD1293" s="12">
        <v>0</v>
      </c>
      <c r="BE1293" s="12">
        <v>1</v>
      </c>
      <c r="BF1293" s="7" t="s">
        <v>766</v>
      </c>
      <c r="BG1293" s="7" t="s">
        <v>868</v>
      </c>
      <c r="BH1293" s="7"/>
      <c r="BI1293" s="7" t="s">
        <v>2807</v>
      </c>
      <c r="BJ1293" s="12" t="s">
        <v>3460</v>
      </c>
      <c r="BK1293" s="12" t="s">
        <v>3463</v>
      </c>
      <c r="BL1293" s="12" t="s">
        <v>3481</v>
      </c>
      <c r="BM1293" s="7" t="s">
        <v>871</v>
      </c>
      <c r="BN1293" s="7"/>
      <c r="BO1293" s="12"/>
      <c r="BP1293" s="12"/>
      <c r="BQ1293" s="12">
        <v>0.29499999999999998</v>
      </c>
      <c r="BR1293" s="12" t="s">
        <v>1252</v>
      </c>
      <c r="BS1293" s="12">
        <v>5.0000000000000004E-6</v>
      </c>
      <c r="BT1293" s="49"/>
      <c r="BU1293" s="49">
        <f>EXP(BS1293)</f>
        <v>1.0000050000125</v>
      </c>
      <c r="BV1293" s="12" t="s">
        <v>3416</v>
      </c>
      <c r="BW1293" s="12" t="s">
        <v>1077</v>
      </c>
      <c r="BX1293" s="12" t="s">
        <v>1077</v>
      </c>
      <c r="BY1293" s="12" t="s">
        <v>1077</v>
      </c>
      <c r="BZ1293" s="12"/>
      <c r="CA1293" s="12" t="s">
        <v>1077</v>
      </c>
      <c r="CB1293" s="12"/>
      <c r="CC1293" s="12"/>
      <c r="CD1293" s="12" t="s">
        <v>1077</v>
      </c>
      <c r="CE1293" s="12">
        <v>0</v>
      </c>
      <c r="CF1293" s="12" t="s">
        <v>1077</v>
      </c>
      <c r="CG1293" s="12"/>
      <c r="CH1293" s="12"/>
      <c r="CI1293" s="12"/>
      <c r="CJ1293" s="12">
        <v>0.77700000000000002</v>
      </c>
      <c r="CK1293" s="12" t="s">
        <v>3957</v>
      </c>
      <c r="CL1293" s="12" t="s">
        <v>1077</v>
      </c>
      <c r="CM1293" s="12" t="s">
        <v>1077</v>
      </c>
      <c r="CN1293" s="12">
        <v>336.06400000000002</v>
      </c>
      <c r="CO1293" s="12" t="s">
        <v>3427</v>
      </c>
      <c r="CP1293" s="12"/>
      <c r="CQ1293" s="12"/>
      <c r="CR1293" s="12"/>
      <c r="CS1293" s="12" t="s">
        <v>1077</v>
      </c>
      <c r="CT1293" s="12" t="s">
        <v>1077</v>
      </c>
      <c r="CU1293" s="12" t="s">
        <v>1077</v>
      </c>
      <c r="CV1293" s="12" t="s">
        <v>1077</v>
      </c>
      <c r="CW1293" s="12"/>
      <c r="CX1293" s="57"/>
    </row>
    <row r="1294" spans="1:102" ht="16.5" x14ac:dyDescent="0.35">
      <c r="A1294" s="56">
        <v>38</v>
      </c>
      <c r="B1294" s="12" t="s">
        <v>3729</v>
      </c>
      <c r="C1294" s="12">
        <v>38.6</v>
      </c>
      <c r="D1294" s="12" t="s">
        <v>1926</v>
      </c>
      <c r="E1294" s="12" t="s">
        <v>1132</v>
      </c>
      <c r="F1294" s="12" t="s">
        <v>3916</v>
      </c>
      <c r="G1294" s="12" t="s">
        <v>212</v>
      </c>
      <c r="H1294" s="12" t="s">
        <v>2804</v>
      </c>
      <c r="I1294" s="12" t="s">
        <v>212</v>
      </c>
      <c r="J1294" s="12" t="s">
        <v>556</v>
      </c>
      <c r="K1294" s="12" t="s">
        <v>564</v>
      </c>
      <c r="L1294" s="12" t="s">
        <v>1204</v>
      </c>
      <c r="M1294" s="12" t="s">
        <v>3237</v>
      </c>
      <c r="N1294" s="12" t="s">
        <v>3435</v>
      </c>
      <c r="O1294" s="12" t="s">
        <v>3400</v>
      </c>
      <c r="P1294" s="12" t="s">
        <v>3401</v>
      </c>
      <c r="Q1294" s="12">
        <v>0</v>
      </c>
      <c r="R1294" s="12">
        <v>0</v>
      </c>
      <c r="S1294" s="12">
        <v>0</v>
      </c>
      <c r="T1294" s="12">
        <v>0</v>
      </c>
      <c r="U1294" s="12">
        <v>0</v>
      </c>
      <c r="V1294" s="12">
        <v>0</v>
      </c>
      <c r="W1294" s="12">
        <v>1</v>
      </c>
      <c r="X1294" s="12">
        <v>0</v>
      </c>
      <c r="Y1294" s="12">
        <v>0</v>
      </c>
      <c r="Z1294" s="12">
        <v>0</v>
      </c>
      <c r="AA1294" s="12">
        <v>0</v>
      </c>
      <c r="AB1294" s="12">
        <v>0</v>
      </c>
      <c r="AC1294" s="12">
        <v>1</v>
      </c>
      <c r="AD1294" s="12">
        <v>0</v>
      </c>
      <c r="AE1294" s="12">
        <v>0</v>
      </c>
      <c r="AF1294" s="12">
        <v>0</v>
      </c>
      <c r="AG1294" s="12">
        <v>0</v>
      </c>
      <c r="AH1294" s="12">
        <v>0</v>
      </c>
      <c r="AI1294" s="12">
        <v>0</v>
      </c>
      <c r="AJ1294" s="12">
        <v>0</v>
      </c>
      <c r="AK1294" s="12">
        <v>0</v>
      </c>
      <c r="AL1294" s="12" t="s">
        <v>3455</v>
      </c>
      <c r="AM1294" s="7" t="s">
        <v>668</v>
      </c>
      <c r="AN1294" s="7" t="s">
        <v>669</v>
      </c>
      <c r="AO1294" s="7">
        <v>2010</v>
      </c>
      <c r="AP1294" s="12" t="s">
        <v>3235</v>
      </c>
      <c r="AQ1294" s="12">
        <v>1000</v>
      </c>
      <c r="AR1294" s="12">
        <v>1</v>
      </c>
      <c r="AS1294" s="12" t="s">
        <v>555</v>
      </c>
      <c r="AT1294" s="7" t="s">
        <v>212</v>
      </c>
      <c r="AU1294" s="12">
        <v>1</v>
      </c>
      <c r="AV1294" s="12">
        <v>0</v>
      </c>
      <c r="AW1294" s="12">
        <v>0</v>
      </c>
      <c r="AX1294" s="12">
        <v>0</v>
      </c>
      <c r="AY1294" s="7">
        <v>1</v>
      </c>
      <c r="AZ1294" s="12">
        <v>0</v>
      </c>
      <c r="BA1294" s="12">
        <v>0</v>
      </c>
      <c r="BB1294" s="12">
        <v>0</v>
      </c>
      <c r="BC1294" s="12">
        <v>0</v>
      </c>
      <c r="BD1294" s="12">
        <v>0</v>
      </c>
      <c r="BE1294" s="12">
        <v>1</v>
      </c>
      <c r="BF1294" s="7" t="s">
        <v>766</v>
      </c>
      <c r="BG1294" s="7" t="s">
        <v>866</v>
      </c>
      <c r="BH1294" s="7"/>
      <c r="BI1294" s="7" t="s">
        <v>2808</v>
      </c>
      <c r="BJ1294" s="12" t="s">
        <v>3460</v>
      </c>
      <c r="BK1294" s="12" t="s">
        <v>3463</v>
      </c>
      <c r="BL1294" s="12" t="s">
        <v>3481</v>
      </c>
      <c r="BM1294" s="7" t="s">
        <v>871</v>
      </c>
      <c r="BN1294" s="7"/>
      <c r="BO1294" s="12"/>
      <c r="BP1294" s="12"/>
      <c r="BQ1294" s="12">
        <v>0.46700000000000003</v>
      </c>
      <c r="BR1294" s="12" t="s">
        <v>1252</v>
      </c>
      <c r="BS1294" s="12">
        <v>1.9999999999999999E-6</v>
      </c>
      <c r="BT1294" s="49"/>
      <c r="BU1294" s="12">
        <f>EXP(BS1294)</f>
        <v>1.000002000002</v>
      </c>
      <c r="BV1294" s="12" t="s">
        <v>3416</v>
      </c>
      <c r="BW1294" s="12" t="s">
        <v>1077</v>
      </c>
      <c r="BX1294" s="12" t="s">
        <v>1077</v>
      </c>
      <c r="BY1294" s="12" t="s">
        <v>1077</v>
      </c>
      <c r="BZ1294" s="12"/>
      <c r="CA1294" s="12" t="s">
        <v>1077</v>
      </c>
      <c r="CB1294" s="12"/>
      <c r="CC1294" s="12"/>
      <c r="CD1294" s="12" t="s">
        <v>1077</v>
      </c>
      <c r="CE1294" s="12">
        <v>0</v>
      </c>
      <c r="CF1294" s="12" t="s">
        <v>1077</v>
      </c>
      <c r="CG1294" s="12"/>
      <c r="CH1294" s="12"/>
      <c r="CI1294" s="12"/>
      <c r="CJ1294" s="12">
        <v>0.77700000000000002</v>
      </c>
      <c r="CK1294" s="12" t="s">
        <v>3957</v>
      </c>
      <c r="CL1294" s="12" t="s">
        <v>1077</v>
      </c>
      <c r="CM1294" s="12" t="s">
        <v>1077</v>
      </c>
      <c r="CN1294" s="12">
        <v>336.06400000000002</v>
      </c>
      <c r="CO1294" s="12" t="s">
        <v>3427</v>
      </c>
      <c r="CP1294" s="12"/>
      <c r="CQ1294" s="12"/>
      <c r="CR1294" s="12"/>
      <c r="CS1294" s="12" t="s">
        <v>1077</v>
      </c>
      <c r="CT1294" s="12" t="s">
        <v>1077</v>
      </c>
      <c r="CU1294" s="12" t="s">
        <v>1077</v>
      </c>
      <c r="CV1294" s="12" t="s">
        <v>1077</v>
      </c>
      <c r="CW1294" s="12"/>
      <c r="CX1294" s="57"/>
    </row>
    <row r="1295" spans="1:102" ht="16.5" x14ac:dyDescent="0.35">
      <c r="A1295" s="56">
        <v>38</v>
      </c>
      <c r="B1295" s="12" t="s">
        <v>3729</v>
      </c>
      <c r="C1295" s="12">
        <v>38.6</v>
      </c>
      <c r="D1295" s="12" t="s">
        <v>1925</v>
      </c>
      <c r="E1295" s="12" t="s">
        <v>1132</v>
      </c>
      <c r="F1295" s="12" t="s">
        <v>3916</v>
      </c>
      <c r="G1295" s="12" t="s">
        <v>349</v>
      </c>
      <c r="H1295" s="12" t="s">
        <v>2804</v>
      </c>
      <c r="I1295" s="12" t="s">
        <v>1285</v>
      </c>
      <c r="J1295" s="12" t="s">
        <v>556</v>
      </c>
      <c r="K1295" s="12" t="s">
        <v>564</v>
      </c>
      <c r="L1295" s="12" t="s">
        <v>1204</v>
      </c>
      <c r="M1295" s="12" t="s">
        <v>3237</v>
      </c>
      <c r="N1295" s="12" t="s">
        <v>3435</v>
      </c>
      <c r="O1295" s="12" t="s">
        <v>3400</v>
      </c>
      <c r="P1295" s="12" t="s">
        <v>3401</v>
      </c>
      <c r="Q1295" s="12">
        <v>0</v>
      </c>
      <c r="R1295" s="12">
        <v>0</v>
      </c>
      <c r="S1295" s="12">
        <v>0</v>
      </c>
      <c r="T1295" s="12">
        <v>0</v>
      </c>
      <c r="U1295" s="12">
        <v>0</v>
      </c>
      <c r="V1295" s="12">
        <v>0</v>
      </c>
      <c r="W1295" s="12">
        <v>1</v>
      </c>
      <c r="X1295" s="12">
        <v>0</v>
      </c>
      <c r="Y1295" s="12">
        <v>0</v>
      </c>
      <c r="Z1295" s="12">
        <v>0</v>
      </c>
      <c r="AA1295" s="12">
        <v>0</v>
      </c>
      <c r="AB1295" s="12">
        <v>0</v>
      </c>
      <c r="AC1295" s="12">
        <v>1</v>
      </c>
      <c r="AD1295" s="12">
        <v>0</v>
      </c>
      <c r="AE1295" s="12">
        <v>0</v>
      </c>
      <c r="AF1295" s="12">
        <v>0</v>
      </c>
      <c r="AG1295" s="12">
        <v>0</v>
      </c>
      <c r="AH1295" s="12">
        <v>0</v>
      </c>
      <c r="AI1295" s="12">
        <v>0</v>
      </c>
      <c r="AJ1295" s="12">
        <v>0</v>
      </c>
      <c r="AK1295" s="12">
        <v>0</v>
      </c>
      <c r="AL1295" s="12" t="s">
        <v>3455</v>
      </c>
      <c r="AM1295" s="7" t="s">
        <v>668</v>
      </c>
      <c r="AN1295" s="7" t="s">
        <v>669</v>
      </c>
      <c r="AO1295" s="7">
        <v>2010</v>
      </c>
      <c r="AP1295" s="12" t="s">
        <v>3235</v>
      </c>
      <c r="AQ1295" s="12">
        <v>1000</v>
      </c>
      <c r="AR1295" s="12">
        <v>1</v>
      </c>
      <c r="AS1295" s="12" t="s">
        <v>555</v>
      </c>
      <c r="AT1295" s="7" t="s">
        <v>212</v>
      </c>
      <c r="AU1295" s="12">
        <v>1</v>
      </c>
      <c r="AV1295" s="12">
        <v>0</v>
      </c>
      <c r="AW1295" s="12">
        <v>0</v>
      </c>
      <c r="AX1295" s="12">
        <v>0</v>
      </c>
      <c r="AY1295" s="7">
        <v>1</v>
      </c>
      <c r="AZ1295" s="12">
        <v>0</v>
      </c>
      <c r="BA1295" s="12">
        <v>0</v>
      </c>
      <c r="BB1295" s="12">
        <v>0</v>
      </c>
      <c r="BC1295" s="12">
        <v>0</v>
      </c>
      <c r="BD1295" s="12">
        <v>0</v>
      </c>
      <c r="BE1295" s="12">
        <v>1</v>
      </c>
      <c r="BF1295" s="7" t="s">
        <v>766</v>
      </c>
      <c r="BG1295" s="7" t="s">
        <v>866</v>
      </c>
      <c r="BH1295" s="7"/>
      <c r="BI1295" s="7" t="s">
        <v>2808</v>
      </c>
      <c r="BJ1295" s="12" t="s">
        <v>3459</v>
      </c>
      <c r="BK1295" s="12" t="s">
        <v>3463</v>
      </c>
      <c r="BL1295" s="12" t="s">
        <v>3481</v>
      </c>
      <c r="BM1295" s="7" t="s">
        <v>871</v>
      </c>
      <c r="BN1295" s="7"/>
      <c r="BO1295" s="12"/>
      <c r="BP1295" s="12"/>
      <c r="BQ1295" s="12">
        <v>0.42799999999999999</v>
      </c>
      <c r="BR1295" s="12" t="s">
        <v>1252</v>
      </c>
      <c r="BS1295" s="12">
        <v>9.9999999999999995E-7</v>
      </c>
      <c r="BT1295" s="49"/>
      <c r="BU1295" s="12">
        <f>EXP(BS1295)</f>
        <v>1.0000010000005</v>
      </c>
      <c r="BV1295" s="12" t="s">
        <v>3416</v>
      </c>
      <c r="BW1295" s="12" t="s">
        <v>1077</v>
      </c>
      <c r="BX1295" s="12" t="s">
        <v>1077</v>
      </c>
      <c r="BY1295" s="12" t="s">
        <v>1077</v>
      </c>
      <c r="BZ1295" s="12"/>
      <c r="CA1295" s="12" t="s">
        <v>1077</v>
      </c>
      <c r="CB1295" s="12"/>
      <c r="CC1295" s="12"/>
      <c r="CD1295" s="12" t="s">
        <v>1077</v>
      </c>
      <c r="CE1295" s="12" t="s">
        <v>1077</v>
      </c>
      <c r="CF1295" s="12" t="s">
        <v>1077</v>
      </c>
      <c r="CG1295" s="12"/>
      <c r="CH1295" s="12"/>
      <c r="CI1295" s="12"/>
      <c r="CJ1295" s="12">
        <v>0.77700000000000002</v>
      </c>
      <c r="CK1295" s="12" t="s">
        <v>3957</v>
      </c>
      <c r="CL1295" s="12" t="s">
        <v>1077</v>
      </c>
      <c r="CM1295" s="12" t="s">
        <v>1077</v>
      </c>
      <c r="CN1295" s="12">
        <v>336.06400000000002</v>
      </c>
      <c r="CO1295" s="12" t="s">
        <v>3427</v>
      </c>
      <c r="CP1295" s="12"/>
      <c r="CQ1295" s="12"/>
      <c r="CR1295" s="12"/>
      <c r="CS1295" s="12" t="s">
        <v>1077</v>
      </c>
      <c r="CT1295" s="12" t="s">
        <v>1077</v>
      </c>
      <c r="CU1295" s="12" t="s">
        <v>1077</v>
      </c>
      <c r="CV1295" s="12" t="s">
        <v>1077</v>
      </c>
      <c r="CW1295" s="12"/>
      <c r="CX1295" s="57"/>
    </row>
    <row r="1296" spans="1:102" x14ac:dyDescent="0.35">
      <c r="A1296" s="56">
        <v>38</v>
      </c>
      <c r="B1296" s="12" t="s">
        <v>3729</v>
      </c>
      <c r="C1296" s="12">
        <v>38.6</v>
      </c>
      <c r="D1296" s="12" t="s">
        <v>1892</v>
      </c>
      <c r="E1296" s="12" t="s">
        <v>1132</v>
      </c>
      <c r="F1296" s="12" t="s">
        <v>1078</v>
      </c>
      <c r="G1296" s="12" t="s">
        <v>349</v>
      </c>
      <c r="H1296" s="12" t="s">
        <v>1078</v>
      </c>
      <c r="I1296" s="12" t="s">
        <v>1285</v>
      </c>
      <c r="J1296" s="12" t="s">
        <v>556</v>
      </c>
      <c r="K1296" s="12" t="s">
        <v>564</v>
      </c>
      <c r="L1296" s="12" t="s">
        <v>1204</v>
      </c>
      <c r="M1296" s="12" t="s">
        <v>3237</v>
      </c>
      <c r="N1296" s="12" t="s">
        <v>3435</v>
      </c>
      <c r="O1296" s="12" t="s">
        <v>3400</v>
      </c>
      <c r="P1296" s="12" t="s">
        <v>3401</v>
      </c>
      <c r="Q1296" s="12">
        <v>0</v>
      </c>
      <c r="R1296" s="12">
        <v>0</v>
      </c>
      <c r="S1296" s="12">
        <v>0</v>
      </c>
      <c r="T1296" s="12">
        <v>0</v>
      </c>
      <c r="U1296" s="12">
        <v>0</v>
      </c>
      <c r="V1296" s="12">
        <v>0</v>
      </c>
      <c r="W1296" s="12">
        <v>1</v>
      </c>
      <c r="X1296" s="12">
        <v>0</v>
      </c>
      <c r="Y1296" s="12">
        <v>0</v>
      </c>
      <c r="Z1296" s="12">
        <v>0</v>
      </c>
      <c r="AA1296" s="12">
        <v>0</v>
      </c>
      <c r="AB1296" s="12">
        <v>0</v>
      </c>
      <c r="AC1296" s="12">
        <v>1</v>
      </c>
      <c r="AD1296" s="12">
        <v>0</v>
      </c>
      <c r="AE1296" s="12">
        <v>0</v>
      </c>
      <c r="AF1296" s="12">
        <v>0</v>
      </c>
      <c r="AG1296" s="12">
        <v>0</v>
      </c>
      <c r="AH1296" s="12">
        <v>0</v>
      </c>
      <c r="AI1296" s="12">
        <v>0</v>
      </c>
      <c r="AJ1296" s="12">
        <v>0</v>
      </c>
      <c r="AK1296" s="12">
        <v>0</v>
      </c>
      <c r="AL1296" s="12" t="s">
        <v>3455</v>
      </c>
      <c r="AM1296" s="12" t="s">
        <v>668</v>
      </c>
      <c r="AN1296" s="12" t="s">
        <v>669</v>
      </c>
      <c r="AO1296" s="12">
        <v>2010</v>
      </c>
      <c r="AP1296" s="12" t="s">
        <v>3235</v>
      </c>
      <c r="AQ1296" s="12">
        <v>1000</v>
      </c>
      <c r="AR1296" s="12">
        <v>1</v>
      </c>
      <c r="AS1296" s="12" t="s">
        <v>555</v>
      </c>
      <c r="AT1296" s="12" t="s">
        <v>212</v>
      </c>
      <c r="AU1296" s="12">
        <v>1</v>
      </c>
      <c r="AV1296" s="12">
        <v>0</v>
      </c>
      <c r="AW1296" s="12">
        <v>0</v>
      </c>
      <c r="AX1296" s="12">
        <v>0</v>
      </c>
      <c r="AY1296" s="12">
        <v>1</v>
      </c>
      <c r="AZ1296" s="12">
        <v>0</v>
      </c>
      <c r="BA1296" s="12">
        <v>0</v>
      </c>
      <c r="BB1296" s="12">
        <v>0</v>
      </c>
      <c r="BC1296" s="12">
        <v>0</v>
      </c>
      <c r="BD1296" s="12">
        <v>0</v>
      </c>
      <c r="BE1296" s="12">
        <v>1</v>
      </c>
      <c r="BF1296" s="12" t="s">
        <v>766</v>
      </c>
      <c r="BG1296" s="12" t="s">
        <v>798</v>
      </c>
      <c r="BH1296" s="12"/>
      <c r="BI1296" s="12" t="s">
        <v>2806</v>
      </c>
      <c r="BJ1296" s="12" t="s">
        <v>3459</v>
      </c>
      <c r="BK1296" s="12" t="s">
        <v>3463</v>
      </c>
      <c r="BL1296" s="12" t="s">
        <v>3481</v>
      </c>
      <c r="BM1296" s="12" t="s">
        <v>871</v>
      </c>
      <c r="BN1296" s="12"/>
      <c r="BO1296" s="12"/>
      <c r="BP1296" s="12"/>
      <c r="BQ1296" s="12"/>
      <c r="BR1296" s="12"/>
      <c r="BS1296" s="12"/>
      <c r="BT1296" s="12"/>
      <c r="BU1296" s="12"/>
      <c r="BV1296" s="12"/>
      <c r="BW1296" s="12"/>
      <c r="BX1296" s="12"/>
      <c r="BY1296" s="12"/>
      <c r="BZ1296" s="12"/>
      <c r="CA1296" s="12"/>
      <c r="CB1296" s="12"/>
      <c r="CC1296" s="12"/>
      <c r="CD1296" s="12"/>
      <c r="CE1296" s="12"/>
      <c r="CF1296" s="12"/>
      <c r="CG1296" s="12"/>
      <c r="CH1296" s="12"/>
      <c r="CI1296" s="12"/>
      <c r="CJ1296" s="12"/>
      <c r="CK1296" s="12"/>
      <c r="CL1296" s="12"/>
      <c r="CM1296" s="12"/>
      <c r="CN1296" s="12"/>
      <c r="CO1296" s="12"/>
      <c r="CP1296" s="12"/>
      <c r="CQ1296" s="12"/>
      <c r="CR1296" s="12"/>
      <c r="CS1296" s="12"/>
      <c r="CT1296" s="12"/>
      <c r="CU1296" s="12"/>
      <c r="CV1296" s="12"/>
      <c r="CW1296" s="12"/>
      <c r="CX1296" s="57"/>
    </row>
    <row r="1297" spans="1:102" x14ac:dyDescent="0.35">
      <c r="A1297" s="56">
        <v>38</v>
      </c>
      <c r="B1297" s="12" t="s">
        <v>3729</v>
      </c>
      <c r="C1297" s="12">
        <v>38.4</v>
      </c>
      <c r="D1297" s="12" t="s">
        <v>1972</v>
      </c>
      <c r="E1297" s="12" t="s">
        <v>1130</v>
      </c>
      <c r="F1297" s="12" t="s">
        <v>1078</v>
      </c>
      <c r="G1297" s="12" t="s">
        <v>349</v>
      </c>
      <c r="H1297" s="12" t="s">
        <v>1078</v>
      </c>
      <c r="I1297" s="12" t="s">
        <v>1285</v>
      </c>
      <c r="J1297" s="12" t="s">
        <v>556</v>
      </c>
      <c r="K1297" s="12" t="s">
        <v>564</v>
      </c>
      <c r="L1297" s="12" t="s">
        <v>1204</v>
      </c>
      <c r="M1297" s="12" t="s">
        <v>3237</v>
      </c>
      <c r="N1297" s="12" t="s">
        <v>3435</v>
      </c>
      <c r="O1297" s="12" t="s">
        <v>3400</v>
      </c>
      <c r="P1297" s="12" t="s">
        <v>3401</v>
      </c>
      <c r="Q1297" s="12">
        <v>0</v>
      </c>
      <c r="R1297" s="12">
        <v>0</v>
      </c>
      <c r="S1297" s="12">
        <v>0</v>
      </c>
      <c r="T1297" s="12">
        <v>0</v>
      </c>
      <c r="U1297" s="12">
        <v>0</v>
      </c>
      <c r="V1297" s="12">
        <v>0</v>
      </c>
      <c r="W1297" s="12">
        <v>1</v>
      </c>
      <c r="X1297" s="12">
        <v>0</v>
      </c>
      <c r="Y1297" s="12">
        <v>0</v>
      </c>
      <c r="Z1297" s="12">
        <v>0</v>
      </c>
      <c r="AA1297" s="12">
        <v>0</v>
      </c>
      <c r="AB1297" s="12">
        <v>0</v>
      </c>
      <c r="AC1297" s="12">
        <v>1</v>
      </c>
      <c r="AD1297" s="12">
        <v>0</v>
      </c>
      <c r="AE1297" s="12">
        <v>0</v>
      </c>
      <c r="AF1297" s="12">
        <v>0</v>
      </c>
      <c r="AG1297" s="12">
        <v>0</v>
      </c>
      <c r="AH1297" s="12">
        <v>0</v>
      </c>
      <c r="AI1297" s="12">
        <v>0</v>
      </c>
      <c r="AJ1297" s="12">
        <v>0</v>
      </c>
      <c r="AK1297" s="12">
        <v>0</v>
      </c>
      <c r="AL1297" s="12" t="s">
        <v>3454</v>
      </c>
      <c r="AM1297" s="12" t="s">
        <v>668</v>
      </c>
      <c r="AN1297" s="12" t="s">
        <v>669</v>
      </c>
      <c r="AO1297" s="12">
        <v>2010</v>
      </c>
      <c r="AP1297" s="12" t="s">
        <v>3235</v>
      </c>
      <c r="AQ1297" s="12">
        <v>1000</v>
      </c>
      <c r="AR1297" s="12">
        <v>1</v>
      </c>
      <c r="AS1297" s="12" t="s">
        <v>555</v>
      </c>
      <c r="AT1297" s="12" t="s">
        <v>212</v>
      </c>
      <c r="AU1297" s="12">
        <v>1</v>
      </c>
      <c r="AV1297" s="12">
        <v>0</v>
      </c>
      <c r="AW1297" s="12">
        <v>0</v>
      </c>
      <c r="AX1297" s="12">
        <v>1</v>
      </c>
      <c r="AY1297" s="12">
        <v>1</v>
      </c>
      <c r="AZ1297" s="12">
        <v>0</v>
      </c>
      <c r="BA1297" s="12">
        <v>0</v>
      </c>
      <c r="BB1297" s="12">
        <v>0</v>
      </c>
      <c r="BC1297" s="12">
        <v>0</v>
      </c>
      <c r="BD1297" s="12">
        <v>1</v>
      </c>
      <c r="BE1297" s="12">
        <v>1</v>
      </c>
      <c r="BF1297" s="12" t="s">
        <v>2820</v>
      </c>
      <c r="BG1297" s="12" t="s">
        <v>872</v>
      </c>
      <c r="BH1297" s="12"/>
      <c r="BI1297" s="12" t="s">
        <v>2818</v>
      </c>
      <c r="BJ1297" s="12" t="s">
        <v>3459</v>
      </c>
      <c r="BK1297" s="12" t="s">
        <v>3463</v>
      </c>
      <c r="BL1297" s="12" t="s">
        <v>3481</v>
      </c>
      <c r="BM1297" s="12" t="s">
        <v>871</v>
      </c>
      <c r="BN1297" s="12"/>
      <c r="BO1297" s="12"/>
      <c r="BP1297" s="12"/>
      <c r="BQ1297" s="12"/>
      <c r="BR1297" s="12"/>
      <c r="BS1297" s="12"/>
      <c r="BT1297" s="12"/>
      <c r="BU1297" s="12"/>
      <c r="BV1297" s="12"/>
      <c r="BW1297" s="12"/>
      <c r="BX1297" s="12"/>
      <c r="BY1297" s="12"/>
      <c r="BZ1297" s="12"/>
      <c r="CA1297" s="12"/>
      <c r="CB1297" s="12"/>
      <c r="CC1297" s="12"/>
      <c r="CD1297" s="12"/>
      <c r="CE1297" s="12"/>
      <c r="CF1297" s="12"/>
      <c r="CG1297" s="12"/>
      <c r="CH1297" s="12"/>
      <c r="CI1297" s="12"/>
      <c r="CJ1297" s="12"/>
      <c r="CK1297" s="12"/>
      <c r="CL1297" s="12"/>
      <c r="CM1297" s="12"/>
      <c r="CN1297" s="12"/>
      <c r="CO1297" s="12"/>
      <c r="CP1297" s="12"/>
      <c r="CQ1297" s="12"/>
      <c r="CR1297" s="12"/>
      <c r="CS1297" s="12"/>
      <c r="CT1297" s="12"/>
      <c r="CU1297" s="12"/>
      <c r="CV1297" s="12"/>
      <c r="CW1297" s="12"/>
      <c r="CX1297" s="57"/>
    </row>
    <row r="1298" spans="1:102" x14ac:dyDescent="0.35">
      <c r="A1298" s="56">
        <v>38</v>
      </c>
      <c r="B1298" s="12" t="s">
        <v>3729</v>
      </c>
      <c r="C1298" s="12">
        <v>38.4</v>
      </c>
      <c r="D1298" s="12" t="s">
        <v>1959</v>
      </c>
      <c r="E1298" s="12" t="s">
        <v>1130</v>
      </c>
      <c r="F1298" s="12" t="s">
        <v>1078</v>
      </c>
      <c r="G1298" s="12" t="s">
        <v>349</v>
      </c>
      <c r="H1298" s="12" t="s">
        <v>1078</v>
      </c>
      <c r="I1298" s="12" t="s">
        <v>1285</v>
      </c>
      <c r="J1298" s="12" t="s">
        <v>556</v>
      </c>
      <c r="K1298" s="12" t="s">
        <v>564</v>
      </c>
      <c r="L1298" s="12" t="s">
        <v>1204</v>
      </c>
      <c r="M1298" s="12" t="s">
        <v>3237</v>
      </c>
      <c r="N1298" s="12" t="s">
        <v>3435</v>
      </c>
      <c r="O1298" s="12" t="s">
        <v>3400</v>
      </c>
      <c r="P1298" s="12" t="s">
        <v>3401</v>
      </c>
      <c r="Q1298" s="12">
        <v>0</v>
      </c>
      <c r="R1298" s="12">
        <v>0</v>
      </c>
      <c r="S1298" s="12">
        <v>0</v>
      </c>
      <c r="T1298" s="12">
        <v>0</v>
      </c>
      <c r="U1298" s="12">
        <v>0</v>
      </c>
      <c r="V1298" s="12">
        <v>0</v>
      </c>
      <c r="W1298" s="12">
        <v>1</v>
      </c>
      <c r="X1298" s="12">
        <v>0</v>
      </c>
      <c r="Y1298" s="12">
        <v>0</v>
      </c>
      <c r="Z1298" s="12">
        <v>0</v>
      </c>
      <c r="AA1298" s="12">
        <v>0</v>
      </c>
      <c r="AB1298" s="12">
        <v>0</v>
      </c>
      <c r="AC1298" s="12">
        <v>1</v>
      </c>
      <c r="AD1298" s="12">
        <v>0</v>
      </c>
      <c r="AE1298" s="12">
        <v>0</v>
      </c>
      <c r="AF1298" s="12">
        <v>0</v>
      </c>
      <c r="AG1298" s="12">
        <v>0</v>
      </c>
      <c r="AH1298" s="12">
        <v>0</v>
      </c>
      <c r="AI1298" s="12">
        <v>0</v>
      </c>
      <c r="AJ1298" s="12">
        <v>0</v>
      </c>
      <c r="AK1298" s="12">
        <v>0</v>
      </c>
      <c r="AL1298" s="12" t="s">
        <v>3454</v>
      </c>
      <c r="AM1298" s="12" t="s">
        <v>668</v>
      </c>
      <c r="AN1298" s="12" t="s">
        <v>669</v>
      </c>
      <c r="AO1298" s="12">
        <v>2010</v>
      </c>
      <c r="AP1298" s="12" t="s">
        <v>3235</v>
      </c>
      <c r="AQ1298" s="12">
        <v>1000</v>
      </c>
      <c r="AR1298" s="12">
        <v>1</v>
      </c>
      <c r="AS1298" s="12" t="s">
        <v>555</v>
      </c>
      <c r="AT1298" s="12" t="s">
        <v>212</v>
      </c>
      <c r="AU1298" s="12">
        <v>1</v>
      </c>
      <c r="AV1298" s="12">
        <v>0</v>
      </c>
      <c r="AW1298" s="12">
        <v>0</v>
      </c>
      <c r="AX1298" s="12">
        <v>1</v>
      </c>
      <c r="AY1298" s="12">
        <v>1</v>
      </c>
      <c r="AZ1298" s="12">
        <v>0</v>
      </c>
      <c r="BA1298" s="12">
        <v>0</v>
      </c>
      <c r="BB1298" s="12">
        <v>0</v>
      </c>
      <c r="BC1298" s="12">
        <v>0</v>
      </c>
      <c r="BD1298" s="12">
        <v>1</v>
      </c>
      <c r="BE1298" s="12">
        <v>1</v>
      </c>
      <c r="BF1298" s="12" t="s">
        <v>2820</v>
      </c>
      <c r="BG1298" s="12" t="s">
        <v>869</v>
      </c>
      <c r="BH1298" s="12"/>
      <c r="BI1298" s="12" t="s">
        <v>2818</v>
      </c>
      <c r="BJ1298" s="12" t="s">
        <v>3459</v>
      </c>
      <c r="BK1298" s="12" t="s">
        <v>3463</v>
      </c>
      <c r="BL1298" s="12" t="s">
        <v>3481</v>
      </c>
      <c r="BM1298" s="12" t="s">
        <v>871</v>
      </c>
      <c r="BN1298" s="12"/>
      <c r="BO1298" s="12"/>
      <c r="BP1298" s="12"/>
      <c r="BQ1298" s="12"/>
      <c r="BR1298" s="12"/>
      <c r="BS1298" s="12"/>
      <c r="BT1298" s="12"/>
      <c r="BU1298" s="12"/>
      <c r="BV1298" s="12"/>
      <c r="BW1298" s="12"/>
      <c r="BX1298" s="12"/>
      <c r="BY1298" s="12"/>
      <c r="BZ1298" s="12"/>
      <c r="CA1298" s="12"/>
      <c r="CB1298" s="12"/>
      <c r="CC1298" s="12"/>
      <c r="CD1298" s="12"/>
      <c r="CE1298" s="12"/>
      <c r="CF1298" s="12"/>
      <c r="CG1298" s="12"/>
      <c r="CH1298" s="12"/>
      <c r="CI1298" s="12"/>
      <c r="CJ1298" s="12"/>
      <c r="CK1298" s="12"/>
      <c r="CL1298" s="12"/>
      <c r="CM1298" s="12"/>
      <c r="CN1298" s="12"/>
      <c r="CO1298" s="12"/>
      <c r="CP1298" s="12"/>
      <c r="CQ1298" s="12"/>
      <c r="CR1298" s="12"/>
      <c r="CS1298" s="12"/>
      <c r="CT1298" s="12"/>
      <c r="CU1298" s="12"/>
      <c r="CV1298" s="12"/>
      <c r="CW1298" s="12"/>
      <c r="CX1298" s="57"/>
    </row>
    <row r="1299" spans="1:102" x14ac:dyDescent="0.35">
      <c r="A1299" s="56">
        <v>38</v>
      </c>
      <c r="B1299" s="12" t="s">
        <v>3729</v>
      </c>
      <c r="C1299" s="12">
        <v>38.4</v>
      </c>
      <c r="D1299" s="12" t="s">
        <v>1960</v>
      </c>
      <c r="E1299" s="12" t="s">
        <v>1130</v>
      </c>
      <c r="F1299" s="12" t="s">
        <v>1078</v>
      </c>
      <c r="G1299" s="12" t="s">
        <v>349</v>
      </c>
      <c r="H1299" s="12" t="s">
        <v>1078</v>
      </c>
      <c r="I1299" s="12" t="s">
        <v>1285</v>
      </c>
      <c r="J1299" s="12" t="s">
        <v>556</v>
      </c>
      <c r="K1299" s="12" t="s">
        <v>564</v>
      </c>
      <c r="L1299" s="12" t="s">
        <v>1204</v>
      </c>
      <c r="M1299" s="12" t="s">
        <v>3237</v>
      </c>
      <c r="N1299" s="12" t="s">
        <v>3435</v>
      </c>
      <c r="O1299" s="12" t="s">
        <v>3400</v>
      </c>
      <c r="P1299" s="12" t="s">
        <v>3401</v>
      </c>
      <c r="Q1299" s="12">
        <v>0</v>
      </c>
      <c r="R1299" s="12">
        <v>0</v>
      </c>
      <c r="S1299" s="12">
        <v>0</v>
      </c>
      <c r="T1299" s="12">
        <v>0</v>
      </c>
      <c r="U1299" s="12">
        <v>0</v>
      </c>
      <c r="V1299" s="12">
        <v>0</v>
      </c>
      <c r="W1299" s="12">
        <v>1</v>
      </c>
      <c r="X1299" s="12">
        <v>0</v>
      </c>
      <c r="Y1299" s="12">
        <v>0</v>
      </c>
      <c r="Z1299" s="12">
        <v>0</v>
      </c>
      <c r="AA1299" s="12">
        <v>0</v>
      </c>
      <c r="AB1299" s="12">
        <v>0</v>
      </c>
      <c r="AC1299" s="12">
        <v>1</v>
      </c>
      <c r="AD1299" s="12">
        <v>0</v>
      </c>
      <c r="AE1299" s="12">
        <v>0</v>
      </c>
      <c r="AF1299" s="12">
        <v>0</v>
      </c>
      <c r="AG1299" s="12">
        <v>0</v>
      </c>
      <c r="AH1299" s="12">
        <v>0</v>
      </c>
      <c r="AI1299" s="12">
        <v>0</v>
      </c>
      <c r="AJ1299" s="12">
        <v>0</v>
      </c>
      <c r="AK1299" s="12">
        <v>0</v>
      </c>
      <c r="AL1299" s="12" t="s">
        <v>3454</v>
      </c>
      <c r="AM1299" s="12" t="s">
        <v>668</v>
      </c>
      <c r="AN1299" s="12" t="s">
        <v>669</v>
      </c>
      <c r="AO1299" s="12">
        <v>2010</v>
      </c>
      <c r="AP1299" s="12" t="s">
        <v>3235</v>
      </c>
      <c r="AQ1299" s="12">
        <v>1000</v>
      </c>
      <c r="AR1299" s="12">
        <v>1</v>
      </c>
      <c r="AS1299" s="12" t="s">
        <v>555</v>
      </c>
      <c r="AT1299" s="12" t="s">
        <v>212</v>
      </c>
      <c r="AU1299" s="12">
        <v>1</v>
      </c>
      <c r="AV1299" s="12">
        <v>0</v>
      </c>
      <c r="AW1299" s="12">
        <v>0</v>
      </c>
      <c r="AX1299" s="12">
        <v>1</v>
      </c>
      <c r="AY1299" s="12">
        <v>1</v>
      </c>
      <c r="AZ1299" s="12">
        <v>0</v>
      </c>
      <c r="BA1299" s="12">
        <v>0</v>
      </c>
      <c r="BB1299" s="12">
        <v>0</v>
      </c>
      <c r="BC1299" s="12">
        <v>0</v>
      </c>
      <c r="BD1299" s="12">
        <v>1</v>
      </c>
      <c r="BE1299" s="12">
        <v>1</v>
      </c>
      <c r="BF1299" s="12" t="s">
        <v>2820</v>
      </c>
      <c r="BG1299" s="12" t="s">
        <v>869</v>
      </c>
      <c r="BH1299" s="12"/>
      <c r="BI1299" s="12" t="s">
        <v>2818</v>
      </c>
      <c r="BJ1299" s="12" t="s">
        <v>3460</v>
      </c>
      <c r="BK1299" s="12" t="s">
        <v>3463</v>
      </c>
      <c r="BL1299" s="12" t="s">
        <v>3481</v>
      </c>
      <c r="BM1299" s="12" t="s">
        <v>871</v>
      </c>
      <c r="BN1299" s="12"/>
      <c r="BO1299" s="12"/>
      <c r="BP1299" s="12"/>
      <c r="BQ1299" s="12"/>
      <c r="BR1299" s="12"/>
      <c r="BS1299" s="12"/>
      <c r="BT1299" s="12"/>
      <c r="BU1299" s="12"/>
      <c r="BV1299" s="12"/>
      <c r="BW1299" s="12"/>
      <c r="BX1299" s="12"/>
      <c r="BY1299" s="12"/>
      <c r="BZ1299" s="12"/>
      <c r="CA1299" s="12"/>
      <c r="CB1299" s="12"/>
      <c r="CC1299" s="12"/>
      <c r="CD1299" s="12"/>
      <c r="CE1299" s="12"/>
      <c r="CF1299" s="12"/>
      <c r="CG1299" s="12"/>
      <c r="CH1299" s="12"/>
      <c r="CI1299" s="12"/>
      <c r="CJ1299" s="12"/>
      <c r="CK1299" s="12"/>
      <c r="CL1299" s="12"/>
      <c r="CM1299" s="12"/>
      <c r="CN1299" s="12"/>
      <c r="CO1299" s="12"/>
      <c r="CP1299" s="12"/>
      <c r="CQ1299" s="12"/>
      <c r="CR1299" s="12"/>
      <c r="CS1299" s="12"/>
      <c r="CT1299" s="12"/>
      <c r="CU1299" s="12"/>
      <c r="CV1299" s="12"/>
      <c r="CW1299" s="12"/>
      <c r="CX1299" s="57"/>
    </row>
    <row r="1300" spans="1:102" x14ac:dyDescent="0.35">
      <c r="A1300" s="56">
        <v>38</v>
      </c>
      <c r="B1300" s="12" t="s">
        <v>3729</v>
      </c>
      <c r="C1300" s="12">
        <v>38.6</v>
      </c>
      <c r="D1300" s="12" t="s">
        <v>1907</v>
      </c>
      <c r="E1300" s="12" t="s">
        <v>1132</v>
      </c>
      <c r="F1300" s="12" t="s">
        <v>1078</v>
      </c>
      <c r="G1300" s="12" t="s">
        <v>349</v>
      </c>
      <c r="H1300" s="12" t="s">
        <v>1078</v>
      </c>
      <c r="I1300" s="12" t="s">
        <v>1285</v>
      </c>
      <c r="J1300" s="12" t="s">
        <v>556</v>
      </c>
      <c r="K1300" s="12" t="s">
        <v>564</v>
      </c>
      <c r="L1300" s="12" t="s">
        <v>1204</v>
      </c>
      <c r="M1300" s="12" t="s">
        <v>3237</v>
      </c>
      <c r="N1300" s="12" t="s">
        <v>3435</v>
      </c>
      <c r="O1300" s="12" t="s">
        <v>3400</v>
      </c>
      <c r="P1300" s="12" t="s">
        <v>3401</v>
      </c>
      <c r="Q1300" s="12">
        <v>0</v>
      </c>
      <c r="R1300" s="12">
        <v>0</v>
      </c>
      <c r="S1300" s="12">
        <v>0</v>
      </c>
      <c r="T1300" s="12">
        <v>0</v>
      </c>
      <c r="U1300" s="12">
        <v>0</v>
      </c>
      <c r="V1300" s="12">
        <v>0</v>
      </c>
      <c r="W1300" s="12">
        <v>1</v>
      </c>
      <c r="X1300" s="12">
        <v>0</v>
      </c>
      <c r="Y1300" s="12">
        <v>0</v>
      </c>
      <c r="Z1300" s="12">
        <v>0</v>
      </c>
      <c r="AA1300" s="12">
        <v>0</v>
      </c>
      <c r="AB1300" s="12">
        <v>0</v>
      </c>
      <c r="AC1300" s="12">
        <v>1</v>
      </c>
      <c r="AD1300" s="12">
        <v>0</v>
      </c>
      <c r="AE1300" s="12">
        <v>0</v>
      </c>
      <c r="AF1300" s="12">
        <v>0</v>
      </c>
      <c r="AG1300" s="12">
        <v>0</v>
      </c>
      <c r="AH1300" s="12">
        <v>0</v>
      </c>
      <c r="AI1300" s="12">
        <v>0</v>
      </c>
      <c r="AJ1300" s="12">
        <v>0</v>
      </c>
      <c r="AK1300" s="12">
        <v>0</v>
      </c>
      <c r="AL1300" s="12" t="s">
        <v>3455</v>
      </c>
      <c r="AM1300" s="12" t="s">
        <v>668</v>
      </c>
      <c r="AN1300" s="12" t="s">
        <v>669</v>
      </c>
      <c r="AO1300" s="12">
        <v>2010</v>
      </c>
      <c r="AP1300" s="12" t="s">
        <v>3235</v>
      </c>
      <c r="AQ1300" s="12">
        <v>1000</v>
      </c>
      <c r="AR1300" s="12">
        <v>1</v>
      </c>
      <c r="AS1300" s="12" t="s">
        <v>555</v>
      </c>
      <c r="AT1300" s="12" t="s">
        <v>212</v>
      </c>
      <c r="AU1300" s="12">
        <v>1</v>
      </c>
      <c r="AV1300" s="12">
        <v>0</v>
      </c>
      <c r="AW1300" s="12">
        <v>0</v>
      </c>
      <c r="AX1300" s="12">
        <v>0</v>
      </c>
      <c r="AY1300" s="12">
        <v>1</v>
      </c>
      <c r="AZ1300" s="12">
        <v>0</v>
      </c>
      <c r="BA1300" s="12">
        <v>0</v>
      </c>
      <c r="BB1300" s="12">
        <v>0</v>
      </c>
      <c r="BC1300" s="12">
        <v>0</v>
      </c>
      <c r="BD1300" s="12">
        <v>0</v>
      </c>
      <c r="BE1300" s="12">
        <v>1</v>
      </c>
      <c r="BF1300" s="12" t="s">
        <v>766</v>
      </c>
      <c r="BG1300" s="12" t="s">
        <v>867</v>
      </c>
      <c r="BH1300" s="12"/>
      <c r="BI1300" s="12" t="s">
        <v>2807</v>
      </c>
      <c r="BJ1300" s="12" t="s">
        <v>3459</v>
      </c>
      <c r="BK1300" s="12" t="s">
        <v>3463</v>
      </c>
      <c r="BL1300" s="12" t="s">
        <v>3481</v>
      </c>
      <c r="BM1300" s="12" t="s">
        <v>871</v>
      </c>
      <c r="BN1300" s="12"/>
      <c r="BO1300" s="12"/>
      <c r="BP1300" s="12"/>
      <c r="BQ1300" s="12"/>
      <c r="BR1300" s="12"/>
      <c r="BS1300" s="12"/>
      <c r="BT1300" s="12"/>
      <c r="BU1300" s="12"/>
      <c r="BV1300" s="12"/>
      <c r="BW1300" s="12"/>
      <c r="BX1300" s="12"/>
      <c r="BY1300" s="12"/>
      <c r="BZ1300" s="12"/>
      <c r="CA1300" s="12"/>
      <c r="CB1300" s="12"/>
      <c r="CC1300" s="12"/>
      <c r="CD1300" s="12"/>
      <c r="CE1300" s="12"/>
      <c r="CF1300" s="12"/>
      <c r="CG1300" s="12"/>
      <c r="CH1300" s="12"/>
      <c r="CI1300" s="12"/>
      <c r="CJ1300" s="12"/>
      <c r="CK1300" s="12"/>
      <c r="CL1300" s="12"/>
      <c r="CM1300" s="12"/>
      <c r="CN1300" s="12"/>
      <c r="CO1300" s="12"/>
      <c r="CP1300" s="12"/>
      <c r="CQ1300" s="12"/>
      <c r="CR1300" s="12"/>
      <c r="CS1300" s="12"/>
      <c r="CT1300" s="12"/>
      <c r="CU1300" s="12"/>
      <c r="CV1300" s="12"/>
      <c r="CW1300" s="12"/>
      <c r="CX1300" s="57"/>
    </row>
    <row r="1301" spans="1:102" x14ac:dyDescent="0.35">
      <c r="A1301" s="56">
        <v>38</v>
      </c>
      <c r="B1301" s="12" t="s">
        <v>3729</v>
      </c>
      <c r="C1301" s="12">
        <v>38.6</v>
      </c>
      <c r="D1301" s="12" t="s">
        <v>1908</v>
      </c>
      <c r="E1301" s="12" t="s">
        <v>1132</v>
      </c>
      <c r="F1301" s="12" t="s">
        <v>1078</v>
      </c>
      <c r="G1301" s="12" t="s">
        <v>349</v>
      </c>
      <c r="H1301" s="12" t="s">
        <v>1078</v>
      </c>
      <c r="I1301" s="12" t="s">
        <v>1285</v>
      </c>
      <c r="J1301" s="12" t="s">
        <v>556</v>
      </c>
      <c r="K1301" s="12" t="s">
        <v>564</v>
      </c>
      <c r="L1301" s="12" t="s">
        <v>1204</v>
      </c>
      <c r="M1301" s="12" t="s">
        <v>3237</v>
      </c>
      <c r="N1301" s="12" t="s">
        <v>3435</v>
      </c>
      <c r="O1301" s="12" t="s">
        <v>3400</v>
      </c>
      <c r="P1301" s="12" t="s">
        <v>3401</v>
      </c>
      <c r="Q1301" s="12">
        <v>0</v>
      </c>
      <c r="R1301" s="12">
        <v>0</v>
      </c>
      <c r="S1301" s="12">
        <v>0</v>
      </c>
      <c r="T1301" s="12">
        <v>0</v>
      </c>
      <c r="U1301" s="12">
        <v>0</v>
      </c>
      <c r="V1301" s="12">
        <v>0</v>
      </c>
      <c r="W1301" s="12">
        <v>1</v>
      </c>
      <c r="X1301" s="12">
        <v>0</v>
      </c>
      <c r="Y1301" s="12">
        <v>0</v>
      </c>
      <c r="Z1301" s="12">
        <v>0</v>
      </c>
      <c r="AA1301" s="12">
        <v>0</v>
      </c>
      <c r="AB1301" s="12">
        <v>0</v>
      </c>
      <c r="AC1301" s="12">
        <v>1</v>
      </c>
      <c r="AD1301" s="12">
        <v>0</v>
      </c>
      <c r="AE1301" s="12">
        <v>0</v>
      </c>
      <c r="AF1301" s="12">
        <v>0</v>
      </c>
      <c r="AG1301" s="12">
        <v>0</v>
      </c>
      <c r="AH1301" s="12">
        <v>0</v>
      </c>
      <c r="AI1301" s="12">
        <v>0</v>
      </c>
      <c r="AJ1301" s="12">
        <v>0</v>
      </c>
      <c r="AK1301" s="12">
        <v>0</v>
      </c>
      <c r="AL1301" s="12" t="s">
        <v>3455</v>
      </c>
      <c r="AM1301" s="12" t="s">
        <v>668</v>
      </c>
      <c r="AN1301" s="12" t="s">
        <v>669</v>
      </c>
      <c r="AO1301" s="12">
        <v>2010</v>
      </c>
      <c r="AP1301" s="12" t="s">
        <v>3235</v>
      </c>
      <c r="AQ1301" s="12">
        <v>1000</v>
      </c>
      <c r="AR1301" s="12">
        <v>1</v>
      </c>
      <c r="AS1301" s="12" t="s">
        <v>555</v>
      </c>
      <c r="AT1301" s="12" t="s">
        <v>212</v>
      </c>
      <c r="AU1301" s="12">
        <v>1</v>
      </c>
      <c r="AV1301" s="12">
        <v>0</v>
      </c>
      <c r="AW1301" s="12">
        <v>0</v>
      </c>
      <c r="AX1301" s="12">
        <v>0</v>
      </c>
      <c r="AY1301" s="12">
        <v>1</v>
      </c>
      <c r="AZ1301" s="12">
        <v>0</v>
      </c>
      <c r="BA1301" s="12">
        <v>0</v>
      </c>
      <c r="BB1301" s="12">
        <v>0</v>
      </c>
      <c r="BC1301" s="12">
        <v>0</v>
      </c>
      <c r="BD1301" s="12">
        <v>0</v>
      </c>
      <c r="BE1301" s="12">
        <v>1</v>
      </c>
      <c r="BF1301" s="12" t="s">
        <v>766</v>
      </c>
      <c r="BG1301" s="12" t="s">
        <v>868</v>
      </c>
      <c r="BH1301" s="12"/>
      <c r="BI1301" s="12" t="s">
        <v>2807</v>
      </c>
      <c r="BJ1301" s="12" t="s">
        <v>3459</v>
      </c>
      <c r="BK1301" s="12" t="s">
        <v>3463</v>
      </c>
      <c r="BL1301" s="12" t="s">
        <v>3481</v>
      </c>
      <c r="BM1301" s="12" t="s">
        <v>871</v>
      </c>
      <c r="BN1301" s="12"/>
      <c r="BO1301" s="12"/>
      <c r="BP1301" s="12"/>
      <c r="BQ1301" s="12"/>
      <c r="BR1301" s="12"/>
      <c r="BS1301" s="12"/>
      <c r="BT1301" s="12"/>
      <c r="BU1301" s="12"/>
      <c r="BV1301" s="12"/>
      <c r="BW1301" s="12"/>
      <c r="BX1301" s="12"/>
      <c r="BY1301" s="12"/>
      <c r="BZ1301" s="12"/>
      <c r="CA1301" s="12"/>
      <c r="CB1301" s="12"/>
      <c r="CC1301" s="12"/>
      <c r="CD1301" s="12"/>
      <c r="CE1301" s="12"/>
      <c r="CF1301" s="12"/>
      <c r="CG1301" s="12"/>
      <c r="CH1301" s="12"/>
      <c r="CI1301" s="12"/>
      <c r="CJ1301" s="12"/>
      <c r="CK1301" s="12"/>
      <c r="CL1301" s="12"/>
      <c r="CM1301" s="12"/>
      <c r="CN1301" s="12"/>
      <c r="CO1301" s="12"/>
      <c r="CP1301" s="12"/>
      <c r="CQ1301" s="12"/>
      <c r="CR1301" s="12"/>
      <c r="CS1301" s="12"/>
      <c r="CT1301" s="12"/>
      <c r="CU1301" s="12"/>
      <c r="CV1301" s="12"/>
      <c r="CW1301" s="12"/>
      <c r="CX1301" s="57"/>
    </row>
    <row r="1302" spans="1:102" x14ac:dyDescent="0.35">
      <c r="A1302" s="56">
        <v>38</v>
      </c>
      <c r="B1302" s="12" t="s">
        <v>3729</v>
      </c>
      <c r="C1302" s="12">
        <v>38.6</v>
      </c>
      <c r="D1302" s="12" t="s">
        <v>1909</v>
      </c>
      <c r="E1302" s="12" t="s">
        <v>1132</v>
      </c>
      <c r="F1302" s="12" t="s">
        <v>1078</v>
      </c>
      <c r="G1302" s="12" t="s">
        <v>349</v>
      </c>
      <c r="H1302" s="12" t="s">
        <v>1078</v>
      </c>
      <c r="I1302" s="12" t="s">
        <v>1285</v>
      </c>
      <c r="J1302" s="12" t="s">
        <v>556</v>
      </c>
      <c r="K1302" s="12" t="s">
        <v>564</v>
      </c>
      <c r="L1302" s="12" t="s">
        <v>1204</v>
      </c>
      <c r="M1302" s="12" t="s">
        <v>3237</v>
      </c>
      <c r="N1302" s="12" t="s">
        <v>3435</v>
      </c>
      <c r="O1302" s="12" t="s">
        <v>3400</v>
      </c>
      <c r="P1302" s="12" t="s">
        <v>3401</v>
      </c>
      <c r="Q1302" s="12">
        <v>0</v>
      </c>
      <c r="R1302" s="12">
        <v>0</v>
      </c>
      <c r="S1302" s="12">
        <v>0</v>
      </c>
      <c r="T1302" s="12">
        <v>0</v>
      </c>
      <c r="U1302" s="12">
        <v>0</v>
      </c>
      <c r="V1302" s="12">
        <v>0</v>
      </c>
      <c r="W1302" s="12">
        <v>1</v>
      </c>
      <c r="X1302" s="12">
        <v>0</v>
      </c>
      <c r="Y1302" s="12">
        <v>0</v>
      </c>
      <c r="Z1302" s="12">
        <v>0</v>
      </c>
      <c r="AA1302" s="12">
        <v>0</v>
      </c>
      <c r="AB1302" s="12">
        <v>0</v>
      </c>
      <c r="AC1302" s="12">
        <v>1</v>
      </c>
      <c r="AD1302" s="12">
        <v>0</v>
      </c>
      <c r="AE1302" s="12">
        <v>0</v>
      </c>
      <c r="AF1302" s="12">
        <v>0</v>
      </c>
      <c r="AG1302" s="12">
        <v>0</v>
      </c>
      <c r="AH1302" s="12">
        <v>0</v>
      </c>
      <c r="AI1302" s="12">
        <v>0</v>
      </c>
      <c r="AJ1302" s="12">
        <v>0</v>
      </c>
      <c r="AK1302" s="12">
        <v>0</v>
      </c>
      <c r="AL1302" s="12" t="s">
        <v>3455</v>
      </c>
      <c r="AM1302" s="12" t="s">
        <v>668</v>
      </c>
      <c r="AN1302" s="12" t="s">
        <v>669</v>
      </c>
      <c r="AO1302" s="12">
        <v>2010</v>
      </c>
      <c r="AP1302" s="12" t="s">
        <v>3235</v>
      </c>
      <c r="AQ1302" s="12">
        <v>1000</v>
      </c>
      <c r="AR1302" s="12">
        <v>1</v>
      </c>
      <c r="AS1302" s="12" t="s">
        <v>555</v>
      </c>
      <c r="AT1302" s="12" t="s">
        <v>212</v>
      </c>
      <c r="AU1302" s="12">
        <v>1</v>
      </c>
      <c r="AV1302" s="12">
        <v>0</v>
      </c>
      <c r="AW1302" s="12">
        <v>0</v>
      </c>
      <c r="AX1302" s="12">
        <v>0</v>
      </c>
      <c r="AY1302" s="12">
        <v>1</v>
      </c>
      <c r="AZ1302" s="12">
        <v>0</v>
      </c>
      <c r="BA1302" s="12">
        <v>0</v>
      </c>
      <c r="BB1302" s="12">
        <v>0</v>
      </c>
      <c r="BC1302" s="12">
        <v>0</v>
      </c>
      <c r="BD1302" s="12">
        <v>0</v>
      </c>
      <c r="BE1302" s="12">
        <v>1</v>
      </c>
      <c r="BF1302" s="12" t="s">
        <v>766</v>
      </c>
      <c r="BG1302" s="12" t="s">
        <v>867</v>
      </c>
      <c r="BH1302" s="12"/>
      <c r="BI1302" s="12" t="s">
        <v>2807</v>
      </c>
      <c r="BJ1302" s="12" t="s">
        <v>3460</v>
      </c>
      <c r="BK1302" s="12" t="s">
        <v>3463</v>
      </c>
      <c r="BL1302" s="12" t="s">
        <v>3481</v>
      </c>
      <c r="BM1302" s="12" t="s">
        <v>871</v>
      </c>
      <c r="BN1302" s="12"/>
      <c r="BO1302" s="12"/>
      <c r="BP1302" s="12"/>
      <c r="BQ1302" s="12"/>
      <c r="BR1302" s="12"/>
      <c r="BS1302" s="12"/>
      <c r="BT1302" s="12"/>
      <c r="BU1302" s="12"/>
      <c r="BV1302" s="12"/>
      <c r="BW1302" s="12"/>
      <c r="BX1302" s="12"/>
      <c r="BY1302" s="12"/>
      <c r="BZ1302" s="12"/>
      <c r="CA1302" s="12"/>
      <c r="CB1302" s="12"/>
      <c r="CC1302" s="12"/>
      <c r="CD1302" s="12"/>
      <c r="CE1302" s="12"/>
      <c r="CF1302" s="12"/>
      <c r="CG1302" s="12"/>
      <c r="CH1302" s="12"/>
      <c r="CI1302" s="12"/>
      <c r="CJ1302" s="12"/>
      <c r="CK1302" s="12"/>
      <c r="CL1302" s="12"/>
      <c r="CM1302" s="12"/>
      <c r="CN1302" s="12"/>
      <c r="CO1302" s="12"/>
      <c r="CP1302" s="12"/>
      <c r="CQ1302" s="12"/>
      <c r="CR1302" s="12"/>
      <c r="CS1302" s="12"/>
      <c r="CT1302" s="12"/>
      <c r="CU1302" s="12"/>
      <c r="CV1302" s="12"/>
      <c r="CW1302" s="12"/>
      <c r="CX1302" s="57"/>
    </row>
    <row r="1303" spans="1:102" x14ac:dyDescent="0.35">
      <c r="A1303" s="56">
        <v>38</v>
      </c>
      <c r="B1303" s="12" t="s">
        <v>3729</v>
      </c>
      <c r="C1303" s="12">
        <v>38.6</v>
      </c>
      <c r="D1303" s="12" t="s">
        <v>1964</v>
      </c>
      <c r="E1303" s="12" t="s">
        <v>1132</v>
      </c>
      <c r="F1303" s="12" t="s">
        <v>1078</v>
      </c>
      <c r="G1303" s="12" t="s">
        <v>349</v>
      </c>
      <c r="H1303" s="12" t="s">
        <v>1078</v>
      </c>
      <c r="I1303" s="12" t="s">
        <v>1285</v>
      </c>
      <c r="J1303" s="12" t="s">
        <v>556</v>
      </c>
      <c r="K1303" s="12" t="s">
        <v>564</v>
      </c>
      <c r="L1303" s="12" t="s">
        <v>1204</v>
      </c>
      <c r="M1303" s="12" t="s">
        <v>3237</v>
      </c>
      <c r="N1303" s="12" t="s">
        <v>3435</v>
      </c>
      <c r="O1303" s="12" t="s">
        <v>3400</v>
      </c>
      <c r="P1303" s="12" t="s">
        <v>3401</v>
      </c>
      <c r="Q1303" s="12">
        <v>0</v>
      </c>
      <c r="R1303" s="12">
        <v>0</v>
      </c>
      <c r="S1303" s="12">
        <v>0</v>
      </c>
      <c r="T1303" s="12">
        <v>0</v>
      </c>
      <c r="U1303" s="12">
        <v>0</v>
      </c>
      <c r="V1303" s="12">
        <v>0</v>
      </c>
      <c r="W1303" s="12">
        <v>1</v>
      </c>
      <c r="X1303" s="12">
        <v>0</v>
      </c>
      <c r="Y1303" s="12">
        <v>0</v>
      </c>
      <c r="Z1303" s="12">
        <v>0</v>
      </c>
      <c r="AA1303" s="12">
        <v>0</v>
      </c>
      <c r="AB1303" s="12">
        <v>0</v>
      </c>
      <c r="AC1303" s="12">
        <v>1</v>
      </c>
      <c r="AD1303" s="12">
        <v>0</v>
      </c>
      <c r="AE1303" s="12">
        <v>0</v>
      </c>
      <c r="AF1303" s="12">
        <v>0</v>
      </c>
      <c r="AG1303" s="12">
        <v>0</v>
      </c>
      <c r="AH1303" s="12">
        <v>0</v>
      </c>
      <c r="AI1303" s="12">
        <v>0</v>
      </c>
      <c r="AJ1303" s="12">
        <v>0</v>
      </c>
      <c r="AK1303" s="12">
        <v>0</v>
      </c>
      <c r="AL1303" s="12" t="s">
        <v>3455</v>
      </c>
      <c r="AM1303" s="12" t="s">
        <v>668</v>
      </c>
      <c r="AN1303" s="12" t="s">
        <v>669</v>
      </c>
      <c r="AO1303" s="12">
        <v>2010</v>
      </c>
      <c r="AP1303" s="12" t="s">
        <v>3235</v>
      </c>
      <c r="AQ1303" s="12">
        <v>1000</v>
      </c>
      <c r="AR1303" s="12">
        <v>1</v>
      </c>
      <c r="AS1303" s="12" t="s">
        <v>555</v>
      </c>
      <c r="AT1303" s="12" t="s">
        <v>212</v>
      </c>
      <c r="AU1303" s="12">
        <v>1</v>
      </c>
      <c r="AV1303" s="12">
        <v>0</v>
      </c>
      <c r="AW1303" s="12">
        <v>0</v>
      </c>
      <c r="AX1303" s="12">
        <v>0</v>
      </c>
      <c r="AY1303" s="12">
        <v>1</v>
      </c>
      <c r="AZ1303" s="12">
        <v>0</v>
      </c>
      <c r="BA1303" s="12">
        <v>0</v>
      </c>
      <c r="BB1303" s="12">
        <v>0</v>
      </c>
      <c r="BC1303" s="12">
        <v>0</v>
      </c>
      <c r="BD1303" s="12">
        <v>0</v>
      </c>
      <c r="BE1303" s="12">
        <v>1</v>
      </c>
      <c r="BF1303" s="12" t="s">
        <v>2820</v>
      </c>
      <c r="BG1303" s="12" t="s">
        <v>872</v>
      </c>
      <c r="BH1303" s="12"/>
      <c r="BI1303" s="12" t="s">
        <v>2818</v>
      </c>
      <c r="BJ1303" s="12" t="s">
        <v>3459</v>
      </c>
      <c r="BK1303" s="12" t="s">
        <v>3463</v>
      </c>
      <c r="BL1303" s="12" t="s">
        <v>3481</v>
      </c>
      <c r="BM1303" s="12" t="s">
        <v>871</v>
      </c>
      <c r="BN1303" s="12"/>
      <c r="BO1303" s="12"/>
      <c r="BP1303" s="12"/>
      <c r="BQ1303" s="12"/>
      <c r="BR1303" s="12"/>
      <c r="BS1303" s="12"/>
      <c r="BT1303" s="12"/>
      <c r="BU1303" s="12"/>
      <c r="BV1303" s="12"/>
      <c r="BW1303" s="12"/>
      <c r="BX1303" s="12"/>
      <c r="BY1303" s="12"/>
      <c r="BZ1303" s="12"/>
      <c r="CA1303" s="12"/>
      <c r="CB1303" s="12"/>
      <c r="CC1303" s="12"/>
      <c r="CD1303" s="12"/>
      <c r="CE1303" s="12"/>
      <c r="CF1303" s="12"/>
      <c r="CG1303" s="12"/>
      <c r="CH1303" s="12"/>
      <c r="CI1303" s="12"/>
      <c r="CJ1303" s="12"/>
      <c r="CK1303" s="12"/>
      <c r="CL1303" s="12"/>
      <c r="CM1303" s="12"/>
      <c r="CN1303" s="12"/>
      <c r="CO1303" s="12"/>
      <c r="CP1303" s="12"/>
      <c r="CQ1303" s="12"/>
      <c r="CR1303" s="12"/>
      <c r="CS1303" s="12"/>
      <c r="CT1303" s="12"/>
      <c r="CU1303" s="12"/>
      <c r="CV1303" s="12"/>
      <c r="CW1303" s="12"/>
      <c r="CX1303" s="57"/>
    </row>
    <row r="1304" spans="1:102" x14ac:dyDescent="0.35">
      <c r="A1304" s="56">
        <v>38</v>
      </c>
      <c r="B1304" s="12" t="s">
        <v>3729</v>
      </c>
      <c r="C1304" s="12">
        <v>38.6</v>
      </c>
      <c r="D1304" s="12" t="s">
        <v>1943</v>
      </c>
      <c r="E1304" s="12" t="s">
        <v>1132</v>
      </c>
      <c r="F1304" s="12" t="s">
        <v>1078</v>
      </c>
      <c r="G1304" s="12" t="s">
        <v>349</v>
      </c>
      <c r="H1304" s="12" t="s">
        <v>1078</v>
      </c>
      <c r="I1304" s="12" t="s">
        <v>1285</v>
      </c>
      <c r="J1304" s="12" t="s">
        <v>556</v>
      </c>
      <c r="K1304" s="12" t="s">
        <v>564</v>
      </c>
      <c r="L1304" s="12" t="s">
        <v>1204</v>
      </c>
      <c r="M1304" s="12" t="s">
        <v>3237</v>
      </c>
      <c r="N1304" s="12" t="s">
        <v>3435</v>
      </c>
      <c r="O1304" s="12" t="s">
        <v>3400</v>
      </c>
      <c r="P1304" s="12" t="s">
        <v>3401</v>
      </c>
      <c r="Q1304" s="12">
        <v>0</v>
      </c>
      <c r="R1304" s="12">
        <v>0</v>
      </c>
      <c r="S1304" s="12">
        <v>0</v>
      </c>
      <c r="T1304" s="12">
        <v>0</v>
      </c>
      <c r="U1304" s="12">
        <v>0</v>
      </c>
      <c r="V1304" s="12">
        <v>0</v>
      </c>
      <c r="W1304" s="12">
        <v>1</v>
      </c>
      <c r="X1304" s="12">
        <v>0</v>
      </c>
      <c r="Y1304" s="12">
        <v>0</v>
      </c>
      <c r="Z1304" s="12">
        <v>0</v>
      </c>
      <c r="AA1304" s="12">
        <v>0</v>
      </c>
      <c r="AB1304" s="12">
        <v>0</v>
      </c>
      <c r="AC1304" s="12">
        <v>1</v>
      </c>
      <c r="AD1304" s="12">
        <v>0</v>
      </c>
      <c r="AE1304" s="12">
        <v>0</v>
      </c>
      <c r="AF1304" s="12">
        <v>0</v>
      </c>
      <c r="AG1304" s="12">
        <v>0</v>
      </c>
      <c r="AH1304" s="12">
        <v>0</v>
      </c>
      <c r="AI1304" s="12">
        <v>0</v>
      </c>
      <c r="AJ1304" s="12">
        <v>0</v>
      </c>
      <c r="AK1304" s="12">
        <v>0</v>
      </c>
      <c r="AL1304" s="12" t="s">
        <v>3455</v>
      </c>
      <c r="AM1304" s="12" t="s">
        <v>668</v>
      </c>
      <c r="AN1304" s="12" t="s">
        <v>669</v>
      </c>
      <c r="AO1304" s="12">
        <v>2010</v>
      </c>
      <c r="AP1304" s="12" t="s">
        <v>3235</v>
      </c>
      <c r="AQ1304" s="12">
        <v>1000</v>
      </c>
      <c r="AR1304" s="12">
        <v>1</v>
      </c>
      <c r="AS1304" s="12" t="s">
        <v>555</v>
      </c>
      <c r="AT1304" s="12" t="s">
        <v>212</v>
      </c>
      <c r="AU1304" s="12">
        <v>1</v>
      </c>
      <c r="AV1304" s="12">
        <v>0</v>
      </c>
      <c r="AW1304" s="12">
        <v>0</v>
      </c>
      <c r="AX1304" s="12">
        <v>0</v>
      </c>
      <c r="AY1304" s="12">
        <v>1</v>
      </c>
      <c r="AZ1304" s="12">
        <v>0</v>
      </c>
      <c r="BA1304" s="12">
        <v>0</v>
      </c>
      <c r="BB1304" s="12">
        <v>0</v>
      </c>
      <c r="BC1304" s="12">
        <v>0</v>
      </c>
      <c r="BD1304" s="12">
        <v>0</v>
      </c>
      <c r="BE1304" s="12">
        <v>1</v>
      </c>
      <c r="BF1304" s="12" t="s">
        <v>2821</v>
      </c>
      <c r="BG1304" s="12" t="s">
        <v>865</v>
      </c>
      <c r="BH1304" s="12"/>
      <c r="BI1304" s="12" t="s">
        <v>2819</v>
      </c>
      <c r="BJ1304" s="12" t="s">
        <v>3460</v>
      </c>
      <c r="BK1304" s="12" t="s">
        <v>3463</v>
      </c>
      <c r="BL1304" s="12" t="s">
        <v>3481</v>
      </c>
      <c r="BM1304" s="12" t="s">
        <v>871</v>
      </c>
      <c r="BN1304" s="12"/>
      <c r="BO1304" s="12"/>
      <c r="BP1304" s="12"/>
      <c r="BQ1304" s="12"/>
      <c r="BR1304" s="12"/>
      <c r="BS1304" s="45"/>
      <c r="BT1304" s="12"/>
      <c r="BU1304" s="12"/>
      <c r="BV1304" s="12"/>
      <c r="BW1304" s="12"/>
      <c r="BX1304" s="12"/>
      <c r="BY1304" s="12"/>
      <c r="BZ1304" s="12"/>
      <c r="CA1304" s="12"/>
      <c r="CB1304" s="12"/>
      <c r="CC1304" s="12"/>
      <c r="CD1304" s="12"/>
      <c r="CE1304" s="12"/>
      <c r="CF1304" s="12"/>
      <c r="CG1304" s="12"/>
      <c r="CH1304" s="12"/>
      <c r="CI1304" s="12"/>
      <c r="CJ1304" s="12"/>
      <c r="CK1304" s="12"/>
      <c r="CL1304" s="12"/>
      <c r="CM1304" s="12"/>
      <c r="CN1304" s="12"/>
      <c r="CO1304" s="12"/>
      <c r="CP1304" s="12"/>
      <c r="CQ1304" s="12"/>
      <c r="CR1304" s="12"/>
      <c r="CS1304" s="12"/>
      <c r="CT1304" s="12"/>
      <c r="CU1304" s="12"/>
      <c r="CV1304" s="12"/>
      <c r="CW1304" s="12"/>
      <c r="CX1304" s="57"/>
    </row>
    <row r="1305" spans="1:102" x14ac:dyDescent="0.35">
      <c r="A1305" s="56">
        <v>38</v>
      </c>
      <c r="B1305" s="12" t="s">
        <v>3729</v>
      </c>
      <c r="C1305" s="12">
        <v>38.6</v>
      </c>
      <c r="D1305" s="12" t="s">
        <v>1976</v>
      </c>
      <c r="E1305" s="12" t="s">
        <v>1132</v>
      </c>
      <c r="F1305" s="12" t="s">
        <v>1078</v>
      </c>
      <c r="G1305" s="12" t="s">
        <v>349</v>
      </c>
      <c r="H1305" s="12" t="s">
        <v>1078</v>
      </c>
      <c r="I1305" s="12" t="s">
        <v>1285</v>
      </c>
      <c r="J1305" s="12" t="s">
        <v>556</v>
      </c>
      <c r="K1305" s="12" t="s">
        <v>564</v>
      </c>
      <c r="L1305" s="12" t="s">
        <v>1204</v>
      </c>
      <c r="M1305" s="12" t="s">
        <v>3237</v>
      </c>
      <c r="N1305" s="12" t="s">
        <v>3435</v>
      </c>
      <c r="O1305" s="12" t="s">
        <v>3400</v>
      </c>
      <c r="P1305" s="12" t="s">
        <v>3401</v>
      </c>
      <c r="Q1305" s="12">
        <v>0</v>
      </c>
      <c r="R1305" s="12">
        <v>0</v>
      </c>
      <c r="S1305" s="12">
        <v>0</v>
      </c>
      <c r="T1305" s="12">
        <v>0</v>
      </c>
      <c r="U1305" s="12">
        <v>0</v>
      </c>
      <c r="V1305" s="12">
        <v>0</v>
      </c>
      <c r="W1305" s="12">
        <v>1</v>
      </c>
      <c r="X1305" s="12">
        <v>0</v>
      </c>
      <c r="Y1305" s="12">
        <v>0</v>
      </c>
      <c r="Z1305" s="12">
        <v>0</v>
      </c>
      <c r="AA1305" s="12">
        <v>0</v>
      </c>
      <c r="AB1305" s="12">
        <v>0</v>
      </c>
      <c r="AC1305" s="12">
        <v>1</v>
      </c>
      <c r="AD1305" s="12">
        <v>0</v>
      </c>
      <c r="AE1305" s="12">
        <v>0</v>
      </c>
      <c r="AF1305" s="12">
        <v>0</v>
      </c>
      <c r="AG1305" s="12">
        <v>0</v>
      </c>
      <c r="AH1305" s="12">
        <v>0</v>
      </c>
      <c r="AI1305" s="12">
        <v>0</v>
      </c>
      <c r="AJ1305" s="12">
        <v>0</v>
      </c>
      <c r="AK1305" s="12">
        <v>0</v>
      </c>
      <c r="AL1305" s="12" t="s">
        <v>3455</v>
      </c>
      <c r="AM1305" s="12" t="s">
        <v>668</v>
      </c>
      <c r="AN1305" s="12" t="s">
        <v>669</v>
      </c>
      <c r="AO1305" s="12">
        <v>2010</v>
      </c>
      <c r="AP1305" s="12" t="s">
        <v>3235</v>
      </c>
      <c r="AQ1305" s="12">
        <v>1000</v>
      </c>
      <c r="AR1305" s="12">
        <v>1</v>
      </c>
      <c r="AS1305" s="12" t="s">
        <v>555</v>
      </c>
      <c r="AT1305" s="12" t="s">
        <v>212</v>
      </c>
      <c r="AU1305" s="12">
        <v>1</v>
      </c>
      <c r="AV1305" s="12">
        <v>0</v>
      </c>
      <c r="AW1305" s="12">
        <v>0</v>
      </c>
      <c r="AX1305" s="12">
        <v>0</v>
      </c>
      <c r="AY1305" s="12">
        <v>1</v>
      </c>
      <c r="AZ1305" s="12">
        <v>0</v>
      </c>
      <c r="BA1305" s="12">
        <v>0</v>
      </c>
      <c r="BB1305" s="12">
        <v>0</v>
      </c>
      <c r="BC1305" s="12">
        <v>0</v>
      </c>
      <c r="BD1305" s="12">
        <v>0</v>
      </c>
      <c r="BE1305" s="12">
        <v>1</v>
      </c>
      <c r="BF1305" s="12" t="s">
        <v>3258</v>
      </c>
      <c r="BG1305" s="12" t="s">
        <v>870</v>
      </c>
      <c r="BH1305" s="12">
        <v>1</v>
      </c>
      <c r="BI1305" s="12" t="s">
        <v>3282</v>
      </c>
      <c r="BJ1305" s="12" t="s">
        <v>3460</v>
      </c>
      <c r="BK1305" s="12" t="s">
        <v>3463</v>
      </c>
      <c r="BL1305" s="12" t="s">
        <v>3481</v>
      </c>
      <c r="BM1305" s="12" t="s">
        <v>871</v>
      </c>
      <c r="BN1305" s="12"/>
      <c r="BO1305" s="12"/>
      <c r="BP1305" s="12"/>
      <c r="BQ1305" s="12"/>
      <c r="BR1305" s="12"/>
      <c r="BS1305" s="45"/>
      <c r="BT1305" s="12"/>
      <c r="BU1305" s="12"/>
      <c r="BV1305" s="12"/>
      <c r="BW1305" s="12"/>
      <c r="BX1305" s="12"/>
      <c r="BY1305" s="12"/>
      <c r="BZ1305" s="12"/>
      <c r="CA1305" s="12"/>
      <c r="CB1305" s="12"/>
      <c r="CC1305" s="12"/>
      <c r="CD1305" s="12"/>
      <c r="CE1305" s="12"/>
      <c r="CF1305" s="12"/>
      <c r="CG1305" s="12"/>
      <c r="CH1305" s="12"/>
      <c r="CI1305" s="12"/>
      <c r="CJ1305" s="12"/>
      <c r="CK1305" s="12"/>
      <c r="CL1305" s="12"/>
      <c r="CM1305" s="12"/>
      <c r="CN1305" s="12"/>
      <c r="CO1305" s="12"/>
      <c r="CP1305" s="12"/>
      <c r="CQ1305" s="12"/>
      <c r="CR1305" s="12"/>
      <c r="CS1305" s="12"/>
      <c r="CT1305" s="12"/>
      <c r="CU1305" s="12"/>
      <c r="CV1305" s="12"/>
      <c r="CW1305" s="12"/>
      <c r="CX1305" s="57"/>
    </row>
    <row r="1306" spans="1:102" x14ac:dyDescent="0.35">
      <c r="A1306" s="56">
        <v>38</v>
      </c>
      <c r="B1306" s="12" t="s">
        <v>3729</v>
      </c>
      <c r="C1306" s="12">
        <v>38.6</v>
      </c>
      <c r="D1306" s="12" t="s">
        <v>1987</v>
      </c>
      <c r="E1306" s="12" t="s">
        <v>1132</v>
      </c>
      <c r="F1306" s="12" t="s">
        <v>1078</v>
      </c>
      <c r="G1306" s="12" t="s">
        <v>349</v>
      </c>
      <c r="H1306" s="12" t="s">
        <v>1078</v>
      </c>
      <c r="I1306" s="12" t="s">
        <v>1285</v>
      </c>
      <c r="J1306" s="12" t="s">
        <v>556</v>
      </c>
      <c r="K1306" s="12" t="s">
        <v>564</v>
      </c>
      <c r="L1306" s="12" t="s">
        <v>1204</v>
      </c>
      <c r="M1306" s="12" t="s">
        <v>3237</v>
      </c>
      <c r="N1306" s="12" t="s">
        <v>3435</v>
      </c>
      <c r="O1306" s="12" t="s">
        <v>3400</v>
      </c>
      <c r="P1306" s="12" t="s">
        <v>3401</v>
      </c>
      <c r="Q1306" s="12">
        <v>0</v>
      </c>
      <c r="R1306" s="12">
        <v>0</v>
      </c>
      <c r="S1306" s="12">
        <v>0</v>
      </c>
      <c r="T1306" s="12">
        <v>0</v>
      </c>
      <c r="U1306" s="12">
        <v>0</v>
      </c>
      <c r="V1306" s="12">
        <v>0</v>
      </c>
      <c r="W1306" s="12">
        <v>1</v>
      </c>
      <c r="X1306" s="12">
        <v>0</v>
      </c>
      <c r="Y1306" s="12">
        <v>0</v>
      </c>
      <c r="Z1306" s="12">
        <v>0</v>
      </c>
      <c r="AA1306" s="12">
        <v>0</v>
      </c>
      <c r="AB1306" s="12">
        <v>0</v>
      </c>
      <c r="AC1306" s="12">
        <v>1</v>
      </c>
      <c r="AD1306" s="12">
        <v>0</v>
      </c>
      <c r="AE1306" s="12">
        <v>0</v>
      </c>
      <c r="AF1306" s="12">
        <v>0</v>
      </c>
      <c r="AG1306" s="12">
        <v>0</v>
      </c>
      <c r="AH1306" s="12">
        <v>0</v>
      </c>
      <c r="AI1306" s="12">
        <v>0</v>
      </c>
      <c r="AJ1306" s="12">
        <v>0</v>
      </c>
      <c r="AK1306" s="12">
        <v>0</v>
      </c>
      <c r="AL1306" s="12" t="s">
        <v>3455</v>
      </c>
      <c r="AM1306" s="12" t="s">
        <v>668</v>
      </c>
      <c r="AN1306" s="12" t="s">
        <v>669</v>
      </c>
      <c r="AO1306" s="12">
        <v>2010</v>
      </c>
      <c r="AP1306" s="12" t="s">
        <v>3235</v>
      </c>
      <c r="AQ1306" s="12">
        <v>1000</v>
      </c>
      <c r="AR1306" s="12">
        <v>1</v>
      </c>
      <c r="AS1306" s="12" t="s">
        <v>555</v>
      </c>
      <c r="AT1306" s="12" t="s">
        <v>212</v>
      </c>
      <c r="AU1306" s="12">
        <v>0</v>
      </c>
      <c r="AV1306" s="12">
        <v>0</v>
      </c>
      <c r="AW1306" s="12">
        <v>0</v>
      </c>
      <c r="AX1306" s="12">
        <v>0</v>
      </c>
      <c r="AY1306" s="12">
        <v>1</v>
      </c>
      <c r="AZ1306" s="12">
        <v>0</v>
      </c>
      <c r="BA1306" s="12">
        <v>0</v>
      </c>
      <c r="BB1306" s="12">
        <v>0</v>
      </c>
      <c r="BC1306" s="12">
        <v>0</v>
      </c>
      <c r="BD1306" s="12">
        <v>0</v>
      </c>
      <c r="BE1306" s="12">
        <v>1</v>
      </c>
      <c r="BF1306" s="12" t="s">
        <v>772</v>
      </c>
      <c r="BG1306" s="12" t="s">
        <v>2738</v>
      </c>
      <c r="BH1306" s="12"/>
      <c r="BI1306" s="12" t="s">
        <v>2814</v>
      </c>
      <c r="BJ1306" s="12" t="s">
        <v>3459</v>
      </c>
      <c r="BK1306" s="12" t="s">
        <v>3463</v>
      </c>
      <c r="BL1306" s="12" t="s">
        <v>3481</v>
      </c>
      <c r="BM1306" s="12" t="s">
        <v>871</v>
      </c>
      <c r="BN1306" s="12"/>
      <c r="BO1306" s="12"/>
      <c r="BP1306" s="12"/>
      <c r="BQ1306" s="12"/>
      <c r="BR1306" s="12"/>
      <c r="BS1306" s="12"/>
      <c r="BT1306" s="12"/>
      <c r="BU1306" s="12"/>
      <c r="BV1306" s="12"/>
      <c r="BW1306" s="12"/>
      <c r="BX1306" s="12"/>
      <c r="BY1306" s="12"/>
      <c r="BZ1306" s="12"/>
      <c r="CA1306" s="12"/>
      <c r="CB1306" s="12"/>
      <c r="CC1306" s="12"/>
      <c r="CD1306" s="12"/>
      <c r="CE1306" s="12"/>
      <c r="CF1306" s="12"/>
      <c r="CG1306" s="12"/>
      <c r="CH1306" s="12"/>
      <c r="CI1306" s="12"/>
      <c r="CJ1306" s="12"/>
      <c r="CK1306" s="12"/>
      <c r="CL1306" s="12"/>
      <c r="CM1306" s="12"/>
      <c r="CN1306" s="12"/>
      <c r="CO1306" s="12"/>
      <c r="CP1306" s="12"/>
      <c r="CQ1306" s="12"/>
      <c r="CR1306" s="12"/>
      <c r="CS1306" s="12"/>
      <c r="CT1306" s="12"/>
      <c r="CU1306" s="12"/>
      <c r="CV1306" s="12"/>
      <c r="CW1306" s="12"/>
      <c r="CX1306" s="57"/>
    </row>
    <row r="1307" spans="1:102" x14ac:dyDescent="0.35">
      <c r="A1307" s="56">
        <v>38</v>
      </c>
      <c r="B1307" s="12" t="s">
        <v>3729</v>
      </c>
      <c r="C1307" s="12">
        <v>38.6</v>
      </c>
      <c r="D1307" s="12" t="s">
        <v>1988</v>
      </c>
      <c r="E1307" s="12" t="s">
        <v>1132</v>
      </c>
      <c r="F1307" s="12" t="s">
        <v>1078</v>
      </c>
      <c r="G1307" s="12" t="s">
        <v>349</v>
      </c>
      <c r="H1307" s="12" t="s">
        <v>1078</v>
      </c>
      <c r="I1307" s="12" t="s">
        <v>1285</v>
      </c>
      <c r="J1307" s="12" t="s">
        <v>556</v>
      </c>
      <c r="K1307" s="12" t="s">
        <v>564</v>
      </c>
      <c r="L1307" s="12" t="s">
        <v>1204</v>
      </c>
      <c r="M1307" s="12" t="s">
        <v>3237</v>
      </c>
      <c r="N1307" s="12" t="s">
        <v>3435</v>
      </c>
      <c r="O1307" s="12" t="s">
        <v>3400</v>
      </c>
      <c r="P1307" s="12" t="s">
        <v>3401</v>
      </c>
      <c r="Q1307" s="12">
        <v>0</v>
      </c>
      <c r="R1307" s="12">
        <v>0</v>
      </c>
      <c r="S1307" s="12">
        <v>0</v>
      </c>
      <c r="T1307" s="12">
        <v>0</v>
      </c>
      <c r="U1307" s="12">
        <v>0</v>
      </c>
      <c r="V1307" s="12">
        <v>0</v>
      </c>
      <c r="W1307" s="12">
        <v>1</v>
      </c>
      <c r="X1307" s="12">
        <v>0</v>
      </c>
      <c r="Y1307" s="12">
        <v>0</v>
      </c>
      <c r="Z1307" s="12">
        <v>0</v>
      </c>
      <c r="AA1307" s="12">
        <v>0</v>
      </c>
      <c r="AB1307" s="12">
        <v>0</v>
      </c>
      <c r="AC1307" s="12">
        <v>1</v>
      </c>
      <c r="AD1307" s="12">
        <v>0</v>
      </c>
      <c r="AE1307" s="12">
        <v>0</v>
      </c>
      <c r="AF1307" s="12">
        <v>0</v>
      </c>
      <c r="AG1307" s="12">
        <v>0</v>
      </c>
      <c r="AH1307" s="12">
        <v>0</v>
      </c>
      <c r="AI1307" s="12">
        <v>0</v>
      </c>
      <c r="AJ1307" s="12">
        <v>0</v>
      </c>
      <c r="AK1307" s="12">
        <v>0</v>
      </c>
      <c r="AL1307" s="12" t="s">
        <v>3455</v>
      </c>
      <c r="AM1307" s="12" t="s">
        <v>668</v>
      </c>
      <c r="AN1307" s="12" t="s">
        <v>669</v>
      </c>
      <c r="AO1307" s="12">
        <v>2010</v>
      </c>
      <c r="AP1307" s="12" t="s">
        <v>3235</v>
      </c>
      <c r="AQ1307" s="12">
        <v>1000</v>
      </c>
      <c r="AR1307" s="12">
        <v>1</v>
      </c>
      <c r="AS1307" s="12" t="s">
        <v>555</v>
      </c>
      <c r="AT1307" s="12" t="s">
        <v>212</v>
      </c>
      <c r="AU1307" s="12">
        <v>0</v>
      </c>
      <c r="AV1307" s="12">
        <v>0</v>
      </c>
      <c r="AW1307" s="12">
        <v>0</v>
      </c>
      <c r="AX1307" s="12">
        <v>0</v>
      </c>
      <c r="AY1307" s="12">
        <v>1</v>
      </c>
      <c r="AZ1307" s="12">
        <v>0</v>
      </c>
      <c r="BA1307" s="12">
        <v>0</v>
      </c>
      <c r="BB1307" s="12">
        <v>0</v>
      </c>
      <c r="BC1307" s="12">
        <v>0</v>
      </c>
      <c r="BD1307" s="12">
        <v>0</v>
      </c>
      <c r="BE1307" s="12">
        <v>1</v>
      </c>
      <c r="BF1307" s="12" t="s">
        <v>772</v>
      </c>
      <c r="BG1307" s="12" t="s">
        <v>2738</v>
      </c>
      <c r="BH1307" s="12"/>
      <c r="BI1307" s="12" t="s">
        <v>2814</v>
      </c>
      <c r="BJ1307" s="12" t="s">
        <v>3460</v>
      </c>
      <c r="BK1307" s="12" t="s">
        <v>3463</v>
      </c>
      <c r="BL1307" s="12" t="s">
        <v>3481</v>
      </c>
      <c r="BM1307" s="12" t="s">
        <v>871</v>
      </c>
      <c r="BN1307" s="12"/>
      <c r="BO1307" s="12"/>
      <c r="BP1307" s="12"/>
      <c r="BQ1307" s="12"/>
      <c r="BR1307" s="12"/>
      <c r="BS1307" s="12"/>
      <c r="BT1307" s="12"/>
      <c r="BU1307" s="12"/>
      <c r="BV1307" s="12"/>
      <c r="BW1307" s="12"/>
      <c r="BX1307" s="12"/>
      <c r="BY1307" s="12"/>
      <c r="BZ1307" s="12"/>
      <c r="CA1307" s="12"/>
      <c r="CB1307" s="12"/>
      <c r="CC1307" s="12"/>
      <c r="CD1307" s="12"/>
      <c r="CE1307" s="12"/>
      <c r="CF1307" s="12"/>
      <c r="CG1307" s="12"/>
      <c r="CH1307" s="12"/>
      <c r="CI1307" s="12"/>
      <c r="CJ1307" s="12"/>
      <c r="CK1307" s="12"/>
      <c r="CL1307" s="12"/>
      <c r="CM1307" s="12"/>
      <c r="CN1307" s="12"/>
      <c r="CO1307" s="12"/>
      <c r="CP1307" s="12"/>
      <c r="CQ1307" s="12"/>
      <c r="CR1307" s="12"/>
      <c r="CS1307" s="12"/>
      <c r="CT1307" s="12"/>
      <c r="CU1307" s="12"/>
      <c r="CV1307" s="12"/>
      <c r="CW1307" s="12"/>
      <c r="CX1307" s="57"/>
    </row>
    <row r="1308" spans="1:102" ht="16.5" x14ac:dyDescent="0.35">
      <c r="A1308" s="56">
        <v>38</v>
      </c>
      <c r="B1308" s="12" t="s">
        <v>3729</v>
      </c>
      <c r="C1308" s="12">
        <v>38.6</v>
      </c>
      <c r="D1308" s="12" t="s">
        <v>1973</v>
      </c>
      <c r="E1308" s="12" t="s">
        <v>1132</v>
      </c>
      <c r="F1308" s="12" t="s">
        <v>3916</v>
      </c>
      <c r="G1308" s="12" t="s">
        <v>212</v>
      </c>
      <c r="H1308" s="12" t="s">
        <v>2804</v>
      </c>
      <c r="I1308" s="12" t="s">
        <v>212</v>
      </c>
      <c r="J1308" s="12" t="s">
        <v>556</v>
      </c>
      <c r="K1308" s="12" t="s">
        <v>564</v>
      </c>
      <c r="L1308" s="12" t="s">
        <v>1204</v>
      </c>
      <c r="M1308" s="12" t="s">
        <v>3237</v>
      </c>
      <c r="N1308" s="12" t="s">
        <v>3435</v>
      </c>
      <c r="O1308" s="12" t="s">
        <v>3400</v>
      </c>
      <c r="P1308" s="12" t="s">
        <v>3401</v>
      </c>
      <c r="Q1308" s="12">
        <v>0</v>
      </c>
      <c r="R1308" s="12">
        <v>0</v>
      </c>
      <c r="S1308" s="12">
        <v>0</v>
      </c>
      <c r="T1308" s="12">
        <v>0</v>
      </c>
      <c r="U1308" s="12">
        <v>0</v>
      </c>
      <c r="V1308" s="12">
        <v>0</v>
      </c>
      <c r="W1308" s="12">
        <v>1</v>
      </c>
      <c r="X1308" s="12">
        <v>0</v>
      </c>
      <c r="Y1308" s="12">
        <v>0</v>
      </c>
      <c r="Z1308" s="12">
        <v>0</v>
      </c>
      <c r="AA1308" s="12">
        <v>0</v>
      </c>
      <c r="AB1308" s="12">
        <v>0</v>
      </c>
      <c r="AC1308" s="12">
        <v>1</v>
      </c>
      <c r="AD1308" s="12">
        <v>0</v>
      </c>
      <c r="AE1308" s="12">
        <v>0</v>
      </c>
      <c r="AF1308" s="12">
        <v>0</v>
      </c>
      <c r="AG1308" s="12">
        <v>0</v>
      </c>
      <c r="AH1308" s="12">
        <v>0</v>
      </c>
      <c r="AI1308" s="12">
        <v>0</v>
      </c>
      <c r="AJ1308" s="12">
        <v>0</v>
      </c>
      <c r="AK1308" s="12">
        <v>0</v>
      </c>
      <c r="AL1308" s="12" t="s">
        <v>3455</v>
      </c>
      <c r="AM1308" s="12" t="s">
        <v>668</v>
      </c>
      <c r="AN1308" s="12" t="s">
        <v>669</v>
      </c>
      <c r="AO1308" s="12">
        <v>2010</v>
      </c>
      <c r="AP1308" s="12" t="s">
        <v>3235</v>
      </c>
      <c r="AQ1308" s="12">
        <v>1000</v>
      </c>
      <c r="AR1308" s="12">
        <v>1</v>
      </c>
      <c r="AS1308" s="12" t="s">
        <v>555</v>
      </c>
      <c r="AT1308" s="12" t="s">
        <v>212</v>
      </c>
      <c r="AU1308" s="12">
        <v>0</v>
      </c>
      <c r="AV1308" s="12">
        <v>0</v>
      </c>
      <c r="AW1308" s="12">
        <v>0</v>
      </c>
      <c r="AX1308" s="12">
        <v>0</v>
      </c>
      <c r="AY1308" s="12">
        <v>1</v>
      </c>
      <c r="AZ1308" s="12">
        <v>0</v>
      </c>
      <c r="BA1308" s="12">
        <v>0</v>
      </c>
      <c r="BB1308" s="12">
        <v>0</v>
      </c>
      <c r="BC1308" s="12">
        <v>0</v>
      </c>
      <c r="BD1308" s="12">
        <v>0</v>
      </c>
      <c r="BE1308" s="12">
        <v>1</v>
      </c>
      <c r="BF1308" s="12" t="s">
        <v>3258</v>
      </c>
      <c r="BG1308" s="12" t="s">
        <v>870</v>
      </c>
      <c r="BH1308" s="12">
        <v>1</v>
      </c>
      <c r="BI1308" s="12" t="s">
        <v>3282</v>
      </c>
      <c r="BJ1308" s="12" t="s">
        <v>3459</v>
      </c>
      <c r="BK1308" s="12" t="s">
        <v>3463</v>
      </c>
      <c r="BL1308" s="12" t="s">
        <v>3481</v>
      </c>
      <c r="BM1308" s="12" t="s">
        <v>871</v>
      </c>
      <c r="BN1308" s="7"/>
      <c r="BO1308" s="12"/>
      <c r="BP1308" s="12"/>
      <c r="BQ1308" s="12">
        <v>2.4E-2</v>
      </c>
      <c r="BR1308" s="12" t="s">
        <v>1252</v>
      </c>
      <c r="BS1308" s="12">
        <v>0.26</v>
      </c>
      <c r="BT1308" s="12"/>
      <c r="BU1308" s="12">
        <f>EXP(BS1308)</f>
        <v>1.2969300866657718</v>
      </c>
      <c r="BV1308" s="12" t="s">
        <v>3416</v>
      </c>
      <c r="BW1308" s="12"/>
      <c r="BX1308" s="12"/>
      <c r="BY1308" s="12"/>
      <c r="BZ1308" s="12"/>
      <c r="CA1308" s="12"/>
      <c r="CB1308" s="12"/>
      <c r="CC1308" s="12"/>
      <c r="CD1308" s="12"/>
      <c r="CE1308" s="12">
        <v>3.0000000000000001E-3</v>
      </c>
      <c r="CF1308" s="12"/>
      <c r="CG1308" s="12"/>
      <c r="CH1308" s="12"/>
      <c r="CI1308" s="12"/>
      <c r="CJ1308" s="12">
        <v>0.78</v>
      </c>
      <c r="CK1308" s="12" t="s">
        <v>3827</v>
      </c>
      <c r="CL1308" s="12"/>
      <c r="CM1308" s="12"/>
      <c r="CN1308" s="12"/>
      <c r="CO1308" s="12"/>
      <c r="CP1308" s="12"/>
      <c r="CQ1308" s="12"/>
      <c r="CR1308" s="12"/>
      <c r="CS1308" s="12"/>
      <c r="CT1308" s="12"/>
      <c r="CU1308" s="12"/>
      <c r="CV1308" s="12"/>
      <c r="CW1308" s="12"/>
      <c r="CX1308" s="57"/>
    </row>
    <row r="1309" spans="1:102" x14ac:dyDescent="0.35">
      <c r="A1309" s="56">
        <v>38</v>
      </c>
      <c r="B1309" s="12" t="s">
        <v>3729</v>
      </c>
      <c r="C1309" s="12">
        <v>38.5</v>
      </c>
      <c r="D1309" s="12" t="s">
        <v>1937</v>
      </c>
      <c r="E1309" s="12" t="s">
        <v>1131</v>
      </c>
      <c r="F1309" s="12" t="s">
        <v>1078</v>
      </c>
      <c r="G1309" s="12" t="s">
        <v>349</v>
      </c>
      <c r="H1309" s="12" t="s">
        <v>1078</v>
      </c>
      <c r="I1309" s="12" t="s">
        <v>1285</v>
      </c>
      <c r="J1309" s="12" t="s">
        <v>556</v>
      </c>
      <c r="K1309" s="12" t="s">
        <v>564</v>
      </c>
      <c r="L1309" s="12" t="s">
        <v>558</v>
      </c>
      <c r="M1309" s="12" t="s">
        <v>3237</v>
      </c>
      <c r="N1309" s="12" t="s">
        <v>3435</v>
      </c>
      <c r="O1309" s="12" t="s">
        <v>3400</v>
      </c>
      <c r="P1309" s="12" t="s">
        <v>3401</v>
      </c>
      <c r="Q1309" s="12">
        <v>0</v>
      </c>
      <c r="R1309" s="12">
        <v>0</v>
      </c>
      <c r="S1309" s="12">
        <v>0</v>
      </c>
      <c r="T1309" s="12">
        <v>0</v>
      </c>
      <c r="U1309" s="12">
        <v>0</v>
      </c>
      <c r="V1309" s="12">
        <v>0</v>
      </c>
      <c r="W1309" s="12">
        <v>1</v>
      </c>
      <c r="X1309" s="12">
        <v>0</v>
      </c>
      <c r="Y1309" s="12">
        <v>0</v>
      </c>
      <c r="Z1309" s="12">
        <v>0</v>
      </c>
      <c r="AA1309" s="12">
        <v>0</v>
      </c>
      <c r="AB1309" s="12">
        <v>0</v>
      </c>
      <c r="AC1309" s="12">
        <v>1</v>
      </c>
      <c r="AD1309" s="12">
        <v>0</v>
      </c>
      <c r="AE1309" s="12">
        <v>0</v>
      </c>
      <c r="AF1309" s="12">
        <v>0</v>
      </c>
      <c r="AG1309" s="12">
        <v>0</v>
      </c>
      <c r="AH1309" s="12">
        <v>0</v>
      </c>
      <c r="AI1309" s="12">
        <v>0</v>
      </c>
      <c r="AJ1309" s="12">
        <v>0</v>
      </c>
      <c r="AK1309" s="12">
        <v>0</v>
      </c>
      <c r="AL1309" s="12" t="s">
        <v>3455</v>
      </c>
      <c r="AM1309" s="12" t="s">
        <v>668</v>
      </c>
      <c r="AN1309" s="12" t="s">
        <v>669</v>
      </c>
      <c r="AO1309" s="12">
        <v>2010</v>
      </c>
      <c r="AP1309" s="12" t="s">
        <v>3235</v>
      </c>
      <c r="AQ1309" s="12">
        <v>1000</v>
      </c>
      <c r="AR1309" s="12">
        <v>1</v>
      </c>
      <c r="AS1309" s="12" t="s">
        <v>555</v>
      </c>
      <c r="AT1309" s="12" t="s">
        <v>212</v>
      </c>
      <c r="AU1309" s="12">
        <v>1</v>
      </c>
      <c r="AV1309" s="12">
        <v>0</v>
      </c>
      <c r="AW1309" s="12">
        <v>0</v>
      </c>
      <c r="AX1309" s="12">
        <v>1</v>
      </c>
      <c r="AY1309" s="12">
        <v>1</v>
      </c>
      <c r="AZ1309" s="12">
        <v>0</v>
      </c>
      <c r="BA1309" s="12">
        <v>0</v>
      </c>
      <c r="BB1309" s="12">
        <v>0</v>
      </c>
      <c r="BC1309" s="12">
        <v>0</v>
      </c>
      <c r="BD1309" s="12">
        <v>1</v>
      </c>
      <c r="BE1309" s="12">
        <v>1</v>
      </c>
      <c r="BF1309" s="12" t="s">
        <v>2821</v>
      </c>
      <c r="BG1309" s="12" t="s">
        <v>865</v>
      </c>
      <c r="BH1309" s="12"/>
      <c r="BI1309" s="12" t="s">
        <v>2819</v>
      </c>
      <c r="BJ1309" s="12" t="s">
        <v>3459</v>
      </c>
      <c r="BK1309" s="12" t="s">
        <v>3463</v>
      </c>
      <c r="BL1309" s="12" t="s">
        <v>3481</v>
      </c>
      <c r="BM1309" s="12" t="s">
        <v>864</v>
      </c>
      <c r="BN1309" s="12"/>
      <c r="BO1309" s="12"/>
      <c r="BP1309" s="12"/>
      <c r="BQ1309" s="12"/>
      <c r="BR1309" s="12"/>
      <c r="BS1309" s="12"/>
      <c r="BT1309" s="12"/>
      <c r="BU1309" s="12"/>
      <c r="BV1309" s="12"/>
      <c r="BW1309" s="12"/>
      <c r="BX1309" s="12"/>
      <c r="BY1309" s="12"/>
      <c r="BZ1309" s="12"/>
      <c r="CA1309" s="12"/>
      <c r="CB1309" s="12"/>
      <c r="CC1309" s="12"/>
      <c r="CD1309" s="12"/>
      <c r="CE1309" s="12"/>
      <c r="CF1309" s="12"/>
      <c r="CG1309" s="12"/>
      <c r="CH1309" s="12"/>
      <c r="CI1309" s="12"/>
      <c r="CJ1309" s="12"/>
      <c r="CK1309" s="12"/>
      <c r="CL1309" s="12"/>
      <c r="CM1309" s="12"/>
      <c r="CN1309" s="12"/>
      <c r="CO1309" s="12"/>
      <c r="CP1309" s="12"/>
      <c r="CQ1309" s="12"/>
      <c r="CR1309" s="12"/>
      <c r="CS1309" s="12"/>
      <c r="CT1309" s="12"/>
      <c r="CU1309" s="12"/>
      <c r="CV1309" s="12"/>
      <c r="CW1309" s="12"/>
      <c r="CX1309" s="57"/>
    </row>
    <row r="1310" spans="1:102" x14ac:dyDescent="0.35">
      <c r="A1310" s="56">
        <v>55</v>
      </c>
      <c r="B1310" s="12" t="s">
        <v>3744</v>
      </c>
      <c r="C1310" s="12">
        <v>55.1</v>
      </c>
      <c r="D1310" s="12" t="s">
        <v>2160</v>
      </c>
      <c r="E1310" s="12" t="s">
        <v>399</v>
      </c>
      <c r="F1310" s="12">
        <v>7</v>
      </c>
      <c r="G1310" s="12" t="s">
        <v>212</v>
      </c>
      <c r="H1310" s="12" t="s">
        <v>2805</v>
      </c>
      <c r="I1310" s="12" t="s">
        <v>212</v>
      </c>
      <c r="J1310" s="12" t="s">
        <v>1226</v>
      </c>
      <c r="K1310" s="12" t="s">
        <v>564</v>
      </c>
      <c r="L1310" s="12" t="s">
        <v>1118</v>
      </c>
      <c r="M1310" s="12" t="s">
        <v>3237</v>
      </c>
      <c r="N1310" s="12" t="s">
        <v>3437</v>
      </c>
      <c r="O1310" s="12" t="s">
        <v>3400</v>
      </c>
      <c r="P1310" s="12" t="s">
        <v>3403</v>
      </c>
      <c r="Q1310" s="12">
        <v>1</v>
      </c>
      <c r="R1310" s="12">
        <v>0</v>
      </c>
      <c r="S1310" s="12">
        <v>0</v>
      </c>
      <c r="T1310" s="12">
        <v>0</v>
      </c>
      <c r="U1310" s="12">
        <v>0</v>
      </c>
      <c r="V1310" s="12">
        <v>0</v>
      </c>
      <c r="W1310" s="12">
        <v>0</v>
      </c>
      <c r="X1310" s="12">
        <v>0</v>
      </c>
      <c r="Y1310" s="12">
        <v>0</v>
      </c>
      <c r="Z1310" s="12">
        <v>0</v>
      </c>
      <c r="AA1310" s="12">
        <v>0</v>
      </c>
      <c r="AB1310" s="12">
        <v>0</v>
      </c>
      <c r="AC1310" s="12">
        <v>0</v>
      </c>
      <c r="AD1310" s="12">
        <v>0</v>
      </c>
      <c r="AE1310" s="12">
        <v>0</v>
      </c>
      <c r="AF1310" s="12">
        <v>0</v>
      </c>
      <c r="AG1310" s="12">
        <v>0</v>
      </c>
      <c r="AH1310" s="12">
        <v>0</v>
      </c>
      <c r="AI1310" s="12">
        <v>0</v>
      </c>
      <c r="AJ1310" s="12">
        <v>1</v>
      </c>
      <c r="AK1310" s="12">
        <v>0</v>
      </c>
      <c r="AL1310" s="12" t="s">
        <v>607</v>
      </c>
      <c r="AM1310" s="7" t="s">
        <v>608</v>
      </c>
      <c r="AN1310" s="7" t="s">
        <v>614</v>
      </c>
      <c r="AO1310" s="7" t="s">
        <v>691</v>
      </c>
      <c r="AP1310" s="12" t="s">
        <v>3235</v>
      </c>
      <c r="AQ1310" s="12">
        <v>1000</v>
      </c>
      <c r="AR1310" s="12">
        <v>1</v>
      </c>
      <c r="AS1310" s="12" t="s">
        <v>555</v>
      </c>
      <c r="AT1310" s="7" t="s">
        <v>212</v>
      </c>
      <c r="AU1310" s="12">
        <v>1</v>
      </c>
      <c r="AV1310" s="12">
        <v>0</v>
      </c>
      <c r="AW1310" s="12">
        <v>0</v>
      </c>
      <c r="AX1310" s="12">
        <v>0</v>
      </c>
      <c r="AY1310" s="7">
        <v>1</v>
      </c>
      <c r="AZ1310" s="12">
        <v>0</v>
      </c>
      <c r="BA1310" s="12">
        <v>1</v>
      </c>
      <c r="BB1310" s="12">
        <v>1</v>
      </c>
      <c r="BC1310" s="12">
        <v>0</v>
      </c>
      <c r="BD1310" s="12">
        <v>0</v>
      </c>
      <c r="BE1310" s="12">
        <v>1</v>
      </c>
      <c r="BF1310" s="7" t="s">
        <v>2821</v>
      </c>
      <c r="BG1310" s="7" t="s">
        <v>878</v>
      </c>
      <c r="BH1310" s="7"/>
      <c r="BI1310" s="7" t="s">
        <v>2819</v>
      </c>
      <c r="BJ1310" s="12" t="s">
        <v>3460</v>
      </c>
      <c r="BK1310" s="12" t="s">
        <v>599</v>
      </c>
      <c r="BL1310" s="12" t="s">
        <v>3471</v>
      </c>
      <c r="BM1310" s="7" t="s">
        <v>3485</v>
      </c>
      <c r="BN1310" s="7" t="s">
        <v>775</v>
      </c>
      <c r="BO1310" s="12"/>
      <c r="BP1310" s="12" t="s">
        <v>3534</v>
      </c>
      <c r="BQ1310" s="12">
        <f>CV1310</f>
        <v>-0.69599087999999998</v>
      </c>
      <c r="BR1310" s="12" t="s">
        <v>3528</v>
      </c>
      <c r="BS1310" s="12">
        <v>-0.24479999999999999</v>
      </c>
      <c r="BT1310" s="12">
        <f>EXP(BS1310)</f>
        <v>0.78286109480465094</v>
      </c>
      <c r="BU1310" s="12"/>
      <c r="BV1310" s="12" t="s">
        <v>3415</v>
      </c>
      <c r="BW1310" s="12" t="s">
        <v>1077</v>
      </c>
      <c r="BX1310" s="12" t="s">
        <v>1077</v>
      </c>
      <c r="BY1310" s="12">
        <v>-22.666699999999999</v>
      </c>
      <c r="BZ1310" s="12"/>
      <c r="CA1310" s="12" t="s">
        <v>1077</v>
      </c>
      <c r="CB1310" s="12" t="s">
        <v>1077</v>
      </c>
      <c r="CC1310" s="12" t="s">
        <v>1077</v>
      </c>
      <c r="CD1310" s="12" t="s">
        <v>1077</v>
      </c>
      <c r="CE1310" s="12" t="s">
        <v>1077</v>
      </c>
      <c r="CF1310" s="12">
        <v>1.0800000000000001E-2</v>
      </c>
      <c r="CG1310" s="12" t="s">
        <v>1252</v>
      </c>
      <c r="CH1310" s="12">
        <f>BQ1310/BY1310</f>
        <v>3.0705434844948757E-2</v>
      </c>
      <c r="CI1310" s="12" t="s">
        <v>3553</v>
      </c>
      <c r="CJ1310" s="12" t="s">
        <v>718</v>
      </c>
      <c r="CK1310" s="12" t="s">
        <v>1077</v>
      </c>
      <c r="CL1310" s="12">
        <v>62198.92</v>
      </c>
      <c r="CM1310" s="12" t="s">
        <v>1077</v>
      </c>
      <c r="CN1310" s="12" t="s">
        <v>1077</v>
      </c>
      <c r="CO1310" s="12" t="s">
        <v>1077</v>
      </c>
      <c r="CP1310" s="12"/>
      <c r="CQ1310" s="12"/>
      <c r="CR1310" s="12"/>
      <c r="CS1310" s="12">
        <v>159</v>
      </c>
      <c r="CT1310" s="12">
        <v>5.2299999999999999E-2</v>
      </c>
      <c r="CU1310" s="12">
        <v>3</v>
      </c>
      <c r="CV1310" s="12">
        <f>BS1310*CU1310*(1-CT1310)</f>
        <v>-0.69599087999999998</v>
      </c>
      <c r="CW1310" s="12"/>
      <c r="CX1310" s="57"/>
    </row>
    <row r="1311" spans="1:102" x14ac:dyDescent="0.35">
      <c r="A1311" s="56">
        <v>38</v>
      </c>
      <c r="B1311" s="12" t="s">
        <v>3729</v>
      </c>
      <c r="C1311" s="12">
        <v>38.5</v>
      </c>
      <c r="D1311" s="12" t="s">
        <v>1963</v>
      </c>
      <c r="E1311" s="12" t="s">
        <v>1131</v>
      </c>
      <c r="F1311" s="12" t="s">
        <v>1078</v>
      </c>
      <c r="G1311" s="12" t="s">
        <v>349</v>
      </c>
      <c r="H1311" s="12" t="s">
        <v>1078</v>
      </c>
      <c r="I1311" s="12" t="s">
        <v>1285</v>
      </c>
      <c r="J1311" s="12" t="s">
        <v>556</v>
      </c>
      <c r="K1311" s="12" t="s">
        <v>564</v>
      </c>
      <c r="L1311" s="12" t="s">
        <v>558</v>
      </c>
      <c r="M1311" s="12" t="s">
        <v>3237</v>
      </c>
      <c r="N1311" s="12" t="s">
        <v>3435</v>
      </c>
      <c r="O1311" s="12" t="s">
        <v>3400</v>
      </c>
      <c r="P1311" s="12" t="s">
        <v>3401</v>
      </c>
      <c r="Q1311" s="12">
        <v>0</v>
      </c>
      <c r="R1311" s="12">
        <v>0</v>
      </c>
      <c r="S1311" s="12">
        <v>0</v>
      </c>
      <c r="T1311" s="12">
        <v>0</v>
      </c>
      <c r="U1311" s="12">
        <v>0</v>
      </c>
      <c r="V1311" s="12">
        <v>0</v>
      </c>
      <c r="W1311" s="12">
        <v>1</v>
      </c>
      <c r="X1311" s="12">
        <v>0</v>
      </c>
      <c r="Y1311" s="12">
        <v>0</v>
      </c>
      <c r="Z1311" s="12">
        <v>0</v>
      </c>
      <c r="AA1311" s="12">
        <v>0</v>
      </c>
      <c r="AB1311" s="12">
        <v>0</v>
      </c>
      <c r="AC1311" s="12">
        <v>1</v>
      </c>
      <c r="AD1311" s="12">
        <v>0</v>
      </c>
      <c r="AE1311" s="12">
        <v>0</v>
      </c>
      <c r="AF1311" s="12">
        <v>0</v>
      </c>
      <c r="AG1311" s="12">
        <v>0</v>
      </c>
      <c r="AH1311" s="12">
        <v>0</v>
      </c>
      <c r="AI1311" s="12">
        <v>0</v>
      </c>
      <c r="AJ1311" s="12">
        <v>0</v>
      </c>
      <c r="AK1311" s="12">
        <v>0</v>
      </c>
      <c r="AL1311" s="12" t="s">
        <v>3455</v>
      </c>
      <c r="AM1311" s="12" t="s">
        <v>668</v>
      </c>
      <c r="AN1311" s="12" t="s">
        <v>669</v>
      </c>
      <c r="AO1311" s="12">
        <v>2010</v>
      </c>
      <c r="AP1311" s="12" t="s">
        <v>3235</v>
      </c>
      <c r="AQ1311" s="12">
        <v>1000</v>
      </c>
      <c r="AR1311" s="12">
        <v>1</v>
      </c>
      <c r="AS1311" s="12" t="s">
        <v>555</v>
      </c>
      <c r="AT1311" s="12" t="s">
        <v>212</v>
      </c>
      <c r="AU1311" s="12">
        <v>1</v>
      </c>
      <c r="AV1311" s="12">
        <v>0</v>
      </c>
      <c r="AW1311" s="12">
        <v>0</v>
      </c>
      <c r="AX1311" s="12">
        <v>1</v>
      </c>
      <c r="AY1311" s="12">
        <v>1</v>
      </c>
      <c r="AZ1311" s="12">
        <v>0</v>
      </c>
      <c r="BA1311" s="12">
        <v>0</v>
      </c>
      <c r="BB1311" s="12">
        <v>0</v>
      </c>
      <c r="BC1311" s="12">
        <v>0</v>
      </c>
      <c r="BD1311" s="12">
        <v>1</v>
      </c>
      <c r="BE1311" s="12">
        <v>1</v>
      </c>
      <c r="BF1311" s="12" t="s">
        <v>2820</v>
      </c>
      <c r="BG1311" s="12" t="s">
        <v>872</v>
      </c>
      <c r="BH1311" s="12"/>
      <c r="BI1311" s="12" t="s">
        <v>2818</v>
      </c>
      <c r="BJ1311" s="12" t="s">
        <v>3459</v>
      </c>
      <c r="BK1311" s="12" t="s">
        <v>3463</v>
      </c>
      <c r="BL1311" s="12" t="s">
        <v>3481</v>
      </c>
      <c r="BM1311" s="12" t="s">
        <v>864</v>
      </c>
      <c r="BN1311" s="12"/>
      <c r="BO1311" s="12"/>
      <c r="BP1311" s="12"/>
      <c r="BQ1311" s="12"/>
      <c r="BR1311" s="12"/>
      <c r="BS1311" s="12"/>
      <c r="BT1311" s="12"/>
      <c r="BU1311" s="12"/>
      <c r="BV1311" s="12"/>
      <c r="BW1311" s="12"/>
      <c r="BX1311" s="12"/>
      <c r="BY1311" s="12"/>
      <c r="BZ1311" s="12"/>
      <c r="CA1311" s="12"/>
      <c r="CB1311" s="12"/>
      <c r="CC1311" s="12"/>
      <c r="CD1311" s="12"/>
      <c r="CE1311" s="12"/>
      <c r="CF1311" s="12"/>
      <c r="CG1311" s="12"/>
      <c r="CH1311" s="12"/>
      <c r="CI1311" s="12"/>
      <c r="CJ1311" s="12"/>
      <c r="CK1311" s="12"/>
      <c r="CL1311" s="12"/>
      <c r="CM1311" s="12"/>
      <c r="CN1311" s="12"/>
      <c r="CO1311" s="12"/>
      <c r="CP1311" s="12"/>
      <c r="CQ1311" s="12"/>
      <c r="CR1311" s="12"/>
      <c r="CS1311" s="12"/>
      <c r="CT1311" s="12"/>
      <c r="CU1311" s="12"/>
      <c r="CV1311" s="12"/>
      <c r="CW1311" s="12"/>
      <c r="CX1311" s="57"/>
    </row>
    <row r="1312" spans="1:102" x14ac:dyDescent="0.35">
      <c r="A1312" s="56">
        <v>38</v>
      </c>
      <c r="B1312" s="12" t="s">
        <v>3729</v>
      </c>
      <c r="C1312" s="12">
        <v>38.5</v>
      </c>
      <c r="D1312" s="12" t="s">
        <v>1939</v>
      </c>
      <c r="E1312" s="12" t="s">
        <v>1131</v>
      </c>
      <c r="F1312" s="12" t="s">
        <v>1078</v>
      </c>
      <c r="G1312" s="12" t="s">
        <v>349</v>
      </c>
      <c r="H1312" s="12" t="s">
        <v>1078</v>
      </c>
      <c r="I1312" s="12" t="s">
        <v>1285</v>
      </c>
      <c r="J1312" s="12" t="s">
        <v>556</v>
      </c>
      <c r="K1312" s="12" t="s">
        <v>564</v>
      </c>
      <c r="L1312" s="12" t="s">
        <v>558</v>
      </c>
      <c r="M1312" s="12" t="s">
        <v>3237</v>
      </c>
      <c r="N1312" s="12" t="s">
        <v>3435</v>
      </c>
      <c r="O1312" s="12" t="s">
        <v>3400</v>
      </c>
      <c r="P1312" s="12" t="s">
        <v>3401</v>
      </c>
      <c r="Q1312" s="12">
        <v>0</v>
      </c>
      <c r="R1312" s="12">
        <v>0</v>
      </c>
      <c r="S1312" s="12">
        <v>0</v>
      </c>
      <c r="T1312" s="12">
        <v>0</v>
      </c>
      <c r="U1312" s="12">
        <v>0</v>
      </c>
      <c r="V1312" s="12">
        <v>0</v>
      </c>
      <c r="W1312" s="12">
        <v>1</v>
      </c>
      <c r="X1312" s="12">
        <v>0</v>
      </c>
      <c r="Y1312" s="12">
        <v>0</v>
      </c>
      <c r="Z1312" s="12">
        <v>0</v>
      </c>
      <c r="AA1312" s="12">
        <v>0</v>
      </c>
      <c r="AB1312" s="12">
        <v>0</v>
      </c>
      <c r="AC1312" s="12">
        <v>1</v>
      </c>
      <c r="AD1312" s="12">
        <v>0</v>
      </c>
      <c r="AE1312" s="12">
        <v>0</v>
      </c>
      <c r="AF1312" s="12">
        <v>0</v>
      </c>
      <c r="AG1312" s="12">
        <v>0</v>
      </c>
      <c r="AH1312" s="12">
        <v>0</v>
      </c>
      <c r="AI1312" s="12">
        <v>0</v>
      </c>
      <c r="AJ1312" s="12">
        <v>0</v>
      </c>
      <c r="AK1312" s="12">
        <v>0</v>
      </c>
      <c r="AL1312" s="12" t="s">
        <v>3455</v>
      </c>
      <c r="AM1312" s="12" t="s">
        <v>668</v>
      </c>
      <c r="AN1312" s="12" t="s">
        <v>669</v>
      </c>
      <c r="AO1312" s="12">
        <v>2010</v>
      </c>
      <c r="AP1312" s="12" t="s">
        <v>3235</v>
      </c>
      <c r="AQ1312" s="12">
        <v>1000</v>
      </c>
      <c r="AR1312" s="12">
        <v>1</v>
      </c>
      <c r="AS1312" s="12" t="s">
        <v>555</v>
      </c>
      <c r="AT1312" s="12" t="s">
        <v>212</v>
      </c>
      <c r="AU1312" s="12">
        <v>1</v>
      </c>
      <c r="AV1312" s="12">
        <v>0</v>
      </c>
      <c r="AW1312" s="12">
        <v>0</v>
      </c>
      <c r="AX1312" s="12">
        <v>1</v>
      </c>
      <c r="AY1312" s="12">
        <v>1</v>
      </c>
      <c r="AZ1312" s="12">
        <v>0</v>
      </c>
      <c r="BA1312" s="12">
        <v>0</v>
      </c>
      <c r="BB1312" s="12">
        <v>0</v>
      </c>
      <c r="BC1312" s="12">
        <v>0</v>
      </c>
      <c r="BD1312" s="12">
        <v>1</v>
      </c>
      <c r="BE1312" s="12">
        <v>1</v>
      </c>
      <c r="BF1312" s="12" t="s">
        <v>2820</v>
      </c>
      <c r="BG1312" s="12" t="s">
        <v>869</v>
      </c>
      <c r="BH1312" s="12"/>
      <c r="BI1312" s="12" t="s">
        <v>2818</v>
      </c>
      <c r="BJ1312" s="12" t="s">
        <v>3459</v>
      </c>
      <c r="BK1312" s="12" t="s">
        <v>3463</v>
      </c>
      <c r="BL1312" s="12" t="s">
        <v>3481</v>
      </c>
      <c r="BM1312" s="12" t="s">
        <v>864</v>
      </c>
      <c r="BN1312" s="12"/>
      <c r="BO1312" s="12"/>
      <c r="BP1312" s="12"/>
      <c r="BQ1312" s="12"/>
      <c r="BR1312" s="12"/>
      <c r="BS1312" s="12"/>
      <c r="BT1312" s="12"/>
      <c r="BU1312" s="12"/>
      <c r="BV1312" s="12"/>
      <c r="BW1312" s="12"/>
      <c r="BX1312" s="12"/>
      <c r="BY1312" s="12"/>
      <c r="BZ1312" s="12"/>
      <c r="CA1312" s="12"/>
      <c r="CB1312" s="12"/>
      <c r="CC1312" s="12"/>
      <c r="CD1312" s="12"/>
      <c r="CE1312" s="12"/>
      <c r="CF1312" s="12"/>
      <c r="CG1312" s="12"/>
      <c r="CH1312" s="12"/>
      <c r="CI1312" s="12"/>
      <c r="CJ1312" s="12"/>
      <c r="CK1312" s="12"/>
      <c r="CL1312" s="12"/>
      <c r="CM1312" s="12"/>
      <c r="CN1312" s="12"/>
      <c r="CO1312" s="12"/>
      <c r="CP1312" s="12"/>
      <c r="CQ1312" s="12"/>
      <c r="CR1312" s="12"/>
      <c r="CS1312" s="12"/>
      <c r="CT1312" s="12"/>
      <c r="CU1312" s="12"/>
      <c r="CV1312" s="12"/>
      <c r="CW1312" s="12"/>
      <c r="CX1312" s="57"/>
    </row>
    <row r="1313" spans="1:102" x14ac:dyDescent="0.35">
      <c r="A1313" s="56">
        <v>38</v>
      </c>
      <c r="B1313" s="12" t="s">
        <v>3729</v>
      </c>
      <c r="C1313" s="12">
        <v>38.5</v>
      </c>
      <c r="D1313" s="12" t="s">
        <v>1940</v>
      </c>
      <c r="E1313" s="12" t="s">
        <v>1131</v>
      </c>
      <c r="F1313" s="12" t="s">
        <v>1078</v>
      </c>
      <c r="G1313" s="12" t="s">
        <v>349</v>
      </c>
      <c r="H1313" s="12" t="s">
        <v>1078</v>
      </c>
      <c r="I1313" s="12" t="s">
        <v>1285</v>
      </c>
      <c r="J1313" s="12" t="s">
        <v>556</v>
      </c>
      <c r="K1313" s="12" t="s">
        <v>564</v>
      </c>
      <c r="L1313" s="12" t="s">
        <v>558</v>
      </c>
      <c r="M1313" s="12" t="s">
        <v>3237</v>
      </c>
      <c r="N1313" s="12" t="s">
        <v>3435</v>
      </c>
      <c r="O1313" s="12" t="s">
        <v>3400</v>
      </c>
      <c r="P1313" s="12" t="s">
        <v>3401</v>
      </c>
      <c r="Q1313" s="12">
        <v>0</v>
      </c>
      <c r="R1313" s="12">
        <v>0</v>
      </c>
      <c r="S1313" s="12">
        <v>0</v>
      </c>
      <c r="T1313" s="12">
        <v>0</v>
      </c>
      <c r="U1313" s="12">
        <v>0</v>
      </c>
      <c r="V1313" s="12">
        <v>0</v>
      </c>
      <c r="W1313" s="12">
        <v>1</v>
      </c>
      <c r="X1313" s="12">
        <v>0</v>
      </c>
      <c r="Y1313" s="12">
        <v>0</v>
      </c>
      <c r="Z1313" s="12">
        <v>0</v>
      </c>
      <c r="AA1313" s="12">
        <v>0</v>
      </c>
      <c r="AB1313" s="12">
        <v>0</v>
      </c>
      <c r="AC1313" s="12">
        <v>1</v>
      </c>
      <c r="AD1313" s="12">
        <v>0</v>
      </c>
      <c r="AE1313" s="12">
        <v>0</v>
      </c>
      <c r="AF1313" s="12">
        <v>0</v>
      </c>
      <c r="AG1313" s="12">
        <v>0</v>
      </c>
      <c r="AH1313" s="12">
        <v>0</v>
      </c>
      <c r="AI1313" s="12">
        <v>0</v>
      </c>
      <c r="AJ1313" s="12">
        <v>0</v>
      </c>
      <c r="AK1313" s="12">
        <v>0</v>
      </c>
      <c r="AL1313" s="12" t="s">
        <v>3455</v>
      </c>
      <c r="AM1313" s="12" t="s">
        <v>668</v>
      </c>
      <c r="AN1313" s="12" t="s">
        <v>669</v>
      </c>
      <c r="AO1313" s="12">
        <v>2010</v>
      </c>
      <c r="AP1313" s="12" t="s">
        <v>3235</v>
      </c>
      <c r="AQ1313" s="12">
        <v>1000</v>
      </c>
      <c r="AR1313" s="12">
        <v>1</v>
      </c>
      <c r="AS1313" s="12" t="s">
        <v>555</v>
      </c>
      <c r="AT1313" s="12" t="s">
        <v>212</v>
      </c>
      <c r="AU1313" s="12">
        <v>1</v>
      </c>
      <c r="AV1313" s="12">
        <v>0</v>
      </c>
      <c r="AW1313" s="12">
        <v>0</v>
      </c>
      <c r="AX1313" s="12">
        <v>1</v>
      </c>
      <c r="AY1313" s="12">
        <v>1</v>
      </c>
      <c r="AZ1313" s="12">
        <v>0</v>
      </c>
      <c r="BA1313" s="12">
        <v>0</v>
      </c>
      <c r="BB1313" s="12">
        <v>0</v>
      </c>
      <c r="BC1313" s="12">
        <v>0</v>
      </c>
      <c r="BD1313" s="12">
        <v>1</v>
      </c>
      <c r="BE1313" s="12">
        <v>1</v>
      </c>
      <c r="BF1313" s="12" t="s">
        <v>2821</v>
      </c>
      <c r="BG1313" s="12" t="s">
        <v>865</v>
      </c>
      <c r="BH1313" s="12"/>
      <c r="BI1313" s="12" t="s">
        <v>2819</v>
      </c>
      <c r="BJ1313" s="12" t="s">
        <v>3460</v>
      </c>
      <c r="BK1313" s="12" t="s">
        <v>3463</v>
      </c>
      <c r="BL1313" s="12" t="s">
        <v>3481</v>
      </c>
      <c r="BM1313" s="12" t="s">
        <v>864</v>
      </c>
      <c r="BN1313" s="12"/>
      <c r="BO1313" s="12"/>
      <c r="BP1313" s="12"/>
      <c r="BQ1313" s="12"/>
      <c r="BR1313" s="12"/>
      <c r="BS1313" s="45"/>
      <c r="BT1313" s="12"/>
      <c r="BU1313" s="12"/>
      <c r="BV1313" s="12"/>
      <c r="BW1313" s="12"/>
      <c r="BX1313" s="12"/>
      <c r="BY1313" s="12"/>
      <c r="BZ1313" s="12"/>
      <c r="CA1313" s="12"/>
      <c r="CB1313" s="12"/>
      <c r="CC1313" s="12"/>
      <c r="CD1313" s="12"/>
      <c r="CE1313" s="12"/>
      <c r="CF1313" s="12"/>
      <c r="CG1313" s="12"/>
      <c r="CH1313" s="12"/>
      <c r="CI1313" s="12"/>
      <c r="CJ1313" s="12"/>
      <c r="CK1313" s="12"/>
      <c r="CL1313" s="12"/>
      <c r="CM1313" s="12"/>
      <c r="CN1313" s="12"/>
      <c r="CO1313" s="12"/>
      <c r="CP1313" s="12"/>
      <c r="CQ1313" s="12"/>
      <c r="CR1313" s="12"/>
      <c r="CS1313" s="12"/>
      <c r="CT1313" s="12"/>
      <c r="CU1313" s="12"/>
      <c r="CV1313" s="12"/>
      <c r="CW1313" s="12"/>
      <c r="CX1313" s="57"/>
    </row>
    <row r="1314" spans="1:102" x14ac:dyDescent="0.35">
      <c r="A1314" s="56">
        <v>38</v>
      </c>
      <c r="B1314" s="12" t="s">
        <v>3729</v>
      </c>
      <c r="C1314" s="12">
        <v>38.5</v>
      </c>
      <c r="D1314" s="12" t="s">
        <v>1941</v>
      </c>
      <c r="E1314" s="12" t="s">
        <v>1131</v>
      </c>
      <c r="F1314" s="12" t="s">
        <v>1078</v>
      </c>
      <c r="G1314" s="12" t="s">
        <v>349</v>
      </c>
      <c r="H1314" s="12" t="s">
        <v>1078</v>
      </c>
      <c r="I1314" s="12" t="s">
        <v>1285</v>
      </c>
      <c r="J1314" s="12" t="s">
        <v>556</v>
      </c>
      <c r="K1314" s="12" t="s">
        <v>564</v>
      </c>
      <c r="L1314" s="12" t="s">
        <v>558</v>
      </c>
      <c r="M1314" s="12" t="s">
        <v>3237</v>
      </c>
      <c r="N1314" s="12" t="s">
        <v>3435</v>
      </c>
      <c r="O1314" s="12" t="s">
        <v>3400</v>
      </c>
      <c r="P1314" s="12" t="s">
        <v>3401</v>
      </c>
      <c r="Q1314" s="12">
        <v>0</v>
      </c>
      <c r="R1314" s="12">
        <v>0</v>
      </c>
      <c r="S1314" s="12">
        <v>0</v>
      </c>
      <c r="T1314" s="12">
        <v>0</v>
      </c>
      <c r="U1314" s="12">
        <v>0</v>
      </c>
      <c r="V1314" s="12">
        <v>0</v>
      </c>
      <c r="W1314" s="12">
        <v>1</v>
      </c>
      <c r="X1314" s="12">
        <v>0</v>
      </c>
      <c r="Y1314" s="12">
        <v>0</v>
      </c>
      <c r="Z1314" s="12">
        <v>0</v>
      </c>
      <c r="AA1314" s="12">
        <v>0</v>
      </c>
      <c r="AB1314" s="12">
        <v>0</v>
      </c>
      <c r="AC1314" s="12">
        <v>1</v>
      </c>
      <c r="AD1314" s="12">
        <v>0</v>
      </c>
      <c r="AE1314" s="12">
        <v>0</v>
      </c>
      <c r="AF1314" s="12">
        <v>0</v>
      </c>
      <c r="AG1314" s="12">
        <v>0</v>
      </c>
      <c r="AH1314" s="12">
        <v>0</v>
      </c>
      <c r="AI1314" s="12">
        <v>0</v>
      </c>
      <c r="AJ1314" s="12">
        <v>0</v>
      </c>
      <c r="AK1314" s="12">
        <v>0</v>
      </c>
      <c r="AL1314" s="12" t="s">
        <v>3455</v>
      </c>
      <c r="AM1314" s="12" t="s">
        <v>668</v>
      </c>
      <c r="AN1314" s="12" t="s">
        <v>669</v>
      </c>
      <c r="AO1314" s="12">
        <v>2010</v>
      </c>
      <c r="AP1314" s="12" t="s">
        <v>3235</v>
      </c>
      <c r="AQ1314" s="12">
        <v>1000</v>
      </c>
      <c r="AR1314" s="12">
        <v>1</v>
      </c>
      <c r="AS1314" s="12" t="s">
        <v>555</v>
      </c>
      <c r="AT1314" s="12" t="s">
        <v>212</v>
      </c>
      <c r="AU1314" s="12">
        <v>1</v>
      </c>
      <c r="AV1314" s="12">
        <v>0</v>
      </c>
      <c r="AW1314" s="12">
        <v>0</v>
      </c>
      <c r="AX1314" s="12">
        <v>1</v>
      </c>
      <c r="AY1314" s="12">
        <v>1</v>
      </c>
      <c r="AZ1314" s="12">
        <v>0</v>
      </c>
      <c r="BA1314" s="12">
        <v>0</v>
      </c>
      <c r="BB1314" s="12">
        <v>0</v>
      </c>
      <c r="BC1314" s="12">
        <v>0</v>
      </c>
      <c r="BD1314" s="12">
        <v>1</v>
      </c>
      <c r="BE1314" s="12">
        <v>1</v>
      </c>
      <c r="BF1314" s="12" t="s">
        <v>2820</v>
      </c>
      <c r="BG1314" s="12" t="s">
        <v>869</v>
      </c>
      <c r="BH1314" s="12"/>
      <c r="BI1314" s="12" t="s">
        <v>2818</v>
      </c>
      <c r="BJ1314" s="12" t="s">
        <v>3460</v>
      </c>
      <c r="BK1314" s="12" t="s">
        <v>3463</v>
      </c>
      <c r="BL1314" s="12" t="s">
        <v>3481</v>
      </c>
      <c r="BM1314" s="12" t="s">
        <v>864</v>
      </c>
      <c r="BN1314" s="12"/>
      <c r="BO1314" s="12"/>
      <c r="BP1314" s="12"/>
      <c r="BQ1314" s="12"/>
      <c r="BR1314" s="12"/>
      <c r="BS1314" s="45"/>
      <c r="BT1314" s="12"/>
      <c r="BU1314" s="12"/>
      <c r="BV1314" s="12"/>
      <c r="BW1314" s="12"/>
      <c r="BX1314" s="12"/>
      <c r="BY1314" s="12"/>
      <c r="BZ1314" s="12"/>
      <c r="CA1314" s="12"/>
      <c r="CB1314" s="12"/>
      <c r="CC1314" s="12"/>
      <c r="CD1314" s="12"/>
      <c r="CE1314" s="12"/>
      <c r="CF1314" s="12"/>
      <c r="CG1314" s="12"/>
      <c r="CH1314" s="12"/>
      <c r="CI1314" s="12"/>
      <c r="CJ1314" s="12"/>
      <c r="CK1314" s="12"/>
      <c r="CL1314" s="12"/>
      <c r="CM1314" s="12"/>
      <c r="CN1314" s="12"/>
      <c r="CO1314" s="12"/>
      <c r="CP1314" s="12"/>
      <c r="CQ1314" s="12"/>
      <c r="CR1314" s="12"/>
      <c r="CS1314" s="12"/>
      <c r="CT1314" s="12"/>
      <c r="CU1314" s="12"/>
      <c r="CV1314" s="12"/>
      <c r="CW1314" s="12"/>
      <c r="CX1314" s="57"/>
    </row>
    <row r="1315" spans="1:102" x14ac:dyDescent="0.35">
      <c r="A1315" s="56">
        <v>55</v>
      </c>
      <c r="B1315" s="12" t="s">
        <v>3744</v>
      </c>
      <c r="C1315" s="12">
        <v>55.1</v>
      </c>
      <c r="D1315" s="12" t="s">
        <v>2158</v>
      </c>
      <c r="E1315" s="12" t="s">
        <v>399</v>
      </c>
      <c r="F1315" s="12">
        <v>7</v>
      </c>
      <c r="G1315" s="12" t="s">
        <v>212</v>
      </c>
      <c r="H1315" s="12" t="s">
        <v>2805</v>
      </c>
      <c r="I1315" s="12" t="s">
        <v>349</v>
      </c>
      <c r="J1315" s="12" t="s">
        <v>1226</v>
      </c>
      <c r="K1315" s="12" t="s">
        <v>564</v>
      </c>
      <c r="L1315" s="12" t="s">
        <v>1118</v>
      </c>
      <c r="M1315" s="12" t="s">
        <v>3237</v>
      </c>
      <c r="N1315" s="12" t="s">
        <v>3437</v>
      </c>
      <c r="O1315" s="12" t="s">
        <v>3400</v>
      </c>
      <c r="P1315" s="12" t="s">
        <v>3403</v>
      </c>
      <c r="Q1315" s="12">
        <v>1</v>
      </c>
      <c r="R1315" s="12">
        <v>0</v>
      </c>
      <c r="S1315" s="12">
        <v>0</v>
      </c>
      <c r="T1315" s="12">
        <v>0</v>
      </c>
      <c r="U1315" s="12">
        <v>0</v>
      </c>
      <c r="V1315" s="12">
        <v>0</v>
      </c>
      <c r="W1315" s="12">
        <v>0</v>
      </c>
      <c r="X1315" s="12">
        <v>0</v>
      </c>
      <c r="Y1315" s="12">
        <v>0</v>
      </c>
      <c r="Z1315" s="12">
        <v>0</v>
      </c>
      <c r="AA1315" s="12">
        <v>0</v>
      </c>
      <c r="AB1315" s="12">
        <v>0</v>
      </c>
      <c r="AC1315" s="12">
        <v>0</v>
      </c>
      <c r="AD1315" s="12">
        <v>0</v>
      </c>
      <c r="AE1315" s="12">
        <v>0</v>
      </c>
      <c r="AF1315" s="12">
        <v>0</v>
      </c>
      <c r="AG1315" s="12">
        <v>0</v>
      </c>
      <c r="AH1315" s="12">
        <v>0</v>
      </c>
      <c r="AI1315" s="12">
        <v>0</v>
      </c>
      <c r="AJ1315" s="12">
        <v>1</v>
      </c>
      <c r="AK1315" s="12">
        <v>0</v>
      </c>
      <c r="AL1315" s="12" t="s">
        <v>607</v>
      </c>
      <c r="AM1315" s="7" t="s">
        <v>608</v>
      </c>
      <c r="AN1315" s="7" t="s">
        <v>614</v>
      </c>
      <c r="AO1315" s="7" t="s">
        <v>691</v>
      </c>
      <c r="AP1315" s="12" t="s">
        <v>3235</v>
      </c>
      <c r="AQ1315" s="12">
        <v>1000</v>
      </c>
      <c r="AR1315" s="12">
        <v>1</v>
      </c>
      <c r="AS1315" s="12" t="s">
        <v>555</v>
      </c>
      <c r="AT1315" s="7" t="s">
        <v>212</v>
      </c>
      <c r="AU1315" s="12">
        <v>1</v>
      </c>
      <c r="AV1315" s="12">
        <v>0</v>
      </c>
      <c r="AW1315" s="12">
        <v>0</v>
      </c>
      <c r="AX1315" s="12">
        <v>0</v>
      </c>
      <c r="AY1315" s="7">
        <v>1</v>
      </c>
      <c r="AZ1315" s="12">
        <v>0</v>
      </c>
      <c r="BA1315" s="12">
        <v>1</v>
      </c>
      <c r="BB1315" s="12">
        <v>1</v>
      </c>
      <c r="BC1315" s="12">
        <v>0</v>
      </c>
      <c r="BD1315" s="12">
        <v>0</v>
      </c>
      <c r="BE1315" s="12">
        <v>1</v>
      </c>
      <c r="BF1315" s="7" t="s">
        <v>2820</v>
      </c>
      <c r="BG1315" s="7" t="s">
        <v>918</v>
      </c>
      <c r="BH1315" s="7"/>
      <c r="BI1315" s="7" t="s">
        <v>2817</v>
      </c>
      <c r="BJ1315" s="12" t="s">
        <v>3460</v>
      </c>
      <c r="BK1315" s="12" t="s">
        <v>599</v>
      </c>
      <c r="BL1315" s="12" t="s">
        <v>3471</v>
      </c>
      <c r="BM1315" s="7" t="s">
        <v>3485</v>
      </c>
      <c r="BN1315" s="7" t="s">
        <v>775</v>
      </c>
      <c r="BO1315" s="12"/>
      <c r="BP1315" s="12" t="s">
        <v>3534</v>
      </c>
      <c r="BQ1315" s="12">
        <f>CV1315</f>
        <v>-5.6103840000000002E-2</v>
      </c>
      <c r="BR1315" s="12" t="s">
        <v>3528</v>
      </c>
      <c r="BS1315" s="12">
        <v>-0.14799999999999999</v>
      </c>
      <c r="BT1315" s="12">
        <f>EXP(BS1315)</f>
        <v>0.8624311149420455</v>
      </c>
      <c r="BU1315" s="12"/>
      <c r="BV1315" s="12" t="s">
        <v>3415</v>
      </c>
      <c r="BW1315" s="12" t="s">
        <v>1077</v>
      </c>
      <c r="BX1315" s="12" t="s">
        <v>1077</v>
      </c>
      <c r="BY1315" s="12">
        <v>-10.802899999999999</v>
      </c>
      <c r="BZ1315" s="12"/>
      <c r="CA1315" s="12" t="s">
        <v>1077</v>
      </c>
      <c r="CB1315" s="12" t="s">
        <v>1077</v>
      </c>
      <c r="CC1315" s="12" t="s">
        <v>1077</v>
      </c>
      <c r="CD1315" s="12" t="s">
        <v>1077</v>
      </c>
      <c r="CE1315" s="12" t="s">
        <v>1077</v>
      </c>
      <c r="CF1315" s="12">
        <v>1.37E-2</v>
      </c>
      <c r="CG1315" s="12" t="s">
        <v>1252</v>
      </c>
      <c r="CH1315" s="12">
        <f>BQ1315/BY1315</f>
        <v>5.1934054744559336E-3</v>
      </c>
      <c r="CI1315" s="12" t="s">
        <v>3553</v>
      </c>
      <c r="CJ1315" s="12" t="s">
        <v>718</v>
      </c>
      <c r="CK1315" s="12" t="s">
        <v>1077</v>
      </c>
      <c r="CL1315" s="12">
        <v>62198.92</v>
      </c>
      <c r="CM1315" s="12" t="s">
        <v>1077</v>
      </c>
      <c r="CN1315" s="12" t="s">
        <v>1077</v>
      </c>
      <c r="CO1315" s="12" t="s">
        <v>1077</v>
      </c>
      <c r="CP1315" s="12"/>
      <c r="CQ1315" s="12"/>
      <c r="CR1315" s="12"/>
      <c r="CS1315" s="12">
        <v>159</v>
      </c>
      <c r="CT1315" s="12">
        <v>5.2299999999999999E-2</v>
      </c>
      <c r="CU1315" s="12">
        <v>0.4</v>
      </c>
      <c r="CV1315" s="12">
        <f>BS1315*CU1315*(1-CT1315)</f>
        <v>-5.6103840000000002E-2</v>
      </c>
      <c r="CW1315" s="12"/>
      <c r="CX1315" s="57"/>
    </row>
    <row r="1316" spans="1:102" x14ac:dyDescent="0.35">
      <c r="A1316" s="56">
        <v>55</v>
      </c>
      <c r="B1316" s="12" t="s">
        <v>3744</v>
      </c>
      <c r="C1316" s="12">
        <v>55.1</v>
      </c>
      <c r="D1316" s="12" t="s">
        <v>2147</v>
      </c>
      <c r="E1316" s="12" t="s">
        <v>399</v>
      </c>
      <c r="F1316" s="12">
        <v>7</v>
      </c>
      <c r="G1316" s="12" t="s">
        <v>349</v>
      </c>
      <c r="H1316" s="12" t="s">
        <v>2804</v>
      </c>
      <c r="I1316" s="12" t="s">
        <v>1285</v>
      </c>
      <c r="J1316" s="12" t="s">
        <v>1226</v>
      </c>
      <c r="K1316" s="12" t="s">
        <v>564</v>
      </c>
      <c r="L1316" s="12" t="s">
        <v>1118</v>
      </c>
      <c r="M1316" s="12" t="s">
        <v>3237</v>
      </c>
      <c r="N1316" s="12" t="s">
        <v>3437</v>
      </c>
      <c r="O1316" s="12" t="s">
        <v>3400</v>
      </c>
      <c r="P1316" s="12" t="s">
        <v>3403</v>
      </c>
      <c r="Q1316" s="12">
        <v>1</v>
      </c>
      <c r="R1316" s="12">
        <v>0</v>
      </c>
      <c r="S1316" s="12">
        <v>0</v>
      </c>
      <c r="T1316" s="12">
        <v>0</v>
      </c>
      <c r="U1316" s="12">
        <v>0</v>
      </c>
      <c r="V1316" s="12">
        <v>0</v>
      </c>
      <c r="W1316" s="12">
        <v>0</v>
      </c>
      <c r="X1316" s="12">
        <v>0</v>
      </c>
      <c r="Y1316" s="12">
        <v>0</v>
      </c>
      <c r="Z1316" s="12">
        <v>0</v>
      </c>
      <c r="AA1316" s="12">
        <v>0</v>
      </c>
      <c r="AB1316" s="12">
        <v>0</v>
      </c>
      <c r="AC1316" s="12">
        <v>0</v>
      </c>
      <c r="AD1316" s="12">
        <v>0</v>
      </c>
      <c r="AE1316" s="12">
        <v>0</v>
      </c>
      <c r="AF1316" s="12">
        <v>0</v>
      </c>
      <c r="AG1316" s="12">
        <v>0</v>
      </c>
      <c r="AH1316" s="12">
        <v>0</v>
      </c>
      <c r="AI1316" s="12">
        <v>0</v>
      </c>
      <c r="AJ1316" s="12">
        <v>1</v>
      </c>
      <c r="AK1316" s="12">
        <v>0</v>
      </c>
      <c r="AL1316" s="12" t="s">
        <v>607</v>
      </c>
      <c r="AM1316" s="7" t="s">
        <v>608</v>
      </c>
      <c r="AN1316" s="7" t="s">
        <v>614</v>
      </c>
      <c r="AO1316" s="7" t="s">
        <v>691</v>
      </c>
      <c r="AP1316" s="12" t="s">
        <v>3235</v>
      </c>
      <c r="AQ1316" s="12">
        <v>1000</v>
      </c>
      <c r="AR1316" s="12">
        <v>1</v>
      </c>
      <c r="AS1316" s="12" t="s">
        <v>555</v>
      </c>
      <c r="AT1316" s="7" t="s">
        <v>212</v>
      </c>
      <c r="AU1316" s="12">
        <v>1</v>
      </c>
      <c r="AV1316" s="12">
        <v>0</v>
      </c>
      <c r="AW1316" s="12">
        <v>0</v>
      </c>
      <c r="AX1316" s="12">
        <v>0</v>
      </c>
      <c r="AY1316" s="7">
        <v>1</v>
      </c>
      <c r="AZ1316" s="12">
        <v>0</v>
      </c>
      <c r="BA1316" s="12">
        <v>1</v>
      </c>
      <c r="BB1316" s="12">
        <v>1</v>
      </c>
      <c r="BC1316" s="12">
        <v>0</v>
      </c>
      <c r="BD1316" s="12">
        <v>0</v>
      </c>
      <c r="BE1316" s="12">
        <v>1</v>
      </c>
      <c r="BF1316" s="7" t="s">
        <v>2821</v>
      </c>
      <c r="BG1316" s="7" t="s">
        <v>1181</v>
      </c>
      <c r="BH1316" s="7">
        <v>1</v>
      </c>
      <c r="BI1316" s="7" t="s">
        <v>3252</v>
      </c>
      <c r="BJ1316" s="12" t="s">
        <v>3460</v>
      </c>
      <c r="BK1316" s="12" t="s">
        <v>599</v>
      </c>
      <c r="BL1316" s="12" t="s">
        <v>3471</v>
      </c>
      <c r="BM1316" s="7" t="s">
        <v>3485</v>
      </c>
      <c r="BN1316" s="7" t="s">
        <v>775</v>
      </c>
      <c r="BO1316" s="12" t="s">
        <v>1180</v>
      </c>
      <c r="BP1316" s="12" t="s">
        <v>1160</v>
      </c>
      <c r="BQ1316" s="12"/>
      <c r="BR1316" s="12" t="s">
        <v>1077</v>
      </c>
      <c r="BS1316" s="12">
        <v>2.1299999999999999E-2</v>
      </c>
      <c r="BT1316" s="12">
        <f>EXP(BS1316)</f>
        <v>1.0215284642126081</v>
      </c>
      <c r="BU1316" s="12"/>
      <c r="BV1316" s="12" t="s">
        <v>3415</v>
      </c>
      <c r="BW1316" s="12" t="s">
        <v>1077</v>
      </c>
      <c r="BX1316" s="12" t="s">
        <v>1077</v>
      </c>
      <c r="BY1316" s="12">
        <v>1.0923</v>
      </c>
      <c r="BZ1316" s="12"/>
      <c r="CA1316" s="12" t="s">
        <v>1077</v>
      </c>
      <c r="CB1316" s="12" t="s">
        <v>1077</v>
      </c>
      <c r="CC1316" s="12" t="s">
        <v>1077</v>
      </c>
      <c r="CD1316" s="12" t="s">
        <v>1077</v>
      </c>
      <c r="CE1316" s="12" t="s">
        <v>1077</v>
      </c>
      <c r="CF1316" s="12">
        <v>1.95E-2</v>
      </c>
      <c r="CG1316" s="12" t="s">
        <v>1252</v>
      </c>
      <c r="CH1316" s="12"/>
      <c r="CI1316" s="12"/>
      <c r="CJ1316" s="12" t="s">
        <v>718</v>
      </c>
      <c r="CK1316" s="12" t="s">
        <v>1077</v>
      </c>
      <c r="CL1316" s="12">
        <v>62198.92</v>
      </c>
      <c r="CM1316" s="12" t="s">
        <v>1077</v>
      </c>
      <c r="CN1316" s="12" t="s">
        <v>1077</v>
      </c>
      <c r="CO1316" s="12" t="s">
        <v>1077</v>
      </c>
      <c r="CP1316" s="12"/>
      <c r="CQ1316" s="12"/>
      <c r="CR1316" s="12"/>
      <c r="CS1316" s="12">
        <v>159</v>
      </c>
      <c r="CT1316" s="12">
        <v>5.2299999999999999E-2</v>
      </c>
      <c r="CU1316" s="12" t="s">
        <v>1077</v>
      </c>
      <c r="CV1316" s="12"/>
      <c r="CW1316" s="12"/>
      <c r="CX1316" s="57"/>
    </row>
    <row r="1317" spans="1:102" x14ac:dyDescent="0.35">
      <c r="A1317" s="56">
        <v>55</v>
      </c>
      <c r="B1317" s="12" t="s">
        <v>3744</v>
      </c>
      <c r="C1317" s="12">
        <v>55.1</v>
      </c>
      <c r="D1317" s="12" t="s">
        <v>2163</v>
      </c>
      <c r="E1317" s="12" t="s">
        <v>399</v>
      </c>
      <c r="F1317" s="12">
        <v>7</v>
      </c>
      <c r="G1317" s="12" t="s">
        <v>212</v>
      </c>
      <c r="H1317" s="12" t="s">
        <v>2804</v>
      </c>
      <c r="I1317" s="12" t="s">
        <v>212</v>
      </c>
      <c r="J1317" s="12" t="s">
        <v>1226</v>
      </c>
      <c r="K1317" s="12" t="s">
        <v>564</v>
      </c>
      <c r="L1317" s="12" t="s">
        <v>1118</v>
      </c>
      <c r="M1317" s="12" t="s">
        <v>3237</v>
      </c>
      <c r="N1317" s="12" t="s">
        <v>3437</v>
      </c>
      <c r="O1317" s="12" t="s">
        <v>3400</v>
      </c>
      <c r="P1317" s="12" t="s">
        <v>3403</v>
      </c>
      <c r="Q1317" s="12">
        <v>1</v>
      </c>
      <c r="R1317" s="12">
        <v>0</v>
      </c>
      <c r="S1317" s="12">
        <v>0</v>
      </c>
      <c r="T1317" s="12">
        <v>0</v>
      </c>
      <c r="U1317" s="12">
        <v>0</v>
      </c>
      <c r="V1317" s="12">
        <v>0</v>
      </c>
      <c r="W1317" s="12">
        <v>0</v>
      </c>
      <c r="X1317" s="12">
        <v>0</v>
      </c>
      <c r="Y1317" s="12">
        <v>0</v>
      </c>
      <c r="Z1317" s="12">
        <v>0</v>
      </c>
      <c r="AA1317" s="12">
        <v>0</v>
      </c>
      <c r="AB1317" s="12">
        <v>0</v>
      </c>
      <c r="AC1317" s="12">
        <v>0</v>
      </c>
      <c r="AD1317" s="12">
        <v>0</v>
      </c>
      <c r="AE1317" s="12">
        <v>0</v>
      </c>
      <c r="AF1317" s="12">
        <v>0</v>
      </c>
      <c r="AG1317" s="12">
        <v>0</v>
      </c>
      <c r="AH1317" s="12">
        <v>0</v>
      </c>
      <c r="AI1317" s="12">
        <v>0</v>
      </c>
      <c r="AJ1317" s="12">
        <v>1</v>
      </c>
      <c r="AK1317" s="12">
        <v>0</v>
      </c>
      <c r="AL1317" s="12" t="s">
        <v>607</v>
      </c>
      <c r="AM1317" s="7" t="s">
        <v>608</v>
      </c>
      <c r="AN1317" s="7" t="s">
        <v>614</v>
      </c>
      <c r="AO1317" s="7" t="s">
        <v>691</v>
      </c>
      <c r="AP1317" s="12" t="s">
        <v>3235</v>
      </c>
      <c r="AQ1317" s="12">
        <v>1000</v>
      </c>
      <c r="AR1317" s="12">
        <v>1</v>
      </c>
      <c r="AS1317" s="12" t="s">
        <v>555</v>
      </c>
      <c r="AT1317" s="7" t="s">
        <v>212</v>
      </c>
      <c r="AU1317" s="12">
        <v>1</v>
      </c>
      <c r="AV1317" s="12">
        <v>0</v>
      </c>
      <c r="AW1317" s="12">
        <v>0</v>
      </c>
      <c r="AX1317" s="12">
        <v>0</v>
      </c>
      <c r="AY1317" s="7">
        <v>1</v>
      </c>
      <c r="AZ1317" s="12">
        <v>0</v>
      </c>
      <c r="BA1317" s="12">
        <v>1</v>
      </c>
      <c r="BB1317" s="12">
        <v>1</v>
      </c>
      <c r="BC1317" s="12">
        <v>0</v>
      </c>
      <c r="BD1317" s="12">
        <v>0</v>
      </c>
      <c r="BE1317" s="12">
        <v>1</v>
      </c>
      <c r="BF1317" s="7" t="s">
        <v>2820</v>
      </c>
      <c r="BG1317" s="7" t="s">
        <v>919</v>
      </c>
      <c r="BH1317" s="7"/>
      <c r="BI1317" s="12" t="s">
        <v>2818</v>
      </c>
      <c r="BJ1317" s="12" t="s">
        <v>3460</v>
      </c>
      <c r="BK1317" s="12" t="s">
        <v>599</v>
      </c>
      <c r="BL1317" s="12" t="s">
        <v>3471</v>
      </c>
      <c r="BM1317" s="7" t="s">
        <v>3485</v>
      </c>
      <c r="BN1317" s="7" t="s">
        <v>775</v>
      </c>
      <c r="BO1317" s="12"/>
      <c r="BP1317" s="12" t="s">
        <v>3534</v>
      </c>
      <c r="BQ1317" s="12">
        <f>CV1317</f>
        <v>1.6603704E-2</v>
      </c>
      <c r="BR1317" s="12" t="s">
        <v>3528</v>
      </c>
      <c r="BS1317" s="12">
        <v>5.8400000000000001E-2</v>
      </c>
      <c r="BT1317" s="12">
        <f>EXP(BS1317)</f>
        <v>1.0601389664970762</v>
      </c>
      <c r="BU1317" s="12"/>
      <c r="BV1317" s="12" t="s">
        <v>3415</v>
      </c>
      <c r="BW1317" s="12" t="s">
        <v>1077</v>
      </c>
      <c r="BX1317" s="12" t="s">
        <v>1077</v>
      </c>
      <c r="BY1317" s="12">
        <v>2.8767999999999998</v>
      </c>
      <c r="BZ1317" s="12"/>
      <c r="CA1317" s="12" t="s">
        <v>1077</v>
      </c>
      <c r="CB1317" s="12" t="s">
        <v>1077</v>
      </c>
      <c r="CC1317" s="12" t="s">
        <v>1077</v>
      </c>
      <c r="CD1317" s="12" t="s">
        <v>1077</v>
      </c>
      <c r="CE1317" s="12" t="s">
        <v>1077</v>
      </c>
      <c r="CF1317" s="12">
        <v>2.0299999999999999E-2</v>
      </c>
      <c r="CG1317" s="12" t="s">
        <v>1252</v>
      </c>
      <c r="CH1317" s="12">
        <f>BQ1317/BY1317</f>
        <v>5.771587875417131E-3</v>
      </c>
      <c r="CI1317" s="12" t="s">
        <v>3553</v>
      </c>
      <c r="CJ1317" s="12" t="s">
        <v>718</v>
      </c>
      <c r="CK1317" s="12" t="s">
        <v>1077</v>
      </c>
      <c r="CL1317" s="12">
        <v>62198.92</v>
      </c>
      <c r="CM1317" s="12" t="s">
        <v>1077</v>
      </c>
      <c r="CN1317" s="12" t="s">
        <v>1077</v>
      </c>
      <c r="CO1317" s="12" t="s">
        <v>1077</v>
      </c>
      <c r="CP1317" s="12"/>
      <c r="CQ1317" s="12"/>
      <c r="CR1317" s="12"/>
      <c r="CS1317" s="12">
        <v>159</v>
      </c>
      <c r="CT1317" s="12">
        <v>5.2299999999999999E-2</v>
      </c>
      <c r="CU1317" s="12">
        <v>0.3</v>
      </c>
      <c r="CV1317" s="12">
        <f>BS1317*CU1317*(1-CT1317)</f>
        <v>1.6603704E-2</v>
      </c>
      <c r="CW1317" s="12"/>
      <c r="CX1317" s="57"/>
    </row>
    <row r="1318" spans="1:102" x14ac:dyDescent="0.35">
      <c r="A1318" s="56">
        <v>55</v>
      </c>
      <c r="B1318" s="12" t="s">
        <v>3744</v>
      </c>
      <c r="C1318" s="12">
        <v>55.1</v>
      </c>
      <c r="D1318" s="12" t="s">
        <v>2162</v>
      </c>
      <c r="E1318" s="12" t="s">
        <v>399</v>
      </c>
      <c r="F1318" s="12">
        <v>6</v>
      </c>
      <c r="G1318" s="12" t="s">
        <v>212</v>
      </c>
      <c r="H1318" s="12" t="s">
        <v>2804</v>
      </c>
      <c r="I1318" s="12" t="s">
        <v>212</v>
      </c>
      <c r="J1318" s="12" t="s">
        <v>1226</v>
      </c>
      <c r="K1318" s="12" t="s">
        <v>564</v>
      </c>
      <c r="L1318" s="12" t="s">
        <v>1118</v>
      </c>
      <c r="M1318" s="12" t="s">
        <v>3237</v>
      </c>
      <c r="N1318" s="12" t="s">
        <v>3437</v>
      </c>
      <c r="O1318" s="12" t="s">
        <v>3400</v>
      </c>
      <c r="P1318" s="12" t="s">
        <v>3403</v>
      </c>
      <c r="Q1318" s="12">
        <v>1</v>
      </c>
      <c r="R1318" s="12">
        <v>0</v>
      </c>
      <c r="S1318" s="12">
        <v>0</v>
      </c>
      <c r="T1318" s="12">
        <v>0</v>
      </c>
      <c r="U1318" s="12">
        <v>0</v>
      </c>
      <c r="V1318" s="12">
        <v>0</v>
      </c>
      <c r="W1318" s="12">
        <v>0</v>
      </c>
      <c r="X1318" s="12">
        <v>0</v>
      </c>
      <c r="Y1318" s="12">
        <v>0</v>
      </c>
      <c r="Z1318" s="12">
        <v>0</v>
      </c>
      <c r="AA1318" s="12">
        <v>0</v>
      </c>
      <c r="AB1318" s="12">
        <v>0</v>
      </c>
      <c r="AC1318" s="12">
        <v>0</v>
      </c>
      <c r="AD1318" s="12">
        <v>0</v>
      </c>
      <c r="AE1318" s="12">
        <v>0</v>
      </c>
      <c r="AF1318" s="12">
        <v>0</v>
      </c>
      <c r="AG1318" s="12">
        <v>0</v>
      </c>
      <c r="AH1318" s="12">
        <v>0</v>
      </c>
      <c r="AI1318" s="12">
        <v>0</v>
      </c>
      <c r="AJ1318" s="12">
        <v>1</v>
      </c>
      <c r="AK1318" s="12">
        <v>0</v>
      </c>
      <c r="AL1318" s="12" t="s">
        <v>607</v>
      </c>
      <c r="AM1318" s="7" t="s">
        <v>608</v>
      </c>
      <c r="AN1318" s="7" t="s">
        <v>614</v>
      </c>
      <c r="AO1318" s="7" t="s">
        <v>691</v>
      </c>
      <c r="AP1318" s="12" t="s">
        <v>3235</v>
      </c>
      <c r="AQ1318" s="12">
        <v>1000</v>
      </c>
      <c r="AR1318" s="12">
        <v>1</v>
      </c>
      <c r="AS1318" s="12" t="s">
        <v>555</v>
      </c>
      <c r="AT1318" s="7" t="s">
        <v>212</v>
      </c>
      <c r="AU1318" s="12">
        <v>1</v>
      </c>
      <c r="AV1318" s="12">
        <v>0</v>
      </c>
      <c r="AW1318" s="12">
        <v>0</v>
      </c>
      <c r="AX1318" s="12">
        <v>0</v>
      </c>
      <c r="AY1318" s="7">
        <v>1</v>
      </c>
      <c r="AZ1318" s="12">
        <v>0</v>
      </c>
      <c r="BA1318" s="12">
        <v>1</v>
      </c>
      <c r="BB1318" s="12">
        <v>1</v>
      </c>
      <c r="BC1318" s="12">
        <v>0</v>
      </c>
      <c r="BD1318" s="12">
        <v>0</v>
      </c>
      <c r="BE1318" s="12">
        <v>1</v>
      </c>
      <c r="BF1318" s="7" t="s">
        <v>2820</v>
      </c>
      <c r="BG1318" s="7" t="s">
        <v>915</v>
      </c>
      <c r="BH1318" s="7"/>
      <c r="BI1318" s="7" t="s">
        <v>2818</v>
      </c>
      <c r="BJ1318" s="12" t="s">
        <v>3460</v>
      </c>
      <c r="BK1318" s="12" t="s">
        <v>599</v>
      </c>
      <c r="BL1318" s="12" t="s">
        <v>3471</v>
      </c>
      <c r="BM1318" s="7" t="s">
        <v>3485</v>
      </c>
      <c r="BN1318" s="7" t="s">
        <v>775</v>
      </c>
      <c r="BO1318" s="12"/>
      <c r="BP1318" s="12" t="s">
        <v>3534</v>
      </c>
      <c r="BQ1318" s="12">
        <f>CV1318</f>
        <v>2.8478384999999998E-2</v>
      </c>
      <c r="BR1318" s="12" t="s">
        <v>3528</v>
      </c>
      <c r="BS1318" s="12">
        <v>5.0000000000000001E-4</v>
      </c>
      <c r="BT1318" s="12">
        <f>EXP(BS1318)</f>
        <v>1.0005001250208359</v>
      </c>
      <c r="BU1318" s="12"/>
      <c r="BV1318" s="12" t="s">
        <v>3415</v>
      </c>
      <c r="BW1318" s="12" t="s">
        <v>1077</v>
      </c>
      <c r="BX1318" s="12" t="s">
        <v>1077</v>
      </c>
      <c r="BY1318" s="12">
        <v>3.609</v>
      </c>
      <c r="BZ1318" s="12"/>
      <c r="CA1318" s="12" t="s">
        <v>1077</v>
      </c>
      <c r="CB1318" s="12" t="s">
        <v>1077</v>
      </c>
      <c r="CC1318" s="12" t="s">
        <v>1077</v>
      </c>
      <c r="CD1318" s="12" t="s">
        <v>1077</v>
      </c>
      <c r="CE1318" s="12" t="s">
        <v>1077</v>
      </c>
      <c r="CF1318" s="12">
        <v>1E-4</v>
      </c>
      <c r="CG1318" s="12" t="s">
        <v>1252</v>
      </c>
      <c r="CH1318" s="12">
        <f>BQ1318/BY1318</f>
        <v>7.8909351620947629E-3</v>
      </c>
      <c r="CI1318" s="12" t="s">
        <v>3553</v>
      </c>
      <c r="CJ1318" s="12" t="s">
        <v>718</v>
      </c>
      <c r="CK1318" s="12" t="s">
        <v>1077</v>
      </c>
      <c r="CL1318" s="12">
        <v>62198.92</v>
      </c>
      <c r="CM1318" s="12" t="s">
        <v>1077</v>
      </c>
      <c r="CN1318" s="12" t="s">
        <v>1077</v>
      </c>
      <c r="CO1318" s="12" t="s">
        <v>1077</v>
      </c>
      <c r="CP1318" s="12"/>
      <c r="CQ1318" s="12"/>
      <c r="CR1318" s="12"/>
      <c r="CS1318" s="12">
        <v>159</v>
      </c>
      <c r="CT1318" s="12">
        <v>5.2299999999999999E-2</v>
      </c>
      <c r="CU1318" s="12">
        <v>60.1</v>
      </c>
      <c r="CV1318" s="12">
        <f>BS1318*CU1318*(1-CT1318)</f>
        <v>2.8478384999999998E-2</v>
      </c>
      <c r="CW1318" s="12"/>
      <c r="CX1318" s="57"/>
    </row>
    <row r="1319" spans="1:102" x14ac:dyDescent="0.35">
      <c r="A1319" s="56">
        <v>55</v>
      </c>
      <c r="B1319" s="12" t="s">
        <v>3744</v>
      </c>
      <c r="C1319" s="12">
        <v>55.1</v>
      </c>
      <c r="D1319" s="12" t="s">
        <v>2157</v>
      </c>
      <c r="E1319" s="12" t="s">
        <v>399</v>
      </c>
      <c r="F1319" s="12">
        <v>7</v>
      </c>
      <c r="G1319" s="12" t="s">
        <v>212</v>
      </c>
      <c r="H1319" s="12" t="s">
        <v>2804</v>
      </c>
      <c r="I1319" s="12" t="s">
        <v>212</v>
      </c>
      <c r="J1319" s="12" t="s">
        <v>1226</v>
      </c>
      <c r="K1319" s="12" t="s">
        <v>564</v>
      </c>
      <c r="L1319" s="12" t="s">
        <v>1118</v>
      </c>
      <c r="M1319" s="12" t="s">
        <v>3237</v>
      </c>
      <c r="N1319" s="12" t="s">
        <v>3437</v>
      </c>
      <c r="O1319" s="12" t="s">
        <v>3400</v>
      </c>
      <c r="P1319" s="12" t="s">
        <v>3403</v>
      </c>
      <c r="Q1319" s="12">
        <v>1</v>
      </c>
      <c r="R1319" s="12">
        <v>0</v>
      </c>
      <c r="S1319" s="12">
        <v>0</v>
      </c>
      <c r="T1319" s="12">
        <v>0</v>
      </c>
      <c r="U1319" s="12">
        <v>0</v>
      </c>
      <c r="V1319" s="12">
        <v>0</v>
      </c>
      <c r="W1319" s="12">
        <v>0</v>
      </c>
      <c r="X1319" s="12">
        <v>0</v>
      </c>
      <c r="Y1319" s="12">
        <v>0</v>
      </c>
      <c r="Z1319" s="12">
        <v>0</v>
      </c>
      <c r="AA1319" s="12">
        <v>0</v>
      </c>
      <c r="AB1319" s="12">
        <v>0</v>
      </c>
      <c r="AC1319" s="12">
        <v>0</v>
      </c>
      <c r="AD1319" s="12">
        <v>0</v>
      </c>
      <c r="AE1319" s="12">
        <v>0</v>
      </c>
      <c r="AF1319" s="12">
        <v>0</v>
      </c>
      <c r="AG1319" s="12">
        <v>0</v>
      </c>
      <c r="AH1319" s="12">
        <v>0</v>
      </c>
      <c r="AI1319" s="12">
        <v>0</v>
      </c>
      <c r="AJ1319" s="12">
        <v>1</v>
      </c>
      <c r="AK1319" s="12">
        <v>0</v>
      </c>
      <c r="AL1319" s="12" t="s">
        <v>607</v>
      </c>
      <c r="AM1319" s="7" t="s">
        <v>608</v>
      </c>
      <c r="AN1319" s="7" t="s">
        <v>614</v>
      </c>
      <c r="AO1319" s="7" t="s">
        <v>691</v>
      </c>
      <c r="AP1319" s="12" t="s">
        <v>3235</v>
      </c>
      <c r="AQ1319" s="12">
        <v>1000</v>
      </c>
      <c r="AR1319" s="12">
        <v>1</v>
      </c>
      <c r="AS1319" s="12" t="s">
        <v>555</v>
      </c>
      <c r="AT1319" s="7" t="s">
        <v>212</v>
      </c>
      <c r="AU1319" s="12">
        <v>1</v>
      </c>
      <c r="AV1319" s="12">
        <v>0</v>
      </c>
      <c r="AW1319" s="12">
        <v>0</v>
      </c>
      <c r="AX1319" s="12">
        <v>0</v>
      </c>
      <c r="AY1319" s="7">
        <v>1</v>
      </c>
      <c r="AZ1319" s="12">
        <v>0</v>
      </c>
      <c r="BA1319" s="12">
        <v>1</v>
      </c>
      <c r="BB1319" s="12">
        <v>1</v>
      </c>
      <c r="BC1319" s="12">
        <v>0</v>
      </c>
      <c r="BD1319" s="12">
        <v>0</v>
      </c>
      <c r="BE1319" s="12">
        <v>1</v>
      </c>
      <c r="BF1319" s="7" t="s">
        <v>2820</v>
      </c>
      <c r="BG1319" s="7" t="s">
        <v>917</v>
      </c>
      <c r="BH1319" s="7"/>
      <c r="BI1319" s="12" t="s">
        <v>2817</v>
      </c>
      <c r="BJ1319" s="12" t="s">
        <v>3460</v>
      </c>
      <c r="BK1319" s="12" t="s">
        <v>599</v>
      </c>
      <c r="BL1319" s="12" t="s">
        <v>3471</v>
      </c>
      <c r="BM1319" s="7" t="s">
        <v>3485</v>
      </c>
      <c r="BN1319" s="7" t="s">
        <v>775</v>
      </c>
      <c r="BO1319" s="12"/>
      <c r="BP1319" s="12" t="s">
        <v>3534</v>
      </c>
      <c r="BQ1319" s="12">
        <f>CV1319</f>
        <v>5.1933960000000001E-2</v>
      </c>
      <c r="BR1319" s="12" t="s">
        <v>3528</v>
      </c>
      <c r="BS1319" s="12">
        <v>0.1096</v>
      </c>
      <c r="BT1319" s="12">
        <f>EXP(BS1319)</f>
        <v>1.1158316485210276</v>
      </c>
      <c r="BU1319" s="12"/>
      <c r="BV1319" s="12" t="s">
        <v>3415</v>
      </c>
      <c r="BW1319" s="12" t="s">
        <v>1077</v>
      </c>
      <c r="BX1319" s="12" t="s">
        <v>1077</v>
      </c>
      <c r="BY1319" s="12">
        <v>7.7729999999999997</v>
      </c>
      <c r="BZ1319" s="12"/>
      <c r="CA1319" s="12" t="s">
        <v>1077</v>
      </c>
      <c r="CB1319" s="12" t="s">
        <v>1077</v>
      </c>
      <c r="CC1319" s="12" t="s">
        <v>1077</v>
      </c>
      <c r="CD1319" s="12" t="s">
        <v>1077</v>
      </c>
      <c r="CE1319" s="12" t="s">
        <v>1077</v>
      </c>
      <c r="CF1319" s="12">
        <v>1.41E-2</v>
      </c>
      <c r="CG1319" s="12" t="s">
        <v>1252</v>
      </c>
      <c r="CH1319" s="12">
        <f>BQ1319/BY1319</f>
        <v>6.6813276727132383E-3</v>
      </c>
      <c r="CI1319" s="12" t="s">
        <v>3553</v>
      </c>
      <c r="CJ1319" s="12" t="s">
        <v>718</v>
      </c>
      <c r="CK1319" s="12" t="s">
        <v>1077</v>
      </c>
      <c r="CL1319" s="12">
        <v>62198.92</v>
      </c>
      <c r="CM1319" s="12" t="s">
        <v>1077</v>
      </c>
      <c r="CN1319" s="12" t="s">
        <v>1077</v>
      </c>
      <c r="CO1319" s="12" t="s">
        <v>1077</v>
      </c>
      <c r="CP1319" s="12"/>
      <c r="CQ1319" s="12"/>
      <c r="CR1319" s="12"/>
      <c r="CS1319" s="12">
        <v>159</v>
      </c>
      <c r="CT1319" s="12">
        <v>5.2299999999999999E-2</v>
      </c>
      <c r="CU1319" s="12">
        <v>0.5</v>
      </c>
      <c r="CV1319" s="12">
        <f>BS1319*CU1319*(1-CT1319)</f>
        <v>5.1933960000000001E-2</v>
      </c>
      <c r="CW1319" s="12"/>
      <c r="CX1319" s="57"/>
    </row>
    <row r="1320" spans="1:102" x14ac:dyDescent="0.35">
      <c r="A1320" s="56">
        <v>38</v>
      </c>
      <c r="B1320" s="12" t="s">
        <v>3729</v>
      </c>
      <c r="C1320" s="12">
        <v>38.6</v>
      </c>
      <c r="D1320" s="12" t="s">
        <v>1893</v>
      </c>
      <c r="E1320" s="12" t="s">
        <v>1132</v>
      </c>
      <c r="F1320" s="12" t="s">
        <v>1078</v>
      </c>
      <c r="G1320" s="12" t="s">
        <v>349</v>
      </c>
      <c r="H1320" s="12" t="s">
        <v>1078</v>
      </c>
      <c r="I1320" s="12" t="s">
        <v>1285</v>
      </c>
      <c r="J1320" s="12" t="s">
        <v>556</v>
      </c>
      <c r="K1320" s="12" t="s">
        <v>564</v>
      </c>
      <c r="L1320" s="12" t="s">
        <v>1204</v>
      </c>
      <c r="M1320" s="12" t="s">
        <v>3237</v>
      </c>
      <c r="N1320" s="12" t="s">
        <v>3435</v>
      </c>
      <c r="O1320" s="12" t="s">
        <v>3400</v>
      </c>
      <c r="P1320" s="12" t="s">
        <v>3401</v>
      </c>
      <c r="Q1320" s="12">
        <v>0</v>
      </c>
      <c r="R1320" s="12">
        <v>0</v>
      </c>
      <c r="S1320" s="12">
        <v>0</v>
      </c>
      <c r="T1320" s="12">
        <v>0</v>
      </c>
      <c r="U1320" s="12">
        <v>0</v>
      </c>
      <c r="V1320" s="12">
        <v>0</v>
      </c>
      <c r="W1320" s="12">
        <v>1</v>
      </c>
      <c r="X1320" s="12">
        <v>0</v>
      </c>
      <c r="Y1320" s="12">
        <v>0</v>
      </c>
      <c r="Z1320" s="12">
        <v>0</v>
      </c>
      <c r="AA1320" s="12">
        <v>0</v>
      </c>
      <c r="AB1320" s="12">
        <v>0</v>
      </c>
      <c r="AC1320" s="12">
        <v>1</v>
      </c>
      <c r="AD1320" s="12">
        <v>0</v>
      </c>
      <c r="AE1320" s="12">
        <v>0</v>
      </c>
      <c r="AF1320" s="12">
        <v>0</v>
      </c>
      <c r="AG1320" s="12">
        <v>0</v>
      </c>
      <c r="AH1320" s="12">
        <v>0</v>
      </c>
      <c r="AI1320" s="12">
        <v>0</v>
      </c>
      <c r="AJ1320" s="12">
        <v>0</v>
      </c>
      <c r="AK1320" s="12">
        <v>0</v>
      </c>
      <c r="AL1320" s="12" t="s">
        <v>3455</v>
      </c>
      <c r="AM1320" s="12" t="s">
        <v>668</v>
      </c>
      <c r="AN1320" s="12" t="s">
        <v>669</v>
      </c>
      <c r="AO1320" s="12">
        <v>2010</v>
      </c>
      <c r="AP1320" s="12" t="s">
        <v>3235</v>
      </c>
      <c r="AQ1320" s="12">
        <v>1000</v>
      </c>
      <c r="AR1320" s="12">
        <v>1</v>
      </c>
      <c r="AS1320" s="12" t="s">
        <v>555</v>
      </c>
      <c r="AT1320" s="12" t="s">
        <v>212</v>
      </c>
      <c r="AU1320" s="12">
        <v>1</v>
      </c>
      <c r="AV1320" s="12">
        <v>0</v>
      </c>
      <c r="AW1320" s="12">
        <v>0</v>
      </c>
      <c r="AX1320" s="12">
        <v>1</v>
      </c>
      <c r="AY1320" s="12">
        <v>1</v>
      </c>
      <c r="AZ1320" s="12">
        <v>0</v>
      </c>
      <c r="BA1320" s="12">
        <v>0</v>
      </c>
      <c r="BB1320" s="12">
        <v>0</v>
      </c>
      <c r="BC1320" s="12">
        <v>0</v>
      </c>
      <c r="BD1320" s="12">
        <v>1</v>
      </c>
      <c r="BE1320" s="12">
        <v>1</v>
      </c>
      <c r="BF1320" s="12" t="s">
        <v>766</v>
      </c>
      <c r="BG1320" s="12" t="s">
        <v>798</v>
      </c>
      <c r="BH1320" s="12"/>
      <c r="BI1320" s="12" t="s">
        <v>2806</v>
      </c>
      <c r="BJ1320" s="12" t="s">
        <v>3460</v>
      </c>
      <c r="BK1320" s="12" t="s">
        <v>3463</v>
      </c>
      <c r="BL1320" s="12" t="s">
        <v>3481</v>
      </c>
      <c r="BM1320" s="12" t="s">
        <v>871</v>
      </c>
      <c r="BN1320" s="12"/>
      <c r="BO1320" s="12"/>
      <c r="BP1320" s="12"/>
      <c r="BQ1320" s="12"/>
      <c r="BR1320" s="12"/>
      <c r="BS1320" s="12"/>
      <c r="BT1320" s="12"/>
      <c r="BU1320" s="12"/>
      <c r="BV1320" s="12"/>
      <c r="BW1320" s="12"/>
      <c r="BX1320" s="12"/>
      <c r="BY1320" s="12"/>
      <c r="BZ1320" s="12"/>
      <c r="CA1320" s="12"/>
      <c r="CB1320" s="12"/>
      <c r="CC1320" s="12"/>
      <c r="CD1320" s="12"/>
      <c r="CE1320" s="12"/>
      <c r="CF1320" s="12"/>
      <c r="CG1320" s="12"/>
      <c r="CH1320" s="12"/>
      <c r="CI1320" s="12"/>
      <c r="CJ1320" s="12"/>
      <c r="CK1320" s="12"/>
      <c r="CL1320" s="12"/>
      <c r="CM1320" s="12"/>
      <c r="CN1320" s="12"/>
      <c r="CO1320" s="12"/>
      <c r="CP1320" s="12"/>
      <c r="CQ1320" s="12"/>
      <c r="CR1320" s="12"/>
      <c r="CS1320" s="12"/>
      <c r="CT1320" s="12"/>
      <c r="CU1320" s="12"/>
      <c r="CV1320" s="12"/>
      <c r="CW1320" s="12"/>
      <c r="CX1320" s="57"/>
    </row>
    <row r="1321" spans="1:102" x14ac:dyDescent="0.35">
      <c r="A1321" s="56">
        <v>55</v>
      </c>
      <c r="B1321" s="12" t="s">
        <v>3744</v>
      </c>
      <c r="C1321" s="12">
        <v>55.1</v>
      </c>
      <c r="D1321" s="12" t="s">
        <v>2159</v>
      </c>
      <c r="E1321" s="12" t="s">
        <v>399</v>
      </c>
      <c r="F1321" s="12">
        <v>7</v>
      </c>
      <c r="G1321" s="12" t="s">
        <v>212</v>
      </c>
      <c r="H1321" s="12" t="s">
        <v>2804</v>
      </c>
      <c r="I1321" s="12" t="s">
        <v>212</v>
      </c>
      <c r="J1321" s="12" t="s">
        <v>1226</v>
      </c>
      <c r="K1321" s="12" t="s">
        <v>564</v>
      </c>
      <c r="L1321" s="12" t="s">
        <v>1118</v>
      </c>
      <c r="M1321" s="12" t="s">
        <v>3237</v>
      </c>
      <c r="N1321" s="12" t="s">
        <v>3437</v>
      </c>
      <c r="O1321" s="12" t="s">
        <v>3400</v>
      </c>
      <c r="P1321" s="12" t="s">
        <v>3403</v>
      </c>
      <c r="Q1321" s="12">
        <v>1</v>
      </c>
      <c r="R1321" s="12">
        <v>0</v>
      </c>
      <c r="S1321" s="12">
        <v>0</v>
      </c>
      <c r="T1321" s="12">
        <v>0</v>
      </c>
      <c r="U1321" s="12">
        <v>0</v>
      </c>
      <c r="V1321" s="12">
        <v>0</v>
      </c>
      <c r="W1321" s="12">
        <v>0</v>
      </c>
      <c r="X1321" s="12">
        <v>0</v>
      </c>
      <c r="Y1321" s="12">
        <v>0</v>
      </c>
      <c r="Z1321" s="12">
        <v>0</v>
      </c>
      <c r="AA1321" s="12">
        <v>0</v>
      </c>
      <c r="AB1321" s="12">
        <v>0</v>
      </c>
      <c r="AC1321" s="12">
        <v>0</v>
      </c>
      <c r="AD1321" s="12">
        <v>0</v>
      </c>
      <c r="AE1321" s="12">
        <v>0</v>
      </c>
      <c r="AF1321" s="12">
        <v>0</v>
      </c>
      <c r="AG1321" s="12">
        <v>0</v>
      </c>
      <c r="AH1321" s="12">
        <v>0</v>
      </c>
      <c r="AI1321" s="12">
        <v>0</v>
      </c>
      <c r="AJ1321" s="12">
        <v>1</v>
      </c>
      <c r="AK1321" s="12">
        <v>0</v>
      </c>
      <c r="AL1321" s="12" t="s">
        <v>607</v>
      </c>
      <c r="AM1321" s="7" t="s">
        <v>608</v>
      </c>
      <c r="AN1321" s="7" t="s">
        <v>614</v>
      </c>
      <c r="AO1321" s="7" t="s">
        <v>691</v>
      </c>
      <c r="AP1321" s="12" t="s">
        <v>3235</v>
      </c>
      <c r="AQ1321" s="12">
        <v>1000</v>
      </c>
      <c r="AR1321" s="12">
        <v>1</v>
      </c>
      <c r="AS1321" s="12" t="s">
        <v>555</v>
      </c>
      <c r="AT1321" s="7" t="s">
        <v>212</v>
      </c>
      <c r="AU1321" s="12">
        <v>1</v>
      </c>
      <c r="AV1321" s="12">
        <v>0</v>
      </c>
      <c r="AW1321" s="12">
        <v>0</v>
      </c>
      <c r="AX1321" s="12">
        <v>0</v>
      </c>
      <c r="AY1321" s="7">
        <v>1</v>
      </c>
      <c r="AZ1321" s="12">
        <v>0</v>
      </c>
      <c r="BA1321" s="12">
        <v>1</v>
      </c>
      <c r="BB1321" s="12">
        <v>1</v>
      </c>
      <c r="BC1321" s="12">
        <v>0</v>
      </c>
      <c r="BD1321" s="12">
        <v>0</v>
      </c>
      <c r="BE1321" s="12">
        <v>1</v>
      </c>
      <c r="BF1321" s="7" t="s">
        <v>2820</v>
      </c>
      <c r="BG1321" s="7" t="s">
        <v>920</v>
      </c>
      <c r="BH1321" s="7"/>
      <c r="BI1321" s="12" t="s">
        <v>2817</v>
      </c>
      <c r="BJ1321" s="12" t="s">
        <v>3460</v>
      </c>
      <c r="BK1321" s="12" t="s">
        <v>599</v>
      </c>
      <c r="BL1321" s="12" t="s">
        <v>3471</v>
      </c>
      <c r="BM1321" s="7" t="s">
        <v>3485</v>
      </c>
      <c r="BN1321" s="7" t="s">
        <v>775</v>
      </c>
      <c r="BO1321" s="12"/>
      <c r="BP1321" s="12" t="s">
        <v>3534</v>
      </c>
      <c r="BQ1321" s="12">
        <f>CV1321</f>
        <v>0.21289132799999999</v>
      </c>
      <c r="BR1321" s="12" t="s">
        <v>3528</v>
      </c>
      <c r="BS1321" s="12">
        <v>0.28079999999999999</v>
      </c>
      <c r="BT1321" s="12">
        <f>EXP(BS1321)</f>
        <v>1.3241887397017764</v>
      </c>
      <c r="BU1321" s="12"/>
      <c r="BV1321" s="12" t="s">
        <v>3415</v>
      </c>
      <c r="BW1321" s="12" t="s">
        <v>1077</v>
      </c>
      <c r="BX1321" s="12" t="s">
        <v>1077</v>
      </c>
      <c r="BY1321" s="12">
        <v>7.8</v>
      </c>
      <c r="BZ1321" s="12"/>
      <c r="CA1321" s="12" t="s">
        <v>1077</v>
      </c>
      <c r="CB1321" s="12" t="s">
        <v>1077</v>
      </c>
      <c r="CC1321" s="12" t="s">
        <v>1077</v>
      </c>
      <c r="CD1321" s="12" t="s">
        <v>1077</v>
      </c>
      <c r="CE1321" s="12" t="s">
        <v>1077</v>
      </c>
      <c r="CF1321" s="12">
        <v>3.5999999999999997E-2</v>
      </c>
      <c r="CG1321" s="12"/>
      <c r="CH1321" s="12">
        <f>BQ1321/BY1321</f>
        <v>2.729376E-2</v>
      </c>
      <c r="CI1321" s="12" t="s">
        <v>3553</v>
      </c>
      <c r="CJ1321" s="12" t="s">
        <v>718</v>
      </c>
      <c r="CK1321" s="12" t="s">
        <v>1077</v>
      </c>
      <c r="CL1321" s="12">
        <v>62198.92</v>
      </c>
      <c r="CM1321" s="12" t="s">
        <v>1077</v>
      </c>
      <c r="CN1321" s="12" t="s">
        <v>1077</v>
      </c>
      <c r="CO1321" s="12" t="s">
        <v>1077</v>
      </c>
      <c r="CP1321" s="12"/>
      <c r="CQ1321" s="12"/>
      <c r="CR1321" s="12"/>
      <c r="CS1321" s="12">
        <v>159</v>
      </c>
      <c r="CT1321" s="12">
        <v>5.2299999999999999E-2</v>
      </c>
      <c r="CU1321" s="12">
        <v>0.8</v>
      </c>
      <c r="CV1321" s="12">
        <f>BS1321*CU1321*(1-CT1321)</f>
        <v>0.21289132799999999</v>
      </c>
      <c r="CW1321" s="12"/>
      <c r="CX1321" s="57"/>
    </row>
    <row r="1322" spans="1:102" x14ac:dyDescent="0.35">
      <c r="A1322" s="56">
        <v>55</v>
      </c>
      <c r="B1322" s="12" t="s">
        <v>3744</v>
      </c>
      <c r="C1322" s="12">
        <v>55.1</v>
      </c>
      <c r="D1322" s="12" t="s">
        <v>2161</v>
      </c>
      <c r="E1322" s="12" t="s">
        <v>399</v>
      </c>
      <c r="F1322" s="12">
        <v>6</v>
      </c>
      <c r="G1322" s="12" t="s">
        <v>212</v>
      </c>
      <c r="H1322" s="12" t="s">
        <v>2804</v>
      </c>
      <c r="I1322" s="12" t="s">
        <v>212</v>
      </c>
      <c r="J1322" s="12" t="s">
        <v>1226</v>
      </c>
      <c r="K1322" s="12" t="s">
        <v>564</v>
      </c>
      <c r="L1322" s="12" t="s">
        <v>1118</v>
      </c>
      <c r="M1322" s="12" t="s">
        <v>3237</v>
      </c>
      <c r="N1322" s="12" t="s">
        <v>3437</v>
      </c>
      <c r="O1322" s="12" t="s">
        <v>3400</v>
      </c>
      <c r="P1322" s="12" t="s">
        <v>3403</v>
      </c>
      <c r="Q1322" s="12">
        <v>1</v>
      </c>
      <c r="R1322" s="12">
        <v>0</v>
      </c>
      <c r="S1322" s="12">
        <v>0</v>
      </c>
      <c r="T1322" s="12">
        <v>0</v>
      </c>
      <c r="U1322" s="12">
        <v>0</v>
      </c>
      <c r="V1322" s="12">
        <v>0</v>
      </c>
      <c r="W1322" s="12">
        <v>0</v>
      </c>
      <c r="X1322" s="12">
        <v>0</v>
      </c>
      <c r="Y1322" s="12">
        <v>0</v>
      </c>
      <c r="Z1322" s="12">
        <v>0</v>
      </c>
      <c r="AA1322" s="12">
        <v>0</v>
      </c>
      <c r="AB1322" s="12">
        <v>0</v>
      </c>
      <c r="AC1322" s="12">
        <v>0</v>
      </c>
      <c r="AD1322" s="12">
        <v>0</v>
      </c>
      <c r="AE1322" s="12">
        <v>0</v>
      </c>
      <c r="AF1322" s="12">
        <v>0</v>
      </c>
      <c r="AG1322" s="12">
        <v>0</v>
      </c>
      <c r="AH1322" s="12">
        <v>0</v>
      </c>
      <c r="AI1322" s="12">
        <v>0</v>
      </c>
      <c r="AJ1322" s="12">
        <v>1</v>
      </c>
      <c r="AK1322" s="12">
        <v>0</v>
      </c>
      <c r="AL1322" s="12" t="s">
        <v>607</v>
      </c>
      <c r="AM1322" s="7" t="s">
        <v>608</v>
      </c>
      <c r="AN1322" s="7" t="s">
        <v>614</v>
      </c>
      <c r="AO1322" s="7" t="s">
        <v>691</v>
      </c>
      <c r="AP1322" s="12" t="s">
        <v>3235</v>
      </c>
      <c r="AQ1322" s="12">
        <v>1000</v>
      </c>
      <c r="AR1322" s="12">
        <v>1</v>
      </c>
      <c r="AS1322" s="12" t="s">
        <v>555</v>
      </c>
      <c r="AT1322" s="7" t="s">
        <v>212</v>
      </c>
      <c r="AU1322" s="12">
        <v>1</v>
      </c>
      <c r="AV1322" s="12">
        <v>0</v>
      </c>
      <c r="AW1322" s="12">
        <v>0</v>
      </c>
      <c r="AX1322" s="12">
        <v>0</v>
      </c>
      <c r="AY1322" s="7">
        <v>1</v>
      </c>
      <c r="AZ1322" s="12">
        <v>0</v>
      </c>
      <c r="BA1322" s="12">
        <v>1</v>
      </c>
      <c r="BB1322" s="12">
        <v>1</v>
      </c>
      <c r="BC1322" s="12">
        <v>0</v>
      </c>
      <c r="BD1322" s="12">
        <v>0</v>
      </c>
      <c r="BE1322" s="12">
        <v>1</v>
      </c>
      <c r="BF1322" s="7" t="s">
        <v>2820</v>
      </c>
      <c r="BG1322" s="7" t="s">
        <v>921</v>
      </c>
      <c r="BH1322" s="7"/>
      <c r="BI1322" s="7" t="s">
        <v>2818</v>
      </c>
      <c r="BJ1322" s="12" t="s">
        <v>3460</v>
      </c>
      <c r="BK1322" s="12" t="s">
        <v>599</v>
      </c>
      <c r="BL1322" s="12" t="s">
        <v>3471</v>
      </c>
      <c r="BM1322" s="7" t="s">
        <v>3485</v>
      </c>
      <c r="BN1322" s="7" t="s">
        <v>775</v>
      </c>
      <c r="BO1322" s="12"/>
      <c r="BP1322" s="12" t="s">
        <v>3534</v>
      </c>
      <c r="BQ1322" s="12">
        <f>CV1322</f>
        <v>0.16376256</v>
      </c>
      <c r="BR1322" s="12" t="s">
        <v>3528</v>
      </c>
      <c r="BS1322" s="45">
        <v>5.4000000000000003E-3</v>
      </c>
      <c r="BT1322" s="45">
        <f>EXP(BS1322)</f>
        <v>1.0054146062794678</v>
      </c>
      <c r="BU1322" s="12"/>
      <c r="BV1322" s="12" t="s">
        <v>3415</v>
      </c>
      <c r="BW1322" s="12" t="s">
        <v>1077</v>
      </c>
      <c r="BX1322" s="12" t="s">
        <v>1077</v>
      </c>
      <c r="BY1322" s="12">
        <v>15.860099999999999</v>
      </c>
      <c r="BZ1322" s="12"/>
      <c r="CA1322" s="12" t="s">
        <v>1077</v>
      </c>
      <c r="CB1322" s="12" t="s">
        <v>1077</v>
      </c>
      <c r="CC1322" s="12" t="s">
        <v>1077</v>
      </c>
      <c r="CD1322" s="12" t="s">
        <v>1077</v>
      </c>
      <c r="CE1322" s="12" t="s">
        <v>1077</v>
      </c>
      <c r="CF1322" s="45">
        <v>2.9999999999999997E-4</v>
      </c>
      <c r="CG1322" s="45" t="s">
        <v>1252</v>
      </c>
      <c r="CH1322" s="12">
        <f>BQ1322/BY1322</f>
        <v>1.0325443093044812E-2</v>
      </c>
      <c r="CI1322" s="12" t="s">
        <v>3553</v>
      </c>
      <c r="CJ1322" s="12" t="s">
        <v>718</v>
      </c>
      <c r="CK1322" s="12" t="s">
        <v>1077</v>
      </c>
      <c r="CL1322" s="12">
        <v>62198.92</v>
      </c>
      <c r="CM1322" s="12" t="s">
        <v>1077</v>
      </c>
      <c r="CN1322" s="12" t="s">
        <v>1077</v>
      </c>
      <c r="CO1322" s="12" t="s">
        <v>1077</v>
      </c>
      <c r="CP1322" s="12"/>
      <c r="CQ1322" s="12"/>
      <c r="CR1322" s="12"/>
      <c r="CS1322" s="12">
        <v>159</v>
      </c>
      <c r="CT1322" s="12">
        <v>5.2299999999999999E-2</v>
      </c>
      <c r="CU1322" s="12">
        <v>32</v>
      </c>
      <c r="CV1322" s="12">
        <f>BS1322*CU1322*(1-CT1322)</f>
        <v>0.16376256</v>
      </c>
      <c r="CW1322" s="12"/>
      <c r="CX1322" s="57"/>
    </row>
    <row r="1323" spans="1:102" x14ac:dyDescent="0.35">
      <c r="A1323" s="56">
        <v>55</v>
      </c>
      <c r="B1323" s="12" t="s">
        <v>3744</v>
      </c>
      <c r="C1323" s="12">
        <v>55.1</v>
      </c>
      <c r="D1323" s="12" t="s">
        <v>2156</v>
      </c>
      <c r="E1323" s="12" t="s">
        <v>399</v>
      </c>
      <c r="F1323" s="12">
        <v>7</v>
      </c>
      <c r="G1323" s="12" t="s">
        <v>212</v>
      </c>
      <c r="H1323" s="12" t="s">
        <v>2804</v>
      </c>
      <c r="I1323" s="12" t="s">
        <v>212</v>
      </c>
      <c r="J1323" s="12" t="s">
        <v>1226</v>
      </c>
      <c r="K1323" s="12" t="s">
        <v>564</v>
      </c>
      <c r="L1323" s="12" t="s">
        <v>1118</v>
      </c>
      <c r="M1323" s="12" t="s">
        <v>3237</v>
      </c>
      <c r="N1323" s="12" t="s">
        <v>3437</v>
      </c>
      <c r="O1323" s="12" t="s">
        <v>3400</v>
      </c>
      <c r="P1323" s="12" t="s">
        <v>3403</v>
      </c>
      <c r="Q1323" s="12">
        <v>1</v>
      </c>
      <c r="R1323" s="12">
        <v>0</v>
      </c>
      <c r="S1323" s="12">
        <v>0</v>
      </c>
      <c r="T1323" s="12">
        <v>0</v>
      </c>
      <c r="U1323" s="12">
        <v>0</v>
      </c>
      <c r="V1323" s="12">
        <v>0</v>
      </c>
      <c r="W1323" s="12">
        <v>0</v>
      </c>
      <c r="X1323" s="12">
        <v>0</v>
      </c>
      <c r="Y1323" s="12">
        <v>0</v>
      </c>
      <c r="Z1323" s="12">
        <v>0</v>
      </c>
      <c r="AA1323" s="12">
        <v>0</v>
      </c>
      <c r="AB1323" s="12">
        <v>0</v>
      </c>
      <c r="AC1323" s="12">
        <v>0</v>
      </c>
      <c r="AD1323" s="12">
        <v>0</v>
      </c>
      <c r="AE1323" s="12">
        <v>0</v>
      </c>
      <c r="AF1323" s="12">
        <v>0</v>
      </c>
      <c r="AG1323" s="12">
        <v>0</v>
      </c>
      <c r="AH1323" s="12">
        <v>0</v>
      </c>
      <c r="AI1323" s="12">
        <v>0</v>
      </c>
      <c r="AJ1323" s="12">
        <v>1</v>
      </c>
      <c r="AK1323" s="12">
        <v>0</v>
      </c>
      <c r="AL1323" s="12" t="s">
        <v>607</v>
      </c>
      <c r="AM1323" s="7" t="s">
        <v>608</v>
      </c>
      <c r="AN1323" s="7" t="s">
        <v>614</v>
      </c>
      <c r="AO1323" s="7" t="s">
        <v>691</v>
      </c>
      <c r="AP1323" s="12" t="s">
        <v>3235</v>
      </c>
      <c r="AQ1323" s="12">
        <v>1000</v>
      </c>
      <c r="AR1323" s="12">
        <v>1</v>
      </c>
      <c r="AS1323" s="12" t="s">
        <v>555</v>
      </c>
      <c r="AT1323" s="7" t="s">
        <v>212</v>
      </c>
      <c r="AU1323" s="12">
        <v>1</v>
      </c>
      <c r="AV1323" s="12">
        <v>0</v>
      </c>
      <c r="AW1323" s="12">
        <v>0</v>
      </c>
      <c r="AX1323" s="12">
        <v>0</v>
      </c>
      <c r="AY1323" s="7">
        <v>1</v>
      </c>
      <c r="AZ1323" s="12">
        <v>0</v>
      </c>
      <c r="BA1323" s="12">
        <v>1</v>
      </c>
      <c r="BB1323" s="12">
        <v>1</v>
      </c>
      <c r="BC1323" s="12">
        <v>0</v>
      </c>
      <c r="BD1323" s="12">
        <v>0</v>
      </c>
      <c r="BE1323" s="12">
        <v>1</v>
      </c>
      <c r="BF1323" s="7" t="s">
        <v>2820</v>
      </c>
      <c r="BG1323" s="7" t="s">
        <v>916</v>
      </c>
      <c r="BH1323" s="7"/>
      <c r="BI1323" s="7" t="s">
        <v>2817</v>
      </c>
      <c r="BJ1323" s="12" t="s">
        <v>3460</v>
      </c>
      <c r="BK1323" s="12" t="s">
        <v>599</v>
      </c>
      <c r="BL1323" s="12" t="s">
        <v>3471</v>
      </c>
      <c r="BM1323" s="7" t="s">
        <v>3485</v>
      </c>
      <c r="BN1323" s="7" t="s">
        <v>775</v>
      </c>
      <c r="BO1323" s="12"/>
      <c r="BP1323" s="12" t="s">
        <v>3534</v>
      </c>
      <c r="BQ1323" s="12">
        <f>CV1323</f>
        <v>6.8793542999999999E-2</v>
      </c>
      <c r="BR1323" s="12" t="s">
        <v>3528</v>
      </c>
      <c r="BS1323" s="45">
        <v>4.2700000000000002E-2</v>
      </c>
      <c r="BT1323" s="45">
        <f>EXP(BS1323)</f>
        <v>1.0436247604546653</v>
      </c>
      <c r="BU1323" s="12"/>
      <c r="BV1323" s="12" t="s">
        <v>3415</v>
      </c>
      <c r="BW1323" s="12" t="s">
        <v>1077</v>
      </c>
      <c r="BX1323" s="12" t="s">
        <v>1077</v>
      </c>
      <c r="BY1323" s="12">
        <v>17.5</v>
      </c>
      <c r="BZ1323" s="12"/>
      <c r="CA1323" s="12" t="s">
        <v>1077</v>
      </c>
      <c r="CB1323" s="12" t="s">
        <v>1077</v>
      </c>
      <c r="CC1323" s="12" t="s">
        <v>1077</v>
      </c>
      <c r="CD1323" s="12" t="s">
        <v>1077</v>
      </c>
      <c r="CE1323" s="12" t="s">
        <v>1077</v>
      </c>
      <c r="CF1323" s="45">
        <v>2.3999999999999998E-3</v>
      </c>
      <c r="CG1323" s="45" t="s">
        <v>1252</v>
      </c>
      <c r="CH1323" s="12">
        <f>BQ1323/BY1323</f>
        <v>3.9310596E-3</v>
      </c>
      <c r="CI1323" s="12" t="s">
        <v>3553</v>
      </c>
      <c r="CJ1323" s="12" t="s">
        <v>718</v>
      </c>
      <c r="CK1323" s="12" t="s">
        <v>1077</v>
      </c>
      <c r="CL1323" s="12">
        <v>62198.92</v>
      </c>
      <c r="CM1323" s="12" t="s">
        <v>1077</v>
      </c>
      <c r="CN1323" s="12" t="s">
        <v>1077</v>
      </c>
      <c r="CO1323" s="12" t="s">
        <v>1077</v>
      </c>
      <c r="CP1323" s="12"/>
      <c r="CQ1323" s="12"/>
      <c r="CR1323" s="12"/>
      <c r="CS1323" s="12">
        <v>159</v>
      </c>
      <c r="CT1323" s="12">
        <v>5.2299999999999999E-2</v>
      </c>
      <c r="CU1323" s="12">
        <v>1.7</v>
      </c>
      <c r="CV1323" s="12">
        <f>BS1323*CU1323*(1-CT1323)</f>
        <v>6.8793542999999999E-2</v>
      </c>
      <c r="CW1323" s="12"/>
      <c r="CX1323" s="57"/>
    </row>
    <row r="1324" spans="1:102" x14ac:dyDescent="0.35">
      <c r="A1324" s="56">
        <v>55</v>
      </c>
      <c r="B1324" s="12" t="s">
        <v>3744</v>
      </c>
      <c r="C1324" s="12">
        <v>55.1</v>
      </c>
      <c r="D1324" s="12" t="s">
        <v>2155</v>
      </c>
      <c r="E1324" s="12" t="s">
        <v>399</v>
      </c>
      <c r="F1324" s="12">
        <v>7</v>
      </c>
      <c r="G1324" s="12" t="s">
        <v>212</v>
      </c>
      <c r="H1324" s="12" t="s">
        <v>2804</v>
      </c>
      <c r="I1324" s="12" t="s">
        <v>212</v>
      </c>
      <c r="J1324" s="12" t="s">
        <v>1226</v>
      </c>
      <c r="K1324" s="12" t="s">
        <v>564</v>
      </c>
      <c r="L1324" s="12" t="s">
        <v>1118</v>
      </c>
      <c r="M1324" s="12" t="s">
        <v>3237</v>
      </c>
      <c r="N1324" s="12" t="s">
        <v>3437</v>
      </c>
      <c r="O1324" s="12" t="s">
        <v>3400</v>
      </c>
      <c r="P1324" s="12" t="s">
        <v>3403</v>
      </c>
      <c r="Q1324" s="12">
        <v>1</v>
      </c>
      <c r="R1324" s="12">
        <v>0</v>
      </c>
      <c r="S1324" s="12">
        <v>0</v>
      </c>
      <c r="T1324" s="12">
        <v>0</v>
      </c>
      <c r="U1324" s="12">
        <v>0</v>
      </c>
      <c r="V1324" s="12">
        <v>0</v>
      </c>
      <c r="W1324" s="12">
        <v>0</v>
      </c>
      <c r="X1324" s="12">
        <v>0</v>
      </c>
      <c r="Y1324" s="12">
        <v>0</v>
      </c>
      <c r="Z1324" s="12">
        <v>0</v>
      </c>
      <c r="AA1324" s="12">
        <v>0</v>
      </c>
      <c r="AB1324" s="12">
        <v>0</v>
      </c>
      <c r="AC1324" s="12">
        <v>0</v>
      </c>
      <c r="AD1324" s="12">
        <v>0</v>
      </c>
      <c r="AE1324" s="12">
        <v>0</v>
      </c>
      <c r="AF1324" s="12">
        <v>0</v>
      </c>
      <c r="AG1324" s="12">
        <v>0</v>
      </c>
      <c r="AH1324" s="12">
        <v>0</v>
      </c>
      <c r="AI1324" s="12">
        <v>0</v>
      </c>
      <c r="AJ1324" s="12">
        <v>1</v>
      </c>
      <c r="AK1324" s="12">
        <v>0</v>
      </c>
      <c r="AL1324" s="12" t="s">
        <v>607</v>
      </c>
      <c r="AM1324" s="7" t="s">
        <v>608</v>
      </c>
      <c r="AN1324" s="7" t="s">
        <v>614</v>
      </c>
      <c r="AO1324" s="7" t="s">
        <v>691</v>
      </c>
      <c r="AP1324" s="12" t="s">
        <v>3235</v>
      </c>
      <c r="AQ1324" s="12">
        <v>1000</v>
      </c>
      <c r="AR1324" s="12">
        <v>1</v>
      </c>
      <c r="AS1324" s="12" t="s">
        <v>555</v>
      </c>
      <c r="AT1324" s="7" t="s">
        <v>212</v>
      </c>
      <c r="AU1324" s="12">
        <v>1</v>
      </c>
      <c r="AV1324" s="12">
        <v>0</v>
      </c>
      <c r="AW1324" s="12">
        <v>0</v>
      </c>
      <c r="AX1324" s="12">
        <v>0</v>
      </c>
      <c r="AY1324" s="7">
        <v>1</v>
      </c>
      <c r="AZ1324" s="12">
        <v>0</v>
      </c>
      <c r="BA1324" s="12">
        <v>1</v>
      </c>
      <c r="BB1324" s="12">
        <v>1</v>
      </c>
      <c r="BC1324" s="12">
        <v>0</v>
      </c>
      <c r="BD1324" s="12">
        <v>0</v>
      </c>
      <c r="BE1324" s="12">
        <v>1</v>
      </c>
      <c r="BF1324" s="7" t="s">
        <v>772</v>
      </c>
      <c r="BG1324" s="7" t="s">
        <v>2742</v>
      </c>
      <c r="BH1324" s="7"/>
      <c r="BI1324" s="7" t="s">
        <v>2814</v>
      </c>
      <c r="BJ1324" s="12" t="s">
        <v>3460</v>
      </c>
      <c r="BK1324" s="12" t="s">
        <v>599</v>
      </c>
      <c r="BL1324" s="12" t="s">
        <v>3471</v>
      </c>
      <c r="BM1324" s="7" t="s">
        <v>3485</v>
      </c>
      <c r="BN1324" s="7" t="s">
        <v>775</v>
      </c>
      <c r="BO1324" s="12" t="s">
        <v>1179</v>
      </c>
      <c r="BP1324" s="12" t="s">
        <v>3547</v>
      </c>
      <c r="BQ1324" s="12">
        <f>CV1324</f>
        <v>4.705557948</v>
      </c>
      <c r="BR1324" s="12" t="s">
        <v>3529</v>
      </c>
      <c r="BS1324" s="45">
        <v>12.4131</v>
      </c>
      <c r="BT1324" s="45">
        <f>EXP(BS1324)</f>
        <v>246003.24355241624</v>
      </c>
      <c r="BU1324" s="12"/>
      <c r="BV1324" s="12" t="s">
        <v>3415</v>
      </c>
      <c r="BW1324" s="12" t="s">
        <v>1077</v>
      </c>
      <c r="BX1324" s="12"/>
      <c r="BY1324" s="12">
        <v>58.58</v>
      </c>
      <c r="BZ1324" s="12"/>
      <c r="CA1324" s="12" t="s">
        <v>1077</v>
      </c>
      <c r="CB1324" s="12" t="s">
        <v>1077</v>
      </c>
      <c r="CC1324" s="12" t="s">
        <v>1077</v>
      </c>
      <c r="CD1324" s="12" t="s">
        <v>1077</v>
      </c>
      <c r="CE1324" s="12" t="s">
        <v>1077</v>
      </c>
      <c r="CF1324" s="45">
        <v>0.21190000000000001</v>
      </c>
      <c r="CG1324" s="45"/>
      <c r="CH1324" s="12">
        <f>BQ1324/BY1324</f>
        <v>8.0327039057698876E-2</v>
      </c>
      <c r="CI1324" s="12" t="s">
        <v>3553</v>
      </c>
      <c r="CJ1324" s="12" t="s">
        <v>718</v>
      </c>
      <c r="CK1324" s="12" t="s">
        <v>1077</v>
      </c>
      <c r="CL1324" s="12">
        <v>62198.92</v>
      </c>
      <c r="CM1324" s="12" t="s">
        <v>1077</v>
      </c>
      <c r="CN1324" s="12" t="s">
        <v>1077</v>
      </c>
      <c r="CO1324" s="12" t="s">
        <v>1077</v>
      </c>
      <c r="CP1324" s="12"/>
      <c r="CQ1324" s="12"/>
      <c r="CR1324" s="12"/>
      <c r="CS1324" s="12">
        <v>159</v>
      </c>
      <c r="CT1324" s="12">
        <v>5.2299999999999999E-2</v>
      </c>
      <c r="CU1324" s="12">
        <v>0.4</v>
      </c>
      <c r="CV1324" s="12">
        <f>BS1324*CU1324*(1-CT1324)</f>
        <v>4.705557948</v>
      </c>
      <c r="CW1324" s="12"/>
      <c r="CX1324" s="57"/>
    </row>
    <row r="1325" spans="1:102" x14ac:dyDescent="0.35">
      <c r="A1325" s="56">
        <v>38</v>
      </c>
      <c r="B1325" s="12" t="s">
        <v>3729</v>
      </c>
      <c r="C1325" s="12">
        <v>38.6</v>
      </c>
      <c r="D1325" s="12" t="s">
        <v>1942</v>
      </c>
      <c r="E1325" s="12" t="s">
        <v>1132</v>
      </c>
      <c r="F1325" s="12" t="s">
        <v>1078</v>
      </c>
      <c r="G1325" s="12" t="s">
        <v>349</v>
      </c>
      <c r="H1325" s="12" t="s">
        <v>1078</v>
      </c>
      <c r="I1325" s="12" t="s">
        <v>1285</v>
      </c>
      <c r="J1325" s="12" t="s">
        <v>556</v>
      </c>
      <c r="K1325" s="12" t="s">
        <v>564</v>
      </c>
      <c r="L1325" s="12" t="s">
        <v>1204</v>
      </c>
      <c r="M1325" s="12" t="s">
        <v>3237</v>
      </c>
      <c r="N1325" s="12" t="s">
        <v>3435</v>
      </c>
      <c r="O1325" s="12" t="s">
        <v>3400</v>
      </c>
      <c r="P1325" s="12" t="s">
        <v>3401</v>
      </c>
      <c r="Q1325" s="12">
        <v>0</v>
      </c>
      <c r="R1325" s="12">
        <v>0</v>
      </c>
      <c r="S1325" s="12">
        <v>0</v>
      </c>
      <c r="T1325" s="12">
        <v>0</v>
      </c>
      <c r="U1325" s="12">
        <v>0</v>
      </c>
      <c r="V1325" s="12">
        <v>0</v>
      </c>
      <c r="W1325" s="12">
        <v>1</v>
      </c>
      <c r="X1325" s="12">
        <v>0</v>
      </c>
      <c r="Y1325" s="12">
        <v>0</v>
      </c>
      <c r="Z1325" s="12">
        <v>0</v>
      </c>
      <c r="AA1325" s="12">
        <v>0</v>
      </c>
      <c r="AB1325" s="12">
        <v>0</v>
      </c>
      <c r="AC1325" s="12">
        <v>1</v>
      </c>
      <c r="AD1325" s="12">
        <v>0</v>
      </c>
      <c r="AE1325" s="12">
        <v>0</v>
      </c>
      <c r="AF1325" s="12">
        <v>0</v>
      </c>
      <c r="AG1325" s="12">
        <v>0</v>
      </c>
      <c r="AH1325" s="12">
        <v>0</v>
      </c>
      <c r="AI1325" s="12">
        <v>0</v>
      </c>
      <c r="AJ1325" s="12">
        <v>0</v>
      </c>
      <c r="AK1325" s="12">
        <v>0</v>
      </c>
      <c r="AL1325" s="12" t="s">
        <v>3455</v>
      </c>
      <c r="AM1325" s="12" t="s">
        <v>668</v>
      </c>
      <c r="AN1325" s="12" t="s">
        <v>669</v>
      </c>
      <c r="AO1325" s="12">
        <v>2010</v>
      </c>
      <c r="AP1325" s="12" t="s">
        <v>3235</v>
      </c>
      <c r="AQ1325" s="12">
        <v>1000</v>
      </c>
      <c r="AR1325" s="12">
        <v>1</v>
      </c>
      <c r="AS1325" s="12" t="s">
        <v>555</v>
      </c>
      <c r="AT1325" s="12" t="s">
        <v>212</v>
      </c>
      <c r="AU1325" s="12">
        <v>1</v>
      </c>
      <c r="AV1325" s="12">
        <v>0</v>
      </c>
      <c r="AW1325" s="12">
        <v>0</v>
      </c>
      <c r="AX1325" s="12">
        <v>1</v>
      </c>
      <c r="AY1325" s="12">
        <v>1</v>
      </c>
      <c r="AZ1325" s="12">
        <v>0</v>
      </c>
      <c r="BA1325" s="12">
        <v>0</v>
      </c>
      <c r="BB1325" s="12">
        <v>0</v>
      </c>
      <c r="BC1325" s="12">
        <v>0</v>
      </c>
      <c r="BD1325" s="12">
        <v>1</v>
      </c>
      <c r="BE1325" s="12">
        <v>1</v>
      </c>
      <c r="BF1325" s="12" t="s">
        <v>2820</v>
      </c>
      <c r="BG1325" s="12" t="s">
        <v>869</v>
      </c>
      <c r="BH1325" s="12"/>
      <c r="BI1325" s="12" t="s">
        <v>2818</v>
      </c>
      <c r="BJ1325" s="12" t="s">
        <v>3459</v>
      </c>
      <c r="BK1325" s="12" t="s">
        <v>3463</v>
      </c>
      <c r="BL1325" s="12" t="s">
        <v>3481</v>
      </c>
      <c r="BM1325" s="12" t="s">
        <v>871</v>
      </c>
      <c r="BN1325" s="12"/>
      <c r="BO1325" s="12"/>
      <c r="BP1325" s="12"/>
      <c r="BQ1325" s="12"/>
      <c r="BR1325" s="12"/>
      <c r="BS1325" s="45"/>
      <c r="BT1325" s="45"/>
      <c r="BU1325" s="12"/>
      <c r="BV1325" s="12"/>
      <c r="BW1325" s="12"/>
      <c r="BX1325" s="12"/>
      <c r="BY1325" s="12"/>
      <c r="BZ1325" s="12"/>
      <c r="CA1325" s="12"/>
      <c r="CB1325" s="12"/>
      <c r="CC1325" s="12"/>
      <c r="CD1325" s="12"/>
      <c r="CE1325" s="12"/>
      <c r="CF1325" s="45"/>
      <c r="CG1325" s="45"/>
      <c r="CH1325" s="12"/>
      <c r="CI1325" s="12"/>
      <c r="CJ1325" s="12"/>
      <c r="CK1325" s="12"/>
      <c r="CL1325" s="12"/>
      <c r="CM1325" s="12"/>
      <c r="CN1325" s="12"/>
      <c r="CO1325" s="12"/>
      <c r="CP1325" s="12"/>
      <c r="CQ1325" s="12"/>
      <c r="CR1325" s="12"/>
      <c r="CS1325" s="12"/>
      <c r="CT1325" s="12"/>
      <c r="CU1325" s="12"/>
      <c r="CV1325" s="12"/>
      <c r="CW1325" s="12"/>
      <c r="CX1325" s="57"/>
    </row>
    <row r="1326" spans="1:102" ht="16.5" x14ac:dyDescent="0.35">
      <c r="A1326" s="56">
        <v>73</v>
      </c>
      <c r="B1326" s="12" t="s">
        <v>3762</v>
      </c>
      <c r="C1326" s="12">
        <v>73.150000000000006</v>
      </c>
      <c r="D1326" s="12" t="s">
        <v>2701</v>
      </c>
      <c r="E1326" s="12" t="s">
        <v>467</v>
      </c>
      <c r="F1326" s="12">
        <v>3</v>
      </c>
      <c r="G1326" s="12" t="s">
        <v>212</v>
      </c>
      <c r="H1326" s="12" t="s">
        <v>2805</v>
      </c>
      <c r="I1326" s="12" t="s">
        <v>349</v>
      </c>
      <c r="J1326" s="12" t="s">
        <v>556</v>
      </c>
      <c r="K1326" s="12" t="s">
        <v>585</v>
      </c>
      <c r="L1326" s="12" t="s">
        <v>558</v>
      </c>
      <c r="M1326" s="12" t="s">
        <v>3237</v>
      </c>
      <c r="N1326" s="12" t="s">
        <v>3435</v>
      </c>
      <c r="O1326" s="12" t="s">
        <v>3400</v>
      </c>
      <c r="P1326" s="12" t="s">
        <v>3401</v>
      </c>
      <c r="Q1326" s="12">
        <v>0</v>
      </c>
      <c r="R1326" s="12">
        <v>0</v>
      </c>
      <c r="S1326" s="12">
        <v>0</v>
      </c>
      <c r="T1326" s="12">
        <v>0</v>
      </c>
      <c r="U1326" s="12">
        <v>0</v>
      </c>
      <c r="V1326" s="12">
        <v>1</v>
      </c>
      <c r="W1326" s="12">
        <v>0</v>
      </c>
      <c r="X1326" s="12">
        <v>0</v>
      </c>
      <c r="Y1326" s="12">
        <v>0</v>
      </c>
      <c r="Z1326" s="12">
        <v>0</v>
      </c>
      <c r="AA1326" s="12">
        <v>0</v>
      </c>
      <c r="AB1326" s="12">
        <v>0</v>
      </c>
      <c r="AC1326" s="12">
        <v>1</v>
      </c>
      <c r="AD1326" s="12">
        <v>0</v>
      </c>
      <c r="AE1326" s="12">
        <v>0</v>
      </c>
      <c r="AF1326" s="12">
        <v>0</v>
      </c>
      <c r="AG1326" s="12">
        <v>0</v>
      </c>
      <c r="AH1326" s="12">
        <v>0</v>
      </c>
      <c r="AI1326" s="12">
        <v>0</v>
      </c>
      <c r="AJ1326" s="12">
        <v>0</v>
      </c>
      <c r="AK1326" s="12">
        <v>0</v>
      </c>
      <c r="AL1326" s="12" t="s">
        <v>678</v>
      </c>
      <c r="AM1326" s="7" t="s">
        <v>608</v>
      </c>
      <c r="AN1326" s="7" t="s">
        <v>635</v>
      </c>
      <c r="AO1326" s="7">
        <v>2011</v>
      </c>
      <c r="AP1326" s="12" t="s">
        <v>3235</v>
      </c>
      <c r="AQ1326" s="12">
        <v>53</v>
      </c>
      <c r="AR1326" s="12">
        <v>1</v>
      </c>
      <c r="AS1326" s="12" t="s">
        <v>555</v>
      </c>
      <c r="AT1326" s="7" t="s">
        <v>212</v>
      </c>
      <c r="AU1326" s="12">
        <v>1</v>
      </c>
      <c r="AV1326" s="12">
        <v>0</v>
      </c>
      <c r="AW1326" s="12">
        <v>0</v>
      </c>
      <c r="AX1326" s="12">
        <v>1</v>
      </c>
      <c r="AY1326" s="7">
        <v>0</v>
      </c>
      <c r="AZ1326" s="12">
        <v>0</v>
      </c>
      <c r="BA1326" s="12">
        <v>1</v>
      </c>
      <c r="BB1326" s="12">
        <v>1</v>
      </c>
      <c r="BC1326" s="12">
        <v>0</v>
      </c>
      <c r="BD1326" s="12">
        <v>1</v>
      </c>
      <c r="BE1326" s="12">
        <v>1</v>
      </c>
      <c r="BF1326" s="7" t="s">
        <v>2820</v>
      </c>
      <c r="BG1326" s="7" t="s">
        <v>779</v>
      </c>
      <c r="BH1326" s="7"/>
      <c r="BI1326" s="7" t="s">
        <v>2803</v>
      </c>
      <c r="BJ1326" s="12" t="s">
        <v>718</v>
      </c>
      <c r="BK1326" s="12" t="s">
        <v>3467</v>
      </c>
      <c r="BL1326" s="12" t="s">
        <v>3470</v>
      </c>
      <c r="BM1326" s="7" t="s">
        <v>787</v>
      </c>
      <c r="BN1326" s="7"/>
      <c r="BO1326" s="12"/>
      <c r="BP1326" s="12" t="s">
        <v>3536</v>
      </c>
      <c r="BQ1326" s="47">
        <f>CV1326</f>
        <v>-0.23320645190895742</v>
      </c>
      <c r="BR1326" s="12" t="s">
        <v>3507</v>
      </c>
      <c r="BS1326" s="12">
        <v>-145.20099999999999</v>
      </c>
      <c r="BT1326" s="12"/>
      <c r="BU1326" s="12"/>
      <c r="BV1326" s="12" t="s">
        <v>1077</v>
      </c>
      <c r="BW1326" s="12">
        <v>-0.28299999999999997</v>
      </c>
      <c r="BX1326" s="12" t="s">
        <v>3422</v>
      </c>
      <c r="BY1326" s="12">
        <v>-3.11</v>
      </c>
      <c r="BZ1326" s="12"/>
      <c r="CA1326" s="12" t="s">
        <v>1077</v>
      </c>
      <c r="CB1326" s="12" t="s">
        <v>1077</v>
      </c>
      <c r="CC1326" s="12" t="s">
        <v>1077</v>
      </c>
      <c r="CD1326" s="12" t="s">
        <v>1077</v>
      </c>
      <c r="CE1326" s="12">
        <v>4.0000000000000001E-3</v>
      </c>
      <c r="CF1326" s="12"/>
      <c r="CG1326" s="12"/>
      <c r="CH1326" s="12">
        <f>BQ1326/BY1326</f>
        <v>7.4985997398378593E-2</v>
      </c>
      <c r="CI1326" s="12" t="s">
        <v>3553</v>
      </c>
      <c r="CJ1326" s="12">
        <v>0.85499999999999998</v>
      </c>
      <c r="CK1326" s="12" t="s">
        <v>3824</v>
      </c>
      <c r="CL1326" s="12" t="s">
        <v>1077</v>
      </c>
      <c r="CM1326" s="12" t="s">
        <v>1077</v>
      </c>
      <c r="CN1326" s="12" t="s">
        <v>1077</v>
      </c>
      <c r="CO1326" s="12" t="s">
        <v>1077</v>
      </c>
      <c r="CP1326" s="12">
        <v>1</v>
      </c>
      <c r="CQ1326" s="12">
        <v>16</v>
      </c>
      <c r="CR1326" s="12">
        <v>1</v>
      </c>
      <c r="CS1326" s="12">
        <v>36</v>
      </c>
      <c r="CT1326" s="12">
        <v>4358.3999999999996</v>
      </c>
      <c r="CU1326" s="12">
        <v>7</v>
      </c>
      <c r="CV1326" s="12">
        <f>BS1326*(CU1326/CT1326)</f>
        <v>-0.23320645190895742</v>
      </c>
      <c r="CW1326" s="12"/>
      <c r="CX1326" s="57"/>
    </row>
    <row r="1327" spans="1:102" x14ac:dyDescent="0.35">
      <c r="A1327" s="56">
        <v>38</v>
      </c>
      <c r="B1327" s="12" t="s">
        <v>3729</v>
      </c>
      <c r="C1327" s="12">
        <v>38.6</v>
      </c>
      <c r="D1327" s="12" t="s">
        <v>1944</v>
      </c>
      <c r="E1327" s="12" t="s">
        <v>1132</v>
      </c>
      <c r="F1327" s="12" t="s">
        <v>1078</v>
      </c>
      <c r="G1327" s="12" t="s">
        <v>349</v>
      </c>
      <c r="H1327" s="12" t="s">
        <v>1078</v>
      </c>
      <c r="I1327" s="12" t="s">
        <v>1285</v>
      </c>
      <c r="J1327" s="12" t="s">
        <v>556</v>
      </c>
      <c r="K1327" s="12" t="s">
        <v>564</v>
      </c>
      <c r="L1327" s="12" t="s">
        <v>1204</v>
      </c>
      <c r="M1327" s="12" t="s">
        <v>3237</v>
      </c>
      <c r="N1327" s="12" t="s">
        <v>3435</v>
      </c>
      <c r="O1327" s="12" t="s">
        <v>3400</v>
      </c>
      <c r="P1327" s="12" t="s">
        <v>3401</v>
      </c>
      <c r="Q1327" s="12">
        <v>0</v>
      </c>
      <c r="R1327" s="12">
        <v>0</v>
      </c>
      <c r="S1327" s="12">
        <v>0</v>
      </c>
      <c r="T1327" s="12">
        <v>0</v>
      </c>
      <c r="U1327" s="12">
        <v>0</v>
      </c>
      <c r="V1327" s="12">
        <v>0</v>
      </c>
      <c r="W1327" s="12">
        <v>1</v>
      </c>
      <c r="X1327" s="12">
        <v>0</v>
      </c>
      <c r="Y1327" s="12">
        <v>0</v>
      </c>
      <c r="Z1327" s="12">
        <v>0</v>
      </c>
      <c r="AA1327" s="12">
        <v>0</v>
      </c>
      <c r="AB1327" s="12">
        <v>0</v>
      </c>
      <c r="AC1327" s="12">
        <v>1</v>
      </c>
      <c r="AD1327" s="12">
        <v>0</v>
      </c>
      <c r="AE1327" s="12">
        <v>0</v>
      </c>
      <c r="AF1327" s="12">
        <v>0</v>
      </c>
      <c r="AG1327" s="12">
        <v>0</v>
      </c>
      <c r="AH1327" s="12">
        <v>0</v>
      </c>
      <c r="AI1327" s="12">
        <v>0</v>
      </c>
      <c r="AJ1327" s="12">
        <v>0</v>
      </c>
      <c r="AK1327" s="12">
        <v>0</v>
      </c>
      <c r="AL1327" s="12" t="s">
        <v>3455</v>
      </c>
      <c r="AM1327" s="12" t="s">
        <v>668</v>
      </c>
      <c r="AN1327" s="12" t="s">
        <v>669</v>
      </c>
      <c r="AO1327" s="12">
        <v>2010</v>
      </c>
      <c r="AP1327" s="12" t="s">
        <v>3235</v>
      </c>
      <c r="AQ1327" s="12">
        <v>1000</v>
      </c>
      <c r="AR1327" s="12">
        <v>1</v>
      </c>
      <c r="AS1327" s="12" t="s">
        <v>555</v>
      </c>
      <c r="AT1327" s="12" t="s">
        <v>212</v>
      </c>
      <c r="AU1327" s="12">
        <v>1</v>
      </c>
      <c r="AV1327" s="12">
        <v>0</v>
      </c>
      <c r="AW1327" s="12">
        <v>0</v>
      </c>
      <c r="AX1327" s="12">
        <v>1</v>
      </c>
      <c r="AY1327" s="12">
        <v>1</v>
      </c>
      <c r="AZ1327" s="12">
        <v>0</v>
      </c>
      <c r="BA1327" s="12">
        <v>0</v>
      </c>
      <c r="BB1327" s="12">
        <v>0</v>
      </c>
      <c r="BC1327" s="12">
        <v>0</v>
      </c>
      <c r="BD1327" s="12">
        <v>1</v>
      </c>
      <c r="BE1327" s="12">
        <v>1</v>
      </c>
      <c r="BF1327" s="12" t="s">
        <v>2820</v>
      </c>
      <c r="BG1327" s="12" t="s">
        <v>869</v>
      </c>
      <c r="BH1327" s="12"/>
      <c r="BI1327" s="12" t="s">
        <v>2818</v>
      </c>
      <c r="BJ1327" s="12" t="s">
        <v>3460</v>
      </c>
      <c r="BK1327" s="12" t="s">
        <v>3463</v>
      </c>
      <c r="BL1327" s="12" t="s">
        <v>3481</v>
      </c>
      <c r="BM1327" s="12" t="s">
        <v>871</v>
      </c>
      <c r="BN1327" s="12"/>
      <c r="BO1327" s="12"/>
      <c r="BP1327" s="12"/>
      <c r="BQ1327" s="12"/>
      <c r="BR1327" s="12"/>
      <c r="BS1327" s="12"/>
      <c r="BT1327" s="12"/>
      <c r="BU1327" s="12"/>
      <c r="BV1327" s="12"/>
      <c r="BW1327" s="12"/>
      <c r="BX1327" s="12"/>
      <c r="BY1327" s="12"/>
      <c r="BZ1327" s="12"/>
      <c r="CA1327" s="12"/>
      <c r="CB1327" s="12"/>
      <c r="CC1327" s="12"/>
      <c r="CD1327" s="12"/>
      <c r="CE1327" s="12"/>
      <c r="CF1327" s="12"/>
      <c r="CG1327" s="12"/>
      <c r="CH1327" s="12"/>
      <c r="CI1327" s="12"/>
      <c r="CJ1327" s="12"/>
      <c r="CK1327" s="12"/>
      <c r="CL1327" s="12"/>
      <c r="CM1327" s="12"/>
      <c r="CN1327" s="12"/>
      <c r="CO1327" s="12"/>
      <c r="CP1327" s="12"/>
      <c r="CQ1327" s="12"/>
      <c r="CR1327" s="12"/>
      <c r="CS1327" s="12"/>
      <c r="CT1327" s="12"/>
      <c r="CU1327" s="12"/>
      <c r="CV1327" s="12"/>
      <c r="CW1327" s="12"/>
      <c r="CX1327" s="57"/>
    </row>
    <row r="1328" spans="1:102" ht="16.5" x14ac:dyDescent="0.35">
      <c r="A1328" s="56">
        <v>73</v>
      </c>
      <c r="B1328" s="12" t="s">
        <v>3762</v>
      </c>
      <c r="C1328" s="12">
        <v>73.150000000000006</v>
      </c>
      <c r="D1328" s="12" t="s">
        <v>2706</v>
      </c>
      <c r="E1328" s="12" t="s">
        <v>467</v>
      </c>
      <c r="F1328" s="12">
        <v>3</v>
      </c>
      <c r="G1328" s="12" t="s">
        <v>349</v>
      </c>
      <c r="H1328" s="12" t="s">
        <v>2804</v>
      </c>
      <c r="I1328" s="12" t="s">
        <v>1285</v>
      </c>
      <c r="J1328" s="12" t="s">
        <v>556</v>
      </c>
      <c r="K1328" s="12" t="s">
        <v>585</v>
      </c>
      <c r="L1328" s="12" t="s">
        <v>558</v>
      </c>
      <c r="M1328" s="12" t="s">
        <v>3237</v>
      </c>
      <c r="N1328" s="12" t="s">
        <v>3435</v>
      </c>
      <c r="O1328" s="12" t="s">
        <v>3400</v>
      </c>
      <c r="P1328" s="12" t="s">
        <v>3401</v>
      </c>
      <c r="Q1328" s="12">
        <v>0</v>
      </c>
      <c r="R1328" s="12">
        <v>0</v>
      </c>
      <c r="S1328" s="12">
        <v>0</v>
      </c>
      <c r="T1328" s="12">
        <v>0</v>
      </c>
      <c r="U1328" s="12">
        <v>0</v>
      </c>
      <c r="V1328" s="12">
        <v>1</v>
      </c>
      <c r="W1328" s="12">
        <v>0</v>
      </c>
      <c r="X1328" s="12">
        <v>0</v>
      </c>
      <c r="Y1328" s="12">
        <v>0</v>
      </c>
      <c r="Z1328" s="12">
        <v>0</v>
      </c>
      <c r="AA1328" s="12">
        <v>0</v>
      </c>
      <c r="AB1328" s="12">
        <v>0</v>
      </c>
      <c r="AC1328" s="12">
        <v>1</v>
      </c>
      <c r="AD1328" s="12">
        <v>0</v>
      </c>
      <c r="AE1328" s="12">
        <v>0</v>
      </c>
      <c r="AF1328" s="12">
        <v>0</v>
      </c>
      <c r="AG1328" s="12">
        <v>0</v>
      </c>
      <c r="AH1328" s="12">
        <v>0</v>
      </c>
      <c r="AI1328" s="12">
        <v>0</v>
      </c>
      <c r="AJ1328" s="12">
        <v>0</v>
      </c>
      <c r="AK1328" s="12">
        <v>0</v>
      </c>
      <c r="AL1328" s="12" t="s">
        <v>678</v>
      </c>
      <c r="AM1328" s="7" t="s">
        <v>608</v>
      </c>
      <c r="AN1328" s="7" t="s">
        <v>635</v>
      </c>
      <c r="AO1328" s="7">
        <v>2011</v>
      </c>
      <c r="AP1328" s="12" t="s">
        <v>3235</v>
      </c>
      <c r="AQ1328" s="12">
        <v>53</v>
      </c>
      <c r="AR1328" s="12">
        <v>1</v>
      </c>
      <c r="AS1328" s="12" t="s">
        <v>555</v>
      </c>
      <c r="AT1328" s="7" t="s">
        <v>212</v>
      </c>
      <c r="AU1328" s="12">
        <v>1</v>
      </c>
      <c r="AV1328" s="12">
        <v>0</v>
      </c>
      <c r="AW1328" s="12">
        <v>0</v>
      </c>
      <c r="AX1328" s="12">
        <v>1</v>
      </c>
      <c r="AY1328" s="7">
        <v>0</v>
      </c>
      <c r="AZ1328" s="12">
        <v>0</v>
      </c>
      <c r="BA1328" s="12">
        <v>1</v>
      </c>
      <c r="BB1328" s="12">
        <v>1</v>
      </c>
      <c r="BC1328" s="12">
        <v>0</v>
      </c>
      <c r="BD1328" s="12">
        <v>1</v>
      </c>
      <c r="BE1328" s="12">
        <v>1</v>
      </c>
      <c r="BF1328" s="7" t="s">
        <v>772</v>
      </c>
      <c r="BG1328" s="7" t="s">
        <v>969</v>
      </c>
      <c r="BH1328" s="7"/>
      <c r="BI1328" s="7" t="s">
        <v>2814</v>
      </c>
      <c r="BJ1328" s="12" t="s">
        <v>718</v>
      </c>
      <c r="BK1328" s="12" t="s">
        <v>3467</v>
      </c>
      <c r="BL1328" s="12" t="s">
        <v>3470</v>
      </c>
      <c r="BM1328" s="7" t="s">
        <v>787</v>
      </c>
      <c r="BN1328" s="7"/>
      <c r="BO1328" s="12"/>
      <c r="BP1328" s="12" t="s">
        <v>3536</v>
      </c>
      <c r="BQ1328" s="47">
        <f>CV1328</f>
        <v>4.9818997797356837E-2</v>
      </c>
      <c r="BR1328" s="12" t="s">
        <v>3506</v>
      </c>
      <c r="BS1328" s="12">
        <v>1206.2840000000001</v>
      </c>
      <c r="BT1328" s="12"/>
      <c r="BU1328" s="12"/>
      <c r="BV1328" s="12" t="s">
        <v>1077</v>
      </c>
      <c r="BW1328" s="12">
        <v>0.123</v>
      </c>
      <c r="BX1328" s="12" t="s">
        <v>3422</v>
      </c>
      <c r="BY1328" s="12">
        <v>1.38</v>
      </c>
      <c r="BZ1328" s="12"/>
      <c r="CA1328" s="12" t="s">
        <v>1077</v>
      </c>
      <c r="CB1328" s="12" t="s">
        <v>1077</v>
      </c>
      <c r="CC1328" s="12" t="s">
        <v>1077</v>
      </c>
      <c r="CD1328" s="12" t="s">
        <v>1077</v>
      </c>
      <c r="CE1328" s="12">
        <v>0.17599999999999999</v>
      </c>
      <c r="CF1328" s="12"/>
      <c r="CG1328" s="12"/>
      <c r="CH1328" s="12">
        <f>BQ1328/BY1328</f>
        <v>3.6100723041562928E-2</v>
      </c>
      <c r="CI1328" s="12" t="s">
        <v>3553</v>
      </c>
      <c r="CJ1328" s="12">
        <v>0.85499999999999998</v>
      </c>
      <c r="CK1328" s="12" t="s">
        <v>3824</v>
      </c>
      <c r="CL1328" s="12" t="s">
        <v>1077</v>
      </c>
      <c r="CM1328" s="12" t="s">
        <v>1077</v>
      </c>
      <c r="CN1328" s="12" t="s">
        <v>1077</v>
      </c>
      <c r="CO1328" s="12" t="s">
        <v>1077</v>
      </c>
      <c r="CP1328" s="12">
        <v>1</v>
      </c>
      <c r="CQ1328" s="12">
        <v>16</v>
      </c>
      <c r="CR1328" s="12">
        <v>1</v>
      </c>
      <c r="CS1328" s="12">
        <v>36</v>
      </c>
      <c r="CT1328" s="12">
        <v>4358.3999999999996</v>
      </c>
      <c r="CU1328" s="12">
        <v>0.18</v>
      </c>
      <c r="CV1328" s="12">
        <f>BS1328*(CU1328/CT1328)</f>
        <v>4.9818997797356837E-2</v>
      </c>
      <c r="CW1328" s="12"/>
      <c r="CX1328" s="57"/>
    </row>
    <row r="1329" spans="1:102" ht="16.5" x14ac:dyDescent="0.35">
      <c r="A1329" s="56">
        <v>77</v>
      </c>
      <c r="B1329" s="12" t="s">
        <v>3766</v>
      </c>
      <c r="C1329" s="12">
        <v>77.099999999999994</v>
      </c>
      <c r="D1329" s="12" t="s">
        <v>2398</v>
      </c>
      <c r="E1329" s="12" t="s">
        <v>472</v>
      </c>
      <c r="F1329" s="12">
        <v>3</v>
      </c>
      <c r="G1329" s="12" t="s">
        <v>212</v>
      </c>
      <c r="H1329" s="12" t="s">
        <v>2804</v>
      </c>
      <c r="I1329" s="12" t="s">
        <v>212</v>
      </c>
      <c r="J1329" s="12" t="s">
        <v>556</v>
      </c>
      <c r="K1329" s="12" t="s">
        <v>562</v>
      </c>
      <c r="L1329" s="12" t="s">
        <v>558</v>
      </c>
      <c r="M1329" s="12" t="s">
        <v>3237</v>
      </c>
      <c r="N1329" s="12" t="s">
        <v>3438</v>
      </c>
      <c r="O1329" s="12" t="s">
        <v>3400</v>
      </c>
      <c r="P1329" s="12" t="s">
        <v>3401</v>
      </c>
      <c r="Q1329" s="12">
        <v>0</v>
      </c>
      <c r="R1329" s="12">
        <v>0</v>
      </c>
      <c r="S1329" s="12">
        <v>0</v>
      </c>
      <c r="T1329" s="12">
        <v>0</v>
      </c>
      <c r="U1329" s="12">
        <v>0</v>
      </c>
      <c r="V1329" s="12">
        <v>1</v>
      </c>
      <c r="W1329" s="12">
        <v>0</v>
      </c>
      <c r="X1329" s="12">
        <v>0</v>
      </c>
      <c r="Y1329" s="12">
        <v>0</v>
      </c>
      <c r="Z1329" s="12">
        <v>0</v>
      </c>
      <c r="AA1329" s="12">
        <v>0</v>
      </c>
      <c r="AB1329" s="12">
        <v>0</v>
      </c>
      <c r="AC1329" s="12">
        <v>1</v>
      </c>
      <c r="AD1329" s="12">
        <v>0</v>
      </c>
      <c r="AE1329" s="12">
        <v>0</v>
      </c>
      <c r="AF1329" s="12">
        <v>0</v>
      </c>
      <c r="AG1329" s="12">
        <v>0</v>
      </c>
      <c r="AH1329" s="12">
        <v>0</v>
      </c>
      <c r="AI1329" s="12">
        <v>0</v>
      </c>
      <c r="AJ1329" s="12">
        <v>0</v>
      </c>
      <c r="AK1329" s="12">
        <v>0</v>
      </c>
      <c r="AL1329" s="12" t="s">
        <v>607</v>
      </c>
      <c r="AM1329" s="7" t="s">
        <v>608</v>
      </c>
      <c r="AN1329" s="7" t="s">
        <v>614</v>
      </c>
      <c r="AO1329" s="7" t="s">
        <v>718</v>
      </c>
      <c r="AP1329" s="12" t="s">
        <v>3235</v>
      </c>
      <c r="AQ1329" s="12">
        <v>24</v>
      </c>
      <c r="AR1329" s="12">
        <v>1</v>
      </c>
      <c r="AS1329" s="12" t="s">
        <v>555</v>
      </c>
      <c r="AT1329" s="7" t="s">
        <v>349</v>
      </c>
      <c r="AU1329" s="12">
        <v>1</v>
      </c>
      <c r="AV1329" s="12">
        <v>0</v>
      </c>
      <c r="AW1329" s="12">
        <v>0</v>
      </c>
      <c r="AX1329" s="12">
        <v>0</v>
      </c>
      <c r="AY1329" s="7">
        <v>0</v>
      </c>
      <c r="AZ1329" s="12">
        <v>0</v>
      </c>
      <c r="BA1329" s="12">
        <v>0</v>
      </c>
      <c r="BB1329" s="12">
        <v>0</v>
      </c>
      <c r="BC1329" s="12">
        <v>0</v>
      </c>
      <c r="BD1329" s="12">
        <v>0</v>
      </c>
      <c r="BE1329" s="12">
        <v>1</v>
      </c>
      <c r="BF1329" s="7" t="s">
        <v>3258</v>
      </c>
      <c r="BG1329" s="7" t="s">
        <v>957</v>
      </c>
      <c r="BH1329" s="7"/>
      <c r="BI1329" s="7" t="s">
        <v>3249</v>
      </c>
      <c r="BJ1329" s="12" t="s">
        <v>3460</v>
      </c>
      <c r="BK1329" s="12" t="s">
        <v>594</v>
      </c>
      <c r="BL1329" s="12" t="s">
        <v>3464</v>
      </c>
      <c r="BM1329" s="7" t="s">
        <v>787</v>
      </c>
      <c r="BN1329" s="7"/>
      <c r="BO1329" s="12"/>
      <c r="BP1329" s="12"/>
      <c r="BQ1329" s="12" t="s">
        <v>1077</v>
      </c>
      <c r="BR1329" s="12" t="s">
        <v>1077</v>
      </c>
      <c r="BS1329" s="12" t="s">
        <v>1077</v>
      </c>
      <c r="BT1329" s="12"/>
      <c r="BU1329" s="12"/>
      <c r="BV1329" s="12" t="s">
        <v>1077</v>
      </c>
      <c r="BW1329" s="12">
        <v>0.32200000000000001</v>
      </c>
      <c r="BX1329" s="12" t="s">
        <v>3422</v>
      </c>
      <c r="BY1329" s="12">
        <v>1.738</v>
      </c>
      <c r="BZ1329" s="12"/>
      <c r="CA1329" s="12" t="s">
        <v>1077</v>
      </c>
      <c r="CB1329" s="12" t="s">
        <v>1077</v>
      </c>
      <c r="CC1329" s="12" t="s">
        <v>1077</v>
      </c>
      <c r="CD1329" s="12" t="s">
        <v>1077</v>
      </c>
      <c r="CE1329" s="12">
        <v>9.8000000000000004E-2</v>
      </c>
      <c r="CF1329" s="12"/>
      <c r="CG1329" s="12"/>
      <c r="CH1329" s="12"/>
      <c r="CI1329" s="12"/>
      <c r="CJ1329" s="12">
        <v>0.64600000000000002</v>
      </c>
      <c r="CK1329" s="12" t="s">
        <v>3828</v>
      </c>
      <c r="CL1329" s="12" t="s">
        <v>1077</v>
      </c>
      <c r="CM1329" s="12" t="s">
        <v>1077</v>
      </c>
      <c r="CN1329" s="12" t="s">
        <v>1077</v>
      </c>
      <c r="CO1329" s="12" t="s">
        <v>1077</v>
      </c>
      <c r="CP1329" s="12">
        <v>1</v>
      </c>
      <c r="CQ1329" s="12">
        <v>4</v>
      </c>
      <c r="CR1329" s="12">
        <v>1</v>
      </c>
      <c r="CS1329" s="12">
        <v>19</v>
      </c>
      <c r="CT1329" s="12" t="s">
        <v>1077</v>
      </c>
      <c r="CU1329" s="12" t="s">
        <v>1077</v>
      </c>
      <c r="CV1329" s="12" t="s">
        <v>1077</v>
      </c>
      <c r="CW1329" s="12"/>
      <c r="CX1329" s="57"/>
    </row>
    <row r="1330" spans="1:102" ht="16.5" x14ac:dyDescent="0.35">
      <c r="A1330" s="56">
        <v>111</v>
      </c>
      <c r="B1330" s="12" t="s">
        <v>3804</v>
      </c>
      <c r="C1330" s="12">
        <v>111.3</v>
      </c>
      <c r="D1330" s="12" t="s">
        <v>2656</v>
      </c>
      <c r="E1330" s="12" t="s">
        <v>541</v>
      </c>
      <c r="F1330" s="12">
        <v>4</v>
      </c>
      <c r="G1330" s="12" t="s">
        <v>212</v>
      </c>
      <c r="H1330" s="12" t="s">
        <v>2805</v>
      </c>
      <c r="I1330" s="12" t="s">
        <v>349</v>
      </c>
      <c r="J1330" s="12" t="s">
        <v>556</v>
      </c>
      <c r="K1330" s="12" t="s">
        <v>564</v>
      </c>
      <c r="L1330" s="12" t="s">
        <v>581</v>
      </c>
      <c r="M1330" s="12" t="s">
        <v>3164</v>
      </c>
      <c r="N1330" s="12"/>
      <c r="O1330" s="12" t="s">
        <v>3400</v>
      </c>
      <c r="P1330" s="12" t="s">
        <v>3404</v>
      </c>
      <c r="Q1330" s="12">
        <v>1</v>
      </c>
      <c r="R1330" s="12">
        <v>0</v>
      </c>
      <c r="S1330" s="12">
        <v>0</v>
      </c>
      <c r="T1330" s="12">
        <v>0</v>
      </c>
      <c r="U1330" s="12">
        <v>0</v>
      </c>
      <c r="V1330" s="12">
        <v>0</v>
      </c>
      <c r="W1330" s="12">
        <v>0</v>
      </c>
      <c r="X1330" s="12">
        <v>0</v>
      </c>
      <c r="Y1330" s="12">
        <v>0</v>
      </c>
      <c r="Z1330" s="12">
        <v>1</v>
      </c>
      <c r="AA1330" s="12">
        <v>0</v>
      </c>
      <c r="AB1330" s="12">
        <v>0</v>
      </c>
      <c r="AC1330" s="12">
        <v>0</v>
      </c>
      <c r="AD1330" s="12">
        <v>0</v>
      </c>
      <c r="AE1330" s="12">
        <v>0</v>
      </c>
      <c r="AF1330" s="12">
        <v>0</v>
      </c>
      <c r="AG1330" s="12">
        <v>0</v>
      </c>
      <c r="AH1330" s="12">
        <v>0</v>
      </c>
      <c r="AI1330" s="12">
        <v>0</v>
      </c>
      <c r="AJ1330" s="12">
        <v>0</v>
      </c>
      <c r="AK1330" s="12">
        <v>0</v>
      </c>
      <c r="AL1330" s="12" t="s">
        <v>3450</v>
      </c>
      <c r="AM1330" s="7" t="s">
        <v>608</v>
      </c>
      <c r="AN1330" s="7" t="s">
        <v>615</v>
      </c>
      <c r="AO1330" s="7" t="s">
        <v>748</v>
      </c>
      <c r="AP1330" s="12" t="s">
        <v>691</v>
      </c>
      <c r="AQ1330" s="12">
        <v>1000</v>
      </c>
      <c r="AR1330" s="12">
        <v>1</v>
      </c>
      <c r="AS1330" s="12" t="s">
        <v>555</v>
      </c>
      <c r="AT1330" s="7" t="s">
        <v>212</v>
      </c>
      <c r="AU1330" s="12">
        <v>0</v>
      </c>
      <c r="AV1330" s="12">
        <v>0</v>
      </c>
      <c r="AW1330" s="12">
        <v>0</v>
      </c>
      <c r="AX1330" s="12">
        <v>0</v>
      </c>
      <c r="AY1330" s="7">
        <v>1</v>
      </c>
      <c r="AZ1330" s="12">
        <v>0</v>
      </c>
      <c r="BA1330" s="12">
        <v>1</v>
      </c>
      <c r="BB1330" s="12">
        <v>1</v>
      </c>
      <c r="BC1330" s="12">
        <v>0</v>
      </c>
      <c r="BD1330" s="12">
        <v>0</v>
      </c>
      <c r="BE1330" s="12">
        <v>1</v>
      </c>
      <c r="BF1330" s="7" t="s">
        <v>766</v>
      </c>
      <c r="BG1330" s="7" t="s">
        <v>832</v>
      </c>
      <c r="BH1330" s="7"/>
      <c r="BI1330" s="7" t="s">
        <v>2809</v>
      </c>
      <c r="BJ1330" s="12" t="s">
        <v>718</v>
      </c>
      <c r="BK1330" s="12" t="s">
        <v>3465</v>
      </c>
      <c r="BL1330" s="12" t="s">
        <v>3481</v>
      </c>
      <c r="BM1330" s="7" t="s">
        <v>788</v>
      </c>
      <c r="BN1330" s="7"/>
      <c r="BO1330" s="12"/>
      <c r="BP1330" s="12" t="s">
        <v>3524</v>
      </c>
      <c r="BQ1330" s="12">
        <f>CV1330</f>
        <v>-0.24880999999999998</v>
      </c>
      <c r="BR1330" s="12" t="s">
        <v>3527</v>
      </c>
      <c r="BS1330" s="12">
        <v>-0.35799999999999998</v>
      </c>
      <c r="BT1330" s="12"/>
      <c r="BU1330" s="12">
        <f>EXP(BS1330)</f>
        <v>0.69907307500652571</v>
      </c>
      <c r="BV1330" s="12" t="s">
        <v>3416</v>
      </c>
      <c r="BW1330" s="12" t="s">
        <v>1077</v>
      </c>
      <c r="BX1330" s="12" t="s">
        <v>1077</v>
      </c>
      <c r="BY1330" s="12" t="s">
        <v>1077</v>
      </c>
      <c r="BZ1330" s="12"/>
      <c r="CA1330" s="12">
        <v>3.09</v>
      </c>
      <c r="CB1330" s="12" t="s">
        <v>1077</v>
      </c>
      <c r="CC1330" s="12" t="s">
        <v>1077</v>
      </c>
      <c r="CD1330" s="12" t="s">
        <v>1077</v>
      </c>
      <c r="CE1330" s="12">
        <v>0.01</v>
      </c>
      <c r="CF1330" s="12" t="s">
        <v>1077</v>
      </c>
      <c r="CG1330" s="12"/>
      <c r="CH1330" s="12"/>
      <c r="CI1330" s="12"/>
      <c r="CJ1330" s="12">
        <v>0.19</v>
      </c>
      <c r="CK1330" s="12" t="s">
        <v>3827</v>
      </c>
      <c r="CL1330" s="12" t="s">
        <v>1077</v>
      </c>
      <c r="CM1330" s="12" t="s">
        <v>1077</v>
      </c>
      <c r="CN1330" s="12" t="s">
        <v>1077</v>
      </c>
      <c r="CO1330" s="12" t="s">
        <v>1077</v>
      </c>
      <c r="CP1330" s="12"/>
      <c r="CQ1330" s="12"/>
      <c r="CR1330" s="12"/>
      <c r="CS1330" s="12" t="s">
        <v>1077</v>
      </c>
      <c r="CT1330" s="12" t="s">
        <v>1077</v>
      </c>
      <c r="CU1330" s="12">
        <f>695/1000</f>
        <v>0.69499999999999995</v>
      </c>
      <c r="CV1330" s="12">
        <f>BS1330*CU1330</f>
        <v>-0.24880999999999998</v>
      </c>
      <c r="CW1330" s="12"/>
      <c r="CX1330" s="57"/>
    </row>
    <row r="1331" spans="1:102" x14ac:dyDescent="0.35">
      <c r="A1331" s="56">
        <v>125</v>
      </c>
      <c r="B1331" s="12" t="s">
        <v>3146</v>
      </c>
      <c r="C1331" s="12">
        <v>125.4</v>
      </c>
      <c r="D1331" s="12" t="s">
        <v>2886</v>
      </c>
      <c r="E1331" s="12" t="s">
        <v>3004</v>
      </c>
      <c r="F1331" s="12">
        <v>7</v>
      </c>
      <c r="G1331" s="12" t="s">
        <v>212</v>
      </c>
      <c r="H1331" s="12" t="s">
        <v>2805</v>
      </c>
      <c r="I1331" s="12" t="s">
        <v>212</v>
      </c>
      <c r="J1331" s="12" t="s">
        <v>1222</v>
      </c>
      <c r="K1331" s="12"/>
      <c r="L1331" s="12" t="s">
        <v>567</v>
      </c>
      <c r="M1331" s="12" t="s">
        <v>3164</v>
      </c>
      <c r="N1331" s="12"/>
      <c r="O1331" s="12" t="s">
        <v>3400</v>
      </c>
      <c r="P1331" s="12" t="s">
        <v>3402</v>
      </c>
      <c r="Q1331" s="12">
        <v>0</v>
      </c>
      <c r="R1331" s="12">
        <v>0</v>
      </c>
      <c r="S1331" s="12">
        <v>0</v>
      </c>
      <c r="T1331" s="12">
        <v>0</v>
      </c>
      <c r="U1331" s="12">
        <v>0</v>
      </c>
      <c r="V1331" s="12">
        <v>0</v>
      </c>
      <c r="W1331" s="12">
        <v>1</v>
      </c>
      <c r="X1331" s="12">
        <v>0</v>
      </c>
      <c r="Y1331" s="12">
        <v>0</v>
      </c>
      <c r="Z1331" s="12">
        <v>0</v>
      </c>
      <c r="AA1331" s="12">
        <v>0</v>
      </c>
      <c r="AB1331" s="12">
        <v>0</v>
      </c>
      <c r="AC1331" s="12">
        <v>0</v>
      </c>
      <c r="AD1331" s="12">
        <v>0</v>
      </c>
      <c r="AE1331" s="12">
        <v>0</v>
      </c>
      <c r="AF1331" s="12">
        <v>0</v>
      </c>
      <c r="AG1331" s="12">
        <v>0</v>
      </c>
      <c r="AH1331" s="12">
        <v>0</v>
      </c>
      <c r="AI1331" s="12">
        <v>0</v>
      </c>
      <c r="AJ1331" s="12">
        <v>0</v>
      </c>
      <c r="AK1331" s="12">
        <v>0</v>
      </c>
      <c r="AL1331" s="12" t="s">
        <v>723</v>
      </c>
      <c r="AM1331" s="12" t="s">
        <v>3081</v>
      </c>
      <c r="AN1331" s="12" t="s">
        <v>3087</v>
      </c>
      <c r="AO1331" s="12">
        <v>2005</v>
      </c>
      <c r="AP1331" s="12" t="s">
        <v>3458</v>
      </c>
      <c r="AQ1331" s="12">
        <v>864</v>
      </c>
      <c r="AR1331" s="12">
        <v>1</v>
      </c>
      <c r="AS1331" s="12" t="s">
        <v>555</v>
      </c>
      <c r="AT1331" s="12" t="s">
        <v>349</v>
      </c>
      <c r="AU1331" s="12">
        <v>0</v>
      </c>
      <c r="AV1331" s="12">
        <v>0</v>
      </c>
      <c r="AW1331" s="12">
        <v>0</v>
      </c>
      <c r="AX1331" s="12">
        <v>0</v>
      </c>
      <c r="AY1331" s="7">
        <v>1</v>
      </c>
      <c r="AZ1331" s="12">
        <v>0</v>
      </c>
      <c r="BA1331" s="12">
        <v>1</v>
      </c>
      <c r="BB1331" s="12">
        <v>0</v>
      </c>
      <c r="BC1331" s="12">
        <v>0</v>
      </c>
      <c r="BD1331" s="12">
        <v>0</v>
      </c>
      <c r="BE1331" s="12">
        <v>0</v>
      </c>
      <c r="BF1331" s="12" t="s">
        <v>3259</v>
      </c>
      <c r="BG1331" s="12" t="s">
        <v>3033</v>
      </c>
      <c r="BH1331" s="12">
        <v>1</v>
      </c>
      <c r="BI1331" s="12" t="s">
        <v>3253</v>
      </c>
      <c r="BJ1331" s="12" t="s">
        <v>3460</v>
      </c>
      <c r="BK1331" s="12" t="s">
        <v>3472</v>
      </c>
      <c r="BL1331" s="12" t="s">
        <v>3482</v>
      </c>
      <c r="BM1331" s="12" t="s">
        <v>3493</v>
      </c>
      <c r="BN1331" s="7" t="s">
        <v>775</v>
      </c>
      <c r="BO1331" s="12"/>
      <c r="BP1331" s="12" t="s">
        <v>4029</v>
      </c>
      <c r="BQ1331" s="12"/>
      <c r="BR1331" s="12"/>
      <c r="BS1331" s="12">
        <v>-1.74</v>
      </c>
      <c r="BT1331" s="12">
        <f>EXP(BS1331)</f>
        <v>0.17552040061699686</v>
      </c>
      <c r="BU1331" s="12"/>
      <c r="BV1331" s="12" t="s">
        <v>3415</v>
      </c>
      <c r="BW1331" s="12"/>
      <c r="BX1331" s="12"/>
      <c r="BY1331" s="12">
        <f>BS1331/CF1331</f>
        <v>-10.235294117647058</v>
      </c>
      <c r="BZ1331" s="12" t="s">
        <v>3562</v>
      </c>
      <c r="CA1331" s="12"/>
      <c r="CB1331" s="12"/>
      <c r="CC1331" s="12"/>
      <c r="CD1331" s="12"/>
      <c r="CE1331" s="12">
        <v>0.01</v>
      </c>
      <c r="CF1331" s="12">
        <v>0.17</v>
      </c>
      <c r="CG1331" s="12"/>
      <c r="CH1331" s="12"/>
      <c r="CI1331" s="12"/>
      <c r="CJ1331" s="12" t="s">
        <v>718</v>
      </c>
      <c r="CK1331" s="12">
        <v>0</v>
      </c>
      <c r="CL1331" s="12"/>
      <c r="CM1331" s="12"/>
      <c r="CN1331" s="12"/>
      <c r="CO1331" s="12"/>
      <c r="CP1331" s="12"/>
      <c r="CQ1331" s="12"/>
      <c r="CR1331" s="12"/>
      <c r="CS1331" s="12"/>
      <c r="CT1331" s="12"/>
      <c r="CU1331" s="12"/>
      <c r="CV1331" s="12"/>
      <c r="CW1331" s="12"/>
      <c r="CX1331" s="57"/>
    </row>
    <row r="1332" spans="1:102" x14ac:dyDescent="0.35">
      <c r="A1332" s="56">
        <v>40</v>
      </c>
      <c r="B1332" s="12" t="s">
        <v>3731</v>
      </c>
      <c r="C1332" s="12">
        <v>40.1</v>
      </c>
      <c r="D1332" s="12" t="s">
        <v>2000</v>
      </c>
      <c r="E1332" s="12" t="s">
        <v>1133</v>
      </c>
      <c r="F1332" s="12" t="s">
        <v>1078</v>
      </c>
      <c r="G1332" s="12" t="s">
        <v>349</v>
      </c>
      <c r="H1332" s="12" t="s">
        <v>1078</v>
      </c>
      <c r="I1332" s="12" t="s">
        <v>1285</v>
      </c>
      <c r="J1332" s="12" t="s">
        <v>556</v>
      </c>
      <c r="K1332" s="12" t="s">
        <v>578</v>
      </c>
      <c r="L1332" s="12" t="s">
        <v>558</v>
      </c>
      <c r="M1332" s="12" t="s">
        <v>3237</v>
      </c>
      <c r="N1332" s="12" t="s">
        <v>3435</v>
      </c>
      <c r="O1332" s="12" t="s">
        <v>3400</v>
      </c>
      <c r="P1332" s="12" t="s">
        <v>3401</v>
      </c>
      <c r="Q1332" s="12">
        <v>0</v>
      </c>
      <c r="R1332" s="12">
        <v>0</v>
      </c>
      <c r="S1332" s="12">
        <v>0</v>
      </c>
      <c r="T1332" s="12">
        <v>0</v>
      </c>
      <c r="U1332" s="12">
        <v>0</v>
      </c>
      <c r="V1332" s="12">
        <v>0</v>
      </c>
      <c r="W1332" s="12">
        <v>1</v>
      </c>
      <c r="X1332" s="12">
        <v>0</v>
      </c>
      <c r="Y1332" s="12">
        <v>0</v>
      </c>
      <c r="Z1332" s="12">
        <v>0</v>
      </c>
      <c r="AA1332" s="12">
        <v>0</v>
      </c>
      <c r="AB1332" s="12">
        <v>0</v>
      </c>
      <c r="AC1332" s="12">
        <v>1</v>
      </c>
      <c r="AD1332" s="12">
        <v>0</v>
      </c>
      <c r="AE1332" s="12">
        <v>0</v>
      </c>
      <c r="AF1332" s="12">
        <v>0</v>
      </c>
      <c r="AG1332" s="12">
        <v>0</v>
      </c>
      <c r="AH1332" s="12">
        <v>0</v>
      </c>
      <c r="AI1332" s="12">
        <v>0</v>
      </c>
      <c r="AJ1332" s="12">
        <v>0</v>
      </c>
      <c r="AK1332" s="12">
        <v>0</v>
      </c>
      <c r="AL1332" s="12" t="s">
        <v>607</v>
      </c>
      <c r="AM1332" s="12" t="s">
        <v>654</v>
      </c>
      <c r="AN1332" s="12" t="s">
        <v>672</v>
      </c>
      <c r="AO1332" s="12">
        <v>2004</v>
      </c>
      <c r="AP1332" s="12" t="s">
        <v>3458</v>
      </c>
      <c r="AQ1332" s="12">
        <v>190</v>
      </c>
      <c r="AR1332" s="12">
        <v>1</v>
      </c>
      <c r="AS1332" s="12" t="s">
        <v>555</v>
      </c>
      <c r="AT1332" s="12" t="s">
        <v>212</v>
      </c>
      <c r="AU1332" s="12">
        <v>1</v>
      </c>
      <c r="AV1332" s="12">
        <v>0</v>
      </c>
      <c r="AW1332" s="12">
        <v>0</v>
      </c>
      <c r="AX1332" s="12">
        <v>0</v>
      </c>
      <c r="AY1332" s="12">
        <v>1</v>
      </c>
      <c r="AZ1332" s="12">
        <v>0</v>
      </c>
      <c r="BA1332" s="12">
        <v>0</v>
      </c>
      <c r="BB1332" s="12">
        <v>0</v>
      </c>
      <c r="BC1332" s="12">
        <v>0</v>
      </c>
      <c r="BD1332" s="12">
        <v>0</v>
      </c>
      <c r="BE1332" s="12">
        <v>0</v>
      </c>
      <c r="BF1332" s="12" t="s">
        <v>766</v>
      </c>
      <c r="BG1332" s="12" t="s">
        <v>162</v>
      </c>
      <c r="BH1332" s="12"/>
      <c r="BI1332" s="12" t="s">
        <v>2807</v>
      </c>
      <c r="BJ1332" s="12" t="s">
        <v>3460</v>
      </c>
      <c r="BK1332" s="12" t="s">
        <v>3463</v>
      </c>
      <c r="BL1332" s="12" t="s">
        <v>3470</v>
      </c>
      <c r="BM1332" s="12" t="s">
        <v>787</v>
      </c>
      <c r="BN1332" s="12"/>
      <c r="BO1332" s="12"/>
      <c r="BP1332" s="12"/>
      <c r="BQ1332" s="12"/>
      <c r="BR1332" s="12"/>
      <c r="BS1332" s="12"/>
      <c r="BT1332" s="12"/>
      <c r="BU1332" s="12"/>
      <c r="BV1332" s="12"/>
      <c r="BW1332" s="12"/>
      <c r="BX1332" s="12"/>
      <c r="BY1332" s="12"/>
      <c r="BZ1332" s="12"/>
      <c r="CA1332" s="12"/>
      <c r="CB1332" s="12"/>
      <c r="CC1332" s="12"/>
      <c r="CD1332" s="12"/>
      <c r="CE1332" s="12"/>
      <c r="CF1332" s="12"/>
      <c r="CG1332" s="12"/>
      <c r="CH1332" s="12"/>
      <c r="CI1332" s="12"/>
      <c r="CJ1332" s="12"/>
      <c r="CK1332" s="12"/>
      <c r="CL1332" s="12"/>
      <c r="CM1332" s="12"/>
      <c r="CN1332" s="12"/>
      <c r="CO1332" s="12"/>
      <c r="CP1332" s="12"/>
      <c r="CQ1332" s="12"/>
      <c r="CR1332" s="12"/>
      <c r="CS1332" s="12"/>
      <c r="CT1332" s="12"/>
      <c r="CU1332" s="12"/>
      <c r="CV1332" s="12"/>
      <c r="CW1332" s="12"/>
      <c r="CX1332" s="57"/>
    </row>
    <row r="1333" spans="1:102" x14ac:dyDescent="0.35">
      <c r="A1333" s="56">
        <v>40</v>
      </c>
      <c r="B1333" s="12" t="s">
        <v>3731</v>
      </c>
      <c r="C1333" s="12">
        <v>40.1</v>
      </c>
      <c r="D1333" s="12" t="s">
        <v>2002</v>
      </c>
      <c r="E1333" s="12" t="s">
        <v>1133</v>
      </c>
      <c r="F1333" s="12" t="s">
        <v>1078</v>
      </c>
      <c r="G1333" s="12" t="s">
        <v>349</v>
      </c>
      <c r="H1333" s="12" t="s">
        <v>1078</v>
      </c>
      <c r="I1333" s="12" t="s">
        <v>1285</v>
      </c>
      <c r="J1333" s="12" t="s">
        <v>556</v>
      </c>
      <c r="K1333" s="12" t="s">
        <v>578</v>
      </c>
      <c r="L1333" s="12" t="s">
        <v>558</v>
      </c>
      <c r="M1333" s="12" t="s">
        <v>3237</v>
      </c>
      <c r="N1333" s="12" t="s">
        <v>3435</v>
      </c>
      <c r="O1333" s="12" t="s">
        <v>3400</v>
      </c>
      <c r="P1333" s="12" t="s">
        <v>3401</v>
      </c>
      <c r="Q1333" s="12">
        <v>0</v>
      </c>
      <c r="R1333" s="12">
        <v>0</v>
      </c>
      <c r="S1333" s="12">
        <v>0</v>
      </c>
      <c r="T1333" s="12">
        <v>0</v>
      </c>
      <c r="U1333" s="12">
        <v>0</v>
      </c>
      <c r="V1333" s="12">
        <v>0</v>
      </c>
      <c r="W1333" s="12">
        <v>1</v>
      </c>
      <c r="X1333" s="12">
        <v>0</v>
      </c>
      <c r="Y1333" s="12">
        <v>0</v>
      </c>
      <c r="Z1333" s="12">
        <v>0</v>
      </c>
      <c r="AA1333" s="12">
        <v>0</v>
      </c>
      <c r="AB1333" s="12">
        <v>0</v>
      </c>
      <c r="AC1333" s="12">
        <v>1</v>
      </c>
      <c r="AD1333" s="12">
        <v>0</v>
      </c>
      <c r="AE1333" s="12">
        <v>0</v>
      </c>
      <c r="AF1333" s="12">
        <v>0</v>
      </c>
      <c r="AG1333" s="12">
        <v>0</v>
      </c>
      <c r="AH1333" s="12">
        <v>0</v>
      </c>
      <c r="AI1333" s="12">
        <v>0</v>
      </c>
      <c r="AJ1333" s="12">
        <v>0</v>
      </c>
      <c r="AK1333" s="12">
        <v>0</v>
      </c>
      <c r="AL1333" s="12" t="s">
        <v>607</v>
      </c>
      <c r="AM1333" s="12" t="s">
        <v>654</v>
      </c>
      <c r="AN1333" s="12" t="s">
        <v>672</v>
      </c>
      <c r="AO1333" s="12">
        <v>2004</v>
      </c>
      <c r="AP1333" s="12" t="s">
        <v>3458</v>
      </c>
      <c r="AQ1333" s="12">
        <v>190</v>
      </c>
      <c r="AR1333" s="12">
        <v>1</v>
      </c>
      <c r="AS1333" s="12" t="s">
        <v>555</v>
      </c>
      <c r="AT1333" s="12" t="s">
        <v>212</v>
      </c>
      <c r="AU1333" s="12">
        <v>1</v>
      </c>
      <c r="AV1333" s="12">
        <v>0</v>
      </c>
      <c r="AW1333" s="12">
        <v>0</v>
      </c>
      <c r="AX1333" s="12">
        <v>0</v>
      </c>
      <c r="AY1333" s="12">
        <v>1</v>
      </c>
      <c r="AZ1333" s="12">
        <v>0</v>
      </c>
      <c r="BA1333" s="12">
        <v>0</v>
      </c>
      <c r="BB1333" s="12">
        <v>0</v>
      </c>
      <c r="BC1333" s="12">
        <v>0</v>
      </c>
      <c r="BD1333" s="12">
        <v>0</v>
      </c>
      <c r="BE1333" s="12">
        <v>0</v>
      </c>
      <c r="BF1333" s="12" t="s">
        <v>2820</v>
      </c>
      <c r="BG1333" s="12" t="s">
        <v>861</v>
      </c>
      <c r="BH1333" s="12"/>
      <c r="BI1333" s="12" t="s">
        <v>2818</v>
      </c>
      <c r="BJ1333" s="12" t="s">
        <v>718</v>
      </c>
      <c r="BK1333" s="12" t="s">
        <v>3463</v>
      </c>
      <c r="BL1333" s="12" t="s">
        <v>3470</v>
      </c>
      <c r="BM1333" s="12" t="s">
        <v>787</v>
      </c>
      <c r="BN1333" s="12"/>
      <c r="BO1333" s="12"/>
      <c r="BP1333" s="12"/>
      <c r="BQ1333" s="12"/>
      <c r="BR1333" s="12"/>
      <c r="BS1333" s="12"/>
      <c r="BT1333" s="12"/>
      <c r="BU1333" s="12"/>
      <c r="BV1333" s="12"/>
      <c r="BW1333" s="12"/>
      <c r="BX1333" s="12"/>
      <c r="BY1333" s="12"/>
      <c r="BZ1333" s="12"/>
      <c r="CA1333" s="12"/>
      <c r="CB1333" s="12"/>
      <c r="CC1333" s="12"/>
      <c r="CD1333" s="12"/>
      <c r="CE1333" s="12"/>
      <c r="CF1333" s="12"/>
      <c r="CG1333" s="12"/>
      <c r="CH1333" s="12"/>
      <c r="CI1333" s="12"/>
      <c r="CJ1333" s="12"/>
      <c r="CK1333" s="12"/>
      <c r="CL1333" s="12"/>
      <c r="CM1333" s="12"/>
      <c r="CN1333" s="12"/>
      <c r="CO1333" s="12"/>
      <c r="CP1333" s="12"/>
      <c r="CQ1333" s="12"/>
      <c r="CR1333" s="12"/>
      <c r="CS1333" s="12"/>
      <c r="CT1333" s="12"/>
      <c r="CU1333" s="12"/>
      <c r="CV1333" s="12"/>
      <c r="CW1333" s="12"/>
      <c r="CX1333" s="57"/>
    </row>
    <row r="1334" spans="1:102" x14ac:dyDescent="0.35">
      <c r="A1334" s="56">
        <v>40</v>
      </c>
      <c r="B1334" s="12" t="s">
        <v>3731</v>
      </c>
      <c r="C1334" s="12">
        <v>40.1</v>
      </c>
      <c r="D1334" s="12" t="s">
        <v>2004</v>
      </c>
      <c r="E1334" s="12" t="s">
        <v>1133</v>
      </c>
      <c r="F1334" s="12" t="s">
        <v>1078</v>
      </c>
      <c r="G1334" s="12" t="s">
        <v>349</v>
      </c>
      <c r="H1334" s="12" t="s">
        <v>1078</v>
      </c>
      <c r="I1334" s="12" t="s">
        <v>1285</v>
      </c>
      <c r="J1334" s="12" t="s">
        <v>556</v>
      </c>
      <c r="K1334" s="12" t="s">
        <v>578</v>
      </c>
      <c r="L1334" s="12" t="s">
        <v>558</v>
      </c>
      <c r="M1334" s="12" t="s">
        <v>3237</v>
      </c>
      <c r="N1334" s="12" t="s">
        <v>3435</v>
      </c>
      <c r="O1334" s="12" t="s">
        <v>3400</v>
      </c>
      <c r="P1334" s="12" t="s">
        <v>3401</v>
      </c>
      <c r="Q1334" s="12">
        <v>0</v>
      </c>
      <c r="R1334" s="12">
        <v>0</v>
      </c>
      <c r="S1334" s="12">
        <v>0</v>
      </c>
      <c r="T1334" s="12">
        <v>0</v>
      </c>
      <c r="U1334" s="12">
        <v>0</v>
      </c>
      <c r="V1334" s="12">
        <v>0</v>
      </c>
      <c r="W1334" s="12">
        <v>1</v>
      </c>
      <c r="X1334" s="12">
        <v>0</v>
      </c>
      <c r="Y1334" s="12">
        <v>0</v>
      </c>
      <c r="Z1334" s="12">
        <v>0</v>
      </c>
      <c r="AA1334" s="12">
        <v>0</v>
      </c>
      <c r="AB1334" s="12">
        <v>0</v>
      </c>
      <c r="AC1334" s="12">
        <v>1</v>
      </c>
      <c r="AD1334" s="12">
        <v>0</v>
      </c>
      <c r="AE1334" s="12">
        <v>0</v>
      </c>
      <c r="AF1334" s="12">
        <v>0</v>
      </c>
      <c r="AG1334" s="12">
        <v>0</v>
      </c>
      <c r="AH1334" s="12">
        <v>0</v>
      </c>
      <c r="AI1334" s="12">
        <v>0</v>
      </c>
      <c r="AJ1334" s="12">
        <v>0</v>
      </c>
      <c r="AK1334" s="12">
        <v>0</v>
      </c>
      <c r="AL1334" s="12" t="s">
        <v>607</v>
      </c>
      <c r="AM1334" s="12" t="s">
        <v>654</v>
      </c>
      <c r="AN1334" s="12" t="s">
        <v>672</v>
      </c>
      <c r="AO1334" s="12">
        <v>2004</v>
      </c>
      <c r="AP1334" s="12" t="s">
        <v>3458</v>
      </c>
      <c r="AQ1334" s="12">
        <v>190</v>
      </c>
      <c r="AR1334" s="12">
        <v>1</v>
      </c>
      <c r="AS1334" s="12" t="s">
        <v>555</v>
      </c>
      <c r="AT1334" s="12" t="s">
        <v>212</v>
      </c>
      <c r="AU1334" s="12">
        <v>1</v>
      </c>
      <c r="AV1334" s="12">
        <v>0</v>
      </c>
      <c r="AW1334" s="12">
        <v>0</v>
      </c>
      <c r="AX1334" s="12">
        <v>0</v>
      </c>
      <c r="AY1334" s="12">
        <v>1</v>
      </c>
      <c r="AZ1334" s="12">
        <v>0</v>
      </c>
      <c r="BA1334" s="12">
        <v>0</v>
      </c>
      <c r="BB1334" s="12">
        <v>0</v>
      </c>
      <c r="BC1334" s="12">
        <v>0</v>
      </c>
      <c r="BD1334" s="12">
        <v>0</v>
      </c>
      <c r="BE1334" s="12">
        <v>0</v>
      </c>
      <c r="BF1334" s="12" t="s">
        <v>772</v>
      </c>
      <c r="BG1334" s="12" t="s">
        <v>2739</v>
      </c>
      <c r="BH1334" s="12"/>
      <c r="BI1334" s="12" t="s">
        <v>2814</v>
      </c>
      <c r="BJ1334" s="12" t="s">
        <v>718</v>
      </c>
      <c r="BK1334" s="12" t="s">
        <v>3463</v>
      </c>
      <c r="BL1334" s="12" t="s">
        <v>3470</v>
      </c>
      <c r="BM1334" s="12" t="s">
        <v>787</v>
      </c>
      <c r="BN1334" s="12"/>
      <c r="BO1334" s="12"/>
      <c r="BP1334" s="12"/>
      <c r="BQ1334" s="12"/>
      <c r="BR1334" s="12"/>
      <c r="BS1334" s="12"/>
      <c r="BT1334" s="12"/>
      <c r="BU1334" s="12"/>
      <c r="BV1334" s="12"/>
      <c r="BW1334" s="12"/>
      <c r="BX1334" s="12"/>
      <c r="BY1334" s="12"/>
      <c r="BZ1334" s="12"/>
      <c r="CA1334" s="12"/>
      <c r="CB1334" s="12"/>
      <c r="CC1334" s="12"/>
      <c r="CD1334" s="12"/>
      <c r="CE1334" s="12"/>
      <c r="CF1334" s="12"/>
      <c r="CG1334" s="12"/>
      <c r="CH1334" s="12"/>
      <c r="CI1334" s="12"/>
      <c r="CJ1334" s="12"/>
      <c r="CK1334" s="12"/>
      <c r="CL1334" s="12"/>
      <c r="CM1334" s="12"/>
      <c r="CN1334" s="12"/>
      <c r="CO1334" s="12"/>
      <c r="CP1334" s="12"/>
      <c r="CQ1334" s="12"/>
      <c r="CR1334" s="12"/>
      <c r="CS1334" s="12"/>
      <c r="CT1334" s="12"/>
      <c r="CU1334" s="12"/>
      <c r="CV1334" s="12"/>
      <c r="CW1334" s="12"/>
      <c r="CX1334" s="57"/>
    </row>
    <row r="1335" spans="1:102" x14ac:dyDescent="0.35">
      <c r="A1335" s="56">
        <v>40</v>
      </c>
      <c r="B1335" s="12" t="s">
        <v>3731</v>
      </c>
      <c r="C1335" s="12">
        <v>40.200000000000003</v>
      </c>
      <c r="D1335" s="12" t="s">
        <v>2001</v>
      </c>
      <c r="E1335" s="12" t="s">
        <v>370</v>
      </c>
      <c r="F1335" s="12" t="s">
        <v>1078</v>
      </c>
      <c r="G1335" s="12" t="s">
        <v>349</v>
      </c>
      <c r="H1335" s="12" t="s">
        <v>1078</v>
      </c>
      <c r="I1335" s="12" t="s">
        <v>1285</v>
      </c>
      <c r="J1335" s="12" t="s">
        <v>556</v>
      </c>
      <c r="K1335" s="12" t="s">
        <v>578</v>
      </c>
      <c r="L1335" s="12" t="s">
        <v>558</v>
      </c>
      <c r="M1335" s="12" t="s">
        <v>3237</v>
      </c>
      <c r="N1335" s="12" t="s">
        <v>3435</v>
      </c>
      <c r="O1335" s="12" t="s">
        <v>3400</v>
      </c>
      <c r="P1335" s="12" t="s">
        <v>3401</v>
      </c>
      <c r="Q1335" s="12">
        <v>0</v>
      </c>
      <c r="R1335" s="12">
        <v>0</v>
      </c>
      <c r="S1335" s="12">
        <v>0</v>
      </c>
      <c r="T1335" s="12">
        <v>0</v>
      </c>
      <c r="U1335" s="12">
        <v>0</v>
      </c>
      <c r="V1335" s="12">
        <v>0</v>
      </c>
      <c r="W1335" s="12">
        <v>1</v>
      </c>
      <c r="X1335" s="12">
        <v>0</v>
      </c>
      <c r="Y1335" s="12">
        <v>0</v>
      </c>
      <c r="Z1335" s="12">
        <v>0</v>
      </c>
      <c r="AA1335" s="12">
        <v>0</v>
      </c>
      <c r="AB1335" s="12">
        <v>0</v>
      </c>
      <c r="AC1335" s="12">
        <v>1</v>
      </c>
      <c r="AD1335" s="12">
        <v>0</v>
      </c>
      <c r="AE1335" s="12">
        <v>0</v>
      </c>
      <c r="AF1335" s="12">
        <v>0</v>
      </c>
      <c r="AG1335" s="12">
        <v>0</v>
      </c>
      <c r="AH1335" s="12">
        <v>0</v>
      </c>
      <c r="AI1335" s="12">
        <v>0</v>
      </c>
      <c r="AJ1335" s="12">
        <v>0</v>
      </c>
      <c r="AK1335" s="12">
        <v>0</v>
      </c>
      <c r="AL1335" s="12" t="s">
        <v>607</v>
      </c>
      <c r="AM1335" s="12" t="s">
        <v>654</v>
      </c>
      <c r="AN1335" s="12" t="s">
        <v>672</v>
      </c>
      <c r="AO1335" s="12">
        <v>2004</v>
      </c>
      <c r="AP1335" s="12" t="s">
        <v>3458</v>
      </c>
      <c r="AQ1335" s="12">
        <v>190</v>
      </c>
      <c r="AR1335" s="12">
        <v>1</v>
      </c>
      <c r="AS1335" s="12" t="s">
        <v>555</v>
      </c>
      <c r="AT1335" s="12" t="s">
        <v>212</v>
      </c>
      <c r="AU1335" s="12">
        <v>1</v>
      </c>
      <c r="AV1335" s="12">
        <v>0</v>
      </c>
      <c r="AW1335" s="12">
        <v>0</v>
      </c>
      <c r="AX1335" s="12">
        <v>0</v>
      </c>
      <c r="AY1335" s="12">
        <v>1</v>
      </c>
      <c r="AZ1335" s="12">
        <v>0</v>
      </c>
      <c r="BA1335" s="12">
        <v>0</v>
      </c>
      <c r="BB1335" s="12">
        <v>0</v>
      </c>
      <c r="BC1335" s="12">
        <v>0</v>
      </c>
      <c r="BD1335" s="12">
        <v>0</v>
      </c>
      <c r="BE1335" s="12">
        <v>0</v>
      </c>
      <c r="BF1335" s="12" t="s">
        <v>766</v>
      </c>
      <c r="BG1335" s="12" t="s">
        <v>162</v>
      </c>
      <c r="BH1335" s="12"/>
      <c r="BI1335" s="12" t="s">
        <v>2807</v>
      </c>
      <c r="BJ1335" s="12" t="s">
        <v>3460</v>
      </c>
      <c r="BK1335" s="12" t="s">
        <v>3463</v>
      </c>
      <c r="BL1335" s="12" t="s">
        <v>3470</v>
      </c>
      <c r="BM1335" s="12" t="s">
        <v>837</v>
      </c>
      <c r="BN1335" s="12"/>
      <c r="BO1335" s="12"/>
      <c r="BP1335" s="12"/>
      <c r="BQ1335" s="12"/>
      <c r="BR1335" s="12"/>
      <c r="BS1335" s="12"/>
      <c r="BT1335" s="12"/>
      <c r="BU1335" s="12"/>
      <c r="BV1335" s="12"/>
      <c r="BW1335" s="12"/>
      <c r="BX1335" s="12"/>
      <c r="BY1335" s="12"/>
      <c r="BZ1335" s="12"/>
      <c r="CA1335" s="12"/>
      <c r="CB1335" s="12"/>
      <c r="CC1335" s="12"/>
      <c r="CD1335" s="12"/>
      <c r="CE1335" s="12"/>
      <c r="CF1335" s="12"/>
      <c r="CG1335" s="12"/>
      <c r="CH1335" s="12"/>
      <c r="CI1335" s="12"/>
      <c r="CJ1335" s="12"/>
      <c r="CK1335" s="12"/>
      <c r="CL1335" s="12"/>
      <c r="CM1335" s="12"/>
      <c r="CN1335" s="12"/>
      <c r="CO1335" s="12"/>
      <c r="CP1335" s="12"/>
      <c r="CQ1335" s="12"/>
      <c r="CR1335" s="12"/>
      <c r="CS1335" s="12"/>
      <c r="CT1335" s="12"/>
      <c r="CU1335" s="12"/>
      <c r="CV1335" s="12"/>
      <c r="CW1335" s="12"/>
      <c r="CX1335" s="57"/>
    </row>
    <row r="1336" spans="1:102" x14ac:dyDescent="0.35">
      <c r="A1336" s="56">
        <v>40</v>
      </c>
      <c r="B1336" s="12" t="s">
        <v>3731</v>
      </c>
      <c r="C1336" s="12">
        <v>40.200000000000003</v>
      </c>
      <c r="D1336" s="12" t="s">
        <v>2003</v>
      </c>
      <c r="E1336" s="12" t="s">
        <v>370</v>
      </c>
      <c r="F1336" s="12" t="s">
        <v>1078</v>
      </c>
      <c r="G1336" s="12" t="s">
        <v>349</v>
      </c>
      <c r="H1336" s="12" t="s">
        <v>1078</v>
      </c>
      <c r="I1336" s="12" t="s">
        <v>1285</v>
      </c>
      <c r="J1336" s="12" t="s">
        <v>556</v>
      </c>
      <c r="K1336" s="12" t="s">
        <v>578</v>
      </c>
      <c r="L1336" s="12" t="s">
        <v>558</v>
      </c>
      <c r="M1336" s="12" t="s">
        <v>3237</v>
      </c>
      <c r="N1336" s="12" t="s">
        <v>3435</v>
      </c>
      <c r="O1336" s="12" t="s">
        <v>3400</v>
      </c>
      <c r="P1336" s="12" t="s">
        <v>3401</v>
      </c>
      <c r="Q1336" s="12">
        <v>0</v>
      </c>
      <c r="R1336" s="12">
        <v>0</v>
      </c>
      <c r="S1336" s="12">
        <v>0</v>
      </c>
      <c r="T1336" s="12">
        <v>0</v>
      </c>
      <c r="U1336" s="12">
        <v>0</v>
      </c>
      <c r="V1336" s="12">
        <v>0</v>
      </c>
      <c r="W1336" s="12">
        <v>1</v>
      </c>
      <c r="X1336" s="12">
        <v>0</v>
      </c>
      <c r="Y1336" s="12">
        <v>0</v>
      </c>
      <c r="Z1336" s="12">
        <v>0</v>
      </c>
      <c r="AA1336" s="12">
        <v>0</v>
      </c>
      <c r="AB1336" s="12">
        <v>0</v>
      </c>
      <c r="AC1336" s="12">
        <v>1</v>
      </c>
      <c r="AD1336" s="12">
        <v>0</v>
      </c>
      <c r="AE1336" s="12">
        <v>0</v>
      </c>
      <c r="AF1336" s="12">
        <v>0</v>
      </c>
      <c r="AG1336" s="12">
        <v>0</v>
      </c>
      <c r="AH1336" s="12">
        <v>0</v>
      </c>
      <c r="AI1336" s="12">
        <v>0</v>
      </c>
      <c r="AJ1336" s="12">
        <v>0</v>
      </c>
      <c r="AK1336" s="12">
        <v>0</v>
      </c>
      <c r="AL1336" s="12" t="s">
        <v>607</v>
      </c>
      <c r="AM1336" s="12" t="s">
        <v>654</v>
      </c>
      <c r="AN1336" s="12" t="s">
        <v>672</v>
      </c>
      <c r="AO1336" s="12">
        <v>2004</v>
      </c>
      <c r="AP1336" s="12" t="s">
        <v>3458</v>
      </c>
      <c r="AQ1336" s="12">
        <v>190</v>
      </c>
      <c r="AR1336" s="12">
        <v>1</v>
      </c>
      <c r="AS1336" s="12" t="s">
        <v>555</v>
      </c>
      <c r="AT1336" s="12" t="s">
        <v>212</v>
      </c>
      <c r="AU1336" s="12">
        <v>1</v>
      </c>
      <c r="AV1336" s="12">
        <v>0</v>
      </c>
      <c r="AW1336" s="12">
        <v>0</v>
      </c>
      <c r="AX1336" s="12">
        <v>0</v>
      </c>
      <c r="AY1336" s="12">
        <v>1</v>
      </c>
      <c r="AZ1336" s="12">
        <v>0</v>
      </c>
      <c r="BA1336" s="12">
        <v>0</v>
      </c>
      <c r="BB1336" s="12">
        <v>0</v>
      </c>
      <c r="BC1336" s="12">
        <v>0</v>
      </c>
      <c r="BD1336" s="12">
        <v>0</v>
      </c>
      <c r="BE1336" s="12">
        <v>0</v>
      </c>
      <c r="BF1336" s="12" t="s">
        <v>2820</v>
      </c>
      <c r="BG1336" s="12" t="s">
        <v>861</v>
      </c>
      <c r="BH1336" s="12"/>
      <c r="BI1336" s="12" t="s">
        <v>2818</v>
      </c>
      <c r="BJ1336" s="12" t="s">
        <v>718</v>
      </c>
      <c r="BK1336" s="12" t="s">
        <v>3463</v>
      </c>
      <c r="BL1336" s="12" t="s">
        <v>3470</v>
      </c>
      <c r="BM1336" s="12" t="s">
        <v>837</v>
      </c>
      <c r="BN1336" s="12"/>
      <c r="BO1336" s="12"/>
      <c r="BP1336" s="12"/>
      <c r="BQ1336" s="12"/>
      <c r="BR1336" s="12"/>
      <c r="BS1336" s="12"/>
      <c r="BT1336" s="12"/>
      <c r="BU1336" s="12"/>
      <c r="BV1336" s="12"/>
      <c r="BW1336" s="12"/>
      <c r="BX1336" s="12"/>
      <c r="BY1336" s="12"/>
      <c r="BZ1336" s="12"/>
      <c r="CA1336" s="12"/>
      <c r="CB1336" s="12"/>
      <c r="CC1336" s="12"/>
      <c r="CD1336" s="12"/>
      <c r="CE1336" s="12"/>
      <c r="CF1336" s="12"/>
      <c r="CG1336" s="12"/>
      <c r="CH1336" s="12"/>
      <c r="CI1336" s="12"/>
      <c r="CJ1336" s="12"/>
      <c r="CK1336" s="12"/>
      <c r="CL1336" s="12"/>
      <c r="CM1336" s="12"/>
      <c r="CN1336" s="12"/>
      <c r="CO1336" s="12"/>
      <c r="CP1336" s="12"/>
      <c r="CQ1336" s="12"/>
      <c r="CR1336" s="12"/>
      <c r="CS1336" s="12"/>
      <c r="CT1336" s="12"/>
      <c r="CU1336" s="12"/>
      <c r="CV1336" s="12"/>
      <c r="CW1336" s="12"/>
      <c r="CX1336" s="57"/>
    </row>
    <row r="1337" spans="1:102" x14ac:dyDescent="0.35">
      <c r="A1337" s="56">
        <v>40</v>
      </c>
      <c r="B1337" s="12" t="s">
        <v>3731</v>
      </c>
      <c r="C1337" s="12">
        <v>40.200000000000003</v>
      </c>
      <c r="D1337" s="12" t="s">
        <v>2005</v>
      </c>
      <c r="E1337" s="12" t="s">
        <v>370</v>
      </c>
      <c r="F1337" s="12" t="s">
        <v>1078</v>
      </c>
      <c r="G1337" s="12" t="s">
        <v>349</v>
      </c>
      <c r="H1337" s="12" t="s">
        <v>1078</v>
      </c>
      <c r="I1337" s="12" t="s">
        <v>1285</v>
      </c>
      <c r="J1337" s="12" t="s">
        <v>556</v>
      </c>
      <c r="K1337" s="12" t="s">
        <v>578</v>
      </c>
      <c r="L1337" s="12" t="s">
        <v>558</v>
      </c>
      <c r="M1337" s="12" t="s">
        <v>3237</v>
      </c>
      <c r="N1337" s="12" t="s">
        <v>3435</v>
      </c>
      <c r="O1337" s="12" t="s">
        <v>3400</v>
      </c>
      <c r="P1337" s="12" t="s">
        <v>3401</v>
      </c>
      <c r="Q1337" s="12">
        <v>0</v>
      </c>
      <c r="R1337" s="12">
        <v>0</v>
      </c>
      <c r="S1337" s="12">
        <v>0</v>
      </c>
      <c r="T1337" s="12">
        <v>0</v>
      </c>
      <c r="U1337" s="12">
        <v>0</v>
      </c>
      <c r="V1337" s="12">
        <v>0</v>
      </c>
      <c r="W1337" s="12">
        <v>1</v>
      </c>
      <c r="X1337" s="12">
        <v>0</v>
      </c>
      <c r="Y1337" s="12">
        <v>0</v>
      </c>
      <c r="Z1337" s="12">
        <v>0</v>
      </c>
      <c r="AA1337" s="12">
        <v>0</v>
      </c>
      <c r="AB1337" s="12">
        <v>0</v>
      </c>
      <c r="AC1337" s="12">
        <v>1</v>
      </c>
      <c r="AD1337" s="12">
        <v>0</v>
      </c>
      <c r="AE1337" s="12">
        <v>0</v>
      </c>
      <c r="AF1337" s="12">
        <v>0</v>
      </c>
      <c r="AG1337" s="12">
        <v>0</v>
      </c>
      <c r="AH1337" s="12">
        <v>0</v>
      </c>
      <c r="AI1337" s="12">
        <v>0</v>
      </c>
      <c r="AJ1337" s="12">
        <v>0</v>
      </c>
      <c r="AK1337" s="12">
        <v>0</v>
      </c>
      <c r="AL1337" s="12" t="s">
        <v>607</v>
      </c>
      <c r="AM1337" s="12" t="s">
        <v>654</v>
      </c>
      <c r="AN1337" s="12" t="s">
        <v>672</v>
      </c>
      <c r="AO1337" s="12">
        <v>2004</v>
      </c>
      <c r="AP1337" s="12" t="s">
        <v>3458</v>
      </c>
      <c r="AQ1337" s="12">
        <v>190</v>
      </c>
      <c r="AR1337" s="12">
        <v>1</v>
      </c>
      <c r="AS1337" s="12" t="s">
        <v>555</v>
      </c>
      <c r="AT1337" s="12" t="s">
        <v>212</v>
      </c>
      <c r="AU1337" s="12">
        <v>1</v>
      </c>
      <c r="AV1337" s="12">
        <v>0</v>
      </c>
      <c r="AW1337" s="12">
        <v>0</v>
      </c>
      <c r="AX1337" s="12">
        <v>0</v>
      </c>
      <c r="AY1337" s="12">
        <v>1</v>
      </c>
      <c r="AZ1337" s="12">
        <v>0</v>
      </c>
      <c r="BA1337" s="12">
        <v>0</v>
      </c>
      <c r="BB1337" s="12">
        <v>0</v>
      </c>
      <c r="BC1337" s="12">
        <v>0</v>
      </c>
      <c r="BD1337" s="12">
        <v>0</v>
      </c>
      <c r="BE1337" s="12">
        <v>0</v>
      </c>
      <c r="BF1337" s="12" t="s">
        <v>772</v>
      </c>
      <c r="BG1337" s="12" t="s">
        <v>2739</v>
      </c>
      <c r="BH1337" s="12"/>
      <c r="BI1337" s="12" t="s">
        <v>2814</v>
      </c>
      <c r="BJ1337" s="12" t="s">
        <v>718</v>
      </c>
      <c r="BK1337" s="12" t="s">
        <v>3463</v>
      </c>
      <c r="BL1337" s="12" t="s">
        <v>3470</v>
      </c>
      <c r="BM1337" s="12" t="s">
        <v>837</v>
      </c>
      <c r="BN1337" s="12"/>
      <c r="BO1337" s="12"/>
      <c r="BP1337" s="12"/>
      <c r="BQ1337" s="12"/>
      <c r="BR1337" s="12"/>
      <c r="BS1337" s="12"/>
      <c r="BT1337" s="12"/>
      <c r="BU1337" s="12"/>
      <c r="BV1337" s="12"/>
      <c r="BW1337" s="12"/>
      <c r="BX1337" s="12"/>
      <c r="BY1337" s="12"/>
      <c r="BZ1337" s="12"/>
      <c r="CA1337" s="12"/>
      <c r="CB1337" s="12"/>
      <c r="CC1337" s="12"/>
      <c r="CD1337" s="12"/>
      <c r="CE1337" s="12"/>
      <c r="CF1337" s="12"/>
      <c r="CG1337" s="12"/>
      <c r="CH1337" s="12"/>
      <c r="CI1337" s="12"/>
      <c r="CJ1337" s="12"/>
      <c r="CK1337" s="12"/>
      <c r="CL1337" s="12"/>
      <c r="CM1337" s="12"/>
      <c r="CN1337" s="12"/>
      <c r="CO1337" s="12"/>
      <c r="CP1337" s="12"/>
      <c r="CQ1337" s="12"/>
      <c r="CR1337" s="12"/>
      <c r="CS1337" s="12"/>
      <c r="CT1337" s="12"/>
      <c r="CU1337" s="12"/>
      <c r="CV1337" s="12"/>
      <c r="CW1337" s="12"/>
      <c r="CX1337" s="57"/>
    </row>
    <row r="1338" spans="1:102" x14ac:dyDescent="0.35">
      <c r="A1338" s="56">
        <v>41</v>
      </c>
      <c r="B1338" s="12" t="s">
        <v>3732</v>
      </c>
      <c r="C1338" s="12">
        <v>41.1</v>
      </c>
      <c r="D1338" s="12" t="s">
        <v>2010</v>
      </c>
      <c r="E1338" s="12" t="s">
        <v>371</v>
      </c>
      <c r="F1338" s="12" t="s">
        <v>1078</v>
      </c>
      <c r="G1338" s="12" t="s">
        <v>349</v>
      </c>
      <c r="H1338" s="12" t="s">
        <v>1078</v>
      </c>
      <c r="I1338" s="12" t="s">
        <v>1285</v>
      </c>
      <c r="J1338" s="12" t="s">
        <v>560</v>
      </c>
      <c r="K1338" s="12" t="s">
        <v>571</v>
      </c>
      <c r="L1338" s="12" t="s">
        <v>1216</v>
      </c>
      <c r="M1338" s="12" t="s">
        <v>3237</v>
      </c>
      <c r="N1338" s="12" t="s">
        <v>592</v>
      </c>
      <c r="O1338" s="12" t="s">
        <v>3400</v>
      </c>
      <c r="P1338" s="12" t="s">
        <v>3402</v>
      </c>
      <c r="Q1338" s="12">
        <v>1</v>
      </c>
      <c r="R1338" s="12">
        <v>0</v>
      </c>
      <c r="S1338" s="12">
        <v>0</v>
      </c>
      <c r="T1338" s="12">
        <v>0</v>
      </c>
      <c r="U1338" s="12">
        <v>0</v>
      </c>
      <c r="V1338" s="12">
        <v>0</v>
      </c>
      <c r="W1338" s="12">
        <v>0</v>
      </c>
      <c r="X1338" s="12">
        <v>0</v>
      </c>
      <c r="Y1338" s="12">
        <v>0</v>
      </c>
      <c r="Z1338" s="12">
        <v>0</v>
      </c>
      <c r="AA1338" s="12">
        <v>0</v>
      </c>
      <c r="AB1338" s="12">
        <v>0</v>
      </c>
      <c r="AC1338" s="12">
        <v>0</v>
      </c>
      <c r="AD1338" s="12">
        <v>0</v>
      </c>
      <c r="AE1338" s="12">
        <v>0</v>
      </c>
      <c r="AF1338" s="12">
        <v>0</v>
      </c>
      <c r="AG1338" s="12">
        <v>0</v>
      </c>
      <c r="AH1338" s="12">
        <v>0</v>
      </c>
      <c r="AI1338" s="12">
        <v>0</v>
      </c>
      <c r="AJ1338" s="12">
        <v>1</v>
      </c>
      <c r="AK1338" s="12">
        <v>0</v>
      </c>
      <c r="AL1338" s="12" t="s">
        <v>3456</v>
      </c>
      <c r="AM1338" s="12" t="s">
        <v>608</v>
      </c>
      <c r="AN1338" s="12" t="s">
        <v>673</v>
      </c>
      <c r="AO1338" s="12">
        <v>2002</v>
      </c>
      <c r="AP1338" s="12" t="s">
        <v>3458</v>
      </c>
      <c r="AQ1338" s="12">
        <v>314</v>
      </c>
      <c r="AR1338" s="12">
        <v>1</v>
      </c>
      <c r="AS1338" s="12" t="s">
        <v>555</v>
      </c>
      <c r="AT1338" s="12" t="s">
        <v>212</v>
      </c>
      <c r="AU1338" s="12">
        <v>1</v>
      </c>
      <c r="AV1338" s="12">
        <v>1</v>
      </c>
      <c r="AW1338" s="12">
        <v>1</v>
      </c>
      <c r="AX1338" s="12">
        <v>0</v>
      </c>
      <c r="AY1338" s="12">
        <v>1</v>
      </c>
      <c r="AZ1338" s="12">
        <v>0</v>
      </c>
      <c r="BA1338" s="12">
        <v>1</v>
      </c>
      <c r="BB1338" s="12">
        <v>1</v>
      </c>
      <c r="BC1338" s="12">
        <v>0</v>
      </c>
      <c r="BD1338" s="12">
        <v>1</v>
      </c>
      <c r="BE1338" s="12">
        <v>0</v>
      </c>
      <c r="BF1338" s="12" t="s">
        <v>766</v>
      </c>
      <c r="BG1338" s="12" t="s">
        <v>159</v>
      </c>
      <c r="BH1338" s="12"/>
      <c r="BI1338" s="12" t="s">
        <v>2806</v>
      </c>
      <c r="BJ1338" s="12" t="s">
        <v>3460</v>
      </c>
      <c r="BK1338" s="12" t="s">
        <v>1044</v>
      </c>
      <c r="BL1338" s="12" t="s">
        <v>3480</v>
      </c>
      <c r="BM1338" s="12" t="s">
        <v>787</v>
      </c>
      <c r="BN1338" s="12"/>
      <c r="BO1338" s="12"/>
      <c r="BP1338" s="12"/>
      <c r="BQ1338" s="12"/>
      <c r="BR1338" s="12"/>
      <c r="BS1338" s="12"/>
      <c r="BT1338" s="12"/>
      <c r="BU1338" s="12"/>
      <c r="BV1338" s="12"/>
      <c r="BW1338" s="12"/>
      <c r="BX1338" s="12"/>
      <c r="BY1338" s="12"/>
      <c r="BZ1338" s="12"/>
      <c r="CA1338" s="12"/>
      <c r="CB1338" s="12"/>
      <c r="CC1338" s="12"/>
      <c r="CD1338" s="12"/>
      <c r="CE1338" s="12"/>
      <c r="CF1338" s="12"/>
      <c r="CG1338" s="12"/>
      <c r="CH1338" s="12"/>
      <c r="CI1338" s="12"/>
      <c r="CJ1338" s="12"/>
      <c r="CK1338" s="12"/>
      <c r="CL1338" s="12"/>
      <c r="CM1338" s="12"/>
      <c r="CN1338" s="12"/>
      <c r="CO1338" s="12"/>
      <c r="CP1338" s="12"/>
      <c r="CQ1338" s="12"/>
      <c r="CR1338" s="12"/>
      <c r="CS1338" s="12"/>
      <c r="CT1338" s="12"/>
      <c r="CU1338" s="12"/>
      <c r="CV1338" s="12"/>
      <c r="CW1338" s="12"/>
      <c r="CX1338" s="57"/>
    </row>
    <row r="1339" spans="1:102" x14ac:dyDescent="0.35">
      <c r="A1339" s="56">
        <v>41</v>
      </c>
      <c r="B1339" s="12" t="s">
        <v>3732</v>
      </c>
      <c r="C1339" s="12">
        <v>41.1</v>
      </c>
      <c r="D1339" s="12" t="s">
        <v>2011</v>
      </c>
      <c r="E1339" s="12" t="s">
        <v>371</v>
      </c>
      <c r="F1339" s="12" t="s">
        <v>1078</v>
      </c>
      <c r="G1339" s="12" t="s">
        <v>349</v>
      </c>
      <c r="H1339" s="12" t="s">
        <v>1078</v>
      </c>
      <c r="I1339" s="12" t="s">
        <v>1285</v>
      </c>
      <c r="J1339" s="12" t="s">
        <v>560</v>
      </c>
      <c r="K1339" s="12" t="s">
        <v>571</v>
      </c>
      <c r="L1339" s="12" t="s">
        <v>1216</v>
      </c>
      <c r="M1339" s="12" t="s">
        <v>3237</v>
      </c>
      <c r="N1339" s="12" t="s">
        <v>592</v>
      </c>
      <c r="O1339" s="12" t="s">
        <v>3400</v>
      </c>
      <c r="P1339" s="12" t="s">
        <v>3402</v>
      </c>
      <c r="Q1339" s="12">
        <v>1</v>
      </c>
      <c r="R1339" s="12">
        <v>0</v>
      </c>
      <c r="S1339" s="12">
        <v>0</v>
      </c>
      <c r="T1339" s="12">
        <v>0</v>
      </c>
      <c r="U1339" s="12">
        <v>0</v>
      </c>
      <c r="V1339" s="12">
        <v>0</v>
      </c>
      <c r="W1339" s="12">
        <v>0</v>
      </c>
      <c r="X1339" s="12">
        <v>0</v>
      </c>
      <c r="Y1339" s="12">
        <v>0</v>
      </c>
      <c r="Z1339" s="12">
        <v>0</v>
      </c>
      <c r="AA1339" s="12">
        <v>0</v>
      </c>
      <c r="AB1339" s="12">
        <v>0</v>
      </c>
      <c r="AC1339" s="12">
        <v>0</v>
      </c>
      <c r="AD1339" s="12">
        <v>0</v>
      </c>
      <c r="AE1339" s="12">
        <v>0</v>
      </c>
      <c r="AF1339" s="12">
        <v>0</v>
      </c>
      <c r="AG1339" s="12">
        <v>0</v>
      </c>
      <c r="AH1339" s="12">
        <v>0</v>
      </c>
      <c r="AI1339" s="12">
        <v>0</v>
      </c>
      <c r="AJ1339" s="12">
        <v>1</v>
      </c>
      <c r="AK1339" s="12">
        <v>0</v>
      </c>
      <c r="AL1339" s="12" t="s">
        <v>3456</v>
      </c>
      <c r="AM1339" s="12" t="s">
        <v>608</v>
      </c>
      <c r="AN1339" s="12" t="s">
        <v>673</v>
      </c>
      <c r="AO1339" s="12">
        <v>2002</v>
      </c>
      <c r="AP1339" s="12" t="s">
        <v>3458</v>
      </c>
      <c r="AQ1339" s="12">
        <v>314</v>
      </c>
      <c r="AR1339" s="12">
        <v>1</v>
      </c>
      <c r="AS1339" s="12" t="s">
        <v>555</v>
      </c>
      <c r="AT1339" s="12" t="s">
        <v>212</v>
      </c>
      <c r="AU1339" s="12">
        <v>1</v>
      </c>
      <c r="AV1339" s="12">
        <v>1</v>
      </c>
      <c r="AW1339" s="12">
        <v>1</v>
      </c>
      <c r="AX1339" s="12">
        <v>0</v>
      </c>
      <c r="AY1339" s="12">
        <v>1</v>
      </c>
      <c r="AZ1339" s="12">
        <v>0</v>
      </c>
      <c r="BA1339" s="12">
        <v>1</v>
      </c>
      <c r="BB1339" s="12">
        <v>1</v>
      </c>
      <c r="BC1339" s="12">
        <v>0</v>
      </c>
      <c r="BD1339" s="12">
        <v>1</v>
      </c>
      <c r="BE1339" s="12">
        <v>0</v>
      </c>
      <c r="BF1339" s="12" t="s">
        <v>766</v>
      </c>
      <c r="BG1339" s="12" t="s">
        <v>781</v>
      </c>
      <c r="BH1339" s="12"/>
      <c r="BI1339" s="12" t="s">
        <v>2807</v>
      </c>
      <c r="BJ1339" s="12" t="s">
        <v>3460</v>
      </c>
      <c r="BK1339" s="12" t="s">
        <v>1044</v>
      </c>
      <c r="BL1339" s="12" t="s">
        <v>3480</v>
      </c>
      <c r="BM1339" s="12" t="s">
        <v>787</v>
      </c>
      <c r="BN1339" s="12"/>
      <c r="BO1339" s="12"/>
      <c r="BP1339" s="12"/>
      <c r="BQ1339" s="12"/>
      <c r="BR1339" s="12"/>
      <c r="BS1339" s="12"/>
      <c r="BT1339" s="12"/>
      <c r="BU1339" s="12"/>
      <c r="BV1339" s="12"/>
      <c r="BW1339" s="12"/>
      <c r="BX1339" s="12"/>
      <c r="BY1339" s="12"/>
      <c r="BZ1339" s="12"/>
      <c r="CA1339" s="12"/>
      <c r="CB1339" s="12"/>
      <c r="CC1339" s="12"/>
      <c r="CD1339" s="12"/>
      <c r="CE1339" s="12"/>
      <c r="CF1339" s="12"/>
      <c r="CG1339" s="12"/>
      <c r="CH1339" s="12"/>
      <c r="CI1339" s="12"/>
      <c r="CJ1339" s="12"/>
      <c r="CK1339" s="12"/>
      <c r="CL1339" s="12"/>
      <c r="CM1339" s="12"/>
      <c r="CN1339" s="12"/>
      <c r="CO1339" s="12"/>
      <c r="CP1339" s="12"/>
      <c r="CQ1339" s="12"/>
      <c r="CR1339" s="12"/>
      <c r="CS1339" s="12"/>
      <c r="CT1339" s="12"/>
      <c r="CU1339" s="12"/>
      <c r="CV1339" s="12"/>
      <c r="CW1339" s="12"/>
      <c r="CX1339" s="57"/>
    </row>
    <row r="1340" spans="1:102" x14ac:dyDescent="0.35">
      <c r="A1340" s="56">
        <v>41</v>
      </c>
      <c r="B1340" s="12" t="s">
        <v>3732</v>
      </c>
      <c r="C1340" s="12">
        <v>41.1</v>
      </c>
      <c r="D1340" s="12" t="s">
        <v>2012</v>
      </c>
      <c r="E1340" s="12" t="s">
        <v>371</v>
      </c>
      <c r="F1340" s="12" t="s">
        <v>1078</v>
      </c>
      <c r="G1340" s="12" t="s">
        <v>349</v>
      </c>
      <c r="H1340" s="12" t="s">
        <v>1078</v>
      </c>
      <c r="I1340" s="12" t="s">
        <v>1285</v>
      </c>
      <c r="J1340" s="12" t="s">
        <v>560</v>
      </c>
      <c r="K1340" s="12" t="s">
        <v>571</v>
      </c>
      <c r="L1340" s="12" t="s">
        <v>1216</v>
      </c>
      <c r="M1340" s="12" t="s">
        <v>3237</v>
      </c>
      <c r="N1340" s="12" t="s">
        <v>592</v>
      </c>
      <c r="O1340" s="12" t="s">
        <v>3400</v>
      </c>
      <c r="P1340" s="12" t="s">
        <v>3402</v>
      </c>
      <c r="Q1340" s="12">
        <v>1</v>
      </c>
      <c r="R1340" s="12">
        <v>0</v>
      </c>
      <c r="S1340" s="12">
        <v>0</v>
      </c>
      <c r="T1340" s="12">
        <v>0</v>
      </c>
      <c r="U1340" s="12">
        <v>0</v>
      </c>
      <c r="V1340" s="12">
        <v>0</v>
      </c>
      <c r="W1340" s="12">
        <v>0</v>
      </c>
      <c r="X1340" s="12">
        <v>0</v>
      </c>
      <c r="Y1340" s="12">
        <v>0</v>
      </c>
      <c r="Z1340" s="12">
        <v>0</v>
      </c>
      <c r="AA1340" s="12">
        <v>0</v>
      </c>
      <c r="AB1340" s="12">
        <v>0</v>
      </c>
      <c r="AC1340" s="12">
        <v>0</v>
      </c>
      <c r="AD1340" s="12">
        <v>0</v>
      </c>
      <c r="AE1340" s="12">
        <v>0</v>
      </c>
      <c r="AF1340" s="12">
        <v>0</v>
      </c>
      <c r="AG1340" s="12">
        <v>0</v>
      </c>
      <c r="AH1340" s="12">
        <v>0</v>
      </c>
      <c r="AI1340" s="12">
        <v>0</v>
      </c>
      <c r="AJ1340" s="12">
        <v>1</v>
      </c>
      <c r="AK1340" s="12">
        <v>0</v>
      </c>
      <c r="AL1340" s="12" t="s">
        <v>3456</v>
      </c>
      <c r="AM1340" s="12" t="s">
        <v>608</v>
      </c>
      <c r="AN1340" s="12" t="s">
        <v>673</v>
      </c>
      <c r="AO1340" s="12">
        <v>2002</v>
      </c>
      <c r="AP1340" s="12" t="s">
        <v>3458</v>
      </c>
      <c r="AQ1340" s="12">
        <v>314</v>
      </c>
      <c r="AR1340" s="12">
        <v>1</v>
      </c>
      <c r="AS1340" s="12" t="s">
        <v>555</v>
      </c>
      <c r="AT1340" s="12" t="s">
        <v>212</v>
      </c>
      <c r="AU1340" s="12">
        <v>1</v>
      </c>
      <c r="AV1340" s="12">
        <v>1</v>
      </c>
      <c r="AW1340" s="12">
        <v>1</v>
      </c>
      <c r="AX1340" s="12">
        <v>0</v>
      </c>
      <c r="AY1340" s="12">
        <v>1</v>
      </c>
      <c r="AZ1340" s="12">
        <v>0</v>
      </c>
      <c r="BA1340" s="12">
        <v>1</v>
      </c>
      <c r="BB1340" s="12">
        <v>1</v>
      </c>
      <c r="BC1340" s="12">
        <v>0</v>
      </c>
      <c r="BD1340" s="12">
        <v>1</v>
      </c>
      <c r="BE1340" s="12">
        <v>0</v>
      </c>
      <c r="BF1340" s="12" t="s">
        <v>766</v>
      </c>
      <c r="BG1340" s="12" t="s">
        <v>874</v>
      </c>
      <c r="BH1340" s="12"/>
      <c r="BI1340" s="12" t="s">
        <v>2807</v>
      </c>
      <c r="BJ1340" s="12" t="s">
        <v>3460</v>
      </c>
      <c r="BK1340" s="12" t="s">
        <v>1044</v>
      </c>
      <c r="BL1340" s="12" t="s">
        <v>3480</v>
      </c>
      <c r="BM1340" s="12" t="s">
        <v>787</v>
      </c>
      <c r="BN1340" s="12"/>
      <c r="BO1340" s="12"/>
      <c r="BP1340" s="12"/>
      <c r="BQ1340" s="12"/>
      <c r="BR1340" s="12"/>
      <c r="BS1340" s="12"/>
      <c r="BT1340" s="12"/>
      <c r="BU1340" s="12"/>
      <c r="BV1340" s="12"/>
      <c r="BW1340" s="12"/>
      <c r="BX1340" s="12"/>
      <c r="BY1340" s="12"/>
      <c r="BZ1340" s="12"/>
      <c r="CA1340" s="12"/>
      <c r="CB1340" s="12"/>
      <c r="CC1340" s="12"/>
      <c r="CD1340" s="12"/>
      <c r="CE1340" s="12"/>
      <c r="CF1340" s="12"/>
      <c r="CG1340" s="12"/>
      <c r="CH1340" s="12"/>
      <c r="CI1340" s="12"/>
      <c r="CJ1340" s="12"/>
      <c r="CK1340" s="12"/>
      <c r="CL1340" s="12"/>
      <c r="CM1340" s="12"/>
      <c r="CN1340" s="12"/>
      <c r="CO1340" s="12"/>
      <c r="CP1340" s="12"/>
      <c r="CQ1340" s="12"/>
      <c r="CR1340" s="12"/>
      <c r="CS1340" s="12"/>
      <c r="CT1340" s="12"/>
      <c r="CU1340" s="12"/>
      <c r="CV1340" s="12"/>
      <c r="CW1340" s="12"/>
      <c r="CX1340" s="57"/>
    </row>
    <row r="1341" spans="1:102" x14ac:dyDescent="0.35">
      <c r="A1341" s="56">
        <v>41</v>
      </c>
      <c r="B1341" s="12" t="s">
        <v>3732</v>
      </c>
      <c r="C1341" s="12">
        <v>41.1</v>
      </c>
      <c r="D1341" s="12" t="s">
        <v>2013</v>
      </c>
      <c r="E1341" s="12" t="s">
        <v>371</v>
      </c>
      <c r="F1341" s="12" t="s">
        <v>1078</v>
      </c>
      <c r="G1341" s="12" t="s">
        <v>349</v>
      </c>
      <c r="H1341" s="12" t="s">
        <v>1078</v>
      </c>
      <c r="I1341" s="12" t="s">
        <v>1285</v>
      </c>
      <c r="J1341" s="12" t="s">
        <v>560</v>
      </c>
      <c r="K1341" s="12" t="s">
        <v>571</v>
      </c>
      <c r="L1341" s="12" t="s">
        <v>1216</v>
      </c>
      <c r="M1341" s="12" t="s">
        <v>3237</v>
      </c>
      <c r="N1341" s="12" t="s">
        <v>592</v>
      </c>
      <c r="O1341" s="12" t="s">
        <v>3400</v>
      </c>
      <c r="P1341" s="12" t="s">
        <v>3402</v>
      </c>
      <c r="Q1341" s="12">
        <v>1</v>
      </c>
      <c r="R1341" s="12">
        <v>0</v>
      </c>
      <c r="S1341" s="12">
        <v>0</v>
      </c>
      <c r="T1341" s="12">
        <v>0</v>
      </c>
      <c r="U1341" s="12">
        <v>0</v>
      </c>
      <c r="V1341" s="12">
        <v>0</v>
      </c>
      <c r="W1341" s="12">
        <v>0</v>
      </c>
      <c r="X1341" s="12">
        <v>0</v>
      </c>
      <c r="Y1341" s="12">
        <v>0</v>
      </c>
      <c r="Z1341" s="12">
        <v>0</v>
      </c>
      <c r="AA1341" s="12">
        <v>0</v>
      </c>
      <c r="AB1341" s="12">
        <v>0</v>
      </c>
      <c r="AC1341" s="12">
        <v>0</v>
      </c>
      <c r="AD1341" s="12">
        <v>0</v>
      </c>
      <c r="AE1341" s="12">
        <v>0</v>
      </c>
      <c r="AF1341" s="12">
        <v>0</v>
      </c>
      <c r="AG1341" s="12">
        <v>0</v>
      </c>
      <c r="AH1341" s="12">
        <v>0</v>
      </c>
      <c r="AI1341" s="12">
        <v>0</v>
      </c>
      <c r="AJ1341" s="12">
        <v>1</v>
      </c>
      <c r="AK1341" s="12">
        <v>0</v>
      </c>
      <c r="AL1341" s="12" t="s">
        <v>3456</v>
      </c>
      <c r="AM1341" s="12" t="s">
        <v>608</v>
      </c>
      <c r="AN1341" s="12" t="s">
        <v>673</v>
      </c>
      <c r="AO1341" s="12">
        <v>2002</v>
      </c>
      <c r="AP1341" s="12" t="s">
        <v>3458</v>
      </c>
      <c r="AQ1341" s="12">
        <v>314</v>
      </c>
      <c r="AR1341" s="12">
        <v>1</v>
      </c>
      <c r="AS1341" s="12" t="s">
        <v>555</v>
      </c>
      <c r="AT1341" s="12" t="s">
        <v>212</v>
      </c>
      <c r="AU1341" s="12">
        <v>1</v>
      </c>
      <c r="AV1341" s="12">
        <v>1</v>
      </c>
      <c r="AW1341" s="12">
        <v>1</v>
      </c>
      <c r="AX1341" s="12">
        <v>0</v>
      </c>
      <c r="AY1341" s="12">
        <v>1</v>
      </c>
      <c r="AZ1341" s="12">
        <v>0</v>
      </c>
      <c r="BA1341" s="12">
        <v>1</v>
      </c>
      <c r="BB1341" s="12">
        <v>1</v>
      </c>
      <c r="BC1341" s="12">
        <v>0</v>
      </c>
      <c r="BD1341" s="12">
        <v>1</v>
      </c>
      <c r="BE1341" s="12">
        <v>0</v>
      </c>
      <c r="BF1341" s="12" t="s">
        <v>2821</v>
      </c>
      <c r="BG1341" s="12" t="s">
        <v>875</v>
      </c>
      <c r="BH1341" s="12"/>
      <c r="BI1341" s="12" t="s">
        <v>2819</v>
      </c>
      <c r="BJ1341" s="12" t="s">
        <v>3460</v>
      </c>
      <c r="BK1341" s="12" t="s">
        <v>1044</v>
      </c>
      <c r="BL1341" s="12" t="s">
        <v>3480</v>
      </c>
      <c r="BM1341" s="12" t="s">
        <v>787</v>
      </c>
      <c r="BN1341" s="12"/>
      <c r="BO1341" s="12"/>
      <c r="BP1341" s="12"/>
      <c r="BQ1341" s="12"/>
      <c r="BR1341" s="12"/>
      <c r="BS1341" s="12"/>
      <c r="BT1341" s="12"/>
      <c r="BU1341" s="12"/>
      <c r="BV1341" s="12"/>
      <c r="BW1341" s="12"/>
      <c r="BX1341" s="12"/>
      <c r="BY1341" s="12"/>
      <c r="BZ1341" s="12"/>
      <c r="CA1341" s="12"/>
      <c r="CB1341" s="12"/>
      <c r="CC1341" s="12"/>
      <c r="CD1341" s="12"/>
      <c r="CE1341" s="12"/>
      <c r="CF1341" s="12"/>
      <c r="CG1341" s="12"/>
      <c r="CH1341" s="12"/>
      <c r="CI1341" s="12"/>
      <c r="CJ1341" s="12"/>
      <c r="CK1341" s="12"/>
      <c r="CL1341" s="12"/>
      <c r="CM1341" s="12"/>
      <c r="CN1341" s="12"/>
      <c r="CO1341" s="12"/>
      <c r="CP1341" s="12"/>
      <c r="CQ1341" s="12"/>
      <c r="CR1341" s="12"/>
      <c r="CS1341" s="12"/>
      <c r="CT1341" s="12"/>
      <c r="CU1341" s="12"/>
      <c r="CV1341" s="12"/>
      <c r="CW1341" s="12"/>
      <c r="CX1341" s="57"/>
    </row>
    <row r="1342" spans="1:102" x14ac:dyDescent="0.35">
      <c r="A1342" s="56">
        <v>41</v>
      </c>
      <c r="B1342" s="12" t="s">
        <v>3732</v>
      </c>
      <c r="C1342" s="12">
        <v>41.1</v>
      </c>
      <c r="D1342" s="12" t="s">
        <v>2014</v>
      </c>
      <c r="E1342" s="12" t="s">
        <v>371</v>
      </c>
      <c r="F1342" s="12" t="s">
        <v>1078</v>
      </c>
      <c r="G1342" s="12" t="s">
        <v>349</v>
      </c>
      <c r="H1342" s="12" t="s">
        <v>1078</v>
      </c>
      <c r="I1342" s="12" t="s">
        <v>1285</v>
      </c>
      <c r="J1342" s="12" t="s">
        <v>560</v>
      </c>
      <c r="K1342" s="12" t="s">
        <v>571</v>
      </c>
      <c r="L1342" s="12" t="s">
        <v>1216</v>
      </c>
      <c r="M1342" s="12" t="s">
        <v>3237</v>
      </c>
      <c r="N1342" s="12" t="s">
        <v>592</v>
      </c>
      <c r="O1342" s="12" t="s">
        <v>3400</v>
      </c>
      <c r="P1342" s="12" t="s">
        <v>3402</v>
      </c>
      <c r="Q1342" s="12">
        <v>1</v>
      </c>
      <c r="R1342" s="12">
        <v>0</v>
      </c>
      <c r="S1342" s="12">
        <v>0</v>
      </c>
      <c r="T1342" s="12">
        <v>0</v>
      </c>
      <c r="U1342" s="12">
        <v>0</v>
      </c>
      <c r="V1342" s="12">
        <v>0</v>
      </c>
      <c r="W1342" s="12">
        <v>0</v>
      </c>
      <c r="X1342" s="12">
        <v>0</v>
      </c>
      <c r="Y1342" s="12">
        <v>0</v>
      </c>
      <c r="Z1342" s="12">
        <v>0</v>
      </c>
      <c r="AA1342" s="12">
        <v>0</v>
      </c>
      <c r="AB1342" s="12">
        <v>0</v>
      </c>
      <c r="AC1342" s="12">
        <v>0</v>
      </c>
      <c r="AD1342" s="12">
        <v>0</v>
      </c>
      <c r="AE1342" s="12">
        <v>0</v>
      </c>
      <c r="AF1342" s="12">
        <v>0</v>
      </c>
      <c r="AG1342" s="12">
        <v>0</v>
      </c>
      <c r="AH1342" s="12">
        <v>0</v>
      </c>
      <c r="AI1342" s="12">
        <v>0</v>
      </c>
      <c r="AJ1342" s="12">
        <v>1</v>
      </c>
      <c r="AK1342" s="12">
        <v>0</v>
      </c>
      <c r="AL1342" s="12" t="s">
        <v>3456</v>
      </c>
      <c r="AM1342" s="12" t="s">
        <v>608</v>
      </c>
      <c r="AN1342" s="12" t="s">
        <v>673</v>
      </c>
      <c r="AO1342" s="12">
        <v>2002</v>
      </c>
      <c r="AP1342" s="12" t="s">
        <v>3458</v>
      </c>
      <c r="AQ1342" s="12">
        <v>314</v>
      </c>
      <c r="AR1342" s="12">
        <v>1</v>
      </c>
      <c r="AS1342" s="12" t="s">
        <v>555</v>
      </c>
      <c r="AT1342" s="12" t="s">
        <v>212</v>
      </c>
      <c r="AU1342" s="12">
        <v>1</v>
      </c>
      <c r="AV1342" s="12">
        <v>1</v>
      </c>
      <c r="AW1342" s="12">
        <v>1</v>
      </c>
      <c r="AX1342" s="12">
        <v>0</v>
      </c>
      <c r="AY1342" s="12">
        <v>1</v>
      </c>
      <c r="AZ1342" s="12">
        <v>0</v>
      </c>
      <c r="BA1342" s="12">
        <v>1</v>
      </c>
      <c r="BB1342" s="12">
        <v>1</v>
      </c>
      <c r="BC1342" s="12">
        <v>0</v>
      </c>
      <c r="BD1342" s="12">
        <v>1</v>
      </c>
      <c r="BE1342" s="12">
        <v>0</v>
      </c>
      <c r="BF1342" s="12" t="s">
        <v>772</v>
      </c>
      <c r="BG1342" s="12" t="s">
        <v>2791</v>
      </c>
      <c r="BH1342" s="12"/>
      <c r="BI1342" s="12" t="s">
        <v>2816</v>
      </c>
      <c r="BJ1342" s="12" t="s">
        <v>3460</v>
      </c>
      <c r="BK1342" s="12" t="s">
        <v>1044</v>
      </c>
      <c r="BL1342" s="12" t="s">
        <v>3480</v>
      </c>
      <c r="BM1342" s="12" t="s">
        <v>787</v>
      </c>
      <c r="BN1342" s="12"/>
      <c r="BO1342" s="12"/>
      <c r="BP1342" s="12"/>
      <c r="BQ1342" s="12"/>
      <c r="BR1342" s="12"/>
      <c r="BS1342" s="12"/>
      <c r="BT1342" s="12"/>
      <c r="BU1342" s="12"/>
      <c r="BV1342" s="12"/>
      <c r="BW1342" s="12"/>
      <c r="BX1342" s="12"/>
      <c r="BY1342" s="12"/>
      <c r="BZ1342" s="12"/>
      <c r="CA1342" s="12"/>
      <c r="CB1342" s="12"/>
      <c r="CC1342" s="12"/>
      <c r="CD1342" s="12"/>
      <c r="CE1342" s="12"/>
      <c r="CF1342" s="12"/>
      <c r="CG1342" s="12"/>
      <c r="CH1342" s="12"/>
      <c r="CI1342" s="12"/>
      <c r="CJ1342" s="12"/>
      <c r="CK1342" s="12"/>
      <c r="CL1342" s="12"/>
      <c r="CM1342" s="12"/>
      <c r="CN1342" s="12"/>
      <c r="CO1342" s="12"/>
      <c r="CP1342" s="12"/>
      <c r="CQ1342" s="12"/>
      <c r="CR1342" s="12"/>
      <c r="CS1342" s="12"/>
      <c r="CT1342" s="12"/>
      <c r="CU1342" s="12"/>
      <c r="CV1342" s="12"/>
      <c r="CW1342" s="12"/>
      <c r="CX1342" s="57"/>
    </row>
    <row r="1343" spans="1:102" x14ac:dyDescent="0.35">
      <c r="A1343" s="56">
        <v>41</v>
      </c>
      <c r="B1343" s="12" t="s">
        <v>3732</v>
      </c>
      <c r="C1343" s="12">
        <v>41.1</v>
      </c>
      <c r="D1343" s="12" t="s">
        <v>2015</v>
      </c>
      <c r="E1343" s="12" t="s">
        <v>371</v>
      </c>
      <c r="F1343" s="12" t="s">
        <v>1078</v>
      </c>
      <c r="G1343" s="12" t="s">
        <v>349</v>
      </c>
      <c r="H1343" s="12" t="s">
        <v>1078</v>
      </c>
      <c r="I1343" s="12" t="s">
        <v>1285</v>
      </c>
      <c r="J1343" s="12" t="s">
        <v>560</v>
      </c>
      <c r="K1343" s="12" t="s">
        <v>571</v>
      </c>
      <c r="L1343" s="12" t="s">
        <v>1216</v>
      </c>
      <c r="M1343" s="12" t="s">
        <v>3237</v>
      </c>
      <c r="N1343" s="12" t="s">
        <v>592</v>
      </c>
      <c r="O1343" s="12" t="s">
        <v>3400</v>
      </c>
      <c r="P1343" s="12" t="s">
        <v>3402</v>
      </c>
      <c r="Q1343" s="12">
        <v>1</v>
      </c>
      <c r="R1343" s="12">
        <v>0</v>
      </c>
      <c r="S1343" s="12">
        <v>0</v>
      </c>
      <c r="T1343" s="12">
        <v>0</v>
      </c>
      <c r="U1343" s="12">
        <v>0</v>
      </c>
      <c r="V1343" s="12">
        <v>0</v>
      </c>
      <c r="W1343" s="12">
        <v>0</v>
      </c>
      <c r="X1343" s="12">
        <v>0</v>
      </c>
      <c r="Y1343" s="12">
        <v>0</v>
      </c>
      <c r="Z1343" s="12">
        <v>0</v>
      </c>
      <c r="AA1343" s="12">
        <v>0</v>
      </c>
      <c r="AB1343" s="12">
        <v>0</v>
      </c>
      <c r="AC1343" s="12">
        <v>0</v>
      </c>
      <c r="AD1343" s="12">
        <v>0</v>
      </c>
      <c r="AE1343" s="12">
        <v>0</v>
      </c>
      <c r="AF1343" s="12">
        <v>0</v>
      </c>
      <c r="AG1343" s="12">
        <v>0</v>
      </c>
      <c r="AH1343" s="12">
        <v>0</v>
      </c>
      <c r="AI1343" s="12">
        <v>0</v>
      </c>
      <c r="AJ1343" s="12">
        <v>1</v>
      </c>
      <c r="AK1343" s="12">
        <v>0</v>
      </c>
      <c r="AL1343" s="12" t="s">
        <v>3456</v>
      </c>
      <c r="AM1343" s="12" t="s">
        <v>608</v>
      </c>
      <c r="AN1343" s="12" t="s">
        <v>673</v>
      </c>
      <c r="AO1343" s="12">
        <v>2002</v>
      </c>
      <c r="AP1343" s="12" t="s">
        <v>3458</v>
      </c>
      <c r="AQ1343" s="12">
        <v>314</v>
      </c>
      <c r="AR1343" s="12">
        <v>1</v>
      </c>
      <c r="AS1343" s="12" t="s">
        <v>555</v>
      </c>
      <c r="AT1343" s="12" t="s">
        <v>212</v>
      </c>
      <c r="AU1343" s="12">
        <v>1</v>
      </c>
      <c r="AV1343" s="12">
        <v>1</v>
      </c>
      <c r="AW1343" s="12">
        <v>1</v>
      </c>
      <c r="AX1343" s="12">
        <v>0</v>
      </c>
      <c r="AY1343" s="12">
        <v>1</v>
      </c>
      <c r="AZ1343" s="12">
        <v>0</v>
      </c>
      <c r="BA1343" s="12">
        <v>1</v>
      </c>
      <c r="BB1343" s="12">
        <v>1</v>
      </c>
      <c r="BC1343" s="12">
        <v>0</v>
      </c>
      <c r="BD1343" s="12">
        <v>1</v>
      </c>
      <c r="BE1343" s="12">
        <v>0</v>
      </c>
      <c r="BF1343" s="12" t="s">
        <v>772</v>
      </c>
      <c r="BG1343" s="12" t="s">
        <v>2792</v>
      </c>
      <c r="BH1343" s="12"/>
      <c r="BI1343" s="12" t="s">
        <v>2816</v>
      </c>
      <c r="BJ1343" s="12" t="s">
        <v>3460</v>
      </c>
      <c r="BK1343" s="12" t="s">
        <v>1044</v>
      </c>
      <c r="BL1343" s="12" t="s">
        <v>3480</v>
      </c>
      <c r="BM1343" s="12" t="s">
        <v>787</v>
      </c>
      <c r="BN1343" s="12"/>
      <c r="BO1343" s="12"/>
      <c r="BP1343" s="12"/>
      <c r="BQ1343" s="12"/>
      <c r="BR1343" s="12"/>
      <c r="BS1343" s="12"/>
      <c r="BT1343" s="12"/>
      <c r="BU1343" s="12"/>
      <c r="BV1343" s="12"/>
      <c r="BW1343" s="12"/>
      <c r="BX1343" s="12"/>
      <c r="BY1343" s="12"/>
      <c r="BZ1343" s="12"/>
      <c r="CA1343" s="12"/>
      <c r="CB1343" s="12"/>
      <c r="CC1343" s="12"/>
      <c r="CD1343" s="12"/>
      <c r="CE1343" s="12"/>
      <c r="CF1343" s="12"/>
      <c r="CG1343" s="12"/>
      <c r="CH1343" s="12"/>
      <c r="CI1343" s="12"/>
      <c r="CJ1343" s="12"/>
      <c r="CK1343" s="12"/>
      <c r="CL1343" s="12"/>
      <c r="CM1343" s="12"/>
      <c r="CN1343" s="12"/>
      <c r="CO1343" s="12"/>
      <c r="CP1343" s="12"/>
      <c r="CQ1343" s="12"/>
      <c r="CR1343" s="12"/>
      <c r="CS1343" s="12"/>
      <c r="CT1343" s="12"/>
      <c r="CU1343" s="12"/>
      <c r="CV1343" s="12"/>
      <c r="CW1343" s="12"/>
      <c r="CX1343" s="57"/>
    </row>
    <row r="1344" spans="1:102" x14ac:dyDescent="0.35">
      <c r="A1344" s="56">
        <v>41</v>
      </c>
      <c r="B1344" s="12" t="s">
        <v>3732</v>
      </c>
      <c r="C1344" s="12">
        <v>41.1</v>
      </c>
      <c r="D1344" s="12" t="s">
        <v>2016</v>
      </c>
      <c r="E1344" s="12" t="s">
        <v>371</v>
      </c>
      <c r="F1344" s="12" t="s">
        <v>1078</v>
      </c>
      <c r="G1344" s="12" t="s">
        <v>349</v>
      </c>
      <c r="H1344" s="12" t="s">
        <v>1078</v>
      </c>
      <c r="I1344" s="12" t="s">
        <v>1285</v>
      </c>
      <c r="J1344" s="12" t="s">
        <v>560</v>
      </c>
      <c r="K1344" s="12" t="s">
        <v>571</v>
      </c>
      <c r="L1344" s="12" t="s">
        <v>1216</v>
      </c>
      <c r="M1344" s="12" t="s">
        <v>3237</v>
      </c>
      <c r="N1344" s="12" t="s">
        <v>592</v>
      </c>
      <c r="O1344" s="12" t="s">
        <v>3400</v>
      </c>
      <c r="P1344" s="12" t="s">
        <v>3402</v>
      </c>
      <c r="Q1344" s="12">
        <v>1</v>
      </c>
      <c r="R1344" s="12">
        <v>0</v>
      </c>
      <c r="S1344" s="12">
        <v>0</v>
      </c>
      <c r="T1344" s="12">
        <v>0</v>
      </c>
      <c r="U1344" s="12">
        <v>0</v>
      </c>
      <c r="V1344" s="12">
        <v>0</v>
      </c>
      <c r="W1344" s="12">
        <v>0</v>
      </c>
      <c r="X1344" s="12">
        <v>0</v>
      </c>
      <c r="Y1344" s="12">
        <v>0</v>
      </c>
      <c r="Z1344" s="12">
        <v>0</v>
      </c>
      <c r="AA1344" s="12">
        <v>0</v>
      </c>
      <c r="AB1344" s="12">
        <v>0</v>
      </c>
      <c r="AC1344" s="12">
        <v>0</v>
      </c>
      <c r="AD1344" s="12">
        <v>0</v>
      </c>
      <c r="AE1344" s="12">
        <v>0</v>
      </c>
      <c r="AF1344" s="12">
        <v>0</v>
      </c>
      <c r="AG1344" s="12">
        <v>0</v>
      </c>
      <c r="AH1344" s="12">
        <v>0</v>
      </c>
      <c r="AI1344" s="12">
        <v>0</v>
      </c>
      <c r="AJ1344" s="12">
        <v>1</v>
      </c>
      <c r="AK1344" s="12">
        <v>0</v>
      </c>
      <c r="AL1344" s="12" t="s">
        <v>3456</v>
      </c>
      <c r="AM1344" s="12" t="s">
        <v>608</v>
      </c>
      <c r="AN1344" s="12" t="s">
        <v>673</v>
      </c>
      <c r="AO1344" s="12">
        <v>2002</v>
      </c>
      <c r="AP1344" s="12" t="s">
        <v>3458</v>
      </c>
      <c r="AQ1344" s="12">
        <v>314</v>
      </c>
      <c r="AR1344" s="12">
        <v>1</v>
      </c>
      <c r="AS1344" s="12" t="s">
        <v>555</v>
      </c>
      <c r="AT1344" s="12" t="s">
        <v>212</v>
      </c>
      <c r="AU1344" s="12">
        <v>1</v>
      </c>
      <c r="AV1344" s="12">
        <v>1</v>
      </c>
      <c r="AW1344" s="12">
        <v>1</v>
      </c>
      <c r="AX1344" s="12">
        <v>0</v>
      </c>
      <c r="AY1344" s="12">
        <v>1</v>
      </c>
      <c r="AZ1344" s="12">
        <v>0</v>
      </c>
      <c r="BA1344" s="12">
        <v>1</v>
      </c>
      <c r="BB1344" s="12">
        <v>1</v>
      </c>
      <c r="BC1344" s="12">
        <v>0</v>
      </c>
      <c r="BD1344" s="12">
        <v>1</v>
      </c>
      <c r="BE1344" s="12">
        <v>0</v>
      </c>
      <c r="BF1344" s="12" t="s">
        <v>772</v>
      </c>
      <c r="BG1344" s="12" t="s">
        <v>2793</v>
      </c>
      <c r="BH1344" s="12"/>
      <c r="BI1344" s="12" t="s">
        <v>2816</v>
      </c>
      <c r="BJ1344" s="12" t="s">
        <v>3460</v>
      </c>
      <c r="BK1344" s="12" t="s">
        <v>1044</v>
      </c>
      <c r="BL1344" s="12" t="s">
        <v>3480</v>
      </c>
      <c r="BM1344" s="12" t="s">
        <v>787</v>
      </c>
      <c r="BN1344" s="12"/>
      <c r="BO1344" s="12"/>
      <c r="BP1344" s="12"/>
      <c r="BQ1344" s="12"/>
      <c r="BR1344" s="12"/>
      <c r="BS1344" s="12"/>
      <c r="BT1344" s="12"/>
      <c r="BU1344" s="12"/>
      <c r="BV1344" s="12"/>
      <c r="BW1344" s="12"/>
      <c r="BX1344" s="12"/>
      <c r="BY1344" s="12"/>
      <c r="BZ1344" s="12"/>
      <c r="CA1344" s="12"/>
      <c r="CB1344" s="12"/>
      <c r="CC1344" s="12"/>
      <c r="CD1344" s="12"/>
      <c r="CE1344" s="12"/>
      <c r="CF1344" s="12"/>
      <c r="CG1344" s="12"/>
      <c r="CH1344" s="12"/>
      <c r="CI1344" s="12"/>
      <c r="CJ1344" s="12"/>
      <c r="CK1344" s="12"/>
      <c r="CL1344" s="12"/>
      <c r="CM1344" s="12"/>
      <c r="CN1344" s="12"/>
      <c r="CO1344" s="12"/>
      <c r="CP1344" s="12"/>
      <c r="CQ1344" s="12"/>
      <c r="CR1344" s="12"/>
      <c r="CS1344" s="12"/>
      <c r="CT1344" s="12"/>
      <c r="CU1344" s="12"/>
      <c r="CV1344" s="12"/>
      <c r="CW1344" s="12"/>
      <c r="CX1344" s="57"/>
    </row>
    <row r="1345" spans="1:102" x14ac:dyDescent="0.35">
      <c r="A1345" s="56">
        <v>42</v>
      </c>
      <c r="B1345" s="12" t="s">
        <v>3733</v>
      </c>
      <c r="C1345" s="12">
        <v>42.1</v>
      </c>
      <c r="D1345" s="12" t="s">
        <v>2021</v>
      </c>
      <c r="E1345" s="12" t="s">
        <v>372</v>
      </c>
      <c r="F1345" s="12" t="s">
        <v>1078</v>
      </c>
      <c r="G1345" s="12" t="s">
        <v>349</v>
      </c>
      <c r="H1345" s="12" t="s">
        <v>1078</v>
      </c>
      <c r="I1345" s="12" t="s">
        <v>1285</v>
      </c>
      <c r="J1345" s="12" t="s">
        <v>556</v>
      </c>
      <c r="K1345" s="12" t="s">
        <v>578</v>
      </c>
      <c r="L1345" s="12" t="s">
        <v>1204</v>
      </c>
      <c r="M1345" s="12" t="s">
        <v>3237</v>
      </c>
      <c r="N1345" s="12" t="s">
        <v>3435</v>
      </c>
      <c r="O1345" s="12" t="s">
        <v>3400</v>
      </c>
      <c r="P1345" s="12" t="s">
        <v>3401</v>
      </c>
      <c r="Q1345" s="12">
        <v>0</v>
      </c>
      <c r="R1345" s="12">
        <v>0</v>
      </c>
      <c r="S1345" s="12">
        <v>1</v>
      </c>
      <c r="T1345" s="12">
        <v>0</v>
      </c>
      <c r="U1345" s="12">
        <v>0</v>
      </c>
      <c r="V1345" s="12">
        <v>0</v>
      </c>
      <c r="W1345" s="12">
        <v>0</v>
      </c>
      <c r="X1345" s="12">
        <v>0</v>
      </c>
      <c r="Y1345" s="12">
        <v>0</v>
      </c>
      <c r="Z1345" s="12">
        <v>0</v>
      </c>
      <c r="AA1345" s="12">
        <v>0</v>
      </c>
      <c r="AB1345" s="12">
        <v>0</v>
      </c>
      <c r="AC1345" s="12">
        <v>1</v>
      </c>
      <c r="AD1345" s="12">
        <v>0</v>
      </c>
      <c r="AE1345" s="12">
        <v>0</v>
      </c>
      <c r="AF1345" s="12">
        <v>0</v>
      </c>
      <c r="AG1345" s="12">
        <v>0</v>
      </c>
      <c r="AH1345" s="12">
        <v>0</v>
      </c>
      <c r="AI1345" s="12">
        <v>0</v>
      </c>
      <c r="AJ1345" s="12">
        <v>1</v>
      </c>
      <c r="AK1345" s="12">
        <v>0</v>
      </c>
      <c r="AL1345" s="12" t="s">
        <v>607</v>
      </c>
      <c r="AM1345" s="12" t="s">
        <v>608</v>
      </c>
      <c r="AN1345" s="12" t="s">
        <v>674</v>
      </c>
      <c r="AO1345" s="12">
        <v>2008</v>
      </c>
      <c r="AP1345" s="12" t="s">
        <v>3458</v>
      </c>
      <c r="AQ1345" s="12">
        <v>2900</v>
      </c>
      <c r="AR1345" s="12">
        <v>1</v>
      </c>
      <c r="AS1345" s="12" t="s">
        <v>555</v>
      </c>
      <c r="AT1345" s="12" t="s">
        <v>212</v>
      </c>
      <c r="AU1345" s="12">
        <v>0</v>
      </c>
      <c r="AV1345" s="12">
        <v>0</v>
      </c>
      <c r="AW1345" s="12">
        <v>0</v>
      </c>
      <c r="AX1345" s="12">
        <v>1</v>
      </c>
      <c r="AY1345" s="12">
        <v>0</v>
      </c>
      <c r="AZ1345" s="12">
        <v>1</v>
      </c>
      <c r="BA1345" s="12">
        <v>1</v>
      </c>
      <c r="BB1345" s="12">
        <v>1</v>
      </c>
      <c r="BC1345" s="12">
        <v>0</v>
      </c>
      <c r="BD1345" s="12">
        <v>1</v>
      </c>
      <c r="BE1345" s="12">
        <v>0</v>
      </c>
      <c r="BF1345" s="12" t="s">
        <v>766</v>
      </c>
      <c r="BG1345" s="12" t="s">
        <v>827</v>
      </c>
      <c r="BH1345" s="12"/>
      <c r="BI1345" s="12" t="s">
        <v>2806</v>
      </c>
      <c r="BJ1345" s="12" t="s">
        <v>3460</v>
      </c>
      <c r="BK1345" s="12" t="s">
        <v>3463</v>
      </c>
      <c r="BL1345" s="12" t="s">
        <v>3469</v>
      </c>
      <c r="BM1345" s="12" t="s">
        <v>788</v>
      </c>
      <c r="BN1345" s="12"/>
      <c r="BO1345" s="12"/>
      <c r="BP1345" s="12"/>
      <c r="BQ1345" s="12"/>
      <c r="BR1345" s="12"/>
      <c r="BS1345" s="12"/>
      <c r="BT1345" s="12"/>
      <c r="BU1345" s="12"/>
      <c r="BV1345" s="12"/>
      <c r="BW1345" s="12"/>
      <c r="BX1345" s="12"/>
      <c r="BY1345" s="12"/>
      <c r="BZ1345" s="12"/>
      <c r="CA1345" s="12"/>
      <c r="CB1345" s="12"/>
      <c r="CC1345" s="12"/>
      <c r="CD1345" s="12"/>
      <c r="CE1345" s="12"/>
      <c r="CF1345" s="12"/>
      <c r="CG1345" s="12"/>
      <c r="CH1345" s="12"/>
      <c r="CI1345" s="12"/>
      <c r="CJ1345" s="12"/>
      <c r="CK1345" s="12"/>
      <c r="CL1345" s="12"/>
      <c r="CM1345" s="12"/>
      <c r="CN1345" s="12"/>
      <c r="CO1345" s="12"/>
      <c r="CP1345" s="12"/>
      <c r="CQ1345" s="12"/>
      <c r="CR1345" s="12"/>
      <c r="CS1345" s="12"/>
      <c r="CT1345" s="12"/>
      <c r="CU1345" s="12"/>
      <c r="CV1345" s="12"/>
      <c r="CW1345" s="12"/>
      <c r="CX1345" s="57"/>
    </row>
    <row r="1346" spans="1:102" x14ac:dyDescent="0.35">
      <c r="A1346" s="56">
        <v>42</v>
      </c>
      <c r="B1346" s="12" t="s">
        <v>3733</v>
      </c>
      <c r="C1346" s="12">
        <v>42.1</v>
      </c>
      <c r="D1346" s="12" t="s">
        <v>2026</v>
      </c>
      <c r="E1346" s="12" t="s">
        <v>372</v>
      </c>
      <c r="F1346" s="12" t="s">
        <v>1078</v>
      </c>
      <c r="G1346" s="12" t="s">
        <v>349</v>
      </c>
      <c r="H1346" s="12" t="s">
        <v>1078</v>
      </c>
      <c r="I1346" s="12" t="s">
        <v>1285</v>
      </c>
      <c r="J1346" s="12" t="s">
        <v>556</v>
      </c>
      <c r="K1346" s="12" t="s">
        <v>578</v>
      </c>
      <c r="L1346" s="12" t="s">
        <v>1204</v>
      </c>
      <c r="M1346" s="12" t="s">
        <v>3237</v>
      </c>
      <c r="N1346" s="12" t="s">
        <v>3435</v>
      </c>
      <c r="O1346" s="12" t="s">
        <v>3400</v>
      </c>
      <c r="P1346" s="12" t="s">
        <v>3401</v>
      </c>
      <c r="Q1346" s="12">
        <v>0</v>
      </c>
      <c r="R1346" s="12">
        <v>0</v>
      </c>
      <c r="S1346" s="12">
        <v>1</v>
      </c>
      <c r="T1346" s="12">
        <v>0</v>
      </c>
      <c r="U1346" s="12">
        <v>0</v>
      </c>
      <c r="V1346" s="12">
        <v>0</v>
      </c>
      <c r="W1346" s="12">
        <v>0</v>
      </c>
      <c r="X1346" s="12">
        <v>0</v>
      </c>
      <c r="Y1346" s="12">
        <v>0</v>
      </c>
      <c r="Z1346" s="12">
        <v>0</v>
      </c>
      <c r="AA1346" s="12">
        <v>0</v>
      </c>
      <c r="AB1346" s="12">
        <v>0</v>
      </c>
      <c r="AC1346" s="12">
        <v>1</v>
      </c>
      <c r="AD1346" s="12">
        <v>0</v>
      </c>
      <c r="AE1346" s="12">
        <v>0</v>
      </c>
      <c r="AF1346" s="12">
        <v>0</v>
      </c>
      <c r="AG1346" s="12">
        <v>0</v>
      </c>
      <c r="AH1346" s="12">
        <v>0</v>
      </c>
      <c r="AI1346" s="12">
        <v>0</v>
      </c>
      <c r="AJ1346" s="12">
        <v>1</v>
      </c>
      <c r="AK1346" s="12">
        <v>0</v>
      </c>
      <c r="AL1346" s="12" t="s">
        <v>607</v>
      </c>
      <c r="AM1346" s="12" t="s">
        <v>608</v>
      </c>
      <c r="AN1346" s="12" t="s">
        <v>674</v>
      </c>
      <c r="AO1346" s="12">
        <v>2008</v>
      </c>
      <c r="AP1346" s="12" t="s">
        <v>3458</v>
      </c>
      <c r="AQ1346" s="12">
        <v>2900</v>
      </c>
      <c r="AR1346" s="12">
        <v>1</v>
      </c>
      <c r="AS1346" s="12" t="s">
        <v>555</v>
      </c>
      <c r="AT1346" s="12" t="s">
        <v>212</v>
      </c>
      <c r="AU1346" s="12">
        <v>0</v>
      </c>
      <c r="AV1346" s="12">
        <v>0</v>
      </c>
      <c r="AW1346" s="12">
        <v>0</v>
      </c>
      <c r="AX1346" s="12">
        <v>1</v>
      </c>
      <c r="AY1346" s="12">
        <v>0</v>
      </c>
      <c r="AZ1346" s="12">
        <v>1</v>
      </c>
      <c r="BA1346" s="12">
        <v>1</v>
      </c>
      <c r="BB1346" s="12">
        <v>1</v>
      </c>
      <c r="BC1346" s="12">
        <v>0</v>
      </c>
      <c r="BD1346" s="12">
        <v>1</v>
      </c>
      <c r="BE1346" s="12">
        <v>0</v>
      </c>
      <c r="BF1346" s="12" t="s">
        <v>766</v>
      </c>
      <c r="BG1346" s="12" t="s">
        <v>770</v>
      </c>
      <c r="BH1346" s="12"/>
      <c r="BI1346" s="12" t="s">
        <v>2807</v>
      </c>
      <c r="BJ1346" s="12" t="s">
        <v>3460</v>
      </c>
      <c r="BK1346" s="12" t="s">
        <v>3463</v>
      </c>
      <c r="BL1346" s="12" t="s">
        <v>3469</v>
      </c>
      <c r="BM1346" s="12" t="s">
        <v>788</v>
      </c>
      <c r="BN1346" s="12"/>
      <c r="BO1346" s="12"/>
      <c r="BP1346" s="12"/>
      <c r="BQ1346" s="12"/>
      <c r="BR1346" s="12"/>
      <c r="BS1346" s="12"/>
      <c r="BT1346" s="12"/>
      <c r="BU1346" s="12"/>
      <c r="BV1346" s="12"/>
      <c r="BW1346" s="12"/>
      <c r="BX1346" s="12"/>
      <c r="BY1346" s="12"/>
      <c r="BZ1346" s="12"/>
      <c r="CA1346" s="12"/>
      <c r="CB1346" s="12"/>
      <c r="CC1346" s="12"/>
      <c r="CD1346" s="12"/>
      <c r="CE1346" s="12"/>
      <c r="CF1346" s="12"/>
      <c r="CG1346" s="12"/>
      <c r="CH1346" s="12"/>
      <c r="CI1346" s="12"/>
      <c r="CJ1346" s="12"/>
      <c r="CK1346" s="12"/>
      <c r="CL1346" s="12"/>
      <c r="CM1346" s="12"/>
      <c r="CN1346" s="12"/>
      <c r="CO1346" s="12"/>
      <c r="CP1346" s="12"/>
      <c r="CQ1346" s="12"/>
      <c r="CR1346" s="12"/>
      <c r="CS1346" s="12"/>
      <c r="CT1346" s="12"/>
      <c r="CU1346" s="12"/>
      <c r="CV1346" s="12"/>
      <c r="CW1346" s="12"/>
      <c r="CX1346" s="57"/>
    </row>
    <row r="1347" spans="1:102" x14ac:dyDescent="0.35">
      <c r="A1347" s="56">
        <v>42</v>
      </c>
      <c r="B1347" s="12" t="s">
        <v>3733</v>
      </c>
      <c r="C1347" s="12">
        <v>42.1</v>
      </c>
      <c r="D1347" s="12" t="s">
        <v>2031</v>
      </c>
      <c r="E1347" s="12" t="s">
        <v>372</v>
      </c>
      <c r="F1347" s="12" t="s">
        <v>1078</v>
      </c>
      <c r="G1347" s="12" t="s">
        <v>349</v>
      </c>
      <c r="H1347" s="12" t="s">
        <v>1078</v>
      </c>
      <c r="I1347" s="12" t="s">
        <v>1285</v>
      </c>
      <c r="J1347" s="12" t="s">
        <v>556</v>
      </c>
      <c r="K1347" s="12" t="s">
        <v>578</v>
      </c>
      <c r="L1347" s="12" t="s">
        <v>1204</v>
      </c>
      <c r="M1347" s="12" t="s">
        <v>3237</v>
      </c>
      <c r="N1347" s="12" t="s">
        <v>3435</v>
      </c>
      <c r="O1347" s="12" t="s">
        <v>3400</v>
      </c>
      <c r="P1347" s="12" t="s">
        <v>3401</v>
      </c>
      <c r="Q1347" s="12">
        <v>0</v>
      </c>
      <c r="R1347" s="12">
        <v>0</v>
      </c>
      <c r="S1347" s="12">
        <v>1</v>
      </c>
      <c r="T1347" s="12">
        <v>0</v>
      </c>
      <c r="U1347" s="12">
        <v>0</v>
      </c>
      <c r="V1347" s="12">
        <v>0</v>
      </c>
      <c r="W1347" s="12">
        <v>0</v>
      </c>
      <c r="X1347" s="12">
        <v>0</v>
      </c>
      <c r="Y1347" s="12">
        <v>0</v>
      </c>
      <c r="Z1347" s="12">
        <v>0</v>
      </c>
      <c r="AA1347" s="12">
        <v>0</v>
      </c>
      <c r="AB1347" s="12">
        <v>0</v>
      </c>
      <c r="AC1347" s="12">
        <v>1</v>
      </c>
      <c r="AD1347" s="12">
        <v>0</v>
      </c>
      <c r="AE1347" s="12">
        <v>0</v>
      </c>
      <c r="AF1347" s="12">
        <v>0</v>
      </c>
      <c r="AG1347" s="12">
        <v>0</v>
      </c>
      <c r="AH1347" s="12">
        <v>0</v>
      </c>
      <c r="AI1347" s="12">
        <v>0</v>
      </c>
      <c r="AJ1347" s="12">
        <v>1</v>
      </c>
      <c r="AK1347" s="12">
        <v>0</v>
      </c>
      <c r="AL1347" s="12" t="s">
        <v>607</v>
      </c>
      <c r="AM1347" s="12" t="s">
        <v>608</v>
      </c>
      <c r="AN1347" s="12" t="s">
        <v>674</v>
      </c>
      <c r="AO1347" s="12">
        <v>2008</v>
      </c>
      <c r="AP1347" s="12" t="s">
        <v>3458</v>
      </c>
      <c r="AQ1347" s="12">
        <v>2900</v>
      </c>
      <c r="AR1347" s="12">
        <v>1</v>
      </c>
      <c r="AS1347" s="12" t="s">
        <v>555</v>
      </c>
      <c r="AT1347" s="12" t="s">
        <v>212</v>
      </c>
      <c r="AU1347" s="12">
        <v>0</v>
      </c>
      <c r="AV1347" s="12">
        <v>0</v>
      </c>
      <c r="AW1347" s="12">
        <v>0</v>
      </c>
      <c r="AX1347" s="12">
        <v>1</v>
      </c>
      <c r="AY1347" s="12">
        <v>0</v>
      </c>
      <c r="AZ1347" s="12">
        <v>1</v>
      </c>
      <c r="BA1347" s="12">
        <v>1</v>
      </c>
      <c r="BB1347" s="12">
        <v>1</v>
      </c>
      <c r="BC1347" s="12">
        <v>0</v>
      </c>
      <c r="BD1347" s="12">
        <v>1</v>
      </c>
      <c r="BE1347" s="12">
        <v>0</v>
      </c>
      <c r="BF1347" s="12" t="s">
        <v>2820</v>
      </c>
      <c r="BG1347" s="12" t="s">
        <v>1269</v>
      </c>
      <c r="BH1347" s="12">
        <v>1</v>
      </c>
      <c r="BI1347" s="12" t="s">
        <v>3257</v>
      </c>
      <c r="BJ1347" s="12" t="s">
        <v>3460</v>
      </c>
      <c r="BK1347" s="12" t="s">
        <v>3463</v>
      </c>
      <c r="BL1347" s="12" t="s">
        <v>3469</v>
      </c>
      <c r="BM1347" s="12" t="s">
        <v>788</v>
      </c>
      <c r="BN1347" s="12"/>
      <c r="BO1347" s="12"/>
      <c r="BP1347" s="12"/>
      <c r="BQ1347" s="12"/>
      <c r="BR1347" s="12"/>
      <c r="BS1347" s="12"/>
      <c r="BT1347" s="12"/>
      <c r="BU1347" s="12"/>
      <c r="BV1347" s="12"/>
      <c r="BW1347" s="12"/>
      <c r="BX1347" s="12"/>
      <c r="BY1347" s="12"/>
      <c r="BZ1347" s="12"/>
      <c r="CA1347" s="12"/>
      <c r="CB1347" s="12"/>
      <c r="CC1347" s="12"/>
      <c r="CD1347" s="12"/>
      <c r="CE1347" s="12"/>
      <c r="CF1347" s="12"/>
      <c r="CG1347" s="12"/>
      <c r="CH1347" s="12"/>
      <c r="CI1347" s="12"/>
      <c r="CJ1347" s="12"/>
      <c r="CK1347" s="12"/>
      <c r="CL1347" s="12"/>
      <c r="CM1347" s="12"/>
      <c r="CN1347" s="12"/>
      <c r="CO1347" s="12"/>
      <c r="CP1347" s="12"/>
      <c r="CQ1347" s="12"/>
      <c r="CR1347" s="12"/>
      <c r="CS1347" s="12"/>
      <c r="CT1347" s="12"/>
      <c r="CU1347" s="12"/>
      <c r="CV1347" s="12"/>
      <c r="CW1347" s="12"/>
      <c r="CX1347" s="57"/>
    </row>
    <row r="1348" spans="1:102" x14ac:dyDescent="0.35">
      <c r="A1348" s="56">
        <v>42</v>
      </c>
      <c r="B1348" s="12" t="s">
        <v>3733</v>
      </c>
      <c r="C1348" s="12">
        <v>42.1</v>
      </c>
      <c r="D1348" s="12" t="s">
        <v>2033</v>
      </c>
      <c r="E1348" s="12" t="s">
        <v>372</v>
      </c>
      <c r="F1348" s="12" t="s">
        <v>1078</v>
      </c>
      <c r="G1348" s="12" t="s">
        <v>349</v>
      </c>
      <c r="H1348" s="12" t="s">
        <v>1078</v>
      </c>
      <c r="I1348" s="12" t="s">
        <v>1285</v>
      </c>
      <c r="J1348" s="12" t="s">
        <v>556</v>
      </c>
      <c r="K1348" s="12" t="s">
        <v>578</v>
      </c>
      <c r="L1348" s="12" t="s">
        <v>1204</v>
      </c>
      <c r="M1348" s="12" t="s">
        <v>3237</v>
      </c>
      <c r="N1348" s="12" t="s">
        <v>3435</v>
      </c>
      <c r="O1348" s="12" t="s">
        <v>3400</v>
      </c>
      <c r="P1348" s="12" t="s">
        <v>3401</v>
      </c>
      <c r="Q1348" s="12">
        <v>0</v>
      </c>
      <c r="R1348" s="12">
        <v>0</v>
      </c>
      <c r="S1348" s="12">
        <v>1</v>
      </c>
      <c r="T1348" s="12">
        <v>0</v>
      </c>
      <c r="U1348" s="12">
        <v>0</v>
      </c>
      <c r="V1348" s="12">
        <v>0</v>
      </c>
      <c r="W1348" s="12">
        <v>0</v>
      </c>
      <c r="X1348" s="12">
        <v>0</v>
      </c>
      <c r="Y1348" s="12">
        <v>0</v>
      </c>
      <c r="Z1348" s="12">
        <v>0</v>
      </c>
      <c r="AA1348" s="12">
        <v>0</v>
      </c>
      <c r="AB1348" s="12">
        <v>0</v>
      </c>
      <c r="AC1348" s="12">
        <v>1</v>
      </c>
      <c r="AD1348" s="12">
        <v>0</v>
      </c>
      <c r="AE1348" s="12">
        <v>0</v>
      </c>
      <c r="AF1348" s="12">
        <v>0</v>
      </c>
      <c r="AG1348" s="12">
        <v>0</v>
      </c>
      <c r="AH1348" s="12">
        <v>0</v>
      </c>
      <c r="AI1348" s="12">
        <v>0</v>
      </c>
      <c r="AJ1348" s="12">
        <v>1</v>
      </c>
      <c r="AK1348" s="12">
        <v>0</v>
      </c>
      <c r="AL1348" s="12" t="s">
        <v>607</v>
      </c>
      <c r="AM1348" s="12" t="s">
        <v>608</v>
      </c>
      <c r="AN1348" s="12" t="s">
        <v>674</v>
      </c>
      <c r="AO1348" s="12">
        <v>2008</v>
      </c>
      <c r="AP1348" s="12" t="s">
        <v>3458</v>
      </c>
      <c r="AQ1348" s="12">
        <v>2900</v>
      </c>
      <c r="AR1348" s="12">
        <v>1</v>
      </c>
      <c r="AS1348" s="12" t="s">
        <v>555</v>
      </c>
      <c r="AT1348" s="12" t="s">
        <v>212</v>
      </c>
      <c r="AU1348" s="12">
        <v>0</v>
      </c>
      <c r="AV1348" s="12">
        <v>0</v>
      </c>
      <c r="AW1348" s="12">
        <v>0</v>
      </c>
      <c r="AX1348" s="12">
        <v>1</v>
      </c>
      <c r="AY1348" s="12">
        <v>0</v>
      </c>
      <c r="AZ1348" s="12">
        <v>1</v>
      </c>
      <c r="BA1348" s="12">
        <v>1</v>
      </c>
      <c r="BB1348" s="12">
        <v>1</v>
      </c>
      <c r="BC1348" s="12">
        <v>0</v>
      </c>
      <c r="BD1348" s="12">
        <v>1</v>
      </c>
      <c r="BE1348" s="12">
        <v>0</v>
      </c>
      <c r="BF1348" s="12" t="s">
        <v>2821</v>
      </c>
      <c r="BG1348" s="12" t="s">
        <v>878</v>
      </c>
      <c r="BH1348" s="12"/>
      <c r="BI1348" s="12" t="s">
        <v>2819</v>
      </c>
      <c r="BJ1348" s="12" t="s">
        <v>3460</v>
      </c>
      <c r="BK1348" s="12" t="s">
        <v>3463</v>
      </c>
      <c r="BL1348" s="12" t="s">
        <v>3469</v>
      </c>
      <c r="BM1348" s="12" t="s">
        <v>788</v>
      </c>
      <c r="BN1348" s="12"/>
      <c r="BO1348" s="12"/>
      <c r="BP1348" s="12"/>
      <c r="BQ1348" s="12"/>
      <c r="BR1348" s="12"/>
      <c r="BS1348" s="12"/>
      <c r="BT1348" s="12"/>
      <c r="BU1348" s="12"/>
      <c r="BV1348" s="12"/>
      <c r="BW1348" s="12"/>
      <c r="BX1348" s="12"/>
      <c r="BY1348" s="12"/>
      <c r="BZ1348" s="12"/>
      <c r="CA1348" s="12"/>
      <c r="CB1348" s="12"/>
      <c r="CC1348" s="12"/>
      <c r="CD1348" s="12"/>
      <c r="CE1348" s="12"/>
      <c r="CF1348" s="12"/>
      <c r="CG1348" s="12"/>
      <c r="CH1348" s="12"/>
      <c r="CI1348" s="12"/>
      <c r="CJ1348" s="12"/>
      <c r="CK1348" s="12"/>
      <c r="CL1348" s="12"/>
      <c r="CM1348" s="12"/>
      <c r="CN1348" s="12"/>
      <c r="CO1348" s="12"/>
      <c r="CP1348" s="12"/>
      <c r="CQ1348" s="12"/>
      <c r="CR1348" s="12"/>
      <c r="CS1348" s="12"/>
      <c r="CT1348" s="12"/>
      <c r="CU1348" s="12"/>
      <c r="CV1348" s="12"/>
      <c r="CW1348" s="12"/>
      <c r="CX1348" s="57"/>
    </row>
    <row r="1349" spans="1:102" x14ac:dyDescent="0.35">
      <c r="A1349" s="56">
        <v>42</v>
      </c>
      <c r="B1349" s="12" t="s">
        <v>3733</v>
      </c>
      <c r="C1349" s="12">
        <v>42.2</v>
      </c>
      <c r="D1349" s="12" t="s">
        <v>2022</v>
      </c>
      <c r="E1349" s="12" t="s">
        <v>373</v>
      </c>
      <c r="F1349" s="12" t="s">
        <v>1078</v>
      </c>
      <c r="G1349" s="12" t="s">
        <v>349</v>
      </c>
      <c r="H1349" s="12" t="s">
        <v>1078</v>
      </c>
      <c r="I1349" s="12" t="s">
        <v>1285</v>
      </c>
      <c r="J1349" s="12" t="s">
        <v>556</v>
      </c>
      <c r="K1349" s="12" t="s">
        <v>578</v>
      </c>
      <c r="L1349" s="12" t="s">
        <v>1204</v>
      </c>
      <c r="M1349" s="12" t="s">
        <v>3237</v>
      </c>
      <c r="N1349" s="12" t="s">
        <v>3435</v>
      </c>
      <c r="O1349" s="12" t="s">
        <v>3400</v>
      </c>
      <c r="P1349" s="12" t="s">
        <v>3401</v>
      </c>
      <c r="Q1349" s="12">
        <v>0</v>
      </c>
      <c r="R1349" s="12">
        <v>0</v>
      </c>
      <c r="S1349" s="12">
        <v>1</v>
      </c>
      <c r="T1349" s="12">
        <v>0</v>
      </c>
      <c r="U1349" s="12">
        <v>0</v>
      </c>
      <c r="V1349" s="12">
        <v>0</v>
      </c>
      <c r="W1349" s="12">
        <v>0</v>
      </c>
      <c r="X1349" s="12">
        <v>0</v>
      </c>
      <c r="Y1349" s="12">
        <v>0</v>
      </c>
      <c r="Z1349" s="12">
        <v>0</v>
      </c>
      <c r="AA1349" s="12">
        <v>0</v>
      </c>
      <c r="AB1349" s="12">
        <v>0</v>
      </c>
      <c r="AC1349" s="12">
        <v>1</v>
      </c>
      <c r="AD1349" s="12">
        <v>0</v>
      </c>
      <c r="AE1349" s="12">
        <v>0</v>
      </c>
      <c r="AF1349" s="12">
        <v>0</v>
      </c>
      <c r="AG1349" s="12">
        <v>0</v>
      </c>
      <c r="AH1349" s="12">
        <v>0</v>
      </c>
      <c r="AI1349" s="12">
        <v>0</v>
      </c>
      <c r="AJ1349" s="12">
        <v>1</v>
      </c>
      <c r="AK1349" s="12">
        <v>0</v>
      </c>
      <c r="AL1349" s="12" t="s">
        <v>607</v>
      </c>
      <c r="AM1349" s="12" t="s">
        <v>608</v>
      </c>
      <c r="AN1349" s="12" t="s">
        <v>674</v>
      </c>
      <c r="AO1349" s="12">
        <v>2008</v>
      </c>
      <c r="AP1349" s="12" t="s">
        <v>3458</v>
      </c>
      <c r="AQ1349" s="12">
        <v>2900</v>
      </c>
      <c r="AR1349" s="12">
        <v>1</v>
      </c>
      <c r="AS1349" s="12" t="s">
        <v>555</v>
      </c>
      <c r="AT1349" s="12" t="s">
        <v>212</v>
      </c>
      <c r="AU1349" s="12">
        <v>0</v>
      </c>
      <c r="AV1349" s="12">
        <v>0</v>
      </c>
      <c r="AW1349" s="12">
        <v>0</v>
      </c>
      <c r="AX1349" s="12">
        <v>1</v>
      </c>
      <c r="AY1349" s="12">
        <v>0</v>
      </c>
      <c r="AZ1349" s="12">
        <v>1</v>
      </c>
      <c r="BA1349" s="12">
        <v>1</v>
      </c>
      <c r="BB1349" s="12">
        <v>1</v>
      </c>
      <c r="BC1349" s="12">
        <v>0</v>
      </c>
      <c r="BD1349" s="12">
        <v>1</v>
      </c>
      <c r="BE1349" s="12">
        <v>0</v>
      </c>
      <c r="BF1349" s="12" t="s">
        <v>766</v>
      </c>
      <c r="BG1349" s="12" t="s">
        <v>827</v>
      </c>
      <c r="BH1349" s="12"/>
      <c r="BI1349" s="12" t="s">
        <v>2806</v>
      </c>
      <c r="BJ1349" s="12" t="s">
        <v>3460</v>
      </c>
      <c r="BK1349" s="12" t="s">
        <v>3463</v>
      </c>
      <c r="BL1349" s="12" t="s">
        <v>3470</v>
      </c>
      <c r="BM1349" s="12" t="s">
        <v>788</v>
      </c>
      <c r="BN1349" s="12"/>
      <c r="BO1349" s="12"/>
      <c r="BP1349" s="12"/>
      <c r="BQ1349" s="12"/>
      <c r="BR1349" s="12"/>
      <c r="BS1349" s="12"/>
      <c r="BT1349" s="12"/>
      <c r="BU1349" s="12"/>
      <c r="BV1349" s="12"/>
      <c r="BW1349" s="12"/>
      <c r="BX1349" s="12"/>
      <c r="BY1349" s="12"/>
      <c r="BZ1349" s="12"/>
      <c r="CA1349" s="12"/>
      <c r="CB1349" s="12"/>
      <c r="CC1349" s="12"/>
      <c r="CD1349" s="12"/>
      <c r="CE1349" s="12"/>
      <c r="CF1349" s="12"/>
      <c r="CG1349" s="12"/>
      <c r="CH1349" s="12"/>
      <c r="CI1349" s="12"/>
      <c r="CJ1349" s="12"/>
      <c r="CK1349" s="12"/>
      <c r="CL1349" s="12"/>
      <c r="CM1349" s="12"/>
      <c r="CN1349" s="12"/>
      <c r="CO1349" s="12"/>
      <c r="CP1349" s="12"/>
      <c r="CQ1349" s="12"/>
      <c r="CR1349" s="12"/>
      <c r="CS1349" s="12"/>
      <c r="CT1349" s="12"/>
      <c r="CU1349" s="12"/>
      <c r="CV1349" s="12"/>
      <c r="CW1349" s="12"/>
      <c r="CX1349" s="57"/>
    </row>
    <row r="1350" spans="1:102" x14ac:dyDescent="0.35">
      <c r="A1350" s="56">
        <v>42</v>
      </c>
      <c r="B1350" s="12" t="s">
        <v>3733</v>
      </c>
      <c r="C1350" s="12">
        <v>42.2</v>
      </c>
      <c r="D1350" s="12" t="s">
        <v>2027</v>
      </c>
      <c r="E1350" s="12" t="s">
        <v>373</v>
      </c>
      <c r="F1350" s="12" t="s">
        <v>1078</v>
      </c>
      <c r="G1350" s="12" t="s">
        <v>349</v>
      </c>
      <c r="H1350" s="12" t="s">
        <v>1078</v>
      </c>
      <c r="I1350" s="12" t="s">
        <v>1285</v>
      </c>
      <c r="J1350" s="12" t="s">
        <v>556</v>
      </c>
      <c r="K1350" s="12" t="s">
        <v>578</v>
      </c>
      <c r="L1350" s="12" t="s">
        <v>1204</v>
      </c>
      <c r="M1350" s="12" t="s">
        <v>3237</v>
      </c>
      <c r="N1350" s="12" t="s">
        <v>3435</v>
      </c>
      <c r="O1350" s="12" t="s">
        <v>3400</v>
      </c>
      <c r="P1350" s="12" t="s">
        <v>3401</v>
      </c>
      <c r="Q1350" s="12">
        <v>0</v>
      </c>
      <c r="R1350" s="12">
        <v>0</v>
      </c>
      <c r="S1350" s="12">
        <v>1</v>
      </c>
      <c r="T1350" s="12">
        <v>0</v>
      </c>
      <c r="U1350" s="12">
        <v>0</v>
      </c>
      <c r="V1350" s="12">
        <v>0</v>
      </c>
      <c r="W1350" s="12">
        <v>0</v>
      </c>
      <c r="X1350" s="12">
        <v>0</v>
      </c>
      <c r="Y1350" s="12">
        <v>0</v>
      </c>
      <c r="Z1350" s="12">
        <v>0</v>
      </c>
      <c r="AA1350" s="12">
        <v>0</v>
      </c>
      <c r="AB1350" s="12">
        <v>0</v>
      </c>
      <c r="AC1350" s="12">
        <v>1</v>
      </c>
      <c r="AD1350" s="12">
        <v>0</v>
      </c>
      <c r="AE1350" s="12">
        <v>0</v>
      </c>
      <c r="AF1350" s="12">
        <v>0</v>
      </c>
      <c r="AG1350" s="12">
        <v>0</v>
      </c>
      <c r="AH1350" s="12">
        <v>0</v>
      </c>
      <c r="AI1350" s="12">
        <v>0</v>
      </c>
      <c r="AJ1350" s="12">
        <v>1</v>
      </c>
      <c r="AK1350" s="12">
        <v>0</v>
      </c>
      <c r="AL1350" s="12" t="s">
        <v>607</v>
      </c>
      <c r="AM1350" s="12" t="s">
        <v>608</v>
      </c>
      <c r="AN1350" s="12" t="s">
        <v>674</v>
      </c>
      <c r="AO1350" s="12">
        <v>2008</v>
      </c>
      <c r="AP1350" s="12" t="s">
        <v>3458</v>
      </c>
      <c r="AQ1350" s="12">
        <v>2900</v>
      </c>
      <c r="AR1350" s="12">
        <v>1</v>
      </c>
      <c r="AS1350" s="12" t="s">
        <v>555</v>
      </c>
      <c r="AT1350" s="12" t="s">
        <v>212</v>
      </c>
      <c r="AU1350" s="12">
        <v>0</v>
      </c>
      <c r="AV1350" s="12">
        <v>0</v>
      </c>
      <c r="AW1350" s="12">
        <v>0</v>
      </c>
      <c r="AX1350" s="12">
        <v>1</v>
      </c>
      <c r="AY1350" s="12">
        <v>0</v>
      </c>
      <c r="AZ1350" s="12">
        <v>1</v>
      </c>
      <c r="BA1350" s="12">
        <v>1</v>
      </c>
      <c r="BB1350" s="12">
        <v>1</v>
      </c>
      <c r="BC1350" s="12">
        <v>0</v>
      </c>
      <c r="BD1350" s="12">
        <v>1</v>
      </c>
      <c r="BE1350" s="12">
        <v>0</v>
      </c>
      <c r="BF1350" s="12" t="s">
        <v>766</v>
      </c>
      <c r="BG1350" s="12" t="s">
        <v>770</v>
      </c>
      <c r="BH1350" s="12"/>
      <c r="BI1350" s="12" t="s">
        <v>2807</v>
      </c>
      <c r="BJ1350" s="12" t="s">
        <v>3460</v>
      </c>
      <c r="BK1350" s="12" t="s">
        <v>3463</v>
      </c>
      <c r="BL1350" s="12" t="s">
        <v>3470</v>
      </c>
      <c r="BM1350" s="12" t="s">
        <v>788</v>
      </c>
      <c r="BN1350" s="12"/>
      <c r="BO1350" s="12"/>
      <c r="BP1350" s="12"/>
      <c r="BQ1350" s="12"/>
      <c r="BR1350" s="12"/>
      <c r="BS1350" s="12"/>
      <c r="BT1350" s="12"/>
      <c r="BU1350" s="12"/>
      <c r="BV1350" s="12"/>
      <c r="BW1350" s="12"/>
      <c r="BX1350" s="12"/>
      <c r="BY1350" s="12"/>
      <c r="BZ1350" s="12"/>
      <c r="CA1350" s="12"/>
      <c r="CB1350" s="12"/>
      <c r="CC1350" s="12"/>
      <c r="CD1350" s="12"/>
      <c r="CE1350" s="12"/>
      <c r="CF1350" s="12"/>
      <c r="CG1350" s="12"/>
      <c r="CH1350" s="12"/>
      <c r="CI1350" s="12"/>
      <c r="CJ1350" s="12"/>
      <c r="CK1350" s="12"/>
      <c r="CL1350" s="12"/>
      <c r="CM1350" s="12"/>
      <c r="CN1350" s="12"/>
      <c r="CO1350" s="12"/>
      <c r="CP1350" s="12"/>
      <c r="CQ1350" s="12"/>
      <c r="CR1350" s="12"/>
      <c r="CS1350" s="12"/>
      <c r="CT1350" s="12"/>
      <c r="CU1350" s="12"/>
      <c r="CV1350" s="12"/>
      <c r="CW1350" s="12"/>
      <c r="CX1350" s="57"/>
    </row>
    <row r="1351" spans="1:102" x14ac:dyDescent="0.35">
      <c r="A1351" s="56">
        <v>42</v>
      </c>
      <c r="B1351" s="12" t="s">
        <v>3733</v>
      </c>
      <c r="C1351" s="12">
        <v>42.2</v>
      </c>
      <c r="D1351" s="12" t="s">
        <v>2034</v>
      </c>
      <c r="E1351" s="12" t="s">
        <v>373</v>
      </c>
      <c r="F1351" s="12" t="s">
        <v>1078</v>
      </c>
      <c r="G1351" s="12" t="s">
        <v>349</v>
      </c>
      <c r="H1351" s="12" t="s">
        <v>1078</v>
      </c>
      <c r="I1351" s="12" t="s">
        <v>1285</v>
      </c>
      <c r="J1351" s="12" t="s">
        <v>556</v>
      </c>
      <c r="K1351" s="12" t="s">
        <v>578</v>
      </c>
      <c r="L1351" s="12" t="s">
        <v>1204</v>
      </c>
      <c r="M1351" s="12" t="s">
        <v>3237</v>
      </c>
      <c r="N1351" s="12" t="s">
        <v>3435</v>
      </c>
      <c r="O1351" s="12" t="s">
        <v>3400</v>
      </c>
      <c r="P1351" s="12" t="s">
        <v>3401</v>
      </c>
      <c r="Q1351" s="12">
        <v>0</v>
      </c>
      <c r="R1351" s="12">
        <v>0</v>
      </c>
      <c r="S1351" s="12">
        <v>1</v>
      </c>
      <c r="T1351" s="12">
        <v>0</v>
      </c>
      <c r="U1351" s="12">
        <v>0</v>
      </c>
      <c r="V1351" s="12">
        <v>0</v>
      </c>
      <c r="W1351" s="12">
        <v>0</v>
      </c>
      <c r="X1351" s="12">
        <v>0</v>
      </c>
      <c r="Y1351" s="12">
        <v>0</v>
      </c>
      <c r="Z1351" s="12">
        <v>0</v>
      </c>
      <c r="AA1351" s="12">
        <v>0</v>
      </c>
      <c r="AB1351" s="12">
        <v>0</v>
      </c>
      <c r="AC1351" s="12">
        <v>1</v>
      </c>
      <c r="AD1351" s="12">
        <v>0</v>
      </c>
      <c r="AE1351" s="12">
        <v>0</v>
      </c>
      <c r="AF1351" s="12">
        <v>0</v>
      </c>
      <c r="AG1351" s="12">
        <v>0</v>
      </c>
      <c r="AH1351" s="12">
        <v>0</v>
      </c>
      <c r="AI1351" s="12">
        <v>0</v>
      </c>
      <c r="AJ1351" s="12">
        <v>1</v>
      </c>
      <c r="AK1351" s="12">
        <v>0</v>
      </c>
      <c r="AL1351" s="12" t="s">
        <v>607</v>
      </c>
      <c r="AM1351" s="12" t="s">
        <v>608</v>
      </c>
      <c r="AN1351" s="12" t="s">
        <v>674</v>
      </c>
      <c r="AO1351" s="12">
        <v>2008</v>
      </c>
      <c r="AP1351" s="12" t="s">
        <v>3458</v>
      </c>
      <c r="AQ1351" s="12">
        <v>2900</v>
      </c>
      <c r="AR1351" s="12">
        <v>1</v>
      </c>
      <c r="AS1351" s="12" t="s">
        <v>555</v>
      </c>
      <c r="AT1351" s="12" t="s">
        <v>212</v>
      </c>
      <c r="AU1351" s="12">
        <v>0</v>
      </c>
      <c r="AV1351" s="12">
        <v>0</v>
      </c>
      <c r="AW1351" s="12">
        <v>0</v>
      </c>
      <c r="AX1351" s="12">
        <v>1</v>
      </c>
      <c r="AY1351" s="12">
        <v>0</v>
      </c>
      <c r="AZ1351" s="12">
        <v>1</v>
      </c>
      <c r="BA1351" s="12">
        <v>1</v>
      </c>
      <c r="BB1351" s="12">
        <v>1</v>
      </c>
      <c r="BC1351" s="12">
        <v>0</v>
      </c>
      <c r="BD1351" s="12">
        <v>1</v>
      </c>
      <c r="BE1351" s="12">
        <v>0</v>
      </c>
      <c r="BF1351" s="12" t="s">
        <v>2821</v>
      </c>
      <c r="BG1351" s="12" t="s">
        <v>878</v>
      </c>
      <c r="BH1351" s="12"/>
      <c r="BI1351" s="12" t="s">
        <v>2819</v>
      </c>
      <c r="BJ1351" s="12" t="s">
        <v>3460</v>
      </c>
      <c r="BK1351" s="12" t="s">
        <v>3463</v>
      </c>
      <c r="BL1351" s="12" t="s">
        <v>3470</v>
      </c>
      <c r="BM1351" s="12" t="s">
        <v>788</v>
      </c>
      <c r="BN1351" s="12"/>
      <c r="BO1351" s="12"/>
      <c r="BP1351" s="12"/>
      <c r="BQ1351" s="12"/>
      <c r="BR1351" s="12"/>
      <c r="BS1351" s="12"/>
      <c r="BT1351" s="12"/>
      <c r="BU1351" s="12"/>
      <c r="BV1351" s="12"/>
      <c r="BW1351" s="12"/>
      <c r="BX1351" s="12"/>
      <c r="BY1351" s="12"/>
      <c r="BZ1351" s="12"/>
      <c r="CA1351" s="12"/>
      <c r="CB1351" s="12"/>
      <c r="CC1351" s="12"/>
      <c r="CD1351" s="12"/>
      <c r="CE1351" s="12"/>
      <c r="CF1351" s="12"/>
      <c r="CG1351" s="12"/>
      <c r="CH1351" s="12"/>
      <c r="CI1351" s="12"/>
      <c r="CJ1351" s="12"/>
      <c r="CK1351" s="12"/>
      <c r="CL1351" s="12"/>
      <c r="CM1351" s="12"/>
      <c r="CN1351" s="12"/>
      <c r="CO1351" s="12"/>
      <c r="CP1351" s="12"/>
      <c r="CQ1351" s="12"/>
      <c r="CR1351" s="12"/>
      <c r="CS1351" s="12"/>
      <c r="CT1351" s="12"/>
      <c r="CU1351" s="12"/>
      <c r="CV1351" s="12"/>
      <c r="CW1351" s="12"/>
      <c r="CX1351" s="57"/>
    </row>
    <row r="1352" spans="1:102" x14ac:dyDescent="0.35">
      <c r="A1352" s="56">
        <v>42</v>
      </c>
      <c r="B1352" s="12" t="s">
        <v>3733</v>
      </c>
      <c r="C1352" s="12">
        <v>42.3</v>
      </c>
      <c r="D1352" s="12" t="s">
        <v>2023</v>
      </c>
      <c r="E1352" s="12" t="s">
        <v>374</v>
      </c>
      <c r="F1352" s="12" t="s">
        <v>1078</v>
      </c>
      <c r="G1352" s="12" t="s">
        <v>349</v>
      </c>
      <c r="H1352" s="12" t="s">
        <v>1078</v>
      </c>
      <c r="I1352" s="12" t="s">
        <v>1285</v>
      </c>
      <c r="J1352" s="12" t="s">
        <v>556</v>
      </c>
      <c r="K1352" s="12" t="s">
        <v>578</v>
      </c>
      <c r="L1352" s="12" t="s">
        <v>1204</v>
      </c>
      <c r="M1352" s="12" t="s">
        <v>3237</v>
      </c>
      <c r="N1352" s="12" t="s">
        <v>3435</v>
      </c>
      <c r="O1352" s="12" t="s">
        <v>3400</v>
      </c>
      <c r="P1352" s="12" t="s">
        <v>3401</v>
      </c>
      <c r="Q1352" s="12">
        <v>0</v>
      </c>
      <c r="R1352" s="12">
        <v>0</v>
      </c>
      <c r="S1352" s="12">
        <v>1</v>
      </c>
      <c r="T1352" s="12">
        <v>0</v>
      </c>
      <c r="U1352" s="12">
        <v>0</v>
      </c>
      <c r="V1352" s="12">
        <v>0</v>
      </c>
      <c r="W1352" s="12">
        <v>0</v>
      </c>
      <c r="X1352" s="12">
        <v>0</v>
      </c>
      <c r="Y1352" s="12">
        <v>0</v>
      </c>
      <c r="Z1352" s="12">
        <v>0</v>
      </c>
      <c r="AA1352" s="12">
        <v>0</v>
      </c>
      <c r="AB1352" s="12">
        <v>0</v>
      </c>
      <c r="AC1352" s="12">
        <v>1</v>
      </c>
      <c r="AD1352" s="12">
        <v>0</v>
      </c>
      <c r="AE1352" s="12">
        <v>0</v>
      </c>
      <c r="AF1352" s="12">
        <v>0</v>
      </c>
      <c r="AG1352" s="12">
        <v>0</v>
      </c>
      <c r="AH1352" s="12">
        <v>0</v>
      </c>
      <c r="AI1352" s="12">
        <v>0</v>
      </c>
      <c r="AJ1352" s="12">
        <v>1</v>
      </c>
      <c r="AK1352" s="12">
        <v>0</v>
      </c>
      <c r="AL1352" s="12" t="s">
        <v>607</v>
      </c>
      <c r="AM1352" s="12" t="s">
        <v>608</v>
      </c>
      <c r="AN1352" s="12" t="s">
        <v>674</v>
      </c>
      <c r="AO1352" s="12">
        <v>2008</v>
      </c>
      <c r="AP1352" s="12" t="s">
        <v>3458</v>
      </c>
      <c r="AQ1352" s="12">
        <v>2900</v>
      </c>
      <c r="AR1352" s="12">
        <v>1</v>
      </c>
      <c r="AS1352" s="12" t="s">
        <v>555</v>
      </c>
      <c r="AT1352" s="12" t="s">
        <v>212</v>
      </c>
      <c r="AU1352" s="12">
        <v>0</v>
      </c>
      <c r="AV1352" s="12">
        <v>0</v>
      </c>
      <c r="AW1352" s="12">
        <v>0</v>
      </c>
      <c r="AX1352" s="12">
        <v>1</v>
      </c>
      <c r="AY1352" s="12">
        <v>0</v>
      </c>
      <c r="AZ1352" s="12">
        <v>1</v>
      </c>
      <c r="BA1352" s="12">
        <v>1</v>
      </c>
      <c r="BB1352" s="12">
        <v>1</v>
      </c>
      <c r="BC1352" s="12">
        <v>0</v>
      </c>
      <c r="BD1352" s="12">
        <v>1</v>
      </c>
      <c r="BE1352" s="12">
        <v>0</v>
      </c>
      <c r="BF1352" s="12" t="s">
        <v>766</v>
      </c>
      <c r="BG1352" s="12" t="s">
        <v>827</v>
      </c>
      <c r="BH1352" s="12"/>
      <c r="BI1352" s="12" t="s">
        <v>2806</v>
      </c>
      <c r="BJ1352" s="12" t="s">
        <v>3460</v>
      </c>
      <c r="BK1352" s="12" t="s">
        <v>3463</v>
      </c>
      <c r="BL1352" s="12" t="s">
        <v>3464</v>
      </c>
      <c r="BM1352" s="12" t="s">
        <v>788</v>
      </c>
      <c r="BN1352" s="12"/>
      <c r="BO1352" s="12"/>
      <c r="BP1352" s="12"/>
      <c r="BQ1352" s="12"/>
      <c r="BR1352" s="12"/>
      <c r="BS1352" s="12"/>
      <c r="BT1352" s="12"/>
      <c r="BU1352" s="12"/>
      <c r="BV1352" s="12"/>
      <c r="BW1352" s="12"/>
      <c r="BX1352" s="12"/>
      <c r="BY1352" s="12"/>
      <c r="BZ1352" s="12"/>
      <c r="CA1352" s="12"/>
      <c r="CB1352" s="12"/>
      <c r="CC1352" s="12"/>
      <c r="CD1352" s="12"/>
      <c r="CE1352" s="12"/>
      <c r="CF1352" s="12"/>
      <c r="CG1352" s="12"/>
      <c r="CH1352" s="12"/>
      <c r="CI1352" s="12"/>
      <c r="CJ1352" s="12"/>
      <c r="CK1352" s="12"/>
      <c r="CL1352" s="12"/>
      <c r="CM1352" s="12"/>
      <c r="CN1352" s="12"/>
      <c r="CO1352" s="12"/>
      <c r="CP1352" s="12"/>
      <c r="CQ1352" s="12"/>
      <c r="CR1352" s="12"/>
      <c r="CS1352" s="12"/>
      <c r="CT1352" s="12"/>
      <c r="CU1352" s="12"/>
      <c r="CV1352" s="12"/>
      <c r="CW1352" s="12"/>
      <c r="CX1352" s="57"/>
    </row>
    <row r="1353" spans="1:102" x14ac:dyDescent="0.35">
      <c r="A1353" s="56">
        <v>42</v>
      </c>
      <c r="B1353" s="12" t="s">
        <v>3733</v>
      </c>
      <c r="C1353" s="12">
        <v>42.3</v>
      </c>
      <c r="D1353" s="12" t="s">
        <v>2028</v>
      </c>
      <c r="E1353" s="12" t="s">
        <v>374</v>
      </c>
      <c r="F1353" s="12" t="s">
        <v>1078</v>
      </c>
      <c r="G1353" s="12" t="s">
        <v>349</v>
      </c>
      <c r="H1353" s="12" t="s">
        <v>1078</v>
      </c>
      <c r="I1353" s="12" t="s">
        <v>1285</v>
      </c>
      <c r="J1353" s="12" t="s">
        <v>556</v>
      </c>
      <c r="K1353" s="12" t="s">
        <v>578</v>
      </c>
      <c r="L1353" s="12" t="s">
        <v>1204</v>
      </c>
      <c r="M1353" s="12" t="s">
        <v>3237</v>
      </c>
      <c r="N1353" s="12" t="s">
        <v>3435</v>
      </c>
      <c r="O1353" s="12" t="s">
        <v>3400</v>
      </c>
      <c r="P1353" s="12" t="s">
        <v>3401</v>
      </c>
      <c r="Q1353" s="12">
        <v>0</v>
      </c>
      <c r="R1353" s="12">
        <v>0</v>
      </c>
      <c r="S1353" s="12">
        <v>1</v>
      </c>
      <c r="T1353" s="12">
        <v>0</v>
      </c>
      <c r="U1353" s="12">
        <v>0</v>
      </c>
      <c r="V1353" s="12">
        <v>0</v>
      </c>
      <c r="W1353" s="12">
        <v>0</v>
      </c>
      <c r="X1353" s="12">
        <v>0</v>
      </c>
      <c r="Y1353" s="12">
        <v>0</v>
      </c>
      <c r="Z1353" s="12">
        <v>0</v>
      </c>
      <c r="AA1353" s="12">
        <v>0</v>
      </c>
      <c r="AB1353" s="12">
        <v>0</v>
      </c>
      <c r="AC1353" s="12">
        <v>1</v>
      </c>
      <c r="AD1353" s="12">
        <v>0</v>
      </c>
      <c r="AE1353" s="12">
        <v>0</v>
      </c>
      <c r="AF1353" s="12">
        <v>0</v>
      </c>
      <c r="AG1353" s="12">
        <v>0</v>
      </c>
      <c r="AH1353" s="12">
        <v>0</v>
      </c>
      <c r="AI1353" s="12">
        <v>0</v>
      </c>
      <c r="AJ1353" s="12">
        <v>1</v>
      </c>
      <c r="AK1353" s="12">
        <v>0</v>
      </c>
      <c r="AL1353" s="12" t="s">
        <v>607</v>
      </c>
      <c r="AM1353" s="12" t="s">
        <v>608</v>
      </c>
      <c r="AN1353" s="12" t="s">
        <v>674</v>
      </c>
      <c r="AO1353" s="12">
        <v>2008</v>
      </c>
      <c r="AP1353" s="12" t="s">
        <v>3458</v>
      </c>
      <c r="AQ1353" s="12">
        <v>2900</v>
      </c>
      <c r="AR1353" s="12">
        <v>1</v>
      </c>
      <c r="AS1353" s="12" t="s">
        <v>555</v>
      </c>
      <c r="AT1353" s="12" t="s">
        <v>212</v>
      </c>
      <c r="AU1353" s="12">
        <v>0</v>
      </c>
      <c r="AV1353" s="12">
        <v>0</v>
      </c>
      <c r="AW1353" s="12">
        <v>0</v>
      </c>
      <c r="AX1353" s="12">
        <v>1</v>
      </c>
      <c r="AY1353" s="12">
        <v>0</v>
      </c>
      <c r="AZ1353" s="12">
        <v>1</v>
      </c>
      <c r="BA1353" s="12">
        <v>1</v>
      </c>
      <c r="BB1353" s="12">
        <v>1</v>
      </c>
      <c r="BC1353" s="12">
        <v>0</v>
      </c>
      <c r="BD1353" s="12">
        <v>1</v>
      </c>
      <c r="BE1353" s="12">
        <v>0</v>
      </c>
      <c r="BF1353" s="12" t="s">
        <v>766</v>
      </c>
      <c r="BG1353" s="12" t="s">
        <v>770</v>
      </c>
      <c r="BH1353" s="12"/>
      <c r="BI1353" s="12" t="s">
        <v>2807</v>
      </c>
      <c r="BJ1353" s="12" t="s">
        <v>3460</v>
      </c>
      <c r="BK1353" s="12" t="s">
        <v>3463</v>
      </c>
      <c r="BL1353" s="12" t="s">
        <v>3464</v>
      </c>
      <c r="BM1353" s="12" t="s">
        <v>788</v>
      </c>
      <c r="BN1353" s="12"/>
      <c r="BO1353" s="12"/>
      <c r="BP1353" s="12"/>
      <c r="BQ1353" s="12"/>
      <c r="BR1353" s="12"/>
      <c r="BS1353" s="12"/>
      <c r="BT1353" s="12"/>
      <c r="BU1353" s="12"/>
      <c r="BV1353" s="12"/>
      <c r="BW1353" s="12"/>
      <c r="BX1353" s="12"/>
      <c r="BY1353" s="12"/>
      <c r="BZ1353" s="12"/>
      <c r="CA1353" s="12"/>
      <c r="CB1353" s="12"/>
      <c r="CC1353" s="12"/>
      <c r="CD1353" s="12"/>
      <c r="CE1353" s="12"/>
      <c r="CF1353" s="12"/>
      <c r="CG1353" s="12"/>
      <c r="CH1353" s="12"/>
      <c r="CI1353" s="12"/>
      <c r="CJ1353" s="12"/>
      <c r="CK1353" s="12"/>
      <c r="CL1353" s="12"/>
      <c r="CM1353" s="12"/>
      <c r="CN1353" s="12"/>
      <c r="CO1353" s="12"/>
      <c r="CP1353" s="12"/>
      <c r="CQ1353" s="12"/>
      <c r="CR1353" s="12"/>
      <c r="CS1353" s="12"/>
      <c r="CT1353" s="12"/>
      <c r="CU1353" s="12"/>
      <c r="CV1353" s="12"/>
      <c r="CW1353" s="12"/>
      <c r="CX1353" s="57"/>
    </row>
    <row r="1354" spans="1:102" x14ac:dyDescent="0.35">
      <c r="A1354" s="56">
        <v>42</v>
      </c>
      <c r="B1354" s="12" t="s">
        <v>3733</v>
      </c>
      <c r="C1354" s="12">
        <v>42.3</v>
      </c>
      <c r="D1354" s="12" t="s">
        <v>2032</v>
      </c>
      <c r="E1354" s="12" t="s">
        <v>374</v>
      </c>
      <c r="F1354" s="12" t="s">
        <v>1078</v>
      </c>
      <c r="G1354" s="12" t="s">
        <v>349</v>
      </c>
      <c r="H1354" s="12" t="s">
        <v>1078</v>
      </c>
      <c r="I1354" s="12" t="s">
        <v>1285</v>
      </c>
      <c r="J1354" s="12" t="s">
        <v>556</v>
      </c>
      <c r="K1354" s="12" t="s">
        <v>578</v>
      </c>
      <c r="L1354" s="12" t="s">
        <v>1204</v>
      </c>
      <c r="M1354" s="53" t="s">
        <v>3237</v>
      </c>
      <c r="N1354" s="12" t="s">
        <v>3435</v>
      </c>
      <c r="O1354" s="12" t="s">
        <v>3400</v>
      </c>
      <c r="P1354" s="12" t="s">
        <v>3401</v>
      </c>
      <c r="Q1354" s="12">
        <v>0</v>
      </c>
      <c r="R1354" s="12">
        <v>0</v>
      </c>
      <c r="S1354" s="12">
        <v>1</v>
      </c>
      <c r="T1354" s="12">
        <v>0</v>
      </c>
      <c r="U1354" s="12">
        <v>0</v>
      </c>
      <c r="V1354" s="12">
        <v>0</v>
      </c>
      <c r="W1354" s="12">
        <v>0</v>
      </c>
      <c r="X1354" s="12">
        <v>0</v>
      </c>
      <c r="Y1354" s="12">
        <v>0</v>
      </c>
      <c r="Z1354" s="12">
        <v>0</v>
      </c>
      <c r="AA1354" s="12">
        <v>0</v>
      </c>
      <c r="AB1354" s="12">
        <v>0</v>
      </c>
      <c r="AC1354" s="12">
        <v>1</v>
      </c>
      <c r="AD1354" s="12">
        <v>0</v>
      </c>
      <c r="AE1354" s="12">
        <v>0</v>
      </c>
      <c r="AF1354" s="12">
        <v>0</v>
      </c>
      <c r="AG1354" s="12">
        <v>0</v>
      </c>
      <c r="AH1354" s="12">
        <v>0</v>
      </c>
      <c r="AI1354" s="12">
        <v>0</v>
      </c>
      <c r="AJ1354" s="12">
        <v>1</v>
      </c>
      <c r="AK1354" s="12">
        <v>0</v>
      </c>
      <c r="AL1354" s="12" t="s">
        <v>607</v>
      </c>
      <c r="AM1354" s="53" t="s">
        <v>608</v>
      </c>
      <c r="AN1354" s="53" t="s">
        <v>674</v>
      </c>
      <c r="AO1354" s="12">
        <v>2008</v>
      </c>
      <c r="AP1354" s="12" t="s">
        <v>3458</v>
      </c>
      <c r="AQ1354" s="12">
        <v>2900</v>
      </c>
      <c r="AR1354" s="12">
        <v>1</v>
      </c>
      <c r="AS1354" s="12" t="s">
        <v>555</v>
      </c>
      <c r="AT1354" s="12" t="s">
        <v>212</v>
      </c>
      <c r="AU1354" s="12">
        <v>0</v>
      </c>
      <c r="AV1354" s="12">
        <v>0</v>
      </c>
      <c r="AW1354" s="12">
        <v>0</v>
      </c>
      <c r="AX1354" s="12">
        <v>1</v>
      </c>
      <c r="AY1354" s="12">
        <v>0</v>
      </c>
      <c r="AZ1354" s="12">
        <v>1</v>
      </c>
      <c r="BA1354" s="12">
        <v>1</v>
      </c>
      <c r="BB1354" s="12">
        <v>1</v>
      </c>
      <c r="BC1354" s="12">
        <v>0</v>
      </c>
      <c r="BD1354" s="12">
        <v>1</v>
      </c>
      <c r="BE1354" s="12">
        <v>0</v>
      </c>
      <c r="BF1354" s="12" t="s">
        <v>2820</v>
      </c>
      <c r="BG1354" s="12" t="s">
        <v>1269</v>
      </c>
      <c r="BH1354" s="12">
        <v>1</v>
      </c>
      <c r="BI1354" s="12" t="s">
        <v>3257</v>
      </c>
      <c r="BJ1354" s="12" t="s">
        <v>3460</v>
      </c>
      <c r="BK1354" s="12" t="s">
        <v>3463</v>
      </c>
      <c r="BL1354" s="12" t="s">
        <v>3464</v>
      </c>
      <c r="BM1354" s="12" t="s">
        <v>788</v>
      </c>
      <c r="BN1354" s="12"/>
      <c r="BO1354" s="12"/>
      <c r="BP1354" s="12"/>
      <c r="BQ1354" s="12"/>
      <c r="BR1354" s="12"/>
      <c r="BS1354" s="12"/>
      <c r="BT1354" s="12"/>
      <c r="BU1354" s="12"/>
      <c r="BV1354" s="12"/>
      <c r="BW1354" s="12"/>
      <c r="BX1354" s="12"/>
      <c r="BY1354" s="12"/>
      <c r="BZ1354" s="12"/>
      <c r="CA1354" s="12"/>
      <c r="CB1354" s="12"/>
      <c r="CC1354" s="12"/>
      <c r="CD1354" s="12"/>
      <c r="CE1354" s="12"/>
      <c r="CF1354" s="12"/>
      <c r="CG1354" s="12"/>
      <c r="CH1354" s="12"/>
      <c r="CI1354" s="12"/>
      <c r="CJ1354" s="12"/>
      <c r="CK1354" s="12"/>
      <c r="CL1354" s="12"/>
      <c r="CM1354" s="12"/>
      <c r="CN1354" s="12"/>
      <c r="CO1354" s="12"/>
      <c r="CP1354" s="12"/>
      <c r="CQ1354" s="12"/>
      <c r="CR1354" s="12"/>
      <c r="CS1354" s="12"/>
      <c r="CT1354" s="12"/>
      <c r="CU1354" s="12"/>
      <c r="CV1354" s="12"/>
      <c r="CW1354" s="12"/>
      <c r="CX1354" s="57"/>
    </row>
    <row r="1355" spans="1:102" x14ac:dyDescent="0.35">
      <c r="A1355" s="56">
        <v>42</v>
      </c>
      <c r="B1355" s="12" t="s">
        <v>3733</v>
      </c>
      <c r="C1355" s="12">
        <v>42.3</v>
      </c>
      <c r="D1355" s="12" t="s">
        <v>2035</v>
      </c>
      <c r="E1355" s="12" t="s">
        <v>374</v>
      </c>
      <c r="F1355" s="12" t="s">
        <v>1078</v>
      </c>
      <c r="G1355" s="12" t="s">
        <v>349</v>
      </c>
      <c r="H1355" s="12" t="s">
        <v>1078</v>
      </c>
      <c r="I1355" s="12" t="s">
        <v>1285</v>
      </c>
      <c r="J1355" s="12" t="s">
        <v>556</v>
      </c>
      <c r="K1355" s="12" t="s">
        <v>578</v>
      </c>
      <c r="L1355" s="12" t="s">
        <v>1204</v>
      </c>
      <c r="M1355" s="12" t="s">
        <v>3237</v>
      </c>
      <c r="N1355" s="12" t="s">
        <v>3435</v>
      </c>
      <c r="O1355" s="12" t="s">
        <v>3400</v>
      </c>
      <c r="P1355" s="12" t="s">
        <v>3401</v>
      </c>
      <c r="Q1355" s="12">
        <v>0</v>
      </c>
      <c r="R1355" s="12">
        <v>0</v>
      </c>
      <c r="S1355" s="12">
        <v>1</v>
      </c>
      <c r="T1355" s="12">
        <v>0</v>
      </c>
      <c r="U1355" s="12">
        <v>0</v>
      </c>
      <c r="V1355" s="12">
        <v>0</v>
      </c>
      <c r="W1355" s="12">
        <v>0</v>
      </c>
      <c r="X1355" s="12">
        <v>0</v>
      </c>
      <c r="Y1355" s="12">
        <v>0</v>
      </c>
      <c r="Z1355" s="12">
        <v>0</v>
      </c>
      <c r="AA1355" s="12">
        <v>0</v>
      </c>
      <c r="AB1355" s="12">
        <v>0</v>
      </c>
      <c r="AC1355" s="12">
        <v>1</v>
      </c>
      <c r="AD1355" s="12">
        <v>0</v>
      </c>
      <c r="AE1355" s="12">
        <v>0</v>
      </c>
      <c r="AF1355" s="12">
        <v>0</v>
      </c>
      <c r="AG1355" s="12">
        <v>0</v>
      </c>
      <c r="AH1355" s="12">
        <v>0</v>
      </c>
      <c r="AI1355" s="12">
        <v>0</v>
      </c>
      <c r="AJ1355" s="12">
        <v>1</v>
      </c>
      <c r="AK1355" s="12">
        <v>0</v>
      </c>
      <c r="AL1355" s="12" t="s">
        <v>607</v>
      </c>
      <c r="AM1355" s="53" t="s">
        <v>608</v>
      </c>
      <c r="AN1355" s="53" t="s">
        <v>674</v>
      </c>
      <c r="AO1355" s="12">
        <v>2008</v>
      </c>
      <c r="AP1355" s="12" t="s">
        <v>3458</v>
      </c>
      <c r="AQ1355" s="12">
        <v>2900</v>
      </c>
      <c r="AR1355" s="12">
        <v>1</v>
      </c>
      <c r="AS1355" s="12" t="s">
        <v>555</v>
      </c>
      <c r="AT1355" s="12" t="s">
        <v>212</v>
      </c>
      <c r="AU1355" s="12">
        <v>0</v>
      </c>
      <c r="AV1355" s="12">
        <v>0</v>
      </c>
      <c r="AW1355" s="12">
        <v>0</v>
      </c>
      <c r="AX1355" s="12">
        <v>1</v>
      </c>
      <c r="AY1355" s="12">
        <v>0</v>
      </c>
      <c r="AZ1355" s="12">
        <v>1</v>
      </c>
      <c r="BA1355" s="12">
        <v>1</v>
      </c>
      <c r="BB1355" s="12">
        <v>1</v>
      </c>
      <c r="BC1355" s="12">
        <v>0</v>
      </c>
      <c r="BD1355" s="12">
        <v>1</v>
      </c>
      <c r="BE1355" s="12">
        <v>0</v>
      </c>
      <c r="BF1355" s="12" t="s">
        <v>2821</v>
      </c>
      <c r="BG1355" s="12" t="s">
        <v>878</v>
      </c>
      <c r="BH1355" s="12"/>
      <c r="BI1355" s="12" t="s">
        <v>2819</v>
      </c>
      <c r="BJ1355" s="12" t="s">
        <v>3460</v>
      </c>
      <c r="BK1355" s="12" t="s">
        <v>3463</v>
      </c>
      <c r="BL1355" s="12" t="s">
        <v>3464</v>
      </c>
      <c r="BM1355" s="12" t="s">
        <v>788</v>
      </c>
      <c r="BN1355" s="12"/>
      <c r="BO1355" s="12"/>
      <c r="BP1355" s="12"/>
      <c r="BQ1355" s="12"/>
      <c r="BR1355" s="12"/>
      <c r="BS1355" s="12"/>
      <c r="BT1355" s="12"/>
      <c r="BU1355" s="12"/>
      <c r="BV1355" s="12"/>
      <c r="BW1355" s="12"/>
      <c r="BX1355" s="12"/>
      <c r="BY1355" s="12"/>
      <c r="BZ1355" s="12"/>
      <c r="CA1355" s="12"/>
      <c r="CB1355" s="12"/>
      <c r="CC1355" s="12"/>
      <c r="CD1355" s="12"/>
      <c r="CE1355" s="12"/>
      <c r="CF1355" s="12"/>
      <c r="CG1355" s="12"/>
      <c r="CH1355" s="12"/>
      <c r="CI1355" s="12"/>
      <c r="CJ1355" s="12"/>
      <c r="CK1355" s="12"/>
      <c r="CL1355" s="12"/>
      <c r="CM1355" s="12"/>
      <c r="CN1355" s="12"/>
      <c r="CO1355" s="12"/>
      <c r="CP1355" s="12"/>
      <c r="CQ1355" s="12"/>
      <c r="CR1355" s="12"/>
      <c r="CS1355" s="12"/>
      <c r="CT1355" s="12"/>
      <c r="CU1355" s="12"/>
      <c r="CV1355" s="12"/>
      <c r="CW1355" s="12"/>
      <c r="CX1355" s="57"/>
    </row>
    <row r="1356" spans="1:102" x14ac:dyDescent="0.35">
      <c r="A1356" s="56">
        <v>42</v>
      </c>
      <c r="B1356" s="12" t="s">
        <v>3733</v>
      </c>
      <c r="C1356" s="12">
        <v>42.4</v>
      </c>
      <c r="D1356" s="12" t="s">
        <v>2036</v>
      </c>
      <c r="E1356" s="12" t="s">
        <v>376</v>
      </c>
      <c r="F1356" s="12" t="s">
        <v>1078</v>
      </c>
      <c r="G1356" s="12" t="s">
        <v>349</v>
      </c>
      <c r="H1356" s="12" t="s">
        <v>1078</v>
      </c>
      <c r="I1356" s="12" t="s">
        <v>1285</v>
      </c>
      <c r="J1356" s="12" t="s">
        <v>556</v>
      </c>
      <c r="K1356" s="12" t="s">
        <v>578</v>
      </c>
      <c r="L1356" s="12" t="s">
        <v>1204</v>
      </c>
      <c r="M1356" s="12" t="s">
        <v>3237</v>
      </c>
      <c r="N1356" s="12" t="s">
        <v>3435</v>
      </c>
      <c r="O1356" s="12" t="s">
        <v>3400</v>
      </c>
      <c r="P1356" s="12" t="s">
        <v>3401</v>
      </c>
      <c r="Q1356" s="12">
        <v>0</v>
      </c>
      <c r="R1356" s="12">
        <v>0</v>
      </c>
      <c r="S1356" s="12">
        <v>1</v>
      </c>
      <c r="T1356" s="12">
        <v>0</v>
      </c>
      <c r="U1356" s="12">
        <v>0</v>
      </c>
      <c r="V1356" s="12">
        <v>0</v>
      </c>
      <c r="W1356" s="12">
        <v>0</v>
      </c>
      <c r="X1356" s="12">
        <v>0</v>
      </c>
      <c r="Y1356" s="12">
        <v>0</v>
      </c>
      <c r="Z1356" s="12">
        <v>0</v>
      </c>
      <c r="AA1356" s="12">
        <v>0</v>
      </c>
      <c r="AB1356" s="12">
        <v>0</v>
      </c>
      <c r="AC1356" s="12">
        <v>1</v>
      </c>
      <c r="AD1356" s="12">
        <v>0</v>
      </c>
      <c r="AE1356" s="12">
        <v>0</v>
      </c>
      <c r="AF1356" s="12">
        <v>0</v>
      </c>
      <c r="AG1356" s="12">
        <v>0</v>
      </c>
      <c r="AH1356" s="12">
        <v>0</v>
      </c>
      <c r="AI1356" s="12">
        <v>0</v>
      </c>
      <c r="AJ1356" s="12">
        <v>1</v>
      </c>
      <c r="AK1356" s="12">
        <v>0</v>
      </c>
      <c r="AL1356" s="12" t="s">
        <v>607</v>
      </c>
      <c r="AM1356" s="53" t="s">
        <v>608</v>
      </c>
      <c r="AN1356" s="53" t="s">
        <v>674</v>
      </c>
      <c r="AO1356" s="12">
        <v>2008</v>
      </c>
      <c r="AP1356" s="12" t="s">
        <v>3458</v>
      </c>
      <c r="AQ1356" s="12">
        <v>2900</v>
      </c>
      <c r="AR1356" s="12">
        <v>1</v>
      </c>
      <c r="AS1356" s="12" t="s">
        <v>555</v>
      </c>
      <c r="AT1356" s="12" t="s">
        <v>212</v>
      </c>
      <c r="AU1356" s="12">
        <v>0</v>
      </c>
      <c r="AV1356" s="12">
        <v>0</v>
      </c>
      <c r="AW1356" s="12">
        <v>0</v>
      </c>
      <c r="AX1356" s="12">
        <v>1</v>
      </c>
      <c r="AY1356" s="12">
        <v>1</v>
      </c>
      <c r="AZ1356" s="12">
        <v>1</v>
      </c>
      <c r="BA1356" s="12">
        <v>1</v>
      </c>
      <c r="BB1356" s="12">
        <v>1</v>
      </c>
      <c r="BC1356" s="12">
        <v>0</v>
      </c>
      <c r="BD1356" s="12">
        <v>1</v>
      </c>
      <c r="BE1356" s="12">
        <v>0</v>
      </c>
      <c r="BF1356" s="12" t="s">
        <v>2821</v>
      </c>
      <c r="BG1356" s="12" t="s">
        <v>878</v>
      </c>
      <c r="BH1356" s="12"/>
      <c r="BI1356" s="12" t="s">
        <v>2819</v>
      </c>
      <c r="BJ1356" s="12" t="s">
        <v>3460</v>
      </c>
      <c r="BK1356" s="12" t="s">
        <v>3463</v>
      </c>
      <c r="BL1356" s="12" t="s">
        <v>3466</v>
      </c>
      <c r="BM1356" s="12" t="s">
        <v>788</v>
      </c>
      <c r="BN1356" s="12"/>
      <c r="BO1356" s="12"/>
      <c r="BP1356" s="12"/>
      <c r="BQ1356" s="12"/>
      <c r="BR1356" s="12"/>
      <c r="BS1356" s="12"/>
      <c r="BT1356" s="12"/>
      <c r="BU1356" s="12"/>
      <c r="BV1356" s="12"/>
      <c r="BW1356" s="12"/>
      <c r="BX1356" s="12"/>
      <c r="BY1356" s="12"/>
      <c r="BZ1356" s="12"/>
      <c r="CA1356" s="12"/>
      <c r="CB1356" s="12"/>
      <c r="CC1356" s="12"/>
      <c r="CD1356" s="12"/>
      <c r="CE1356" s="12"/>
      <c r="CF1356" s="12"/>
      <c r="CG1356" s="12"/>
      <c r="CH1356" s="12"/>
      <c r="CI1356" s="12"/>
      <c r="CJ1356" s="12"/>
      <c r="CK1356" s="12"/>
      <c r="CL1356" s="12"/>
      <c r="CM1356" s="12"/>
      <c r="CN1356" s="12"/>
      <c r="CO1356" s="12"/>
      <c r="CP1356" s="12"/>
      <c r="CQ1356" s="12"/>
      <c r="CR1356" s="12"/>
      <c r="CS1356" s="12"/>
      <c r="CT1356" s="12"/>
      <c r="CU1356" s="12"/>
      <c r="CV1356" s="12"/>
      <c r="CW1356" s="12"/>
      <c r="CX1356" s="57"/>
    </row>
    <row r="1357" spans="1:102" x14ac:dyDescent="0.35">
      <c r="A1357" s="56">
        <v>42</v>
      </c>
      <c r="B1357" s="12" t="s">
        <v>3733</v>
      </c>
      <c r="C1357" s="12">
        <v>42.4</v>
      </c>
      <c r="D1357" s="12" t="s">
        <v>2024</v>
      </c>
      <c r="E1357" s="12" t="s">
        <v>375</v>
      </c>
      <c r="F1357" s="53" t="s">
        <v>1078</v>
      </c>
      <c r="G1357" s="53" t="s">
        <v>349</v>
      </c>
      <c r="H1357" s="53" t="s">
        <v>1078</v>
      </c>
      <c r="I1357" s="53" t="s">
        <v>1285</v>
      </c>
      <c r="J1357" s="53" t="s">
        <v>556</v>
      </c>
      <c r="K1357" s="53" t="s">
        <v>578</v>
      </c>
      <c r="L1357" s="53" t="s">
        <v>1204</v>
      </c>
      <c r="M1357" s="53" t="s">
        <v>3237</v>
      </c>
      <c r="N1357" s="12" t="s">
        <v>3435</v>
      </c>
      <c r="O1357" s="12" t="s">
        <v>3400</v>
      </c>
      <c r="P1357" s="12" t="s">
        <v>3401</v>
      </c>
      <c r="Q1357" s="12">
        <v>0</v>
      </c>
      <c r="R1357" s="12">
        <v>0</v>
      </c>
      <c r="S1357" s="12">
        <v>1</v>
      </c>
      <c r="T1357" s="12">
        <v>0</v>
      </c>
      <c r="U1357" s="12">
        <v>0</v>
      </c>
      <c r="V1357" s="12">
        <v>0</v>
      </c>
      <c r="W1357" s="12">
        <v>0</v>
      </c>
      <c r="X1357" s="12">
        <v>0</v>
      </c>
      <c r="Y1357" s="12">
        <v>0</v>
      </c>
      <c r="Z1357" s="12">
        <v>0</v>
      </c>
      <c r="AA1357" s="12">
        <v>0</v>
      </c>
      <c r="AB1357" s="12">
        <v>0</v>
      </c>
      <c r="AC1357" s="12">
        <v>1</v>
      </c>
      <c r="AD1357" s="12">
        <v>0</v>
      </c>
      <c r="AE1357" s="12">
        <v>0</v>
      </c>
      <c r="AF1357" s="12">
        <v>0</v>
      </c>
      <c r="AG1357" s="12">
        <v>0</v>
      </c>
      <c r="AH1357" s="12">
        <v>0</v>
      </c>
      <c r="AI1357" s="12">
        <v>0</v>
      </c>
      <c r="AJ1357" s="12">
        <v>1</v>
      </c>
      <c r="AK1357" s="12">
        <v>0</v>
      </c>
      <c r="AL1357" s="12" t="s">
        <v>607</v>
      </c>
      <c r="AM1357" s="53" t="s">
        <v>608</v>
      </c>
      <c r="AN1357" s="53" t="s">
        <v>674</v>
      </c>
      <c r="AO1357" s="53">
        <v>2008</v>
      </c>
      <c r="AP1357" s="12" t="s">
        <v>3458</v>
      </c>
      <c r="AQ1357" s="12">
        <v>2900</v>
      </c>
      <c r="AR1357" s="53">
        <v>1</v>
      </c>
      <c r="AS1357" s="53" t="s">
        <v>555</v>
      </c>
      <c r="AT1357" s="53" t="s">
        <v>212</v>
      </c>
      <c r="AU1357" s="12">
        <v>0</v>
      </c>
      <c r="AV1357" s="12">
        <v>0</v>
      </c>
      <c r="AW1357" s="12">
        <v>0</v>
      </c>
      <c r="AX1357" s="12">
        <v>1</v>
      </c>
      <c r="AY1357" s="53">
        <v>1</v>
      </c>
      <c r="AZ1357" s="12">
        <v>1</v>
      </c>
      <c r="BA1357" s="12">
        <v>1</v>
      </c>
      <c r="BB1357" s="12">
        <v>1</v>
      </c>
      <c r="BC1357" s="12">
        <v>0</v>
      </c>
      <c r="BD1357" s="12">
        <v>1</v>
      </c>
      <c r="BE1357" s="12">
        <v>0</v>
      </c>
      <c r="BF1357" s="53" t="s">
        <v>766</v>
      </c>
      <c r="BG1357" s="53" t="s">
        <v>827</v>
      </c>
      <c r="BH1357" s="53"/>
      <c r="BI1357" s="53" t="s">
        <v>2806</v>
      </c>
      <c r="BJ1357" s="12" t="s">
        <v>3460</v>
      </c>
      <c r="BK1357" s="12" t="s">
        <v>3463</v>
      </c>
      <c r="BL1357" s="12" t="s">
        <v>3466</v>
      </c>
      <c r="BM1357" s="53" t="s">
        <v>788</v>
      </c>
      <c r="BN1357" s="53"/>
      <c r="BO1357" s="12"/>
      <c r="BP1357" s="53"/>
      <c r="BQ1357" s="53"/>
      <c r="BR1357" s="53"/>
      <c r="BS1357" s="53"/>
      <c r="BT1357" s="53"/>
      <c r="BU1357" s="53"/>
      <c r="BV1357" s="53"/>
      <c r="BW1357" s="53"/>
      <c r="BX1357" s="53"/>
      <c r="BY1357" s="53"/>
      <c r="BZ1357" s="12"/>
      <c r="CA1357" s="53"/>
      <c r="CB1357" s="53"/>
      <c r="CC1357" s="53"/>
      <c r="CD1357" s="53"/>
      <c r="CE1357" s="53"/>
      <c r="CF1357" s="53"/>
      <c r="CG1357" s="53"/>
      <c r="CH1357" s="53"/>
      <c r="CI1357" s="53"/>
      <c r="CJ1357" s="12"/>
      <c r="CK1357" s="12"/>
      <c r="CL1357" s="53"/>
      <c r="CM1357" s="53"/>
      <c r="CN1357" s="53"/>
      <c r="CO1357" s="53"/>
      <c r="CP1357" s="53"/>
      <c r="CQ1357" s="53"/>
      <c r="CR1357" s="53"/>
      <c r="CS1357" s="53"/>
      <c r="CT1357" s="53"/>
      <c r="CU1357" s="53"/>
      <c r="CV1357" s="53"/>
      <c r="CW1357" s="53"/>
      <c r="CX1357" s="59"/>
    </row>
    <row r="1358" spans="1:102" x14ac:dyDescent="0.35">
      <c r="A1358" s="56">
        <v>42</v>
      </c>
      <c r="B1358" s="12" t="s">
        <v>3733</v>
      </c>
      <c r="C1358" s="12">
        <v>42.4</v>
      </c>
      <c r="D1358" s="12" t="s">
        <v>2029</v>
      </c>
      <c r="E1358" s="12" t="s">
        <v>375</v>
      </c>
      <c r="F1358" s="12" t="s">
        <v>1078</v>
      </c>
      <c r="G1358" s="12" t="s">
        <v>349</v>
      </c>
      <c r="H1358" s="12" t="s">
        <v>1078</v>
      </c>
      <c r="I1358" s="12" t="s">
        <v>1285</v>
      </c>
      <c r="J1358" s="12" t="s">
        <v>556</v>
      </c>
      <c r="K1358" s="12" t="s">
        <v>578</v>
      </c>
      <c r="L1358" s="12" t="s">
        <v>1204</v>
      </c>
      <c r="M1358" s="12" t="s">
        <v>3237</v>
      </c>
      <c r="N1358" s="12" t="s">
        <v>3435</v>
      </c>
      <c r="O1358" s="12" t="s">
        <v>3400</v>
      </c>
      <c r="P1358" s="12" t="s">
        <v>3401</v>
      </c>
      <c r="Q1358" s="12">
        <v>0</v>
      </c>
      <c r="R1358" s="12">
        <v>0</v>
      </c>
      <c r="S1358" s="12">
        <v>1</v>
      </c>
      <c r="T1358" s="12">
        <v>0</v>
      </c>
      <c r="U1358" s="12">
        <v>0</v>
      </c>
      <c r="V1358" s="12">
        <v>0</v>
      </c>
      <c r="W1358" s="12">
        <v>0</v>
      </c>
      <c r="X1358" s="12">
        <v>0</v>
      </c>
      <c r="Y1358" s="12">
        <v>0</v>
      </c>
      <c r="Z1358" s="12">
        <v>0</v>
      </c>
      <c r="AA1358" s="12">
        <v>0</v>
      </c>
      <c r="AB1358" s="12">
        <v>0</v>
      </c>
      <c r="AC1358" s="12">
        <v>1</v>
      </c>
      <c r="AD1358" s="12">
        <v>0</v>
      </c>
      <c r="AE1358" s="12">
        <v>0</v>
      </c>
      <c r="AF1358" s="12">
        <v>0</v>
      </c>
      <c r="AG1358" s="12">
        <v>0</v>
      </c>
      <c r="AH1358" s="12">
        <v>0</v>
      </c>
      <c r="AI1358" s="12">
        <v>0</v>
      </c>
      <c r="AJ1358" s="12">
        <v>1</v>
      </c>
      <c r="AK1358" s="12">
        <v>0</v>
      </c>
      <c r="AL1358" s="12" t="s">
        <v>607</v>
      </c>
      <c r="AM1358" s="12" t="s">
        <v>608</v>
      </c>
      <c r="AN1358" s="12" t="s">
        <v>674</v>
      </c>
      <c r="AO1358" s="12">
        <v>2008</v>
      </c>
      <c r="AP1358" s="12" t="s">
        <v>3458</v>
      </c>
      <c r="AQ1358" s="12">
        <v>2900</v>
      </c>
      <c r="AR1358" s="12">
        <v>1</v>
      </c>
      <c r="AS1358" s="12" t="s">
        <v>555</v>
      </c>
      <c r="AT1358" s="12" t="s">
        <v>212</v>
      </c>
      <c r="AU1358" s="12">
        <v>0</v>
      </c>
      <c r="AV1358" s="12">
        <v>0</v>
      </c>
      <c r="AW1358" s="12">
        <v>0</v>
      </c>
      <c r="AX1358" s="12">
        <v>1</v>
      </c>
      <c r="AY1358" s="12">
        <v>1</v>
      </c>
      <c r="AZ1358" s="12">
        <v>1</v>
      </c>
      <c r="BA1358" s="12">
        <v>1</v>
      </c>
      <c r="BB1358" s="12">
        <v>1</v>
      </c>
      <c r="BC1358" s="12">
        <v>0</v>
      </c>
      <c r="BD1358" s="12">
        <v>1</v>
      </c>
      <c r="BE1358" s="12">
        <v>0</v>
      </c>
      <c r="BF1358" s="12" t="s">
        <v>766</v>
      </c>
      <c r="BG1358" s="12" t="s">
        <v>770</v>
      </c>
      <c r="BH1358" s="12"/>
      <c r="BI1358" s="12" t="s">
        <v>2807</v>
      </c>
      <c r="BJ1358" s="12" t="s">
        <v>3460</v>
      </c>
      <c r="BK1358" s="12" t="s">
        <v>3463</v>
      </c>
      <c r="BL1358" s="12" t="s">
        <v>3466</v>
      </c>
      <c r="BM1358" s="12" t="s">
        <v>788</v>
      </c>
      <c r="BN1358" s="12"/>
      <c r="BO1358" s="12"/>
      <c r="BP1358" s="12"/>
      <c r="BQ1358" s="12"/>
      <c r="BR1358" s="12"/>
      <c r="BS1358" s="12"/>
      <c r="BT1358" s="12"/>
      <c r="BU1358" s="12"/>
      <c r="BV1358" s="12"/>
      <c r="BW1358" s="12"/>
      <c r="BX1358" s="12"/>
      <c r="BY1358" s="12"/>
      <c r="BZ1358" s="12"/>
      <c r="CA1358" s="12"/>
      <c r="CB1358" s="12"/>
      <c r="CC1358" s="12"/>
      <c r="CD1358" s="12"/>
      <c r="CE1358" s="12"/>
      <c r="CF1358" s="12"/>
      <c r="CG1358" s="12"/>
      <c r="CH1358" s="12"/>
      <c r="CI1358" s="12"/>
      <c r="CJ1358" s="12"/>
      <c r="CK1358" s="12"/>
      <c r="CL1358" s="12"/>
      <c r="CM1358" s="12"/>
      <c r="CN1358" s="12"/>
      <c r="CO1358" s="12"/>
      <c r="CP1358" s="12"/>
      <c r="CQ1358" s="12"/>
      <c r="CR1358" s="12"/>
      <c r="CS1358" s="12"/>
      <c r="CT1358" s="12"/>
      <c r="CU1358" s="12"/>
      <c r="CV1358" s="12"/>
      <c r="CW1358" s="12"/>
      <c r="CX1358" s="57"/>
    </row>
    <row r="1359" spans="1:102" x14ac:dyDescent="0.35">
      <c r="A1359" s="56">
        <v>42</v>
      </c>
      <c r="B1359" s="12" t="s">
        <v>3733</v>
      </c>
      <c r="C1359" s="12">
        <v>42.5</v>
      </c>
      <c r="D1359" s="12" t="s">
        <v>2025</v>
      </c>
      <c r="E1359" s="12" t="s">
        <v>378</v>
      </c>
      <c r="F1359" s="12" t="s">
        <v>1078</v>
      </c>
      <c r="G1359" s="12" t="s">
        <v>349</v>
      </c>
      <c r="H1359" s="12" t="s">
        <v>1078</v>
      </c>
      <c r="I1359" s="12" t="s">
        <v>1285</v>
      </c>
      <c r="J1359" s="12" t="s">
        <v>556</v>
      </c>
      <c r="K1359" s="12" t="s">
        <v>578</v>
      </c>
      <c r="L1359" s="12" t="s">
        <v>1204</v>
      </c>
      <c r="M1359" s="12" t="s">
        <v>3237</v>
      </c>
      <c r="N1359" s="12" t="s">
        <v>3435</v>
      </c>
      <c r="O1359" s="12" t="s">
        <v>3400</v>
      </c>
      <c r="P1359" s="12" t="s">
        <v>3401</v>
      </c>
      <c r="Q1359" s="12">
        <v>0</v>
      </c>
      <c r="R1359" s="12">
        <v>0</v>
      </c>
      <c r="S1359" s="12">
        <v>1</v>
      </c>
      <c r="T1359" s="12">
        <v>0</v>
      </c>
      <c r="U1359" s="12">
        <v>0</v>
      </c>
      <c r="V1359" s="12">
        <v>0</v>
      </c>
      <c r="W1359" s="12">
        <v>0</v>
      </c>
      <c r="X1359" s="12">
        <v>0</v>
      </c>
      <c r="Y1359" s="12">
        <v>0</v>
      </c>
      <c r="Z1359" s="12">
        <v>0</v>
      </c>
      <c r="AA1359" s="12">
        <v>0</v>
      </c>
      <c r="AB1359" s="12">
        <v>0</v>
      </c>
      <c r="AC1359" s="12">
        <v>1</v>
      </c>
      <c r="AD1359" s="12">
        <v>0</v>
      </c>
      <c r="AE1359" s="12">
        <v>0</v>
      </c>
      <c r="AF1359" s="12">
        <v>0</v>
      </c>
      <c r="AG1359" s="12">
        <v>0</v>
      </c>
      <c r="AH1359" s="12">
        <v>0</v>
      </c>
      <c r="AI1359" s="12">
        <v>0</v>
      </c>
      <c r="AJ1359" s="12">
        <v>1</v>
      </c>
      <c r="AK1359" s="12">
        <v>0</v>
      </c>
      <c r="AL1359" s="12" t="s">
        <v>607</v>
      </c>
      <c r="AM1359" s="12" t="s">
        <v>608</v>
      </c>
      <c r="AN1359" s="12" t="s">
        <v>674</v>
      </c>
      <c r="AO1359" s="12">
        <v>2008</v>
      </c>
      <c r="AP1359" s="12" t="s">
        <v>3458</v>
      </c>
      <c r="AQ1359" s="12">
        <v>2900</v>
      </c>
      <c r="AR1359" s="12">
        <v>1</v>
      </c>
      <c r="AS1359" s="12" t="s">
        <v>555</v>
      </c>
      <c r="AT1359" s="12" t="s">
        <v>212</v>
      </c>
      <c r="AU1359" s="12">
        <v>0</v>
      </c>
      <c r="AV1359" s="12">
        <v>0</v>
      </c>
      <c r="AW1359" s="12">
        <v>0</v>
      </c>
      <c r="AX1359" s="12">
        <v>1</v>
      </c>
      <c r="AY1359" s="12">
        <v>1</v>
      </c>
      <c r="AZ1359" s="12">
        <v>1</v>
      </c>
      <c r="BA1359" s="12">
        <v>1</v>
      </c>
      <c r="BB1359" s="12">
        <v>1</v>
      </c>
      <c r="BC1359" s="12">
        <v>0</v>
      </c>
      <c r="BD1359" s="12">
        <v>1</v>
      </c>
      <c r="BE1359" s="12">
        <v>0</v>
      </c>
      <c r="BF1359" s="12" t="s">
        <v>766</v>
      </c>
      <c r="BG1359" s="12" t="s">
        <v>827</v>
      </c>
      <c r="BH1359" s="12"/>
      <c r="BI1359" s="12" t="s">
        <v>2806</v>
      </c>
      <c r="BJ1359" s="12" t="s">
        <v>3460</v>
      </c>
      <c r="BK1359" s="12" t="s">
        <v>3463</v>
      </c>
      <c r="BL1359" s="12" t="s">
        <v>3466</v>
      </c>
      <c r="BM1359" s="12" t="s">
        <v>788</v>
      </c>
      <c r="BN1359" s="12"/>
      <c r="BO1359" s="12"/>
      <c r="BP1359" s="12"/>
      <c r="BQ1359" s="12"/>
      <c r="BR1359" s="12"/>
      <c r="BS1359" s="12"/>
      <c r="BT1359" s="12"/>
      <c r="BU1359" s="12"/>
      <c r="BV1359" s="12"/>
      <c r="BW1359" s="12"/>
      <c r="BX1359" s="12"/>
      <c r="BY1359" s="12"/>
      <c r="BZ1359" s="12"/>
      <c r="CA1359" s="12"/>
      <c r="CB1359" s="12"/>
      <c r="CC1359" s="12"/>
      <c r="CD1359" s="12"/>
      <c r="CE1359" s="12"/>
      <c r="CF1359" s="12"/>
      <c r="CG1359" s="12"/>
      <c r="CH1359" s="12"/>
      <c r="CI1359" s="12"/>
      <c r="CJ1359" s="12"/>
      <c r="CK1359" s="12"/>
      <c r="CL1359" s="12"/>
      <c r="CM1359" s="12"/>
      <c r="CN1359" s="12"/>
      <c r="CO1359" s="12"/>
      <c r="CP1359" s="12"/>
      <c r="CQ1359" s="12"/>
      <c r="CR1359" s="12"/>
      <c r="CS1359" s="12"/>
      <c r="CT1359" s="12"/>
      <c r="CU1359" s="12"/>
      <c r="CV1359" s="12"/>
      <c r="CW1359" s="12"/>
      <c r="CX1359" s="57"/>
    </row>
    <row r="1360" spans="1:102" x14ac:dyDescent="0.35">
      <c r="A1360" s="56">
        <v>42</v>
      </c>
      <c r="B1360" s="12" t="s">
        <v>3733</v>
      </c>
      <c r="C1360" s="12">
        <v>42.5</v>
      </c>
      <c r="D1360" s="12" t="s">
        <v>2030</v>
      </c>
      <c r="E1360" s="12" t="s">
        <v>377</v>
      </c>
      <c r="F1360" s="12" t="s">
        <v>1078</v>
      </c>
      <c r="G1360" s="12" t="s">
        <v>349</v>
      </c>
      <c r="H1360" s="12" t="s">
        <v>1078</v>
      </c>
      <c r="I1360" s="12" t="s">
        <v>1285</v>
      </c>
      <c r="J1360" s="12" t="s">
        <v>556</v>
      </c>
      <c r="K1360" s="12" t="s">
        <v>578</v>
      </c>
      <c r="L1360" s="12" t="s">
        <v>1204</v>
      </c>
      <c r="M1360" s="12" t="s">
        <v>3237</v>
      </c>
      <c r="N1360" s="12" t="s">
        <v>3435</v>
      </c>
      <c r="O1360" s="12" t="s">
        <v>3400</v>
      </c>
      <c r="P1360" s="12" t="s">
        <v>3401</v>
      </c>
      <c r="Q1360" s="12">
        <v>0</v>
      </c>
      <c r="R1360" s="12">
        <v>0</v>
      </c>
      <c r="S1360" s="12">
        <v>1</v>
      </c>
      <c r="T1360" s="12">
        <v>0</v>
      </c>
      <c r="U1360" s="12">
        <v>0</v>
      </c>
      <c r="V1360" s="12">
        <v>0</v>
      </c>
      <c r="W1360" s="12">
        <v>0</v>
      </c>
      <c r="X1360" s="12">
        <v>0</v>
      </c>
      <c r="Y1360" s="12">
        <v>0</v>
      </c>
      <c r="Z1360" s="12">
        <v>0</v>
      </c>
      <c r="AA1360" s="12">
        <v>0</v>
      </c>
      <c r="AB1360" s="12">
        <v>0</v>
      </c>
      <c r="AC1360" s="12">
        <v>1</v>
      </c>
      <c r="AD1360" s="12">
        <v>0</v>
      </c>
      <c r="AE1360" s="12">
        <v>0</v>
      </c>
      <c r="AF1360" s="12">
        <v>0</v>
      </c>
      <c r="AG1360" s="12">
        <v>0</v>
      </c>
      <c r="AH1360" s="12">
        <v>0</v>
      </c>
      <c r="AI1360" s="12">
        <v>0</v>
      </c>
      <c r="AJ1360" s="12">
        <v>1</v>
      </c>
      <c r="AK1360" s="12">
        <v>0</v>
      </c>
      <c r="AL1360" s="12" t="s">
        <v>607</v>
      </c>
      <c r="AM1360" s="12" t="s">
        <v>608</v>
      </c>
      <c r="AN1360" s="12" t="s">
        <v>674</v>
      </c>
      <c r="AO1360" s="12">
        <v>2008</v>
      </c>
      <c r="AP1360" s="12" t="s">
        <v>3458</v>
      </c>
      <c r="AQ1360" s="12">
        <v>2900</v>
      </c>
      <c r="AR1360" s="12">
        <v>1</v>
      </c>
      <c r="AS1360" s="12" t="s">
        <v>555</v>
      </c>
      <c r="AT1360" s="12" t="s">
        <v>212</v>
      </c>
      <c r="AU1360" s="12">
        <v>0</v>
      </c>
      <c r="AV1360" s="12">
        <v>0</v>
      </c>
      <c r="AW1360" s="12">
        <v>0</v>
      </c>
      <c r="AX1360" s="12">
        <v>1</v>
      </c>
      <c r="AY1360" s="12">
        <v>1</v>
      </c>
      <c r="AZ1360" s="12">
        <v>1</v>
      </c>
      <c r="BA1360" s="12">
        <v>1</v>
      </c>
      <c r="BB1360" s="12">
        <v>1</v>
      </c>
      <c r="BC1360" s="12">
        <v>0</v>
      </c>
      <c r="BD1360" s="12">
        <v>1</v>
      </c>
      <c r="BE1360" s="12">
        <v>0</v>
      </c>
      <c r="BF1360" s="12" t="s">
        <v>766</v>
      </c>
      <c r="BG1360" s="12" t="s">
        <v>770</v>
      </c>
      <c r="BH1360" s="12"/>
      <c r="BI1360" s="12" t="s">
        <v>2807</v>
      </c>
      <c r="BJ1360" s="12" t="s">
        <v>3460</v>
      </c>
      <c r="BK1360" s="12" t="s">
        <v>3463</v>
      </c>
      <c r="BL1360" s="12" t="s">
        <v>3466</v>
      </c>
      <c r="BM1360" s="12" t="s">
        <v>788</v>
      </c>
      <c r="BN1360" s="12"/>
      <c r="BO1360" s="12"/>
      <c r="BP1360" s="12"/>
      <c r="BQ1360" s="12"/>
      <c r="BR1360" s="12"/>
      <c r="BS1360" s="12"/>
      <c r="BT1360" s="12"/>
      <c r="BU1360" s="12"/>
      <c r="BV1360" s="12"/>
      <c r="BW1360" s="12"/>
      <c r="BX1360" s="12"/>
      <c r="BY1360" s="12"/>
      <c r="BZ1360" s="12"/>
      <c r="CA1360" s="12"/>
      <c r="CB1360" s="12"/>
      <c r="CC1360" s="12"/>
      <c r="CD1360" s="12"/>
      <c r="CE1360" s="12"/>
      <c r="CF1360" s="12"/>
      <c r="CG1360" s="12"/>
      <c r="CH1360" s="12"/>
      <c r="CI1360" s="12"/>
      <c r="CJ1360" s="12"/>
      <c r="CK1360" s="12"/>
      <c r="CL1360" s="12"/>
      <c r="CM1360" s="12"/>
      <c r="CN1360" s="12"/>
      <c r="CO1360" s="12"/>
      <c r="CP1360" s="12"/>
      <c r="CQ1360" s="12"/>
      <c r="CR1360" s="12"/>
      <c r="CS1360" s="12"/>
      <c r="CT1360" s="12"/>
      <c r="CU1360" s="12"/>
      <c r="CV1360" s="12"/>
      <c r="CW1360" s="12"/>
      <c r="CX1360" s="57"/>
    </row>
    <row r="1361" spans="1:102" x14ac:dyDescent="0.35">
      <c r="A1361" s="56">
        <v>42</v>
      </c>
      <c r="B1361" s="12" t="s">
        <v>3733</v>
      </c>
      <c r="C1361" s="12">
        <v>42.5</v>
      </c>
      <c r="D1361" s="12" t="s">
        <v>2038</v>
      </c>
      <c r="E1361" s="12" t="s">
        <v>378</v>
      </c>
      <c r="F1361" s="12" t="s">
        <v>1078</v>
      </c>
      <c r="G1361" s="12" t="s">
        <v>349</v>
      </c>
      <c r="H1361" s="12" t="s">
        <v>1078</v>
      </c>
      <c r="I1361" s="12" t="s">
        <v>1285</v>
      </c>
      <c r="J1361" s="12" t="s">
        <v>556</v>
      </c>
      <c r="K1361" s="12" t="s">
        <v>578</v>
      </c>
      <c r="L1361" s="12" t="s">
        <v>1204</v>
      </c>
      <c r="M1361" s="12" t="s">
        <v>3237</v>
      </c>
      <c r="N1361" s="12" t="s">
        <v>3435</v>
      </c>
      <c r="O1361" s="12" t="s">
        <v>3400</v>
      </c>
      <c r="P1361" s="12" t="s">
        <v>3401</v>
      </c>
      <c r="Q1361" s="12">
        <v>0</v>
      </c>
      <c r="R1361" s="12">
        <v>0</v>
      </c>
      <c r="S1361" s="12">
        <v>1</v>
      </c>
      <c r="T1361" s="12">
        <v>0</v>
      </c>
      <c r="U1361" s="12">
        <v>0</v>
      </c>
      <c r="V1361" s="12">
        <v>0</v>
      </c>
      <c r="W1361" s="12">
        <v>0</v>
      </c>
      <c r="X1361" s="12">
        <v>0</v>
      </c>
      <c r="Y1361" s="12">
        <v>0</v>
      </c>
      <c r="Z1361" s="12">
        <v>0</v>
      </c>
      <c r="AA1361" s="12">
        <v>0</v>
      </c>
      <c r="AB1361" s="12">
        <v>0</v>
      </c>
      <c r="AC1361" s="12">
        <v>1</v>
      </c>
      <c r="AD1361" s="12">
        <v>0</v>
      </c>
      <c r="AE1361" s="12">
        <v>0</v>
      </c>
      <c r="AF1361" s="12">
        <v>0</v>
      </c>
      <c r="AG1361" s="12">
        <v>0</v>
      </c>
      <c r="AH1361" s="12">
        <v>0</v>
      </c>
      <c r="AI1361" s="12">
        <v>0</v>
      </c>
      <c r="AJ1361" s="12">
        <v>1</v>
      </c>
      <c r="AK1361" s="12">
        <v>0</v>
      </c>
      <c r="AL1361" s="12" t="s">
        <v>607</v>
      </c>
      <c r="AM1361" s="12" t="s">
        <v>608</v>
      </c>
      <c r="AN1361" s="12" t="s">
        <v>674</v>
      </c>
      <c r="AO1361" s="12">
        <v>2008</v>
      </c>
      <c r="AP1361" s="12" t="s">
        <v>3458</v>
      </c>
      <c r="AQ1361" s="12">
        <v>2900</v>
      </c>
      <c r="AR1361" s="12">
        <v>1</v>
      </c>
      <c r="AS1361" s="12" t="s">
        <v>555</v>
      </c>
      <c r="AT1361" s="12" t="s">
        <v>212</v>
      </c>
      <c r="AU1361" s="12">
        <v>0</v>
      </c>
      <c r="AV1361" s="12">
        <v>0</v>
      </c>
      <c r="AW1361" s="12">
        <v>0</v>
      </c>
      <c r="AX1361" s="12">
        <v>1</v>
      </c>
      <c r="AY1361" s="12">
        <v>1</v>
      </c>
      <c r="AZ1361" s="12">
        <v>1</v>
      </c>
      <c r="BA1361" s="12">
        <v>1</v>
      </c>
      <c r="BB1361" s="12">
        <v>1</v>
      </c>
      <c r="BC1361" s="12">
        <v>0</v>
      </c>
      <c r="BD1361" s="12">
        <v>1</v>
      </c>
      <c r="BE1361" s="12">
        <v>0</v>
      </c>
      <c r="BF1361" s="12" t="s">
        <v>2820</v>
      </c>
      <c r="BG1361" s="12" t="s">
        <v>877</v>
      </c>
      <c r="BH1361" s="12"/>
      <c r="BI1361" s="12" t="s">
        <v>2818</v>
      </c>
      <c r="BJ1361" s="12" t="s">
        <v>3460</v>
      </c>
      <c r="BK1361" s="12" t="s">
        <v>3463</v>
      </c>
      <c r="BL1361" s="12" t="s">
        <v>3466</v>
      </c>
      <c r="BM1361" s="12" t="s">
        <v>788</v>
      </c>
      <c r="BN1361" s="12"/>
      <c r="BO1361" s="12"/>
      <c r="BP1361" s="12"/>
      <c r="BQ1361" s="12"/>
      <c r="BR1361" s="12"/>
      <c r="BS1361" s="12"/>
      <c r="BT1361" s="12"/>
      <c r="BU1361" s="12"/>
      <c r="BV1361" s="12"/>
      <c r="BW1361" s="12"/>
      <c r="BX1361" s="12"/>
      <c r="BY1361" s="12"/>
      <c r="BZ1361" s="12"/>
      <c r="CA1361" s="12"/>
      <c r="CB1361" s="12"/>
      <c r="CC1361" s="12"/>
      <c r="CD1361" s="12"/>
      <c r="CE1361" s="12"/>
      <c r="CF1361" s="12"/>
      <c r="CG1361" s="12"/>
      <c r="CH1361" s="12"/>
      <c r="CI1361" s="12"/>
      <c r="CJ1361" s="12"/>
      <c r="CK1361" s="12"/>
      <c r="CL1361" s="12"/>
      <c r="CM1361" s="12"/>
      <c r="CN1361" s="12"/>
      <c r="CO1361" s="12"/>
      <c r="CP1361" s="12"/>
      <c r="CQ1361" s="12"/>
      <c r="CR1361" s="12"/>
      <c r="CS1361" s="12"/>
      <c r="CT1361" s="12"/>
      <c r="CU1361" s="12"/>
      <c r="CV1361" s="12"/>
      <c r="CW1361" s="12"/>
      <c r="CX1361" s="57"/>
    </row>
    <row r="1362" spans="1:102" x14ac:dyDescent="0.35">
      <c r="A1362" s="56">
        <v>42</v>
      </c>
      <c r="B1362" s="12" t="s">
        <v>3733</v>
      </c>
      <c r="C1362" s="12">
        <v>42.5</v>
      </c>
      <c r="D1362" s="12" t="s">
        <v>2037</v>
      </c>
      <c r="E1362" s="12" t="s">
        <v>377</v>
      </c>
      <c r="F1362" s="12" t="s">
        <v>1078</v>
      </c>
      <c r="G1362" s="12" t="s">
        <v>349</v>
      </c>
      <c r="H1362" s="12" t="s">
        <v>1078</v>
      </c>
      <c r="I1362" s="12" t="s">
        <v>1285</v>
      </c>
      <c r="J1362" s="12" t="s">
        <v>556</v>
      </c>
      <c r="K1362" s="12" t="s">
        <v>578</v>
      </c>
      <c r="L1362" s="12" t="s">
        <v>1204</v>
      </c>
      <c r="M1362" s="12" t="s">
        <v>3237</v>
      </c>
      <c r="N1362" s="12" t="s">
        <v>3435</v>
      </c>
      <c r="O1362" s="12" t="s">
        <v>3400</v>
      </c>
      <c r="P1362" s="12" t="s">
        <v>3401</v>
      </c>
      <c r="Q1362" s="12">
        <v>0</v>
      </c>
      <c r="R1362" s="12">
        <v>0</v>
      </c>
      <c r="S1362" s="12">
        <v>1</v>
      </c>
      <c r="T1362" s="12">
        <v>0</v>
      </c>
      <c r="U1362" s="12">
        <v>0</v>
      </c>
      <c r="V1362" s="12">
        <v>0</v>
      </c>
      <c r="W1362" s="12">
        <v>0</v>
      </c>
      <c r="X1362" s="12">
        <v>0</v>
      </c>
      <c r="Y1362" s="12">
        <v>0</v>
      </c>
      <c r="Z1362" s="12">
        <v>0</v>
      </c>
      <c r="AA1362" s="12">
        <v>0</v>
      </c>
      <c r="AB1362" s="12">
        <v>0</v>
      </c>
      <c r="AC1362" s="12">
        <v>1</v>
      </c>
      <c r="AD1362" s="12">
        <v>0</v>
      </c>
      <c r="AE1362" s="12">
        <v>0</v>
      </c>
      <c r="AF1362" s="12">
        <v>0</v>
      </c>
      <c r="AG1362" s="12">
        <v>0</v>
      </c>
      <c r="AH1362" s="12">
        <v>0</v>
      </c>
      <c r="AI1362" s="12">
        <v>0</v>
      </c>
      <c r="AJ1362" s="12">
        <v>1</v>
      </c>
      <c r="AK1362" s="12">
        <v>0</v>
      </c>
      <c r="AL1362" s="12" t="s">
        <v>607</v>
      </c>
      <c r="AM1362" s="12" t="s">
        <v>608</v>
      </c>
      <c r="AN1362" s="12" t="s">
        <v>674</v>
      </c>
      <c r="AO1362" s="12">
        <v>2008</v>
      </c>
      <c r="AP1362" s="12" t="s">
        <v>3458</v>
      </c>
      <c r="AQ1362" s="12">
        <v>2900</v>
      </c>
      <c r="AR1362" s="12">
        <v>1</v>
      </c>
      <c r="AS1362" s="12" t="s">
        <v>555</v>
      </c>
      <c r="AT1362" s="12" t="s">
        <v>212</v>
      </c>
      <c r="AU1362" s="12">
        <v>0</v>
      </c>
      <c r="AV1362" s="12">
        <v>0</v>
      </c>
      <c r="AW1362" s="12">
        <v>0</v>
      </c>
      <c r="AX1362" s="12">
        <v>1</v>
      </c>
      <c r="AY1362" s="12">
        <v>1</v>
      </c>
      <c r="AZ1362" s="12">
        <v>1</v>
      </c>
      <c r="BA1362" s="12">
        <v>1</v>
      </c>
      <c r="BB1362" s="12">
        <v>1</v>
      </c>
      <c r="BC1362" s="12">
        <v>0</v>
      </c>
      <c r="BD1362" s="12">
        <v>1</v>
      </c>
      <c r="BE1362" s="12">
        <v>0</v>
      </c>
      <c r="BF1362" s="12" t="s">
        <v>2821</v>
      </c>
      <c r="BG1362" s="12" t="s">
        <v>878</v>
      </c>
      <c r="BH1362" s="12"/>
      <c r="BI1362" s="12" t="s">
        <v>2819</v>
      </c>
      <c r="BJ1362" s="12" t="s">
        <v>3460</v>
      </c>
      <c r="BK1362" s="12" t="s">
        <v>3463</v>
      </c>
      <c r="BL1362" s="12" t="s">
        <v>3466</v>
      </c>
      <c r="BM1362" s="12" t="s">
        <v>788</v>
      </c>
      <c r="BN1362" s="12"/>
      <c r="BO1362" s="12"/>
      <c r="BP1362" s="12"/>
      <c r="BQ1362" s="12"/>
      <c r="BR1362" s="12"/>
      <c r="BS1362" s="12"/>
      <c r="BT1362" s="12"/>
      <c r="BU1362" s="12"/>
      <c r="BV1362" s="12"/>
      <c r="BW1362" s="12"/>
      <c r="BX1362" s="12"/>
      <c r="BY1362" s="12"/>
      <c r="BZ1362" s="12"/>
      <c r="CA1362" s="12"/>
      <c r="CB1362" s="12"/>
      <c r="CC1362" s="12"/>
      <c r="CD1362" s="12"/>
      <c r="CE1362" s="12"/>
      <c r="CF1362" s="12"/>
      <c r="CG1362" s="12"/>
      <c r="CH1362" s="12"/>
      <c r="CI1362" s="12"/>
      <c r="CJ1362" s="12"/>
      <c r="CK1362" s="12"/>
      <c r="CL1362" s="12"/>
      <c r="CM1362" s="12"/>
      <c r="CN1362" s="12"/>
      <c r="CO1362" s="12"/>
      <c r="CP1362" s="12"/>
      <c r="CQ1362" s="12"/>
      <c r="CR1362" s="12"/>
      <c r="CS1362" s="12"/>
      <c r="CT1362" s="12"/>
      <c r="CU1362" s="12"/>
      <c r="CV1362" s="12"/>
      <c r="CW1362" s="12"/>
      <c r="CX1362" s="57"/>
    </row>
    <row r="1363" spans="1:102" x14ac:dyDescent="0.35">
      <c r="A1363" s="56">
        <v>45</v>
      </c>
      <c r="B1363" s="12" t="s">
        <v>3736</v>
      </c>
      <c r="C1363" s="12">
        <v>45.1</v>
      </c>
      <c r="D1363" s="12" t="s">
        <v>2068</v>
      </c>
      <c r="E1363" s="12" t="s">
        <v>380</v>
      </c>
      <c r="F1363" s="12" t="s">
        <v>1078</v>
      </c>
      <c r="G1363" s="12" t="s">
        <v>349</v>
      </c>
      <c r="H1363" s="12" t="s">
        <v>1078</v>
      </c>
      <c r="I1363" s="12" t="s">
        <v>1285</v>
      </c>
      <c r="J1363" s="12" t="s">
        <v>556</v>
      </c>
      <c r="K1363" s="12" t="s">
        <v>564</v>
      </c>
      <c r="L1363" s="12" t="s">
        <v>558</v>
      </c>
      <c r="M1363" s="12" t="s">
        <v>3237</v>
      </c>
      <c r="N1363" s="12" t="s">
        <v>3437</v>
      </c>
      <c r="O1363" s="12" t="s">
        <v>3400</v>
      </c>
      <c r="P1363" s="12" t="s">
        <v>3402</v>
      </c>
      <c r="Q1363" s="12">
        <v>1</v>
      </c>
      <c r="R1363" s="12">
        <v>0</v>
      </c>
      <c r="S1363" s="12">
        <v>0</v>
      </c>
      <c r="T1363" s="12">
        <v>0</v>
      </c>
      <c r="U1363" s="12">
        <v>0</v>
      </c>
      <c r="V1363" s="12">
        <v>0</v>
      </c>
      <c r="W1363" s="12">
        <v>0</v>
      </c>
      <c r="X1363" s="12">
        <v>0</v>
      </c>
      <c r="Y1363" s="12">
        <v>0</v>
      </c>
      <c r="Z1363" s="12">
        <v>0</v>
      </c>
      <c r="AA1363" s="12">
        <v>0</v>
      </c>
      <c r="AB1363" s="12">
        <v>0</v>
      </c>
      <c r="AC1363" s="12">
        <v>0</v>
      </c>
      <c r="AD1363" s="12">
        <v>0</v>
      </c>
      <c r="AE1363" s="12">
        <v>0</v>
      </c>
      <c r="AF1363" s="12">
        <v>0</v>
      </c>
      <c r="AG1363" s="12">
        <v>0</v>
      </c>
      <c r="AH1363" s="12">
        <v>0</v>
      </c>
      <c r="AI1363" s="12">
        <v>0</v>
      </c>
      <c r="AJ1363" s="12">
        <v>1</v>
      </c>
      <c r="AK1363" s="12">
        <v>0</v>
      </c>
      <c r="AL1363" s="12" t="s">
        <v>678</v>
      </c>
      <c r="AM1363" s="12" t="s">
        <v>631</v>
      </c>
      <c r="AN1363" s="12" t="s">
        <v>679</v>
      </c>
      <c r="AO1363" s="12">
        <v>2012</v>
      </c>
      <c r="AP1363" s="12" t="s">
        <v>3235</v>
      </c>
      <c r="AQ1363" s="12">
        <v>200</v>
      </c>
      <c r="AR1363" s="12">
        <v>1</v>
      </c>
      <c r="AS1363" s="12" t="s">
        <v>555</v>
      </c>
      <c r="AT1363" s="12" t="s">
        <v>212</v>
      </c>
      <c r="AU1363" s="12">
        <v>1</v>
      </c>
      <c r="AV1363" s="12">
        <v>0</v>
      </c>
      <c r="AW1363" s="12">
        <v>0</v>
      </c>
      <c r="AX1363" s="12">
        <v>1</v>
      </c>
      <c r="AY1363" s="12">
        <v>1</v>
      </c>
      <c r="AZ1363" s="12">
        <v>0</v>
      </c>
      <c r="BA1363" s="12">
        <v>0</v>
      </c>
      <c r="BB1363" s="12">
        <v>0</v>
      </c>
      <c r="BC1363" s="12">
        <v>1</v>
      </c>
      <c r="BD1363" s="12">
        <v>1</v>
      </c>
      <c r="BE1363" s="12">
        <v>0</v>
      </c>
      <c r="BF1363" s="12" t="s">
        <v>766</v>
      </c>
      <c r="BG1363" s="12" t="s">
        <v>778</v>
      </c>
      <c r="BH1363" s="12"/>
      <c r="BI1363" s="12" t="s">
        <v>2807</v>
      </c>
      <c r="BJ1363" s="12" t="s">
        <v>718</v>
      </c>
      <c r="BK1363" s="12" t="s">
        <v>1044</v>
      </c>
      <c r="BL1363" s="12" t="s">
        <v>3481</v>
      </c>
      <c r="BM1363" s="12" t="s">
        <v>787</v>
      </c>
      <c r="BN1363" s="12"/>
      <c r="BO1363" s="12"/>
      <c r="BP1363" s="12"/>
      <c r="BQ1363" s="12"/>
      <c r="BR1363" s="12"/>
      <c r="BS1363" s="12"/>
      <c r="BT1363" s="12"/>
      <c r="BU1363" s="12"/>
      <c r="BV1363" s="12"/>
      <c r="BW1363" s="12"/>
      <c r="BX1363" s="12"/>
      <c r="BY1363" s="12"/>
      <c r="BZ1363" s="12"/>
      <c r="CA1363" s="12"/>
      <c r="CB1363" s="12"/>
      <c r="CC1363" s="12"/>
      <c r="CD1363" s="12"/>
      <c r="CE1363" s="12"/>
      <c r="CF1363" s="12"/>
      <c r="CG1363" s="12"/>
      <c r="CH1363" s="12"/>
      <c r="CI1363" s="12"/>
      <c r="CJ1363" s="12"/>
      <c r="CK1363" s="12"/>
      <c r="CL1363" s="12"/>
      <c r="CM1363" s="12"/>
      <c r="CN1363" s="12"/>
      <c r="CO1363" s="12"/>
      <c r="CP1363" s="12"/>
      <c r="CQ1363" s="12"/>
      <c r="CR1363" s="12"/>
      <c r="CS1363" s="12"/>
      <c r="CT1363" s="12"/>
      <c r="CU1363" s="12"/>
      <c r="CV1363" s="12"/>
      <c r="CW1363" s="12"/>
      <c r="CX1363" s="57"/>
    </row>
    <row r="1364" spans="1:102" x14ac:dyDescent="0.35">
      <c r="A1364" s="56">
        <v>45</v>
      </c>
      <c r="B1364" s="12" t="s">
        <v>3736</v>
      </c>
      <c r="C1364" s="12">
        <v>45.2</v>
      </c>
      <c r="D1364" s="12" t="s">
        <v>2069</v>
      </c>
      <c r="E1364" s="12" t="s">
        <v>381</v>
      </c>
      <c r="F1364" s="12" t="s">
        <v>1078</v>
      </c>
      <c r="G1364" s="12" t="s">
        <v>349</v>
      </c>
      <c r="H1364" s="12" t="s">
        <v>1078</v>
      </c>
      <c r="I1364" s="12" t="s">
        <v>1285</v>
      </c>
      <c r="J1364" s="12" t="s">
        <v>556</v>
      </c>
      <c r="K1364" s="12" t="s">
        <v>3442</v>
      </c>
      <c r="L1364" s="12" t="s">
        <v>581</v>
      </c>
      <c r="M1364" s="12" t="s">
        <v>3164</v>
      </c>
      <c r="N1364" s="12"/>
      <c r="O1364" s="12" t="s">
        <v>3400</v>
      </c>
      <c r="P1364" s="12" t="s">
        <v>3402</v>
      </c>
      <c r="Q1364" s="12">
        <v>0</v>
      </c>
      <c r="R1364" s="12">
        <v>0</v>
      </c>
      <c r="S1364" s="12">
        <v>1</v>
      </c>
      <c r="T1364" s="12">
        <v>0</v>
      </c>
      <c r="U1364" s="12">
        <v>0</v>
      </c>
      <c r="V1364" s="12">
        <v>0</v>
      </c>
      <c r="W1364" s="12">
        <v>0</v>
      </c>
      <c r="X1364" s="12">
        <v>0</v>
      </c>
      <c r="Y1364" s="12">
        <v>0</v>
      </c>
      <c r="Z1364" s="12">
        <v>1</v>
      </c>
      <c r="AA1364" s="12">
        <v>0</v>
      </c>
      <c r="AB1364" s="12">
        <v>0</v>
      </c>
      <c r="AC1364" s="12">
        <v>0</v>
      </c>
      <c r="AD1364" s="12">
        <v>0</v>
      </c>
      <c r="AE1364" s="12">
        <v>0</v>
      </c>
      <c r="AF1364" s="12">
        <v>0</v>
      </c>
      <c r="AG1364" s="12">
        <v>0</v>
      </c>
      <c r="AH1364" s="12">
        <v>0</v>
      </c>
      <c r="AI1364" s="12">
        <v>0</v>
      </c>
      <c r="AJ1364" s="12">
        <v>0</v>
      </c>
      <c r="AK1364" s="12">
        <v>0</v>
      </c>
      <c r="AL1364" s="12" t="s">
        <v>607</v>
      </c>
      <c r="AM1364" s="12" t="s">
        <v>631</v>
      </c>
      <c r="AN1364" s="12" t="s">
        <v>680</v>
      </c>
      <c r="AO1364" s="12" t="s">
        <v>681</v>
      </c>
      <c r="AP1364" s="12" t="s">
        <v>3458</v>
      </c>
      <c r="AQ1364" s="12">
        <v>119</v>
      </c>
      <c r="AR1364" s="12">
        <v>1</v>
      </c>
      <c r="AS1364" s="12" t="s">
        <v>555</v>
      </c>
      <c r="AT1364" s="12" t="s">
        <v>212</v>
      </c>
      <c r="AU1364" s="12">
        <v>1</v>
      </c>
      <c r="AV1364" s="12">
        <v>0</v>
      </c>
      <c r="AW1364" s="12">
        <v>0</v>
      </c>
      <c r="AX1364" s="12">
        <v>0</v>
      </c>
      <c r="AY1364" s="12">
        <v>0</v>
      </c>
      <c r="AZ1364" s="12">
        <v>1</v>
      </c>
      <c r="BA1364" s="12">
        <v>1</v>
      </c>
      <c r="BB1364" s="12">
        <v>1</v>
      </c>
      <c r="BC1364" s="12">
        <v>1</v>
      </c>
      <c r="BD1364" s="12">
        <v>1</v>
      </c>
      <c r="BE1364" s="12">
        <v>0</v>
      </c>
      <c r="BF1364" s="12" t="s">
        <v>2820</v>
      </c>
      <c r="BG1364" s="12" t="s">
        <v>892</v>
      </c>
      <c r="BH1364" s="12">
        <v>1</v>
      </c>
      <c r="BI1364" s="12" t="s">
        <v>3257</v>
      </c>
      <c r="BJ1364" s="12" t="s">
        <v>3460</v>
      </c>
      <c r="BK1364" s="12" t="s">
        <v>599</v>
      </c>
      <c r="BL1364" s="12" t="s">
        <v>3471</v>
      </c>
      <c r="BM1364" s="12" t="s">
        <v>788</v>
      </c>
      <c r="BN1364" s="12"/>
      <c r="BO1364" s="12"/>
      <c r="BP1364" s="12"/>
      <c r="BQ1364" s="12"/>
      <c r="BR1364" s="12"/>
      <c r="BS1364" s="12"/>
      <c r="BT1364" s="12"/>
      <c r="BU1364" s="12"/>
      <c r="BV1364" s="12"/>
      <c r="BW1364" s="12"/>
      <c r="BX1364" s="12"/>
      <c r="BY1364" s="12"/>
      <c r="BZ1364" s="12"/>
      <c r="CA1364" s="12"/>
      <c r="CB1364" s="12"/>
      <c r="CC1364" s="12"/>
      <c r="CD1364" s="12"/>
      <c r="CE1364" s="12"/>
      <c r="CF1364" s="12"/>
      <c r="CG1364" s="12"/>
      <c r="CH1364" s="12"/>
      <c r="CI1364" s="12"/>
      <c r="CJ1364" s="12"/>
      <c r="CK1364" s="12"/>
      <c r="CL1364" s="12"/>
      <c r="CM1364" s="12"/>
      <c r="CN1364" s="12"/>
      <c r="CO1364" s="12"/>
      <c r="CP1364" s="12"/>
      <c r="CQ1364" s="12"/>
      <c r="CR1364" s="12"/>
      <c r="CS1364" s="12"/>
      <c r="CT1364" s="12"/>
      <c r="CU1364" s="12"/>
      <c r="CV1364" s="12"/>
      <c r="CW1364" s="12"/>
      <c r="CX1364" s="57"/>
    </row>
    <row r="1365" spans="1:102" x14ac:dyDescent="0.35">
      <c r="A1365" s="56">
        <v>45</v>
      </c>
      <c r="B1365" s="12" t="s">
        <v>3736</v>
      </c>
      <c r="C1365" s="12">
        <v>45.2</v>
      </c>
      <c r="D1365" s="12" t="s">
        <v>2070</v>
      </c>
      <c r="E1365" s="12" t="s">
        <v>381</v>
      </c>
      <c r="F1365" s="12" t="s">
        <v>1078</v>
      </c>
      <c r="G1365" s="12" t="s">
        <v>349</v>
      </c>
      <c r="H1365" s="12" t="s">
        <v>1078</v>
      </c>
      <c r="I1365" s="12" t="s">
        <v>1285</v>
      </c>
      <c r="J1365" s="12" t="s">
        <v>556</v>
      </c>
      <c r="K1365" s="12" t="s">
        <v>3442</v>
      </c>
      <c r="L1365" s="12" t="s">
        <v>581</v>
      </c>
      <c r="M1365" s="12" t="s">
        <v>3164</v>
      </c>
      <c r="N1365" s="12"/>
      <c r="O1365" s="12" t="s">
        <v>3400</v>
      </c>
      <c r="P1365" s="12" t="s">
        <v>3402</v>
      </c>
      <c r="Q1365" s="12">
        <v>0</v>
      </c>
      <c r="R1365" s="12">
        <v>0</v>
      </c>
      <c r="S1365" s="12">
        <v>1</v>
      </c>
      <c r="T1365" s="12">
        <v>0</v>
      </c>
      <c r="U1365" s="12">
        <v>0</v>
      </c>
      <c r="V1365" s="12">
        <v>0</v>
      </c>
      <c r="W1365" s="12">
        <v>0</v>
      </c>
      <c r="X1365" s="12">
        <v>0</v>
      </c>
      <c r="Y1365" s="12">
        <v>0</v>
      </c>
      <c r="Z1365" s="12">
        <v>1</v>
      </c>
      <c r="AA1365" s="12">
        <v>0</v>
      </c>
      <c r="AB1365" s="12">
        <v>0</v>
      </c>
      <c r="AC1365" s="12">
        <v>0</v>
      </c>
      <c r="AD1365" s="12">
        <v>0</v>
      </c>
      <c r="AE1365" s="12">
        <v>0</v>
      </c>
      <c r="AF1365" s="12">
        <v>0</v>
      </c>
      <c r="AG1365" s="12">
        <v>0</v>
      </c>
      <c r="AH1365" s="12">
        <v>0</v>
      </c>
      <c r="AI1365" s="12">
        <v>0</v>
      </c>
      <c r="AJ1365" s="12">
        <v>0</v>
      </c>
      <c r="AK1365" s="12">
        <v>0</v>
      </c>
      <c r="AL1365" s="12" t="s">
        <v>607</v>
      </c>
      <c r="AM1365" s="12" t="s">
        <v>631</v>
      </c>
      <c r="AN1365" s="12" t="s">
        <v>680</v>
      </c>
      <c r="AO1365" s="12" t="s">
        <v>681</v>
      </c>
      <c r="AP1365" s="12" t="s">
        <v>3458</v>
      </c>
      <c r="AQ1365" s="12">
        <v>119</v>
      </c>
      <c r="AR1365" s="12">
        <v>1</v>
      </c>
      <c r="AS1365" s="12" t="s">
        <v>555</v>
      </c>
      <c r="AT1365" s="12" t="s">
        <v>212</v>
      </c>
      <c r="AU1365" s="12">
        <v>1</v>
      </c>
      <c r="AV1365" s="12">
        <v>0</v>
      </c>
      <c r="AW1365" s="12">
        <v>0</v>
      </c>
      <c r="AX1365" s="12">
        <v>0</v>
      </c>
      <c r="AY1365" s="12">
        <v>0</v>
      </c>
      <c r="AZ1365" s="12">
        <v>1</v>
      </c>
      <c r="BA1365" s="12">
        <v>1</v>
      </c>
      <c r="BB1365" s="12">
        <v>1</v>
      </c>
      <c r="BC1365" s="12">
        <v>1</v>
      </c>
      <c r="BD1365" s="12">
        <v>1</v>
      </c>
      <c r="BE1365" s="12">
        <v>0</v>
      </c>
      <c r="BF1365" s="12" t="s">
        <v>2820</v>
      </c>
      <c r="BG1365" s="12" t="s">
        <v>891</v>
      </c>
      <c r="BH1365" s="12">
        <v>1</v>
      </c>
      <c r="BI1365" s="12" t="s">
        <v>3257</v>
      </c>
      <c r="BJ1365" s="12" t="s">
        <v>3460</v>
      </c>
      <c r="BK1365" s="12" t="s">
        <v>599</v>
      </c>
      <c r="BL1365" s="12" t="s">
        <v>3471</v>
      </c>
      <c r="BM1365" s="12" t="s">
        <v>788</v>
      </c>
      <c r="BN1365" s="12"/>
      <c r="BO1365" s="12"/>
      <c r="BP1365" s="12"/>
      <c r="BQ1365" s="12"/>
      <c r="BR1365" s="12"/>
      <c r="BS1365" s="12"/>
      <c r="BT1365" s="12"/>
      <c r="BU1365" s="12"/>
      <c r="BV1365" s="12"/>
      <c r="BW1365" s="12"/>
      <c r="BX1365" s="12"/>
      <c r="BY1365" s="12"/>
      <c r="BZ1365" s="12"/>
      <c r="CA1365" s="12"/>
      <c r="CB1365" s="12"/>
      <c r="CC1365" s="12"/>
      <c r="CD1365" s="12"/>
      <c r="CE1365" s="12"/>
      <c r="CF1365" s="12"/>
      <c r="CG1365" s="12"/>
      <c r="CH1365" s="12"/>
      <c r="CI1365" s="12"/>
      <c r="CJ1365" s="12"/>
      <c r="CK1365" s="12"/>
      <c r="CL1365" s="12"/>
      <c r="CM1365" s="12"/>
      <c r="CN1365" s="12"/>
      <c r="CO1365" s="12"/>
      <c r="CP1365" s="12"/>
      <c r="CQ1365" s="12"/>
      <c r="CR1365" s="12"/>
      <c r="CS1365" s="12"/>
      <c r="CT1365" s="12"/>
      <c r="CU1365" s="12"/>
      <c r="CV1365" s="12"/>
      <c r="CW1365" s="12"/>
      <c r="CX1365" s="57"/>
    </row>
    <row r="1366" spans="1:102" x14ac:dyDescent="0.35">
      <c r="A1366" s="56">
        <v>45</v>
      </c>
      <c r="B1366" s="12" t="s">
        <v>3736</v>
      </c>
      <c r="C1366" s="12">
        <v>45.3</v>
      </c>
      <c r="D1366" s="12" t="s">
        <v>2071</v>
      </c>
      <c r="E1366" s="12" t="s">
        <v>382</v>
      </c>
      <c r="F1366" s="12" t="s">
        <v>1078</v>
      </c>
      <c r="G1366" s="12" t="s">
        <v>349</v>
      </c>
      <c r="H1366" s="12" t="s">
        <v>1078</v>
      </c>
      <c r="I1366" s="12" t="s">
        <v>1285</v>
      </c>
      <c r="J1366" s="12" t="s">
        <v>556</v>
      </c>
      <c r="K1366" s="12" t="s">
        <v>3442</v>
      </c>
      <c r="L1366" s="12" t="s">
        <v>581</v>
      </c>
      <c r="M1366" s="12" t="s">
        <v>3164</v>
      </c>
      <c r="N1366" s="12"/>
      <c r="O1366" s="12" t="s">
        <v>3400</v>
      </c>
      <c r="P1366" s="12" t="s">
        <v>3402</v>
      </c>
      <c r="Q1366" s="12">
        <v>0</v>
      </c>
      <c r="R1366" s="12">
        <v>0</v>
      </c>
      <c r="S1366" s="12">
        <v>0</v>
      </c>
      <c r="T1366" s="12">
        <v>0</v>
      </c>
      <c r="U1366" s="12">
        <v>0</v>
      </c>
      <c r="V1366" s="12">
        <v>0</v>
      </c>
      <c r="W1366" s="12">
        <v>1</v>
      </c>
      <c r="X1366" s="12">
        <v>0</v>
      </c>
      <c r="Y1366" s="12">
        <v>0</v>
      </c>
      <c r="Z1366" s="12">
        <v>1</v>
      </c>
      <c r="AA1366" s="12">
        <v>0</v>
      </c>
      <c r="AB1366" s="12">
        <v>0</v>
      </c>
      <c r="AC1366" s="12">
        <v>0</v>
      </c>
      <c r="AD1366" s="12">
        <v>0</v>
      </c>
      <c r="AE1366" s="12">
        <v>0</v>
      </c>
      <c r="AF1366" s="12">
        <v>0</v>
      </c>
      <c r="AG1366" s="12">
        <v>0</v>
      </c>
      <c r="AH1366" s="12">
        <v>0</v>
      </c>
      <c r="AI1366" s="12">
        <v>0</v>
      </c>
      <c r="AJ1366" s="12">
        <v>0</v>
      </c>
      <c r="AK1366" s="12">
        <v>0</v>
      </c>
      <c r="AL1366" s="12" t="s">
        <v>607</v>
      </c>
      <c r="AM1366" s="12" t="s">
        <v>631</v>
      </c>
      <c r="AN1366" s="12" t="s">
        <v>680</v>
      </c>
      <c r="AO1366" s="12" t="s">
        <v>681</v>
      </c>
      <c r="AP1366" s="12" t="s">
        <v>3458</v>
      </c>
      <c r="AQ1366" s="12">
        <v>119</v>
      </c>
      <c r="AR1366" s="12">
        <v>1</v>
      </c>
      <c r="AS1366" s="12" t="s">
        <v>555</v>
      </c>
      <c r="AT1366" s="12" t="s">
        <v>212</v>
      </c>
      <c r="AU1366" s="12">
        <v>1</v>
      </c>
      <c r="AV1366" s="12">
        <v>0</v>
      </c>
      <c r="AW1366" s="12">
        <v>0</v>
      </c>
      <c r="AX1366" s="12">
        <v>0</v>
      </c>
      <c r="AY1366" s="12">
        <v>0</v>
      </c>
      <c r="AZ1366" s="12">
        <v>1</v>
      </c>
      <c r="BA1366" s="12">
        <v>1</v>
      </c>
      <c r="BB1366" s="12">
        <v>1</v>
      </c>
      <c r="BC1366" s="12">
        <v>1</v>
      </c>
      <c r="BD1366" s="12">
        <v>1</v>
      </c>
      <c r="BE1366" s="12">
        <v>0</v>
      </c>
      <c r="BF1366" s="12" t="s">
        <v>2820</v>
      </c>
      <c r="BG1366" s="12" t="s">
        <v>892</v>
      </c>
      <c r="BH1366" s="12">
        <v>1</v>
      </c>
      <c r="BI1366" s="12" t="s">
        <v>3257</v>
      </c>
      <c r="BJ1366" s="12" t="s">
        <v>3460</v>
      </c>
      <c r="BK1366" s="12" t="s">
        <v>599</v>
      </c>
      <c r="BL1366" s="12" t="s">
        <v>3471</v>
      </c>
      <c r="BM1366" s="12" t="s">
        <v>788</v>
      </c>
      <c r="BN1366" s="12"/>
      <c r="BO1366" s="12"/>
      <c r="BP1366" s="12"/>
      <c r="BQ1366" s="12"/>
      <c r="BR1366" s="12"/>
      <c r="BS1366" s="12"/>
      <c r="BT1366" s="12"/>
      <c r="BU1366" s="12"/>
      <c r="BV1366" s="12"/>
      <c r="BW1366" s="12"/>
      <c r="BX1366" s="12"/>
      <c r="BY1366" s="12"/>
      <c r="BZ1366" s="12"/>
      <c r="CA1366" s="12"/>
      <c r="CB1366" s="12"/>
      <c r="CC1366" s="12"/>
      <c r="CD1366" s="12"/>
      <c r="CE1366" s="12"/>
      <c r="CF1366" s="12"/>
      <c r="CG1366" s="12"/>
      <c r="CH1366" s="12"/>
      <c r="CI1366" s="12"/>
      <c r="CJ1366" s="12"/>
      <c r="CK1366" s="12"/>
      <c r="CL1366" s="12"/>
      <c r="CM1366" s="12"/>
      <c r="CN1366" s="12"/>
      <c r="CO1366" s="12"/>
      <c r="CP1366" s="12"/>
      <c r="CQ1366" s="12"/>
      <c r="CR1366" s="12"/>
      <c r="CS1366" s="12"/>
      <c r="CT1366" s="12"/>
      <c r="CU1366" s="12"/>
      <c r="CV1366" s="12"/>
      <c r="CW1366" s="12"/>
      <c r="CX1366" s="57"/>
    </row>
    <row r="1367" spans="1:102" x14ac:dyDescent="0.35">
      <c r="A1367" s="56">
        <v>45</v>
      </c>
      <c r="B1367" s="12" t="s">
        <v>3736</v>
      </c>
      <c r="C1367" s="12">
        <v>45.3</v>
      </c>
      <c r="D1367" s="12" t="s">
        <v>2072</v>
      </c>
      <c r="E1367" s="12" t="s">
        <v>382</v>
      </c>
      <c r="F1367" s="12" t="s">
        <v>1078</v>
      </c>
      <c r="G1367" s="12" t="s">
        <v>349</v>
      </c>
      <c r="H1367" s="12" t="s">
        <v>1078</v>
      </c>
      <c r="I1367" s="12" t="s">
        <v>1285</v>
      </c>
      <c r="J1367" s="12" t="s">
        <v>556</v>
      </c>
      <c r="K1367" s="12" t="s">
        <v>3442</v>
      </c>
      <c r="L1367" s="12" t="s">
        <v>581</v>
      </c>
      <c r="M1367" s="12" t="s">
        <v>3164</v>
      </c>
      <c r="N1367" s="12"/>
      <c r="O1367" s="12" t="s">
        <v>3400</v>
      </c>
      <c r="P1367" s="12" t="s">
        <v>3402</v>
      </c>
      <c r="Q1367" s="12">
        <v>0</v>
      </c>
      <c r="R1367" s="12">
        <v>0</v>
      </c>
      <c r="S1367" s="12">
        <v>0</v>
      </c>
      <c r="T1367" s="12">
        <v>0</v>
      </c>
      <c r="U1367" s="12">
        <v>0</v>
      </c>
      <c r="V1367" s="12">
        <v>0</v>
      </c>
      <c r="W1367" s="12">
        <v>1</v>
      </c>
      <c r="X1367" s="12">
        <v>0</v>
      </c>
      <c r="Y1367" s="12">
        <v>0</v>
      </c>
      <c r="Z1367" s="12">
        <v>1</v>
      </c>
      <c r="AA1367" s="12">
        <v>0</v>
      </c>
      <c r="AB1367" s="12">
        <v>0</v>
      </c>
      <c r="AC1367" s="12">
        <v>0</v>
      </c>
      <c r="AD1367" s="12">
        <v>0</v>
      </c>
      <c r="AE1367" s="12">
        <v>0</v>
      </c>
      <c r="AF1367" s="12">
        <v>0</v>
      </c>
      <c r="AG1367" s="12">
        <v>0</v>
      </c>
      <c r="AH1367" s="12">
        <v>0</v>
      </c>
      <c r="AI1367" s="12">
        <v>0</v>
      </c>
      <c r="AJ1367" s="12">
        <v>0</v>
      </c>
      <c r="AK1367" s="12">
        <v>0</v>
      </c>
      <c r="AL1367" s="12" t="s">
        <v>607</v>
      </c>
      <c r="AM1367" s="12" t="s">
        <v>631</v>
      </c>
      <c r="AN1367" s="12" t="s">
        <v>680</v>
      </c>
      <c r="AO1367" s="12" t="s">
        <v>681</v>
      </c>
      <c r="AP1367" s="12" t="s">
        <v>3458</v>
      </c>
      <c r="AQ1367" s="12">
        <v>119</v>
      </c>
      <c r="AR1367" s="12">
        <v>1</v>
      </c>
      <c r="AS1367" s="12" t="s">
        <v>555</v>
      </c>
      <c r="AT1367" s="12" t="s">
        <v>212</v>
      </c>
      <c r="AU1367" s="12">
        <v>1</v>
      </c>
      <c r="AV1367" s="12">
        <v>0</v>
      </c>
      <c r="AW1367" s="12">
        <v>0</v>
      </c>
      <c r="AX1367" s="12">
        <v>0</v>
      </c>
      <c r="AY1367" s="12">
        <v>0</v>
      </c>
      <c r="AZ1367" s="12">
        <v>1</v>
      </c>
      <c r="BA1367" s="12">
        <v>1</v>
      </c>
      <c r="BB1367" s="12">
        <v>1</v>
      </c>
      <c r="BC1367" s="12">
        <v>1</v>
      </c>
      <c r="BD1367" s="12">
        <v>1</v>
      </c>
      <c r="BE1367" s="12">
        <v>0</v>
      </c>
      <c r="BF1367" s="12" t="s">
        <v>2820</v>
      </c>
      <c r="BG1367" s="12" t="s">
        <v>890</v>
      </c>
      <c r="BH1367" s="12">
        <v>1</v>
      </c>
      <c r="BI1367" s="12" t="s">
        <v>3257</v>
      </c>
      <c r="BJ1367" s="12" t="s">
        <v>3460</v>
      </c>
      <c r="BK1367" s="12" t="s">
        <v>599</v>
      </c>
      <c r="BL1367" s="12" t="s">
        <v>3471</v>
      </c>
      <c r="BM1367" s="12" t="s">
        <v>788</v>
      </c>
      <c r="BN1367" s="12"/>
      <c r="BO1367" s="12"/>
      <c r="BP1367" s="12"/>
      <c r="BQ1367" s="12"/>
      <c r="BR1367" s="12"/>
      <c r="BS1367" s="12"/>
      <c r="BT1367" s="12"/>
      <c r="BU1367" s="12"/>
      <c r="BV1367" s="12"/>
      <c r="BW1367" s="12"/>
      <c r="BX1367" s="12"/>
      <c r="BY1367" s="12"/>
      <c r="BZ1367" s="12"/>
      <c r="CA1367" s="12"/>
      <c r="CB1367" s="12"/>
      <c r="CC1367" s="12"/>
      <c r="CD1367" s="12"/>
      <c r="CE1367" s="12"/>
      <c r="CF1367" s="12"/>
      <c r="CG1367" s="12"/>
      <c r="CH1367" s="12"/>
      <c r="CI1367" s="12"/>
      <c r="CJ1367" s="12"/>
      <c r="CK1367" s="12"/>
      <c r="CL1367" s="12"/>
      <c r="CM1367" s="12"/>
      <c r="CN1367" s="12"/>
      <c r="CO1367" s="12"/>
      <c r="CP1367" s="12"/>
      <c r="CQ1367" s="12"/>
      <c r="CR1367" s="12"/>
      <c r="CS1367" s="12"/>
      <c r="CT1367" s="12"/>
      <c r="CU1367" s="12"/>
      <c r="CV1367" s="12"/>
      <c r="CW1367" s="12"/>
      <c r="CX1367" s="57"/>
    </row>
    <row r="1368" spans="1:102" x14ac:dyDescent="0.35">
      <c r="A1368" s="56">
        <v>45</v>
      </c>
      <c r="B1368" s="12" t="s">
        <v>3736</v>
      </c>
      <c r="C1368" s="12">
        <v>45.3</v>
      </c>
      <c r="D1368" s="12" t="s">
        <v>2073</v>
      </c>
      <c r="E1368" s="12" t="s">
        <v>382</v>
      </c>
      <c r="F1368" s="12" t="s">
        <v>1078</v>
      </c>
      <c r="G1368" s="12" t="s">
        <v>349</v>
      </c>
      <c r="H1368" s="12" t="s">
        <v>1078</v>
      </c>
      <c r="I1368" s="12" t="s">
        <v>1285</v>
      </c>
      <c r="J1368" s="12" t="s">
        <v>556</v>
      </c>
      <c r="K1368" s="12" t="s">
        <v>3442</v>
      </c>
      <c r="L1368" s="12" t="s">
        <v>581</v>
      </c>
      <c r="M1368" s="12" t="s">
        <v>3164</v>
      </c>
      <c r="N1368" s="12"/>
      <c r="O1368" s="12" t="s">
        <v>3400</v>
      </c>
      <c r="P1368" s="12" t="s">
        <v>3402</v>
      </c>
      <c r="Q1368" s="12">
        <v>0</v>
      </c>
      <c r="R1368" s="12">
        <v>0</v>
      </c>
      <c r="S1368" s="12">
        <v>0</v>
      </c>
      <c r="T1368" s="12">
        <v>0</v>
      </c>
      <c r="U1368" s="12">
        <v>0</v>
      </c>
      <c r="V1368" s="12">
        <v>0</v>
      </c>
      <c r="W1368" s="12">
        <v>1</v>
      </c>
      <c r="X1368" s="12">
        <v>0</v>
      </c>
      <c r="Y1368" s="12">
        <v>0</v>
      </c>
      <c r="Z1368" s="12">
        <v>1</v>
      </c>
      <c r="AA1368" s="12">
        <v>0</v>
      </c>
      <c r="AB1368" s="12">
        <v>0</v>
      </c>
      <c r="AC1368" s="12">
        <v>0</v>
      </c>
      <c r="AD1368" s="12">
        <v>0</v>
      </c>
      <c r="AE1368" s="12">
        <v>0</v>
      </c>
      <c r="AF1368" s="12">
        <v>0</v>
      </c>
      <c r="AG1368" s="12">
        <v>0</v>
      </c>
      <c r="AH1368" s="12">
        <v>0</v>
      </c>
      <c r="AI1368" s="12">
        <v>0</v>
      </c>
      <c r="AJ1368" s="12">
        <v>0</v>
      </c>
      <c r="AK1368" s="12">
        <v>0</v>
      </c>
      <c r="AL1368" s="12" t="s">
        <v>607</v>
      </c>
      <c r="AM1368" s="12" t="s">
        <v>631</v>
      </c>
      <c r="AN1368" s="12" t="s">
        <v>680</v>
      </c>
      <c r="AO1368" s="12" t="s">
        <v>681</v>
      </c>
      <c r="AP1368" s="12" t="s">
        <v>691</v>
      </c>
      <c r="AQ1368" s="12">
        <v>119</v>
      </c>
      <c r="AR1368" s="12">
        <v>1</v>
      </c>
      <c r="AS1368" s="12" t="s">
        <v>555</v>
      </c>
      <c r="AT1368" s="12" t="s">
        <v>212</v>
      </c>
      <c r="AU1368" s="12">
        <v>1</v>
      </c>
      <c r="AV1368" s="12">
        <v>0</v>
      </c>
      <c r="AW1368" s="12">
        <v>0</v>
      </c>
      <c r="AX1368" s="12">
        <v>0</v>
      </c>
      <c r="AY1368" s="12">
        <v>0</v>
      </c>
      <c r="AZ1368" s="12">
        <v>1</v>
      </c>
      <c r="BA1368" s="12">
        <v>1</v>
      </c>
      <c r="BB1368" s="12">
        <v>1</v>
      </c>
      <c r="BC1368" s="12">
        <v>1</v>
      </c>
      <c r="BD1368" s="12">
        <v>1</v>
      </c>
      <c r="BE1368" s="12">
        <v>0</v>
      </c>
      <c r="BF1368" s="12" t="s">
        <v>2820</v>
      </c>
      <c r="BG1368" s="12" t="s">
        <v>891</v>
      </c>
      <c r="BH1368" s="12">
        <v>1</v>
      </c>
      <c r="BI1368" s="12" t="s">
        <v>3257</v>
      </c>
      <c r="BJ1368" s="12" t="s">
        <v>3460</v>
      </c>
      <c r="BK1368" s="12" t="s">
        <v>599</v>
      </c>
      <c r="BL1368" s="12" t="s">
        <v>3471</v>
      </c>
      <c r="BM1368" s="12" t="s">
        <v>788</v>
      </c>
      <c r="BN1368" s="12"/>
      <c r="BO1368" s="12"/>
      <c r="BP1368" s="12"/>
      <c r="BQ1368" s="12"/>
      <c r="BR1368" s="12"/>
      <c r="BS1368" s="12"/>
      <c r="BT1368" s="12"/>
      <c r="BU1368" s="12"/>
      <c r="BV1368" s="12"/>
      <c r="BW1368" s="12"/>
      <c r="BX1368" s="12"/>
      <c r="BY1368" s="12"/>
      <c r="BZ1368" s="12"/>
      <c r="CA1368" s="12"/>
      <c r="CB1368" s="12"/>
      <c r="CC1368" s="12"/>
      <c r="CD1368" s="12"/>
      <c r="CE1368" s="12"/>
      <c r="CF1368" s="12"/>
      <c r="CG1368" s="12"/>
      <c r="CH1368" s="12"/>
      <c r="CI1368" s="12"/>
      <c r="CJ1368" s="12"/>
      <c r="CK1368" s="12"/>
      <c r="CL1368" s="12"/>
      <c r="CM1368" s="12"/>
      <c r="CN1368" s="12"/>
      <c r="CO1368" s="12"/>
      <c r="CP1368" s="12"/>
      <c r="CQ1368" s="12"/>
      <c r="CR1368" s="12"/>
      <c r="CS1368" s="12"/>
      <c r="CT1368" s="12"/>
      <c r="CU1368" s="12"/>
      <c r="CV1368" s="12"/>
      <c r="CW1368" s="12"/>
      <c r="CX1368" s="57"/>
    </row>
    <row r="1369" spans="1:102" x14ac:dyDescent="0.35">
      <c r="A1369" s="56">
        <v>45</v>
      </c>
      <c r="B1369" s="12" t="s">
        <v>3736</v>
      </c>
      <c r="C1369" s="12">
        <v>45.4</v>
      </c>
      <c r="D1369" s="12" t="s">
        <v>2062</v>
      </c>
      <c r="E1369" s="12" t="s">
        <v>383</v>
      </c>
      <c r="F1369" s="12" t="s">
        <v>1078</v>
      </c>
      <c r="G1369" s="12" t="s">
        <v>349</v>
      </c>
      <c r="H1369" s="12" t="s">
        <v>1078</v>
      </c>
      <c r="I1369" s="12" t="s">
        <v>1285</v>
      </c>
      <c r="J1369" s="12" t="s">
        <v>1222</v>
      </c>
      <c r="K1369" s="12" t="s">
        <v>564</v>
      </c>
      <c r="L1369" s="12" t="s">
        <v>1118</v>
      </c>
      <c r="M1369" s="12" t="s">
        <v>3164</v>
      </c>
      <c r="N1369" s="12"/>
      <c r="O1369" s="12" t="s">
        <v>3400</v>
      </c>
      <c r="P1369" s="12" t="s">
        <v>3402</v>
      </c>
      <c r="Q1369" s="12">
        <v>1</v>
      </c>
      <c r="R1369" s="12">
        <v>0</v>
      </c>
      <c r="S1369" s="12">
        <v>0</v>
      </c>
      <c r="T1369" s="12">
        <v>0</v>
      </c>
      <c r="U1369" s="12">
        <v>0</v>
      </c>
      <c r="V1369" s="12">
        <v>0</v>
      </c>
      <c r="W1369" s="12">
        <v>0</v>
      </c>
      <c r="X1369" s="12">
        <v>0</v>
      </c>
      <c r="Y1369" s="12">
        <v>0</v>
      </c>
      <c r="Z1369" s="12">
        <v>1</v>
      </c>
      <c r="AA1369" s="12">
        <v>0</v>
      </c>
      <c r="AB1369" s="12">
        <v>0</v>
      </c>
      <c r="AC1369" s="12">
        <v>0</v>
      </c>
      <c r="AD1369" s="12">
        <v>0</v>
      </c>
      <c r="AE1369" s="12">
        <v>0</v>
      </c>
      <c r="AF1369" s="12">
        <v>0</v>
      </c>
      <c r="AG1369" s="12">
        <v>0</v>
      </c>
      <c r="AH1369" s="12">
        <v>0</v>
      </c>
      <c r="AI1369" s="12">
        <v>0</v>
      </c>
      <c r="AJ1369" s="12">
        <v>0</v>
      </c>
      <c r="AK1369" s="12">
        <v>0</v>
      </c>
      <c r="AL1369" s="12" t="s">
        <v>607</v>
      </c>
      <c r="AM1369" s="12" t="s">
        <v>631</v>
      </c>
      <c r="AN1369" s="12" t="s">
        <v>680</v>
      </c>
      <c r="AO1369" s="12" t="s">
        <v>681</v>
      </c>
      <c r="AP1369" s="12" t="s">
        <v>3458</v>
      </c>
      <c r="AQ1369" s="12">
        <v>119</v>
      </c>
      <c r="AR1369" s="12">
        <v>1</v>
      </c>
      <c r="AS1369" s="12" t="s">
        <v>555</v>
      </c>
      <c r="AT1369" s="12" t="s">
        <v>212</v>
      </c>
      <c r="AU1369" s="12">
        <v>1</v>
      </c>
      <c r="AV1369" s="12">
        <v>0</v>
      </c>
      <c r="AW1369" s="12">
        <v>0</v>
      </c>
      <c r="AX1369" s="12">
        <v>0</v>
      </c>
      <c r="AY1369" s="12">
        <v>0</v>
      </c>
      <c r="AZ1369" s="12">
        <v>1</v>
      </c>
      <c r="BA1369" s="12">
        <v>1</v>
      </c>
      <c r="BB1369" s="12">
        <v>1</v>
      </c>
      <c r="BC1369" s="12">
        <v>1</v>
      </c>
      <c r="BD1369" s="12">
        <v>1</v>
      </c>
      <c r="BE1369" s="12">
        <v>0</v>
      </c>
      <c r="BF1369" s="12" t="s">
        <v>2820</v>
      </c>
      <c r="BG1369" s="12" t="s">
        <v>892</v>
      </c>
      <c r="BH1369" s="12">
        <v>1</v>
      </c>
      <c r="BI1369" s="12" t="s">
        <v>3257</v>
      </c>
      <c r="BJ1369" s="12" t="s">
        <v>3460</v>
      </c>
      <c r="BK1369" s="12" t="s">
        <v>599</v>
      </c>
      <c r="BL1369" s="12" t="s">
        <v>3471</v>
      </c>
      <c r="BM1369" s="12" t="s">
        <v>3485</v>
      </c>
      <c r="BN1369" s="12" t="s">
        <v>775</v>
      </c>
      <c r="BO1369" s="12"/>
      <c r="BP1369" s="12"/>
      <c r="BQ1369" s="12"/>
      <c r="BR1369" s="12"/>
      <c r="BS1369" s="12"/>
      <c r="BT1369" s="12"/>
      <c r="BU1369" s="12"/>
      <c r="BV1369" s="12"/>
      <c r="BW1369" s="12"/>
      <c r="BX1369" s="12"/>
      <c r="BY1369" s="12"/>
      <c r="BZ1369" s="12"/>
      <c r="CA1369" s="12"/>
      <c r="CB1369" s="12"/>
      <c r="CC1369" s="12"/>
      <c r="CD1369" s="12"/>
      <c r="CE1369" s="12"/>
      <c r="CF1369" s="12"/>
      <c r="CG1369" s="12"/>
      <c r="CH1369" s="12"/>
      <c r="CI1369" s="12"/>
      <c r="CJ1369" s="12"/>
      <c r="CK1369" s="12"/>
      <c r="CL1369" s="12"/>
      <c r="CM1369" s="12"/>
      <c r="CN1369" s="12"/>
      <c r="CO1369" s="12"/>
      <c r="CP1369" s="12"/>
      <c r="CQ1369" s="12"/>
      <c r="CR1369" s="12"/>
      <c r="CS1369" s="12"/>
      <c r="CT1369" s="12"/>
      <c r="CU1369" s="12"/>
      <c r="CV1369" s="12"/>
      <c r="CW1369" s="12"/>
      <c r="CX1369" s="57"/>
    </row>
    <row r="1370" spans="1:102" x14ac:dyDescent="0.35">
      <c r="A1370" s="56">
        <v>45</v>
      </c>
      <c r="B1370" s="12" t="s">
        <v>3736</v>
      </c>
      <c r="C1370" s="12">
        <v>45.4</v>
      </c>
      <c r="D1370" s="12" t="s">
        <v>2063</v>
      </c>
      <c r="E1370" s="12" t="s">
        <v>383</v>
      </c>
      <c r="F1370" s="12" t="s">
        <v>1078</v>
      </c>
      <c r="G1370" s="12" t="s">
        <v>349</v>
      </c>
      <c r="H1370" s="12" t="s">
        <v>1078</v>
      </c>
      <c r="I1370" s="12" t="s">
        <v>1285</v>
      </c>
      <c r="J1370" s="12" t="s">
        <v>1222</v>
      </c>
      <c r="K1370" s="12" t="s">
        <v>564</v>
      </c>
      <c r="L1370" s="12" t="s">
        <v>1118</v>
      </c>
      <c r="M1370" s="12" t="s">
        <v>3164</v>
      </c>
      <c r="N1370" s="12"/>
      <c r="O1370" s="12" t="s">
        <v>3400</v>
      </c>
      <c r="P1370" s="12" t="s">
        <v>3402</v>
      </c>
      <c r="Q1370" s="12">
        <v>1</v>
      </c>
      <c r="R1370" s="12">
        <v>0</v>
      </c>
      <c r="S1370" s="12">
        <v>0</v>
      </c>
      <c r="T1370" s="12">
        <v>0</v>
      </c>
      <c r="U1370" s="12">
        <v>0</v>
      </c>
      <c r="V1370" s="12">
        <v>0</v>
      </c>
      <c r="W1370" s="12">
        <v>0</v>
      </c>
      <c r="X1370" s="12">
        <v>0</v>
      </c>
      <c r="Y1370" s="12">
        <v>0</v>
      </c>
      <c r="Z1370" s="12">
        <v>1</v>
      </c>
      <c r="AA1370" s="12">
        <v>0</v>
      </c>
      <c r="AB1370" s="12">
        <v>0</v>
      </c>
      <c r="AC1370" s="12">
        <v>0</v>
      </c>
      <c r="AD1370" s="12">
        <v>0</v>
      </c>
      <c r="AE1370" s="12">
        <v>0</v>
      </c>
      <c r="AF1370" s="12">
        <v>0</v>
      </c>
      <c r="AG1370" s="12">
        <v>0</v>
      </c>
      <c r="AH1370" s="12">
        <v>0</v>
      </c>
      <c r="AI1370" s="12">
        <v>0</v>
      </c>
      <c r="AJ1370" s="12">
        <v>0</v>
      </c>
      <c r="AK1370" s="12">
        <v>0</v>
      </c>
      <c r="AL1370" s="12" t="s">
        <v>607</v>
      </c>
      <c r="AM1370" s="12" t="s">
        <v>631</v>
      </c>
      <c r="AN1370" s="12" t="s">
        <v>680</v>
      </c>
      <c r="AO1370" s="12" t="s">
        <v>681</v>
      </c>
      <c r="AP1370" s="12" t="s">
        <v>3458</v>
      </c>
      <c r="AQ1370" s="12">
        <v>119</v>
      </c>
      <c r="AR1370" s="12">
        <v>1</v>
      </c>
      <c r="AS1370" s="12" t="s">
        <v>555</v>
      </c>
      <c r="AT1370" s="12" t="s">
        <v>212</v>
      </c>
      <c r="AU1370" s="12">
        <v>1</v>
      </c>
      <c r="AV1370" s="12">
        <v>0</v>
      </c>
      <c r="AW1370" s="12">
        <v>0</v>
      </c>
      <c r="AX1370" s="12">
        <v>0</v>
      </c>
      <c r="AY1370" s="12">
        <v>0</v>
      </c>
      <c r="AZ1370" s="12">
        <v>1</v>
      </c>
      <c r="BA1370" s="12">
        <v>1</v>
      </c>
      <c r="BB1370" s="12">
        <v>1</v>
      </c>
      <c r="BC1370" s="12">
        <v>1</v>
      </c>
      <c r="BD1370" s="12">
        <v>1</v>
      </c>
      <c r="BE1370" s="12">
        <v>0</v>
      </c>
      <c r="BF1370" s="12" t="s">
        <v>2820</v>
      </c>
      <c r="BG1370" s="12" t="s">
        <v>890</v>
      </c>
      <c r="BH1370" s="12">
        <v>1</v>
      </c>
      <c r="BI1370" s="12" t="s">
        <v>3257</v>
      </c>
      <c r="BJ1370" s="12" t="s">
        <v>3460</v>
      </c>
      <c r="BK1370" s="12" t="s">
        <v>599</v>
      </c>
      <c r="BL1370" s="12" t="s">
        <v>3471</v>
      </c>
      <c r="BM1370" s="12" t="s">
        <v>3485</v>
      </c>
      <c r="BN1370" s="12" t="s">
        <v>893</v>
      </c>
      <c r="BO1370" s="12"/>
      <c r="BP1370" s="12"/>
      <c r="BQ1370" s="12"/>
      <c r="BR1370" s="12"/>
      <c r="BS1370" s="12"/>
      <c r="BT1370" s="12"/>
      <c r="BU1370" s="12"/>
      <c r="BV1370" s="12"/>
      <c r="BW1370" s="12"/>
      <c r="BX1370" s="12"/>
      <c r="BY1370" s="12"/>
      <c r="BZ1370" s="12"/>
      <c r="CA1370" s="12"/>
      <c r="CB1370" s="12"/>
      <c r="CC1370" s="12"/>
      <c r="CD1370" s="12"/>
      <c r="CE1370" s="12"/>
      <c r="CF1370" s="12"/>
      <c r="CG1370" s="12"/>
      <c r="CH1370" s="12"/>
      <c r="CI1370" s="12"/>
      <c r="CJ1370" s="12"/>
      <c r="CK1370" s="12"/>
      <c r="CL1370" s="12"/>
      <c r="CM1370" s="12"/>
      <c r="CN1370" s="12"/>
      <c r="CO1370" s="12"/>
      <c r="CP1370" s="12"/>
      <c r="CQ1370" s="12"/>
      <c r="CR1370" s="12"/>
      <c r="CS1370" s="12"/>
      <c r="CT1370" s="12"/>
      <c r="CU1370" s="12"/>
      <c r="CV1370" s="12"/>
      <c r="CW1370" s="12"/>
      <c r="CX1370" s="57"/>
    </row>
    <row r="1371" spans="1:102" x14ac:dyDescent="0.35">
      <c r="A1371" s="56">
        <v>45</v>
      </c>
      <c r="B1371" s="12" t="s">
        <v>3736</v>
      </c>
      <c r="C1371" s="12">
        <v>45.4</v>
      </c>
      <c r="D1371" s="12" t="s">
        <v>2064</v>
      </c>
      <c r="E1371" s="12" t="s">
        <v>383</v>
      </c>
      <c r="F1371" s="12" t="s">
        <v>1078</v>
      </c>
      <c r="G1371" s="12" t="s">
        <v>349</v>
      </c>
      <c r="H1371" s="12" t="s">
        <v>1078</v>
      </c>
      <c r="I1371" s="12" t="s">
        <v>1285</v>
      </c>
      <c r="J1371" s="12" t="s">
        <v>1222</v>
      </c>
      <c r="K1371" s="12" t="s">
        <v>564</v>
      </c>
      <c r="L1371" s="12" t="s">
        <v>1118</v>
      </c>
      <c r="M1371" s="12" t="s">
        <v>3164</v>
      </c>
      <c r="N1371" s="12"/>
      <c r="O1371" s="12" t="s">
        <v>3400</v>
      </c>
      <c r="P1371" s="12" t="s">
        <v>3402</v>
      </c>
      <c r="Q1371" s="12">
        <v>1</v>
      </c>
      <c r="R1371" s="12">
        <v>0</v>
      </c>
      <c r="S1371" s="12">
        <v>0</v>
      </c>
      <c r="T1371" s="12">
        <v>0</v>
      </c>
      <c r="U1371" s="12">
        <v>0</v>
      </c>
      <c r="V1371" s="12">
        <v>0</v>
      </c>
      <c r="W1371" s="12">
        <v>0</v>
      </c>
      <c r="X1371" s="12">
        <v>0</v>
      </c>
      <c r="Y1371" s="12">
        <v>0</v>
      </c>
      <c r="Z1371" s="12">
        <v>1</v>
      </c>
      <c r="AA1371" s="12">
        <v>0</v>
      </c>
      <c r="AB1371" s="12">
        <v>0</v>
      </c>
      <c r="AC1371" s="12">
        <v>0</v>
      </c>
      <c r="AD1371" s="12">
        <v>0</v>
      </c>
      <c r="AE1371" s="12">
        <v>0</v>
      </c>
      <c r="AF1371" s="12">
        <v>0</v>
      </c>
      <c r="AG1371" s="12">
        <v>0</v>
      </c>
      <c r="AH1371" s="12">
        <v>0</v>
      </c>
      <c r="AI1371" s="12">
        <v>0</v>
      </c>
      <c r="AJ1371" s="12">
        <v>0</v>
      </c>
      <c r="AK1371" s="12">
        <v>0</v>
      </c>
      <c r="AL1371" s="12" t="s">
        <v>607</v>
      </c>
      <c r="AM1371" s="12" t="s">
        <v>631</v>
      </c>
      <c r="AN1371" s="12" t="s">
        <v>680</v>
      </c>
      <c r="AO1371" s="12" t="s">
        <v>681</v>
      </c>
      <c r="AP1371" s="12" t="s">
        <v>3458</v>
      </c>
      <c r="AQ1371" s="12">
        <v>119</v>
      </c>
      <c r="AR1371" s="12">
        <v>1</v>
      </c>
      <c r="AS1371" s="12" t="s">
        <v>555</v>
      </c>
      <c r="AT1371" s="12" t="s">
        <v>212</v>
      </c>
      <c r="AU1371" s="12">
        <v>1</v>
      </c>
      <c r="AV1371" s="12">
        <v>0</v>
      </c>
      <c r="AW1371" s="12">
        <v>0</v>
      </c>
      <c r="AX1371" s="12">
        <v>0</v>
      </c>
      <c r="AY1371" s="12">
        <v>0</v>
      </c>
      <c r="AZ1371" s="12">
        <v>1</v>
      </c>
      <c r="BA1371" s="12">
        <v>1</v>
      </c>
      <c r="BB1371" s="12">
        <v>1</v>
      </c>
      <c r="BC1371" s="12">
        <v>1</v>
      </c>
      <c r="BD1371" s="12">
        <v>1</v>
      </c>
      <c r="BE1371" s="12">
        <v>0</v>
      </c>
      <c r="BF1371" s="12" t="s">
        <v>2820</v>
      </c>
      <c r="BG1371" s="12" t="s">
        <v>891</v>
      </c>
      <c r="BH1371" s="12">
        <v>1</v>
      </c>
      <c r="BI1371" s="12" t="s">
        <v>3257</v>
      </c>
      <c r="BJ1371" s="12" t="s">
        <v>3460</v>
      </c>
      <c r="BK1371" s="12" t="s">
        <v>599</v>
      </c>
      <c r="BL1371" s="12" t="s">
        <v>3471</v>
      </c>
      <c r="BM1371" s="12" t="s">
        <v>3485</v>
      </c>
      <c r="BN1371" s="12" t="s">
        <v>775</v>
      </c>
      <c r="BO1371" s="12"/>
      <c r="BP1371" s="12"/>
      <c r="BQ1371" s="12"/>
      <c r="BR1371" s="12"/>
      <c r="BS1371" s="12"/>
      <c r="BT1371" s="12"/>
      <c r="BU1371" s="12"/>
      <c r="BV1371" s="12"/>
      <c r="BW1371" s="12"/>
      <c r="BX1371" s="12"/>
      <c r="BY1371" s="12"/>
      <c r="BZ1371" s="12"/>
      <c r="CA1371" s="12"/>
      <c r="CB1371" s="12"/>
      <c r="CC1371" s="12"/>
      <c r="CD1371" s="12"/>
      <c r="CE1371" s="12"/>
      <c r="CF1371" s="12"/>
      <c r="CG1371" s="12"/>
      <c r="CH1371" s="12"/>
      <c r="CI1371" s="12"/>
      <c r="CJ1371" s="12"/>
      <c r="CK1371" s="12"/>
      <c r="CL1371" s="12"/>
      <c r="CM1371" s="12"/>
      <c r="CN1371" s="12"/>
      <c r="CO1371" s="12"/>
      <c r="CP1371" s="12"/>
      <c r="CQ1371" s="12"/>
      <c r="CR1371" s="12"/>
      <c r="CS1371" s="12"/>
      <c r="CT1371" s="12"/>
      <c r="CU1371" s="12"/>
      <c r="CV1371" s="12"/>
      <c r="CW1371" s="12"/>
      <c r="CX1371" s="57"/>
    </row>
    <row r="1372" spans="1:102" x14ac:dyDescent="0.35">
      <c r="A1372" s="56">
        <v>45</v>
      </c>
      <c r="B1372" s="12" t="s">
        <v>3736</v>
      </c>
      <c r="C1372" s="12">
        <v>45.5</v>
      </c>
      <c r="D1372" s="12" t="s">
        <v>2065</v>
      </c>
      <c r="E1372" s="12" t="s">
        <v>383</v>
      </c>
      <c r="F1372" s="12" t="s">
        <v>1078</v>
      </c>
      <c r="G1372" s="12" t="s">
        <v>349</v>
      </c>
      <c r="H1372" s="12" t="s">
        <v>1078</v>
      </c>
      <c r="I1372" s="12" t="s">
        <v>1285</v>
      </c>
      <c r="J1372" s="12" t="s">
        <v>1222</v>
      </c>
      <c r="K1372" s="12" t="s">
        <v>564</v>
      </c>
      <c r="L1372" s="12" t="s">
        <v>1118</v>
      </c>
      <c r="M1372" s="12" t="s">
        <v>3164</v>
      </c>
      <c r="N1372" s="12"/>
      <c r="O1372" s="12" t="s">
        <v>3400</v>
      </c>
      <c r="P1372" s="12" t="s">
        <v>3402</v>
      </c>
      <c r="Q1372" s="12">
        <v>1</v>
      </c>
      <c r="R1372" s="12">
        <v>0</v>
      </c>
      <c r="S1372" s="12">
        <v>0</v>
      </c>
      <c r="T1372" s="12">
        <v>0</v>
      </c>
      <c r="U1372" s="12">
        <v>0</v>
      </c>
      <c r="V1372" s="12">
        <v>0</v>
      </c>
      <c r="W1372" s="12">
        <v>0</v>
      </c>
      <c r="X1372" s="12">
        <v>0</v>
      </c>
      <c r="Y1372" s="12">
        <v>0</v>
      </c>
      <c r="Z1372" s="12">
        <v>1</v>
      </c>
      <c r="AA1372" s="12">
        <v>0</v>
      </c>
      <c r="AB1372" s="12">
        <v>0</v>
      </c>
      <c r="AC1372" s="12">
        <v>0</v>
      </c>
      <c r="AD1372" s="12">
        <v>0</v>
      </c>
      <c r="AE1372" s="12">
        <v>0</v>
      </c>
      <c r="AF1372" s="12">
        <v>0</v>
      </c>
      <c r="AG1372" s="12">
        <v>0</v>
      </c>
      <c r="AH1372" s="12">
        <v>0</v>
      </c>
      <c r="AI1372" s="12">
        <v>0</v>
      </c>
      <c r="AJ1372" s="12">
        <v>0</v>
      </c>
      <c r="AK1372" s="12">
        <v>0</v>
      </c>
      <c r="AL1372" s="12" t="s">
        <v>607</v>
      </c>
      <c r="AM1372" s="12" t="s">
        <v>631</v>
      </c>
      <c r="AN1372" s="12" t="s">
        <v>680</v>
      </c>
      <c r="AO1372" s="12" t="s">
        <v>681</v>
      </c>
      <c r="AP1372" s="12" t="s">
        <v>3458</v>
      </c>
      <c r="AQ1372" s="12">
        <v>119</v>
      </c>
      <c r="AR1372" s="12">
        <v>1</v>
      </c>
      <c r="AS1372" s="12" t="s">
        <v>555</v>
      </c>
      <c r="AT1372" s="12" t="s">
        <v>212</v>
      </c>
      <c r="AU1372" s="12">
        <v>1</v>
      </c>
      <c r="AV1372" s="12">
        <v>0</v>
      </c>
      <c r="AW1372" s="12">
        <v>0</v>
      </c>
      <c r="AX1372" s="12">
        <v>0</v>
      </c>
      <c r="AY1372" s="12">
        <v>0</v>
      </c>
      <c r="AZ1372" s="12">
        <v>1</v>
      </c>
      <c r="BA1372" s="12">
        <v>1</v>
      </c>
      <c r="BB1372" s="12">
        <v>1</v>
      </c>
      <c r="BC1372" s="12">
        <v>1</v>
      </c>
      <c r="BD1372" s="12">
        <v>1</v>
      </c>
      <c r="BE1372" s="12">
        <v>0</v>
      </c>
      <c r="BF1372" s="12" t="s">
        <v>2820</v>
      </c>
      <c r="BG1372" s="12" t="s">
        <v>890</v>
      </c>
      <c r="BH1372" s="12">
        <v>1</v>
      </c>
      <c r="BI1372" s="12" t="s">
        <v>3257</v>
      </c>
      <c r="BJ1372" s="12" t="s">
        <v>3460</v>
      </c>
      <c r="BK1372" s="12" t="s">
        <v>599</v>
      </c>
      <c r="BL1372" s="12" t="s">
        <v>3471</v>
      </c>
      <c r="BM1372" s="12" t="s">
        <v>3485</v>
      </c>
      <c r="BN1372" s="12" t="s">
        <v>775</v>
      </c>
      <c r="BO1372" s="12"/>
      <c r="BP1372" s="12"/>
      <c r="BQ1372" s="12"/>
      <c r="BR1372" s="12"/>
      <c r="BS1372" s="12"/>
      <c r="BT1372" s="12"/>
      <c r="BU1372" s="12"/>
      <c r="BV1372" s="12"/>
      <c r="BW1372" s="12"/>
      <c r="BX1372" s="12"/>
      <c r="BY1372" s="12"/>
      <c r="BZ1372" s="12"/>
      <c r="CA1372" s="12"/>
      <c r="CB1372" s="12"/>
      <c r="CC1372" s="12"/>
      <c r="CD1372" s="12"/>
      <c r="CE1372" s="12"/>
      <c r="CF1372" s="12"/>
      <c r="CG1372" s="12"/>
      <c r="CH1372" s="12"/>
      <c r="CI1372" s="12"/>
      <c r="CJ1372" s="12"/>
      <c r="CK1372" s="12"/>
      <c r="CL1372" s="12"/>
      <c r="CM1372" s="12"/>
      <c r="CN1372" s="12"/>
      <c r="CO1372" s="12"/>
      <c r="CP1372" s="12"/>
      <c r="CQ1372" s="12"/>
      <c r="CR1372" s="12"/>
      <c r="CS1372" s="12"/>
      <c r="CT1372" s="12"/>
      <c r="CU1372" s="12"/>
      <c r="CV1372" s="12"/>
      <c r="CW1372" s="12"/>
      <c r="CX1372" s="57"/>
    </row>
    <row r="1373" spans="1:102" x14ac:dyDescent="0.35">
      <c r="A1373" s="56">
        <v>45</v>
      </c>
      <c r="B1373" s="12" t="s">
        <v>3736</v>
      </c>
      <c r="C1373" s="12">
        <v>45.5</v>
      </c>
      <c r="D1373" s="12" t="s">
        <v>2066</v>
      </c>
      <c r="E1373" s="12" t="s">
        <v>383</v>
      </c>
      <c r="F1373" s="12" t="s">
        <v>1078</v>
      </c>
      <c r="G1373" s="12" t="s">
        <v>349</v>
      </c>
      <c r="H1373" s="12" t="s">
        <v>1078</v>
      </c>
      <c r="I1373" s="12" t="s">
        <v>1285</v>
      </c>
      <c r="J1373" s="12" t="s">
        <v>1222</v>
      </c>
      <c r="K1373" s="12" t="s">
        <v>564</v>
      </c>
      <c r="L1373" s="12" t="s">
        <v>1118</v>
      </c>
      <c r="M1373" s="12" t="s">
        <v>3164</v>
      </c>
      <c r="N1373" s="12"/>
      <c r="O1373" s="12" t="s">
        <v>3400</v>
      </c>
      <c r="P1373" s="12" t="s">
        <v>3402</v>
      </c>
      <c r="Q1373" s="12">
        <v>1</v>
      </c>
      <c r="R1373" s="12">
        <v>0</v>
      </c>
      <c r="S1373" s="12">
        <v>0</v>
      </c>
      <c r="T1373" s="12">
        <v>0</v>
      </c>
      <c r="U1373" s="12">
        <v>0</v>
      </c>
      <c r="V1373" s="12">
        <v>0</v>
      </c>
      <c r="W1373" s="12">
        <v>0</v>
      </c>
      <c r="X1373" s="12">
        <v>0</v>
      </c>
      <c r="Y1373" s="12">
        <v>0</v>
      </c>
      <c r="Z1373" s="12">
        <v>1</v>
      </c>
      <c r="AA1373" s="12">
        <v>0</v>
      </c>
      <c r="AB1373" s="12">
        <v>0</v>
      </c>
      <c r="AC1373" s="12">
        <v>0</v>
      </c>
      <c r="AD1373" s="12">
        <v>0</v>
      </c>
      <c r="AE1373" s="12">
        <v>0</v>
      </c>
      <c r="AF1373" s="12">
        <v>0</v>
      </c>
      <c r="AG1373" s="12">
        <v>0</v>
      </c>
      <c r="AH1373" s="12">
        <v>0</v>
      </c>
      <c r="AI1373" s="12">
        <v>0</v>
      </c>
      <c r="AJ1373" s="12">
        <v>0</v>
      </c>
      <c r="AK1373" s="12">
        <v>0</v>
      </c>
      <c r="AL1373" s="12" t="s">
        <v>607</v>
      </c>
      <c r="AM1373" s="12" t="s">
        <v>631</v>
      </c>
      <c r="AN1373" s="12" t="s">
        <v>680</v>
      </c>
      <c r="AO1373" s="12" t="s">
        <v>681</v>
      </c>
      <c r="AP1373" s="12" t="s">
        <v>3458</v>
      </c>
      <c r="AQ1373" s="12">
        <v>119</v>
      </c>
      <c r="AR1373" s="12">
        <v>1</v>
      </c>
      <c r="AS1373" s="12" t="s">
        <v>555</v>
      </c>
      <c r="AT1373" s="12" t="s">
        <v>212</v>
      </c>
      <c r="AU1373" s="12">
        <v>1</v>
      </c>
      <c r="AV1373" s="12">
        <v>0</v>
      </c>
      <c r="AW1373" s="12">
        <v>0</v>
      </c>
      <c r="AX1373" s="12">
        <v>0</v>
      </c>
      <c r="AY1373" s="12">
        <v>0</v>
      </c>
      <c r="AZ1373" s="12">
        <v>1</v>
      </c>
      <c r="BA1373" s="12">
        <v>1</v>
      </c>
      <c r="BB1373" s="12">
        <v>1</v>
      </c>
      <c r="BC1373" s="12">
        <v>1</v>
      </c>
      <c r="BD1373" s="12">
        <v>1</v>
      </c>
      <c r="BE1373" s="12">
        <v>0</v>
      </c>
      <c r="BF1373" s="12" t="s">
        <v>2820</v>
      </c>
      <c r="BG1373" s="12" t="s">
        <v>892</v>
      </c>
      <c r="BH1373" s="12">
        <v>1</v>
      </c>
      <c r="BI1373" s="12" t="s">
        <v>3257</v>
      </c>
      <c r="BJ1373" s="12" t="s">
        <v>3460</v>
      </c>
      <c r="BK1373" s="12" t="s">
        <v>599</v>
      </c>
      <c r="BL1373" s="12" t="s">
        <v>3471</v>
      </c>
      <c r="BM1373" s="12" t="s">
        <v>3485</v>
      </c>
      <c r="BN1373" s="12" t="s">
        <v>1174</v>
      </c>
      <c r="BO1373" s="12"/>
      <c r="BP1373" s="12"/>
      <c r="BQ1373" s="12"/>
      <c r="BR1373" s="12"/>
      <c r="BS1373" s="12"/>
      <c r="BT1373" s="12"/>
      <c r="BU1373" s="12"/>
      <c r="BV1373" s="12"/>
      <c r="BW1373" s="12"/>
      <c r="BX1373" s="12"/>
      <c r="BY1373" s="12"/>
      <c r="BZ1373" s="12"/>
      <c r="CA1373" s="12"/>
      <c r="CB1373" s="12"/>
      <c r="CC1373" s="12"/>
      <c r="CD1373" s="12"/>
      <c r="CE1373" s="12"/>
      <c r="CF1373" s="12"/>
      <c r="CG1373" s="12"/>
      <c r="CH1373" s="12"/>
      <c r="CI1373" s="12"/>
      <c r="CJ1373" s="12"/>
      <c r="CK1373" s="12"/>
      <c r="CL1373" s="12"/>
      <c r="CM1373" s="12"/>
      <c r="CN1373" s="12"/>
      <c r="CO1373" s="12"/>
      <c r="CP1373" s="12"/>
      <c r="CQ1373" s="12"/>
      <c r="CR1373" s="12"/>
      <c r="CS1373" s="12"/>
      <c r="CT1373" s="12"/>
      <c r="CU1373" s="12"/>
      <c r="CV1373" s="12"/>
      <c r="CW1373" s="12"/>
      <c r="CX1373" s="57"/>
    </row>
    <row r="1374" spans="1:102" x14ac:dyDescent="0.35">
      <c r="A1374" s="56">
        <v>45</v>
      </c>
      <c r="B1374" s="12" t="s">
        <v>3736</v>
      </c>
      <c r="C1374" s="12">
        <v>45.5</v>
      </c>
      <c r="D1374" s="12" t="s">
        <v>2067</v>
      </c>
      <c r="E1374" s="12" t="s">
        <v>383</v>
      </c>
      <c r="F1374" s="12" t="s">
        <v>1078</v>
      </c>
      <c r="G1374" s="12" t="s">
        <v>349</v>
      </c>
      <c r="H1374" s="12" t="s">
        <v>1078</v>
      </c>
      <c r="I1374" s="12" t="s">
        <v>1285</v>
      </c>
      <c r="J1374" s="12" t="s">
        <v>1222</v>
      </c>
      <c r="K1374" s="12" t="s">
        <v>564</v>
      </c>
      <c r="L1374" s="12" t="s">
        <v>1118</v>
      </c>
      <c r="M1374" s="12" t="s">
        <v>3164</v>
      </c>
      <c r="N1374" s="12"/>
      <c r="O1374" s="12" t="s">
        <v>3400</v>
      </c>
      <c r="P1374" s="12" t="s">
        <v>3402</v>
      </c>
      <c r="Q1374" s="12">
        <v>1</v>
      </c>
      <c r="R1374" s="12">
        <v>0</v>
      </c>
      <c r="S1374" s="12">
        <v>0</v>
      </c>
      <c r="T1374" s="12">
        <v>0</v>
      </c>
      <c r="U1374" s="12">
        <v>0</v>
      </c>
      <c r="V1374" s="12">
        <v>0</v>
      </c>
      <c r="W1374" s="12">
        <v>0</v>
      </c>
      <c r="X1374" s="12">
        <v>0</v>
      </c>
      <c r="Y1374" s="12">
        <v>0</v>
      </c>
      <c r="Z1374" s="12">
        <v>1</v>
      </c>
      <c r="AA1374" s="12">
        <v>0</v>
      </c>
      <c r="AB1374" s="12">
        <v>0</v>
      </c>
      <c r="AC1374" s="12">
        <v>0</v>
      </c>
      <c r="AD1374" s="12">
        <v>0</v>
      </c>
      <c r="AE1374" s="12">
        <v>0</v>
      </c>
      <c r="AF1374" s="12">
        <v>0</v>
      </c>
      <c r="AG1374" s="12">
        <v>0</v>
      </c>
      <c r="AH1374" s="12">
        <v>0</v>
      </c>
      <c r="AI1374" s="12">
        <v>0</v>
      </c>
      <c r="AJ1374" s="12">
        <v>0</v>
      </c>
      <c r="AK1374" s="12">
        <v>0</v>
      </c>
      <c r="AL1374" s="12" t="s">
        <v>607</v>
      </c>
      <c r="AM1374" s="12" t="s">
        <v>631</v>
      </c>
      <c r="AN1374" s="12" t="s">
        <v>680</v>
      </c>
      <c r="AO1374" s="12" t="s">
        <v>681</v>
      </c>
      <c r="AP1374" s="12" t="s">
        <v>3458</v>
      </c>
      <c r="AQ1374" s="12">
        <v>119</v>
      </c>
      <c r="AR1374" s="12">
        <v>1</v>
      </c>
      <c r="AS1374" s="12" t="s">
        <v>555</v>
      </c>
      <c r="AT1374" s="12" t="s">
        <v>212</v>
      </c>
      <c r="AU1374" s="12">
        <v>1</v>
      </c>
      <c r="AV1374" s="12">
        <v>0</v>
      </c>
      <c r="AW1374" s="12">
        <v>0</v>
      </c>
      <c r="AX1374" s="12">
        <v>0</v>
      </c>
      <c r="AY1374" s="12">
        <v>0</v>
      </c>
      <c r="AZ1374" s="12">
        <v>1</v>
      </c>
      <c r="BA1374" s="12">
        <v>1</v>
      </c>
      <c r="BB1374" s="12">
        <v>1</v>
      </c>
      <c r="BC1374" s="12">
        <v>1</v>
      </c>
      <c r="BD1374" s="12">
        <v>1</v>
      </c>
      <c r="BE1374" s="12">
        <v>0</v>
      </c>
      <c r="BF1374" s="12" t="s">
        <v>2820</v>
      </c>
      <c r="BG1374" s="12" t="s">
        <v>891</v>
      </c>
      <c r="BH1374" s="12">
        <v>1</v>
      </c>
      <c r="BI1374" s="12" t="s">
        <v>3257</v>
      </c>
      <c r="BJ1374" s="12" t="s">
        <v>3460</v>
      </c>
      <c r="BK1374" s="12" t="s">
        <v>599</v>
      </c>
      <c r="BL1374" s="12" t="s">
        <v>3471</v>
      </c>
      <c r="BM1374" s="12" t="s">
        <v>3485</v>
      </c>
      <c r="BN1374" s="12" t="s">
        <v>1174</v>
      </c>
      <c r="BO1374" s="12"/>
      <c r="BP1374" s="12"/>
      <c r="BQ1374" s="12"/>
      <c r="BR1374" s="12"/>
      <c r="BS1374" s="12"/>
      <c r="BT1374" s="12"/>
      <c r="BU1374" s="12"/>
      <c r="BV1374" s="12"/>
      <c r="BW1374" s="12"/>
      <c r="BX1374" s="12"/>
      <c r="BY1374" s="12"/>
      <c r="BZ1374" s="12"/>
      <c r="CA1374" s="12"/>
      <c r="CB1374" s="12"/>
      <c r="CC1374" s="12"/>
      <c r="CD1374" s="12"/>
      <c r="CE1374" s="12"/>
      <c r="CF1374" s="12"/>
      <c r="CG1374" s="12"/>
      <c r="CH1374" s="12"/>
      <c r="CI1374" s="12"/>
      <c r="CJ1374" s="12"/>
      <c r="CK1374" s="12"/>
      <c r="CL1374" s="12"/>
      <c r="CM1374" s="12"/>
      <c r="CN1374" s="12"/>
      <c r="CO1374" s="12"/>
      <c r="CP1374" s="12"/>
      <c r="CQ1374" s="12"/>
      <c r="CR1374" s="12"/>
      <c r="CS1374" s="12"/>
      <c r="CT1374" s="12"/>
      <c r="CU1374" s="12"/>
      <c r="CV1374" s="12"/>
      <c r="CW1374" s="12"/>
      <c r="CX1374" s="57"/>
    </row>
    <row r="1375" spans="1:102" x14ac:dyDescent="0.35">
      <c r="A1375" s="56">
        <v>46</v>
      </c>
      <c r="B1375" s="12" t="s">
        <v>3817</v>
      </c>
      <c r="C1375" s="12">
        <v>46.1</v>
      </c>
      <c r="D1375" s="12" t="s">
        <v>2079</v>
      </c>
      <c r="E1375" s="12" t="s">
        <v>386</v>
      </c>
      <c r="F1375" s="12" t="s">
        <v>1078</v>
      </c>
      <c r="G1375" s="12" t="s">
        <v>349</v>
      </c>
      <c r="H1375" s="12" t="s">
        <v>1078</v>
      </c>
      <c r="I1375" s="12" t="s">
        <v>1285</v>
      </c>
      <c r="J1375" s="12" t="s">
        <v>1222</v>
      </c>
      <c r="K1375" s="12" t="s">
        <v>564</v>
      </c>
      <c r="L1375" s="12" t="s">
        <v>173</v>
      </c>
      <c r="M1375" s="12" t="s">
        <v>3164</v>
      </c>
      <c r="N1375" s="12"/>
      <c r="O1375" s="12" t="s">
        <v>3400</v>
      </c>
      <c r="P1375" s="12" t="s">
        <v>3402</v>
      </c>
      <c r="Q1375" s="12">
        <v>1</v>
      </c>
      <c r="R1375" s="12">
        <v>0</v>
      </c>
      <c r="S1375" s="12">
        <v>0</v>
      </c>
      <c r="T1375" s="12">
        <v>0</v>
      </c>
      <c r="U1375" s="12">
        <v>0</v>
      </c>
      <c r="V1375" s="12">
        <v>0</v>
      </c>
      <c r="W1375" s="12">
        <v>0</v>
      </c>
      <c r="X1375" s="12">
        <v>0</v>
      </c>
      <c r="Y1375" s="12">
        <v>0</v>
      </c>
      <c r="Z1375" s="12">
        <v>0</v>
      </c>
      <c r="AA1375" s="12">
        <v>0</v>
      </c>
      <c r="AB1375" s="12">
        <v>1</v>
      </c>
      <c r="AC1375" s="12">
        <v>0</v>
      </c>
      <c r="AD1375" s="12">
        <v>0</v>
      </c>
      <c r="AE1375" s="12">
        <v>0</v>
      </c>
      <c r="AF1375" s="12">
        <v>0</v>
      </c>
      <c r="AG1375" s="12">
        <v>0</v>
      </c>
      <c r="AH1375" s="12">
        <v>0</v>
      </c>
      <c r="AI1375" s="12">
        <v>0</v>
      </c>
      <c r="AJ1375" s="12">
        <v>0</v>
      </c>
      <c r="AK1375" s="12">
        <v>0</v>
      </c>
      <c r="AL1375" s="12" t="s">
        <v>3448</v>
      </c>
      <c r="AM1375" s="12" t="s">
        <v>682</v>
      </c>
      <c r="AN1375" s="12" t="s">
        <v>683</v>
      </c>
      <c r="AO1375" s="12">
        <v>2011</v>
      </c>
      <c r="AP1375" s="12" t="s">
        <v>3235</v>
      </c>
      <c r="AQ1375" s="12">
        <v>3537</v>
      </c>
      <c r="AR1375" s="12">
        <v>1</v>
      </c>
      <c r="AS1375" s="12" t="s">
        <v>555</v>
      </c>
      <c r="AT1375" s="12" t="s">
        <v>212</v>
      </c>
      <c r="AU1375" s="12">
        <v>1</v>
      </c>
      <c r="AV1375" s="12">
        <v>1</v>
      </c>
      <c r="AW1375" s="12">
        <v>0</v>
      </c>
      <c r="AX1375" s="12">
        <v>0</v>
      </c>
      <c r="AY1375" s="12">
        <v>1</v>
      </c>
      <c r="AZ1375" s="12">
        <v>1</v>
      </c>
      <c r="BA1375" s="12">
        <v>1</v>
      </c>
      <c r="BB1375" s="12">
        <v>1</v>
      </c>
      <c r="BC1375" s="12">
        <v>0</v>
      </c>
      <c r="BD1375" s="12">
        <v>1</v>
      </c>
      <c r="BE1375" s="12">
        <v>0</v>
      </c>
      <c r="BF1375" s="12" t="s">
        <v>2820</v>
      </c>
      <c r="BG1375" s="12" t="s">
        <v>846</v>
      </c>
      <c r="BH1375" s="12"/>
      <c r="BI1375" s="12" t="s">
        <v>2818</v>
      </c>
      <c r="BJ1375" s="12" t="s">
        <v>3460</v>
      </c>
      <c r="BK1375" s="12" t="s">
        <v>3463</v>
      </c>
      <c r="BL1375" s="12" t="s">
        <v>3470</v>
      </c>
      <c r="BM1375" s="12" t="s">
        <v>3484</v>
      </c>
      <c r="BN1375" s="12" t="s">
        <v>1174</v>
      </c>
      <c r="BO1375" s="12"/>
      <c r="BP1375" s="12"/>
      <c r="BQ1375" s="12"/>
      <c r="BR1375" s="12"/>
      <c r="BS1375" s="12"/>
      <c r="BT1375" s="12"/>
      <c r="BU1375" s="12"/>
      <c r="BV1375" s="12"/>
      <c r="BW1375" s="12"/>
      <c r="BX1375" s="12"/>
      <c r="BY1375" s="12"/>
      <c r="BZ1375" s="12"/>
      <c r="CA1375" s="12"/>
      <c r="CB1375" s="12"/>
      <c r="CC1375" s="12"/>
      <c r="CD1375" s="12"/>
      <c r="CE1375" s="12"/>
      <c r="CF1375" s="12"/>
      <c r="CG1375" s="12"/>
      <c r="CH1375" s="12"/>
      <c r="CI1375" s="12"/>
      <c r="CJ1375" s="12"/>
      <c r="CK1375" s="12"/>
      <c r="CL1375" s="12"/>
      <c r="CM1375" s="12"/>
      <c r="CN1375" s="12"/>
      <c r="CO1375" s="12"/>
      <c r="CP1375" s="12"/>
      <c r="CQ1375" s="12"/>
      <c r="CR1375" s="12"/>
      <c r="CS1375" s="12"/>
      <c r="CT1375" s="12"/>
      <c r="CU1375" s="12"/>
      <c r="CV1375" s="12"/>
      <c r="CW1375" s="12"/>
      <c r="CX1375" s="57"/>
    </row>
    <row r="1376" spans="1:102" x14ac:dyDescent="0.35">
      <c r="A1376" s="56">
        <v>46</v>
      </c>
      <c r="B1376" s="12" t="s">
        <v>3817</v>
      </c>
      <c r="C1376" s="12">
        <v>46.1</v>
      </c>
      <c r="D1376" s="12" t="s">
        <v>2078</v>
      </c>
      <c r="E1376" s="12" t="s">
        <v>386</v>
      </c>
      <c r="F1376" s="12" t="s">
        <v>1078</v>
      </c>
      <c r="G1376" s="12" t="s">
        <v>349</v>
      </c>
      <c r="H1376" s="12" t="s">
        <v>1078</v>
      </c>
      <c r="I1376" s="12" t="s">
        <v>1285</v>
      </c>
      <c r="J1376" s="12" t="s">
        <v>1222</v>
      </c>
      <c r="K1376" s="12" t="s">
        <v>564</v>
      </c>
      <c r="L1376" s="12" t="s">
        <v>173</v>
      </c>
      <c r="M1376" s="12" t="s">
        <v>3164</v>
      </c>
      <c r="N1376" s="12"/>
      <c r="O1376" s="12" t="s">
        <v>3400</v>
      </c>
      <c r="P1376" s="12" t="s">
        <v>3402</v>
      </c>
      <c r="Q1376" s="12">
        <v>1</v>
      </c>
      <c r="R1376" s="12">
        <v>0</v>
      </c>
      <c r="S1376" s="12">
        <v>0</v>
      </c>
      <c r="T1376" s="12">
        <v>0</v>
      </c>
      <c r="U1376" s="12">
        <v>0</v>
      </c>
      <c r="V1376" s="12">
        <v>0</v>
      </c>
      <c r="W1376" s="12">
        <v>0</v>
      </c>
      <c r="X1376" s="12">
        <v>0</v>
      </c>
      <c r="Y1376" s="12">
        <v>0</v>
      </c>
      <c r="Z1376" s="12">
        <v>0</v>
      </c>
      <c r="AA1376" s="12">
        <v>0</v>
      </c>
      <c r="AB1376" s="12">
        <v>1</v>
      </c>
      <c r="AC1376" s="12">
        <v>0</v>
      </c>
      <c r="AD1376" s="12">
        <v>0</v>
      </c>
      <c r="AE1376" s="12">
        <v>0</v>
      </c>
      <c r="AF1376" s="12">
        <v>0</v>
      </c>
      <c r="AG1376" s="12">
        <v>0</v>
      </c>
      <c r="AH1376" s="12">
        <v>0</v>
      </c>
      <c r="AI1376" s="12">
        <v>0</v>
      </c>
      <c r="AJ1376" s="12">
        <v>0</v>
      </c>
      <c r="AK1376" s="12">
        <v>0</v>
      </c>
      <c r="AL1376" s="12" t="s">
        <v>3448</v>
      </c>
      <c r="AM1376" s="12" t="s">
        <v>682</v>
      </c>
      <c r="AN1376" s="12" t="s">
        <v>683</v>
      </c>
      <c r="AO1376" s="12">
        <v>2011</v>
      </c>
      <c r="AP1376" s="12" t="s">
        <v>3235</v>
      </c>
      <c r="AQ1376" s="12">
        <v>3537</v>
      </c>
      <c r="AR1376" s="12">
        <v>1</v>
      </c>
      <c r="AS1376" s="12" t="s">
        <v>555</v>
      </c>
      <c r="AT1376" s="12" t="s">
        <v>212</v>
      </c>
      <c r="AU1376" s="12">
        <v>1</v>
      </c>
      <c r="AV1376" s="12">
        <v>1</v>
      </c>
      <c r="AW1376" s="12">
        <v>0</v>
      </c>
      <c r="AX1376" s="12">
        <v>0</v>
      </c>
      <c r="AY1376" s="12">
        <v>1</v>
      </c>
      <c r="AZ1376" s="12">
        <v>1</v>
      </c>
      <c r="BA1376" s="12">
        <v>1</v>
      </c>
      <c r="BB1376" s="12">
        <v>1</v>
      </c>
      <c r="BC1376" s="12">
        <v>0</v>
      </c>
      <c r="BD1376" s="12">
        <v>1</v>
      </c>
      <c r="BE1376" s="12">
        <v>0</v>
      </c>
      <c r="BF1376" s="12" t="s">
        <v>2821</v>
      </c>
      <c r="BG1376" s="12" t="s">
        <v>894</v>
      </c>
      <c r="BH1376" s="12"/>
      <c r="BI1376" s="12" t="s">
        <v>2819</v>
      </c>
      <c r="BJ1376" s="12" t="s">
        <v>3460</v>
      </c>
      <c r="BK1376" s="12" t="s">
        <v>3463</v>
      </c>
      <c r="BL1376" s="12" t="s">
        <v>3470</v>
      </c>
      <c r="BM1376" s="12" t="s">
        <v>3484</v>
      </c>
      <c r="BN1376" s="12" t="s">
        <v>1174</v>
      </c>
      <c r="BO1376" s="12"/>
      <c r="BP1376" s="12"/>
      <c r="BQ1376" s="12"/>
      <c r="BR1376" s="12"/>
      <c r="BS1376" s="12"/>
      <c r="BT1376" s="12"/>
      <c r="BU1376" s="12"/>
      <c r="BV1376" s="12"/>
      <c r="BW1376" s="12"/>
      <c r="BX1376" s="12"/>
      <c r="BY1376" s="12"/>
      <c r="BZ1376" s="12"/>
      <c r="CA1376" s="12"/>
      <c r="CB1376" s="12"/>
      <c r="CC1376" s="12"/>
      <c r="CD1376" s="12"/>
      <c r="CE1376" s="12"/>
      <c r="CF1376" s="12"/>
      <c r="CG1376" s="12"/>
      <c r="CH1376" s="12"/>
      <c r="CI1376" s="12"/>
      <c r="CJ1376" s="12"/>
      <c r="CK1376" s="12"/>
      <c r="CL1376" s="12"/>
      <c r="CM1376" s="12"/>
      <c r="CN1376" s="12"/>
      <c r="CO1376" s="12"/>
      <c r="CP1376" s="12"/>
      <c r="CQ1376" s="12"/>
      <c r="CR1376" s="12"/>
      <c r="CS1376" s="12"/>
      <c r="CT1376" s="12"/>
      <c r="CU1376" s="12"/>
      <c r="CV1376" s="12"/>
      <c r="CW1376" s="12"/>
      <c r="CX1376" s="57"/>
    </row>
    <row r="1377" spans="1:102" x14ac:dyDescent="0.35">
      <c r="A1377" s="56">
        <v>46</v>
      </c>
      <c r="B1377" s="12" t="s">
        <v>3817</v>
      </c>
      <c r="C1377" s="12">
        <v>46.1</v>
      </c>
      <c r="D1377" s="12" t="s">
        <v>2080</v>
      </c>
      <c r="E1377" s="12" t="s">
        <v>385</v>
      </c>
      <c r="F1377" s="12" t="s">
        <v>1078</v>
      </c>
      <c r="G1377" s="12" t="s">
        <v>349</v>
      </c>
      <c r="H1377" s="12" t="s">
        <v>1078</v>
      </c>
      <c r="I1377" s="12" t="s">
        <v>1285</v>
      </c>
      <c r="J1377" s="12" t="s">
        <v>1222</v>
      </c>
      <c r="K1377" s="12" t="s">
        <v>564</v>
      </c>
      <c r="L1377" s="12" t="s">
        <v>173</v>
      </c>
      <c r="M1377" s="12" t="s">
        <v>3164</v>
      </c>
      <c r="N1377" s="12"/>
      <c r="O1377" s="12" t="s">
        <v>3400</v>
      </c>
      <c r="P1377" s="12" t="s">
        <v>3402</v>
      </c>
      <c r="Q1377" s="12">
        <v>1</v>
      </c>
      <c r="R1377" s="12">
        <v>0</v>
      </c>
      <c r="S1377" s="12">
        <v>0</v>
      </c>
      <c r="T1377" s="12">
        <v>0</v>
      </c>
      <c r="U1377" s="12">
        <v>0</v>
      </c>
      <c r="V1377" s="12">
        <v>0</v>
      </c>
      <c r="W1377" s="12">
        <v>0</v>
      </c>
      <c r="X1377" s="12">
        <v>0</v>
      </c>
      <c r="Y1377" s="12">
        <v>0</v>
      </c>
      <c r="Z1377" s="12">
        <v>0</v>
      </c>
      <c r="AA1377" s="12">
        <v>0</v>
      </c>
      <c r="AB1377" s="12">
        <v>1</v>
      </c>
      <c r="AC1377" s="12">
        <v>0</v>
      </c>
      <c r="AD1377" s="12">
        <v>0</v>
      </c>
      <c r="AE1377" s="12">
        <v>0</v>
      </c>
      <c r="AF1377" s="12">
        <v>0</v>
      </c>
      <c r="AG1377" s="12">
        <v>0</v>
      </c>
      <c r="AH1377" s="12">
        <v>0</v>
      </c>
      <c r="AI1377" s="12">
        <v>0</v>
      </c>
      <c r="AJ1377" s="12">
        <v>0</v>
      </c>
      <c r="AK1377" s="12">
        <v>0</v>
      </c>
      <c r="AL1377" s="12" t="s">
        <v>3448</v>
      </c>
      <c r="AM1377" s="12" t="s">
        <v>682</v>
      </c>
      <c r="AN1377" s="12" t="s">
        <v>683</v>
      </c>
      <c r="AO1377" s="12">
        <v>2011</v>
      </c>
      <c r="AP1377" s="12" t="s">
        <v>3235</v>
      </c>
      <c r="AQ1377" s="12">
        <v>3537</v>
      </c>
      <c r="AR1377" s="12">
        <v>1</v>
      </c>
      <c r="AS1377" s="12" t="s">
        <v>555</v>
      </c>
      <c r="AT1377" s="12" t="s">
        <v>212</v>
      </c>
      <c r="AU1377" s="12">
        <v>1</v>
      </c>
      <c r="AV1377" s="12">
        <v>1</v>
      </c>
      <c r="AW1377" s="12">
        <v>0</v>
      </c>
      <c r="AX1377" s="12">
        <v>0</v>
      </c>
      <c r="AY1377" s="12">
        <v>1</v>
      </c>
      <c r="AZ1377" s="12">
        <v>1</v>
      </c>
      <c r="BA1377" s="12">
        <v>1</v>
      </c>
      <c r="BB1377" s="12">
        <v>1</v>
      </c>
      <c r="BC1377" s="12">
        <v>0</v>
      </c>
      <c r="BD1377" s="12">
        <v>1</v>
      </c>
      <c r="BE1377" s="12">
        <v>0</v>
      </c>
      <c r="BF1377" s="12" t="s">
        <v>3258</v>
      </c>
      <c r="BG1377" s="12" t="s">
        <v>895</v>
      </c>
      <c r="BH1377" s="12">
        <v>1</v>
      </c>
      <c r="BI1377" s="12" t="s">
        <v>3282</v>
      </c>
      <c r="BJ1377" s="12" t="s">
        <v>3460</v>
      </c>
      <c r="BK1377" s="12" t="s">
        <v>3463</v>
      </c>
      <c r="BL1377" s="12" t="s">
        <v>3470</v>
      </c>
      <c r="BM1377" s="12" t="s">
        <v>3484</v>
      </c>
      <c r="BN1377" s="12" t="s">
        <v>1174</v>
      </c>
      <c r="BO1377" s="12"/>
      <c r="BP1377" s="12"/>
      <c r="BQ1377" s="12"/>
      <c r="BR1377" s="12"/>
      <c r="BS1377" s="12"/>
      <c r="BT1377" s="12"/>
      <c r="BU1377" s="12"/>
      <c r="BV1377" s="12"/>
      <c r="BW1377" s="12"/>
      <c r="BX1377" s="12"/>
      <c r="BY1377" s="12"/>
      <c r="BZ1377" s="12"/>
      <c r="CA1377" s="12"/>
      <c r="CB1377" s="12"/>
      <c r="CC1377" s="12"/>
      <c r="CD1377" s="12"/>
      <c r="CE1377" s="12"/>
      <c r="CF1377" s="12"/>
      <c r="CG1377" s="12"/>
      <c r="CH1377" s="12"/>
      <c r="CI1377" s="12"/>
      <c r="CJ1377" s="12"/>
      <c r="CK1377" s="12"/>
      <c r="CL1377" s="12"/>
      <c r="CM1377" s="12"/>
      <c r="CN1377" s="12"/>
      <c r="CO1377" s="12"/>
      <c r="CP1377" s="12"/>
      <c r="CQ1377" s="12"/>
      <c r="CR1377" s="12"/>
      <c r="CS1377" s="12"/>
      <c r="CT1377" s="12"/>
      <c r="CU1377" s="12"/>
      <c r="CV1377" s="12"/>
      <c r="CW1377" s="12"/>
      <c r="CX1377" s="57"/>
    </row>
    <row r="1378" spans="1:102" x14ac:dyDescent="0.35">
      <c r="A1378" s="56">
        <v>46</v>
      </c>
      <c r="B1378" s="12" t="s">
        <v>3817</v>
      </c>
      <c r="C1378" s="12">
        <v>46.1</v>
      </c>
      <c r="D1378" s="12" t="s">
        <v>2081</v>
      </c>
      <c r="E1378" s="12" t="s">
        <v>384</v>
      </c>
      <c r="F1378" s="12" t="s">
        <v>1078</v>
      </c>
      <c r="G1378" s="12" t="s">
        <v>349</v>
      </c>
      <c r="H1378" s="12" t="s">
        <v>1078</v>
      </c>
      <c r="I1378" s="12" t="s">
        <v>1285</v>
      </c>
      <c r="J1378" s="12" t="s">
        <v>1222</v>
      </c>
      <c r="K1378" s="12" t="s">
        <v>564</v>
      </c>
      <c r="L1378" s="12" t="s">
        <v>173</v>
      </c>
      <c r="M1378" s="12" t="s">
        <v>3164</v>
      </c>
      <c r="N1378" s="12"/>
      <c r="O1378" s="12" t="s">
        <v>3400</v>
      </c>
      <c r="P1378" s="12" t="s">
        <v>3402</v>
      </c>
      <c r="Q1378" s="12">
        <v>1</v>
      </c>
      <c r="R1378" s="12">
        <v>0</v>
      </c>
      <c r="S1378" s="12">
        <v>0</v>
      </c>
      <c r="T1378" s="12">
        <v>0</v>
      </c>
      <c r="U1378" s="12">
        <v>0</v>
      </c>
      <c r="V1378" s="12">
        <v>0</v>
      </c>
      <c r="W1378" s="12">
        <v>0</v>
      </c>
      <c r="X1378" s="12">
        <v>0</v>
      </c>
      <c r="Y1378" s="12">
        <v>0</v>
      </c>
      <c r="Z1378" s="12">
        <v>0</v>
      </c>
      <c r="AA1378" s="12">
        <v>0</v>
      </c>
      <c r="AB1378" s="12">
        <v>1</v>
      </c>
      <c r="AC1378" s="12">
        <v>0</v>
      </c>
      <c r="AD1378" s="12">
        <v>0</v>
      </c>
      <c r="AE1378" s="12">
        <v>0</v>
      </c>
      <c r="AF1378" s="12">
        <v>0</v>
      </c>
      <c r="AG1378" s="12">
        <v>0</v>
      </c>
      <c r="AH1378" s="12">
        <v>0</v>
      </c>
      <c r="AI1378" s="12">
        <v>0</v>
      </c>
      <c r="AJ1378" s="12">
        <v>0</v>
      </c>
      <c r="AK1378" s="12">
        <v>0</v>
      </c>
      <c r="AL1378" s="12" t="s">
        <v>3448</v>
      </c>
      <c r="AM1378" s="12" t="s">
        <v>682</v>
      </c>
      <c r="AN1378" s="12" t="s">
        <v>683</v>
      </c>
      <c r="AO1378" s="12">
        <v>2011</v>
      </c>
      <c r="AP1378" s="12" t="s">
        <v>3235</v>
      </c>
      <c r="AQ1378" s="12">
        <v>3537</v>
      </c>
      <c r="AR1378" s="12">
        <v>1</v>
      </c>
      <c r="AS1378" s="12" t="s">
        <v>555</v>
      </c>
      <c r="AT1378" s="12" t="s">
        <v>212</v>
      </c>
      <c r="AU1378" s="12">
        <v>1</v>
      </c>
      <c r="AV1378" s="12">
        <v>1</v>
      </c>
      <c r="AW1378" s="12">
        <v>0</v>
      </c>
      <c r="AX1378" s="12">
        <v>0</v>
      </c>
      <c r="AY1378" s="12">
        <v>1</v>
      </c>
      <c r="AZ1378" s="12">
        <v>1</v>
      </c>
      <c r="BA1378" s="12">
        <v>1</v>
      </c>
      <c r="BB1378" s="12">
        <v>1</v>
      </c>
      <c r="BC1378" s="12">
        <v>0</v>
      </c>
      <c r="BD1378" s="12">
        <v>1</v>
      </c>
      <c r="BE1378" s="12">
        <v>0</v>
      </c>
      <c r="BF1378" s="12" t="s">
        <v>3259</v>
      </c>
      <c r="BG1378" s="12" t="s">
        <v>896</v>
      </c>
      <c r="BH1378" s="12">
        <v>1</v>
      </c>
      <c r="BI1378" s="12" t="s">
        <v>3253</v>
      </c>
      <c r="BJ1378" s="12" t="s">
        <v>3460</v>
      </c>
      <c r="BK1378" s="12" t="s">
        <v>3463</v>
      </c>
      <c r="BL1378" s="12" t="s">
        <v>3470</v>
      </c>
      <c r="BM1378" s="12" t="s">
        <v>3484</v>
      </c>
      <c r="BN1378" s="12" t="s">
        <v>1174</v>
      </c>
      <c r="BO1378" s="12"/>
      <c r="BP1378" s="12"/>
      <c r="BQ1378" s="12"/>
      <c r="BR1378" s="12"/>
      <c r="BS1378" s="12"/>
      <c r="BT1378" s="12"/>
      <c r="BU1378" s="12"/>
      <c r="BV1378" s="12"/>
      <c r="BW1378" s="12"/>
      <c r="BX1378" s="12"/>
      <c r="BY1378" s="12"/>
      <c r="BZ1378" s="12"/>
      <c r="CA1378" s="12"/>
      <c r="CB1378" s="12"/>
      <c r="CC1378" s="12"/>
      <c r="CD1378" s="12"/>
      <c r="CE1378" s="12"/>
      <c r="CF1378" s="12"/>
      <c r="CG1378" s="12"/>
      <c r="CH1378" s="12"/>
      <c r="CI1378" s="12"/>
      <c r="CJ1378" s="12"/>
      <c r="CK1378" s="12"/>
      <c r="CL1378" s="12"/>
      <c r="CM1378" s="12"/>
      <c r="CN1378" s="12"/>
      <c r="CO1378" s="12"/>
      <c r="CP1378" s="12"/>
      <c r="CQ1378" s="12"/>
      <c r="CR1378" s="12"/>
      <c r="CS1378" s="12"/>
      <c r="CT1378" s="12"/>
      <c r="CU1378" s="12"/>
      <c r="CV1378" s="12"/>
      <c r="CW1378" s="12"/>
      <c r="CX1378" s="57"/>
    </row>
    <row r="1379" spans="1:102" ht="16.5" x14ac:dyDescent="0.35">
      <c r="A1379" s="56">
        <v>46</v>
      </c>
      <c r="B1379" s="12" t="s">
        <v>3817</v>
      </c>
      <c r="C1379" s="12">
        <v>46.1</v>
      </c>
      <c r="D1379" s="12" t="s">
        <v>198</v>
      </c>
      <c r="E1379" s="12" t="s">
        <v>386</v>
      </c>
      <c r="F1379" s="12" t="s">
        <v>3916</v>
      </c>
      <c r="G1379" s="12" t="s">
        <v>212</v>
      </c>
      <c r="H1379" s="12" t="s">
        <v>2804</v>
      </c>
      <c r="I1379" s="12" t="s">
        <v>212</v>
      </c>
      <c r="J1379" s="12" t="s">
        <v>1222</v>
      </c>
      <c r="K1379" s="12" t="s">
        <v>564</v>
      </c>
      <c r="L1379" s="12" t="s">
        <v>173</v>
      </c>
      <c r="M1379" s="12" t="s">
        <v>3164</v>
      </c>
      <c r="N1379" s="12"/>
      <c r="O1379" s="12" t="s">
        <v>3400</v>
      </c>
      <c r="P1379" s="12" t="s">
        <v>3402</v>
      </c>
      <c r="Q1379" s="12">
        <v>1</v>
      </c>
      <c r="R1379" s="12">
        <v>0</v>
      </c>
      <c r="S1379" s="12">
        <v>0</v>
      </c>
      <c r="T1379" s="12">
        <v>0</v>
      </c>
      <c r="U1379" s="12">
        <v>0</v>
      </c>
      <c r="V1379" s="12">
        <v>0</v>
      </c>
      <c r="W1379" s="12">
        <v>0</v>
      </c>
      <c r="X1379" s="12">
        <v>0</v>
      </c>
      <c r="Y1379" s="12">
        <v>0</v>
      </c>
      <c r="Z1379" s="12">
        <v>0</v>
      </c>
      <c r="AA1379" s="12">
        <v>0</v>
      </c>
      <c r="AB1379" s="12">
        <v>1</v>
      </c>
      <c r="AC1379" s="12">
        <v>0</v>
      </c>
      <c r="AD1379" s="12">
        <v>0</v>
      </c>
      <c r="AE1379" s="12">
        <v>0</v>
      </c>
      <c r="AF1379" s="12">
        <v>0</v>
      </c>
      <c r="AG1379" s="12">
        <v>0</v>
      </c>
      <c r="AH1379" s="12">
        <v>0</v>
      </c>
      <c r="AI1379" s="12">
        <v>0</v>
      </c>
      <c r="AJ1379" s="12">
        <v>0</v>
      </c>
      <c r="AK1379" s="12">
        <v>0</v>
      </c>
      <c r="AL1379" s="12" t="s">
        <v>3448</v>
      </c>
      <c r="AM1379" s="12" t="s">
        <v>682</v>
      </c>
      <c r="AN1379" s="12" t="s">
        <v>683</v>
      </c>
      <c r="AO1379" s="12">
        <v>2011</v>
      </c>
      <c r="AP1379" s="12" t="s">
        <v>3235</v>
      </c>
      <c r="AQ1379" s="12">
        <v>3537</v>
      </c>
      <c r="AR1379" s="12">
        <v>1</v>
      </c>
      <c r="AS1379" s="12" t="s">
        <v>555</v>
      </c>
      <c r="AT1379" s="12" t="s">
        <v>212</v>
      </c>
      <c r="AU1379" s="12">
        <v>1</v>
      </c>
      <c r="AV1379" s="12">
        <v>1</v>
      </c>
      <c r="AW1379" s="12">
        <v>0</v>
      </c>
      <c r="AX1379" s="12">
        <v>0</v>
      </c>
      <c r="AY1379" s="12">
        <v>1</v>
      </c>
      <c r="AZ1379" s="12">
        <v>1</v>
      </c>
      <c r="BA1379" s="12">
        <v>1</v>
      </c>
      <c r="BB1379" s="12">
        <v>1</v>
      </c>
      <c r="BC1379" s="12">
        <v>0</v>
      </c>
      <c r="BD1379" s="12">
        <v>1</v>
      </c>
      <c r="BE1379" s="12">
        <v>0</v>
      </c>
      <c r="BF1379" s="12" t="s">
        <v>3258</v>
      </c>
      <c r="BG1379" s="12" t="s">
        <v>897</v>
      </c>
      <c r="BH1379" s="12">
        <v>1</v>
      </c>
      <c r="BI1379" s="12" t="s">
        <v>3282</v>
      </c>
      <c r="BJ1379" s="12" t="s">
        <v>3460</v>
      </c>
      <c r="BK1379" s="12" t="s">
        <v>3463</v>
      </c>
      <c r="BL1379" s="12" t="s">
        <v>3470</v>
      </c>
      <c r="BM1379" s="12" t="s">
        <v>3484</v>
      </c>
      <c r="BN1379" s="7" t="s">
        <v>1174</v>
      </c>
      <c r="BO1379" s="12"/>
      <c r="BP1379" s="12">
        <v>0</v>
      </c>
      <c r="BQ1379" s="12"/>
      <c r="BR1379" s="12"/>
      <c r="BS1379" s="12"/>
      <c r="BT1379" s="12">
        <v>1.46</v>
      </c>
      <c r="BU1379" s="12"/>
      <c r="BV1379" s="12" t="s">
        <v>3280</v>
      </c>
      <c r="BW1379" s="12"/>
      <c r="BX1379" s="12"/>
      <c r="BY1379" s="12"/>
      <c r="BZ1379" s="12"/>
      <c r="CA1379" s="12"/>
      <c r="CB1379" s="12"/>
      <c r="CC1379" s="12"/>
      <c r="CD1379" s="12"/>
      <c r="CE1379" s="12" t="s">
        <v>1084</v>
      </c>
      <c r="CF1379" s="12"/>
      <c r="CG1379" s="12"/>
      <c r="CH1379" s="12"/>
      <c r="CI1379" s="12"/>
      <c r="CJ1379" s="12">
        <v>0.44</v>
      </c>
      <c r="CK1379" s="12" t="s">
        <v>3831</v>
      </c>
      <c r="CL1379" s="12"/>
      <c r="CM1379" s="12"/>
      <c r="CN1379" s="12">
        <v>1064.69</v>
      </c>
      <c r="CO1379" s="12" t="s">
        <v>3419</v>
      </c>
      <c r="CP1379" s="12"/>
      <c r="CQ1379" s="12"/>
      <c r="CR1379" s="12"/>
      <c r="CS1379" s="12"/>
      <c r="CT1379" s="12"/>
      <c r="CU1379" s="12"/>
      <c r="CV1379" s="12"/>
      <c r="CW1379" s="12"/>
      <c r="CX1379" s="57"/>
    </row>
    <row r="1380" spans="1:102" x14ac:dyDescent="0.35">
      <c r="A1380" s="56">
        <v>47</v>
      </c>
      <c r="B1380" s="12" t="s">
        <v>3737</v>
      </c>
      <c r="C1380" s="12">
        <v>47.1</v>
      </c>
      <c r="D1380" s="12" t="s">
        <v>2082</v>
      </c>
      <c r="E1380" s="12" t="s">
        <v>387</v>
      </c>
      <c r="F1380" s="12" t="s">
        <v>1078</v>
      </c>
      <c r="G1380" s="12" t="s">
        <v>349</v>
      </c>
      <c r="H1380" s="12" t="s">
        <v>1078</v>
      </c>
      <c r="I1380" s="12" t="s">
        <v>1285</v>
      </c>
      <c r="J1380" s="12" t="s">
        <v>556</v>
      </c>
      <c r="K1380" s="12" t="s">
        <v>573</v>
      </c>
      <c r="L1380" s="12" t="s">
        <v>558</v>
      </c>
      <c r="M1380" s="12" t="s">
        <v>3164</v>
      </c>
      <c r="N1380" s="12"/>
      <c r="O1380" s="12" t="s">
        <v>3400</v>
      </c>
      <c r="P1380" s="12" t="s">
        <v>3401</v>
      </c>
      <c r="Q1380" s="12">
        <v>1</v>
      </c>
      <c r="R1380" s="12">
        <v>0</v>
      </c>
      <c r="S1380" s="12">
        <v>0</v>
      </c>
      <c r="T1380" s="12">
        <v>0</v>
      </c>
      <c r="U1380" s="12">
        <v>0</v>
      </c>
      <c r="V1380" s="12">
        <v>0</v>
      </c>
      <c r="W1380" s="12">
        <v>0</v>
      </c>
      <c r="X1380" s="12">
        <v>0</v>
      </c>
      <c r="Y1380" s="12">
        <v>0</v>
      </c>
      <c r="Z1380" s="12">
        <v>0</v>
      </c>
      <c r="AA1380" s="12">
        <v>0</v>
      </c>
      <c r="AB1380" s="12">
        <v>0</v>
      </c>
      <c r="AC1380" s="12">
        <v>0</v>
      </c>
      <c r="AD1380" s="12">
        <v>0</v>
      </c>
      <c r="AE1380" s="12">
        <v>0</v>
      </c>
      <c r="AF1380" s="12">
        <v>0</v>
      </c>
      <c r="AG1380" s="12">
        <v>0</v>
      </c>
      <c r="AH1380" s="12">
        <v>0</v>
      </c>
      <c r="AI1380" s="12">
        <v>0</v>
      </c>
      <c r="AJ1380" s="12">
        <v>1</v>
      </c>
      <c r="AK1380" s="12">
        <v>0</v>
      </c>
      <c r="AL1380" s="12" t="s">
        <v>607</v>
      </c>
      <c r="AM1380" s="12" t="s">
        <v>608</v>
      </c>
      <c r="AN1380" s="12" t="s">
        <v>614</v>
      </c>
      <c r="AO1380" s="12" t="s">
        <v>684</v>
      </c>
      <c r="AP1380" s="12" t="s">
        <v>3235</v>
      </c>
      <c r="AQ1380" s="12">
        <v>6369</v>
      </c>
      <c r="AR1380" s="12">
        <v>108</v>
      </c>
      <c r="AS1380" s="12" t="s">
        <v>755</v>
      </c>
      <c r="AT1380" s="12" t="s">
        <v>212</v>
      </c>
      <c r="AU1380" s="12">
        <v>0</v>
      </c>
      <c r="AV1380" s="12">
        <v>0</v>
      </c>
      <c r="AW1380" s="12">
        <v>1</v>
      </c>
      <c r="AX1380" s="12">
        <v>1</v>
      </c>
      <c r="AY1380" s="12">
        <v>0</v>
      </c>
      <c r="AZ1380" s="12">
        <v>0</v>
      </c>
      <c r="BA1380" s="12">
        <v>1</v>
      </c>
      <c r="BB1380" s="12">
        <v>1</v>
      </c>
      <c r="BC1380" s="12">
        <v>0</v>
      </c>
      <c r="BD1380" s="12">
        <v>0</v>
      </c>
      <c r="BE1380" s="12">
        <v>1</v>
      </c>
      <c r="BF1380" s="12" t="s">
        <v>766</v>
      </c>
      <c r="BG1380" s="12" t="s">
        <v>898</v>
      </c>
      <c r="BH1380" s="12"/>
      <c r="BI1380" s="12" t="s">
        <v>2807</v>
      </c>
      <c r="BJ1380" s="12" t="s">
        <v>718</v>
      </c>
      <c r="BK1380" s="12" t="s">
        <v>1044</v>
      </c>
      <c r="BL1380" s="12" t="s">
        <v>3473</v>
      </c>
      <c r="BM1380" s="12" t="s">
        <v>790</v>
      </c>
      <c r="BN1380" s="12"/>
      <c r="BO1380" s="12"/>
      <c r="BP1380" s="12"/>
      <c r="BQ1380" s="12"/>
      <c r="BR1380" s="12"/>
      <c r="BS1380" s="12"/>
      <c r="BT1380" s="12"/>
      <c r="BU1380" s="12"/>
      <c r="BV1380" s="12"/>
      <c r="BW1380" s="12"/>
      <c r="BX1380" s="12"/>
      <c r="BY1380" s="12"/>
      <c r="BZ1380" s="12"/>
      <c r="CA1380" s="12"/>
      <c r="CB1380" s="12"/>
      <c r="CC1380" s="12"/>
      <c r="CD1380" s="12"/>
      <c r="CE1380" s="12"/>
      <c r="CF1380" s="12"/>
      <c r="CG1380" s="12"/>
      <c r="CH1380" s="12"/>
      <c r="CI1380" s="12"/>
      <c r="CJ1380" s="12"/>
      <c r="CK1380" s="12"/>
      <c r="CL1380" s="12"/>
      <c r="CM1380" s="12"/>
      <c r="CN1380" s="12"/>
      <c r="CO1380" s="12"/>
      <c r="CP1380" s="12"/>
      <c r="CQ1380" s="12"/>
      <c r="CR1380" s="12"/>
      <c r="CS1380" s="12"/>
      <c r="CT1380" s="12"/>
      <c r="CU1380" s="12"/>
      <c r="CV1380" s="12"/>
      <c r="CW1380" s="12"/>
      <c r="CX1380" s="57"/>
    </row>
    <row r="1381" spans="1:102" x14ac:dyDescent="0.35">
      <c r="A1381" s="56">
        <v>47</v>
      </c>
      <c r="B1381" s="12" t="s">
        <v>3737</v>
      </c>
      <c r="C1381" s="12">
        <v>47.1</v>
      </c>
      <c r="D1381" s="12" t="s">
        <v>2083</v>
      </c>
      <c r="E1381" s="12" t="s">
        <v>388</v>
      </c>
      <c r="F1381" s="12" t="s">
        <v>1078</v>
      </c>
      <c r="G1381" s="12" t="s">
        <v>349</v>
      </c>
      <c r="H1381" s="12" t="s">
        <v>1078</v>
      </c>
      <c r="I1381" s="12" t="s">
        <v>1285</v>
      </c>
      <c r="J1381" s="12" t="s">
        <v>556</v>
      </c>
      <c r="K1381" s="12" t="s">
        <v>573</v>
      </c>
      <c r="L1381" s="12" t="s">
        <v>558</v>
      </c>
      <c r="M1381" s="12" t="s">
        <v>3164</v>
      </c>
      <c r="N1381" s="12"/>
      <c r="O1381" s="12" t="s">
        <v>3400</v>
      </c>
      <c r="P1381" s="12" t="s">
        <v>3401</v>
      </c>
      <c r="Q1381" s="12">
        <v>1</v>
      </c>
      <c r="R1381" s="12">
        <v>0</v>
      </c>
      <c r="S1381" s="12">
        <v>0</v>
      </c>
      <c r="T1381" s="12">
        <v>0</v>
      </c>
      <c r="U1381" s="12">
        <v>0</v>
      </c>
      <c r="V1381" s="12">
        <v>0</v>
      </c>
      <c r="W1381" s="12">
        <v>0</v>
      </c>
      <c r="X1381" s="12">
        <v>0</v>
      </c>
      <c r="Y1381" s="12">
        <v>0</v>
      </c>
      <c r="Z1381" s="12">
        <v>0</v>
      </c>
      <c r="AA1381" s="12">
        <v>0</v>
      </c>
      <c r="AB1381" s="12">
        <v>0</v>
      </c>
      <c r="AC1381" s="12">
        <v>0</v>
      </c>
      <c r="AD1381" s="12">
        <v>0</v>
      </c>
      <c r="AE1381" s="12">
        <v>0</v>
      </c>
      <c r="AF1381" s="12">
        <v>0</v>
      </c>
      <c r="AG1381" s="12">
        <v>0</v>
      </c>
      <c r="AH1381" s="12">
        <v>0</v>
      </c>
      <c r="AI1381" s="12">
        <v>0</v>
      </c>
      <c r="AJ1381" s="12">
        <v>1</v>
      </c>
      <c r="AK1381" s="12">
        <v>0</v>
      </c>
      <c r="AL1381" s="12" t="s">
        <v>607</v>
      </c>
      <c r="AM1381" s="12" t="s">
        <v>608</v>
      </c>
      <c r="AN1381" s="12" t="s">
        <v>614</v>
      </c>
      <c r="AO1381" s="12" t="s">
        <v>684</v>
      </c>
      <c r="AP1381" s="12" t="s">
        <v>3235</v>
      </c>
      <c r="AQ1381" s="12">
        <v>6369</v>
      </c>
      <c r="AR1381" s="12">
        <v>108</v>
      </c>
      <c r="AS1381" s="12" t="s">
        <v>755</v>
      </c>
      <c r="AT1381" s="12" t="s">
        <v>212</v>
      </c>
      <c r="AU1381" s="12">
        <v>0</v>
      </c>
      <c r="AV1381" s="12">
        <v>0</v>
      </c>
      <c r="AW1381" s="12">
        <v>1</v>
      </c>
      <c r="AX1381" s="12">
        <v>1</v>
      </c>
      <c r="AY1381" s="12">
        <v>0</v>
      </c>
      <c r="AZ1381" s="12">
        <v>0</v>
      </c>
      <c r="BA1381" s="12">
        <v>1</v>
      </c>
      <c r="BB1381" s="12">
        <v>1</v>
      </c>
      <c r="BC1381" s="12">
        <v>0</v>
      </c>
      <c r="BD1381" s="12">
        <v>0</v>
      </c>
      <c r="BE1381" s="12">
        <v>1</v>
      </c>
      <c r="BF1381" s="12" t="s">
        <v>766</v>
      </c>
      <c r="BG1381" s="12" t="s">
        <v>898</v>
      </c>
      <c r="BH1381" s="12"/>
      <c r="BI1381" s="12" t="s">
        <v>2807</v>
      </c>
      <c r="BJ1381" s="12" t="s">
        <v>718</v>
      </c>
      <c r="BK1381" s="12" t="s">
        <v>1044</v>
      </c>
      <c r="BL1381" s="12" t="s">
        <v>3473</v>
      </c>
      <c r="BM1381" s="12" t="s">
        <v>790</v>
      </c>
      <c r="BN1381" s="12"/>
      <c r="BO1381" s="12"/>
      <c r="BP1381" s="12"/>
      <c r="BQ1381" s="12"/>
      <c r="BR1381" s="12"/>
      <c r="BS1381" s="12"/>
      <c r="BT1381" s="12"/>
      <c r="BU1381" s="12"/>
      <c r="BV1381" s="12"/>
      <c r="BW1381" s="12"/>
      <c r="BX1381" s="12"/>
      <c r="BY1381" s="12"/>
      <c r="BZ1381" s="12"/>
      <c r="CA1381" s="12"/>
      <c r="CB1381" s="12"/>
      <c r="CC1381" s="12"/>
      <c r="CD1381" s="12"/>
      <c r="CE1381" s="12"/>
      <c r="CF1381" s="12"/>
      <c r="CG1381" s="12"/>
      <c r="CH1381" s="12"/>
      <c r="CI1381" s="12"/>
      <c r="CJ1381" s="12"/>
      <c r="CK1381" s="12"/>
      <c r="CL1381" s="12"/>
      <c r="CM1381" s="12"/>
      <c r="CN1381" s="12"/>
      <c r="CO1381" s="12"/>
      <c r="CP1381" s="12"/>
      <c r="CQ1381" s="12"/>
      <c r="CR1381" s="12"/>
      <c r="CS1381" s="12"/>
      <c r="CT1381" s="12"/>
      <c r="CU1381" s="12"/>
      <c r="CV1381" s="12"/>
      <c r="CW1381" s="12"/>
      <c r="CX1381" s="57"/>
    </row>
    <row r="1382" spans="1:102" x14ac:dyDescent="0.35">
      <c r="A1382" s="56">
        <v>47</v>
      </c>
      <c r="B1382" s="12" t="s">
        <v>3737</v>
      </c>
      <c r="C1382" s="12">
        <v>47.7</v>
      </c>
      <c r="D1382" s="12" t="s">
        <v>2084</v>
      </c>
      <c r="E1382" s="12" t="s">
        <v>389</v>
      </c>
      <c r="F1382" s="12" t="s">
        <v>1078</v>
      </c>
      <c r="G1382" s="12" t="s">
        <v>349</v>
      </c>
      <c r="H1382" s="12" t="s">
        <v>1078</v>
      </c>
      <c r="I1382" s="12" t="s">
        <v>1285</v>
      </c>
      <c r="J1382" s="12" t="s">
        <v>556</v>
      </c>
      <c r="K1382" s="12" t="s">
        <v>573</v>
      </c>
      <c r="L1382" s="12" t="s">
        <v>558</v>
      </c>
      <c r="M1382" s="12" t="s">
        <v>3164</v>
      </c>
      <c r="N1382" s="12"/>
      <c r="O1382" s="12" t="s">
        <v>3400</v>
      </c>
      <c r="P1382" s="12" t="s">
        <v>3401</v>
      </c>
      <c r="Q1382" s="12">
        <v>1</v>
      </c>
      <c r="R1382" s="12">
        <v>0</v>
      </c>
      <c r="S1382" s="12">
        <v>0</v>
      </c>
      <c r="T1382" s="12">
        <v>0</v>
      </c>
      <c r="U1382" s="12">
        <v>0</v>
      </c>
      <c r="V1382" s="12">
        <v>0</v>
      </c>
      <c r="W1382" s="12">
        <v>0</v>
      </c>
      <c r="X1382" s="12">
        <v>0</v>
      </c>
      <c r="Y1382" s="12">
        <v>0</v>
      </c>
      <c r="Z1382" s="12">
        <v>0</v>
      </c>
      <c r="AA1382" s="12">
        <v>0</v>
      </c>
      <c r="AB1382" s="12">
        <v>0</v>
      </c>
      <c r="AC1382" s="12">
        <v>0</v>
      </c>
      <c r="AD1382" s="12">
        <v>0</v>
      </c>
      <c r="AE1382" s="12">
        <v>0</v>
      </c>
      <c r="AF1382" s="12">
        <v>0</v>
      </c>
      <c r="AG1382" s="12">
        <v>0</v>
      </c>
      <c r="AH1382" s="12">
        <v>0</v>
      </c>
      <c r="AI1382" s="12">
        <v>0</v>
      </c>
      <c r="AJ1382" s="12">
        <v>1</v>
      </c>
      <c r="AK1382" s="12">
        <v>0</v>
      </c>
      <c r="AL1382" s="12" t="s">
        <v>607</v>
      </c>
      <c r="AM1382" s="12" t="s">
        <v>608</v>
      </c>
      <c r="AN1382" s="12" t="s">
        <v>614</v>
      </c>
      <c r="AO1382" s="12" t="s">
        <v>684</v>
      </c>
      <c r="AP1382" s="12" t="s">
        <v>3235</v>
      </c>
      <c r="AQ1382" s="12">
        <v>6369</v>
      </c>
      <c r="AR1382" s="12">
        <v>108</v>
      </c>
      <c r="AS1382" s="12" t="s">
        <v>755</v>
      </c>
      <c r="AT1382" s="12" t="s">
        <v>212</v>
      </c>
      <c r="AU1382" s="12">
        <v>0</v>
      </c>
      <c r="AV1382" s="12">
        <v>0</v>
      </c>
      <c r="AW1382" s="12">
        <v>1</v>
      </c>
      <c r="AX1382" s="12">
        <v>1</v>
      </c>
      <c r="AY1382" s="12">
        <v>0</v>
      </c>
      <c r="AZ1382" s="12">
        <v>0</v>
      </c>
      <c r="BA1382" s="12">
        <v>1</v>
      </c>
      <c r="BB1382" s="12">
        <v>1</v>
      </c>
      <c r="BC1382" s="12">
        <v>0</v>
      </c>
      <c r="BD1382" s="12">
        <v>0</v>
      </c>
      <c r="BE1382" s="12">
        <v>1</v>
      </c>
      <c r="BF1382" s="12" t="s">
        <v>766</v>
      </c>
      <c r="BG1382" s="12" t="s">
        <v>898</v>
      </c>
      <c r="BH1382" s="12"/>
      <c r="BI1382" s="12" t="s">
        <v>2807</v>
      </c>
      <c r="BJ1382" s="12" t="s">
        <v>718</v>
      </c>
      <c r="BK1382" s="12" t="s">
        <v>1044</v>
      </c>
      <c r="BL1382" s="12" t="s">
        <v>3473</v>
      </c>
      <c r="BM1382" s="12" t="s">
        <v>790</v>
      </c>
      <c r="BN1382" s="12"/>
      <c r="BO1382" s="12"/>
      <c r="BP1382" s="12"/>
      <c r="BQ1382" s="12"/>
      <c r="BR1382" s="12"/>
      <c r="BS1382" s="12"/>
      <c r="BT1382" s="12"/>
      <c r="BU1382" s="12"/>
      <c r="BV1382" s="12"/>
      <c r="BW1382" s="12"/>
      <c r="BX1382" s="12"/>
      <c r="BY1382" s="12"/>
      <c r="BZ1382" s="12"/>
      <c r="CA1382" s="12"/>
      <c r="CB1382" s="12"/>
      <c r="CC1382" s="12"/>
      <c r="CD1382" s="12"/>
      <c r="CE1382" s="12"/>
      <c r="CF1382" s="12"/>
      <c r="CG1382" s="12"/>
      <c r="CH1382" s="12"/>
      <c r="CI1382" s="12"/>
      <c r="CJ1382" s="12"/>
      <c r="CK1382" s="12"/>
      <c r="CL1382" s="12"/>
      <c r="CM1382" s="12"/>
      <c r="CN1382" s="12"/>
      <c r="CO1382" s="12"/>
      <c r="CP1382" s="12"/>
      <c r="CQ1382" s="12"/>
      <c r="CR1382" s="12"/>
      <c r="CS1382" s="12"/>
      <c r="CT1382" s="12"/>
      <c r="CU1382" s="12"/>
      <c r="CV1382" s="12"/>
      <c r="CW1382" s="12"/>
      <c r="CX1382" s="57"/>
    </row>
    <row r="1383" spans="1:102" x14ac:dyDescent="0.35">
      <c r="A1383" s="56">
        <v>47</v>
      </c>
      <c r="B1383" s="12" t="s">
        <v>3737</v>
      </c>
      <c r="C1383" s="12">
        <v>47.8</v>
      </c>
      <c r="D1383" s="12" t="s">
        <v>2085</v>
      </c>
      <c r="E1383" s="12" t="s">
        <v>1135</v>
      </c>
      <c r="F1383" s="12" t="s">
        <v>1078</v>
      </c>
      <c r="G1383" s="12" t="s">
        <v>349</v>
      </c>
      <c r="H1383" s="12" t="s">
        <v>1078</v>
      </c>
      <c r="I1383" s="12" t="s">
        <v>1285</v>
      </c>
      <c r="J1383" s="12" t="s">
        <v>556</v>
      </c>
      <c r="K1383" s="12" t="s">
        <v>573</v>
      </c>
      <c r="L1383" s="12" t="s">
        <v>558</v>
      </c>
      <c r="M1383" s="12" t="s">
        <v>3164</v>
      </c>
      <c r="N1383" s="12"/>
      <c r="O1383" s="12" t="s">
        <v>3400</v>
      </c>
      <c r="P1383" s="12" t="s">
        <v>3401</v>
      </c>
      <c r="Q1383" s="12">
        <v>1</v>
      </c>
      <c r="R1383" s="12">
        <v>0</v>
      </c>
      <c r="S1383" s="12">
        <v>0</v>
      </c>
      <c r="T1383" s="12">
        <v>0</v>
      </c>
      <c r="U1383" s="12">
        <v>0</v>
      </c>
      <c r="V1383" s="12">
        <v>0</v>
      </c>
      <c r="W1383" s="12">
        <v>0</v>
      </c>
      <c r="X1383" s="12">
        <v>0</v>
      </c>
      <c r="Y1383" s="12">
        <v>0</v>
      </c>
      <c r="Z1383" s="12">
        <v>0</v>
      </c>
      <c r="AA1383" s="12">
        <v>0</v>
      </c>
      <c r="AB1383" s="12">
        <v>0</v>
      </c>
      <c r="AC1383" s="12">
        <v>0</v>
      </c>
      <c r="AD1383" s="12">
        <v>0</v>
      </c>
      <c r="AE1383" s="12">
        <v>0</v>
      </c>
      <c r="AF1383" s="12">
        <v>0</v>
      </c>
      <c r="AG1383" s="12">
        <v>0</v>
      </c>
      <c r="AH1383" s="12">
        <v>0</v>
      </c>
      <c r="AI1383" s="12">
        <v>0</v>
      </c>
      <c r="AJ1383" s="12">
        <v>1</v>
      </c>
      <c r="AK1383" s="12">
        <v>0</v>
      </c>
      <c r="AL1383" s="12" t="s">
        <v>607</v>
      </c>
      <c r="AM1383" s="12" t="s">
        <v>608</v>
      </c>
      <c r="AN1383" s="12" t="s">
        <v>614</v>
      </c>
      <c r="AO1383" s="12" t="s">
        <v>684</v>
      </c>
      <c r="AP1383" s="12" t="s">
        <v>3235</v>
      </c>
      <c r="AQ1383" s="12">
        <v>6369</v>
      </c>
      <c r="AR1383" s="12">
        <v>108</v>
      </c>
      <c r="AS1383" s="12" t="s">
        <v>755</v>
      </c>
      <c r="AT1383" s="12" t="s">
        <v>212</v>
      </c>
      <c r="AU1383" s="12">
        <v>0</v>
      </c>
      <c r="AV1383" s="12">
        <v>0</v>
      </c>
      <c r="AW1383" s="12">
        <v>1</v>
      </c>
      <c r="AX1383" s="12">
        <v>1</v>
      </c>
      <c r="AY1383" s="12">
        <v>0</v>
      </c>
      <c r="AZ1383" s="12">
        <v>0</v>
      </c>
      <c r="BA1383" s="12">
        <v>1</v>
      </c>
      <c r="BB1383" s="12">
        <v>1</v>
      </c>
      <c r="BC1383" s="12">
        <v>0</v>
      </c>
      <c r="BD1383" s="12">
        <v>0</v>
      </c>
      <c r="BE1383" s="12">
        <v>1</v>
      </c>
      <c r="BF1383" s="12" t="s">
        <v>766</v>
      </c>
      <c r="BG1383" s="12" t="s">
        <v>898</v>
      </c>
      <c r="BH1383" s="12"/>
      <c r="BI1383" s="12" t="s">
        <v>2807</v>
      </c>
      <c r="BJ1383" s="12" t="s">
        <v>718</v>
      </c>
      <c r="BK1383" s="12" t="s">
        <v>1044</v>
      </c>
      <c r="BL1383" s="12" t="s">
        <v>3473</v>
      </c>
      <c r="BM1383" s="12" t="s">
        <v>790</v>
      </c>
      <c r="BN1383" s="12"/>
      <c r="BO1383" s="12"/>
      <c r="BP1383" s="12"/>
      <c r="BQ1383" s="12"/>
      <c r="BR1383" s="12"/>
      <c r="BS1383" s="12"/>
      <c r="BT1383" s="12"/>
      <c r="BU1383" s="12"/>
      <c r="BV1383" s="12"/>
      <c r="BW1383" s="12"/>
      <c r="BX1383" s="12"/>
      <c r="BY1383" s="12"/>
      <c r="BZ1383" s="12"/>
      <c r="CA1383" s="12"/>
      <c r="CB1383" s="12"/>
      <c r="CC1383" s="12"/>
      <c r="CD1383" s="12"/>
      <c r="CE1383" s="12"/>
      <c r="CF1383" s="12"/>
      <c r="CG1383" s="12"/>
      <c r="CH1383" s="12"/>
      <c r="CI1383" s="12"/>
      <c r="CJ1383" s="12"/>
      <c r="CK1383" s="12"/>
      <c r="CL1383" s="12"/>
      <c r="CM1383" s="12"/>
      <c r="CN1383" s="12"/>
      <c r="CO1383" s="12"/>
      <c r="CP1383" s="12"/>
      <c r="CQ1383" s="12"/>
      <c r="CR1383" s="12"/>
      <c r="CS1383" s="12"/>
      <c r="CT1383" s="12"/>
      <c r="CU1383" s="12"/>
      <c r="CV1383" s="12"/>
      <c r="CW1383" s="12"/>
      <c r="CX1383" s="57"/>
    </row>
    <row r="1384" spans="1:102" x14ac:dyDescent="0.35">
      <c r="A1384" s="56">
        <v>51</v>
      </c>
      <c r="B1384" s="12" t="s">
        <v>3741</v>
      </c>
      <c r="C1384" s="12">
        <v>51.1</v>
      </c>
      <c r="D1384" s="12" t="s">
        <v>2112</v>
      </c>
      <c r="E1384" s="12" t="s">
        <v>393</v>
      </c>
      <c r="F1384" s="12" t="s">
        <v>1078</v>
      </c>
      <c r="G1384" s="12" t="s">
        <v>349</v>
      </c>
      <c r="H1384" s="12" t="s">
        <v>1078</v>
      </c>
      <c r="I1384" s="12" t="s">
        <v>1285</v>
      </c>
      <c r="J1384" s="12" t="s">
        <v>556</v>
      </c>
      <c r="K1384" s="12" t="s">
        <v>3445</v>
      </c>
      <c r="L1384" s="12" t="s">
        <v>558</v>
      </c>
      <c r="M1384" s="12" t="s">
        <v>3237</v>
      </c>
      <c r="N1384" s="12" t="s">
        <v>3435</v>
      </c>
      <c r="O1384" s="12" t="s">
        <v>3400</v>
      </c>
      <c r="P1384" s="12" t="s">
        <v>3401</v>
      </c>
      <c r="Q1384" s="12">
        <v>0</v>
      </c>
      <c r="R1384" s="12">
        <v>0</v>
      </c>
      <c r="S1384" s="12">
        <v>0</v>
      </c>
      <c r="T1384" s="12">
        <v>1</v>
      </c>
      <c r="U1384" s="12">
        <v>0</v>
      </c>
      <c r="V1384" s="12">
        <v>0</v>
      </c>
      <c r="W1384" s="12">
        <v>0</v>
      </c>
      <c r="X1384" s="12">
        <v>0</v>
      </c>
      <c r="Y1384" s="12">
        <v>0</v>
      </c>
      <c r="Z1384" s="12">
        <v>0</v>
      </c>
      <c r="AA1384" s="12">
        <v>0</v>
      </c>
      <c r="AB1384" s="12">
        <v>0</v>
      </c>
      <c r="AC1384" s="12">
        <v>1</v>
      </c>
      <c r="AD1384" s="12">
        <v>0</v>
      </c>
      <c r="AE1384" s="12">
        <v>0</v>
      </c>
      <c r="AF1384" s="12">
        <v>0</v>
      </c>
      <c r="AG1384" s="12">
        <v>0</v>
      </c>
      <c r="AH1384" s="12">
        <v>0</v>
      </c>
      <c r="AI1384" s="12">
        <v>0</v>
      </c>
      <c r="AJ1384" s="12">
        <v>0</v>
      </c>
      <c r="AK1384" s="12">
        <v>0</v>
      </c>
      <c r="AL1384" s="12" t="s">
        <v>607</v>
      </c>
      <c r="AM1384" s="12" t="s">
        <v>608</v>
      </c>
      <c r="AN1384" s="12" t="s">
        <v>634</v>
      </c>
      <c r="AO1384" s="12">
        <v>2008</v>
      </c>
      <c r="AP1384" s="12" t="s">
        <v>3458</v>
      </c>
      <c r="AQ1384" s="12">
        <v>69</v>
      </c>
      <c r="AR1384" s="12">
        <v>1</v>
      </c>
      <c r="AS1384" s="12" t="s">
        <v>555</v>
      </c>
      <c r="AT1384" s="12" t="s">
        <v>212</v>
      </c>
      <c r="AU1384" s="12">
        <v>1</v>
      </c>
      <c r="AV1384" s="12">
        <v>0</v>
      </c>
      <c r="AW1384" s="12">
        <v>0</v>
      </c>
      <c r="AX1384" s="12">
        <v>1</v>
      </c>
      <c r="AY1384" s="12">
        <v>0</v>
      </c>
      <c r="AZ1384" s="12">
        <v>0</v>
      </c>
      <c r="BA1384" s="12">
        <v>0</v>
      </c>
      <c r="BB1384" s="12">
        <v>0</v>
      </c>
      <c r="BC1384" s="12">
        <v>1</v>
      </c>
      <c r="BD1384" s="12">
        <v>0</v>
      </c>
      <c r="BE1384" s="12">
        <v>0</v>
      </c>
      <c r="BF1384" s="12" t="s">
        <v>2820</v>
      </c>
      <c r="BG1384" s="12" t="s">
        <v>881</v>
      </c>
      <c r="BH1384" s="12">
        <v>1</v>
      </c>
      <c r="BI1384" s="12" t="s">
        <v>3257</v>
      </c>
      <c r="BJ1384" s="12" t="s">
        <v>3460</v>
      </c>
      <c r="BK1384" s="12" t="s">
        <v>3463</v>
      </c>
      <c r="BL1384" s="12" t="s">
        <v>3470</v>
      </c>
      <c r="BM1384" s="12" t="s">
        <v>787</v>
      </c>
      <c r="BN1384" s="12"/>
      <c r="BO1384" s="12"/>
      <c r="BP1384" s="12"/>
      <c r="BQ1384" s="12"/>
      <c r="BR1384" s="12"/>
      <c r="BS1384" s="12"/>
      <c r="BT1384" s="12"/>
      <c r="BU1384" s="12"/>
      <c r="BV1384" s="12"/>
      <c r="BW1384" s="12"/>
      <c r="BX1384" s="12"/>
      <c r="BY1384" s="12"/>
      <c r="BZ1384" s="12"/>
      <c r="CA1384" s="12"/>
      <c r="CB1384" s="12"/>
      <c r="CC1384" s="12"/>
      <c r="CD1384" s="12"/>
      <c r="CE1384" s="12"/>
      <c r="CF1384" s="12"/>
      <c r="CG1384" s="12"/>
      <c r="CH1384" s="12"/>
      <c r="CI1384" s="12"/>
      <c r="CJ1384" s="12"/>
      <c r="CK1384" s="12"/>
      <c r="CL1384" s="12"/>
      <c r="CM1384" s="12"/>
      <c r="CN1384" s="12"/>
      <c r="CO1384" s="12"/>
      <c r="CP1384" s="12"/>
      <c r="CQ1384" s="12"/>
      <c r="CR1384" s="12"/>
      <c r="CS1384" s="12"/>
      <c r="CT1384" s="12"/>
      <c r="CU1384" s="12"/>
      <c r="CV1384" s="12"/>
      <c r="CW1384" s="12"/>
      <c r="CX1384" s="57"/>
    </row>
    <row r="1385" spans="1:102" x14ac:dyDescent="0.35">
      <c r="A1385" s="56">
        <v>51</v>
      </c>
      <c r="B1385" s="12" t="s">
        <v>3741</v>
      </c>
      <c r="C1385" s="12">
        <v>51.1</v>
      </c>
      <c r="D1385" s="12" t="s">
        <v>2111</v>
      </c>
      <c r="E1385" s="12" t="s">
        <v>393</v>
      </c>
      <c r="F1385" s="12" t="s">
        <v>1078</v>
      </c>
      <c r="G1385" s="12" t="s">
        <v>349</v>
      </c>
      <c r="H1385" s="12" t="s">
        <v>1078</v>
      </c>
      <c r="I1385" s="12" t="s">
        <v>1285</v>
      </c>
      <c r="J1385" s="12" t="s">
        <v>556</v>
      </c>
      <c r="K1385" s="12" t="s">
        <v>3445</v>
      </c>
      <c r="L1385" s="12" t="s">
        <v>558</v>
      </c>
      <c r="M1385" s="12" t="s">
        <v>3237</v>
      </c>
      <c r="N1385" s="12" t="s">
        <v>3435</v>
      </c>
      <c r="O1385" s="12" t="s">
        <v>3400</v>
      </c>
      <c r="P1385" s="12" t="s">
        <v>3401</v>
      </c>
      <c r="Q1385" s="12">
        <v>0</v>
      </c>
      <c r="R1385" s="12">
        <v>0</v>
      </c>
      <c r="S1385" s="12">
        <v>0</v>
      </c>
      <c r="T1385" s="12">
        <v>1</v>
      </c>
      <c r="U1385" s="12">
        <v>0</v>
      </c>
      <c r="V1385" s="12">
        <v>0</v>
      </c>
      <c r="W1385" s="12">
        <v>0</v>
      </c>
      <c r="X1385" s="12">
        <v>0</v>
      </c>
      <c r="Y1385" s="12">
        <v>0</v>
      </c>
      <c r="Z1385" s="12">
        <v>0</v>
      </c>
      <c r="AA1385" s="12">
        <v>0</v>
      </c>
      <c r="AB1385" s="12">
        <v>0</v>
      </c>
      <c r="AC1385" s="12">
        <v>1</v>
      </c>
      <c r="AD1385" s="12">
        <v>0</v>
      </c>
      <c r="AE1385" s="12">
        <v>0</v>
      </c>
      <c r="AF1385" s="12">
        <v>0</v>
      </c>
      <c r="AG1385" s="12">
        <v>0</v>
      </c>
      <c r="AH1385" s="12">
        <v>0</v>
      </c>
      <c r="AI1385" s="12">
        <v>0</v>
      </c>
      <c r="AJ1385" s="12">
        <v>0</v>
      </c>
      <c r="AK1385" s="12">
        <v>0</v>
      </c>
      <c r="AL1385" s="12" t="s">
        <v>607</v>
      </c>
      <c r="AM1385" s="12" t="s">
        <v>608</v>
      </c>
      <c r="AN1385" s="12" t="s">
        <v>634</v>
      </c>
      <c r="AO1385" s="12">
        <v>2008</v>
      </c>
      <c r="AP1385" s="12" t="s">
        <v>3458</v>
      </c>
      <c r="AQ1385" s="12">
        <v>69</v>
      </c>
      <c r="AR1385" s="12">
        <v>1</v>
      </c>
      <c r="AS1385" s="12" t="s">
        <v>555</v>
      </c>
      <c r="AT1385" s="12" t="s">
        <v>212</v>
      </c>
      <c r="AU1385" s="12">
        <v>1</v>
      </c>
      <c r="AV1385" s="12">
        <v>0</v>
      </c>
      <c r="AW1385" s="12">
        <v>0</v>
      </c>
      <c r="AX1385" s="12">
        <v>1</v>
      </c>
      <c r="AY1385" s="12">
        <v>0</v>
      </c>
      <c r="AZ1385" s="12">
        <v>0</v>
      </c>
      <c r="BA1385" s="12">
        <v>0</v>
      </c>
      <c r="BB1385" s="12">
        <v>0</v>
      </c>
      <c r="BC1385" s="12">
        <v>1</v>
      </c>
      <c r="BD1385" s="12">
        <v>0</v>
      </c>
      <c r="BE1385" s="12">
        <v>0</v>
      </c>
      <c r="BF1385" s="12" t="s">
        <v>2820</v>
      </c>
      <c r="BG1385" s="12" t="s">
        <v>886</v>
      </c>
      <c r="BH1385" s="12">
        <v>1</v>
      </c>
      <c r="BI1385" s="12" t="s">
        <v>3257</v>
      </c>
      <c r="BJ1385" s="12" t="s">
        <v>3460</v>
      </c>
      <c r="BK1385" s="12" t="s">
        <v>3463</v>
      </c>
      <c r="BL1385" s="12" t="s">
        <v>3470</v>
      </c>
      <c r="BM1385" s="12" t="s">
        <v>787</v>
      </c>
      <c r="BN1385" s="12"/>
      <c r="BO1385" s="12"/>
      <c r="BP1385" s="12"/>
      <c r="BQ1385" s="12"/>
      <c r="BR1385" s="12"/>
      <c r="BS1385" s="12"/>
      <c r="BT1385" s="12"/>
      <c r="BU1385" s="12"/>
      <c r="BV1385" s="12"/>
      <c r="BW1385" s="12"/>
      <c r="BX1385" s="12"/>
      <c r="BY1385" s="12"/>
      <c r="BZ1385" s="12"/>
      <c r="CA1385" s="12"/>
      <c r="CB1385" s="12"/>
      <c r="CC1385" s="12"/>
      <c r="CD1385" s="12"/>
      <c r="CE1385" s="12"/>
      <c r="CF1385" s="12"/>
      <c r="CG1385" s="12"/>
      <c r="CH1385" s="12"/>
      <c r="CI1385" s="12"/>
      <c r="CJ1385" s="12"/>
      <c r="CK1385" s="12"/>
      <c r="CL1385" s="12"/>
      <c r="CM1385" s="12"/>
      <c r="CN1385" s="12"/>
      <c r="CO1385" s="12"/>
      <c r="CP1385" s="12"/>
      <c r="CQ1385" s="12"/>
      <c r="CR1385" s="12"/>
      <c r="CS1385" s="12"/>
      <c r="CT1385" s="12"/>
      <c r="CU1385" s="12"/>
      <c r="CV1385" s="12"/>
      <c r="CW1385" s="12"/>
      <c r="CX1385" s="57"/>
    </row>
    <row r="1386" spans="1:102" x14ac:dyDescent="0.35">
      <c r="A1386" s="56">
        <v>51</v>
      </c>
      <c r="B1386" s="12" t="s">
        <v>3741</v>
      </c>
      <c r="C1386" s="12">
        <v>51.1</v>
      </c>
      <c r="D1386" s="12" t="s">
        <v>2109</v>
      </c>
      <c r="E1386" s="12" t="s">
        <v>393</v>
      </c>
      <c r="F1386" s="12" t="s">
        <v>1078</v>
      </c>
      <c r="G1386" s="12" t="s">
        <v>349</v>
      </c>
      <c r="H1386" s="12" t="s">
        <v>1078</v>
      </c>
      <c r="I1386" s="12" t="s">
        <v>1285</v>
      </c>
      <c r="J1386" s="12" t="s">
        <v>556</v>
      </c>
      <c r="K1386" s="12" t="s">
        <v>3445</v>
      </c>
      <c r="L1386" s="12" t="s">
        <v>558</v>
      </c>
      <c r="M1386" s="12" t="s">
        <v>3237</v>
      </c>
      <c r="N1386" s="12" t="s">
        <v>3435</v>
      </c>
      <c r="O1386" s="12" t="s">
        <v>3400</v>
      </c>
      <c r="P1386" s="12" t="s">
        <v>3401</v>
      </c>
      <c r="Q1386" s="12">
        <v>0</v>
      </c>
      <c r="R1386" s="12">
        <v>0</v>
      </c>
      <c r="S1386" s="12">
        <v>0</v>
      </c>
      <c r="T1386" s="12">
        <v>1</v>
      </c>
      <c r="U1386" s="12">
        <v>0</v>
      </c>
      <c r="V1386" s="12">
        <v>0</v>
      </c>
      <c r="W1386" s="12">
        <v>0</v>
      </c>
      <c r="X1386" s="12">
        <v>0</v>
      </c>
      <c r="Y1386" s="12">
        <v>0</v>
      </c>
      <c r="Z1386" s="12">
        <v>0</v>
      </c>
      <c r="AA1386" s="12">
        <v>0</v>
      </c>
      <c r="AB1386" s="12">
        <v>0</v>
      </c>
      <c r="AC1386" s="12">
        <v>1</v>
      </c>
      <c r="AD1386" s="12">
        <v>0</v>
      </c>
      <c r="AE1386" s="12">
        <v>0</v>
      </c>
      <c r="AF1386" s="12">
        <v>0</v>
      </c>
      <c r="AG1386" s="12">
        <v>0</v>
      </c>
      <c r="AH1386" s="12">
        <v>0</v>
      </c>
      <c r="AI1386" s="12">
        <v>0</v>
      </c>
      <c r="AJ1386" s="12">
        <v>0</v>
      </c>
      <c r="AK1386" s="12">
        <v>0</v>
      </c>
      <c r="AL1386" s="12" t="s">
        <v>607</v>
      </c>
      <c r="AM1386" s="12" t="s">
        <v>608</v>
      </c>
      <c r="AN1386" s="12" t="s">
        <v>634</v>
      </c>
      <c r="AO1386" s="12">
        <v>2008</v>
      </c>
      <c r="AP1386" s="12" t="s">
        <v>3458</v>
      </c>
      <c r="AQ1386" s="12">
        <v>69</v>
      </c>
      <c r="AR1386" s="12">
        <v>1</v>
      </c>
      <c r="AS1386" s="12" t="s">
        <v>555</v>
      </c>
      <c r="AT1386" s="12" t="s">
        <v>212</v>
      </c>
      <c r="AU1386" s="12">
        <v>1</v>
      </c>
      <c r="AV1386" s="12">
        <v>0</v>
      </c>
      <c r="AW1386" s="12">
        <v>0</v>
      </c>
      <c r="AX1386" s="12">
        <v>1</v>
      </c>
      <c r="AY1386" s="12">
        <v>0</v>
      </c>
      <c r="AZ1386" s="12">
        <v>0</v>
      </c>
      <c r="BA1386" s="12">
        <v>0</v>
      </c>
      <c r="BB1386" s="12">
        <v>0</v>
      </c>
      <c r="BC1386" s="12">
        <v>1</v>
      </c>
      <c r="BD1386" s="12">
        <v>0</v>
      </c>
      <c r="BE1386" s="12">
        <v>0</v>
      </c>
      <c r="BF1386" s="12" t="s">
        <v>766</v>
      </c>
      <c r="BG1386" s="12" t="s">
        <v>159</v>
      </c>
      <c r="BH1386" s="12"/>
      <c r="BI1386" s="12" t="s">
        <v>2806</v>
      </c>
      <c r="BJ1386" s="12" t="s">
        <v>3460</v>
      </c>
      <c r="BK1386" s="12" t="s">
        <v>3463</v>
      </c>
      <c r="BL1386" s="12" t="s">
        <v>3470</v>
      </c>
      <c r="BM1386" s="12" t="s">
        <v>787</v>
      </c>
      <c r="BN1386" s="12"/>
      <c r="BO1386" s="12"/>
      <c r="BP1386" s="12"/>
      <c r="BQ1386" s="12"/>
      <c r="BR1386" s="12"/>
      <c r="BS1386" s="12"/>
      <c r="BT1386" s="12"/>
      <c r="BU1386" s="12"/>
      <c r="BV1386" s="12"/>
      <c r="BW1386" s="12"/>
      <c r="BX1386" s="12"/>
      <c r="BY1386" s="12"/>
      <c r="BZ1386" s="12"/>
      <c r="CA1386" s="12"/>
      <c r="CB1386" s="12"/>
      <c r="CC1386" s="12"/>
      <c r="CD1386" s="12"/>
      <c r="CE1386" s="12"/>
      <c r="CF1386" s="12"/>
      <c r="CG1386" s="12"/>
      <c r="CH1386" s="12"/>
      <c r="CI1386" s="12"/>
      <c r="CJ1386" s="12"/>
      <c r="CK1386" s="12"/>
      <c r="CL1386" s="12"/>
      <c r="CM1386" s="12"/>
      <c r="CN1386" s="12"/>
      <c r="CO1386" s="12"/>
      <c r="CP1386" s="12"/>
      <c r="CQ1386" s="12"/>
      <c r="CR1386" s="12"/>
      <c r="CS1386" s="12"/>
      <c r="CT1386" s="12"/>
      <c r="CU1386" s="12"/>
      <c r="CV1386" s="12"/>
      <c r="CW1386" s="12"/>
      <c r="CX1386" s="57"/>
    </row>
    <row r="1387" spans="1:102" x14ac:dyDescent="0.35">
      <c r="A1387" s="56">
        <v>51</v>
      </c>
      <c r="B1387" s="12" t="s">
        <v>3741</v>
      </c>
      <c r="C1387" s="12">
        <v>51.1</v>
      </c>
      <c r="D1387" s="12" t="s">
        <v>2113</v>
      </c>
      <c r="E1387" s="12" t="s">
        <v>393</v>
      </c>
      <c r="F1387" s="12" t="s">
        <v>1078</v>
      </c>
      <c r="G1387" s="12" t="s">
        <v>349</v>
      </c>
      <c r="H1387" s="12" t="s">
        <v>1078</v>
      </c>
      <c r="I1387" s="12" t="s">
        <v>1285</v>
      </c>
      <c r="J1387" s="12" t="s">
        <v>556</v>
      </c>
      <c r="K1387" s="12" t="s">
        <v>3445</v>
      </c>
      <c r="L1387" s="12" t="s">
        <v>558</v>
      </c>
      <c r="M1387" s="12" t="s">
        <v>3237</v>
      </c>
      <c r="N1387" s="12" t="s">
        <v>3435</v>
      </c>
      <c r="O1387" s="12" t="s">
        <v>3400</v>
      </c>
      <c r="P1387" s="12" t="s">
        <v>3401</v>
      </c>
      <c r="Q1387" s="12">
        <v>0</v>
      </c>
      <c r="R1387" s="12">
        <v>0</v>
      </c>
      <c r="S1387" s="12">
        <v>0</v>
      </c>
      <c r="T1387" s="12">
        <v>1</v>
      </c>
      <c r="U1387" s="12">
        <v>0</v>
      </c>
      <c r="V1387" s="12">
        <v>0</v>
      </c>
      <c r="W1387" s="12">
        <v>0</v>
      </c>
      <c r="X1387" s="12">
        <v>0</v>
      </c>
      <c r="Y1387" s="12">
        <v>0</v>
      </c>
      <c r="Z1387" s="12">
        <v>0</v>
      </c>
      <c r="AA1387" s="12">
        <v>0</v>
      </c>
      <c r="AB1387" s="12">
        <v>0</v>
      </c>
      <c r="AC1387" s="12">
        <v>1</v>
      </c>
      <c r="AD1387" s="12">
        <v>0</v>
      </c>
      <c r="AE1387" s="12">
        <v>0</v>
      </c>
      <c r="AF1387" s="12">
        <v>0</v>
      </c>
      <c r="AG1387" s="12">
        <v>0</v>
      </c>
      <c r="AH1387" s="12">
        <v>0</v>
      </c>
      <c r="AI1387" s="12">
        <v>0</v>
      </c>
      <c r="AJ1387" s="12">
        <v>0</v>
      </c>
      <c r="AK1387" s="12">
        <v>0</v>
      </c>
      <c r="AL1387" s="12" t="s">
        <v>607</v>
      </c>
      <c r="AM1387" s="12" t="s">
        <v>608</v>
      </c>
      <c r="AN1387" s="12" t="s">
        <v>634</v>
      </c>
      <c r="AO1387" s="12">
        <v>2008</v>
      </c>
      <c r="AP1387" s="12" t="s">
        <v>3458</v>
      </c>
      <c r="AQ1387" s="12">
        <v>69</v>
      </c>
      <c r="AR1387" s="12">
        <v>1</v>
      </c>
      <c r="AS1387" s="12" t="s">
        <v>555</v>
      </c>
      <c r="AT1387" s="12" t="s">
        <v>212</v>
      </c>
      <c r="AU1387" s="12">
        <v>1</v>
      </c>
      <c r="AV1387" s="12">
        <v>0</v>
      </c>
      <c r="AW1387" s="12">
        <v>0</v>
      </c>
      <c r="AX1387" s="12">
        <v>1</v>
      </c>
      <c r="AY1387" s="12">
        <v>0</v>
      </c>
      <c r="AZ1387" s="12">
        <v>0</v>
      </c>
      <c r="BA1387" s="12">
        <v>0</v>
      </c>
      <c r="BB1387" s="12">
        <v>0</v>
      </c>
      <c r="BC1387" s="12">
        <v>1</v>
      </c>
      <c r="BD1387" s="12">
        <v>0</v>
      </c>
      <c r="BE1387" s="12">
        <v>0</v>
      </c>
      <c r="BF1387" s="12" t="s">
        <v>2820</v>
      </c>
      <c r="BG1387" s="12" t="s">
        <v>1244</v>
      </c>
      <c r="BH1387" s="12"/>
      <c r="BI1387" s="12" t="s">
        <v>2818</v>
      </c>
      <c r="BJ1387" s="12" t="s">
        <v>3460</v>
      </c>
      <c r="BK1387" s="12" t="s">
        <v>3463</v>
      </c>
      <c r="BL1387" s="12" t="s">
        <v>3470</v>
      </c>
      <c r="BM1387" s="12" t="s">
        <v>787</v>
      </c>
      <c r="BN1387" s="12"/>
      <c r="BO1387" s="12"/>
      <c r="BP1387" s="12"/>
      <c r="BQ1387" s="12"/>
      <c r="BR1387" s="12"/>
      <c r="BS1387" s="12"/>
      <c r="BT1387" s="12"/>
      <c r="BU1387" s="12"/>
      <c r="BV1387" s="12"/>
      <c r="BW1387" s="12"/>
      <c r="BX1387" s="12"/>
      <c r="BY1387" s="12"/>
      <c r="BZ1387" s="12"/>
      <c r="CA1387" s="12"/>
      <c r="CB1387" s="12"/>
      <c r="CC1387" s="12"/>
      <c r="CD1387" s="12"/>
      <c r="CE1387" s="12"/>
      <c r="CF1387" s="12"/>
      <c r="CG1387" s="12"/>
      <c r="CH1387" s="12"/>
      <c r="CI1387" s="12"/>
      <c r="CJ1387" s="12"/>
      <c r="CK1387" s="12"/>
      <c r="CL1387" s="12"/>
      <c r="CM1387" s="12"/>
      <c r="CN1387" s="12"/>
      <c r="CO1387" s="12"/>
      <c r="CP1387" s="12"/>
      <c r="CQ1387" s="12"/>
      <c r="CR1387" s="12"/>
      <c r="CS1387" s="12"/>
      <c r="CT1387" s="12"/>
      <c r="CU1387" s="12"/>
      <c r="CV1387" s="12"/>
      <c r="CW1387" s="12"/>
      <c r="CX1387" s="57"/>
    </row>
    <row r="1388" spans="1:102" x14ac:dyDescent="0.35">
      <c r="A1388" s="56">
        <v>51</v>
      </c>
      <c r="B1388" s="12" t="s">
        <v>3741</v>
      </c>
      <c r="C1388" s="12">
        <v>51.1</v>
      </c>
      <c r="D1388" s="12" t="s">
        <v>2110</v>
      </c>
      <c r="E1388" s="12" t="s">
        <v>393</v>
      </c>
      <c r="F1388" s="12" t="s">
        <v>1078</v>
      </c>
      <c r="G1388" s="12" t="s">
        <v>349</v>
      </c>
      <c r="H1388" s="12" t="s">
        <v>1078</v>
      </c>
      <c r="I1388" s="12" t="s">
        <v>1285</v>
      </c>
      <c r="J1388" s="12" t="s">
        <v>556</v>
      </c>
      <c r="K1388" s="12" t="s">
        <v>3445</v>
      </c>
      <c r="L1388" s="12" t="s">
        <v>558</v>
      </c>
      <c r="M1388" s="12" t="s">
        <v>3237</v>
      </c>
      <c r="N1388" s="12" t="s">
        <v>3435</v>
      </c>
      <c r="O1388" s="12" t="s">
        <v>3400</v>
      </c>
      <c r="P1388" s="12" t="s">
        <v>3401</v>
      </c>
      <c r="Q1388" s="12">
        <v>0</v>
      </c>
      <c r="R1388" s="12">
        <v>0</v>
      </c>
      <c r="S1388" s="12">
        <v>0</v>
      </c>
      <c r="T1388" s="12">
        <v>1</v>
      </c>
      <c r="U1388" s="12">
        <v>0</v>
      </c>
      <c r="V1388" s="12">
        <v>0</v>
      </c>
      <c r="W1388" s="12">
        <v>0</v>
      </c>
      <c r="X1388" s="12">
        <v>0</v>
      </c>
      <c r="Y1388" s="12">
        <v>0</v>
      </c>
      <c r="Z1388" s="12">
        <v>0</v>
      </c>
      <c r="AA1388" s="12">
        <v>0</v>
      </c>
      <c r="AB1388" s="12">
        <v>0</v>
      </c>
      <c r="AC1388" s="12">
        <v>1</v>
      </c>
      <c r="AD1388" s="12">
        <v>0</v>
      </c>
      <c r="AE1388" s="12">
        <v>0</v>
      </c>
      <c r="AF1388" s="12">
        <v>0</v>
      </c>
      <c r="AG1388" s="12">
        <v>0</v>
      </c>
      <c r="AH1388" s="12">
        <v>0</v>
      </c>
      <c r="AI1388" s="12">
        <v>0</v>
      </c>
      <c r="AJ1388" s="12">
        <v>0</v>
      </c>
      <c r="AK1388" s="12">
        <v>0</v>
      </c>
      <c r="AL1388" s="12" t="s">
        <v>607</v>
      </c>
      <c r="AM1388" s="12" t="s">
        <v>608</v>
      </c>
      <c r="AN1388" s="12" t="s">
        <v>634</v>
      </c>
      <c r="AO1388" s="12">
        <v>2008</v>
      </c>
      <c r="AP1388" s="12" t="s">
        <v>3458</v>
      </c>
      <c r="AQ1388" s="12">
        <v>69</v>
      </c>
      <c r="AR1388" s="12">
        <v>1</v>
      </c>
      <c r="AS1388" s="12" t="s">
        <v>555</v>
      </c>
      <c r="AT1388" s="12" t="s">
        <v>212</v>
      </c>
      <c r="AU1388" s="12">
        <v>1</v>
      </c>
      <c r="AV1388" s="12">
        <v>0</v>
      </c>
      <c r="AW1388" s="12">
        <v>0</v>
      </c>
      <c r="AX1388" s="12">
        <v>1</v>
      </c>
      <c r="AY1388" s="12">
        <v>0</v>
      </c>
      <c r="AZ1388" s="12">
        <v>0</v>
      </c>
      <c r="BA1388" s="12">
        <v>0</v>
      </c>
      <c r="BB1388" s="12">
        <v>0</v>
      </c>
      <c r="BC1388" s="12">
        <v>1</v>
      </c>
      <c r="BD1388" s="12">
        <v>0</v>
      </c>
      <c r="BE1388" s="12">
        <v>0</v>
      </c>
      <c r="BF1388" s="12" t="s">
        <v>766</v>
      </c>
      <c r="BG1388" s="12" t="s">
        <v>774</v>
      </c>
      <c r="BH1388" s="12"/>
      <c r="BI1388" s="12" t="s">
        <v>2808</v>
      </c>
      <c r="BJ1388" s="12" t="s">
        <v>3460</v>
      </c>
      <c r="BK1388" s="12" t="s">
        <v>3463</v>
      </c>
      <c r="BL1388" s="12" t="s">
        <v>3470</v>
      </c>
      <c r="BM1388" s="12" t="s">
        <v>787</v>
      </c>
      <c r="BN1388" s="12"/>
      <c r="BO1388" s="12"/>
      <c r="BP1388" s="12"/>
      <c r="BQ1388" s="12"/>
      <c r="BR1388" s="12"/>
      <c r="BS1388" s="12"/>
      <c r="BT1388" s="12"/>
      <c r="BU1388" s="12"/>
      <c r="BV1388" s="12"/>
      <c r="BW1388" s="12"/>
      <c r="BX1388" s="12"/>
      <c r="BY1388" s="12"/>
      <c r="BZ1388" s="12"/>
      <c r="CA1388" s="12"/>
      <c r="CB1388" s="12"/>
      <c r="CC1388" s="12"/>
      <c r="CD1388" s="12"/>
      <c r="CE1388" s="12"/>
      <c r="CF1388" s="12"/>
      <c r="CG1388" s="12"/>
      <c r="CH1388" s="12"/>
      <c r="CI1388" s="12"/>
      <c r="CJ1388" s="12"/>
      <c r="CK1388" s="12"/>
      <c r="CL1388" s="12"/>
      <c r="CM1388" s="12"/>
      <c r="CN1388" s="12"/>
      <c r="CO1388" s="12"/>
      <c r="CP1388" s="12"/>
      <c r="CQ1388" s="12"/>
      <c r="CR1388" s="12"/>
      <c r="CS1388" s="12"/>
      <c r="CT1388" s="12"/>
      <c r="CU1388" s="12"/>
      <c r="CV1388" s="12"/>
      <c r="CW1388" s="12"/>
      <c r="CX1388" s="57"/>
    </row>
    <row r="1389" spans="1:102" x14ac:dyDescent="0.35">
      <c r="A1389" s="56">
        <v>52</v>
      </c>
      <c r="B1389" s="12" t="s">
        <v>3742</v>
      </c>
      <c r="C1389" s="12">
        <v>52.1</v>
      </c>
      <c r="D1389" s="12" t="s">
        <v>2119</v>
      </c>
      <c r="E1389" s="12" t="s">
        <v>394</v>
      </c>
      <c r="F1389" s="12" t="s">
        <v>1078</v>
      </c>
      <c r="G1389" s="12" t="s">
        <v>349</v>
      </c>
      <c r="H1389" s="12" t="s">
        <v>1078</v>
      </c>
      <c r="I1389" s="12" t="s">
        <v>1285</v>
      </c>
      <c r="J1389" s="12" t="s">
        <v>556</v>
      </c>
      <c r="K1389" s="12" t="s">
        <v>575</v>
      </c>
      <c r="L1389" s="12" t="s">
        <v>558</v>
      </c>
      <c r="M1389" s="12" t="s">
        <v>3237</v>
      </c>
      <c r="N1389" s="12" t="s">
        <v>3435</v>
      </c>
      <c r="O1389" s="12" t="s">
        <v>3400</v>
      </c>
      <c r="P1389" s="12" t="s">
        <v>3401</v>
      </c>
      <c r="Q1389" s="12">
        <v>0</v>
      </c>
      <c r="R1389" s="12">
        <v>0</v>
      </c>
      <c r="S1389" s="12">
        <v>0</v>
      </c>
      <c r="T1389" s="12">
        <v>0</v>
      </c>
      <c r="U1389" s="12">
        <v>0</v>
      </c>
      <c r="V1389" s="12">
        <v>0</v>
      </c>
      <c r="W1389" s="12">
        <v>1</v>
      </c>
      <c r="X1389" s="12">
        <v>0</v>
      </c>
      <c r="Y1389" s="12">
        <v>0</v>
      </c>
      <c r="Z1389" s="12">
        <v>0</v>
      </c>
      <c r="AA1389" s="12">
        <v>0</v>
      </c>
      <c r="AB1389" s="12">
        <v>0</v>
      </c>
      <c r="AC1389" s="12">
        <v>1</v>
      </c>
      <c r="AD1389" s="12">
        <v>0</v>
      </c>
      <c r="AE1389" s="12">
        <v>0</v>
      </c>
      <c r="AF1389" s="12">
        <v>0</v>
      </c>
      <c r="AG1389" s="12">
        <v>0</v>
      </c>
      <c r="AH1389" s="12">
        <v>0</v>
      </c>
      <c r="AI1389" s="12">
        <v>0</v>
      </c>
      <c r="AJ1389" s="12">
        <v>0</v>
      </c>
      <c r="AK1389" s="12">
        <v>0</v>
      </c>
      <c r="AL1389" s="12" t="s">
        <v>678</v>
      </c>
      <c r="AM1389" s="12" t="s">
        <v>637</v>
      </c>
      <c r="AN1389" s="12" t="s">
        <v>690</v>
      </c>
      <c r="AO1389" s="12">
        <v>2012</v>
      </c>
      <c r="AP1389" s="12" t="s">
        <v>3235</v>
      </c>
      <c r="AQ1389" s="12">
        <v>342</v>
      </c>
      <c r="AR1389" s="12">
        <v>1</v>
      </c>
      <c r="AS1389" s="12" t="s">
        <v>555</v>
      </c>
      <c r="AT1389" s="12" t="s">
        <v>212</v>
      </c>
      <c r="AU1389" s="12">
        <v>1</v>
      </c>
      <c r="AV1389" s="12">
        <v>1</v>
      </c>
      <c r="AW1389" s="12">
        <v>0</v>
      </c>
      <c r="AX1389" s="12">
        <v>1</v>
      </c>
      <c r="AY1389" s="12">
        <v>1</v>
      </c>
      <c r="AZ1389" s="12">
        <v>0</v>
      </c>
      <c r="BA1389" s="12">
        <v>0</v>
      </c>
      <c r="BB1389" s="12">
        <v>0</v>
      </c>
      <c r="BC1389" s="12">
        <v>0</v>
      </c>
      <c r="BD1389" s="12">
        <v>0</v>
      </c>
      <c r="BE1389" s="12">
        <v>0</v>
      </c>
      <c r="BF1389" s="12" t="s">
        <v>2820</v>
      </c>
      <c r="BG1389" s="12" t="s">
        <v>779</v>
      </c>
      <c r="BH1389" s="12">
        <v>1</v>
      </c>
      <c r="BI1389" s="12" t="s">
        <v>3257</v>
      </c>
      <c r="BJ1389" s="12" t="s">
        <v>3460</v>
      </c>
      <c r="BK1389" s="12" t="s">
        <v>3463</v>
      </c>
      <c r="BL1389" s="12" t="s">
        <v>3470</v>
      </c>
      <c r="BM1389" s="12" t="s">
        <v>784</v>
      </c>
      <c r="BN1389" s="12"/>
      <c r="BO1389" s="12"/>
      <c r="BP1389" s="12"/>
      <c r="BQ1389" s="12"/>
      <c r="BR1389" s="12"/>
      <c r="BS1389" s="12"/>
      <c r="BT1389" s="12"/>
      <c r="BU1389" s="12"/>
      <c r="BV1389" s="12"/>
      <c r="BW1389" s="12"/>
      <c r="BX1389" s="12"/>
      <c r="BY1389" s="12"/>
      <c r="BZ1389" s="12"/>
      <c r="CA1389" s="12"/>
      <c r="CB1389" s="12"/>
      <c r="CC1389" s="12"/>
      <c r="CD1389" s="12"/>
      <c r="CE1389" s="12"/>
      <c r="CF1389" s="12"/>
      <c r="CG1389" s="12"/>
      <c r="CH1389" s="12"/>
      <c r="CI1389" s="12"/>
      <c r="CJ1389" s="12"/>
      <c r="CK1389" s="12"/>
      <c r="CL1389" s="12"/>
      <c r="CM1389" s="12"/>
      <c r="CN1389" s="12"/>
      <c r="CO1389" s="12"/>
      <c r="CP1389" s="12"/>
      <c r="CQ1389" s="12"/>
      <c r="CR1389" s="12"/>
      <c r="CS1389" s="12"/>
      <c r="CT1389" s="12"/>
      <c r="CU1389" s="12"/>
      <c r="CV1389" s="12"/>
      <c r="CW1389" s="12"/>
      <c r="CX1389" s="57"/>
    </row>
    <row r="1390" spans="1:102" x14ac:dyDescent="0.35">
      <c r="A1390" s="56">
        <v>52</v>
      </c>
      <c r="B1390" s="12" t="s">
        <v>3742</v>
      </c>
      <c r="C1390" s="12">
        <v>52.1</v>
      </c>
      <c r="D1390" s="12" t="s">
        <v>2116</v>
      </c>
      <c r="E1390" s="12" t="s">
        <v>394</v>
      </c>
      <c r="F1390" s="12" t="s">
        <v>1078</v>
      </c>
      <c r="G1390" s="12" t="s">
        <v>349</v>
      </c>
      <c r="H1390" s="12" t="s">
        <v>1078</v>
      </c>
      <c r="I1390" s="12" t="s">
        <v>1285</v>
      </c>
      <c r="J1390" s="12" t="s">
        <v>556</v>
      </c>
      <c r="K1390" s="12" t="s">
        <v>575</v>
      </c>
      <c r="L1390" s="12" t="s">
        <v>558</v>
      </c>
      <c r="M1390" s="12" t="s">
        <v>3237</v>
      </c>
      <c r="N1390" s="12" t="s">
        <v>3435</v>
      </c>
      <c r="O1390" s="12" t="s">
        <v>3400</v>
      </c>
      <c r="P1390" s="12" t="s">
        <v>3401</v>
      </c>
      <c r="Q1390" s="12">
        <v>0</v>
      </c>
      <c r="R1390" s="12">
        <v>0</v>
      </c>
      <c r="S1390" s="12">
        <v>0</v>
      </c>
      <c r="T1390" s="12">
        <v>0</v>
      </c>
      <c r="U1390" s="12">
        <v>0</v>
      </c>
      <c r="V1390" s="12">
        <v>0</v>
      </c>
      <c r="W1390" s="12">
        <v>1</v>
      </c>
      <c r="X1390" s="12">
        <v>0</v>
      </c>
      <c r="Y1390" s="12">
        <v>0</v>
      </c>
      <c r="Z1390" s="12">
        <v>0</v>
      </c>
      <c r="AA1390" s="12">
        <v>0</v>
      </c>
      <c r="AB1390" s="12">
        <v>0</v>
      </c>
      <c r="AC1390" s="12">
        <v>1</v>
      </c>
      <c r="AD1390" s="12">
        <v>0</v>
      </c>
      <c r="AE1390" s="12">
        <v>0</v>
      </c>
      <c r="AF1390" s="12">
        <v>0</v>
      </c>
      <c r="AG1390" s="12">
        <v>0</v>
      </c>
      <c r="AH1390" s="12">
        <v>0</v>
      </c>
      <c r="AI1390" s="12">
        <v>0</v>
      </c>
      <c r="AJ1390" s="12">
        <v>0</v>
      </c>
      <c r="AK1390" s="12">
        <v>0</v>
      </c>
      <c r="AL1390" s="12" t="s">
        <v>678</v>
      </c>
      <c r="AM1390" s="12" t="s">
        <v>637</v>
      </c>
      <c r="AN1390" s="12" t="s">
        <v>690</v>
      </c>
      <c r="AO1390" s="12">
        <v>2012</v>
      </c>
      <c r="AP1390" s="12" t="s">
        <v>3235</v>
      </c>
      <c r="AQ1390" s="12">
        <v>342</v>
      </c>
      <c r="AR1390" s="12">
        <v>1</v>
      </c>
      <c r="AS1390" s="12" t="s">
        <v>555</v>
      </c>
      <c r="AT1390" s="12" t="s">
        <v>212</v>
      </c>
      <c r="AU1390" s="12">
        <v>1</v>
      </c>
      <c r="AV1390" s="12">
        <v>1</v>
      </c>
      <c r="AW1390" s="12">
        <v>0</v>
      </c>
      <c r="AX1390" s="12">
        <v>1</v>
      </c>
      <c r="AY1390" s="12">
        <v>1</v>
      </c>
      <c r="AZ1390" s="12">
        <v>0</v>
      </c>
      <c r="BA1390" s="12">
        <v>0</v>
      </c>
      <c r="BB1390" s="12">
        <v>0</v>
      </c>
      <c r="BC1390" s="12">
        <v>0</v>
      </c>
      <c r="BD1390" s="12">
        <v>0</v>
      </c>
      <c r="BE1390" s="12">
        <v>0</v>
      </c>
      <c r="BF1390" s="12" t="s">
        <v>766</v>
      </c>
      <c r="BG1390" s="12" t="s">
        <v>771</v>
      </c>
      <c r="BH1390" s="12"/>
      <c r="BI1390" s="12" t="s">
        <v>2807</v>
      </c>
      <c r="BJ1390" s="12" t="s">
        <v>3460</v>
      </c>
      <c r="BK1390" s="12" t="s">
        <v>3463</v>
      </c>
      <c r="BL1390" s="12" t="s">
        <v>3470</v>
      </c>
      <c r="BM1390" s="12" t="s">
        <v>784</v>
      </c>
      <c r="BN1390" s="12"/>
      <c r="BO1390" s="12"/>
      <c r="BP1390" s="12"/>
      <c r="BQ1390" s="12"/>
      <c r="BR1390" s="12"/>
      <c r="BS1390" s="12"/>
      <c r="BT1390" s="12"/>
      <c r="BU1390" s="12"/>
      <c r="BV1390" s="12"/>
      <c r="BW1390" s="12"/>
      <c r="BX1390" s="12"/>
      <c r="BY1390" s="12"/>
      <c r="BZ1390" s="12"/>
      <c r="CA1390" s="12"/>
      <c r="CB1390" s="12"/>
      <c r="CC1390" s="12"/>
      <c r="CD1390" s="12"/>
      <c r="CE1390" s="12"/>
      <c r="CF1390" s="12"/>
      <c r="CG1390" s="12"/>
      <c r="CH1390" s="12"/>
      <c r="CI1390" s="12"/>
      <c r="CJ1390" s="12"/>
      <c r="CK1390" s="12"/>
      <c r="CL1390" s="12"/>
      <c r="CM1390" s="12"/>
      <c r="CN1390" s="12"/>
      <c r="CO1390" s="12"/>
      <c r="CP1390" s="12"/>
      <c r="CQ1390" s="12"/>
      <c r="CR1390" s="12"/>
      <c r="CS1390" s="12"/>
      <c r="CT1390" s="12"/>
      <c r="CU1390" s="12"/>
      <c r="CV1390" s="12"/>
      <c r="CW1390" s="12"/>
      <c r="CX1390" s="57"/>
    </row>
    <row r="1391" spans="1:102" x14ac:dyDescent="0.35">
      <c r="A1391" s="56">
        <v>52</v>
      </c>
      <c r="B1391" s="12" t="s">
        <v>3742</v>
      </c>
      <c r="C1391" s="12">
        <v>52.1</v>
      </c>
      <c r="D1391" s="12" t="s">
        <v>2114</v>
      </c>
      <c r="E1391" s="12" t="s">
        <v>394</v>
      </c>
      <c r="F1391" s="12" t="s">
        <v>1078</v>
      </c>
      <c r="G1391" s="12" t="s">
        <v>349</v>
      </c>
      <c r="H1391" s="12" t="s">
        <v>1078</v>
      </c>
      <c r="I1391" s="12" t="s">
        <v>1285</v>
      </c>
      <c r="J1391" s="12" t="s">
        <v>556</v>
      </c>
      <c r="K1391" s="12" t="s">
        <v>575</v>
      </c>
      <c r="L1391" s="12" t="s">
        <v>558</v>
      </c>
      <c r="M1391" s="12" t="s">
        <v>3237</v>
      </c>
      <c r="N1391" s="12" t="s">
        <v>3435</v>
      </c>
      <c r="O1391" s="12" t="s">
        <v>3400</v>
      </c>
      <c r="P1391" s="12" t="s">
        <v>3401</v>
      </c>
      <c r="Q1391" s="12">
        <v>0</v>
      </c>
      <c r="R1391" s="12">
        <v>0</v>
      </c>
      <c r="S1391" s="12">
        <v>0</v>
      </c>
      <c r="T1391" s="12">
        <v>0</v>
      </c>
      <c r="U1391" s="12">
        <v>0</v>
      </c>
      <c r="V1391" s="12">
        <v>0</v>
      </c>
      <c r="W1391" s="12">
        <v>1</v>
      </c>
      <c r="X1391" s="12">
        <v>0</v>
      </c>
      <c r="Y1391" s="12">
        <v>0</v>
      </c>
      <c r="Z1391" s="12">
        <v>0</v>
      </c>
      <c r="AA1391" s="12">
        <v>0</v>
      </c>
      <c r="AB1391" s="12">
        <v>0</v>
      </c>
      <c r="AC1391" s="12">
        <v>1</v>
      </c>
      <c r="AD1391" s="12">
        <v>0</v>
      </c>
      <c r="AE1391" s="12">
        <v>0</v>
      </c>
      <c r="AF1391" s="12">
        <v>0</v>
      </c>
      <c r="AG1391" s="12">
        <v>0</v>
      </c>
      <c r="AH1391" s="12">
        <v>0</v>
      </c>
      <c r="AI1391" s="12">
        <v>0</v>
      </c>
      <c r="AJ1391" s="12">
        <v>0</v>
      </c>
      <c r="AK1391" s="12">
        <v>0</v>
      </c>
      <c r="AL1391" s="12" t="s">
        <v>678</v>
      </c>
      <c r="AM1391" s="12" t="s">
        <v>637</v>
      </c>
      <c r="AN1391" s="12" t="s">
        <v>690</v>
      </c>
      <c r="AO1391" s="12">
        <v>2012</v>
      </c>
      <c r="AP1391" s="12" t="s">
        <v>3235</v>
      </c>
      <c r="AQ1391" s="12">
        <v>342</v>
      </c>
      <c r="AR1391" s="12">
        <v>1</v>
      </c>
      <c r="AS1391" s="12" t="s">
        <v>555</v>
      </c>
      <c r="AT1391" s="12" t="s">
        <v>212</v>
      </c>
      <c r="AU1391" s="12">
        <v>1</v>
      </c>
      <c r="AV1391" s="12">
        <v>1</v>
      </c>
      <c r="AW1391" s="12">
        <v>0</v>
      </c>
      <c r="AX1391" s="12">
        <v>1</v>
      </c>
      <c r="AY1391" s="12">
        <v>1</v>
      </c>
      <c r="AZ1391" s="12">
        <v>0</v>
      </c>
      <c r="BA1391" s="12">
        <v>0</v>
      </c>
      <c r="BB1391" s="12">
        <v>0</v>
      </c>
      <c r="BC1391" s="12">
        <v>0</v>
      </c>
      <c r="BD1391" s="12">
        <v>0</v>
      </c>
      <c r="BE1391" s="12">
        <v>0</v>
      </c>
      <c r="BF1391" s="12" t="s">
        <v>766</v>
      </c>
      <c r="BG1391" s="12" t="s">
        <v>786</v>
      </c>
      <c r="BH1391" s="12"/>
      <c r="BI1391" s="12" t="s">
        <v>2806</v>
      </c>
      <c r="BJ1391" s="12" t="s">
        <v>3460</v>
      </c>
      <c r="BK1391" s="12" t="s">
        <v>3463</v>
      </c>
      <c r="BL1391" s="12" t="s">
        <v>3470</v>
      </c>
      <c r="BM1391" s="12" t="s">
        <v>784</v>
      </c>
      <c r="BN1391" s="12"/>
      <c r="BO1391" s="12"/>
      <c r="BP1391" s="12"/>
      <c r="BQ1391" s="12"/>
      <c r="BR1391" s="12"/>
      <c r="BS1391" s="12"/>
      <c r="BT1391" s="12"/>
      <c r="BU1391" s="12"/>
      <c r="BV1391" s="12"/>
      <c r="BW1391" s="12"/>
      <c r="BX1391" s="12"/>
      <c r="BY1391" s="12"/>
      <c r="BZ1391" s="12"/>
      <c r="CA1391" s="12"/>
      <c r="CB1391" s="12"/>
      <c r="CC1391" s="12"/>
      <c r="CD1391" s="12"/>
      <c r="CE1391" s="12"/>
      <c r="CF1391" s="12"/>
      <c r="CG1391" s="12"/>
      <c r="CH1391" s="12"/>
      <c r="CI1391" s="12"/>
      <c r="CJ1391" s="12"/>
      <c r="CK1391" s="12"/>
      <c r="CL1391" s="12"/>
      <c r="CM1391" s="12"/>
      <c r="CN1391" s="12"/>
      <c r="CO1391" s="12"/>
      <c r="CP1391" s="12"/>
      <c r="CQ1391" s="12"/>
      <c r="CR1391" s="12"/>
      <c r="CS1391" s="12"/>
      <c r="CT1391" s="12"/>
      <c r="CU1391" s="12"/>
      <c r="CV1391" s="12"/>
      <c r="CW1391" s="12"/>
      <c r="CX1391" s="57"/>
    </row>
    <row r="1392" spans="1:102" x14ac:dyDescent="0.35">
      <c r="A1392" s="56">
        <v>52</v>
      </c>
      <c r="B1392" s="12" t="s">
        <v>3742</v>
      </c>
      <c r="C1392" s="12">
        <v>52.1</v>
      </c>
      <c r="D1392" s="12" t="s">
        <v>2117</v>
      </c>
      <c r="E1392" s="12" t="s">
        <v>394</v>
      </c>
      <c r="F1392" s="12" t="s">
        <v>1078</v>
      </c>
      <c r="G1392" s="12" t="s">
        <v>349</v>
      </c>
      <c r="H1392" s="12" t="s">
        <v>1078</v>
      </c>
      <c r="I1392" s="12" t="s">
        <v>1285</v>
      </c>
      <c r="J1392" s="12" t="s">
        <v>556</v>
      </c>
      <c r="K1392" s="12" t="s">
        <v>575</v>
      </c>
      <c r="L1392" s="12" t="s">
        <v>558</v>
      </c>
      <c r="M1392" s="12" t="s">
        <v>3237</v>
      </c>
      <c r="N1392" s="12" t="s">
        <v>3435</v>
      </c>
      <c r="O1392" s="12" t="s">
        <v>3400</v>
      </c>
      <c r="P1392" s="12" t="s">
        <v>3401</v>
      </c>
      <c r="Q1392" s="12">
        <v>0</v>
      </c>
      <c r="R1392" s="12">
        <v>0</v>
      </c>
      <c r="S1392" s="12">
        <v>0</v>
      </c>
      <c r="T1392" s="12">
        <v>0</v>
      </c>
      <c r="U1392" s="12">
        <v>0</v>
      </c>
      <c r="V1392" s="12">
        <v>0</v>
      </c>
      <c r="W1392" s="12">
        <v>1</v>
      </c>
      <c r="X1392" s="12">
        <v>0</v>
      </c>
      <c r="Y1392" s="12">
        <v>0</v>
      </c>
      <c r="Z1392" s="12">
        <v>0</v>
      </c>
      <c r="AA1392" s="12">
        <v>0</v>
      </c>
      <c r="AB1392" s="12">
        <v>0</v>
      </c>
      <c r="AC1392" s="12">
        <v>1</v>
      </c>
      <c r="AD1392" s="12">
        <v>0</v>
      </c>
      <c r="AE1392" s="12">
        <v>0</v>
      </c>
      <c r="AF1392" s="12">
        <v>0</v>
      </c>
      <c r="AG1392" s="12">
        <v>0</v>
      </c>
      <c r="AH1392" s="12">
        <v>0</v>
      </c>
      <c r="AI1392" s="12">
        <v>0</v>
      </c>
      <c r="AJ1392" s="12">
        <v>0</v>
      </c>
      <c r="AK1392" s="12">
        <v>0</v>
      </c>
      <c r="AL1392" s="12" t="s">
        <v>678</v>
      </c>
      <c r="AM1392" s="12" t="s">
        <v>637</v>
      </c>
      <c r="AN1392" s="12" t="s">
        <v>690</v>
      </c>
      <c r="AO1392" s="12">
        <v>2012</v>
      </c>
      <c r="AP1392" s="12" t="s">
        <v>3235</v>
      </c>
      <c r="AQ1392" s="12">
        <v>342</v>
      </c>
      <c r="AR1392" s="12">
        <v>1</v>
      </c>
      <c r="AS1392" s="12" t="s">
        <v>555</v>
      </c>
      <c r="AT1392" s="12" t="s">
        <v>212</v>
      </c>
      <c r="AU1392" s="12">
        <v>1</v>
      </c>
      <c r="AV1392" s="12">
        <v>1</v>
      </c>
      <c r="AW1392" s="12">
        <v>0</v>
      </c>
      <c r="AX1392" s="12">
        <v>1</v>
      </c>
      <c r="AY1392" s="12">
        <v>1</v>
      </c>
      <c r="AZ1392" s="12">
        <v>0</v>
      </c>
      <c r="BA1392" s="12">
        <v>0</v>
      </c>
      <c r="BB1392" s="12">
        <v>0</v>
      </c>
      <c r="BC1392" s="12">
        <v>0</v>
      </c>
      <c r="BD1392" s="12">
        <v>0</v>
      </c>
      <c r="BE1392" s="12">
        <v>0</v>
      </c>
      <c r="BF1392" s="12" t="s">
        <v>766</v>
      </c>
      <c r="BG1392" s="12" t="s">
        <v>774</v>
      </c>
      <c r="BH1392" s="12"/>
      <c r="BI1392" s="12" t="s">
        <v>2808</v>
      </c>
      <c r="BJ1392" s="12" t="s">
        <v>3460</v>
      </c>
      <c r="BK1392" s="12" t="s">
        <v>3463</v>
      </c>
      <c r="BL1392" s="12" t="s">
        <v>3470</v>
      </c>
      <c r="BM1392" s="12" t="s">
        <v>784</v>
      </c>
      <c r="BN1392" s="12"/>
      <c r="BO1392" s="12"/>
      <c r="BP1392" s="12"/>
      <c r="BQ1392" s="12"/>
      <c r="BR1392" s="12"/>
      <c r="BS1392" s="12"/>
      <c r="BT1392" s="12"/>
      <c r="BU1392" s="12"/>
      <c r="BV1392" s="12"/>
      <c r="BW1392" s="12"/>
      <c r="BX1392" s="12"/>
      <c r="BY1392" s="12"/>
      <c r="BZ1392" s="12"/>
      <c r="CA1392" s="12"/>
      <c r="CB1392" s="12"/>
      <c r="CC1392" s="12"/>
      <c r="CD1392" s="12"/>
      <c r="CE1392" s="12"/>
      <c r="CF1392" s="12"/>
      <c r="CG1392" s="12"/>
      <c r="CH1392" s="12"/>
      <c r="CI1392" s="12"/>
      <c r="CJ1392" s="12"/>
      <c r="CK1392" s="12"/>
      <c r="CL1392" s="12"/>
      <c r="CM1392" s="12"/>
      <c r="CN1392" s="12"/>
      <c r="CO1392" s="12"/>
      <c r="CP1392" s="12"/>
      <c r="CQ1392" s="12"/>
      <c r="CR1392" s="12"/>
      <c r="CS1392" s="12"/>
      <c r="CT1392" s="12"/>
      <c r="CU1392" s="12"/>
      <c r="CV1392" s="12"/>
      <c r="CW1392" s="12"/>
      <c r="CX1392" s="57"/>
    </row>
    <row r="1393" spans="1:102" x14ac:dyDescent="0.35">
      <c r="A1393" s="56">
        <v>52</v>
      </c>
      <c r="B1393" s="12" t="s">
        <v>3742</v>
      </c>
      <c r="C1393" s="12">
        <v>52.1</v>
      </c>
      <c r="D1393" s="12" t="s">
        <v>2125</v>
      </c>
      <c r="E1393" s="12" t="s">
        <v>394</v>
      </c>
      <c r="F1393" s="12" t="s">
        <v>1078</v>
      </c>
      <c r="G1393" s="12" t="s">
        <v>349</v>
      </c>
      <c r="H1393" s="12" t="s">
        <v>1078</v>
      </c>
      <c r="I1393" s="12" t="s">
        <v>1285</v>
      </c>
      <c r="J1393" s="12" t="s">
        <v>556</v>
      </c>
      <c r="K1393" s="12" t="s">
        <v>575</v>
      </c>
      <c r="L1393" s="12" t="s">
        <v>558</v>
      </c>
      <c r="M1393" s="12" t="s">
        <v>3237</v>
      </c>
      <c r="N1393" s="12" t="s">
        <v>3435</v>
      </c>
      <c r="O1393" s="12" t="s">
        <v>3400</v>
      </c>
      <c r="P1393" s="12" t="s">
        <v>3401</v>
      </c>
      <c r="Q1393" s="12">
        <v>0</v>
      </c>
      <c r="R1393" s="12">
        <v>0</v>
      </c>
      <c r="S1393" s="12">
        <v>0</v>
      </c>
      <c r="T1393" s="12">
        <v>0</v>
      </c>
      <c r="U1393" s="12">
        <v>0</v>
      </c>
      <c r="V1393" s="12">
        <v>0</v>
      </c>
      <c r="W1393" s="12">
        <v>1</v>
      </c>
      <c r="X1393" s="12">
        <v>0</v>
      </c>
      <c r="Y1393" s="12">
        <v>0</v>
      </c>
      <c r="Z1393" s="12">
        <v>0</v>
      </c>
      <c r="AA1393" s="12">
        <v>0</v>
      </c>
      <c r="AB1393" s="12">
        <v>0</v>
      </c>
      <c r="AC1393" s="12">
        <v>1</v>
      </c>
      <c r="AD1393" s="12">
        <v>0</v>
      </c>
      <c r="AE1393" s="12">
        <v>0</v>
      </c>
      <c r="AF1393" s="12">
        <v>0</v>
      </c>
      <c r="AG1393" s="12">
        <v>0</v>
      </c>
      <c r="AH1393" s="12">
        <v>0</v>
      </c>
      <c r="AI1393" s="12">
        <v>0</v>
      </c>
      <c r="AJ1393" s="12">
        <v>0</v>
      </c>
      <c r="AK1393" s="12">
        <v>0</v>
      </c>
      <c r="AL1393" s="12" t="s">
        <v>678</v>
      </c>
      <c r="AM1393" s="12" t="s">
        <v>637</v>
      </c>
      <c r="AN1393" s="12" t="s">
        <v>690</v>
      </c>
      <c r="AO1393" s="12">
        <v>2012</v>
      </c>
      <c r="AP1393" s="12" t="s">
        <v>3235</v>
      </c>
      <c r="AQ1393" s="12">
        <v>342</v>
      </c>
      <c r="AR1393" s="12">
        <v>1</v>
      </c>
      <c r="AS1393" s="12" t="s">
        <v>555</v>
      </c>
      <c r="AT1393" s="12" t="s">
        <v>212</v>
      </c>
      <c r="AU1393" s="12">
        <v>1</v>
      </c>
      <c r="AV1393" s="12">
        <v>1</v>
      </c>
      <c r="AW1393" s="12">
        <v>0</v>
      </c>
      <c r="AX1393" s="12">
        <v>1</v>
      </c>
      <c r="AY1393" s="12">
        <v>1</v>
      </c>
      <c r="AZ1393" s="12">
        <v>0</v>
      </c>
      <c r="BA1393" s="12">
        <v>0</v>
      </c>
      <c r="BB1393" s="12">
        <v>0</v>
      </c>
      <c r="BC1393" s="12">
        <v>0</v>
      </c>
      <c r="BD1393" s="12">
        <v>0</v>
      </c>
      <c r="BE1393" s="12">
        <v>0</v>
      </c>
      <c r="BF1393" s="12" t="s">
        <v>2820</v>
      </c>
      <c r="BG1393" s="12" t="s">
        <v>1245</v>
      </c>
      <c r="BH1393" s="12"/>
      <c r="BI1393" s="12" t="s">
        <v>2818</v>
      </c>
      <c r="BJ1393" s="12" t="s">
        <v>3460</v>
      </c>
      <c r="BK1393" s="12" t="s">
        <v>3463</v>
      </c>
      <c r="BL1393" s="12" t="s">
        <v>3470</v>
      </c>
      <c r="BM1393" s="12" t="s">
        <v>784</v>
      </c>
      <c r="BN1393" s="12"/>
      <c r="BO1393" s="12"/>
      <c r="BP1393" s="12"/>
      <c r="BQ1393" s="12"/>
      <c r="BR1393" s="12"/>
      <c r="BS1393" s="12"/>
      <c r="BT1393" s="12"/>
      <c r="BU1393" s="12"/>
      <c r="BV1393" s="12"/>
      <c r="BW1393" s="12"/>
      <c r="BX1393" s="12"/>
      <c r="BY1393" s="12"/>
      <c r="BZ1393" s="12"/>
      <c r="CA1393" s="12"/>
      <c r="CB1393" s="12"/>
      <c r="CC1393" s="12"/>
      <c r="CD1393" s="12"/>
      <c r="CE1393" s="12"/>
      <c r="CF1393" s="12"/>
      <c r="CG1393" s="12"/>
      <c r="CH1393" s="12"/>
      <c r="CI1393" s="12"/>
      <c r="CJ1393" s="12"/>
      <c r="CK1393" s="12"/>
      <c r="CL1393" s="12"/>
      <c r="CM1393" s="12"/>
      <c r="CN1393" s="12"/>
      <c r="CO1393" s="12"/>
      <c r="CP1393" s="12"/>
      <c r="CQ1393" s="12"/>
      <c r="CR1393" s="12"/>
      <c r="CS1393" s="12"/>
      <c r="CT1393" s="12"/>
      <c r="CU1393" s="12"/>
      <c r="CV1393" s="12"/>
      <c r="CW1393" s="12"/>
      <c r="CX1393" s="57"/>
    </row>
    <row r="1394" spans="1:102" x14ac:dyDescent="0.35">
      <c r="A1394" s="56">
        <v>52</v>
      </c>
      <c r="B1394" s="12" t="s">
        <v>3742</v>
      </c>
      <c r="C1394" s="12">
        <v>52.1</v>
      </c>
      <c r="D1394" s="12" t="s">
        <v>2126</v>
      </c>
      <c r="E1394" s="12" t="s">
        <v>394</v>
      </c>
      <c r="F1394" s="12" t="s">
        <v>1078</v>
      </c>
      <c r="G1394" s="12" t="s">
        <v>349</v>
      </c>
      <c r="H1394" s="12" t="s">
        <v>1078</v>
      </c>
      <c r="I1394" s="12" t="s">
        <v>1285</v>
      </c>
      <c r="J1394" s="12" t="s">
        <v>556</v>
      </c>
      <c r="K1394" s="12" t="s">
        <v>575</v>
      </c>
      <c r="L1394" s="12" t="s">
        <v>558</v>
      </c>
      <c r="M1394" s="12" t="s">
        <v>3237</v>
      </c>
      <c r="N1394" s="12" t="s">
        <v>3435</v>
      </c>
      <c r="O1394" s="12" t="s">
        <v>3400</v>
      </c>
      <c r="P1394" s="12" t="s">
        <v>3401</v>
      </c>
      <c r="Q1394" s="12">
        <v>0</v>
      </c>
      <c r="R1394" s="12">
        <v>0</v>
      </c>
      <c r="S1394" s="12">
        <v>0</v>
      </c>
      <c r="T1394" s="12">
        <v>0</v>
      </c>
      <c r="U1394" s="12">
        <v>0</v>
      </c>
      <c r="V1394" s="12">
        <v>0</v>
      </c>
      <c r="W1394" s="12">
        <v>1</v>
      </c>
      <c r="X1394" s="12">
        <v>0</v>
      </c>
      <c r="Y1394" s="12">
        <v>0</v>
      </c>
      <c r="Z1394" s="12">
        <v>0</v>
      </c>
      <c r="AA1394" s="12">
        <v>0</v>
      </c>
      <c r="AB1394" s="12">
        <v>0</v>
      </c>
      <c r="AC1394" s="12">
        <v>1</v>
      </c>
      <c r="AD1394" s="12">
        <v>0</v>
      </c>
      <c r="AE1394" s="12">
        <v>0</v>
      </c>
      <c r="AF1394" s="12">
        <v>0</v>
      </c>
      <c r="AG1394" s="12">
        <v>0</v>
      </c>
      <c r="AH1394" s="12">
        <v>0</v>
      </c>
      <c r="AI1394" s="12">
        <v>0</v>
      </c>
      <c r="AJ1394" s="12">
        <v>0</v>
      </c>
      <c r="AK1394" s="12">
        <v>0</v>
      </c>
      <c r="AL1394" s="12" t="s">
        <v>678</v>
      </c>
      <c r="AM1394" s="12" t="s">
        <v>637</v>
      </c>
      <c r="AN1394" s="12" t="s">
        <v>690</v>
      </c>
      <c r="AO1394" s="12">
        <v>2012</v>
      </c>
      <c r="AP1394" s="12" t="s">
        <v>3235</v>
      </c>
      <c r="AQ1394" s="12">
        <v>342</v>
      </c>
      <c r="AR1394" s="12">
        <v>1</v>
      </c>
      <c r="AS1394" s="12" t="s">
        <v>555</v>
      </c>
      <c r="AT1394" s="12" t="s">
        <v>212</v>
      </c>
      <c r="AU1394" s="12">
        <v>1</v>
      </c>
      <c r="AV1394" s="12">
        <v>1</v>
      </c>
      <c r="AW1394" s="12">
        <v>0</v>
      </c>
      <c r="AX1394" s="12">
        <v>1</v>
      </c>
      <c r="AY1394" s="12">
        <v>1</v>
      </c>
      <c r="AZ1394" s="12">
        <v>0</v>
      </c>
      <c r="BA1394" s="12">
        <v>0</v>
      </c>
      <c r="BB1394" s="12">
        <v>0</v>
      </c>
      <c r="BC1394" s="12">
        <v>0</v>
      </c>
      <c r="BD1394" s="12">
        <v>0</v>
      </c>
      <c r="BE1394" s="12">
        <v>0</v>
      </c>
      <c r="BF1394" s="12" t="s">
        <v>2820</v>
      </c>
      <c r="BG1394" s="12" t="s">
        <v>842</v>
      </c>
      <c r="BH1394" s="12"/>
      <c r="BI1394" s="12" t="s">
        <v>2818</v>
      </c>
      <c r="BJ1394" s="12" t="s">
        <v>3460</v>
      </c>
      <c r="BK1394" s="12" t="s">
        <v>3463</v>
      </c>
      <c r="BL1394" s="12" t="s">
        <v>3470</v>
      </c>
      <c r="BM1394" s="12" t="s">
        <v>784</v>
      </c>
      <c r="BN1394" s="12"/>
      <c r="BO1394" s="12"/>
      <c r="BP1394" s="12"/>
      <c r="BQ1394" s="12"/>
      <c r="BR1394" s="12"/>
      <c r="BS1394" s="12"/>
      <c r="BT1394" s="12"/>
      <c r="BU1394" s="12"/>
      <c r="BV1394" s="12"/>
      <c r="BW1394" s="12"/>
      <c r="BX1394" s="12"/>
      <c r="BY1394" s="12"/>
      <c r="BZ1394" s="12"/>
      <c r="CA1394" s="12"/>
      <c r="CB1394" s="12"/>
      <c r="CC1394" s="12"/>
      <c r="CD1394" s="12"/>
      <c r="CE1394" s="12"/>
      <c r="CF1394" s="12"/>
      <c r="CG1394" s="12"/>
      <c r="CH1394" s="12"/>
      <c r="CI1394" s="12"/>
      <c r="CJ1394" s="12"/>
      <c r="CK1394" s="12"/>
      <c r="CL1394" s="12"/>
      <c r="CM1394" s="12"/>
      <c r="CN1394" s="12"/>
      <c r="CO1394" s="12"/>
      <c r="CP1394" s="12"/>
      <c r="CQ1394" s="12"/>
      <c r="CR1394" s="12"/>
      <c r="CS1394" s="12"/>
      <c r="CT1394" s="12"/>
      <c r="CU1394" s="12"/>
      <c r="CV1394" s="12"/>
      <c r="CW1394" s="12"/>
      <c r="CX1394" s="57"/>
    </row>
    <row r="1395" spans="1:102" x14ac:dyDescent="0.35">
      <c r="A1395" s="56">
        <v>52</v>
      </c>
      <c r="B1395" s="12" t="s">
        <v>3742</v>
      </c>
      <c r="C1395" s="12">
        <v>52.1</v>
      </c>
      <c r="D1395" s="12" t="s">
        <v>2121</v>
      </c>
      <c r="E1395" s="12" t="s">
        <v>394</v>
      </c>
      <c r="F1395" s="12" t="s">
        <v>1078</v>
      </c>
      <c r="G1395" s="12" t="s">
        <v>349</v>
      </c>
      <c r="H1395" s="12" t="s">
        <v>1078</v>
      </c>
      <c r="I1395" s="12" t="s">
        <v>1285</v>
      </c>
      <c r="J1395" s="12" t="s">
        <v>556</v>
      </c>
      <c r="K1395" s="12" t="s">
        <v>575</v>
      </c>
      <c r="L1395" s="12" t="s">
        <v>558</v>
      </c>
      <c r="M1395" s="12" t="s">
        <v>3237</v>
      </c>
      <c r="N1395" s="12" t="s">
        <v>3435</v>
      </c>
      <c r="O1395" s="12" t="s">
        <v>3400</v>
      </c>
      <c r="P1395" s="12" t="s">
        <v>3401</v>
      </c>
      <c r="Q1395" s="12">
        <v>0</v>
      </c>
      <c r="R1395" s="12">
        <v>0</v>
      </c>
      <c r="S1395" s="12">
        <v>0</v>
      </c>
      <c r="T1395" s="12">
        <v>0</v>
      </c>
      <c r="U1395" s="12">
        <v>0</v>
      </c>
      <c r="V1395" s="12">
        <v>0</v>
      </c>
      <c r="W1395" s="12">
        <v>1</v>
      </c>
      <c r="X1395" s="12">
        <v>0</v>
      </c>
      <c r="Y1395" s="12">
        <v>0</v>
      </c>
      <c r="Z1395" s="12">
        <v>0</v>
      </c>
      <c r="AA1395" s="12">
        <v>0</v>
      </c>
      <c r="AB1395" s="12">
        <v>0</v>
      </c>
      <c r="AC1395" s="12">
        <v>1</v>
      </c>
      <c r="AD1395" s="12">
        <v>0</v>
      </c>
      <c r="AE1395" s="12">
        <v>0</v>
      </c>
      <c r="AF1395" s="12">
        <v>0</v>
      </c>
      <c r="AG1395" s="12">
        <v>0</v>
      </c>
      <c r="AH1395" s="12">
        <v>0</v>
      </c>
      <c r="AI1395" s="12">
        <v>0</v>
      </c>
      <c r="AJ1395" s="12">
        <v>0</v>
      </c>
      <c r="AK1395" s="12">
        <v>0</v>
      </c>
      <c r="AL1395" s="12" t="s">
        <v>678</v>
      </c>
      <c r="AM1395" s="12" t="s">
        <v>637</v>
      </c>
      <c r="AN1395" s="12" t="s">
        <v>690</v>
      </c>
      <c r="AO1395" s="12">
        <v>2012</v>
      </c>
      <c r="AP1395" s="12" t="s">
        <v>3235</v>
      </c>
      <c r="AQ1395" s="12">
        <v>342</v>
      </c>
      <c r="AR1395" s="12">
        <v>1</v>
      </c>
      <c r="AS1395" s="12" t="s">
        <v>555</v>
      </c>
      <c r="AT1395" s="12" t="s">
        <v>212</v>
      </c>
      <c r="AU1395" s="12">
        <v>1</v>
      </c>
      <c r="AV1395" s="12">
        <v>1</v>
      </c>
      <c r="AW1395" s="12">
        <v>0</v>
      </c>
      <c r="AX1395" s="12">
        <v>1</v>
      </c>
      <c r="AY1395" s="12">
        <v>1</v>
      </c>
      <c r="AZ1395" s="12">
        <v>0</v>
      </c>
      <c r="BA1395" s="12">
        <v>0</v>
      </c>
      <c r="BB1395" s="12">
        <v>0</v>
      </c>
      <c r="BC1395" s="12">
        <v>0</v>
      </c>
      <c r="BD1395" s="12">
        <v>0</v>
      </c>
      <c r="BE1395" s="12">
        <v>0</v>
      </c>
      <c r="BF1395" s="12" t="s">
        <v>2820</v>
      </c>
      <c r="BG1395" s="12" t="s">
        <v>841</v>
      </c>
      <c r="BH1395" s="12"/>
      <c r="BI1395" s="12" t="s">
        <v>2818</v>
      </c>
      <c r="BJ1395" s="12" t="s">
        <v>3460</v>
      </c>
      <c r="BK1395" s="12" t="s">
        <v>3463</v>
      </c>
      <c r="BL1395" s="12" t="s">
        <v>3470</v>
      </c>
      <c r="BM1395" s="12" t="s">
        <v>784</v>
      </c>
      <c r="BN1395" s="12"/>
      <c r="BO1395" s="12"/>
      <c r="BP1395" s="12"/>
      <c r="BQ1395" s="12"/>
      <c r="BR1395" s="12"/>
      <c r="BS1395" s="12"/>
      <c r="BT1395" s="12"/>
      <c r="BU1395" s="12"/>
      <c r="BV1395" s="12"/>
      <c r="BW1395" s="12"/>
      <c r="BX1395" s="12"/>
      <c r="BY1395" s="12"/>
      <c r="BZ1395" s="12"/>
      <c r="CA1395" s="12"/>
      <c r="CB1395" s="12"/>
      <c r="CC1395" s="12"/>
      <c r="CD1395" s="12"/>
      <c r="CE1395" s="12"/>
      <c r="CF1395" s="12"/>
      <c r="CG1395" s="12"/>
      <c r="CH1395" s="12"/>
      <c r="CI1395" s="12"/>
      <c r="CJ1395" s="12"/>
      <c r="CK1395" s="12"/>
      <c r="CL1395" s="12"/>
      <c r="CM1395" s="12"/>
      <c r="CN1395" s="12"/>
      <c r="CO1395" s="12"/>
      <c r="CP1395" s="12"/>
      <c r="CQ1395" s="12"/>
      <c r="CR1395" s="12"/>
      <c r="CS1395" s="12"/>
      <c r="CT1395" s="12"/>
      <c r="CU1395" s="12"/>
      <c r="CV1395" s="12"/>
      <c r="CW1395" s="12"/>
      <c r="CX1395" s="57"/>
    </row>
    <row r="1396" spans="1:102" x14ac:dyDescent="0.35">
      <c r="A1396" s="56">
        <v>52</v>
      </c>
      <c r="B1396" s="12" t="s">
        <v>3742</v>
      </c>
      <c r="C1396" s="12">
        <v>52.1</v>
      </c>
      <c r="D1396" s="12" t="s">
        <v>2122</v>
      </c>
      <c r="E1396" s="12" t="s">
        <v>394</v>
      </c>
      <c r="F1396" s="12" t="s">
        <v>1078</v>
      </c>
      <c r="G1396" s="12" t="s">
        <v>349</v>
      </c>
      <c r="H1396" s="12" t="s">
        <v>1078</v>
      </c>
      <c r="I1396" s="12" t="s">
        <v>1285</v>
      </c>
      <c r="J1396" s="12" t="s">
        <v>556</v>
      </c>
      <c r="K1396" s="12" t="s">
        <v>575</v>
      </c>
      <c r="L1396" s="12" t="s">
        <v>558</v>
      </c>
      <c r="M1396" s="12" t="s">
        <v>3237</v>
      </c>
      <c r="N1396" s="12" t="s">
        <v>3435</v>
      </c>
      <c r="O1396" s="12" t="s">
        <v>3400</v>
      </c>
      <c r="P1396" s="12" t="s">
        <v>3401</v>
      </c>
      <c r="Q1396" s="12">
        <v>0</v>
      </c>
      <c r="R1396" s="12">
        <v>0</v>
      </c>
      <c r="S1396" s="12">
        <v>0</v>
      </c>
      <c r="T1396" s="12">
        <v>0</v>
      </c>
      <c r="U1396" s="12">
        <v>0</v>
      </c>
      <c r="V1396" s="12">
        <v>0</v>
      </c>
      <c r="W1396" s="12">
        <v>1</v>
      </c>
      <c r="X1396" s="12">
        <v>0</v>
      </c>
      <c r="Y1396" s="12">
        <v>0</v>
      </c>
      <c r="Z1396" s="12">
        <v>0</v>
      </c>
      <c r="AA1396" s="12">
        <v>0</v>
      </c>
      <c r="AB1396" s="12">
        <v>0</v>
      </c>
      <c r="AC1396" s="12">
        <v>1</v>
      </c>
      <c r="AD1396" s="12">
        <v>0</v>
      </c>
      <c r="AE1396" s="12">
        <v>0</v>
      </c>
      <c r="AF1396" s="12">
        <v>0</v>
      </c>
      <c r="AG1396" s="12">
        <v>0</v>
      </c>
      <c r="AH1396" s="12">
        <v>0</v>
      </c>
      <c r="AI1396" s="12">
        <v>0</v>
      </c>
      <c r="AJ1396" s="12">
        <v>0</v>
      </c>
      <c r="AK1396" s="12">
        <v>0</v>
      </c>
      <c r="AL1396" s="12" t="s">
        <v>678</v>
      </c>
      <c r="AM1396" s="12" t="s">
        <v>637</v>
      </c>
      <c r="AN1396" s="12" t="s">
        <v>690</v>
      </c>
      <c r="AO1396" s="12">
        <v>2012</v>
      </c>
      <c r="AP1396" s="12" t="s">
        <v>3235</v>
      </c>
      <c r="AQ1396" s="12">
        <v>342</v>
      </c>
      <c r="AR1396" s="12">
        <v>1</v>
      </c>
      <c r="AS1396" s="12" t="s">
        <v>555</v>
      </c>
      <c r="AT1396" s="12" t="s">
        <v>212</v>
      </c>
      <c r="AU1396" s="12">
        <v>1</v>
      </c>
      <c r="AV1396" s="12">
        <v>1</v>
      </c>
      <c r="AW1396" s="12">
        <v>0</v>
      </c>
      <c r="AX1396" s="12">
        <v>1</v>
      </c>
      <c r="AY1396" s="12">
        <v>1</v>
      </c>
      <c r="AZ1396" s="12">
        <v>0</v>
      </c>
      <c r="BA1396" s="12">
        <v>0</v>
      </c>
      <c r="BB1396" s="12">
        <v>0</v>
      </c>
      <c r="BC1396" s="12">
        <v>0</v>
      </c>
      <c r="BD1396" s="12">
        <v>0</v>
      </c>
      <c r="BE1396" s="12">
        <v>0</v>
      </c>
      <c r="BF1396" s="12" t="s">
        <v>2820</v>
      </c>
      <c r="BG1396" s="12" t="s">
        <v>829</v>
      </c>
      <c r="BH1396" s="12"/>
      <c r="BI1396" s="12" t="s">
        <v>2818</v>
      </c>
      <c r="BJ1396" s="12" t="s">
        <v>3460</v>
      </c>
      <c r="BK1396" s="12" t="s">
        <v>3463</v>
      </c>
      <c r="BL1396" s="12" t="s">
        <v>3470</v>
      </c>
      <c r="BM1396" s="12" t="s">
        <v>784</v>
      </c>
      <c r="BN1396" s="12"/>
      <c r="BO1396" s="12"/>
      <c r="BP1396" s="12"/>
      <c r="BQ1396" s="12"/>
      <c r="BR1396" s="12"/>
      <c r="BS1396" s="12"/>
      <c r="BT1396" s="12"/>
      <c r="BU1396" s="12"/>
      <c r="BV1396" s="12"/>
      <c r="BW1396" s="12"/>
      <c r="BX1396" s="12"/>
      <c r="BY1396" s="12"/>
      <c r="BZ1396" s="12"/>
      <c r="CA1396" s="12"/>
      <c r="CB1396" s="12"/>
      <c r="CC1396" s="12"/>
      <c r="CD1396" s="12"/>
      <c r="CE1396" s="12"/>
      <c r="CF1396" s="12"/>
      <c r="CG1396" s="12"/>
      <c r="CH1396" s="12"/>
      <c r="CI1396" s="12"/>
      <c r="CJ1396" s="12"/>
      <c r="CK1396" s="12"/>
      <c r="CL1396" s="12"/>
      <c r="CM1396" s="12"/>
      <c r="CN1396" s="12"/>
      <c r="CO1396" s="12"/>
      <c r="CP1396" s="12"/>
      <c r="CQ1396" s="12"/>
      <c r="CR1396" s="12"/>
      <c r="CS1396" s="12"/>
      <c r="CT1396" s="12"/>
      <c r="CU1396" s="12"/>
      <c r="CV1396" s="12"/>
      <c r="CW1396" s="12"/>
      <c r="CX1396" s="57"/>
    </row>
    <row r="1397" spans="1:102" x14ac:dyDescent="0.35">
      <c r="A1397" s="56">
        <v>52</v>
      </c>
      <c r="B1397" s="12" t="s">
        <v>3742</v>
      </c>
      <c r="C1397" s="12">
        <v>52.1</v>
      </c>
      <c r="D1397" s="12" t="s">
        <v>2123</v>
      </c>
      <c r="E1397" s="12" t="s">
        <v>394</v>
      </c>
      <c r="F1397" s="12" t="s">
        <v>1078</v>
      </c>
      <c r="G1397" s="12" t="s">
        <v>349</v>
      </c>
      <c r="H1397" s="12" t="s">
        <v>1078</v>
      </c>
      <c r="I1397" s="12" t="s">
        <v>1285</v>
      </c>
      <c r="J1397" s="12" t="s">
        <v>556</v>
      </c>
      <c r="K1397" s="12" t="s">
        <v>575</v>
      </c>
      <c r="L1397" s="12" t="s">
        <v>558</v>
      </c>
      <c r="M1397" s="12" t="s">
        <v>3237</v>
      </c>
      <c r="N1397" s="12" t="s">
        <v>3435</v>
      </c>
      <c r="O1397" s="12" t="s">
        <v>3400</v>
      </c>
      <c r="P1397" s="12" t="s">
        <v>3401</v>
      </c>
      <c r="Q1397" s="12">
        <v>0</v>
      </c>
      <c r="R1397" s="12">
        <v>0</v>
      </c>
      <c r="S1397" s="12">
        <v>0</v>
      </c>
      <c r="T1397" s="12">
        <v>0</v>
      </c>
      <c r="U1397" s="12">
        <v>0</v>
      </c>
      <c r="V1397" s="12">
        <v>0</v>
      </c>
      <c r="W1397" s="12">
        <v>1</v>
      </c>
      <c r="X1397" s="12">
        <v>0</v>
      </c>
      <c r="Y1397" s="12">
        <v>0</v>
      </c>
      <c r="Z1397" s="12">
        <v>0</v>
      </c>
      <c r="AA1397" s="12">
        <v>0</v>
      </c>
      <c r="AB1397" s="12">
        <v>0</v>
      </c>
      <c r="AC1397" s="12">
        <v>1</v>
      </c>
      <c r="AD1397" s="12">
        <v>0</v>
      </c>
      <c r="AE1397" s="12">
        <v>0</v>
      </c>
      <c r="AF1397" s="12">
        <v>0</v>
      </c>
      <c r="AG1397" s="12">
        <v>0</v>
      </c>
      <c r="AH1397" s="12">
        <v>0</v>
      </c>
      <c r="AI1397" s="12">
        <v>0</v>
      </c>
      <c r="AJ1397" s="12">
        <v>0</v>
      </c>
      <c r="AK1397" s="12">
        <v>0</v>
      </c>
      <c r="AL1397" s="12" t="s">
        <v>678</v>
      </c>
      <c r="AM1397" s="12" t="s">
        <v>637</v>
      </c>
      <c r="AN1397" s="12" t="s">
        <v>690</v>
      </c>
      <c r="AO1397" s="12">
        <v>2012</v>
      </c>
      <c r="AP1397" s="12" t="s">
        <v>3235</v>
      </c>
      <c r="AQ1397" s="12">
        <v>342</v>
      </c>
      <c r="AR1397" s="12">
        <v>1</v>
      </c>
      <c r="AS1397" s="12" t="s">
        <v>555</v>
      </c>
      <c r="AT1397" s="12" t="s">
        <v>212</v>
      </c>
      <c r="AU1397" s="12">
        <v>1</v>
      </c>
      <c r="AV1397" s="12">
        <v>1</v>
      </c>
      <c r="AW1397" s="12">
        <v>0</v>
      </c>
      <c r="AX1397" s="12">
        <v>1</v>
      </c>
      <c r="AY1397" s="12">
        <v>1</v>
      </c>
      <c r="AZ1397" s="12">
        <v>0</v>
      </c>
      <c r="BA1397" s="12">
        <v>0</v>
      </c>
      <c r="BB1397" s="12">
        <v>0</v>
      </c>
      <c r="BC1397" s="12">
        <v>0</v>
      </c>
      <c r="BD1397" s="12">
        <v>0</v>
      </c>
      <c r="BE1397" s="12">
        <v>0</v>
      </c>
      <c r="BF1397" s="12" t="s">
        <v>2821</v>
      </c>
      <c r="BG1397" s="12" t="s">
        <v>844</v>
      </c>
      <c r="BH1397" s="12"/>
      <c r="BI1397" s="12" t="s">
        <v>2819</v>
      </c>
      <c r="BJ1397" s="12" t="s">
        <v>3460</v>
      </c>
      <c r="BK1397" s="12" t="s">
        <v>3463</v>
      </c>
      <c r="BL1397" s="12" t="s">
        <v>3470</v>
      </c>
      <c r="BM1397" s="12" t="s">
        <v>784</v>
      </c>
      <c r="BN1397" s="12"/>
      <c r="BO1397" s="12"/>
      <c r="BP1397" s="12"/>
      <c r="BQ1397" s="12"/>
      <c r="BR1397" s="12"/>
      <c r="BS1397" s="12"/>
      <c r="BT1397" s="12"/>
      <c r="BU1397" s="12"/>
      <c r="BV1397" s="12"/>
      <c r="BW1397" s="12"/>
      <c r="BX1397" s="12"/>
      <c r="BY1397" s="12"/>
      <c r="BZ1397" s="12"/>
      <c r="CA1397" s="12"/>
      <c r="CB1397" s="12"/>
      <c r="CC1397" s="12"/>
      <c r="CD1397" s="12"/>
      <c r="CE1397" s="12"/>
      <c r="CF1397" s="12"/>
      <c r="CG1397" s="12"/>
      <c r="CH1397" s="12"/>
      <c r="CI1397" s="12"/>
      <c r="CJ1397" s="12"/>
      <c r="CK1397" s="12"/>
      <c r="CL1397" s="12"/>
      <c r="CM1397" s="12"/>
      <c r="CN1397" s="12"/>
      <c r="CO1397" s="12"/>
      <c r="CP1397" s="12"/>
      <c r="CQ1397" s="12"/>
      <c r="CR1397" s="12"/>
      <c r="CS1397" s="12"/>
      <c r="CT1397" s="12"/>
      <c r="CU1397" s="12"/>
      <c r="CV1397" s="12"/>
      <c r="CW1397" s="12"/>
      <c r="CX1397" s="57"/>
    </row>
    <row r="1398" spans="1:102" x14ac:dyDescent="0.35">
      <c r="A1398" s="56">
        <v>52</v>
      </c>
      <c r="B1398" s="12" t="s">
        <v>3742</v>
      </c>
      <c r="C1398" s="12">
        <v>52.1</v>
      </c>
      <c r="D1398" s="12" t="s">
        <v>2127</v>
      </c>
      <c r="E1398" s="12" t="s">
        <v>394</v>
      </c>
      <c r="F1398" s="12" t="s">
        <v>1078</v>
      </c>
      <c r="G1398" s="12" t="s">
        <v>349</v>
      </c>
      <c r="H1398" s="12" t="s">
        <v>1078</v>
      </c>
      <c r="I1398" s="12" t="s">
        <v>1285</v>
      </c>
      <c r="J1398" s="12" t="s">
        <v>556</v>
      </c>
      <c r="K1398" s="12" t="s">
        <v>575</v>
      </c>
      <c r="L1398" s="12" t="s">
        <v>558</v>
      </c>
      <c r="M1398" s="12" t="s">
        <v>3237</v>
      </c>
      <c r="N1398" s="12" t="s">
        <v>3435</v>
      </c>
      <c r="O1398" s="12" t="s">
        <v>3400</v>
      </c>
      <c r="P1398" s="12" t="s">
        <v>3401</v>
      </c>
      <c r="Q1398" s="12">
        <v>0</v>
      </c>
      <c r="R1398" s="12">
        <v>0</v>
      </c>
      <c r="S1398" s="12">
        <v>0</v>
      </c>
      <c r="T1398" s="12">
        <v>0</v>
      </c>
      <c r="U1398" s="12">
        <v>0</v>
      </c>
      <c r="V1398" s="12">
        <v>0</v>
      </c>
      <c r="W1398" s="12">
        <v>1</v>
      </c>
      <c r="X1398" s="12">
        <v>0</v>
      </c>
      <c r="Y1398" s="12">
        <v>0</v>
      </c>
      <c r="Z1398" s="12">
        <v>0</v>
      </c>
      <c r="AA1398" s="12">
        <v>0</v>
      </c>
      <c r="AB1398" s="12">
        <v>0</v>
      </c>
      <c r="AC1398" s="12">
        <v>1</v>
      </c>
      <c r="AD1398" s="12">
        <v>0</v>
      </c>
      <c r="AE1398" s="12">
        <v>0</v>
      </c>
      <c r="AF1398" s="12">
        <v>0</v>
      </c>
      <c r="AG1398" s="12">
        <v>0</v>
      </c>
      <c r="AH1398" s="12">
        <v>0</v>
      </c>
      <c r="AI1398" s="12">
        <v>0</v>
      </c>
      <c r="AJ1398" s="12">
        <v>0</v>
      </c>
      <c r="AK1398" s="12">
        <v>0</v>
      </c>
      <c r="AL1398" s="12" t="s">
        <v>678</v>
      </c>
      <c r="AM1398" s="12" t="s">
        <v>637</v>
      </c>
      <c r="AN1398" s="12" t="s">
        <v>690</v>
      </c>
      <c r="AO1398" s="12">
        <v>2012</v>
      </c>
      <c r="AP1398" s="12" t="s">
        <v>3235</v>
      </c>
      <c r="AQ1398" s="12">
        <v>342</v>
      </c>
      <c r="AR1398" s="12">
        <v>1</v>
      </c>
      <c r="AS1398" s="12" t="s">
        <v>555</v>
      </c>
      <c r="AT1398" s="12" t="s">
        <v>212</v>
      </c>
      <c r="AU1398" s="12">
        <v>1</v>
      </c>
      <c r="AV1398" s="12">
        <v>1</v>
      </c>
      <c r="AW1398" s="12">
        <v>0</v>
      </c>
      <c r="AX1398" s="12">
        <v>1</v>
      </c>
      <c r="AY1398" s="12">
        <v>1</v>
      </c>
      <c r="AZ1398" s="12">
        <v>0</v>
      </c>
      <c r="BA1398" s="12">
        <v>0</v>
      </c>
      <c r="BB1398" s="12">
        <v>0</v>
      </c>
      <c r="BC1398" s="12">
        <v>0</v>
      </c>
      <c r="BD1398" s="12">
        <v>0</v>
      </c>
      <c r="BE1398" s="12">
        <v>0</v>
      </c>
      <c r="BF1398" s="12" t="s">
        <v>3258</v>
      </c>
      <c r="BG1398" s="12" t="s">
        <v>843</v>
      </c>
      <c r="BH1398" s="12"/>
      <c r="BI1398" s="12" t="s">
        <v>3249</v>
      </c>
      <c r="BJ1398" s="12" t="s">
        <v>3460</v>
      </c>
      <c r="BK1398" s="12" t="s">
        <v>3463</v>
      </c>
      <c r="BL1398" s="12" t="s">
        <v>3470</v>
      </c>
      <c r="BM1398" s="12" t="s">
        <v>784</v>
      </c>
      <c r="BN1398" s="12"/>
      <c r="BO1398" s="12"/>
      <c r="BP1398" s="12"/>
      <c r="BQ1398" s="12"/>
      <c r="BR1398" s="12"/>
      <c r="BS1398" s="12"/>
      <c r="BT1398" s="12"/>
      <c r="BU1398" s="12"/>
      <c r="BV1398" s="12"/>
      <c r="BW1398" s="12"/>
      <c r="BX1398" s="12"/>
      <c r="BY1398" s="12"/>
      <c r="BZ1398" s="12"/>
      <c r="CA1398" s="12"/>
      <c r="CB1398" s="12"/>
      <c r="CC1398" s="12"/>
      <c r="CD1398" s="12"/>
      <c r="CE1398" s="12"/>
      <c r="CF1398" s="12"/>
      <c r="CG1398" s="12"/>
      <c r="CH1398" s="12"/>
      <c r="CI1398" s="12"/>
      <c r="CJ1398" s="12"/>
      <c r="CK1398" s="12"/>
      <c r="CL1398" s="12"/>
      <c r="CM1398" s="12"/>
      <c r="CN1398" s="12"/>
      <c r="CO1398" s="12"/>
      <c r="CP1398" s="12"/>
      <c r="CQ1398" s="12"/>
      <c r="CR1398" s="12"/>
      <c r="CS1398" s="12"/>
      <c r="CT1398" s="12"/>
      <c r="CU1398" s="12"/>
      <c r="CV1398" s="12"/>
      <c r="CW1398" s="12"/>
      <c r="CX1398" s="57"/>
    </row>
    <row r="1399" spans="1:102" x14ac:dyDescent="0.35">
      <c r="A1399" s="56">
        <v>52</v>
      </c>
      <c r="B1399" s="12" t="s">
        <v>3742</v>
      </c>
      <c r="C1399" s="12">
        <v>52.1</v>
      </c>
      <c r="D1399" s="12" t="s">
        <v>2128</v>
      </c>
      <c r="E1399" s="12" t="s">
        <v>394</v>
      </c>
      <c r="F1399" s="12" t="s">
        <v>1078</v>
      </c>
      <c r="G1399" s="12" t="s">
        <v>349</v>
      </c>
      <c r="H1399" s="12" t="s">
        <v>1078</v>
      </c>
      <c r="I1399" s="12" t="s">
        <v>1285</v>
      </c>
      <c r="J1399" s="12" t="s">
        <v>556</v>
      </c>
      <c r="K1399" s="12" t="s">
        <v>575</v>
      </c>
      <c r="L1399" s="12" t="s">
        <v>558</v>
      </c>
      <c r="M1399" s="12" t="s">
        <v>3237</v>
      </c>
      <c r="N1399" s="12" t="s">
        <v>3435</v>
      </c>
      <c r="O1399" s="12" t="s">
        <v>3400</v>
      </c>
      <c r="P1399" s="12" t="s">
        <v>3401</v>
      </c>
      <c r="Q1399" s="12">
        <v>0</v>
      </c>
      <c r="R1399" s="12">
        <v>0</v>
      </c>
      <c r="S1399" s="12">
        <v>0</v>
      </c>
      <c r="T1399" s="12">
        <v>0</v>
      </c>
      <c r="U1399" s="12">
        <v>0</v>
      </c>
      <c r="V1399" s="12">
        <v>0</v>
      </c>
      <c r="W1399" s="12">
        <v>1</v>
      </c>
      <c r="X1399" s="12">
        <v>0</v>
      </c>
      <c r="Y1399" s="12">
        <v>0</v>
      </c>
      <c r="Z1399" s="12">
        <v>0</v>
      </c>
      <c r="AA1399" s="12">
        <v>0</v>
      </c>
      <c r="AB1399" s="12">
        <v>0</v>
      </c>
      <c r="AC1399" s="12">
        <v>1</v>
      </c>
      <c r="AD1399" s="12">
        <v>0</v>
      </c>
      <c r="AE1399" s="12">
        <v>0</v>
      </c>
      <c r="AF1399" s="12">
        <v>0</v>
      </c>
      <c r="AG1399" s="12">
        <v>0</v>
      </c>
      <c r="AH1399" s="12">
        <v>0</v>
      </c>
      <c r="AI1399" s="12">
        <v>0</v>
      </c>
      <c r="AJ1399" s="12">
        <v>0</v>
      </c>
      <c r="AK1399" s="12">
        <v>0</v>
      </c>
      <c r="AL1399" s="12" t="s">
        <v>678</v>
      </c>
      <c r="AM1399" s="12" t="s">
        <v>637</v>
      </c>
      <c r="AN1399" s="12" t="s">
        <v>690</v>
      </c>
      <c r="AO1399" s="12">
        <v>2012</v>
      </c>
      <c r="AP1399" s="12" t="s">
        <v>3235</v>
      </c>
      <c r="AQ1399" s="12">
        <v>342</v>
      </c>
      <c r="AR1399" s="12">
        <v>1</v>
      </c>
      <c r="AS1399" s="12" t="s">
        <v>555</v>
      </c>
      <c r="AT1399" s="12" t="s">
        <v>212</v>
      </c>
      <c r="AU1399" s="12">
        <v>1</v>
      </c>
      <c r="AV1399" s="12">
        <v>1</v>
      </c>
      <c r="AW1399" s="12">
        <v>0</v>
      </c>
      <c r="AX1399" s="12">
        <v>1</v>
      </c>
      <c r="AY1399" s="12">
        <v>1</v>
      </c>
      <c r="AZ1399" s="12">
        <v>0</v>
      </c>
      <c r="BA1399" s="12">
        <v>0</v>
      </c>
      <c r="BB1399" s="12">
        <v>0</v>
      </c>
      <c r="BC1399" s="12">
        <v>0</v>
      </c>
      <c r="BD1399" s="12">
        <v>0</v>
      </c>
      <c r="BE1399" s="12">
        <v>0</v>
      </c>
      <c r="BF1399" s="12" t="s">
        <v>772</v>
      </c>
      <c r="BG1399" s="12" t="s">
        <v>2741</v>
      </c>
      <c r="BH1399" s="12"/>
      <c r="BI1399" s="12" t="s">
        <v>2814</v>
      </c>
      <c r="BJ1399" s="12" t="s">
        <v>3460</v>
      </c>
      <c r="BK1399" s="12" t="s">
        <v>3463</v>
      </c>
      <c r="BL1399" s="12" t="s">
        <v>3470</v>
      </c>
      <c r="BM1399" s="12" t="s">
        <v>784</v>
      </c>
      <c r="BN1399" s="12"/>
      <c r="BO1399" s="12"/>
      <c r="BP1399" s="12"/>
      <c r="BQ1399" s="12"/>
      <c r="BR1399" s="12"/>
      <c r="BS1399" s="12"/>
      <c r="BT1399" s="12"/>
      <c r="BU1399" s="12"/>
      <c r="BV1399" s="12"/>
      <c r="BW1399" s="12"/>
      <c r="BX1399" s="12"/>
      <c r="BY1399" s="12"/>
      <c r="BZ1399" s="12"/>
      <c r="CA1399" s="12"/>
      <c r="CB1399" s="12"/>
      <c r="CC1399" s="12"/>
      <c r="CD1399" s="12"/>
      <c r="CE1399" s="12"/>
      <c r="CF1399" s="12"/>
      <c r="CG1399" s="12"/>
      <c r="CH1399" s="12"/>
      <c r="CI1399" s="12"/>
      <c r="CJ1399" s="12"/>
      <c r="CK1399" s="12"/>
      <c r="CL1399" s="12"/>
      <c r="CM1399" s="12"/>
      <c r="CN1399" s="12"/>
      <c r="CO1399" s="12"/>
      <c r="CP1399" s="12"/>
      <c r="CQ1399" s="12"/>
      <c r="CR1399" s="12"/>
      <c r="CS1399" s="12"/>
      <c r="CT1399" s="12"/>
      <c r="CU1399" s="12"/>
      <c r="CV1399" s="12"/>
      <c r="CW1399" s="12"/>
      <c r="CX1399" s="57"/>
    </row>
    <row r="1400" spans="1:102" x14ac:dyDescent="0.35">
      <c r="A1400" s="56">
        <v>52</v>
      </c>
      <c r="B1400" s="12" t="s">
        <v>3742</v>
      </c>
      <c r="C1400" s="12">
        <v>52.1</v>
      </c>
      <c r="D1400" s="12" t="s">
        <v>2129</v>
      </c>
      <c r="E1400" s="12" t="s">
        <v>394</v>
      </c>
      <c r="F1400" s="12" t="s">
        <v>1078</v>
      </c>
      <c r="G1400" s="12" t="s">
        <v>349</v>
      </c>
      <c r="H1400" s="12" t="s">
        <v>1078</v>
      </c>
      <c r="I1400" s="12" t="s">
        <v>1285</v>
      </c>
      <c r="J1400" s="12" t="s">
        <v>556</v>
      </c>
      <c r="K1400" s="12" t="s">
        <v>575</v>
      </c>
      <c r="L1400" s="12" t="s">
        <v>558</v>
      </c>
      <c r="M1400" s="12" t="s">
        <v>3237</v>
      </c>
      <c r="N1400" s="12" t="s">
        <v>3435</v>
      </c>
      <c r="O1400" s="12" t="s">
        <v>3400</v>
      </c>
      <c r="P1400" s="12" t="s">
        <v>3401</v>
      </c>
      <c r="Q1400" s="12">
        <v>0</v>
      </c>
      <c r="R1400" s="12">
        <v>0</v>
      </c>
      <c r="S1400" s="12">
        <v>0</v>
      </c>
      <c r="T1400" s="12">
        <v>0</v>
      </c>
      <c r="U1400" s="12">
        <v>0</v>
      </c>
      <c r="V1400" s="12">
        <v>0</v>
      </c>
      <c r="W1400" s="12">
        <v>1</v>
      </c>
      <c r="X1400" s="12">
        <v>0</v>
      </c>
      <c r="Y1400" s="12">
        <v>0</v>
      </c>
      <c r="Z1400" s="12">
        <v>0</v>
      </c>
      <c r="AA1400" s="12">
        <v>0</v>
      </c>
      <c r="AB1400" s="12">
        <v>0</v>
      </c>
      <c r="AC1400" s="12">
        <v>1</v>
      </c>
      <c r="AD1400" s="12">
        <v>0</v>
      </c>
      <c r="AE1400" s="12">
        <v>0</v>
      </c>
      <c r="AF1400" s="12">
        <v>0</v>
      </c>
      <c r="AG1400" s="12">
        <v>0</v>
      </c>
      <c r="AH1400" s="12">
        <v>0</v>
      </c>
      <c r="AI1400" s="12">
        <v>0</v>
      </c>
      <c r="AJ1400" s="12">
        <v>0</v>
      </c>
      <c r="AK1400" s="12">
        <v>0</v>
      </c>
      <c r="AL1400" s="12" t="s">
        <v>678</v>
      </c>
      <c r="AM1400" s="12" t="s">
        <v>637</v>
      </c>
      <c r="AN1400" s="12" t="s">
        <v>690</v>
      </c>
      <c r="AO1400" s="12">
        <v>2012</v>
      </c>
      <c r="AP1400" s="12" t="s">
        <v>3235</v>
      </c>
      <c r="AQ1400" s="12">
        <v>342</v>
      </c>
      <c r="AR1400" s="12">
        <v>1</v>
      </c>
      <c r="AS1400" s="12" t="s">
        <v>555</v>
      </c>
      <c r="AT1400" s="12" t="s">
        <v>212</v>
      </c>
      <c r="AU1400" s="12">
        <v>1</v>
      </c>
      <c r="AV1400" s="12">
        <v>1</v>
      </c>
      <c r="AW1400" s="12">
        <v>0</v>
      </c>
      <c r="AX1400" s="12">
        <v>1</v>
      </c>
      <c r="AY1400" s="12">
        <v>1</v>
      </c>
      <c r="AZ1400" s="12">
        <v>0</v>
      </c>
      <c r="BA1400" s="12">
        <v>0</v>
      </c>
      <c r="BB1400" s="12">
        <v>0</v>
      </c>
      <c r="BC1400" s="12">
        <v>0</v>
      </c>
      <c r="BD1400" s="12">
        <v>0</v>
      </c>
      <c r="BE1400" s="12">
        <v>0</v>
      </c>
      <c r="BF1400" s="12" t="s">
        <v>772</v>
      </c>
      <c r="BG1400" s="12" t="s">
        <v>2734</v>
      </c>
      <c r="BH1400" s="12"/>
      <c r="BI1400" s="12" t="s">
        <v>2814</v>
      </c>
      <c r="BJ1400" s="12" t="s">
        <v>3460</v>
      </c>
      <c r="BK1400" s="12" t="s">
        <v>3463</v>
      </c>
      <c r="BL1400" s="12" t="s">
        <v>3470</v>
      </c>
      <c r="BM1400" s="12" t="s">
        <v>784</v>
      </c>
      <c r="BN1400" s="12"/>
      <c r="BO1400" s="12"/>
      <c r="BP1400" s="12"/>
      <c r="BQ1400" s="12"/>
      <c r="BR1400" s="12"/>
      <c r="BS1400" s="12"/>
      <c r="BT1400" s="12"/>
      <c r="BU1400" s="12"/>
      <c r="BV1400" s="12"/>
      <c r="BW1400" s="12"/>
      <c r="BX1400" s="12"/>
      <c r="BY1400" s="12"/>
      <c r="BZ1400" s="12"/>
      <c r="CA1400" s="12"/>
      <c r="CB1400" s="12"/>
      <c r="CC1400" s="12"/>
      <c r="CD1400" s="12"/>
      <c r="CE1400" s="12"/>
      <c r="CF1400" s="12"/>
      <c r="CG1400" s="12"/>
      <c r="CH1400" s="12"/>
      <c r="CI1400" s="12"/>
      <c r="CJ1400" s="12"/>
      <c r="CK1400" s="12"/>
      <c r="CL1400" s="12"/>
      <c r="CM1400" s="12"/>
      <c r="CN1400" s="12"/>
      <c r="CO1400" s="12"/>
      <c r="CP1400" s="12"/>
      <c r="CQ1400" s="12"/>
      <c r="CR1400" s="12"/>
      <c r="CS1400" s="12"/>
      <c r="CT1400" s="12"/>
      <c r="CU1400" s="12"/>
      <c r="CV1400" s="12"/>
      <c r="CW1400" s="12"/>
      <c r="CX1400" s="57"/>
    </row>
    <row r="1401" spans="1:102" x14ac:dyDescent="0.35">
      <c r="A1401" s="56">
        <v>53</v>
      </c>
      <c r="B1401" s="12" t="s">
        <v>3818</v>
      </c>
      <c r="C1401" s="12">
        <v>53.1</v>
      </c>
      <c r="D1401" s="12" t="s">
        <v>2133</v>
      </c>
      <c r="E1401" s="12" t="s">
        <v>395</v>
      </c>
      <c r="F1401" s="12" t="s">
        <v>1078</v>
      </c>
      <c r="G1401" s="12" t="s">
        <v>349</v>
      </c>
      <c r="H1401" s="12" t="s">
        <v>1078</v>
      </c>
      <c r="I1401" s="12" t="s">
        <v>1285</v>
      </c>
      <c r="J1401" s="12" t="s">
        <v>1222</v>
      </c>
      <c r="K1401" s="12" t="s">
        <v>1173</v>
      </c>
      <c r="L1401" s="12" t="s">
        <v>173</v>
      </c>
      <c r="M1401" s="12" t="s">
        <v>3164</v>
      </c>
      <c r="N1401" s="12"/>
      <c r="O1401" s="12" t="s">
        <v>3400</v>
      </c>
      <c r="P1401" s="12" t="s">
        <v>3402</v>
      </c>
      <c r="Q1401" s="12">
        <v>1</v>
      </c>
      <c r="R1401" s="12">
        <v>0</v>
      </c>
      <c r="S1401" s="12">
        <v>0</v>
      </c>
      <c r="T1401" s="12">
        <v>0</v>
      </c>
      <c r="U1401" s="12">
        <v>0</v>
      </c>
      <c r="V1401" s="12">
        <v>0</v>
      </c>
      <c r="W1401" s="12">
        <v>0</v>
      </c>
      <c r="X1401" s="12">
        <v>0</v>
      </c>
      <c r="Y1401" s="12">
        <v>0</v>
      </c>
      <c r="Z1401" s="12">
        <v>0</v>
      </c>
      <c r="AA1401" s="12">
        <v>0</v>
      </c>
      <c r="AB1401" s="12">
        <v>1</v>
      </c>
      <c r="AC1401" s="12">
        <v>0</v>
      </c>
      <c r="AD1401" s="12">
        <v>0</v>
      </c>
      <c r="AE1401" s="12">
        <v>0</v>
      </c>
      <c r="AF1401" s="12">
        <v>0</v>
      </c>
      <c r="AG1401" s="12">
        <v>0</v>
      </c>
      <c r="AH1401" s="12">
        <v>0</v>
      </c>
      <c r="AI1401" s="12">
        <v>0</v>
      </c>
      <c r="AJ1401" s="12">
        <v>0</v>
      </c>
      <c r="AK1401" s="12">
        <v>0</v>
      </c>
      <c r="AL1401" s="12" t="s">
        <v>3448</v>
      </c>
      <c r="AM1401" s="12" t="s">
        <v>682</v>
      </c>
      <c r="AN1401" s="12" t="s">
        <v>683</v>
      </c>
      <c r="AO1401" s="12">
        <v>2009</v>
      </c>
      <c r="AP1401" s="12" t="s">
        <v>3458</v>
      </c>
      <c r="AQ1401" s="12">
        <v>2675</v>
      </c>
      <c r="AR1401" s="12">
        <v>1</v>
      </c>
      <c r="AS1401" s="12" t="s">
        <v>555</v>
      </c>
      <c r="AT1401" s="12" t="s">
        <v>349</v>
      </c>
      <c r="AU1401" s="12">
        <v>1</v>
      </c>
      <c r="AV1401" s="12">
        <v>1</v>
      </c>
      <c r="AW1401" s="12">
        <v>0</v>
      </c>
      <c r="AX1401" s="12">
        <v>0</v>
      </c>
      <c r="AY1401" s="12">
        <v>0</v>
      </c>
      <c r="AZ1401" s="12">
        <v>1</v>
      </c>
      <c r="BA1401" s="12">
        <v>1</v>
      </c>
      <c r="BB1401" s="12">
        <v>1</v>
      </c>
      <c r="BC1401" s="12">
        <v>1</v>
      </c>
      <c r="BD1401" s="12">
        <v>1</v>
      </c>
      <c r="BE1401" s="12">
        <v>0</v>
      </c>
      <c r="BF1401" s="12" t="s">
        <v>2820</v>
      </c>
      <c r="BG1401" s="12" t="s">
        <v>846</v>
      </c>
      <c r="BH1401" s="12"/>
      <c r="BI1401" s="12" t="s">
        <v>2818</v>
      </c>
      <c r="BJ1401" s="12" t="s">
        <v>3460</v>
      </c>
      <c r="BK1401" s="12" t="s">
        <v>3463</v>
      </c>
      <c r="BL1401" s="12" t="s">
        <v>3466</v>
      </c>
      <c r="BM1401" s="12" t="s">
        <v>3484</v>
      </c>
      <c r="BN1401" s="12" t="s">
        <v>1174</v>
      </c>
      <c r="BO1401" s="12"/>
      <c r="BP1401" s="12"/>
      <c r="BQ1401" s="12"/>
      <c r="BR1401" s="12"/>
      <c r="BS1401" s="12"/>
      <c r="BT1401" s="12"/>
      <c r="BU1401" s="12"/>
      <c r="BV1401" s="12"/>
      <c r="BW1401" s="12"/>
      <c r="BX1401" s="12"/>
      <c r="BY1401" s="12"/>
      <c r="BZ1401" s="12"/>
      <c r="CA1401" s="12"/>
      <c r="CB1401" s="12"/>
      <c r="CC1401" s="12"/>
      <c r="CD1401" s="12"/>
      <c r="CE1401" s="12"/>
      <c r="CF1401" s="12"/>
      <c r="CG1401" s="12"/>
      <c r="CH1401" s="12"/>
      <c r="CI1401" s="12"/>
      <c r="CJ1401" s="12"/>
      <c r="CK1401" s="12"/>
      <c r="CL1401" s="12"/>
      <c r="CM1401" s="12"/>
      <c r="CN1401" s="12"/>
      <c r="CO1401" s="12"/>
      <c r="CP1401" s="12"/>
      <c r="CQ1401" s="12"/>
      <c r="CR1401" s="12"/>
      <c r="CS1401" s="12"/>
      <c r="CT1401" s="12"/>
      <c r="CU1401" s="12"/>
      <c r="CV1401" s="12"/>
      <c r="CW1401" s="12"/>
      <c r="CX1401" s="57"/>
    </row>
    <row r="1402" spans="1:102" x14ac:dyDescent="0.35">
      <c r="A1402" s="56">
        <v>53</v>
      </c>
      <c r="B1402" s="12" t="s">
        <v>3818</v>
      </c>
      <c r="C1402" s="12">
        <v>53.1</v>
      </c>
      <c r="D1402" s="12" t="s">
        <v>2134</v>
      </c>
      <c r="E1402" s="12" t="s">
        <v>395</v>
      </c>
      <c r="F1402" s="12" t="s">
        <v>1078</v>
      </c>
      <c r="G1402" s="12" t="s">
        <v>349</v>
      </c>
      <c r="H1402" s="12" t="s">
        <v>1078</v>
      </c>
      <c r="I1402" s="12" t="s">
        <v>1285</v>
      </c>
      <c r="J1402" s="12" t="s">
        <v>1222</v>
      </c>
      <c r="K1402" s="12" t="s">
        <v>1173</v>
      </c>
      <c r="L1402" s="12" t="s">
        <v>173</v>
      </c>
      <c r="M1402" s="12" t="s">
        <v>3164</v>
      </c>
      <c r="N1402" s="12"/>
      <c r="O1402" s="12" t="s">
        <v>3400</v>
      </c>
      <c r="P1402" s="12" t="s">
        <v>3402</v>
      </c>
      <c r="Q1402" s="12">
        <v>1</v>
      </c>
      <c r="R1402" s="12">
        <v>0</v>
      </c>
      <c r="S1402" s="12">
        <v>0</v>
      </c>
      <c r="T1402" s="12">
        <v>0</v>
      </c>
      <c r="U1402" s="12">
        <v>0</v>
      </c>
      <c r="V1402" s="12">
        <v>0</v>
      </c>
      <c r="W1402" s="12">
        <v>0</v>
      </c>
      <c r="X1402" s="12">
        <v>0</v>
      </c>
      <c r="Y1402" s="12">
        <v>0</v>
      </c>
      <c r="Z1402" s="12">
        <v>0</v>
      </c>
      <c r="AA1402" s="12">
        <v>0</v>
      </c>
      <c r="AB1402" s="12">
        <v>1</v>
      </c>
      <c r="AC1402" s="12">
        <v>0</v>
      </c>
      <c r="AD1402" s="12">
        <v>0</v>
      </c>
      <c r="AE1402" s="12">
        <v>0</v>
      </c>
      <c r="AF1402" s="12">
        <v>0</v>
      </c>
      <c r="AG1402" s="12">
        <v>0</v>
      </c>
      <c r="AH1402" s="12">
        <v>0</v>
      </c>
      <c r="AI1402" s="12">
        <v>0</v>
      </c>
      <c r="AJ1402" s="12">
        <v>0</v>
      </c>
      <c r="AK1402" s="12">
        <v>0</v>
      </c>
      <c r="AL1402" s="12" t="s">
        <v>3448</v>
      </c>
      <c r="AM1402" s="12" t="s">
        <v>682</v>
      </c>
      <c r="AN1402" s="12" t="s">
        <v>683</v>
      </c>
      <c r="AO1402" s="12">
        <v>2011</v>
      </c>
      <c r="AP1402" s="12" t="s">
        <v>3235</v>
      </c>
      <c r="AQ1402" s="12">
        <v>2675</v>
      </c>
      <c r="AR1402" s="12">
        <v>1</v>
      </c>
      <c r="AS1402" s="12" t="s">
        <v>555</v>
      </c>
      <c r="AT1402" s="12" t="s">
        <v>349</v>
      </c>
      <c r="AU1402" s="12">
        <v>1</v>
      </c>
      <c r="AV1402" s="12">
        <v>1</v>
      </c>
      <c r="AW1402" s="12">
        <v>0</v>
      </c>
      <c r="AX1402" s="12">
        <v>0</v>
      </c>
      <c r="AY1402" s="12">
        <v>0</v>
      </c>
      <c r="AZ1402" s="12">
        <v>1</v>
      </c>
      <c r="BA1402" s="12">
        <v>1</v>
      </c>
      <c r="BB1402" s="12">
        <v>1</v>
      </c>
      <c r="BC1402" s="12">
        <v>1</v>
      </c>
      <c r="BD1402" s="12">
        <v>1</v>
      </c>
      <c r="BE1402" s="12">
        <v>0</v>
      </c>
      <c r="BF1402" s="12" t="s">
        <v>2820</v>
      </c>
      <c r="BG1402" s="12" t="s">
        <v>846</v>
      </c>
      <c r="BH1402" s="12"/>
      <c r="BI1402" s="12" t="s">
        <v>2818</v>
      </c>
      <c r="BJ1402" s="12" t="s">
        <v>3460</v>
      </c>
      <c r="BK1402" s="12" t="s">
        <v>3463</v>
      </c>
      <c r="BL1402" s="12" t="s">
        <v>3466</v>
      </c>
      <c r="BM1402" s="12" t="s">
        <v>3484</v>
      </c>
      <c r="BN1402" s="12" t="s">
        <v>1174</v>
      </c>
      <c r="BO1402" s="12"/>
      <c r="BP1402" s="12"/>
      <c r="BQ1402" s="12"/>
      <c r="BR1402" s="12"/>
      <c r="BS1402" s="12"/>
      <c r="BT1402" s="12"/>
      <c r="BU1402" s="12"/>
      <c r="BV1402" s="12"/>
      <c r="BW1402" s="12"/>
      <c r="BX1402" s="12"/>
      <c r="BY1402" s="12"/>
      <c r="BZ1402" s="12"/>
      <c r="CA1402" s="12"/>
      <c r="CB1402" s="12"/>
      <c r="CC1402" s="12"/>
      <c r="CD1402" s="12"/>
      <c r="CE1402" s="12"/>
      <c r="CF1402" s="12"/>
      <c r="CG1402" s="12"/>
      <c r="CH1402" s="12"/>
      <c r="CI1402" s="12"/>
      <c r="CJ1402" s="12"/>
      <c r="CK1402" s="12"/>
      <c r="CL1402" s="12"/>
      <c r="CM1402" s="12"/>
      <c r="CN1402" s="12"/>
      <c r="CO1402" s="12"/>
      <c r="CP1402" s="12"/>
      <c r="CQ1402" s="12"/>
      <c r="CR1402" s="12"/>
      <c r="CS1402" s="12"/>
      <c r="CT1402" s="12"/>
      <c r="CU1402" s="12"/>
      <c r="CV1402" s="12"/>
      <c r="CW1402" s="12"/>
      <c r="CX1402" s="57"/>
    </row>
    <row r="1403" spans="1:102" x14ac:dyDescent="0.35">
      <c r="A1403" s="56">
        <v>61</v>
      </c>
      <c r="B1403" s="12" t="s">
        <v>3750</v>
      </c>
      <c r="C1403" s="12">
        <v>61.1</v>
      </c>
      <c r="D1403" s="12" t="s">
        <v>2224</v>
      </c>
      <c r="E1403" s="12" t="s">
        <v>426</v>
      </c>
      <c r="F1403" s="12" t="s">
        <v>1078</v>
      </c>
      <c r="G1403" s="12" t="s">
        <v>349</v>
      </c>
      <c r="H1403" s="12" t="s">
        <v>1078</v>
      </c>
      <c r="I1403" s="12" t="s">
        <v>1285</v>
      </c>
      <c r="J1403" s="12" t="s">
        <v>556</v>
      </c>
      <c r="K1403" s="12" t="s">
        <v>579</v>
      </c>
      <c r="L1403" s="12" t="s">
        <v>558</v>
      </c>
      <c r="M1403" s="12" t="s">
        <v>3164</v>
      </c>
      <c r="N1403" s="12"/>
      <c r="O1403" s="12" t="s">
        <v>1189</v>
      </c>
      <c r="P1403" s="12" t="s">
        <v>3404</v>
      </c>
      <c r="Q1403" s="12">
        <v>1</v>
      </c>
      <c r="R1403" s="12">
        <v>0</v>
      </c>
      <c r="S1403" s="12">
        <v>0</v>
      </c>
      <c r="T1403" s="12">
        <v>0</v>
      </c>
      <c r="U1403" s="12">
        <v>0</v>
      </c>
      <c r="V1403" s="12">
        <v>0</v>
      </c>
      <c r="W1403" s="12">
        <v>0</v>
      </c>
      <c r="X1403" s="12">
        <v>0</v>
      </c>
      <c r="Y1403" s="12">
        <v>0</v>
      </c>
      <c r="Z1403" s="12">
        <v>0</v>
      </c>
      <c r="AA1403" s="12">
        <v>0</v>
      </c>
      <c r="AB1403" s="12">
        <v>0</v>
      </c>
      <c r="AC1403" s="12">
        <v>0</v>
      </c>
      <c r="AD1403" s="12">
        <v>0</v>
      </c>
      <c r="AE1403" s="12">
        <v>0</v>
      </c>
      <c r="AF1403" s="12">
        <v>0</v>
      </c>
      <c r="AG1403" s="12">
        <v>0</v>
      </c>
      <c r="AH1403" s="12">
        <v>0</v>
      </c>
      <c r="AI1403" s="12">
        <v>0</v>
      </c>
      <c r="AJ1403" s="12">
        <v>1</v>
      </c>
      <c r="AK1403" s="12">
        <v>0</v>
      </c>
      <c r="AL1403" s="12" t="s">
        <v>607</v>
      </c>
      <c r="AM1403" s="7" t="s">
        <v>631</v>
      </c>
      <c r="AN1403" s="12" t="s">
        <v>701</v>
      </c>
      <c r="AO1403" s="12">
        <v>2007</v>
      </c>
      <c r="AP1403" s="12" t="s">
        <v>3458</v>
      </c>
      <c r="AQ1403" s="12">
        <v>170</v>
      </c>
      <c r="AR1403" s="12">
        <v>2</v>
      </c>
      <c r="AS1403" s="12" t="s">
        <v>755</v>
      </c>
      <c r="AT1403" s="12" t="s">
        <v>212</v>
      </c>
      <c r="AU1403" s="12">
        <v>1</v>
      </c>
      <c r="AV1403" s="12">
        <v>1</v>
      </c>
      <c r="AW1403" s="12">
        <v>0</v>
      </c>
      <c r="AX1403" s="12">
        <v>0</v>
      </c>
      <c r="AY1403" s="12">
        <v>1</v>
      </c>
      <c r="AZ1403" s="12">
        <v>1</v>
      </c>
      <c r="BA1403" s="12">
        <v>1</v>
      </c>
      <c r="BB1403" s="12">
        <v>1</v>
      </c>
      <c r="BC1403" s="12">
        <v>1</v>
      </c>
      <c r="BD1403" s="12">
        <v>1</v>
      </c>
      <c r="BE1403" s="12">
        <v>0</v>
      </c>
      <c r="BF1403" s="12" t="s">
        <v>766</v>
      </c>
      <c r="BG1403" s="12" t="s">
        <v>929</v>
      </c>
      <c r="BH1403" s="12"/>
      <c r="BI1403" s="12" t="s">
        <v>2808</v>
      </c>
      <c r="BJ1403" s="12" t="s">
        <v>3460</v>
      </c>
      <c r="BK1403" s="12" t="s">
        <v>3472</v>
      </c>
      <c r="BL1403" s="12" t="s">
        <v>3476</v>
      </c>
      <c r="BM1403" s="12" t="s">
        <v>908</v>
      </c>
      <c r="BN1403" s="12"/>
      <c r="BO1403" s="12"/>
      <c r="BP1403" s="12"/>
      <c r="BQ1403" s="12"/>
      <c r="BR1403" s="12"/>
      <c r="BS1403" s="12"/>
      <c r="BT1403" s="12"/>
      <c r="BU1403" s="12"/>
      <c r="BV1403" s="12"/>
      <c r="BW1403" s="12"/>
      <c r="BX1403" s="12"/>
      <c r="BY1403" s="12"/>
      <c r="BZ1403" s="12"/>
      <c r="CA1403" s="12"/>
      <c r="CB1403" s="12"/>
      <c r="CC1403" s="12"/>
      <c r="CD1403" s="12"/>
      <c r="CE1403" s="12"/>
      <c r="CF1403" s="12"/>
      <c r="CG1403" s="12"/>
      <c r="CH1403" s="12"/>
      <c r="CI1403" s="12"/>
      <c r="CJ1403" s="12"/>
      <c r="CK1403" s="12"/>
      <c r="CL1403" s="12"/>
      <c r="CM1403" s="12"/>
      <c r="CN1403" s="12"/>
      <c r="CO1403" s="12"/>
      <c r="CP1403" s="12"/>
      <c r="CQ1403" s="12"/>
      <c r="CR1403" s="12"/>
      <c r="CS1403" s="12"/>
      <c r="CT1403" s="12"/>
      <c r="CU1403" s="12"/>
      <c r="CV1403" s="12"/>
      <c r="CW1403" s="12"/>
      <c r="CX1403" s="57"/>
    </row>
    <row r="1404" spans="1:102" x14ac:dyDescent="0.35">
      <c r="A1404" s="56">
        <v>61</v>
      </c>
      <c r="B1404" s="12" t="s">
        <v>3750</v>
      </c>
      <c r="C1404" s="12">
        <v>61.1</v>
      </c>
      <c r="D1404" s="12" t="s">
        <v>2225</v>
      </c>
      <c r="E1404" s="12" t="s">
        <v>426</v>
      </c>
      <c r="F1404" s="12" t="s">
        <v>1078</v>
      </c>
      <c r="G1404" s="12" t="s">
        <v>349</v>
      </c>
      <c r="H1404" s="12" t="s">
        <v>1078</v>
      </c>
      <c r="I1404" s="12" t="s">
        <v>1285</v>
      </c>
      <c r="J1404" s="12" t="s">
        <v>556</v>
      </c>
      <c r="K1404" s="12" t="s">
        <v>579</v>
      </c>
      <c r="L1404" s="12" t="s">
        <v>558</v>
      </c>
      <c r="M1404" s="12" t="s">
        <v>3164</v>
      </c>
      <c r="N1404" s="12"/>
      <c r="O1404" s="12" t="s">
        <v>1189</v>
      </c>
      <c r="P1404" s="12" t="s">
        <v>3404</v>
      </c>
      <c r="Q1404" s="12">
        <v>1</v>
      </c>
      <c r="R1404" s="12">
        <v>0</v>
      </c>
      <c r="S1404" s="12">
        <v>0</v>
      </c>
      <c r="T1404" s="12">
        <v>0</v>
      </c>
      <c r="U1404" s="12">
        <v>0</v>
      </c>
      <c r="V1404" s="12">
        <v>0</v>
      </c>
      <c r="W1404" s="12">
        <v>0</v>
      </c>
      <c r="X1404" s="12">
        <v>0</v>
      </c>
      <c r="Y1404" s="12">
        <v>0</v>
      </c>
      <c r="Z1404" s="12">
        <v>0</v>
      </c>
      <c r="AA1404" s="12">
        <v>0</v>
      </c>
      <c r="AB1404" s="12">
        <v>0</v>
      </c>
      <c r="AC1404" s="12">
        <v>0</v>
      </c>
      <c r="AD1404" s="12">
        <v>0</v>
      </c>
      <c r="AE1404" s="12">
        <v>0</v>
      </c>
      <c r="AF1404" s="12">
        <v>0</v>
      </c>
      <c r="AG1404" s="12">
        <v>0</v>
      </c>
      <c r="AH1404" s="12">
        <v>0</v>
      </c>
      <c r="AI1404" s="12">
        <v>0</v>
      </c>
      <c r="AJ1404" s="12">
        <v>1</v>
      </c>
      <c r="AK1404" s="12">
        <v>0</v>
      </c>
      <c r="AL1404" s="12" t="s">
        <v>607</v>
      </c>
      <c r="AM1404" s="7" t="s">
        <v>631</v>
      </c>
      <c r="AN1404" s="12" t="s">
        <v>701</v>
      </c>
      <c r="AO1404" s="12">
        <v>2007</v>
      </c>
      <c r="AP1404" s="12" t="s">
        <v>3458</v>
      </c>
      <c r="AQ1404" s="12">
        <v>170</v>
      </c>
      <c r="AR1404" s="12">
        <v>2</v>
      </c>
      <c r="AS1404" s="12" t="s">
        <v>755</v>
      </c>
      <c r="AT1404" s="12" t="s">
        <v>212</v>
      </c>
      <c r="AU1404" s="12">
        <v>1</v>
      </c>
      <c r="AV1404" s="12">
        <v>1</v>
      </c>
      <c r="AW1404" s="12">
        <v>0</v>
      </c>
      <c r="AX1404" s="12">
        <v>0</v>
      </c>
      <c r="AY1404" s="12">
        <v>1</v>
      </c>
      <c r="AZ1404" s="12">
        <v>1</v>
      </c>
      <c r="BA1404" s="12">
        <v>1</v>
      </c>
      <c r="BB1404" s="12">
        <v>1</v>
      </c>
      <c r="BC1404" s="12">
        <v>1</v>
      </c>
      <c r="BD1404" s="12">
        <v>1</v>
      </c>
      <c r="BE1404" s="12">
        <v>0</v>
      </c>
      <c r="BF1404" s="12" t="s">
        <v>2820</v>
      </c>
      <c r="BG1404" s="12" t="s">
        <v>931</v>
      </c>
      <c r="BH1404" s="12"/>
      <c r="BI1404" s="12" t="s">
        <v>2817</v>
      </c>
      <c r="BJ1404" s="12" t="s">
        <v>3460</v>
      </c>
      <c r="BK1404" s="12" t="s">
        <v>3472</v>
      </c>
      <c r="BL1404" s="12" t="s">
        <v>3476</v>
      </c>
      <c r="BM1404" s="12" t="s">
        <v>908</v>
      </c>
      <c r="BN1404" s="12"/>
      <c r="BO1404" s="12"/>
      <c r="BP1404" s="12"/>
      <c r="BQ1404" s="12"/>
      <c r="BR1404" s="12"/>
      <c r="BS1404" s="12"/>
      <c r="BT1404" s="12"/>
      <c r="BU1404" s="12"/>
      <c r="BV1404" s="12"/>
      <c r="BW1404" s="12"/>
      <c r="BX1404" s="12"/>
      <c r="BY1404" s="12"/>
      <c r="BZ1404" s="12"/>
      <c r="CA1404" s="12"/>
      <c r="CB1404" s="12"/>
      <c r="CC1404" s="12"/>
      <c r="CD1404" s="12"/>
      <c r="CE1404" s="12"/>
      <c r="CF1404" s="12"/>
      <c r="CG1404" s="12"/>
      <c r="CH1404" s="12"/>
      <c r="CI1404" s="12"/>
      <c r="CJ1404" s="12"/>
      <c r="CK1404" s="12"/>
      <c r="CL1404" s="12"/>
      <c r="CM1404" s="12"/>
      <c r="CN1404" s="12"/>
      <c r="CO1404" s="12"/>
      <c r="CP1404" s="12"/>
      <c r="CQ1404" s="12"/>
      <c r="CR1404" s="12"/>
      <c r="CS1404" s="12"/>
      <c r="CT1404" s="12"/>
      <c r="CU1404" s="12"/>
      <c r="CV1404" s="12"/>
      <c r="CW1404" s="12"/>
      <c r="CX1404" s="57"/>
    </row>
    <row r="1405" spans="1:102" x14ac:dyDescent="0.35">
      <c r="A1405" s="56">
        <v>61</v>
      </c>
      <c r="B1405" s="12" t="s">
        <v>3750</v>
      </c>
      <c r="C1405" s="12">
        <v>61.1</v>
      </c>
      <c r="D1405" s="12" t="s">
        <v>2226</v>
      </c>
      <c r="E1405" s="12" t="s">
        <v>426</v>
      </c>
      <c r="F1405" s="12" t="s">
        <v>1078</v>
      </c>
      <c r="G1405" s="12" t="s">
        <v>349</v>
      </c>
      <c r="H1405" s="12" t="s">
        <v>1078</v>
      </c>
      <c r="I1405" s="12" t="s">
        <v>1285</v>
      </c>
      <c r="J1405" s="12" t="s">
        <v>556</v>
      </c>
      <c r="K1405" s="12" t="s">
        <v>579</v>
      </c>
      <c r="L1405" s="12" t="s">
        <v>558</v>
      </c>
      <c r="M1405" s="12" t="s">
        <v>3164</v>
      </c>
      <c r="N1405" s="12"/>
      <c r="O1405" s="12" t="s">
        <v>1189</v>
      </c>
      <c r="P1405" s="12" t="s">
        <v>3404</v>
      </c>
      <c r="Q1405" s="12">
        <v>1</v>
      </c>
      <c r="R1405" s="12">
        <v>0</v>
      </c>
      <c r="S1405" s="12">
        <v>0</v>
      </c>
      <c r="T1405" s="12">
        <v>0</v>
      </c>
      <c r="U1405" s="12">
        <v>0</v>
      </c>
      <c r="V1405" s="12">
        <v>0</v>
      </c>
      <c r="W1405" s="12">
        <v>0</v>
      </c>
      <c r="X1405" s="12">
        <v>0</v>
      </c>
      <c r="Y1405" s="12">
        <v>0</v>
      </c>
      <c r="Z1405" s="12">
        <v>0</v>
      </c>
      <c r="AA1405" s="12">
        <v>0</v>
      </c>
      <c r="AB1405" s="12">
        <v>0</v>
      </c>
      <c r="AC1405" s="12">
        <v>0</v>
      </c>
      <c r="AD1405" s="12">
        <v>0</v>
      </c>
      <c r="AE1405" s="12">
        <v>0</v>
      </c>
      <c r="AF1405" s="12">
        <v>0</v>
      </c>
      <c r="AG1405" s="12">
        <v>0</v>
      </c>
      <c r="AH1405" s="12">
        <v>0</v>
      </c>
      <c r="AI1405" s="12">
        <v>0</v>
      </c>
      <c r="AJ1405" s="12">
        <v>1</v>
      </c>
      <c r="AK1405" s="12">
        <v>0</v>
      </c>
      <c r="AL1405" s="12" t="s">
        <v>607</v>
      </c>
      <c r="AM1405" s="7" t="s">
        <v>631</v>
      </c>
      <c r="AN1405" s="12" t="s">
        <v>701</v>
      </c>
      <c r="AO1405" s="12">
        <v>2007</v>
      </c>
      <c r="AP1405" s="12" t="s">
        <v>3458</v>
      </c>
      <c r="AQ1405" s="12">
        <v>170</v>
      </c>
      <c r="AR1405" s="12">
        <v>2</v>
      </c>
      <c r="AS1405" s="12" t="s">
        <v>755</v>
      </c>
      <c r="AT1405" s="12" t="s">
        <v>212</v>
      </c>
      <c r="AU1405" s="12">
        <v>1</v>
      </c>
      <c r="AV1405" s="12">
        <v>1</v>
      </c>
      <c r="AW1405" s="12">
        <v>0</v>
      </c>
      <c r="AX1405" s="12">
        <v>0</v>
      </c>
      <c r="AY1405" s="12">
        <v>1</v>
      </c>
      <c r="AZ1405" s="12">
        <v>1</v>
      </c>
      <c r="BA1405" s="12">
        <v>1</v>
      </c>
      <c r="BB1405" s="12">
        <v>1</v>
      </c>
      <c r="BC1405" s="12">
        <v>1</v>
      </c>
      <c r="BD1405" s="12">
        <v>1</v>
      </c>
      <c r="BE1405" s="12">
        <v>0</v>
      </c>
      <c r="BF1405" s="12" t="s">
        <v>2821</v>
      </c>
      <c r="BG1405" s="12" t="s">
        <v>930</v>
      </c>
      <c r="BH1405" s="12"/>
      <c r="BI1405" s="12" t="s">
        <v>2819</v>
      </c>
      <c r="BJ1405" s="12" t="s">
        <v>3460</v>
      </c>
      <c r="BK1405" s="12" t="s">
        <v>3472</v>
      </c>
      <c r="BL1405" s="12" t="s">
        <v>3476</v>
      </c>
      <c r="BM1405" s="12" t="s">
        <v>908</v>
      </c>
      <c r="BN1405" s="12"/>
      <c r="BO1405" s="12"/>
      <c r="BP1405" s="12"/>
      <c r="BQ1405" s="12"/>
      <c r="BR1405" s="12"/>
      <c r="BS1405" s="12"/>
      <c r="BT1405" s="12"/>
      <c r="BU1405" s="12"/>
      <c r="BV1405" s="12"/>
      <c r="BW1405" s="12"/>
      <c r="BX1405" s="12"/>
      <c r="BY1405" s="12"/>
      <c r="BZ1405" s="12"/>
      <c r="CA1405" s="12"/>
      <c r="CB1405" s="12"/>
      <c r="CC1405" s="12"/>
      <c r="CD1405" s="12"/>
      <c r="CE1405" s="12"/>
      <c r="CF1405" s="12"/>
      <c r="CG1405" s="12"/>
      <c r="CH1405" s="12"/>
      <c r="CI1405" s="12"/>
      <c r="CJ1405" s="12"/>
      <c r="CK1405" s="12"/>
      <c r="CL1405" s="12"/>
      <c r="CM1405" s="12"/>
      <c r="CN1405" s="12"/>
      <c r="CO1405" s="12"/>
      <c r="CP1405" s="12"/>
      <c r="CQ1405" s="12"/>
      <c r="CR1405" s="12"/>
      <c r="CS1405" s="12"/>
      <c r="CT1405" s="12"/>
      <c r="CU1405" s="12"/>
      <c r="CV1405" s="12"/>
      <c r="CW1405" s="12"/>
      <c r="CX1405" s="57"/>
    </row>
    <row r="1406" spans="1:102" x14ac:dyDescent="0.35">
      <c r="A1406" s="56">
        <v>62</v>
      </c>
      <c r="B1406" s="12" t="s">
        <v>3751</v>
      </c>
      <c r="C1406" s="12">
        <v>62.1</v>
      </c>
      <c r="D1406" s="12" t="s">
        <v>209</v>
      </c>
      <c r="E1406" s="12" t="s">
        <v>427</v>
      </c>
      <c r="F1406" s="12" t="s">
        <v>1078</v>
      </c>
      <c r="G1406" s="12" t="s">
        <v>349</v>
      </c>
      <c r="H1406" s="12" t="s">
        <v>1078</v>
      </c>
      <c r="I1406" s="12" t="s">
        <v>1285</v>
      </c>
      <c r="J1406" s="12" t="s">
        <v>556</v>
      </c>
      <c r="K1406" s="12" t="s">
        <v>580</v>
      </c>
      <c r="L1406" s="12" t="s">
        <v>558</v>
      </c>
      <c r="M1406" s="12" t="s">
        <v>3237</v>
      </c>
      <c r="N1406" s="12" t="s">
        <v>3438</v>
      </c>
      <c r="O1406" s="12" t="s">
        <v>3400</v>
      </c>
      <c r="P1406" s="12" t="s">
        <v>3401</v>
      </c>
      <c r="Q1406" s="12">
        <v>0</v>
      </c>
      <c r="R1406" s="12">
        <v>0</v>
      </c>
      <c r="S1406" s="12">
        <v>0</v>
      </c>
      <c r="T1406" s="12">
        <v>1</v>
      </c>
      <c r="U1406" s="12">
        <v>0</v>
      </c>
      <c r="V1406" s="12">
        <v>1</v>
      </c>
      <c r="W1406" s="12">
        <v>0</v>
      </c>
      <c r="X1406" s="12">
        <v>0</v>
      </c>
      <c r="Y1406" s="12">
        <v>0</v>
      </c>
      <c r="Z1406" s="12">
        <v>0</v>
      </c>
      <c r="AA1406" s="12">
        <v>0</v>
      </c>
      <c r="AB1406" s="12">
        <v>0</v>
      </c>
      <c r="AC1406" s="12">
        <v>1</v>
      </c>
      <c r="AD1406" s="12">
        <v>0</v>
      </c>
      <c r="AE1406" s="12">
        <v>0</v>
      </c>
      <c r="AF1406" s="12">
        <v>0</v>
      </c>
      <c r="AG1406" s="12">
        <v>0</v>
      </c>
      <c r="AH1406" s="12">
        <v>0</v>
      </c>
      <c r="AI1406" s="12">
        <v>0</v>
      </c>
      <c r="AJ1406" s="12">
        <v>0</v>
      </c>
      <c r="AK1406" s="12">
        <v>0</v>
      </c>
      <c r="AL1406" s="12" t="s">
        <v>607</v>
      </c>
      <c r="AM1406" s="12" t="s">
        <v>614</v>
      </c>
      <c r="AN1406" s="12" t="s">
        <v>614</v>
      </c>
      <c r="AO1406" s="12" t="s">
        <v>702</v>
      </c>
      <c r="AP1406" s="12" t="s">
        <v>3458</v>
      </c>
      <c r="AQ1406" s="12">
        <v>91</v>
      </c>
      <c r="AR1406" s="12">
        <v>1</v>
      </c>
      <c r="AS1406" s="12" t="s">
        <v>555</v>
      </c>
      <c r="AT1406" s="12" t="s">
        <v>212</v>
      </c>
      <c r="AU1406" s="12">
        <v>1</v>
      </c>
      <c r="AV1406" s="12">
        <v>1</v>
      </c>
      <c r="AW1406" s="12">
        <v>0</v>
      </c>
      <c r="AX1406" s="12">
        <v>1</v>
      </c>
      <c r="AY1406" s="12">
        <v>0</v>
      </c>
      <c r="AZ1406" s="12">
        <v>0</v>
      </c>
      <c r="BA1406" s="12">
        <v>0</v>
      </c>
      <c r="BB1406" s="12">
        <v>0</v>
      </c>
      <c r="BC1406" s="12">
        <v>0</v>
      </c>
      <c r="BD1406" s="12">
        <v>0</v>
      </c>
      <c r="BE1406" s="12">
        <v>1</v>
      </c>
      <c r="BF1406" s="12" t="s">
        <v>766</v>
      </c>
      <c r="BG1406" s="12" t="s">
        <v>162</v>
      </c>
      <c r="BH1406" s="12"/>
      <c r="BI1406" s="12" t="s">
        <v>2807</v>
      </c>
      <c r="BJ1406" s="12" t="s">
        <v>800</v>
      </c>
      <c r="BK1406" s="12" t="s">
        <v>594</v>
      </c>
      <c r="BL1406" s="12" t="s">
        <v>3471</v>
      </c>
      <c r="BM1406" s="12" t="s">
        <v>787</v>
      </c>
      <c r="BN1406" s="12"/>
      <c r="BO1406" s="12"/>
      <c r="BP1406" s="12"/>
      <c r="BQ1406" s="12"/>
      <c r="BR1406" s="12"/>
      <c r="BS1406" s="12"/>
      <c r="BT1406" s="12"/>
      <c r="BU1406" s="12"/>
      <c r="BV1406" s="12"/>
      <c r="BW1406" s="12"/>
      <c r="BX1406" s="12"/>
      <c r="BY1406" s="12"/>
      <c r="BZ1406" s="12"/>
      <c r="CA1406" s="12"/>
      <c r="CB1406" s="12"/>
      <c r="CC1406" s="12"/>
      <c r="CD1406" s="12"/>
      <c r="CE1406" s="12"/>
      <c r="CF1406" s="12"/>
      <c r="CG1406" s="12"/>
      <c r="CH1406" s="12"/>
      <c r="CI1406" s="12"/>
      <c r="CJ1406" s="12"/>
      <c r="CK1406" s="12"/>
      <c r="CL1406" s="12"/>
      <c r="CM1406" s="12"/>
      <c r="CN1406" s="12"/>
      <c r="CO1406" s="12"/>
      <c r="CP1406" s="12"/>
      <c r="CQ1406" s="12"/>
      <c r="CR1406" s="12"/>
      <c r="CS1406" s="12"/>
      <c r="CT1406" s="12"/>
      <c r="CU1406" s="12"/>
      <c r="CV1406" s="12"/>
      <c r="CW1406" s="12"/>
      <c r="CX1406" s="57"/>
    </row>
    <row r="1407" spans="1:102" x14ac:dyDescent="0.35">
      <c r="A1407" s="56">
        <v>64</v>
      </c>
      <c r="B1407" s="12" t="s">
        <v>3753</v>
      </c>
      <c r="C1407" s="12">
        <v>64.099999999999994</v>
      </c>
      <c r="D1407" s="12" t="s">
        <v>2235</v>
      </c>
      <c r="E1407" s="12" t="s">
        <v>370</v>
      </c>
      <c r="F1407" s="12" t="s">
        <v>1078</v>
      </c>
      <c r="G1407" s="12" t="s">
        <v>349</v>
      </c>
      <c r="H1407" s="12" t="s">
        <v>1078</v>
      </c>
      <c r="I1407" s="12" t="s">
        <v>1285</v>
      </c>
      <c r="J1407" s="12" t="s">
        <v>556</v>
      </c>
      <c r="K1407" s="12" t="s">
        <v>582</v>
      </c>
      <c r="L1407" s="12" t="s">
        <v>558</v>
      </c>
      <c r="M1407" s="12" t="s">
        <v>3237</v>
      </c>
      <c r="N1407" s="12" t="s">
        <v>3438</v>
      </c>
      <c r="O1407" s="12" t="s">
        <v>3400</v>
      </c>
      <c r="P1407" s="12" t="s">
        <v>3401</v>
      </c>
      <c r="Q1407" s="12">
        <v>0</v>
      </c>
      <c r="R1407" s="12">
        <v>0</v>
      </c>
      <c r="S1407" s="12">
        <v>0</v>
      </c>
      <c r="T1407" s="12">
        <v>0</v>
      </c>
      <c r="U1407" s="12">
        <v>0</v>
      </c>
      <c r="V1407" s="12">
        <v>1</v>
      </c>
      <c r="W1407" s="12">
        <v>0</v>
      </c>
      <c r="X1407" s="12">
        <v>0</v>
      </c>
      <c r="Y1407" s="12">
        <v>0</v>
      </c>
      <c r="Z1407" s="12">
        <v>0</v>
      </c>
      <c r="AA1407" s="12">
        <v>0</v>
      </c>
      <c r="AB1407" s="12">
        <v>0</v>
      </c>
      <c r="AC1407" s="12">
        <v>1</v>
      </c>
      <c r="AD1407" s="12">
        <v>0</v>
      </c>
      <c r="AE1407" s="12">
        <v>0</v>
      </c>
      <c r="AF1407" s="12">
        <v>0</v>
      </c>
      <c r="AG1407" s="12">
        <v>0</v>
      </c>
      <c r="AH1407" s="12">
        <v>0</v>
      </c>
      <c r="AI1407" s="12">
        <v>0</v>
      </c>
      <c r="AJ1407" s="12">
        <v>0</v>
      </c>
      <c r="AK1407" s="12">
        <v>0</v>
      </c>
      <c r="AL1407" s="12" t="s">
        <v>607</v>
      </c>
      <c r="AM1407" s="12" t="s">
        <v>703</v>
      </c>
      <c r="AN1407" s="12" t="s">
        <v>614</v>
      </c>
      <c r="AO1407" s="12" t="s">
        <v>704</v>
      </c>
      <c r="AP1407" s="12" t="s">
        <v>3458</v>
      </c>
      <c r="AQ1407" s="12">
        <v>57</v>
      </c>
      <c r="AR1407" s="12">
        <v>1</v>
      </c>
      <c r="AS1407" s="12" t="s">
        <v>555</v>
      </c>
      <c r="AT1407" s="12" t="s">
        <v>212</v>
      </c>
      <c r="AU1407" s="12">
        <v>1</v>
      </c>
      <c r="AV1407" s="12">
        <v>1</v>
      </c>
      <c r="AW1407" s="12">
        <v>0</v>
      </c>
      <c r="AX1407" s="12">
        <v>1</v>
      </c>
      <c r="AY1407" s="12">
        <v>0</v>
      </c>
      <c r="AZ1407" s="12">
        <v>0</v>
      </c>
      <c r="BA1407" s="12">
        <v>1</v>
      </c>
      <c r="BB1407" s="12">
        <v>1</v>
      </c>
      <c r="BC1407" s="12">
        <v>1</v>
      </c>
      <c r="BD1407" s="12">
        <v>1</v>
      </c>
      <c r="BE1407" s="12">
        <v>0</v>
      </c>
      <c r="BF1407" s="12" t="s">
        <v>766</v>
      </c>
      <c r="BG1407" s="12" t="s">
        <v>162</v>
      </c>
      <c r="BH1407" s="12"/>
      <c r="BI1407" s="12" t="s">
        <v>2807</v>
      </c>
      <c r="BJ1407" s="12" t="s">
        <v>718</v>
      </c>
      <c r="BK1407" s="12" t="s">
        <v>594</v>
      </c>
      <c r="BL1407" s="12" t="s">
        <v>3470</v>
      </c>
      <c r="BM1407" s="12" t="s">
        <v>787</v>
      </c>
      <c r="BN1407" s="12"/>
      <c r="BO1407" s="12"/>
      <c r="BP1407" s="12"/>
      <c r="BQ1407" s="12"/>
      <c r="BR1407" s="12"/>
      <c r="BS1407" s="12"/>
      <c r="BT1407" s="12"/>
      <c r="BU1407" s="12"/>
      <c r="BV1407" s="12"/>
      <c r="BW1407" s="12"/>
      <c r="BX1407" s="12"/>
      <c r="BY1407" s="12"/>
      <c r="BZ1407" s="12"/>
      <c r="CA1407" s="12"/>
      <c r="CB1407" s="12"/>
      <c r="CC1407" s="12"/>
      <c r="CD1407" s="12"/>
      <c r="CE1407" s="12"/>
      <c r="CF1407" s="12"/>
      <c r="CG1407" s="12"/>
      <c r="CH1407" s="12"/>
      <c r="CI1407" s="12"/>
      <c r="CJ1407" s="12"/>
      <c r="CK1407" s="12"/>
      <c r="CL1407" s="12"/>
      <c r="CM1407" s="12"/>
      <c r="CN1407" s="12"/>
      <c r="CO1407" s="12"/>
      <c r="CP1407" s="12"/>
      <c r="CQ1407" s="12"/>
      <c r="CR1407" s="12"/>
      <c r="CS1407" s="12"/>
      <c r="CT1407" s="12"/>
      <c r="CU1407" s="12"/>
      <c r="CV1407" s="12"/>
      <c r="CW1407" s="12"/>
      <c r="CX1407" s="57"/>
    </row>
    <row r="1408" spans="1:102" x14ac:dyDescent="0.35">
      <c r="A1408" s="56">
        <v>68</v>
      </c>
      <c r="B1408" s="12" t="s">
        <v>3757</v>
      </c>
      <c r="C1408" s="12">
        <v>68.099999999999994</v>
      </c>
      <c r="D1408" s="12" t="s">
        <v>2331</v>
      </c>
      <c r="E1408" s="12" t="s">
        <v>445</v>
      </c>
      <c r="F1408" s="12" t="s">
        <v>1078</v>
      </c>
      <c r="G1408" s="12" t="s">
        <v>349</v>
      </c>
      <c r="H1408" s="12" t="s">
        <v>1078</v>
      </c>
      <c r="I1408" s="12" t="s">
        <v>1285</v>
      </c>
      <c r="J1408" s="12" t="s">
        <v>556</v>
      </c>
      <c r="K1408" s="12" t="s">
        <v>578</v>
      </c>
      <c r="L1408" s="12" t="s">
        <v>558</v>
      </c>
      <c r="M1408" s="12" t="s">
        <v>3237</v>
      </c>
      <c r="N1408" s="12" t="s">
        <v>3435</v>
      </c>
      <c r="O1408" s="12" t="s">
        <v>3400</v>
      </c>
      <c r="P1408" s="12" t="s">
        <v>3401</v>
      </c>
      <c r="Q1408" s="12">
        <v>0</v>
      </c>
      <c r="R1408" s="12">
        <v>0</v>
      </c>
      <c r="S1408" s="12">
        <v>0</v>
      </c>
      <c r="T1408" s="12">
        <v>0</v>
      </c>
      <c r="U1408" s="12">
        <v>0</v>
      </c>
      <c r="V1408" s="12">
        <v>1</v>
      </c>
      <c r="W1408" s="12">
        <v>0</v>
      </c>
      <c r="X1408" s="12">
        <v>0</v>
      </c>
      <c r="Y1408" s="12">
        <v>0</v>
      </c>
      <c r="Z1408" s="12">
        <v>0</v>
      </c>
      <c r="AA1408" s="12">
        <v>0</v>
      </c>
      <c r="AB1408" s="12">
        <v>0</v>
      </c>
      <c r="AC1408" s="12">
        <v>1</v>
      </c>
      <c r="AD1408" s="12">
        <v>0</v>
      </c>
      <c r="AE1408" s="12">
        <v>0</v>
      </c>
      <c r="AF1408" s="12">
        <v>0</v>
      </c>
      <c r="AG1408" s="12">
        <v>0</v>
      </c>
      <c r="AH1408" s="12">
        <v>0</v>
      </c>
      <c r="AI1408" s="12">
        <v>0</v>
      </c>
      <c r="AJ1408" s="12">
        <v>0</v>
      </c>
      <c r="AK1408" s="12">
        <v>0</v>
      </c>
      <c r="AL1408" s="12" t="s">
        <v>678</v>
      </c>
      <c r="AM1408" s="12" t="s">
        <v>608</v>
      </c>
      <c r="AN1408" s="12" t="s">
        <v>709</v>
      </c>
      <c r="AO1408" s="12" t="s">
        <v>710</v>
      </c>
      <c r="AP1408" s="12" t="s">
        <v>3235</v>
      </c>
      <c r="AQ1408" s="12">
        <v>57</v>
      </c>
      <c r="AR1408" s="12">
        <v>1</v>
      </c>
      <c r="AS1408" s="12" t="s">
        <v>555</v>
      </c>
      <c r="AT1408" s="12" t="s">
        <v>349</v>
      </c>
      <c r="AU1408" s="12">
        <v>1</v>
      </c>
      <c r="AV1408" s="12">
        <v>1</v>
      </c>
      <c r="AW1408" s="12">
        <v>1</v>
      </c>
      <c r="AX1408" s="12">
        <v>0</v>
      </c>
      <c r="AY1408" s="12">
        <v>1</v>
      </c>
      <c r="AZ1408" s="12">
        <v>0</v>
      </c>
      <c r="BA1408" s="12">
        <v>1</v>
      </c>
      <c r="BB1408" s="12">
        <v>1</v>
      </c>
      <c r="BC1408" s="12">
        <v>1</v>
      </c>
      <c r="BD1408" s="12">
        <v>1</v>
      </c>
      <c r="BE1408" s="12">
        <v>1</v>
      </c>
      <c r="BF1408" s="12" t="s">
        <v>3258</v>
      </c>
      <c r="BG1408" s="12" t="s">
        <v>942</v>
      </c>
      <c r="BH1408" s="12">
        <v>1</v>
      </c>
      <c r="BI1408" s="12" t="s">
        <v>3282</v>
      </c>
      <c r="BJ1408" s="12" t="s">
        <v>3460</v>
      </c>
      <c r="BK1408" s="12" t="s">
        <v>3463</v>
      </c>
      <c r="BL1408" s="12" t="s">
        <v>3469</v>
      </c>
      <c r="BM1408" s="12" t="s">
        <v>787</v>
      </c>
      <c r="BN1408" s="12"/>
      <c r="BO1408" s="12"/>
      <c r="BP1408" s="12"/>
      <c r="BQ1408" s="12"/>
      <c r="BR1408" s="12"/>
      <c r="BS1408" s="12"/>
      <c r="BT1408" s="12"/>
      <c r="BU1408" s="12"/>
      <c r="BV1408" s="12"/>
      <c r="BW1408" s="12"/>
      <c r="BX1408" s="12"/>
      <c r="BY1408" s="12"/>
      <c r="BZ1408" s="12"/>
      <c r="CA1408" s="12"/>
      <c r="CB1408" s="12"/>
      <c r="CC1408" s="12"/>
      <c r="CD1408" s="12"/>
      <c r="CE1408" s="12"/>
      <c r="CF1408" s="12"/>
      <c r="CG1408" s="12"/>
      <c r="CH1408" s="12"/>
      <c r="CI1408" s="12"/>
      <c r="CJ1408" s="12"/>
      <c r="CK1408" s="12"/>
      <c r="CL1408" s="12"/>
      <c r="CM1408" s="12"/>
      <c r="CN1408" s="12"/>
      <c r="CO1408" s="12"/>
      <c r="CP1408" s="12"/>
      <c r="CQ1408" s="12"/>
      <c r="CR1408" s="12"/>
      <c r="CS1408" s="12"/>
      <c r="CT1408" s="12"/>
      <c r="CU1408" s="12"/>
      <c r="CV1408" s="12"/>
      <c r="CW1408" s="12"/>
      <c r="CX1408" s="57"/>
    </row>
    <row r="1409" spans="1:102" x14ac:dyDescent="0.35">
      <c r="A1409" s="56">
        <v>68</v>
      </c>
      <c r="B1409" s="12" t="s">
        <v>3757</v>
      </c>
      <c r="C1409" s="12">
        <v>68.099999999999994</v>
      </c>
      <c r="D1409" s="12" t="s">
        <v>214</v>
      </c>
      <c r="E1409" s="12" t="s">
        <v>445</v>
      </c>
      <c r="F1409" s="12" t="s">
        <v>1078</v>
      </c>
      <c r="G1409" s="12" t="s">
        <v>349</v>
      </c>
      <c r="H1409" s="12" t="s">
        <v>1078</v>
      </c>
      <c r="I1409" s="12" t="s">
        <v>1285</v>
      </c>
      <c r="J1409" s="12" t="s">
        <v>556</v>
      </c>
      <c r="K1409" s="12" t="s">
        <v>578</v>
      </c>
      <c r="L1409" s="12" t="s">
        <v>558</v>
      </c>
      <c r="M1409" s="12" t="s">
        <v>3237</v>
      </c>
      <c r="N1409" s="12" t="s">
        <v>3435</v>
      </c>
      <c r="O1409" s="12" t="s">
        <v>3400</v>
      </c>
      <c r="P1409" s="12" t="s">
        <v>3401</v>
      </c>
      <c r="Q1409" s="12">
        <v>0</v>
      </c>
      <c r="R1409" s="12">
        <v>0</v>
      </c>
      <c r="S1409" s="12">
        <v>0</v>
      </c>
      <c r="T1409" s="12">
        <v>0</v>
      </c>
      <c r="U1409" s="12">
        <v>0</v>
      </c>
      <c r="V1409" s="12">
        <v>1</v>
      </c>
      <c r="W1409" s="12">
        <v>0</v>
      </c>
      <c r="X1409" s="12">
        <v>0</v>
      </c>
      <c r="Y1409" s="12">
        <v>0</v>
      </c>
      <c r="Z1409" s="12">
        <v>0</v>
      </c>
      <c r="AA1409" s="12">
        <v>0</v>
      </c>
      <c r="AB1409" s="12">
        <v>0</v>
      </c>
      <c r="AC1409" s="12">
        <v>1</v>
      </c>
      <c r="AD1409" s="12">
        <v>0</v>
      </c>
      <c r="AE1409" s="12">
        <v>0</v>
      </c>
      <c r="AF1409" s="12">
        <v>0</v>
      </c>
      <c r="AG1409" s="12">
        <v>0</v>
      </c>
      <c r="AH1409" s="12">
        <v>0</v>
      </c>
      <c r="AI1409" s="12">
        <v>0</v>
      </c>
      <c r="AJ1409" s="12">
        <v>0</v>
      </c>
      <c r="AK1409" s="12">
        <v>0</v>
      </c>
      <c r="AL1409" s="12" t="s">
        <v>678</v>
      </c>
      <c r="AM1409" s="12" t="s">
        <v>608</v>
      </c>
      <c r="AN1409" s="12" t="s">
        <v>709</v>
      </c>
      <c r="AO1409" s="12" t="s">
        <v>710</v>
      </c>
      <c r="AP1409" s="12" t="s">
        <v>3235</v>
      </c>
      <c r="AQ1409" s="12">
        <v>57</v>
      </c>
      <c r="AR1409" s="12">
        <v>1</v>
      </c>
      <c r="AS1409" s="12" t="s">
        <v>555</v>
      </c>
      <c r="AT1409" s="12" t="s">
        <v>349</v>
      </c>
      <c r="AU1409" s="12">
        <v>1</v>
      </c>
      <c r="AV1409" s="12">
        <v>1</v>
      </c>
      <c r="AW1409" s="12">
        <v>1</v>
      </c>
      <c r="AX1409" s="12">
        <v>0</v>
      </c>
      <c r="AY1409" s="12">
        <v>1</v>
      </c>
      <c r="AZ1409" s="12">
        <v>0</v>
      </c>
      <c r="BA1409" s="12">
        <v>1</v>
      </c>
      <c r="BB1409" s="12">
        <v>1</v>
      </c>
      <c r="BC1409" s="12">
        <v>1</v>
      </c>
      <c r="BD1409" s="12">
        <v>1</v>
      </c>
      <c r="BE1409" s="12">
        <v>1</v>
      </c>
      <c r="BF1409" s="12" t="s">
        <v>766</v>
      </c>
      <c r="BG1409" s="12" t="s">
        <v>832</v>
      </c>
      <c r="BH1409" s="12"/>
      <c r="BI1409" s="12" t="s">
        <v>2806</v>
      </c>
      <c r="BJ1409" s="12" t="s">
        <v>3460</v>
      </c>
      <c r="BK1409" s="12" t="s">
        <v>3463</v>
      </c>
      <c r="BL1409" s="12" t="s">
        <v>3469</v>
      </c>
      <c r="BM1409" s="12" t="s">
        <v>787</v>
      </c>
      <c r="BN1409" s="12"/>
      <c r="BO1409" s="12"/>
      <c r="BP1409" s="12"/>
      <c r="BQ1409" s="12"/>
      <c r="BR1409" s="12"/>
      <c r="BS1409" s="12"/>
      <c r="BT1409" s="12"/>
      <c r="BU1409" s="12"/>
      <c r="BV1409" s="12"/>
      <c r="BW1409" s="12"/>
      <c r="BX1409" s="12"/>
      <c r="BY1409" s="12"/>
      <c r="BZ1409" s="12"/>
      <c r="CA1409" s="12"/>
      <c r="CB1409" s="12"/>
      <c r="CC1409" s="12"/>
      <c r="CD1409" s="12"/>
      <c r="CE1409" s="12"/>
      <c r="CF1409" s="12"/>
      <c r="CG1409" s="12"/>
      <c r="CH1409" s="12"/>
      <c r="CI1409" s="12"/>
      <c r="CJ1409" s="12"/>
      <c r="CK1409" s="12"/>
      <c r="CL1409" s="12"/>
      <c r="CM1409" s="12"/>
      <c r="CN1409" s="12"/>
      <c r="CO1409" s="12"/>
      <c r="CP1409" s="12"/>
      <c r="CQ1409" s="12"/>
      <c r="CR1409" s="12"/>
      <c r="CS1409" s="12"/>
      <c r="CT1409" s="12"/>
      <c r="CU1409" s="12"/>
      <c r="CV1409" s="12"/>
      <c r="CW1409" s="12"/>
      <c r="CX1409" s="57"/>
    </row>
    <row r="1410" spans="1:102" x14ac:dyDescent="0.35">
      <c r="A1410" s="56">
        <v>68</v>
      </c>
      <c r="B1410" s="12" t="s">
        <v>3757</v>
      </c>
      <c r="C1410" s="12">
        <v>68.099999999999994</v>
      </c>
      <c r="D1410" s="12" t="s">
        <v>215</v>
      </c>
      <c r="E1410" s="12" t="s">
        <v>445</v>
      </c>
      <c r="F1410" s="12" t="s">
        <v>1078</v>
      </c>
      <c r="G1410" s="12" t="s">
        <v>349</v>
      </c>
      <c r="H1410" s="12" t="s">
        <v>1078</v>
      </c>
      <c r="I1410" s="12" t="s">
        <v>1285</v>
      </c>
      <c r="J1410" s="12" t="s">
        <v>556</v>
      </c>
      <c r="K1410" s="12" t="s">
        <v>578</v>
      </c>
      <c r="L1410" s="12" t="s">
        <v>558</v>
      </c>
      <c r="M1410" s="12" t="s">
        <v>3237</v>
      </c>
      <c r="N1410" s="12" t="s">
        <v>3435</v>
      </c>
      <c r="O1410" s="12" t="s">
        <v>3400</v>
      </c>
      <c r="P1410" s="12" t="s">
        <v>3401</v>
      </c>
      <c r="Q1410" s="12">
        <v>0</v>
      </c>
      <c r="R1410" s="12">
        <v>0</v>
      </c>
      <c r="S1410" s="12">
        <v>0</v>
      </c>
      <c r="T1410" s="12">
        <v>0</v>
      </c>
      <c r="U1410" s="12">
        <v>0</v>
      </c>
      <c r="V1410" s="12">
        <v>1</v>
      </c>
      <c r="W1410" s="12">
        <v>0</v>
      </c>
      <c r="X1410" s="12">
        <v>0</v>
      </c>
      <c r="Y1410" s="12">
        <v>0</v>
      </c>
      <c r="Z1410" s="12">
        <v>0</v>
      </c>
      <c r="AA1410" s="12">
        <v>0</v>
      </c>
      <c r="AB1410" s="12">
        <v>0</v>
      </c>
      <c r="AC1410" s="12">
        <v>1</v>
      </c>
      <c r="AD1410" s="12">
        <v>0</v>
      </c>
      <c r="AE1410" s="12">
        <v>0</v>
      </c>
      <c r="AF1410" s="12">
        <v>0</v>
      </c>
      <c r="AG1410" s="12">
        <v>0</v>
      </c>
      <c r="AH1410" s="12">
        <v>0</v>
      </c>
      <c r="AI1410" s="12">
        <v>0</v>
      </c>
      <c r="AJ1410" s="12">
        <v>0</v>
      </c>
      <c r="AK1410" s="12">
        <v>0</v>
      </c>
      <c r="AL1410" s="12" t="s">
        <v>678</v>
      </c>
      <c r="AM1410" s="12" t="s">
        <v>608</v>
      </c>
      <c r="AN1410" s="12" t="s">
        <v>709</v>
      </c>
      <c r="AO1410" s="12" t="s">
        <v>710</v>
      </c>
      <c r="AP1410" s="12" t="s">
        <v>3235</v>
      </c>
      <c r="AQ1410" s="12">
        <v>57</v>
      </c>
      <c r="AR1410" s="12">
        <v>1</v>
      </c>
      <c r="AS1410" s="12" t="s">
        <v>555</v>
      </c>
      <c r="AT1410" s="12" t="s">
        <v>349</v>
      </c>
      <c r="AU1410" s="12">
        <v>1</v>
      </c>
      <c r="AV1410" s="12">
        <v>1</v>
      </c>
      <c r="AW1410" s="12">
        <v>1</v>
      </c>
      <c r="AX1410" s="12">
        <v>0</v>
      </c>
      <c r="AY1410" s="12">
        <v>1</v>
      </c>
      <c r="AZ1410" s="12">
        <v>0</v>
      </c>
      <c r="BA1410" s="12">
        <v>1</v>
      </c>
      <c r="BB1410" s="12">
        <v>1</v>
      </c>
      <c r="BC1410" s="12">
        <v>1</v>
      </c>
      <c r="BD1410" s="12">
        <v>1</v>
      </c>
      <c r="BE1410" s="12">
        <v>1</v>
      </c>
      <c r="BF1410" s="12" t="s">
        <v>766</v>
      </c>
      <c r="BG1410" s="12" t="s">
        <v>939</v>
      </c>
      <c r="BH1410" s="12"/>
      <c r="BI1410" s="12" t="s">
        <v>2806</v>
      </c>
      <c r="BJ1410" s="12" t="s">
        <v>3460</v>
      </c>
      <c r="BK1410" s="12" t="s">
        <v>3463</v>
      </c>
      <c r="BL1410" s="12" t="s">
        <v>3469</v>
      </c>
      <c r="BM1410" s="12" t="s">
        <v>787</v>
      </c>
      <c r="BN1410" s="12"/>
      <c r="BO1410" s="12"/>
      <c r="BP1410" s="12"/>
      <c r="BQ1410" s="12"/>
      <c r="BR1410" s="12"/>
      <c r="BS1410" s="12"/>
      <c r="BT1410" s="12"/>
      <c r="BU1410" s="12"/>
      <c r="BV1410" s="12"/>
      <c r="BW1410" s="12"/>
      <c r="BX1410" s="12"/>
      <c r="BY1410" s="12"/>
      <c r="BZ1410" s="12"/>
      <c r="CA1410" s="12"/>
      <c r="CB1410" s="12"/>
      <c r="CC1410" s="12"/>
      <c r="CD1410" s="12"/>
      <c r="CE1410" s="12"/>
      <c r="CF1410" s="12"/>
      <c r="CG1410" s="12"/>
      <c r="CH1410" s="12"/>
      <c r="CI1410" s="12"/>
      <c r="CJ1410" s="12"/>
      <c r="CK1410" s="12"/>
      <c r="CL1410" s="12"/>
      <c r="CM1410" s="12"/>
      <c r="CN1410" s="12"/>
      <c r="CO1410" s="12"/>
      <c r="CP1410" s="12"/>
      <c r="CQ1410" s="12"/>
      <c r="CR1410" s="12"/>
      <c r="CS1410" s="12"/>
      <c r="CT1410" s="12"/>
      <c r="CU1410" s="12"/>
      <c r="CV1410" s="12"/>
      <c r="CW1410" s="12"/>
      <c r="CX1410" s="57"/>
    </row>
    <row r="1411" spans="1:102" x14ac:dyDescent="0.35">
      <c r="A1411" s="56">
        <v>68</v>
      </c>
      <c r="B1411" s="12" t="s">
        <v>3757</v>
      </c>
      <c r="C1411" s="12">
        <v>68.099999999999994</v>
      </c>
      <c r="D1411" s="12" t="s">
        <v>217</v>
      </c>
      <c r="E1411" s="12" t="s">
        <v>445</v>
      </c>
      <c r="F1411" s="12" t="s">
        <v>1078</v>
      </c>
      <c r="G1411" s="12" t="s">
        <v>349</v>
      </c>
      <c r="H1411" s="12" t="s">
        <v>1078</v>
      </c>
      <c r="I1411" s="12" t="s">
        <v>1285</v>
      </c>
      <c r="J1411" s="12" t="s">
        <v>556</v>
      </c>
      <c r="K1411" s="12" t="s">
        <v>578</v>
      </c>
      <c r="L1411" s="12" t="s">
        <v>558</v>
      </c>
      <c r="M1411" s="12" t="s">
        <v>3237</v>
      </c>
      <c r="N1411" s="12" t="s">
        <v>3435</v>
      </c>
      <c r="O1411" s="12" t="s">
        <v>3400</v>
      </c>
      <c r="P1411" s="12" t="s">
        <v>3401</v>
      </c>
      <c r="Q1411" s="12">
        <v>0</v>
      </c>
      <c r="R1411" s="12">
        <v>0</v>
      </c>
      <c r="S1411" s="12">
        <v>0</v>
      </c>
      <c r="T1411" s="12">
        <v>0</v>
      </c>
      <c r="U1411" s="12">
        <v>0</v>
      </c>
      <c r="V1411" s="12">
        <v>1</v>
      </c>
      <c r="W1411" s="12">
        <v>0</v>
      </c>
      <c r="X1411" s="12">
        <v>0</v>
      </c>
      <c r="Y1411" s="12">
        <v>0</v>
      </c>
      <c r="Z1411" s="12">
        <v>0</v>
      </c>
      <c r="AA1411" s="12">
        <v>0</v>
      </c>
      <c r="AB1411" s="12">
        <v>0</v>
      </c>
      <c r="AC1411" s="12">
        <v>1</v>
      </c>
      <c r="AD1411" s="12">
        <v>0</v>
      </c>
      <c r="AE1411" s="12">
        <v>0</v>
      </c>
      <c r="AF1411" s="12">
        <v>0</v>
      </c>
      <c r="AG1411" s="12">
        <v>0</v>
      </c>
      <c r="AH1411" s="12">
        <v>0</v>
      </c>
      <c r="AI1411" s="12">
        <v>0</v>
      </c>
      <c r="AJ1411" s="12">
        <v>0</v>
      </c>
      <c r="AK1411" s="12">
        <v>0</v>
      </c>
      <c r="AL1411" s="12" t="s">
        <v>678</v>
      </c>
      <c r="AM1411" s="12" t="s">
        <v>608</v>
      </c>
      <c r="AN1411" s="12" t="s">
        <v>709</v>
      </c>
      <c r="AO1411" s="12" t="s">
        <v>710</v>
      </c>
      <c r="AP1411" s="12" t="s">
        <v>3235</v>
      </c>
      <c r="AQ1411" s="12">
        <v>57</v>
      </c>
      <c r="AR1411" s="12">
        <v>1</v>
      </c>
      <c r="AS1411" s="12" t="s">
        <v>555</v>
      </c>
      <c r="AT1411" s="12" t="s">
        <v>349</v>
      </c>
      <c r="AU1411" s="12">
        <v>1</v>
      </c>
      <c r="AV1411" s="12">
        <v>1</v>
      </c>
      <c r="AW1411" s="12">
        <v>1</v>
      </c>
      <c r="AX1411" s="12">
        <v>0</v>
      </c>
      <c r="AY1411" s="12">
        <v>1</v>
      </c>
      <c r="AZ1411" s="12">
        <v>0</v>
      </c>
      <c r="BA1411" s="12">
        <v>1</v>
      </c>
      <c r="BB1411" s="12">
        <v>1</v>
      </c>
      <c r="BC1411" s="12">
        <v>1</v>
      </c>
      <c r="BD1411" s="12">
        <v>1</v>
      </c>
      <c r="BE1411" s="12">
        <v>1</v>
      </c>
      <c r="BF1411" s="12" t="s">
        <v>766</v>
      </c>
      <c r="BG1411" s="12" t="s">
        <v>940</v>
      </c>
      <c r="BH1411" s="12"/>
      <c r="BI1411" s="12" t="s">
        <v>2806</v>
      </c>
      <c r="BJ1411" s="12" t="s">
        <v>3460</v>
      </c>
      <c r="BK1411" s="12" t="s">
        <v>3463</v>
      </c>
      <c r="BL1411" s="12" t="s">
        <v>3469</v>
      </c>
      <c r="BM1411" s="12" t="s">
        <v>787</v>
      </c>
      <c r="BN1411" s="12"/>
      <c r="BO1411" s="12"/>
      <c r="BP1411" s="12"/>
      <c r="BQ1411" s="12"/>
      <c r="BR1411" s="12"/>
      <c r="BS1411" s="12"/>
      <c r="BT1411" s="12"/>
      <c r="BU1411" s="12"/>
      <c r="BV1411" s="12"/>
      <c r="BW1411" s="12"/>
      <c r="BX1411" s="12"/>
      <c r="BY1411" s="12"/>
      <c r="BZ1411" s="12"/>
      <c r="CA1411" s="12"/>
      <c r="CB1411" s="12"/>
      <c r="CC1411" s="12"/>
      <c r="CD1411" s="12"/>
      <c r="CE1411" s="12"/>
      <c r="CF1411" s="12"/>
      <c r="CG1411" s="12"/>
      <c r="CH1411" s="12"/>
      <c r="CI1411" s="12"/>
      <c r="CJ1411" s="12"/>
      <c r="CK1411" s="12"/>
      <c r="CL1411" s="12"/>
      <c r="CM1411" s="12"/>
      <c r="CN1411" s="12"/>
      <c r="CO1411" s="12"/>
      <c r="CP1411" s="12"/>
      <c r="CQ1411" s="12"/>
      <c r="CR1411" s="12"/>
      <c r="CS1411" s="12"/>
      <c r="CT1411" s="12"/>
      <c r="CU1411" s="12"/>
      <c r="CV1411" s="12"/>
      <c r="CW1411" s="12"/>
      <c r="CX1411" s="57"/>
    </row>
    <row r="1412" spans="1:102" x14ac:dyDescent="0.35">
      <c r="A1412" s="56">
        <v>68</v>
      </c>
      <c r="B1412" s="12" t="s">
        <v>3757</v>
      </c>
      <c r="C1412" s="12">
        <v>68.099999999999994</v>
      </c>
      <c r="D1412" s="12" t="s">
        <v>219</v>
      </c>
      <c r="E1412" s="12" t="s">
        <v>445</v>
      </c>
      <c r="F1412" s="12" t="s">
        <v>1078</v>
      </c>
      <c r="G1412" s="12" t="s">
        <v>349</v>
      </c>
      <c r="H1412" s="12" t="s">
        <v>1078</v>
      </c>
      <c r="I1412" s="12" t="s">
        <v>1285</v>
      </c>
      <c r="J1412" s="12" t="s">
        <v>556</v>
      </c>
      <c r="K1412" s="12" t="s">
        <v>578</v>
      </c>
      <c r="L1412" s="12" t="s">
        <v>558</v>
      </c>
      <c r="M1412" s="12" t="s">
        <v>3237</v>
      </c>
      <c r="N1412" s="12" t="s">
        <v>3435</v>
      </c>
      <c r="O1412" s="12" t="s">
        <v>3400</v>
      </c>
      <c r="P1412" s="12" t="s">
        <v>3401</v>
      </c>
      <c r="Q1412" s="12">
        <v>0</v>
      </c>
      <c r="R1412" s="12">
        <v>0</v>
      </c>
      <c r="S1412" s="12">
        <v>0</v>
      </c>
      <c r="T1412" s="12">
        <v>0</v>
      </c>
      <c r="U1412" s="12">
        <v>0</v>
      </c>
      <c r="V1412" s="12">
        <v>1</v>
      </c>
      <c r="W1412" s="12">
        <v>0</v>
      </c>
      <c r="X1412" s="12">
        <v>0</v>
      </c>
      <c r="Y1412" s="12">
        <v>0</v>
      </c>
      <c r="Z1412" s="12">
        <v>0</v>
      </c>
      <c r="AA1412" s="12">
        <v>0</v>
      </c>
      <c r="AB1412" s="12">
        <v>0</v>
      </c>
      <c r="AC1412" s="12">
        <v>1</v>
      </c>
      <c r="AD1412" s="12">
        <v>0</v>
      </c>
      <c r="AE1412" s="12">
        <v>0</v>
      </c>
      <c r="AF1412" s="12">
        <v>0</v>
      </c>
      <c r="AG1412" s="12">
        <v>0</v>
      </c>
      <c r="AH1412" s="12">
        <v>0</v>
      </c>
      <c r="AI1412" s="12">
        <v>0</v>
      </c>
      <c r="AJ1412" s="12">
        <v>0</v>
      </c>
      <c r="AK1412" s="12">
        <v>0</v>
      </c>
      <c r="AL1412" s="12" t="s">
        <v>678</v>
      </c>
      <c r="AM1412" s="12" t="s">
        <v>608</v>
      </c>
      <c r="AN1412" s="12" t="s">
        <v>709</v>
      </c>
      <c r="AO1412" s="12" t="s">
        <v>710</v>
      </c>
      <c r="AP1412" s="12" t="s">
        <v>3235</v>
      </c>
      <c r="AQ1412" s="12">
        <v>57</v>
      </c>
      <c r="AR1412" s="12">
        <v>1</v>
      </c>
      <c r="AS1412" s="12" t="s">
        <v>555</v>
      </c>
      <c r="AT1412" s="12" t="s">
        <v>349</v>
      </c>
      <c r="AU1412" s="12">
        <v>1</v>
      </c>
      <c r="AV1412" s="12">
        <v>1</v>
      </c>
      <c r="AW1412" s="12">
        <v>1</v>
      </c>
      <c r="AX1412" s="12">
        <v>0</v>
      </c>
      <c r="AY1412" s="12">
        <v>1</v>
      </c>
      <c r="AZ1412" s="12">
        <v>0</v>
      </c>
      <c r="BA1412" s="12">
        <v>1</v>
      </c>
      <c r="BB1412" s="12">
        <v>1</v>
      </c>
      <c r="BC1412" s="12">
        <v>1</v>
      </c>
      <c r="BD1412" s="12">
        <v>1</v>
      </c>
      <c r="BE1412" s="12">
        <v>1</v>
      </c>
      <c r="BF1412" s="12" t="s">
        <v>766</v>
      </c>
      <c r="BG1412" s="12" t="s">
        <v>941</v>
      </c>
      <c r="BH1412" s="12"/>
      <c r="BI1412" s="12" t="s">
        <v>2808</v>
      </c>
      <c r="BJ1412" s="12" t="s">
        <v>3460</v>
      </c>
      <c r="BK1412" s="12" t="s">
        <v>3463</v>
      </c>
      <c r="BL1412" s="12" t="s">
        <v>3469</v>
      </c>
      <c r="BM1412" s="12" t="s">
        <v>787</v>
      </c>
      <c r="BN1412" s="12"/>
      <c r="BO1412" s="12"/>
      <c r="BP1412" s="12"/>
      <c r="BQ1412" s="12"/>
      <c r="BR1412" s="12"/>
      <c r="BS1412" s="12"/>
      <c r="BT1412" s="12"/>
      <c r="BU1412" s="12"/>
      <c r="BV1412" s="12"/>
      <c r="BW1412" s="12"/>
      <c r="BX1412" s="12"/>
      <c r="BY1412" s="12"/>
      <c r="BZ1412" s="12"/>
      <c r="CA1412" s="12"/>
      <c r="CB1412" s="12"/>
      <c r="CC1412" s="12"/>
      <c r="CD1412" s="12"/>
      <c r="CE1412" s="12"/>
      <c r="CF1412" s="12"/>
      <c r="CG1412" s="12"/>
      <c r="CH1412" s="12"/>
      <c r="CI1412" s="12"/>
      <c r="CJ1412" s="12"/>
      <c r="CK1412" s="12"/>
      <c r="CL1412" s="12"/>
      <c r="CM1412" s="12"/>
      <c r="CN1412" s="12"/>
      <c r="CO1412" s="12"/>
      <c r="CP1412" s="12"/>
      <c r="CQ1412" s="12"/>
      <c r="CR1412" s="12"/>
      <c r="CS1412" s="12"/>
      <c r="CT1412" s="12"/>
      <c r="CU1412" s="12"/>
      <c r="CV1412" s="12"/>
      <c r="CW1412" s="12"/>
      <c r="CX1412" s="57"/>
    </row>
    <row r="1413" spans="1:102" x14ac:dyDescent="0.35">
      <c r="A1413" s="56">
        <v>68</v>
      </c>
      <c r="B1413" s="12" t="s">
        <v>3757</v>
      </c>
      <c r="C1413" s="12">
        <v>68.099999999999994</v>
      </c>
      <c r="D1413" s="12" t="s">
        <v>213</v>
      </c>
      <c r="E1413" s="12" t="s">
        <v>445</v>
      </c>
      <c r="F1413" s="12" t="s">
        <v>1078</v>
      </c>
      <c r="G1413" s="12" t="s">
        <v>349</v>
      </c>
      <c r="H1413" s="12" t="s">
        <v>1078</v>
      </c>
      <c r="I1413" s="12" t="s">
        <v>1285</v>
      </c>
      <c r="J1413" s="12" t="s">
        <v>556</v>
      </c>
      <c r="K1413" s="12" t="s">
        <v>578</v>
      </c>
      <c r="L1413" s="12" t="s">
        <v>558</v>
      </c>
      <c r="M1413" s="12" t="s">
        <v>3237</v>
      </c>
      <c r="N1413" s="12" t="s">
        <v>3435</v>
      </c>
      <c r="O1413" s="12" t="s">
        <v>3400</v>
      </c>
      <c r="P1413" s="12" t="s">
        <v>3401</v>
      </c>
      <c r="Q1413" s="12">
        <v>0</v>
      </c>
      <c r="R1413" s="12">
        <v>0</v>
      </c>
      <c r="S1413" s="12">
        <v>0</v>
      </c>
      <c r="T1413" s="12">
        <v>0</v>
      </c>
      <c r="U1413" s="12">
        <v>0</v>
      </c>
      <c r="V1413" s="12">
        <v>1</v>
      </c>
      <c r="W1413" s="12">
        <v>0</v>
      </c>
      <c r="X1413" s="12">
        <v>0</v>
      </c>
      <c r="Y1413" s="12">
        <v>0</v>
      </c>
      <c r="Z1413" s="12">
        <v>0</v>
      </c>
      <c r="AA1413" s="12">
        <v>0</v>
      </c>
      <c r="AB1413" s="12">
        <v>0</v>
      </c>
      <c r="AC1413" s="12">
        <v>1</v>
      </c>
      <c r="AD1413" s="12">
        <v>0</v>
      </c>
      <c r="AE1413" s="12">
        <v>0</v>
      </c>
      <c r="AF1413" s="12">
        <v>0</v>
      </c>
      <c r="AG1413" s="12">
        <v>0</v>
      </c>
      <c r="AH1413" s="12">
        <v>0</v>
      </c>
      <c r="AI1413" s="12">
        <v>0</v>
      </c>
      <c r="AJ1413" s="12">
        <v>0</v>
      </c>
      <c r="AK1413" s="12">
        <v>0</v>
      </c>
      <c r="AL1413" s="12" t="s">
        <v>678</v>
      </c>
      <c r="AM1413" s="12" t="s">
        <v>608</v>
      </c>
      <c r="AN1413" s="12" t="s">
        <v>709</v>
      </c>
      <c r="AO1413" s="12" t="s">
        <v>710</v>
      </c>
      <c r="AP1413" s="12" t="s">
        <v>3235</v>
      </c>
      <c r="AQ1413" s="12">
        <v>57</v>
      </c>
      <c r="AR1413" s="12">
        <v>1</v>
      </c>
      <c r="AS1413" s="12" t="s">
        <v>555</v>
      </c>
      <c r="AT1413" s="12" t="s">
        <v>349</v>
      </c>
      <c r="AU1413" s="12">
        <v>1</v>
      </c>
      <c r="AV1413" s="12">
        <v>1</v>
      </c>
      <c r="AW1413" s="12">
        <v>1</v>
      </c>
      <c r="AX1413" s="12">
        <v>0</v>
      </c>
      <c r="AY1413" s="12">
        <v>1</v>
      </c>
      <c r="AZ1413" s="12">
        <v>0</v>
      </c>
      <c r="BA1413" s="12">
        <v>1</v>
      </c>
      <c r="BB1413" s="12">
        <v>1</v>
      </c>
      <c r="BC1413" s="12">
        <v>1</v>
      </c>
      <c r="BD1413" s="12">
        <v>1</v>
      </c>
      <c r="BE1413" s="12">
        <v>1</v>
      </c>
      <c r="BF1413" s="12" t="s">
        <v>2820</v>
      </c>
      <c r="BG1413" s="12" t="s">
        <v>846</v>
      </c>
      <c r="BH1413" s="12"/>
      <c r="BI1413" s="12" t="s">
        <v>2818</v>
      </c>
      <c r="BJ1413" s="12" t="s">
        <v>3460</v>
      </c>
      <c r="BK1413" s="12" t="s">
        <v>3463</v>
      </c>
      <c r="BL1413" s="12" t="s">
        <v>3469</v>
      </c>
      <c r="BM1413" s="12" t="s">
        <v>787</v>
      </c>
      <c r="BN1413" s="12"/>
      <c r="BO1413" s="12"/>
      <c r="BP1413" s="12"/>
      <c r="BQ1413" s="12"/>
      <c r="BR1413" s="12"/>
      <c r="BS1413" s="12"/>
      <c r="BT1413" s="12"/>
      <c r="BU1413" s="12"/>
      <c r="BV1413" s="12"/>
      <c r="BW1413" s="12"/>
      <c r="BX1413" s="12"/>
      <c r="BY1413" s="12"/>
      <c r="BZ1413" s="12"/>
      <c r="CA1413" s="12"/>
      <c r="CB1413" s="12"/>
      <c r="CC1413" s="12"/>
      <c r="CD1413" s="12"/>
      <c r="CE1413" s="12"/>
      <c r="CF1413" s="12"/>
      <c r="CG1413" s="12"/>
      <c r="CH1413" s="12"/>
      <c r="CI1413" s="12"/>
      <c r="CJ1413" s="12"/>
      <c r="CK1413" s="12"/>
      <c r="CL1413" s="12"/>
      <c r="CM1413" s="12"/>
      <c r="CN1413" s="12"/>
      <c r="CO1413" s="12"/>
      <c r="CP1413" s="12"/>
      <c r="CQ1413" s="12"/>
      <c r="CR1413" s="12"/>
      <c r="CS1413" s="12"/>
      <c r="CT1413" s="12"/>
      <c r="CU1413" s="12"/>
      <c r="CV1413" s="12"/>
      <c r="CW1413" s="12"/>
      <c r="CX1413" s="57"/>
    </row>
    <row r="1414" spans="1:102" x14ac:dyDescent="0.35">
      <c r="A1414" s="56">
        <v>68</v>
      </c>
      <c r="B1414" s="12" t="s">
        <v>3757</v>
      </c>
      <c r="C1414" s="12">
        <v>68.099999999999994</v>
      </c>
      <c r="D1414" s="12" t="s">
        <v>216</v>
      </c>
      <c r="E1414" s="12" t="s">
        <v>445</v>
      </c>
      <c r="F1414" s="12" t="s">
        <v>1078</v>
      </c>
      <c r="G1414" s="12" t="s">
        <v>349</v>
      </c>
      <c r="H1414" s="12" t="s">
        <v>1078</v>
      </c>
      <c r="I1414" s="12" t="s">
        <v>1285</v>
      </c>
      <c r="J1414" s="12" t="s">
        <v>556</v>
      </c>
      <c r="K1414" s="12" t="s">
        <v>578</v>
      </c>
      <c r="L1414" s="12" t="s">
        <v>558</v>
      </c>
      <c r="M1414" s="12" t="s">
        <v>3237</v>
      </c>
      <c r="N1414" s="12" t="s">
        <v>3435</v>
      </c>
      <c r="O1414" s="12" t="s">
        <v>3400</v>
      </c>
      <c r="P1414" s="12" t="s">
        <v>3401</v>
      </c>
      <c r="Q1414" s="12">
        <v>0</v>
      </c>
      <c r="R1414" s="12">
        <v>0</v>
      </c>
      <c r="S1414" s="12">
        <v>0</v>
      </c>
      <c r="T1414" s="12">
        <v>0</v>
      </c>
      <c r="U1414" s="12">
        <v>0</v>
      </c>
      <c r="V1414" s="12">
        <v>1</v>
      </c>
      <c r="W1414" s="12">
        <v>0</v>
      </c>
      <c r="X1414" s="12">
        <v>0</v>
      </c>
      <c r="Y1414" s="12">
        <v>0</v>
      </c>
      <c r="Z1414" s="12">
        <v>0</v>
      </c>
      <c r="AA1414" s="12">
        <v>0</v>
      </c>
      <c r="AB1414" s="12">
        <v>0</v>
      </c>
      <c r="AC1414" s="12">
        <v>1</v>
      </c>
      <c r="AD1414" s="12">
        <v>0</v>
      </c>
      <c r="AE1414" s="12">
        <v>0</v>
      </c>
      <c r="AF1414" s="12">
        <v>0</v>
      </c>
      <c r="AG1414" s="12">
        <v>0</v>
      </c>
      <c r="AH1414" s="12">
        <v>0</v>
      </c>
      <c r="AI1414" s="12">
        <v>0</v>
      </c>
      <c r="AJ1414" s="12">
        <v>0</v>
      </c>
      <c r="AK1414" s="12">
        <v>0</v>
      </c>
      <c r="AL1414" s="12" t="s">
        <v>678</v>
      </c>
      <c r="AM1414" s="12" t="s">
        <v>608</v>
      </c>
      <c r="AN1414" s="12" t="s">
        <v>709</v>
      </c>
      <c r="AO1414" s="12" t="s">
        <v>710</v>
      </c>
      <c r="AP1414" s="12" t="s">
        <v>3235</v>
      </c>
      <c r="AQ1414" s="12">
        <v>57</v>
      </c>
      <c r="AR1414" s="12">
        <v>1</v>
      </c>
      <c r="AS1414" s="12" t="s">
        <v>555</v>
      </c>
      <c r="AT1414" s="12" t="s">
        <v>349</v>
      </c>
      <c r="AU1414" s="12">
        <v>1</v>
      </c>
      <c r="AV1414" s="12">
        <v>1</v>
      </c>
      <c r="AW1414" s="12">
        <v>1</v>
      </c>
      <c r="AX1414" s="12">
        <v>0</v>
      </c>
      <c r="AY1414" s="12">
        <v>1</v>
      </c>
      <c r="AZ1414" s="12">
        <v>0</v>
      </c>
      <c r="BA1414" s="12">
        <v>1</v>
      </c>
      <c r="BB1414" s="12">
        <v>1</v>
      </c>
      <c r="BC1414" s="12">
        <v>1</v>
      </c>
      <c r="BD1414" s="12">
        <v>1</v>
      </c>
      <c r="BE1414" s="12">
        <v>1</v>
      </c>
      <c r="BF1414" s="12" t="s">
        <v>772</v>
      </c>
      <c r="BG1414" s="12" t="s">
        <v>2784</v>
      </c>
      <c r="BH1414" s="12"/>
      <c r="BI1414" s="12" t="s">
        <v>2815</v>
      </c>
      <c r="BJ1414" s="12" t="s">
        <v>3460</v>
      </c>
      <c r="BK1414" s="12" t="s">
        <v>3463</v>
      </c>
      <c r="BL1414" s="12" t="s">
        <v>3469</v>
      </c>
      <c r="BM1414" s="12" t="s">
        <v>787</v>
      </c>
      <c r="BN1414" s="12"/>
      <c r="BO1414" s="12"/>
      <c r="BP1414" s="12"/>
      <c r="BQ1414" s="12"/>
      <c r="BR1414" s="12"/>
      <c r="BS1414" s="12"/>
      <c r="BT1414" s="12"/>
      <c r="BU1414" s="12"/>
      <c r="BV1414" s="12"/>
      <c r="BW1414" s="12"/>
      <c r="BX1414" s="12"/>
      <c r="BY1414" s="12"/>
      <c r="BZ1414" s="12"/>
      <c r="CA1414" s="12"/>
      <c r="CB1414" s="12"/>
      <c r="CC1414" s="12"/>
      <c r="CD1414" s="12"/>
      <c r="CE1414" s="12"/>
      <c r="CF1414" s="12"/>
      <c r="CG1414" s="12"/>
      <c r="CH1414" s="12"/>
      <c r="CI1414" s="12"/>
      <c r="CJ1414" s="12"/>
      <c r="CK1414" s="12"/>
      <c r="CL1414" s="12"/>
      <c r="CM1414" s="12"/>
      <c r="CN1414" s="12"/>
      <c r="CO1414" s="12"/>
      <c r="CP1414" s="12"/>
      <c r="CQ1414" s="12"/>
      <c r="CR1414" s="12"/>
      <c r="CS1414" s="12"/>
      <c r="CT1414" s="12"/>
      <c r="CU1414" s="12"/>
      <c r="CV1414" s="12"/>
      <c r="CW1414" s="12"/>
      <c r="CX1414" s="57"/>
    </row>
    <row r="1415" spans="1:102" x14ac:dyDescent="0.35">
      <c r="A1415" s="56">
        <v>68</v>
      </c>
      <c r="B1415" s="12" t="s">
        <v>3757</v>
      </c>
      <c r="C1415" s="12">
        <v>68.099999999999994</v>
      </c>
      <c r="D1415" s="12" t="s">
        <v>218</v>
      </c>
      <c r="E1415" s="12" t="s">
        <v>445</v>
      </c>
      <c r="F1415" s="12" t="s">
        <v>1078</v>
      </c>
      <c r="G1415" s="12" t="s">
        <v>349</v>
      </c>
      <c r="H1415" s="12" t="s">
        <v>1078</v>
      </c>
      <c r="I1415" s="12" t="s">
        <v>1285</v>
      </c>
      <c r="J1415" s="12" t="s">
        <v>556</v>
      </c>
      <c r="K1415" s="12" t="s">
        <v>578</v>
      </c>
      <c r="L1415" s="12" t="s">
        <v>558</v>
      </c>
      <c r="M1415" s="12" t="s">
        <v>3237</v>
      </c>
      <c r="N1415" s="12" t="s">
        <v>3435</v>
      </c>
      <c r="O1415" s="12" t="s">
        <v>3400</v>
      </c>
      <c r="P1415" s="12" t="s">
        <v>3401</v>
      </c>
      <c r="Q1415" s="12">
        <v>0</v>
      </c>
      <c r="R1415" s="12">
        <v>0</v>
      </c>
      <c r="S1415" s="12">
        <v>0</v>
      </c>
      <c r="T1415" s="12">
        <v>0</v>
      </c>
      <c r="U1415" s="12">
        <v>0</v>
      </c>
      <c r="V1415" s="12">
        <v>1</v>
      </c>
      <c r="W1415" s="12">
        <v>0</v>
      </c>
      <c r="X1415" s="12">
        <v>0</v>
      </c>
      <c r="Y1415" s="12">
        <v>0</v>
      </c>
      <c r="Z1415" s="12">
        <v>0</v>
      </c>
      <c r="AA1415" s="12">
        <v>0</v>
      </c>
      <c r="AB1415" s="12">
        <v>0</v>
      </c>
      <c r="AC1415" s="12">
        <v>1</v>
      </c>
      <c r="AD1415" s="12">
        <v>0</v>
      </c>
      <c r="AE1415" s="12">
        <v>0</v>
      </c>
      <c r="AF1415" s="12">
        <v>0</v>
      </c>
      <c r="AG1415" s="12">
        <v>0</v>
      </c>
      <c r="AH1415" s="12">
        <v>0</v>
      </c>
      <c r="AI1415" s="12">
        <v>0</v>
      </c>
      <c r="AJ1415" s="12">
        <v>0</v>
      </c>
      <c r="AK1415" s="12">
        <v>0</v>
      </c>
      <c r="AL1415" s="12" t="s">
        <v>678</v>
      </c>
      <c r="AM1415" s="12" t="s">
        <v>608</v>
      </c>
      <c r="AN1415" s="12" t="s">
        <v>709</v>
      </c>
      <c r="AO1415" s="12" t="s">
        <v>710</v>
      </c>
      <c r="AP1415" s="12" t="s">
        <v>3235</v>
      </c>
      <c r="AQ1415" s="12">
        <v>57</v>
      </c>
      <c r="AR1415" s="12">
        <v>1</v>
      </c>
      <c r="AS1415" s="12" t="s">
        <v>555</v>
      </c>
      <c r="AT1415" s="12" t="s">
        <v>349</v>
      </c>
      <c r="AU1415" s="12">
        <v>1</v>
      </c>
      <c r="AV1415" s="12">
        <v>1</v>
      </c>
      <c r="AW1415" s="12">
        <v>1</v>
      </c>
      <c r="AX1415" s="12">
        <v>0</v>
      </c>
      <c r="AY1415" s="12">
        <v>1</v>
      </c>
      <c r="AZ1415" s="12">
        <v>0</v>
      </c>
      <c r="BA1415" s="12">
        <v>1</v>
      </c>
      <c r="BB1415" s="12">
        <v>1</v>
      </c>
      <c r="BC1415" s="12">
        <v>1</v>
      </c>
      <c r="BD1415" s="12">
        <v>1</v>
      </c>
      <c r="BE1415" s="12">
        <v>1</v>
      </c>
      <c r="BF1415" s="12" t="s">
        <v>772</v>
      </c>
      <c r="BG1415" s="12" t="s">
        <v>2797</v>
      </c>
      <c r="BH1415" s="12"/>
      <c r="BI1415" s="12" t="s">
        <v>2816</v>
      </c>
      <c r="BJ1415" s="12" t="s">
        <v>3460</v>
      </c>
      <c r="BK1415" s="12" t="s">
        <v>3463</v>
      </c>
      <c r="BL1415" s="12" t="s">
        <v>3469</v>
      </c>
      <c r="BM1415" s="12" t="s">
        <v>787</v>
      </c>
      <c r="BN1415" s="12"/>
      <c r="BO1415" s="12"/>
      <c r="BP1415" s="12"/>
      <c r="BQ1415" s="12"/>
      <c r="BR1415" s="12"/>
      <c r="BS1415" s="12"/>
      <c r="BT1415" s="12"/>
      <c r="BU1415" s="12"/>
      <c r="BV1415" s="12"/>
      <c r="BW1415" s="12"/>
      <c r="BX1415" s="12"/>
      <c r="BY1415" s="12"/>
      <c r="BZ1415" s="12"/>
      <c r="CA1415" s="12"/>
      <c r="CB1415" s="12"/>
      <c r="CC1415" s="12"/>
      <c r="CD1415" s="12"/>
      <c r="CE1415" s="12"/>
      <c r="CF1415" s="12"/>
      <c r="CG1415" s="12"/>
      <c r="CH1415" s="12"/>
      <c r="CI1415" s="12"/>
      <c r="CJ1415" s="12"/>
      <c r="CK1415" s="12"/>
      <c r="CL1415" s="12"/>
      <c r="CM1415" s="12"/>
      <c r="CN1415" s="12"/>
      <c r="CO1415" s="12"/>
      <c r="CP1415" s="12"/>
      <c r="CQ1415" s="12"/>
      <c r="CR1415" s="12"/>
      <c r="CS1415" s="12"/>
      <c r="CT1415" s="12"/>
      <c r="CU1415" s="12"/>
      <c r="CV1415" s="12"/>
      <c r="CW1415" s="12"/>
      <c r="CX1415" s="57"/>
    </row>
    <row r="1416" spans="1:102" x14ac:dyDescent="0.35">
      <c r="A1416" s="56">
        <v>71</v>
      </c>
      <c r="B1416" s="12" t="s">
        <v>3760</v>
      </c>
      <c r="C1416" s="12">
        <v>71.099999999999994</v>
      </c>
      <c r="D1416" s="12" t="s">
        <v>2358</v>
      </c>
      <c r="E1416" s="12" t="s">
        <v>460</v>
      </c>
      <c r="F1416" s="12" t="s">
        <v>1078</v>
      </c>
      <c r="G1416" s="12" t="s">
        <v>349</v>
      </c>
      <c r="H1416" s="12" t="s">
        <v>1078</v>
      </c>
      <c r="I1416" s="12" t="s">
        <v>1285</v>
      </c>
      <c r="J1416" s="12" t="s">
        <v>556</v>
      </c>
      <c r="K1416" s="12" t="s">
        <v>578</v>
      </c>
      <c r="L1416" s="12" t="s">
        <v>558</v>
      </c>
      <c r="M1416" s="12" t="s">
        <v>3237</v>
      </c>
      <c r="N1416" s="12" t="s">
        <v>3435</v>
      </c>
      <c r="O1416" s="12" t="s">
        <v>3400</v>
      </c>
      <c r="P1416" s="12" t="s">
        <v>3401</v>
      </c>
      <c r="Q1416" s="12">
        <v>0</v>
      </c>
      <c r="R1416" s="12">
        <v>0</v>
      </c>
      <c r="S1416" s="12">
        <v>0</v>
      </c>
      <c r="T1416" s="12">
        <v>0</v>
      </c>
      <c r="U1416" s="12">
        <v>0</v>
      </c>
      <c r="V1416" s="12">
        <v>0</v>
      </c>
      <c r="W1416" s="12">
        <v>1</v>
      </c>
      <c r="X1416" s="12">
        <v>0</v>
      </c>
      <c r="Y1416" s="12">
        <v>0</v>
      </c>
      <c r="Z1416" s="12">
        <v>0</v>
      </c>
      <c r="AA1416" s="12">
        <v>0</v>
      </c>
      <c r="AB1416" s="12">
        <v>0</v>
      </c>
      <c r="AC1416" s="12">
        <v>0</v>
      </c>
      <c r="AD1416" s="12">
        <v>0</v>
      </c>
      <c r="AE1416" s="12">
        <v>0</v>
      </c>
      <c r="AF1416" s="12">
        <v>0</v>
      </c>
      <c r="AG1416" s="12">
        <v>0</v>
      </c>
      <c r="AH1416" s="12">
        <v>0</v>
      </c>
      <c r="AI1416" s="12">
        <v>0</v>
      </c>
      <c r="AJ1416" s="12">
        <v>1</v>
      </c>
      <c r="AK1416" s="12">
        <v>0</v>
      </c>
      <c r="AL1416" s="12" t="s">
        <v>607</v>
      </c>
      <c r="AM1416" s="12" t="s">
        <v>608</v>
      </c>
      <c r="AN1416" s="12" t="s">
        <v>712</v>
      </c>
      <c r="AO1416" s="12">
        <v>2011</v>
      </c>
      <c r="AP1416" s="12" t="s">
        <v>3235</v>
      </c>
      <c r="AQ1416" s="12">
        <v>39</v>
      </c>
      <c r="AR1416" s="12">
        <v>1</v>
      </c>
      <c r="AS1416" s="12" t="s">
        <v>555</v>
      </c>
      <c r="AT1416" s="12" t="s">
        <v>212</v>
      </c>
      <c r="AU1416" s="12">
        <v>1</v>
      </c>
      <c r="AV1416" s="12">
        <v>0</v>
      </c>
      <c r="AW1416" s="12">
        <v>0</v>
      </c>
      <c r="AX1416" s="12">
        <v>1</v>
      </c>
      <c r="AY1416" s="12">
        <v>1</v>
      </c>
      <c r="AZ1416" s="12">
        <v>0</v>
      </c>
      <c r="BA1416" s="12">
        <v>1</v>
      </c>
      <c r="BB1416" s="12">
        <v>1</v>
      </c>
      <c r="BC1416" s="12">
        <v>0</v>
      </c>
      <c r="BD1416" s="12">
        <v>0</v>
      </c>
      <c r="BE1416" s="12">
        <v>0</v>
      </c>
      <c r="BF1416" s="12" t="s">
        <v>2820</v>
      </c>
      <c r="BG1416" s="12" t="s">
        <v>846</v>
      </c>
      <c r="BH1416" s="12"/>
      <c r="BI1416" s="12" t="s">
        <v>2818</v>
      </c>
      <c r="BJ1416" s="12" t="s">
        <v>3460</v>
      </c>
      <c r="BK1416" s="12" t="s">
        <v>3463</v>
      </c>
      <c r="BL1416" s="12" t="s">
        <v>3470</v>
      </c>
      <c r="BM1416" s="12" t="s">
        <v>787</v>
      </c>
      <c r="BN1416" s="12"/>
      <c r="BO1416" s="12"/>
      <c r="BP1416" s="12"/>
      <c r="BQ1416" s="12"/>
      <c r="BR1416" s="12"/>
      <c r="BS1416" s="12"/>
      <c r="BT1416" s="12"/>
      <c r="BU1416" s="12"/>
      <c r="BV1416" s="12"/>
      <c r="BW1416" s="12"/>
      <c r="BX1416" s="12"/>
      <c r="BY1416" s="12"/>
      <c r="BZ1416" s="12"/>
      <c r="CA1416" s="12"/>
      <c r="CB1416" s="12"/>
      <c r="CC1416" s="12"/>
      <c r="CD1416" s="12"/>
      <c r="CE1416" s="12"/>
      <c r="CF1416" s="12"/>
      <c r="CG1416" s="12"/>
      <c r="CH1416" s="12"/>
      <c r="CI1416" s="12"/>
      <c r="CJ1416" s="12"/>
      <c r="CK1416" s="12"/>
      <c r="CL1416" s="12"/>
      <c r="CM1416" s="12"/>
      <c r="CN1416" s="12"/>
      <c r="CO1416" s="12"/>
      <c r="CP1416" s="12"/>
      <c r="CQ1416" s="12"/>
      <c r="CR1416" s="12"/>
      <c r="CS1416" s="12"/>
      <c r="CT1416" s="12"/>
      <c r="CU1416" s="12"/>
      <c r="CV1416" s="12"/>
      <c r="CW1416" s="12"/>
      <c r="CX1416" s="57"/>
    </row>
    <row r="1417" spans="1:102" x14ac:dyDescent="0.35">
      <c r="A1417" s="56">
        <v>71</v>
      </c>
      <c r="B1417" s="12" t="s">
        <v>3760</v>
      </c>
      <c r="C1417" s="12">
        <v>71.099999999999994</v>
      </c>
      <c r="D1417" s="12" t="s">
        <v>2361</v>
      </c>
      <c r="E1417" s="12" t="s">
        <v>460</v>
      </c>
      <c r="F1417" s="12" t="s">
        <v>1078</v>
      </c>
      <c r="G1417" s="12" t="s">
        <v>349</v>
      </c>
      <c r="H1417" s="12" t="s">
        <v>1078</v>
      </c>
      <c r="I1417" s="12" t="s">
        <v>1285</v>
      </c>
      <c r="J1417" s="12" t="s">
        <v>556</v>
      </c>
      <c r="K1417" s="12" t="s">
        <v>578</v>
      </c>
      <c r="L1417" s="12" t="s">
        <v>558</v>
      </c>
      <c r="M1417" s="12" t="s">
        <v>3237</v>
      </c>
      <c r="N1417" s="12" t="s">
        <v>3435</v>
      </c>
      <c r="O1417" s="12" t="s">
        <v>3400</v>
      </c>
      <c r="P1417" s="12" t="s">
        <v>3401</v>
      </c>
      <c r="Q1417" s="12">
        <v>0</v>
      </c>
      <c r="R1417" s="12">
        <v>0</v>
      </c>
      <c r="S1417" s="12">
        <v>0</v>
      </c>
      <c r="T1417" s="12">
        <v>0</v>
      </c>
      <c r="U1417" s="12">
        <v>0</v>
      </c>
      <c r="V1417" s="12">
        <v>0</v>
      </c>
      <c r="W1417" s="12">
        <v>1</v>
      </c>
      <c r="X1417" s="12">
        <v>0</v>
      </c>
      <c r="Y1417" s="12">
        <v>0</v>
      </c>
      <c r="Z1417" s="12">
        <v>0</v>
      </c>
      <c r="AA1417" s="12">
        <v>0</v>
      </c>
      <c r="AB1417" s="12">
        <v>0</v>
      </c>
      <c r="AC1417" s="12">
        <v>0</v>
      </c>
      <c r="AD1417" s="12">
        <v>0</v>
      </c>
      <c r="AE1417" s="12">
        <v>0</v>
      </c>
      <c r="AF1417" s="12">
        <v>0</v>
      </c>
      <c r="AG1417" s="12">
        <v>0</v>
      </c>
      <c r="AH1417" s="12">
        <v>0</v>
      </c>
      <c r="AI1417" s="12">
        <v>0</v>
      </c>
      <c r="AJ1417" s="12">
        <v>1</v>
      </c>
      <c r="AK1417" s="12">
        <v>0</v>
      </c>
      <c r="AL1417" s="12" t="s">
        <v>607</v>
      </c>
      <c r="AM1417" s="12" t="s">
        <v>608</v>
      </c>
      <c r="AN1417" s="12" t="s">
        <v>712</v>
      </c>
      <c r="AO1417" s="12">
        <v>2011</v>
      </c>
      <c r="AP1417" s="12" t="s">
        <v>3235</v>
      </c>
      <c r="AQ1417" s="12">
        <v>39</v>
      </c>
      <c r="AR1417" s="12">
        <v>1</v>
      </c>
      <c r="AS1417" s="12" t="s">
        <v>555</v>
      </c>
      <c r="AT1417" s="12" t="s">
        <v>212</v>
      </c>
      <c r="AU1417" s="12">
        <v>1</v>
      </c>
      <c r="AV1417" s="12">
        <v>0</v>
      </c>
      <c r="AW1417" s="12">
        <v>0</v>
      </c>
      <c r="AX1417" s="12">
        <v>1</v>
      </c>
      <c r="AY1417" s="12">
        <v>1</v>
      </c>
      <c r="AZ1417" s="12">
        <v>0</v>
      </c>
      <c r="BA1417" s="12">
        <v>1</v>
      </c>
      <c r="BB1417" s="12">
        <v>1</v>
      </c>
      <c r="BC1417" s="12">
        <v>0</v>
      </c>
      <c r="BD1417" s="12">
        <v>0</v>
      </c>
      <c r="BE1417" s="12">
        <v>0</v>
      </c>
      <c r="BF1417" s="12" t="s">
        <v>3258</v>
      </c>
      <c r="BG1417" s="12" t="s">
        <v>944</v>
      </c>
      <c r="BH1417" s="12"/>
      <c r="BI1417" s="12" t="s">
        <v>3249</v>
      </c>
      <c r="BJ1417" s="12" t="s">
        <v>3460</v>
      </c>
      <c r="BK1417" s="12" t="s">
        <v>3463</v>
      </c>
      <c r="BL1417" s="12" t="s">
        <v>3470</v>
      </c>
      <c r="BM1417" s="12" t="s">
        <v>787</v>
      </c>
      <c r="BN1417" s="12"/>
      <c r="BO1417" s="12"/>
      <c r="BP1417" s="12"/>
      <c r="BQ1417" s="12"/>
      <c r="BR1417" s="12"/>
      <c r="BS1417" s="12"/>
      <c r="BT1417" s="12"/>
      <c r="BU1417" s="12"/>
      <c r="BV1417" s="12"/>
      <c r="BW1417" s="12"/>
      <c r="BX1417" s="12"/>
      <c r="BY1417" s="12"/>
      <c r="BZ1417" s="12"/>
      <c r="CA1417" s="12"/>
      <c r="CB1417" s="12"/>
      <c r="CC1417" s="12"/>
      <c r="CD1417" s="12"/>
      <c r="CE1417" s="12"/>
      <c r="CF1417" s="12"/>
      <c r="CG1417" s="12"/>
      <c r="CH1417" s="12"/>
      <c r="CI1417" s="12"/>
      <c r="CJ1417" s="12"/>
      <c r="CK1417" s="12"/>
      <c r="CL1417" s="12"/>
      <c r="CM1417" s="12"/>
      <c r="CN1417" s="12"/>
      <c r="CO1417" s="12"/>
      <c r="CP1417" s="12"/>
      <c r="CQ1417" s="12"/>
      <c r="CR1417" s="12"/>
      <c r="CS1417" s="12"/>
      <c r="CT1417" s="12"/>
      <c r="CU1417" s="12"/>
      <c r="CV1417" s="12"/>
      <c r="CW1417" s="12"/>
      <c r="CX1417" s="57"/>
    </row>
    <row r="1418" spans="1:102" x14ac:dyDescent="0.35">
      <c r="A1418" s="56">
        <v>71</v>
      </c>
      <c r="B1418" s="12" t="s">
        <v>3760</v>
      </c>
      <c r="C1418" s="12">
        <v>71.099999999999994</v>
      </c>
      <c r="D1418" s="12" t="s">
        <v>2364</v>
      </c>
      <c r="E1418" s="12" t="s">
        <v>460</v>
      </c>
      <c r="F1418" s="12" t="s">
        <v>1078</v>
      </c>
      <c r="G1418" s="12" t="s">
        <v>349</v>
      </c>
      <c r="H1418" s="12" t="s">
        <v>1078</v>
      </c>
      <c r="I1418" s="12" t="s">
        <v>1285</v>
      </c>
      <c r="J1418" s="12" t="s">
        <v>556</v>
      </c>
      <c r="K1418" s="12" t="s">
        <v>578</v>
      </c>
      <c r="L1418" s="12" t="s">
        <v>558</v>
      </c>
      <c r="M1418" s="12" t="s">
        <v>3237</v>
      </c>
      <c r="N1418" s="12" t="s">
        <v>3435</v>
      </c>
      <c r="O1418" s="12" t="s">
        <v>3400</v>
      </c>
      <c r="P1418" s="12" t="s">
        <v>3401</v>
      </c>
      <c r="Q1418" s="12">
        <v>0</v>
      </c>
      <c r="R1418" s="12">
        <v>0</v>
      </c>
      <c r="S1418" s="12">
        <v>0</v>
      </c>
      <c r="T1418" s="12">
        <v>0</v>
      </c>
      <c r="U1418" s="12">
        <v>0</v>
      </c>
      <c r="V1418" s="12">
        <v>0</v>
      </c>
      <c r="W1418" s="12">
        <v>1</v>
      </c>
      <c r="X1418" s="12">
        <v>0</v>
      </c>
      <c r="Y1418" s="12">
        <v>0</v>
      </c>
      <c r="Z1418" s="12">
        <v>0</v>
      </c>
      <c r="AA1418" s="12">
        <v>0</v>
      </c>
      <c r="AB1418" s="12">
        <v>0</v>
      </c>
      <c r="AC1418" s="12">
        <v>0</v>
      </c>
      <c r="AD1418" s="12">
        <v>0</v>
      </c>
      <c r="AE1418" s="12">
        <v>0</v>
      </c>
      <c r="AF1418" s="12">
        <v>0</v>
      </c>
      <c r="AG1418" s="12">
        <v>0</v>
      </c>
      <c r="AH1418" s="12">
        <v>0</v>
      </c>
      <c r="AI1418" s="12">
        <v>0</v>
      </c>
      <c r="AJ1418" s="12">
        <v>1</v>
      </c>
      <c r="AK1418" s="12">
        <v>0</v>
      </c>
      <c r="AL1418" s="12" t="s">
        <v>607</v>
      </c>
      <c r="AM1418" s="12" t="s">
        <v>608</v>
      </c>
      <c r="AN1418" s="12" t="s">
        <v>712</v>
      </c>
      <c r="AO1418" s="12">
        <v>2011</v>
      </c>
      <c r="AP1418" s="12" t="s">
        <v>3235</v>
      </c>
      <c r="AQ1418" s="12">
        <v>39</v>
      </c>
      <c r="AR1418" s="12">
        <v>1</v>
      </c>
      <c r="AS1418" s="12" t="s">
        <v>555</v>
      </c>
      <c r="AT1418" s="12" t="s">
        <v>212</v>
      </c>
      <c r="AU1418" s="12">
        <v>1</v>
      </c>
      <c r="AV1418" s="12">
        <v>0</v>
      </c>
      <c r="AW1418" s="12">
        <v>0</v>
      </c>
      <c r="AX1418" s="12">
        <v>1</v>
      </c>
      <c r="AY1418" s="12">
        <v>1</v>
      </c>
      <c r="AZ1418" s="12">
        <v>0</v>
      </c>
      <c r="BA1418" s="12">
        <v>1</v>
      </c>
      <c r="BB1418" s="12">
        <v>1</v>
      </c>
      <c r="BC1418" s="12">
        <v>0</v>
      </c>
      <c r="BD1418" s="12">
        <v>0</v>
      </c>
      <c r="BE1418" s="12">
        <v>0</v>
      </c>
      <c r="BF1418" s="12" t="s">
        <v>772</v>
      </c>
      <c r="BG1418" s="12" t="s">
        <v>2744</v>
      </c>
      <c r="BH1418" s="12"/>
      <c r="BI1418" s="12" t="s">
        <v>2814</v>
      </c>
      <c r="BJ1418" s="12" t="s">
        <v>3460</v>
      </c>
      <c r="BK1418" s="12" t="s">
        <v>3463</v>
      </c>
      <c r="BL1418" s="12" t="s">
        <v>3470</v>
      </c>
      <c r="BM1418" s="12" t="s">
        <v>787</v>
      </c>
      <c r="BN1418" s="12"/>
      <c r="BO1418" s="12"/>
      <c r="BP1418" s="12"/>
      <c r="BQ1418" s="12"/>
      <c r="BR1418" s="12"/>
      <c r="BS1418" s="12"/>
      <c r="BT1418" s="12"/>
      <c r="BU1418" s="12"/>
      <c r="BV1418" s="12"/>
      <c r="BW1418" s="12"/>
      <c r="BX1418" s="12"/>
      <c r="BY1418" s="12"/>
      <c r="BZ1418" s="12"/>
      <c r="CA1418" s="12"/>
      <c r="CB1418" s="12"/>
      <c r="CC1418" s="12"/>
      <c r="CD1418" s="12"/>
      <c r="CE1418" s="12"/>
      <c r="CF1418" s="12"/>
      <c r="CG1418" s="12"/>
      <c r="CH1418" s="12"/>
      <c r="CI1418" s="12"/>
      <c r="CJ1418" s="12"/>
      <c r="CK1418" s="12"/>
      <c r="CL1418" s="12"/>
      <c r="CM1418" s="12"/>
      <c r="CN1418" s="12"/>
      <c r="CO1418" s="12"/>
      <c r="CP1418" s="12"/>
      <c r="CQ1418" s="12"/>
      <c r="CR1418" s="12"/>
      <c r="CS1418" s="12"/>
      <c r="CT1418" s="12"/>
      <c r="CU1418" s="12"/>
      <c r="CV1418" s="12"/>
      <c r="CW1418" s="12"/>
      <c r="CX1418" s="57"/>
    </row>
    <row r="1419" spans="1:102" x14ac:dyDescent="0.35">
      <c r="A1419" s="56">
        <v>71</v>
      </c>
      <c r="B1419" s="12" t="s">
        <v>3760</v>
      </c>
      <c r="C1419" s="12">
        <v>71.2</v>
      </c>
      <c r="D1419" s="12" t="s">
        <v>2356</v>
      </c>
      <c r="E1419" s="12" t="s">
        <v>461</v>
      </c>
      <c r="F1419" s="12" t="s">
        <v>1078</v>
      </c>
      <c r="G1419" s="12" t="s">
        <v>349</v>
      </c>
      <c r="H1419" s="12" t="s">
        <v>1078</v>
      </c>
      <c r="I1419" s="12" t="s">
        <v>1285</v>
      </c>
      <c r="J1419" s="12" t="s">
        <v>556</v>
      </c>
      <c r="K1419" s="12" t="s">
        <v>578</v>
      </c>
      <c r="L1419" s="12" t="s">
        <v>558</v>
      </c>
      <c r="M1419" s="12" t="s">
        <v>3237</v>
      </c>
      <c r="N1419" s="12" t="s">
        <v>3435</v>
      </c>
      <c r="O1419" s="12" t="s">
        <v>3400</v>
      </c>
      <c r="P1419" s="12" t="s">
        <v>3401</v>
      </c>
      <c r="Q1419" s="12">
        <v>0</v>
      </c>
      <c r="R1419" s="12">
        <v>0</v>
      </c>
      <c r="S1419" s="12">
        <v>0</v>
      </c>
      <c r="T1419" s="12">
        <v>0</v>
      </c>
      <c r="U1419" s="12">
        <v>0</v>
      </c>
      <c r="V1419" s="12">
        <v>1</v>
      </c>
      <c r="W1419" s="12">
        <v>0</v>
      </c>
      <c r="X1419" s="12">
        <v>0</v>
      </c>
      <c r="Y1419" s="12">
        <v>0</v>
      </c>
      <c r="Z1419" s="12">
        <v>0</v>
      </c>
      <c r="AA1419" s="12">
        <v>0</v>
      </c>
      <c r="AB1419" s="12">
        <v>0</v>
      </c>
      <c r="AC1419" s="12">
        <v>0</v>
      </c>
      <c r="AD1419" s="12">
        <v>0</v>
      </c>
      <c r="AE1419" s="12">
        <v>0</v>
      </c>
      <c r="AF1419" s="12">
        <v>0</v>
      </c>
      <c r="AG1419" s="12">
        <v>0</v>
      </c>
      <c r="AH1419" s="12">
        <v>0</v>
      </c>
      <c r="AI1419" s="12">
        <v>0</v>
      </c>
      <c r="AJ1419" s="12">
        <v>1</v>
      </c>
      <c r="AK1419" s="12">
        <v>0</v>
      </c>
      <c r="AL1419" s="12" t="s">
        <v>607</v>
      </c>
      <c r="AM1419" s="12" t="s">
        <v>608</v>
      </c>
      <c r="AN1419" s="12" t="s">
        <v>694</v>
      </c>
      <c r="AO1419" s="12">
        <v>2011</v>
      </c>
      <c r="AP1419" s="12" t="s">
        <v>3235</v>
      </c>
      <c r="AQ1419" s="12">
        <v>32</v>
      </c>
      <c r="AR1419" s="12">
        <v>1</v>
      </c>
      <c r="AS1419" s="12" t="s">
        <v>555</v>
      </c>
      <c r="AT1419" s="12" t="s">
        <v>212</v>
      </c>
      <c r="AU1419" s="12">
        <v>1</v>
      </c>
      <c r="AV1419" s="12">
        <v>0</v>
      </c>
      <c r="AW1419" s="12">
        <v>0</v>
      </c>
      <c r="AX1419" s="12">
        <v>1</v>
      </c>
      <c r="AY1419" s="12">
        <v>1</v>
      </c>
      <c r="AZ1419" s="12">
        <v>0</v>
      </c>
      <c r="BA1419" s="12">
        <v>1</v>
      </c>
      <c r="BB1419" s="12">
        <v>1</v>
      </c>
      <c r="BC1419" s="12">
        <v>0</v>
      </c>
      <c r="BD1419" s="12">
        <v>0</v>
      </c>
      <c r="BE1419" s="12">
        <v>0</v>
      </c>
      <c r="BF1419" s="12" t="s">
        <v>766</v>
      </c>
      <c r="BG1419" s="12" t="s">
        <v>781</v>
      </c>
      <c r="BH1419" s="12"/>
      <c r="BI1419" s="12" t="s">
        <v>2807</v>
      </c>
      <c r="BJ1419" s="12" t="s">
        <v>3460</v>
      </c>
      <c r="BK1419" s="12" t="s">
        <v>3463</v>
      </c>
      <c r="BL1419" s="12" t="s">
        <v>3470</v>
      </c>
      <c r="BM1419" s="12" t="s">
        <v>787</v>
      </c>
      <c r="BN1419" s="12"/>
      <c r="BO1419" s="12"/>
      <c r="BP1419" s="12"/>
      <c r="BQ1419" s="12"/>
      <c r="BR1419" s="12"/>
      <c r="BS1419" s="12"/>
      <c r="BT1419" s="12"/>
      <c r="BU1419" s="12"/>
      <c r="BV1419" s="12"/>
      <c r="BW1419" s="12"/>
      <c r="BX1419" s="12"/>
      <c r="BY1419" s="12"/>
      <c r="BZ1419" s="12"/>
      <c r="CA1419" s="12"/>
      <c r="CB1419" s="12"/>
      <c r="CC1419" s="12"/>
      <c r="CD1419" s="12"/>
      <c r="CE1419" s="12"/>
      <c r="CF1419" s="12"/>
      <c r="CG1419" s="12"/>
      <c r="CH1419" s="12"/>
      <c r="CI1419" s="12"/>
      <c r="CJ1419" s="12"/>
      <c r="CK1419" s="12"/>
      <c r="CL1419" s="12"/>
      <c r="CM1419" s="12"/>
      <c r="CN1419" s="12"/>
      <c r="CO1419" s="12"/>
      <c r="CP1419" s="12"/>
      <c r="CQ1419" s="12"/>
      <c r="CR1419" s="12"/>
      <c r="CS1419" s="12"/>
      <c r="CT1419" s="12"/>
      <c r="CU1419" s="12"/>
      <c r="CV1419" s="12"/>
      <c r="CW1419" s="12"/>
      <c r="CX1419" s="57"/>
    </row>
    <row r="1420" spans="1:102" x14ac:dyDescent="0.35">
      <c r="A1420" s="56">
        <v>71</v>
      </c>
      <c r="B1420" s="12" t="s">
        <v>3760</v>
      </c>
      <c r="C1420" s="12">
        <v>71.2</v>
      </c>
      <c r="D1420" s="12" t="s">
        <v>2359</v>
      </c>
      <c r="E1420" s="12" t="s">
        <v>461</v>
      </c>
      <c r="F1420" s="12" t="s">
        <v>1078</v>
      </c>
      <c r="G1420" s="12" t="s">
        <v>349</v>
      </c>
      <c r="H1420" s="12" t="s">
        <v>1078</v>
      </c>
      <c r="I1420" s="12" t="s">
        <v>1285</v>
      </c>
      <c r="J1420" s="12" t="s">
        <v>556</v>
      </c>
      <c r="K1420" s="12" t="s">
        <v>578</v>
      </c>
      <c r="L1420" s="12" t="s">
        <v>558</v>
      </c>
      <c r="M1420" s="12" t="s">
        <v>3237</v>
      </c>
      <c r="N1420" s="12" t="s">
        <v>3435</v>
      </c>
      <c r="O1420" s="12" t="s">
        <v>3400</v>
      </c>
      <c r="P1420" s="12" t="s">
        <v>3401</v>
      </c>
      <c r="Q1420" s="12">
        <v>0</v>
      </c>
      <c r="R1420" s="12">
        <v>0</v>
      </c>
      <c r="S1420" s="12">
        <v>0</v>
      </c>
      <c r="T1420" s="12">
        <v>0</v>
      </c>
      <c r="U1420" s="12">
        <v>0</v>
      </c>
      <c r="V1420" s="12">
        <v>1</v>
      </c>
      <c r="W1420" s="12">
        <v>0</v>
      </c>
      <c r="X1420" s="12">
        <v>0</v>
      </c>
      <c r="Y1420" s="12">
        <v>0</v>
      </c>
      <c r="Z1420" s="12">
        <v>0</v>
      </c>
      <c r="AA1420" s="12">
        <v>0</v>
      </c>
      <c r="AB1420" s="12">
        <v>0</v>
      </c>
      <c r="AC1420" s="12">
        <v>0</v>
      </c>
      <c r="AD1420" s="12">
        <v>0</v>
      </c>
      <c r="AE1420" s="12">
        <v>0</v>
      </c>
      <c r="AF1420" s="12">
        <v>0</v>
      </c>
      <c r="AG1420" s="12">
        <v>0</v>
      </c>
      <c r="AH1420" s="12">
        <v>0</v>
      </c>
      <c r="AI1420" s="12">
        <v>0</v>
      </c>
      <c r="AJ1420" s="12">
        <v>1</v>
      </c>
      <c r="AK1420" s="12">
        <v>0</v>
      </c>
      <c r="AL1420" s="12" t="s">
        <v>607</v>
      </c>
      <c r="AM1420" s="12" t="s">
        <v>608</v>
      </c>
      <c r="AN1420" s="12" t="s">
        <v>694</v>
      </c>
      <c r="AO1420" s="12">
        <v>2011</v>
      </c>
      <c r="AP1420" s="12" t="s">
        <v>3235</v>
      </c>
      <c r="AQ1420" s="12">
        <v>32</v>
      </c>
      <c r="AR1420" s="12">
        <v>1</v>
      </c>
      <c r="AS1420" s="12" t="s">
        <v>555</v>
      </c>
      <c r="AT1420" s="12" t="s">
        <v>212</v>
      </c>
      <c r="AU1420" s="12">
        <v>1</v>
      </c>
      <c r="AV1420" s="12">
        <v>0</v>
      </c>
      <c r="AW1420" s="12">
        <v>0</v>
      </c>
      <c r="AX1420" s="12">
        <v>1</v>
      </c>
      <c r="AY1420" s="12">
        <v>1</v>
      </c>
      <c r="AZ1420" s="12">
        <v>0</v>
      </c>
      <c r="BA1420" s="12">
        <v>1</v>
      </c>
      <c r="BB1420" s="12">
        <v>1</v>
      </c>
      <c r="BC1420" s="12">
        <v>0</v>
      </c>
      <c r="BD1420" s="12">
        <v>0</v>
      </c>
      <c r="BE1420" s="12">
        <v>0</v>
      </c>
      <c r="BF1420" s="12" t="s">
        <v>2820</v>
      </c>
      <c r="BG1420" s="12" t="s">
        <v>846</v>
      </c>
      <c r="BH1420" s="12"/>
      <c r="BI1420" s="12" t="s">
        <v>2818</v>
      </c>
      <c r="BJ1420" s="12" t="s">
        <v>3460</v>
      </c>
      <c r="BK1420" s="12" t="s">
        <v>3463</v>
      </c>
      <c r="BL1420" s="12" t="s">
        <v>3470</v>
      </c>
      <c r="BM1420" s="12" t="s">
        <v>787</v>
      </c>
      <c r="BN1420" s="12"/>
      <c r="BO1420" s="12"/>
      <c r="BP1420" s="12"/>
      <c r="BQ1420" s="12"/>
      <c r="BR1420" s="12"/>
      <c r="BS1420" s="12"/>
      <c r="BT1420" s="12"/>
      <c r="BU1420" s="12"/>
      <c r="BV1420" s="12"/>
      <c r="BW1420" s="12"/>
      <c r="BX1420" s="12"/>
      <c r="BY1420" s="12"/>
      <c r="BZ1420" s="12"/>
      <c r="CA1420" s="12"/>
      <c r="CB1420" s="12"/>
      <c r="CC1420" s="12"/>
      <c r="CD1420" s="12"/>
      <c r="CE1420" s="12"/>
      <c r="CF1420" s="12"/>
      <c r="CG1420" s="12"/>
      <c r="CH1420" s="12"/>
      <c r="CI1420" s="12"/>
      <c r="CJ1420" s="12"/>
      <c r="CK1420" s="12"/>
      <c r="CL1420" s="12"/>
      <c r="CM1420" s="12"/>
      <c r="CN1420" s="12"/>
      <c r="CO1420" s="12"/>
      <c r="CP1420" s="12"/>
      <c r="CQ1420" s="12"/>
      <c r="CR1420" s="12"/>
      <c r="CS1420" s="12"/>
      <c r="CT1420" s="12"/>
      <c r="CU1420" s="12"/>
      <c r="CV1420" s="12"/>
      <c r="CW1420" s="12"/>
      <c r="CX1420" s="57"/>
    </row>
    <row r="1421" spans="1:102" x14ac:dyDescent="0.35">
      <c r="A1421" s="56">
        <v>71</v>
      </c>
      <c r="B1421" s="12" t="s">
        <v>3760</v>
      </c>
      <c r="C1421" s="12">
        <v>71.2</v>
      </c>
      <c r="D1421" s="12" t="s">
        <v>2362</v>
      </c>
      <c r="E1421" s="12" t="s">
        <v>461</v>
      </c>
      <c r="F1421" s="12" t="s">
        <v>1078</v>
      </c>
      <c r="G1421" s="12" t="s">
        <v>349</v>
      </c>
      <c r="H1421" s="12" t="s">
        <v>1078</v>
      </c>
      <c r="I1421" s="12" t="s">
        <v>1285</v>
      </c>
      <c r="J1421" s="12" t="s">
        <v>556</v>
      </c>
      <c r="K1421" s="12" t="s">
        <v>578</v>
      </c>
      <c r="L1421" s="12" t="s">
        <v>558</v>
      </c>
      <c r="M1421" s="12" t="s">
        <v>3237</v>
      </c>
      <c r="N1421" s="12" t="s">
        <v>3435</v>
      </c>
      <c r="O1421" s="12" t="s">
        <v>3400</v>
      </c>
      <c r="P1421" s="12" t="s">
        <v>3401</v>
      </c>
      <c r="Q1421" s="12">
        <v>0</v>
      </c>
      <c r="R1421" s="12">
        <v>0</v>
      </c>
      <c r="S1421" s="12">
        <v>0</v>
      </c>
      <c r="T1421" s="12">
        <v>0</v>
      </c>
      <c r="U1421" s="12">
        <v>0</v>
      </c>
      <c r="V1421" s="12">
        <v>1</v>
      </c>
      <c r="W1421" s="12">
        <v>0</v>
      </c>
      <c r="X1421" s="12">
        <v>0</v>
      </c>
      <c r="Y1421" s="12">
        <v>0</v>
      </c>
      <c r="Z1421" s="12">
        <v>0</v>
      </c>
      <c r="AA1421" s="12">
        <v>0</v>
      </c>
      <c r="AB1421" s="12">
        <v>0</v>
      </c>
      <c r="AC1421" s="12">
        <v>0</v>
      </c>
      <c r="AD1421" s="12">
        <v>0</v>
      </c>
      <c r="AE1421" s="12">
        <v>0</v>
      </c>
      <c r="AF1421" s="12">
        <v>0</v>
      </c>
      <c r="AG1421" s="12">
        <v>0</v>
      </c>
      <c r="AH1421" s="12">
        <v>0</v>
      </c>
      <c r="AI1421" s="12">
        <v>0</v>
      </c>
      <c r="AJ1421" s="12">
        <v>1</v>
      </c>
      <c r="AK1421" s="12">
        <v>0</v>
      </c>
      <c r="AL1421" s="12" t="s">
        <v>607</v>
      </c>
      <c r="AM1421" s="12" t="s">
        <v>608</v>
      </c>
      <c r="AN1421" s="12" t="s">
        <v>694</v>
      </c>
      <c r="AO1421" s="12">
        <v>2011</v>
      </c>
      <c r="AP1421" s="12" t="s">
        <v>3235</v>
      </c>
      <c r="AQ1421" s="12">
        <v>32</v>
      </c>
      <c r="AR1421" s="12">
        <v>1</v>
      </c>
      <c r="AS1421" s="12" t="s">
        <v>555</v>
      </c>
      <c r="AT1421" s="12" t="s">
        <v>212</v>
      </c>
      <c r="AU1421" s="12">
        <v>1</v>
      </c>
      <c r="AV1421" s="12">
        <v>0</v>
      </c>
      <c r="AW1421" s="12">
        <v>0</v>
      </c>
      <c r="AX1421" s="12">
        <v>1</v>
      </c>
      <c r="AY1421" s="12">
        <v>1</v>
      </c>
      <c r="AZ1421" s="12">
        <v>0</v>
      </c>
      <c r="BA1421" s="12">
        <v>1</v>
      </c>
      <c r="BB1421" s="12">
        <v>1</v>
      </c>
      <c r="BC1421" s="12">
        <v>0</v>
      </c>
      <c r="BD1421" s="12">
        <v>0</v>
      </c>
      <c r="BE1421" s="12">
        <v>0</v>
      </c>
      <c r="BF1421" s="12" t="s">
        <v>3258</v>
      </c>
      <c r="BG1421" s="12" t="s">
        <v>944</v>
      </c>
      <c r="BH1421" s="12"/>
      <c r="BI1421" s="12" t="s">
        <v>3249</v>
      </c>
      <c r="BJ1421" s="12" t="s">
        <v>3460</v>
      </c>
      <c r="BK1421" s="12" t="s">
        <v>3463</v>
      </c>
      <c r="BL1421" s="12" t="s">
        <v>3470</v>
      </c>
      <c r="BM1421" s="12" t="s">
        <v>787</v>
      </c>
      <c r="BN1421" s="12"/>
      <c r="BO1421" s="12"/>
      <c r="BP1421" s="12"/>
      <c r="BQ1421" s="12"/>
      <c r="BR1421" s="12"/>
      <c r="BS1421" s="12"/>
      <c r="BT1421" s="12"/>
      <c r="BU1421" s="12"/>
      <c r="BV1421" s="12"/>
      <c r="BW1421" s="12"/>
      <c r="BX1421" s="12"/>
      <c r="BY1421" s="12"/>
      <c r="BZ1421" s="12"/>
      <c r="CA1421" s="12"/>
      <c r="CB1421" s="12"/>
      <c r="CC1421" s="12"/>
      <c r="CD1421" s="12"/>
      <c r="CE1421" s="12"/>
      <c r="CF1421" s="12"/>
      <c r="CG1421" s="12"/>
      <c r="CH1421" s="12"/>
      <c r="CI1421" s="12"/>
      <c r="CJ1421" s="12"/>
      <c r="CK1421" s="12"/>
      <c r="CL1421" s="12"/>
      <c r="CM1421" s="12"/>
      <c r="CN1421" s="12"/>
      <c r="CO1421" s="12"/>
      <c r="CP1421" s="12"/>
      <c r="CQ1421" s="12"/>
      <c r="CR1421" s="12"/>
      <c r="CS1421" s="12"/>
      <c r="CT1421" s="12"/>
      <c r="CU1421" s="12"/>
      <c r="CV1421" s="12"/>
      <c r="CW1421" s="12"/>
      <c r="CX1421" s="57"/>
    </row>
    <row r="1422" spans="1:102" x14ac:dyDescent="0.35">
      <c r="A1422" s="56">
        <v>71</v>
      </c>
      <c r="B1422" s="12" t="s">
        <v>3760</v>
      </c>
      <c r="C1422" s="12">
        <v>71.2</v>
      </c>
      <c r="D1422" s="12" t="s">
        <v>2365</v>
      </c>
      <c r="E1422" s="12" t="s">
        <v>461</v>
      </c>
      <c r="F1422" s="12" t="s">
        <v>1078</v>
      </c>
      <c r="G1422" s="12" t="s">
        <v>349</v>
      </c>
      <c r="H1422" s="12" t="s">
        <v>1078</v>
      </c>
      <c r="I1422" s="12" t="s">
        <v>1285</v>
      </c>
      <c r="J1422" s="12" t="s">
        <v>556</v>
      </c>
      <c r="K1422" s="12" t="s">
        <v>578</v>
      </c>
      <c r="L1422" s="12" t="s">
        <v>558</v>
      </c>
      <c r="M1422" s="12" t="s">
        <v>3237</v>
      </c>
      <c r="N1422" s="12" t="s">
        <v>3435</v>
      </c>
      <c r="O1422" s="12" t="s">
        <v>3400</v>
      </c>
      <c r="P1422" s="12" t="s">
        <v>3401</v>
      </c>
      <c r="Q1422" s="12">
        <v>0</v>
      </c>
      <c r="R1422" s="12">
        <v>0</v>
      </c>
      <c r="S1422" s="12">
        <v>0</v>
      </c>
      <c r="T1422" s="12">
        <v>0</v>
      </c>
      <c r="U1422" s="12">
        <v>0</v>
      </c>
      <c r="V1422" s="12">
        <v>1</v>
      </c>
      <c r="W1422" s="12">
        <v>0</v>
      </c>
      <c r="X1422" s="12">
        <v>0</v>
      </c>
      <c r="Y1422" s="12">
        <v>0</v>
      </c>
      <c r="Z1422" s="12">
        <v>0</v>
      </c>
      <c r="AA1422" s="12">
        <v>0</v>
      </c>
      <c r="AB1422" s="12">
        <v>0</v>
      </c>
      <c r="AC1422" s="12">
        <v>0</v>
      </c>
      <c r="AD1422" s="12">
        <v>0</v>
      </c>
      <c r="AE1422" s="12">
        <v>0</v>
      </c>
      <c r="AF1422" s="12">
        <v>0</v>
      </c>
      <c r="AG1422" s="12">
        <v>0</v>
      </c>
      <c r="AH1422" s="12">
        <v>0</v>
      </c>
      <c r="AI1422" s="12">
        <v>0</v>
      </c>
      <c r="AJ1422" s="12">
        <v>1</v>
      </c>
      <c r="AK1422" s="12">
        <v>0</v>
      </c>
      <c r="AL1422" s="12" t="s">
        <v>607</v>
      </c>
      <c r="AM1422" s="12" t="s">
        <v>608</v>
      </c>
      <c r="AN1422" s="12" t="s">
        <v>694</v>
      </c>
      <c r="AO1422" s="12">
        <v>2011</v>
      </c>
      <c r="AP1422" s="12" t="s">
        <v>3235</v>
      </c>
      <c r="AQ1422" s="12">
        <v>32</v>
      </c>
      <c r="AR1422" s="12">
        <v>1</v>
      </c>
      <c r="AS1422" s="12" t="s">
        <v>555</v>
      </c>
      <c r="AT1422" s="12" t="s">
        <v>212</v>
      </c>
      <c r="AU1422" s="12">
        <v>1</v>
      </c>
      <c r="AV1422" s="12">
        <v>0</v>
      </c>
      <c r="AW1422" s="12">
        <v>0</v>
      </c>
      <c r="AX1422" s="12">
        <v>1</v>
      </c>
      <c r="AY1422" s="12">
        <v>1</v>
      </c>
      <c r="AZ1422" s="12">
        <v>0</v>
      </c>
      <c r="BA1422" s="12">
        <v>1</v>
      </c>
      <c r="BB1422" s="12">
        <v>1</v>
      </c>
      <c r="BC1422" s="12">
        <v>0</v>
      </c>
      <c r="BD1422" s="12">
        <v>0</v>
      </c>
      <c r="BE1422" s="12">
        <v>0</v>
      </c>
      <c r="BF1422" s="12" t="s">
        <v>772</v>
      </c>
      <c r="BG1422" s="12" t="s">
        <v>2744</v>
      </c>
      <c r="BH1422" s="12"/>
      <c r="BI1422" s="12" t="s">
        <v>2814</v>
      </c>
      <c r="BJ1422" s="12" t="s">
        <v>3460</v>
      </c>
      <c r="BK1422" s="12" t="s">
        <v>3463</v>
      </c>
      <c r="BL1422" s="12" t="s">
        <v>3470</v>
      </c>
      <c r="BM1422" s="12" t="s">
        <v>787</v>
      </c>
      <c r="BN1422" s="12"/>
      <c r="BO1422" s="12"/>
      <c r="BP1422" s="12"/>
      <c r="BQ1422" s="12"/>
      <c r="BR1422" s="12"/>
      <c r="BS1422" s="12"/>
      <c r="BT1422" s="12"/>
      <c r="BU1422" s="12"/>
      <c r="BV1422" s="12"/>
      <c r="BW1422" s="12"/>
      <c r="BX1422" s="12"/>
      <c r="BY1422" s="12"/>
      <c r="BZ1422" s="12"/>
      <c r="CA1422" s="12"/>
      <c r="CB1422" s="12"/>
      <c r="CC1422" s="12"/>
      <c r="CD1422" s="12"/>
      <c r="CE1422" s="12"/>
      <c r="CF1422" s="12"/>
      <c r="CG1422" s="12"/>
      <c r="CH1422" s="12"/>
      <c r="CI1422" s="12"/>
      <c r="CJ1422" s="12"/>
      <c r="CK1422" s="12"/>
      <c r="CL1422" s="12"/>
      <c r="CM1422" s="12"/>
      <c r="CN1422" s="12"/>
      <c r="CO1422" s="12"/>
      <c r="CP1422" s="12"/>
      <c r="CQ1422" s="12"/>
      <c r="CR1422" s="12"/>
      <c r="CS1422" s="12"/>
      <c r="CT1422" s="12"/>
      <c r="CU1422" s="12"/>
      <c r="CV1422" s="12"/>
      <c r="CW1422" s="12"/>
      <c r="CX1422" s="57"/>
    </row>
    <row r="1423" spans="1:102" x14ac:dyDescent="0.35">
      <c r="A1423" s="56">
        <v>71</v>
      </c>
      <c r="B1423" s="12" t="s">
        <v>3760</v>
      </c>
      <c r="C1423" s="12">
        <v>71.3</v>
      </c>
      <c r="D1423" s="12" t="s">
        <v>2357</v>
      </c>
      <c r="E1423" s="12" t="s">
        <v>461</v>
      </c>
      <c r="F1423" s="12" t="s">
        <v>1078</v>
      </c>
      <c r="G1423" s="12" t="s">
        <v>349</v>
      </c>
      <c r="H1423" s="12" t="s">
        <v>1078</v>
      </c>
      <c r="I1423" s="12" t="s">
        <v>1285</v>
      </c>
      <c r="J1423" s="12" t="s">
        <v>556</v>
      </c>
      <c r="K1423" s="12" t="s">
        <v>578</v>
      </c>
      <c r="L1423" s="12" t="s">
        <v>558</v>
      </c>
      <c r="M1423" s="12" t="s">
        <v>3237</v>
      </c>
      <c r="N1423" s="12" t="s">
        <v>3435</v>
      </c>
      <c r="O1423" s="12" t="s">
        <v>3400</v>
      </c>
      <c r="P1423" s="12" t="s">
        <v>3401</v>
      </c>
      <c r="Q1423" s="12">
        <v>0</v>
      </c>
      <c r="R1423" s="12">
        <v>0</v>
      </c>
      <c r="S1423" s="12">
        <v>0</v>
      </c>
      <c r="T1423" s="12">
        <v>0</v>
      </c>
      <c r="U1423" s="12">
        <v>0</v>
      </c>
      <c r="V1423" s="12">
        <v>1</v>
      </c>
      <c r="W1423" s="12">
        <v>1</v>
      </c>
      <c r="X1423" s="12">
        <v>0</v>
      </c>
      <c r="Y1423" s="12">
        <v>0</v>
      </c>
      <c r="Z1423" s="12">
        <v>0</v>
      </c>
      <c r="AA1423" s="12">
        <v>0</v>
      </c>
      <c r="AB1423" s="12">
        <v>0</v>
      </c>
      <c r="AC1423" s="12">
        <v>0</v>
      </c>
      <c r="AD1423" s="12">
        <v>0</v>
      </c>
      <c r="AE1423" s="12">
        <v>0</v>
      </c>
      <c r="AF1423" s="12">
        <v>0</v>
      </c>
      <c r="AG1423" s="12">
        <v>0</v>
      </c>
      <c r="AH1423" s="12">
        <v>0</v>
      </c>
      <c r="AI1423" s="12">
        <v>0</v>
      </c>
      <c r="AJ1423" s="12">
        <v>1</v>
      </c>
      <c r="AK1423" s="12">
        <v>0</v>
      </c>
      <c r="AL1423" s="12" t="s">
        <v>607</v>
      </c>
      <c r="AM1423" s="12" t="s">
        <v>608</v>
      </c>
      <c r="AN1423" s="12" t="s">
        <v>694</v>
      </c>
      <c r="AO1423" s="12">
        <v>2011</v>
      </c>
      <c r="AP1423" s="12" t="s">
        <v>3235</v>
      </c>
      <c r="AQ1423" s="12">
        <v>46</v>
      </c>
      <c r="AR1423" s="12">
        <v>1</v>
      </c>
      <c r="AS1423" s="12" t="s">
        <v>555</v>
      </c>
      <c r="AT1423" s="12" t="s">
        <v>212</v>
      </c>
      <c r="AU1423" s="12">
        <v>1</v>
      </c>
      <c r="AV1423" s="12">
        <v>0</v>
      </c>
      <c r="AW1423" s="12">
        <v>0</v>
      </c>
      <c r="AX1423" s="12">
        <v>1</v>
      </c>
      <c r="AY1423" s="12">
        <v>1</v>
      </c>
      <c r="AZ1423" s="12">
        <v>0</v>
      </c>
      <c r="BA1423" s="12">
        <v>1</v>
      </c>
      <c r="BB1423" s="12">
        <v>1</v>
      </c>
      <c r="BC1423" s="12">
        <v>0</v>
      </c>
      <c r="BD1423" s="12">
        <v>0</v>
      </c>
      <c r="BE1423" s="12">
        <v>0</v>
      </c>
      <c r="BF1423" s="12" t="s">
        <v>766</v>
      </c>
      <c r="BG1423" s="12" t="s">
        <v>781</v>
      </c>
      <c r="BH1423" s="12"/>
      <c r="BI1423" s="12" t="s">
        <v>2807</v>
      </c>
      <c r="BJ1423" s="12" t="s">
        <v>3460</v>
      </c>
      <c r="BK1423" s="12" t="s">
        <v>3463</v>
      </c>
      <c r="BL1423" s="12" t="s">
        <v>3470</v>
      </c>
      <c r="BM1423" s="12" t="s">
        <v>787</v>
      </c>
      <c r="BN1423" s="12"/>
      <c r="BO1423" s="12"/>
      <c r="BP1423" s="12"/>
      <c r="BQ1423" s="12"/>
      <c r="BR1423" s="12"/>
      <c r="BS1423" s="12"/>
      <c r="BT1423" s="12"/>
      <c r="BU1423" s="12"/>
      <c r="BV1423" s="12"/>
      <c r="BW1423" s="12"/>
      <c r="BX1423" s="12"/>
      <c r="BY1423" s="12"/>
      <c r="BZ1423" s="12"/>
      <c r="CA1423" s="12"/>
      <c r="CB1423" s="12"/>
      <c r="CC1423" s="12"/>
      <c r="CD1423" s="12"/>
      <c r="CE1423" s="12"/>
      <c r="CF1423" s="12"/>
      <c r="CG1423" s="12"/>
      <c r="CH1423" s="12"/>
      <c r="CI1423" s="12"/>
      <c r="CJ1423" s="12"/>
      <c r="CK1423" s="12"/>
      <c r="CL1423" s="12"/>
      <c r="CM1423" s="12"/>
      <c r="CN1423" s="12"/>
      <c r="CO1423" s="12"/>
      <c r="CP1423" s="12"/>
      <c r="CQ1423" s="12"/>
      <c r="CR1423" s="12"/>
      <c r="CS1423" s="12"/>
      <c r="CT1423" s="12"/>
      <c r="CU1423" s="12"/>
      <c r="CV1423" s="12"/>
      <c r="CW1423" s="12"/>
      <c r="CX1423" s="57"/>
    </row>
    <row r="1424" spans="1:102" x14ac:dyDescent="0.35">
      <c r="A1424" s="56">
        <v>71</v>
      </c>
      <c r="B1424" s="12" t="s">
        <v>3760</v>
      </c>
      <c r="C1424" s="12">
        <v>71.3</v>
      </c>
      <c r="D1424" s="12" t="s">
        <v>2360</v>
      </c>
      <c r="E1424" s="12" t="s">
        <v>461</v>
      </c>
      <c r="F1424" s="12" t="s">
        <v>1078</v>
      </c>
      <c r="G1424" s="12" t="s">
        <v>349</v>
      </c>
      <c r="H1424" s="12" t="s">
        <v>1078</v>
      </c>
      <c r="I1424" s="12" t="s">
        <v>1285</v>
      </c>
      <c r="J1424" s="12" t="s">
        <v>556</v>
      </c>
      <c r="K1424" s="12" t="s">
        <v>578</v>
      </c>
      <c r="L1424" s="12" t="s">
        <v>558</v>
      </c>
      <c r="M1424" s="12" t="s">
        <v>3237</v>
      </c>
      <c r="N1424" s="12" t="s">
        <v>3435</v>
      </c>
      <c r="O1424" s="12" t="s">
        <v>3400</v>
      </c>
      <c r="P1424" s="12" t="s">
        <v>3401</v>
      </c>
      <c r="Q1424" s="12">
        <v>0</v>
      </c>
      <c r="R1424" s="12">
        <v>0</v>
      </c>
      <c r="S1424" s="12">
        <v>0</v>
      </c>
      <c r="T1424" s="12">
        <v>0</v>
      </c>
      <c r="U1424" s="12">
        <v>0</v>
      </c>
      <c r="V1424" s="12">
        <v>1</v>
      </c>
      <c r="W1424" s="12">
        <v>1</v>
      </c>
      <c r="X1424" s="12">
        <v>0</v>
      </c>
      <c r="Y1424" s="12">
        <v>0</v>
      </c>
      <c r="Z1424" s="12">
        <v>0</v>
      </c>
      <c r="AA1424" s="12">
        <v>0</v>
      </c>
      <c r="AB1424" s="12">
        <v>0</v>
      </c>
      <c r="AC1424" s="12">
        <v>0</v>
      </c>
      <c r="AD1424" s="12">
        <v>0</v>
      </c>
      <c r="AE1424" s="12">
        <v>0</v>
      </c>
      <c r="AF1424" s="12">
        <v>0</v>
      </c>
      <c r="AG1424" s="12">
        <v>0</v>
      </c>
      <c r="AH1424" s="12">
        <v>0</v>
      </c>
      <c r="AI1424" s="12">
        <v>0</v>
      </c>
      <c r="AJ1424" s="12">
        <v>1</v>
      </c>
      <c r="AK1424" s="12">
        <v>0</v>
      </c>
      <c r="AL1424" s="12" t="s">
        <v>607</v>
      </c>
      <c r="AM1424" s="12" t="s">
        <v>608</v>
      </c>
      <c r="AN1424" s="12" t="s">
        <v>694</v>
      </c>
      <c r="AO1424" s="12">
        <v>2011</v>
      </c>
      <c r="AP1424" s="12" t="s">
        <v>3235</v>
      </c>
      <c r="AQ1424" s="12">
        <v>46</v>
      </c>
      <c r="AR1424" s="12">
        <v>1</v>
      </c>
      <c r="AS1424" s="12" t="s">
        <v>555</v>
      </c>
      <c r="AT1424" s="12" t="s">
        <v>212</v>
      </c>
      <c r="AU1424" s="12">
        <v>1</v>
      </c>
      <c r="AV1424" s="12">
        <v>0</v>
      </c>
      <c r="AW1424" s="12">
        <v>0</v>
      </c>
      <c r="AX1424" s="12">
        <v>1</v>
      </c>
      <c r="AY1424" s="12">
        <v>1</v>
      </c>
      <c r="AZ1424" s="12">
        <v>0</v>
      </c>
      <c r="BA1424" s="12">
        <v>1</v>
      </c>
      <c r="BB1424" s="12">
        <v>1</v>
      </c>
      <c r="BC1424" s="12">
        <v>0</v>
      </c>
      <c r="BD1424" s="12">
        <v>0</v>
      </c>
      <c r="BE1424" s="12">
        <v>0</v>
      </c>
      <c r="BF1424" s="12" t="s">
        <v>2820</v>
      </c>
      <c r="BG1424" s="12" t="s">
        <v>846</v>
      </c>
      <c r="BH1424" s="12"/>
      <c r="BI1424" s="12" t="s">
        <v>2818</v>
      </c>
      <c r="BJ1424" s="12" t="s">
        <v>3460</v>
      </c>
      <c r="BK1424" s="12" t="s">
        <v>3463</v>
      </c>
      <c r="BL1424" s="12" t="s">
        <v>3470</v>
      </c>
      <c r="BM1424" s="12" t="s">
        <v>787</v>
      </c>
      <c r="BN1424" s="12"/>
      <c r="BO1424" s="12"/>
      <c r="BP1424" s="12"/>
      <c r="BQ1424" s="12"/>
      <c r="BR1424" s="12"/>
      <c r="BS1424" s="12"/>
      <c r="BT1424" s="12"/>
      <c r="BU1424" s="12"/>
      <c r="BV1424" s="12"/>
      <c r="BW1424" s="12"/>
      <c r="BX1424" s="12"/>
      <c r="BY1424" s="12"/>
      <c r="BZ1424" s="12"/>
      <c r="CA1424" s="12"/>
      <c r="CB1424" s="12"/>
      <c r="CC1424" s="12"/>
      <c r="CD1424" s="12"/>
      <c r="CE1424" s="12"/>
      <c r="CF1424" s="12"/>
      <c r="CG1424" s="12"/>
      <c r="CH1424" s="12"/>
      <c r="CI1424" s="12"/>
      <c r="CJ1424" s="12"/>
      <c r="CK1424" s="12"/>
      <c r="CL1424" s="12"/>
      <c r="CM1424" s="12"/>
      <c r="CN1424" s="12"/>
      <c r="CO1424" s="12"/>
      <c r="CP1424" s="12"/>
      <c r="CQ1424" s="12"/>
      <c r="CR1424" s="12"/>
      <c r="CS1424" s="12"/>
      <c r="CT1424" s="12"/>
      <c r="CU1424" s="12"/>
      <c r="CV1424" s="12"/>
      <c r="CW1424" s="12"/>
      <c r="CX1424" s="57"/>
    </row>
    <row r="1425" spans="1:102" x14ac:dyDescent="0.35">
      <c r="A1425" s="56">
        <v>71</v>
      </c>
      <c r="B1425" s="12" t="s">
        <v>3760</v>
      </c>
      <c r="C1425" s="12">
        <v>71.3</v>
      </c>
      <c r="D1425" s="12" t="s">
        <v>2363</v>
      </c>
      <c r="E1425" s="12" t="s">
        <v>461</v>
      </c>
      <c r="F1425" s="12" t="s">
        <v>1078</v>
      </c>
      <c r="G1425" s="12" t="s">
        <v>349</v>
      </c>
      <c r="H1425" s="12" t="s">
        <v>1078</v>
      </c>
      <c r="I1425" s="12" t="s">
        <v>1285</v>
      </c>
      <c r="J1425" s="12" t="s">
        <v>556</v>
      </c>
      <c r="K1425" s="12" t="s">
        <v>578</v>
      </c>
      <c r="L1425" s="12" t="s">
        <v>558</v>
      </c>
      <c r="M1425" s="12" t="s">
        <v>3237</v>
      </c>
      <c r="N1425" s="12" t="s">
        <v>3435</v>
      </c>
      <c r="O1425" s="12" t="s">
        <v>3400</v>
      </c>
      <c r="P1425" s="12" t="s">
        <v>3401</v>
      </c>
      <c r="Q1425" s="12">
        <v>0</v>
      </c>
      <c r="R1425" s="12">
        <v>0</v>
      </c>
      <c r="S1425" s="12">
        <v>0</v>
      </c>
      <c r="T1425" s="12">
        <v>0</v>
      </c>
      <c r="U1425" s="12">
        <v>0</v>
      </c>
      <c r="V1425" s="12">
        <v>1</v>
      </c>
      <c r="W1425" s="12">
        <v>1</v>
      </c>
      <c r="X1425" s="12">
        <v>0</v>
      </c>
      <c r="Y1425" s="12">
        <v>0</v>
      </c>
      <c r="Z1425" s="12">
        <v>0</v>
      </c>
      <c r="AA1425" s="12">
        <v>0</v>
      </c>
      <c r="AB1425" s="12">
        <v>0</v>
      </c>
      <c r="AC1425" s="12">
        <v>0</v>
      </c>
      <c r="AD1425" s="12">
        <v>0</v>
      </c>
      <c r="AE1425" s="12">
        <v>0</v>
      </c>
      <c r="AF1425" s="12">
        <v>0</v>
      </c>
      <c r="AG1425" s="12">
        <v>0</v>
      </c>
      <c r="AH1425" s="12">
        <v>0</v>
      </c>
      <c r="AI1425" s="12">
        <v>0</v>
      </c>
      <c r="AJ1425" s="12">
        <v>1</v>
      </c>
      <c r="AK1425" s="12">
        <v>0</v>
      </c>
      <c r="AL1425" s="12" t="s">
        <v>607</v>
      </c>
      <c r="AM1425" s="12" t="s">
        <v>608</v>
      </c>
      <c r="AN1425" s="12" t="s">
        <v>694</v>
      </c>
      <c r="AO1425" s="12">
        <v>2011</v>
      </c>
      <c r="AP1425" s="12" t="s">
        <v>3235</v>
      </c>
      <c r="AQ1425" s="12">
        <v>46</v>
      </c>
      <c r="AR1425" s="12">
        <v>1</v>
      </c>
      <c r="AS1425" s="12" t="s">
        <v>555</v>
      </c>
      <c r="AT1425" s="12" t="s">
        <v>212</v>
      </c>
      <c r="AU1425" s="12">
        <v>1</v>
      </c>
      <c r="AV1425" s="12">
        <v>0</v>
      </c>
      <c r="AW1425" s="12">
        <v>0</v>
      </c>
      <c r="AX1425" s="12">
        <v>1</v>
      </c>
      <c r="AY1425" s="12">
        <v>1</v>
      </c>
      <c r="AZ1425" s="12">
        <v>0</v>
      </c>
      <c r="BA1425" s="12">
        <v>1</v>
      </c>
      <c r="BB1425" s="12">
        <v>1</v>
      </c>
      <c r="BC1425" s="12">
        <v>0</v>
      </c>
      <c r="BD1425" s="12">
        <v>0</v>
      </c>
      <c r="BE1425" s="12">
        <v>0</v>
      </c>
      <c r="BF1425" s="12" t="s">
        <v>3258</v>
      </c>
      <c r="BG1425" s="12" t="s">
        <v>944</v>
      </c>
      <c r="BH1425" s="12"/>
      <c r="BI1425" s="12" t="s">
        <v>3249</v>
      </c>
      <c r="BJ1425" s="12" t="s">
        <v>3460</v>
      </c>
      <c r="BK1425" s="12" t="s">
        <v>3463</v>
      </c>
      <c r="BL1425" s="12" t="s">
        <v>3470</v>
      </c>
      <c r="BM1425" s="12" t="s">
        <v>787</v>
      </c>
      <c r="BN1425" s="12"/>
      <c r="BO1425" s="12"/>
      <c r="BP1425" s="12"/>
      <c r="BQ1425" s="12"/>
      <c r="BR1425" s="12"/>
      <c r="BS1425" s="12"/>
      <c r="BT1425" s="12"/>
      <c r="BU1425" s="12"/>
      <c r="BV1425" s="12"/>
      <c r="BW1425" s="12"/>
      <c r="BX1425" s="12"/>
      <c r="BY1425" s="12"/>
      <c r="BZ1425" s="12"/>
      <c r="CA1425" s="12"/>
      <c r="CB1425" s="12"/>
      <c r="CC1425" s="12"/>
      <c r="CD1425" s="12"/>
      <c r="CE1425" s="12"/>
      <c r="CF1425" s="12"/>
      <c r="CG1425" s="12"/>
      <c r="CH1425" s="12"/>
      <c r="CI1425" s="12"/>
      <c r="CJ1425" s="12"/>
      <c r="CK1425" s="12"/>
      <c r="CL1425" s="12"/>
      <c r="CM1425" s="12"/>
      <c r="CN1425" s="12"/>
      <c r="CO1425" s="12"/>
      <c r="CP1425" s="12"/>
      <c r="CQ1425" s="12"/>
      <c r="CR1425" s="12"/>
      <c r="CS1425" s="12"/>
      <c r="CT1425" s="12"/>
      <c r="CU1425" s="12"/>
      <c r="CV1425" s="12"/>
      <c r="CW1425" s="12"/>
      <c r="CX1425" s="57"/>
    </row>
    <row r="1426" spans="1:102" x14ac:dyDescent="0.35">
      <c r="A1426" s="56">
        <v>71</v>
      </c>
      <c r="B1426" s="12" t="s">
        <v>3760</v>
      </c>
      <c r="C1426" s="12">
        <v>71.3</v>
      </c>
      <c r="D1426" s="12" t="s">
        <v>2366</v>
      </c>
      <c r="E1426" s="12" t="s">
        <v>461</v>
      </c>
      <c r="F1426" s="12" t="s">
        <v>1078</v>
      </c>
      <c r="G1426" s="12" t="s">
        <v>349</v>
      </c>
      <c r="H1426" s="12" t="s">
        <v>1078</v>
      </c>
      <c r="I1426" s="12" t="s">
        <v>1285</v>
      </c>
      <c r="J1426" s="12" t="s">
        <v>556</v>
      </c>
      <c r="K1426" s="12" t="s">
        <v>578</v>
      </c>
      <c r="L1426" s="12" t="s">
        <v>558</v>
      </c>
      <c r="M1426" s="12" t="s">
        <v>3237</v>
      </c>
      <c r="N1426" s="12" t="s">
        <v>3435</v>
      </c>
      <c r="O1426" s="12" t="s">
        <v>3400</v>
      </c>
      <c r="P1426" s="12" t="s">
        <v>3401</v>
      </c>
      <c r="Q1426" s="12">
        <v>0</v>
      </c>
      <c r="R1426" s="12">
        <v>0</v>
      </c>
      <c r="S1426" s="12">
        <v>0</v>
      </c>
      <c r="T1426" s="12">
        <v>0</v>
      </c>
      <c r="U1426" s="12">
        <v>0</v>
      </c>
      <c r="V1426" s="12">
        <v>1</v>
      </c>
      <c r="W1426" s="12">
        <v>1</v>
      </c>
      <c r="X1426" s="12">
        <v>0</v>
      </c>
      <c r="Y1426" s="12">
        <v>0</v>
      </c>
      <c r="Z1426" s="12">
        <v>0</v>
      </c>
      <c r="AA1426" s="12">
        <v>0</v>
      </c>
      <c r="AB1426" s="12">
        <v>0</v>
      </c>
      <c r="AC1426" s="12">
        <v>0</v>
      </c>
      <c r="AD1426" s="12">
        <v>0</v>
      </c>
      <c r="AE1426" s="12">
        <v>0</v>
      </c>
      <c r="AF1426" s="12">
        <v>0</v>
      </c>
      <c r="AG1426" s="12">
        <v>0</v>
      </c>
      <c r="AH1426" s="12">
        <v>0</v>
      </c>
      <c r="AI1426" s="12">
        <v>0</v>
      </c>
      <c r="AJ1426" s="12">
        <v>1</v>
      </c>
      <c r="AK1426" s="12">
        <v>0</v>
      </c>
      <c r="AL1426" s="12" t="s">
        <v>607</v>
      </c>
      <c r="AM1426" s="12" t="s">
        <v>608</v>
      </c>
      <c r="AN1426" s="12" t="s">
        <v>694</v>
      </c>
      <c r="AO1426" s="12">
        <v>2011</v>
      </c>
      <c r="AP1426" s="12" t="s">
        <v>3235</v>
      </c>
      <c r="AQ1426" s="12">
        <v>46</v>
      </c>
      <c r="AR1426" s="12">
        <v>1</v>
      </c>
      <c r="AS1426" s="12" t="s">
        <v>555</v>
      </c>
      <c r="AT1426" s="12" t="s">
        <v>212</v>
      </c>
      <c r="AU1426" s="12">
        <v>1</v>
      </c>
      <c r="AV1426" s="12">
        <v>0</v>
      </c>
      <c r="AW1426" s="12">
        <v>0</v>
      </c>
      <c r="AX1426" s="12">
        <v>1</v>
      </c>
      <c r="AY1426" s="12">
        <v>1</v>
      </c>
      <c r="AZ1426" s="12">
        <v>0</v>
      </c>
      <c r="BA1426" s="12">
        <v>1</v>
      </c>
      <c r="BB1426" s="12">
        <v>1</v>
      </c>
      <c r="BC1426" s="12">
        <v>0</v>
      </c>
      <c r="BD1426" s="12">
        <v>0</v>
      </c>
      <c r="BE1426" s="12">
        <v>0</v>
      </c>
      <c r="BF1426" s="12" t="s">
        <v>772</v>
      </c>
      <c r="BG1426" s="12" t="s">
        <v>2744</v>
      </c>
      <c r="BH1426" s="12"/>
      <c r="BI1426" s="12" t="s">
        <v>2814</v>
      </c>
      <c r="BJ1426" s="12" t="s">
        <v>3460</v>
      </c>
      <c r="BK1426" s="12" t="s">
        <v>3463</v>
      </c>
      <c r="BL1426" s="12" t="s">
        <v>3470</v>
      </c>
      <c r="BM1426" s="12" t="s">
        <v>787</v>
      </c>
      <c r="BN1426" s="12"/>
      <c r="BO1426" s="12"/>
      <c r="BP1426" s="12"/>
      <c r="BQ1426" s="12"/>
      <c r="BR1426" s="12"/>
      <c r="BS1426" s="12"/>
      <c r="BT1426" s="12"/>
      <c r="BU1426" s="12"/>
      <c r="BV1426" s="12"/>
      <c r="BW1426" s="12"/>
      <c r="BX1426" s="12"/>
      <c r="BY1426" s="12"/>
      <c r="BZ1426" s="12"/>
      <c r="CA1426" s="12"/>
      <c r="CB1426" s="12"/>
      <c r="CC1426" s="12"/>
      <c r="CD1426" s="12"/>
      <c r="CE1426" s="12"/>
      <c r="CF1426" s="12"/>
      <c r="CG1426" s="12"/>
      <c r="CH1426" s="12"/>
      <c r="CI1426" s="12"/>
      <c r="CJ1426" s="12"/>
      <c r="CK1426" s="12"/>
      <c r="CL1426" s="12"/>
      <c r="CM1426" s="12"/>
      <c r="CN1426" s="12"/>
      <c r="CO1426" s="12"/>
      <c r="CP1426" s="12"/>
      <c r="CQ1426" s="12"/>
      <c r="CR1426" s="12"/>
      <c r="CS1426" s="12"/>
      <c r="CT1426" s="12"/>
      <c r="CU1426" s="12"/>
      <c r="CV1426" s="12"/>
      <c r="CW1426" s="12"/>
      <c r="CX1426" s="57"/>
    </row>
    <row r="1427" spans="1:102" x14ac:dyDescent="0.35">
      <c r="A1427" s="56">
        <v>73</v>
      </c>
      <c r="B1427" s="12" t="s">
        <v>3762</v>
      </c>
      <c r="C1427" s="12">
        <v>73.099999999999994</v>
      </c>
      <c r="D1427" s="12" t="s">
        <v>2711</v>
      </c>
      <c r="E1427" s="12" t="s">
        <v>466</v>
      </c>
      <c r="F1427" s="12" t="s">
        <v>1078</v>
      </c>
      <c r="G1427" s="12" t="s">
        <v>349</v>
      </c>
      <c r="H1427" s="12" t="s">
        <v>1078</v>
      </c>
      <c r="I1427" s="12" t="s">
        <v>1285</v>
      </c>
      <c r="J1427" s="12" t="s">
        <v>556</v>
      </c>
      <c r="K1427" s="12" t="s">
        <v>585</v>
      </c>
      <c r="L1427" s="12" t="s">
        <v>558</v>
      </c>
      <c r="M1427" s="12" t="s">
        <v>3237</v>
      </c>
      <c r="N1427" s="12" t="s">
        <v>3435</v>
      </c>
      <c r="O1427" s="12" t="s">
        <v>3400</v>
      </c>
      <c r="P1427" s="12" t="s">
        <v>3401</v>
      </c>
      <c r="Q1427" s="12">
        <v>0</v>
      </c>
      <c r="R1427" s="12">
        <v>0</v>
      </c>
      <c r="S1427" s="12">
        <v>0</v>
      </c>
      <c r="T1427" s="12">
        <v>0</v>
      </c>
      <c r="U1427" s="12">
        <v>0</v>
      </c>
      <c r="V1427" s="12">
        <v>1</v>
      </c>
      <c r="W1427" s="12">
        <v>0</v>
      </c>
      <c r="X1427" s="12">
        <v>0</v>
      </c>
      <c r="Y1427" s="12">
        <v>0</v>
      </c>
      <c r="Z1427" s="12">
        <v>0</v>
      </c>
      <c r="AA1427" s="12">
        <v>0</v>
      </c>
      <c r="AB1427" s="12">
        <v>0</v>
      </c>
      <c r="AC1427" s="12">
        <v>1</v>
      </c>
      <c r="AD1427" s="12">
        <v>0</v>
      </c>
      <c r="AE1427" s="12">
        <v>0</v>
      </c>
      <c r="AF1427" s="12">
        <v>0</v>
      </c>
      <c r="AG1427" s="12">
        <v>0</v>
      </c>
      <c r="AH1427" s="12">
        <v>0</v>
      </c>
      <c r="AI1427" s="12">
        <v>0</v>
      </c>
      <c r="AJ1427" s="12">
        <v>0</v>
      </c>
      <c r="AK1427" s="12">
        <v>0</v>
      </c>
      <c r="AL1427" s="12" t="s">
        <v>678</v>
      </c>
      <c r="AM1427" s="12" t="s">
        <v>608</v>
      </c>
      <c r="AN1427" s="12" t="s">
        <v>635</v>
      </c>
      <c r="AO1427" s="12">
        <v>2011</v>
      </c>
      <c r="AP1427" s="12" t="s">
        <v>3235</v>
      </c>
      <c r="AQ1427" s="12">
        <v>53</v>
      </c>
      <c r="AR1427" s="12">
        <v>1</v>
      </c>
      <c r="AS1427" s="12" t="s">
        <v>555</v>
      </c>
      <c r="AT1427" s="12" t="s">
        <v>212</v>
      </c>
      <c r="AU1427" s="12">
        <v>0</v>
      </c>
      <c r="AV1427" s="12">
        <v>0</v>
      </c>
      <c r="AW1427" s="12">
        <v>0</v>
      </c>
      <c r="AX1427" s="12">
        <v>0</v>
      </c>
      <c r="AY1427" s="12">
        <v>0</v>
      </c>
      <c r="AZ1427" s="12">
        <v>0</v>
      </c>
      <c r="BA1427" s="12">
        <v>0</v>
      </c>
      <c r="BB1427" s="12">
        <v>0</v>
      </c>
      <c r="BC1427" s="12">
        <v>0</v>
      </c>
      <c r="BD1427" s="12">
        <v>0</v>
      </c>
      <c r="BE1427" s="12">
        <v>0</v>
      </c>
      <c r="BF1427" s="12" t="s">
        <v>2820</v>
      </c>
      <c r="BG1427" s="12" t="s">
        <v>779</v>
      </c>
      <c r="BH1427" s="12"/>
      <c r="BI1427" s="12" t="s">
        <v>2803</v>
      </c>
      <c r="BJ1427" s="12" t="s">
        <v>718</v>
      </c>
      <c r="BK1427" s="12" t="s">
        <v>3467</v>
      </c>
      <c r="BL1427" s="12" t="s">
        <v>3470</v>
      </c>
      <c r="BM1427" s="12" t="s">
        <v>787</v>
      </c>
      <c r="BN1427" s="12"/>
      <c r="BO1427" s="12"/>
      <c r="BP1427" s="12"/>
      <c r="BQ1427" s="12"/>
      <c r="BR1427" s="12"/>
      <c r="BS1427" s="12"/>
      <c r="BT1427" s="12"/>
      <c r="BU1427" s="12"/>
      <c r="BV1427" s="12"/>
      <c r="BW1427" s="12"/>
      <c r="BX1427" s="12"/>
      <c r="BY1427" s="12"/>
      <c r="BZ1427" s="12"/>
      <c r="CA1427" s="12"/>
      <c r="CB1427" s="12"/>
      <c r="CC1427" s="12"/>
      <c r="CD1427" s="12"/>
      <c r="CE1427" s="12"/>
      <c r="CF1427" s="12"/>
      <c r="CG1427" s="12"/>
      <c r="CH1427" s="12"/>
      <c r="CI1427" s="12"/>
      <c r="CJ1427" s="12"/>
      <c r="CK1427" s="12"/>
      <c r="CL1427" s="12"/>
      <c r="CM1427" s="12"/>
      <c r="CN1427" s="12"/>
      <c r="CO1427" s="12"/>
      <c r="CP1427" s="12"/>
      <c r="CQ1427" s="12"/>
      <c r="CR1427" s="12"/>
      <c r="CS1427" s="12"/>
      <c r="CT1427" s="12"/>
      <c r="CU1427" s="12"/>
      <c r="CV1427" s="12"/>
      <c r="CW1427" s="12"/>
      <c r="CX1427" s="57"/>
    </row>
    <row r="1428" spans="1:102" x14ac:dyDescent="0.35">
      <c r="A1428" s="56">
        <v>73</v>
      </c>
      <c r="B1428" s="12" t="s">
        <v>3762</v>
      </c>
      <c r="C1428" s="12">
        <v>73.099999999999994</v>
      </c>
      <c r="D1428" s="12" t="s">
        <v>2719</v>
      </c>
      <c r="E1428" s="12" t="s">
        <v>466</v>
      </c>
      <c r="F1428" s="12" t="s">
        <v>1078</v>
      </c>
      <c r="G1428" s="12" t="s">
        <v>349</v>
      </c>
      <c r="H1428" s="12" t="s">
        <v>1078</v>
      </c>
      <c r="I1428" s="12" t="s">
        <v>1285</v>
      </c>
      <c r="J1428" s="12" t="s">
        <v>556</v>
      </c>
      <c r="K1428" s="12" t="s">
        <v>585</v>
      </c>
      <c r="L1428" s="12" t="s">
        <v>558</v>
      </c>
      <c r="M1428" s="12" t="s">
        <v>3237</v>
      </c>
      <c r="N1428" s="12" t="s">
        <v>3435</v>
      </c>
      <c r="O1428" s="12" t="s">
        <v>3400</v>
      </c>
      <c r="P1428" s="12" t="s">
        <v>3401</v>
      </c>
      <c r="Q1428" s="12">
        <v>0</v>
      </c>
      <c r="R1428" s="12">
        <v>0</v>
      </c>
      <c r="S1428" s="12">
        <v>0</v>
      </c>
      <c r="T1428" s="12">
        <v>0</v>
      </c>
      <c r="U1428" s="12">
        <v>0</v>
      </c>
      <c r="V1428" s="12">
        <v>1</v>
      </c>
      <c r="W1428" s="12">
        <v>0</v>
      </c>
      <c r="X1428" s="12">
        <v>0</v>
      </c>
      <c r="Y1428" s="12">
        <v>0</v>
      </c>
      <c r="Z1428" s="12">
        <v>0</v>
      </c>
      <c r="AA1428" s="12">
        <v>0</v>
      </c>
      <c r="AB1428" s="12">
        <v>0</v>
      </c>
      <c r="AC1428" s="12">
        <v>1</v>
      </c>
      <c r="AD1428" s="12">
        <v>0</v>
      </c>
      <c r="AE1428" s="12">
        <v>0</v>
      </c>
      <c r="AF1428" s="12">
        <v>0</v>
      </c>
      <c r="AG1428" s="12">
        <v>0</v>
      </c>
      <c r="AH1428" s="12">
        <v>0</v>
      </c>
      <c r="AI1428" s="12">
        <v>0</v>
      </c>
      <c r="AJ1428" s="12">
        <v>0</v>
      </c>
      <c r="AK1428" s="12">
        <v>0</v>
      </c>
      <c r="AL1428" s="12" t="s">
        <v>678</v>
      </c>
      <c r="AM1428" s="12" t="s">
        <v>608</v>
      </c>
      <c r="AN1428" s="12" t="s">
        <v>635</v>
      </c>
      <c r="AO1428" s="12">
        <v>2011</v>
      </c>
      <c r="AP1428" s="12" t="s">
        <v>3235</v>
      </c>
      <c r="AQ1428" s="12">
        <v>53</v>
      </c>
      <c r="AR1428" s="12">
        <v>1</v>
      </c>
      <c r="AS1428" s="12" t="s">
        <v>555</v>
      </c>
      <c r="AT1428" s="12" t="s">
        <v>212</v>
      </c>
      <c r="AU1428" s="12">
        <v>0</v>
      </c>
      <c r="AV1428" s="12">
        <v>0</v>
      </c>
      <c r="AW1428" s="12">
        <v>0</v>
      </c>
      <c r="AX1428" s="12">
        <v>0</v>
      </c>
      <c r="AY1428" s="12">
        <v>0</v>
      </c>
      <c r="AZ1428" s="12">
        <v>0</v>
      </c>
      <c r="BA1428" s="12">
        <v>0</v>
      </c>
      <c r="BB1428" s="12">
        <v>0</v>
      </c>
      <c r="BC1428" s="12">
        <v>0</v>
      </c>
      <c r="BD1428" s="12">
        <v>0</v>
      </c>
      <c r="BE1428" s="12">
        <v>0</v>
      </c>
      <c r="BF1428" s="12" t="s">
        <v>772</v>
      </c>
      <c r="BG1428" s="12" t="s">
        <v>969</v>
      </c>
      <c r="BH1428" s="12"/>
      <c r="BI1428" s="12" t="s">
        <v>2814</v>
      </c>
      <c r="BJ1428" s="12" t="s">
        <v>718</v>
      </c>
      <c r="BK1428" s="12" t="s">
        <v>3467</v>
      </c>
      <c r="BL1428" s="12" t="s">
        <v>3470</v>
      </c>
      <c r="BM1428" s="12" t="s">
        <v>787</v>
      </c>
      <c r="BN1428" s="12"/>
      <c r="BO1428" s="12"/>
      <c r="BP1428" s="12"/>
      <c r="BQ1428" s="12"/>
      <c r="BR1428" s="12"/>
      <c r="BS1428" s="12"/>
      <c r="BT1428" s="12"/>
      <c r="BU1428" s="12"/>
      <c r="BV1428" s="12"/>
      <c r="BW1428" s="12"/>
      <c r="BX1428" s="12"/>
      <c r="BY1428" s="12"/>
      <c r="BZ1428" s="12"/>
      <c r="CA1428" s="12"/>
      <c r="CB1428" s="12"/>
      <c r="CC1428" s="12"/>
      <c r="CD1428" s="12"/>
      <c r="CE1428" s="12"/>
      <c r="CF1428" s="12"/>
      <c r="CG1428" s="12"/>
      <c r="CH1428" s="12"/>
      <c r="CI1428" s="12"/>
      <c r="CJ1428" s="12"/>
      <c r="CK1428" s="12"/>
      <c r="CL1428" s="12"/>
      <c r="CM1428" s="12"/>
      <c r="CN1428" s="12"/>
      <c r="CO1428" s="12"/>
      <c r="CP1428" s="12"/>
      <c r="CQ1428" s="12"/>
      <c r="CR1428" s="12"/>
      <c r="CS1428" s="12"/>
      <c r="CT1428" s="12"/>
      <c r="CU1428" s="12"/>
      <c r="CV1428" s="12"/>
      <c r="CW1428" s="12"/>
      <c r="CX1428" s="57"/>
    </row>
    <row r="1429" spans="1:102" x14ac:dyDescent="0.35">
      <c r="A1429" s="56">
        <v>73</v>
      </c>
      <c r="B1429" s="12" t="s">
        <v>3762</v>
      </c>
      <c r="C1429" s="12">
        <v>73.11</v>
      </c>
      <c r="D1429" s="12" t="s">
        <v>2714</v>
      </c>
      <c r="E1429" s="12" t="s">
        <v>466</v>
      </c>
      <c r="F1429" s="12" t="s">
        <v>1078</v>
      </c>
      <c r="G1429" s="12" t="s">
        <v>349</v>
      </c>
      <c r="H1429" s="12" t="s">
        <v>1078</v>
      </c>
      <c r="I1429" s="12" t="s">
        <v>1285</v>
      </c>
      <c r="J1429" s="12" t="s">
        <v>556</v>
      </c>
      <c r="K1429" s="12" t="s">
        <v>585</v>
      </c>
      <c r="L1429" s="12" t="s">
        <v>558</v>
      </c>
      <c r="M1429" s="12" t="s">
        <v>3237</v>
      </c>
      <c r="N1429" s="12" t="s">
        <v>3435</v>
      </c>
      <c r="O1429" s="12" t="s">
        <v>3400</v>
      </c>
      <c r="P1429" s="12" t="s">
        <v>3401</v>
      </c>
      <c r="Q1429" s="12">
        <v>0</v>
      </c>
      <c r="R1429" s="12">
        <v>0</v>
      </c>
      <c r="S1429" s="12">
        <v>0</v>
      </c>
      <c r="T1429" s="12">
        <v>0</v>
      </c>
      <c r="U1429" s="12">
        <v>0</v>
      </c>
      <c r="V1429" s="12">
        <v>1</v>
      </c>
      <c r="W1429" s="12">
        <v>0</v>
      </c>
      <c r="X1429" s="12">
        <v>0</v>
      </c>
      <c r="Y1429" s="12">
        <v>0</v>
      </c>
      <c r="Z1429" s="12">
        <v>0</v>
      </c>
      <c r="AA1429" s="12">
        <v>0</v>
      </c>
      <c r="AB1429" s="12">
        <v>0</v>
      </c>
      <c r="AC1429" s="12">
        <v>1</v>
      </c>
      <c r="AD1429" s="12">
        <v>0</v>
      </c>
      <c r="AE1429" s="12">
        <v>0</v>
      </c>
      <c r="AF1429" s="12">
        <v>0</v>
      </c>
      <c r="AG1429" s="12">
        <v>0</v>
      </c>
      <c r="AH1429" s="12">
        <v>0</v>
      </c>
      <c r="AI1429" s="12">
        <v>0</v>
      </c>
      <c r="AJ1429" s="12">
        <v>0</v>
      </c>
      <c r="AK1429" s="12">
        <v>0</v>
      </c>
      <c r="AL1429" s="12" t="s">
        <v>678</v>
      </c>
      <c r="AM1429" s="12" t="s">
        <v>608</v>
      </c>
      <c r="AN1429" s="12" t="s">
        <v>635</v>
      </c>
      <c r="AO1429" s="12">
        <v>2011</v>
      </c>
      <c r="AP1429" s="12" t="s">
        <v>3235</v>
      </c>
      <c r="AQ1429" s="12">
        <v>53</v>
      </c>
      <c r="AR1429" s="12">
        <v>1</v>
      </c>
      <c r="AS1429" s="12" t="s">
        <v>555</v>
      </c>
      <c r="AT1429" s="12" t="s">
        <v>212</v>
      </c>
      <c r="AU1429" s="12">
        <v>0</v>
      </c>
      <c r="AV1429" s="12">
        <v>0</v>
      </c>
      <c r="AW1429" s="12">
        <v>0</v>
      </c>
      <c r="AX1429" s="12">
        <v>0</v>
      </c>
      <c r="AY1429" s="12">
        <v>0</v>
      </c>
      <c r="AZ1429" s="12">
        <v>0</v>
      </c>
      <c r="BA1429" s="12">
        <v>0</v>
      </c>
      <c r="BB1429" s="12">
        <v>0</v>
      </c>
      <c r="BC1429" s="12">
        <v>0</v>
      </c>
      <c r="BD1429" s="12">
        <v>0</v>
      </c>
      <c r="BE1429" s="12">
        <v>0</v>
      </c>
      <c r="BF1429" s="12" t="s">
        <v>2820</v>
      </c>
      <c r="BG1429" s="12" t="s">
        <v>970</v>
      </c>
      <c r="BH1429" s="12"/>
      <c r="BI1429" s="12" t="s">
        <v>2818</v>
      </c>
      <c r="BJ1429" s="12" t="s">
        <v>718</v>
      </c>
      <c r="BK1429" s="12" t="s">
        <v>3467</v>
      </c>
      <c r="BL1429" s="12" t="s">
        <v>3470</v>
      </c>
      <c r="BM1429" s="12" t="s">
        <v>787</v>
      </c>
      <c r="BN1429" s="12"/>
      <c r="BO1429" s="12"/>
      <c r="BP1429" s="12"/>
      <c r="BQ1429" s="12"/>
      <c r="BR1429" s="12"/>
      <c r="BS1429" s="12"/>
      <c r="BT1429" s="12"/>
      <c r="BU1429" s="12"/>
      <c r="BV1429" s="12"/>
      <c r="BW1429" s="12"/>
      <c r="BX1429" s="12"/>
      <c r="BY1429" s="12"/>
      <c r="BZ1429" s="12"/>
      <c r="CA1429" s="12"/>
      <c r="CB1429" s="12"/>
      <c r="CC1429" s="12"/>
      <c r="CD1429" s="12"/>
      <c r="CE1429" s="12"/>
      <c r="CF1429" s="12"/>
      <c r="CG1429" s="12"/>
      <c r="CH1429" s="12"/>
      <c r="CI1429" s="12"/>
      <c r="CJ1429" s="12"/>
      <c r="CK1429" s="12"/>
      <c r="CL1429" s="12"/>
      <c r="CM1429" s="12"/>
      <c r="CN1429" s="12"/>
      <c r="CO1429" s="12"/>
      <c r="CP1429" s="12"/>
      <c r="CQ1429" s="12"/>
      <c r="CR1429" s="12"/>
      <c r="CS1429" s="12"/>
      <c r="CT1429" s="12"/>
      <c r="CU1429" s="12"/>
      <c r="CV1429" s="12"/>
      <c r="CW1429" s="12"/>
      <c r="CX1429" s="57"/>
    </row>
    <row r="1430" spans="1:102" x14ac:dyDescent="0.35">
      <c r="A1430" s="56">
        <v>73</v>
      </c>
      <c r="B1430" s="12" t="s">
        <v>3762</v>
      </c>
      <c r="C1430" s="12">
        <v>73.12</v>
      </c>
      <c r="D1430" s="12" t="s">
        <v>2715</v>
      </c>
      <c r="E1430" s="12" t="s">
        <v>466</v>
      </c>
      <c r="F1430" s="12" t="s">
        <v>1078</v>
      </c>
      <c r="G1430" s="12" t="s">
        <v>349</v>
      </c>
      <c r="H1430" s="12" t="s">
        <v>1078</v>
      </c>
      <c r="I1430" s="12" t="s">
        <v>1285</v>
      </c>
      <c r="J1430" s="12" t="s">
        <v>556</v>
      </c>
      <c r="K1430" s="12" t="s">
        <v>585</v>
      </c>
      <c r="L1430" s="12" t="s">
        <v>558</v>
      </c>
      <c r="M1430" s="12" t="s">
        <v>3237</v>
      </c>
      <c r="N1430" s="12" t="s">
        <v>3435</v>
      </c>
      <c r="O1430" s="12" t="s">
        <v>3400</v>
      </c>
      <c r="P1430" s="12" t="s">
        <v>3401</v>
      </c>
      <c r="Q1430" s="12">
        <v>0</v>
      </c>
      <c r="R1430" s="12">
        <v>0</v>
      </c>
      <c r="S1430" s="12">
        <v>0</v>
      </c>
      <c r="T1430" s="12">
        <v>0</v>
      </c>
      <c r="U1430" s="12">
        <v>0</v>
      </c>
      <c r="V1430" s="12">
        <v>1</v>
      </c>
      <c r="W1430" s="12">
        <v>0</v>
      </c>
      <c r="X1430" s="12">
        <v>0</v>
      </c>
      <c r="Y1430" s="12">
        <v>0</v>
      </c>
      <c r="Z1430" s="12">
        <v>0</v>
      </c>
      <c r="AA1430" s="12">
        <v>0</v>
      </c>
      <c r="AB1430" s="12">
        <v>0</v>
      </c>
      <c r="AC1430" s="12">
        <v>1</v>
      </c>
      <c r="AD1430" s="12">
        <v>0</v>
      </c>
      <c r="AE1430" s="12">
        <v>0</v>
      </c>
      <c r="AF1430" s="12">
        <v>0</v>
      </c>
      <c r="AG1430" s="12">
        <v>0</v>
      </c>
      <c r="AH1430" s="12">
        <v>0</v>
      </c>
      <c r="AI1430" s="12">
        <v>0</v>
      </c>
      <c r="AJ1430" s="12">
        <v>0</v>
      </c>
      <c r="AK1430" s="12">
        <v>0</v>
      </c>
      <c r="AL1430" s="12" t="s">
        <v>678</v>
      </c>
      <c r="AM1430" s="12" t="s">
        <v>608</v>
      </c>
      <c r="AN1430" s="12" t="s">
        <v>635</v>
      </c>
      <c r="AO1430" s="12">
        <v>2011</v>
      </c>
      <c r="AP1430" s="12" t="s">
        <v>3235</v>
      </c>
      <c r="AQ1430" s="12">
        <v>53</v>
      </c>
      <c r="AR1430" s="12">
        <v>1</v>
      </c>
      <c r="AS1430" s="12" t="s">
        <v>555</v>
      </c>
      <c r="AT1430" s="12" t="s">
        <v>212</v>
      </c>
      <c r="AU1430" s="12">
        <v>0</v>
      </c>
      <c r="AV1430" s="12">
        <v>0</v>
      </c>
      <c r="AW1430" s="12">
        <v>0</v>
      </c>
      <c r="AX1430" s="12">
        <v>0</v>
      </c>
      <c r="AY1430" s="12">
        <v>0</v>
      </c>
      <c r="AZ1430" s="12">
        <v>0</v>
      </c>
      <c r="BA1430" s="12">
        <v>0</v>
      </c>
      <c r="BB1430" s="12">
        <v>0</v>
      </c>
      <c r="BC1430" s="12">
        <v>0</v>
      </c>
      <c r="BD1430" s="12">
        <v>0</v>
      </c>
      <c r="BE1430" s="12">
        <v>0</v>
      </c>
      <c r="BF1430" s="12" t="s">
        <v>2820</v>
      </c>
      <c r="BG1430" s="12" t="s">
        <v>971</v>
      </c>
      <c r="BH1430" s="12"/>
      <c r="BI1430" s="12" t="s">
        <v>2818</v>
      </c>
      <c r="BJ1430" s="12" t="s">
        <v>718</v>
      </c>
      <c r="BK1430" s="12" t="s">
        <v>3467</v>
      </c>
      <c r="BL1430" s="12" t="s">
        <v>3470</v>
      </c>
      <c r="BM1430" s="12" t="s">
        <v>787</v>
      </c>
      <c r="BN1430" s="12"/>
      <c r="BO1430" s="12"/>
      <c r="BP1430" s="12"/>
      <c r="BQ1430" s="12"/>
      <c r="BR1430" s="12"/>
      <c r="BS1430" s="12"/>
      <c r="BT1430" s="12"/>
      <c r="BU1430" s="12"/>
      <c r="BV1430" s="12"/>
      <c r="BW1430" s="12"/>
      <c r="BX1430" s="12"/>
      <c r="BY1430" s="12"/>
      <c r="BZ1430" s="12"/>
      <c r="CA1430" s="12"/>
      <c r="CB1430" s="12"/>
      <c r="CC1430" s="12"/>
      <c r="CD1430" s="12"/>
      <c r="CE1430" s="12"/>
      <c r="CF1430" s="12"/>
      <c r="CG1430" s="12"/>
      <c r="CH1430" s="12"/>
      <c r="CI1430" s="12"/>
      <c r="CJ1430" s="12"/>
      <c r="CK1430" s="12"/>
      <c r="CL1430" s="12"/>
      <c r="CM1430" s="12"/>
      <c r="CN1430" s="12"/>
      <c r="CO1430" s="12"/>
      <c r="CP1430" s="12"/>
      <c r="CQ1430" s="12"/>
      <c r="CR1430" s="12"/>
      <c r="CS1430" s="12"/>
      <c r="CT1430" s="12"/>
      <c r="CU1430" s="12"/>
      <c r="CV1430" s="12"/>
      <c r="CW1430" s="12"/>
      <c r="CX1430" s="57"/>
    </row>
    <row r="1431" spans="1:102" x14ac:dyDescent="0.35">
      <c r="A1431" s="56">
        <v>73</v>
      </c>
      <c r="B1431" s="12" t="s">
        <v>3762</v>
      </c>
      <c r="C1431" s="12">
        <v>73.13</v>
      </c>
      <c r="D1431" s="12" t="s">
        <v>2720</v>
      </c>
      <c r="E1431" s="12" t="s">
        <v>466</v>
      </c>
      <c r="F1431" s="12" t="s">
        <v>1078</v>
      </c>
      <c r="G1431" s="12" t="s">
        <v>349</v>
      </c>
      <c r="H1431" s="12" t="s">
        <v>1078</v>
      </c>
      <c r="I1431" s="12" t="s">
        <v>1285</v>
      </c>
      <c r="J1431" s="12" t="s">
        <v>556</v>
      </c>
      <c r="K1431" s="12" t="s">
        <v>585</v>
      </c>
      <c r="L1431" s="12" t="s">
        <v>558</v>
      </c>
      <c r="M1431" s="12" t="s">
        <v>3237</v>
      </c>
      <c r="N1431" s="12" t="s">
        <v>3435</v>
      </c>
      <c r="O1431" s="12" t="s">
        <v>3400</v>
      </c>
      <c r="P1431" s="12" t="s">
        <v>3401</v>
      </c>
      <c r="Q1431" s="12">
        <v>0</v>
      </c>
      <c r="R1431" s="12">
        <v>0</v>
      </c>
      <c r="S1431" s="12">
        <v>0</v>
      </c>
      <c r="T1431" s="12">
        <v>0</v>
      </c>
      <c r="U1431" s="12">
        <v>0</v>
      </c>
      <c r="V1431" s="12">
        <v>1</v>
      </c>
      <c r="W1431" s="12">
        <v>0</v>
      </c>
      <c r="X1431" s="12">
        <v>0</v>
      </c>
      <c r="Y1431" s="12">
        <v>0</v>
      </c>
      <c r="Z1431" s="12">
        <v>0</v>
      </c>
      <c r="AA1431" s="12">
        <v>0</v>
      </c>
      <c r="AB1431" s="12">
        <v>0</v>
      </c>
      <c r="AC1431" s="12">
        <v>1</v>
      </c>
      <c r="AD1431" s="12">
        <v>0</v>
      </c>
      <c r="AE1431" s="12">
        <v>0</v>
      </c>
      <c r="AF1431" s="12">
        <v>0</v>
      </c>
      <c r="AG1431" s="12">
        <v>0</v>
      </c>
      <c r="AH1431" s="12">
        <v>0</v>
      </c>
      <c r="AI1431" s="12">
        <v>0</v>
      </c>
      <c r="AJ1431" s="12">
        <v>0</v>
      </c>
      <c r="AK1431" s="12">
        <v>0</v>
      </c>
      <c r="AL1431" s="12" t="s">
        <v>678</v>
      </c>
      <c r="AM1431" s="12" t="s">
        <v>608</v>
      </c>
      <c r="AN1431" s="12" t="s">
        <v>635</v>
      </c>
      <c r="AO1431" s="12">
        <v>2011</v>
      </c>
      <c r="AP1431" s="12" t="s">
        <v>3235</v>
      </c>
      <c r="AQ1431" s="12">
        <v>53</v>
      </c>
      <c r="AR1431" s="12">
        <v>1</v>
      </c>
      <c r="AS1431" s="12" t="s">
        <v>555</v>
      </c>
      <c r="AT1431" s="12" t="s">
        <v>212</v>
      </c>
      <c r="AU1431" s="12">
        <v>0</v>
      </c>
      <c r="AV1431" s="12">
        <v>0</v>
      </c>
      <c r="AW1431" s="12">
        <v>0</v>
      </c>
      <c r="AX1431" s="12">
        <v>0</v>
      </c>
      <c r="AY1431" s="12">
        <v>0</v>
      </c>
      <c r="AZ1431" s="12">
        <v>0</v>
      </c>
      <c r="BA1431" s="12">
        <v>0</v>
      </c>
      <c r="BB1431" s="12">
        <v>0</v>
      </c>
      <c r="BC1431" s="12">
        <v>0</v>
      </c>
      <c r="BD1431" s="12">
        <v>0</v>
      </c>
      <c r="BE1431" s="12">
        <v>0</v>
      </c>
      <c r="BF1431" s="12" t="s">
        <v>3258</v>
      </c>
      <c r="BG1431" s="12" t="s">
        <v>944</v>
      </c>
      <c r="BH1431" s="12"/>
      <c r="BI1431" s="12" t="s">
        <v>3249</v>
      </c>
      <c r="BJ1431" s="12" t="s">
        <v>718</v>
      </c>
      <c r="BK1431" s="12" t="s">
        <v>3467</v>
      </c>
      <c r="BL1431" s="12" t="s">
        <v>3470</v>
      </c>
      <c r="BM1431" s="12" t="s">
        <v>787</v>
      </c>
      <c r="BN1431" s="12"/>
      <c r="BO1431" s="12"/>
      <c r="BP1431" s="12"/>
      <c r="BQ1431" s="12"/>
      <c r="BR1431" s="12"/>
      <c r="BS1431" s="12"/>
      <c r="BT1431" s="12"/>
      <c r="BU1431" s="12"/>
      <c r="BV1431" s="12"/>
      <c r="BW1431" s="12"/>
      <c r="BX1431" s="12"/>
      <c r="BY1431" s="12"/>
      <c r="BZ1431" s="12"/>
      <c r="CA1431" s="12"/>
      <c r="CB1431" s="12"/>
      <c r="CC1431" s="12"/>
      <c r="CD1431" s="12"/>
      <c r="CE1431" s="12"/>
      <c r="CF1431" s="12"/>
      <c r="CG1431" s="12"/>
      <c r="CH1431" s="12"/>
      <c r="CI1431" s="12"/>
      <c r="CJ1431" s="12"/>
      <c r="CK1431" s="12"/>
      <c r="CL1431" s="12"/>
      <c r="CM1431" s="12"/>
      <c r="CN1431" s="12"/>
      <c r="CO1431" s="12"/>
      <c r="CP1431" s="12"/>
      <c r="CQ1431" s="12"/>
      <c r="CR1431" s="12"/>
      <c r="CS1431" s="12"/>
      <c r="CT1431" s="12"/>
      <c r="CU1431" s="12"/>
      <c r="CV1431" s="12"/>
      <c r="CW1431" s="12"/>
      <c r="CX1431" s="57"/>
    </row>
    <row r="1432" spans="1:102" x14ac:dyDescent="0.35">
      <c r="A1432" s="56">
        <v>73</v>
      </c>
      <c r="B1432" s="12" t="s">
        <v>3762</v>
      </c>
      <c r="C1432" s="12">
        <v>73.14</v>
      </c>
      <c r="D1432" s="12" t="s">
        <v>2712</v>
      </c>
      <c r="E1432" s="12" t="s">
        <v>466</v>
      </c>
      <c r="F1432" s="12" t="s">
        <v>1078</v>
      </c>
      <c r="G1432" s="12" t="s">
        <v>349</v>
      </c>
      <c r="H1432" s="12" t="s">
        <v>1078</v>
      </c>
      <c r="I1432" s="12" t="s">
        <v>1285</v>
      </c>
      <c r="J1432" s="12" t="s">
        <v>556</v>
      </c>
      <c r="K1432" s="12" t="s">
        <v>585</v>
      </c>
      <c r="L1432" s="12" t="s">
        <v>558</v>
      </c>
      <c r="M1432" s="12" t="s">
        <v>3237</v>
      </c>
      <c r="N1432" s="12" t="s">
        <v>3435</v>
      </c>
      <c r="O1432" s="12" t="s">
        <v>3400</v>
      </c>
      <c r="P1432" s="12" t="s">
        <v>3401</v>
      </c>
      <c r="Q1432" s="12">
        <v>0</v>
      </c>
      <c r="R1432" s="12">
        <v>0</v>
      </c>
      <c r="S1432" s="12">
        <v>0</v>
      </c>
      <c r="T1432" s="12">
        <v>0</v>
      </c>
      <c r="U1432" s="12">
        <v>0</v>
      </c>
      <c r="V1432" s="12">
        <v>1</v>
      </c>
      <c r="W1432" s="12">
        <v>0</v>
      </c>
      <c r="X1432" s="12">
        <v>0</v>
      </c>
      <c r="Y1432" s="12">
        <v>0</v>
      </c>
      <c r="Z1432" s="12">
        <v>0</v>
      </c>
      <c r="AA1432" s="12">
        <v>0</v>
      </c>
      <c r="AB1432" s="12">
        <v>0</v>
      </c>
      <c r="AC1432" s="12">
        <v>1</v>
      </c>
      <c r="AD1432" s="12">
        <v>0</v>
      </c>
      <c r="AE1432" s="12">
        <v>0</v>
      </c>
      <c r="AF1432" s="12">
        <v>0</v>
      </c>
      <c r="AG1432" s="12">
        <v>0</v>
      </c>
      <c r="AH1432" s="12">
        <v>0</v>
      </c>
      <c r="AI1432" s="12">
        <v>0</v>
      </c>
      <c r="AJ1432" s="12">
        <v>0</v>
      </c>
      <c r="AK1432" s="12">
        <v>0</v>
      </c>
      <c r="AL1432" s="12" t="s">
        <v>678</v>
      </c>
      <c r="AM1432" s="12" t="s">
        <v>608</v>
      </c>
      <c r="AN1432" s="12" t="s">
        <v>635</v>
      </c>
      <c r="AO1432" s="12">
        <v>2011</v>
      </c>
      <c r="AP1432" s="12" t="s">
        <v>3235</v>
      </c>
      <c r="AQ1432" s="12">
        <v>53</v>
      </c>
      <c r="AR1432" s="12">
        <v>1</v>
      </c>
      <c r="AS1432" s="12" t="s">
        <v>555</v>
      </c>
      <c r="AT1432" s="12" t="s">
        <v>212</v>
      </c>
      <c r="AU1432" s="12">
        <v>0</v>
      </c>
      <c r="AV1432" s="12">
        <v>0</v>
      </c>
      <c r="AW1432" s="12">
        <v>0</v>
      </c>
      <c r="AX1432" s="12">
        <v>0</v>
      </c>
      <c r="AY1432" s="12">
        <v>0</v>
      </c>
      <c r="AZ1432" s="12">
        <v>0</v>
      </c>
      <c r="BA1432" s="12">
        <v>0</v>
      </c>
      <c r="BB1432" s="12">
        <v>0</v>
      </c>
      <c r="BC1432" s="12">
        <v>0</v>
      </c>
      <c r="BD1432" s="12">
        <v>0</v>
      </c>
      <c r="BE1432" s="12">
        <v>0</v>
      </c>
      <c r="BF1432" s="12" t="s">
        <v>2821</v>
      </c>
      <c r="BG1432" s="12" t="s">
        <v>972</v>
      </c>
      <c r="BH1432" s="12"/>
      <c r="BI1432" s="12" t="s">
        <v>3252</v>
      </c>
      <c r="BJ1432" s="12" t="s">
        <v>718</v>
      </c>
      <c r="BK1432" s="12" t="s">
        <v>3467</v>
      </c>
      <c r="BL1432" s="12" t="s">
        <v>3470</v>
      </c>
      <c r="BM1432" s="12" t="s">
        <v>787</v>
      </c>
      <c r="BN1432" s="12"/>
      <c r="BO1432" s="12"/>
      <c r="BP1432" s="12"/>
      <c r="BQ1432" s="12"/>
      <c r="BR1432" s="12"/>
      <c r="BS1432" s="12"/>
      <c r="BT1432" s="12"/>
      <c r="BU1432" s="12"/>
      <c r="BV1432" s="12"/>
      <c r="BW1432" s="12"/>
      <c r="BX1432" s="12"/>
      <c r="BY1432" s="12"/>
      <c r="BZ1432" s="12"/>
      <c r="CA1432" s="12"/>
      <c r="CB1432" s="12"/>
      <c r="CC1432" s="12"/>
      <c r="CD1432" s="12"/>
      <c r="CE1432" s="12"/>
      <c r="CF1432" s="12"/>
      <c r="CG1432" s="12"/>
      <c r="CH1432" s="12"/>
      <c r="CI1432" s="12"/>
      <c r="CJ1432" s="12"/>
      <c r="CK1432" s="12"/>
      <c r="CL1432" s="12"/>
      <c r="CM1432" s="12"/>
      <c r="CN1432" s="12"/>
      <c r="CO1432" s="12"/>
      <c r="CP1432" s="12"/>
      <c r="CQ1432" s="12"/>
      <c r="CR1432" s="12"/>
      <c r="CS1432" s="12"/>
      <c r="CT1432" s="12"/>
      <c r="CU1432" s="12"/>
      <c r="CV1432" s="12"/>
      <c r="CW1432" s="12"/>
      <c r="CX1432" s="57"/>
    </row>
    <row r="1433" spans="1:102" x14ac:dyDescent="0.35">
      <c r="A1433" s="56">
        <v>73</v>
      </c>
      <c r="B1433" s="12" t="s">
        <v>3762</v>
      </c>
      <c r="C1433" s="12">
        <v>73.2</v>
      </c>
      <c r="D1433" s="12" t="s">
        <v>2710</v>
      </c>
      <c r="E1433" s="12" t="s">
        <v>466</v>
      </c>
      <c r="F1433" s="12" t="s">
        <v>1078</v>
      </c>
      <c r="G1433" s="12" t="s">
        <v>349</v>
      </c>
      <c r="H1433" s="12" t="s">
        <v>1078</v>
      </c>
      <c r="I1433" s="12" t="s">
        <v>1285</v>
      </c>
      <c r="J1433" s="12" t="s">
        <v>556</v>
      </c>
      <c r="K1433" s="12" t="s">
        <v>585</v>
      </c>
      <c r="L1433" s="12" t="s">
        <v>558</v>
      </c>
      <c r="M1433" s="12" t="s">
        <v>3237</v>
      </c>
      <c r="N1433" s="12" t="s">
        <v>3435</v>
      </c>
      <c r="O1433" s="12" t="s">
        <v>3400</v>
      </c>
      <c r="P1433" s="12" t="s">
        <v>3401</v>
      </c>
      <c r="Q1433" s="12">
        <v>0</v>
      </c>
      <c r="R1433" s="12">
        <v>0</v>
      </c>
      <c r="S1433" s="12">
        <v>0</v>
      </c>
      <c r="T1433" s="12">
        <v>0</v>
      </c>
      <c r="U1433" s="12">
        <v>0</v>
      </c>
      <c r="V1433" s="12">
        <v>1</v>
      </c>
      <c r="W1433" s="12">
        <v>0</v>
      </c>
      <c r="X1433" s="12">
        <v>0</v>
      </c>
      <c r="Y1433" s="12">
        <v>0</v>
      </c>
      <c r="Z1433" s="12">
        <v>0</v>
      </c>
      <c r="AA1433" s="12">
        <v>0</v>
      </c>
      <c r="AB1433" s="12">
        <v>0</v>
      </c>
      <c r="AC1433" s="12">
        <v>1</v>
      </c>
      <c r="AD1433" s="12">
        <v>0</v>
      </c>
      <c r="AE1433" s="12">
        <v>0</v>
      </c>
      <c r="AF1433" s="12">
        <v>0</v>
      </c>
      <c r="AG1433" s="12">
        <v>0</v>
      </c>
      <c r="AH1433" s="12">
        <v>0</v>
      </c>
      <c r="AI1433" s="12">
        <v>0</v>
      </c>
      <c r="AJ1433" s="12">
        <v>0</v>
      </c>
      <c r="AK1433" s="12">
        <v>0</v>
      </c>
      <c r="AL1433" s="12" t="s">
        <v>678</v>
      </c>
      <c r="AM1433" s="12" t="s">
        <v>608</v>
      </c>
      <c r="AN1433" s="12" t="s">
        <v>635</v>
      </c>
      <c r="AO1433" s="12">
        <v>2011</v>
      </c>
      <c r="AP1433" s="12" t="s">
        <v>3235</v>
      </c>
      <c r="AQ1433" s="12">
        <v>53</v>
      </c>
      <c r="AR1433" s="12">
        <v>1</v>
      </c>
      <c r="AS1433" s="12" t="s">
        <v>555</v>
      </c>
      <c r="AT1433" s="12" t="s">
        <v>212</v>
      </c>
      <c r="AU1433" s="12">
        <v>0</v>
      </c>
      <c r="AV1433" s="12">
        <v>0</v>
      </c>
      <c r="AW1433" s="12">
        <v>0</v>
      </c>
      <c r="AX1433" s="12">
        <v>0</v>
      </c>
      <c r="AY1433" s="12">
        <v>0</v>
      </c>
      <c r="AZ1433" s="12">
        <v>0</v>
      </c>
      <c r="BA1433" s="12">
        <v>0</v>
      </c>
      <c r="BB1433" s="12">
        <v>0</v>
      </c>
      <c r="BC1433" s="12">
        <v>0</v>
      </c>
      <c r="BD1433" s="12">
        <v>0</v>
      </c>
      <c r="BE1433" s="12">
        <v>0</v>
      </c>
      <c r="BF1433" s="12" t="s">
        <v>766</v>
      </c>
      <c r="BG1433" s="12" t="s">
        <v>991</v>
      </c>
      <c r="BH1433" s="12"/>
      <c r="BI1433" s="12" t="s">
        <v>2809</v>
      </c>
      <c r="BJ1433" s="12" t="s">
        <v>718</v>
      </c>
      <c r="BK1433" s="12" t="s">
        <v>3467</v>
      </c>
      <c r="BL1433" s="12" t="s">
        <v>3470</v>
      </c>
      <c r="BM1433" s="12" t="s">
        <v>787</v>
      </c>
      <c r="BN1433" s="12"/>
      <c r="BO1433" s="12"/>
      <c r="BP1433" s="12"/>
      <c r="BQ1433" s="12"/>
      <c r="BR1433" s="12"/>
      <c r="BS1433" s="12"/>
      <c r="BT1433" s="12"/>
      <c r="BU1433" s="12"/>
      <c r="BV1433" s="12"/>
      <c r="BW1433" s="12"/>
      <c r="BX1433" s="12"/>
      <c r="BY1433" s="12"/>
      <c r="BZ1433" s="12"/>
      <c r="CA1433" s="12"/>
      <c r="CB1433" s="12"/>
      <c r="CC1433" s="12"/>
      <c r="CD1433" s="12"/>
      <c r="CE1433" s="12"/>
      <c r="CF1433" s="12"/>
      <c r="CG1433" s="12"/>
      <c r="CH1433" s="12"/>
      <c r="CI1433" s="12"/>
      <c r="CJ1433" s="12"/>
      <c r="CK1433" s="12"/>
      <c r="CL1433" s="12"/>
      <c r="CM1433" s="12"/>
      <c r="CN1433" s="12"/>
      <c r="CO1433" s="12"/>
      <c r="CP1433" s="12"/>
      <c r="CQ1433" s="12"/>
      <c r="CR1433" s="12"/>
      <c r="CS1433" s="12"/>
      <c r="CT1433" s="12"/>
      <c r="CU1433" s="12"/>
      <c r="CV1433" s="12"/>
      <c r="CW1433" s="12"/>
      <c r="CX1433" s="57"/>
    </row>
    <row r="1434" spans="1:102" x14ac:dyDescent="0.35">
      <c r="A1434" s="56">
        <v>73</v>
      </c>
      <c r="B1434" s="12" t="s">
        <v>3762</v>
      </c>
      <c r="C1434" s="12">
        <v>73.3</v>
      </c>
      <c r="D1434" s="12" t="s">
        <v>2708</v>
      </c>
      <c r="E1434" s="12" t="s">
        <v>466</v>
      </c>
      <c r="F1434" s="12" t="s">
        <v>1078</v>
      </c>
      <c r="G1434" s="12" t="s">
        <v>349</v>
      </c>
      <c r="H1434" s="12" t="s">
        <v>1078</v>
      </c>
      <c r="I1434" s="12" t="s">
        <v>1285</v>
      </c>
      <c r="J1434" s="12" t="s">
        <v>556</v>
      </c>
      <c r="K1434" s="12" t="s">
        <v>585</v>
      </c>
      <c r="L1434" s="12" t="s">
        <v>558</v>
      </c>
      <c r="M1434" s="12" t="s">
        <v>3237</v>
      </c>
      <c r="N1434" s="12" t="s">
        <v>3435</v>
      </c>
      <c r="O1434" s="12" t="s">
        <v>3400</v>
      </c>
      <c r="P1434" s="12" t="s">
        <v>3401</v>
      </c>
      <c r="Q1434" s="12">
        <v>0</v>
      </c>
      <c r="R1434" s="12">
        <v>0</v>
      </c>
      <c r="S1434" s="12">
        <v>0</v>
      </c>
      <c r="T1434" s="12">
        <v>0</v>
      </c>
      <c r="U1434" s="12">
        <v>0</v>
      </c>
      <c r="V1434" s="12">
        <v>1</v>
      </c>
      <c r="W1434" s="12">
        <v>0</v>
      </c>
      <c r="X1434" s="12">
        <v>0</v>
      </c>
      <c r="Y1434" s="12">
        <v>0</v>
      </c>
      <c r="Z1434" s="12">
        <v>0</v>
      </c>
      <c r="AA1434" s="12">
        <v>0</v>
      </c>
      <c r="AB1434" s="12">
        <v>0</v>
      </c>
      <c r="AC1434" s="12">
        <v>1</v>
      </c>
      <c r="AD1434" s="12">
        <v>0</v>
      </c>
      <c r="AE1434" s="12">
        <v>0</v>
      </c>
      <c r="AF1434" s="12">
        <v>0</v>
      </c>
      <c r="AG1434" s="12">
        <v>0</v>
      </c>
      <c r="AH1434" s="12">
        <v>0</v>
      </c>
      <c r="AI1434" s="12">
        <v>0</v>
      </c>
      <c r="AJ1434" s="12">
        <v>0</v>
      </c>
      <c r="AK1434" s="12">
        <v>0</v>
      </c>
      <c r="AL1434" s="12" t="s">
        <v>678</v>
      </c>
      <c r="AM1434" s="12" t="s">
        <v>608</v>
      </c>
      <c r="AN1434" s="12" t="s">
        <v>635</v>
      </c>
      <c r="AO1434" s="12">
        <v>2011</v>
      </c>
      <c r="AP1434" s="12" t="s">
        <v>3235</v>
      </c>
      <c r="AQ1434" s="12">
        <v>53</v>
      </c>
      <c r="AR1434" s="12">
        <v>1</v>
      </c>
      <c r="AS1434" s="12" t="s">
        <v>555</v>
      </c>
      <c r="AT1434" s="12" t="s">
        <v>212</v>
      </c>
      <c r="AU1434" s="12">
        <v>0</v>
      </c>
      <c r="AV1434" s="12">
        <v>0</v>
      </c>
      <c r="AW1434" s="12">
        <v>0</v>
      </c>
      <c r="AX1434" s="12">
        <v>0</v>
      </c>
      <c r="AY1434" s="12">
        <v>0</v>
      </c>
      <c r="AZ1434" s="12">
        <v>0</v>
      </c>
      <c r="BA1434" s="12">
        <v>0</v>
      </c>
      <c r="BB1434" s="12">
        <v>0</v>
      </c>
      <c r="BC1434" s="12">
        <v>0</v>
      </c>
      <c r="BD1434" s="12">
        <v>0</v>
      </c>
      <c r="BE1434" s="12">
        <v>0</v>
      </c>
      <c r="BF1434" s="12" t="s">
        <v>766</v>
      </c>
      <c r="BG1434" s="12" t="s">
        <v>781</v>
      </c>
      <c r="BH1434" s="12"/>
      <c r="BI1434" s="12" t="s">
        <v>2807</v>
      </c>
      <c r="BJ1434" s="12" t="s">
        <v>718</v>
      </c>
      <c r="BK1434" s="12" t="s">
        <v>3467</v>
      </c>
      <c r="BL1434" s="12" t="s">
        <v>3470</v>
      </c>
      <c r="BM1434" s="12" t="s">
        <v>787</v>
      </c>
      <c r="BN1434" s="12"/>
      <c r="BO1434" s="12"/>
      <c r="BP1434" s="12"/>
      <c r="BQ1434" s="12"/>
      <c r="BR1434" s="12"/>
      <c r="BS1434" s="12"/>
      <c r="BT1434" s="12"/>
      <c r="BU1434" s="12"/>
      <c r="BV1434" s="12"/>
      <c r="BW1434" s="12"/>
      <c r="BX1434" s="12"/>
      <c r="BY1434" s="12"/>
      <c r="BZ1434" s="12"/>
      <c r="CA1434" s="12"/>
      <c r="CB1434" s="12"/>
      <c r="CC1434" s="12"/>
      <c r="CD1434" s="12"/>
      <c r="CE1434" s="12"/>
      <c r="CF1434" s="12"/>
      <c r="CG1434" s="12"/>
      <c r="CH1434" s="12"/>
      <c r="CI1434" s="12"/>
      <c r="CJ1434" s="12"/>
      <c r="CK1434" s="12"/>
      <c r="CL1434" s="12"/>
      <c r="CM1434" s="12"/>
      <c r="CN1434" s="12"/>
      <c r="CO1434" s="12"/>
      <c r="CP1434" s="12"/>
      <c r="CQ1434" s="12"/>
      <c r="CR1434" s="12"/>
      <c r="CS1434" s="12"/>
      <c r="CT1434" s="12"/>
      <c r="CU1434" s="12"/>
      <c r="CV1434" s="12"/>
      <c r="CW1434" s="12"/>
      <c r="CX1434" s="57"/>
    </row>
    <row r="1435" spans="1:102" x14ac:dyDescent="0.35">
      <c r="A1435" s="56">
        <v>73</v>
      </c>
      <c r="B1435" s="12" t="s">
        <v>3762</v>
      </c>
      <c r="C1435" s="12">
        <v>73.400000000000006</v>
      </c>
      <c r="D1435" s="12" t="s">
        <v>2707</v>
      </c>
      <c r="E1435" s="12" t="s">
        <v>466</v>
      </c>
      <c r="F1435" s="12" t="s">
        <v>1078</v>
      </c>
      <c r="G1435" s="12" t="s">
        <v>349</v>
      </c>
      <c r="H1435" s="12" t="s">
        <v>1078</v>
      </c>
      <c r="I1435" s="12" t="s">
        <v>1285</v>
      </c>
      <c r="J1435" s="12" t="s">
        <v>556</v>
      </c>
      <c r="K1435" s="12" t="s">
        <v>585</v>
      </c>
      <c r="L1435" s="12" t="s">
        <v>558</v>
      </c>
      <c r="M1435" s="12" t="s">
        <v>3237</v>
      </c>
      <c r="N1435" s="12" t="s">
        <v>3435</v>
      </c>
      <c r="O1435" s="12" t="s">
        <v>3400</v>
      </c>
      <c r="P1435" s="12" t="s">
        <v>3401</v>
      </c>
      <c r="Q1435" s="12">
        <v>0</v>
      </c>
      <c r="R1435" s="12">
        <v>0</v>
      </c>
      <c r="S1435" s="12">
        <v>0</v>
      </c>
      <c r="T1435" s="12">
        <v>0</v>
      </c>
      <c r="U1435" s="12">
        <v>0</v>
      </c>
      <c r="V1435" s="12">
        <v>1</v>
      </c>
      <c r="W1435" s="12">
        <v>0</v>
      </c>
      <c r="X1435" s="12">
        <v>0</v>
      </c>
      <c r="Y1435" s="12">
        <v>0</v>
      </c>
      <c r="Z1435" s="12">
        <v>0</v>
      </c>
      <c r="AA1435" s="12">
        <v>0</v>
      </c>
      <c r="AB1435" s="12">
        <v>0</v>
      </c>
      <c r="AC1435" s="12">
        <v>1</v>
      </c>
      <c r="AD1435" s="12">
        <v>0</v>
      </c>
      <c r="AE1435" s="12">
        <v>0</v>
      </c>
      <c r="AF1435" s="12">
        <v>0</v>
      </c>
      <c r="AG1435" s="12">
        <v>0</v>
      </c>
      <c r="AH1435" s="12">
        <v>0</v>
      </c>
      <c r="AI1435" s="12">
        <v>0</v>
      </c>
      <c r="AJ1435" s="12">
        <v>0</v>
      </c>
      <c r="AK1435" s="12">
        <v>0</v>
      </c>
      <c r="AL1435" s="12" t="s">
        <v>678</v>
      </c>
      <c r="AM1435" s="12" t="s">
        <v>608</v>
      </c>
      <c r="AN1435" s="12" t="s">
        <v>635</v>
      </c>
      <c r="AO1435" s="12">
        <v>2011</v>
      </c>
      <c r="AP1435" s="12" t="s">
        <v>3235</v>
      </c>
      <c r="AQ1435" s="12">
        <v>53</v>
      </c>
      <c r="AR1435" s="12">
        <v>1</v>
      </c>
      <c r="AS1435" s="12" t="s">
        <v>555</v>
      </c>
      <c r="AT1435" s="12" t="s">
        <v>212</v>
      </c>
      <c r="AU1435" s="12">
        <v>0</v>
      </c>
      <c r="AV1435" s="12">
        <v>0</v>
      </c>
      <c r="AW1435" s="12">
        <v>0</v>
      </c>
      <c r="AX1435" s="12">
        <v>0</v>
      </c>
      <c r="AY1435" s="12">
        <v>0</v>
      </c>
      <c r="AZ1435" s="12">
        <v>0</v>
      </c>
      <c r="BA1435" s="12">
        <v>0</v>
      </c>
      <c r="BB1435" s="12">
        <v>0</v>
      </c>
      <c r="BC1435" s="12">
        <v>0</v>
      </c>
      <c r="BD1435" s="12">
        <v>0</v>
      </c>
      <c r="BE1435" s="12">
        <v>0</v>
      </c>
      <c r="BF1435" s="12" t="s">
        <v>766</v>
      </c>
      <c r="BG1435" s="12" t="s">
        <v>159</v>
      </c>
      <c r="BH1435" s="12"/>
      <c r="BI1435" s="12" t="s">
        <v>2806</v>
      </c>
      <c r="BJ1435" s="12" t="s">
        <v>718</v>
      </c>
      <c r="BK1435" s="12" t="s">
        <v>3467</v>
      </c>
      <c r="BL1435" s="12" t="s">
        <v>3470</v>
      </c>
      <c r="BM1435" s="12" t="s">
        <v>787</v>
      </c>
      <c r="BN1435" s="12"/>
      <c r="BO1435" s="12"/>
      <c r="BP1435" s="12"/>
      <c r="BQ1435" s="12"/>
      <c r="BR1435" s="12"/>
      <c r="BS1435" s="12"/>
      <c r="BT1435" s="12"/>
      <c r="BU1435" s="12"/>
      <c r="BV1435" s="12"/>
      <c r="BW1435" s="12"/>
      <c r="BX1435" s="12"/>
      <c r="BY1435" s="12"/>
      <c r="BZ1435" s="12"/>
      <c r="CA1435" s="12"/>
      <c r="CB1435" s="12"/>
      <c r="CC1435" s="12"/>
      <c r="CD1435" s="12"/>
      <c r="CE1435" s="12"/>
      <c r="CF1435" s="12"/>
      <c r="CG1435" s="12"/>
      <c r="CH1435" s="12"/>
      <c r="CI1435" s="12"/>
      <c r="CJ1435" s="12"/>
      <c r="CK1435" s="12"/>
      <c r="CL1435" s="12"/>
      <c r="CM1435" s="12"/>
      <c r="CN1435" s="12"/>
      <c r="CO1435" s="12"/>
      <c r="CP1435" s="12"/>
      <c r="CQ1435" s="12"/>
      <c r="CR1435" s="12"/>
      <c r="CS1435" s="12"/>
      <c r="CT1435" s="12"/>
      <c r="CU1435" s="12"/>
      <c r="CV1435" s="12"/>
      <c r="CW1435" s="12"/>
      <c r="CX1435" s="57"/>
    </row>
    <row r="1436" spans="1:102" x14ac:dyDescent="0.35">
      <c r="A1436" s="56">
        <v>73</v>
      </c>
      <c r="B1436" s="12" t="s">
        <v>3762</v>
      </c>
      <c r="C1436" s="12">
        <v>73.5</v>
      </c>
      <c r="D1436" s="12" t="s">
        <v>2709</v>
      </c>
      <c r="E1436" s="12" t="s">
        <v>466</v>
      </c>
      <c r="F1436" s="12" t="s">
        <v>1078</v>
      </c>
      <c r="G1436" s="12" t="s">
        <v>349</v>
      </c>
      <c r="H1436" s="12" t="s">
        <v>1078</v>
      </c>
      <c r="I1436" s="12" t="s">
        <v>1285</v>
      </c>
      <c r="J1436" s="12" t="s">
        <v>556</v>
      </c>
      <c r="K1436" s="12" t="s">
        <v>585</v>
      </c>
      <c r="L1436" s="12" t="s">
        <v>558</v>
      </c>
      <c r="M1436" s="12" t="s">
        <v>3237</v>
      </c>
      <c r="N1436" s="12" t="s">
        <v>3435</v>
      </c>
      <c r="O1436" s="12" t="s">
        <v>3400</v>
      </c>
      <c r="P1436" s="12" t="s">
        <v>3401</v>
      </c>
      <c r="Q1436" s="12">
        <v>0</v>
      </c>
      <c r="R1436" s="12">
        <v>0</v>
      </c>
      <c r="S1436" s="12">
        <v>0</v>
      </c>
      <c r="T1436" s="12">
        <v>0</v>
      </c>
      <c r="U1436" s="12">
        <v>0</v>
      </c>
      <c r="V1436" s="12">
        <v>1</v>
      </c>
      <c r="W1436" s="12">
        <v>0</v>
      </c>
      <c r="X1436" s="12">
        <v>0</v>
      </c>
      <c r="Y1436" s="12">
        <v>0</v>
      </c>
      <c r="Z1436" s="12">
        <v>0</v>
      </c>
      <c r="AA1436" s="12">
        <v>0</v>
      </c>
      <c r="AB1436" s="12">
        <v>0</v>
      </c>
      <c r="AC1436" s="12">
        <v>1</v>
      </c>
      <c r="AD1436" s="12">
        <v>0</v>
      </c>
      <c r="AE1436" s="12">
        <v>0</v>
      </c>
      <c r="AF1436" s="12">
        <v>0</v>
      </c>
      <c r="AG1436" s="12">
        <v>0</v>
      </c>
      <c r="AH1436" s="12">
        <v>0</v>
      </c>
      <c r="AI1436" s="12">
        <v>0</v>
      </c>
      <c r="AJ1436" s="12">
        <v>0</v>
      </c>
      <c r="AK1436" s="12">
        <v>0</v>
      </c>
      <c r="AL1436" s="12" t="s">
        <v>678</v>
      </c>
      <c r="AM1436" s="12" t="s">
        <v>608</v>
      </c>
      <c r="AN1436" s="12" t="s">
        <v>635</v>
      </c>
      <c r="AO1436" s="12">
        <v>2011</v>
      </c>
      <c r="AP1436" s="12" t="s">
        <v>3235</v>
      </c>
      <c r="AQ1436" s="12">
        <v>53</v>
      </c>
      <c r="AR1436" s="12">
        <v>1</v>
      </c>
      <c r="AS1436" s="12" t="s">
        <v>555</v>
      </c>
      <c r="AT1436" s="12" t="s">
        <v>212</v>
      </c>
      <c r="AU1436" s="12">
        <v>0</v>
      </c>
      <c r="AV1436" s="12">
        <v>0</v>
      </c>
      <c r="AW1436" s="12">
        <v>0</v>
      </c>
      <c r="AX1436" s="12">
        <v>0</v>
      </c>
      <c r="AY1436" s="12">
        <v>0</v>
      </c>
      <c r="AZ1436" s="12">
        <v>0</v>
      </c>
      <c r="BA1436" s="12">
        <v>0</v>
      </c>
      <c r="BB1436" s="12">
        <v>0</v>
      </c>
      <c r="BC1436" s="12">
        <v>0</v>
      </c>
      <c r="BD1436" s="12">
        <v>0</v>
      </c>
      <c r="BE1436" s="12">
        <v>0</v>
      </c>
      <c r="BF1436" s="12" t="s">
        <v>766</v>
      </c>
      <c r="BG1436" s="12" t="s">
        <v>993</v>
      </c>
      <c r="BH1436" s="12"/>
      <c r="BI1436" s="12" t="s">
        <v>2807</v>
      </c>
      <c r="BJ1436" s="12" t="s">
        <v>718</v>
      </c>
      <c r="BK1436" s="12" t="s">
        <v>3467</v>
      </c>
      <c r="BL1436" s="12" t="s">
        <v>3470</v>
      </c>
      <c r="BM1436" s="12" t="s">
        <v>787</v>
      </c>
      <c r="BN1436" s="12"/>
      <c r="BO1436" s="12"/>
      <c r="BP1436" s="12"/>
      <c r="BQ1436" s="12"/>
      <c r="BR1436" s="12"/>
      <c r="BS1436" s="12"/>
      <c r="BT1436" s="12"/>
      <c r="BU1436" s="12"/>
      <c r="BV1436" s="12"/>
      <c r="BW1436" s="12"/>
      <c r="BX1436" s="12"/>
      <c r="BY1436" s="12"/>
      <c r="BZ1436" s="12"/>
      <c r="CA1436" s="12"/>
      <c r="CB1436" s="12"/>
      <c r="CC1436" s="12"/>
      <c r="CD1436" s="12"/>
      <c r="CE1436" s="12"/>
      <c r="CF1436" s="12"/>
      <c r="CG1436" s="12"/>
      <c r="CH1436" s="12"/>
      <c r="CI1436" s="12"/>
      <c r="CJ1436" s="12"/>
      <c r="CK1436" s="12"/>
      <c r="CL1436" s="12"/>
      <c r="CM1436" s="12"/>
      <c r="CN1436" s="12"/>
      <c r="CO1436" s="12"/>
      <c r="CP1436" s="12"/>
      <c r="CQ1436" s="12"/>
      <c r="CR1436" s="12"/>
      <c r="CS1436" s="12"/>
      <c r="CT1436" s="12"/>
      <c r="CU1436" s="12"/>
      <c r="CV1436" s="12"/>
      <c r="CW1436" s="12"/>
      <c r="CX1436" s="57"/>
    </row>
    <row r="1437" spans="1:102" x14ac:dyDescent="0.35">
      <c r="A1437" s="56">
        <v>73</v>
      </c>
      <c r="B1437" s="12" t="s">
        <v>3762</v>
      </c>
      <c r="C1437" s="12">
        <v>73.599999999999994</v>
      </c>
      <c r="D1437" s="12" t="s">
        <v>2713</v>
      </c>
      <c r="E1437" s="12" t="s">
        <v>466</v>
      </c>
      <c r="F1437" s="12" t="s">
        <v>1078</v>
      </c>
      <c r="G1437" s="12" t="s">
        <v>349</v>
      </c>
      <c r="H1437" s="12" t="s">
        <v>1078</v>
      </c>
      <c r="I1437" s="12" t="s">
        <v>1285</v>
      </c>
      <c r="J1437" s="12" t="s">
        <v>556</v>
      </c>
      <c r="K1437" s="12" t="s">
        <v>585</v>
      </c>
      <c r="L1437" s="12" t="s">
        <v>558</v>
      </c>
      <c r="M1437" s="12" t="s">
        <v>3237</v>
      </c>
      <c r="N1437" s="12" t="s">
        <v>3435</v>
      </c>
      <c r="O1437" s="12" t="s">
        <v>3400</v>
      </c>
      <c r="P1437" s="12" t="s">
        <v>3401</v>
      </c>
      <c r="Q1437" s="12">
        <v>0</v>
      </c>
      <c r="R1437" s="12">
        <v>0</v>
      </c>
      <c r="S1437" s="12">
        <v>0</v>
      </c>
      <c r="T1437" s="12">
        <v>0</v>
      </c>
      <c r="U1437" s="12">
        <v>0</v>
      </c>
      <c r="V1437" s="12">
        <v>1</v>
      </c>
      <c r="W1437" s="12">
        <v>0</v>
      </c>
      <c r="X1437" s="12">
        <v>0</v>
      </c>
      <c r="Y1437" s="12">
        <v>0</v>
      </c>
      <c r="Z1437" s="12">
        <v>0</v>
      </c>
      <c r="AA1437" s="12">
        <v>0</v>
      </c>
      <c r="AB1437" s="12">
        <v>0</v>
      </c>
      <c r="AC1437" s="12">
        <v>1</v>
      </c>
      <c r="AD1437" s="12">
        <v>0</v>
      </c>
      <c r="AE1437" s="12">
        <v>0</v>
      </c>
      <c r="AF1437" s="12">
        <v>0</v>
      </c>
      <c r="AG1437" s="12">
        <v>0</v>
      </c>
      <c r="AH1437" s="12">
        <v>0</v>
      </c>
      <c r="AI1437" s="12">
        <v>0</v>
      </c>
      <c r="AJ1437" s="12">
        <v>0</v>
      </c>
      <c r="AK1437" s="12">
        <v>0</v>
      </c>
      <c r="AL1437" s="12" t="s">
        <v>678</v>
      </c>
      <c r="AM1437" s="12" t="s">
        <v>608</v>
      </c>
      <c r="AN1437" s="12" t="s">
        <v>635</v>
      </c>
      <c r="AO1437" s="12">
        <v>2011</v>
      </c>
      <c r="AP1437" s="12" t="s">
        <v>3235</v>
      </c>
      <c r="AQ1437" s="12">
        <v>53</v>
      </c>
      <c r="AR1437" s="12">
        <v>1</v>
      </c>
      <c r="AS1437" s="12" t="s">
        <v>555</v>
      </c>
      <c r="AT1437" s="12" t="s">
        <v>212</v>
      </c>
      <c r="AU1437" s="12">
        <v>0</v>
      </c>
      <c r="AV1437" s="12">
        <v>0</v>
      </c>
      <c r="AW1437" s="12">
        <v>0</v>
      </c>
      <c r="AX1437" s="12">
        <v>0</v>
      </c>
      <c r="AY1437" s="12">
        <v>0</v>
      </c>
      <c r="AZ1437" s="12">
        <v>0</v>
      </c>
      <c r="BA1437" s="12">
        <v>0</v>
      </c>
      <c r="BB1437" s="12">
        <v>0</v>
      </c>
      <c r="BC1437" s="12">
        <v>0</v>
      </c>
      <c r="BD1437" s="12">
        <v>0</v>
      </c>
      <c r="BE1437" s="12">
        <v>0</v>
      </c>
      <c r="BF1437" s="12" t="s">
        <v>2821</v>
      </c>
      <c r="BG1437" s="12" t="s">
        <v>985</v>
      </c>
      <c r="BH1437" s="12"/>
      <c r="BI1437" s="12" t="s">
        <v>2819</v>
      </c>
      <c r="BJ1437" s="12" t="s">
        <v>718</v>
      </c>
      <c r="BK1437" s="12" t="s">
        <v>3467</v>
      </c>
      <c r="BL1437" s="12" t="s">
        <v>3470</v>
      </c>
      <c r="BM1437" s="12" t="s">
        <v>787</v>
      </c>
      <c r="BN1437" s="12"/>
      <c r="BO1437" s="12"/>
      <c r="BP1437" s="12"/>
      <c r="BQ1437" s="12"/>
      <c r="BR1437" s="12"/>
      <c r="BS1437" s="12"/>
      <c r="BT1437" s="12"/>
      <c r="BU1437" s="12"/>
      <c r="BV1437" s="12"/>
      <c r="BW1437" s="12"/>
      <c r="BX1437" s="12"/>
      <c r="BY1437" s="12"/>
      <c r="BZ1437" s="12"/>
      <c r="CA1437" s="12"/>
      <c r="CB1437" s="12"/>
      <c r="CC1437" s="12"/>
      <c r="CD1437" s="12"/>
      <c r="CE1437" s="12"/>
      <c r="CF1437" s="12"/>
      <c r="CG1437" s="12"/>
      <c r="CH1437" s="12"/>
      <c r="CI1437" s="12"/>
      <c r="CJ1437" s="12"/>
      <c r="CK1437" s="12"/>
      <c r="CL1437" s="12"/>
      <c r="CM1437" s="12"/>
      <c r="CN1437" s="12"/>
      <c r="CO1437" s="12"/>
      <c r="CP1437" s="12"/>
      <c r="CQ1437" s="12"/>
      <c r="CR1437" s="12"/>
      <c r="CS1437" s="12"/>
      <c r="CT1437" s="12"/>
      <c r="CU1437" s="12"/>
      <c r="CV1437" s="12"/>
      <c r="CW1437" s="12"/>
      <c r="CX1437" s="57"/>
    </row>
    <row r="1438" spans="1:102" x14ac:dyDescent="0.35">
      <c r="A1438" s="56">
        <v>73</v>
      </c>
      <c r="B1438" s="12" t="s">
        <v>3762</v>
      </c>
      <c r="C1438" s="12">
        <v>73.7</v>
      </c>
      <c r="D1438" s="12" t="s">
        <v>2716</v>
      </c>
      <c r="E1438" s="12" t="s">
        <v>466</v>
      </c>
      <c r="F1438" s="12" t="s">
        <v>1078</v>
      </c>
      <c r="G1438" s="12" t="s">
        <v>349</v>
      </c>
      <c r="H1438" s="12" t="s">
        <v>1078</v>
      </c>
      <c r="I1438" s="12" t="s">
        <v>1285</v>
      </c>
      <c r="J1438" s="12" t="s">
        <v>556</v>
      </c>
      <c r="K1438" s="12" t="s">
        <v>585</v>
      </c>
      <c r="L1438" s="12" t="s">
        <v>558</v>
      </c>
      <c r="M1438" s="12" t="s">
        <v>3237</v>
      </c>
      <c r="N1438" s="12" t="s">
        <v>3435</v>
      </c>
      <c r="O1438" s="12" t="s">
        <v>3400</v>
      </c>
      <c r="P1438" s="12" t="s">
        <v>3401</v>
      </c>
      <c r="Q1438" s="12">
        <v>0</v>
      </c>
      <c r="R1438" s="12">
        <v>0</v>
      </c>
      <c r="S1438" s="12">
        <v>0</v>
      </c>
      <c r="T1438" s="12">
        <v>0</v>
      </c>
      <c r="U1438" s="12">
        <v>0</v>
      </c>
      <c r="V1438" s="12">
        <v>1</v>
      </c>
      <c r="W1438" s="12">
        <v>0</v>
      </c>
      <c r="X1438" s="12">
        <v>0</v>
      </c>
      <c r="Y1438" s="12">
        <v>0</v>
      </c>
      <c r="Z1438" s="12">
        <v>0</v>
      </c>
      <c r="AA1438" s="12">
        <v>0</v>
      </c>
      <c r="AB1438" s="12">
        <v>0</v>
      </c>
      <c r="AC1438" s="12">
        <v>1</v>
      </c>
      <c r="AD1438" s="12">
        <v>0</v>
      </c>
      <c r="AE1438" s="12">
        <v>0</v>
      </c>
      <c r="AF1438" s="12">
        <v>0</v>
      </c>
      <c r="AG1438" s="12">
        <v>0</v>
      </c>
      <c r="AH1438" s="12">
        <v>0</v>
      </c>
      <c r="AI1438" s="12">
        <v>0</v>
      </c>
      <c r="AJ1438" s="12">
        <v>0</v>
      </c>
      <c r="AK1438" s="12">
        <v>0</v>
      </c>
      <c r="AL1438" s="12" t="s">
        <v>678</v>
      </c>
      <c r="AM1438" s="12" t="s">
        <v>608</v>
      </c>
      <c r="AN1438" s="12" t="s">
        <v>635</v>
      </c>
      <c r="AO1438" s="12">
        <v>2011</v>
      </c>
      <c r="AP1438" s="12" t="s">
        <v>3235</v>
      </c>
      <c r="AQ1438" s="12">
        <v>53</v>
      </c>
      <c r="AR1438" s="12">
        <v>1</v>
      </c>
      <c r="AS1438" s="12" t="s">
        <v>555</v>
      </c>
      <c r="AT1438" s="12" t="s">
        <v>212</v>
      </c>
      <c r="AU1438" s="12">
        <v>0</v>
      </c>
      <c r="AV1438" s="12">
        <v>0</v>
      </c>
      <c r="AW1438" s="12">
        <v>0</v>
      </c>
      <c r="AX1438" s="12">
        <v>0</v>
      </c>
      <c r="AY1438" s="12">
        <v>0</v>
      </c>
      <c r="AZ1438" s="12">
        <v>0</v>
      </c>
      <c r="BA1438" s="12">
        <v>0</v>
      </c>
      <c r="BB1438" s="12">
        <v>0</v>
      </c>
      <c r="BC1438" s="12">
        <v>0</v>
      </c>
      <c r="BD1438" s="12">
        <v>0</v>
      </c>
      <c r="BE1438" s="12">
        <v>0</v>
      </c>
      <c r="BF1438" s="12" t="s">
        <v>2820</v>
      </c>
      <c r="BG1438" s="12" t="s">
        <v>994</v>
      </c>
      <c r="BH1438" s="12"/>
      <c r="BI1438" s="12" t="s">
        <v>2818</v>
      </c>
      <c r="BJ1438" s="12" t="s">
        <v>718</v>
      </c>
      <c r="BK1438" s="12" t="s">
        <v>3467</v>
      </c>
      <c r="BL1438" s="12" t="s">
        <v>3470</v>
      </c>
      <c r="BM1438" s="12" t="s">
        <v>787</v>
      </c>
      <c r="BN1438" s="12"/>
      <c r="BO1438" s="12"/>
      <c r="BP1438" s="12"/>
      <c r="BQ1438" s="12"/>
      <c r="BR1438" s="12"/>
      <c r="BS1438" s="12"/>
      <c r="BT1438" s="12"/>
      <c r="BU1438" s="12"/>
      <c r="BV1438" s="12"/>
      <c r="BW1438" s="12"/>
      <c r="BX1438" s="12"/>
      <c r="BY1438" s="12"/>
      <c r="BZ1438" s="12"/>
      <c r="CA1438" s="12"/>
      <c r="CB1438" s="12"/>
      <c r="CC1438" s="12"/>
      <c r="CD1438" s="12"/>
      <c r="CE1438" s="12"/>
      <c r="CF1438" s="12"/>
      <c r="CG1438" s="12"/>
      <c r="CH1438" s="12"/>
      <c r="CI1438" s="12"/>
      <c r="CJ1438" s="12"/>
      <c r="CK1438" s="12"/>
      <c r="CL1438" s="12"/>
      <c r="CM1438" s="12"/>
      <c r="CN1438" s="12"/>
      <c r="CO1438" s="12"/>
      <c r="CP1438" s="12"/>
      <c r="CQ1438" s="12"/>
      <c r="CR1438" s="12"/>
      <c r="CS1438" s="12"/>
      <c r="CT1438" s="12"/>
      <c r="CU1438" s="12"/>
      <c r="CV1438" s="12"/>
      <c r="CW1438" s="12"/>
      <c r="CX1438" s="57"/>
    </row>
    <row r="1439" spans="1:102" x14ac:dyDescent="0.35">
      <c r="A1439" s="56">
        <v>73</v>
      </c>
      <c r="B1439" s="12" t="s">
        <v>3762</v>
      </c>
      <c r="C1439" s="12">
        <v>73.8</v>
      </c>
      <c r="D1439" s="12" t="s">
        <v>2717</v>
      </c>
      <c r="E1439" s="12" t="s">
        <v>466</v>
      </c>
      <c r="F1439" s="12" t="s">
        <v>1078</v>
      </c>
      <c r="G1439" s="12" t="s">
        <v>349</v>
      </c>
      <c r="H1439" s="12" t="s">
        <v>1078</v>
      </c>
      <c r="I1439" s="12" t="s">
        <v>1285</v>
      </c>
      <c r="J1439" s="12" t="s">
        <v>556</v>
      </c>
      <c r="K1439" s="12" t="s">
        <v>585</v>
      </c>
      <c r="L1439" s="12" t="s">
        <v>558</v>
      </c>
      <c r="M1439" s="12" t="s">
        <v>3237</v>
      </c>
      <c r="N1439" s="12" t="s">
        <v>3435</v>
      </c>
      <c r="O1439" s="12" t="s">
        <v>3400</v>
      </c>
      <c r="P1439" s="12" t="s">
        <v>3401</v>
      </c>
      <c r="Q1439" s="12">
        <v>0</v>
      </c>
      <c r="R1439" s="12">
        <v>0</v>
      </c>
      <c r="S1439" s="12">
        <v>0</v>
      </c>
      <c r="T1439" s="12">
        <v>0</v>
      </c>
      <c r="U1439" s="12">
        <v>0</v>
      </c>
      <c r="V1439" s="12">
        <v>1</v>
      </c>
      <c r="W1439" s="12">
        <v>0</v>
      </c>
      <c r="X1439" s="12">
        <v>0</v>
      </c>
      <c r="Y1439" s="12">
        <v>0</v>
      </c>
      <c r="Z1439" s="12">
        <v>0</v>
      </c>
      <c r="AA1439" s="12">
        <v>0</v>
      </c>
      <c r="AB1439" s="12">
        <v>0</v>
      </c>
      <c r="AC1439" s="12">
        <v>1</v>
      </c>
      <c r="AD1439" s="12">
        <v>0</v>
      </c>
      <c r="AE1439" s="12">
        <v>0</v>
      </c>
      <c r="AF1439" s="12">
        <v>0</v>
      </c>
      <c r="AG1439" s="12">
        <v>0</v>
      </c>
      <c r="AH1439" s="12">
        <v>0</v>
      </c>
      <c r="AI1439" s="12">
        <v>0</v>
      </c>
      <c r="AJ1439" s="12">
        <v>0</v>
      </c>
      <c r="AK1439" s="12">
        <v>0</v>
      </c>
      <c r="AL1439" s="12" t="s">
        <v>678</v>
      </c>
      <c r="AM1439" s="12" t="s">
        <v>608</v>
      </c>
      <c r="AN1439" s="12" t="s">
        <v>635</v>
      </c>
      <c r="AO1439" s="12">
        <v>2011</v>
      </c>
      <c r="AP1439" s="12" t="s">
        <v>3235</v>
      </c>
      <c r="AQ1439" s="12">
        <v>53</v>
      </c>
      <c r="AR1439" s="12">
        <v>1</v>
      </c>
      <c r="AS1439" s="12" t="s">
        <v>555</v>
      </c>
      <c r="AT1439" s="12" t="s">
        <v>212</v>
      </c>
      <c r="AU1439" s="12">
        <v>0</v>
      </c>
      <c r="AV1439" s="12">
        <v>0</v>
      </c>
      <c r="AW1439" s="12">
        <v>0</v>
      </c>
      <c r="AX1439" s="12">
        <v>0</v>
      </c>
      <c r="AY1439" s="12">
        <v>0</v>
      </c>
      <c r="AZ1439" s="12">
        <v>0</v>
      </c>
      <c r="BA1439" s="12">
        <v>0</v>
      </c>
      <c r="BB1439" s="12">
        <v>0</v>
      </c>
      <c r="BC1439" s="12">
        <v>0</v>
      </c>
      <c r="BD1439" s="12">
        <v>0</v>
      </c>
      <c r="BE1439" s="12">
        <v>0</v>
      </c>
      <c r="BF1439" s="12" t="s">
        <v>2820</v>
      </c>
      <c r="BG1439" s="12" t="s">
        <v>995</v>
      </c>
      <c r="BH1439" s="12"/>
      <c r="BI1439" s="12" t="s">
        <v>2818</v>
      </c>
      <c r="BJ1439" s="12" t="s">
        <v>718</v>
      </c>
      <c r="BK1439" s="12" t="s">
        <v>3467</v>
      </c>
      <c r="BL1439" s="12" t="s">
        <v>3470</v>
      </c>
      <c r="BM1439" s="12" t="s">
        <v>787</v>
      </c>
      <c r="BN1439" s="12"/>
      <c r="BO1439" s="12"/>
      <c r="BP1439" s="12"/>
      <c r="BQ1439" s="12"/>
      <c r="BR1439" s="12"/>
      <c r="BS1439" s="12"/>
      <c r="BT1439" s="12"/>
      <c r="BU1439" s="12"/>
      <c r="BV1439" s="12"/>
      <c r="BW1439" s="12"/>
      <c r="BX1439" s="12"/>
      <c r="BY1439" s="12"/>
      <c r="BZ1439" s="12"/>
      <c r="CA1439" s="12"/>
      <c r="CB1439" s="12"/>
      <c r="CC1439" s="12"/>
      <c r="CD1439" s="12"/>
      <c r="CE1439" s="12"/>
      <c r="CF1439" s="12"/>
      <c r="CG1439" s="12"/>
      <c r="CH1439" s="12"/>
      <c r="CI1439" s="12"/>
      <c r="CJ1439" s="12"/>
      <c r="CK1439" s="12"/>
      <c r="CL1439" s="12"/>
      <c r="CM1439" s="12"/>
      <c r="CN1439" s="12"/>
      <c r="CO1439" s="12"/>
      <c r="CP1439" s="12"/>
      <c r="CQ1439" s="12"/>
      <c r="CR1439" s="12"/>
      <c r="CS1439" s="12"/>
      <c r="CT1439" s="12"/>
      <c r="CU1439" s="12"/>
      <c r="CV1439" s="12"/>
      <c r="CW1439" s="12"/>
      <c r="CX1439" s="57"/>
    </row>
    <row r="1440" spans="1:102" x14ac:dyDescent="0.35">
      <c r="A1440" s="56">
        <v>73</v>
      </c>
      <c r="B1440" s="12" t="s">
        <v>3762</v>
      </c>
      <c r="C1440" s="12">
        <v>73.900000000000006</v>
      </c>
      <c r="D1440" s="12" t="s">
        <v>2718</v>
      </c>
      <c r="E1440" s="12" t="s">
        <v>466</v>
      </c>
      <c r="F1440" s="12" t="s">
        <v>1078</v>
      </c>
      <c r="G1440" s="12" t="s">
        <v>349</v>
      </c>
      <c r="H1440" s="12" t="s">
        <v>1078</v>
      </c>
      <c r="I1440" s="12" t="s">
        <v>1285</v>
      </c>
      <c r="J1440" s="12" t="s">
        <v>556</v>
      </c>
      <c r="K1440" s="12" t="s">
        <v>585</v>
      </c>
      <c r="L1440" s="12" t="s">
        <v>558</v>
      </c>
      <c r="M1440" s="12" t="s">
        <v>3237</v>
      </c>
      <c r="N1440" s="12" t="s">
        <v>3435</v>
      </c>
      <c r="O1440" s="12" t="s">
        <v>3400</v>
      </c>
      <c r="P1440" s="12" t="s">
        <v>3401</v>
      </c>
      <c r="Q1440" s="12">
        <v>0</v>
      </c>
      <c r="R1440" s="12">
        <v>0</v>
      </c>
      <c r="S1440" s="12">
        <v>0</v>
      </c>
      <c r="T1440" s="12">
        <v>0</v>
      </c>
      <c r="U1440" s="12">
        <v>0</v>
      </c>
      <c r="V1440" s="12">
        <v>1</v>
      </c>
      <c r="W1440" s="12">
        <v>0</v>
      </c>
      <c r="X1440" s="12">
        <v>0</v>
      </c>
      <c r="Y1440" s="12">
        <v>0</v>
      </c>
      <c r="Z1440" s="12">
        <v>0</v>
      </c>
      <c r="AA1440" s="12">
        <v>0</v>
      </c>
      <c r="AB1440" s="12">
        <v>0</v>
      </c>
      <c r="AC1440" s="12">
        <v>1</v>
      </c>
      <c r="AD1440" s="12">
        <v>0</v>
      </c>
      <c r="AE1440" s="12">
        <v>0</v>
      </c>
      <c r="AF1440" s="12">
        <v>0</v>
      </c>
      <c r="AG1440" s="12">
        <v>0</v>
      </c>
      <c r="AH1440" s="12">
        <v>0</v>
      </c>
      <c r="AI1440" s="12">
        <v>0</v>
      </c>
      <c r="AJ1440" s="12">
        <v>0</v>
      </c>
      <c r="AK1440" s="12">
        <v>0</v>
      </c>
      <c r="AL1440" s="12" t="s">
        <v>678</v>
      </c>
      <c r="AM1440" s="12" t="s">
        <v>608</v>
      </c>
      <c r="AN1440" s="12" t="s">
        <v>635</v>
      </c>
      <c r="AO1440" s="12">
        <v>2011</v>
      </c>
      <c r="AP1440" s="12" t="s">
        <v>3235</v>
      </c>
      <c r="AQ1440" s="12">
        <v>53</v>
      </c>
      <c r="AR1440" s="12">
        <v>1</v>
      </c>
      <c r="AS1440" s="12" t="s">
        <v>555</v>
      </c>
      <c r="AT1440" s="12" t="s">
        <v>212</v>
      </c>
      <c r="AU1440" s="12">
        <v>0</v>
      </c>
      <c r="AV1440" s="12">
        <v>0</v>
      </c>
      <c r="AW1440" s="12">
        <v>0</v>
      </c>
      <c r="AX1440" s="12">
        <v>0</v>
      </c>
      <c r="AY1440" s="12">
        <v>0</v>
      </c>
      <c r="AZ1440" s="12">
        <v>0</v>
      </c>
      <c r="BA1440" s="12">
        <v>0</v>
      </c>
      <c r="BB1440" s="12">
        <v>0</v>
      </c>
      <c r="BC1440" s="12">
        <v>0</v>
      </c>
      <c r="BD1440" s="12">
        <v>0</v>
      </c>
      <c r="BE1440" s="12">
        <v>0</v>
      </c>
      <c r="BF1440" s="12" t="s">
        <v>2820</v>
      </c>
      <c r="BG1440" s="12" t="s">
        <v>990</v>
      </c>
      <c r="BH1440" s="12"/>
      <c r="BI1440" s="12" t="s">
        <v>2818</v>
      </c>
      <c r="BJ1440" s="12" t="s">
        <v>718</v>
      </c>
      <c r="BK1440" s="12" t="s">
        <v>3467</v>
      </c>
      <c r="BL1440" s="12" t="s">
        <v>3470</v>
      </c>
      <c r="BM1440" s="12" t="s">
        <v>787</v>
      </c>
      <c r="BN1440" s="12"/>
      <c r="BO1440" s="12"/>
      <c r="BP1440" s="12"/>
      <c r="BQ1440" s="12"/>
      <c r="BR1440" s="12"/>
      <c r="BS1440" s="12"/>
      <c r="BT1440" s="12"/>
      <c r="BU1440" s="12"/>
      <c r="BV1440" s="12"/>
      <c r="BW1440" s="12"/>
      <c r="BX1440" s="12"/>
      <c r="BY1440" s="12"/>
      <c r="BZ1440" s="12"/>
      <c r="CA1440" s="12"/>
      <c r="CB1440" s="12"/>
      <c r="CC1440" s="12"/>
      <c r="CD1440" s="12"/>
      <c r="CE1440" s="12"/>
      <c r="CF1440" s="12"/>
      <c r="CG1440" s="12"/>
      <c r="CH1440" s="12"/>
      <c r="CI1440" s="12"/>
      <c r="CJ1440" s="12"/>
      <c r="CK1440" s="12"/>
      <c r="CL1440" s="12"/>
      <c r="CM1440" s="12"/>
      <c r="CN1440" s="12"/>
      <c r="CO1440" s="12"/>
      <c r="CP1440" s="12"/>
      <c r="CQ1440" s="12"/>
      <c r="CR1440" s="12"/>
      <c r="CS1440" s="12"/>
      <c r="CT1440" s="12"/>
      <c r="CU1440" s="12"/>
      <c r="CV1440" s="12"/>
      <c r="CW1440" s="12"/>
      <c r="CX1440" s="57"/>
    </row>
    <row r="1441" spans="1:102" x14ac:dyDescent="0.35">
      <c r="A1441" s="56">
        <v>79</v>
      </c>
      <c r="B1441" s="12" t="s">
        <v>3769</v>
      </c>
      <c r="C1441" s="12">
        <v>79.099999999999994</v>
      </c>
      <c r="D1441" s="12" t="s">
        <v>2409</v>
      </c>
      <c r="E1441" s="12" t="s">
        <v>3453</v>
      </c>
      <c r="F1441" s="12" t="s">
        <v>1078</v>
      </c>
      <c r="G1441" s="12" t="s">
        <v>349</v>
      </c>
      <c r="H1441" s="12" t="s">
        <v>1078</v>
      </c>
      <c r="I1441" s="12" t="s">
        <v>1285</v>
      </c>
      <c r="J1441" s="12" t="s">
        <v>1222</v>
      </c>
      <c r="K1441" s="12" t="s">
        <v>1177</v>
      </c>
      <c r="L1441" s="12" t="s">
        <v>173</v>
      </c>
      <c r="M1441" s="12" t="s">
        <v>3164</v>
      </c>
      <c r="N1441" s="12"/>
      <c r="O1441" s="12" t="s">
        <v>3400</v>
      </c>
      <c r="P1441" s="12" t="s">
        <v>3402</v>
      </c>
      <c r="Q1441" s="12">
        <v>1</v>
      </c>
      <c r="R1441" s="12">
        <v>0</v>
      </c>
      <c r="S1441" s="12">
        <v>0</v>
      </c>
      <c r="T1441" s="12">
        <v>0</v>
      </c>
      <c r="U1441" s="12">
        <v>0</v>
      </c>
      <c r="V1441" s="12">
        <v>0</v>
      </c>
      <c r="W1441" s="12">
        <v>0</v>
      </c>
      <c r="X1441" s="12">
        <v>0</v>
      </c>
      <c r="Y1441" s="12">
        <v>0</v>
      </c>
      <c r="Z1441" s="12">
        <v>0</v>
      </c>
      <c r="AA1441" s="12">
        <v>0</v>
      </c>
      <c r="AB1441" s="12">
        <v>0</v>
      </c>
      <c r="AC1441" s="12">
        <v>0</v>
      </c>
      <c r="AD1441" s="12">
        <v>0</v>
      </c>
      <c r="AE1441" s="12">
        <v>0</v>
      </c>
      <c r="AF1441" s="12">
        <v>0</v>
      </c>
      <c r="AG1441" s="12">
        <v>0</v>
      </c>
      <c r="AH1441" s="12">
        <v>0</v>
      </c>
      <c r="AI1441" s="12">
        <v>0</v>
      </c>
      <c r="AJ1441" s="12">
        <v>1</v>
      </c>
      <c r="AK1441" s="12">
        <v>0</v>
      </c>
      <c r="AL1441" s="12" t="s">
        <v>3450</v>
      </c>
      <c r="AM1441" s="12" t="s">
        <v>682</v>
      </c>
      <c r="AN1441" s="12" t="s">
        <v>711</v>
      </c>
      <c r="AO1441" s="12" t="s">
        <v>685</v>
      </c>
      <c r="AP1441" s="12" t="s">
        <v>3235</v>
      </c>
      <c r="AQ1441" s="12">
        <v>19860</v>
      </c>
      <c r="AR1441" s="12">
        <v>3</v>
      </c>
      <c r="AS1441" s="12" t="s">
        <v>555</v>
      </c>
      <c r="AT1441" s="12" t="s">
        <v>349</v>
      </c>
      <c r="AU1441" s="12">
        <v>1</v>
      </c>
      <c r="AV1441" s="12">
        <v>1</v>
      </c>
      <c r="AW1441" s="12">
        <v>1</v>
      </c>
      <c r="AX1441" s="12">
        <v>1</v>
      </c>
      <c r="AY1441" s="12">
        <v>0</v>
      </c>
      <c r="AZ1441" s="12">
        <v>0</v>
      </c>
      <c r="BA1441" s="12">
        <v>1</v>
      </c>
      <c r="BB1441" s="12">
        <v>1</v>
      </c>
      <c r="BC1441" s="12">
        <v>1</v>
      </c>
      <c r="BD1441" s="12">
        <v>1</v>
      </c>
      <c r="BE1441" s="12">
        <v>1</v>
      </c>
      <c r="BF1441" s="12" t="s">
        <v>772</v>
      </c>
      <c r="BG1441" s="12" t="s">
        <v>2744</v>
      </c>
      <c r="BH1441" s="12"/>
      <c r="BI1441" s="12" t="s">
        <v>2814</v>
      </c>
      <c r="BJ1441" s="12" t="s">
        <v>3460</v>
      </c>
      <c r="BK1441" s="12" t="s">
        <v>3463</v>
      </c>
      <c r="BL1441" s="12" t="s">
        <v>3470</v>
      </c>
      <c r="BM1441" s="12" t="s">
        <v>1230</v>
      </c>
      <c r="BN1441" s="12" t="s">
        <v>775</v>
      </c>
      <c r="BO1441" s="12"/>
      <c r="BP1441" s="12"/>
      <c r="BQ1441" s="12"/>
      <c r="BR1441" s="12"/>
      <c r="BS1441" s="12"/>
      <c r="BT1441" s="12"/>
      <c r="BU1441" s="12"/>
      <c r="BV1441" s="12"/>
      <c r="BW1441" s="12"/>
      <c r="BX1441" s="12"/>
      <c r="BY1441" s="12"/>
      <c r="BZ1441" s="12"/>
      <c r="CA1441" s="12"/>
      <c r="CB1441" s="12"/>
      <c r="CC1441" s="12"/>
      <c r="CD1441" s="12"/>
      <c r="CE1441" s="12"/>
      <c r="CF1441" s="12"/>
      <c r="CG1441" s="12"/>
      <c r="CH1441" s="12"/>
      <c r="CI1441" s="12"/>
      <c r="CJ1441" s="12"/>
      <c r="CK1441" s="12"/>
      <c r="CL1441" s="12"/>
      <c r="CM1441" s="12"/>
      <c r="CN1441" s="12"/>
      <c r="CO1441" s="12"/>
      <c r="CP1441" s="12"/>
      <c r="CQ1441" s="12"/>
      <c r="CR1441" s="12"/>
      <c r="CS1441" s="12"/>
      <c r="CT1441" s="12"/>
      <c r="CU1441" s="12"/>
      <c r="CV1441" s="12"/>
      <c r="CW1441" s="12"/>
      <c r="CX1441" s="57"/>
    </row>
    <row r="1442" spans="1:102" x14ac:dyDescent="0.35">
      <c r="A1442" s="56">
        <v>79</v>
      </c>
      <c r="B1442" s="12" t="s">
        <v>3769</v>
      </c>
      <c r="C1442" s="12">
        <v>79.099999999999994</v>
      </c>
      <c r="D1442" s="12" t="s">
        <v>2410</v>
      </c>
      <c r="E1442" s="12" t="s">
        <v>3453</v>
      </c>
      <c r="F1442" s="12" t="s">
        <v>1078</v>
      </c>
      <c r="G1442" s="12" t="s">
        <v>349</v>
      </c>
      <c r="H1442" s="12" t="s">
        <v>1078</v>
      </c>
      <c r="I1442" s="12" t="s">
        <v>1285</v>
      </c>
      <c r="J1442" s="12" t="s">
        <v>1222</v>
      </c>
      <c r="K1442" s="12" t="s">
        <v>1177</v>
      </c>
      <c r="L1442" s="12" t="s">
        <v>173</v>
      </c>
      <c r="M1442" s="12" t="s">
        <v>3164</v>
      </c>
      <c r="N1442" s="12"/>
      <c r="O1442" s="12" t="s">
        <v>3400</v>
      </c>
      <c r="P1442" s="12" t="s">
        <v>3402</v>
      </c>
      <c r="Q1442" s="12">
        <v>1</v>
      </c>
      <c r="R1442" s="12">
        <v>0</v>
      </c>
      <c r="S1442" s="12">
        <v>0</v>
      </c>
      <c r="T1442" s="12">
        <v>0</v>
      </c>
      <c r="U1442" s="12">
        <v>0</v>
      </c>
      <c r="V1442" s="12">
        <v>0</v>
      </c>
      <c r="W1442" s="12">
        <v>0</v>
      </c>
      <c r="X1442" s="12">
        <v>0</v>
      </c>
      <c r="Y1442" s="12">
        <v>0</v>
      </c>
      <c r="Z1442" s="12">
        <v>0</v>
      </c>
      <c r="AA1442" s="12">
        <v>0</v>
      </c>
      <c r="AB1442" s="12">
        <v>0</v>
      </c>
      <c r="AC1442" s="12">
        <v>0</v>
      </c>
      <c r="AD1442" s="12">
        <v>0</v>
      </c>
      <c r="AE1442" s="12">
        <v>0</v>
      </c>
      <c r="AF1442" s="12">
        <v>0</v>
      </c>
      <c r="AG1442" s="12">
        <v>0</v>
      </c>
      <c r="AH1442" s="12">
        <v>0</v>
      </c>
      <c r="AI1442" s="12">
        <v>0</v>
      </c>
      <c r="AJ1442" s="12">
        <v>1</v>
      </c>
      <c r="AK1442" s="12">
        <v>0</v>
      </c>
      <c r="AL1442" s="12" t="s">
        <v>3450</v>
      </c>
      <c r="AM1442" s="12" t="s">
        <v>682</v>
      </c>
      <c r="AN1442" s="12" t="s">
        <v>711</v>
      </c>
      <c r="AO1442" s="12" t="s">
        <v>685</v>
      </c>
      <c r="AP1442" s="12" t="s">
        <v>3235</v>
      </c>
      <c r="AQ1442" s="12">
        <v>19860</v>
      </c>
      <c r="AR1442" s="12">
        <v>3</v>
      </c>
      <c r="AS1442" s="12" t="s">
        <v>555</v>
      </c>
      <c r="AT1442" s="12" t="s">
        <v>349</v>
      </c>
      <c r="AU1442" s="12">
        <v>1</v>
      </c>
      <c r="AV1442" s="12">
        <v>1</v>
      </c>
      <c r="AW1442" s="12">
        <v>1</v>
      </c>
      <c r="AX1442" s="12">
        <v>1</v>
      </c>
      <c r="AY1442" s="12">
        <v>0</v>
      </c>
      <c r="AZ1442" s="12">
        <v>0</v>
      </c>
      <c r="BA1442" s="12">
        <v>1</v>
      </c>
      <c r="BB1442" s="12">
        <v>1</v>
      </c>
      <c r="BC1442" s="12">
        <v>1</v>
      </c>
      <c r="BD1442" s="12">
        <v>1</v>
      </c>
      <c r="BE1442" s="12">
        <v>1</v>
      </c>
      <c r="BF1442" s="12" t="s">
        <v>772</v>
      </c>
      <c r="BG1442" s="12" t="s">
        <v>2744</v>
      </c>
      <c r="BH1442" s="12"/>
      <c r="BI1442" s="12" t="s">
        <v>2814</v>
      </c>
      <c r="BJ1442" s="12" t="s">
        <v>3459</v>
      </c>
      <c r="BK1442" s="12" t="s">
        <v>3463</v>
      </c>
      <c r="BL1442" s="12" t="s">
        <v>3470</v>
      </c>
      <c r="BM1442" s="12" t="s">
        <v>1230</v>
      </c>
      <c r="BN1442" s="12" t="s">
        <v>775</v>
      </c>
      <c r="BO1442" s="12"/>
      <c r="BP1442" s="12"/>
      <c r="BQ1442" s="12"/>
      <c r="BR1442" s="12"/>
      <c r="BS1442" s="12"/>
      <c r="BT1442" s="12"/>
      <c r="BU1442" s="12"/>
      <c r="BV1442" s="12"/>
      <c r="BW1442" s="12"/>
      <c r="BX1442" s="12"/>
      <c r="BY1442" s="12"/>
      <c r="BZ1442" s="12"/>
      <c r="CA1442" s="12"/>
      <c r="CB1442" s="12"/>
      <c r="CC1442" s="12"/>
      <c r="CD1442" s="12"/>
      <c r="CE1442" s="12"/>
      <c r="CF1442" s="12"/>
      <c r="CG1442" s="12"/>
      <c r="CH1442" s="12"/>
      <c r="CI1442" s="12"/>
      <c r="CJ1442" s="12"/>
      <c r="CK1442" s="12"/>
      <c r="CL1442" s="12"/>
      <c r="CM1442" s="12"/>
      <c r="CN1442" s="12"/>
      <c r="CO1442" s="12"/>
      <c r="CP1442" s="12"/>
      <c r="CQ1442" s="12"/>
      <c r="CR1442" s="12"/>
      <c r="CS1442" s="12"/>
      <c r="CT1442" s="12"/>
      <c r="CU1442" s="12"/>
      <c r="CV1442" s="12"/>
      <c r="CW1442" s="12"/>
      <c r="CX1442" s="57"/>
    </row>
    <row r="1443" spans="1:102" x14ac:dyDescent="0.35">
      <c r="A1443" s="56">
        <v>79</v>
      </c>
      <c r="B1443" s="12" t="s">
        <v>3769</v>
      </c>
      <c r="C1443" s="12">
        <v>79.099999999999994</v>
      </c>
      <c r="D1443" s="12" t="s">
        <v>2411</v>
      </c>
      <c r="E1443" s="12" t="s">
        <v>478</v>
      </c>
      <c r="F1443" s="12" t="s">
        <v>1078</v>
      </c>
      <c r="G1443" s="12" t="s">
        <v>349</v>
      </c>
      <c r="H1443" s="12" t="s">
        <v>1078</v>
      </c>
      <c r="I1443" s="12" t="s">
        <v>1285</v>
      </c>
      <c r="J1443" s="12" t="s">
        <v>1222</v>
      </c>
      <c r="K1443" s="12" t="s">
        <v>1177</v>
      </c>
      <c r="L1443" s="12" t="s">
        <v>173</v>
      </c>
      <c r="M1443" s="12" t="s">
        <v>3164</v>
      </c>
      <c r="N1443" s="12"/>
      <c r="O1443" s="12" t="s">
        <v>3400</v>
      </c>
      <c r="P1443" s="12" t="s">
        <v>3402</v>
      </c>
      <c r="Q1443" s="12">
        <v>1</v>
      </c>
      <c r="R1443" s="12">
        <v>0</v>
      </c>
      <c r="S1443" s="12">
        <v>0</v>
      </c>
      <c r="T1443" s="12">
        <v>0</v>
      </c>
      <c r="U1443" s="12">
        <v>0</v>
      </c>
      <c r="V1443" s="12">
        <v>0</v>
      </c>
      <c r="W1443" s="12">
        <v>0</v>
      </c>
      <c r="X1443" s="12">
        <v>0</v>
      </c>
      <c r="Y1443" s="12">
        <v>0</v>
      </c>
      <c r="Z1443" s="12">
        <v>0</v>
      </c>
      <c r="AA1443" s="12">
        <v>0</v>
      </c>
      <c r="AB1443" s="12">
        <v>0</v>
      </c>
      <c r="AC1443" s="12">
        <v>0</v>
      </c>
      <c r="AD1443" s="12">
        <v>0</v>
      </c>
      <c r="AE1443" s="12">
        <v>0</v>
      </c>
      <c r="AF1443" s="12">
        <v>0</v>
      </c>
      <c r="AG1443" s="12">
        <v>0</v>
      </c>
      <c r="AH1443" s="12">
        <v>0</v>
      </c>
      <c r="AI1443" s="12">
        <v>0</v>
      </c>
      <c r="AJ1443" s="12">
        <v>1</v>
      </c>
      <c r="AK1443" s="12">
        <v>0</v>
      </c>
      <c r="AL1443" s="12" t="s">
        <v>3367</v>
      </c>
      <c r="AM1443" s="12" t="s">
        <v>682</v>
      </c>
      <c r="AN1443" s="12" t="s">
        <v>711</v>
      </c>
      <c r="AO1443" s="12" t="s">
        <v>685</v>
      </c>
      <c r="AP1443" s="12" t="s">
        <v>3235</v>
      </c>
      <c r="AQ1443" s="12">
        <v>19860</v>
      </c>
      <c r="AR1443" s="12">
        <v>3</v>
      </c>
      <c r="AS1443" s="12" t="s">
        <v>555</v>
      </c>
      <c r="AT1443" s="12" t="s">
        <v>349</v>
      </c>
      <c r="AU1443" s="12">
        <v>1</v>
      </c>
      <c r="AV1443" s="12">
        <v>1</v>
      </c>
      <c r="AW1443" s="12">
        <v>1</v>
      </c>
      <c r="AX1443" s="12">
        <v>1</v>
      </c>
      <c r="AY1443" s="12">
        <v>0</v>
      </c>
      <c r="AZ1443" s="12">
        <v>0</v>
      </c>
      <c r="BA1443" s="12">
        <v>1</v>
      </c>
      <c r="BB1443" s="12">
        <v>1</v>
      </c>
      <c r="BC1443" s="12">
        <v>1</v>
      </c>
      <c r="BD1443" s="12">
        <v>1</v>
      </c>
      <c r="BE1443" s="12">
        <v>1</v>
      </c>
      <c r="BF1443" s="12" t="s">
        <v>772</v>
      </c>
      <c r="BG1443" s="12" t="s">
        <v>2744</v>
      </c>
      <c r="BH1443" s="12"/>
      <c r="BI1443" s="12" t="s">
        <v>2814</v>
      </c>
      <c r="BJ1443" s="12" t="s">
        <v>3460</v>
      </c>
      <c r="BK1443" s="12" t="s">
        <v>3463</v>
      </c>
      <c r="BL1443" s="12" t="s">
        <v>3470</v>
      </c>
      <c r="BM1443" s="12" t="s">
        <v>1230</v>
      </c>
      <c r="BN1443" s="12" t="s">
        <v>775</v>
      </c>
      <c r="BO1443" s="12"/>
      <c r="BP1443" s="12"/>
      <c r="BQ1443" s="12"/>
      <c r="BR1443" s="12"/>
      <c r="BS1443" s="12"/>
      <c r="BT1443" s="12"/>
      <c r="BU1443" s="12"/>
      <c r="BV1443" s="12"/>
      <c r="BW1443" s="12"/>
      <c r="BX1443" s="12"/>
      <c r="BY1443" s="12"/>
      <c r="BZ1443" s="12"/>
      <c r="CA1443" s="12"/>
      <c r="CB1443" s="12"/>
      <c r="CC1443" s="12"/>
      <c r="CD1443" s="12"/>
      <c r="CE1443" s="12"/>
      <c r="CF1443" s="12"/>
      <c r="CG1443" s="12"/>
      <c r="CH1443" s="12"/>
      <c r="CI1443" s="12"/>
      <c r="CJ1443" s="12"/>
      <c r="CK1443" s="12"/>
      <c r="CL1443" s="12"/>
      <c r="CM1443" s="12"/>
      <c r="CN1443" s="12"/>
      <c r="CO1443" s="12"/>
      <c r="CP1443" s="12"/>
      <c r="CQ1443" s="12"/>
      <c r="CR1443" s="12"/>
      <c r="CS1443" s="12"/>
      <c r="CT1443" s="12"/>
      <c r="CU1443" s="12"/>
      <c r="CV1443" s="12"/>
      <c r="CW1443" s="12"/>
      <c r="CX1443" s="57"/>
    </row>
    <row r="1444" spans="1:102" x14ac:dyDescent="0.35">
      <c r="A1444" s="56">
        <v>79</v>
      </c>
      <c r="B1444" s="12" t="s">
        <v>3769</v>
      </c>
      <c r="C1444" s="12">
        <v>79.099999999999994</v>
      </c>
      <c r="D1444" s="12" t="s">
        <v>2412</v>
      </c>
      <c r="E1444" s="12" t="s">
        <v>478</v>
      </c>
      <c r="F1444" s="12" t="s">
        <v>1078</v>
      </c>
      <c r="G1444" s="12" t="s">
        <v>349</v>
      </c>
      <c r="H1444" s="12" t="s">
        <v>1078</v>
      </c>
      <c r="I1444" s="12" t="s">
        <v>1285</v>
      </c>
      <c r="J1444" s="12" t="s">
        <v>1222</v>
      </c>
      <c r="K1444" s="12" t="s">
        <v>1177</v>
      </c>
      <c r="L1444" s="12" t="s">
        <v>173</v>
      </c>
      <c r="M1444" s="12" t="s">
        <v>3164</v>
      </c>
      <c r="N1444" s="12"/>
      <c r="O1444" s="12" t="s">
        <v>3400</v>
      </c>
      <c r="P1444" s="12" t="s">
        <v>3402</v>
      </c>
      <c r="Q1444" s="12">
        <v>1</v>
      </c>
      <c r="R1444" s="12">
        <v>0</v>
      </c>
      <c r="S1444" s="12">
        <v>0</v>
      </c>
      <c r="T1444" s="12">
        <v>0</v>
      </c>
      <c r="U1444" s="12">
        <v>0</v>
      </c>
      <c r="V1444" s="12">
        <v>0</v>
      </c>
      <c r="W1444" s="12">
        <v>0</v>
      </c>
      <c r="X1444" s="12">
        <v>0</v>
      </c>
      <c r="Y1444" s="12">
        <v>0</v>
      </c>
      <c r="Z1444" s="12">
        <v>0</v>
      </c>
      <c r="AA1444" s="12">
        <v>0</v>
      </c>
      <c r="AB1444" s="12">
        <v>0</v>
      </c>
      <c r="AC1444" s="12">
        <v>0</v>
      </c>
      <c r="AD1444" s="12">
        <v>0</v>
      </c>
      <c r="AE1444" s="12">
        <v>0</v>
      </c>
      <c r="AF1444" s="12">
        <v>0</v>
      </c>
      <c r="AG1444" s="12">
        <v>0</v>
      </c>
      <c r="AH1444" s="12">
        <v>0</v>
      </c>
      <c r="AI1444" s="12">
        <v>0</v>
      </c>
      <c r="AJ1444" s="12">
        <v>1</v>
      </c>
      <c r="AK1444" s="12">
        <v>0</v>
      </c>
      <c r="AL1444" s="12" t="s">
        <v>3367</v>
      </c>
      <c r="AM1444" s="12" t="s">
        <v>682</v>
      </c>
      <c r="AN1444" s="12" t="s">
        <v>711</v>
      </c>
      <c r="AO1444" s="12" t="s">
        <v>685</v>
      </c>
      <c r="AP1444" s="12" t="s">
        <v>3235</v>
      </c>
      <c r="AQ1444" s="12">
        <v>19860</v>
      </c>
      <c r="AR1444" s="12">
        <v>3</v>
      </c>
      <c r="AS1444" s="12" t="s">
        <v>555</v>
      </c>
      <c r="AT1444" s="12" t="s">
        <v>349</v>
      </c>
      <c r="AU1444" s="12">
        <v>1</v>
      </c>
      <c r="AV1444" s="12">
        <v>1</v>
      </c>
      <c r="AW1444" s="12">
        <v>1</v>
      </c>
      <c r="AX1444" s="12">
        <v>1</v>
      </c>
      <c r="AY1444" s="12">
        <v>0</v>
      </c>
      <c r="AZ1444" s="12">
        <v>0</v>
      </c>
      <c r="BA1444" s="12">
        <v>1</v>
      </c>
      <c r="BB1444" s="12">
        <v>1</v>
      </c>
      <c r="BC1444" s="12">
        <v>1</v>
      </c>
      <c r="BD1444" s="12">
        <v>1</v>
      </c>
      <c r="BE1444" s="12">
        <v>1</v>
      </c>
      <c r="BF1444" s="12" t="s">
        <v>772</v>
      </c>
      <c r="BG1444" s="12" t="s">
        <v>2744</v>
      </c>
      <c r="BH1444" s="12"/>
      <c r="BI1444" s="12" t="s">
        <v>2814</v>
      </c>
      <c r="BJ1444" s="12" t="s">
        <v>3459</v>
      </c>
      <c r="BK1444" s="12" t="s">
        <v>3463</v>
      </c>
      <c r="BL1444" s="12" t="s">
        <v>3470</v>
      </c>
      <c r="BM1444" s="12" t="s">
        <v>1230</v>
      </c>
      <c r="BN1444" s="12" t="s">
        <v>775</v>
      </c>
      <c r="BO1444" s="12"/>
      <c r="BP1444" s="12"/>
      <c r="BQ1444" s="12"/>
      <c r="BR1444" s="12"/>
      <c r="BS1444" s="12"/>
      <c r="BT1444" s="12"/>
      <c r="BU1444" s="12"/>
      <c r="BV1444" s="12"/>
      <c r="BW1444" s="12"/>
      <c r="BX1444" s="12"/>
      <c r="BY1444" s="12"/>
      <c r="BZ1444" s="12"/>
      <c r="CA1444" s="12"/>
      <c r="CB1444" s="12"/>
      <c r="CC1444" s="12"/>
      <c r="CD1444" s="12"/>
      <c r="CE1444" s="12"/>
      <c r="CF1444" s="12"/>
      <c r="CG1444" s="12"/>
      <c r="CH1444" s="12"/>
      <c r="CI1444" s="12"/>
      <c r="CJ1444" s="12"/>
      <c r="CK1444" s="12"/>
      <c r="CL1444" s="12"/>
      <c r="CM1444" s="12"/>
      <c r="CN1444" s="12"/>
      <c r="CO1444" s="12"/>
      <c r="CP1444" s="12"/>
      <c r="CQ1444" s="12"/>
      <c r="CR1444" s="12"/>
      <c r="CS1444" s="12"/>
      <c r="CT1444" s="12"/>
      <c r="CU1444" s="12"/>
      <c r="CV1444" s="12"/>
      <c r="CW1444" s="12"/>
      <c r="CX1444" s="57"/>
    </row>
    <row r="1445" spans="1:102" x14ac:dyDescent="0.35">
      <c r="A1445" s="56">
        <v>79</v>
      </c>
      <c r="B1445" s="12" t="s">
        <v>3769</v>
      </c>
      <c r="C1445" s="12">
        <v>79.099999999999994</v>
      </c>
      <c r="D1445" s="12" t="s">
        <v>2413</v>
      </c>
      <c r="E1445" s="12" t="s">
        <v>479</v>
      </c>
      <c r="F1445" s="12" t="s">
        <v>1078</v>
      </c>
      <c r="G1445" s="12" t="s">
        <v>349</v>
      </c>
      <c r="H1445" s="12" t="s">
        <v>1078</v>
      </c>
      <c r="I1445" s="12" t="s">
        <v>1285</v>
      </c>
      <c r="J1445" s="12" t="s">
        <v>1222</v>
      </c>
      <c r="K1445" s="12" t="s">
        <v>1177</v>
      </c>
      <c r="L1445" s="12" t="s">
        <v>173</v>
      </c>
      <c r="M1445" s="12" t="s">
        <v>3164</v>
      </c>
      <c r="N1445" s="12"/>
      <c r="O1445" s="12" t="s">
        <v>3400</v>
      </c>
      <c r="P1445" s="12" t="s">
        <v>3402</v>
      </c>
      <c r="Q1445" s="12">
        <v>1</v>
      </c>
      <c r="R1445" s="12">
        <v>0</v>
      </c>
      <c r="S1445" s="12">
        <v>0</v>
      </c>
      <c r="T1445" s="12">
        <v>0</v>
      </c>
      <c r="U1445" s="12">
        <v>0</v>
      </c>
      <c r="V1445" s="12">
        <v>0</v>
      </c>
      <c r="W1445" s="12">
        <v>0</v>
      </c>
      <c r="X1445" s="12">
        <v>0</v>
      </c>
      <c r="Y1445" s="12">
        <v>0</v>
      </c>
      <c r="Z1445" s="12">
        <v>0</v>
      </c>
      <c r="AA1445" s="12">
        <v>0</v>
      </c>
      <c r="AB1445" s="12">
        <v>0</v>
      </c>
      <c r="AC1445" s="12">
        <v>0</v>
      </c>
      <c r="AD1445" s="12">
        <v>0</v>
      </c>
      <c r="AE1445" s="12">
        <v>0</v>
      </c>
      <c r="AF1445" s="12">
        <v>0</v>
      </c>
      <c r="AG1445" s="12">
        <v>0</v>
      </c>
      <c r="AH1445" s="12">
        <v>0</v>
      </c>
      <c r="AI1445" s="12">
        <v>0</v>
      </c>
      <c r="AJ1445" s="12">
        <v>1</v>
      </c>
      <c r="AK1445" s="12">
        <v>0</v>
      </c>
      <c r="AL1445" s="12" t="s">
        <v>3448</v>
      </c>
      <c r="AM1445" s="12" t="s">
        <v>682</v>
      </c>
      <c r="AN1445" s="12" t="s">
        <v>711</v>
      </c>
      <c r="AO1445" s="12" t="s">
        <v>685</v>
      </c>
      <c r="AP1445" s="12" t="s">
        <v>3235</v>
      </c>
      <c r="AQ1445" s="12">
        <v>19860</v>
      </c>
      <c r="AR1445" s="12">
        <v>3</v>
      </c>
      <c r="AS1445" s="12" t="s">
        <v>555</v>
      </c>
      <c r="AT1445" s="12" t="s">
        <v>349</v>
      </c>
      <c r="AU1445" s="12">
        <v>1</v>
      </c>
      <c r="AV1445" s="12">
        <v>1</v>
      </c>
      <c r="AW1445" s="12">
        <v>1</v>
      </c>
      <c r="AX1445" s="12">
        <v>1</v>
      </c>
      <c r="AY1445" s="12">
        <v>0</v>
      </c>
      <c r="AZ1445" s="12">
        <v>0</v>
      </c>
      <c r="BA1445" s="12">
        <v>1</v>
      </c>
      <c r="BB1445" s="12">
        <v>1</v>
      </c>
      <c r="BC1445" s="12">
        <v>1</v>
      </c>
      <c r="BD1445" s="12">
        <v>1</v>
      </c>
      <c r="BE1445" s="12">
        <v>1</v>
      </c>
      <c r="BF1445" s="12" t="s">
        <v>772</v>
      </c>
      <c r="BG1445" s="12" t="s">
        <v>2744</v>
      </c>
      <c r="BH1445" s="12"/>
      <c r="BI1445" s="12" t="s">
        <v>2814</v>
      </c>
      <c r="BJ1445" s="12" t="s">
        <v>3460</v>
      </c>
      <c r="BK1445" s="12" t="s">
        <v>3463</v>
      </c>
      <c r="BL1445" s="12" t="s">
        <v>3470</v>
      </c>
      <c r="BM1445" s="12" t="s">
        <v>1230</v>
      </c>
      <c r="BN1445" s="12" t="s">
        <v>775</v>
      </c>
      <c r="BO1445" s="12"/>
      <c r="BP1445" s="12"/>
      <c r="BQ1445" s="12"/>
      <c r="BR1445" s="12"/>
      <c r="BS1445" s="12"/>
      <c r="BT1445" s="12"/>
      <c r="BU1445" s="12"/>
      <c r="BV1445" s="12"/>
      <c r="BW1445" s="12"/>
      <c r="BX1445" s="12"/>
      <c r="BY1445" s="12"/>
      <c r="BZ1445" s="12"/>
      <c r="CA1445" s="12"/>
      <c r="CB1445" s="12"/>
      <c r="CC1445" s="12"/>
      <c r="CD1445" s="12"/>
      <c r="CE1445" s="12"/>
      <c r="CF1445" s="12"/>
      <c r="CG1445" s="12"/>
      <c r="CH1445" s="12"/>
      <c r="CI1445" s="12"/>
      <c r="CJ1445" s="12"/>
      <c r="CK1445" s="12"/>
      <c r="CL1445" s="12"/>
      <c r="CM1445" s="12"/>
      <c r="CN1445" s="12"/>
      <c r="CO1445" s="12"/>
      <c r="CP1445" s="12"/>
      <c r="CQ1445" s="12"/>
      <c r="CR1445" s="12"/>
      <c r="CS1445" s="12"/>
      <c r="CT1445" s="12"/>
      <c r="CU1445" s="12"/>
      <c r="CV1445" s="12"/>
      <c r="CW1445" s="12"/>
      <c r="CX1445" s="57"/>
    </row>
    <row r="1446" spans="1:102" x14ac:dyDescent="0.35">
      <c r="A1446" s="56">
        <v>79</v>
      </c>
      <c r="B1446" s="12" t="s">
        <v>3769</v>
      </c>
      <c r="C1446" s="12">
        <v>79.099999999999994</v>
      </c>
      <c r="D1446" s="12" t="s">
        <v>2414</v>
      </c>
      <c r="E1446" s="12" t="s">
        <v>479</v>
      </c>
      <c r="F1446" s="12" t="s">
        <v>1078</v>
      </c>
      <c r="G1446" s="12" t="s">
        <v>349</v>
      </c>
      <c r="H1446" s="12" t="s">
        <v>1078</v>
      </c>
      <c r="I1446" s="12" t="s">
        <v>1285</v>
      </c>
      <c r="J1446" s="12" t="s">
        <v>1222</v>
      </c>
      <c r="K1446" s="12" t="s">
        <v>1177</v>
      </c>
      <c r="L1446" s="12" t="s">
        <v>173</v>
      </c>
      <c r="M1446" s="12" t="s">
        <v>3164</v>
      </c>
      <c r="N1446" s="12"/>
      <c r="O1446" s="12" t="s">
        <v>3400</v>
      </c>
      <c r="P1446" s="12" t="s">
        <v>3402</v>
      </c>
      <c r="Q1446" s="12">
        <v>1</v>
      </c>
      <c r="R1446" s="12">
        <v>0</v>
      </c>
      <c r="S1446" s="12">
        <v>0</v>
      </c>
      <c r="T1446" s="12">
        <v>0</v>
      </c>
      <c r="U1446" s="12">
        <v>0</v>
      </c>
      <c r="V1446" s="12">
        <v>0</v>
      </c>
      <c r="W1446" s="12">
        <v>0</v>
      </c>
      <c r="X1446" s="12">
        <v>0</v>
      </c>
      <c r="Y1446" s="12">
        <v>0</v>
      </c>
      <c r="Z1446" s="12">
        <v>0</v>
      </c>
      <c r="AA1446" s="12">
        <v>0</v>
      </c>
      <c r="AB1446" s="12">
        <v>0</v>
      </c>
      <c r="AC1446" s="12">
        <v>0</v>
      </c>
      <c r="AD1446" s="12">
        <v>0</v>
      </c>
      <c r="AE1446" s="12">
        <v>0</v>
      </c>
      <c r="AF1446" s="12">
        <v>0</v>
      </c>
      <c r="AG1446" s="12">
        <v>0</v>
      </c>
      <c r="AH1446" s="12">
        <v>0</v>
      </c>
      <c r="AI1446" s="12">
        <v>0</v>
      </c>
      <c r="AJ1446" s="12">
        <v>1</v>
      </c>
      <c r="AK1446" s="12">
        <v>0</v>
      </c>
      <c r="AL1446" s="12" t="s">
        <v>3448</v>
      </c>
      <c r="AM1446" s="12" t="s">
        <v>682</v>
      </c>
      <c r="AN1446" s="12" t="s">
        <v>711</v>
      </c>
      <c r="AO1446" s="12" t="s">
        <v>685</v>
      </c>
      <c r="AP1446" s="12" t="s">
        <v>3235</v>
      </c>
      <c r="AQ1446" s="12">
        <v>19860</v>
      </c>
      <c r="AR1446" s="12">
        <v>3</v>
      </c>
      <c r="AS1446" s="12" t="s">
        <v>555</v>
      </c>
      <c r="AT1446" s="12" t="s">
        <v>349</v>
      </c>
      <c r="AU1446" s="12">
        <v>1</v>
      </c>
      <c r="AV1446" s="12">
        <v>1</v>
      </c>
      <c r="AW1446" s="12">
        <v>1</v>
      </c>
      <c r="AX1446" s="12">
        <v>1</v>
      </c>
      <c r="AY1446" s="12">
        <v>0</v>
      </c>
      <c r="AZ1446" s="12">
        <v>0</v>
      </c>
      <c r="BA1446" s="12">
        <v>1</v>
      </c>
      <c r="BB1446" s="12">
        <v>1</v>
      </c>
      <c r="BC1446" s="12">
        <v>1</v>
      </c>
      <c r="BD1446" s="12">
        <v>1</v>
      </c>
      <c r="BE1446" s="12">
        <v>1</v>
      </c>
      <c r="BF1446" s="12" t="s">
        <v>772</v>
      </c>
      <c r="BG1446" s="12" t="s">
        <v>2744</v>
      </c>
      <c r="BH1446" s="12"/>
      <c r="BI1446" s="12" t="s">
        <v>2814</v>
      </c>
      <c r="BJ1446" s="12" t="s">
        <v>3459</v>
      </c>
      <c r="BK1446" s="12" t="s">
        <v>3463</v>
      </c>
      <c r="BL1446" s="12" t="s">
        <v>3470</v>
      </c>
      <c r="BM1446" s="12" t="s">
        <v>1230</v>
      </c>
      <c r="BN1446" s="12" t="s">
        <v>775</v>
      </c>
      <c r="BO1446" s="12"/>
      <c r="BP1446" s="12"/>
      <c r="BQ1446" s="12"/>
      <c r="BR1446" s="12"/>
      <c r="BS1446" s="12"/>
      <c r="BT1446" s="12"/>
      <c r="BU1446" s="12"/>
      <c r="BV1446" s="12"/>
      <c r="BW1446" s="12"/>
      <c r="BX1446" s="12"/>
      <c r="BY1446" s="12"/>
      <c r="BZ1446" s="12"/>
      <c r="CA1446" s="12"/>
      <c r="CB1446" s="12"/>
      <c r="CC1446" s="12"/>
      <c r="CD1446" s="12"/>
      <c r="CE1446" s="12"/>
      <c r="CF1446" s="12"/>
      <c r="CG1446" s="12"/>
      <c r="CH1446" s="12"/>
      <c r="CI1446" s="12"/>
      <c r="CJ1446" s="12"/>
      <c r="CK1446" s="12"/>
      <c r="CL1446" s="12"/>
      <c r="CM1446" s="12"/>
      <c r="CN1446" s="12"/>
      <c r="CO1446" s="12"/>
      <c r="CP1446" s="12"/>
      <c r="CQ1446" s="12"/>
      <c r="CR1446" s="12"/>
      <c r="CS1446" s="12"/>
      <c r="CT1446" s="12"/>
      <c r="CU1446" s="12"/>
      <c r="CV1446" s="12"/>
      <c r="CW1446" s="12"/>
      <c r="CX1446" s="57"/>
    </row>
    <row r="1447" spans="1:102" x14ac:dyDescent="0.35">
      <c r="A1447" s="56">
        <v>79</v>
      </c>
      <c r="B1447" s="12" t="s">
        <v>3769</v>
      </c>
      <c r="C1447" s="12">
        <v>79.099999999999994</v>
      </c>
      <c r="D1447" s="12" t="s">
        <v>2415</v>
      </c>
      <c r="E1447" s="12" t="s">
        <v>3453</v>
      </c>
      <c r="F1447" s="12" t="s">
        <v>1078</v>
      </c>
      <c r="G1447" s="12" t="s">
        <v>349</v>
      </c>
      <c r="H1447" s="12" t="s">
        <v>1078</v>
      </c>
      <c r="I1447" s="12" t="s">
        <v>1285</v>
      </c>
      <c r="J1447" s="12" t="s">
        <v>1222</v>
      </c>
      <c r="K1447" s="12" t="s">
        <v>1177</v>
      </c>
      <c r="L1447" s="12" t="s">
        <v>173</v>
      </c>
      <c r="M1447" s="12" t="s">
        <v>3164</v>
      </c>
      <c r="N1447" s="12"/>
      <c r="O1447" s="12" t="s">
        <v>3400</v>
      </c>
      <c r="P1447" s="12" t="s">
        <v>3402</v>
      </c>
      <c r="Q1447" s="12">
        <v>1</v>
      </c>
      <c r="R1447" s="12">
        <v>0</v>
      </c>
      <c r="S1447" s="12">
        <v>0</v>
      </c>
      <c r="T1447" s="12">
        <v>0</v>
      </c>
      <c r="U1447" s="12">
        <v>0</v>
      </c>
      <c r="V1447" s="12">
        <v>0</v>
      </c>
      <c r="W1447" s="12">
        <v>0</v>
      </c>
      <c r="X1447" s="12">
        <v>0</v>
      </c>
      <c r="Y1447" s="12">
        <v>0</v>
      </c>
      <c r="Z1447" s="12">
        <v>0</v>
      </c>
      <c r="AA1447" s="12">
        <v>0</v>
      </c>
      <c r="AB1447" s="12">
        <v>0</v>
      </c>
      <c r="AC1447" s="12">
        <v>0</v>
      </c>
      <c r="AD1447" s="12">
        <v>0</v>
      </c>
      <c r="AE1447" s="12">
        <v>0</v>
      </c>
      <c r="AF1447" s="12">
        <v>0</v>
      </c>
      <c r="AG1447" s="12">
        <v>0</v>
      </c>
      <c r="AH1447" s="12">
        <v>0</v>
      </c>
      <c r="AI1447" s="12">
        <v>0</v>
      </c>
      <c r="AJ1447" s="12">
        <v>1</v>
      </c>
      <c r="AK1447" s="12">
        <v>0</v>
      </c>
      <c r="AL1447" s="12" t="s">
        <v>3450</v>
      </c>
      <c r="AM1447" s="12" t="s">
        <v>682</v>
      </c>
      <c r="AN1447" s="12" t="s">
        <v>711</v>
      </c>
      <c r="AO1447" s="12" t="s">
        <v>685</v>
      </c>
      <c r="AP1447" s="12" t="s">
        <v>3235</v>
      </c>
      <c r="AQ1447" s="12">
        <v>19860</v>
      </c>
      <c r="AR1447" s="12">
        <v>3</v>
      </c>
      <c r="AS1447" s="12" t="s">
        <v>555</v>
      </c>
      <c r="AT1447" s="12" t="s">
        <v>349</v>
      </c>
      <c r="AU1447" s="12">
        <v>1</v>
      </c>
      <c r="AV1447" s="12">
        <v>1</v>
      </c>
      <c r="AW1447" s="12">
        <v>1</v>
      </c>
      <c r="AX1447" s="12">
        <v>1</v>
      </c>
      <c r="AY1447" s="12">
        <v>0</v>
      </c>
      <c r="AZ1447" s="12">
        <v>0</v>
      </c>
      <c r="BA1447" s="12">
        <v>1</v>
      </c>
      <c r="BB1447" s="12">
        <v>1</v>
      </c>
      <c r="BC1447" s="12">
        <v>1</v>
      </c>
      <c r="BD1447" s="12">
        <v>1</v>
      </c>
      <c r="BE1447" s="12">
        <v>1</v>
      </c>
      <c r="BF1447" s="12" t="s">
        <v>772</v>
      </c>
      <c r="BG1447" s="12" t="s">
        <v>2744</v>
      </c>
      <c r="BH1447" s="12"/>
      <c r="BI1447" s="12" t="s">
        <v>2814</v>
      </c>
      <c r="BJ1447" s="12" t="s">
        <v>3460</v>
      </c>
      <c r="BK1447" s="12" t="s">
        <v>3463</v>
      </c>
      <c r="BL1447" s="12" t="s">
        <v>3470</v>
      </c>
      <c r="BM1447" s="12" t="s">
        <v>1230</v>
      </c>
      <c r="BN1447" s="12" t="s">
        <v>775</v>
      </c>
      <c r="BO1447" s="12"/>
      <c r="BP1447" s="12"/>
      <c r="BQ1447" s="12"/>
      <c r="BR1447" s="12"/>
      <c r="BS1447" s="12"/>
      <c r="BT1447" s="12"/>
      <c r="BU1447" s="12"/>
      <c r="BV1447" s="12"/>
      <c r="BW1447" s="12"/>
      <c r="BX1447" s="12"/>
      <c r="BY1447" s="12"/>
      <c r="BZ1447" s="12"/>
      <c r="CA1447" s="12"/>
      <c r="CB1447" s="12"/>
      <c r="CC1447" s="12"/>
      <c r="CD1447" s="12"/>
      <c r="CE1447" s="12"/>
      <c r="CF1447" s="12"/>
      <c r="CG1447" s="12"/>
      <c r="CH1447" s="12"/>
      <c r="CI1447" s="12"/>
      <c r="CJ1447" s="12"/>
      <c r="CK1447" s="12"/>
      <c r="CL1447" s="12"/>
      <c r="CM1447" s="12"/>
      <c r="CN1447" s="12"/>
      <c r="CO1447" s="12"/>
      <c r="CP1447" s="12"/>
      <c r="CQ1447" s="12"/>
      <c r="CR1447" s="12"/>
      <c r="CS1447" s="12"/>
      <c r="CT1447" s="12"/>
      <c r="CU1447" s="12"/>
      <c r="CV1447" s="12"/>
      <c r="CW1447" s="12"/>
      <c r="CX1447" s="57"/>
    </row>
    <row r="1448" spans="1:102" x14ac:dyDescent="0.35">
      <c r="A1448" s="56">
        <v>79</v>
      </c>
      <c r="B1448" s="12" t="s">
        <v>3769</v>
      </c>
      <c r="C1448" s="12">
        <v>79.099999999999994</v>
      </c>
      <c r="D1448" s="12" t="s">
        <v>2416</v>
      </c>
      <c r="E1448" s="12" t="s">
        <v>3453</v>
      </c>
      <c r="F1448" s="12" t="s">
        <v>1078</v>
      </c>
      <c r="G1448" s="12" t="s">
        <v>349</v>
      </c>
      <c r="H1448" s="12" t="s">
        <v>1078</v>
      </c>
      <c r="I1448" s="12" t="s">
        <v>1285</v>
      </c>
      <c r="J1448" s="12" t="s">
        <v>1222</v>
      </c>
      <c r="K1448" s="12" t="s">
        <v>1177</v>
      </c>
      <c r="L1448" s="12" t="s">
        <v>173</v>
      </c>
      <c r="M1448" s="12" t="s">
        <v>3164</v>
      </c>
      <c r="N1448" s="12"/>
      <c r="O1448" s="12" t="s">
        <v>3400</v>
      </c>
      <c r="P1448" s="12" t="s">
        <v>3402</v>
      </c>
      <c r="Q1448" s="12">
        <v>1</v>
      </c>
      <c r="R1448" s="12">
        <v>0</v>
      </c>
      <c r="S1448" s="12">
        <v>0</v>
      </c>
      <c r="T1448" s="12">
        <v>0</v>
      </c>
      <c r="U1448" s="12">
        <v>0</v>
      </c>
      <c r="V1448" s="12">
        <v>0</v>
      </c>
      <c r="W1448" s="12">
        <v>0</v>
      </c>
      <c r="X1448" s="12">
        <v>0</v>
      </c>
      <c r="Y1448" s="12">
        <v>0</v>
      </c>
      <c r="Z1448" s="12">
        <v>0</v>
      </c>
      <c r="AA1448" s="12">
        <v>0</v>
      </c>
      <c r="AB1448" s="12">
        <v>0</v>
      </c>
      <c r="AC1448" s="12">
        <v>0</v>
      </c>
      <c r="AD1448" s="12">
        <v>0</v>
      </c>
      <c r="AE1448" s="12">
        <v>0</v>
      </c>
      <c r="AF1448" s="12">
        <v>0</v>
      </c>
      <c r="AG1448" s="12">
        <v>0</v>
      </c>
      <c r="AH1448" s="12">
        <v>0</v>
      </c>
      <c r="AI1448" s="12">
        <v>0</v>
      </c>
      <c r="AJ1448" s="12">
        <v>1</v>
      </c>
      <c r="AK1448" s="12">
        <v>0</v>
      </c>
      <c r="AL1448" s="12" t="s">
        <v>3450</v>
      </c>
      <c r="AM1448" s="12" t="s">
        <v>682</v>
      </c>
      <c r="AN1448" s="12" t="s">
        <v>711</v>
      </c>
      <c r="AO1448" s="12" t="s">
        <v>685</v>
      </c>
      <c r="AP1448" s="12" t="s">
        <v>3235</v>
      </c>
      <c r="AQ1448" s="12">
        <v>19860</v>
      </c>
      <c r="AR1448" s="12">
        <v>3</v>
      </c>
      <c r="AS1448" s="12" t="s">
        <v>555</v>
      </c>
      <c r="AT1448" s="12" t="s">
        <v>349</v>
      </c>
      <c r="AU1448" s="12">
        <v>1</v>
      </c>
      <c r="AV1448" s="12">
        <v>1</v>
      </c>
      <c r="AW1448" s="12">
        <v>1</v>
      </c>
      <c r="AX1448" s="12">
        <v>1</v>
      </c>
      <c r="AY1448" s="12">
        <v>0</v>
      </c>
      <c r="AZ1448" s="12">
        <v>0</v>
      </c>
      <c r="BA1448" s="12">
        <v>1</v>
      </c>
      <c r="BB1448" s="12">
        <v>1</v>
      </c>
      <c r="BC1448" s="12">
        <v>1</v>
      </c>
      <c r="BD1448" s="12">
        <v>1</v>
      </c>
      <c r="BE1448" s="12">
        <v>1</v>
      </c>
      <c r="BF1448" s="12" t="s">
        <v>772</v>
      </c>
      <c r="BG1448" s="12" t="s">
        <v>2744</v>
      </c>
      <c r="BH1448" s="12"/>
      <c r="BI1448" s="12" t="s">
        <v>2814</v>
      </c>
      <c r="BJ1448" s="12" t="s">
        <v>3459</v>
      </c>
      <c r="BK1448" s="12" t="s">
        <v>3463</v>
      </c>
      <c r="BL1448" s="12" t="s">
        <v>3470</v>
      </c>
      <c r="BM1448" s="12" t="s">
        <v>1230</v>
      </c>
      <c r="BN1448" s="12" t="s">
        <v>775</v>
      </c>
      <c r="BO1448" s="12"/>
      <c r="BP1448" s="12"/>
      <c r="BQ1448" s="12"/>
      <c r="BR1448" s="12"/>
      <c r="BS1448" s="12"/>
      <c r="BT1448" s="12"/>
      <c r="BU1448" s="12"/>
      <c r="BV1448" s="12"/>
      <c r="BW1448" s="12"/>
      <c r="BX1448" s="12"/>
      <c r="BY1448" s="12"/>
      <c r="BZ1448" s="12"/>
      <c r="CA1448" s="12"/>
      <c r="CB1448" s="12"/>
      <c r="CC1448" s="12"/>
      <c r="CD1448" s="12"/>
      <c r="CE1448" s="12"/>
      <c r="CF1448" s="12"/>
      <c r="CG1448" s="12"/>
      <c r="CH1448" s="12"/>
      <c r="CI1448" s="12"/>
      <c r="CJ1448" s="12"/>
      <c r="CK1448" s="12"/>
      <c r="CL1448" s="12"/>
      <c r="CM1448" s="12"/>
      <c r="CN1448" s="12"/>
      <c r="CO1448" s="12"/>
      <c r="CP1448" s="12"/>
      <c r="CQ1448" s="12"/>
      <c r="CR1448" s="12"/>
      <c r="CS1448" s="12"/>
      <c r="CT1448" s="12"/>
      <c r="CU1448" s="12"/>
      <c r="CV1448" s="12"/>
      <c r="CW1448" s="12"/>
      <c r="CX1448" s="57"/>
    </row>
    <row r="1449" spans="1:102" ht="16.5" x14ac:dyDescent="0.35">
      <c r="A1449" s="56">
        <v>82</v>
      </c>
      <c r="B1449" s="12" t="s">
        <v>3772</v>
      </c>
      <c r="C1449" s="12">
        <v>82.1</v>
      </c>
      <c r="D1449" s="12" t="s">
        <v>2443</v>
      </c>
      <c r="E1449" s="12" t="s">
        <v>195</v>
      </c>
      <c r="F1449" s="12" t="s">
        <v>3916</v>
      </c>
      <c r="G1449" s="12" t="s">
        <v>212</v>
      </c>
      <c r="H1449" s="12" t="s">
        <v>2805</v>
      </c>
      <c r="I1449" s="12" t="s">
        <v>349</v>
      </c>
      <c r="J1449" s="12" t="s">
        <v>1222</v>
      </c>
      <c r="K1449" s="12" t="s">
        <v>564</v>
      </c>
      <c r="L1449" s="12" t="s">
        <v>1118</v>
      </c>
      <c r="M1449" s="12" t="s">
        <v>3164</v>
      </c>
      <c r="N1449" s="12"/>
      <c r="O1449" s="12" t="s">
        <v>3400</v>
      </c>
      <c r="P1449" s="12" t="s">
        <v>3402</v>
      </c>
      <c r="Q1449" s="12">
        <v>1</v>
      </c>
      <c r="R1449" s="12">
        <v>0</v>
      </c>
      <c r="S1449" s="12">
        <v>0</v>
      </c>
      <c r="T1449" s="12">
        <v>0</v>
      </c>
      <c r="U1449" s="12">
        <v>0</v>
      </c>
      <c r="V1449" s="12">
        <v>0</v>
      </c>
      <c r="W1449" s="12">
        <v>0</v>
      </c>
      <c r="X1449" s="12">
        <v>0</v>
      </c>
      <c r="Y1449" s="12">
        <v>0</v>
      </c>
      <c r="Z1449" s="12">
        <v>0</v>
      </c>
      <c r="AA1449" s="12">
        <v>0</v>
      </c>
      <c r="AB1449" s="12">
        <v>0</v>
      </c>
      <c r="AC1449" s="12">
        <v>0</v>
      </c>
      <c r="AD1449" s="12">
        <v>0</v>
      </c>
      <c r="AE1449" s="12">
        <v>0</v>
      </c>
      <c r="AF1449" s="12">
        <v>0</v>
      </c>
      <c r="AG1449" s="12">
        <v>0</v>
      </c>
      <c r="AH1449" s="12">
        <v>0</v>
      </c>
      <c r="AI1449" s="12">
        <v>0</v>
      </c>
      <c r="AJ1449" s="12">
        <v>1</v>
      </c>
      <c r="AK1449" s="12">
        <v>0</v>
      </c>
      <c r="AL1449" s="12" t="s">
        <v>3456</v>
      </c>
      <c r="AM1449" s="7" t="s">
        <v>608</v>
      </c>
      <c r="AN1449" s="7" t="s">
        <v>648</v>
      </c>
      <c r="AO1449" s="7">
        <v>2010</v>
      </c>
      <c r="AP1449" s="12" t="s">
        <v>3235</v>
      </c>
      <c r="AQ1449" s="12">
        <v>4183</v>
      </c>
      <c r="AR1449" s="12">
        <v>1</v>
      </c>
      <c r="AS1449" s="12" t="s">
        <v>555</v>
      </c>
      <c r="AT1449" s="7" t="s">
        <v>349</v>
      </c>
      <c r="AU1449" s="12">
        <v>0</v>
      </c>
      <c r="AV1449" s="12">
        <v>1</v>
      </c>
      <c r="AW1449" s="12">
        <v>0</v>
      </c>
      <c r="AX1449" s="12">
        <v>0</v>
      </c>
      <c r="AY1449" s="7">
        <v>1</v>
      </c>
      <c r="AZ1449" s="12">
        <v>0</v>
      </c>
      <c r="BA1449" s="12">
        <v>1</v>
      </c>
      <c r="BB1449" s="12">
        <v>1</v>
      </c>
      <c r="BC1449" s="12">
        <v>0</v>
      </c>
      <c r="BD1449" s="12">
        <v>0</v>
      </c>
      <c r="BE1449" s="12">
        <v>0</v>
      </c>
      <c r="BF1449" s="7" t="s">
        <v>766</v>
      </c>
      <c r="BG1449" s="7" t="s">
        <v>781</v>
      </c>
      <c r="BH1449" s="7"/>
      <c r="BI1449" s="7" t="s">
        <v>2807</v>
      </c>
      <c r="BJ1449" s="12" t="s">
        <v>3459</v>
      </c>
      <c r="BK1449" s="12" t="s">
        <v>3467</v>
      </c>
      <c r="BL1449" s="12" t="s">
        <v>3483</v>
      </c>
      <c r="BM1449" s="7" t="s">
        <v>3485</v>
      </c>
      <c r="BN1449" s="7" t="s">
        <v>775</v>
      </c>
      <c r="BO1449" s="12"/>
      <c r="BP1449" s="12">
        <v>5</v>
      </c>
      <c r="BQ1449" s="12" t="s">
        <v>1077</v>
      </c>
      <c r="BR1449" s="12" t="s">
        <v>1077</v>
      </c>
      <c r="BS1449" s="12">
        <v>0</v>
      </c>
      <c r="BT1449" s="12"/>
      <c r="BU1449" s="12"/>
      <c r="BV1449" s="12" t="s">
        <v>1077</v>
      </c>
      <c r="BW1449" s="12" t="s">
        <v>1077</v>
      </c>
      <c r="BX1449" s="12" t="s">
        <v>1077</v>
      </c>
      <c r="BY1449" s="12"/>
      <c r="BZ1449" s="12"/>
      <c r="CA1449" s="12" t="s">
        <v>1077</v>
      </c>
      <c r="CB1449" s="12" t="s">
        <v>1077</v>
      </c>
      <c r="CC1449" s="12" t="s">
        <v>1077</v>
      </c>
      <c r="CD1449" s="12" t="s">
        <v>1077</v>
      </c>
      <c r="CE1449" s="12">
        <v>0.05</v>
      </c>
      <c r="CF1449" s="12">
        <v>0</v>
      </c>
      <c r="CG1449" s="12" t="s">
        <v>1252</v>
      </c>
      <c r="CH1449" s="12"/>
      <c r="CI1449" s="12"/>
      <c r="CJ1449" s="12">
        <v>0.28120000000000001</v>
      </c>
      <c r="CK1449" s="12" t="s">
        <v>3826</v>
      </c>
      <c r="CL1449" s="12">
        <v>-3601.59</v>
      </c>
      <c r="CM1449" s="12" t="s">
        <v>1077</v>
      </c>
      <c r="CN1449" s="12" t="s">
        <v>1077</v>
      </c>
      <c r="CO1449" s="12" t="s">
        <v>1077</v>
      </c>
      <c r="CP1449" s="12"/>
      <c r="CQ1449" s="12"/>
      <c r="CR1449" s="12"/>
      <c r="CS1449" s="12" t="s">
        <v>1077</v>
      </c>
      <c r="CT1449" s="12" t="s">
        <v>1077</v>
      </c>
      <c r="CU1449" s="12" t="s">
        <v>1077</v>
      </c>
      <c r="CV1449" s="12" t="s">
        <v>1077</v>
      </c>
      <c r="CW1449" s="12"/>
      <c r="CX1449" s="57"/>
    </row>
    <row r="1450" spans="1:102" x14ac:dyDescent="0.35">
      <c r="A1450" s="56">
        <v>87</v>
      </c>
      <c r="B1450" s="12" t="s">
        <v>3777</v>
      </c>
      <c r="C1450" s="12">
        <v>87.1</v>
      </c>
      <c r="D1450" s="12" t="s">
        <v>2478</v>
      </c>
      <c r="E1450" s="12" t="s">
        <v>490</v>
      </c>
      <c r="F1450" s="12" t="s">
        <v>1078</v>
      </c>
      <c r="G1450" s="12" t="s">
        <v>349</v>
      </c>
      <c r="H1450" s="12" t="s">
        <v>1078</v>
      </c>
      <c r="I1450" s="12" t="s">
        <v>1285</v>
      </c>
      <c r="J1450" s="12" t="s">
        <v>556</v>
      </c>
      <c r="K1450" s="12" t="s">
        <v>562</v>
      </c>
      <c r="L1450" s="12" t="s">
        <v>558</v>
      </c>
      <c r="M1450" s="12" t="s">
        <v>3237</v>
      </c>
      <c r="N1450" s="12" t="s">
        <v>3435</v>
      </c>
      <c r="O1450" s="12" t="s">
        <v>3400</v>
      </c>
      <c r="P1450" s="12" t="s">
        <v>3401</v>
      </c>
      <c r="Q1450" s="12">
        <v>0</v>
      </c>
      <c r="R1450" s="12">
        <v>0</v>
      </c>
      <c r="S1450" s="12">
        <v>0</v>
      </c>
      <c r="T1450" s="12">
        <v>0</v>
      </c>
      <c r="U1450" s="12">
        <v>0</v>
      </c>
      <c r="V1450" s="12">
        <v>0</v>
      </c>
      <c r="W1450" s="12">
        <v>1</v>
      </c>
      <c r="X1450" s="12">
        <v>0</v>
      </c>
      <c r="Y1450" s="12">
        <v>0</v>
      </c>
      <c r="Z1450" s="12">
        <v>0</v>
      </c>
      <c r="AA1450" s="12">
        <v>0</v>
      </c>
      <c r="AB1450" s="12">
        <v>0</v>
      </c>
      <c r="AC1450" s="12">
        <v>1</v>
      </c>
      <c r="AD1450" s="12">
        <v>0</v>
      </c>
      <c r="AE1450" s="12">
        <v>0</v>
      </c>
      <c r="AF1450" s="12">
        <v>0</v>
      </c>
      <c r="AG1450" s="12">
        <v>0</v>
      </c>
      <c r="AH1450" s="12">
        <v>0</v>
      </c>
      <c r="AI1450" s="12">
        <v>0</v>
      </c>
      <c r="AJ1450" s="12">
        <v>0</v>
      </c>
      <c r="AK1450" s="12">
        <v>0</v>
      </c>
      <c r="AL1450" s="12" t="s">
        <v>678</v>
      </c>
      <c r="AM1450" s="12" t="s">
        <v>608</v>
      </c>
      <c r="AN1450" s="12" t="s">
        <v>639</v>
      </c>
      <c r="AO1450" s="12">
        <v>2005</v>
      </c>
      <c r="AP1450" s="12" t="s">
        <v>3458</v>
      </c>
      <c r="AQ1450" s="12">
        <v>406</v>
      </c>
      <c r="AR1450" s="12">
        <v>1</v>
      </c>
      <c r="AS1450" s="12" t="s">
        <v>555</v>
      </c>
      <c r="AT1450" s="12" t="s">
        <v>212</v>
      </c>
      <c r="AU1450" s="12">
        <v>1</v>
      </c>
      <c r="AV1450" s="12">
        <v>1</v>
      </c>
      <c r="AW1450" s="12">
        <v>1</v>
      </c>
      <c r="AX1450" s="12">
        <v>1</v>
      </c>
      <c r="AY1450" s="12">
        <v>1</v>
      </c>
      <c r="AZ1450" s="12">
        <v>0</v>
      </c>
      <c r="BA1450" s="12">
        <v>1</v>
      </c>
      <c r="BB1450" s="12">
        <v>1</v>
      </c>
      <c r="BC1450" s="12">
        <v>0</v>
      </c>
      <c r="BD1450" s="12">
        <v>1</v>
      </c>
      <c r="BE1450" s="12">
        <v>0</v>
      </c>
      <c r="BF1450" s="12" t="s">
        <v>772</v>
      </c>
      <c r="BG1450" s="12" t="s">
        <v>855</v>
      </c>
      <c r="BH1450" s="12">
        <v>1</v>
      </c>
      <c r="BI1450" s="12" t="s">
        <v>2814</v>
      </c>
      <c r="BJ1450" s="12" t="s">
        <v>3460</v>
      </c>
      <c r="BK1450" s="12" t="s">
        <v>718</v>
      </c>
      <c r="BL1450" s="12" t="s">
        <v>3471</v>
      </c>
      <c r="BM1450" s="12" t="s">
        <v>787</v>
      </c>
      <c r="BN1450" s="12"/>
      <c r="BO1450" s="12"/>
      <c r="BP1450" s="12"/>
      <c r="BQ1450" s="12"/>
      <c r="BR1450" s="12"/>
      <c r="BS1450" s="12"/>
      <c r="BT1450" s="12"/>
      <c r="BU1450" s="12"/>
      <c r="BV1450" s="12"/>
      <c r="BW1450" s="12"/>
      <c r="BX1450" s="12"/>
      <c r="BY1450" s="12"/>
      <c r="BZ1450" s="12"/>
      <c r="CA1450" s="12"/>
      <c r="CB1450" s="12"/>
      <c r="CC1450" s="12"/>
      <c r="CD1450" s="12"/>
      <c r="CE1450" s="12"/>
      <c r="CF1450" s="12"/>
      <c r="CG1450" s="12"/>
      <c r="CH1450" s="12"/>
      <c r="CI1450" s="12"/>
      <c r="CJ1450" s="12"/>
      <c r="CK1450" s="12"/>
      <c r="CL1450" s="12"/>
      <c r="CM1450" s="12"/>
      <c r="CN1450" s="12"/>
      <c r="CO1450" s="12"/>
      <c r="CP1450" s="12"/>
      <c r="CQ1450" s="12"/>
      <c r="CR1450" s="12"/>
      <c r="CS1450" s="12"/>
      <c r="CT1450" s="12"/>
      <c r="CU1450" s="12"/>
      <c r="CV1450" s="12"/>
      <c r="CW1450" s="12"/>
      <c r="CX1450" s="57"/>
    </row>
    <row r="1451" spans="1:102" x14ac:dyDescent="0.35">
      <c r="A1451" s="56">
        <v>87</v>
      </c>
      <c r="B1451" s="12" t="s">
        <v>3777</v>
      </c>
      <c r="C1451" s="12">
        <v>87.1</v>
      </c>
      <c r="D1451" s="12" t="s">
        <v>2479</v>
      </c>
      <c r="E1451" s="12" t="s">
        <v>490</v>
      </c>
      <c r="F1451" s="12" t="s">
        <v>1078</v>
      </c>
      <c r="G1451" s="12" t="s">
        <v>349</v>
      </c>
      <c r="H1451" s="12" t="s">
        <v>1078</v>
      </c>
      <c r="I1451" s="12" t="s">
        <v>1285</v>
      </c>
      <c r="J1451" s="12" t="s">
        <v>556</v>
      </c>
      <c r="K1451" s="12" t="s">
        <v>562</v>
      </c>
      <c r="L1451" s="12" t="s">
        <v>558</v>
      </c>
      <c r="M1451" s="12" t="s">
        <v>3237</v>
      </c>
      <c r="N1451" s="12" t="s">
        <v>3435</v>
      </c>
      <c r="O1451" s="12" t="s">
        <v>3400</v>
      </c>
      <c r="P1451" s="12" t="s">
        <v>3401</v>
      </c>
      <c r="Q1451" s="12">
        <v>0</v>
      </c>
      <c r="R1451" s="12">
        <v>0</v>
      </c>
      <c r="S1451" s="12">
        <v>0</v>
      </c>
      <c r="T1451" s="12">
        <v>0</v>
      </c>
      <c r="U1451" s="12">
        <v>0</v>
      </c>
      <c r="V1451" s="12">
        <v>0</v>
      </c>
      <c r="W1451" s="12">
        <v>1</v>
      </c>
      <c r="X1451" s="12">
        <v>0</v>
      </c>
      <c r="Y1451" s="12">
        <v>0</v>
      </c>
      <c r="Z1451" s="12">
        <v>0</v>
      </c>
      <c r="AA1451" s="12">
        <v>0</v>
      </c>
      <c r="AB1451" s="12">
        <v>0</v>
      </c>
      <c r="AC1451" s="12">
        <v>1</v>
      </c>
      <c r="AD1451" s="12">
        <v>0</v>
      </c>
      <c r="AE1451" s="12">
        <v>0</v>
      </c>
      <c r="AF1451" s="12">
        <v>0</v>
      </c>
      <c r="AG1451" s="12">
        <v>0</v>
      </c>
      <c r="AH1451" s="12">
        <v>0</v>
      </c>
      <c r="AI1451" s="12">
        <v>0</v>
      </c>
      <c r="AJ1451" s="12">
        <v>0</v>
      </c>
      <c r="AK1451" s="12">
        <v>0</v>
      </c>
      <c r="AL1451" s="12" t="s">
        <v>678</v>
      </c>
      <c r="AM1451" s="12" t="s">
        <v>608</v>
      </c>
      <c r="AN1451" s="12" t="s">
        <v>639</v>
      </c>
      <c r="AO1451" s="12">
        <v>2005</v>
      </c>
      <c r="AP1451" s="12" t="s">
        <v>3458</v>
      </c>
      <c r="AQ1451" s="12">
        <v>406</v>
      </c>
      <c r="AR1451" s="12">
        <v>1</v>
      </c>
      <c r="AS1451" s="12" t="s">
        <v>555</v>
      </c>
      <c r="AT1451" s="12" t="s">
        <v>212</v>
      </c>
      <c r="AU1451" s="12">
        <v>1</v>
      </c>
      <c r="AV1451" s="12">
        <v>1</v>
      </c>
      <c r="AW1451" s="12">
        <v>1</v>
      </c>
      <c r="AX1451" s="12">
        <v>1</v>
      </c>
      <c r="AY1451" s="12">
        <v>1</v>
      </c>
      <c r="AZ1451" s="12">
        <v>0</v>
      </c>
      <c r="BA1451" s="12">
        <v>1</v>
      </c>
      <c r="BB1451" s="12">
        <v>1</v>
      </c>
      <c r="BC1451" s="12">
        <v>0</v>
      </c>
      <c r="BD1451" s="12">
        <v>1</v>
      </c>
      <c r="BE1451" s="12">
        <v>0</v>
      </c>
      <c r="BF1451" s="12" t="s">
        <v>3258</v>
      </c>
      <c r="BG1451" s="12" t="s">
        <v>966</v>
      </c>
      <c r="BH1451" s="12">
        <v>1</v>
      </c>
      <c r="BI1451" s="12" t="s">
        <v>3282</v>
      </c>
      <c r="BJ1451" s="12" t="s">
        <v>3460</v>
      </c>
      <c r="BK1451" s="12" t="s">
        <v>718</v>
      </c>
      <c r="BL1451" s="12" t="s">
        <v>3471</v>
      </c>
      <c r="BM1451" s="12" t="s">
        <v>787</v>
      </c>
      <c r="BN1451" s="12"/>
      <c r="BO1451" s="12"/>
      <c r="BP1451" s="12"/>
      <c r="BQ1451" s="12"/>
      <c r="BR1451" s="12"/>
      <c r="BS1451" s="12"/>
      <c r="BT1451" s="12"/>
      <c r="BU1451" s="12"/>
      <c r="BV1451" s="12"/>
      <c r="BW1451" s="12"/>
      <c r="BX1451" s="12"/>
      <c r="BY1451" s="12"/>
      <c r="BZ1451" s="12"/>
      <c r="CA1451" s="12"/>
      <c r="CB1451" s="12"/>
      <c r="CC1451" s="12"/>
      <c r="CD1451" s="12"/>
      <c r="CE1451" s="12"/>
      <c r="CF1451" s="12"/>
      <c r="CG1451" s="12"/>
      <c r="CH1451" s="12"/>
      <c r="CI1451" s="12"/>
      <c r="CJ1451" s="12"/>
      <c r="CK1451" s="12"/>
      <c r="CL1451" s="12"/>
      <c r="CM1451" s="12"/>
      <c r="CN1451" s="12"/>
      <c r="CO1451" s="12"/>
      <c r="CP1451" s="12"/>
      <c r="CQ1451" s="12"/>
      <c r="CR1451" s="12"/>
      <c r="CS1451" s="12"/>
      <c r="CT1451" s="12"/>
      <c r="CU1451" s="12"/>
      <c r="CV1451" s="12"/>
      <c r="CW1451" s="12"/>
      <c r="CX1451" s="57"/>
    </row>
    <row r="1452" spans="1:102" x14ac:dyDescent="0.35">
      <c r="A1452" s="56">
        <v>87</v>
      </c>
      <c r="B1452" s="12" t="s">
        <v>3777</v>
      </c>
      <c r="C1452" s="12">
        <v>87.1</v>
      </c>
      <c r="D1452" s="12" t="s">
        <v>2476</v>
      </c>
      <c r="E1452" s="12" t="s">
        <v>490</v>
      </c>
      <c r="F1452" s="12" t="s">
        <v>1078</v>
      </c>
      <c r="G1452" s="12" t="s">
        <v>349</v>
      </c>
      <c r="H1452" s="12" t="s">
        <v>1078</v>
      </c>
      <c r="I1452" s="12" t="s">
        <v>1285</v>
      </c>
      <c r="J1452" s="12" t="s">
        <v>556</v>
      </c>
      <c r="K1452" s="12" t="s">
        <v>562</v>
      </c>
      <c r="L1452" s="12" t="s">
        <v>558</v>
      </c>
      <c r="M1452" s="12" t="s">
        <v>3237</v>
      </c>
      <c r="N1452" s="12" t="s">
        <v>3435</v>
      </c>
      <c r="O1452" s="12" t="s">
        <v>3400</v>
      </c>
      <c r="P1452" s="12" t="s">
        <v>3401</v>
      </c>
      <c r="Q1452" s="12">
        <v>0</v>
      </c>
      <c r="R1452" s="12">
        <v>0</v>
      </c>
      <c r="S1452" s="12">
        <v>0</v>
      </c>
      <c r="T1452" s="12">
        <v>0</v>
      </c>
      <c r="U1452" s="12">
        <v>0</v>
      </c>
      <c r="V1452" s="12">
        <v>0</v>
      </c>
      <c r="W1452" s="12">
        <v>1</v>
      </c>
      <c r="X1452" s="12">
        <v>0</v>
      </c>
      <c r="Y1452" s="12">
        <v>0</v>
      </c>
      <c r="Z1452" s="12">
        <v>0</v>
      </c>
      <c r="AA1452" s="12">
        <v>0</v>
      </c>
      <c r="AB1452" s="12">
        <v>0</v>
      </c>
      <c r="AC1452" s="12">
        <v>1</v>
      </c>
      <c r="AD1452" s="12">
        <v>0</v>
      </c>
      <c r="AE1452" s="12">
        <v>0</v>
      </c>
      <c r="AF1452" s="12">
        <v>0</v>
      </c>
      <c r="AG1452" s="12">
        <v>0</v>
      </c>
      <c r="AH1452" s="12">
        <v>0</v>
      </c>
      <c r="AI1452" s="12">
        <v>0</v>
      </c>
      <c r="AJ1452" s="12">
        <v>0</v>
      </c>
      <c r="AK1452" s="12">
        <v>0</v>
      </c>
      <c r="AL1452" s="12" t="s">
        <v>678</v>
      </c>
      <c r="AM1452" s="12" t="s">
        <v>608</v>
      </c>
      <c r="AN1452" s="12" t="s">
        <v>639</v>
      </c>
      <c r="AO1452" s="12">
        <v>2005</v>
      </c>
      <c r="AP1452" s="12" t="s">
        <v>3458</v>
      </c>
      <c r="AQ1452" s="12">
        <v>406</v>
      </c>
      <c r="AR1452" s="12">
        <v>1</v>
      </c>
      <c r="AS1452" s="12" t="s">
        <v>555</v>
      </c>
      <c r="AT1452" s="12" t="s">
        <v>212</v>
      </c>
      <c r="AU1452" s="12">
        <v>1</v>
      </c>
      <c r="AV1452" s="12">
        <v>1</v>
      </c>
      <c r="AW1452" s="12">
        <v>1</v>
      </c>
      <c r="AX1452" s="12">
        <v>1</v>
      </c>
      <c r="AY1452" s="12">
        <v>1</v>
      </c>
      <c r="AZ1452" s="12">
        <v>0</v>
      </c>
      <c r="BA1452" s="12">
        <v>1</v>
      </c>
      <c r="BB1452" s="12">
        <v>1</v>
      </c>
      <c r="BC1452" s="12">
        <v>0</v>
      </c>
      <c r="BD1452" s="12">
        <v>1</v>
      </c>
      <c r="BE1452" s="12">
        <v>0</v>
      </c>
      <c r="BF1452" s="12" t="s">
        <v>766</v>
      </c>
      <c r="BG1452" s="12" t="s">
        <v>799</v>
      </c>
      <c r="BH1452" s="12"/>
      <c r="BI1452" s="12" t="s">
        <v>2807</v>
      </c>
      <c r="BJ1452" s="12" t="s">
        <v>3460</v>
      </c>
      <c r="BK1452" s="12" t="s">
        <v>718</v>
      </c>
      <c r="BL1452" s="12" t="s">
        <v>3471</v>
      </c>
      <c r="BM1452" s="12" t="s">
        <v>787</v>
      </c>
      <c r="BN1452" s="12"/>
      <c r="BO1452" s="12"/>
      <c r="BP1452" s="12"/>
      <c r="BQ1452" s="12"/>
      <c r="BR1452" s="12"/>
      <c r="BS1452" s="12"/>
      <c r="BT1452" s="12"/>
      <c r="BU1452" s="12"/>
      <c r="BV1452" s="12"/>
      <c r="BW1452" s="12"/>
      <c r="BX1452" s="12"/>
      <c r="BY1452" s="12"/>
      <c r="BZ1452" s="12"/>
      <c r="CA1452" s="12"/>
      <c r="CB1452" s="12"/>
      <c r="CC1452" s="12"/>
      <c r="CD1452" s="12"/>
      <c r="CE1452" s="12"/>
      <c r="CF1452" s="12"/>
      <c r="CG1452" s="12"/>
      <c r="CH1452" s="12"/>
      <c r="CI1452" s="12"/>
      <c r="CJ1452" s="12"/>
      <c r="CK1452" s="12"/>
      <c r="CL1452" s="12"/>
      <c r="CM1452" s="12"/>
      <c r="CN1452" s="12"/>
      <c r="CO1452" s="12"/>
      <c r="CP1452" s="12"/>
      <c r="CQ1452" s="12"/>
      <c r="CR1452" s="12"/>
      <c r="CS1452" s="12"/>
      <c r="CT1452" s="12"/>
      <c r="CU1452" s="12"/>
      <c r="CV1452" s="12"/>
      <c r="CW1452" s="12"/>
      <c r="CX1452" s="57"/>
    </row>
    <row r="1453" spans="1:102" x14ac:dyDescent="0.35">
      <c r="A1453" s="56">
        <v>87</v>
      </c>
      <c r="B1453" s="12" t="s">
        <v>3777</v>
      </c>
      <c r="C1453" s="12">
        <v>87.1</v>
      </c>
      <c r="D1453" s="12" t="s">
        <v>2481</v>
      </c>
      <c r="E1453" s="12" t="s">
        <v>490</v>
      </c>
      <c r="F1453" s="12" t="s">
        <v>1078</v>
      </c>
      <c r="G1453" s="12" t="s">
        <v>349</v>
      </c>
      <c r="H1453" s="12" t="s">
        <v>1078</v>
      </c>
      <c r="I1453" s="12" t="s">
        <v>1285</v>
      </c>
      <c r="J1453" s="12" t="s">
        <v>556</v>
      </c>
      <c r="K1453" s="12" t="s">
        <v>562</v>
      </c>
      <c r="L1453" s="12" t="s">
        <v>558</v>
      </c>
      <c r="M1453" s="12" t="s">
        <v>3237</v>
      </c>
      <c r="N1453" s="12" t="s">
        <v>3435</v>
      </c>
      <c r="O1453" s="12" t="s">
        <v>3400</v>
      </c>
      <c r="P1453" s="12" t="s">
        <v>3401</v>
      </c>
      <c r="Q1453" s="12">
        <v>0</v>
      </c>
      <c r="R1453" s="12">
        <v>0</v>
      </c>
      <c r="S1453" s="12">
        <v>0</v>
      </c>
      <c r="T1453" s="12">
        <v>0</v>
      </c>
      <c r="U1453" s="12">
        <v>0</v>
      </c>
      <c r="V1453" s="12">
        <v>0</v>
      </c>
      <c r="W1453" s="12">
        <v>1</v>
      </c>
      <c r="X1453" s="12">
        <v>0</v>
      </c>
      <c r="Y1453" s="12">
        <v>0</v>
      </c>
      <c r="Z1453" s="12">
        <v>0</v>
      </c>
      <c r="AA1453" s="12">
        <v>0</v>
      </c>
      <c r="AB1453" s="12">
        <v>0</v>
      </c>
      <c r="AC1453" s="12">
        <v>1</v>
      </c>
      <c r="AD1453" s="12">
        <v>0</v>
      </c>
      <c r="AE1453" s="12">
        <v>0</v>
      </c>
      <c r="AF1453" s="12">
        <v>0</v>
      </c>
      <c r="AG1453" s="12">
        <v>0</v>
      </c>
      <c r="AH1453" s="12">
        <v>0</v>
      </c>
      <c r="AI1453" s="12">
        <v>0</v>
      </c>
      <c r="AJ1453" s="12">
        <v>0</v>
      </c>
      <c r="AK1453" s="12">
        <v>0</v>
      </c>
      <c r="AL1453" s="12" t="s">
        <v>678</v>
      </c>
      <c r="AM1453" s="12" t="s">
        <v>608</v>
      </c>
      <c r="AN1453" s="12" t="s">
        <v>639</v>
      </c>
      <c r="AO1453" s="12">
        <v>2005</v>
      </c>
      <c r="AP1453" s="12" t="s">
        <v>3458</v>
      </c>
      <c r="AQ1453" s="12">
        <v>406</v>
      </c>
      <c r="AR1453" s="12">
        <v>1</v>
      </c>
      <c r="AS1453" s="12" t="s">
        <v>555</v>
      </c>
      <c r="AT1453" s="12" t="s">
        <v>212</v>
      </c>
      <c r="AU1453" s="12">
        <v>1</v>
      </c>
      <c r="AV1453" s="12">
        <v>1</v>
      </c>
      <c r="AW1453" s="12">
        <v>1</v>
      </c>
      <c r="AX1453" s="12">
        <v>1</v>
      </c>
      <c r="AY1453" s="12">
        <v>1</v>
      </c>
      <c r="AZ1453" s="12">
        <v>0</v>
      </c>
      <c r="BA1453" s="12">
        <v>1</v>
      </c>
      <c r="BB1453" s="12">
        <v>1</v>
      </c>
      <c r="BC1453" s="12">
        <v>0</v>
      </c>
      <c r="BD1453" s="12">
        <v>1</v>
      </c>
      <c r="BE1453" s="12">
        <v>0</v>
      </c>
      <c r="BF1453" s="12" t="s">
        <v>772</v>
      </c>
      <c r="BG1453" s="12" t="s">
        <v>2798</v>
      </c>
      <c r="BH1453" s="12"/>
      <c r="BI1453" s="12" t="s">
        <v>2816</v>
      </c>
      <c r="BJ1453" s="12" t="s">
        <v>3460</v>
      </c>
      <c r="BK1453" s="12" t="s">
        <v>718</v>
      </c>
      <c r="BL1453" s="12" t="s">
        <v>3471</v>
      </c>
      <c r="BM1453" s="12" t="s">
        <v>787</v>
      </c>
      <c r="BN1453" s="12"/>
      <c r="BO1453" s="12"/>
      <c r="BP1453" s="12"/>
      <c r="BQ1453" s="12"/>
      <c r="BR1453" s="12"/>
      <c r="BS1453" s="12"/>
      <c r="BT1453" s="12"/>
      <c r="BU1453" s="12"/>
      <c r="BV1453" s="12"/>
      <c r="BW1453" s="12"/>
      <c r="BX1453" s="12"/>
      <c r="BY1453" s="12"/>
      <c r="BZ1453" s="12"/>
      <c r="CA1453" s="12"/>
      <c r="CB1453" s="12"/>
      <c r="CC1453" s="12"/>
      <c r="CD1453" s="12"/>
      <c r="CE1453" s="12"/>
      <c r="CF1453" s="12"/>
      <c r="CG1453" s="12"/>
      <c r="CH1453" s="12"/>
      <c r="CI1453" s="12"/>
      <c r="CJ1453" s="12"/>
      <c r="CK1453" s="12"/>
      <c r="CL1453" s="12"/>
      <c r="CM1453" s="12"/>
      <c r="CN1453" s="12"/>
      <c r="CO1453" s="12"/>
      <c r="CP1453" s="12"/>
      <c r="CQ1453" s="12"/>
      <c r="CR1453" s="12"/>
      <c r="CS1453" s="12"/>
      <c r="CT1453" s="12"/>
      <c r="CU1453" s="12"/>
      <c r="CV1453" s="12"/>
      <c r="CW1453" s="12"/>
      <c r="CX1453" s="57"/>
    </row>
    <row r="1454" spans="1:102" x14ac:dyDescent="0.35">
      <c r="A1454" s="56">
        <v>87</v>
      </c>
      <c r="B1454" s="12" t="s">
        <v>3777</v>
      </c>
      <c r="C1454" s="12">
        <v>87.1</v>
      </c>
      <c r="D1454" s="12" t="s">
        <v>2482</v>
      </c>
      <c r="E1454" s="12" t="s">
        <v>490</v>
      </c>
      <c r="F1454" s="12" t="s">
        <v>1078</v>
      </c>
      <c r="G1454" s="12" t="s">
        <v>349</v>
      </c>
      <c r="H1454" s="12" t="s">
        <v>1078</v>
      </c>
      <c r="I1454" s="12" t="s">
        <v>1285</v>
      </c>
      <c r="J1454" s="12" t="s">
        <v>556</v>
      </c>
      <c r="K1454" s="12" t="s">
        <v>562</v>
      </c>
      <c r="L1454" s="12" t="s">
        <v>558</v>
      </c>
      <c r="M1454" s="12" t="s">
        <v>3237</v>
      </c>
      <c r="N1454" s="12" t="s">
        <v>3435</v>
      </c>
      <c r="O1454" s="12" t="s">
        <v>3400</v>
      </c>
      <c r="P1454" s="12" t="s">
        <v>3401</v>
      </c>
      <c r="Q1454" s="12">
        <v>0</v>
      </c>
      <c r="R1454" s="12">
        <v>0</v>
      </c>
      <c r="S1454" s="12">
        <v>0</v>
      </c>
      <c r="T1454" s="12">
        <v>0</v>
      </c>
      <c r="U1454" s="12">
        <v>0</v>
      </c>
      <c r="V1454" s="12">
        <v>0</v>
      </c>
      <c r="W1454" s="12">
        <v>1</v>
      </c>
      <c r="X1454" s="12">
        <v>0</v>
      </c>
      <c r="Y1454" s="12">
        <v>0</v>
      </c>
      <c r="Z1454" s="12">
        <v>0</v>
      </c>
      <c r="AA1454" s="12">
        <v>0</v>
      </c>
      <c r="AB1454" s="12">
        <v>0</v>
      </c>
      <c r="AC1454" s="12">
        <v>1</v>
      </c>
      <c r="AD1454" s="12">
        <v>0</v>
      </c>
      <c r="AE1454" s="12">
        <v>0</v>
      </c>
      <c r="AF1454" s="12">
        <v>0</v>
      </c>
      <c r="AG1454" s="12">
        <v>0</v>
      </c>
      <c r="AH1454" s="12">
        <v>0</v>
      </c>
      <c r="AI1454" s="12">
        <v>0</v>
      </c>
      <c r="AJ1454" s="12">
        <v>0</v>
      </c>
      <c r="AK1454" s="12">
        <v>0</v>
      </c>
      <c r="AL1454" s="12" t="s">
        <v>678</v>
      </c>
      <c r="AM1454" s="12" t="s">
        <v>608</v>
      </c>
      <c r="AN1454" s="12" t="s">
        <v>639</v>
      </c>
      <c r="AO1454" s="12">
        <v>2005</v>
      </c>
      <c r="AP1454" s="12" t="s">
        <v>3458</v>
      </c>
      <c r="AQ1454" s="12">
        <v>406</v>
      </c>
      <c r="AR1454" s="12">
        <v>1</v>
      </c>
      <c r="AS1454" s="12" t="s">
        <v>555</v>
      </c>
      <c r="AT1454" s="12" t="s">
        <v>212</v>
      </c>
      <c r="AU1454" s="12">
        <v>1</v>
      </c>
      <c r="AV1454" s="12">
        <v>1</v>
      </c>
      <c r="AW1454" s="12">
        <v>1</v>
      </c>
      <c r="AX1454" s="12">
        <v>1</v>
      </c>
      <c r="AY1454" s="12">
        <v>1</v>
      </c>
      <c r="AZ1454" s="12">
        <v>0</v>
      </c>
      <c r="BA1454" s="12">
        <v>1</v>
      </c>
      <c r="BB1454" s="12">
        <v>1</v>
      </c>
      <c r="BC1454" s="12">
        <v>0</v>
      </c>
      <c r="BD1454" s="12">
        <v>1</v>
      </c>
      <c r="BE1454" s="12">
        <v>0</v>
      </c>
      <c r="BF1454" s="12" t="s">
        <v>772</v>
      </c>
      <c r="BG1454" s="12" t="s">
        <v>2799</v>
      </c>
      <c r="BH1454" s="12"/>
      <c r="BI1454" s="12" t="s">
        <v>2816</v>
      </c>
      <c r="BJ1454" s="12" t="s">
        <v>3460</v>
      </c>
      <c r="BK1454" s="12" t="s">
        <v>718</v>
      </c>
      <c r="BL1454" s="12" t="s">
        <v>3471</v>
      </c>
      <c r="BM1454" s="12" t="s">
        <v>787</v>
      </c>
      <c r="BN1454" s="12"/>
      <c r="BO1454" s="12"/>
      <c r="BP1454" s="12"/>
      <c r="BQ1454" s="12"/>
      <c r="BR1454" s="12"/>
      <c r="BS1454" s="12"/>
      <c r="BT1454" s="12"/>
      <c r="BU1454" s="12"/>
      <c r="BV1454" s="12"/>
      <c r="BW1454" s="12"/>
      <c r="BX1454" s="12"/>
      <c r="BY1454" s="12"/>
      <c r="BZ1454" s="12"/>
      <c r="CA1454" s="12"/>
      <c r="CB1454" s="12"/>
      <c r="CC1454" s="12"/>
      <c r="CD1454" s="12"/>
      <c r="CE1454" s="12"/>
      <c r="CF1454" s="12"/>
      <c r="CG1454" s="12"/>
      <c r="CH1454" s="12"/>
      <c r="CI1454" s="12"/>
      <c r="CJ1454" s="12"/>
      <c r="CK1454" s="12"/>
      <c r="CL1454" s="12"/>
      <c r="CM1454" s="12"/>
      <c r="CN1454" s="12"/>
      <c r="CO1454" s="12"/>
      <c r="CP1454" s="12"/>
      <c r="CQ1454" s="12"/>
      <c r="CR1454" s="12"/>
      <c r="CS1454" s="12"/>
      <c r="CT1454" s="12"/>
      <c r="CU1454" s="12"/>
      <c r="CV1454" s="12"/>
      <c r="CW1454" s="12"/>
      <c r="CX1454" s="57"/>
    </row>
    <row r="1455" spans="1:102" x14ac:dyDescent="0.35">
      <c r="A1455" s="56">
        <v>87</v>
      </c>
      <c r="B1455" s="12" t="s">
        <v>3777</v>
      </c>
      <c r="C1455" s="12">
        <v>87.2</v>
      </c>
      <c r="D1455" s="12" t="s">
        <v>2480</v>
      </c>
      <c r="E1455" s="12" t="s">
        <v>490</v>
      </c>
      <c r="F1455" s="12" t="s">
        <v>1078</v>
      </c>
      <c r="G1455" s="12" t="s">
        <v>349</v>
      </c>
      <c r="H1455" s="12" t="s">
        <v>1078</v>
      </c>
      <c r="I1455" s="12" t="s">
        <v>1285</v>
      </c>
      <c r="J1455" s="12" t="s">
        <v>556</v>
      </c>
      <c r="K1455" s="12" t="s">
        <v>562</v>
      </c>
      <c r="L1455" s="12" t="s">
        <v>558</v>
      </c>
      <c r="M1455" s="12" t="s">
        <v>3237</v>
      </c>
      <c r="N1455" s="12" t="s">
        <v>3435</v>
      </c>
      <c r="O1455" s="12" t="s">
        <v>3400</v>
      </c>
      <c r="P1455" s="12" t="s">
        <v>3401</v>
      </c>
      <c r="Q1455" s="12">
        <v>0</v>
      </c>
      <c r="R1455" s="12">
        <v>0</v>
      </c>
      <c r="S1455" s="12">
        <v>0</v>
      </c>
      <c r="T1455" s="12">
        <v>0</v>
      </c>
      <c r="U1455" s="12">
        <v>0</v>
      </c>
      <c r="V1455" s="12">
        <v>0</v>
      </c>
      <c r="W1455" s="12">
        <v>1</v>
      </c>
      <c r="X1455" s="12">
        <v>0</v>
      </c>
      <c r="Y1455" s="12">
        <v>0</v>
      </c>
      <c r="Z1455" s="12">
        <v>0</v>
      </c>
      <c r="AA1455" s="12">
        <v>0</v>
      </c>
      <c r="AB1455" s="12">
        <v>0</v>
      </c>
      <c r="AC1455" s="12">
        <v>1</v>
      </c>
      <c r="AD1455" s="12">
        <v>0</v>
      </c>
      <c r="AE1455" s="12">
        <v>0</v>
      </c>
      <c r="AF1455" s="12">
        <v>0</v>
      </c>
      <c r="AG1455" s="12">
        <v>0</v>
      </c>
      <c r="AH1455" s="12">
        <v>0</v>
      </c>
      <c r="AI1455" s="12">
        <v>0</v>
      </c>
      <c r="AJ1455" s="12">
        <v>0</v>
      </c>
      <c r="AK1455" s="12">
        <v>0</v>
      </c>
      <c r="AL1455" s="12" t="s">
        <v>678</v>
      </c>
      <c r="AM1455" s="12" t="s">
        <v>730</v>
      </c>
      <c r="AN1455" s="12" t="s">
        <v>730</v>
      </c>
      <c r="AO1455" s="12">
        <v>2005</v>
      </c>
      <c r="AP1455" s="12" t="s">
        <v>3458</v>
      </c>
      <c r="AQ1455" s="12">
        <v>79</v>
      </c>
      <c r="AR1455" s="12">
        <v>1</v>
      </c>
      <c r="AS1455" s="12" t="s">
        <v>555</v>
      </c>
      <c r="AT1455" s="12" t="s">
        <v>212</v>
      </c>
      <c r="AU1455" s="12">
        <v>1</v>
      </c>
      <c r="AV1455" s="12">
        <v>1</v>
      </c>
      <c r="AW1455" s="12">
        <v>1</v>
      </c>
      <c r="AX1455" s="12">
        <v>1</v>
      </c>
      <c r="AY1455" s="12">
        <v>1</v>
      </c>
      <c r="AZ1455" s="12">
        <v>0</v>
      </c>
      <c r="BA1455" s="12">
        <v>1</v>
      </c>
      <c r="BB1455" s="12">
        <v>1</v>
      </c>
      <c r="BC1455" s="12">
        <v>0</v>
      </c>
      <c r="BD1455" s="12">
        <v>1</v>
      </c>
      <c r="BE1455" s="12">
        <v>0</v>
      </c>
      <c r="BF1455" s="12" t="s">
        <v>3258</v>
      </c>
      <c r="BG1455" s="12" t="s">
        <v>966</v>
      </c>
      <c r="BH1455" s="12">
        <v>1</v>
      </c>
      <c r="BI1455" s="12" t="s">
        <v>3282</v>
      </c>
      <c r="BJ1455" s="12" t="s">
        <v>3460</v>
      </c>
      <c r="BK1455" s="12" t="s">
        <v>718</v>
      </c>
      <c r="BL1455" s="12" t="s">
        <v>3471</v>
      </c>
      <c r="BM1455" s="12" t="s">
        <v>787</v>
      </c>
      <c r="BN1455" s="12"/>
      <c r="BO1455" s="12"/>
      <c r="BP1455" s="12"/>
      <c r="BQ1455" s="12"/>
      <c r="BR1455" s="12"/>
      <c r="BS1455" s="12"/>
      <c r="BT1455" s="12"/>
      <c r="BU1455" s="12"/>
      <c r="BV1455" s="12"/>
      <c r="BW1455" s="12"/>
      <c r="BX1455" s="12"/>
      <c r="BY1455" s="12"/>
      <c r="BZ1455" s="12"/>
      <c r="CA1455" s="12"/>
      <c r="CB1455" s="12"/>
      <c r="CC1455" s="12"/>
      <c r="CD1455" s="12"/>
      <c r="CE1455" s="12"/>
      <c r="CF1455" s="12"/>
      <c r="CG1455" s="12"/>
      <c r="CH1455" s="12"/>
      <c r="CI1455" s="12"/>
      <c r="CJ1455" s="12"/>
      <c r="CK1455" s="12"/>
      <c r="CL1455" s="12"/>
      <c r="CM1455" s="12"/>
      <c r="CN1455" s="12"/>
      <c r="CO1455" s="12"/>
      <c r="CP1455" s="12"/>
      <c r="CQ1455" s="12"/>
      <c r="CR1455" s="12"/>
      <c r="CS1455" s="12"/>
      <c r="CT1455" s="12"/>
      <c r="CU1455" s="12"/>
      <c r="CV1455" s="12"/>
      <c r="CW1455" s="12"/>
      <c r="CX1455" s="57"/>
    </row>
    <row r="1456" spans="1:102" x14ac:dyDescent="0.35">
      <c r="A1456" s="56">
        <v>87</v>
      </c>
      <c r="B1456" s="12" t="s">
        <v>3777</v>
      </c>
      <c r="C1456" s="12">
        <v>87.2</v>
      </c>
      <c r="D1456" s="12" t="s">
        <v>2477</v>
      </c>
      <c r="E1456" s="12" t="s">
        <v>490</v>
      </c>
      <c r="F1456" s="12" t="s">
        <v>1078</v>
      </c>
      <c r="G1456" s="12" t="s">
        <v>349</v>
      </c>
      <c r="H1456" s="12" t="s">
        <v>1078</v>
      </c>
      <c r="I1456" s="12" t="s">
        <v>1285</v>
      </c>
      <c r="J1456" s="12" t="s">
        <v>556</v>
      </c>
      <c r="K1456" s="12" t="s">
        <v>562</v>
      </c>
      <c r="L1456" s="12" t="s">
        <v>558</v>
      </c>
      <c r="M1456" s="12" t="s">
        <v>3237</v>
      </c>
      <c r="N1456" s="12" t="s">
        <v>3435</v>
      </c>
      <c r="O1456" s="12" t="s">
        <v>3400</v>
      </c>
      <c r="P1456" s="12" t="s">
        <v>3401</v>
      </c>
      <c r="Q1456" s="12">
        <v>0</v>
      </c>
      <c r="R1456" s="12">
        <v>0</v>
      </c>
      <c r="S1456" s="12">
        <v>0</v>
      </c>
      <c r="T1456" s="12">
        <v>0</v>
      </c>
      <c r="U1456" s="12">
        <v>0</v>
      </c>
      <c r="V1456" s="12">
        <v>0</v>
      </c>
      <c r="W1456" s="12">
        <v>1</v>
      </c>
      <c r="X1456" s="12">
        <v>0</v>
      </c>
      <c r="Y1456" s="12">
        <v>0</v>
      </c>
      <c r="Z1456" s="12">
        <v>0</v>
      </c>
      <c r="AA1456" s="12">
        <v>0</v>
      </c>
      <c r="AB1456" s="12">
        <v>0</v>
      </c>
      <c r="AC1456" s="12">
        <v>1</v>
      </c>
      <c r="AD1456" s="12">
        <v>0</v>
      </c>
      <c r="AE1456" s="12">
        <v>0</v>
      </c>
      <c r="AF1456" s="12">
        <v>0</v>
      </c>
      <c r="AG1456" s="12">
        <v>0</v>
      </c>
      <c r="AH1456" s="12">
        <v>0</v>
      </c>
      <c r="AI1456" s="12">
        <v>0</v>
      </c>
      <c r="AJ1456" s="12">
        <v>0</v>
      </c>
      <c r="AK1456" s="12">
        <v>0</v>
      </c>
      <c r="AL1456" s="12" t="s">
        <v>678</v>
      </c>
      <c r="AM1456" s="12" t="s">
        <v>730</v>
      </c>
      <c r="AN1456" s="12" t="s">
        <v>730</v>
      </c>
      <c r="AO1456" s="12">
        <v>2005</v>
      </c>
      <c r="AP1456" s="12" t="s">
        <v>3458</v>
      </c>
      <c r="AQ1456" s="12">
        <v>79</v>
      </c>
      <c r="AR1456" s="12">
        <v>1</v>
      </c>
      <c r="AS1456" s="12" t="s">
        <v>555</v>
      </c>
      <c r="AT1456" s="12" t="s">
        <v>212</v>
      </c>
      <c r="AU1456" s="12">
        <v>1</v>
      </c>
      <c r="AV1456" s="12">
        <v>1</v>
      </c>
      <c r="AW1456" s="12">
        <v>1</v>
      </c>
      <c r="AX1456" s="12">
        <v>1</v>
      </c>
      <c r="AY1456" s="12">
        <v>1</v>
      </c>
      <c r="AZ1456" s="12">
        <v>0</v>
      </c>
      <c r="BA1456" s="12">
        <v>1</v>
      </c>
      <c r="BB1456" s="12">
        <v>1</v>
      </c>
      <c r="BC1456" s="12">
        <v>0</v>
      </c>
      <c r="BD1456" s="12">
        <v>1</v>
      </c>
      <c r="BE1456" s="12">
        <v>0</v>
      </c>
      <c r="BF1456" s="12" t="s">
        <v>766</v>
      </c>
      <c r="BG1456" s="12" t="s">
        <v>799</v>
      </c>
      <c r="BH1456" s="12"/>
      <c r="BI1456" s="12" t="s">
        <v>2807</v>
      </c>
      <c r="BJ1456" s="12" t="s">
        <v>3460</v>
      </c>
      <c r="BK1456" s="12" t="s">
        <v>718</v>
      </c>
      <c r="BL1456" s="12" t="s">
        <v>3471</v>
      </c>
      <c r="BM1456" s="12" t="s">
        <v>787</v>
      </c>
      <c r="BN1456" s="12"/>
      <c r="BO1456" s="12"/>
      <c r="BP1456" s="12"/>
      <c r="BQ1456" s="12"/>
      <c r="BR1456" s="12"/>
      <c r="BS1456" s="12"/>
      <c r="BT1456" s="12"/>
      <c r="BU1456" s="12"/>
      <c r="BV1456" s="12"/>
      <c r="BW1456" s="12"/>
      <c r="BX1456" s="12"/>
      <c r="BY1456" s="12"/>
      <c r="BZ1456" s="12"/>
      <c r="CA1456" s="12"/>
      <c r="CB1456" s="12"/>
      <c r="CC1456" s="12"/>
      <c r="CD1456" s="12"/>
      <c r="CE1456" s="12"/>
      <c r="CF1456" s="12"/>
      <c r="CG1456" s="12"/>
      <c r="CH1456" s="12"/>
      <c r="CI1456" s="12"/>
      <c r="CJ1456" s="12"/>
      <c r="CK1456" s="12"/>
      <c r="CL1456" s="12"/>
      <c r="CM1456" s="12"/>
      <c r="CN1456" s="12"/>
      <c r="CO1456" s="12"/>
      <c r="CP1456" s="12"/>
      <c r="CQ1456" s="12"/>
      <c r="CR1456" s="12"/>
      <c r="CS1456" s="12"/>
      <c r="CT1456" s="12"/>
      <c r="CU1456" s="12"/>
      <c r="CV1456" s="12"/>
      <c r="CW1456" s="12"/>
      <c r="CX1456" s="57"/>
    </row>
    <row r="1457" spans="1:102" x14ac:dyDescent="0.35">
      <c r="A1457" s="56">
        <v>89</v>
      </c>
      <c r="B1457" s="12" t="s">
        <v>3779</v>
      </c>
      <c r="C1457" s="12">
        <v>89.1</v>
      </c>
      <c r="D1457" s="12" t="s">
        <v>2491</v>
      </c>
      <c r="E1457" s="12" t="s">
        <v>3233</v>
      </c>
      <c r="F1457" s="12" t="s">
        <v>1078</v>
      </c>
      <c r="G1457" s="12" t="s">
        <v>349</v>
      </c>
      <c r="H1457" s="12" t="s">
        <v>1078</v>
      </c>
      <c r="I1457" s="12" t="s">
        <v>1285</v>
      </c>
      <c r="J1457" s="12" t="s">
        <v>556</v>
      </c>
      <c r="K1457" s="12" t="s">
        <v>578</v>
      </c>
      <c r="L1457" s="12" t="s">
        <v>558</v>
      </c>
      <c r="M1457" s="12" t="s">
        <v>3237</v>
      </c>
      <c r="N1457" s="12" t="s">
        <v>3435</v>
      </c>
      <c r="O1457" s="12" t="s">
        <v>3400</v>
      </c>
      <c r="P1457" s="12" t="s">
        <v>3401</v>
      </c>
      <c r="Q1457" s="12">
        <v>0</v>
      </c>
      <c r="R1457" s="12">
        <v>0</v>
      </c>
      <c r="S1457" s="12">
        <v>0</v>
      </c>
      <c r="T1457" s="12">
        <v>0</v>
      </c>
      <c r="U1457" s="12">
        <v>0</v>
      </c>
      <c r="V1457" s="12">
        <v>1</v>
      </c>
      <c r="W1457" s="12">
        <v>0</v>
      </c>
      <c r="X1457" s="12">
        <v>0</v>
      </c>
      <c r="Y1457" s="12">
        <v>0</v>
      </c>
      <c r="Z1457" s="12">
        <v>0</v>
      </c>
      <c r="AA1457" s="12">
        <v>0</v>
      </c>
      <c r="AB1457" s="12">
        <v>0</v>
      </c>
      <c r="AC1457" s="12">
        <v>0</v>
      </c>
      <c r="AD1457" s="12">
        <v>0</v>
      </c>
      <c r="AE1457" s="12">
        <v>0</v>
      </c>
      <c r="AF1457" s="12">
        <v>0</v>
      </c>
      <c r="AG1457" s="12">
        <v>0</v>
      </c>
      <c r="AH1457" s="12">
        <v>0</v>
      </c>
      <c r="AI1457" s="12">
        <v>0</v>
      </c>
      <c r="AJ1457" s="12">
        <v>1</v>
      </c>
      <c r="AK1457" s="12">
        <v>0</v>
      </c>
      <c r="AL1457" s="12" t="s">
        <v>3454</v>
      </c>
      <c r="AM1457" s="12" t="s">
        <v>637</v>
      </c>
      <c r="AN1457" s="12" t="s">
        <v>732</v>
      </c>
      <c r="AO1457" s="12" t="s">
        <v>733</v>
      </c>
      <c r="AP1457" s="12" t="s">
        <v>3235</v>
      </c>
      <c r="AQ1457" s="12">
        <v>30</v>
      </c>
      <c r="AR1457" s="12" t="s">
        <v>756</v>
      </c>
      <c r="AS1457" s="12" t="s">
        <v>555</v>
      </c>
      <c r="AT1457" s="12" t="s">
        <v>349</v>
      </c>
      <c r="AU1457" s="12">
        <v>1</v>
      </c>
      <c r="AV1457" s="12">
        <v>0</v>
      </c>
      <c r="AW1457" s="12">
        <v>0</v>
      </c>
      <c r="AX1457" s="12">
        <v>1</v>
      </c>
      <c r="AY1457" s="12">
        <v>1</v>
      </c>
      <c r="AZ1457" s="12">
        <v>0</v>
      </c>
      <c r="BA1457" s="12">
        <v>1</v>
      </c>
      <c r="BB1457" s="12">
        <v>1</v>
      </c>
      <c r="BC1457" s="12">
        <v>1</v>
      </c>
      <c r="BD1457" s="12">
        <v>0</v>
      </c>
      <c r="BE1457" s="12">
        <v>0</v>
      </c>
      <c r="BF1457" s="12" t="s">
        <v>766</v>
      </c>
      <c r="BG1457" s="12" t="s">
        <v>159</v>
      </c>
      <c r="BH1457" s="12"/>
      <c r="BI1457" s="12" t="s">
        <v>2806</v>
      </c>
      <c r="BJ1457" s="12" t="s">
        <v>3460</v>
      </c>
      <c r="BK1457" s="12" t="s">
        <v>3463</v>
      </c>
      <c r="BL1457" s="12" t="s">
        <v>3464</v>
      </c>
      <c r="BM1457" s="12" t="s">
        <v>787</v>
      </c>
      <c r="BN1457" s="12"/>
      <c r="BO1457" s="12"/>
      <c r="BP1457" s="12"/>
      <c r="BQ1457" s="12"/>
      <c r="BR1457" s="12"/>
      <c r="BS1457" s="12"/>
      <c r="BT1457" s="12"/>
      <c r="BU1457" s="12"/>
      <c r="BV1457" s="12"/>
      <c r="BW1457" s="12"/>
      <c r="BX1457" s="12"/>
      <c r="BY1457" s="12"/>
      <c r="BZ1457" s="12"/>
      <c r="CA1457" s="12"/>
      <c r="CB1457" s="12"/>
      <c r="CC1457" s="12"/>
      <c r="CD1457" s="12"/>
      <c r="CE1457" s="12"/>
      <c r="CF1457" s="12"/>
      <c r="CG1457" s="12"/>
      <c r="CH1457" s="12"/>
      <c r="CI1457" s="12"/>
      <c r="CJ1457" s="12"/>
      <c r="CK1457" s="12"/>
      <c r="CL1457" s="12"/>
      <c r="CM1457" s="12"/>
      <c r="CN1457" s="12"/>
      <c r="CO1457" s="12"/>
      <c r="CP1457" s="12"/>
      <c r="CQ1457" s="12"/>
      <c r="CR1457" s="12"/>
      <c r="CS1457" s="12"/>
      <c r="CT1457" s="12"/>
      <c r="CU1457" s="12"/>
      <c r="CV1457" s="12"/>
      <c r="CW1457" s="12"/>
      <c r="CX1457" s="57"/>
    </row>
    <row r="1458" spans="1:102" x14ac:dyDescent="0.35">
      <c r="A1458" s="56">
        <v>89</v>
      </c>
      <c r="B1458" s="12" t="s">
        <v>3779</v>
      </c>
      <c r="C1458" s="12">
        <v>89.1</v>
      </c>
      <c r="D1458" s="12" t="s">
        <v>2494</v>
      </c>
      <c r="E1458" s="12" t="s">
        <v>3233</v>
      </c>
      <c r="F1458" s="12" t="s">
        <v>1078</v>
      </c>
      <c r="G1458" s="12" t="s">
        <v>349</v>
      </c>
      <c r="H1458" s="12" t="s">
        <v>1078</v>
      </c>
      <c r="I1458" s="12" t="s">
        <v>1285</v>
      </c>
      <c r="J1458" s="12" t="s">
        <v>556</v>
      </c>
      <c r="K1458" s="12" t="s">
        <v>578</v>
      </c>
      <c r="L1458" s="12" t="s">
        <v>558</v>
      </c>
      <c r="M1458" s="12" t="s">
        <v>3237</v>
      </c>
      <c r="N1458" s="12" t="s">
        <v>3435</v>
      </c>
      <c r="O1458" s="12" t="s">
        <v>3400</v>
      </c>
      <c r="P1458" s="12" t="s">
        <v>3401</v>
      </c>
      <c r="Q1458" s="12">
        <v>0</v>
      </c>
      <c r="R1458" s="12">
        <v>0</v>
      </c>
      <c r="S1458" s="12">
        <v>0</v>
      </c>
      <c r="T1458" s="12">
        <v>0</v>
      </c>
      <c r="U1458" s="12">
        <v>0</v>
      </c>
      <c r="V1458" s="12">
        <v>1</v>
      </c>
      <c r="W1458" s="12">
        <v>0</v>
      </c>
      <c r="X1458" s="12">
        <v>0</v>
      </c>
      <c r="Y1458" s="12">
        <v>0</v>
      </c>
      <c r="Z1458" s="12">
        <v>0</v>
      </c>
      <c r="AA1458" s="12">
        <v>0</v>
      </c>
      <c r="AB1458" s="12">
        <v>0</v>
      </c>
      <c r="AC1458" s="12">
        <v>0</v>
      </c>
      <c r="AD1458" s="12">
        <v>0</v>
      </c>
      <c r="AE1458" s="12">
        <v>0</v>
      </c>
      <c r="AF1458" s="12">
        <v>0</v>
      </c>
      <c r="AG1458" s="12">
        <v>0</v>
      </c>
      <c r="AH1458" s="12">
        <v>0</v>
      </c>
      <c r="AI1458" s="12">
        <v>0</v>
      </c>
      <c r="AJ1458" s="12">
        <v>1</v>
      </c>
      <c r="AK1458" s="12">
        <v>0</v>
      </c>
      <c r="AL1458" s="12" t="s">
        <v>3454</v>
      </c>
      <c r="AM1458" s="12" t="s">
        <v>637</v>
      </c>
      <c r="AN1458" s="12" t="s">
        <v>732</v>
      </c>
      <c r="AO1458" s="12" t="s">
        <v>733</v>
      </c>
      <c r="AP1458" s="12" t="s">
        <v>3235</v>
      </c>
      <c r="AQ1458" s="12">
        <v>30</v>
      </c>
      <c r="AR1458" s="12" t="s">
        <v>756</v>
      </c>
      <c r="AS1458" s="12" t="s">
        <v>555</v>
      </c>
      <c r="AT1458" s="12" t="s">
        <v>349</v>
      </c>
      <c r="AU1458" s="12">
        <v>1</v>
      </c>
      <c r="AV1458" s="12">
        <v>0</v>
      </c>
      <c r="AW1458" s="12">
        <v>0</v>
      </c>
      <c r="AX1458" s="12">
        <v>1</v>
      </c>
      <c r="AY1458" s="12">
        <v>1</v>
      </c>
      <c r="AZ1458" s="12">
        <v>0</v>
      </c>
      <c r="BA1458" s="12">
        <v>1</v>
      </c>
      <c r="BB1458" s="12">
        <v>1</v>
      </c>
      <c r="BC1458" s="12">
        <v>1</v>
      </c>
      <c r="BD1458" s="12">
        <v>0</v>
      </c>
      <c r="BE1458" s="12">
        <v>0</v>
      </c>
      <c r="BF1458" s="12" t="s">
        <v>772</v>
      </c>
      <c r="BG1458" s="12" t="s">
        <v>2769</v>
      </c>
      <c r="BH1458" s="12"/>
      <c r="BI1458" s="12" t="s">
        <v>2814</v>
      </c>
      <c r="BJ1458" s="12" t="s">
        <v>3460</v>
      </c>
      <c r="BK1458" s="12" t="s">
        <v>3463</v>
      </c>
      <c r="BL1458" s="12" t="s">
        <v>3470</v>
      </c>
      <c r="BM1458" s="12" t="s">
        <v>787</v>
      </c>
      <c r="BN1458" s="12"/>
      <c r="BO1458" s="12"/>
      <c r="BP1458" s="12"/>
      <c r="BQ1458" s="12"/>
      <c r="BR1458" s="12"/>
      <c r="BS1458" s="12"/>
      <c r="BT1458" s="12"/>
      <c r="BU1458" s="12"/>
      <c r="BV1458" s="12"/>
      <c r="BW1458" s="12"/>
      <c r="BX1458" s="12"/>
      <c r="BY1458" s="12"/>
      <c r="BZ1458" s="12"/>
      <c r="CA1458" s="12"/>
      <c r="CB1458" s="12"/>
      <c r="CC1458" s="12"/>
      <c r="CD1458" s="12"/>
      <c r="CE1458" s="12"/>
      <c r="CF1458" s="12"/>
      <c r="CG1458" s="12"/>
      <c r="CH1458" s="12"/>
      <c r="CI1458" s="12"/>
      <c r="CJ1458" s="12"/>
      <c r="CK1458" s="12"/>
      <c r="CL1458" s="12"/>
      <c r="CM1458" s="12"/>
      <c r="CN1458" s="12"/>
      <c r="CO1458" s="12"/>
      <c r="CP1458" s="12"/>
      <c r="CQ1458" s="12"/>
      <c r="CR1458" s="12"/>
      <c r="CS1458" s="12"/>
      <c r="CT1458" s="12"/>
      <c r="CU1458" s="12"/>
      <c r="CV1458" s="12"/>
      <c r="CW1458" s="12"/>
      <c r="CX1458" s="57"/>
    </row>
    <row r="1459" spans="1:102" x14ac:dyDescent="0.35">
      <c r="A1459" s="56">
        <v>89</v>
      </c>
      <c r="B1459" s="12" t="s">
        <v>3779</v>
      </c>
      <c r="C1459" s="12">
        <v>89.2</v>
      </c>
      <c r="D1459" s="12" t="s">
        <v>2493</v>
      </c>
      <c r="E1459" s="12" t="s">
        <v>3233</v>
      </c>
      <c r="F1459" s="12" t="s">
        <v>1078</v>
      </c>
      <c r="G1459" s="12" t="s">
        <v>349</v>
      </c>
      <c r="H1459" s="12" t="s">
        <v>1078</v>
      </c>
      <c r="I1459" s="12" t="s">
        <v>1285</v>
      </c>
      <c r="J1459" s="12" t="s">
        <v>556</v>
      </c>
      <c r="K1459" s="12" t="s">
        <v>578</v>
      </c>
      <c r="L1459" s="12" t="s">
        <v>558</v>
      </c>
      <c r="M1459" s="12" t="s">
        <v>3237</v>
      </c>
      <c r="N1459" s="12" t="s">
        <v>3435</v>
      </c>
      <c r="O1459" s="12" t="s">
        <v>3400</v>
      </c>
      <c r="P1459" s="12" t="s">
        <v>3401</v>
      </c>
      <c r="Q1459" s="12">
        <v>0</v>
      </c>
      <c r="R1459" s="12">
        <v>0</v>
      </c>
      <c r="S1459" s="12">
        <v>0</v>
      </c>
      <c r="T1459" s="12">
        <v>0</v>
      </c>
      <c r="U1459" s="12">
        <v>0</v>
      </c>
      <c r="V1459" s="12">
        <v>1</v>
      </c>
      <c r="W1459" s="12">
        <v>0</v>
      </c>
      <c r="X1459" s="12">
        <v>0</v>
      </c>
      <c r="Y1459" s="12">
        <v>0</v>
      </c>
      <c r="Z1459" s="12">
        <v>0</v>
      </c>
      <c r="AA1459" s="12">
        <v>0</v>
      </c>
      <c r="AB1459" s="12">
        <v>0</v>
      </c>
      <c r="AC1459" s="12">
        <v>0</v>
      </c>
      <c r="AD1459" s="12">
        <v>0</v>
      </c>
      <c r="AE1459" s="12">
        <v>0</v>
      </c>
      <c r="AF1459" s="12">
        <v>0</v>
      </c>
      <c r="AG1459" s="12">
        <v>0</v>
      </c>
      <c r="AH1459" s="12">
        <v>0</v>
      </c>
      <c r="AI1459" s="12">
        <v>0</v>
      </c>
      <c r="AJ1459" s="12">
        <v>1</v>
      </c>
      <c r="AK1459" s="12">
        <v>0</v>
      </c>
      <c r="AL1459" s="12" t="s">
        <v>3454</v>
      </c>
      <c r="AM1459" s="12" t="s">
        <v>637</v>
      </c>
      <c r="AN1459" s="12" t="s">
        <v>732</v>
      </c>
      <c r="AO1459" s="12" t="s">
        <v>733</v>
      </c>
      <c r="AP1459" s="12" t="s">
        <v>3235</v>
      </c>
      <c r="AQ1459" s="12">
        <v>30</v>
      </c>
      <c r="AR1459" s="12" t="s">
        <v>756</v>
      </c>
      <c r="AS1459" s="12" t="s">
        <v>555</v>
      </c>
      <c r="AT1459" s="12" t="s">
        <v>212</v>
      </c>
      <c r="AU1459" s="12">
        <v>1</v>
      </c>
      <c r="AV1459" s="12">
        <v>0</v>
      </c>
      <c r="AW1459" s="12">
        <v>0</v>
      </c>
      <c r="AX1459" s="12">
        <v>1</v>
      </c>
      <c r="AY1459" s="12">
        <v>1</v>
      </c>
      <c r="AZ1459" s="12">
        <v>0</v>
      </c>
      <c r="BA1459" s="12">
        <v>1</v>
      </c>
      <c r="BB1459" s="12">
        <v>1</v>
      </c>
      <c r="BC1459" s="12">
        <v>1</v>
      </c>
      <c r="BD1459" s="12">
        <v>0</v>
      </c>
      <c r="BE1459" s="12">
        <v>0</v>
      </c>
      <c r="BF1459" s="12" t="s">
        <v>766</v>
      </c>
      <c r="BG1459" s="12" t="s">
        <v>967</v>
      </c>
      <c r="BH1459" s="12"/>
      <c r="BI1459" s="12" t="s">
        <v>2807</v>
      </c>
      <c r="BJ1459" s="12" t="s">
        <v>3460</v>
      </c>
      <c r="BK1459" s="12" t="s">
        <v>3463</v>
      </c>
      <c r="BL1459" s="12" t="s">
        <v>3464</v>
      </c>
      <c r="BM1459" s="12" t="s">
        <v>787</v>
      </c>
      <c r="BN1459" s="12"/>
      <c r="BO1459" s="12"/>
      <c r="BP1459" s="12"/>
      <c r="BQ1459" s="12"/>
      <c r="BR1459" s="12"/>
      <c r="BS1459" s="12"/>
      <c r="BT1459" s="12"/>
      <c r="BU1459" s="12"/>
      <c r="BV1459" s="12"/>
      <c r="BW1459" s="12"/>
      <c r="BX1459" s="12"/>
      <c r="BY1459" s="12"/>
      <c r="BZ1459" s="12"/>
      <c r="CA1459" s="12"/>
      <c r="CB1459" s="12"/>
      <c r="CC1459" s="12"/>
      <c r="CD1459" s="12"/>
      <c r="CE1459" s="12"/>
      <c r="CF1459" s="12"/>
      <c r="CG1459" s="12"/>
      <c r="CH1459" s="12"/>
      <c r="CI1459" s="12"/>
      <c r="CJ1459" s="12"/>
      <c r="CK1459" s="12"/>
      <c r="CL1459" s="12"/>
      <c r="CM1459" s="12"/>
      <c r="CN1459" s="12"/>
      <c r="CO1459" s="12"/>
      <c r="CP1459" s="12"/>
      <c r="CQ1459" s="12"/>
      <c r="CR1459" s="12"/>
      <c r="CS1459" s="12"/>
      <c r="CT1459" s="12"/>
      <c r="CU1459" s="12"/>
      <c r="CV1459" s="12"/>
      <c r="CW1459" s="12"/>
      <c r="CX1459" s="57"/>
    </row>
    <row r="1460" spans="1:102" x14ac:dyDescent="0.35">
      <c r="A1460" s="56">
        <v>89</v>
      </c>
      <c r="B1460" s="12" t="s">
        <v>3779</v>
      </c>
      <c r="C1460" s="12">
        <v>89.2</v>
      </c>
      <c r="D1460" s="12" t="s">
        <v>2495</v>
      </c>
      <c r="E1460" s="12" t="s">
        <v>3233</v>
      </c>
      <c r="F1460" s="12" t="s">
        <v>1078</v>
      </c>
      <c r="G1460" s="12" t="s">
        <v>349</v>
      </c>
      <c r="H1460" s="12" t="s">
        <v>1078</v>
      </c>
      <c r="I1460" s="12" t="s">
        <v>1285</v>
      </c>
      <c r="J1460" s="12" t="s">
        <v>556</v>
      </c>
      <c r="K1460" s="12" t="s">
        <v>578</v>
      </c>
      <c r="L1460" s="12" t="s">
        <v>558</v>
      </c>
      <c r="M1460" s="12" t="s">
        <v>3237</v>
      </c>
      <c r="N1460" s="12" t="s">
        <v>3435</v>
      </c>
      <c r="O1460" s="12" t="s">
        <v>3400</v>
      </c>
      <c r="P1460" s="12" t="s">
        <v>3401</v>
      </c>
      <c r="Q1460" s="12">
        <v>0</v>
      </c>
      <c r="R1460" s="12">
        <v>0</v>
      </c>
      <c r="S1460" s="12">
        <v>0</v>
      </c>
      <c r="T1460" s="12">
        <v>0</v>
      </c>
      <c r="U1460" s="12">
        <v>0</v>
      </c>
      <c r="V1460" s="12">
        <v>1</v>
      </c>
      <c r="W1460" s="12">
        <v>0</v>
      </c>
      <c r="X1460" s="12">
        <v>0</v>
      </c>
      <c r="Y1460" s="12">
        <v>0</v>
      </c>
      <c r="Z1460" s="12">
        <v>0</v>
      </c>
      <c r="AA1460" s="12">
        <v>0</v>
      </c>
      <c r="AB1460" s="12">
        <v>0</v>
      </c>
      <c r="AC1460" s="12">
        <v>0</v>
      </c>
      <c r="AD1460" s="12">
        <v>0</v>
      </c>
      <c r="AE1460" s="12">
        <v>0</v>
      </c>
      <c r="AF1460" s="12">
        <v>0</v>
      </c>
      <c r="AG1460" s="12">
        <v>0</v>
      </c>
      <c r="AH1460" s="12">
        <v>0</v>
      </c>
      <c r="AI1460" s="12">
        <v>0</v>
      </c>
      <c r="AJ1460" s="12">
        <v>1</v>
      </c>
      <c r="AK1460" s="12">
        <v>0</v>
      </c>
      <c r="AL1460" s="12" t="s">
        <v>3454</v>
      </c>
      <c r="AM1460" s="12" t="s">
        <v>637</v>
      </c>
      <c r="AN1460" s="12" t="s">
        <v>732</v>
      </c>
      <c r="AO1460" s="12" t="s">
        <v>733</v>
      </c>
      <c r="AP1460" s="12" t="s">
        <v>3235</v>
      </c>
      <c r="AQ1460" s="12">
        <v>30</v>
      </c>
      <c r="AR1460" s="12" t="s">
        <v>756</v>
      </c>
      <c r="AS1460" s="12" t="s">
        <v>555</v>
      </c>
      <c r="AT1460" s="12" t="s">
        <v>212</v>
      </c>
      <c r="AU1460" s="12">
        <v>1</v>
      </c>
      <c r="AV1460" s="12">
        <v>0</v>
      </c>
      <c r="AW1460" s="12">
        <v>0</v>
      </c>
      <c r="AX1460" s="12">
        <v>1</v>
      </c>
      <c r="AY1460" s="12">
        <v>1</v>
      </c>
      <c r="AZ1460" s="12">
        <v>0</v>
      </c>
      <c r="BA1460" s="12">
        <v>1</v>
      </c>
      <c r="BB1460" s="12">
        <v>1</v>
      </c>
      <c r="BC1460" s="12">
        <v>1</v>
      </c>
      <c r="BD1460" s="12">
        <v>0</v>
      </c>
      <c r="BE1460" s="12">
        <v>0</v>
      </c>
      <c r="BF1460" s="12" t="s">
        <v>772</v>
      </c>
      <c r="BG1460" s="12" t="s">
        <v>2769</v>
      </c>
      <c r="BH1460" s="12"/>
      <c r="BI1460" s="12" t="s">
        <v>2814</v>
      </c>
      <c r="BJ1460" s="12" t="s">
        <v>3460</v>
      </c>
      <c r="BK1460" s="12" t="s">
        <v>3463</v>
      </c>
      <c r="BL1460" s="12" t="s">
        <v>3470</v>
      </c>
      <c r="BM1460" s="12" t="s">
        <v>787</v>
      </c>
      <c r="BN1460" s="12"/>
      <c r="BO1460" s="12"/>
      <c r="BP1460" s="12"/>
      <c r="BQ1460" s="12"/>
      <c r="BR1460" s="12"/>
      <c r="BS1460" s="12"/>
      <c r="BT1460" s="12"/>
      <c r="BU1460" s="12"/>
      <c r="BV1460" s="12"/>
      <c r="BW1460" s="12"/>
      <c r="BX1460" s="12"/>
      <c r="BY1460" s="12"/>
      <c r="BZ1460" s="12"/>
      <c r="CA1460" s="12"/>
      <c r="CB1460" s="12"/>
      <c r="CC1460" s="12"/>
      <c r="CD1460" s="12"/>
      <c r="CE1460" s="12"/>
      <c r="CF1460" s="12"/>
      <c r="CG1460" s="12"/>
      <c r="CH1460" s="12"/>
      <c r="CI1460" s="12"/>
      <c r="CJ1460" s="12"/>
      <c r="CK1460" s="12"/>
      <c r="CL1460" s="12"/>
      <c r="CM1460" s="12"/>
      <c r="CN1460" s="12"/>
      <c r="CO1460" s="12"/>
      <c r="CP1460" s="12"/>
      <c r="CQ1460" s="12"/>
      <c r="CR1460" s="12"/>
      <c r="CS1460" s="12"/>
      <c r="CT1460" s="12"/>
      <c r="CU1460" s="12"/>
      <c r="CV1460" s="12"/>
      <c r="CW1460" s="12"/>
      <c r="CX1460" s="57"/>
    </row>
    <row r="1461" spans="1:102" x14ac:dyDescent="0.35">
      <c r="A1461" s="56">
        <v>93</v>
      </c>
      <c r="B1461" s="12" t="s">
        <v>3783</v>
      </c>
      <c r="C1461" s="12">
        <v>93.1</v>
      </c>
      <c r="D1461" s="12" t="s">
        <v>2508</v>
      </c>
      <c r="E1461" s="12" t="s">
        <v>498</v>
      </c>
      <c r="F1461" s="12" t="s">
        <v>1078</v>
      </c>
      <c r="G1461" s="12" t="s">
        <v>349</v>
      </c>
      <c r="H1461" s="12" t="s">
        <v>1078</v>
      </c>
      <c r="I1461" s="12" t="s">
        <v>1285</v>
      </c>
      <c r="J1461" s="12" t="s">
        <v>556</v>
      </c>
      <c r="K1461" s="12" t="s">
        <v>564</v>
      </c>
      <c r="L1461" s="12" t="s">
        <v>558</v>
      </c>
      <c r="M1461" s="12" t="s">
        <v>3237</v>
      </c>
      <c r="N1461" s="12" t="s">
        <v>3435</v>
      </c>
      <c r="O1461" s="12" t="s">
        <v>3400</v>
      </c>
      <c r="P1461" s="12" t="s">
        <v>3401</v>
      </c>
      <c r="Q1461" s="12">
        <v>0</v>
      </c>
      <c r="R1461" s="12">
        <v>0</v>
      </c>
      <c r="S1461" s="12">
        <v>0</v>
      </c>
      <c r="T1461" s="12">
        <v>0</v>
      </c>
      <c r="U1461" s="12">
        <v>0</v>
      </c>
      <c r="V1461" s="12">
        <v>1</v>
      </c>
      <c r="W1461" s="12">
        <v>0</v>
      </c>
      <c r="X1461" s="12">
        <v>0</v>
      </c>
      <c r="Y1461" s="12">
        <v>0</v>
      </c>
      <c r="Z1461" s="12">
        <v>0</v>
      </c>
      <c r="AA1461" s="12">
        <v>0</v>
      </c>
      <c r="AB1461" s="12">
        <v>0</v>
      </c>
      <c r="AC1461" s="12">
        <v>0</v>
      </c>
      <c r="AD1461" s="12">
        <v>0</v>
      </c>
      <c r="AE1461" s="12">
        <v>0</v>
      </c>
      <c r="AF1461" s="12">
        <v>0</v>
      </c>
      <c r="AG1461" s="12">
        <v>0</v>
      </c>
      <c r="AH1461" s="12">
        <v>0</v>
      </c>
      <c r="AI1461" s="12">
        <v>0</v>
      </c>
      <c r="AJ1461" s="12">
        <v>1</v>
      </c>
      <c r="AK1461" s="12">
        <v>0</v>
      </c>
      <c r="AL1461" s="12" t="s">
        <v>607</v>
      </c>
      <c r="AM1461" s="12" t="s">
        <v>608</v>
      </c>
      <c r="AN1461" s="12" t="s">
        <v>634</v>
      </c>
      <c r="AO1461" s="12" t="s">
        <v>737</v>
      </c>
      <c r="AP1461" s="12" t="s">
        <v>3235</v>
      </c>
      <c r="AQ1461" s="12">
        <v>50</v>
      </c>
      <c r="AR1461" s="12">
        <v>10</v>
      </c>
      <c r="AS1461" s="12" t="s">
        <v>554</v>
      </c>
      <c r="AT1461" s="12" t="s">
        <v>212</v>
      </c>
      <c r="AU1461" s="12">
        <v>1</v>
      </c>
      <c r="AV1461" s="12">
        <v>0</v>
      </c>
      <c r="AW1461" s="12">
        <v>0</v>
      </c>
      <c r="AX1461" s="12">
        <v>0</v>
      </c>
      <c r="AY1461" s="12">
        <v>1</v>
      </c>
      <c r="AZ1461" s="12">
        <v>0</v>
      </c>
      <c r="BA1461" s="12">
        <v>1</v>
      </c>
      <c r="BB1461" s="12">
        <v>1</v>
      </c>
      <c r="BC1461" s="12">
        <v>0</v>
      </c>
      <c r="BD1461" s="12">
        <v>1</v>
      </c>
      <c r="BE1461" s="12">
        <v>0</v>
      </c>
      <c r="BF1461" s="12" t="s">
        <v>772</v>
      </c>
      <c r="BG1461" s="12" t="s">
        <v>2771</v>
      </c>
      <c r="BH1461" s="12"/>
      <c r="BI1461" s="12" t="s">
        <v>2814</v>
      </c>
      <c r="BJ1461" s="12" t="s">
        <v>800</v>
      </c>
      <c r="BK1461" s="12" t="s">
        <v>3463</v>
      </c>
      <c r="BL1461" s="12" t="s">
        <v>3470</v>
      </c>
      <c r="BM1461" s="12" t="s">
        <v>787</v>
      </c>
      <c r="BN1461" s="12"/>
      <c r="BO1461" s="12"/>
      <c r="BP1461" s="12"/>
      <c r="BQ1461" s="12"/>
      <c r="BR1461" s="12"/>
      <c r="BS1461" s="12"/>
      <c r="BT1461" s="12"/>
      <c r="BU1461" s="12"/>
      <c r="BV1461" s="12"/>
      <c r="BW1461" s="12"/>
      <c r="BX1461" s="12"/>
      <c r="BY1461" s="12"/>
      <c r="BZ1461" s="12"/>
      <c r="CA1461" s="12"/>
      <c r="CB1461" s="12"/>
      <c r="CC1461" s="12"/>
      <c r="CD1461" s="12"/>
      <c r="CE1461" s="12"/>
      <c r="CF1461" s="12"/>
      <c r="CG1461" s="12"/>
      <c r="CH1461" s="12"/>
      <c r="CI1461" s="12"/>
      <c r="CJ1461" s="12"/>
      <c r="CK1461" s="12"/>
      <c r="CL1461" s="12"/>
      <c r="CM1461" s="12"/>
      <c r="CN1461" s="12"/>
      <c r="CO1461" s="12"/>
      <c r="CP1461" s="12"/>
      <c r="CQ1461" s="12"/>
      <c r="CR1461" s="12"/>
      <c r="CS1461" s="12"/>
      <c r="CT1461" s="12"/>
      <c r="CU1461" s="12"/>
      <c r="CV1461" s="12"/>
      <c r="CW1461" s="12"/>
      <c r="CX1461" s="57"/>
    </row>
    <row r="1462" spans="1:102" x14ac:dyDescent="0.35">
      <c r="A1462" s="56">
        <v>93</v>
      </c>
      <c r="B1462" s="12" t="s">
        <v>3783</v>
      </c>
      <c r="C1462" s="12">
        <v>93.1</v>
      </c>
      <c r="D1462" s="12" t="s">
        <v>2509</v>
      </c>
      <c r="E1462" s="12" t="s">
        <v>498</v>
      </c>
      <c r="F1462" s="12" t="s">
        <v>1078</v>
      </c>
      <c r="G1462" s="12" t="s">
        <v>349</v>
      </c>
      <c r="H1462" s="12" t="s">
        <v>1078</v>
      </c>
      <c r="I1462" s="12" t="s">
        <v>1285</v>
      </c>
      <c r="J1462" s="12" t="s">
        <v>556</v>
      </c>
      <c r="K1462" s="12" t="s">
        <v>564</v>
      </c>
      <c r="L1462" s="12" t="s">
        <v>558</v>
      </c>
      <c r="M1462" s="12" t="s">
        <v>3237</v>
      </c>
      <c r="N1462" s="12" t="s">
        <v>3435</v>
      </c>
      <c r="O1462" s="12" t="s">
        <v>3400</v>
      </c>
      <c r="P1462" s="12" t="s">
        <v>3401</v>
      </c>
      <c r="Q1462" s="12">
        <v>0</v>
      </c>
      <c r="R1462" s="12">
        <v>0</v>
      </c>
      <c r="S1462" s="12">
        <v>0</v>
      </c>
      <c r="T1462" s="12">
        <v>0</v>
      </c>
      <c r="U1462" s="12">
        <v>0</v>
      </c>
      <c r="V1462" s="12">
        <v>1</v>
      </c>
      <c r="W1462" s="12">
        <v>0</v>
      </c>
      <c r="X1462" s="12">
        <v>0</v>
      </c>
      <c r="Y1462" s="12">
        <v>0</v>
      </c>
      <c r="Z1462" s="12">
        <v>0</v>
      </c>
      <c r="AA1462" s="12">
        <v>0</v>
      </c>
      <c r="AB1462" s="12">
        <v>0</v>
      </c>
      <c r="AC1462" s="12">
        <v>0</v>
      </c>
      <c r="AD1462" s="12">
        <v>0</v>
      </c>
      <c r="AE1462" s="12">
        <v>0</v>
      </c>
      <c r="AF1462" s="12">
        <v>0</v>
      </c>
      <c r="AG1462" s="12">
        <v>0</v>
      </c>
      <c r="AH1462" s="12">
        <v>0</v>
      </c>
      <c r="AI1462" s="12">
        <v>0</v>
      </c>
      <c r="AJ1462" s="12">
        <v>1</v>
      </c>
      <c r="AK1462" s="12">
        <v>0</v>
      </c>
      <c r="AL1462" s="12" t="s">
        <v>607</v>
      </c>
      <c r="AM1462" s="12" t="s">
        <v>608</v>
      </c>
      <c r="AN1462" s="12" t="s">
        <v>634</v>
      </c>
      <c r="AO1462" s="12" t="s">
        <v>737</v>
      </c>
      <c r="AP1462" s="12" t="s">
        <v>3235</v>
      </c>
      <c r="AQ1462" s="12">
        <v>50</v>
      </c>
      <c r="AR1462" s="12">
        <v>10</v>
      </c>
      <c r="AS1462" s="12" t="s">
        <v>554</v>
      </c>
      <c r="AT1462" s="12" t="s">
        <v>212</v>
      </c>
      <c r="AU1462" s="12">
        <v>1</v>
      </c>
      <c r="AV1462" s="12">
        <v>0</v>
      </c>
      <c r="AW1462" s="12">
        <v>0</v>
      </c>
      <c r="AX1462" s="12">
        <v>0</v>
      </c>
      <c r="AY1462" s="12">
        <v>1</v>
      </c>
      <c r="AZ1462" s="12">
        <v>0</v>
      </c>
      <c r="BA1462" s="12">
        <v>1</v>
      </c>
      <c r="BB1462" s="12">
        <v>1</v>
      </c>
      <c r="BC1462" s="12">
        <v>0</v>
      </c>
      <c r="BD1462" s="12">
        <v>1</v>
      </c>
      <c r="BE1462" s="12">
        <v>0</v>
      </c>
      <c r="BF1462" s="12" t="s">
        <v>772</v>
      </c>
      <c r="BG1462" s="12" t="s">
        <v>2801</v>
      </c>
      <c r="BH1462" s="12"/>
      <c r="BI1462" s="12" t="s">
        <v>2816</v>
      </c>
      <c r="BJ1462" s="12" t="s">
        <v>800</v>
      </c>
      <c r="BK1462" s="12" t="s">
        <v>3463</v>
      </c>
      <c r="BL1462" s="12" t="s">
        <v>3470</v>
      </c>
      <c r="BM1462" s="12" t="s">
        <v>787</v>
      </c>
      <c r="BN1462" s="12"/>
      <c r="BO1462" s="12"/>
      <c r="BP1462" s="12"/>
      <c r="BQ1462" s="12"/>
      <c r="BR1462" s="12"/>
      <c r="BS1462" s="12"/>
      <c r="BT1462" s="12"/>
      <c r="BU1462" s="12"/>
      <c r="BV1462" s="12"/>
      <c r="BW1462" s="12"/>
      <c r="BX1462" s="12"/>
      <c r="BY1462" s="12"/>
      <c r="BZ1462" s="12"/>
      <c r="CA1462" s="12"/>
      <c r="CB1462" s="12"/>
      <c r="CC1462" s="12"/>
      <c r="CD1462" s="12"/>
      <c r="CE1462" s="12"/>
      <c r="CF1462" s="12"/>
      <c r="CG1462" s="12"/>
      <c r="CH1462" s="12"/>
      <c r="CI1462" s="12"/>
      <c r="CJ1462" s="12"/>
      <c r="CK1462" s="12"/>
      <c r="CL1462" s="12"/>
      <c r="CM1462" s="12"/>
      <c r="CN1462" s="12"/>
      <c r="CO1462" s="12"/>
      <c r="CP1462" s="12"/>
      <c r="CQ1462" s="12"/>
      <c r="CR1462" s="12"/>
      <c r="CS1462" s="12"/>
      <c r="CT1462" s="12"/>
      <c r="CU1462" s="12"/>
      <c r="CV1462" s="12"/>
      <c r="CW1462" s="12"/>
      <c r="CX1462" s="57"/>
    </row>
    <row r="1463" spans="1:102" ht="16.5" x14ac:dyDescent="0.35">
      <c r="A1463" s="56">
        <v>94</v>
      </c>
      <c r="B1463" s="12" t="s">
        <v>3784</v>
      </c>
      <c r="C1463" s="12">
        <v>94.1</v>
      </c>
      <c r="D1463" s="12" t="s">
        <v>281</v>
      </c>
      <c r="E1463" s="12" t="s">
        <v>499</v>
      </c>
      <c r="F1463" s="12" t="s">
        <v>3916</v>
      </c>
      <c r="G1463" s="12" t="s">
        <v>212</v>
      </c>
      <c r="H1463" s="12" t="s">
        <v>2804</v>
      </c>
      <c r="I1463" s="12" t="s">
        <v>212</v>
      </c>
      <c r="J1463" s="12" t="s">
        <v>1158</v>
      </c>
      <c r="K1463" s="12" t="s">
        <v>564</v>
      </c>
      <c r="L1463" s="12" t="s">
        <v>581</v>
      </c>
      <c r="M1463" s="12" t="s">
        <v>3237</v>
      </c>
      <c r="N1463" s="12" t="s">
        <v>3437</v>
      </c>
      <c r="O1463" s="12" t="s">
        <v>3400</v>
      </c>
      <c r="P1463" s="12" t="s">
        <v>3402</v>
      </c>
      <c r="Q1463" s="12">
        <v>1</v>
      </c>
      <c r="R1463" s="12">
        <v>0</v>
      </c>
      <c r="S1463" s="12">
        <v>0</v>
      </c>
      <c r="T1463" s="12">
        <v>0</v>
      </c>
      <c r="U1463" s="12">
        <v>0</v>
      </c>
      <c r="V1463" s="12">
        <v>0</v>
      </c>
      <c r="W1463" s="12">
        <v>0</v>
      </c>
      <c r="X1463" s="12">
        <v>0</v>
      </c>
      <c r="Y1463" s="12">
        <v>0</v>
      </c>
      <c r="Z1463" s="12">
        <v>0</v>
      </c>
      <c r="AA1463" s="12">
        <v>0</v>
      </c>
      <c r="AB1463" s="12">
        <v>0</v>
      </c>
      <c r="AC1463" s="12">
        <v>0</v>
      </c>
      <c r="AD1463" s="12">
        <v>0</v>
      </c>
      <c r="AE1463" s="12">
        <v>0</v>
      </c>
      <c r="AF1463" s="12">
        <v>0</v>
      </c>
      <c r="AG1463" s="12">
        <v>0</v>
      </c>
      <c r="AH1463" s="12">
        <v>0</v>
      </c>
      <c r="AI1463" s="12">
        <v>0</v>
      </c>
      <c r="AJ1463" s="12">
        <v>1</v>
      </c>
      <c r="AK1463" s="12">
        <v>0</v>
      </c>
      <c r="AL1463" s="12" t="s">
        <v>607</v>
      </c>
      <c r="AM1463" s="12" t="s">
        <v>608</v>
      </c>
      <c r="AN1463" s="12" t="s">
        <v>738</v>
      </c>
      <c r="AO1463" s="12">
        <v>2009</v>
      </c>
      <c r="AP1463" s="12" t="s">
        <v>3458</v>
      </c>
      <c r="AQ1463" s="12">
        <v>72183</v>
      </c>
      <c r="AR1463" s="12">
        <v>1</v>
      </c>
      <c r="AS1463" s="12" t="s">
        <v>555</v>
      </c>
      <c r="AT1463" s="12" t="s">
        <v>212</v>
      </c>
      <c r="AU1463" s="12">
        <v>0</v>
      </c>
      <c r="AV1463" s="12">
        <v>0</v>
      </c>
      <c r="AW1463" s="12">
        <v>0</v>
      </c>
      <c r="AX1463" s="12">
        <v>0</v>
      </c>
      <c r="AY1463" s="12">
        <v>1</v>
      </c>
      <c r="AZ1463" s="12">
        <v>0</v>
      </c>
      <c r="BA1463" s="12">
        <v>1</v>
      </c>
      <c r="BB1463" s="12">
        <v>1</v>
      </c>
      <c r="BC1463" s="12">
        <v>0</v>
      </c>
      <c r="BD1463" s="12">
        <v>0</v>
      </c>
      <c r="BE1463" s="12">
        <v>0</v>
      </c>
      <c r="BF1463" s="12" t="s">
        <v>2820</v>
      </c>
      <c r="BG1463" s="12" t="s">
        <v>973</v>
      </c>
      <c r="BH1463" s="12">
        <v>1</v>
      </c>
      <c r="BI1463" s="12" t="s">
        <v>3257</v>
      </c>
      <c r="BJ1463" s="12" t="s">
        <v>718</v>
      </c>
      <c r="BK1463" s="12" t="s">
        <v>3472</v>
      </c>
      <c r="BL1463" s="12" t="s">
        <v>3482</v>
      </c>
      <c r="BM1463" s="12" t="s">
        <v>788</v>
      </c>
      <c r="BN1463" s="7"/>
      <c r="BO1463" s="12" t="s">
        <v>974</v>
      </c>
      <c r="BP1463" s="12" t="s">
        <v>3525</v>
      </c>
      <c r="BQ1463" s="12">
        <f>CV1463</f>
        <v>0.1164</v>
      </c>
      <c r="BR1463" s="12" t="s">
        <v>3527</v>
      </c>
      <c r="BS1463" s="12">
        <v>2.91</v>
      </c>
      <c r="BT1463" s="12"/>
      <c r="BU1463" s="12">
        <f t="shared" ref="BU1463:BU1469" si="30">EXP(BS1463)</f>
        <v>18.356798567017925</v>
      </c>
      <c r="BV1463" s="12" t="s">
        <v>3416</v>
      </c>
      <c r="BW1463" s="12"/>
      <c r="BX1463" s="12"/>
      <c r="BY1463" s="12"/>
      <c r="BZ1463" s="12"/>
      <c r="CA1463" s="12"/>
      <c r="CB1463" s="12"/>
      <c r="CC1463" s="12"/>
      <c r="CD1463" s="12"/>
      <c r="CE1463" s="12">
        <v>1E-3</v>
      </c>
      <c r="CF1463" s="12"/>
      <c r="CG1463" s="12"/>
      <c r="CH1463" s="12"/>
      <c r="CI1463" s="12"/>
      <c r="CJ1463" s="12">
        <v>8.6400000000000005E-2</v>
      </c>
      <c r="CK1463" s="12" t="s">
        <v>3827</v>
      </c>
      <c r="CL1463" s="12"/>
      <c r="CM1463" s="12"/>
      <c r="CN1463" s="12"/>
      <c r="CO1463" s="12"/>
      <c r="CP1463" s="12"/>
      <c r="CQ1463" s="12"/>
      <c r="CR1463" s="12"/>
      <c r="CS1463" s="12"/>
      <c r="CT1463" s="12">
        <v>0.03</v>
      </c>
      <c r="CU1463" s="12">
        <v>0.04</v>
      </c>
      <c r="CV1463" s="12">
        <f>BS1463*CU1463</f>
        <v>0.1164</v>
      </c>
      <c r="CW1463" s="12"/>
      <c r="CX1463" s="57"/>
    </row>
    <row r="1464" spans="1:102" ht="16.5" x14ac:dyDescent="0.35">
      <c r="A1464" s="56">
        <v>94</v>
      </c>
      <c r="B1464" s="12" t="s">
        <v>3784</v>
      </c>
      <c r="C1464" s="12">
        <v>94.1</v>
      </c>
      <c r="D1464" s="12" t="s">
        <v>280</v>
      </c>
      <c r="E1464" s="12" t="s">
        <v>499</v>
      </c>
      <c r="F1464" s="12" t="s">
        <v>3916</v>
      </c>
      <c r="G1464" s="12" t="s">
        <v>212</v>
      </c>
      <c r="H1464" s="12" t="s">
        <v>2804</v>
      </c>
      <c r="I1464" s="12" t="s">
        <v>212</v>
      </c>
      <c r="J1464" s="12" t="s">
        <v>1158</v>
      </c>
      <c r="K1464" s="12" t="s">
        <v>564</v>
      </c>
      <c r="L1464" s="12" t="s">
        <v>581</v>
      </c>
      <c r="M1464" s="12" t="s">
        <v>3237</v>
      </c>
      <c r="N1464" s="12" t="s">
        <v>3437</v>
      </c>
      <c r="O1464" s="12" t="s">
        <v>3400</v>
      </c>
      <c r="P1464" s="12" t="s">
        <v>3402</v>
      </c>
      <c r="Q1464" s="12">
        <v>1</v>
      </c>
      <c r="R1464" s="12">
        <v>0</v>
      </c>
      <c r="S1464" s="12">
        <v>0</v>
      </c>
      <c r="T1464" s="12">
        <v>0</v>
      </c>
      <c r="U1464" s="12">
        <v>0</v>
      </c>
      <c r="V1464" s="12">
        <v>0</v>
      </c>
      <c r="W1464" s="12">
        <v>0</v>
      </c>
      <c r="X1464" s="12">
        <v>0</v>
      </c>
      <c r="Y1464" s="12">
        <v>0</v>
      </c>
      <c r="Z1464" s="12">
        <v>0</v>
      </c>
      <c r="AA1464" s="12">
        <v>0</v>
      </c>
      <c r="AB1464" s="12">
        <v>0</v>
      </c>
      <c r="AC1464" s="12">
        <v>0</v>
      </c>
      <c r="AD1464" s="12">
        <v>0</v>
      </c>
      <c r="AE1464" s="12">
        <v>0</v>
      </c>
      <c r="AF1464" s="12">
        <v>0</v>
      </c>
      <c r="AG1464" s="12">
        <v>0</v>
      </c>
      <c r="AH1464" s="12">
        <v>0</v>
      </c>
      <c r="AI1464" s="12">
        <v>0</v>
      </c>
      <c r="AJ1464" s="12">
        <v>1</v>
      </c>
      <c r="AK1464" s="12">
        <v>0</v>
      </c>
      <c r="AL1464" s="12" t="s">
        <v>607</v>
      </c>
      <c r="AM1464" s="12" t="s">
        <v>608</v>
      </c>
      <c r="AN1464" s="12" t="s">
        <v>738</v>
      </c>
      <c r="AO1464" s="12">
        <v>2009</v>
      </c>
      <c r="AP1464" s="12" t="s">
        <v>3458</v>
      </c>
      <c r="AQ1464" s="12">
        <v>72183</v>
      </c>
      <c r="AR1464" s="12">
        <v>1</v>
      </c>
      <c r="AS1464" s="12" t="s">
        <v>555</v>
      </c>
      <c r="AT1464" s="12" t="s">
        <v>212</v>
      </c>
      <c r="AU1464" s="12">
        <v>0</v>
      </c>
      <c r="AV1464" s="12">
        <v>0</v>
      </c>
      <c r="AW1464" s="12">
        <v>0</v>
      </c>
      <c r="AX1464" s="12">
        <v>0</v>
      </c>
      <c r="AY1464" s="12">
        <v>1</v>
      </c>
      <c r="AZ1464" s="12">
        <v>0</v>
      </c>
      <c r="BA1464" s="12">
        <v>1</v>
      </c>
      <c r="BB1464" s="12">
        <v>1</v>
      </c>
      <c r="BC1464" s="12">
        <v>0</v>
      </c>
      <c r="BD1464" s="12">
        <v>0</v>
      </c>
      <c r="BE1464" s="12">
        <v>0</v>
      </c>
      <c r="BF1464" s="12" t="s">
        <v>3258</v>
      </c>
      <c r="BG1464" s="12" t="s">
        <v>975</v>
      </c>
      <c r="BH1464" s="12">
        <v>1</v>
      </c>
      <c r="BI1464" s="12" t="s">
        <v>3282</v>
      </c>
      <c r="BJ1464" s="12" t="s">
        <v>718</v>
      </c>
      <c r="BK1464" s="12" t="s">
        <v>3472</v>
      </c>
      <c r="BL1464" s="12" t="s">
        <v>3482</v>
      </c>
      <c r="BM1464" s="12" t="s">
        <v>788</v>
      </c>
      <c r="BN1464" s="7"/>
      <c r="BO1464" s="12" t="s">
        <v>974</v>
      </c>
      <c r="BP1464" s="12" t="s">
        <v>3525</v>
      </c>
      <c r="BQ1464" s="12">
        <f>CV1464</f>
        <v>0.15079999999999999</v>
      </c>
      <c r="BR1464" s="12" t="s">
        <v>3527</v>
      </c>
      <c r="BS1464" s="12">
        <v>1.1599999999999999</v>
      </c>
      <c r="BT1464" s="12"/>
      <c r="BU1464" s="12">
        <f t="shared" si="30"/>
        <v>3.1899332761161845</v>
      </c>
      <c r="BV1464" s="12" t="s">
        <v>3416</v>
      </c>
      <c r="BW1464" s="12"/>
      <c r="BX1464" s="12"/>
      <c r="BY1464" s="12"/>
      <c r="BZ1464" s="12"/>
      <c r="CA1464" s="12"/>
      <c r="CB1464" s="12"/>
      <c r="CC1464" s="12"/>
      <c r="CD1464" s="12"/>
      <c r="CE1464" s="12">
        <v>1E-3</v>
      </c>
      <c r="CF1464" s="12"/>
      <c r="CG1464" s="12"/>
      <c r="CH1464" s="12"/>
      <c r="CI1464" s="12"/>
      <c r="CJ1464" s="12">
        <v>8.6400000000000005E-2</v>
      </c>
      <c r="CK1464" s="12" t="s">
        <v>3827</v>
      </c>
      <c r="CL1464" s="12"/>
      <c r="CM1464" s="12"/>
      <c r="CN1464" s="12"/>
      <c r="CO1464" s="12"/>
      <c r="CP1464" s="12"/>
      <c r="CQ1464" s="12"/>
      <c r="CR1464" s="12"/>
      <c r="CS1464" s="12"/>
      <c r="CT1464" s="12">
        <v>0.03</v>
      </c>
      <c r="CU1464" s="12">
        <v>0.13</v>
      </c>
      <c r="CV1464" s="12">
        <f>BS1464*CU1464</f>
        <v>0.15079999999999999</v>
      </c>
      <c r="CW1464" s="12"/>
      <c r="CX1464" s="57"/>
    </row>
    <row r="1465" spans="1:102" ht="16.5" x14ac:dyDescent="0.35">
      <c r="A1465" s="56">
        <v>94</v>
      </c>
      <c r="B1465" s="12" t="s">
        <v>3784</v>
      </c>
      <c r="C1465" s="12">
        <v>94.2</v>
      </c>
      <c r="D1465" s="12" t="s">
        <v>2510</v>
      </c>
      <c r="E1465" s="12" t="s">
        <v>500</v>
      </c>
      <c r="F1465" s="12" t="s">
        <v>3916</v>
      </c>
      <c r="G1465" s="12" t="s">
        <v>349</v>
      </c>
      <c r="H1465" s="12" t="s">
        <v>2805</v>
      </c>
      <c r="I1465" s="12" t="s">
        <v>1285</v>
      </c>
      <c r="J1465" s="12" t="s">
        <v>1158</v>
      </c>
      <c r="K1465" s="12" t="s">
        <v>564</v>
      </c>
      <c r="L1465" s="12" t="s">
        <v>581</v>
      </c>
      <c r="M1465" s="12" t="s">
        <v>3237</v>
      </c>
      <c r="N1465" s="12" t="s">
        <v>3437</v>
      </c>
      <c r="O1465" s="12" t="s">
        <v>3400</v>
      </c>
      <c r="P1465" s="12" t="s">
        <v>3402</v>
      </c>
      <c r="Q1465" s="12">
        <v>1</v>
      </c>
      <c r="R1465" s="12">
        <v>0</v>
      </c>
      <c r="S1465" s="12">
        <v>0</v>
      </c>
      <c r="T1465" s="12">
        <v>0</v>
      </c>
      <c r="U1465" s="12">
        <v>0</v>
      </c>
      <c r="V1465" s="12">
        <v>0</v>
      </c>
      <c r="W1465" s="12">
        <v>0</v>
      </c>
      <c r="X1465" s="12">
        <v>0</v>
      </c>
      <c r="Y1465" s="12">
        <v>0</v>
      </c>
      <c r="Z1465" s="12">
        <v>0</v>
      </c>
      <c r="AA1465" s="12">
        <v>0</v>
      </c>
      <c r="AB1465" s="12">
        <v>0</v>
      </c>
      <c r="AC1465" s="12">
        <v>0</v>
      </c>
      <c r="AD1465" s="12">
        <v>0</v>
      </c>
      <c r="AE1465" s="12">
        <v>0</v>
      </c>
      <c r="AF1465" s="12">
        <v>0</v>
      </c>
      <c r="AG1465" s="12">
        <v>0</v>
      </c>
      <c r="AH1465" s="12">
        <v>0</v>
      </c>
      <c r="AI1465" s="12">
        <v>0</v>
      </c>
      <c r="AJ1465" s="12">
        <v>1</v>
      </c>
      <c r="AK1465" s="12">
        <v>0</v>
      </c>
      <c r="AL1465" s="12" t="s">
        <v>607</v>
      </c>
      <c r="AM1465" s="12" t="s">
        <v>608</v>
      </c>
      <c r="AN1465" s="12" t="s">
        <v>738</v>
      </c>
      <c r="AO1465" s="12">
        <v>2009</v>
      </c>
      <c r="AP1465" s="12" t="s">
        <v>3458</v>
      </c>
      <c r="AQ1465" s="12">
        <v>72183</v>
      </c>
      <c r="AR1465" s="12">
        <v>1</v>
      </c>
      <c r="AS1465" s="12" t="s">
        <v>555</v>
      </c>
      <c r="AT1465" s="12" t="s">
        <v>212</v>
      </c>
      <c r="AU1465" s="12">
        <v>0</v>
      </c>
      <c r="AV1465" s="12">
        <v>0</v>
      </c>
      <c r="AW1465" s="12">
        <v>0</v>
      </c>
      <c r="AX1465" s="12">
        <v>0</v>
      </c>
      <c r="AY1465" s="12">
        <v>1</v>
      </c>
      <c r="AZ1465" s="12">
        <v>0</v>
      </c>
      <c r="BA1465" s="12">
        <v>1</v>
      </c>
      <c r="BB1465" s="12">
        <v>1</v>
      </c>
      <c r="BC1465" s="12">
        <v>0</v>
      </c>
      <c r="BD1465" s="12">
        <v>0</v>
      </c>
      <c r="BE1465" s="12">
        <v>0</v>
      </c>
      <c r="BF1465" s="12" t="s">
        <v>2820</v>
      </c>
      <c r="BG1465" s="12" t="s">
        <v>973</v>
      </c>
      <c r="BH1465" s="12">
        <v>1</v>
      </c>
      <c r="BI1465" s="12" t="s">
        <v>3257</v>
      </c>
      <c r="BJ1465" s="12" t="s">
        <v>718</v>
      </c>
      <c r="BK1465" s="12" t="s">
        <v>3472</v>
      </c>
      <c r="BL1465" s="12" t="s">
        <v>3482</v>
      </c>
      <c r="BM1465" s="12" t="s">
        <v>788</v>
      </c>
      <c r="BN1465" s="7"/>
      <c r="BO1465" s="12" t="s">
        <v>974</v>
      </c>
      <c r="BP1465" s="12" t="s">
        <v>3525</v>
      </c>
      <c r="BQ1465" s="12">
        <f>CV1465</f>
        <v>-6.4000000000000003E-3</v>
      </c>
      <c r="BR1465" s="12" t="s">
        <v>3527</v>
      </c>
      <c r="BS1465" s="12">
        <v>-0.16</v>
      </c>
      <c r="BT1465" s="12"/>
      <c r="BU1465" s="12">
        <f t="shared" si="30"/>
        <v>0.85214378896621135</v>
      </c>
      <c r="BV1465" s="12" t="s">
        <v>3416</v>
      </c>
      <c r="BW1465" s="12"/>
      <c r="BX1465" s="12"/>
      <c r="BY1465" s="12"/>
      <c r="BZ1465" s="12"/>
      <c r="CA1465" s="12"/>
      <c r="CB1465" s="12"/>
      <c r="CC1465" s="12"/>
      <c r="CD1465" s="12"/>
      <c r="CE1465" s="12">
        <v>0.22</v>
      </c>
      <c r="CF1465" s="12"/>
      <c r="CG1465" s="12"/>
      <c r="CH1465" s="12"/>
      <c r="CI1465" s="12"/>
      <c r="CJ1465" s="12">
        <v>0.1232</v>
      </c>
      <c r="CK1465" s="12" t="s">
        <v>3827</v>
      </c>
      <c r="CL1465" s="12"/>
      <c r="CM1465" s="12"/>
      <c r="CN1465" s="12"/>
      <c r="CO1465" s="12"/>
      <c r="CP1465" s="12"/>
      <c r="CQ1465" s="12"/>
      <c r="CR1465" s="12"/>
      <c r="CS1465" s="12"/>
      <c r="CT1465" s="12">
        <v>0.03</v>
      </c>
      <c r="CU1465" s="12">
        <v>0.04</v>
      </c>
      <c r="CV1465" s="12">
        <f>BS1465*CU1465</f>
        <v>-6.4000000000000003E-3</v>
      </c>
      <c r="CW1465" s="12"/>
      <c r="CX1465" s="57"/>
    </row>
    <row r="1466" spans="1:102" ht="16.5" x14ac:dyDescent="0.35">
      <c r="A1466" s="56">
        <v>94</v>
      </c>
      <c r="B1466" s="12" t="s">
        <v>3784</v>
      </c>
      <c r="C1466" s="12">
        <v>94.2</v>
      </c>
      <c r="D1466" s="12" t="s">
        <v>2511</v>
      </c>
      <c r="E1466" s="12" t="s">
        <v>500</v>
      </c>
      <c r="F1466" s="12" t="s">
        <v>3916</v>
      </c>
      <c r="G1466" s="12" t="s">
        <v>212</v>
      </c>
      <c r="H1466" s="12" t="s">
        <v>2805</v>
      </c>
      <c r="I1466" s="12" t="s">
        <v>349</v>
      </c>
      <c r="J1466" s="12" t="s">
        <v>1158</v>
      </c>
      <c r="K1466" s="12" t="s">
        <v>564</v>
      </c>
      <c r="L1466" s="12" t="s">
        <v>581</v>
      </c>
      <c r="M1466" s="12" t="s">
        <v>3237</v>
      </c>
      <c r="N1466" s="12" t="s">
        <v>3437</v>
      </c>
      <c r="O1466" s="12" t="s">
        <v>3400</v>
      </c>
      <c r="P1466" s="12" t="s">
        <v>3402</v>
      </c>
      <c r="Q1466" s="12">
        <v>1</v>
      </c>
      <c r="R1466" s="12">
        <v>0</v>
      </c>
      <c r="S1466" s="12">
        <v>0</v>
      </c>
      <c r="T1466" s="12">
        <v>0</v>
      </c>
      <c r="U1466" s="12">
        <v>0</v>
      </c>
      <c r="V1466" s="12">
        <v>0</v>
      </c>
      <c r="W1466" s="12">
        <v>0</v>
      </c>
      <c r="X1466" s="12">
        <v>0</v>
      </c>
      <c r="Y1466" s="12">
        <v>0</v>
      </c>
      <c r="Z1466" s="12">
        <v>0</v>
      </c>
      <c r="AA1466" s="12">
        <v>0</v>
      </c>
      <c r="AB1466" s="12">
        <v>0</v>
      </c>
      <c r="AC1466" s="12">
        <v>0</v>
      </c>
      <c r="AD1466" s="12">
        <v>0</v>
      </c>
      <c r="AE1466" s="12">
        <v>0</v>
      </c>
      <c r="AF1466" s="12">
        <v>0</v>
      </c>
      <c r="AG1466" s="12">
        <v>0</v>
      </c>
      <c r="AH1466" s="12">
        <v>0</v>
      </c>
      <c r="AI1466" s="12">
        <v>0</v>
      </c>
      <c r="AJ1466" s="12">
        <v>1</v>
      </c>
      <c r="AK1466" s="12">
        <v>0</v>
      </c>
      <c r="AL1466" s="12" t="s">
        <v>607</v>
      </c>
      <c r="AM1466" s="12" t="s">
        <v>608</v>
      </c>
      <c r="AN1466" s="12" t="s">
        <v>738</v>
      </c>
      <c r="AO1466" s="12">
        <v>2009</v>
      </c>
      <c r="AP1466" s="12" t="s">
        <v>3458</v>
      </c>
      <c r="AQ1466" s="12">
        <v>72183</v>
      </c>
      <c r="AR1466" s="12">
        <v>1</v>
      </c>
      <c r="AS1466" s="12" t="s">
        <v>555</v>
      </c>
      <c r="AT1466" s="12" t="s">
        <v>212</v>
      </c>
      <c r="AU1466" s="12">
        <v>0</v>
      </c>
      <c r="AV1466" s="12">
        <v>0</v>
      </c>
      <c r="AW1466" s="12">
        <v>0</v>
      </c>
      <c r="AX1466" s="12">
        <v>0</v>
      </c>
      <c r="AY1466" s="12">
        <v>1</v>
      </c>
      <c r="AZ1466" s="12">
        <v>0</v>
      </c>
      <c r="BA1466" s="12">
        <v>1</v>
      </c>
      <c r="BB1466" s="12">
        <v>1</v>
      </c>
      <c r="BC1466" s="12">
        <v>0</v>
      </c>
      <c r="BD1466" s="12">
        <v>0</v>
      </c>
      <c r="BE1466" s="12">
        <v>0</v>
      </c>
      <c r="BF1466" s="12" t="s">
        <v>3258</v>
      </c>
      <c r="BG1466" s="12" t="s">
        <v>975</v>
      </c>
      <c r="BH1466" s="12">
        <v>1</v>
      </c>
      <c r="BI1466" s="12" t="s">
        <v>3282</v>
      </c>
      <c r="BJ1466" s="12" t="s">
        <v>718</v>
      </c>
      <c r="BK1466" s="12" t="s">
        <v>3472</v>
      </c>
      <c r="BL1466" s="12" t="s">
        <v>3482</v>
      </c>
      <c r="BM1466" s="12" t="s">
        <v>788</v>
      </c>
      <c r="BN1466" s="7"/>
      <c r="BO1466" s="12" t="s">
        <v>974</v>
      </c>
      <c r="BP1466" s="12" t="s">
        <v>3525</v>
      </c>
      <c r="BQ1466" s="12">
        <f>CV1466</f>
        <v>-5.8500000000000003E-2</v>
      </c>
      <c r="BR1466" s="12" t="s">
        <v>3527</v>
      </c>
      <c r="BS1466" s="12">
        <v>-0.45</v>
      </c>
      <c r="BT1466" s="12"/>
      <c r="BU1466" s="12">
        <f t="shared" si="30"/>
        <v>0.63762815162177333</v>
      </c>
      <c r="BV1466" s="12" t="s">
        <v>3416</v>
      </c>
      <c r="BW1466" s="12"/>
      <c r="BX1466" s="12"/>
      <c r="BY1466" s="12"/>
      <c r="BZ1466" s="12"/>
      <c r="CA1466" s="12"/>
      <c r="CB1466" s="12"/>
      <c r="CC1466" s="12"/>
      <c r="CD1466" s="12"/>
      <c r="CE1466" s="12">
        <v>1E-3</v>
      </c>
      <c r="CF1466" s="12"/>
      <c r="CG1466" s="12"/>
      <c r="CH1466" s="12"/>
      <c r="CI1466" s="12"/>
      <c r="CJ1466" s="12">
        <v>0.1232</v>
      </c>
      <c r="CK1466" s="12" t="s">
        <v>3827</v>
      </c>
      <c r="CL1466" s="12"/>
      <c r="CM1466" s="12"/>
      <c r="CN1466" s="12"/>
      <c r="CO1466" s="12"/>
      <c r="CP1466" s="12"/>
      <c r="CQ1466" s="12"/>
      <c r="CR1466" s="12"/>
      <c r="CS1466" s="12"/>
      <c r="CT1466" s="12">
        <v>0.03</v>
      </c>
      <c r="CU1466" s="12">
        <v>0.13</v>
      </c>
      <c r="CV1466" s="12">
        <f>BS1466*CU1466</f>
        <v>-5.8500000000000003E-2</v>
      </c>
      <c r="CW1466" s="12"/>
      <c r="CX1466" s="57"/>
    </row>
    <row r="1467" spans="1:102" ht="16.5" x14ac:dyDescent="0.35">
      <c r="A1467" s="56">
        <v>107</v>
      </c>
      <c r="B1467" s="12" t="s">
        <v>3800</v>
      </c>
      <c r="C1467" s="12">
        <v>107.1</v>
      </c>
      <c r="D1467" s="12" t="s">
        <v>2599</v>
      </c>
      <c r="E1467" s="12" t="s">
        <v>523</v>
      </c>
      <c r="F1467" s="12" t="s">
        <v>3916</v>
      </c>
      <c r="G1467" s="12" t="s">
        <v>212</v>
      </c>
      <c r="H1467" s="12" t="s">
        <v>2805</v>
      </c>
      <c r="I1467" s="12" t="s">
        <v>349</v>
      </c>
      <c r="J1467" s="12" t="s">
        <v>556</v>
      </c>
      <c r="K1467" s="12" t="s">
        <v>564</v>
      </c>
      <c r="L1467" s="12" t="s">
        <v>581</v>
      </c>
      <c r="M1467" s="12" t="s">
        <v>3237</v>
      </c>
      <c r="N1467" s="12" t="s">
        <v>592</v>
      </c>
      <c r="O1467" s="12" t="s">
        <v>3400</v>
      </c>
      <c r="P1467" s="12" t="s">
        <v>3403</v>
      </c>
      <c r="Q1467" s="12">
        <v>0</v>
      </c>
      <c r="R1467" s="12">
        <v>0</v>
      </c>
      <c r="S1467" s="12">
        <v>1</v>
      </c>
      <c r="T1467" s="12">
        <v>0</v>
      </c>
      <c r="U1467" s="12">
        <v>0</v>
      </c>
      <c r="V1467" s="12">
        <v>0</v>
      </c>
      <c r="W1467" s="12">
        <v>0</v>
      </c>
      <c r="X1467" s="12">
        <v>0</v>
      </c>
      <c r="Y1467" s="12">
        <v>0</v>
      </c>
      <c r="Z1467" s="12">
        <v>0</v>
      </c>
      <c r="AA1467" s="12">
        <v>0</v>
      </c>
      <c r="AB1467" s="12">
        <v>1</v>
      </c>
      <c r="AC1467" s="12">
        <v>0</v>
      </c>
      <c r="AD1467" s="12">
        <v>0</v>
      </c>
      <c r="AE1467" s="12">
        <v>0</v>
      </c>
      <c r="AF1467" s="12">
        <v>0</v>
      </c>
      <c r="AG1467" s="12">
        <v>0</v>
      </c>
      <c r="AH1467" s="12">
        <v>0</v>
      </c>
      <c r="AI1467" s="12">
        <v>0</v>
      </c>
      <c r="AJ1467" s="12">
        <v>0</v>
      </c>
      <c r="AK1467" s="12">
        <v>0</v>
      </c>
      <c r="AL1467" s="12" t="s">
        <v>3448</v>
      </c>
      <c r="AM1467" s="12" t="s">
        <v>608</v>
      </c>
      <c r="AN1467" s="12" t="s">
        <v>646</v>
      </c>
      <c r="AO1467" s="12">
        <v>2000</v>
      </c>
      <c r="AP1467" s="12" t="s">
        <v>3458</v>
      </c>
      <c r="AQ1467" s="12">
        <v>40269</v>
      </c>
      <c r="AR1467" s="12">
        <v>1</v>
      </c>
      <c r="AS1467" s="12" t="s">
        <v>555</v>
      </c>
      <c r="AT1467" s="12" t="s">
        <v>212</v>
      </c>
      <c r="AU1467" s="12">
        <v>0</v>
      </c>
      <c r="AV1467" s="12">
        <v>1</v>
      </c>
      <c r="AW1467" s="12">
        <v>0</v>
      </c>
      <c r="AX1467" s="12">
        <v>0</v>
      </c>
      <c r="AY1467" s="12">
        <v>1</v>
      </c>
      <c r="AZ1467" s="12">
        <v>0</v>
      </c>
      <c r="BA1467" s="12">
        <v>1</v>
      </c>
      <c r="BB1467" s="12">
        <v>1</v>
      </c>
      <c r="BC1467" s="12">
        <v>0</v>
      </c>
      <c r="BD1467" s="12">
        <v>1</v>
      </c>
      <c r="BE1467" s="12">
        <v>0</v>
      </c>
      <c r="BF1467" s="12" t="s">
        <v>3258</v>
      </c>
      <c r="BG1467" s="12" t="s">
        <v>1009</v>
      </c>
      <c r="BH1467" s="12">
        <v>1</v>
      </c>
      <c r="BI1467" s="12" t="s">
        <v>3282</v>
      </c>
      <c r="BJ1467" s="12" t="s">
        <v>3459</v>
      </c>
      <c r="BK1467" s="12" t="s">
        <v>599</v>
      </c>
      <c r="BL1467" s="12" t="s">
        <v>3471</v>
      </c>
      <c r="BM1467" s="12" t="s">
        <v>788</v>
      </c>
      <c r="BN1467" s="7"/>
      <c r="BO1467" s="12"/>
      <c r="BP1467" s="12" t="s">
        <v>1161</v>
      </c>
      <c r="BQ1467" s="12"/>
      <c r="BR1467" s="12"/>
      <c r="BS1467" s="12">
        <v>-0.56200000000000006</v>
      </c>
      <c r="BT1467" s="12"/>
      <c r="BU1467" s="12">
        <f t="shared" si="30"/>
        <v>0.57006778737801345</v>
      </c>
      <c r="BV1467" s="12" t="s">
        <v>3416</v>
      </c>
      <c r="BW1467" s="12"/>
      <c r="BX1467" s="12"/>
      <c r="BY1467" s="12"/>
      <c r="BZ1467" s="12"/>
      <c r="CA1467" s="12"/>
      <c r="CB1467" s="12"/>
      <c r="CC1467" s="12"/>
      <c r="CD1467" s="12"/>
      <c r="CE1467" s="12">
        <v>4.0000000000000001E-3</v>
      </c>
      <c r="CF1467" s="12"/>
      <c r="CG1467" s="12"/>
      <c r="CH1467" s="12"/>
      <c r="CI1467" s="12"/>
      <c r="CJ1467" s="12">
        <v>5.7000000000000002E-2</v>
      </c>
      <c r="CK1467" s="12" t="s">
        <v>3827</v>
      </c>
      <c r="CL1467" s="12" t="s">
        <v>1065</v>
      </c>
      <c r="CM1467" s="12">
        <v>0</v>
      </c>
      <c r="CN1467" s="12">
        <v>933.9</v>
      </c>
      <c r="CO1467" s="12" t="s">
        <v>3419</v>
      </c>
      <c r="CP1467" s="12"/>
      <c r="CQ1467" s="12"/>
      <c r="CR1467" s="12"/>
      <c r="CS1467" s="12"/>
      <c r="CT1467" s="12"/>
      <c r="CU1467" s="12" t="s">
        <v>718</v>
      </c>
      <c r="CV1467" s="12"/>
      <c r="CW1467" s="12"/>
      <c r="CX1467" s="57"/>
    </row>
    <row r="1468" spans="1:102" ht="16.5" x14ac:dyDescent="0.35">
      <c r="A1468" s="56">
        <v>107</v>
      </c>
      <c r="B1468" s="12" t="s">
        <v>3800</v>
      </c>
      <c r="C1468" s="12">
        <v>107.6</v>
      </c>
      <c r="D1468" s="12" t="s">
        <v>2603</v>
      </c>
      <c r="E1468" s="12" t="s">
        <v>529</v>
      </c>
      <c r="F1468" s="12" t="s">
        <v>3916</v>
      </c>
      <c r="G1468" s="12" t="s">
        <v>212</v>
      </c>
      <c r="H1468" s="12" t="s">
        <v>2804</v>
      </c>
      <c r="I1468" s="12" t="s">
        <v>212</v>
      </c>
      <c r="J1468" s="12" t="s">
        <v>556</v>
      </c>
      <c r="K1468" s="12" t="s">
        <v>564</v>
      </c>
      <c r="L1468" s="12" t="s">
        <v>581</v>
      </c>
      <c r="M1468" s="12" t="s">
        <v>3237</v>
      </c>
      <c r="N1468" s="12" t="s">
        <v>592</v>
      </c>
      <c r="O1468" s="12" t="s">
        <v>3400</v>
      </c>
      <c r="P1468" s="12" t="s">
        <v>3403</v>
      </c>
      <c r="Q1468" s="12">
        <v>0</v>
      </c>
      <c r="R1468" s="12">
        <v>0</v>
      </c>
      <c r="S1468" s="12">
        <v>0</v>
      </c>
      <c r="T1468" s="12">
        <v>0</v>
      </c>
      <c r="U1468" s="12">
        <v>0</v>
      </c>
      <c r="V1468" s="12">
        <v>1</v>
      </c>
      <c r="W1468" s="12">
        <v>0</v>
      </c>
      <c r="X1468" s="12">
        <v>0</v>
      </c>
      <c r="Y1468" s="12">
        <v>0</v>
      </c>
      <c r="Z1468" s="12">
        <v>0</v>
      </c>
      <c r="AA1468" s="12">
        <v>0</v>
      </c>
      <c r="AB1468" s="12">
        <v>1</v>
      </c>
      <c r="AC1468" s="12">
        <v>0</v>
      </c>
      <c r="AD1468" s="12">
        <v>0</v>
      </c>
      <c r="AE1468" s="12">
        <v>0</v>
      </c>
      <c r="AF1468" s="12">
        <v>0</v>
      </c>
      <c r="AG1468" s="12">
        <v>0</v>
      </c>
      <c r="AH1468" s="12">
        <v>0</v>
      </c>
      <c r="AI1468" s="12">
        <v>0</v>
      </c>
      <c r="AJ1468" s="12">
        <v>0</v>
      </c>
      <c r="AK1468" s="12">
        <v>0</v>
      </c>
      <c r="AL1468" s="12" t="s">
        <v>3448</v>
      </c>
      <c r="AM1468" s="12" t="s">
        <v>608</v>
      </c>
      <c r="AN1468" s="12" t="s">
        <v>646</v>
      </c>
      <c r="AO1468" s="12">
        <v>2000</v>
      </c>
      <c r="AP1468" s="12" t="s">
        <v>3458</v>
      </c>
      <c r="AQ1468" s="12">
        <v>70409</v>
      </c>
      <c r="AR1468" s="12">
        <v>1</v>
      </c>
      <c r="AS1468" s="12" t="s">
        <v>555</v>
      </c>
      <c r="AT1468" s="12" t="s">
        <v>212</v>
      </c>
      <c r="AU1468" s="12">
        <v>0</v>
      </c>
      <c r="AV1468" s="12">
        <v>1</v>
      </c>
      <c r="AW1468" s="12">
        <v>0</v>
      </c>
      <c r="AX1468" s="12">
        <v>0</v>
      </c>
      <c r="AY1468" s="12">
        <v>1</v>
      </c>
      <c r="AZ1468" s="12">
        <v>0</v>
      </c>
      <c r="BA1468" s="12">
        <v>1</v>
      </c>
      <c r="BB1468" s="12">
        <v>1</v>
      </c>
      <c r="BC1468" s="12">
        <v>0</v>
      </c>
      <c r="BD1468" s="12">
        <v>1</v>
      </c>
      <c r="BE1468" s="12">
        <v>0</v>
      </c>
      <c r="BF1468" s="12" t="s">
        <v>3258</v>
      </c>
      <c r="BG1468" s="12" t="s">
        <v>1009</v>
      </c>
      <c r="BH1468" s="12">
        <v>1</v>
      </c>
      <c r="BI1468" s="12" t="s">
        <v>3282</v>
      </c>
      <c r="BJ1468" s="12" t="s">
        <v>3459</v>
      </c>
      <c r="BK1468" s="12" t="s">
        <v>599</v>
      </c>
      <c r="BL1468" s="12" t="s">
        <v>3471</v>
      </c>
      <c r="BM1468" s="12" t="s">
        <v>788</v>
      </c>
      <c r="BN1468" s="7"/>
      <c r="BO1468" s="12"/>
      <c r="BP1468" s="12" t="s">
        <v>1161</v>
      </c>
      <c r="BQ1468" s="12"/>
      <c r="BR1468" s="12"/>
      <c r="BS1468" s="12">
        <v>1.5173000000000001</v>
      </c>
      <c r="BT1468" s="12"/>
      <c r="BU1468" s="12">
        <f t="shared" si="30"/>
        <v>4.5598968378870461</v>
      </c>
      <c r="BV1468" s="12" t="s">
        <v>3416</v>
      </c>
      <c r="BW1468" s="12"/>
      <c r="BX1468" s="12"/>
      <c r="BY1468" s="12"/>
      <c r="BZ1468" s="12"/>
      <c r="CA1468" s="12"/>
      <c r="CB1468" s="12"/>
      <c r="CC1468" s="12"/>
      <c r="CD1468" s="12"/>
      <c r="CE1468" s="12">
        <v>0</v>
      </c>
      <c r="CF1468" s="12"/>
      <c r="CG1468" s="12"/>
      <c r="CH1468" s="12"/>
      <c r="CI1468" s="12"/>
      <c r="CJ1468" s="12">
        <v>0.104</v>
      </c>
      <c r="CK1468" s="12" t="s">
        <v>3827</v>
      </c>
      <c r="CL1468" s="12" t="s">
        <v>1068</v>
      </c>
      <c r="CM1468" s="12">
        <v>0</v>
      </c>
      <c r="CN1468" s="12">
        <v>1064.0899999999999</v>
      </c>
      <c r="CO1468" s="12" t="s">
        <v>3419</v>
      </c>
      <c r="CP1468" s="12"/>
      <c r="CQ1468" s="12"/>
      <c r="CR1468" s="12"/>
      <c r="CS1468" s="12"/>
      <c r="CT1468" s="12"/>
      <c r="CU1468" s="12"/>
      <c r="CV1468" s="12"/>
      <c r="CW1468" s="12"/>
      <c r="CX1468" s="57"/>
    </row>
    <row r="1469" spans="1:102" ht="16.5" x14ac:dyDescent="0.35">
      <c r="A1469" s="56">
        <v>108</v>
      </c>
      <c r="B1469" s="12" t="s">
        <v>3801</v>
      </c>
      <c r="C1469" s="12">
        <v>108.1</v>
      </c>
      <c r="D1469" s="12" t="s">
        <v>2620</v>
      </c>
      <c r="E1469" s="12" t="s">
        <v>533</v>
      </c>
      <c r="F1469" s="12" t="s">
        <v>3916</v>
      </c>
      <c r="G1469" s="12" t="s">
        <v>212</v>
      </c>
      <c r="H1469" s="12" t="s">
        <v>2805</v>
      </c>
      <c r="I1469" s="12" t="s">
        <v>349</v>
      </c>
      <c r="J1469" s="12" t="s">
        <v>556</v>
      </c>
      <c r="K1469" s="12" t="s">
        <v>564</v>
      </c>
      <c r="L1469" s="12" t="s">
        <v>581</v>
      </c>
      <c r="M1469" s="12" t="s">
        <v>3237</v>
      </c>
      <c r="N1469" s="12" t="s">
        <v>592</v>
      </c>
      <c r="O1469" s="12" t="s">
        <v>3400</v>
      </c>
      <c r="P1469" s="12" t="s">
        <v>3403</v>
      </c>
      <c r="Q1469" s="12">
        <v>1</v>
      </c>
      <c r="R1469" s="12">
        <v>0</v>
      </c>
      <c r="S1469" s="12">
        <v>0</v>
      </c>
      <c r="T1469" s="12">
        <v>0</v>
      </c>
      <c r="U1469" s="12">
        <v>0</v>
      </c>
      <c r="V1469" s="12">
        <v>0</v>
      </c>
      <c r="W1469" s="12">
        <v>0</v>
      </c>
      <c r="X1469" s="12">
        <v>0</v>
      </c>
      <c r="Y1469" s="12">
        <v>0</v>
      </c>
      <c r="Z1469" s="12">
        <v>0</v>
      </c>
      <c r="AA1469" s="12">
        <v>0</v>
      </c>
      <c r="AB1469" s="12">
        <v>1</v>
      </c>
      <c r="AC1469" s="12">
        <v>0</v>
      </c>
      <c r="AD1469" s="12">
        <v>0</v>
      </c>
      <c r="AE1469" s="12">
        <v>0</v>
      </c>
      <c r="AF1469" s="12">
        <v>0</v>
      </c>
      <c r="AG1469" s="12">
        <v>0</v>
      </c>
      <c r="AH1469" s="12">
        <v>0</v>
      </c>
      <c r="AI1469" s="12">
        <v>0</v>
      </c>
      <c r="AJ1469" s="12">
        <v>0</v>
      </c>
      <c r="AK1469" s="12">
        <v>0</v>
      </c>
      <c r="AL1469" s="12" t="s">
        <v>3448</v>
      </c>
      <c r="AM1469" s="12" t="s">
        <v>608</v>
      </c>
      <c r="AN1469" s="12" t="s">
        <v>746</v>
      </c>
      <c r="AO1469" s="12">
        <v>2000</v>
      </c>
      <c r="AP1469" s="12" t="s">
        <v>3458</v>
      </c>
      <c r="AQ1469" s="12">
        <v>40436</v>
      </c>
      <c r="AR1469" s="12">
        <v>1</v>
      </c>
      <c r="AS1469" s="12" t="s">
        <v>555</v>
      </c>
      <c r="AT1469" s="12" t="s">
        <v>212</v>
      </c>
      <c r="AU1469" s="12">
        <v>1</v>
      </c>
      <c r="AV1469" s="12">
        <v>1</v>
      </c>
      <c r="AW1469" s="12">
        <v>0</v>
      </c>
      <c r="AX1469" s="12">
        <v>1</v>
      </c>
      <c r="AY1469" s="12">
        <v>1</v>
      </c>
      <c r="AZ1469" s="12">
        <v>0</v>
      </c>
      <c r="BA1469" s="12">
        <v>1</v>
      </c>
      <c r="BB1469" s="12">
        <v>1</v>
      </c>
      <c r="BC1469" s="12">
        <v>0</v>
      </c>
      <c r="BD1469" s="12">
        <v>1</v>
      </c>
      <c r="BE1469" s="12">
        <v>0</v>
      </c>
      <c r="BF1469" s="12" t="s">
        <v>3258</v>
      </c>
      <c r="BG1469" s="12" t="s">
        <v>1009</v>
      </c>
      <c r="BH1469" s="12">
        <v>1</v>
      </c>
      <c r="BI1469" s="12" t="s">
        <v>3282</v>
      </c>
      <c r="BJ1469" s="12" t="s">
        <v>3459</v>
      </c>
      <c r="BK1469" s="12" t="s">
        <v>1044</v>
      </c>
      <c r="BL1469" s="12" t="s">
        <v>3480</v>
      </c>
      <c r="BM1469" s="12" t="s">
        <v>788</v>
      </c>
      <c r="BN1469" s="7"/>
      <c r="BO1469" s="12"/>
      <c r="BP1469" s="12" t="s">
        <v>1161</v>
      </c>
      <c r="BQ1469" s="12">
        <v>0.47299999999999998</v>
      </c>
      <c r="BR1469" s="12" t="s">
        <v>1252</v>
      </c>
      <c r="BS1469" s="12">
        <v>-3.0510000000000002</v>
      </c>
      <c r="BT1469" s="12"/>
      <c r="BU1469" s="12">
        <f t="shared" si="30"/>
        <v>4.7311589138320786E-2</v>
      </c>
      <c r="BV1469" s="12" t="s">
        <v>3416</v>
      </c>
      <c r="BW1469" s="12"/>
      <c r="BX1469" s="12"/>
      <c r="BY1469" s="12"/>
      <c r="BZ1469" s="12"/>
      <c r="CA1469" s="12"/>
      <c r="CB1469" s="12"/>
      <c r="CC1469" s="12"/>
      <c r="CD1469" s="12"/>
      <c r="CE1469" s="12">
        <v>2E-3</v>
      </c>
      <c r="CF1469" s="12"/>
      <c r="CG1469" s="12"/>
      <c r="CH1469" s="12"/>
      <c r="CI1469" s="12"/>
      <c r="CJ1469" s="12">
        <v>6.2E-2</v>
      </c>
      <c r="CK1469" s="12" t="s">
        <v>3827</v>
      </c>
      <c r="CL1469" s="12" t="s">
        <v>1075</v>
      </c>
      <c r="CM1469" s="12">
        <v>0</v>
      </c>
      <c r="CN1469" s="12">
        <v>185.98</v>
      </c>
      <c r="CO1469" s="12" t="s">
        <v>3419</v>
      </c>
      <c r="CP1469" s="12"/>
      <c r="CQ1469" s="12"/>
      <c r="CR1469" s="12"/>
      <c r="CS1469" s="12"/>
      <c r="CT1469" s="12"/>
      <c r="CU1469" s="12"/>
      <c r="CV1469" s="12"/>
      <c r="CW1469" s="12"/>
      <c r="CX1469" s="57"/>
    </row>
    <row r="1470" spans="1:102" x14ac:dyDescent="0.35">
      <c r="A1470" s="56">
        <v>109</v>
      </c>
      <c r="B1470" s="12" t="s">
        <v>3802</v>
      </c>
      <c r="C1470" s="12">
        <v>109.1</v>
      </c>
      <c r="D1470" s="12" t="s">
        <v>2629</v>
      </c>
      <c r="E1470" s="12" t="s">
        <v>534</v>
      </c>
      <c r="F1470" s="12" t="s">
        <v>1078</v>
      </c>
      <c r="G1470" s="12" t="s">
        <v>349</v>
      </c>
      <c r="H1470" s="12" t="s">
        <v>1078</v>
      </c>
      <c r="I1470" s="12" t="s">
        <v>1285</v>
      </c>
      <c r="J1470" s="12" t="s">
        <v>556</v>
      </c>
      <c r="K1470" s="12" t="s">
        <v>564</v>
      </c>
      <c r="L1470" s="12" t="s">
        <v>160</v>
      </c>
      <c r="M1470" s="12" t="s">
        <v>3164</v>
      </c>
      <c r="N1470" s="12"/>
      <c r="O1470" s="12" t="s">
        <v>3400</v>
      </c>
      <c r="P1470" s="12" t="s">
        <v>3404</v>
      </c>
      <c r="Q1470" s="12">
        <v>1</v>
      </c>
      <c r="R1470" s="12">
        <v>0</v>
      </c>
      <c r="S1470" s="12">
        <v>0</v>
      </c>
      <c r="T1470" s="12">
        <v>0</v>
      </c>
      <c r="U1470" s="12">
        <v>0</v>
      </c>
      <c r="V1470" s="12">
        <v>0</v>
      </c>
      <c r="W1470" s="12">
        <v>0</v>
      </c>
      <c r="X1470" s="12">
        <v>0</v>
      </c>
      <c r="Y1470" s="12">
        <v>0</v>
      </c>
      <c r="Z1470" s="12">
        <v>0</v>
      </c>
      <c r="AA1470" s="12">
        <v>0</v>
      </c>
      <c r="AB1470" s="12">
        <v>0</v>
      </c>
      <c r="AC1470" s="12">
        <v>0</v>
      </c>
      <c r="AD1470" s="12">
        <v>0</v>
      </c>
      <c r="AE1470" s="12">
        <v>0</v>
      </c>
      <c r="AF1470" s="12">
        <v>0</v>
      </c>
      <c r="AG1470" s="12">
        <v>0</v>
      </c>
      <c r="AH1470" s="12">
        <v>0</v>
      </c>
      <c r="AI1470" s="12">
        <v>0</v>
      </c>
      <c r="AJ1470" s="12">
        <v>1</v>
      </c>
      <c r="AK1470" s="12">
        <v>0</v>
      </c>
      <c r="AL1470" s="12" t="s">
        <v>607</v>
      </c>
      <c r="AM1470" s="12" t="s">
        <v>608</v>
      </c>
      <c r="AN1470" s="12" t="s">
        <v>651</v>
      </c>
      <c r="AO1470" s="12">
        <v>2003</v>
      </c>
      <c r="AP1470" s="12" t="s">
        <v>3458</v>
      </c>
      <c r="AQ1470" s="12">
        <v>1319</v>
      </c>
      <c r="AR1470" s="12">
        <v>1</v>
      </c>
      <c r="AS1470" s="12" t="s">
        <v>555</v>
      </c>
      <c r="AT1470" s="12" t="s">
        <v>212</v>
      </c>
      <c r="AU1470" s="12">
        <v>0</v>
      </c>
      <c r="AV1470" s="12">
        <v>0</v>
      </c>
      <c r="AW1470" s="12">
        <v>0</v>
      </c>
      <c r="AX1470" s="12">
        <v>0</v>
      </c>
      <c r="AY1470" s="12">
        <v>0</v>
      </c>
      <c r="AZ1470" s="12">
        <v>1</v>
      </c>
      <c r="BA1470" s="12">
        <v>1</v>
      </c>
      <c r="BB1470" s="12">
        <v>1</v>
      </c>
      <c r="BC1470" s="12">
        <v>1</v>
      </c>
      <c r="BD1470" s="12">
        <v>1</v>
      </c>
      <c r="BE1470" s="12">
        <v>0</v>
      </c>
      <c r="BF1470" s="12" t="s">
        <v>772</v>
      </c>
      <c r="BG1470" s="12" t="s">
        <v>2777</v>
      </c>
      <c r="BH1470" s="12"/>
      <c r="BI1470" s="12" t="s">
        <v>2814</v>
      </c>
      <c r="BJ1470" s="12" t="s">
        <v>3460</v>
      </c>
      <c r="BK1470" s="12" t="s">
        <v>3463</v>
      </c>
      <c r="BL1470" s="12" t="s">
        <v>3469</v>
      </c>
      <c r="BM1470" s="12" t="s">
        <v>923</v>
      </c>
      <c r="BN1470" s="12"/>
      <c r="BO1470" s="12"/>
      <c r="BP1470" s="12"/>
      <c r="BQ1470" s="12"/>
      <c r="BR1470" s="12"/>
      <c r="BS1470" s="12"/>
      <c r="BT1470" s="12"/>
      <c r="BU1470" s="12"/>
      <c r="BV1470" s="12"/>
      <c r="BW1470" s="12"/>
      <c r="BX1470" s="12"/>
      <c r="BY1470" s="12"/>
      <c r="BZ1470" s="12"/>
      <c r="CA1470" s="12"/>
      <c r="CB1470" s="12"/>
      <c r="CC1470" s="12"/>
      <c r="CD1470" s="12"/>
      <c r="CE1470" s="12"/>
      <c r="CF1470" s="12"/>
      <c r="CG1470" s="12"/>
      <c r="CH1470" s="12"/>
      <c r="CI1470" s="12"/>
      <c r="CJ1470" s="12"/>
      <c r="CK1470" s="12"/>
      <c r="CL1470" s="12"/>
      <c r="CM1470" s="12"/>
      <c r="CN1470" s="12"/>
      <c r="CO1470" s="12"/>
      <c r="CP1470" s="12"/>
      <c r="CQ1470" s="12"/>
      <c r="CR1470" s="12"/>
      <c r="CS1470" s="12"/>
      <c r="CT1470" s="12"/>
      <c r="CU1470" s="12"/>
      <c r="CV1470" s="12"/>
      <c r="CW1470" s="12"/>
      <c r="CX1470" s="57"/>
    </row>
    <row r="1471" spans="1:102" x14ac:dyDescent="0.35">
      <c r="A1471" s="56">
        <v>109</v>
      </c>
      <c r="B1471" s="12" t="s">
        <v>3802</v>
      </c>
      <c r="C1471" s="12">
        <v>109.1</v>
      </c>
      <c r="D1471" s="12" t="s">
        <v>2622</v>
      </c>
      <c r="E1471" s="12" t="s">
        <v>534</v>
      </c>
      <c r="F1471" s="12" t="s">
        <v>1078</v>
      </c>
      <c r="G1471" s="12" t="s">
        <v>349</v>
      </c>
      <c r="H1471" s="12" t="s">
        <v>1078</v>
      </c>
      <c r="I1471" s="12" t="s">
        <v>1285</v>
      </c>
      <c r="J1471" s="12" t="s">
        <v>556</v>
      </c>
      <c r="K1471" s="12" t="s">
        <v>564</v>
      </c>
      <c r="L1471" s="12" t="s">
        <v>160</v>
      </c>
      <c r="M1471" s="12" t="s">
        <v>3164</v>
      </c>
      <c r="N1471" s="12"/>
      <c r="O1471" s="12" t="s">
        <v>3400</v>
      </c>
      <c r="P1471" s="12" t="s">
        <v>3404</v>
      </c>
      <c r="Q1471" s="12">
        <v>1</v>
      </c>
      <c r="R1471" s="12">
        <v>0</v>
      </c>
      <c r="S1471" s="12">
        <v>0</v>
      </c>
      <c r="T1471" s="12">
        <v>0</v>
      </c>
      <c r="U1471" s="12">
        <v>0</v>
      </c>
      <c r="V1471" s="12">
        <v>0</v>
      </c>
      <c r="W1471" s="12">
        <v>0</v>
      </c>
      <c r="X1471" s="12">
        <v>0</v>
      </c>
      <c r="Y1471" s="12">
        <v>0</v>
      </c>
      <c r="Z1471" s="12">
        <v>0</v>
      </c>
      <c r="AA1471" s="12">
        <v>0</v>
      </c>
      <c r="AB1471" s="12">
        <v>0</v>
      </c>
      <c r="AC1471" s="12">
        <v>0</v>
      </c>
      <c r="AD1471" s="12">
        <v>0</v>
      </c>
      <c r="AE1471" s="12">
        <v>0</v>
      </c>
      <c r="AF1471" s="12">
        <v>0</v>
      </c>
      <c r="AG1471" s="12">
        <v>0</v>
      </c>
      <c r="AH1471" s="12">
        <v>0</v>
      </c>
      <c r="AI1471" s="12">
        <v>0</v>
      </c>
      <c r="AJ1471" s="12">
        <v>1</v>
      </c>
      <c r="AK1471" s="12">
        <v>0</v>
      </c>
      <c r="AL1471" s="12" t="s">
        <v>607</v>
      </c>
      <c r="AM1471" s="12" t="s">
        <v>608</v>
      </c>
      <c r="AN1471" s="12" t="s">
        <v>651</v>
      </c>
      <c r="AO1471" s="12">
        <v>2003</v>
      </c>
      <c r="AP1471" s="12" t="s">
        <v>3458</v>
      </c>
      <c r="AQ1471" s="12">
        <v>1319</v>
      </c>
      <c r="AR1471" s="12">
        <v>1</v>
      </c>
      <c r="AS1471" s="12" t="s">
        <v>555</v>
      </c>
      <c r="AT1471" s="12" t="s">
        <v>212</v>
      </c>
      <c r="AU1471" s="12">
        <v>0</v>
      </c>
      <c r="AV1471" s="12">
        <v>0</v>
      </c>
      <c r="AW1471" s="12">
        <v>0</v>
      </c>
      <c r="AX1471" s="12">
        <v>0</v>
      </c>
      <c r="AY1471" s="12">
        <v>0</v>
      </c>
      <c r="AZ1471" s="12">
        <v>1</v>
      </c>
      <c r="BA1471" s="12">
        <v>1</v>
      </c>
      <c r="BB1471" s="12">
        <v>1</v>
      </c>
      <c r="BC1471" s="12">
        <v>1</v>
      </c>
      <c r="BD1471" s="12">
        <v>1</v>
      </c>
      <c r="BE1471" s="12">
        <v>0</v>
      </c>
      <c r="BF1471" s="12" t="s">
        <v>766</v>
      </c>
      <c r="BG1471" s="12" t="s">
        <v>1010</v>
      </c>
      <c r="BH1471" s="12"/>
      <c r="BI1471" s="12" t="s">
        <v>2807</v>
      </c>
      <c r="BJ1471" s="12" t="s">
        <v>3460</v>
      </c>
      <c r="BK1471" s="12" t="s">
        <v>3463</v>
      </c>
      <c r="BL1471" s="12" t="s">
        <v>3470</v>
      </c>
      <c r="BM1471" s="12" t="s">
        <v>923</v>
      </c>
      <c r="BN1471" s="12"/>
      <c r="BO1471" s="12"/>
      <c r="BP1471" s="12"/>
      <c r="BQ1471" s="12"/>
      <c r="BR1471" s="12"/>
      <c r="BS1471" s="12"/>
      <c r="BT1471" s="12"/>
      <c r="BU1471" s="12"/>
      <c r="BV1471" s="12"/>
      <c r="BW1471" s="12"/>
      <c r="BX1471" s="12"/>
      <c r="BY1471" s="12"/>
      <c r="BZ1471" s="12"/>
      <c r="CA1471" s="12"/>
      <c r="CB1471" s="12"/>
      <c r="CC1471" s="12"/>
      <c r="CD1471" s="12"/>
      <c r="CE1471" s="12"/>
      <c r="CF1471" s="12"/>
      <c r="CG1471" s="12"/>
      <c r="CH1471" s="12"/>
      <c r="CI1471" s="12"/>
      <c r="CJ1471" s="12"/>
      <c r="CK1471" s="12"/>
      <c r="CL1471" s="12"/>
      <c r="CM1471" s="12"/>
      <c r="CN1471" s="12"/>
      <c r="CO1471" s="12"/>
      <c r="CP1471" s="12"/>
      <c r="CQ1471" s="12"/>
      <c r="CR1471" s="12"/>
      <c r="CS1471" s="12"/>
      <c r="CT1471" s="12"/>
      <c r="CU1471" s="12"/>
      <c r="CV1471" s="12"/>
      <c r="CW1471" s="12"/>
      <c r="CX1471" s="57"/>
    </row>
    <row r="1472" spans="1:102" x14ac:dyDescent="0.35">
      <c r="A1472" s="56">
        <v>109</v>
      </c>
      <c r="B1472" s="12" t="s">
        <v>3802</v>
      </c>
      <c r="C1472" s="12">
        <v>109.1</v>
      </c>
      <c r="D1472" s="12" t="s">
        <v>2625</v>
      </c>
      <c r="E1472" s="12" t="s">
        <v>534</v>
      </c>
      <c r="F1472" s="12" t="s">
        <v>1078</v>
      </c>
      <c r="G1472" s="12" t="s">
        <v>349</v>
      </c>
      <c r="H1472" s="12" t="s">
        <v>1078</v>
      </c>
      <c r="I1472" s="12" t="s">
        <v>1285</v>
      </c>
      <c r="J1472" s="12" t="s">
        <v>556</v>
      </c>
      <c r="K1472" s="12" t="s">
        <v>564</v>
      </c>
      <c r="L1472" s="12" t="s">
        <v>160</v>
      </c>
      <c r="M1472" s="12" t="s">
        <v>3164</v>
      </c>
      <c r="N1472" s="12"/>
      <c r="O1472" s="12" t="s">
        <v>3400</v>
      </c>
      <c r="P1472" s="12" t="s">
        <v>3404</v>
      </c>
      <c r="Q1472" s="12">
        <v>1</v>
      </c>
      <c r="R1472" s="12">
        <v>0</v>
      </c>
      <c r="S1472" s="12">
        <v>0</v>
      </c>
      <c r="T1472" s="12">
        <v>0</v>
      </c>
      <c r="U1472" s="12">
        <v>0</v>
      </c>
      <c r="V1472" s="12">
        <v>0</v>
      </c>
      <c r="W1472" s="12">
        <v>0</v>
      </c>
      <c r="X1472" s="12">
        <v>0</v>
      </c>
      <c r="Y1472" s="12">
        <v>0</v>
      </c>
      <c r="Z1472" s="12">
        <v>0</v>
      </c>
      <c r="AA1472" s="12">
        <v>0</v>
      </c>
      <c r="AB1472" s="12">
        <v>0</v>
      </c>
      <c r="AC1472" s="12">
        <v>0</v>
      </c>
      <c r="AD1472" s="12">
        <v>0</v>
      </c>
      <c r="AE1472" s="12">
        <v>0</v>
      </c>
      <c r="AF1472" s="12">
        <v>0</v>
      </c>
      <c r="AG1472" s="12">
        <v>0</v>
      </c>
      <c r="AH1472" s="12">
        <v>0</v>
      </c>
      <c r="AI1472" s="12">
        <v>0</v>
      </c>
      <c r="AJ1472" s="12">
        <v>1</v>
      </c>
      <c r="AK1472" s="12">
        <v>0</v>
      </c>
      <c r="AL1472" s="12" t="s">
        <v>607</v>
      </c>
      <c r="AM1472" s="12" t="s">
        <v>608</v>
      </c>
      <c r="AN1472" s="12" t="s">
        <v>651</v>
      </c>
      <c r="AO1472" s="12">
        <v>2003</v>
      </c>
      <c r="AP1472" s="12" t="s">
        <v>3458</v>
      </c>
      <c r="AQ1472" s="12">
        <v>1319</v>
      </c>
      <c r="AR1472" s="12">
        <v>1</v>
      </c>
      <c r="AS1472" s="12" t="s">
        <v>555</v>
      </c>
      <c r="AT1472" s="12" t="s">
        <v>212</v>
      </c>
      <c r="AU1472" s="12">
        <v>0</v>
      </c>
      <c r="AV1472" s="12">
        <v>0</v>
      </c>
      <c r="AW1472" s="12">
        <v>0</v>
      </c>
      <c r="AX1472" s="12">
        <v>0</v>
      </c>
      <c r="AY1472" s="12">
        <v>0</v>
      </c>
      <c r="AZ1472" s="12">
        <v>1</v>
      </c>
      <c r="BA1472" s="12">
        <v>1</v>
      </c>
      <c r="BB1472" s="12">
        <v>1</v>
      </c>
      <c r="BC1472" s="12">
        <v>1</v>
      </c>
      <c r="BD1472" s="12">
        <v>1</v>
      </c>
      <c r="BE1472" s="12">
        <v>0</v>
      </c>
      <c r="BF1472" s="12" t="s">
        <v>2820</v>
      </c>
      <c r="BG1472" s="12" t="s">
        <v>1011</v>
      </c>
      <c r="BH1472" s="12">
        <v>1</v>
      </c>
      <c r="BI1472" s="12" t="s">
        <v>3257</v>
      </c>
      <c r="BJ1472" s="12" t="s">
        <v>3460</v>
      </c>
      <c r="BK1472" s="12" t="s">
        <v>599</v>
      </c>
      <c r="BL1472" s="12" t="s">
        <v>3471</v>
      </c>
      <c r="BM1472" s="12" t="s">
        <v>923</v>
      </c>
      <c r="BN1472" s="12"/>
      <c r="BO1472" s="12"/>
      <c r="BP1472" s="12"/>
      <c r="BQ1472" s="12"/>
      <c r="BR1472" s="12"/>
      <c r="BS1472" s="12"/>
      <c r="BT1472" s="12"/>
      <c r="BU1472" s="12"/>
      <c r="BV1472" s="12"/>
      <c r="BW1472" s="12"/>
      <c r="BX1472" s="12"/>
      <c r="BY1472" s="12"/>
      <c r="BZ1472" s="12"/>
      <c r="CA1472" s="12"/>
      <c r="CB1472" s="12"/>
      <c r="CC1472" s="12"/>
      <c r="CD1472" s="12"/>
      <c r="CE1472" s="12"/>
      <c r="CF1472" s="12"/>
      <c r="CG1472" s="12"/>
      <c r="CH1472" s="12"/>
      <c r="CI1472" s="12"/>
      <c r="CJ1472" s="12"/>
      <c r="CK1472" s="12"/>
      <c r="CL1472" s="12"/>
      <c r="CM1472" s="12"/>
      <c r="CN1472" s="12"/>
      <c r="CO1472" s="12"/>
      <c r="CP1472" s="12"/>
      <c r="CQ1472" s="12"/>
      <c r="CR1472" s="12"/>
      <c r="CS1472" s="12"/>
      <c r="CT1472" s="12"/>
      <c r="CU1472" s="12"/>
      <c r="CV1472" s="12"/>
      <c r="CW1472" s="12"/>
      <c r="CX1472" s="57"/>
    </row>
    <row r="1473" spans="1:102" x14ac:dyDescent="0.35">
      <c r="A1473" s="56">
        <v>109</v>
      </c>
      <c r="B1473" s="12" t="s">
        <v>3802</v>
      </c>
      <c r="C1473" s="12">
        <v>109.1</v>
      </c>
      <c r="D1473" s="12" t="s">
        <v>2623</v>
      </c>
      <c r="E1473" s="12" t="s">
        <v>534</v>
      </c>
      <c r="F1473" s="12" t="s">
        <v>1078</v>
      </c>
      <c r="G1473" s="12" t="s">
        <v>349</v>
      </c>
      <c r="H1473" s="12" t="s">
        <v>1078</v>
      </c>
      <c r="I1473" s="12" t="s">
        <v>1285</v>
      </c>
      <c r="J1473" s="12" t="s">
        <v>556</v>
      </c>
      <c r="K1473" s="12" t="s">
        <v>564</v>
      </c>
      <c r="L1473" s="12" t="s">
        <v>160</v>
      </c>
      <c r="M1473" s="12" t="s">
        <v>3164</v>
      </c>
      <c r="N1473" s="12"/>
      <c r="O1473" s="12" t="s">
        <v>1189</v>
      </c>
      <c r="P1473" s="12" t="s">
        <v>3404</v>
      </c>
      <c r="Q1473" s="12">
        <v>1</v>
      </c>
      <c r="R1473" s="12">
        <v>0</v>
      </c>
      <c r="S1473" s="12">
        <v>0</v>
      </c>
      <c r="T1473" s="12">
        <v>0</v>
      </c>
      <c r="U1473" s="12">
        <v>0</v>
      </c>
      <c r="V1473" s="12">
        <v>0</v>
      </c>
      <c r="W1473" s="12">
        <v>0</v>
      </c>
      <c r="X1473" s="12">
        <v>0</v>
      </c>
      <c r="Y1473" s="12">
        <v>0</v>
      </c>
      <c r="Z1473" s="12">
        <v>0</v>
      </c>
      <c r="AA1473" s="12">
        <v>0</v>
      </c>
      <c r="AB1473" s="12">
        <v>0</v>
      </c>
      <c r="AC1473" s="12">
        <v>0</v>
      </c>
      <c r="AD1473" s="12">
        <v>0</v>
      </c>
      <c r="AE1473" s="12">
        <v>0</v>
      </c>
      <c r="AF1473" s="12">
        <v>0</v>
      </c>
      <c r="AG1473" s="12">
        <v>0</v>
      </c>
      <c r="AH1473" s="12">
        <v>0</v>
      </c>
      <c r="AI1473" s="12">
        <v>0</v>
      </c>
      <c r="AJ1473" s="12">
        <v>1</v>
      </c>
      <c r="AK1473" s="12">
        <v>0</v>
      </c>
      <c r="AL1473" s="12" t="s">
        <v>607</v>
      </c>
      <c r="AM1473" s="12" t="s">
        <v>608</v>
      </c>
      <c r="AN1473" s="12" t="s">
        <v>651</v>
      </c>
      <c r="AO1473" s="12">
        <v>2003</v>
      </c>
      <c r="AP1473" s="12" t="s">
        <v>3458</v>
      </c>
      <c r="AQ1473" s="12">
        <v>1319</v>
      </c>
      <c r="AR1473" s="12">
        <v>1</v>
      </c>
      <c r="AS1473" s="12" t="s">
        <v>555</v>
      </c>
      <c r="AT1473" s="12" t="s">
        <v>212</v>
      </c>
      <c r="AU1473" s="12">
        <v>0</v>
      </c>
      <c r="AV1473" s="12">
        <v>0</v>
      </c>
      <c r="AW1473" s="12">
        <v>0</v>
      </c>
      <c r="AX1473" s="12">
        <v>0</v>
      </c>
      <c r="AY1473" s="12">
        <v>0</v>
      </c>
      <c r="AZ1473" s="12">
        <v>1</v>
      </c>
      <c r="BA1473" s="12">
        <v>1</v>
      </c>
      <c r="BB1473" s="12">
        <v>1</v>
      </c>
      <c r="BC1473" s="12">
        <v>1</v>
      </c>
      <c r="BD1473" s="12">
        <v>1</v>
      </c>
      <c r="BE1473" s="12">
        <v>0</v>
      </c>
      <c r="BF1473" s="12" t="s">
        <v>2820</v>
      </c>
      <c r="BG1473" s="12" t="s">
        <v>1012</v>
      </c>
      <c r="BH1473" s="12"/>
      <c r="BI1473" s="12" t="s">
        <v>2803</v>
      </c>
      <c r="BJ1473" s="12" t="s">
        <v>3460</v>
      </c>
      <c r="BK1473" s="12" t="s">
        <v>599</v>
      </c>
      <c r="BL1473" s="12" t="s">
        <v>3471</v>
      </c>
      <c r="BM1473" s="12" t="s">
        <v>923</v>
      </c>
      <c r="BN1473" s="12"/>
      <c r="BO1473" s="12"/>
      <c r="BP1473" s="12"/>
      <c r="BQ1473" s="12"/>
      <c r="BR1473" s="12"/>
      <c r="BS1473" s="12"/>
      <c r="BT1473" s="12"/>
      <c r="BU1473" s="12"/>
      <c r="BV1473" s="12"/>
      <c r="BW1473" s="12"/>
      <c r="BX1473" s="12"/>
      <c r="BY1473" s="12"/>
      <c r="BZ1473" s="12"/>
      <c r="CA1473" s="12"/>
      <c r="CB1473" s="12"/>
      <c r="CC1473" s="12"/>
      <c r="CD1473" s="12"/>
      <c r="CE1473" s="12"/>
      <c r="CF1473" s="12"/>
      <c r="CG1473" s="12"/>
      <c r="CH1473" s="12"/>
      <c r="CI1473" s="12"/>
      <c r="CJ1473" s="12"/>
      <c r="CK1473" s="12"/>
      <c r="CL1473" s="12"/>
      <c r="CM1473" s="12"/>
      <c r="CN1473" s="12"/>
      <c r="CO1473" s="12"/>
      <c r="CP1473" s="12"/>
      <c r="CQ1473" s="12"/>
      <c r="CR1473" s="12"/>
      <c r="CS1473" s="12"/>
      <c r="CT1473" s="12"/>
      <c r="CU1473" s="12"/>
      <c r="CV1473" s="12"/>
      <c r="CW1473" s="12"/>
      <c r="CX1473" s="57"/>
    </row>
    <row r="1474" spans="1:102" x14ac:dyDescent="0.35">
      <c r="A1474" s="56">
        <v>109</v>
      </c>
      <c r="B1474" s="12" t="s">
        <v>3802</v>
      </c>
      <c r="C1474" s="12">
        <v>109.1</v>
      </c>
      <c r="D1474" s="12" t="s">
        <v>2627</v>
      </c>
      <c r="E1474" s="12" t="s">
        <v>534</v>
      </c>
      <c r="F1474" s="12" t="s">
        <v>1078</v>
      </c>
      <c r="G1474" s="12" t="s">
        <v>349</v>
      </c>
      <c r="H1474" s="12" t="s">
        <v>1078</v>
      </c>
      <c r="I1474" s="12" t="s">
        <v>1285</v>
      </c>
      <c r="J1474" s="12" t="s">
        <v>556</v>
      </c>
      <c r="K1474" s="12" t="s">
        <v>564</v>
      </c>
      <c r="L1474" s="12" t="s">
        <v>160</v>
      </c>
      <c r="M1474" s="12" t="s">
        <v>3164</v>
      </c>
      <c r="N1474" s="12"/>
      <c r="O1474" s="12" t="s">
        <v>1189</v>
      </c>
      <c r="P1474" s="12" t="s">
        <v>3404</v>
      </c>
      <c r="Q1474" s="12">
        <v>1</v>
      </c>
      <c r="R1474" s="12">
        <v>0</v>
      </c>
      <c r="S1474" s="12">
        <v>0</v>
      </c>
      <c r="T1474" s="12">
        <v>0</v>
      </c>
      <c r="U1474" s="12">
        <v>0</v>
      </c>
      <c r="V1474" s="12">
        <v>0</v>
      </c>
      <c r="W1474" s="12">
        <v>0</v>
      </c>
      <c r="X1474" s="12">
        <v>0</v>
      </c>
      <c r="Y1474" s="12">
        <v>0</v>
      </c>
      <c r="Z1474" s="12">
        <v>0</v>
      </c>
      <c r="AA1474" s="12">
        <v>0</v>
      </c>
      <c r="AB1474" s="12">
        <v>0</v>
      </c>
      <c r="AC1474" s="12">
        <v>0</v>
      </c>
      <c r="AD1474" s="12">
        <v>0</v>
      </c>
      <c r="AE1474" s="12">
        <v>0</v>
      </c>
      <c r="AF1474" s="12">
        <v>0</v>
      </c>
      <c r="AG1474" s="12">
        <v>0</v>
      </c>
      <c r="AH1474" s="12">
        <v>0</v>
      </c>
      <c r="AI1474" s="12">
        <v>0</v>
      </c>
      <c r="AJ1474" s="12">
        <v>1</v>
      </c>
      <c r="AK1474" s="12">
        <v>0</v>
      </c>
      <c r="AL1474" s="12" t="s">
        <v>607</v>
      </c>
      <c r="AM1474" s="12" t="s">
        <v>608</v>
      </c>
      <c r="AN1474" s="12" t="s">
        <v>651</v>
      </c>
      <c r="AO1474" s="12">
        <v>2003</v>
      </c>
      <c r="AP1474" s="12" t="s">
        <v>3458</v>
      </c>
      <c r="AQ1474" s="12">
        <v>1319</v>
      </c>
      <c r="AR1474" s="12">
        <v>1</v>
      </c>
      <c r="AS1474" s="12" t="s">
        <v>555</v>
      </c>
      <c r="AT1474" s="12" t="s">
        <v>212</v>
      </c>
      <c r="AU1474" s="12">
        <v>0</v>
      </c>
      <c r="AV1474" s="12">
        <v>0</v>
      </c>
      <c r="AW1474" s="12">
        <v>0</v>
      </c>
      <c r="AX1474" s="12">
        <v>0</v>
      </c>
      <c r="AY1474" s="12">
        <v>0</v>
      </c>
      <c r="AZ1474" s="12">
        <v>1</v>
      </c>
      <c r="BA1474" s="12">
        <v>1</v>
      </c>
      <c r="BB1474" s="12">
        <v>1</v>
      </c>
      <c r="BC1474" s="12">
        <v>1</v>
      </c>
      <c r="BD1474" s="12">
        <v>1</v>
      </c>
      <c r="BE1474" s="12">
        <v>0</v>
      </c>
      <c r="BF1474" s="12" t="s">
        <v>2820</v>
      </c>
      <c r="BG1474" s="12" t="s">
        <v>1013</v>
      </c>
      <c r="BH1474" s="12"/>
      <c r="BI1474" s="12" t="s">
        <v>2817</v>
      </c>
      <c r="BJ1474" s="12" t="s">
        <v>3460</v>
      </c>
      <c r="BK1474" s="12" t="s">
        <v>599</v>
      </c>
      <c r="BL1474" s="12" t="s">
        <v>3471</v>
      </c>
      <c r="BM1474" s="12" t="s">
        <v>923</v>
      </c>
      <c r="BN1474" s="12"/>
      <c r="BO1474" s="12"/>
      <c r="BP1474" s="12"/>
      <c r="BQ1474" s="12"/>
      <c r="BR1474" s="12"/>
      <c r="BS1474" s="12"/>
      <c r="BT1474" s="12"/>
      <c r="BU1474" s="12"/>
      <c r="BV1474" s="12"/>
      <c r="BW1474" s="12"/>
      <c r="BX1474" s="12"/>
      <c r="BY1474" s="12"/>
      <c r="BZ1474" s="12"/>
      <c r="CA1474" s="12"/>
      <c r="CB1474" s="12"/>
      <c r="CC1474" s="12"/>
      <c r="CD1474" s="12"/>
      <c r="CE1474" s="12"/>
      <c r="CF1474" s="12"/>
      <c r="CG1474" s="12"/>
      <c r="CH1474" s="12"/>
      <c r="CI1474" s="12"/>
      <c r="CJ1474" s="12"/>
      <c r="CK1474" s="12"/>
      <c r="CL1474" s="12"/>
      <c r="CM1474" s="12"/>
      <c r="CN1474" s="12"/>
      <c r="CO1474" s="12"/>
      <c r="CP1474" s="12"/>
      <c r="CQ1474" s="12"/>
      <c r="CR1474" s="12"/>
      <c r="CS1474" s="12"/>
      <c r="CT1474" s="12"/>
      <c r="CU1474" s="12"/>
      <c r="CV1474" s="12"/>
      <c r="CW1474" s="12"/>
      <c r="CX1474" s="57"/>
    </row>
    <row r="1475" spans="1:102" x14ac:dyDescent="0.35">
      <c r="A1475" s="56">
        <v>109</v>
      </c>
      <c r="B1475" s="12" t="s">
        <v>3802</v>
      </c>
      <c r="C1475" s="12">
        <v>109.2</v>
      </c>
      <c r="D1475" s="12" t="s">
        <v>2630</v>
      </c>
      <c r="E1475" s="12" t="s">
        <v>534</v>
      </c>
      <c r="F1475" s="12" t="s">
        <v>1078</v>
      </c>
      <c r="G1475" s="12" t="s">
        <v>349</v>
      </c>
      <c r="H1475" s="12" t="s">
        <v>1078</v>
      </c>
      <c r="I1475" s="12" t="s">
        <v>1285</v>
      </c>
      <c r="J1475" s="12" t="s">
        <v>556</v>
      </c>
      <c r="K1475" s="12" t="s">
        <v>564</v>
      </c>
      <c r="L1475" s="12" t="s">
        <v>160</v>
      </c>
      <c r="M1475" s="12" t="s">
        <v>3164</v>
      </c>
      <c r="N1475" s="12"/>
      <c r="O1475" s="12" t="s">
        <v>3400</v>
      </c>
      <c r="P1475" s="12" t="s">
        <v>3404</v>
      </c>
      <c r="Q1475" s="12">
        <v>1</v>
      </c>
      <c r="R1475" s="12">
        <v>0</v>
      </c>
      <c r="S1475" s="12">
        <v>0</v>
      </c>
      <c r="T1475" s="12">
        <v>0</v>
      </c>
      <c r="U1475" s="12">
        <v>0</v>
      </c>
      <c r="V1475" s="12">
        <v>0</v>
      </c>
      <c r="W1475" s="12">
        <v>0</v>
      </c>
      <c r="X1475" s="12">
        <v>0</v>
      </c>
      <c r="Y1475" s="12">
        <v>0</v>
      </c>
      <c r="Z1475" s="12">
        <v>0</v>
      </c>
      <c r="AA1475" s="12">
        <v>0</v>
      </c>
      <c r="AB1475" s="12">
        <v>0</v>
      </c>
      <c r="AC1475" s="12">
        <v>0</v>
      </c>
      <c r="AD1475" s="12">
        <v>0</v>
      </c>
      <c r="AE1475" s="12">
        <v>0</v>
      </c>
      <c r="AF1475" s="12">
        <v>0</v>
      </c>
      <c r="AG1475" s="12">
        <v>0</v>
      </c>
      <c r="AH1475" s="12">
        <v>0</v>
      </c>
      <c r="AI1475" s="12">
        <v>0</v>
      </c>
      <c r="AJ1475" s="12">
        <v>1</v>
      </c>
      <c r="AK1475" s="12">
        <v>0</v>
      </c>
      <c r="AL1475" s="12" t="s">
        <v>607</v>
      </c>
      <c r="AM1475" s="12" t="s">
        <v>608</v>
      </c>
      <c r="AN1475" s="12" t="s">
        <v>651</v>
      </c>
      <c r="AO1475" s="12">
        <v>2003</v>
      </c>
      <c r="AP1475" s="12" t="s">
        <v>3458</v>
      </c>
      <c r="AQ1475" s="12">
        <v>1277</v>
      </c>
      <c r="AR1475" s="12">
        <v>1</v>
      </c>
      <c r="AS1475" s="12" t="s">
        <v>555</v>
      </c>
      <c r="AT1475" s="12" t="s">
        <v>212</v>
      </c>
      <c r="AU1475" s="12">
        <v>0</v>
      </c>
      <c r="AV1475" s="12">
        <v>0</v>
      </c>
      <c r="AW1475" s="12">
        <v>0</v>
      </c>
      <c r="AX1475" s="12">
        <v>0</v>
      </c>
      <c r="AY1475" s="12">
        <v>0</v>
      </c>
      <c r="AZ1475" s="12">
        <v>1</v>
      </c>
      <c r="BA1475" s="12">
        <v>1</v>
      </c>
      <c r="BB1475" s="12">
        <v>1</v>
      </c>
      <c r="BC1475" s="12">
        <v>1</v>
      </c>
      <c r="BD1475" s="12">
        <v>1</v>
      </c>
      <c r="BE1475" s="12">
        <v>0</v>
      </c>
      <c r="BF1475" s="12" t="s">
        <v>772</v>
      </c>
      <c r="BG1475" s="12" t="s">
        <v>2777</v>
      </c>
      <c r="BH1475" s="12"/>
      <c r="BI1475" s="12" t="s">
        <v>2814</v>
      </c>
      <c r="BJ1475" s="12" t="s">
        <v>3460</v>
      </c>
      <c r="BK1475" s="12" t="s">
        <v>3463</v>
      </c>
      <c r="BL1475" s="12" t="s">
        <v>3469</v>
      </c>
      <c r="BM1475" s="12" t="s">
        <v>923</v>
      </c>
      <c r="BN1475" s="12"/>
      <c r="BO1475" s="12"/>
      <c r="BP1475" s="12"/>
      <c r="BQ1475" s="12"/>
      <c r="BR1475" s="12"/>
      <c r="BS1475" s="12"/>
      <c r="BT1475" s="12"/>
      <c r="BU1475" s="12"/>
      <c r="BV1475" s="12"/>
      <c r="BW1475" s="12"/>
      <c r="BX1475" s="12"/>
      <c r="BY1475" s="12"/>
      <c r="BZ1475" s="12"/>
      <c r="CA1475" s="12"/>
      <c r="CB1475" s="12"/>
      <c r="CC1475" s="12"/>
      <c r="CD1475" s="12"/>
      <c r="CE1475" s="12"/>
      <c r="CF1475" s="12"/>
      <c r="CG1475" s="12"/>
      <c r="CH1475" s="12"/>
      <c r="CI1475" s="12"/>
      <c r="CJ1475" s="12"/>
      <c r="CK1475" s="12"/>
      <c r="CL1475" s="12"/>
      <c r="CM1475" s="12"/>
      <c r="CN1475" s="12"/>
      <c r="CO1475" s="12"/>
      <c r="CP1475" s="12"/>
      <c r="CQ1475" s="12"/>
      <c r="CR1475" s="12"/>
      <c r="CS1475" s="12"/>
      <c r="CT1475" s="12"/>
      <c r="CU1475" s="12"/>
      <c r="CV1475" s="12"/>
      <c r="CW1475" s="12"/>
      <c r="CX1475" s="57"/>
    </row>
    <row r="1476" spans="1:102" x14ac:dyDescent="0.35">
      <c r="A1476" s="56">
        <v>109</v>
      </c>
      <c r="B1476" s="12" t="s">
        <v>3802</v>
      </c>
      <c r="C1476" s="12">
        <v>109.2</v>
      </c>
      <c r="D1476" s="12" t="s">
        <v>2631</v>
      </c>
      <c r="E1476" s="12" t="s">
        <v>534</v>
      </c>
      <c r="F1476" s="12" t="s">
        <v>1078</v>
      </c>
      <c r="G1476" s="12" t="s">
        <v>349</v>
      </c>
      <c r="H1476" s="12" t="s">
        <v>1078</v>
      </c>
      <c r="I1476" s="12" t="s">
        <v>1285</v>
      </c>
      <c r="J1476" s="12" t="s">
        <v>556</v>
      </c>
      <c r="K1476" s="12" t="s">
        <v>564</v>
      </c>
      <c r="L1476" s="12" t="s">
        <v>160</v>
      </c>
      <c r="M1476" s="12" t="s">
        <v>3164</v>
      </c>
      <c r="N1476" s="12"/>
      <c r="O1476" s="12" t="s">
        <v>3400</v>
      </c>
      <c r="P1476" s="12" t="s">
        <v>3404</v>
      </c>
      <c r="Q1476" s="12">
        <v>1</v>
      </c>
      <c r="R1476" s="12">
        <v>0</v>
      </c>
      <c r="S1476" s="12">
        <v>0</v>
      </c>
      <c r="T1476" s="12">
        <v>0</v>
      </c>
      <c r="U1476" s="12">
        <v>0</v>
      </c>
      <c r="V1476" s="12">
        <v>0</v>
      </c>
      <c r="W1476" s="12">
        <v>0</v>
      </c>
      <c r="X1476" s="12">
        <v>0</v>
      </c>
      <c r="Y1476" s="12">
        <v>0</v>
      </c>
      <c r="Z1476" s="12">
        <v>0</v>
      </c>
      <c r="AA1476" s="12">
        <v>0</v>
      </c>
      <c r="AB1476" s="12">
        <v>0</v>
      </c>
      <c r="AC1476" s="12">
        <v>0</v>
      </c>
      <c r="AD1476" s="12">
        <v>0</v>
      </c>
      <c r="AE1476" s="12">
        <v>0</v>
      </c>
      <c r="AF1476" s="12">
        <v>0</v>
      </c>
      <c r="AG1476" s="12">
        <v>0</v>
      </c>
      <c r="AH1476" s="12">
        <v>0</v>
      </c>
      <c r="AI1476" s="12">
        <v>0</v>
      </c>
      <c r="AJ1476" s="12">
        <v>1</v>
      </c>
      <c r="AK1476" s="12">
        <v>0</v>
      </c>
      <c r="AL1476" s="12" t="s">
        <v>607</v>
      </c>
      <c r="AM1476" s="12" t="s">
        <v>608</v>
      </c>
      <c r="AN1476" s="12" t="s">
        <v>651</v>
      </c>
      <c r="AO1476" s="12">
        <v>2003</v>
      </c>
      <c r="AP1476" s="12" t="s">
        <v>3458</v>
      </c>
      <c r="AQ1476" s="12">
        <v>1277</v>
      </c>
      <c r="AR1476" s="12">
        <v>1</v>
      </c>
      <c r="AS1476" s="12" t="s">
        <v>555</v>
      </c>
      <c r="AT1476" s="12" t="s">
        <v>212</v>
      </c>
      <c r="AU1476" s="12">
        <v>0</v>
      </c>
      <c r="AV1476" s="12">
        <v>0</v>
      </c>
      <c r="AW1476" s="12">
        <v>0</v>
      </c>
      <c r="AX1476" s="12">
        <v>0</v>
      </c>
      <c r="AY1476" s="12">
        <v>0</v>
      </c>
      <c r="AZ1476" s="12">
        <v>1</v>
      </c>
      <c r="BA1476" s="12">
        <v>1</v>
      </c>
      <c r="BB1476" s="12">
        <v>1</v>
      </c>
      <c r="BC1476" s="12">
        <v>1</v>
      </c>
      <c r="BD1476" s="12">
        <v>1</v>
      </c>
      <c r="BE1476" s="12">
        <v>0</v>
      </c>
      <c r="BF1476" s="12" t="s">
        <v>772</v>
      </c>
      <c r="BG1476" s="12" t="s">
        <v>2777</v>
      </c>
      <c r="BH1476" s="12"/>
      <c r="BI1476" s="12" t="s">
        <v>2814</v>
      </c>
      <c r="BJ1476" s="12" t="s">
        <v>3460</v>
      </c>
      <c r="BK1476" s="12" t="s">
        <v>3463</v>
      </c>
      <c r="BL1476" s="12" t="s">
        <v>3470</v>
      </c>
      <c r="BM1476" s="12" t="s">
        <v>923</v>
      </c>
      <c r="BN1476" s="12"/>
      <c r="BO1476" s="12"/>
      <c r="BP1476" s="12"/>
      <c r="BQ1476" s="12"/>
      <c r="BR1476" s="12"/>
      <c r="BS1476" s="12"/>
      <c r="BT1476" s="12"/>
      <c r="BU1476" s="12"/>
      <c r="BV1476" s="12"/>
      <c r="BW1476" s="12"/>
      <c r="BX1476" s="12"/>
      <c r="BY1476" s="12"/>
      <c r="BZ1476" s="12"/>
      <c r="CA1476" s="12"/>
      <c r="CB1476" s="12"/>
      <c r="CC1476" s="12"/>
      <c r="CD1476" s="12"/>
      <c r="CE1476" s="12"/>
      <c r="CF1476" s="12"/>
      <c r="CG1476" s="12"/>
      <c r="CH1476" s="12"/>
      <c r="CI1476" s="12"/>
      <c r="CJ1476" s="12"/>
      <c r="CK1476" s="12"/>
      <c r="CL1476" s="12"/>
      <c r="CM1476" s="12"/>
      <c r="CN1476" s="12"/>
      <c r="CO1476" s="12"/>
      <c r="CP1476" s="12"/>
      <c r="CQ1476" s="12"/>
      <c r="CR1476" s="12"/>
      <c r="CS1476" s="12"/>
      <c r="CT1476" s="12"/>
      <c r="CU1476" s="12"/>
      <c r="CV1476" s="12"/>
      <c r="CW1476" s="12"/>
      <c r="CX1476" s="57"/>
    </row>
    <row r="1477" spans="1:102" x14ac:dyDescent="0.35">
      <c r="A1477" s="56">
        <v>109</v>
      </c>
      <c r="B1477" s="12" t="s">
        <v>3802</v>
      </c>
      <c r="C1477" s="12">
        <v>109.2</v>
      </c>
      <c r="D1477" s="12" t="s">
        <v>2626</v>
      </c>
      <c r="E1477" s="12" t="s">
        <v>534</v>
      </c>
      <c r="F1477" s="12" t="s">
        <v>1078</v>
      </c>
      <c r="G1477" s="12" t="s">
        <v>349</v>
      </c>
      <c r="H1477" s="12" t="s">
        <v>1078</v>
      </c>
      <c r="I1477" s="12" t="s">
        <v>1285</v>
      </c>
      <c r="J1477" s="12" t="s">
        <v>556</v>
      </c>
      <c r="K1477" s="12" t="s">
        <v>564</v>
      </c>
      <c r="L1477" s="12" t="s">
        <v>160</v>
      </c>
      <c r="M1477" s="12" t="s">
        <v>3164</v>
      </c>
      <c r="N1477" s="12"/>
      <c r="O1477" s="12" t="s">
        <v>3400</v>
      </c>
      <c r="P1477" s="12" t="s">
        <v>3404</v>
      </c>
      <c r="Q1477" s="12">
        <v>1</v>
      </c>
      <c r="R1477" s="12">
        <v>0</v>
      </c>
      <c r="S1477" s="12">
        <v>0</v>
      </c>
      <c r="T1477" s="12">
        <v>0</v>
      </c>
      <c r="U1477" s="12">
        <v>0</v>
      </c>
      <c r="V1477" s="12">
        <v>0</v>
      </c>
      <c r="W1477" s="12">
        <v>0</v>
      </c>
      <c r="X1477" s="12">
        <v>0</v>
      </c>
      <c r="Y1477" s="12">
        <v>0</v>
      </c>
      <c r="Z1477" s="12">
        <v>0</v>
      </c>
      <c r="AA1477" s="12">
        <v>0</v>
      </c>
      <c r="AB1477" s="12">
        <v>0</v>
      </c>
      <c r="AC1477" s="12">
        <v>0</v>
      </c>
      <c r="AD1477" s="12">
        <v>0</v>
      </c>
      <c r="AE1477" s="12">
        <v>0</v>
      </c>
      <c r="AF1477" s="12">
        <v>0</v>
      </c>
      <c r="AG1477" s="12">
        <v>0</v>
      </c>
      <c r="AH1477" s="12">
        <v>0</v>
      </c>
      <c r="AI1477" s="12">
        <v>0</v>
      </c>
      <c r="AJ1477" s="12">
        <v>1</v>
      </c>
      <c r="AK1477" s="12">
        <v>0</v>
      </c>
      <c r="AL1477" s="12" t="s">
        <v>607</v>
      </c>
      <c r="AM1477" s="12" t="s">
        <v>608</v>
      </c>
      <c r="AN1477" s="12" t="s">
        <v>651</v>
      </c>
      <c r="AO1477" s="12">
        <v>2003</v>
      </c>
      <c r="AP1477" s="12" t="s">
        <v>3458</v>
      </c>
      <c r="AQ1477" s="12">
        <v>1277</v>
      </c>
      <c r="AR1477" s="12">
        <v>1</v>
      </c>
      <c r="AS1477" s="12" t="s">
        <v>555</v>
      </c>
      <c r="AT1477" s="12" t="s">
        <v>212</v>
      </c>
      <c r="AU1477" s="12">
        <v>0</v>
      </c>
      <c r="AV1477" s="12">
        <v>0</v>
      </c>
      <c r="AW1477" s="12">
        <v>0</v>
      </c>
      <c r="AX1477" s="12">
        <v>0</v>
      </c>
      <c r="AY1477" s="12">
        <v>0</v>
      </c>
      <c r="AZ1477" s="12">
        <v>1</v>
      </c>
      <c r="BA1477" s="12">
        <v>1</v>
      </c>
      <c r="BB1477" s="12">
        <v>1</v>
      </c>
      <c r="BC1477" s="12">
        <v>1</v>
      </c>
      <c r="BD1477" s="12">
        <v>1</v>
      </c>
      <c r="BE1477" s="12">
        <v>0</v>
      </c>
      <c r="BF1477" s="12" t="s">
        <v>2820</v>
      </c>
      <c r="BG1477" s="12" t="s">
        <v>1011</v>
      </c>
      <c r="BH1477" s="12">
        <v>1</v>
      </c>
      <c r="BI1477" s="12" t="s">
        <v>3257</v>
      </c>
      <c r="BJ1477" s="12" t="s">
        <v>3460</v>
      </c>
      <c r="BK1477" s="12" t="s">
        <v>599</v>
      </c>
      <c r="BL1477" s="12" t="s">
        <v>3471</v>
      </c>
      <c r="BM1477" s="12" t="s">
        <v>923</v>
      </c>
      <c r="BN1477" s="12"/>
      <c r="BO1477" s="12"/>
      <c r="BP1477" s="12"/>
      <c r="BQ1477" s="12"/>
      <c r="BR1477" s="12"/>
      <c r="BS1477" s="12"/>
      <c r="BT1477" s="12"/>
      <c r="BU1477" s="12"/>
      <c r="BV1477" s="12"/>
      <c r="BW1477" s="12"/>
      <c r="BX1477" s="12"/>
      <c r="BY1477" s="12"/>
      <c r="BZ1477" s="12"/>
      <c r="CA1477" s="12"/>
      <c r="CB1477" s="12"/>
      <c r="CC1477" s="12"/>
      <c r="CD1477" s="12"/>
      <c r="CE1477" s="12"/>
      <c r="CF1477" s="12"/>
      <c r="CG1477" s="12"/>
      <c r="CH1477" s="12"/>
      <c r="CI1477" s="12"/>
      <c r="CJ1477" s="12"/>
      <c r="CK1477" s="12"/>
      <c r="CL1477" s="12"/>
      <c r="CM1477" s="12"/>
      <c r="CN1477" s="12"/>
      <c r="CO1477" s="12"/>
      <c r="CP1477" s="12"/>
      <c r="CQ1477" s="12"/>
      <c r="CR1477" s="12"/>
      <c r="CS1477" s="12"/>
      <c r="CT1477" s="12"/>
      <c r="CU1477" s="12"/>
      <c r="CV1477" s="12"/>
      <c r="CW1477" s="12"/>
      <c r="CX1477" s="57"/>
    </row>
    <row r="1478" spans="1:102" x14ac:dyDescent="0.35">
      <c r="A1478" s="56">
        <v>109</v>
      </c>
      <c r="B1478" s="12" t="s">
        <v>3802</v>
      </c>
      <c r="C1478" s="12">
        <v>109.2</v>
      </c>
      <c r="D1478" s="12" t="s">
        <v>2624</v>
      </c>
      <c r="E1478" s="12" t="s">
        <v>534</v>
      </c>
      <c r="F1478" s="12" t="s">
        <v>1078</v>
      </c>
      <c r="G1478" s="12" t="s">
        <v>349</v>
      </c>
      <c r="H1478" s="12" t="s">
        <v>1078</v>
      </c>
      <c r="I1478" s="12" t="s">
        <v>1285</v>
      </c>
      <c r="J1478" s="12" t="s">
        <v>556</v>
      </c>
      <c r="K1478" s="12" t="s">
        <v>564</v>
      </c>
      <c r="L1478" s="12" t="s">
        <v>160</v>
      </c>
      <c r="M1478" s="12" t="s">
        <v>3164</v>
      </c>
      <c r="N1478" s="12"/>
      <c r="O1478" s="12" t="s">
        <v>1189</v>
      </c>
      <c r="P1478" s="12" t="s">
        <v>3404</v>
      </c>
      <c r="Q1478" s="12">
        <v>1</v>
      </c>
      <c r="R1478" s="12">
        <v>0</v>
      </c>
      <c r="S1478" s="12">
        <v>0</v>
      </c>
      <c r="T1478" s="12">
        <v>0</v>
      </c>
      <c r="U1478" s="12">
        <v>0</v>
      </c>
      <c r="V1478" s="12">
        <v>0</v>
      </c>
      <c r="W1478" s="12">
        <v>0</v>
      </c>
      <c r="X1478" s="12">
        <v>0</v>
      </c>
      <c r="Y1478" s="12">
        <v>0</v>
      </c>
      <c r="Z1478" s="12">
        <v>0</v>
      </c>
      <c r="AA1478" s="12">
        <v>0</v>
      </c>
      <c r="AB1478" s="12">
        <v>0</v>
      </c>
      <c r="AC1478" s="12">
        <v>0</v>
      </c>
      <c r="AD1478" s="12">
        <v>0</v>
      </c>
      <c r="AE1478" s="12">
        <v>0</v>
      </c>
      <c r="AF1478" s="12">
        <v>0</v>
      </c>
      <c r="AG1478" s="12">
        <v>0</v>
      </c>
      <c r="AH1478" s="12">
        <v>0</v>
      </c>
      <c r="AI1478" s="12">
        <v>0</v>
      </c>
      <c r="AJ1478" s="12">
        <v>1</v>
      </c>
      <c r="AK1478" s="12">
        <v>0</v>
      </c>
      <c r="AL1478" s="12" t="s">
        <v>607</v>
      </c>
      <c r="AM1478" s="12" t="s">
        <v>608</v>
      </c>
      <c r="AN1478" s="12" t="s">
        <v>651</v>
      </c>
      <c r="AO1478" s="12">
        <v>2003</v>
      </c>
      <c r="AP1478" s="12" t="s">
        <v>3458</v>
      </c>
      <c r="AQ1478" s="12">
        <v>1277</v>
      </c>
      <c r="AR1478" s="12">
        <v>1</v>
      </c>
      <c r="AS1478" s="12" t="s">
        <v>555</v>
      </c>
      <c r="AT1478" s="12" t="s">
        <v>212</v>
      </c>
      <c r="AU1478" s="12">
        <v>0</v>
      </c>
      <c r="AV1478" s="12">
        <v>0</v>
      </c>
      <c r="AW1478" s="12">
        <v>0</v>
      </c>
      <c r="AX1478" s="12">
        <v>0</v>
      </c>
      <c r="AY1478" s="12">
        <v>0</v>
      </c>
      <c r="AZ1478" s="12">
        <v>1</v>
      </c>
      <c r="BA1478" s="12">
        <v>1</v>
      </c>
      <c r="BB1478" s="12">
        <v>1</v>
      </c>
      <c r="BC1478" s="12">
        <v>1</v>
      </c>
      <c r="BD1478" s="12">
        <v>1</v>
      </c>
      <c r="BE1478" s="12">
        <v>0</v>
      </c>
      <c r="BF1478" s="12" t="s">
        <v>2820</v>
      </c>
      <c r="BG1478" s="12" t="s">
        <v>1012</v>
      </c>
      <c r="BH1478" s="12"/>
      <c r="BI1478" s="12" t="s">
        <v>2803</v>
      </c>
      <c r="BJ1478" s="12" t="s">
        <v>3460</v>
      </c>
      <c r="BK1478" s="12" t="s">
        <v>599</v>
      </c>
      <c r="BL1478" s="12" t="s">
        <v>3471</v>
      </c>
      <c r="BM1478" s="12" t="s">
        <v>923</v>
      </c>
      <c r="BN1478" s="12"/>
      <c r="BO1478" s="12"/>
      <c r="BP1478" s="12"/>
      <c r="BQ1478" s="12"/>
      <c r="BR1478" s="12"/>
      <c r="BS1478" s="12"/>
      <c r="BT1478" s="12"/>
      <c r="BU1478" s="12"/>
      <c r="BV1478" s="12"/>
      <c r="BW1478" s="12"/>
      <c r="BX1478" s="12"/>
      <c r="BY1478" s="12"/>
      <c r="BZ1478" s="12"/>
      <c r="CA1478" s="12"/>
      <c r="CB1478" s="12"/>
      <c r="CC1478" s="12"/>
      <c r="CD1478" s="12"/>
      <c r="CE1478" s="12"/>
      <c r="CF1478" s="12"/>
      <c r="CG1478" s="12"/>
      <c r="CH1478" s="12"/>
      <c r="CI1478" s="12"/>
      <c r="CJ1478" s="12"/>
      <c r="CK1478" s="12"/>
      <c r="CL1478" s="12"/>
      <c r="CM1478" s="12"/>
      <c r="CN1478" s="12"/>
      <c r="CO1478" s="12"/>
      <c r="CP1478" s="12"/>
      <c r="CQ1478" s="12"/>
      <c r="CR1478" s="12"/>
      <c r="CS1478" s="12"/>
      <c r="CT1478" s="12"/>
      <c r="CU1478" s="12"/>
      <c r="CV1478" s="12"/>
      <c r="CW1478" s="12"/>
      <c r="CX1478" s="57"/>
    </row>
    <row r="1479" spans="1:102" x14ac:dyDescent="0.35">
      <c r="A1479" s="56">
        <v>109</v>
      </c>
      <c r="B1479" s="12" t="s">
        <v>3802</v>
      </c>
      <c r="C1479" s="12">
        <v>109.2</v>
      </c>
      <c r="D1479" s="12" t="s">
        <v>2628</v>
      </c>
      <c r="E1479" s="12" t="s">
        <v>534</v>
      </c>
      <c r="F1479" s="12" t="s">
        <v>1078</v>
      </c>
      <c r="G1479" s="12" t="s">
        <v>349</v>
      </c>
      <c r="H1479" s="12" t="s">
        <v>1078</v>
      </c>
      <c r="I1479" s="12" t="s">
        <v>1285</v>
      </c>
      <c r="J1479" s="12" t="s">
        <v>556</v>
      </c>
      <c r="K1479" s="12" t="s">
        <v>564</v>
      </c>
      <c r="L1479" s="12" t="s">
        <v>160</v>
      </c>
      <c r="M1479" s="12" t="s">
        <v>3164</v>
      </c>
      <c r="N1479" s="12"/>
      <c r="O1479" s="12" t="s">
        <v>1189</v>
      </c>
      <c r="P1479" s="12" t="s">
        <v>3404</v>
      </c>
      <c r="Q1479" s="12">
        <v>1</v>
      </c>
      <c r="R1479" s="12">
        <v>0</v>
      </c>
      <c r="S1479" s="12">
        <v>0</v>
      </c>
      <c r="T1479" s="12">
        <v>0</v>
      </c>
      <c r="U1479" s="12">
        <v>0</v>
      </c>
      <c r="V1479" s="12">
        <v>0</v>
      </c>
      <c r="W1479" s="12">
        <v>0</v>
      </c>
      <c r="X1479" s="12">
        <v>0</v>
      </c>
      <c r="Y1479" s="12">
        <v>0</v>
      </c>
      <c r="Z1479" s="12">
        <v>0</v>
      </c>
      <c r="AA1479" s="12">
        <v>0</v>
      </c>
      <c r="AB1479" s="12">
        <v>0</v>
      </c>
      <c r="AC1479" s="12">
        <v>0</v>
      </c>
      <c r="AD1479" s="12">
        <v>0</v>
      </c>
      <c r="AE1479" s="12">
        <v>0</v>
      </c>
      <c r="AF1479" s="12">
        <v>0</v>
      </c>
      <c r="AG1479" s="12">
        <v>0</v>
      </c>
      <c r="AH1479" s="12">
        <v>0</v>
      </c>
      <c r="AI1479" s="12">
        <v>0</v>
      </c>
      <c r="AJ1479" s="12">
        <v>1</v>
      </c>
      <c r="AK1479" s="12">
        <v>0</v>
      </c>
      <c r="AL1479" s="12" t="s">
        <v>607</v>
      </c>
      <c r="AM1479" s="12" t="s">
        <v>608</v>
      </c>
      <c r="AN1479" s="12" t="s">
        <v>651</v>
      </c>
      <c r="AO1479" s="12">
        <v>2003</v>
      </c>
      <c r="AP1479" s="12" t="s">
        <v>3458</v>
      </c>
      <c r="AQ1479" s="12">
        <v>1277</v>
      </c>
      <c r="AR1479" s="12">
        <v>1</v>
      </c>
      <c r="AS1479" s="12" t="s">
        <v>555</v>
      </c>
      <c r="AT1479" s="12" t="s">
        <v>212</v>
      </c>
      <c r="AU1479" s="12">
        <v>0</v>
      </c>
      <c r="AV1479" s="12">
        <v>0</v>
      </c>
      <c r="AW1479" s="12">
        <v>0</v>
      </c>
      <c r="AX1479" s="12">
        <v>0</v>
      </c>
      <c r="AY1479" s="12">
        <v>0</v>
      </c>
      <c r="AZ1479" s="12">
        <v>1</v>
      </c>
      <c r="BA1479" s="12">
        <v>1</v>
      </c>
      <c r="BB1479" s="12">
        <v>1</v>
      </c>
      <c r="BC1479" s="12">
        <v>1</v>
      </c>
      <c r="BD1479" s="12">
        <v>1</v>
      </c>
      <c r="BE1479" s="12">
        <v>0</v>
      </c>
      <c r="BF1479" s="12" t="s">
        <v>2820</v>
      </c>
      <c r="BG1479" s="12" t="s">
        <v>1013</v>
      </c>
      <c r="BH1479" s="12"/>
      <c r="BI1479" s="12" t="s">
        <v>2817</v>
      </c>
      <c r="BJ1479" s="12" t="s">
        <v>3460</v>
      </c>
      <c r="BK1479" s="12" t="s">
        <v>599</v>
      </c>
      <c r="BL1479" s="12" t="s">
        <v>3471</v>
      </c>
      <c r="BM1479" s="12" t="s">
        <v>923</v>
      </c>
      <c r="BN1479" s="12"/>
      <c r="BO1479" s="12"/>
      <c r="BP1479" s="12"/>
      <c r="BQ1479" s="12"/>
      <c r="BR1479" s="12"/>
      <c r="BS1479" s="12"/>
      <c r="BT1479" s="12"/>
      <c r="BU1479" s="12"/>
      <c r="BV1479" s="12"/>
      <c r="BW1479" s="12"/>
      <c r="BX1479" s="12"/>
      <c r="BY1479" s="12"/>
      <c r="BZ1479" s="12"/>
      <c r="CA1479" s="12"/>
      <c r="CB1479" s="12"/>
      <c r="CC1479" s="12"/>
      <c r="CD1479" s="12"/>
      <c r="CE1479" s="12"/>
      <c r="CF1479" s="12"/>
      <c r="CG1479" s="12"/>
      <c r="CH1479" s="12"/>
      <c r="CI1479" s="12"/>
      <c r="CJ1479" s="12"/>
      <c r="CK1479" s="12"/>
      <c r="CL1479" s="12"/>
      <c r="CM1479" s="12"/>
      <c r="CN1479" s="12"/>
      <c r="CO1479" s="12"/>
      <c r="CP1479" s="12"/>
      <c r="CQ1479" s="12"/>
      <c r="CR1479" s="12"/>
      <c r="CS1479" s="12"/>
      <c r="CT1479" s="12"/>
      <c r="CU1479" s="12"/>
      <c r="CV1479" s="12"/>
      <c r="CW1479" s="12"/>
      <c r="CX1479" s="57"/>
    </row>
    <row r="1480" spans="1:102" x14ac:dyDescent="0.35">
      <c r="A1480" s="56">
        <v>110</v>
      </c>
      <c r="B1480" s="12" t="s">
        <v>3803</v>
      </c>
      <c r="C1480" s="12">
        <v>110.1</v>
      </c>
      <c r="D1480" s="12" t="s">
        <v>2646</v>
      </c>
      <c r="E1480" s="12" t="s">
        <v>535</v>
      </c>
      <c r="F1480" s="12" t="s">
        <v>1078</v>
      </c>
      <c r="G1480" s="12" t="s">
        <v>349</v>
      </c>
      <c r="H1480" s="12" t="s">
        <v>1078</v>
      </c>
      <c r="I1480" s="12" t="s">
        <v>1285</v>
      </c>
      <c r="J1480" s="12" t="s">
        <v>1222</v>
      </c>
      <c r="K1480" s="12" t="s">
        <v>564</v>
      </c>
      <c r="L1480" s="12" t="s">
        <v>1118</v>
      </c>
      <c r="M1480" s="12" t="s">
        <v>3237</v>
      </c>
      <c r="N1480" s="12" t="s">
        <v>598</v>
      </c>
      <c r="O1480" s="12" t="s">
        <v>3400</v>
      </c>
      <c r="P1480" s="12" t="s">
        <v>3404</v>
      </c>
      <c r="Q1480" s="12">
        <v>0</v>
      </c>
      <c r="R1480" s="12">
        <v>0</v>
      </c>
      <c r="S1480" s="12">
        <v>1</v>
      </c>
      <c r="T1480" s="12">
        <v>0</v>
      </c>
      <c r="U1480" s="12">
        <v>0</v>
      </c>
      <c r="V1480" s="12">
        <v>0</v>
      </c>
      <c r="W1480" s="12">
        <v>1</v>
      </c>
      <c r="X1480" s="12">
        <v>0</v>
      </c>
      <c r="Y1480" s="12">
        <v>0</v>
      </c>
      <c r="Z1480" s="12">
        <v>1</v>
      </c>
      <c r="AA1480" s="12">
        <v>0</v>
      </c>
      <c r="AB1480" s="12">
        <v>0</v>
      </c>
      <c r="AC1480" s="12">
        <v>0</v>
      </c>
      <c r="AD1480" s="12">
        <v>0</v>
      </c>
      <c r="AE1480" s="12">
        <v>0</v>
      </c>
      <c r="AF1480" s="12">
        <v>0</v>
      </c>
      <c r="AG1480" s="12">
        <v>0</v>
      </c>
      <c r="AH1480" s="12">
        <v>0</v>
      </c>
      <c r="AI1480" s="12">
        <v>0</v>
      </c>
      <c r="AJ1480" s="12">
        <v>0</v>
      </c>
      <c r="AK1480" s="12">
        <v>0</v>
      </c>
      <c r="AL1480" s="12" t="s">
        <v>3448</v>
      </c>
      <c r="AM1480" s="12" t="s">
        <v>608</v>
      </c>
      <c r="AN1480" s="12" t="s">
        <v>646</v>
      </c>
      <c r="AO1480" s="12" t="s">
        <v>747</v>
      </c>
      <c r="AP1480" s="12" t="s">
        <v>3458</v>
      </c>
      <c r="AQ1480" s="12">
        <v>4140</v>
      </c>
      <c r="AR1480" s="12">
        <v>1</v>
      </c>
      <c r="AS1480" s="12" t="s">
        <v>555</v>
      </c>
      <c r="AT1480" s="12" t="s">
        <v>212</v>
      </c>
      <c r="AU1480" s="12">
        <v>1</v>
      </c>
      <c r="AV1480" s="12">
        <v>1</v>
      </c>
      <c r="AW1480" s="12">
        <v>0</v>
      </c>
      <c r="AX1480" s="12">
        <v>1</v>
      </c>
      <c r="AY1480" s="12">
        <v>1</v>
      </c>
      <c r="AZ1480" s="12">
        <v>0</v>
      </c>
      <c r="BA1480" s="12">
        <v>1</v>
      </c>
      <c r="BB1480" s="12">
        <v>1</v>
      </c>
      <c r="BC1480" s="12">
        <v>0</v>
      </c>
      <c r="BD1480" s="12">
        <v>1</v>
      </c>
      <c r="BE1480" s="12">
        <v>0</v>
      </c>
      <c r="BF1480" s="12" t="s">
        <v>766</v>
      </c>
      <c r="BG1480" s="12" t="s">
        <v>1014</v>
      </c>
      <c r="BH1480" s="12"/>
      <c r="BI1480" s="12" t="s">
        <v>2806</v>
      </c>
      <c r="BJ1480" s="12" t="s">
        <v>3460</v>
      </c>
      <c r="BK1480" s="12" t="s">
        <v>1044</v>
      </c>
      <c r="BL1480" s="12" t="s">
        <v>3468</v>
      </c>
      <c r="BM1480" s="12" t="s">
        <v>3485</v>
      </c>
      <c r="BN1480" s="12" t="s">
        <v>775</v>
      </c>
      <c r="BO1480" s="12"/>
      <c r="BP1480" s="12"/>
      <c r="BQ1480" s="12"/>
      <c r="BR1480" s="12"/>
      <c r="BS1480" s="12"/>
      <c r="BT1480" s="12"/>
      <c r="BU1480" s="12"/>
      <c r="BV1480" s="12"/>
      <c r="BW1480" s="12"/>
      <c r="BX1480" s="12"/>
      <c r="BY1480" s="12"/>
      <c r="BZ1480" s="12"/>
      <c r="CA1480" s="12"/>
      <c r="CB1480" s="12"/>
      <c r="CC1480" s="12"/>
      <c r="CD1480" s="12"/>
      <c r="CE1480" s="12"/>
      <c r="CF1480" s="12"/>
      <c r="CG1480" s="12"/>
      <c r="CH1480" s="12"/>
      <c r="CI1480" s="12"/>
      <c r="CJ1480" s="12"/>
      <c r="CK1480" s="12"/>
      <c r="CL1480" s="12"/>
      <c r="CM1480" s="12"/>
      <c r="CN1480" s="12"/>
      <c r="CO1480" s="12"/>
      <c r="CP1480" s="12"/>
      <c r="CQ1480" s="12"/>
      <c r="CR1480" s="12"/>
      <c r="CS1480" s="12"/>
      <c r="CT1480" s="12"/>
      <c r="CU1480" s="12"/>
      <c r="CV1480" s="12"/>
      <c r="CW1480" s="12"/>
      <c r="CX1480" s="57"/>
    </row>
    <row r="1481" spans="1:102" x14ac:dyDescent="0.35">
      <c r="A1481" s="56">
        <v>110</v>
      </c>
      <c r="B1481" s="12" t="s">
        <v>3803</v>
      </c>
      <c r="C1481" s="12">
        <v>110.2</v>
      </c>
      <c r="D1481" s="12" t="s">
        <v>2645</v>
      </c>
      <c r="E1481" s="12" t="s">
        <v>536</v>
      </c>
      <c r="F1481" s="12" t="s">
        <v>1078</v>
      </c>
      <c r="G1481" s="12" t="s">
        <v>349</v>
      </c>
      <c r="H1481" s="12" t="s">
        <v>1078</v>
      </c>
      <c r="I1481" s="12" t="s">
        <v>1285</v>
      </c>
      <c r="J1481" s="12" t="s">
        <v>1222</v>
      </c>
      <c r="K1481" s="12" t="s">
        <v>564</v>
      </c>
      <c r="L1481" s="12" t="s">
        <v>1118</v>
      </c>
      <c r="M1481" s="12" t="s">
        <v>3237</v>
      </c>
      <c r="N1481" s="12" t="s">
        <v>598</v>
      </c>
      <c r="O1481" s="12" t="s">
        <v>3400</v>
      </c>
      <c r="P1481" s="12" t="s">
        <v>3404</v>
      </c>
      <c r="Q1481" s="12">
        <v>0</v>
      </c>
      <c r="R1481" s="12">
        <v>0</v>
      </c>
      <c r="S1481" s="12">
        <v>1</v>
      </c>
      <c r="T1481" s="12">
        <v>0</v>
      </c>
      <c r="U1481" s="12">
        <v>0</v>
      </c>
      <c r="V1481" s="12">
        <v>0</v>
      </c>
      <c r="W1481" s="12">
        <v>1</v>
      </c>
      <c r="X1481" s="12">
        <v>0</v>
      </c>
      <c r="Y1481" s="12">
        <v>0</v>
      </c>
      <c r="Z1481" s="12">
        <v>1</v>
      </c>
      <c r="AA1481" s="12">
        <v>0</v>
      </c>
      <c r="AB1481" s="12">
        <v>0</v>
      </c>
      <c r="AC1481" s="12">
        <v>0</v>
      </c>
      <c r="AD1481" s="12">
        <v>0</v>
      </c>
      <c r="AE1481" s="12">
        <v>0</v>
      </c>
      <c r="AF1481" s="12">
        <v>0</v>
      </c>
      <c r="AG1481" s="12">
        <v>0</v>
      </c>
      <c r="AH1481" s="12">
        <v>0</v>
      </c>
      <c r="AI1481" s="12">
        <v>0</v>
      </c>
      <c r="AJ1481" s="12">
        <v>0</v>
      </c>
      <c r="AK1481" s="12">
        <v>0</v>
      </c>
      <c r="AL1481" s="12" t="s">
        <v>3450</v>
      </c>
      <c r="AM1481" s="12" t="s">
        <v>608</v>
      </c>
      <c r="AN1481" s="12" t="s">
        <v>646</v>
      </c>
      <c r="AO1481" s="12" t="s">
        <v>747</v>
      </c>
      <c r="AP1481" s="12" t="s">
        <v>3458</v>
      </c>
      <c r="AQ1481" s="12">
        <v>8489</v>
      </c>
      <c r="AR1481" s="12">
        <v>1</v>
      </c>
      <c r="AS1481" s="12" t="s">
        <v>555</v>
      </c>
      <c r="AT1481" s="12" t="s">
        <v>212</v>
      </c>
      <c r="AU1481" s="12">
        <v>1</v>
      </c>
      <c r="AV1481" s="12">
        <v>1</v>
      </c>
      <c r="AW1481" s="12">
        <v>0</v>
      </c>
      <c r="AX1481" s="12">
        <v>1</v>
      </c>
      <c r="AY1481" s="12">
        <v>1</v>
      </c>
      <c r="AZ1481" s="12">
        <v>0</v>
      </c>
      <c r="BA1481" s="12">
        <v>1</v>
      </c>
      <c r="BB1481" s="12">
        <v>1</v>
      </c>
      <c r="BC1481" s="12">
        <v>0</v>
      </c>
      <c r="BD1481" s="12">
        <v>1</v>
      </c>
      <c r="BE1481" s="12">
        <v>0</v>
      </c>
      <c r="BF1481" s="12" t="s">
        <v>766</v>
      </c>
      <c r="BG1481" s="12" t="s">
        <v>1014</v>
      </c>
      <c r="BH1481" s="12"/>
      <c r="BI1481" s="12" t="s">
        <v>2806</v>
      </c>
      <c r="BJ1481" s="12" t="s">
        <v>3460</v>
      </c>
      <c r="BK1481" s="12" t="s">
        <v>1044</v>
      </c>
      <c r="BL1481" s="12" t="s">
        <v>3468</v>
      </c>
      <c r="BM1481" s="12" t="s">
        <v>3485</v>
      </c>
      <c r="BN1481" s="12" t="s">
        <v>775</v>
      </c>
      <c r="BO1481" s="12"/>
      <c r="BP1481" s="12"/>
      <c r="BQ1481" s="12"/>
      <c r="BR1481" s="12"/>
      <c r="BS1481" s="12"/>
      <c r="BT1481" s="12"/>
      <c r="BU1481" s="12"/>
      <c r="BV1481" s="12"/>
      <c r="BW1481" s="12"/>
      <c r="BX1481" s="12"/>
      <c r="BY1481" s="12"/>
      <c r="BZ1481" s="12"/>
      <c r="CA1481" s="12"/>
      <c r="CB1481" s="12"/>
      <c r="CC1481" s="12"/>
      <c r="CD1481" s="12"/>
      <c r="CE1481" s="12"/>
      <c r="CF1481" s="12"/>
      <c r="CG1481" s="12"/>
      <c r="CH1481" s="12"/>
      <c r="CI1481" s="12"/>
      <c r="CJ1481" s="12"/>
      <c r="CK1481" s="12"/>
      <c r="CL1481" s="12"/>
      <c r="CM1481" s="12"/>
      <c r="CN1481" s="12"/>
      <c r="CO1481" s="12"/>
      <c r="CP1481" s="12"/>
      <c r="CQ1481" s="12"/>
      <c r="CR1481" s="12"/>
      <c r="CS1481" s="12"/>
      <c r="CT1481" s="12"/>
      <c r="CU1481" s="12"/>
      <c r="CV1481" s="12"/>
      <c r="CW1481" s="12"/>
      <c r="CX1481" s="57"/>
    </row>
    <row r="1482" spans="1:102" x14ac:dyDescent="0.35">
      <c r="A1482" s="56">
        <v>110</v>
      </c>
      <c r="B1482" s="12" t="s">
        <v>3803</v>
      </c>
      <c r="C1482" s="12">
        <v>110.2</v>
      </c>
      <c r="D1482" s="12" t="s">
        <v>2649</v>
      </c>
      <c r="E1482" s="12" t="s">
        <v>536</v>
      </c>
      <c r="F1482" s="12" t="s">
        <v>1078</v>
      </c>
      <c r="G1482" s="12" t="s">
        <v>349</v>
      </c>
      <c r="H1482" s="12" t="s">
        <v>1078</v>
      </c>
      <c r="I1482" s="12" t="s">
        <v>1285</v>
      </c>
      <c r="J1482" s="12" t="s">
        <v>1222</v>
      </c>
      <c r="K1482" s="12" t="s">
        <v>564</v>
      </c>
      <c r="L1482" s="12" t="s">
        <v>1118</v>
      </c>
      <c r="M1482" s="12" t="s">
        <v>3237</v>
      </c>
      <c r="N1482" s="12" t="s">
        <v>598</v>
      </c>
      <c r="O1482" s="12" t="s">
        <v>3400</v>
      </c>
      <c r="P1482" s="12" t="s">
        <v>3404</v>
      </c>
      <c r="Q1482" s="12">
        <v>0</v>
      </c>
      <c r="R1482" s="12">
        <v>0</v>
      </c>
      <c r="S1482" s="12">
        <v>1</v>
      </c>
      <c r="T1482" s="12">
        <v>0</v>
      </c>
      <c r="U1482" s="12">
        <v>0</v>
      </c>
      <c r="V1482" s="12">
        <v>0</v>
      </c>
      <c r="W1482" s="12">
        <v>1</v>
      </c>
      <c r="X1482" s="12">
        <v>0</v>
      </c>
      <c r="Y1482" s="12">
        <v>0</v>
      </c>
      <c r="Z1482" s="12">
        <v>1</v>
      </c>
      <c r="AA1482" s="12">
        <v>0</v>
      </c>
      <c r="AB1482" s="12">
        <v>0</v>
      </c>
      <c r="AC1482" s="12">
        <v>0</v>
      </c>
      <c r="AD1482" s="12">
        <v>0</v>
      </c>
      <c r="AE1482" s="12">
        <v>0</v>
      </c>
      <c r="AF1482" s="12">
        <v>0</v>
      </c>
      <c r="AG1482" s="12">
        <v>0</v>
      </c>
      <c r="AH1482" s="12">
        <v>0</v>
      </c>
      <c r="AI1482" s="12">
        <v>0</v>
      </c>
      <c r="AJ1482" s="12">
        <v>0</v>
      </c>
      <c r="AK1482" s="12">
        <v>0</v>
      </c>
      <c r="AL1482" s="12" t="s">
        <v>3450</v>
      </c>
      <c r="AM1482" s="12" t="s">
        <v>608</v>
      </c>
      <c r="AN1482" s="12" t="s">
        <v>646</v>
      </c>
      <c r="AO1482" s="12" t="s">
        <v>747</v>
      </c>
      <c r="AP1482" s="12" t="s">
        <v>3458</v>
      </c>
      <c r="AQ1482" s="12">
        <v>8489</v>
      </c>
      <c r="AR1482" s="12">
        <v>1</v>
      </c>
      <c r="AS1482" s="12" t="s">
        <v>555</v>
      </c>
      <c r="AT1482" s="12" t="s">
        <v>212</v>
      </c>
      <c r="AU1482" s="12">
        <v>1</v>
      </c>
      <c r="AV1482" s="12">
        <v>1</v>
      </c>
      <c r="AW1482" s="12">
        <v>0</v>
      </c>
      <c r="AX1482" s="12">
        <v>1</v>
      </c>
      <c r="AY1482" s="12">
        <v>1</v>
      </c>
      <c r="AZ1482" s="12">
        <v>0</v>
      </c>
      <c r="BA1482" s="12">
        <v>1</v>
      </c>
      <c r="BB1482" s="12">
        <v>1</v>
      </c>
      <c r="BC1482" s="12">
        <v>0</v>
      </c>
      <c r="BD1482" s="12">
        <v>1</v>
      </c>
      <c r="BE1482" s="12">
        <v>0</v>
      </c>
      <c r="BF1482" s="12" t="s">
        <v>3258</v>
      </c>
      <c r="BG1482" s="12" t="s">
        <v>957</v>
      </c>
      <c r="BH1482" s="12"/>
      <c r="BI1482" s="12" t="s">
        <v>3249</v>
      </c>
      <c r="BJ1482" s="12" t="s">
        <v>3460</v>
      </c>
      <c r="BK1482" s="12" t="s">
        <v>1044</v>
      </c>
      <c r="BL1482" s="12" t="s">
        <v>3468</v>
      </c>
      <c r="BM1482" s="12" t="s">
        <v>3485</v>
      </c>
      <c r="BN1482" s="12" t="s">
        <v>775</v>
      </c>
      <c r="BO1482" s="12"/>
      <c r="BP1482" s="12"/>
      <c r="BQ1482" s="12"/>
      <c r="BR1482" s="12"/>
      <c r="BS1482" s="12"/>
      <c r="BT1482" s="12"/>
      <c r="BU1482" s="12"/>
      <c r="BV1482" s="12"/>
      <c r="BW1482" s="12"/>
      <c r="BX1482" s="12"/>
      <c r="BY1482" s="12"/>
      <c r="BZ1482" s="12"/>
      <c r="CA1482" s="12"/>
      <c r="CB1482" s="12"/>
      <c r="CC1482" s="12"/>
      <c r="CD1482" s="12"/>
      <c r="CE1482" s="12"/>
      <c r="CF1482" s="12"/>
      <c r="CG1482" s="12"/>
      <c r="CH1482" s="12"/>
      <c r="CI1482" s="12"/>
      <c r="CJ1482" s="12"/>
      <c r="CK1482" s="12"/>
      <c r="CL1482" s="12"/>
      <c r="CM1482" s="12"/>
      <c r="CN1482" s="12"/>
      <c r="CO1482" s="12"/>
      <c r="CP1482" s="12"/>
      <c r="CQ1482" s="12"/>
      <c r="CR1482" s="12"/>
      <c r="CS1482" s="12"/>
      <c r="CT1482" s="12"/>
      <c r="CU1482" s="12"/>
      <c r="CV1482" s="12"/>
      <c r="CW1482" s="12"/>
      <c r="CX1482" s="57"/>
    </row>
    <row r="1483" spans="1:102" x14ac:dyDescent="0.35">
      <c r="A1483" s="56">
        <v>110</v>
      </c>
      <c r="B1483" s="12" t="s">
        <v>3803</v>
      </c>
      <c r="C1483" s="12">
        <v>110.3</v>
      </c>
      <c r="D1483" s="12" t="s">
        <v>2648</v>
      </c>
      <c r="E1483" s="12" t="s">
        <v>537</v>
      </c>
      <c r="F1483" s="12" t="s">
        <v>1078</v>
      </c>
      <c r="G1483" s="12" t="s">
        <v>349</v>
      </c>
      <c r="H1483" s="12" t="s">
        <v>1078</v>
      </c>
      <c r="I1483" s="12" t="s">
        <v>1285</v>
      </c>
      <c r="J1483" s="12" t="s">
        <v>1222</v>
      </c>
      <c r="K1483" s="12" t="s">
        <v>564</v>
      </c>
      <c r="L1483" s="12" t="s">
        <v>1118</v>
      </c>
      <c r="M1483" s="12" t="s">
        <v>3237</v>
      </c>
      <c r="N1483" s="12" t="s">
        <v>598</v>
      </c>
      <c r="O1483" s="12" t="s">
        <v>3400</v>
      </c>
      <c r="P1483" s="12" t="s">
        <v>3404</v>
      </c>
      <c r="Q1483" s="12">
        <v>0</v>
      </c>
      <c r="R1483" s="12">
        <v>0</v>
      </c>
      <c r="S1483" s="12">
        <v>1</v>
      </c>
      <c r="T1483" s="12">
        <v>0</v>
      </c>
      <c r="U1483" s="12">
        <v>0</v>
      </c>
      <c r="V1483" s="12">
        <v>0</v>
      </c>
      <c r="W1483" s="12">
        <v>1</v>
      </c>
      <c r="X1483" s="12">
        <v>0</v>
      </c>
      <c r="Y1483" s="12">
        <v>0</v>
      </c>
      <c r="Z1483" s="12">
        <v>1</v>
      </c>
      <c r="AA1483" s="12">
        <v>0</v>
      </c>
      <c r="AB1483" s="12">
        <v>0</v>
      </c>
      <c r="AC1483" s="12">
        <v>0</v>
      </c>
      <c r="AD1483" s="12">
        <v>0</v>
      </c>
      <c r="AE1483" s="12">
        <v>0</v>
      </c>
      <c r="AF1483" s="12">
        <v>0</v>
      </c>
      <c r="AG1483" s="12">
        <v>0</v>
      </c>
      <c r="AH1483" s="12">
        <v>0</v>
      </c>
      <c r="AI1483" s="12">
        <v>0</v>
      </c>
      <c r="AJ1483" s="12">
        <v>0</v>
      </c>
      <c r="AK1483" s="12">
        <v>0</v>
      </c>
      <c r="AL1483" s="12" t="s">
        <v>3449</v>
      </c>
      <c r="AM1483" s="12" t="s">
        <v>608</v>
      </c>
      <c r="AN1483" s="12" t="s">
        <v>646</v>
      </c>
      <c r="AO1483" s="12" t="s">
        <v>747</v>
      </c>
      <c r="AP1483" s="12" t="s">
        <v>3458</v>
      </c>
      <c r="AQ1483" s="12">
        <v>4224</v>
      </c>
      <c r="AR1483" s="12">
        <v>1</v>
      </c>
      <c r="AS1483" s="12" t="s">
        <v>555</v>
      </c>
      <c r="AT1483" s="12" t="s">
        <v>212</v>
      </c>
      <c r="AU1483" s="12">
        <v>1</v>
      </c>
      <c r="AV1483" s="12">
        <v>1</v>
      </c>
      <c r="AW1483" s="12">
        <v>0</v>
      </c>
      <c r="AX1483" s="12">
        <v>1</v>
      </c>
      <c r="AY1483" s="12">
        <v>1</v>
      </c>
      <c r="AZ1483" s="12">
        <v>0</v>
      </c>
      <c r="BA1483" s="12">
        <v>1</v>
      </c>
      <c r="BB1483" s="12">
        <v>1</v>
      </c>
      <c r="BC1483" s="12">
        <v>0</v>
      </c>
      <c r="BD1483" s="12">
        <v>1</v>
      </c>
      <c r="BE1483" s="12">
        <v>0</v>
      </c>
      <c r="BF1483" s="12" t="s">
        <v>766</v>
      </c>
      <c r="BG1483" s="12" t="s">
        <v>1014</v>
      </c>
      <c r="BH1483" s="12"/>
      <c r="BI1483" s="12" t="s">
        <v>2806</v>
      </c>
      <c r="BJ1483" s="12" t="s">
        <v>3460</v>
      </c>
      <c r="BK1483" s="12" t="s">
        <v>1044</v>
      </c>
      <c r="BL1483" s="12" t="s">
        <v>3468</v>
      </c>
      <c r="BM1483" s="12" t="s">
        <v>3485</v>
      </c>
      <c r="BN1483" s="12" t="s">
        <v>775</v>
      </c>
      <c r="BO1483" s="12"/>
      <c r="BP1483" s="12"/>
      <c r="BQ1483" s="12"/>
      <c r="BR1483" s="12"/>
      <c r="BS1483" s="12"/>
      <c r="BT1483" s="12"/>
      <c r="BU1483" s="12"/>
      <c r="BV1483" s="12"/>
      <c r="BW1483" s="12"/>
      <c r="BX1483" s="12"/>
      <c r="BY1483" s="12"/>
      <c r="BZ1483" s="12"/>
      <c r="CA1483" s="12"/>
      <c r="CB1483" s="12"/>
      <c r="CC1483" s="12"/>
      <c r="CD1483" s="12"/>
      <c r="CE1483" s="12"/>
      <c r="CF1483" s="12"/>
      <c r="CG1483" s="12"/>
      <c r="CH1483" s="12"/>
      <c r="CI1483" s="12"/>
      <c r="CJ1483" s="12"/>
      <c r="CK1483" s="12"/>
      <c r="CL1483" s="12"/>
      <c r="CM1483" s="12"/>
      <c r="CN1483" s="12"/>
      <c r="CO1483" s="12"/>
      <c r="CP1483" s="12"/>
      <c r="CQ1483" s="12"/>
      <c r="CR1483" s="12"/>
      <c r="CS1483" s="12"/>
      <c r="CT1483" s="12"/>
      <c r="CU1483" s="12"/>
      <c r="CV1483" s="12"/>
      <c r="CW1483" s="12"/>
      <c r="CX1483" s="57"/>
    </row>
    <row r="1484" spans="1:102" x14ac:dyDescent="0.35">
      <c r="A1484" s="56">
        <v>110</v>
      </c>
      <c r="B1484" s="12" t="s">
        <v>3803</v>
      </c>
      <c r="C1484" s="12">
        <v>110.4</v>
      </c>
      <c r="D1484" s="12" t="s">
        <v>2647</v>
      </c>
      <c r="E1484" s="12" t="s">
        <v>538</v>
      </c>
      <c r="F1484" s="12" t="s">
        <v>1078</v>
      </c>
      <c r="G1484" s="12" t="s">
        <v>349</v>
      </c>
      <c r="H1484" s="12" t="s">
        <v>1078</v>
      </c>
      <c r="I1484" s="12" t="s">
        <v>1285</v>
      </c>
      <c r="J1484" s="12" t="s">
        <v>1222</v>
      </c>
      <c r="K1484" s="12" t="s">
        <v>564</v>
      </c>
      <c r="L1484" s="12" t="s">
        <v>1118</v>
      </c>
      <c r="M1484" s="12" t="s">
        <v>3237</v>
      </c>
      <c r="N1484" s="12" t="s">
        <v>598</v>
      </c>
      <c r="O1484" s="12" t="s">
        <v>3400</v>
      </c>
      <c r="P1484" s="12" t="s">
        <v>3404</v>
      </c>
      <c r="Q1484" s="12">
        <v>0</v>
      </c>
      <c r="R1484" s="12">
        <v>0</v>
      </c>
      <c r="S1484" s="12">
        <v>1</v>
      </c>
      <c r="T1484" s="12">
        <v>0</v>
      </c>
      <c r="U1484" s="12">
        <v>0</v>
      </c>
      <c r="V1484" s="12">
        <v>0</v>
      </c>
      <c r="W1484" s="12">
        <v>1</v>
      </c>
      <c r="X1484" s="12">
        <v>0</v>
      </c>
      <c r="Y1484" s="12">
        <v>0</v>
      </c>
      <c r="Z1484" s="12">
        <v>1</v>
      </c>
      <c r="AA1484" s="12">
        <v>0</v>
      </c>
      <c r="AB1484" s="12">
        <v>0</v>
      </c>
      <c r="AC1484" s="12">
        <v>0</v>
      </c>
      <c r="AD1484" s="12">
        <v>0</v>
      </c>
      <c r="AE1484" s="12">
        <v>0</v>
      </c>
      <c r="AF1484" s="12">
        <v>0</v>
      </c>
      <c r="AG1484" s="12">
        <v>0</v>
      </c>
      <c r="AH1484" s="12">
        <v>0</v>
      </c>
      <c r="AI1484" s="12">
        <v>0</v>
      </c>
      <c r="AJ1484" s="12">
        <v>0</v>
      </c>
      <c r="AK1484" s="12">
        <v>0</v>
      </c>
      <c r="AL1484" s="12" t="s">
        <v>3450</v>
      </c>
      <c r="AM1484" s="12" t="s">
        <v>608</v>
      </c>
      <c r="AN1484" s="12" t="s">
        <v>646</v>
      </c>
      <c r="AO1484" s="12" t="s">
        <v>747</v>
      </c>
      <c r="AP1484" s="12" t="s">
        <v>3458</v>
      </c>
      <c r="AQ1484" s="12">
        <v>25372</v>
      </c>
      <c r="AR1484" s="12">
        <v>1</v>
      </c>
      <c r="AS1484" s="12" t="s">
        <v>555</v>
      </c>
      <c r="AT1484" s="12" t="s">
        <v>212</v>
      </c>
      <c r="AU1484" s="12">
        <v>1</v>
      </c>
      <c r="AV1484" s="12">
        <v>1</v>
      </c>
      <c r="AW1484" s="12">
        <v>0</v>
      </c>
      <c r="AX1484" s="12">
        <v>1</v>
      </c>
      <c r="AY1484" s="12">
        <v>1</v>
      </c>
      <c r="AZ1484" s="12">
        <v>0</v>
      </c>
      <c r="BA1484" s="12">
        <v>1</v>
      </c>
      <c r="BB1484" s="12">
        <v>1</v>
      </c>
      <c r="BC1484" s="12">
        <v>0</v>
      </c>
      <c r="BD1484" s="12">
        <v>1</v>
      </c>
      <c r="BE1484" s="12">
        <v>0</v>
      </c>
      <c r="BF1484" s="12" t="s">
        <v>766</v>
      </c>
      <c r="BG1484" s="12" t="s">
        <v>1014</v>
      </c>
      <c r="BH1484" s="12"/>
      <c r="BI1484" s="12" t="s">
        <v>2806</v>
      </c>
      <c r="BJ1484" s="12" t="s">
        <v>3460</v>
      </c>
      <c r="BK1484" s="12" t="s">
        <v>1044</v>
      </c>
      <c r="BL1484" s="12" t="s">
        <v>3468</v>
      </c>
      <c r="BM1484" s="12" t="s">
        <v>3485</v>
      </c>
      <c r="BN1484" s="12" t="s">
        <v>775</v>
      </c>
      <c r="BO1484" s="12"/>
      <c r="BP1484" s="12"/>
      <c r="BQ1484" s="12"/>
      <c r="BR1484" s="12"/>
      <c r="BS1484" s="12"/>
      <c r="BT1484" s="12"/>
      <c r="BU1484" s="12"/>
      <c r="BV1484" s="12"/>
      <c r="BW1484" s="12"/>
      <c r="BX1484" s="12"/>
      <c r="BY1484" s="12"/>
      <c r="BZ1484" s="12"/>
      <c r="CA1484" s="12"/>
      <c r="CB1484" s="12"/>
      <c r="CC1484" s="12"/>
      <c r="CD1484" s="12"/>
      <c r="CE1484" s="12"/>
      <c r="CF1484" s="12"/>
      <c r="CG1484" s="12"/>
      <c r="CH1484" s="12"/>
      <c r="CI1484" s="12"/>
      <c r="CJ1484" s="12"/>
      <c r="CK1484" s="12"/>
      <c r="CL1484" s="12"/>
      <c r="CM1484" s="12"/>
      <c r="CN1484" s="12"/>
      <c r="CO1484" s="12"/>
      <c r="CP1484" s="12"/>
      <c r="CQ1484" s="12"/>
      <c r="CR1484" s="12"/>
      <c r="CS1484" s="12"/>
      <c r="CT1484" s="12"/>
      <c r="CU1484" s="12"/>
      <c r="CV1484" s="12"/>
      <c r="CW1484" s="12"/>
      <c r="CX1484" s="57"/>
    </row>
    <row r="1485" spans="1:102" x14ac:dyDescent="0.35">
      <c r="A1485" s="56">
        <v>111</v>
      </c>
      <c r="B1485" s="12" t="s">
        <v>3804</v>
      </c>
      <c r="C1485" s="12">
        <v>111.2</v>
      </c>
      <c r="D1485" s="12" t="s">
        <v>2657</v>
      </c>
      <c r="E1485" s="12" t="s">
        <v>540</v>
      </c>
      <c r="F1485" s="12" t="s">
        <v>1078</v>
      </c>
      <c r="G1485" s="12" t="s">
        <v>349</v>
      </c>
      <c r="H1485" s="12" t="s">
        <v>1078</v>
      </c>
      <c r="I1485" s="12" t="s">
        <v>1285</v>
      </c>
      <c r="J1485" s="12" t="s">
        <v>556</v>
      </c>
      <c r="K1485" s="12" t="s">
        <v>564</v>
      </c>
      <c r="L1485" s="12" t="s">
        <v>581</v>
      </c>
      <c r="M1485" s="12" t="s">
        <v>3164</v>
      </c>
      <c r="N1485" s="12"/>
      <c r="O1485" s="12" t="s">
        <v>3400</v>
      </c>
      <c r="P1485" s="12" t="s">
        <v>3404</v>
      </c>
      <c r="Q1485" s="12">
        <v>1</v>
      </c>
      <c r="R1485" s="12">
        <v>0</v>
      </c>
      <c r="S1485" s="12">
        <v>0</v>
      </c>
      <c r="T1485" s="12">
        <v>0</v>
      </c>
      <c r="U1485" s="12">
        <v>0</v>
      </c>
      <c r="V1485" s="12">
        <v>0</v>
      </c>
      <c r="W1485" s="12">
        <v>0</v>
      </c>
      <c r="X1485" s="12">
        <v>0</v>
      </c>
      <c r="Y1485" s="12">
        <v>0</v>
      </c>
      <c r="Z1485" s="12">
        <v>1</v>
      </c>
      <c r="AA1485" s="12">
        <v>0</v>
      </c>
      <c r="AB1485" s="12">
        <v>0</v>
      </c>
      <c r="AC1485" s="12">
        <v>0</v>
      </c>
      <c r="AD1485" s="12">
        <v>0</v>
      </c>
      <c r="AE1485" s="12">
        <v>0</v>
      </c>
      <c r="AF1485" s="12">
        <v>0</v>
      </c>
      <c r="AG1485" s="12">
        <v>0</v>
      </c>
      <c r="AH1485" s="12">
        <v>0</v>
      </c>
      <c r="AI1485" s="12">
        <v>0</v>
      </c>
      <c r="AJ1485" s="12">
        <v>0</v>
      </c>
      <c r="AK1485" s="12">
        <v>0</v>
      </c>
      <c r="AL1485" s="12" t="s">
        <v>3450</v>
      </c>
      <c r="AM1485" s="12" t="s">
        <v>608</v>
      </c>
      <c r="AN1485" s="12" t="s">
        <v>615</v>
      </c>
      <c r="AO1485" s="12" t="s">
        <v>748</v>
      </c>
      <c r="AP1485" s="12" t="s">
        <v>3458</v>
      </c>
      <c r="AQ1485" s="12">
        <v>1000</v>
      </c>
      <c r="AR1485" s="12">
        <v>1</v>
      </c>
      <c r="AS1485" s="12" t="s">
        <v>555</v>
      </c>
      <c r="AT1485" s="12" t="s">
        <v>212</v>
      </c>
      <c r="AU1485" s="12">
        <v>0</v>
      </c>
      <c r="AV1485" s="12">
        <v>0</v>
      </c>
      <c r="AW1485" s="12">
        <v>0</v>
      </c>
      <c r="AX1485" s="12">
        <v>0</v>
      </c>
      <c r="AY1485" s="12">
        <v>1</v>
      </c>
      <c r="AZ1485" s="12">
        <v>0</v>
      </c>
      <c r="BA1485" s="12">
        <v>1</v>
      </c>
      <c r="BB1485" s="12">
        <v>1</v>
      </c>
      <c r="BC1485" s="12">
        <v>0</v>
      </c>
      <c r="BD1485" s="12">
        <v>0</v>
      </c>
      <c r="BE1485" s="12">
        <v>1</v>
      </c>
      <c r="BF1485" s="12" t="s">
        <v>2820</v>
      </c>
      <c r="BG1485" s="12" t="s">
        <v>984</v>
      </c>
      <c r="BH1485" s="12">
        <v>1</v>
      </c>
      <c r="BI1485" s="12" t="s">
        <v>3257</v>
      </c>
      <c r="BJ1485" s="12" t="s">
        <v>718</v>
      </c>
      <c r="BK1485" s="12" t="s">
        <v>718</v>
      </c>
      <c r="BL1485" s="12" t="s">
        <v>3471</v>
      </c>
      <c r="BM1485" s="12" t="s">
        <v>788</v>
      </c>
      <c r="BN1485" s="12"/>
      <c r="BO1485" s="12"/>
      <c r="BP1485" s="12"/>
      <c r="BQ1485" s="12"/>
      <c r="BR1485" s="12"/>
      <c r="BS1485" s="12"/>
      <c r="BT1485" s="12"/>
      <c r="BU1485" s="12"/>
      <c r="BV1485" s="12"/>
      <c r="BW1485" s="12"/>
      <c r="BX1485" s="12"/>
      <c r="BY1485" s="12"/>
      <c r="BZ1485" s="12"/>
      <c r="CA1485" s="12"/>
      <c r="CB1485" s="12"/>
      <c r="CC1485" s="12"/>
      <c r="CD1485" s="12"/>
      <c r="CE1485" s="12"/>
      <c r="CF1485" s="12"/>
      <c r="CG1485" s="12"/>
      <c r="CH1485" s="12"/>
      <c r="CI1485" s="12"/>
      <c r="CJ1485" s="12"/>
      <c r="CK1485" s="12"/>
      <c r="CL1485" s="12"/>
      <c r="CM1485" s="12"/>
      <c r="CN1485" s="12"/>
      <c r="CO1485" s="12"/>
      <c r="CP1485" s="12"/>
      <c r="CQ1485" s="12"/>
      <c r="CR1485" s="12"/>
      <c r="CS1485" s="12"/>
      <c r="CT1485" s="12"/>
      <c r="CU1485" s="12"/>
      <c r="CV1485" s="12"/>
      <c r="CW1485" s="12"/>
      <c r="CX1485" s="57"/>
    </row>
    <row r="1486" spans="1:102" x14ac:dyDescent="0.35">
      <c r="A1486" s="56">
        <v>111</v>
      </c>
      <c r="B1486" s="12" t="s">
        <v>3804</v>
      </c>
      <c r="C1486" s="12">
        <v>111.3</v>
      </c>
      <c r="D1486" s="12" t="s">
        <v>2658</v>
      </c>
      <c r="E1486" s="12" t="s">
        <v>541</v>
      </c>
      <c r="F1486" s="12" t="s">
        <v>1078</v>
      </c>
      <c r="G1486" s="12" t="s">
        <v>349</v>
      </c>
      <c r="H1486" s="12" t="s">
        <v>1078</v>
      </c>
      <c r="I1486" s="12" t="s">
        <v>1285</v>
      </c>
      <c r="J1486" s="12" t="s">
        <v>556</v>
      </c>
      <c r="K1486" s="12" t="s">
        <v>564</v>
      </c>
      <c r="L1486" s="12" t="s">
        <v>581</v>
      </c>
      <c r="M1486" s="12" t="s">
        <v>3164</v>
      </c>
      <c r="N1486" s="12"/>
      <c r="O1486" s="12" t="s">
        <v>3400</v>
      </c>
      <c r="P1486" s="12" t="s">
        <v>3404</v>
      </c>
      <c r="Q1486" s="12">
        <v>1</v>
      </c>
      <c r="R1486" s="12">
        <v>0</v>
      </c>
      <c r="S1486" s="12">
        <v>0</v>
      </c>
      <c r="T1486" s="12">
        <v>0</v>
      </c>
      <c r="U1486" s="12">
        <v>0</v>
      </c>
      <c r="V1486" s="12">
        <v>0</v>
      </c>
      <c r="W1486" s="12">
        <v>0</v>
      </c>
      <c r="X1486" s="12">
        <v>0</v>
      </c>
      <c r="Y1486" s="12">
        <v>0</v>
      </c>
      <c r="Z1486" s="12">
        <v>1</v>
      </c>
      <c r="AA1486" s="12">
        <v>0</v>
      </c>
      <c r="AB1486" s="12">
        <v>0</v>
      </c>
      <c r="AC1486" s="12">
        <v>0</v>
      </c>
      <c r="AD1486" s="12">
        <v>0</v>
      </c>
      <c r="AE1486" s="12">
        <v>0</v>
      </c>
      <c r="AF1486" s="12">
        <v>0</v>
      </c>
      <c r="AG1486" s="12">
        <v>0</v>
      </c>
      <c r="AH1486" s="12">
        <v>0</v>
      </c>
      <c r="AI1486" s="12">
        <v>0</v>
      </c>
      <c r="AJ1486" s="12">
        <v>0</v>
      </c>
      <c r="AK1486" s="12">
        <v>0</v>
      </c>
      <c r="AL1486" s="12" t="s">
        <v>3450</v>
      </c>
      <c r="AM1486" s="12" t="s">
        <v>608</v>
      </c>
      <c r="AN1486" s="12" t="s">
        <v>615</v>
      </c>
      <c r="AO1486" s="12" t="s">
        <v>748</v>
      </c>
      <c r="AP1486" s="12" t="s">
        <v>3458</v>
      </c>
      <c r="AQ1486" s="12">
        <v>1000</v>
      </c>
      <c r="AR1486" s="12">
        <v>1</v>
      </c>
      <c r="AS1486" s="12" t="s">
        <v>555</v>
      </c>
      <c r="AT1486" s="12" t="s">
        <v>212</v>
      </c>
      <c r="AU1486" s="12">
        <v>1</v>
      </c>
      <c r="AV1486" s="12">
        <v>0</v>
      </c>
      <c r="AW1486" s="12">
        <v>0</v>
      </c>
      <c r="AX1486" s="12">
        <v>0</v>
      </c>
      <c r="AY1486" s="12">
        <v>1</v>
      </c>
      <c r="AZ1486" s="12">
        <v>0</v>
      </c>
      <c r="BA1486" s="12">
        <v>1</v>
      </c>
      <c r="BB1486" s="12">
        <v>1</v>
      </c>
      <c r="BC1486" s="12">
        <v>0</v>
      </c>
      <c r="BD1486" s="12">
        <v>0</v>
      </c>
      <c r="BE1486" s="12">
        <v>1</v>
      </c>
      <c r="BF1486" s="12" t="s">
        <v>2820</v>
      </c>
      <c r="BG1486" s="12" t="s">
        <v>984</v>
      </c>
      <c r="BH1486" s="12">
        <v>1</v>
      </c>
      <c r="BI1486" s="12" t="s">
        <v>3257</v>
      </c>
      <c r="BJ1486" s="12" t="s">
        <v>718</v>
      </c>
      <c r="BK1486" s="12" t="s">
        <v>718</v>
      </c>
      <c r="BL1486" s="12" t="s">
        <v>3471</v>
      </c>
      <c r="BM1486" s="12" t="s">
        <v>788</v>
      </c>
      <c r="BN1486" s="12"/>
      <c r="BO1486" s="12"/>
      <c r="BP1486" s="12"/>
      <c r="BQ1486" s="12"/>
      <c r="BR1486" s="12"/>
      <c r="BS1486" s="12"/>
      <c r="BT1486" s="12"/>
      <c r="BU1486" s="12"/>
      <c r="BV1486" s="12"/>
      <c r="BW1486" s="12"/>
      <c r="BX1486" s="12"/>
      <c r="BY1486" s="12"/>
      <c r="BZ1486" s="12"/>
      <c r="CA1486" s="12"/>
      <c r="CB1486" s="12"/>
      <c r="CC1486" s="12"/>
      <c r="CD1486" s="12"/>
      <c r="CE1486" s="12"/>
      <c r="CF1486" s="12"/>
      <c r="CG1486" s="12"/>
      <c r="CH1486" s="12"/>
      <c r="CI1486" s="12"/>
      <c r="CJ1486" s="12"/>
      <c r="CK1486" s="12"/>
      <c r="CL1486" s="12"/>
      <c r="CM1486" s="12"/>
      <c r="CN1486" s="12"/>
      <c r="CO1486" s="12"/>
      <c r="CP1486" s="12"/>
      <c r="CQ1486" s="12"/>
      <c r="CR1486" s="12"/>
      <c r="CS1486" s="12"/>
      <c r="CT1486" s="12"/>
      <c r="CU1486" s="12"/>
      <c r="CV1486" s="12"/>
      <c r="CW1486" s="12"/>
      <c r="CX1486" s="57"/>
    </row>
    <row r="1487" spans="1:102" x14ac:dyDescent="0.35">
      <c r="A1487" s="56">
        <v>114</v>
      </c>
      <c r="B1487" s="12" t="s">
        <v>3686</v>
      </c>
      <c r="C1487" s="12">
        <v>114.1</v>
      </c>
      <c r="D1487" s="12" t="s">
        <v>2666</v>
      </c>
      <c r="E1487" s="12" t="s">
        <v>546</v>
      </c>
      <c r="F1487" s="12" t="s">
        <v>1078</v>
      </c>
      <c r="G1487" s="12" t="s">
        <v>349</v>
      </c>
      <c r="H1487" s="12" t="s">
        <v>1078</v>
      </c>
      <c r="I1487" s="12" t="s">
        <v>1285</v>
      </c>
      <c r="J1487" s="12" t="s">
        <v>556</v>
      </c>
      <c r="K1487" s="12" t="s">
        <v>564</v>
      </c>
      <c r="L1487" s="12" t="s">
        <v>558</v>
      </c>
      <c r="M1487" s="12" t="s">
        <v>3237</v>
      </c>
      <c r="N1487" s="12" t="s">
        <v>592</v>
      </c>
      <c r="O1487" s="12" t="s">
        <v>3400</v>
      </c>
      <c r="P1487" s="12" t="s">
        <v>3402</v>
      </c>
      <c r="Q1487" s="12">
        <v>1</v>
      </c>
      <c r="R1487" s="12">
        <v>0</v>
      </c>
      <c r="S1487" s="12">
        <v>0</v>
      </c>
      <c r="T1487" s="12">
        <v>0</v>
      </c>
      <c r="U1487" s="12">
        <v>0</v>
      </c>
      <c r="V1487" s="12">
        <v>0</v>
      </c>
      <c r="W1487" s="12">
        <v>0</v>
      </c>
      <c r="X1487" s="12">
        <v>0</v>
      </c>
      <c r="Y1487" s="12">
        <v>0</v>
      </c>
      <c r="Z1487" s="12">
        <v>0</v>
      </c>
      <c r="AA1487" s="12">
        <v>0</v>
      </c>
      <c r="AB1487" s="12">
        <v>0</v>
      </c>
      <c r="AC1487" s="12">
        <v>0</v>
      </c>
      <c r="AD1487" s="12">
        <v>0</v>
      </c>
      <c r="AE1487" s="12">
        <v>0</v>
      </c>
      <c r="AF1487" s="12">
        <v>0</v>
      </c>
      <c r="AG1487" s="12">
        <v>0</v>
      </c>
      <c r="AH1487" s="12">
        <v>0</v>
      </c>
      <c r="AI1487" s="12">
        <v>0</v>
      </c>
      <c r="AJ1487" s="12">
        <v>1</v>
      </c>
      <c r="AK1487" s="12">
        <v>0</v>
      </c>
      <c r="AL1487" s="12" t="s">
        <v>607</v>
      </c>
      <c r="AM1487" s="12" t="s">
        <v>608</v>
      </c>
      <c r="AN1487" s="12" t="s">
        <v>752</v>
      </c>
      <c r="AO1487" s="12">
        <v>2006</v>
      </c>
      <c r="AP1487" s="12" t="s">
        <v>3458</v>
      </c>
      <c r="AQ1487" s="12" t="s">
        <v>1017</v>
      </c>
      <c r="AR1487" s="12">
        <v>1</v>
      </c>
      <c r="AS1487" s="12" t="s">
        <v>555</v>
      </c>
      <c r="AT1487" s="12" t="s">
        <v>212</v>
      </c>
      <c r="AU1487" s="12">
        <v>0</v>
      </c>
      <c r="AV1487" s="12">
        <v>0</v>
      </c>
      <c r="AW1487" s="12">
        <v>0</v>
      </c>
      <c r="AX1487" s="12">
        <v>0</v>
      </c>
      <c r="AY1487" s="12">
        <v>1</v>
      </c>
      <c r="AZ1487" s="12">
        <v>0</v>
      </c>
      <c r="BA1487" s="12">
        <v>1</v>
      </c>
      <c r="BB1487" s="12">
        <v>1</v>
      </c>
      <c r="BC1487" s="12">
        <v>1</v>
      </c>
      <c r="BD1487" s="12">
        <v>1</v>
      </c>
      <c r="BE1487" s="12">
        <v>0</v>
      </c>
      <c r="BF1487" s="12" t="s">
        <v>766</v>
      </c>
      <c r="BG1487" s="12" t="s">
        <v>1242</v>
      </c>
      <c r="BH1487" s="12"/>
      <c r="BI1487" s="12" t="s">
        <v>2809</v>
      </c>
      <c r="BJ1487" s="12" t="s">
        <v>3460</v>
      </c>
      <c r="BK1487" s="12" t="s">
        <v>3467</v>
      </c>
      <c r="BL1487" s="12" t="s">
        <v>3464</v>
      </c>
      <c r="BM1487" s="12" t="s">
        <v>787</v>
      </c>
      <c r="BN1487" s="12"/>
      <c r="BO1487" s="12"/>
      <c r="BP1487" s="12"/>
      <c r="BQ1487" s="12"/>
      <c r="BR1487" s="12"/>
      <c r="BS1487" s="12"/>
      <c r="BT1487" s="12"/>
      <c r="BU1487" s="12"/>
      <c r="BV1487" s="12"/>
      <c r="BW1487" s="12"/>
      <c r="BX1487" s="12"/>
      <c r="BY1487" s="12"/>
      <c r="BZ1487" s="12"/>
      <c r="CA1487" s="12"/>
      <c r="CB1487" s="12"/>
      <c r="CC1487" s="12"/>
      <c r="CD1487" s="12"/>
      <c r="CE1487" s="12"/>
      <c r="CF1487" s="12"/>
      <c r="CG1487" s="12"/>
      <c r="CH1487" s="12"/>
      <c r="CI1487" s="12"/>
      <c r="CJ1487" s="12"/>
      <c r="CK1487" s="12"/>
      <c r="CL1487" s="12"/>
      <c r="CM1487" s="12"/>
      <c r="CN1487" s="12"/>
      <c r="CO1487" s="12"/>
      <c r="CP1487" s="12"/>
      <c r="CQ1487" s="12"/>
      <c r="CR1487" s="12"/>
      <c r="CS1487" s="12"/>
      <c r="CT1487" s="12"/>
      <c r="CU1487" s="12"/>
      <c r="CV1487" s="12"/>
      <c r="CW1487" s="12"/>
      <c r="CX1487" s="57"/>
    </row>
    <row r="1488" spans="1:102" x14ac:dyDescent="0.35">
      <c r="A1488" s="56">
        <v>114</v>
      </c>
      <c r="B1488" s="12" t="s">
        <v>3686</v>
      </c>
      <c r="C1488" s="12">
        <v>114.1</v>
      </c>
      <c r="D1488" s="12" t="s">
        <v>2667</v>
      </c>
      <c r="E1488" s="12" t="s">
        <v>546</v>
      </c>
      <c r="F1488" s="12" t="s">
        <v>1078</v>
      </c>
      <c r="G1488" s="12" t="s">
        <v>349</v>
      </c>
      <c r="H1488" s="12" t="s">
        <v>1078</v>
      </c>
      <c r="I1488" s="12" t="s">
        <v>1285</v>
      </c>
      <c r="J1488" s="12" t="s">
        <v>556</v>
      </c>
      <c r="K1488" s="12" t="s">
        <v>564</v>
      </c>
      <c r="L1488" s="12" t="s">
        <v>558</v>
      </c>
      <c r="M1488" s="12" t="s">
        <v>3237</v>
      </c>
      <c r="N1488" s="12" t="s">
        <v>592</v>
      </c>
      <c r="O1488" s="12" t="s">
        <v>3400</v>
      </c>
      <c r="P1488" s="12" t="s">
        <v>3402</v>
      </c>
      <c r="Q1488" s="12">
        <v>1</v>
      </c>
      <c r="R1488" s="12">
        <v>0</v>
      </c>
      <c r="S1488" s="12">
        <v>0</v>
      </c>
      <c r="T1488" s="12">
        <v>0</v>
      </c>
      <c r="U1488" s="12">
        <v>0</v>
      </c>
      <c r="V1488" s="12">
        <v>0</v>
      </c>
      <c r="W1488" s="12">
        <v>0</v>
      </c>
      <c r="X1488" s="12">
        <v>0</v>
      </c>
      <c r="Y1488" s="12">
        <v>0</v>
      </c>
      <c r="Z1488" s="12">
        <v>0</v>
      </c>
      <c r="AA1488" s="12">
        <v>0</v>
      </c>
      <c r="AB1488" s="12">
        <v>0</v>
      </c>
      <c r="AC1488" s="12">
        <v>0</v>
      </c>
      <c r="AD1488" s="12">
        <v>0</v>
      </c>
      <c r="AE1488" s="12">
        <v>0</v>
      </c>
      <c r="AF1488" s="12">
        <v>0</v>
      </c>
      <c r="AG1488" s="12">
        <v>0</v>
      </c>
      <c r="AH1488" s="12">
        <v>0</v>
      </c>
      <c r="AI1488" s="12">
        <v>0</v>
      </c>
      <c r="AJ1488" s="12">
        <v>1</v>
      </c>
      <c r="AK1488" s="12">
        <v>0</v>
      </c>
      <c r="AL1488" s="12" t="s">
        <v>607</v>
      </c>
      <c r="AM1488" s="12" t="s">
        <v>608</v>
      </c>
      <c r="AN1488" s="12" t="s">
        <v>752</v>
      </c>
      <c r="AO1488" s="12">
        <v>2006</v>
      </c>
      <c r="AP1488" s="12" t="s">
        <v>3458</v>
      </c>
      <c r="AQ1488" s="12" t="s">
        <v>1017</v>
      </c>
      <c r="AR1488" s="12">
        <v>1</v>
      </c>
      <c r="AS1488" s="12" t="s">
        <v>555</v>
      </c>
      <c r="AT1488" s="12" t="s">
        <v>212</v>
      </c>
      <c r="AU1488" s="12">
        <v>0</v>
      </c>
      <c r="AV1488" s="12">
        <v>0</v>
      </c>
      <c r="AW1488" s="12">
        <v>0</v>
      </c>
      <c r="AX1488" s="12">
        <v>0</v>
      </c>
      <c r="AY1488" s="12">
        <v>1</v>
      </c>
      <c r="AZ1488" s="12">
        <v>0</v>
      </c>
      <c r="BA1488" s="12">
        <v>1</v>
      </c>
      <c r="BB1488" s="12">
        <v>1</v>
      </c>
      <c r="BC1488" s="12">
        <v>1</v>
      </c>
      <c r="BD1488" s="12">
        <v>1</v>
      </c>
      <c r="BE1488" s="12">
        <v>0</v>
      </c>
      <c r="BF1488" s="12" t="s">
        <v>772</v>
      </c>
      <c r="BG1488" s="12" t="s">
        <v>2773</v>
      </c>
      <c r="BH1488" s="12"/>
      <c r="BI1488" s="12" t="s">
        <v>2814</v>
      </c>
      <c r="BJ1488" s="12" t="s">
        <v>3460</v>
      </c>
      <c r="BK1488" s="12" t="s">
        <v>3467</v>
      </c>
      <c r="BL1488" s="12" t="s">
        <v>3464</v>
      </c>
      <c r="BM1488" s="12" t="s">
        <v>787</v>
      </c>
      <c r="BN1488" s="12"/>
      <c r="BO1488" s="12"/>
      <c r="BP1488" s="12"/>
      <c r="BQ1488" s="12"/>
      <c r="BR1488" s="12"/>
      <c r="BS1488" s="12"/>
      <c r="BT1488" s="12"/>
      <c r="BU1488" s="12"/>
      <c r="BV1488" s="12"/>
      <c r="BW1488" s="12"/>
      <c r="BX1488" s="12"/>
      <c r="BY1488" s="12"/>
      <c r="BZ1488" s="12"/>
      <c r="CA1488" s="12"/>
      <c r="CB1488" s="12"/>
      <c r="CC1488" s="12"/>
      <c r="CD1488" s="12"/>
      <c r="CE1488" s="12"/>
      <c r="CF1488" s="12"/>
      <c r="CG1488" s="12"/>
      <c r="CH1488" s="12"/>
      <c r="CI1488" s="12"/>
      <c r="CJ1488" s="12"/>
      <c r="CK1488" s="12"/>
      <c r="CL1488" s="12"/>
      <c r="CM1488" s="12"/>
      <c r="CN1488" s="12"/>
      <c r="CO1488" s="12"/>
      <c r="CP1488" s="12"/>
      <c r="CQ1488" s="12"/>
      <c r="CR1488" s="12"/>
      <c r="CS1488" s="12"/>
      <c r="CT1488" s="12"/>
      <c r="CU1488" s="12"/>
      <c r="CV1488" s="12"/>
      <c r="CW1488" s="12"/>
      <c r="CX1488" s="57"/>
    </row>
    <row r="1489" spans="1:102" x14ac:dyDescent="0.35">
      <c r="A1489" s="56">
        <v>115</v>
      </c>
      <c r="B1489" s="12" t="s">
        <v>3807</v>
      </c>
      <c r="C1489" s="12">
        <v>115.1</v>
      </c>
      <c r="D1489" s="12" t="s">
        <v>2690</v>
      </c>
      <c r="E1489" s="12" t="s">
        <v>547</v>
      </c>
      <c r="F1489" s="12" t="s">
        <v>1078</v>
      </c>
      <c r="G1489" s="12" t="s">
        <v>349</v>
      </c>
      <c r="H1489" s="12" t="s">
        <v>1078</v>
      </c>
      <c r="I1489" s="12" t="s">
        <v>1285</v>
      </c>
      <c r="J1489" s="12" t="s">
        <v>1222</v>
      </c>
      <c r="K1489" s="12" t="s">
        <v>564</v>
      </c>
      <c r="L1489" s="12" t="s">
        <v>173</v>
      </c>
      <c r="M1489" s="12" t="s">
        <v>3164</v>
      </c>
      <c r="N1489" s="12"/>
      <c r="O1489" s="12" t="s">
        <v>3400</v>
      </c>
      <c r="P1489" s="12" t="s">
        <v>3402</v>
      </c>
      <c r="Q1489" s="12">
        <v>1</v>
      </c>
      <c r="R1489" s="12">
        <v>0</v>
      </c>
      <c r="S1489" s="12">
        <v>0</v>
      </c>
      <c r="T1489" s="12">
        <v>0</v>
      </c>
      <c r="U1489" s="12">
        <v>0</v>
      </c>
      <c r="V1489" s="12">
        <v>0</v>
      </c>
      <c r="W1489" s="12">
        <v>0</v>
      </c>
      <c r="X1489" s="12">
        <v>0</v>
      </c>
      <c r="Y1489" s="12">
        <v>0</v>
      </c>
      <c r="Z1489" s="12">
        <v>0</v>
      </c>
      <c r="AA1489" s="12">
        <v>0</v>
      </c>
      <c r="AB1489" s="12">
        <v>0</v>
      </c>
      <c r="AC1489" s="12">
        <v>0</v>
      </c>
      <c r="AD1489" s="12">
        <v>0</v>
      </c>
      <c r="AE1489" s="12">
        <v>0</v>
      </c>
      <c r="AF1489" s="12">
        <v>0</v>
      </c>
      <c r="AG1489" s="12">
        <v>0</v>
      </c>
      <c r="AH1489" s="12">
        <v>0</v>
      </c>
      <c r="AI1489" s="12">
        <v>0</v>
      </c>
      <c r="AJ1489" s="12">
        <v>1</v>
      </c>
      <c r="AK1489" s="12">
        <v>0</v>
      </c>
      <c r="AL1489" s="12" t="s">
        <v>607</v>
      </c>
      <c r="AM1489" s="12" t="s">
        <v>608</v>
      </c>
      <c r="AN1489" s="12" t="s">
        <v>636</v>
      </c>
      <c r="AO1489" s="12">
        <v>2003</v>
      </c>
      <c r="AP1489" s="12" t="s">
        <v>3458</v>
      </c>
      <c r="AQ1489" s="12">
        <v>967</v>
      </c>
      <c r="AR1489" s="12">
        <v>1</v>
      </c>
      <c r="AS1489" s="12" t="s">
        <v>555</v>
      </c>
      <c r="AT1489" s="12" t="s">
        <v>212</v>
      </c>
      <c r="AU1489" s="12">
        <v>0</v>
      </c>
      <c r="AV1489" s="12">
        <v>1</v>
      </c>
      <c r="AW1489" s="12">
        <v>0</v>
      </c>
      <c r="AX1489" s="12">
        <v>1</v>
      </c>
      <c r="AY1489" s="12">
        <v>1</v>
      </c>
      <c r="AZ1489" s="12">
        <v>1</v>
      </c>
      <c r="BA1489" s="12">
        <v>0</v>
      </c>
      <c r="BB1489" s="12">
        <v>0</v>
      </c>
      <c r="BC1489" s="12">
        <v>0</v>
      </c>
      <c r="BD1489" s="12">
        <v>1</v>
      </c>
      <c r="BE1489" s="12">
        <v>0</v>
      </c>
      <c r="BF1489" s="12" t="s">
        <v>2821</v>
      </c>
      <c r="BG1489" s="12" t="s">
        <v>848</v>
      </c>
      <c r="BH1489" s="12"/>
      <c r="BI1489" s="12" t="s">
        <v>2819</v>
      </c>
      <c r="BJ1489" s="12" t="s">
        <v>3460</v>
      </c>
      <c r="BK1489" s="12" t="s">
        <v>3463</v>
      </c>
      <c r="BL1489" s="12" t="s">
        <v>3464</v>
      </c>
      <c r="BM1489" s="12" t="s">
        <v>3484</v>
      </c>
      <c r="BN1489" s="12" t="s">
        <v>1174</v>
      </c>
      <c r="BO1489" s="12"/>
      <c r="BP1489" s="12"/>
      <c r="BQ1489" s="12"/>
      <c r="BR1489" s="12"/>
      <c r="BS1489" s="12"/>
      <c r="BT1489" s="12"/>
      <c r="BU1489" s="12"/>
      <c r="BV1489" s="12"/>
      <c r="BW1489" s="12"/>
      <c r="BX1489" s="12"/>
      <c r="BY1489" s="12"/>
      <c r="BZ1489" s="12"/>
      <c r="CA1489" s="12"/>
      <c r="CB1489" s="12"/>
      <c r="CC1489" s="12"/>
      <c r="CD1489" s="12"/>
      <c r="CE1489" s="12"/>
      <c r="CF1489" s="12"/>
      <c r="CG1489" s="12"/>
      <c r="CH1489" s="12"/>
      <c r="CI1489" s="12"/>
      <c r="CJ1489" s="12"/>
      <c r="CK1489" s="12"/>
      <c r="CL1489" s="12"/>
      <c r="CM1489" s="12"/>
      <c r="CN1489" s="12"/>
      <c r="CO1489" s="12"/>
      <c r="CP1489" s="12"/>
      <c r="CQ1489" s="12"/>
      <c r="CR1489" s="12"/>
      <c r="CS1489" s="12"/>
      <c r="CT1489" s="12"/>
      <c r="CU1489" s="12"/>
      <c r="CV1489" s="12"/>
      <c r="CW1489" s="12"/>
      <c r="CX1489" s="57"/>
    </row>
    <row r="1490" spans="1:102" x14ac:dyDescent="0.35">
      <c r="A1490" s="56">
        <v>115</v>
      </c>
      <c r="B1490" s="12" t="s">
        <v>3807</v>
      </c>
      <c r="C1490" s="12">
        <v>115.1</v>
      </c>
      <c r="D1490" s="12" t="s">
        <v>2691</v>
      </c>
      <c r="E1490" s="12" t="s">
        <v>547</v>
      </c>
      <c r="F1490" s="12" t="s">
        <v>1078</v>
      </c>
      <c r="G1490" s="12" t="s">
        <v>349</v>
      </c>
      <c r="H1490" s="12" t="s">
        <v>1078</v>
      </c>
      <c r="I1490" s="12" t="s">
        <v>1285</v>
      </c>
      <c r="J1490" s="12" t="s">
        <v>1222</v>
      </c>
      <c r="K1490" s="12" t="s">
        <v>564</v>
      </c>
      <c r="L1490" s="12" t="s">
        <v>173</v>
      </c>
      <c r="M1490" s="12" t="s">
        <v>3164</v>
      </c>
      <c r="N1490" s="12"/>
      <c r="O1490" s="12" t="s">
        <v>3400</v>
      </c>
      <c r="P1490" s="12" t="s">
        <v>3402</v>
      </c>
      <c r="Q1490" s="12">
        <v>1</v>
      </c>
      <c r="R1490" s="12">
        <v>0</v>
      </c>
      <c r="S1490" s="12">
        <v>0</v>
      </c>
      <c r="T1490" s="12">
        <v>0</v>
      </c>
      <c r="U1490" s="12">
        <v>0</v>
      </c>
      <c r="V1490" s="12">
        <v>0</v>
      </c>
      <c r="W1490" s="12">
        <v>0</v>
      </c>
      <c r="X1490" s="12">
        <v>0</v>
      </c>
      <c r="Y1490" s="12">
        <v>0</v>
      </c>
      <c r="Z1490" s="12">
        <v>0</v>
      </c>
      <c r="AA1490" s="12">
        <v>0</v>
      </c>
      <c r="AB1490" s="12">
        <v>0</v>
      </c>
      <c r="AC1490" s="12">
        <v>0</v>
      </c>
      <c r="AD1490" s="12">
        <v>0</v>
      </c>
      <c r="AE1490" s="12">
        <v>0</v>
      </c>
      <c r="AF1490" s="12">
        <v>0</v>
      </c>
      <c r="AG1490" s="12">
        <v>0</v>
      </c>
      <c r="AH1490" s="12">
        <v>0</v>
      </c>
      <c r="AI1490" s="12">
        <v>0</v>
      </c>
      <c r="AJ1490" s="12">
        <v>1</v>
      </c>
      <c r="AK1490" s="12">
        <v>0</v>
      </c>
      <c r="AL1490" s="12" t="s">
        <v>607</v>
      </c>
      <c r="AM1490" s="12" t="s">
        <v>608</v>
      </c>
      <c r="AN1490" s="12" t="s">
        <v>636</v>
      </c>
      <c r="AO1490" s="12">
        <v>2003</v>
      </c>
      <c r="AP1490" s="12" t="s">
        <v>3458</v>
      </c>
      <c r="AQ1490" s="12">
        <v>967</v>
      </c>
      <c r="AR1490" s="12">
        <v>1</v>
      </c>
      <c r="AS1490" s="12" t="s">
        <v>555</v>
      </c>
      <c r="AT1490" s="12" t="s">
        <v>212</v>
      </c>
      <c r="AU1490" s="12">
        <v>0</v>
      </c>
      <c r="AV1490" s="12">
        <v>1</v>
      </c>
      <c r="AW1490" s="12">
        <v>0</v>
      </c>
      <c r="AX1490" s="12">
        <v>1</v>
      </c>
      <c r="AY1490" s="12">
        <v>1</v>
      </c>
      <c r="AZ1490" s="12">
        <v>1</v>
      </c>
      <c r="BA1490" s="12">
        <v>0</v>
      </c>
      <c r="BB1490" s="12">
        <v>0</v>
      </c>
      <c r="BC1490" s="12">
        <v>0</v>
      </c>
      <c r="BD1490" s="12">
        <v>1</v>
      </c>
      <c r="BE1490" s="12">
        <v>0</v>
      </c>
      <c r="BF1490" s="12" t="s">
        <v>2821</v>
      </c>
      <c r="BG1490" s="12" t="s">
        <v>848</v>
      </c>
      <c r="BH1490" s="12"/>
      <c r="BI1490" s="12" t="s">
        <v>2819</v>
      </c>
      <c r="BJ1490" s="12" t="s">
        <v>3459</v>
      </c>
      <c r="BK1490" s="12" t="s">
        <v>3463</v>
      </c>
      <c r="BL1490" s="12" t="s">
        <v>3464</v>
      </c>
      <c r="BM1490" s="12" t="s">
        <v>3484</v>
      </c>
      <c r="BN1490" s="12" t="s">
        <v>1174</v>
      </c>
      <c r="BO1490" s="12"/>
      <c r="BP1490" s="12"/>
      <c r="BQ1490" s="12"/>
      <c r="BR1490" s="12"/>
      <c r="BS1490" s="12"/>
      <c r="BT1490" s="12"/>
      <c r="BU1490" s="12"/>
      <c r="BV1490" s="12"/>
      <c r="BW1490" s="12"/>
      <c r="BX1490" s="12"/>
      <c r="BY1490" s="12"/>
      <c r="BZ1490" s="12"/>
      <c r="CA1490" s="12"/>
      <c r="CB1490" s="12"/>
      <c r="CC1490" s="12"/>
      <c r="CD1490" s="12"/>
      <c r="CE1490" s="12"/>
      <c r="CF1490" s="12"/>
      <c r="CG1490" s="12"/>
      <c r="CH1490" s="12"/>
      <c r="CI1490" s="12"/>
      <c r="CJ1490" s="12"/>
      <c r="CK1490" s="12"/>
      <c r="CL1490" s="12"/>
      <c r="CM1490" s="12"/>
      <c r="CN1490" s="12"/>
      <c r="CO1490" s="12"/>
      <c r="CP1490" s="12"/>
      <c r="CQ1490" s="12"/>
      <c r="CR1490" s="12"/>
      <c r="CS1490" s="12"/>
      <c r="CT1490" s="12"/>
      <c r="CU1490" s="12"/>
      <c r="CV1490" s="12"/>
      <c r="CW1490" s="12"/>
      <c r="CX1490" s="57"/>
    </row>
    <row r="1491" spans="1:102" x14ac:dyDescent="0.35">
      <c r="A1491" s="56">
        <v>115</v>
      </c>
      <c r="B1491" s="12" t="s">
        <v>3807</v>
      </c>
      <c r="C1491" s="12">
        <v>115.1</v>
      </c>
      <c r="D1491" s="12" t="s">
        <v>2675</v>
      </c>
      <c r="E1491" s="12" t="s">
        <v>547</v>
      </c>
      <c r="F1491" s="12" t="s">
        <v>1078</v>
      </c>
      <c r="G1491" s="12" t="s">
        <v>349</v>
      </c>
      <c r="H1491" s="12" t="s">
        <v>1078</v>
      </c>
      <c r="I1491" s="12" t="s">
        <v>1285</v>
      </c>
      <c r="J1491" s="12" t="s">
        <v>1222</v>
      </c>
      <c r="K1491" s="12" t="s">
        <v>564</v>
      </c>
      <c r="L1491" s="12" t="s">
        <v>173</v>
      </c>
      <c r="M1491" s="12" t="s">
        <v>3164</v>
      </c>
      <c r="N1491" s="12"/>
      <c r="O1491" s="12" t="s">
        <v>3400</v>
      </c>
      <c r="P1491" s="12" t="s">
        <v>3402</v>
      </c>
      <c r="Q1491" s="12">
        <v>1</v>
      </c>
      <c r="R1491" s="12">
        <v>0</v>
      </c>
      <c r="S1491" s="12">
        <v>0</v>
      </c>
      <c r="T1491" s="12">
        <v>0</v>
      </c>
      <c r="U1491" s="12">
        <v>0</v>
      </c>
      <c r="V1491" s="12">
        <v>0</v>
      </c>
      <c r="W1491" s="12">
        <v>0</v>
      </c>
      <c r="X1491" s="12">
        <v>0</v>
      </c>
      <c r="Y1491" s="12">
        <v>0</v>
      </c>
      <c r="Z1491" s="12">
        <v>0</v>
      </c>
      <c r="AA1491" s="12">
        <v>0</v>
      </c>
      <c r="AB1491" s="12">
        <v>0</v>
      </c>
      <c r="AC1491" s="12">
        <v>0</v>
      </c>
      <c r="AD1491" s="12">
        <v>0</v>
      </c>
      <c r="AE1491" s="12">
        <v>0</v>
      </c>
      <c r="AF1491" s="12">
        <v>0</v>
      </c>
      <c r="AG1491" s="12">
        <v>0</v>
      </c>
      <c r="AH1491" s="12">
        <v>0</v>
      </c>
      <c r="AI1491" s="12">
        <v>0</v>
      </c>
      <c r="AJ1491" s="12">
        <v>1</v>
      </c>
      <c r="AK1491" s="12">
        <v>0</v>
      </c>
      <c r="AL1491" s="12" t="s">
        <v>607</v>
      </c>
      <c r="AM1491" s="12" t="s">
        <v>608</v>
      </c>
      <c r="AN1491" s="12" t="s">
        <v>636</v>
      </c>
      <c r="AO1491" s="12">
        <v>2003</v>
      </c>
      <c r="AP1491" s="12" t="s">
        <v>3458</v>
      </c>
      <c r="AQ1491" s="12">
        <v>967</v>
      </c>
      <c r="AR1491" s="12">
        <v>1</v>
      </c>
      <c r="AS1491" s="12" t="s">
        <v>555</v>
      </c>
      <c r="AT1491" s="12" t="s">
        <v>212</v>
      </c>
      <c r="AU1491" s="12">
        <v>0</v>
      </c>
      <c r="AV1491" s="12">
        <v>1</v>
      </c>
      <c r="AW1491" s="12">
        <v>0</v>
      </c>
      <c r="AX1491" s="12">
        <v>1</v>
      </c>
      <c r="AY1491" s="12">
        <v>1</v>
      </c>
      <c r="AZ1491" s="12">
        <v>1</v>
      </c>
      <c r="BA1491" s="12">
        <v>0</v>
      </c>
      <c r="BB1491" s="12">
        <v>0</v>
      </c>
      <c r="BC1491" s="12">
        <v>0</v>
      </c>
      <c r="BD1491" s="12">
        <v>1</v>
      </c>
      <c r="BE1491" s="12">
        <v>0</v>
      </c>
      <c r="BF1491" s="12" t="s">
        <v>2820</v>
      </c>
      <c r="BG1491" s="12" t="s">
        <v>1020</v>
      </c>
      <c r="BH1491" s="12"/>
      <c r="BI1491" s="12" t="s">
        <v>2803</v>
      </c>
      <c r="BJ1491" s="12" t="s">
        <v>718</v>
      </c>
      <c r="BK1491" s="12" t="s">
        <v>3475</v>
      </c>
      <c r="BL1491" s="12" t="s">
        <v>3471</v>
      </c>
      <c r="BM1491" s="12" t="s">
        <v>3484</v>
      </c>
      <c r="BN1491" s="12" t="s">
        <v>1174</v>
      </c>
      <c r="BO1491" s="12"/>
      <c r="BP1491" s="12"/>
      <c r="BQ1491" s="12"/>
      <c r="BR1491" s="12"/>
      <c r="BS1491" s="12"/>
      <c r="BT1491" s="12"/>
      <c r="BU1491" s="12"/>
      <c r="BV1491" s="12"/>
      <c r="BW1491" s="12"/>
      <c r="BX1491" s="12"/>
      <c r="BY1491" s="12"/>
      <c r="BZ1491" s="12"/>
      <c r="CA1491" s="12"/>
      <c r="CB1491" s="12"/>
      <c r="CC1491" s="12"/>
      <c r="CD1491" s="12"/>
      <c r="CE1491" s="12"/>
      <c r="CF1491" s="12"/>
      <c r="CG1491" s="12"/>
      <c r="CH1491" s="12"/>
      <c r="CI1491" s="12"/>
      <c r="CJ1491" s="12"/>
      <c r="CK1491" s="12"/>
      <c r="CL1491" s="12"/>
      <c r="CM1491" s="12"/>
      <c r="CN1491" s="12"/>
      <c r="CO1491" s="12"/>
      <c r="CP1491" s="12"/>
      <c r="CQ1491" s="12"/>
      <c r="CR1491" s="12"/>
      <c r="CS1491" s="12"/>
      <c r="CT1491" s="12"/>
      <c r="CU1491" s="12"/>
      <c r="CV1491" s="12"/>
      <c r="CW1491" s="12"/>
      <c r="CX1491" s="57"/>
    </row>
    <row r="1492" spans="1:102" x14ac:dyDescent="0.35">
      <c r="A1492" s="56">
        <v>115</v>
      </c>
      <c r="B1492" s="12" t="s">
        <v>3807</v>
      </c>
      <c r="C1492" s="12">
        <v>115.1</v>
      </c>
      <c r="D1492" s="12" t="s">
        <v>2676</v>
      </c>
      <c r="E1492" s="12" t="s">
        <v>547</v>
      </c>
      <c r="F1492" s="12" t="s">
        <v>1078</v>
      </c>
      <c r="G1492" s="12" t="s">
        <v>349</v>
      </c>
      <c r="H1492" s="12" t="s">
        <v>1078</v>
      </c>
      <c r="I1492" s="12" t="s">
        <v>1285</v>
      </c>
      <c r="J1492" s="12" t="s">
        <v>1222</v>
      </c>
      <c r="K1492" s="12" t="s">
        <v>564</v>
      </c>
      <c r="L1492" s="12" t="s">
        <v>173</v>
      </c>
      <c r="M1492" s="12" t="s">
        <v>3164</v>
      </c>
      <c r="N1492" s="12"/>
      <c r="O1492" s="12" t="s">
        <v>3400</v>
      </c>
      <c r="P1492" s="12" t="s">
        <v>3402</v>
      </c>
      <c r="Q1492" s="12">
        <v>1</v>
      </c>
      <c r="R1492" s="12">
        <v>0</v>
      </c>
      <c r="S1492" s="12">
        <v>0</v>
      </c>
      <c r="T1492" s="12">
        <v>0</v>
      </c>
      <c r="U1492" s="12">
        <v>0</v>
      </c>
      <c r="V1492" s="12">
        <v>0</v>
      </c>
      <c r="W1492" s="12">
        <v>0</v>
      </c>
      <c r="X1492" s="12">
        <v>0</v>
      </c>
      <c r="Y1492" s="12">
        <v>0</v>
      </c>
      <c r="Z1492" s="12">
        <v>0</v>
      </c>
      <c r="AA1492" s="12">
        <v>0</v>
      </c>
      <c r="AB1492" s="12">
        <v>0</v>
      </c>
      <c r="AC1492" s="12">
        <v>0</v>
      </c>
      <c r="AD1492" s="12">
        <v>0</v>
      </c>
      <c r="AE1492" s="12">
        <v>0</v>
      </c>
      <c r="AF1492" s="12">
        <v>0</v>
      </c>
      <c r="AG1492" s="12">
        <v>0</v>
      </c>
      <c r="AH1492" s="12">
        <v>0</v>
      </c>
      <c r="AI1492" s="12">
        <v>0</v>
      </c>
      <c r="AJ1492" s="12">
        <v>1</v>
      </c>
      <c r="AK1492" s="12">
        <v>0</v>
      </c>
      <c r="AL1492" s="12" t="s">
        <v>607</v>
      </c>
      <c r="AM1492" s="12" t="s">
        <v>608</v>
      </c>
      <c r="AN1492" s="12" t="s">
        <v>636</v>
      </c>
      <c r="AO1492" s="12">
        <v>2003</v>
      </c>
      <c r="AP1492" s="12" t="s">
        <v>3458</v>
      </c>
      <c r="AQ1492" s="12">
        <v>967</v>
      </c>
      <c r="AR1492" s="12">
        <v>1</v>
      </c>
      <c r="AS1492" s="12" t="s">
        <v>555</v>
      </c>
      <c r="AT1492" s="12" t="s">
        <v>212</v>
      </c>
      <c r="AU1492" s="12">
        <v>0</v>
      </c>
      <c r="AV1492" s="12">
        <v>1</v>
      </c>
      <c r="AW1492" s="12">
        <v>0</v>
      </c>
      <c r="AX1492" s="12">
        <v>1</v>
      </c>
      <c r="AY1492" s="12">
        <v>1</v>
      </c>
      <c r="AZ1492" s="12">
        <v>1</v>
      </c>
      <c r="BA1492" s="12">
        <v>0</v>
      </c>
      <c r="BB1492" s="12">
        <v>0</v>
      </c>
      <c r="BC1492" s="12">
        <v>0</v>
      </c>
      <c r="BD1492" s="12">
        <v>1</v>
      </c>
      <c r="BE1492" s="12">
        <v>0</v>
      </c>
      <c r="BF1492" s="12" t="s">
        <v>2820</v>
      </c>
      <c r="BG1492" s="12" t="s">
        <v>1021</v>
      </c>
      <c r="BH1492" s="12"/>
      <c r="BI1492" s="12" t="s">
        <v>2803</v>
      </c>
      <c r="BJ1492" s="12" t="s">
        <v>3460</v>
      </c>
      <c r="BK1492" s="12" t="s">
        <v>3475</v>
      </c>
      <c r="BL1492" s="12" t="s">
        <v>3471</v>
      </c>
      <c r="BM1492" s="12" t="s">
        <v>3484</v>
      </c>
      <c r="BN1492" s="12" t="s">
        <v>1174</v>
      </c>
      <c r="BO1492" s="12"/>
      <c r="BP1492" s="12"/>
      <c r="BQ1492" s="12"/>
      <c r="BR1492" s="12"/>
      <c r="BS1492" s="12"/>
      <c r="BT1492" s="12"/>
      <c r="BU1492" s="12"/>
      <c r="BV1492" s="12"/>
      <c r="BW1492" s="12"/>
      <c r="BX1492" s="12"/>
      <c r="BY1492" s="12"/>
      <c r="BZ1492" s="12"/>
      <c r="CA1492" s="12"/>
      <c r="CB1492" s="12"/>
      <c r="CC1492" s="12"/>
      <c r="CD1492" s="12"/>
      <c r="CE1492" s="12"/>
      <c r="CF1492" s="12"/>
      <c r="CG1492" s="12"/>
      <c r="CH1492" s="12"/>
      <c r="CI1492" s="12"/>
      <c r="CJ1492" s="12"/>
      <c r="CK1492" s="12"/>
      <c r="CL1492" s="12"/>
      <c r="CM1492" s="12"/>
      <c r="CN1492" s="12"/>
      <c r="CO1492" s="12"/>
      <c r="CP1492" s="12"/>
      <c r="CQ1492" s="12"/>
      <c r="CR1492" s="12"/>
      <c r="CS1492" s="12"/>
      <c r="CT1492" s="12"/>
      <c r="CU1492" s="12"/>
      <c r="CV1492" s="12"/>
      <c r="CW1492" s="12"/>
      <c r="CX1492" s="57"/>
    </row>
    <row r="1493" spans="1:102" x14ac:dyDescent="0.35">
      <c r="A1493" s="56">
        <v>115</v>
      </c>
      <c r="B1493" s="12" t="s">
        <v>3807</v>
      </c>
      <c r="C1493" s="12">
        <v>115.1</v>
      </c>
      <c r="D1493" s="12" t="s">
        <v>2681</v>
      </c>
      <c r="E1493" s="12" t="s">
        <v>547</v>
      </c>
      <c r="F1493" s="12" t="s">
        <v>1078</v>
      </c>
      <c r="G1493" s="12" t="s">
        <v>349</v>
      </c>
      <c r="H1493" s="12" t="s">
        <v>1078</v>
      </c>
      <c r="I1493" s="12" t="s">
        <v>1285</v>
      </c>
      <c r="J1493" s="12" t="s">
        <v>1222</v>
      </c>
      <c r="K1493" s="12" t="s">
        <v>564</v>
      </c>
      <c r="L1493" s="12" t="s">
        <v>173</v>
      </c>
      <c r="M1493" s="12" t="s">
        <v>3164</v>
      </c>
      <c r="N1493" s="12"/>
      <c r="O1493" s="12" t="s">
        <v>3400</v>
      </c>
      <c r="P1493" s="12" t="s">
        <v>3402</v>
      </c>
      <c r="Q1493" s="12">
        <v>1</v>
      </c>
      <c r="R1493" s="12">
        <v>0</v>
      </c>
      <c r="S1493" s="12">
        <v>0</v>
      </c>
      <c r="T1493" s="12">
        <v>0</v>
      </c>
      <c r="U1493" s="12">
        <v>0</v>
      </c>
      <c r="V1493" s="12">
        <v>0</v>
      </c>
      <c r="W1493" s="12">
        <v>0</v>
      </c>
      <c r="X1493" s="12">
        <v>0</v>
      </c>
      <c r="Y1493" s="12">
        <v>0</v>
      </c>
      <c r="Z1493" s="12">
        <v>0</v>
      </c>
      <c r="AA1493" s="12">
        <v>0</v>
      </c>
      <c r="AB1493" s="12">
        <v>0</v>
      </c>
      <c r="AC1493" s="12">
        <v>0</v>
      </c>
      <c r="AD1493" s="12">
        <v>0</v>
      </c>
      <c r="AE1493" s="12">
        <v>0</v>
      </c>
      <c r="AF1493" s="12">
        <v>0</v>
      </c>
      <c r="AG1493" s="12">
        <v>0</v>
      </c>
      <c r="AH1493" s="12">
        <v>0</v>
      </c>
      <c r="AI1493" s="12">
        <v>0</v>
      </c>
      <c r="AJ1493" s="12">
        <v>1</v>
      </c>
      <c r="AK1493" s="12">
        <v>0</v>
      </c>
      <c r="AL1493" s="12" t="s">
        <v>607</v>
      </c>
      <c r="AM1493" s="12" t="s">
        <v>608</v>
      </c>
      <c r="AN1493" s="12" t="s">
        <v>636</v>
      </c>
      <c r="AO1493" s="12">
        <v>2003</v>
      </c>
      <c r="AP1493" s="12" t="s">
        <v>3458</v>
      </c>
      <c r="AQ1493" s="12">
        <v>967</v>
      </c>
      <c r="AR1493" s="12">
        <v>1</v>
      </c>
      <c r="AS1493" s="12" t="s">
        <v>555</v>
      </c>
      <c r="AT1493" s="12" t="s">
        <v>212</v>
      </c>
      <c r="AU1493" s="12">
        <v>0</v>
      </c>
      <c r="AV1493" s="12">
        <v>1</v>
      </c>
      <c r="AW1493" s="12">
        <v>0</v>
      </c>
      <c r="AX1493" s="12">
        <v>1</v>
      </c>
      <c r="AY1493" s="12">
        <v>1</v>
      </c>
      <c r="AZ1493" s="12">
        <v>1</v>
      </c>
      <c r="BA1493" s="12">
        <v>0</v>
      </c>
      <c r="BB1493" s="12">
        <v>0</v>
      </c>
      <c r="BC1493" s="12">
        <v>0</v>
      </c>
      <c r="BD1493" s="12">
        <v>1</v>
      </c>
      <c r="BE1493" s="12">
        <v>0</v>
      </c>
      <c r="BF1493" s="12" t="s">
        <v>2820</v>
      </c>
      <c r="BG1493" s="12" t="s">
        <v>1018</v>
      </c>
      <c r="BH1493" s="12">
        <v>1</v>
      </c>
      <c r="BI1493" s="12" t="s">
        <v>3257</v>
      </c>
      <c r="BJ1493" s="12" t="s">
        <v>3460</v>
      </c>
      <c r="BK1493" s="12" t="s">
        <v>3475</v>
      </c>
      <c r="BL1493" s="12" t="s">
        <v>3471</v>
      </c>
      <c r="BM1493" s="12" t="s">
        <v>3484</v>
      </c>
      <c r="BN1493" s="12" t="s">
        <v>1174</v>
      </c>
      <c r="BO1493" s="12"/>
      <c r="BP1493" s="12"/>
      <c r="BQ1493" s="12"/>
      <c r="BR1493" s="12"/>
      <c r="BS1493" s="12"/>
      <c r="BT1493" s="12"/>
      <c r="BU1493" s="12"/>
      <c r="BV1493" s="12"/>
      <c r="BW1493" s="12"/>
      <c r="BX1493" s="12"/>
      <c r="BY1493" s="12"/>
      <c r="BZ1493" s="12"/>
      <c r="CA1493" s="12"/>
      <c r="CB1493" s="12"/>
      <c r="CC1493" s="12"/>
      <c r="CD1493" s="12"/>
      <c r="CE1493" s="12"/>
      <c r="CF1493" s="12"/>
      <c r="CG1493" s="12"/>
      <c r="CH1493" s="12"/>
      <c r="CI1493" s="12"/>
      <c r="CJ1493" s="12"/>
      <c r="CK1493" s="12"/>
      <c r="CL1493" s="12"/>
      <c r="CM1493" s="12"/>
      <c r="CN1493" s="12"/>
      <c r="CO1493" s="12"/>
      <c r="CP1493" s="12"/>
      <c r="CQ1493" s="12"/>
      <c r="CR1493" s="12"/>
      <c r="CS1493" s="12"/>
      <c r="CT1493" s="12"/>
      <c r="CU1493" s="12"/>
      <c r="CV1493" s="12"/>
      <c r="CW1493" s="12"/>
      <c r="CX1493" s="57"/>
    </row>
    <row r="1494" spans="1:102" x14ac:dyDescent="0.35">
      <c r="A1494" s="56">
        <v>115</v>
      </c>
      <c r="B1494" s="12" t="s">
        <v>3807</v>
      </c>
      <c r="C1494" s="12">
        <v>115.1</v>
      </c>
      <c r="D1494" s="12" t="s">
        <v>2682</v>
      </c>
      <c r="E1494" s="12" t="s">
        <v>547</v>
      </c>
      <c r="F1494" s="12" t="s">
        <v>1078</v>
      </c>
      <c r="G1494" s="12" t="s">
        <v>349</v>
      </c>
      <c r="H1494" s="12" t="s">
        <v>1078</v>
      </c>
      <c r="I1494" s="12" t="s">
        <v>1285</v>
      </c>
      <c r="J1494" s="12" t="s">
        <v>1222</v>
      </c>
      <c r="K1494" s="12" t="s">
        <v>564</v>
      </c>
      <c r="L1494" s="12" t="s">
        <v>173</v>
      </c>
      <c r="M1494" s="12" t="s">
        <v>3164</v>
      </c>
      <c r="N1494" s="12"/>
      <c r="O1494" s="12" t="s">
        <v>3400</v>
      </c>
      <c r="P1494" s="12" t="s">
        <v>3402</v>
      </c>
      <c r="Q1494" s="12">
        <v>1</v>
      </c>
      <c r="R1494" s="12">
        <v>0</v>
      </c>
      <c r="S1494" s="12">
        <v>0</v>
      </c>
      <c r="T1494" s="12">
        <v>0</v>
      </c>
      <c r="U1494" s="12">
        <v>0</v>
      </c>
      <c r="V1494" s="12">
        <v>0</v>
      </c>
      <c r="W1494" s="12">
        <v>0</v>
      </c>
      <c r="X1494" s="12">
        <v>0</v>
      </c>
      <c r="Y1494" s="12">
        <v>0</v>
      </c>
      <c r="Z1494" s="12">
        <v>0</v>
      </c>
      <c r="AA1494" s="12">
        <v>0</v>
      </c>
      <c r="AB1494" s="12">
        <v>0</v>
      </c>
      <c r="AC1494" s="12">
        <v>0</v>
      </c>
      <c r="AD1494" s="12">
        <v>0</v>
      </c>
      <c r="AE1494" s="12">
        <v>0</v>
      </c>
      <c r="AF1494" s="12">
        <v>0</v>
      </c>
      <c r="AG1494" s="12">
        <v>0</v>
      </c>
      <c r="AH1494" s="12">
        <v>0</v>
      </c>
      <c r="AI1494" s="12">
        <v>0</v>
      </c>
      <c r="AJ1494" s="12">
        <v>1</v>
      </c>
      <c r="AK1494" s="12">
        <v>0</v>
      </c>
      <c r="AL1494" s="12" t="s">
        <v>607</v>
      </c>
      <c r="AM1494" s="12" t="s">
        <v>608</v>
      </c>
      <c r="AN1494" s="12" t="s">
        <v>636</v>
      </c>
      <c r="AO1494" s="12">
        <v>2003</v>
      </c>
      <c r="AP1494" s="12" t="s">
        <v>3458</v>
      </c>
      <c r="AQ1494" s="12">
        <v>967</v>
      </c>
      <c r="AR1494" s="12">
        <v>1</v>
      </c>
      <c r="AS1494" s="12" t="s">
        <v>555</v>
      </c>
      <c r="AT1494" s="12" t="s">
        <v>212</v>
      </c>
      <c r="AU1494" s="12">
        <v>0</v>
      </c>
      <c r="AV1494" s="12">
        <v>1</v>
      </c>
      <c r="AW1494" s="12">
        <v>0</v>
      </c>
      <c r="AX1494" s="12">
        <v>1</v>
      </c>
      <c r="AY1494" s="12">
        <v>1</v>
      </c>
      <c r="AZ1494" s="12">
        <v>1</v>
      </c>
      <c r="BA1494" s="12">
        <v>0</v>
      </c>
      <c r="BB1494" s="12">
        <v>0</v>
      </c>
      <c r="BC1494" s="12">
        <v>0</v>
      </c>
      <c r="BD1494" s="12">
        <v>1</v>
      </c>
      <c r="BE1494" s="12">
        <v>0</v>
      </c>
      <c r="BF1494" s="12" t="s">
        <v>2820</v>
      </c>
      <c r="BG1494" s="12" t="s">
        <v>1019</v>
      </c>
      <c r="BH1494" s="12">
        <v>1</v>
      </c>
      <c r="BI1494" s="12" t="s">
        <v>3257</v>
      </c>
      <c r="BJ1494" s="12" t="s">
        <v>3460</v>
      </c>
      <c r="BK1494" s="12" t="s">
        <v>3475</v>
      </c>
      <c r="BL1494" s="12" t="s">
        <v>3471</v>
      </c>
      <c r="BM1494" s="12" t="s">
        <v>3484</v>
      </c>
      <c r="BN1494" s="12" t="s">
        <v>1174</v>
      </c>
      <c r="BO1494" s="12"/>
      <c r="BP1494" s="12"/>
      <c r="BQ1494" s="12"/>
      <c r="BR1494" s="12"/>
      <c r="BS1494" s="12"/>
      <c r="BT1494" s="12"/>
      <c r="BU1494" s="12"/>
      <c r="BV1494" s="12"/>
      <c r="BW1494" s="12"/>
      <c r="BX1494" s="12"/>
      <c r="BY1494" s="12"/>
      <c r="BZ1494" s="12"/>
      <c r="CA1494" s="12"/>
      <c r="CB1494" s="12"/>
      <c r="CC1494" s="12"/>
      <c r="CD1494" s="12"/>
      <c r="CE1494" s="12"/>
      <c r="CF1494" s="12"/>
      <c r="CG1494" s="12"/>
      <c r="CH1494" s="12"/>
      <c r="CI1494" s="12"/>
      <c r="CJ1494" s="12"/>
      <c r="CK1494" s="12"/>
      <c r="CL1494" s="12"/>
      <c r="CM1494" s="12"/>
      <c r="CN1494" s="12"/>
      <c r="CO1494" s="12"/>
      <c r="CP1494" s="12"/>
      <c r="CQ1494" s="12"/>
      <c r="CR1494" s="12"/>
      <c r="CS1494" s="12"/>
      <c r="CT1494" s="12"/>
      <c r="CU1494" s="12"/>
      <c r="CV1494" s="12"/>
      <c r="CW1494" s="12"/>
      <c r="CX1494" s="57"/>
    </row>
    <row r="1495" spans="1:102" x14ac:dyDescent="0.35">
      <c r="A1495" s="56">
        <v>115</v>
      </c>
      <c r="B1495" s="12" t="s">
        <v>3807</v>
      </c>
      <c r="C1495" s="12">
        <v>115.1</v>
      </c>
      <c r="D1495" s="12" t="s">
        <v>2687</v>
      </c>
      <c r="E1495" s="12" t="s">
        <v>547</v>
      </c>
      <c r="F1495" s="12" t="s">
        <v>1078</v>
      </c>
      <c r="G1495" s="12" t="s">
        <v>349</v>
      </c>
      <c r="H1495" s="12" t="s">
        <v>1078</v>
      </c>
      <c r="I1495" s="12" t="s">
        <v>1285</v>
      </c>
      <c r="J1495" s="12" t="s">
        <v>1222</v>
      </c>
      <c r="K1495" s="12" t="s">
        <v>564</v>
      </c>
      <c r="L1495" s="12" t="s">
        <v>173</v>
      </c>
      <c r="M1495" s="12" t="s">
        <v>3164</v>
      </c>
      <c r="N1495" s="12"/>
      <c r="O1495" s="12" t="s">
        <v>3400</v>
      </c>
      <c r="P1495" s="12" t="s">
        <v>3402</v>
      </c>
      <c r="Q1495" s="12">
        <v>1</v>
      </c>
      <c r="R1495" s="12">
        <v>0</v>
      </c>
      <c r="S1495" s="12">
        <v>0</v>
      </c>
      <c r="T1495" s="12">
        <v>0</v>
      </c>
      <c r="U1495" s="12">
        <v>0</v>
      </c>
      <c r="V1495" s="12">
        <v>0</v>
      </c>
      <c r="W1495" s="12">
        <v>0</v>
      </c>
      <c r="X1495" s="12">
        <v>0</v>
      </c>
      <c r="Y1495" s="12">
        <v>0</v>
      </c>
      <c r="Z1495" s="12">
        <v>0</v>
      </c>
      <c r="AA1495" s="12">
        <v>0</v>
      </c>
      <c r="AB1495" s="12">
        <v>0</v>
      </c>
      <c r="AC1495" s="12">
        <v>0</v>
      </c>
      <c r="AD1495" s="12">
        <v>0</v>
      </c>
      <c r="AE1495" s="12">
        <v>0</v>
      </c>
      <c r="AF1495" s="12">
        <v>0</v>
      </c>
      <c r="AG1495" s="12">
        <v>0</v>
      </c>
      <c r="AH1495" s="12">
        <v>0</v>
      </c>
      <c r="AI1495" s="12">
        <v>0</v>
      </c>
      <c r="AJ1495" s="12">
        <v>1</v>
      </c>
      <c r="AK1495" s="12">
        <v>0</v>
      </c>
      <c r="AL1495" s="12" t="s">
        <v>607</v>
      </c>
      <c r="AM1495" s="12" t="s">
        <v>608</v>
      </c>
      <c r="AN1495" s="12" t="s">
        <v>636</v>
      </c>
      <c r="AO1495" s="12">
        <v>2003</v>
      </c>
      <c r="AP1495" s="12" t="s">
        <v>3458</v>
      </c>
      <c r="AQ1495" s="12">
        <v>967</v>
      </c>
      <c r="AR1495" s="12">
        <v>1</v>
      </c>
      <c r="AS1495" s="12" t="s">
        <v>555</v>
      </c>
      <c r="AT1495" s="12" t="s">
        <v>212</v>
      </c>
      <c r="AU1495" s="12">
        <v>0</v>
      </c>
      <c r="AV1495" s="12">
        <v>1</v>
      </c>
      <c r="AW1495" s="12">
        <v>0</v>
      </c>
      <c r="AX1495" s="12">
        <v>1</v>
      </c>
      <c r="AY1495" s="12">
        <v>1</v>
      </c>
      <c r="AZ1495" s="12">
        <v>1</v>
      </c>
      <c r="BA1495" s="12">
        <v>0</v>
      </c>
      <c r="BB1495" s="12">
        <v>0</v>
      </c>
      <c r="BC1495" s="12">
        <v>0</v>
      </c>
      <c r="BD1495" s="12">
        <v>1</v>
      </c>
      <c r="BE1495" s="12">
        <v>0</v>
      </c>
      <c r="BF1495" s="12" t="s">
        <v>2820</v>
      </c>
      <c r="BG1495" s="12" t="s">
        <v>1022</v>
      </c>
      <c r="BH1495" s="12"/>
      <c r="BI1495" s="12" t="s">
        <v>2817</v>
      </c>
      <c r="BJ1495" s="12" t="s">
        <v>3460</v>
      </c>
      <c r="BK1495" s="12" t="s">
        <v>3475</v>
      </c>
      <c r="BL1495" s="12" t="s">
        <v>3471</v>
      </c>
      <c r="BM1495" s="12" t="s">
        <v>3484</v>
      </c>
      <c r="BN1495" s="12" t="s">
        <v>1174</v>
      </c>
      <c r="BO1495" s="12"/>
      <c r="BP1495" s="12"/>
      <c r="BQ1495" s="12"/>
      <c r="BR1495" s="12"/>
      <c r="BS1495" s="12"/>
      <c r="BT1495" s="12"/>
      <c r="BU1495" s="12"/>
      <c r="BV1495" s="12"/>
      <c r="BW1495" s="12"/>
      <c r="BX1495" s="12"/>
      <c r="BY1495" s="12"/>
      <c r="BZ1495" s="12"/>
      <c r="CA1495" s="12"/>
      <c r="CB1495" s="12"/>
      <c r="CC1495" s="12"/>
      <c r="CD1495" s="12"/>
      <c r="CE1495" s="12"/>
      <c r="CF1495" s="12"/>
      <c r="CG1495" s="12"/>
      <c r="CH1495" s="12"/>
      <c r="CI1495" s="12"/>
      <c r="CJ1495" s="12"/>
      <c r="CK1495" s="12"/>
      <c r="CL1495" s="12"/>
      <c r="CM1495" s="12"/>
      <c r="CN1495" s="12"/>
      <c r="CO1495" s="12"/>
      <c r="CP1495" s="12"/>
      <c r="CQ1495" s="12"/>
      <c r="CR1495" s="12"/>
      <c r="CS1495" s="12"/>
      <c r="CT1495" s="12"/>
      <c r="CU1495" s="12"/>
      <c r="CV1495" s="12"/>
      <c r="CW1495" s="12"/>
      <c r="CX1495" s="57"/>
    </row>
    <row r="1496" spans="1:102" x14ac:dyDescent="0.35">
      <c r="A1496" s="56">
        <v>115</v>
      </c>
      <c r="B1496" s="12" t="s">
        <v>3807</v>
      </c>
      <c r="C1496" s="12">
        <v>115.2</v>
      </c>
      <c r="D1496" s="12" t="s">
        <v>2692</v>
      </c>
      <c r="E1496" s="12" t="s">
        <v>548</v>
      </c>
      <c r="F1496" s="12" t="s">
        <v>1078</v>
      </c>
      <c r="G1496" s="12" t="s">
        <v>349</v>
      </c>
      <c r="H1496" s="12" t="s">
        <v>1078</v>
      </c>
      <c r="I1496" s="12" t="s">
        <v>1285</v>
      </c>
      <c r="J1496" s="12" t="s">
        <v>1222</v>
      </c>
      <c r="K1496" s="12" t="s">
        <v>564</v>
      </c>
      <c r="L1496" s="12" t="s">
        <v>173</v>
      </c>
      <c r="M1496" s="12" t="s">
        <v>3164</v>
      </c>
      <c r="N1496" s="12"/>
      <c r="O1496" s="12" t="s">
        <v>3400</v>
      </c>
      <c r="P1496" s="12" t="s">
        <v>3402</v>
      </c>
      <c r="Q1496" s="12">
        <v>1</v>
      </c>
      <c r="R1496" s="12">
        <v>0</v>
      </c>
      <c r="S1496" s="12">
        <v>0</v>
      </c>
      <c r="T1496" s="12">
        <v>0</v>
      </c>
      <c r="U1496" s="12">
        <v>0</v>
      </c>
      <c r="V1496" s="12">
        <v>0</v>
      </c>
      <c r="W1496" s="12">
        <v>0</v>
      </c>
      <c r="X1496" s="12">
        <v>0</v>
      </c>
      <c r="Y1496" s="12">
        <v>0</v>
      </c>
      <c r="Z1496" s="12">
        <v>0</v>
      </c>
      <c r="AA1496" s="12">
        <v>0</v>
      </c>
      <c r="AB1496" s="12">
        <v>0</v>
      </c>
      <c r="AC1496" s="12">
        <v>0</v>
      </c>
      <c r="AD1496" s="12">
        <v>0</v>
      </c>
      <c r="AE1496" s="12">
        <v>0</v>
      </c>
      <c r="AF1496" s="12">
        <v>0</v>
      </c>
      <c r="AG1496" s="12">
        <v>0</v>
      </c>
      <c r="AH1496" s="12">
        <v>0</v>
      </c>
      <c r="AI1496" s="12">
        <v>0</v>
      </c>
      <c r="AJ1496" s="12">
        <v>1</v>
      </c>
      <c r="AK1496" s="12">
        <v>0</v>
      </c>
      <c r="AL1496" s="12" t="s">
        <v>607</v>
      </c>
      <c r="AM1496" s="12" t="s">
        <v>608</v>
      </c>
      <c r="AN1496" s="12" t="s">
        <v>636</v>
      </c>
      <c r="AO1496" s="12">
        <v>2003</v>
      </c>
      <c r="AP1496" s="12" t="s">
        <v>3458</v>
      </c>
      <c r="AQ1496" s="12">
        <v>726</v>
      </c>
      <c r="AR1496" s="12">
        <v>1</v>
      </c>
      <c r="AS1496" s="12" t="s">
        <v>555</v>
      </c>
      <c r="AT1496" s="12" t="s">
        <v>212</v>
      </c>
      <c r="AU1496" s="12">
        <v>0</v>
      </c>
      <c r="AV1496" s="12">
        <v>1</v>
      </c>
      <c r="AW1496" s="12">
        <v>0</v>
      </c>
      <c r="AX1496" s="12">
        <v>1</v>
      </c>
      <c r="AY1496" s="12">
        <v>1</v>
      </c>
      <c r="AZ1496" s="12">
        <v>1</v>
      </c>
      <c r="BA1496" s="12">
        <v>0</v>
      </c>
      <c r="BB1496" s="12">
        <v>0</v>
      </c>
      <c r="BC1496" s="12">
        <v>0</v>
      </c>
      <c r="BD1496" s="12">
        <v>1</v>
      </c>
      <c r="BE1496" s="12">
        <v>0</v>
      </c>
      <c r="BF1496" s="12" t="s">
        <v>2821</v>
      </c>
      <c r="BG1496" s="12" t="s">
        <v>848</v>
      </c>
      <c r="BH1496" s="12"/>
      <c r="BI1496" s="12" t="s">
        <v>2819</v>
      </c>
      <c r="BJ1496" s="12" t="s">
        <v>3460</v>
      </c>
      <c r="BK1496" s="12" t="s">
        <v>3463</v>
      </c>
      <c r="BL1496" s="12" t="s">
        <v>3464</v>
      </c>
      <c r="BM1496" s="12" t="s">
        <v>3484</v>
      </c>
      <c r="BN1496" s="12" t="s">
        <v>1174</v>
      </c>
      <c r="BO1496" s="12"/>
      <c r="BP1496" s="12"/>
      <c r="BQ1496" s="12"/>
      <c r="BR1496" s="12"/>
      <c r="BS1496" s="12"/>
      <c r="BT1496" s="12"/>
      <c r="BU1496" s="12"/>
      <c r="BV1496" s="12"/>
      <c r="BW1496" s="12"/>
      <c r="BX1496" s="12"/>
      <c r="BY1496" s="12"/>
      <c r="BZ1496" s="12"/>
      <c r="CA1496" s="12"/>
      <c r="CB1496" s="12"/>
      <c r="CC1496" s="12"/>
      <c r="CD1496" s="12"/>
      <c r="CE1496" s="12"/>
      <c r="CF1496" s="12"/>
      <c r="CG1496" s="12"/>
      <c r="CH1496" s="12"/>
      <c r="CI1496" s="12"/>
      <c r="CJ1496" s="12"/>
      <c r="CK1496" s="12"/>
      <c r="CL1496" s="12"/>
      <c r="CM1496" s="12"/>
      <c r="CN1496" s="12"/>
      <c r="CO1496" s="12"/>
      <c r="CP1496" s="12"/>
      <c r="CQ1496" s="12"/>
      <c r="CR1496" s="12"/>
      <c r="CS1496" s="12"/>
      <c r="CT1496" s="12"/>
      <c r="CU1496" s="12"/>
      <c r="CV1496" s="12"/>
      <c r="CW1496" s="12"/>
      <c r="CX1496" s="57"/>
    </row>
    <row r="1497" spans="1:102" x14ac:dyDescent="0.35">
      <c r="A1497" s="56">
        <v>115</v>
      </c>
      <c r="B1497" s="12" t="s">
        <v>3807</v>
      </c>
      <c r="C1497" s="12">
        <v>115.2</v>
      </c>
      <c r="D1497" s="12" t="s">
        <v>2693</v>
      </c>
      <c r="E1497" s="12" t="s">
        <v>548</v>
      </c>
      <c r="F1497" s="12" t="s">
        <v>1078</v>
      </c>
      <c r="G1497" s="12" t="s">
        <v>349</v>
      </c>
      <c r="H1497" s="12" t="s">
        <v>1078</v>
      </c>
      <c r="I1497" s="12" t="s">
        <v>1285</v>
      </c>
      <c r="J1497" s="12" t="s">
        <v>1222</v>
      </c>
      <c r="K1497" s="12" t="s">
        <v>564</v>
      </c>
      <c r="L1497" s="12" t="s">
        <v>173</v>
      </c>
      <c r="M1497" s="12" t="s">
        <v>3164</v>
      </c>
      <c r="N1497" s="12"/>
      <c r="O1497" s="12" t="s">
        <v>3400</v>
      </c>
      <c r="P1497" s="12" t="s">
        <v>3402</v>
      </c>
      <c r="Q1497" s="12">
        <v>1</v>
      </c>
      <c r="R1497" s="12">
        <v>0</v>
      </c>
      <c r="S1497" s="12">
        <v>0</v>
      </c>
      <c r="T1497" s="12">
        <v>0</v>
      </c>
      <c r="U1497" s="12">
        <v>0</v>
      </c>
      <c r="V1497" s="12">
        <v>0</v>
      </c>
      <c r="W1497" s="12">
        <v>0</v>
      </c>
      <c r="X1497" s="12">
        <v>0</v>
      </c>
      <c r="Y1497" s="12">
        <v>0</v>
      </c>
      <c r="Z1497" s="12">
        <v>0</v>
      </c>
      <c r="AA1497" s="12">
        <v>0</v>
      </c>
      <c r="AB1497" s="12">
        <v>0</v>
      </c>
      <c r="AC1497" s="12">
        <v>0</v>
      </c>
      <c r="AD1497" s="12">
        <v>0</v>
      </c>
      <c r="AE1497" s="12">
        <v>0</v>
      </c>
      <c r="AF1497" s="12">
        <v>0</v>
      </c>
      <c r="AG1497" s="12">
        <v>0</v>
      </c>
      <c r="AH1497" s="12">
        <v>0</v>
      </c>
      <c r="AI1497" s="12">
        <v>0</v>
      </c>
      <c r="AJ1497" s="12">
        <v>1</v>
      </c>
      <c r="AK1497" s="12">
        <v>0</v>
      </c>
      <c r="AL1497" s="12" t="s">
        <v>607</v>
      </c>
      <c r="AM1497" s="12" t="s">
        <v>608</v>
      </c>
      <c r="AN1497" s="12" t="s">
        <v>636</v>
      </c>
      <c r="AO1497" s="12">
        <v>2003</v>
      </c>
      <c r="AP1497" s="12" t="s">
        <v>3458</v>
      </c>
      <c r="AQ1497" s="12">
        <v>726</v>
      </c>
      <c r="AR1497" s="12">
        <v>1</v>
      </c>
      <c r="AS1497" s="12" t="s">
        <v>555</v>
      </c>
      <c r="AT1497" s="12" t="s">
        <v>212</v>
      </c>
      <c r="AU1497" s="12">
        <v>0</v>
      </c>
      <c r="AV1497" s="12">
        <v>1</v>
      </c>
      <c r="AW1497" s="12">
        <v>0</v>
      </c>
      <c r="AX1497" s="12">
        <v>1</v>
      </c>
      <c r="AY1497" s="12">
        <v>1</v>
      </c>
      <c r="AZ1497" s="12">
        <v>1</v>
      </c>
      <c r="BA1497" s="12">
        <v>0</v>
      </c>
      <c r="BB1497" s="12">
        <v>0</v>
      </c>
      <c r="BC1497" s="12">
        <v>0</v>
      </c>
      <c r="BD1497" s="12">
        <v>1</v>
      </c>
      <c r="BE1497" s="12">
        <v>0</v>
      </c>
      <c r="BF1497" s="12" t="s">
        <v>2821</v>
      </c>
      <c r="BG1497" s="12" t="s">
        <v>848</v>
      </c>
      <c r="BH1497" s="12"/>
      <c r="BI1497" s="12" t="s">
        <v>2819</v>
      </c>
      <c r="BJ1497" s="12" t="s">
        <v>3459</v>
      </c>
      <c r="BK1497" s="12" t="s">
        <v>3463</v>
      </c>
      <c r="BL1497" s="12" t="s">
        <v>3464</v>
      </c>
      <c r="BM1497" s="12" t="s">
        <v>3484</v>
      </c>
      <c r="BN1497" s="12" t="s">
        <v>1174</v>
      </c>
      <c r="BO1497" s="12"/>
      <c r="BP1497" s="12"/>
      <c r="BQ1497" s="12"/>
      <c r="BR1497" s="12"/>
      <c r="BS1497" s="12"/>
      <c r="BT1497" s="12"/>
      <c r="BU1497" s="12"/>
      <c r="BV1497" s="12"/>
      <c r="BW1497" s="12"/>
      <c r="BX1497" s="12"/>
      <c r="BY1497" s="12"/>
      <c r="BZ1497" s="12"/>
      <c r="CA1497" s="12"/>
      <c r="CB1497" s="12"/>
      <c r="CC1497" s="12"/>
      <c r="CD1497" s="12"/>
      <c r="CE1497" s="12"/>
      <c r="CF1497" s="12"/>
      <c r="CG1497" s="12"/>
      <c r="CH1497" s="12"/>
      <c r="CI1497" s="12"/>
      <c r="CJ1497" s="12"/>
      <c r="CK1497" s="12"/>
      <c r="CL1497" s="12"/>
      <c r="CM1497" s="12"/>
      <c r="CN1497" s="12"/>
      <c r="CO1497" s="12"/>
      <c r="CP1497" s="12"/>
      <c r="CQ1497" s="12"/>
      <c r="CR1497" s="12"/>
      <c r="CS1497" s="12"/>
      <c r="CT1497" s="12"/>
      <c r="CU1497" s="12"/>
      <c r="CV1497" s="12"/>
      <c r="CW1497" s="12"/>
      <c r="CX1497" s="57"/>
    </row>
    <row r="1498" spans="1:102" x14ac:dyDescent="0.35">
      <c r="A1498" s="56">
        <v>115</v>
      </c>
      <c r="B1498" s="12" t="s">
        <v>3807</v>
      </c>
      <c r="C1498" s="12">
        <v>115.2</v>
      </c>
      <c r="D1498" s="12" t="s">
        <v>2677</v>
      </c>
      <c r="E1498" s="12" t="s">
        <v>548</v>
      </c>
      <c r="F1498" s="12" t="s">
        <v>1078</v>
      </c>
      <c r="G1498" s="12" t="s">
        <v>349</v>
      </c>
      <c r="H1498" s="12" t="s">
        <v>1078</v>
      </c>
      <c r="I1498" s="12" t="s">
        <v>1285</v>
      </c>
      <c r="J1498" s="12" t="s">
        <v>1222</v>
      </c>
      <c r="K1498" s="12" t="s">
        <v>564</v>
      </c>
      <c r="L1498" s="12" t="s">
        <v>173</v>
      </c>
      <c r="M1498" s="12" t="s">
        <v>3164</v>
      </c>
      <c r="N1498" s="12"/>
      <c r="O1498" s="12" t="s">
        <v>3400</v>
      </c>
      <c r="P1498" s="12" t="s">
        <v>3402</v>
      </c>
      <c r="Q1498" s="12">
        <v>1</v>
      </c>
      <c r="R1498" s="12">
        <v>0</v>
      </c>
      <c r="S1498" s="12">
        <v>0</v>
      </c>
      <c r="T1498" s="12">
        <v>0</v>
      </c>
      <c r="U1498" s="12">
        <v>0</v>
      </c>
      <c r="V1498" s="12">
        <v>0</v>
      </c>
      <c r="W1498" s="12">
        <v>0</v>
      </c>
      <c r="X1498" s="12">
        <v>0</v>
      </c>
      <c r="Y1498" s="12">
        <v>0</v>
      </c>
      <c r="Z1498" s="12">
        <v>0</v>
      </c>
      <c r="AA1498" s="12">
        <v>0</v>
      </c>
      <c r="AB1498" s="12">
        <v>0</v>
      </c>
      <c r="AC1498" s="12">
        <v>0</v>
      </c>
      <c r="AD1498" s="12">
        <v>0</v>
      </c>
      <c r="AE1498" s="12">
        <v>0</v>
      </c>
      <c r="AF1498" s="12">
        <v>0</v>
      </c>
      <c r="AG1498" s="12">
        <v>0</v>
      </c>
      <c r="AH1498" s="12">
        <v>0</v>
      </c>
      <c r="AI1498" s="12">
        <v>0</v>
      </c>
      <c r="AJ1498" s="12">
        <v>1</v>
      </c>
      <c r="AK1498" s="12">
        <v>0</v>
      </c>
      <c r="AL1498" s="12" t="s">
        <v>607</v>
      </c>
      <c r="AM1498" s="12" t="s">
        <v>608</v>
      </c>
      <c r="AN1498" s="12" t="s">
        <v>636</v>
      </c>
      <c r="AO1498" s="12">
        <v>2003</v>
      </c>
      <c r="AP1498" s="12" t="s">
        <v>3458</v>
      </c>
      <c r="AQ1498" s="12">
        <v>726</v>
      </c>
      <c r="AR1498" s="12">
        <v>1</v>
      </c>
      <c r="AS1498" s="12" t="s">
        <v>555</v>
      </c>
      <c r="AT1498" s="12" t="s">
        <v>212</v>
      </c>
      <c r="AU1498" s="12">
        <v>0</v>
      </c>
      <c r="AV1498" s="12">
        <v>1</v>
      </c>
      <c r="AW1498" s="12">
        <v>0</v>
      </c>
      <c r="AX1498" s="12">
        <v>1</v>
      </c>
      <c r="AY1498" s="12">
        <v>1</v>
      </c>
      <c r="AZ1498" s="12">
        <v>1</v>
      </c>
      <c r="BA1498" s="12">
        <v>0</v>
      </c>
      <c r="BB1498" s="12">
        <v>0</v>
      </c>
      <c r="BC1498" s="12">
        <v>0</v>
      </c>
      <c r="BD1498" s="12">
        <v>1</v>
      </c>
      <c r="BE1498" s="12">
        <v>0</v>
      </c>
      <c r="BF1498" s="12" t="s">
        <v>2820</v>
      </c>
      <c r="BG1498" s="12" t="s">
        <v>1020</v>
      </c>
      <c r="BH1498" s="12"/>
      <c r="BI1498" s="12" t="s">
        <v>2803</v>
      </c>
      <c r="BJ1498" s="12" t="s">
        <v>3460</v>
      </c>
      <c r="BK1498" s="12" t="s">
        <v>3475</v>
      </c>
      <c r="BL1498" s="12" t="s">
        <v>3471</v>
      </c>
      <c r="BM1498" s="12" t="s">
        <v>3484</v>
      </c>
      <c r="BN1498" s="12" t="s">
        <v>1174</v>
      </c>
      <c r="BO1498" s="12"/>
      <c r="BP1498" s="12"/>
      <c r="BQ1498" s="12"/>
      <c r="BR1498" s="12"/>
      <c r="BS1498" s="12"/>
      <c r="BT1498" s="12"/>
      <c r="BU1498" s="12"/>
      <c r="BV1498" s="12"/>
      <c r="BW1498" s="12"/>
      <c r="BX1498" s="12"/>
      <c r="BY1498" s="12"/>
      <c r="BZ1498" s="12"/>
      <c r="CA1498" s="12"/>
      <c r="CB1498" s="12"/>
      <c r="CC1498" s="12"/>
      <c r="CD1498" s="12"/>
      <c r="CE1498" s="12"/>
      <c r="CF1498" s="12"/>
      <c r="CG1498" s="12"/>
      <c r="CH1498" s="12"/>
      <c r="CI1498" s="12"/>
      <c r="CJ1498" s="12"/>
      <c r="CK1498" s="12"/>
      <c r="CL1498" s="12"/>
      <c r="CM1498" s="12"/>
      <c r="CN1498" s="12"/>
      <c r="CO1498" s="12"/>
      <c r="CP1498" s="12"/>
      <c r="CQ1498" s="12"/>
      <c r="CR1498" s="12"/>
      <c r="CS1498" s="12"/>
      <c r="CT1498" s="12"/>
      <c r="CU1498" s="12"/>
      <c r="CV1498" s="12"/>
      <c r="CW1498" s="12"/>
      <c r="CX1498" s="57"/>
    </row>
    <row r="1499" spans="1:102" x14ac:dyDescent="0.35">
      <c r="A1499" s="56">
        <v>115</v>
      </c>
      <c r="B1499" s="12" t="s">
        <v>3807</v>
      </c>
      <c r="C1499" s="12">
        <v>115.2</v>
      </c>
      <c r="D1499" s="12" t="s">
        <v>2678</v>
      </c>
      <c r="E1499" s="12" t="s">
        <v>548</v>
      </c>
      <c r="F1499" s="12" t="s">
        <v>1078</v>
      </c>
      <c r="G1499" s="12" t="s">
        <v>349</v>
      </c>
      <c r="H1499" s="12" t="s">
        <v>1078</v>
      </c>
      <c r="I1499" s="12" t="s">
        <v>1285</v>
      </c>
      <c r="J1499" s="12" t="s">
        <v>1222</v>
      </c>
      <c r="K1499" s="12" t="s">
        <v>564</v>
      </c>
      <c r="L1499" s="12" t="s">
        <v>173</v>
      </c>
      <c r="M1499" s="12" t="s">
        <v>3164</v>
      </c>
      <c r="N1499" s="12"/>
      <c r="O1499" s="12" t="s">
        <v>3400</v>
      </c>
      <c r="P1499" s="12" t="s">
        <v>3402</v>
      </c>
      <c r="Q1499" s="12">
        <v>1</v>
      </c>
      <c r="R1499" s="12">
        <v>0</v>
      </c>
      <c r="S1499" s="12">
        <v>0</v>
      </c>
      <c r="T1499" s="12">
        <v>0</v>
      </c>
      <c r="U1499" s="12">
        <v>0</v>
      </c>
      <c r="V1499" s="12">
        <v>0</v>
      </c>
      <c r="W1499" s="12">
        <v>0</v>
      </c>
      <c r="X1499" s="12">
        <v>0</v>
      </c>
      <c r="Y1499" s="12">
        <v>0</v>
      </c>
      <c r="Z1499" s="12">
        <v>0</v>
      </c>
      <c r="AA1499" s="12">
        <v>0</v>
      </c>
      <c r="AB1499" s="12">
        <v>0</v>
      </c>
      <c r="AC1499" s="12">
        <v>0</v>
      </c>
      <c r="AD1499" s="12">
        <v>0</v>
      </c>
      <c r="AE1499" s="12">
        <v>0</v>
      </c>
      <c r="AF1499" s="12">
        <v>0</v>
      </c>
      <c r="AG1499" s="12">
        <v>0</v>
      </c>
      <c r="AH1499" s="12">
        <v>0</v>
      </c>
      <c r="AI1499" s="12">
        <v>0</v>
      </c>
      <c r="AJ1499" s="12">
        <v>1</v>
      </c>
      <c r="AK1499" s="12">
        <v>0</v>
      </c>
      <c r="AL1499" s="12" t="s">
        <v>607</v>
      </c>
      <c r="AM1499" s="12" t="s">
        <v>608</v>
      </c>
      <c r="AN1499" s="12" t="s">
        <v>636</v>
      </c>
      <c r="AO1499" s="12">
        <v>2003</v>
      </c>
      <c r="AP1499" s="12" t="s">
        <v>3458</v>
      </c>
      <c r="AQ1499" s="12">
        <v>726</v>
      </c>
      <c r="AR1499" s="12">
        <v>1</v>
      </c>
      <c r="AS1499" s="12" t="s">
        <v>555</v>
      </c>
      <c r="AT1499" s="12" t="s">
        <v>212</v>
      </c>
      <c r="AU1499" s="12">
        <v>0</v>
      </c>
      <c r="AV1499" s="12">
        <v>1</v>
      </c>
      <c r="AW1499" s="12">
        <v>0</v>
      </c>
      <c r="AX1499" s="12">
        <v>1</v>
      </c>
      <c r="AY1499" s="12">
        <v>1</v>
      </c>
      <c r="AZ1499" s="12">
        <v>1</v>
      </c>
      <c r="BA1499" s="12">
        <v>0</v>
      </c>
      <c r="BB1499" s="12">
        <v>0</v>
      </c>
      <c r="BC1499" s="12">
        <v>0</v>
      </c>
      <c r="BD1499" s="12">
        <v>1</v>
      </c>
      <c r="BE1499" s="12">
        <v>0</v>
      </c>
      <c r="BF1499" s="12" t="s">
        <v>2820</v>
      </c>
      <c r="BG1499" s="12" t="s">
        <v>1021</v>
      </c>
      <c r="BH1499" s="12"/>
      <c r="BI1499" s="12" t="s">
        <v>2803</v>
      </c>
      <c r="BJ1499" s="12" t="s">
        <v>3460</v>
      </c>
      <c r="BK1499" s="12" t="s">
        <v>3475</v>
      </c>
      <c r="BL1499" s="12" t="s">
        <v>3471</v>
      </c>
      <c r="BM1499" s="12" t="s">
        <v>3484</v>
      </c>
      <c r="BN1499" s="12" t="s">
        <v>1174</v>
      </c>
      <c r="BO1499" s="12"/>
      <c r="BP1499" s="12"/>
      <c r="BQ1499" s="12"/>
      <c r="BR1499" s="12"/>
      <c r="BS1499" s="12"/>
      <c r="BT1499" s="12"/>
      <c r="BU1499" s="12"/>
      <c r="BV1499" s="12"/>
      <c r="BW1499" s="12"/>
      <c r="BX1499" s="12"/>
      <c r="BY1499" s="12"/>
      <c r="BZ1499" s="12"/>
      <c r="CA1499" s="12"/>
      <c r="CB1499" s="12"/>
      <c r="CC1499" s="12"/>
      <c r="CD1499" s="12"/>
      <c r="CE1499" s="12"/>
      <c r="CF1499" s="12"/>
      <c r="CG1499" s="12"/>
      <c r="CH1499" s="12"/>
      <c r="CI1499" s="12"/>
      <c r="CJ1499" s="12"/>
      <c r="CK1499" s="12"/>
      <c r="CL1499" s="12"/>
      <c r="CM1499" s="12"/>
      <c r="CN1499" s="12"/>
      <c r="CO1499" s="12"/>
      <c r="CP1499" s="12"/>
      <c r="CQ1499" s="12"/>
      <c r="CR1499" s="12"/>
      <c r="CS1499" s="12"/>
      <c r="CT1499" s="12"/>
      <c r="CU1499" s="12"/>
      <c r="CV1499" s="12"/>
      <c r="CW1499" s="12"/>
      <c r="CX1499" s="57"/>
    </row>
    <row r="1500" spans="1:102" x14ac:dyDescent="0.35">
      <c r="A1500" s="56">
        <v>115</v>
      </c>
      <c r="B1500" s="12" t="s">
        <v>3807</v>
      </c>
      <c r="C1500" s="12">
        <v>115.2</v>
      </c>
      <c r="D1500" s="12" t="s">
        <v>2683</v>
      </c>
      <c r="E1500" s="12" t="s">
        <v>548</v>
      </c>
      <c r="F1500" s="12" t="s">
        <v>1078</v>
      </c>
      <c r="G1500" s="12" t="s">
        <v>349</v>
      </c>
      <c r="H1500" s="12" t="s">
        <v>1078</v>
      </c>
      <c r="I1500" s="12" t="s">
        <v>1285</v>
      </c>
      <c r="J1500" s="12" t="s">
        <v>1222</v>
      </c>
      <c r="K1500" s="12" t="s">
        <v>564</v>
      </c>
      <c r="L1500" s="12" t="s">
        <v>173</v>
      </c>
      <c r="M1500" s="12" t="s">
        <v>3164</v>
      </c>
      <c r="N1500" s="12"/>
      <c r="O1500" s="12" t="s">
        <v>3400</v>
      </c>
      <c r="P1500" s="12" t="s">
        <v>3402</v>
      </c>
      <c r="Q1500" s="12">
        <v>1</v>
      </c>
      <c r="R1500" s="12">
        <v>0</v>
      </c>
      <c r="S1500" s="12">
        <v>0</v>
      </c>
      <c r="T1500" s="12">
        <v>0</v>
      </c>
      <c r="U1500" s="12">
        <v>0</v>
      </c>
      <c r="V1500" s="12">
        <v>0</v>
      </c>
      <c r="W1500" s="12">
        <v>0</v>
      </c>
      <c r="X1500" s="12">
        <v>0</v>
      </c>
      <c r="Y1500" s="12">
        <v>0</v>
      </c>
      <c r="Z1500" s="12">
        <v>0</v>
      </c>
      <c r="AA1500" s="12">
        <v>0</v>
      </c>
      <c r="AB1500" s="12">
        <v>0</v>
      </c>
      <c r="AC1500" s="12">
        <v>0</v>
      </c>
      <c r="AD1500" s="12">
        <v>0</v>
      </c>
      <c r="AE1500" s="12">
        <v>0</v>
      </c>
      <c r="AF1500" s="12">
        <v>0</v>
      </c>
      <c r="AG1500" s="12">
        <v>0</v>
      </c>
      <c r="AH1500" s="12">
        <v>0</v>
      </c>
      <c r="AI1500" s="12">
        <v>0</v>
      </c>
      <c r="AJ1500" s="12">
        <v>1</v>
      </c>
      <c r="AK1500" s="12">
        <v>0</v>
      </c>
      <c r="AL1500" s="12" t="s">
        <v>607</v>
      </c>
      <c r="AM1500" s="12" t="s">
        <v>608</v>
      </c>
      <c r="AN1500" s="12" t="s">
        <v>636</v>
      </c>
      <c r="AO1500" s="12">
        <v>2003</v>
      </c>
      <c r="AP1500" s="12" t="s">
        <v>3458</v>
      </c>
      <c r="AQ1500" s="12">
        <v>726</v>
      </c>
      <c r="AR1500" s="12">
        <v>1</v>
      </c>
      <c r="AS1500" s="12" t="s">
        <v>555</v>
      </c>
      <c r="AT1500" s="12" t="s">
        <v>212</v>
      </c>
      <c r="AU1500" s="12">
        <v>0</v>
      </c>
      <c r="AV1500" s="12">
        <v>1</v>
      </c>
      <c r="AW1500" s="12">
        <v>0</v>
      </c>
      <c r="AX1500" s="12">
        <v>1</v>
      </c>
      <c r="AY1500" s="12">
        <v>1</v>
      </c>
      <c r="AZ1500" s="12">
        <v>1</v>
      </c>
      <c r="BA1500" s="12">
        <v>0</v>
      </c>
      <c r="BB1500" s="12">
        <v>0</v>
      </c>
      <c r="BC1500" s="12">
        <v>0</v>
      </c>
      <c r="BD1500" s="12">
        <v>1</v>
      </c>
      <c r="BE1500" s="12">
        <v>0</v>
      </c>
      <c r="BF1500" s="12" t="s">
        <v>2820</v>
      </c>
      <c r="BG1500" s="12" t="s">
        <v>1018</v>
      </c>
      <c r="BH1500" s="12">
        <v>1</v>
      </c>
      <c r="BI1500" s="12" t="s">
        <v>3257</v>
      </c>
      <c r="BJ1500" s="12" t="s">
        <v>3460</v>
      </c>
      <c r="BK1500" s="12" t="s">
        <v>3475</v>
      </c>
      <c r="BL1500" s="12" t="s">
        <v>3471</v>
      </c>
      <c r="BM1500" s="12" t="s">
        <v>3484</v>
      </c>
      <c r="BN1500" s="12" t="s">
        <v>1174</v>
      </c>
      <c r="BO1500" s="12"/>
      <c r="BP1500" s="12"/>
      <c r="BQ1500" s="12"/>
      <c r="BR1500" s="12"/>
      <c r="BS1500" s="12"/>
      <c r="BT1500" s="12"/>
      <c r="BU1500" s="12"/>
      <c r="BV1500" s="12"/>
      <c r="BW1500" s="12"/>
      <c r="BX1500" s="12"/>
      <c r="BY1500" s="12"/>
      <c r="BZ1500" s="12"/>
      <c r="CA1500" s="12"/>
      <c r="CB1500" s="12"/>
      <c r="CC1500" s="12"/>
      <c r="CD1500" s="12"/>
      <c r="CE1500" s="12"/>
      <c r="CF1500" s="12"/>
      <c r="CG1500" s="12"/>
      <c r="CH1500" s="12"/>
      <c r="CI1500" s="12"/>
      <c r="CJ1500" s="12"/>
      <c r="CK1500" s="12"/>
      <c r="CL1500" s="12"/>
      <c r="CM1500" s="12"/>
      <c r="CN1500" s="12"/>
      <c r="CO1500" s="12"/>
      <c r="CP1500" s="12"/>
      <c r="CQ1500" s="12"/>
      <c r="CR1500" s="12"/>
      <c r="CS1500" s="12"/>
      <c r="CT1500" s="12"/>
      <c r="CU1500" s="12"/>
      <c r="CV1500" s="12"/>
      <c r="CW1500" s="12"/>
      <c r="CX1500" s="57"/>
    </row>
    <row r="1501" spans="1:102" x14ac:dyDescent="0.35">
      <c r="A1501" s="56">
        <v>115</v>
      </c>
      <c r="B1501" s="12" t="s">
        <v>3807</v>
      </c>
      <c r="C1501" s="12">
        <v>115.2</v>
      </c>
      <c r="D1501" s="12" t="s">
        <v>2684</v>
      </c>
      <c r="E1501" s="12" t="s">
        <v>548</v>
      </c>
      <c r="F1501" s="12" t="s">
        <v>1078</v>
      </c>
      <c r="G1501" s="12" t="s">
        <v>349</v>
      </c>
      <c r="H1501" s="12" t="s">
        <v>1078</v>
      </c>
      <c r="I1501" s="12" t="s">
        <v>1285</v>
      </c>
      <c r="J1501" s="12" t="s">
        <v>1222</v>
      </c>
      <c r="K1501" s="12" t="s">
        <v>564</v>
      </c>
      <c r="L1501" s="12" t="s">
        <v>173</v>
      </c>
      <c r="M1501" s="12" t="s">
        <v>3164</v>
      </c>
      <c r="N1501" s="12"/>
      <c r="O1501" s="12" t="s">
        <v>3400</v>
      </c>
      <c r="P1501" s="12" t="s">
        <v>3402</v>
      </c>
      <c r="Q1501" s="12">
        <v>1</v>
      </c>
      <c r="R1501" s="12">
        <v>0</v>
      </c>
      <c r="S1501" s="12">
        <v>0</v>
      </c>
      <c r="T1501" s="12">
        <v>0</v>
      </c>
      <c r="U1501" s="12">
        <v>0</v>
      </c>
      <c r="V1501" s="12">
        <v>0</v>
      </c>
      <c r="W1501" s="12">
        <v>0</v>
      </c>
      <c r="X1501" s="12">
        <v>0</v>
      </c>
      <c r="Y1501" s="12">
        <v>0</v>
      </c>
      <c r="Z1501" s="12">
        <v>0</v>
      </c>
      <c r="AA1501" s="12">
        <v>0</v>
      </c>
      <c r="AB1501" s="12">
        <v>0</v>
      </c>
      <c r="AC1501" s="12">
        <v>0</v>
      </c>
      <c r="AD1501" s="12">
        <v>0</v>
      </c>
      <c r="AE1501" s="12">
        <v>0</v>
      </c>
      <c r="AF1501" s="12">
        <v>0</v>
      </c>
      <c r="AG1501" s="12">
        <v>0</v>
      </c>
      <c r="AH1501" s="12">
        <v>0</v>
      </c>
      <c r="AI1501" s="12">
        <v>0</v>
      </c>
      <c r="AJ1501" s="12">
        <v>1</v>
      </c>
      <c r="AK1501" s="12">
        <v>0</v>
      </c>
      <c r="AL1501" s="12" t="s">
        <v>607</v>
      </c>
      <c r="AM1501" s="12" t="s">
        <v>608</v>
      </c>
      <c r="AN1501" s="12" t="s">
        <v>636</v>
      </c>
      <c r="AO1501" s="12">
        <v>2003</v>
      </c>
      <c r="AP1501" s="12" t="s">
        <v>3458</v>
      </c>
      <c r="AQ1501" s="12">
        <v>726</v>
      </c>
      <c r="AR1501" s="12">
        <v>1</v>
      </c>
      <c r="AS1501" s="12" t="s">
        <v>555</v>
      </c>
      <c r="AT1501" s="12" t="s">
        <v>212</v>
      </c>
      <c r="AU1501" s="12">
        <v>0</v>
      </c>
      <c r="AV1501" s="12">
        <v>1</v>
      </c>
      <c r="AW1501" s="12">
        <v>0</v>
      </c>
      <c r="AX1501" s="12">
        <v>1</v>
      </c>
      <c r="AY1501" s="12">
        <v>1</v>
      </c>
      <c r="AZ1501" s="12">
        <v>1</v>
      </c>
      <c r="BA1501" s="12">
        <v>0</v>
      </c>
      <c r="BB1501" s="12">
        <v>0</v>
      </c>
      <c r="BC1501" s="12">
        <v>0</v>
      </c>
      <c r="BD1501" s="12">
        <v>1</v>
      </c>
      <c r="BE1501" s="12">
        <v>0</v>
      </c>
      <c r="BF1501" s="12" t="s">
        <v>2820</v>
      </c>
      <c r="BG1501" s="12" t="s">
        <v>1019</v>
      </c>
      <c r="BH1501" s="12">
        <v>1</v>
      </c>
      <c r="BI1501" s="12" t="s">
        <v>3257</v>
      </c>
      <c r="BJ1501" s="12" t="s">
        <v>3460</v>
      </c>
      <c r="BK1501" s="12" t="s">
        <v>3475</v>
      </c>
      <c r="BL1501" s="12" t="s">
        <v>3471</v>
      </c>
      <c r="BM1501" s="12" t="s">
        <v>3484</v>
      </c>
      <c r="BN1501" s="12" t="s">
        <v>1174</v>
      </c>
      <c r="BO1501" s="12"/>
      <c r="BP1501" s="12"/>
      <c r="BQ1501" s="12"/>
      <c r="BR1501" s="12"/>
      <c r="BS1501" s="12"/>
      <c r="BT1501" s="12"/>
      <c r="BU1501" s="12"/>
      <c r="BV1501" s="12"/>
      <c r="BW1501" s="12"/>
      <c r="BX1501" s="12"/>
      <c r="BY1501" s="12"/>
      <c r="BZ1501" s="12"/>
      <c r="CA1501" s="12"/>
      <c r="CB1501" s="12"/>
      <c r="CC1501" s="12"/>
      <c r="CD1501" s="12"/>
      <c r="CE1501" s="12"/>
      <c r="CF1501" s="12"/>
      <c r="CG1501" s="12"/>
      <c r="CH1501" s="12"/>
      <c r="CI1501" s="12"/>
      <c r="CJ1501" s="12"/>
      <c r="CK1501" s="12"/>
      <c r="CL1501" s="12"/>
      <c r="CM1501" s="12"/>
      <c r="CN1501" s="12"/>
      <c r="CO1501" s="12"/>
      <c r="CP1501" s="12"/>
      <c r="CQ1501" s="12"/>
      <c r="CR1501" s="12"/>
      <c r="CS1501" s="12"/>
      <c r="CT1501" s="12"/>
      <c r="CU1501" s="12"/>
      <c r="CV1501" s="12"/>
      <c r="CW1501" s="12"/>
      <c r="CX1501" s="57"/>
    </row>
    <row r="1502" spans="1:102" x14ac:dyDescent="0.35">
      <c r="A1502" s="56">
        <v>115</v>
      </c>
      <c r="B1502" s="12" t="s">
        <v>3807</v>
      </c>
      <c r="C1502" s="12">
        <v>115.2</v>
      </c>
      <c r="D1502" s="12" t="s">
        <v>2688</v>
      </c>
      <c r="E1502" s="12" t="s">
        <v>548</v>
      </c>
      <c r="F1502" s="12" t="s">
        <v>1078</v>
      </c>
      <c r="G1502" s="12" t="s">
        <v>349</v>
      </c>
      <c r="H1502" s="12" t="s">
        <v>1078</v>
      </c>
      <c r="I1502" s="12" t="s">
        <v>1285</v>
      </c>
      <c r="J1502" s="12" t="s">
        <v>1222</v>
      </c>
      <c r="K1502" s="12" t="s">
        <v>564</v>
      </c>
      <c r="L1502" s="12" t="s">
        <v>173</v>
      </c>
      <c r="M1502" s="12" t="s">
        <v>3164</v>
      </c>
      <c r="N1502" s="12"/>
      <c r="O1502" s="12" t="s">
        <v>3400</v>
      </c>
      <c r="P1502" s="12" t="s">
        <v>3402</v>
      </c>
      <c r="Q1502" s="12">
        <v>1</v>
      </c>
      <c r="R1502" s="12">
        <v>0</v>
      </c>
      <c r="S1502" s="12">
        <v>0</v>
      </c>
      <c r="T1502" s="12">
        <v>0</v>
      </c>
      <c r="U1502" s="12">
        <v>0</v>
      </c>
      <c r="V1502" s="12">
        <v>0</v>
      </c>
      <c r="W1502" s="12">
        <v>0</v>
      </c>
      <c r="X1502" s="12">
        <v>0</v>
      </c>
      <c r="Y1502" s="12">
        <v>0</v>
      </c>
      <c r="Z1502" s="12">
        <v>0</v>
      </c>
      <c r="AA1502" s="12">
        <v>0</v>
      </c>
      <c r="AB1502" s="12">
        <v>0</v>
      </c>
      <c r="AC1502" s="12">
        <v>0</v>
      </c>
      <c r="AD1502" s="12">
        <v>0</v>
      </c>
      <c r="AE1502" s="12">
        <v>0</v>
      </c>
      <c r="AF1502" s="12">
        <v>0</v>
      </c>
      <c r="AG1502" s="12">
        <v>0</v>
      </c>
      <c r="AH1502" s="12">
        <v>0</v>
      </c>
      <c r="AI1502" s="12">
        <v>0</v>
      </c>
      <c r="AJ1502" s="12">
        <v>1</v>
      </c>
      <c r="AK1502" s="12">
        <v>0</v>
      </c>
      <c r="AL1502" s="12" t="s">
        <v>607</v>
      </c>
      <c r="AM1502" s="12" t="s">
        <v>608</v>
      </c>
      <c r="AN1502" s="12" t="s">
        <v>636</v>
      </c>
      <c r="AO1502" s="12">
        <v>2003</v>
      </c>
      <c r="AP1502" s="12" t="s">
        <v>3458</v>
      </c>
      <c r="AQ1502" s="12">
        <v>726</v>
      </c>
      <c r="AR1502" s="12">
        <v>1</v>
      </c>
      <c r="AS1502" s="12" t="s">
        <v>555</v>
      </c>
      <c r="AT1502" s="12" t="s">
        <v>212</v>
      </c>
      <c r="AU1502" s="12">
        <v>0</v>
      </c>
      <c r="AV1502" s="12">
        <v>1</v>
      </c>
      <c r="AW1502" s="12">
        <v>0</v>
      </c>
      <c r="AX1502" s="12">
        <v>1</v>
      </c>
      <c r="AY1502" s="12">
        <v>1</v>
      </c>
      <c r="AZ1502" s="12">
        <v>1</v>
      </c>
      <c r="BA1502" s="12">
        <v>0</v>
      </c>
      <c r="BB1502" s="12">
        <v>0</v>
      </c>
      <c r="BC1502" s="12">
        <v>0</v>
      </c>
      <c r="BD1502" s="12">
        <v>1</v>
      </c>
      <c r="BE1502" s="12">
        <v>0</v>
      </c>
      <c r="BF1502" s="12" t="s">
        <v>2820</v>
      </c>
      <c r="BG1502" s="12" t="s">
        <v>1022</v>
      </c>
      <c r="BH1502" s="12"/>
      <c r="BI1502" s="12" t="s">
        <v>2817</v>
      </c>
      <c r="BJ1502" s="12" t="s">
        <v>3460</v>
      </c>
      <c r="BK1502" s="12" t="s">
        <v>3475</v>
      </c>
      <c r="BL1502" s="12" t="s">
        <v>3471</v>
      </c>
      <c r="BM1502" s="12" t="s">
        <v>3484</v>
      </c>
      <c r="BN1502" s="12" t="s">
        <v>1174</v>
      </c>
      <c r="BO1502" s="12"/>
      <c r="BP1502" s="12"/>
      <c r="BQ1502" s="12"/>
      <c r="BR1502" s="12"/>
      <c r="BS1502" s="12"/>
      <c r="BT1502" s="12"/>
      <c r="BU1502" s="12"/>
      <c r="BV1502" s="12"/>
      <c r="BW1502" s="12"/>
      <c r="BX1502" s="12"/>
      <c r="BY1502" s="12"/>
      <c r="BZ1502" s="12"/>
      <c r="CA1502" s="12"/>
      <c r="CB1502" s="12"/>
      <c r="CC1502" s="12"/>
      <c r="CD1502" s="12"/>
      <c r="CE1502" s="12"/>
      <c r="CF1502" s="12"/>
      <c r="CG1502" s="12"/>
      <c r="CH1502" s="12"/>
      <c r="CI1502" s="12"/>
      <c r="CJ1502" s="12"/>
      <c r="CK1502" s="12"/>
      <c r="CL1502" s="12"/>
      <c r="CM1502" s="12"/>
      <c r="CN1502" s="12"/>
      <c r="CO1502" s="12"/>
      <c r="CP1502" s="12"/>
      <c r="CQ1502" s="12"/>
      <c r="CR1502" s="12"/>
      <c r="CS1502" s="12"/>
      <c r="CT1502" s="12"/>
      <c r="CU1502" s="12"/>
      <c r="CV1502" s="12"/>
      <c r="CW1502" s="12"/>
      <c r="CX1502" s="57"/>
    </row>
    <row r="1503" spans="1:102" x14ac:dyDescent="0.35">
      <c r="A1503" s="56">
        <v>115</v>
      </c>
      <c r="B1503" s="12" t="s">
        <v>3807</v>
      </c>
      <c r="C1503" s="12">
        <v>115.3</v>
      </c>
      <c r="D1503" s="12" t="s">
        <v>2694</v>
      </c>
      <c r="E1503" s="12" t="s">
        <v>549</v>
      </c>
      <c r="F1503" s="12" t="s">
        <v>1078</v>
      </c>
      <c r="G1503" s="12" t="s">
        <v>349</v>
      </c>
      <c r="H1503" s="12" t="s">
        <v>1078</v>
      </c>
      <c r="I1503" s="12" t="s">
        <v>1285</v>
      </c>
      <c r="J1503" s="12" t="s">
        <v>1222</v>
      </c>
      <c r="K1503" s="12" t="s">
        <v>564</v>
      </c>
      <c r="L1503" s="12" t="s">
        <v>173</v>
      </c>
      <c r="M1503" s="12" t="s">
        <v>3164</v>
      </c>
      <c r="N1503" s="12"/>
      <c r="O1503" s="12" t="s">
        <v>3400</v>
      </c>
      <c r="P1503" s="12" t="s">
        <v>3402</v>
      </c>
      <c r="Q1503" s="12">
        <v>1</v>
      </c>
      <c r="R1503" s="12">
        <v>0</v>
      </c>
      <c r="S1503" s="12">
        <v>0</v>
      </c>
      <c r="T1503" s="12">
        <v>0</v>
      </c>
      <c r="U1503" s="12">
        <v>0</v>
      </c>
      <c r="V1503" s="12">
        <v>0</v>
      </c>
      <c r="W1503" s="12">
        <v>0</v>
      </c>
      <c r="X1503" s="12">
        <v>0</v>
      </c>
      <c r="Y1503" s="12">
        <v>0</v>
      </c>
      <c r="Z1503" s="12">
        <v>0</v>
      </c>
      <c r="AA1503" s="12">
        <v>0</v>
      </c>
      <c r="AB1503" s="12">
        <v>0</v>
      </c>
      <c r="AC1503" s="12">
        <v>0</v>
      </c>
      <c r="AD1503" s="12">
        <v>0</v>
      </c>
      <c r="AE1503" s="12">
        <v>0</v>
      </c>
      <c r="AF1503" s="12">
        <v>0</v>
      </c>
      <c r="AG1503" s="12">
        <v>0</v>
      </c>
      <c r="AH1503" s="12">
        <v>0</v>
      </c>
      <c r="AI1503" s="12">
        <v>0</v>
      </c>
      <c r="AJ1503" s="12">
        <v>1</v>
      </c>
      <c r="AK1503" s="12">
        <v>0</v>
      </c>
      <c r="AL1503" s="12" t="s">
        <v>607</v>
      </c>
      <c r="AM1503" s="12" t="s">
        <v>608</v>
      </c>
      <c r="AN1503" s="12" t="s">
        <v>636</v>
      </c>
      <c r="AO1503" s="12">
        <v>2003</v>
      </c>
      <c r="AP1503" s="12" t="s">
        <v>3458</v>
      </c>
      <c r="AQ1503" s="12">
        <v>967</v>
      </c>
      <c r="AR1503" s="12">
        <v>1</v>
      </c>
      <c r="AS1503" s="12" t="s">
        <v>555</v>
      </c>
      <c r="AT1503" s="12" t="s">
        <v>212</v>
      </c>
      <c r="AU1503" s="12">
        <v>0</v>
      </c>
      <c r="AV1503" s="12">
        <v>1</v>
      </c>
      <c r="AW1503" s="12">
        <v>0</v>
      </c>
      <c r="AX1503" s="12">
        <v>1</v>
      </c>
      <c r="AY1503" s="12">
        <v>1</v>
      </c>
      <c r="AZ1503" s="12">
        <v>1</v>
      </c>
      <c r="BA1503" s="12">
        <v>0</v>
      </c>
      <c r="BB1503" s="12">
        <v>0</v>
      </c>
      <c r="BC1503" s="12">
        <v>0</v>
      </c>
      <c r="BD1503" s="12">
        <v>1</v>
      </c>
      <c r="BE1503" s="12">
        <v>0</v>
      </c>
      <c r="BF1503" s="12" t="s">
        <v>2821</v>
      </c>
      <c r="BG1503" s="12" t="s">
        <v>848</v>
      </c>
      <c r="BH1503" s="12"/>
      <c r="BI1503" s="12" t="s">
        <v>2819</v>
      </c>
      <c r="BJ1503" s="12" t="s">
        <v>3460</v>
      </c>
      <c r="BK1503" s="12" t="s">
        <v>3463</v>
      </c>
      <c r="BL1503" s="12" t="s">
        <v>3464</v>
      </c>
      <c r="BM1503" s="12" t="s">
        <v>3484</v>
      </c>
      <c r="BN1503" s="12" t="s">
        <v>1174</v>
      </c>
      <c r="BO1503" s="12"/>
      <c r="BP1503" s="12"/>
      <c r="BQ1503" s="12"/>
      <c r="BR1503" s="12"/>
      <c r="BS1503" s="12"/>
      <c r="BT1503" s="12"/>
      <c r="BU1503" s="12"/>
      <c r="BV1503" s="12"/>
      <c r="BW1503" s="12"/>
      <c r="BX1503" s="12"/>
      <c r="BY1503" s="12"/>
      <c r="BZ1503" s="12"/>
      <c r="CA1503" s="12"/>
      <c r="CB1503" s="12"/>
      <c r="CC1503" s="12"/>
      <c r="CD1503" s="12"/>
      <c r="CE1503" s="12"/>
      <c r="CF1503" s="12"/>
      <c r="CG1503" s="12"/>
      <c r="CH1503" s="12"/>
      <c r="CI1503" s="12"/>
      <c r="CJ1503" s="12"/>
      <c r="CK1503" s="12"/>
      <c r="CL1503" s="12"/>
      <c r="CM1503" s="12"/>
      <c r="CN1503" s="12"/>
      <c r="CO1503" s="12"/>
      <c r="CP1503" s="12"/>
      <c r="CQ1503" s="12"/>
      <c r="CR1503" s="12"/>
      <c r="CS1503" s="12"/>
      <c r="CT1503" s="12"/>
      <c r="CU1503" s="12"/>
      <c r="CV1503" s="12"/>
      <c r="CW1503" s="12"/>
      <c r="CX1503" s="57"/>
    </row>
    <row r="1504" spans="1:102" x14ac:dyDescent="0.35">
      <c r="A1504" s="56">
        <v>115</v>
      </c>
      <c r="B1504" s="12" t="s">
        <v>3807</v>
      </c>
      <c r="C1504" s="12">
        <v>115.3</v>
      </c>
      <c r="D1504" s="12" t="s">
        <v>2695</v>
      </c>
      <c r="E1504" s="12" t="s">
        <v>549</v>
      </c>
      <c r="F1504" s="12" t="s">
        <v>1078</v>
      </c>
      <c r="G1504" s="12" t="s">
        <v>349</v>
      </c>
      <c r="H1504" s="12" t="s">
        <v>1078</v>
      </c>
      <c r="I1504" s="12" t="s">
        <v>1285</v>
      </c>
      <c r="J1504" s="12" t="s">
        <v>1222</v>
      </c>
      <c r="K1504" s="12" t="s">
        <v>564</v>
      </c>
      <c r="L1504" s="12" t="s">
        <v>173</v>
      </c>
      <c r="M1504" s="12" t="s">
        <v>3164</v>
      </c>
      <c r="N1504" s="12"/>
      <c r="O1504" s="12" t="s">
        <v>3400</v>
      </c>
      <c r="P1504" s="12" t="s">
        <v>3402</v>
      </c>
      <c r="Q1504" s="12">
        <v>1</v>
      </c>
      <c r="R1504" s="12">
        <v>0</v>
      </c>
      <c r="S1504" s="12">
        <v>0</v>
      </c>
      <c r="T1504" s="12">
        <v>0</v>
      </c>
      <c r="U1504" s="12">
        <v>0</v>
      </c>
      <c r="V1504" s="12">
        <v>0</v>
      </c>
      <c r="W1504" s="12">
        <v>0</v>
      </c>
      <c r="X1504" s="12">
        <v>0</v>
      </c>
      <c r="Y1504" s="12">
        <v>0</v>
      </c>
      <c r="Z1504" s="12">
        <v>0</v>
      </c>
      <c r="AA1504" s="12">
        <v>0</v>
      </c>
      <c r="AB1504" s="12">
        <v>0</v>
      </c>
      <c r="AC1504" s="12">
        <v>0</v>
      </c>
      <c r="AD1504" s="12">
        <v>0</v>
      </c>
      <c r="AE1504" s="12">
        <v>0</v>
      </c>
      <c r="AF1504" s="12">
        <v>0</v>
      </c>
      <c r="AG1504" s="12">
        <v>0</v>
      </c>
      <c r="AH1504" s="12">
        <v>0</v>
      </c>
      <c r="AI1504" s="12">
        <v>0</v>
      </c>
      <c r="AJ1504" s="12">
        <v>1</v>
      </c>
      <c r="AK1504" s="12">
        <v>0</v>
      </c>
      <c r="AL1504" s="12" t="s">
        <v>607</v>
      </c>
      <c r="AM1504" s="12" t="s">
        <v>608</v>
      </c>
      <c r="AN1504" s="12" t="s">
        <v>636</v>
      </c>
      <c r="AO1504" s="12">
        <v>2003</v>
      </c>
      <c r="AP1504" s="12" t="s">
        <v>3458</v>
      </c>
      <c r="AQ1504" s="12">
        <v>967</v>
      </c>
      <c r="AR1504" s="12">
        <v>1</v>
      </c>
      <c r="AS1504" s="12" t="s">
        <v>555</v>
      </c>
      <c r="AT1504" s="12" t="s">
        <v>212</v>
      </c>
      <c r="AU1504" s="12">
        <v>0</v>
      </c>
      <c r="AV1504" s="12">
        <v>1</v>
      </c>
      <c r="AW1504" s="12">
        <v>0</v>
      </c>
      <c r="AX1504" s="12">
        <v>1</v>
      </c>
      <c r="AY1504" s="12">
        <v>1</v>
      </c>
      <c r="AZ1504" s="12">
        <v>1</v>
      </c>
      <c r="BA1504" s="12">
        <v>0</v>
      </c>
      <c r="BB1504" s="12">
        <v>0</v>
      </c>
      <c r="BC1504" s="12">
        <v>0</v>
      </c>
      <c r="BD1504" s="12">
        <v>1</v>
      </c>
      <c r="BE1504" s="12">
        <v>0</v>
      </c>
      <c r="BF1504" s="12" t="s">
        <v>2821</v>
      </c>
      <c r="BG1504" s="12" t="s">
        <v>848</v>
      </c>
      <c r="BH1504" s="12"/>
      <c r="BI1504" s="12" t="s">
        <v>2819</v>
      </c>
      <c r="BJ1504" s="12" t="s">
        <v>3459</v>
      </c>
      <c r="BK1504" s="12" t="s">
        <v>3463</v>
      </c>
      <c r="BL1504" s="12" t="s">
        <v>3464</v>
      </c>
      <c r="BM1504" s="12" t="s">
        <v>3484</v>
      </c>
      <c r="BN1504" s="12" t="s">
        <v>1174</v>
      </c>
      <c r="BO1504" s="12"/>
      <c r="BP1504" s="12"/>
      <c r="BQ1504" s="12"/>
      <c r="BR1504" s="12"/>
      <c r="BS1504" s="12"/>
      <c r="BT1504" s="12"/>
      <c r="BU1504" s="12"/>
      <c r="BV1504" s="12"/>
      <c r="BW1504" s="12"/>
      <c r="BX1504" s="12"/>
      <c r="BY1504" s="12"/>
      <c r="BZ1504" s="12"/>
      <c r="CA1504" s="12"/>
      <c r="CB1504" s="12"/>
      <c r="CC1504" s="12"/>
      <c r="CD1504" s="12"/>
      <c r="CE1504" s="12"/>
      <c r="CF1504" s="12"/>
      <c r="CG1504" s="12"/>
      <c r="CH1504" s="12"/>
      <c r="CI1504" s="12"/>
      <c r="CJ1504" s="12"/>
      <c r="CK1504" s="12"/>
      <c r="CL1504" s="12"/>
      <c r="CM1504" s="12"/>
      <c r="CN1504" s="12"/>
      <c r="CO1504" s="12"/>
      <c r="CP1504" s="12"/>
      <c r="CQ1504" s="12"/>
      <c r="CR1504" s="12"/>
      <c r="CS1504" s="12"/>
      <c r="CT1504" s="12"/>
      <c r="CU1504" s="12"/>
      <c r="CV1504" s="12"/>
      <c r="CW1504" s="12"/>
      <c r="CX1504" s="57"/>
    </row>
    <row r="1505" spans="1:102" x14ac:dyDescent="0.35">
      <c r="A1505" s="56">
        <v>115</v>
      </c>
      <c r="B1505" s="12" t="s">
        <v>3807</v>
      </c>
      <c r="C1505" s="12">
        <v>115.3</v>
      </c>
      <c r="D1505" s="12" t="s">
        <v>2679</v>
      </c>
      <c r="E1505" s="12" t="s">
        <v>549</v>
      </c>
      <c r="F1505" s="12" t="s">
        <v>1078</v>
      </c>
      <c r="G1505" s="12" t="s">
        <v>349</v>
      </c>
      <c r="H1505" s="12" t="s">
        <v>1078</v>
      </c>
      <c r="I1505" s="12" t="s">
        <v>1285</v>
      </c>
      <c r="J1505" s="12" t="s">
        <v>1222</v>
      </c>
      <c r="K1505" s="12" t="s">
        <v>564</v>
      </c>
      <c r="L1505" s="12" t="s">
        <v>173</v>
      </c>
      <c r="M1505" s="12" t="s">
        <v>3164</v>
      </c>
      <c r="N1505" s="12"/>
      <c r="O1505" s="12" t="s">
        <v>3400</v>
      </c>
      <c r="P1505" s="12" t="s">
        <v>3402</v>
      </c>
      <c r="Q1505" s="12">
        <v>1</v>
      </c>
      <c r="R1505" s="12">
        <v>0</v>
      </c>
      <c r="S1505" s="12">
        <v>0</v>
      </c>
      <c r="T1505" s="12">
        <v>0</v>
      </c>
      <c r="U1505" s="12">
        <v>0</v>
      </c>
      <c r="V1505" s="12">
        <v>0</v>
      </c>
      <c r="W1505" s="12">
        <v>0</v>
      </c>
      <c r="X1505" s="12">
        <v>0</v>
      </c>
      <c r="Y1505" s="12">
        <v>0</v>
      </c>
      <c r="Z1505" s="12">
        <v>0</v>
      </c>
      <c r="AA1505" s="12">
        <v>0</v>
      </c>
      <c r="AB1505" s="12">
        <v>0</v>
      </c>
      <c r="AC1505" s="12">
        <v>0</v>
      </c>
      <c r="AD1505" s="12">
        <v>0</v>
      </c>
      <c r="AE1505" s="12">
        <v>0</v>
      </c>
      <c r="AF1505" s="12">
        <v>0</v>
      </c>
      <c r="AG1505" s="12">
        <v>0</v>
      </c>
      <c r="AH1505" s="12">
        <v>0</v>
      </c>
      <c r="AI1505" s="12">
        <v>0</v>
      </c>
      <c r="AJ1505" s="12">
        <v>1</v>
      </c>
      <c r="AK1505" s="12">
        <v>0</v>
      </c>
      <c r="AL1505" s="12" t="s">
        <v>607</v>
      </c>
      <c r="AM1505" s="12" t="s">
        <v>608</v>
      </c>
      <c r="AN1505" s="12" t="s">
        <v>636</v>
      </c>
      <c r="AO1505" s="12">
        <v>2003</v>
      </c>
      <c r="AP1505" s="12" t="s">
        <v>3458</v>
      </c>
      <c r="AQ1505" s="12">
        <v>967</v>
      </c>
      <c r="AR1505" s="12">
        <v>1</v>
      </c>
      <c r="AS1505" s="12" t="s">
        <v>555</v>
      </c>
      <c r="AT1505" s="12" t="s">
        <v>212</v>
      </c>
      <c r="AU1505" s="12">
        <v>0</v>
      </c>
      <c r="AV1505" s="12">
        <v>1</v>
      </c>
      <c r="AW1505" s="12">
        <v>0</v>
      </c>
      <c r="AX1505" s="12">
        <v>1</v>
      </c>
      <c r="AY1505" s="12">
        <v>1</v>
      </c>
      <c r="AZ1505" s="12">
        <v>1</v>
      </c>
      <c r="BA1505" s="12">
        <v>0</v>
      </c>
      <c r="BB1505" s="12">
        <v>0</v>
      </c>
      <c r="BC1505" s="12">
        <v>0</v>
      </c>
      <c r="BD1505" s="12">
        <v>1</v>
      </c>
      <c r="BE1505" s="12">
        <v>0</v>
      </c>
      <c r="BF1505" s="12" t="s">
        <v>2820</v>
      </c>
      <c r="BG1505" s="12" t="s">
        <v>1020</v>
      </c>
      <c r="BH1505" s="12"/>
      <c r="BI1505" s="12" t="s">
        <v>2803</v>
      </c>
      <c r="BJ1505" s="12" t="s">
        <v>3460</v>
      </c>
      <c r="BK1505" s="12" t="s">
        <v>3475</v>
      </c>
      <c r="BL1505" s="12" t="s">
        <v>3471</v>
      </c>
      <c r="BM1505" s="12" t="s">
        <v>3484</v>
      </c>
      <c r="BN1505" s="12" t="s">
        <v>1174</v>
      </c>
      <c r="BO1505" s="12"/>
      <c r="BP1505" s="12"/>
      <c r="BQ1505" s="12"/>
      <c r="BR1505" s="12"/>
      <c r="BS1505" s="12"/>
      <c r="BT1505" s="12"/>
      <c r="BU1505" s="12"/>
      <c r="BV1505" s="12"/>
      <c r="BW1505" s="12"/>
      <c r="BX1505" s="12"/>
      <c r="BY1505" s="12"/>
      <c r="BZ1505" s="12"/>
      <c r="CA1505" s="12"/>
      <c r="CB1505" s="12"/>
      <c r="CC1505" s="12"/>
      <c r="CD1505" s="12"/>
      <c r="CE1505" s="12"/>
      <c r="CF1505" s="12"/>
      <c r="CG1505" s="12"/>
      <c r="CH1505" s="12"/>
      <c r="CI1505" s="12"/>
      <c r="CJ1505" s="12"/>
      <c r="CK1505" s="12"/>
      <c r="CL1505" s="12"/>
      <c r="CM1505" s="12"/>
      <c r="CN1505" s="12"/>
      <c r="CO1505" s="12"/>
      <c r="CP1505" s="12"/>
      <c r="CQ1505" s="12"/>
      <c r="CR1505" s="12"/>
      <c r="CS1505" s="12"/>
      <c r="CT1505" s="12"/>
      <c r="CU1505" s="12"/>
      <c r="CV1505" s="12"/>
      <c r="CW1505" s="12"/>
      <c r="CX1505" s="57"/>
    </row>
    <row r="1506" spans="1:102" x14ac:dyDescent="0.35">
      <c r="A1506" s="56">
        <v>115</v>
      </c>
      <c r="B1506" s="12" t="s">
        <v>3807</v>
      </c>
      <c r="C1506" s="12">
        <v>115.3</v>
      </c>
      <c r="D1506" s="12" t="s">
        <v>2680</v>
      </c>
      <c r="E1506" s="12" t="s">
        <v>549</v>
      </c>
      <c r="F1506" s="12" t="s">
        <v>1078</v>
      </c>
      <c r="G1506" s="12" t="s">
        <v>349</v>
      </c>
      <c r="H1506" s="12" t="s">
        <v>1078</v>
      </c>
      <c r="I1506" s="12" t="s">
        <v>1285</v>
      </c>
      <c r="J1506" s="12" t="s">
        <v>1222</v>
      </c>
      <c r="K1506" s="12" t="s">
        <v>564</v>
      </c>
      <c r="L1506" s="12" t="s">
        <v>173</v>
      </c>
      <c r="M1506" s="12" t="s">
        <v>3164</v>
      </c>
      <c r="N1506" s="12"/>
      <c r="O1506" s="12" t="s">
        <v>3400</v>
      </c>
      <c r="P1506" s="12" t="s">
        <v>3402</v>
      </c>
      <c r="Q1506" s="12">
        <v>1</v>
      </c>
      <c r="R1506" s="12">
        <v>0</v>
      </c>
      <c r="S1506" s="12">
        <v>0</v>
      </c>
      <c r="T1506" s="12">
        <v>0</v>
      </c>
      <c r="U1506" s="12">
        <v>0</v>
      </c>
      <c r="V1506" s="12">
        <v>0</v>
      </c>
      <c r="W1506" s="12">
        <v>0</v>
      </c>
      <c r="X1506" s="12">
        <v>0</v>
      </c>
      <c r="Y1506" s="12">
        <v>0</v>
      </c>
      <c r="Z1506" s="12">
        <v>0</v>
      </c>
      <c r="AA1506" s="12">
        <v>0</v>
      </c>
      <c r="AB1506" s="12">
        <v>0</v>
      </c>
      <c r="AC1506" s="12">
        <v>0</v>
      </c>
      <c r="AD1506" s="12">
        <v>0</v>
      </c>
      <c r="AE1506" s="12">
        <v>0</v>
      </c>
      <c r="AF1506" s="12">
        <v>0</v>
      </c>
      <c r="AG1506" s="12">
        <v>0</v>
      </c>
      <c r="AH1506" s="12">
        <v>0</v>
      </c>
      <c r="AI1506" s="12">
        <v>0</v>
      </c>
      <c r="AJ1506" s="12">
        <v>1</v>
      </c>
      <c r="AK1506" s="12">
        <v>0</v>
      </c>
      <c r="AL1506" s="12" t="s">
        <v>607</v>
      </c>
      <c r="AM1506" s="12" t="s">
        <v>608</v>
      </c>
      <c r="AN1506" s="12" t="s">
        <v>636</v>
      </c>
      <c r="AO1506" s="12">
        <v>2003</v>
      </c>
      <c r="AP1506" s="12" t="s">
        <v>3458</v>
      </c>
      <c r="AQ1506" s="12">
        <v>967</v>
      </c>
      <c r="AR1506" s="12">
        <v>1</v>
      </c>
      <c r="AS1506" s="12" t="s">
        <v>555</v>
      </c>
      <c r="AT1506" s="12" t="s">
        <v>212</v>
      </c>
      <c r="AU1506" s="12">
        <v>0</v>
      </c>
      <c r="AV1506" s="12">
        <v>1</v>
      </c>
      <c r="AW1506" s="12">
        <v>0</v>
      </c>
      <c r="AX1506" s="12">
        <v>1</v>
      </c>
      <c r="AY1506" s="12">
        <v>1</v>
      </c>
      <c r="AZ1506" s="12">
        <v>1</v>
      </c>
      <c r="BA1506" s="12">
        <v>0</v>
      </c>
      <c r="BB1506" s="12">
        <v>0</v>
      </c>
      <c r="BC1506" s="12">
        <v>0</v>
      </c>
      <c r="BD1506" s="12">
        <v>1</v>
      </c>
      <c r="BE1506" s="12">
        <v>0</v>
      </c>
      <c r="BF1506" s="12" t="s">
        <v>2820</v>
      </c>
      <c r="BG1506" s="12" t="s">
        <v>1021</v>
      </c>
      <c r="BH1506" s="12"/>
      <c r="BI1506" s="12" t="s">
        <v>2803</v>
      </c>
      <c r="BJ1506" s="12" t="s">
        <v>3460</v>
      </c>
      <c r="BK1506" s="12" t="s">
        <v>3475</v>
      </c>
      <c r="BL1506" s="12" t="s">
        <v>3471</v>
      </c>
      <c r="BM1506" s="12" t="s">
        <v>3484</v>
      </c>
      <c r="BN1506" s="12" t="s">
        <v>1174</v>
      </c>
      <c r="BO1506" s="12"/>
      <c r="BP1506" s="12"/>
      <c r="BQ1506" s="12"/>
      <c r="BR1506" s="12"/>
      <c r="BS1506" s="12"/>
      <c r="BT1506" s="12"/>
      <c r="BU1506" s="12"/>
      <c r="BV1506" s="12"/>
      <c r="BW1506" s="12"/>
      <c r="BX1506" s="12"/>
      <c r="BY1506" s="12"/>
      <c r="BZ1506" s="12"/>
      <c r="CA1506" s="12"/>
      <c r="CB1506" s="12"/>
      <c r="CC1506" s="12"/>
      <c r="CD1506" s="12"/>
      <c r="CE1506" s="12"/>
      <c r="CF1506" s="12"/>
      <c r="CG1506" s="12"/>
      <c r="CH1506" s="12"/>
      <c r="CI1506" s="12"/>
      <c r="CJ1506" s="12"/>
      <c r="CK1506" s="12"/>
      <c r="CL1506" s="12"/>
      <c r="CM1506" s="12"/>
      <c r="CN1506" s="12"/>
      <c r="CO1506" s="12"/>
      <c r="CP1506" s="12"/>
      <c r="CQ1506" s="12"/>
      <c r="CR1506" s="12"/>
      <c r="CS1506" s="12"/>
      <c r="CT1506" s="12"/>
      <c r="CU1506" s="12"/>
      <c r="CV1506" s="12"/>
      <c r="CW1506" s="12"/>
      <c r="CX1506" s="57"/>
    </row>
    <row r="1507" spans="1:102" x14ac:dyDescent="0.35">
      <c r="A1507" s="56">
        <v>115</v>
      </c>
      <c r="B1507" s="12" t="s">
        <v>3807</v>
      </c>
      <c r="C1507" s="12">
        <v>115.3</v>
      </c>
      <c r="D1507" s="12" t="s">
        <v>2685</v>
      </c>
      <c r="E1507" s="12" t="s">
        <v>549</v>
      </c>
      <c r="F1507" s="12" t="s">
        <v>1078</v>
      </c>
      <c r="G1507" s="12" t="s">
        <v>349</v>
      </c>
      <c r="H1507" s="12" t="s">
        <v>1078</v>
      </c>
      <c r="I1507" s="12" t="s">
        <v>1285</v>
      </c>
      <c r="J1507" s="12" t="s">
        <v>1222</v>
      </c>
      <c r="K1507" s="12" t="s">
        <v>564</v>
      </c>
      <c r="L1507" s="12" t="s">
        <v>173</v>
      </c>
      <c r="M1507" s="12" t="s">
        <v>3164</v>
      </c>
      <c r="N1507" s="12"/>
      <c r="O1507" s="12" t="s">
        <v>3400</v>
      </c>
      <c r="P1507" s="12" t="s">
        <v>3402</v>
      </c>
      <c r="Q1507" s="12">
        <v>1</v>
      </c>
      <c r="R1507" s="12">
        <v>0</v>
      </c>
      <c r="S1507" s="12">
        <v>0</v>
      </c>
      <c r="T1507" s="12">
        <v>0</v>
      </c>
      <c r="U1507" s="12">
        <v>0</v>
      </c>
      <c r="V1507" s="12">
        <v>0</v>
      </c>
      <c r="W1507" s="12">
        <v>0</v>
      </c>
      <c r="X1507" s="12">
        <v>0</v>
      </c>
      <c r="Y1507" s="12">
        <v>0</v>
      </c>
      <c r="Z1507" s="12">
        <v>0</v>
      </c>
      <c r="AA1507" s="12">
        <v>0</v>
      </c>
      <c r="AB1507" s="12">
        <v>0</v>
      </c>
      <c r="AC1507" s="12">
        <v>0</v>
      </c>
      <c r="AD1507" s="12">
        <v>0</v>
      </c>
      <c r="AE1507" s="12">
        <v>0</v>
      </c>
      <c r="AF1507" s="12">
        <v>0</v>
      </c>
      <c r="AG1507" s="12">
        <v>0</v>
      </c>
      <c r="AH1507" s="12">
        <v>0</v>
      </c>
      <c r="AI1507" s="12">
        <v>0</v>
      </c>
      <c r="AJ1507" s="12">
        <v>1</v>
      </c>
      <c r="AK1507" s="12">
        <v>0</v>
      </c>
      <c r="AL1507" s="12" t="s">
        <v>607</v>
      </c>
      <c r="AM1507" s="12" t="s">
        <v>608</v>
      </c>
      <c r="AN1507" s="12" t="s">
        <v>636</v>
      </c>
      <c r="AO1507" s="12">
        <v>2003</v>
      </c>
      <c r="AP1507" s="12" t="s">
        <v>3458</v>
      </c>
      <c r="AQ1507" s="12">
        <v>967</v>
      </c>
      <c r="AR1507" s="12">
        <v>1</v>
      </c>
      <c r="AS1507" s="12" t="s">
        <v>555</v>
      </c>
      <c r="AT1507" s="12" t="s">
        <v>212</v>
      </c>
      <c r="AU1507" s="12">
        <v>0</v>
      </c>
      <c r="AV1507" s="12">
        <v>1</v>
      </c>
      <c r="AW1507" s="12">
        <v>0</v>
      </c>
      <c r="AX1507" s="12">
        <v>1</v>
      </c>
      <c r="AY1507" s="12">
        <v>1</v>
      </c>
      <c r="AZ1507" s="12">
        <v>1</v>
      </c>
      <c r="BA1507" s="12">
        <v>0</v>
      </c>
      <c r="BB1507" s="12">
        <v>0</v>
      </c>
      <c r="BC1507" s="12">
        <v>0</v>
      </c>
      <c r="BD1507" s="12">
        <v>1</v>
      </c>
      <c r="BE1507" s="12">
        <v>0</v>
      </c>
      <c r="BF1507" s="12" t="s">
        <v>2820</v>
      </c>
      <c r="BG1507" s="12" t="s">
        <v>1018</v>
      </c>
      <c r="BH1507" s="12">
        <v>1</v>
      </c>
      <c r="BI1507" s="12" t="s">
        <v>3257</v>
      </c>
      <c r="BJ1507" s="12" t="s">
        <v>3460</v>
      </c>
      <c r="BK1507" s="12" t="s">
        <v>3475</v>
      </c>
      <c r="BL1507" s="12" t="s">
        <v>3471</v>
      </c>
      <c r="BM1507" s="12" t="s">
        <v>3484</v>
      </c>
      <c r="BN1507" s="12" t="s">
        <v>1174</v>
      </c>
      <c r="BO1507" s="12"/>
      <c r="BP1507" s="12"/>
      <c r="BQ1507" s="12"/>
      <c r="BR1507" s="12"/>
      <c r="BS1507" s="12"/>
      <c r="BT1507" s="12"/>
      <c r="BU1507" s="12"/>
      <c r="BV1507" s="12"/>
      <c r="BW1507" s="12"/>
      <c r="BX1507" s="12"/>
      <c r="BY1507" s="12"/>
      <c r="BZ1507" s="12"/>
      <c r="CA1507" s="12"/>
      <c r="CB1507" s="12"/>
      <c r="CC1507" s="12"/>
      <c r="CD1507" s="12"/>
      <c r="CE1507" s="12"/>
      <c r="CF1507" s="12"/>
      <c r="CG1507" s="12"/>
      <c r="CH1507" s="12"/>
      <c r="CI1507" s="12"/>
      <c r="CJ1507" s="12"/>
      <c r="CK1507" s="12"/>
      <c r="CL1507" s="12"/>
      <c r="CM1507" s="12"/>
      <c r="CN1507" s="12"/>
      <c r="CO1507" s="12"/>
      <c r="CP1507" s="12"/>
      <c r="CQ1507" s="12"/>
      <c r="CR1507" s="12"/>
      <c r="CS1507" s="12"/>
      <c r="CT1507" s="12"/>
      <c r="CU1507" s="12"/>
      <c r="CV1507" s="12"/>
      <c r="CW1507" s="12"/>
      <c r="CX1507" s="57"/>
    </row>
    <row r="1508" spans="1:102" x14ac:dyDescent="0.35">
      <c r="A1508" s="56">
        <v>115</v>
      </c>
      <c r="B1508" s="12" t="s">
        <v>3807</v>
      </c>
      <c r="C1508" s="12">
        <v>115.3</v>
      </c>
      <c r="D1508" s="12" t="s">
        <v>2686</v>
      </c>
      <c r="E1508" s="12" t="s">
        <v>549</v>
      </c>
      <c r="F1508" s="12" t="s">
        <v>1078</v>
      </c>
      <c r="G1508" s="12" t="s">
        <v>349</v>
      </c>
      <c r="H1508" s="12" t="s">
        <v>1078</v>
      </c>
      <c r="I1508" s="12" t="s">
        <v>1285</v>
      </c>
      <c r="J1508" s="12" t="s">
        <v>1222</v>
      </c>
      <c r="K1508" s="12" t="s">
        <v>564</v>
      </c>
      <c r="L1508" s="12" t="s">
        <v>173</v>
      </c>
      <c r="M1508" s="12" t="s">
        <v>3164</v>
      </c>
      <c r="N1508" s="12"/>
      <c r="O1508" s="12" t="s">
        <v>3400</v>
      </c>
      <c r="P1508" s="12" t="s">
        <v>3402</v>
      </c>
      <c r="Q1508" s="12">
        <v>1</v>
      </c>
      <c r="R1508" s="12">
        <v>0</v>
      </c>
      <c r="S1508" s="12">
        <v>0</v>
      </c>
      <c r="T1508" s="12">
        <v>0</v>
      </c>
      <c r="U1508" s="12">
        <v>0</v>
      </c>
      <c r="V1508" s="12">
        <v>0</v>
      </c>
      <c r="W1508" s="12">
        <v>0</v>
      </c>
      <c r="X1508" s="12">
        <v>0</v>
      </c>
      <c r="Y1508" s="12">
        <v>0</v>
      </c>
      <c r="Z1508" s="12">
        <v>0</v>
      </c>
      <c r="AA1508" s="12">
        <v>0</v>
      </c>
      <c r="AB1508" s="12">
        <v>0</v>
      </c>
      <c r="AC1508" s="12">
        <v>0</v>
      </c>
      <c r="AD1508" s="12">
        <v>0</v>
      </c>
      <c r="AE1508" s="12">
        <v>0</v>
      </c>
      <c r="AF1508" s="12">
        <v>0</v>
      </c>
      <c r="AG1508" s="12">
        <v>0</v>
      </c>
      <c r="AH1508" s="12">
        <v>0</v>
      </c>
      <c r="AI1508" s="12">
        <v>0</v>
      </c>
      <c r="AJ1508" s="12">
        <v>1</v>
      </c>
      <c r="AK1508" s="12">
        <v>0</v>
      </c>
      <c r="AL1508" s="12" t="s">
        <v>607</v>
      </c>
      <c r="AM1508" s="12" t="s">
        <v>608</v>
      </c>
      <c r="AN1508" s="12" t="s">
        <v>636</v>
      </c>
      <c r="AO1508" s="12">
        <v>2003</v>
      </c>
      <c r="AP1508" s="12" t="s">
        <v>3458</v>
      </c>
      <c r="AQ1508" s="12">
        <v>967</v>
      </c>
      <c r="AR1508" s="12">
        <v>1</v>
      </c>
      <c r="AS1508" s="12" t="s">
        <v>555</v>
      </c>
      <c r="AT1508" s="12" t="s">
        <v>212</v>
      </c>
      <c r="AU1508" s="12">
        <v>0</v>
      </c>
      <c r="AV1508" s="12">
        <v>1</v>
      </c>
      <c r="AW1508" s="12">
        <v>0</v>
      </c>
      <c r="AX1508" s="12">
        <v>1</v>
      </c>
      <c r="AY1508" s="12">
        <v>1</v>
      </c>
      <c r="AZ1508" s="12">
        <v>1</v>
      </c>
      <c r="BA1508" s="12">
        <v>0</v>
      </c>
      <c r="BB1508" s="12">
        <v>0</v>
      </c>
      <c r="BC1508" s="12">
        <v>0</v>
      </c>
      <c r="BD1508" s="12">
        <v>1</v>
      </c>
      <c r="BE1508" s="12">
        <v>0</v>
      </c>
      <c r="BF1508" s="12" t="s">
        <v>2820</v>
      </c>
      <c r="BG1508" s="12" t="s">
        <v>1019</v>
      </c>
      <c r="BH1508" s="12">
        <v>1</v>
      </c>
      <c r="BI1508" s="12" t="s">
        <v>3257</v>
      </c>
      <c r="BJ1508" s="12" t="s">
        <v>3460</v>
      </c>
      <c r="BK1508" s="12" t="s">
        <v>3475</v>
      </c>
      <c r="BL1508" s="12" t="s">
        <v>3471</v>
      </c>
      <c r="BM1508" s="12" t="s">
        <v>3484</v>
      </c>
      <c r="BN1508" s="12" t="s">
        <v>1174</v>
      </c>
      <c r="BO1508" s="12"/>
      <c r="BP1508" s="12"/>
      <c r="BQ1508" s="12"/>
      <c r="BR1508" s="12"/>
      <c r="BS1508" s="12"/>
      <c r="BT1508" s="12"/>
      <c r="BU1508" s="12"/>
      <c r="BV1508" s="12"/>
      <c r="BW1508" s="12"/>
      <c r="BX1508" s="12"/>
      <c r="BY1508" s="12"/>
      <c r="BZ1508" s="12"/>
      <c r="CA1508" s="12"/>
      <c r="CB1508" s="12"/>
      <c r="CC1508" s="12"/>
      <c r="CD1508" s="12"/>
      <c r="CE1508" s="12"/>
      <c r="CF1508" s="12"/>
      <c r="CG1508" s="12"/>
      <c r="CH1508" s="12"/>
      <c r="CI1508" s="12"/>
      <c r="CJ1508" s="12"/>
      <c r="CK1508" s="12"/>
      <c r="CL1508" s="12"/>
      <c r="CM1508" s="12"/>
      <c r="CN1508" s="12"/>
      <c r="CO1508" s="12"/>
      <c r="CP1508" s="12"/>
      <c r="CQ1508" s="12"/>
      <c r="CR1508" s="12"/>
      <c r="CS1508" s="12"/>
      <c r="CT1508" s="12"/>
      <c r="CU1508" s="12"/>
      <c r="CV1508" s="12"/>
      <c r="CW1508" s="12"/>
      <c r="CX1508" s="57"/>
    </row>
    <row r="1509" spans="1:102" x14ac:dyDescent="0.35">
      <c r="A1509" s="56">
        <v>115</v>
      </c>
      <c r="B1509" s="12" t="s">
        <v>3807</v>
      </c>
      <c r="C1509" s="12">
        <v>115.3</v>
      </c>
      <c r="D1509" s="12" t="s">
        <v>2689</v>
      </c>
      <c r="E1509" s="12" t="s">
        <v>549</v>
      </c>
      <c r="F1509" s="12" t="s">
        <v>1078</v>
      </c>
      <c r="G1509" s="12" t="s">
        <v>349</v>
      </c>
      <c r="H1509" s="12" t="s">
        <v>1078</v>
      </c>
      <c r="I1509" s="12" t="s">
        <v>1285</v>
      </c>
      <c r="J1509" s="12" t="s">
        <v>1222</v>
      </c>
      <c r="K1509" s="12" t="s">
        <v>564</v>
      </c>
      <c r="L1509" s="12" t="s">
        <v>173</v>
      </c>
      <c r="M1509" s="12" t="s">
        <v>3164</v>
      </c>
      <c r="N1509" s="12"/>
      <c r="O1509" s="12" t="s">
        <v>3400</v>
      </c>
      <c r="P1509" s="12" t="s">
        <v>3402</v>
      </c>
      <c r="Q1509" s="12">
        <v>1</v>
      </c>
      <c r="R1509" s="12">
        <v>0</v>
      </c>
      <c r="S1509" s="12">
        <v>0</v>
      </c>
      <c r="T1509" s="12">
        <v>0</v>
      </c>
      <c r="U1509" s="12">
        <v>0</v>
      </c>
      <c r="V1509" s="12">
        <v>0</v>
      </c>
      <c r="W1509" s="12">
        <v>0</v>
      </c>
      <c r="X1509" s="12">
        <v>0</v>
      </c>
      <c r="Y1509" s="12">
        <v>0</v>
      </c>
      <c r="Z1509" s="12">
        <v>0</v>
      </c>
      <c r="AA1509" s="12">
        <v>0</v>
      </c>
      <c r="AB1509" s="12">
        <v>0</v>
      </c>
      <c r="AC1509" s="12">
        <v>0</v>
      </c>
      <c r="AD1509" s="12">
        <v>0</v>
      </c>
      <c r="AE1509" s="12">
        <v>0</v>
      </c>
      <c r="AF1509" s="12">
        <v>0</v>
      </c>
      <c r="AG1509" s="12">
        <v>0</v>
      </c>
      <c r="AH1509" s="12">
        <v>0</v>
      </c>
      <c r="AI1509" s="12">
        <v>0</v>
      </c>
      <c r="AJ1509" s="12">
        <v>1</v>
      </c>
      <c r="AK1509" s="12">
        <v>0</v>
      </c>
      <c r="AL1509" s="12" t="s">
        <v>607</v>
      </c>
      <c r="AM1509" s="12" t="s">
        <v>608</v>
      </c>
      <c r="AN1509" s="12" t="s">
        <v>636</v>
      </c>
      <c r="AO1509" s="12">
        <v>2003</v>
      </c>
      <c r="AP1509" s="12" t="s">
        <v>3458</v>
      </c>
      <c r="AQ1509" s="12">
        <v>967</v>
      </c>
      <c r="AR1509" s="12">
        <v>1</v>
      </c>
      <c r="AS1509" s="12" t="s">
        <v>555</v>
      </c>
      <c r="AT1509" s="12" t="s">
        <v>212</v>
      </c>
      <c r="AU1509" s="12">
        <v>0</v>
      </c>
      <c r="AV1509" s="12">
        <v>1</v>
      </c>
      <c r="AW1509" s="12">
        <v>0</v>
      </c>
      <c r="AX1509" s="12">
        <v>1</v>
      </c>
      <c r="AY1509" s="12">
        <v>1</v>
      </c>
      <c r="AZ1509" s="12">
        <v>1</v>
      </c>
      <c r="BA1509" s="12">
        <v>0</v>
      </c>
      <c r="BB1509" s="12">
        <v>0</v>
      </c>
      <c r="BC1509" s="12">
        <v>0</v>
      </c>
      <c r="BD1509" s="12">
        <v>1</v>
      </c>
      <c r="BE1509" s="12">
        <v>0</v>
      </c>
      <c r="BF1509" s="12" t="s">
        <v>2820</v>
      </c>
      <c r="BG1509" s="12" t="s">
        <v>1022</v>
      </c>
      <c r="BH1509" s="12"/>
      <c r="BI1509" s="12" t="s">
        <v>2817</v>
      </c>
      <c r="BJ1509" s="12" t="s">
        <v>3460</v>
      </c>
      <c r="BK1509" s="12" t="s">
        <v>3475</v>
      </c>
      <c r="BL1509" s="12" t="s">
        <v>3471</v>
      </c>
      <c r="BM1509" s="12" t="s">
        <v>3484</v>
      </c>
      <c r="BN1509" s="12" t="s">
        <v>1174</v>
      </c>
      <c r="BO1509" s="12"/>
      <c r="BP1509" s="12"/>
      <c r="BQ1509" s="12"/>
      <c r="BR1509" s="12"/>
      <c r="BS1509" s="12"/>
      <c r="BT1509" s="12"/>
      <c r="BU1509" s="12"/>
      <c r="BV1509" s="12"/>
      <c r="BW1509" s="12"/>
      <c r="BX1509" s="12"/>
      <c r="BY1509" s="12"/>
      <c r="BZ1509" s="12"/>
      <c r="CA1509" s="12"/>
      <c r="CB1509" s="12"/>
      <c r="CC1509" s="12"/>
      <c r="CD1509" s="12"/>
      <c r="CE1509" s="12"/>
      <c r="CF1509" s="12"/>
      <c r="CG1509" s="12"/>
      <c r="CH1509" s="12"/>
      <c r="CI1509" s="12"/>
      <c r="CJ1509" s="12"/>
      <c r="CK1509" s="12"/>
      <c r="CL1509" s="12"/>
      <c r="CM1509" s="12"/>
      <c r="CN1509" s="12"/>
      <c r="CO1509" s="12"/>
      <c r="CP1509" s="12"/>
      <c r="CQ1509" s="12"/>
      <c r="CR1509" s="12"/>
      <c r="CS1509" s="12"/>
      <c r="CT1509" s="12"/>
      <c r="CU1509" s="12"/>
      <c r="CV1509" s="12"/>
      <c r="CW1509" s="12"/>
      <c r="CX1509" s="57"/>
    </row>
    <row r="1510" spans="1:102" x14ac:dyDescent="0.35">
      <c r="A1510" s="56">
        <v>118</v>
      </c>
      <c r="B1510" s="12" t="s">
        <v>3810</v>
      </c>
      <c r="C1510" s="12">
        <v>118.1</v>
      </c>
      <c r="D1510" s="12" t="s">
        <v>3323</v>
      </c>
      <c r="E1510" s="12" t="s">
        <v>2982</v>
      </c>
      <c r="F1510" s="12" t="s">
        <v>1078</v>
      </c>
      <c r="G1510" s="12" t="s">
        <v>349</v>
      </c>
      <c r="H1510" s="12" t="s">
        <v>1078</v>
      </c>
      <c r="I1510" s="12" t="s">
        <v>1285</v>
      </c>
      <c r="J1510" s="12" t="s">
        <v>556</v>
      </c>
      <c r="K1510" s="12"/>
      <c r="L1510" s="12" t="s">
        <v>160</v>
      </c>
      <c r="M1510" s="12" t="s">
        <v>3237</v>
      </c>
      <c r="N1510" s="12" t="s">
        <v>3435</v>
      </c>
      <c r="O1510" s="12" t="s">
        <v>3400</v>
      </c>
      <c r="P1510" s="12" t="s">
        <v>3401</v>
      </c>
      <c r="Q1510" s="12">
        <v>0</v>
      </c>
      <c r="R1510" s="12">
        <v>0</v>
      </c>
      <c r="S1510" s="12">
        <v>0</v>
      </c>
      <c r="T1510" s="12">
        <v>0</v>
      </c>
      <c r="U1510" s="12">
        <v>0</v>
      </c>
      <c r="V1510" s="12">
        <v>0</v>
      </c>
      <c r="W1510" s="12">
        <v>1</v>
      </c>
      <c r="X1510" s="12">
        <v>0</v>
      </c>
      <c r="Y1510" s="12">
        <v>0</v>
      </c>
      <c r="Z1510" s="12">
        <v>0</v>
      </c>
      <c r="AA1510" s="12">
        <v>0</v>
      </c>
      <c r="AB1510" s="12">
        <v>0</v>
      </c>
      <c r="AC1510" s="12">
        <v>1</v>
      </c>
      <c r="AD1510" s="12">
        <v>0</v>
      </c>
      <c r="AE1510" s="12">
        <v>0</v>
      </c>
      <c r="AF1510" s="12">
        <v>0</v>
      </c>
      <c r="AG1510" s="12">
        <v>0</v>
      </c>
      <c r="AH1510" s="12">
        <v>0</v>
      </c>
      <c r="AI1510" s="12">
        <v>0</v>
      </c>
      <c r="AJ1510" s="12">
        <v>0</v>
      </c>
      <c r="AK1510" s="12">
        <v>0</v>
      </c>
      <c r="AL1510" s="12" t="s">
        <v>3335</v>
      </c>
      <c r="AM1510" s="12" t="s">
        <v>3079</v>
      </c>
      <c r="AN1510" s="12" t="s">
        <v>3080</v>
      </c>
      <c r="AO1510" s="12">
        <v>2004</v>
      </c>
      <c r="AP1510" s="12" t="s">
        <v>3458</v>
      </c>
      <c r="AQ1510" s="12">
        <v>46</v>
      </c>
      <c r="AR1510" s="12">
        <v>1</v>
      </c>
      <c r="AS1510" s="12" t="s">
        <v>555</v>
      </c>
      <c r="AT1510" s="12" t="s">
        <v>212</v>
      </c>
      <c r="AU1510" s="12">
        <v>1</v>
      </c>
      <c r="AV1510" s="12">
        <v>0</v>
      </c>
      <c r="AW1510" s="12">
        <v>0</v>
      </c>
      <c r="AX1510" s="12">
        <v>1</v>
      </c>
      <c r="AY1510" s="12">
        <v>0</v>
      </c>
      <c r="AZ1510" s="12">
        <v>0</v>
      </c>
      <c r="BA1510" s="12">
        <v>1</v>
      </c>
      <c r="BB1510" s="12">
        <v>0</v>
      </c>
      <c r="BC1510" s="12">
        <v>0</v>
      </c>
      <c r="BD1510" s="12">
        <v>1</v>
      </c>
      <c r="BE1510" s="12">
        <v>0</v>
      </c>
      <c r="BF1510" s="12" t="s">
        <v>766</v>
      </c>
      <c r="BG1510" s="12" t="s">
        <v>3326</v>
      </c>
      <c r="BH1510" s="12"/>
      <c r="BI1510" s="12" t="s">
        <v>2807</v>
      </c>
      <c r="BJ1510" s="12" t="s">
        <v>3460</v>
      </c>
      <c r="BK1510" s="12" t="s">
        <v>3463</v>
      </c>
      <c r="BL1510" s="12" t="s">
        <v>3481</v>
      </c>
      <c r="BM1510" s="12" t="s">
        <v>787</v>
      </c>
      <c r="BN1510" s="12"/>
      <c r="BO1510" s="12"/>
      <c r="BP1510" s="12"/>
      <c r="BQ1510" s="12"/>
      <c r="BR1510" s="12"/>
      <c r="BS1510" s="12"/>
      <c r="BT1510" s="12"/>
      <c r="BU1510" s="12"/>
      <c r="BV1510" s="12"/>
      <c r="BW1510" s="12"/>
      <c r="BX1510" s="12"/>
      <c r="BY1510" s="12"/>
      <c r="BZ1510" s="12"/>
      <c r="CA1510" s="12"/>
      <c r="CB1510" s="12"/>
      <c r="CC1510" s="12"/>
      <c r="CD1510" s="12"/>
      <c r="CE1510" s="12"/>
      <c r="CF1510" s="12"/>
      <c r="CG1510" s="12"/>
      <c r="CH1510" s="12"/>
      <c r="CI1510" s="12"/>
      <c r="CJ1510" s="12"/>
      <c r="CK1510" s="12"/>
      <c r="CL1510" s="12"/>
      <c r="CM1510" s="12"/>
      <c r="CN1510" s="12"/>
      <c r="CO1510" s="12"/>
      <c r="CP1510" s="12"/>
      <c r="CQ1510" s="12"/>
      <c r="CR1510" s="12"/>
      <c r="CS1510" s="12"/>
      <c r="CT1510" s="12"/>
      <c r="CU1510" s="12"/>
      <c r="CV1510" s="12"/>
      <c r="CW1510" s="12"/>
      <c r="CX1510" s="57"/>
    </row>
    <row r="1511" spans="1:102" x14ac:dyDescent="0.35">
      <c r="A1511" s="56">
        <v>118</v>
      </c>
      <c r="B1511" s="12" t="s">
        <v>3810</v>
      </c>
      <c r="C1511" s="12">
        <v>118.1</v>
      </c>
      <c r="D1511" s="12" t="s">
        <v>3330</v>
      </c>
      <c r="E1511" s="12" t="s">
        <v>2982</v>
      </c>
      <c r="F1511" s="12" t="s">
        <v>1078</v>
      </c>
      <c r="G1511" s="12" t="s">
        <v>349</v>
      </c>
      <c r="H1511" s="12" t="s">
        <v>1078</v>
      </c>
      <c r="I1511" s="12" t="s">
        <v>1285</v>
      </c>
      <c r="J1511" s="12" t="s">
        <v>556</v>
      </c>
      <c r="K1511" s="12"/>
      <c r="L1511" s="12" t="s">
        <v>3236</v>
      </c>
      <c r="M1511" s="12" t="s">
        <v>3237</v>
      </c>
      <c r="N1511" s="12" t="s">
        <v>3435</v>
      </c>
      <c r="O1511" s="12" t="s">
        <v>3400</v>
      </c>
      <c r="P1511" s="12" t="s">
        <v>3401</v>
      </c>
      <c r="Q1511" s="12">
        <v>0</v>
      </c>
      <c r="R1511" s="12">
        <v>0</v>
      </c>
      <c r="S1511" s="12">
        <v>0</v>
      </c>
      <c r="T1511" s="12">
        <v>0</v>
      </c>
      <c r="U1511" s="12">
        <v>0</v>
      </c>
      <c r="V1511" s="12">
        <v>0</v>
      </c>
      <c r="W1511" s="12">
        <v>1</v>
      </c>
      <c r="X1511" s="12">
        <v>0</v>
      </c>
      <c r="Y1511" s="12">
        <v>0</v>
      </c>
      <c r="Z1511" s="12">
        <v>0</v>
      </c>
      <c r="AA1511" s="12">
        <v>0</v>
      </c>
      <c r="AB1511" s="12">
        <v>0</v>
      </c>
      <c r="AC1511" s="12">
        <v>1</v>
      </c>
      <c r="AD1511" s="12">
        <v>0</v>
      </c>
      <c r="AE1511" s="12">
        <v>0</v>
      </c>
      <c r="AF1511" s="12">
        <v>0</v>
      </c>
      <c r="AG1511" s="12">
        <v>0</v>
      </c>
      <c r="AH1511" s="12">
        <v>0</v>
      </c>
      <c r="AI1511" s="12">
        <v>0</v>
      </c>
      <c r="AJ1511" s="12">
        <v>0</v>
      </c>
      <c r="AK1511" s="12">
        <v>0</v>
      </c>
      <c r="AL1511" s="12" t="s">
        <v>3335</v>
      </c>
      <c r="AM1511" s="12" t="s">
        <v>3079</v>
      </c>
      <c r="AN1511" s="12" t="s">
        <v>3080</v>
      </c>
      <c r="AO1511" s="12">
        <v>2004</v>
      </c>
      <c r="AP1511" s="12" t="s">
        <v>3458</v>
      </c>
      <c r="AQ1511" s="12">
        <v>46</v>
      </c>
      <c r="AR1511" s="12">
        <v>1</v>
      </c>
      <c r="AS1511" s="12" t="s">
        <v>555</v>
      </c>
      <c r="AT1511" s="12" t="s">
        <v>212</v>
      </c>
      <c r="AU1511" s="12">
        <v>1</v>
      </c>
      <c r="AV1511" s="12">
        <v>0</v>
      </c>
      <c r="AW1511" s="12">
        <v>0</v>
      </c>
      <c r="AX1511" s="12">
        <v>1</v>
      </c>
      <c r="AY1511" s="12">
        <v>0</v>
      </c>
      <c r="AZ1511" s="12">
        <v>0</v>
      </c>
      <c r="BA1511" s="12">
        <v>1</v>
      </c>
      <c r="BB1511" s="12">
        <v>0</v>
      </c>
      <c r="BC1511" s="12">
        <v>0</v>
      </c>
      <c r="BD1511" s="12">
        <v>1</v>
      </c>
      <c r="BE1511" s="12">
        <v>0</v>
      </c>
      <c r="BF1511" s="12" t="s">
        <v>766</v>
      </c>
      <c r="BG1511" s="12" t="s">
        <v>3075</v>
      </c>
      <c r="BH1511" s="12"/>
      <c r="BI1511" s="12" t="s">
        <v>2806</v>
      </c>
      <c r="BJ1511" s="12" t="s">
        <v>3460</v>
      </c>
      <c r="BK1511" s="12" t="s">
        <v>3463</v>
      </c>
      <c r="BL1511" s="12" t="s">
        <v>3481</v>
      </c>
      <c r="BM1511" s="12" t="s">
        <v>787</v>
      </c>
      <c r="BN1511" s="12"/>
      <c r="BO1511" s="12"/>
      <c r="BP1511" s="12"/>
      <c r="BQ1511" s="12"/>
      <c r="BR1511" s="12"/>
      <c r="BS1511" s="12"/>
      <c r="BT1511" s="12"/>
      <c r="BU1511" s="12"/>
      <c r="BV1511" s="12"/>
      <c r="BW1511" s="12"/>
      <c r="BX1511" s="12"/>
      <c r="BY1511" s="12"/>
      <c r="BZ1511" s="12"/>
      <c r="CA1511" s="12"/>
      <c r="CB1511" s="12"/>
      <c r="CC1511" s="12"/>
      <c r="CD1511" s="12"/>
      <c r="CE1511" s="12"/>
      <c r="CF1511" s="12"/>
      <c r="CG1511" s="12"/>
      <c r="CH1511" s="12"/>
      <c r="CI1511" s="12"/>
      <c r="CJ1511" s="12"/>
      <c r="CK1511" s="12"/>
      <c r="CL1511" s="12"/>
      <c r="CM1511" s="12"/>
      <c r="CN1511" s="12"/>
      <c r="CO1511" s="12"/>
      <c r="CP1511" s="12"/>
      <c r="CQ1511" s="12"/>
      <c r="CR1511" s="12"/>
      <c r="CS1511" s="12"/>
      <c r="CT1511" s="12"/>
      <c r="CU1511" s="12"/>
      <c r="CV1511" s="12"/>
      <c r="CW1511" s="12"/>
      <c r="CX1511" s="57"/>
    </row>
    <row r="1512" spans="1:102" x14ac:dyDescent="0.35">
      <c r="A1512" s="56">
        <v>118</v>
      </c>
      <c r="B1512" s="12" t="s">
        <v>3810</v>
      </c>
      <c r="C1512" s="12">
        <v>118.1</v>
      </c>
      <c r="D1512" s="12" t="s">
        <v>3331</v>
      </c>
      <c r="E1512" s="12" t="s">
        <v>2982</v>
      </c>
      <c r="F1512" s="12" t="s">
        <v>1078</v>
      </c>
      <c r="G1512" s="12" t="s">
        <v>349</v>
      </c>
      <c r="H1512" s="12" t="s">
        <v>1078</v>
      </c>
      <c r="I1512" s="12" t="s">
        <v>1285</v>
      </c>
      <c r="J1512" s="12" t="s">
        <v>556</v>
      </c>
      <c r="K1512" s="12"/>
      <c r="L1512" s="12" t="s">
        <v>3236</v>
      </c>
      <c r="M1512" s="12" t="s">
        <v>3237</v>
      </c>
      <c r="N1512" s="12" t="s">
        <v>3435</v>
      </c>
      <c r="O1512" s="12" t="s">
        <v>3400</v>
      </c>
      <c r="P1512" s="12" t="s">
        <v>3401</v>
      </c>
      <c r="Q1512" s="12">
        <v>0</v>
      </c>
      <c r="R1512" s="12">
        <v>0</v>
      </c>
      <c r="S1512" s="12">
        <v>0</v>
      </c>
      <c r="T1512" s="12">
        <v>0</v>
      </c>
      <c r="U1512" s="12">
        <v>0</v>
      </c>
      <c r="V1512" s="12">
        <v>0</v>
      </c>
      <c r="W1512" s="12">
        <v>1</v>
      </c>
      <c r="X1512" s="12">
        <v>0</v>
      </c>
      <c r="Y1512" s="12">
        <v>0</v>
      </c>
      <c r="Z1512" s="12">
        <v>0</v>
      </c>
      <c r="AA1512" s="12">
        <v>0</v>
      </c>
      <c r="AB1512" s="12">
        <v>0</v>
      </c>
      <c r="AC1512" s="12">
        <v>1</v>
      </c>
      <c r="AD1512" s="12">
        <v>0</v>
      </c>
      <c r="AE1512" s="12">
        <v>0</v>
      </c>
      <c r="AF1512" s="12">
        <v>0</v>
      </c>
      <c r="AG1512" s="12">
        <v>0</v>
      </c>
      <c r="AH1512" s="12">
        <v>0</v>
      </c>
      <c r="AI1512" s="12">
        <v>0</v>
      </c>
      <c r="AJ1512" s="12">
        <v>0</v>
      </c>
      <c r="AK1512" s="12">
        <v>0</v>
      </c>
      <c r="AL1512" s="12" t="s">
        <v>3335</v>
      </c>
      <c r="AM1512" s="12" t="s">
        <v>3079</v>
      </c>
      <c r="AN1512" s="12" t="s">
        <v>3080</v>
      </c>
      <c r="AO1512" s="12">
        <v>2004</v>
      </c>
      <c r="AP1512" s="12" t="s">
        <v>3458</v>
      </c>
      <c r="AQ1512" s="12">
        <v>46</v>
      </c>
      <c r="AR1512" s="12">
        <v>1</v>
      </c>
      <c r="AS1512" s="12" t="s">
        <v>555</v>
      </c>
      <c r="AT1512" s="12" t="s">
        <v>212</v>
      </c>
      <c r="AU1512" s="12">
        <v>1</v>
      </c>
      <c r="AV1512" s="12">
        <v>0</v>
      </c>
      <c r="AW1512" s="12">
        <v>0</v>
      </c>
      <c r="AX1512" s="12">
        <v>1</v>
      </c>
      <c r="AY1512" s="12">
        <v>0</v>
      </c>
      <c r="AZ1512" s="12">
        <v>0</v>
      </c>
      <c r="BA1512" s="12">
        <v>1</v>
      </c>
      <c r="BB1512" s="12">
        <v>0</v>
      </c>
      <c r="BC1512" s="12">
        <v>0</v>
      </c>
      <c r="BD1512" s="12">
        <v>1</v>
      </c>
      <c r="BE1512" s="12">
        <v>0</v>
      </c>
      <c r="BF1512" s="12" t="s">
        <v>766</v>
      </c>
      <c r="BG1512" s="12" t="s">
        <v>3327</v>
      </c>
      <c r="BH1512" s="12"/>
      <c r="BI1512" s="12" t="s">
        <v>2809</v>
      </c>
      <c r="BJ1512" s="12" t="s">
        <v>3460</v>
      </c>
      <c r="BK1512" s="12" t="s">
        <v>3463</v>
      </c>
      <c r="BL1512" s="12" t="s">
        <v>3481</v>
      </c>
      <c r="BM1512" s="12" t="s">
        <v>787</v>
      </c>
      <c r="BN1512" s="12"/>
      <c r="BO1512" s="12"/>
      <c r="BP1512" s="12"/>
      <c r="BQ1512" s="12"/>
      <c r="BR1512" s="12"/>
      <c r="BS1512" s="12"/>
      <c r="BT1512" s="12"/>
      <c r="BU1512" s="12"/>
      <c r="BV1512" s="12"/>
      <c r="BW1512" s="12"/>
      <c r="BX1512" s="12"/>
      <c r="BY1512" s="12"/>
      <c r="BZ1512" s="12"/>
      <c r="CA1512" s="12"/>
      <c r="CB1512" s="12"/>
      <c r="CC1512" s="12"/>
      <c r="CD1512" s="12"/>
      <c r="CE1512" s="12"/>
      <c r="CF1512" s="12"/>
      <c r="CG1512" s="12"/>
      <c r="CH1512" s="12"/>
      <c r="CI1512" s="12"/>
      <c r="CJ1512" s="12"/>
      <c r="CK1512" s="12"/>
      <c r="CL1512" s="12"/>
      <c r="CM1512" s="12"/>
      <c r="CN1512" s="12"/>
      <c r="CO1512" s="12"/>
      <c r="CP1512" s="12"/>
      <c r="CQ1512" s="12"/>
      <c r="CR1512" s="12"/>
      <c r="CS1512" s="12"/>
      <c r="CT1512" s="12"/>
      <c r="CU1512" s="12"/>
      <c r="CV1512" s="12"/>
      <c r="CW1512" s="12"/>
      <c r="CX1512" s="57"/>
    </row>
    <row r="1513" spans="1:102" x14ac:dyDescent="0.35">
      <c r="A1513" s="56">
        <v>118</v>
      </c>
      <c r="B1513" s="12" t="s">
        <v>3810</v>
      </c>
      <c r="C1513" s="12">
        <v>118.1</v>
      </c>
      <c r="D1513" s="12" t="s">
        <v>3332</v>
      </c>
      <c r="E1513" s="12" t="s">
        <v>2982</v>
      </c>
      <c r="F1513" s="12" t="s">
        <v>1078</v>
      </c>
      <c r="G1513" s="12" t="s">
        <v>349</v>
      </c>
      <c r="H1513" s="12" t="s">
        <v>1078</v>
      </c>
      <c r="I1513" s="12" t="s">
        <v>1285</v>
      </c>
      <c r="J1513" s="12" t="s">
        <v>556</v>
      </c>
      <c r="K1513" s="12"/>
      <c r="L1513" s="12" t="s">
        <v>3236</v>
      </c>
      <c r="M1513" s="12" t="s">
        <v>3237</v>
      </c>
      <c r="N1513" s="12" t="s">
        <v>3435</v>
      </c>
      <c r="O1513" s="12" t="s">
        <v>3400</v>
      </c>
      <c r="P1513" s="12" t="s">
        <v>3401</v>
      </c>
      <c r="Q1513" s="12">
        <v>0</v>
      </c>
      <c r="R1513" s="12">
        <v>0</v>
      </c>
      <c r="S1513" s="12">
        <v>0</v>
      </c>
      <c r="T1513" s="12">
        <v>0</v>
      </c>
      <c r="U1513" s="12">
        <v>0</v>
      </c>
      <c r="V1513" s="12">
        <v>0</v>
      </c>
      <c r="W1513" s="12">
        <v>1</v>
      </c>
      <c r="X1513" s="12">
        <v>0</v>
      </c>
      <c r="Y1513" s="12">
        <v>0</v>
      </c>
      <c r="Z1513" s="12">
        <v>0</v>
      </c>
      <c r="AA1513" s="12">
        <v>0</v>
      </c>
      <c r="AB1513" s="12">
        <v>0</v>
      </c>
      <c r="AC1513" s="12">
        <v>1</v>
      </c>
      <c r="AD1513" s="12">
        <v>0</v>
      </c>
      <c r="AE1513" s="12">
        <v>0</v>
      </c>
      <c r="AF1513" s="12">
        <v>0</v>
      </c>
      <c r="AG1513" s="12">
        <v>0</v>
      </c>
      <c r="AH1513" s="12">
        <v>0</v>
      </c>
      <c r="AI1513" s="12">
        <v>0</v>
      </c>
      <c r="AJ1513" s="12">
        <v>0</v>
      </c>
      <c r="AK1513" s="12">
        <v>0</v>
      </c>
      <c r="AL1513" s="12" t="s">
        <v>3335</v>
      </c>
      <c r="AM1513" s="12" t="s">
        <v>3079</v>
      </c>
      <c r="AN1513" s="12" t="s">
        <v>3080</v>
      </c>
      <c r="AO1513" s="12">
        <v>2004</v>
      </c>
      <c r="AP1513" s="12" t="s">
        <v>3458</v>
      </c>
      <c r="AQ1513" s="12">
        <v>46</v>
      </c>
      <c r="AR1513" s="12">
        <v>1</v>
      </c>
      <c r="AS1513" s="12" t="s">
        <v>555</v>
      </c>
      <c r="AT1513" s="12" t="s">
        <v>212</v>
      </c>
      <c r="AU1513" s="12">
        <v>1</v>
      </c>
      <c r="AV1513" s="12">
        <v>0</v>
      </c>
      <c r="AW1513" s="12">
        <v>0</v>
      </c>
      <c r="AX1513" s="12">
        <v>1</v>
      </c>
      <c r="AY1513" s="12">
        <v>0</v>
      </c>
      <c r="AZ1513" s="12">
        <v>0</v>
      </c>
      <c r="BA1513" s="12">
        <v>1</v>
      </c>
      <c r="BB1513" s="12">
        <v>0</v>
      </c>
      <c r="BC1513" s="12">
        <v>0</v>
      </c>
      <c r="BD1513" s="12">
        <v>1</v>
      </c>
      <c r="BE1513" s="12">
        <v>0</v>
      </c>
      <c r="BF1513" s="12" t="s">
        <v>772</v>
      </c>
      <c r="BG1513" s="12" t="s">
        <v>773</v>
      </c>
      <c r="BH1513" s="12"/>
      <c r="BI1513" s="12" t="s">
        <v>2814</v>
      </c>
      <c r="BJ1513" s="12" t="s">
        <v>3460</v>
      </c>
      <c r="BK1513" s="12" t="s">
        <v>3463</v>
      </c>
      <c r="BL1513" s="12" t="s">
        <v>3481</v>
      </c>
      <c r="BM1513" s="12" t="s">
        <v>787</v>
      </c>
      <c r="BN1513" s="12"/>
      <c r="BO1513" s="12"/>
      <c r="BP1513" s="12"/>
      <c r="BQ1513" s="12"/>
      <c r="BR1513" s="12"/>
      <c r="BS1513" s="12"/>
      <c r="BT1513" s="12"/>
      <c r="BU1513" s="12"/>
      <c r="BV1513" s="12"/>
      <c r="BW1513" s="12"/>
      <c r="BX1513" s="12"/>
      <c r="BY1513" s="12"/>
      <c r="BZ1513" s="12"/>
      <c r="CA1513" s="12"/>
      <c r="CB1513" s="12"/>
      <c r="CC1513" s="12"/>
      <c r="CD1513" s="12"/>
      <c r="CE1513" s="12"/>
      <c r="CF1513" s="12"/>
      <c r="CG1513" s="12"/>
      <c r="CH1513" s="12"/>
      <c r="CI1513" s="12"/>
      <c r="CJ1513" s="12"/>
      <c r="CK1513" s="12"/>
      <c r="CL1513" s="12"/>
      <c r="CM1513" s="12"/>
      <c r="CN1513" s="12"/>
      <c r="CO1513" s="12"/>
      <c r="CP1513" s="12"/>
      <c r="CQ1513" s="12"/>
      <c r="CR1513" s="12"/>
      <c r="CS1513" s="12"/>
      <c r="CT1513" s="12"/>
      <c r="CU1513" s="12"/>
      <c r="CV1513" s="12"/>
      <c r="CW1513" s="12"/>
      <c r="CX1513" s="57"/>
    </row>
    <row r="1514" spans="1:102" x14ac:dyDescent="0.35">
      <c r="A1514" s="56">
        <v>118</v>
      </c>
      <c r="B1514" s="12" t="s">
        <v>3810</v>
      </c>
      <c r="C1514" s="12">
        <v>118.1</v>
      </c>
      <c r="D1514" s="12" t="s">
        <v>3333</v>
      </c>
      <c r="E1514" s="12" t="s">
        <v>2982</v>
      </c>
      <c r="F1514" s="12" t="s">
        <v>1078</v>
      </c>
      <c r="G1514" s="12" t="s">
        <v>349</v>
      </c>
      <c r="H1514" s="12" t="s">
        <v>1078</v>
      </c>
      <c r="I1514" s="12" t="s">
        <v>1285</v>
      </c>
      <c r="J1514" s="12" t="s">
        <v>556</v>
      </c>
      <c r="K1514" s="12"/>
      <c r="L1514" s="12" t="s">
        <v>3236</v>
      </c>
      <c r="M1514" s="12" t="s">
        <v>3237</v>
      </c>
      <c r="N1514" s="12" t="s">
        <v>3435</v>
      </c>
      <c r="O1514" s="12" t="s">
        <v>3400</v>
      </c>
      <c r="P1514" s="12" t="s">
        <v>3401</v>
      </c>
      <c r="Q1514" s="12">
        <v>0</v>
      </c>
      <c r="R1514" s="12">
        <v>0</v>
      </c>
      <c r="S1514" s="12">
        <v>0</v>
      </c>
      <c r="T1514" s="12">
        <v>0</v>
      </c>
      <c r="U1514" s="12">
        <v>0</v>
      </c>
      <c r="V1514" s="12">
        <v>0</v>
      </c>
      <c r="W1514" s="12">
        <v>1</v>
      </c>
      <c r="X1514" s="12">
        <v>0</v>
      </c>
      <c r="Y1514" s="12">
        <v>0</v>
      </c>
      <c r="Z1514" s="12">
        <v>0</v>
      </c>
      <c r="AA1514" s="12">
        <v>0</v>
      </c>
      <c r="AB1514" s="12">
        <v>0</v>
      </c>
      <c r="AC1514" s="12">
        <v>1</v>
      </c>
      <c r="AD1514" s="12">
        <v>0</v>
      </c>
      <c r="AE1514" s="12">
        <v>0</v>
      </c>
      <c r="AF1514" s="12">
        <v>0</v>
      </c>
      <c r="AG1514" s="12">
        <v>0</v>
      </c>
      <c r="AH1514" s="12">
        <v>0</v>
      </c>
      <c r="AI1514" s="12">
        <v>0</v>
      </c>
      <c r="AJ1514" s="12">
        <v>0</v>
      </c>
      <c r="AK1514" s="12">
        <v>0</v>
      </c>
      <c r="AL1514" s="12" t="s">
        <v>3335</v>
      </c>
      <c r="AM1514" s="12" t="s">
        <v>3079</v>
      </c>
      <c r="AN1514" s="12" t="s">
        <v>3080</v>
      </c>
      <c r="AO1514" s="12">
        <v>2004</v>
      </c>
      <c r="AP1514" s="12" t="s">
        <v>3458</v>
      </c>
      <c r="AQ1514" s="12">
        <v>46</v>
      </c>
      <c r="AR1514" s="12">
        <v>1</v>
      </c>
      <c r="AS1514" s="12" t="s">
        <v>555</v>
      </c>
      <c r="AT1514" s="12" t="s">
        <v>212</v>
      </c>
      <c r="AU1514" s="12">
        <v>1</v>
      </c>
      <c r="AV1514" s="12">
        <v>0</v>
      </c>
      <c r="AW1514" s="12">
        <v>0</v>
      </c>
      <c r="AX1514" s="12">
        <v>1</v>
      </c>
      <c r="AY1514" s="12">
        <v>0</v>
      </c>
      <c r="AZ1514" s="12">
        <v>0</v>
      </c>
      <c r="BA1514" s="12">
        <v>1</v>
      </c>
      <c r="BB1514" s="12">
        <v>0</v>
      </c>
      <c r="BC1514" s="12">
        <v>0</v>
      </c>
      <c r="BD1514" s="12">
        <v>1</v>
      </c>
      <c r="BE1514" s="12">
        <v>0</v>
      </c>
      <c r="BF1514" s="12" t="s">
        <v>2820</v>
      </c>
      <c r="BG1514" s="12" t="s">
        <v>3328</v>
      </c>
      <c r="BH1514" s="12"/>
      <c r="BI1514" s="12" t="s">
        <v>2803</v>
      </c>
      <c r="BJ1514" s="12" t="s">
        <v>3460</v>
      </c>
      <c r="BK1514" s="12" t="s">
        <v>3463</v>
      </c>
      <c r="BL1514" s="12" t="s">
        <v>3481</v>
      </c>
      <c r="BM1514" s="12" t="s">
        <v>787</v>
      </c>
      <c r="BN1514" s="12"/>
      <c r="BO1514" s="12"/>
      <c r="BP1514" s="12"/>
      <c r="BQ1514" s="12"/>
      <c r="BR1514" s="12"/>
      <c r="BS1514" s="12"/>
      <c r="BT1514" s="12"/>
      <c r="BU1514" s="12"/>
      <c r="BV1514" s="12"/>
      <c r="BW1514" s="12"/>
      <c r="BX1514" s="12"/>
      <c r="BY1514" s="12"/>
      <c r="BZ1514" s="12"/>
      <c r="CA1514" s="12"/>
      <c r="CB1514" s="12"/>
      <c r="CC1514" s="12"/>
      <c r="CD1514" s="12"/>
      <c r="CE1514" s="12"/>
      <c r="CF1514" s="12"/>
      <c r="CG1514" s="12"/>
      <c r="CH1514" s="12"/>
      <c r="CI1514" s="12"/>
      <c r="CJ1514" s="12"/>
      <c r="CK1514" s="12"/>
      <c r="CL1514" s="12"/>
      <c r="CM1514" s="12"/>
      <c r="CN1514" s="12"/>
      <c r="CO1514" s="12"/>
      <c r="CP1514" s="12"/>
      <c r="CQ1514" s="12"/>
      <c r="CR1514" s="12"/>
      <c r="CS1514" s="12"/>
      <c r="CT1514" s="12"/>
      <c r="CU1514" s="12"/>
      <c r="CV1514" s="12"/>
      <c r="CW1514" s="12"/>
      <c r="CX1514" s="57"/>
    </row>
    <row r="1515" spans="1:102" x14ac:dyDescent="0.35">
      <c r="A1515" s="56">
        <v>118</v>
      </c>
      <c r="B1515" s="12" t="s">
        <v>3810</v>
      </c>
      <c r="C1515" s="12">
        <v>118.1</v>
      </c>
      <c r="D1515" s="12" t="s">
        <v>3334</v>
      </c>
      <c r="E1515" s="12" t="s">
        <v>2982</v>
      </c>
      <c r="F1515" s="12" t="s">
        <v>1078</v>
      </c>
      <c r="G1515" s="12" t="s">
        <v>349</v>
      </c>
      <c r="H1515" s="12" t="s">
        <v>1078</v>
      </c>
      <c r="I1515" s="12" t="s">
        <v>1285</v>
      </c>
      <c r="J1515" s="12" t="s">
        <v>556</v>
      </c>
      <c r="K1515" s="12"/>
      <c r="L1515" s="12" t="s">
        <v>3236</v>
      </c>
      <c r="M1515" s="12" t="s">
        <v>3237</v>
      </c>
      <c r="N1515" s="12" t="s">
        <v>3435</v>
      </c>
      <c r="O1515" s="12" t="s">
        <v>3400</v>
      </c>
      <c r="P1515" s="12" t="s">
        <v>3401</v>
      </c>
      <c r="Q1515" s="12">
        <v>0</v>
      </c>
      <c r="R1515" s="12">
        <v>0</v>
      </c>
      <c r="S1515" s="12">
        <v>0</v>
      </c>
      <c r="T1515" s="12">
        <v>0</v>
      </c>
      <c r="U1515" s="12">
        <v>0</v>
      </c>
      <c r="V1515" s="12">
        <v>0</v>
      </c>
      <c r="W1515" s="12">
        <v>1</v>
      </c>
      <c r="X1515" s="12">
        <v>0</v>
      </c>
      <c r="Y1515" s="12">
        <v>0</v>
      </c>
      <c r="Z1515" s="12">
        <v>0</v>
      </c>
      <c r="AA1515" s="12">
        <v>0</v>
      </c>
      <c r="AB1515" s="12">
        <v>0</v>
      </c>
      <c r="AC1515" s="12">
        <v>1</v>
      </c>
      <c r="AD1515" s="12">
        <v>0</v>
      </c>
      <c r="AE1515" s="12">
        <v>0</v>
      </c>
      <c r="AF1515" s="12">
        <v>0</v>
      </c>
      <c r="AG1515" s="12">
        <v>0</v>
      </c>
      <c r="AH1515" s="12">
        <v>0</v>
      </c>
      <c r="AI1515" s="12">
        <v>0</v>
      </c>
      <c r="AJ1515" s="12">
        <v>0</v>
      </c>
      <c r="AK1515" s="12">
        <v>0</v>
      </c>
      <c r="AL1515" s="12" t="s">
        <v>3335</v>
      </c>
      <c r="AM1515" s="12" t="s">
        <v>3079</v>
      </c>
      <c r="AN1515" s="12" t="s">
        <v>3080</v>
      </c>
      <c r="AO1515" s="12">
        <v>2004</v>
      </c>
      <c r="AP1515" s="12" t="s">
        <v>3458</v>
      </c>
      <c r="AQ1515" s="12">
        <v>46</v>
      </c>
      <c r="AR1515" s="12">
        <v>1</v>
      </c>
      <c r="AS1515" s="12" t="s">
        <v>555</v>
      </c>
      <c r="AT1515" s="12" t="s">
        <v>212</v>
      </c>
      <c r="AU1515" s="12">
        <v>1</v>
      </c>
      <c r="AV1515" s="12">
        <v>0</v>
      </c>
      <c r="AW1515" s="12">
        <v>0</v>
      </c>
      <c r="AX1515" s="12">
        <v>1</v>
      </c>
      <c r="AY1515" s="12">
        <v>0</v>
      </c>
      <c r="AZ1515" s="12">
        <v>0</v>
      </c>
      <c r="BA1515" s="12">
        <v>1</v>
      </c>
      <c r="BB1515" s="12">
        <v>0</v>
      </c>
      <c r="BC1515" s="12">
        <v>0</v>
      </c>
      <c r="BD1515" s="12">
        <v>1</v>
      </c>
      <c r="BE1515" s="12">
        <v>0</v>
      </c>
      <c r="BF1515" s="12" t="s">
        <v>2820</v>
      </c>
      <c r="BG1515" s="12" t="s">
        <v>3329</v>
      </c>
      <c r="BH1515" s="12"/>
      <c r="BI1515" s="12" t="s">
        <v>2818</v>
      </c>
      <c r="BJ1515" s="12" t="s">
        <v>3460</v>
      </c>
      <c r="BK1515" s="12" t="s">
        <v>3463</v>
      </c>
      <c r="BL1515" s="12" t="s">
        <v>3481</v>
      </c>
      <c r="BM1515" s="12" t="s">
        <v>787</v>
      </c>
      <c r="BN1515" s="12"/>
      <c r="BO1515" s="12"/>
      <c r="BP1515" s="12"/>
      <c r="BQ1515" s="12"/>
      <c r="BR1515" s="12"/>
      <c r="BS1515" s="12"/>
      <c r="BT1515" s="12"/>
      <c r="BU1515" s="12"/>
      <c r="BV1515" s="12"/>
      <c r="BW1515" s="12"/>
      <c r="BX1515" s="12"/>
      <c r="BY1515" s="12"/>
      <c r="BZ1515" s="12"/>
      <c r="CA1515" s="12"/>
      <c r="CB1515" s="12"/>
      <c r="CC1515" s="12"/>
      <c r="CD1515" s="12"/>
      <c r="CE1515" s="12"/>
      <c r="CF1515" s="12"/>
      <c r="CG1515" s="12"/>
      <c r="CH1515" s="12"/>
      <c r="CI1515" s="12"/>
      <c r="CJ1515" s="12"/>
      <c r="CK1515" s="12"/>
      <c r="CL1515" s="12"/>
      <c r="CM1515" s="12"/>
      <c r="CN1515" s="12"/>
      <c r="CO1515" s="12"/>
      <c r="CP1515" s="12"/>
      <c r="CQ1515" s="12"/>
      <c r="CR1515" s="12"/>
      <c r="CS1515" s="12"/>
      <c r="CT1515" s="12"/>
      <c r="CU1515" s="12"/>
      <c r="CV1515" s="12"/>
      <c r="CW1515" s="12"/>
      <c r="CX1515" s="57"/>
    </row>
    <row r="1516" spans="1:102" ht="16.5" x14ac:dyDescent="0.35">
      <c r="A1516" s="56">
        <v>118</v>
      </c>
      <c r="B1516" s="12" t="s">
        <v>3810</v>
      </c>
      <c r="C1516" s="12">
        <v>118.1</v>
      </c>
      <c r="D1516" s="12" t="s">
        <v>2823</v>
      </c>
      <c r="E1516" s="12" t="s">
        <v>2982</v>
      </c>
      <c r="F1516" s="12">
        <v>4</v>
      </c>
      <c r="G1516" s="12" t="s">
        <v>212</v>
      </c>
      <c r="H1516" s="12" t="s">
        <v>2804</v>
      </c>
      <c r="I1516" s="12" t="s">
        <v>212</v>
      </c>
      <c r="J1516" s="12" t="s">
        <v>556</v>
      </c>
      <c r="K1516" s="12"/>
      <c r="L1516" s="12" t="s">
        <v>160</v>
      </c>
      <c r="M1516" s="12" t="s">
        <v>3237</v>
      </c>
      <c r="N1516" s="12" t="s">
        <v>3435</v>
      </c>
      <c r="O1516" s="12" t="s">
        <v>3400</v>
      </c>
      <c r="P1516" s="12" t="s">
        <v>3401</v>
      </c>
      <c r="Q1516" s="12">
        <v>0</v>
      </c>
      <c r="R1516" s="12">
        <v>0</v>
      </c>
      <c r="S1516" s="12">
        <v>0</v>
      </c>
      <c r="T1516" s="12">
        <v>0</v>
      </c>
      <c r="U1516" s="12">
        <v>0</v>
      </c>
      <c r="V1516" s="12">
        <v>0</v>
      </c>
      <c r="W1516" s="12">
        <v>1</v>
      </c>
      <c r="X1516" s="12">
        <v>0</v>
      </c>
      <c r="Y1516" s="12">
        <v>0</v>
      </c>
      <c r="Z1516" s="12">
        <v>0</v>
      </c>
      <c r="AA1516" s="12">
        <v>0</v>
      </c>
      <c r="AB1516" s="12">
        <v>0</v>
      </c>
      <c r="AC1516" s="12">
        <v>1</v>
      </c>
      <c r="AD1516" s="12">
        <v>0</v>
      </c>
      <c r="AE1516" s="12">
        <v>0</v>
      </c>
      <c r="AF1516" s="12">
        <v>0</v>
      </c>
      <c r="AG1516" s="12">
        <v>0</v>
      </c>
      <c r="AH1516" s="12">
        <v>0</v>
      </c>
      <c r="AI1516" s="12">
        <v>0</v>
      </c>
      <c r="AJ1516" s="12">
        <v>0</v>
      </c>
      <c r="AK1516" s="12">
        <v>0</v>
      </c>
      <c r="AL1516" s="12" t="s">
        <v>3335</v>
      </c>
      <c r="AM1516" s="12" t="s">
        <v>3079</v>
      </c>
      <c r="AN1516" s="12" t="s">
        <v>3080</v>
      </c>
      <c r="AO1516" s="12">
        <v>2004</v>
      </c>
      <c r="AP1516" s="12" t="s">
        <v>3458</v>
      </c>
      <c r="AQ1516" s="12">
        <v>46</v>
      </c>
      <c r="AR1516" s="12">
        <v>1</v>
      </c>
      <c r="AS1516" s="12" t="s">
        <v>555</v>
      </c>
      <c r="AT1516" s="12" t="s">
        <v>212</v>
      </c>
      <c r="AU1516" s="12">
        <v>1</v>
      </c>
      <c r="AV1516" s="12">
        <v>0</v>
      </c>
      <c r="AW1516" s="12">
        <v>0</v>
      </c>
      <c r="AX1516" s="12">
        <v>1</v>
      </c>
      <c r="AY1516" s="7">
        <v>0</v>
      </c>
      <c r="AZ1516" s="12">
        <v>0</v>
      </c>
      <c r="BA1516" s="12">
        <v>1</v>
      </c>
      <c r="BB1516" s="12">
        <v>0</v>
      </c>
      <c r="BC1516" s="12">
        <v>0</v>
      </c>
      <c r="BD1516" s="12">
        <v>1</v>
      </c>
      <c r="BE1516" s="12">
        <v>0</v>
      </c>
      <c r="BF1516" s="12" t="s">
        <v>766</v>
      </c>
      <c r="BG1516" s="12" t="s">
        <v>860</v>
      </c>
      <c r="BH1516" s="12">
        <v>0</v>
      </c>
      <c r="BI1516" s="12" t="s">
        <v>3239</v>
      </c>
      <c r="BJ1516" s="12" t="s">
        <v>3460</v>
      </c>
      <c r="BK1516" s="12" t="s">
        <v>3463</v>
      </c>
      <c r="BL1516" s="12" t="s">
        <v>3481</v>
      </c>
      <c r="BM1516" s="12" t="s">
        <v>787</v>
      </c>
      <c r="BN1516" s="7"/>
      <c r="BO1516" s="12"/>
      <c r="BP1516" s="12"/>
      <c r="BQ1516" s="12"/>
      <c r="BR1516" s="12"/>
      <c r="BS1516" s="12" t="s">
        <v>3107</v>
      </c>
      <c r="BT1516" s="12"/>
      <c r="BU1516" s="12"/>
      <c r="BV1516" s="12"/>
      <c r="BW1516" s="12"/>
      <c r="BX1516" s="12"/>
      <c r="BY1516" s="12"/>
      <c r="BZ1516" s="12"/>
      <c r="CA1516" s="12"/>
      <c r="CB1516" s="12"/>
      <c r="CC1516" s="12"/>
      <c r="CD1516" s="12"/>
      <c r="CE1516" s="12">
        <v>2.5000000000000001E-2</v>
      </c>
      <c r="CF1516" s="12"/>
      <c r="CG1516" s="12"/>
      <c r="CH1516" s="12"/>
      <c r="CI1516" s="12"/>
      <c r="CJ1516" s="12">
        <v>0.67300000000000004</v>
      </c>
      <c r="CK1516" s="12" t="s">
        <v>3828</v>
      </c>
      <c r="CL1516" s="12"/>
      <c r="CM1516" s="12"/>
      <c r="CN1516" s="12"/>
      <c r="CO1516" s="12"/>
      <c r="CP1516" s="12"/>
      <c r="CQ1516" s="12"/>
      <c r="CR1516" s="12"/>
      <c r="CS1516" s="12"/>
      <c r="CT1516" s="12"/>
      <c r="CU1516" s="12"/>
      <c r="CV1516" s="12"/>
      <c r="CW1516" s="12"/>
      <c r="CX1516" s="57"/>
    </row>
    <row r="1517" spans="1:102" ht="16.5" x14ac:dyDescent="0.35">
      <c r="A1517" s="56">
        <v>118</v>
      </c>
      <c r="B1517" s="12" t="s">
        <v>3810</v>
      </c>
      <c r="C1517" s="12">
        <v>118.1</v>
      </c>
      <c r="D1517" s="12" t="s">
        <v>2824</v>
      </c>
      <c r="E1517" s="12" t="s">
        <v>2982</v>
      </c>
      <c r="F1517" s="12">
        <v>4</v>
      </c>
      <c r="G1517" s="12" t="s">
        <v>212</v>
      </c>
      <c r="H1517" s="12" t="s">
        <v>2804</v>
      </c>
      <c r="I1517" s="12" t="s">
        <v>212</v>
      </c>
      <c r="J1517" s="12" t="s">
        <v>556</v>
      </c>
      <c r="K1517" s="12"/>
      <c r="L1517" s="12" t="s">
        <v>3236</v>
      </c>
      <c r="M1517" s="12" t="s">
        <v>3237</v>
      </c>
      <c r="N1517" s="12" t="s">
        <v>3435</v>
      </c>
      <c r="O1517" s="12" t="s">
        <v>3400</v>
      </c>
      <c r="P1517" s="12" t="s">
        <v>3401</v>
      </c>
      <c r="Q1517" s="12">
        <v>0</v>
      </c>
      <c r="R1517" s="12">
        <v>0</v>
      </c>
      <c r="S1517" s="12">
        <v>0</v>
      </c>
      <c r="T1517" s="12">
        <v>0</v>
      </c>
      <c r="U1517" s="12">
        <v>0</v>
      </c>
      <c r="V1517" s="12">
        <v>0</v>
      </c>
      <c r="W1517" s="12">
        <v>1</v>
      </c>
      <c r="X1517" s="12">
        <v>0</v>
      </c>
      <c r="Y1517" s="12">
        <v>0</v>
      </c>
      <c r="Z1517" s="12">
        <v>0</v>
      </c>
      <c r="AA1517" s="12">
        <v>0</v>
      </c>
      <c r="AB1517" s="12">
        <v>0</v>
      </c>
      <c r="AC1517" s="12">
        <v>1</v>
      </c>
      <c r="AD1517" s="12">
        <v>0</v>
      </c>
      <c r="AE1517" s="12">
        <v>0</v>
      </c>
      <c r="AF1517" s="12">
        <v>0</v>
      </c>
      <c r="AG1517" s="12">
        <v>0</v>
      </c>
      <c r="AH1517" s="12">
        <v>0</v>
      </c>
      <c r="AI1517" s="12">
        <v>0</v>
      </c>
      <c r="AJ1517" s="12">
        <v>0</v>
      </c>
      <c r="AK1517" s="12">
        <v>0</v>
      </c>
      <c r="AL1517" s="12" t="s">
        <v>3335</v>
      </c>
      <c r="AM1517" s="12" t="s">
        <v>3079</v>
      </c>
      <c r="AN1517" s="12" t="s">
        <v>3080</v>
      </c>
      <c r="AO1517" s="12">
        <v>2004</v>
      </c>
      <c r="AP1517" s="12" t="s">
        <v>3458</v>
      </c>
      <c r="AQ1517" s="12">
        <v>46</v>
      </c>
      <c r="AR1517" s="12">
        <v>1</v>
      </c>
      <c r="AS1517" s="12" t="s">
        <v>555</v>
      </c>
      <c r="AT1517" s="12" t="s">
        <v>212</v>
      </c>
      <c r="AU1517" s="12">
        <v>1</v>
      </c>
      <c r="AV1517" s="12">
        <v>0</v>
      </c>
      <c r="AW1517" s="12">
        <v>0</v>
      </c>
      <c r="AX1517" s="12">
        <v>1</v>
      </c>
      <c r="AY1517" s="7">
        <v>0</v>
      </c>
      <c r="AZ1517" s="12">
        <v>0</v>
      </c>
      <c r="BA1517" s="12">
        <v>1</v>
      </c>
      <c r="BB1517" s="12">
        <v>0</v>
      </c>
      <c r="BC1517" s="12">
        <v>0</v>
      </c>
      <c r="BD1517" s="12">
        <v>1</v>
      </c>
      <c r="BE1517" s="12">
        <v>0</v>
      </c>
      <c r="BF1517" s="12" t="s">
        <v>2820</v>
      </c>
      <c r="BG1517" s="12" t="s">
        <v>3022</v>
      </c>
      <c r="BH1517" s="12">
        <v>0</v>
      </c>
      <c r="BI1517" s="12" t="s">
        <v>2818</v>
      </c>
      <c r="BJ1517" s="12" t="s">
        <v>3460</v>
      </c>
      <c r="BK1517" s="12" t="s">
        <v>3463</v>
      </c>
      <c r="BL1517" s="12" t="s">
        <v>3481</v>
      </c>
      <c r="BM1517" s="12" t="s">
        <v>787</v>
      </c>
      <c r="BN1517" s="7"/>
      <c r="BO1517" s="12"/>
      <c r="BP1517" s="12"/>
      <c r="BQ1517" s="12"/>
      <c r="BR1517" s="12"/>
      <c r="BS1517" s="12" t="s">
        <v>3108</v>
      </c>
      <c r="BT1517" s="12"/>
      <c r="BU1517" s="12"/>
      <c r="BV1517" s="12"/>
      <c r="BW1517" s="12"/>
      <c r="BX1517" s="12"/>
      <c r="BY1517" s="12"/>
      <c r="BZ1517" s="12"/>
      <c r="CA1517" s="12"/>
      <c r="CB1517" s="12"/>
      <c r="CC1517" s="12"/>
      <c r="CD1517" s="12"/>
      <c r="CE1517" s="12">
        <v>1.4E-2</v>
      </c>
      <c r="CF1517" s="12"/>
      <c r="CG1517" s="12"/>
      <c r="CH1517" s="12"/>
      <c r="CI1517" s="12"/>
      <c r="CJ1517" s="12">
        <v>0.67300000000000004</v>
      </c>
      <c r="CK1517" s="12" t="s">
        <v>3828</v>
      </c>
      <c r="CL1517" s="12"/>
      <c r="CM1517" s="12"/>
      <c r="CN1517" s="12"/>
      <c r="CO1517" s="12"/>
      <c r="CP1517" s="12"/>
      <c r="CQ1517" s="12"/>
      <c r="CR1517" s="12"/>
      <c r="CS1517" s="12"/>
      <c r="CT1517" s="12"/>
      <c r="CU1517" s="12"/>
      <c r="CV1517" s="12"/>
      <c r="CW1517" s="12"/>
      <c r="CX1517" s="57"/>
    </row>
    <row r="1518" spans="1:102" ht="16.5" x14ac:dyDescent="0.35">
      <c r="A1518" s="56">
        <v>119</v>
      </c>
      <c r="B1518" s="12" t="s">
        <v>3811</v>
      </c>
      <c r="C1518" s="12">
        <v>119.1</v>
      </c>
      <c r="D1518" s="12" t="s">
        <v>2825</v>
      </c>
      <c r="E1518" s="12" t="s">
        <v>2983</v>
      </c>
      <c r="F1518" s="12">
        <v>4</v>
      </c>
      <c r="G1518" s="12" t="s">
        <v>212</v>
      </c>
      <c r="H1518" s="12" t="s">
        <v>2804</v>
      </c>
      <c r="I1518" s="12" t="s">
        <v>212</v>
      </c>
      <c r="J1518" s="12" t="s">
        <v>556</v>
      </c>
      <c r="K1518" s="12"/>
      <c r="L1518" s="12" t="s">
        <v>3236</v>
      </c>
      <c r="M1518" s="12" t="s">
        <v>3237</v>
      </c>
      <c r="N1518" s="12" t="s">
        <v>3435</v>
      </c>
      <c r="O1518" s="12" t="s">
        <v>3400</v>
      </c>
      <c r="P1518" s="12" t="s">
        <v>3401</v>
      </c>
      <c r="Q1518" s="12">
        <v>0</v>
      </c>
      <c r="R1518" s="12">
        <v>0</v>
      </c>
      <c r="S1518" s="12">
        <v>0</v>
      </c>
      <c r="T1518" s="12">
        <v>0</v>
      </c>
      <c r="U1518" s="12">
        <v>0</v>
      </c>
      <c r="V1518" s="12">
        <v>0</v>
      </c>
      <c r="W1518" s="12">
        <v>1</v>
      </c>
      <c r="X1518" s="12">
        <v>0</v>
      </c>
      <c r="Y1518" s="12">
        <v>0</v>
      </c>
      <c r="Z1518" s="12">
        <v>0</v>
      </c>
      <c r="AA1518" s="12">
        <v>0</v>
      </c>
      <c r="AB1518" s="12">
        <v>0</v>
      </c>
      <c r="AC1518" s="12">
        <v>1</v>
      </c>
      <c r="AD1518" s="12">
        <v>0</v>
      </c>
      <c r="AE1518" s="12">
        <v>0</v>
      </c>
      <c r="AF1518" s="12">
        <v>0</v>
      </c>
      <c r="AG1518" s="12">
        <v>0</v>
      </c>
      <c r="AH1518" s="12">
        <v>0</v>
      </c>
      <c r="AI1518" s="12">
        <v>0</v>
      </c>
      <c r="AJ1518" s="12">
        <v>0</v>
      </c>
      <c r="AK1518" s="12">
        <v>0</v>
      </c>
      <c r="AL1518" s="12" t="s">
        <v>3335</v>
      </c>
      <c r="AM1518" s="12" t="s">
        <v>730</v>
      </c>
      <c r="AN1518" s="12" t="s">
        <v>730</v>
      </c>
      <c r="AO1518" s="12">
        <v>2005</v>
      </c>
      <c r="AP1518" s="12" t="s">
        <v>3458</v>
      </c>
      <c r="AQ1518" s="12">
        <v>51</v>
      </c>
      <c r="AR1518" s="12">
        <v>1</v>
      </c>
      <c r="AS1518" s="12" t="s">
        <v>555</v>
      </c>
      <c r="AT1518" s="12" t="s">
        <v>349</v>
      </c>
      <c r="AU1518" s="12">
        <v>1</v>
      </c>
      <c r="AV1518" s="12">
        <v>0</v>
      </c>
      <c r="AW1518" s="12">
        <v>0</v>
      </c>
      <c r="AX1518" s="12">
        <v>0</v>
      </c>
      <c r="AY1518" s="7">
        <v>1</v>
      </c>
      <c r="AZ1518" s="12">
        <v>0</v>
      </c>
      <c r="BA1518" s="12">
        <v>0</v>
      </c>
      <c r="BB1518" s="12">
        <v>0</v>
      </c>
      <c r="BC1518" s="12">
        <v>1</v>
      </c>
      <c r="BD1518" s="12">
        <v>0</v>
      </c>
      <c r="BE1518" s="12">
        <v>0</v>
      </c>
      <c r="BF1518" s="12" t="s">
        <v>766</v>
      </c>
      <c r="BG1518" s="12" t="s">
        <v>778</v>
      </c>
      <c r="BH1518" s="12"/>
      <c r="BI1518" s="12" t="s">
        <v>3238</v>
      </c>
      <c r="BJ1518" s="12" t="s">
        <v>3460</v>
      </c>
      <c r="BK1518" s="12" t="s">
        <v>3463</v>
      </c>
      <c r="BL1518" s="12" t="s">
        <v>3481</v>
      </c>
      <c r="BM1518" s="12" t="s">
        <v>787</v>
      </c>
      <c r="BN1518" s="7"/>
      <c r="BO1518" s="12"/>
      <c r="BP1518" s="12"/>
      <c r="BQ1518" s="12"/>
      <c r="BR1518" s="12"/>
      <c r="BS1518" s="12">
        <v>1.75</v>
      </c>
      <c r="BT1518" s="12"/>
      <c r="BU1518" s="12"/>
      <c r="BV1518" s="12"/>
      <c r="BW1518" s="12"/>
      <c r="BX1518" s="12"/>
      <c r="BY1518" s="12"/>
      <c r="BZ1518" s="12"/>
      <c r="CA1518" s="12"/>
      <c r="CB1518" s="12"/>
      <c r="CC1518" s="12"/>
      <c r="CD1518" s="12"/>
      <c r="CE1518" s="12">
        <v>3.0000000000000001E-3</v>
      </c>
      <c r="CF1518" s="12"/>
      <c r="CG1518" s="12"/>
      <c r="CH1518" s="12"/>
      <c r="CI1518" s="12"/>
      <c r="CJ1518" s="12">
        <v>0.71899999999999997</v>
      </c>
      <c r="CK1518" s="12" t="s">
        <v>3824</v>
      </c>
      <c r="CL1518" s="12"/>
      <c r="CM1518" s="12"/>
      <c r="CN1518" s="12"/>
      <c r="CO1518" s="12"/>
      <c r="CP1518" s="12"/>
      <c r="CQ1518" s="12"/>
      <c r="CR1518" s="12"/>
      <c r="CS1518" s="12"/>
      <c r="CT1518" s="12"/>
      <c r="CU1518" s="12"/>
      <c r="CV1518" s="12"/>
      <c r="CW1518" s="12"/>
      <c r="CX1518" s="57"/>
    </row>
    <row r="1519" spans="1:102" ht="16.5" x14ac:dyDescent="0.35">
      <c r="A1519" s="56">
        <v>119</v>
      </c>
      <c r="B1519" s="12" t="s">
        <v>3811</v>
      </c>
      <c r="C1519" s="12">
        <v>119.1</v>
      </c>
      <c r="D1519" s="12" t="s">
        <v>2826</v>
      </c>
      <c r="E1519" s="12" t="s">
        <v>2983</v>
      </c>
      <c r="F1519" s="12">
        <v>4</v>
      </c>
      <c r="G1519" s="12" t="s">
        <v>212</v>
      </c>
      <c r="H1519" s="12" t="s">
        <v>2804</v>
      </c>
      <c r="I1519" s="12" t="s">
        <v>212</v>
      </c>
      <c r="J1519" s="12" t="s">
        <v>556</v>
      </c>
      <c r="K1519" s="12"/>
      <c r="L1519" s="12" t="s">
        <v>3236</v>
      </c>
      <c r="M1519" s="12" t="s">
        <v>3237</v>
      </c>
      <c r="N1519" s="12" t="s">
        <v>3435</v>
      </c>
      <c r="O1519" s="12" t="s">
        <v>3400</v>
      </c>
      <c r="P1519" s="12" t="s">
        <v>3401</v>
      </c>
      <c r="Q1519" s="12">
        <v>0</v>
      </c>
      <c r="R1519" s="12">
        <v>0</v>
      </c>
      <c r="S1519" s="12">
        <v>0</v>
      </c>
      <c r="T1519" s="12">
        <v>0</v>
      </c>
      <c r="U1519" s="12">
        <v>0</v>
      </c>
      <c r="V1519" s="12">
        <v>0</v>
      </c>
      <c r="W1519" s="12">
        <v>1</v>
      </c>
      <c r="X1519" s="12">
        <v>0</v>
      </c>
      <c r="Y1519" s="12">
        <v>0</v>
      </c>
      <c r="Z1519" s="12">
        <v>0</v>
      </c>
      <c r="AA1519" s="12">
        <v>0</v>
      </c>
      <c r="AB1519" s="12">
        <v>0</v>
      </c>
      <c r="AC1519" s="12">
        <v>1</v>
      </c>
      <c r="AD1519" s="12">
        <v>0</v>
      </c>
      <c r="AE1519" s="12">
        <v>0</v>
      </c>
      <c r="AF1519" s="12">
        <v>0</v>
      </c>
      <c r="AG1519" s="12">
        <v>0</v>
      </c>
      <c r="AH1519" s="12">
        <v>0</v>
      </c>
      <c r="AI1519" s="12">
        <v>0</v>
      </c>
      <c r="AJ1519" s="12">
        <v>0</v>
      </c>
      <c r="AK1519" s="12">
        <v>0</v>
      </c>
      <c r="AL1519" s="12" t="s">
        <v>3335</v>
      </c>
      <c r="AM1519" s="12" t="s">
        <v>730</v>
      </c>
      <c r="AN1519" s="12" t="s">
        <v>730</v>
      </c>
      <c r="AO1519" s="12">
        <v>2005</v>
      </c>
      <c r="AP1519" s="12" t="s">
        <v>3458</v>
      </c>
      <c r="AQ1519" s="12">
        <v>51</v>
      </c>
      <c r="AR1519" s="12">
        <v>1</v>
      </c>
      <c r="AS1519" s="12" t="s">
        <v>555</v>
      </c>
      <c r="AT1519" s="12" t="s">
        <v>349</v>
      </c>
      <c r="AU1519" s="12">
        <v>1</v>
      </c>
      <c r="AV1519" s="12">
        <v>0</v>
      </c>
      <c r="AW1519" s="12">
        <v>0</v>
      </c>
      <c r="AX1519" s="12">
        <v>0</v>
      </c>
      <c r="AY1519" s="7">
        <v>1</v>
      </c>
      <c r="AZ1519" s="12">
        <v>0</v>
      </c>
      <c r="BA1519" s="12">
        <v>0</v>
      </c>
      <c r="BB1519" s="12">
        <v>0</v>
      </c>
      <c r="BC1519" s="12">
        <v>1</v>
      </c>
      <c r="BD1519" s="12">
        <v>0</v>
      </c>
      <c r="BE1519" s="12">
        <v>0</v>
      </c>
      <c r="BF1519" s="12" t="s">
        <v>3258</v>
      </c>
      <c r="BG1519" s="12" t="s">
        <v>3023</v>
      </c>
      <c r="BH1519" s="12">
        <v>1</v>
      </c>
      <c r="BI1519" s="12" t="s">
        <v>3282</v>
      </c>
      <c r="BJ1519" s="12" t="s">
        <v>3460</v>
      </c>
      <c r="BK1519" s="12" t="s">
        <v>3463</v>
      </c>
      <c r="BL1519" s="12" t="s">
        <v>3481</v>
      </c>
      <c r="BM1519" s="12" t="s">
        <v>787</v>
      </c>
      <c r="BN1519" s="7"/>
      <c r="BO1519" s="12"/>
      <c r="BP1519" s="12">
        <v>5</v>
      </c>
      <c r="BQ1519" s="12"/>
      <c r="BR1519" s="12"/>
      <c r="BS1519" s="48">
        <v>68428</v>
      </c>
      <c r="BT1519" s="12"/>
      <c r="BU1519" s="12"/>
      <c r="BV1519" s="12"/>
      <c r="BW1519" s="12"/>
      <c r="BX1519" s="12"/>
      <c r="BY1519" s="12"/>
      <c r="BZ1519" s="12"/>
      <c r="CA1519" s="12"/>
      <c r="CB1519" s="12"/>
      <c r="CC1519" s="12"/>
      <c r="CD1519" s="12"/>
      <c r="CE1519" s="12">
        <v>1E-3</v>
      </c>
      <c r="CF1519" s="12"/>
      <c r="CG1519" s="12"/>
      <c r="CH1519" s="12"/>
      <c r="CI1519" s="12"/>
      <c r="CJ1519" s="12">
        <v>0.71899999999999997</v>
      </c>
      <c r="CK1519" s="12" t="s">
        <v>3824</v>
      </c>
      <c r="CL1519" s="12"/>
      <c r="CM1519" s="12"/>
      <c r="CN1519" s="12"/>
      <c r="CO1519" s="12"/>
      <c r="CP1519" s="12"/>
      <c r="CQ1519" s="12"/>
      <c r="CR1519" s="12"/>
      <c r="CS1519" s="12"/>
      <c r="CT1519" s="12"/>
      <c r="CU1519" s="12"/>
      <c r="CV1519" s="12"/>
      <c r="CW1519" s="12"/>
      <c r="CX1519" s="57"/>
    </row>
    <row r="1520" spans="1:102" ht="16.5" x14ac:dyDescent="0.35">
      <c r="A1520" s="56">
        <v>119</v>
      </c>
      <c r="B1520" s="12" t="s">
        <v>3811</v>
      </c>
      <c r="C1520" s="12">
        <v>119.2</v>
      </c>
      <c r="D1520" s="12" t="s">
        <v>2827</v>
      </c>
      <c r="E1520" s="12" t="s">
        <v>2984</v>
      </c>
      <c r="F1520" s="12">
        <v>4</v>
      </c>
      <c r="G1520" s="12" t="s">
        <v>212</v>
      </c>
      <c r="H1520" s="12" t="s">
        <v>2804</v>
      </c>
      <c r="I1520" s="12" t="s">
        <v>212</v>
      </c>
      <c r="J1520" s="12" t="s">
        <v>556</v>
      </c>
      <c r="K1520" s="12"/>
      <c r="L1520" s="12" t="s">
        <v>3236</v>
      </c>
      <c r="M1520" s="12" t="s">
        <v>3237</v>
      </c>
      <c r="N1520" s="12" t="s">
        <v>3435</v>
      </c>
      <c r="O1520" s="12" t="s">
        <v>3400</v>
      </c>
      <c r="P1520" s="12" t="s">
        <v>3401</v>
      </c>
      <c r="Q1520" s="12">
        <v>0</v>
      </c>
      <c r="R1520" s="12">
        <v>0</v>
      </c>
      <c r="S1520" s="12">
        <v>0</v>
      </c>
      <c r="T1520" s="12">
        <v>0</v>
      </c>
      <c r="U1520" s="12">
        <v>0</v>
      </c>
      <c r="V1520" s="12">
        <v>0</v>
      </c>
      <c r="W1520" s="12">
        <v>1</v>
      </c>
      <c r="X1520" s="12">
        <v>0</v>
      </c>
      <c r="Y1520" s="12">
        <v>0</v>
      </c>
      <c r="Z1520" s="12">
        <v>0</v>
      </c>
      <c r="AA1520" s="12">
        <v>0</v>
      </c>
      <c r="AB1520" s="12">
        <v>0</v>
      </c>
      <c r="AC1520" s="12">
        <v>1</v>
      </c>
      <c r="AD1520" s="12">
        <v>0</v>
      </c>
      <c r="AE1520" s="12">
        <v>0</v>
      </c>
      <c r="AF1520" s="12">
        <v>0</v>
      </c>
      <c r="AG1520" s="12">
        <v>0</v>
      </c>
      <c r="AH1520" s="12">
        <v>0</v>
      </c>
      <c r="AI1520" s="12">
        <v>0</v>
      </c>
      <c r="AJ1520" s="12">
        <v>0</v>
      </c>
      <c r="AK1520" s="12">
        <v>0</v>
      </c>
      <c r="AL1520" s="12" t="s">
        <v>3336</v>
      </c>
      <c r="AM1520" s="12" t="s">
        <v>730</v>
      </c>
      <c r="AN1520" s="12" t="s">
        <v>730</v>
      </c>
      <c r="AO1520" s="12">
        <v>2005</v>
      </c>
      <c r="AP1520" s="12" t="s">
        <v>3458</v>
      </c>
      <c r="AQ1520" s="12">
        <v>51</v>
      </c>
      <c r="AR1520" s="12">
        <v>1</v>
      </c>
      <c r="AS1520" s="12" t="s">
        <v>555</v>
      </c>
      <c r="AT1520" s="12" t="s">
        <v>349</v>
      </c>
      <c r="AU1520" s="12">
        <v>1</v>
      </c>
      <c r="AV1520" s="12">
        <v>0</v>
      </c>
      <c r="AW1520" s="12">
        <v>0</v>
      </c>
      <c r="AX1520" s="12">
        <v>0</v>
      </c>
      <c r="AY1520" s="7">
        <v>1</v>
      </c>
      <c r="AZ1520" s="12">
        <v>0</v>
      </c>
      <c r="BA1520" s="12">
        <v>0</v>
      </c>
      <c r="BB1520" s="12">
        <v>0</v>
      </c>
      <c r="BC1520" s="12">
        <v>1</v>
      </c>
      <c r="BD1520" s="12">
        <v>0</v>
      </c>
      <c r="BE1520" s="12">
        <v>0</v>
      </c>
      <c r="BF1520" s="12" t="s">
        <v>766</v>
      </c>
      <c r="BG1520" s="12" t="s">
        <v>778</v>
      </c>
      <c r="BH1520" s="12"/>
      <c r="BI1520" s="12" t="s">
        <v>3238</v>
      </c>
      <c r="BJ1520" s="12" t="s">
        <v>3460</v>
      </c>
      <c r="BK1520" s="12" t="s">
        <v>3463</v>
      </c>
      <c r="BL1520" s="12" t="s">
        <v>3481</v>
      </c>
      <c r="BM1520" s="12" t="s">
        <v>787</v>
      </c>
      <c r="BN1520" s="7"/>
      <c r="BO1520" s="12"/>
      <c r="BP1520" s="12"/>
      <c r="BQ1520" s="12"/>
      <c r="BR1520" s="12"/>
      <c r="BS1520" s="12">
        <v>1.83</v>
      </c>
      <c r="BT1520" s="12"/>
      <c r="BU1520" s="12"/>
      <c r="BV1520" s="12"/>
      <c r="BW1520" s="12"/>
      <c r="BX1520" s="12"/>
      <c r="BY1520" s="12"/>
      <c r="BZ1520" s="12"/>
      <c r="CA1520" s="12"/>
      <c r="CB1520" s="12"/>
      <c r="CC1520" s="12"/>
      <c r="CD1520" s="12"/>
      <c r="CE1520" s="12">
        <v>4.0000000000000001E-3</v>
      </c>
      <c r="CF1520" s="12"/>
      <c r="CG1520" s="12"/>
      <c r="CH1520" s="12"/>
      <c r="CI1520" s="12"/>
      <c r="CJ1520" s="12">
        <v>0.60099999999999998</v>
      </c>
      <c r="CK1520" s="12" t="s">
        <v>3824</v>
      </c>
      <c r="CL1520" s="12"/>
      <c r="CM1520" s="12"/>
      <c r="CN1520" s="12"/>
      <c r="CO1520" s="12"/>
      <c r="CP1520" s="12"/>
      <c r="CQ1520" s="12"/>
      <c r="CR1520" s="12"/>
      <c r="CS1520" s="12"/>
      <c r="CT1520" s="12"/>
      <c r="CU1520" s="12"/>
      <c r="CV1520" s="12"/>
      <c r="CW1520" s="12"/>
      <c r="CX1520" s="57"/>
    </row>
    <row r="1521" spans="1:102" ht="16.5" x14ac:dyDescent="0.35">
      <c r="A1521" s="56">
        <v>119</v>
      </c>
      <c r="B1521" s="12" t="s">
        <v>3811</v>
      </c>
      <c r="C1521" s="12">
        <v>119.2</v>
      </c>
      <c r="D1521" s="12" t="s">
        <v>2828</v>
      </c>
      <c r="E1521" s="12" t="s">
        <v>2984</v>
      </c>
      <c r="F1521" s="12">
        <v>4</v>
      </c>
      <c r="G1521" s="12" t="s">
        <v>212</v>
      </c>
      <c r="H1521" s="12" t="s">
        <v>2804</v>
      </c>
      <c r="I1521" s="12" t="s">
        <v>212</v>
      </c>
      <c r="J1521" s="12" t="s">
        <v>556</v>
      </c>
      <c r="K1521" s="12"/>
      <c r="L1521" s="12" t="s">
        <v>3236</v>
      </c>
      <c r="M1521" s="12" t="s">
        <v>3237</v>
      </c>
      <c r="N1521" s="12" t="s">
        <v>3435</v>
      </c>
      <c r="O1521" s="12" t="s">
        <v>3400</v>
      </c>
      <c r="P1521" s="12" t="s">
        <v>3401</v>
      </c>
      <c r="Q1521" s="12">
        <v>0</v>
      </c>
      <c r="R1521" s="12">
        <v>0</v>
      </c>
      <c r="S1521" s="12">
        <v>0</v>
      </c>
      <c r="T1521" s="12">
        <v>0</v>
      </c>
      <c r="U1521" s="12">
        <v>0</v>
      </c>
      <c r="V1521" s="12">
        <v>0</v>
      </c>
      <c r="W1521" s="12">
        <v>1</v>
      </c>
      <c r="X1521" s="12">
        <v>0</v>
      </c>
      <c r="Y1521" s="12">
        <v>0</v>
      </c>
      <c r="Z1521" s="12">
        <v>0</v>
      </c>
      <c r="AA1521" s="12">
        <v>0</v>
      </c>
      <c r="AB1521" s="12">
        <v>0</v>
      </c>
      <c r="AC1521" s="12">
        <v>1</v>
      </c>
      <c r="AD1521" s="12">
        <v>0</v>
      </c>
      <c r="AE1521" s="12">
        <v>0</v>
      </c>
      <c r="AF1521" s="12">
        <v>0</v>
      </c>
      <c r="AG1521" s="12">
        <v>0</v>
      </c>
      <c r="AH1521" s="12">
        <v>0</v>
      </c>
      <c r="AI1521" s="12">
        <v>0</v>
      </c>
      <c r="AJ1521" s="12">
        <v>0</v>
      </c>
      <c r="AK1521" s="12">
        <v>0</v>
      </c>
      <c r="AL1521" s="12" t="s">
        <v>3336</v>
      </c>
      <c r="AM1521" s="12" t="s">
        <v>730</v>
      </c>
      <c r="AN1521" s="12" t="s">
        <v>730</v>
      </c>
      <c r="AO1521" s="12">
        <v>2005</v>
      </c>
      <c r="AP1521" s="12" t="s">
        <v>3458</v>
      </c>
      <c r="AQ1521" s="12">
        <v>51</v>
      </c>
      <c r="AR1521" s="12">
        <v>1</v>
      </c>
      <c r="AS1521" s="12" t="s">
        <v>555</v>
      </c>
      <c r="AT1521" s="12" t="s">
        <v>349</v>
      </c>
      <c r="AU1521" s="12">
        <v>1</v>
      </c>
      <c r="AV1521" s="12">
        <v>0</v>
      </c>
      <c r="AW1521" s="12">
        <v>0</v>
      </c>
      <c r="AX1521" s="12">
        <v>0</v>
      </c>
      <c r="AY1521" s="7">
        <v>1</v>
      </c>
      <c r="AZ1521" s="12">
        <v>0</v>
      </c>
      <c r="BA1521" s="12">
        <v>0</v>
      </c>
      <c r="BB1521" s="12">
        <v>0</v>
      </c>
      <c r="BC1521" s="12">
        <v>1</v>
      </c>
      <c r="BD1521" s="12">
        <v>0</v>
      </c>
      <c r="BE1521" s="12">
        <v>0</v>
      </c>
      <c r="BF1521" s="12" t="s">
        <v>3258</v>
      </c>
      <c r="BG1521" s="12" t="s">
        <v>3023</v>
      </c>
      <c r="BH1521" s="12">
        <v>1</v>
      </c>
      <c r="BI1521" s="12" t="s">
        <v>3282</v>
      </c>
      <c r="BJ1521" s="12" t="s">
        <v>3460</v>
      </c>
      <c r="BK1521" s="12" t="s">
        <v>3463</v>
      </c>
      <c r="BL1521" s="12" t="s">
        <v>3481</v>
      </c>
      <c r="BM1521" s="12" t="s">
        <v>787</v>
      </c>
      <c r="BN1521" s="7"/>
      <c r="BO1521" s="12"/>
      <c r="BP1521" s="12">
        <v>5</v>
      </c>
      <c r="BQ1521" s="12"/>
      <c r="BR1521" s="12"/>
      <c r="BS1521" s="48">
        <v>50776</v>
      </c>
      <c r="BT1521" s="12"/>
      <c r="BU1521" s="12"/>
      <c r="BV1521" s="12"/>
      <c r="BW1521" s="12"/>
      <c r="BX1521" s="12"/>
      <c r="BY1521" s="12"/>
      <c r="BZ1521" s="12"/>
      <c r="CA1521" s="12"/>
      <c r="CB1521" s="12"/>
      <c r="CC1521" s="12"/>
      <c r="CD1521" s="12"/>
      <c r="CE1521" s="12">
        <v>1E-3</v>
      </c>
      <c r="CF1521" s="12"/>
      <c r="CG1521" s="12"/>
      <c r="CH1521" s="12"/>
      <c r="CI1521" s="12"/>
      <c r="CJ1521" s="12">
        <v>0.60099999999999998</v>
      </c>
      <c r="CK1521" s="12" t="s">
        <v>3824</v>
      </c>
      <c r="CL1521" s="12"/>
      <c r="CM1521" s="12"/>
      <c r="CN1521" s="12"/>
      <c r="CO1521" s="12"/>
      <c r="CP1521" s="12"/>
      <c r="CQ1521" s="12"/>
      <c r="CR1521" s="12"/>
      <c r="CS1521" s="12"/>
      <c r="CT1521" s="12"/>
      <c r="CU1521" s="12"/>
      <c r="CV1521" s="12"/>
      <c r="CW1521" s="12"/>
      <c r="CX1521" s="57"/>
    </row>
    <row r="1522" spans="1:102" ht="16.5" x14ac:dyDescent="0.35">
      <c r="A1522" s="56">
        <v>119</v>
      </c>
      <c r="B1522" s="12" t="s">
        <v>3811</v>
      </c>
      <c r="C1522" s="12">
        <v>119.3</v>
      </c>
      <c r="D1522" s="12" t="s">
        <v>2829</v>
      </c>
      <c r="E1522" s="12" t="s">
        <v>2985</v>
      </c>
      <c r="F1522" s="12">
        <v>4</v>
      </c>
      <c r="G1522" s="12" t="s">
        <v>212</v>
      </c>
      <c r="H1522" s="12" t="s">
        <v>2804</v>
      </c>
      <c r="I1522" s="12" t="s">
        <v>212</v>
      </c>
      <c r="J1522" s="12" t="s">
        <v>556</v>
      </c>
      <c r="K1522" s="12"/>
      <c r="L1522" s="12" t="s">
        <v>3236</v>
      </c>
      <c r="M1522" s="12" t="s">
        <v>3237</v>
      </c>
      <c r="N1522" s="12" t="s">
        <v>3435</v>
      </c>
      <c r="O1522" s="12" t="s">
        <v>3400</v>
      </c>
      <c r="P1522" s="12" t="s">
        <v>3401</v>
      </c>
      <c r="Q1522" s="12">
        <v>0</v>
      </c>
      <c r="R1522" s="12">
        <v>0</v>
      </c>
      <c r="S1522" s="12">
        <v>0</v>
      </c>
      <c r="T1522" s="12">
        <v>0</v>
      </c>
      <c r="U1522" s="12">
        <v>0</v>
      </c>
      <c r="V1522" s="12">
        <v>0</v>
      </c>
      <c r="W1522" s="12">
        <v>1</v>
      </c>
      <c r="X1522" s="12">
        <v>0</v>
      </c>
      <c r="Y1522" s="12">
        <v>0</v>
      </c>
      <c r="Z1522" s="12">
        <v>0</v>
      </c>
      <c r="AA1522" s="12">
        <v>0</v>
      </c>
      <c r="AB1522" s="12">
        <v>0</v>
      </c>
      <c r="AC1522" s="12">
        <v>1</v>
      </c>
      <c r="AD1522" s="12">
        <v>0</v>
      </c>
      <c r="AE1522" s="12">
        <v>0</v>
      </c>
      <c r="AF1522" s="12">
        <v>0</v>
      </c>
      <c r="AG1522" s="12">
        <v>0</v>
      </c>
      <c r="AH1522" s="12">
        <v>0</v>
      </c>
      <c r="AI1522" s="12">
        <v>0</v>
      </c>
      <c r="AJ1522" s="12">
        <v>0</v>
      </c>
      <c r="AK1522" s="12">
        <v>0</v>
      </c>
      <c r="AL1522" s="12" t="s">
        <v>3335</v>
      </c>
      <c r="AM1522" s="12" t="s">
        <v>730</v>
      </c>
      <c r="AN1522" s="12" t="s">
        <v>730</v>
      </c>
      <c r="AO1522" s="12">
        <v>2005</v>
      </c>
      <c r="AP1522" s="12" t="s">
        <v>3458</v>
      </c>
      <c r="AQ1522" s="12">
        <v>51</v>
      </c>
      <c r="AR1522" s="12">
        <v>1</v>
      </c>
      <c r="AS1522" s="12" t="s">
        <v>555</v>
      </c>
      <c r="AT1522" s="12" t="s">
        <v>349</v>
      </c>
      <c r="AU1522" s="12">
        <v>1</v>
      </c>
      <c r="AV1522" s="12">
        <v>0</v>
      </c>
      <c r="AW1522" s="12">
        <v>0</v>
      </c>
      <c r="AX1522" s="12">
        <v>0</v>
      </c>
      <c r="AY1522" s="7">
        <v>1</v>
      </c>
      <c r="AZ1522" s="12">
        <v>0</v>
      </c>
      <c r="BA1522" s="12">
        <v>0</v>
      </c>
      <c r="BB1522" s="12">
        <v>0</v>
      </c>
      <c r="BC1522" s="12">
        <v>1</v>
      </c>
      <c r="BD1522" s="12">
        <v>0</v>
      </c>
      <c r="BE1522" s="12">
        <v>0</v>
      </c>
      <c r="BF1522" s="12" t="s">
        <v>766</v>
      </c>
      <c r="BG1522" s="12" t="s">
        <v>778</v>
      </c>
      <c r="BH1522" s="12"/>
      <c r="BI1522" s="12" t="s">
        <v>3238</v>
      </c>
      <c r="BJ1522" s="12" t="s">
        <v>3460</v>
      </c>
      <c r="BK1522" s="12" t="s">
        <v>3463</v>
      </c>
      <c r="BL1522" s="12" t="s">
        <v>3481</v>
      </c>
      <c r="BM1522" s="12" t="s">
        <v>787</v>
      </c>
      <c r="BN1522" s="7"/>
      <c r="BO1522" s="12"/>
      <c r="BP1522" s="12"/>
      <c r="BQ1522" s="12"/>
      <c r="BR1522" s="12"/>
      <c r="BS1522" s="12">
        <v>1.77</v>
      </c>
      <c r="BT1522" s="12"/>
      <c r="BU1522" s="12"/>
      <c r="BV1522" s="12"/>
      <c r="BW1522" s="12"/>
      <c r="BX1522" s="12"/>
      <c r="BY1522" s="12"/>
      <c r="BZ1522" s="12"/>
      <c r="CA1522" s="12"/>
      <c r="CB1522" s="12"/>
      <c r="CC1522" s="12"/>
      <c r="CD1522" s="12"/>
      <c r="CE1522" s="12">
        <v>4.0000000000000001E-3</v>
      </c>
      <c r="CF1522" s="12"/>
      <c r="CG1522" s="12"/>
      <c r="CH1522" s="12"/>
      <c r="CI1522" s="12"/>
      <c r="CJ1522" s="12">
        <v>0.72</v>
      </c>
      <c r="CK1522" s="12" t="s">
        <v>3824</v>
      </c>
      <c r="CL1522" s="12"/>
      <c r="CM1522" s="12"/>
      <c r="CN1522" s="12"/>
      <c r="CO1522" s="12"/>
      <c r="CP1522" s="12"/>
      <c r="CQ1522" s="12"/>
      <c r="CR1522" s="12"/>
      <c r="CS1522" s="12"/>
      <c r="CT1522" s="12"/>
      <c r="CU1522" s="12"/>
      <c r="CV1522" s="12"/>
      <c r="CW1522" s="12"/>
      <c r="CX1522" s="57"/>
    </row>
    <row r="1523" spans="1:102" ht="16.5" x14ac:dyDescent="0.35">
      <c r="A1523" s="56">
        <v>119</v>
      </c>
      <c r="B1523" s="12" t="s">
        <v>3811</v>
      </c>
      <c r="C1523" s="12">
        <v>119.3</v>
      </c>
      <c r="D1523" s="12" t="s">
        <v>2830</v>
      </c>
      <c r="E1523" s="12" t="s">
        <v>2985</v>
      </c>
      <c r="F1523" s="12">
        <v>4</v>
      </c>
      <c r="G1523" s="12" t="s">
        <v>212</v>
      </c>
      <c r="H1523" s="12" t="s">
        <v>2804</v>
      </c>
      <c r="I1523" s="12" t="s">
        <v>212</v>
      </c>
      <c r="J1523" s="12" t="s">
        <v>556</v>
      </c>
      <c r="K1523" s="12"/>
      <c r="L1523" s="12" t="s">
        <v>3236</v>
      </c>
      <c r="M1523" s="12" t="s">
        <v>3237</v>
      </c>
      <c r="N1523" s="12" t="s">
        <v>3435</v>
      </c>
      <c r="O1523" s="12" t="s">
        <v>3400</v>
      </c>
      <c r="P1523" s="12" t="s">
        <v>3401</v>
      </c>
      <c r="Q1523" s="12">
        <v>0</v>
      </c>
      <c r="R1523" s="12">
        <v>0</v>
      </c>
      <c r="S1523" s="12">
        <v>0</v>
      </c>
      <c r="T1523" s="12">
        <v>0</v>
      </c>
      <c r="U1523" s="12">
        <v>0</v>
      </c>
      <c r="V1523" s="12">
        <v>0</v>
      </c>
      <c r="W1523" s="12">
        <v>1</v>
      </c>
      <c r="X1523" s="12">
        <v>0</v>
      </c>
      <c r="Y1523" s="12">
        <v>0</v>
      </c>
      <c r="Z1523" s="12">
        <v>0</v>
      </c>
      <c r="AA1523" s="12">
        <v>0</v>
      </c>
      <c r="AB1523" s="12">
        <v>0</v>
      </c>
      <c r="AC1523" s="12">
        <v>1</v>
      </c>
      <c r="AD1523" s="12">
        <v>0</v>
      </c>
      <c r="AE1523" s="12">
        <v>0</v>
      </c>
      <c r="AF1523" s="12">
        <v>0</v>
      </c>
      <c r="AG1523" s="12">
        <v>0</v>
      </c>
      <c r="AH1523" s="12">
        <v>0</v>
      </c>
      <c r="AI1523" s="12">
        <v>0</v>
      </c>
      <c r="AJ1523" s="12">
        <v>0</v>
      </c>
      <c r="AK1523" s="12">
        <v>0</v>
      </c>
      <c r="AL1523" s="12" t="s">
        <v>3335</v>
      </c>
      <c r="AM1523" s="12" t="s">
        <v>730</v>
      </c>
      <c r="AN1523" s="12" t="s">
        <v>730</v>
      </c>
      <c r="AO1523" s="12">
        <v>2005</v>
      </c>
      <c r="AP1523" s="12" t="s">
        <v>3458</v>
      </c>
      <c r="AQ1523" s="12">
        <v>51</v>
      </c>
      <c r="AR1523" s="12">
        <v>1</v>
      </c>
      <c r="AS1523" s="12" t="s">
        <v>555</v>
      </c>
      <c r="AT1523" s="12" t="s">
        <v>349</v>
      </c>
      <c r="AU1523" s="12">
        <v>1</v>
      </c>
      <c r="AV1523" s="12">
        <v>0</v>
      </c>
      <c r="AW1523" s="12">
        <v>0</v>
      </c>
      <c r="AX1523" s="12">
        <v>0</v>
      </c>
      <c r="AY1523" s="7">
        <v>1</v>
      </c>
      <c r="AZ1523" s="12">
        <v>0</v>
      </c>
      <c r="BA1523" s="12">
        <v>0</v>
      </c>
      <c r="BB1523" s="12">
        <v>0</v>
      </c>
      <c r="BC1523" s="12">
        <v>1</v>
      </c>
      <c r="BD1523" s="12">
        <v>0</v>
      </c>
      <c r="BE1523" s="12">
        <v>0</v>
      </c>
      <c r="BF1523" s="12" t="s">
        <v>3258</v>
      </c>
      <c r="BG1523" s="12" t="s">
        <v>3023</v>
      </c>
      <c r="BH1523" s="12">
        <v>1</v>
      </c>
      <c r="BI1523" s="12" t="s">
        <v>3282</v>
      </c>
      <c r="BJ1523" s="12" t="s">
        <v>3460</v>
      </c>
      <c r="BK1523" s="12" t="s">
        <v>3463</v>
      </c>
      <c r="BL1523" s="12" t="s">
        <v>3481</v>
      </c>
      <c r="BM1523" s="12" t="s">
        <v>787</v>
      </c>
      <c r="BN1523" s="7"/>
      <c r="BO1523" s="12"/>
      <c r="BP1523" s="12">
        <v>5</v>
      </c>
      <c r="BQ1523" s="12"/>
      <c r="BR1523" s="12"/>
      <c r="BS1523" s="48">
        <v>68443</v>
      </c>
      <c r="BT1523" s="12"/>
      <c r="BU1523" s="12"/>
      <c r="BV1523" s="12"/>
      <c r="BW1523" s="12"/>
      <c r="BX1523" s="12"/>
      <c r="BY1523" s="12"/>
      <c r="BZ1523" s="12"/>
      <c r="CA1523" s="12"/>
      <c r="CB1523" s="12"/>
      <c r="CC1523" s="12"/>
      <c r="CD1523" s="12"/>
      <c r="CE1523" s="12">
        <v>1E-3</v>
      </c>
      <c r="CF1523" s="12"/>
      <c r="CG1523" s="12"/>
      <c r="CH1523" s="12"/>
      <c r="CI1523" s="12"/>
      <c r="CJ1523" s="12">
        <v>0.72</v>
      </c>
      <c r="CK1523" s="12" t="s">
        <v>3824</v>
      </c>
      <c r="CL1523" s="12"/>
      <c r="CM1523" s="12"/>
      <c r="CN1523" s="12"/>
      <c r="CO1523" s="12"/>
      <c r="CP1523" s="12"/>
      <c r="CQ1523" s="12"/>
      <c r="CR1523" s="12"/>
      <c r="CS1523" s="12"/>
      <c r="CT1523" s="12"/>
      <c r="CU1523" s="12"/>
      <c r="CV1523" s="12"/>
      <c r="CW1523" s="12"/>
      <c r="CX1523" s="57"/>
    </row>
    <row r="1524" spans="1:102" ht="16.5" x14ac:dyDescent="0.35">
      <c r="A1524" s="56">
        <v>119</v>
      </c>
      <c r="B1524" s="12" t="s">
        <v>3811</v>
      </c>
      <c r="C1524" s="12">
        <v>119.4</v>
      </c>
      <c r="D1524" s="12" t="s">
        <v>2831</v>
      </c>
      <c r="E1524" s="12" t="s">
        <v>2986</v>
      </c>
      <c r="F1524" s="12">
        <v>4</v>
      </c>
      <c r="G1524" s="12" t="s">
        <v>212</v>
      </c>
      <c r="H1524" s="12" t="s">
        <v>2804</v>
      </c>
      <c r="I1524" s="12" t="s">
        <v>212</v>
      </c>
      <c r="J1524" s="12" t="s">
        <v>556</v>
      </c>
      <c r="K1524" s="12"/>
      <c r="L1524" s="12" t="s">
        <v>3236</v>
      </c>
      <c r="M1524" s="12" t="s">
        <v>3237</v>
      </c>
      <c r="N1524" s="12" t="s">
        <v>3435</v>
      </c>
      <c r="O1524" s="12" t="s">
        <v>3400</v>
      </c>
      <c r="P1524" s="12" t="s">
        <v>3401</v>
      </c>
      <c r="Q1524" s="12">
        <v>0</v>
      </c>
      <c r="R1524" s="12">
        <v>0</v>
      </c>
      <c r="S1524" s="12">
        <v>0</v>
      </c>
      <c r="T1524" s="12">
        <v>0</v>
      </c>
      <c r="U1524" s="12">
        <v>0</v>
      </c>
      <c r="V1524" s="12">
        <v>0</v>
      </c>
      <c r="W1524" s="12">
        <v>1</v>
      </c>
      <c r="X1524" s="12">
        <v>0</v>
      </c>
      <c r="Y1524" s="12">
        <v>0</v>
      </c>
      <c r="Z1524" s="12">
        <v>0</v>
      </c>
      <c r="AA1524" s="12">
        <v>0</v>
      </c>
      <c r="AB1524" s="12">
        <v>0</v>
      </c>
      <c r="AC1524" s="12">
        <v>1</v>
      </c>
      <c r="AD1524" s="12">
        <v>0</v>
      </c>
      <c r="AE1524" s="12">
        <v>0</v>
      </c>
      <c r="AF1524" s="12">
        <v>0</v>
      </c>
      <c r="AG1524" s="12">
        <v>0</v>
      </c>
      <c r="AH1524" s="12">
        <v>0</v>
      </c>
      <c r="AI1524" s="12">
        <v>0</v>
      </c>
      <c r="AJ1524" s="12">
        <v>0</v>
      </c>
      <c r="AK1524" s="12">
        <v>0</v>
      </c>
      <c r="AL1524" s="12" t="s">
        <v>3336</v>
      </c>
      <c r="AM1524" s="12" t="s">
        <v>730</v>
      </c>
      <c r="AN1524" s="12" t="s">
        <v>730</v>
      </c>
      <c r="AO1524" s="12">
        <v>2005</v>
      </c>
      <c r="AP1524" s="12" t="s">
        <v>3458</v>
      </c>
      <c r="AQ1524" s="12">
        <v>51</v>
      </c>
      <c r="AR1524" s="12">
        <v>1</v>
      </c>
      <c r="AS1524" s="12" t="s">
        <v>555</v>
      </c>
      <c r="AT1524" s="12" t="s">
        <v>349</v>
      </c>
      <c r="AU1524" s="12">
        <v>1</v>
      </c>
      <c r="AV1524" s="12">
        <v>0</v>
      </c>
      <c r="AW1524" s="12">
        <v>0</v>
      </c>
      <c r="AX1524" s="12">
        <v>0</v>
      </c>
      <c r="AY1524" s="7">
        <v>1</v>
      </c>
      <c r="AZ1524" s="12">
        <v>0</v>
      </c>
      <c r="BA1524" s="12">
        <v>0</v>
      </c>
      <c r="BB1524" s="12">
        <v>0</v>
      </c>
      <c r="BC1524" s="12">
        <v>1</v>
      </c>
      <c r="BD1524" s="12">
        <v>0</v>
      </c>
      <c r="BE1524" s="12">
        <v>0</v>
      </c>
      <c r="BF1524" s="12" t="s">
        <v>766</v>
      </c>
      <c r="BG1524" s="12" t="s">
        <v>778</v>
      </c>
      <c r="BH1524" s="12"/>
      <c r="BI1524" s="12" t="s">
        <v>3238</v>
      </c>
      <c r="BJ1524" s="12" t="s">
        <v>3460</v>
      </c>
      <c r="BK1524" s="12" t="s">
        <v>3463</v>
      </c>
      <c r="BL1524" s="12" t="s">
        <v>3481</v>
      </c>
      <c r="BM1524" s="12" t="s">
        <v>787</v>
      </c>
      <c r="BN1524" s="7"/>
      <c r="BO1524" s="12"/>
      <c r="BP1524" s="12"/>
      <c r="BQ1524" s="12"/>
      <c r="BR1524" s="12"/>
      <c r="BS1524" s="12">
        <v>1.88</v>
      </c>
      <c r="BT1524" s="12"/>
      <c r="BU1524" s="12"/>
      <c r="BV1524" s="12"/>
      <c r="BW1524" s="12"/>
      <c r="BX1524" s="12"/>
      <c r="BY1524" s="12"/>
      <c r="BZ1524" s="12"/>
      <c r="CA1524" s="12"/>
      <c r="CB1524" s="12"/>
      <c r="CC1524" s="12"/>
      <c r="CD1524" s="12"/>
      <c r="CE1524" s="12">
        <v>4.0000000000000001E-3</v>
      </c>
      <c r="CF1524" s="12"/>
      <c r="CG1524" s="12"/>
      <c r="CH1524" s="12"/>
      <c r="CI1524" s="12"/>
      <c r="CJ1524" s="12">
        <v>0.60299999999999998</v>
      </c>
      <c r="CK1524" s="12" t="s">
        <v>3824</v>
      </c>
      <c r="CL1524" s="12"/>
      <c r="CM1524" s="12"/>
      <c r="CN1524" s="12"/>
      <c r="CO1524" s="12"/>
      <c r="CP1524" s="12"/>
      <c r="CQ1524" s="12"/>
      <c r="CR1524" s="12"/>
      <c r="CS1524" s="12"/>
      <c r="CT1524" s="12"/>
      <c r="CU1524" s="12"/>
      <c r="CV1524" s="12"/>
      <c r="CW1524" s="12"/>
      <c r="CX1524" s="57"/>
    </row>
    <row r="1525" spans="1:102" ht="16.5" x14ac:dyDescent="0.35">
      <c r="A1525" s="56">
        <v>119</v>
      </c>
      <c r="B1525" s="12" t="s">
        <v>3811</v>
      </c>
      <c r="C1525" s="12">
        <v>119.4</v>
      </c>
      <c r="D1525" s="12" t="s">
        <v>2832</v>
      </c>
      <c r="E1525" s="12" t="s">
        <v>2986</v>
      </c>
      <c r="F1525" s="12">
        <v>4</v>
      </c>
      <c r="G1525" s="12" t="s">
        <v>212</v>
      </c>
      <c r="H1525" s="12" t="s">
        <v>2804</v>
      </c>
      <c r="I1525" s="12" t="s">
        <v>212</v>
      </c>
      <c r="J1525" s="12" t="s">
        <v>556</v>
      </c>
      <c r="K1525" s="12"/>
      <c r="L1525" s="12" t="s">
        <v>3236</v>
      </c>
      <c r="M1525" s="12" t="s">
        <v>3237</v>
      </c>
      <c r="N1525" s="12" t="s">
        <v>3435</v>
      </c>
      <c r="O1525" s="12" t="s">
        <v>3400</v>
      </c>
      <c r="P1525" s="12" t="s">
        <v>3401</v>
      </c>
      <c r="Q1525" s="12">
        <v>0</v>
      </c>
      <c r="R1525" s="12">
        <v>0</v>
      </c>
      <c r="S1525" s="12">
        <v>0</v>
      </c>
      <c r="T1525" s="12">
        <v>0</v>
      </c>
      <c r="U1525" s="12">
        <v>0</v>
      </c>
      <c r="V1525" s="12">
        <v>0</v>
      </c>
      <c r="W1525" s="12">
        <v>1</v>
      </c>
      <c r="X1525" s="12">
        <v>0</v>
      </c>
      <c r="Y1525" s="12">
        <v>0</v>
      </c>
      <c r="Z1525" s="12">
        <v>0</v>
      </c>
      <c r="AA1525" s="12">
        <v>0</v>
      </c>
      <c r="AB1525" s="12">
        <v>0</v>
      </c>
      <c r="AC1525" s="12">
        <v>1</v>
      </c>
      <c r="AD1525" s="12">
        <v>0</v>
      </c>
      <c r="AE1525" s="12">
        <v>0</v>
      </c>
      <c r="AF1525" s="12">
        <v>0</v>
      </c>
      <c r="AG1525" s="12">
        <v>0</v>
      </c>
      <c r="AH1525" s="12">
        <v>0</v>
      </c>
      <c r="AI1525" s="12">
        <v>0</v>
      </c>
      <c r="AJ1525" s="12">
        <v>0</v>
      </c>
      <c r="AK1525" s="12">
        <v>0</v>
      </c>
      <c r="AL1525" s="12" t="s">
        <v>3336</v>
      </c>
      <c r="AM1525" s="12" t="s">
        <v>730</v>
      </c>
      <c r="AN1525" s="12" t="s">
        <v>730</v>
      </c>
      <c r="AO1525" s="12">
        <v>2005</v>
      </c>
      <c r="AP1525" s="12" t="s">
        <v>3458</v>
      </c>
      <c r="AQ1525" s="12">
        <v>51</v>
      </c>
      <c r="AR1525" s="12">
        <v>1</v>
      </c>
      <c r="AS1525" s="12" t="s">
        <v>555</v>
      </c>
      <c r="AT1525" s="12" t="s">
        <v>349</v>
      </c>
      <c r="AU1525" s="12">
        <v>1</v>
      </c>
      <c r="AV1525" s="12">
        <v>0</v>
      </c>
      <c r="AW1525" s="12">
        <v>0</v>
      </c>
      <c r="AX1525" s="12">
        <v>0</v>
      </c>
      <c r="AY1525" s="7">
        <v>1</v>
      </c>
      <c r="AZ1525" s="12">
        <v>0</v>
      </c>
      <c r="BA1525" s="12">
        <v>0</v>
      </c>
      <c r="BB1525" s="12">
        <v>0</v>
      </c>
      <c r="BC1525" s="12">
        <v>1</v>
      </c>
      <c r="BD1525" s="12">
        <v>0</v>
      </c>
      <c r="BE1525" s="12">
        <v>0</v>
      </c>
      <c r="BF1525" s="12" t="s">
        <v>3258</v>
      </c>
      <c r="BG1525" s="12" t="s">
        <v>3023</v>
      </c>
      <c r="BH1525" s="12">
        <v>1</v>
      </c>
      <c r="BI1525" s="12" t="s">
        <v>3282</v>
      </c>
      <c r="BJ1525" s="12" t="s">
        <v>3460</v>
      </c>
      <c r="BK1525" s="12" t="s">
        <v>3463</v>
      </c>
      <c r="BL1525" s="12" t="s">
        <v>3481</v>
      </c>
      <c r="BM1525" s="12" t="s">
        <v>787</v>
      </c>
      <c r="BN1525" s="7"/>
      <c r="BO1525" s="12"/>
      <c r="BP1525" s="12"/>
      <c r="BQ1525" s="12"/>
      <c r="BR1525" s="12"/>
      <c r="BS1525" s="48">
        <v>50803</v>
      </c>
      <c r="BT1525" s="12"/>
      <c r="BU1525" s="12"/>
      <c r="BV1525" s="12"/>
      <c r="BW1525" s="12"/>
      <c r="BX1525" s="12"/>
      <c r="BY1525" s="12"/>
      <c r="BZ1525" s="12"/>
      <c r="CA1525" s="12"/>
      <c r="CB1525" s="12"/>
      <c r="CC1525" s="12"/>
      <c r="CD1525" s="12"/>
      <c r="CE1525" s="12">
        <v>1E-3</v>
      </c>
      <c r="CF1525" s="12"/>
      <c r="CG1525" s="12"/>
      <c r="CH1525" s="12"/>
      <c r="CI1525" s="12"/>
      <c r="CJ1525" s="12">
        <v>0.60299999999999998</v>
      </c>
      <c r="CK1525" s="12" t="s">
        <v>3824</v>
      </c>
      <c r="CL1525" s="12"/>
      <c r="CM1525" s="12"/>
      <c r="CN1525" s="12"/>
      <c r="CO1525" s="12"/>
      <c r="CP1525" s="12"/>
      <c r="CQ1525" s="12"/>
      <c r="CR1525" s="12"/>
      <c r="CS1525" s="12"/>
      <c r="CT1525" s="12"/>
      <c r="CU1525" s="12"/>
      <c r="CV1525" s="12"/>
      <c r="CW1525" s="12"/>
      <c r="CX1525" s="57"/>
    </row>
    <row r="1526" spans="1:102" ht="16.5" x14ac:dyDescent="0.35">
      <c r="A1526" s="56">
        <v>119</v>
      </c>
      <c r="B1526" s="12" t="s">
        <v>3811</v>
      </c>
      <c r="C1526" s="12">
        <v>119.5</v>
      </c>
      <c r="D1526" s="12" t="s">
        <v>2833</v>
      </c>
      <c r="E1526" s="12" t="s">
        <v>2987</v>
      </c>
      <c r="F1526" s="12">
        <v>4</v>
      </c>
      <c r="G1526" s="12" t="s">
        <v>212</v>
      </c>
      <c r="H1526" s="12" t="s">
        <v>2804</v>
      </c>
      <c r="I1526" s="12" t="s">
        <v>212</v>
      </c>
      <c r="J1526" s="12" t="s">
        <v>556</v>
      </c>
      <c r="K1526" s="12"/>
      <c r="L1526" s="12" t="s">
        <v>3236</v>
      </c>
      <c r="M1526" s="12" t="s">
        <v>3237</v>
      </c>
      <c r="N1526" s="12" t="s">
        <v>3435</v>
      </c>
      <c r="O1526" s="12" t="s">
        <v>3400</v>
      </c>
      <c r="P1526" s="12" t="s">
        <v>3401</v>
      </c>
      <c r="Q1526" s="12">
        <v>0</v>
      </c>
      <c r="R1526" s="12">
        <v>0</v>
      </c>
      <c r="S1526" s="12">
        <v>0</v>
      </c>
      <c r="T1526" s="12">
        <v>0</v>
      </c>
      <c r="U1526" s="12">
        <v>0</v>
      </c>
      <c r="V1526" s="12">
        <v>0</v>
      </c>
      <c r="W1526" s="12">
        <v>1</v>
      </c>
      <c r="X1526" s="12">
        <v>0</v>
      </c>
      <c r="Y1526" s="12">
        <v>0</v>
      </c>
      <c r="Z1526" s="12">
        <v>0</v>
      </c>
      <c r="AA1526" s="12">
        <v>0</v>
      </c>
      <c r="AB1526" s="12">
        <v>0</v>
      </c>
      <c r="AC1526" s="12">
        <v>1</v>
      </c>
      <c r="AD1526" s="12">
        <v>0</v>
      </c>
      <c r="AE1526" s="12">
        <v>0</v>
      </c>
      <c r="AF1526" s="12">
        <v>0</v>
      </c>
      <c r="AG1526" s="12">
        <v>0</v>
      </c>
      <c r="AH1526" s="12">
        <v>0</v>
      </c>
      <c r="AI1526" s="12">
        <v>0</v>
      </c>
      <c r="AJ1526" s="12">
        <v>0</v>
      </c>
      <c r="AK1526" s="12">
        <v>0</v>
      </c>
      <c r="AL1526" s="12" t="s">
        <v>3335</v>
      </c>
      <c r="AM1526" s="12" t="s">
        <v>730</v>
      </c>
      <c r="AN1526" s="12" t="s">
        <v>730</v>
      </c>
      <c r="AO1526" s="12">
        <v>2005</v>
      </c>
      <c r="AP1526" s="12" t="s">
        <v>3458</v>
      </c>
      <c r="AQ1526" s="12">
        <v>51</v>
      </c>
      <c r="AR1526" s="12">
        <v>1</v>
      </c>
      <c r="AS1526" s="12" t="s">
        <v>555</v>
      </c>
      <c r="AT1526" s="12" t="s">
        <v>349</v>
      </c>
      <c r="AU1526" s="12">
        <v>1</v>
      </c>
      <c r="AV1526" s="12">
        <v>0</v>
      </c>
      <c r="AW1526" s="12">
        <v>0</v>
      </c>
      <c r="AX1526" s="12">
        <v>0</v>
      </c>
      <c r="AY1526" s="7">
        <v>1</v>
      </c>
      <c r="AZ1526" s="12">
        <v>0</v>
      </c>
      <c r="BA1526" s="12">
        <v>0</v>
      </c>
      <c r="BB1526" s="12">
        <v>0</v>
      </c>
      <c r="BC1526" s="12">
        <v>1</v>
      </c>
      <c r="BD1526" s="12">
        <v>0</v>
      </c>
      <c r="BE1526" s="12">
        <v>0</v>
      </c>
      <c r="BF1526" s="12" t="s">
        <v>766</v>
      </c>
      <c r="BG1526" s="12" t="s">
        <v>778</v>
      </c>
      <c r="BH1526" s="12"/>
      <c r="BI1526" s="12" t="s">
        <v>3238</v>
      </c>
      <c r="BJ1526" s="12" t="s">
        <v>3460</v>
      </c>
      <c r="BK1526" s="12" t="s">
        <v>3463</v>
      </c>
      <c r="BL1526" s="12" t="s">
        <v>3481</v>
      </c>
      <c r="BM1526" s="12" t="s">
        <v>787</v>
      </c>
      <c r="BN1526" s="7"/>
      <c r="BO1526" s="12"/>
      <c r="BP1526" s="12"/>
      <c r="BQ1526" s="12"/>
      <c r="BR1526" s="12"/>
      <c r="BS1526" s="12">
        <v>1.88</v>
      </c>
      <c r="BT1526" s="12"/>
      <c r="BU1526" s="12"/>
      <c r="BV1526" s="12"/>
      <c r="BW1526" s="12"/>
      <c r="BX1526" s="12"/>
      <c r="BY1526" s="12"/>
      <c r="BZ1526" s="12"/>
      <c r="CA1526" s="12"/>
      <c r="CB1526" s="12"/>
      <c r="CC1526" s="12"/>
      <c r="CD1526" s="12"/>
      <c r="CE1526" s="12">
        <v>2E-3</v>
      </c>
      <c r="CF1526" s="12"/>
      <c r="CG1526" s="12"/>
      <c r="CH1526" s="12"/>
      <c r="CI1526" s="12"/>
      <c r="CJ1526" s="12">
        <v>0.73899999999999999</v>
      </c>
      <c r="CK1526" s="12" t="s">
        <v>3824</v>
      </c>
      <c r="CL1526" s="12"/>
      <c r="CM1526" s="12"/>
      <c r="CN1526" s="12"/>
      <c r="CO1526" s="12"/>
      <c r="CP1526" s="12"/>
      <c r="CQ1526" s="12"/>
      <c r="CR1526" s="12"/>
      <c r="CS1526" s="12"/>
      <c r="CT1526" s="12"/>
      <c r="CU1526" s="12"/>
      <c r="CV1526" s="12"/>
      <c r="CW1526" s="12"/>
      <c r="CX1526" s="57"/>
    </row>
    <row r="1527" spans="1:102" ht="16.5" x14ac:dyDescent="0.35">
      <c r="A1527" s="56">
        <v>119</v>
      </c>
      <c r="B1527" s="12" t="s">
        <v>3811</v>
      </c>
      <c r="C1527" s="12">
        <v>119.5</v>
      </c>
      <c r="D1527" s="12" t="s">
        <v>2834</v>
      </c>
      <c r="E1527" s="12" t="s">
        <v>2987</v>
      </c>
      <c r="F1527" s="12">
        <v>4</v>
      </c>
      <c r="G1527" s="12" t="s">
        <v>212</v>
      </c>
      <c r="H1527" s="12" t="s">
        <v>2804</v>
      </c>
      <c r="I1527" s="12" t="s">
        <v>212</v>
      </c>
      <c r="J1527" s="12" t="s">
        <v>556</v>
      </c>
      <c r="K1527" s="12"/>
      <c r="L1527" s="12" t="s">
        <v>3236</v>
      </c>
      <c r="M1527" s="12" t="s">
        <v>3237</v>
      </c>
      <c r="N1527" s="12" t="s">
        <v>3435</v>
      </c>
      <c r="O1527" s="12" t="s">
        <v>3400</v>
      </c>
      <c r="P1527" s="12" t="s">
        <v>3401</v>
      </c>
      <c r="Q1527" s="12">
        <v>0</v>
      </c>
      <c r="R1527" s="12">
        <v>0</v>
      </c>
      <c r="S1527" s="12">
        <v>0</v>
      </c>
      <c r="T1527" s="12">
        <v>0</v>
      </c>
      <c r="U1527" s="12">
        <v>0</v>
      </c>
      <c r="V1527" s="12">
        <v>0</v>
      </c>
      <c r="W1527" s="12">
        <v>1</v>
      </c>
      <c r="X1527" s="12">
        <v>0</v>
      </c>
      <c r="Y1527" s="12">
        <v>0</v>
      </c>
      <c r="Z1527" s="12">
        <v>0</v>
      </c>
      <c r="AA1527" s="12">
        <v>0</v>
      </c>
      <c r="AB1527" s="12">
        <v>0</v>
      </c>
      <c r="AC1527" s="12">
        <v>1</v>
      </c>
      <c r="AD1527" s="12">
        <v>0</v>
      </c>
      <c r="AE1527" s="12">
        <v>0</v>
      </c>
      <c r="AF1527" s="12">
        <v>0</v>
      </c>
      <c r="AG1527" s="12">
        <v>0</v>
      </c>
      <c r="AH1527" s="12">
        <v>0</v>
      </c>
      <c r="AI1527" s="12">
        <v>0</v>
      </c>
      <c r="AJ1527" s="12">
        <v>0</v>
      </c>
      <c r="AK1527" s="12">
        <v>0</v>
      </c>
      <c r="AL1527" s="12" t="s">
        <v>3335</v>
      </c>
      <c r="AM1527" s="12" t="s">
        <v>730</v>
      </c>
      <c r="AN1527" s="12" t="s">
        <v>730</v>
      </c>
      <c r="AO1527" s="12">
        <v>2005</v>
      </c>
      <c r="AP1527" s="12" t="s">
        <v>3458</v>
      </c>
      <c r="AQ1527" s="12">
        <v>51</v>
      </c>
      <c r="AR1527" s="12">
        <v>1</v>
      </c>
      <c r="AS1527" s="12" t="s">
        <v>555</v>
      </c>
      <c r="AT1527" s="12" t="s">
        <v>349</v>
      </c>
      <c r="AU1527" s="12">
        <v>1</v>
      </c>
      <c r="AV1527" s="12">
        <v>0</v>
      </c>
      <c r="AW1527" s="12">
        <v>0</v>
      </c>
      <c r="AX1527" s="12">
        <v>0</v>
      </c>
      <c r="AY1527" s="7">
        <v>1</v>
      </c>
      <c r="AZ1527" s="12">
        <v>0</v>
      </c>
      <c r="BA1527" s="12">
        <v>0</v>
      </c>
      <c r="BB1527" s="12">
        <v>0</v>
      </c>
      <c r="BC1527" s="12">
        <v>1</v>
      </c>
      <c r="BD1527" s="12">
        <v>0</v>
      </c>
      <c r="BE1527" s="12">
        <v>0</v>
      </c>
      <c r="BF1527" s="12" t="s">
        <v>3258</v>
      </c>
      <c r="BG1527" s="12" t="s">
        <v>3023</v>
      </c>
      <c r="BH1527" s="12">
        <v>1</v>
      </c>
      <c r="BI1527" s="12" t="s">
        <v>3282</v>
      </c>
      <c r="BJ1527" s="12" t="s">
        <v>3460</v>
      </c>
      <c r="BK1527" s="12" t="s">
        <v>3463</v>
      </c>
      <c r="BL1527" s="12" t="s">
        <v>3481</v>
      </c>
      <c r="BM1527" s="12" t="s">
        <v>787</v>
      </c>
      <c r="BN1527" s="7"/>
      <c r="BO1527" s="12"/>
      <c r="BP1527" s="12">
        <v>5</v>
      </c>
      <c r="BQ1527" s="12"/>
      <c r="BR1527" s="12"/>
      <c r="BS1527" s="48">
        <v>68131</v>
      </c>
      <c r="BT1527" s="12"/>
      <c r="BU1527" s="12"/>
      <c r="BV1527" s="12"/>
      <c r="BW1527" s="12"/>
      <c r="BX1527" s="12"/>
      <c r="BY1527" s="12"/>
      <c r="BZ1527" s="12"/>
      <c r="CA1527" s="12"/>
      <c r="CB1527" s="12"/>
      <c r="CC1527" s="12"/>
      <c r="CD1527" s="12"/>
      <c r="CE1527" s="12">
        <v>1E-3</v>
      </c>
      <c r="CF1527" s="12"/>
      <c r="CG1527" s="12"/>
      <c r="CH1527" s="12"/>
      <c r="CI1527" s="12"/>
      <c r="CJ1527" s="12">
        <v>0.73899999999999999</v>
      </c>
      <c r="CK1527" s="12" t="s">
        <v>3824</v>
      </c>
      <c r="CL1527" s="12"/>
      <c r="CM1527" s="12"/>
      <c r="CN1527" s="12"/>
      <c r="CO1527" s="12"/>
      <c r="CP1527" s="12"/>
      <c r="CQ1527" s="12"/>
      <c r="CR1527" s="12"/>
      <c r="CS1527" s="12"/>
      <c r="CT1527" s="12"/>
      <c r="CU1527" s="12"/>
      <c r="CV1527" s="12"/>
      <c r="CW1527" s="12"/>
      <c r="CX1527" s="57"/>
    </row>
    <row r="1528" spans="1:102" ht="16.5" x14ac:dyDescent="0.35">
      <c r="A1528" s="56">
        <v>119</v>
      </c>
      <c r="B1528" s="12" t="s">
        <v>3811</v>
      </c>
      <c r="C1528" s="12">
        <v>119.5</v>
      </c>
      <c r="D1528" s="12" t="s">
        <v>2835</v>
      </c>
      <c r="E1528" s="12" t="s">
        <v>2987</v>
      </c>
      <c r="F1528" s="12">
        <v>4</v>
      </c>
      <c r="G1528" s="12" t="s">
        <v>212</v>
      </c>
      <c r="H1528" s="12" t="s">
        <v>2804</v>
      </c>
      <c r="I1528" s="12" t="s">
        <v>212</v>
      </c>
      <c r="J1528" s="12" t="s">
        <v>556</v>
      </c>
      <c r="K1528" s="12"/>
      <c r="L1528" s="12" t="s">
        <v>3236</v>
      </c>
      <c r="M1528" s="12" t="s">
        <v>3237</v>
      </c>
      <c r="N1528" s="12" t="s">
        <v>3435</v>
      </c>
      <c r="O1528" s="12" t="s">
        <v>3400</v>
      </c>
      <c r="P1528" s="12" t="s">
        <v>3401</v>
      </c>
      <c r="Q1528" s="12">
        <v>0</v>
      </c>
      <c r="R1528" s="12">
        <v>0</v>
      </c>
      <c r="S1528" s="12">
        <v>0</v>
      </c>
      <c r="T1528" s="12">
        <v>0</v>
      </c>
      <c r="U1528" s="12">
        <v>0</v>
      </c>
      <c r="V1528" s="12">
        <v>0</v>
      </c>
      <c r="W1528" s="12">
        <v>1</v>
      </c>
      <c r="X1528" s="12">
        <v>0</v>
      </c>
      <c r="Y1528" s="12">
        <v>0</v>
      </c>
      <c r="Z1528" s="12">
        <v>0</v>
      </c>
      <c r="AA1528" s="12">
        <v>0</v>
      </c>
      <c r="AB1528" s="12">
        <v>0</v>
      </c>
      <c r="AC1528" s="12">
        <v>1</v>
      </c>
      <c r="AD1528" s="12">
        <v>0</v>
      </c>
      <c r="AE1528" s="12">
        <v>0</v>
      </c>
      <c r="AF1528" s="12">
        <v>0</v>
      </c>
      <c r="AG1528" s="12">
        <v>0</v>
      </c>
      <c r="AH1528" s="12">
        <v>0</v>
      </c>
      <c r="AI1528" s="12">
        <v>0</v>
      </c>
      <c r="AJ1528" s="12">
        <v>0</v>
      </c>
      <c r="AK1528" s="12">
        <v>0</v>
      </c>
      <c r="AL1528" s="12" t="s">
        <v>3335</v>
      </c>
      <c r="AM1528" s="12" t="s">
        <v>730</v>
      </c>
      <c r="AN1528" s="12" t="s">
        <v>730</v>
      </c>
      <c r="AO1528" s="12">
        <v>2005</v>
      </c>
      <c r="AP1528" s="12" t="s">
        <v>3458</v>
      </c>
      <c r="AQ1528" s="12">
        <v>51</v>
      </c>
      <c r="AR1528" s="12">
        <v>1</v>
      </c>
      <c r="AS1528" s="12" t="s">
        <v>555</v>
      </c>
      <c r="AT1528" s="12" t="s">
        <v>349</v>
      </c>
      <c r="AU1528" s="12">
        <v>1</v>
      </c>
      <c r="AV1528" s="12">
        <v>0</v>
      </c>
      <c r="AW1528" s="12">
        <v>0</v>
      </c>
      <c r="AX1528" s="12">
        <v>0</v>
      </c>
      <c r="AY1528" s="7">
        <v>1</v>
      </c>
      <c r="AZ1528" s="12">
        <v>0</v>
      </c>
      <c r="BA1528" s="12">
        <v>0</v>
      </c>
      <c r="BB1528" s="12">
        <v>0</v>
      </c>
      <c r="BC1528" s="12">
        <v>1</v>
      </c>
      <c r="BD1528" s="12">
        <v>0</v>
      </c>
      <c r="BE1528" s="12">
        <v>0</v>
      </c>
      <c r="BF1528" s="12" t="s">
        <v>3258</v>
      </c>
      <c r="BG1528" s="12" t="s">
        <v>3024</v>
      </c>
      <c r="BH1528" s="12">
        <v>1</v>
      </c>
      <c r="BI1528" s="12" t="s">
        <v>3282</v>
      </c>
      <c r="BJ1528" s="12" t="s">
        <v>3460</v>
      </c>
      <c r="BK1528" s="12" t="s">
        <v>3463</v>
      </c>
      <c r="BL1528" s="12" t="s">
        <v>3481</v>
      </c>
      <c r="BM1528" s="12" t="s">
        <v>787</v>
      </c>
      <c r="BN1528" s="7"/>
      <c r="BO1528" s="12"/>
      <c r="BP1528" s="12"/>
      <c r="BQ1528" s="12"/>
      <c r="BR1528" s="12"/>
      <c r="BS1528" s="48">
        <v>35853</v>
      </c>
      <c r="BT1528" s="12"/>
      <c r="BU1528" s="12"/>
      <c r="BV1528" s="12"/>
      <c r="BW1528" s="12"/>
      <c r="BX1528" s="12"/>
      <c r="BY1528" s="12"/>
      <c r="BZ1528" s="12"/>
      <c r="CA1528" s="12"/>
      <c r="CB1528" s="12"/>
      <c r="CC1528" s="12"/>
      <c r="CD1528" s="12"/>
      <c r="CE1528" s="12">
        <v>0.08</v>
      </c>
      <c r="CF1528" s="12"/>
      <c r="CG1528" s="12"/>
      <c r="CH1528" s="12"/>
      <c r="CI1528" s="12"/>
      <c r="CJ1528" s="12">
        <v>0.73899999999999999</v>
      </c>
      <c r="CK1528" s="12" t="s">
        <v>3824</v>
      </c>
      <c r="CL1528" s="12"/>
      <c r="CM1528" s="12"/>
      <c r="CN1528" s="12"/>
      <c r="CO1528" s="12"/>
      <c r="CP1528" s="12"/>
      <c r="CQ1528" s="12"/>
      <c r="CR1528" s="12"/>
      <c r="CS1528" s="12"/>
      <c r="CT1528" s="12"/>
      <c r="CU1528" s="12"/>
      <c r="CV1528" s="12"/>
      <c r="CW1528" s="12"/>
      <c r="CX1528" s="57"/>
    </row>
    <row r="1529" spans="1:102" ht="16.5" x14ac:dyDescent="0.35">
      <c r="A1529" s="56">
        <v>119</v>
      </c>
      <c r="B1529" s="12" t="s">
        <v>3811</v>
      </c>
      <c r="C1529" s="12">
        <v>119.6</v>
      </c>
      <c r="D1529" s="12" t="s">
        <v>2836</v>
      </c>
      <c r="E1529" s="12" t="s">
        <v>2988</v>
      </c>
      <c r="F1529" s="12">
        <v>4</v>
      </c>
      <c r="G1529" s="12" t="s">
        <v>212</v>
      </c>
      <c r="H1529" s="12" t="s">
        <v>2804</v>
      </c>
      <c r="I1529" s="12" t="s">
        <v>212</v>
      </c>
      <c r="J1529" s="12" t="s">
        <v>556</v>
      </c>
      <c r="K1529" s="12"/>
      <c r="L1529" s="12" t="s">
        <v>3236</v>
      </c>
      <c r="M1529" s="12" t="s">
        <v>3237</v>
      </c>
      <c r="N1529" s="12" t="s">
        <v>3435</v>
      </c>
      <c r="O1529" s="12" t="s">
        <v>3400</v>
      </c>
      <c r="P1529" s="12" t="s">
        <v>3401</v>
      </c>
      <c r="Q1529" s="12">
        <v>0</v>
      </c>
      <c r="R1529" s="12">
        <v>0</v>
      </c>
      <c r="S1529" s="12">
        <v>0</v>
      </c>
      <c r="T1529" s="12">
        <v>0</v>
      </c>
      <c r="U1529" s="12">
        <v>0</v>
      </c>
      <c r="V1529" s="12">
        <v>0</v>
      </c>
      <c r="W1529" s="12">
        <v>1</v>
      </c>
      <c r="X1529" s="12">
        <v>0</v>
      </c>
      <c r="Y1529" s="12">
        <v>0</v>
      </c>
      <c r="Z1529" s="12">
        <v>0</v>
      </c>
      <c r="AA1529" s="12">
        <v>0</v>
      </c>
      <c r="AB1529" s="12">
        <v>0</v>
      </c>
      <c r="AC1529" s="12">
        <v>1</v>
      </c>
      <c r="AD1529" s="12">
        <v>0</v>
      </c>
      <c r="AE1529" s="12">
        <v>0</v>
      </c>
      <c r="AF1529" s="12">
        <v>0</v>
      </c>
      <c r="AG1529" s="12">
        <v>0</v>
      </c>
      <c r="AH1529" s="12">
        <v>0</v>
      </c>
      <c r="AI1529" s="12">
        <v>0</v>
      </c>
      <c r="AJ1529" s="12">
        <v>0</v>
      </c>
      <c r="AK1529" s="12">
        <v>0</v>
      </c>
      <c r="AL1529" s="12" t="s">
        <v>3336</v>
      </c>
      <c r="AM1529" s="12" t="s">
        <v>730</v>
      </c>
      <c r="AN1529" s="12" t="s">
        <v>730</v>
      </c>
      <c r="AO1529" s="12">
        <v>2005</v>
      </c>
      <c r="AP1529" s="12" t="s">
        <v>3458</v>
      </c>
      <c r="AQ1529" s="12">
        <v>51</v>
      </c>
      <c r="AR1529" s="12">
        <v>1</v>
      </c>
      <c r="AS1529" s="12" t="s">
        <v>555</v>
      </c>
      <c r="AT1529" s="12" t="s">
        <v>349</v>
      </c>
      <c r="AU1529" s="12">
        <v>1</v>
      </c>
      <c r="AV1529" s="12">
        <v>0</v>
      </c>
      <c r="AW1529" s="12">
        <v>0</v>
      </c>
      <c r="AX1529" s="12">
        <v>0</v>
      </c>
      <c r="AY1529" s="7">
        <v>1</v>
      </c>
      <c r="AZ1529" s="12">
        <v>0</v>
      </c>
      <c r="BA1529" s="12">
        <v>0</v>
      </c>
      <c r="BB1529" s="12">
        <v>0</v>
      </c>
      <c r="BC1529" s="12">
        <v>1</v>
      </c>
      <c r="BD1529" s="12">
        <v>0</v>
      </c>
      <c r="BE1529" s="12">
        <v>0</v>
      </c>
      <c r="BF1529" s="12" t="s">
        <v>766</v>
      </c>
      <c r="BG1529" s="12" t="s">
        <v>778</v>
      </c>
      <c r="BH1529" s="12"/>
      <c r="BI1529" s="12" t="s">
        <v>3238</v>
      </c>
      <c r="BJ1529" s="12" t="s">
        <v>3460</v>
      </c>
      <c r="BK1529" s="12" t="s">
        <v>3463</v>
      </c>
      <c r="BL1529" s="12" t="s">
        <v>3481</v>
      </c>
      <c r="BM1529" s="12" t="s">
        <v>787</v>
      </c>
      <c r="BN1529" s="7"/>
      <c r="BO1529" s="12"/>
      <c r="BP1529" s="12"/>
      <c r="BQ1529" s="12"/>
      <c r="BR1529" s="12"/>
      <c r="BS1529" s="12">
        <v>1.97</v>
      </c>
      <c r="BT1529" s="12"/>
      <c r="BU1529" s="12"/>
      <c r="BV1529" s="12"/>
      <c r="BW1529" s="12"/>
      <c r="BX1529" s="12"/>
      <c r="BY1529" s="12"/>
      <c r="BZ1529" s="12"/>
      <c r="CA1529" s="12"/>
      <c r="CB1529" s="12"/>
      <c r="CC1529" s="12"/>
      <c r="CD1529" s="12"/>
      <c r="CE1529" s="12">
        <v>2E-3</v>
      </c>
      <c r="CF1529" s="12"/>
      <c r="CG1529" s="12"/>
      <c r="CH1529" s="12"/>
      <c r="CI1529" s="12"/>
      <c r="CJ1529" s="12">
        <v>0.628</v>
      </c>
      <c r="CK1529" s="12" t="s">
        <v>3824</v>
      </c>
      <c r="CL1529" s="12"/>
      <c r="CM1529" s="12"/>
      <c r="CN1529" s="12"/>
      <c r="CO1529" s="12"/>
      <c r="CP1529" s="12"/>
      <c r="CQ1529" s="12"/>
      <c r="CR1529" s="12"/>
      <c r="CS1529" s="12"/>
      <c r="CT1529" s="12"/>
      <c r="CU1529" s="12"/>
      <c r="CV1529" s="12"/>
      <c r="CW1529" s="12"/>
      <c r="CX1529" s="57"/>
    </row>
    <row r="1530" spans="1:102" ht="16.5" x14ac:dyDescent="0.35">
      <c r="A1530" s="56">
        <v>119</v>
      </c>
      <c r="B1530" s="12" t="s">
        <v>3811</v>
      </c>
      <c r="C1530" s="12">
        <v>119.6</v>
      </c>
      <c r="D1530" s="12" t="s">
        <v>2837</v>
      </c>
      <c r="E1530" s="12" t="s">
        <v>2988</v>
      </c>
      <c r="F1530" s="12">
        <v>4</v>
      </c>
      <c r="G1530" s="12" t="s">
        <v>212</v>
      </c>
      <c r="H1530" s="12" t="s">
        <v>2804</v>
      </c>
      <c r="I1530" s="12" t="s">
        <v>212</v>
      </c>
      <c r="J1530" s="12" t="s">
        <v>556</v>
      </c>
      <c r="K1530" s="12"/>
      <c r="L1530" s="12" t="s">
        <v>3236</v>
      </c>
      <c r="M1530" s="12" t="s">
        <v>3237</v>
      </c>
      <c r="N1530" s="12" t="s">
        <v>3435</v>
      </c>
      <c r="O1530" s="12" t="s">
        <v>3400</v>
      </c>
      <c r="P1530" s="12" t="s">
        <v>3401</v>
      </c>
      <c r="Q1530" s="12">
        <v>0</v>
      </c>
      <c r="R1530" s="12">
        <v>0</v>
      </c>
      <c r="S1530" s="12">
        <v>0</v>
      </c>
      <c r="T1530" s="12">
        <v>0</v>
      </c>
      <c r="U1530" s="12">
        <v>0</v>
      </c>
      <c r="V1530" s="12">
        <v>0</v>
      </c>
      <c r="W1530" s="12">
        <v>1</v>
      </c>
      <c r="X1530" s="12">
        <v>0</v>
      </c>
      <c r="Y1530" s="12">
        <v>0</v>
      </c>
      <c r="Z1530" s="12">
        <v>0</v>
      </c>
      <c r="AA1530" s="12">
        <v>0</v>
      </c>
      <c r="AB1530" s="12">
        <v>0</v>
      </c>
      <c r="AC1530" s="12">
        <v>1</v>
      </c>
      <c r="AD1530" s="12">
        <v>0</v>
      </c>
      <c r="AE1530" s="12">
        <v>0</v>
      </c>
      <c r="AF1530" s="12">
        <v>0</v>
      </c>
      <c r="AG1530" s="12">
        <v>0</v>
      </c>
      <c r="AH1530" s="12">
        <v>0</v>
      </c>
      <c r="AI1530" s="12">
        <v>0</v>
      </c>
      <c r="AJ1530" s="12">
        <v>0</v>
      </c>
      <c r="AK1530" s="12">
        <v>0</v>
      </c>
      <c r="AL1530" s="12" t="s">
        <v>3336</v>
      </c>
      <c r="AM1530" s="12" t="s">
        <v>730</v>
      </c>
      <c r="AN1530" s="12" t="s">
        <v>730</v>
      </c>
      <c r="AO1530" s="12">
        <v>2005</v>
      </c>
      <c r="AP1530" s="12" t="s">
        <v>3458</v>
      </c>
      <c r="AQ1530" s="12">
        <v>51</v>
      </c>
      <c r="AR1530" s="12">
        <v>1</v>
      </c>
      <c r="AS1530" s="12" t="s">
        <v>555</v>
      </c>
      <c r="AT1530" s="12" t="s">
        <v>349</v>
      </c>
      <c r="AU1530" s="12">
        <v>1</v>
      </c>
      <c r="AV1530" s="12">
        <v>0</v>
      </c>
      <c r="AW1530" s="12">
        <v>0</v>
      </c>
      <c r="AX1530" s="12">
        <v>0</v>
      </c>
      <c r="AY1530" s="7">
        <v>1</v>
      </c>
      <c r="AZ1530" s="12">
        <v>0</v>
      </c>
      <c r="BA1530" s="12">
        <v>0</v>
      </c>
      <c r="BB1530" s="12">
        <v>0</v>
      </c>
      <c r="BC1530" s="12">
        <v>1</v>
      </c>
      <c r="BD1530" s="12">
        <v>0</v>
      </c>
      <c r="BE1530" s="12">
        <v>0</v>
      </c>
      <c r="BF1530" s="12" t="s">
        <v>3258</v>
      </c>
      <c r="BG1530" s="12" t="s">
        <v>3023</v>
      </c>
      <c r="BH1530" s="12">
        <v>1</v>
      </c>
      <c r="BI1530" s="12" t="s">
        <v>3282</v>
      </c>
      <c r="BJ1530" s="12" t="s">
        <v>3460</v>
      </c>
      <c r="BK1530" s="12" t="s">
        <v>3463</v>
      </c>
      <c r="BL1530" s="12" t="s">
        <v>3481</v>
      </c>
      <c r="BM1530" s="12" t="s">
        <v>787</v>
      </c>
      <c r="BN1530" s="7"/>
      <c r="BO1530" s="12"/>
      <c r="BP1530" s="12">
        <v>5</v>
      </c>
      <c r="BQ1530" s="12"/>
      <c r="BR1530" s="12"/>
      <c r="BS1530" s="48">
        <v>50469</v>
      </c>
      <c r="BT1530" s="12"/>
      <c r="BU1530" s="12"/>
      <c r="BV1530" s="12"/>
      <c r="BW1530" s="12"/>
      <c r="BX1530" s="12"/>
      <c r="BY1530" s="12"/>
      <c r="BZ1530" s="12"/>
      <c r="CA1530" s="12"/>
      <c r="CB1530" s="12"/>
      <c r="CC1530" s="12"/>
      <c r="CD1530" s="12"/>
      <c r="CE1530" s="12">
        <v>1E-3</v>
      </c>
      <c r="CF1530" s="12"/>
      <c r="CG1530" s="12"/>
      <c r="CH1530" s="12"/>
      <c r="CI1530" s="12"/>
      <c r="CJ1530" s="12">
        <v>0.628</v>
      </c>
      <c r="CK1530" s="12" t="s">
        <v>3824</v>
      </c>
      <c r="CL1530" s="12"/>
      <c r="CM1530" s="12"/>
      <c r="CN1530" s="12"/>
      <c r="CO1530" s="12"/>
      <c r="CP1530" s="12"/>
      <c r="CQ1530" s="12"/>
      <c r="CR1530" s="12"/>
      <c r="CS1530" s="12"/>
      <c r="CT1530" s="12"/>
      <c r="CU1530" s="12"/>
      <c r="CV1530" s="12"/>
      <c r="CW1530" s="12"/>
      <c r="CX1530" s="57"/>
    </row>
    <row r="1531" spans="1:102" ht="16.5" x14ac:dyDescent="0.35">
      <c r="A1531" s="56">
        <v>119</v>
      </c>
      <c r="B1531" s="12" t="s">
        <v>3811</v>
      </c>
      <c r="C1531" s="12">
        <v>119.6</v>
      </c>
      <c r="D1531" s="12" t="s">
        <v>2838</v>
      </c>
      <c r="E1531" s="12" t="s">
        <v>2988</v>
      </c>
      <c r="F1531" s="12">
        <v>4</v>
      </c>
      <c r="G1531" s="12" t="s">
        <v>212</v>
      </c>
      <c r="H1531" s="12" t="s">
        <v>2804</v>
      </c>
      <c r="I1531" s="12" t="s">
        <v>212</v>
      </c>
      <c r="J1531" s="12" t="s">
        <v>556</v>
      </c>
      <c r="K1531" s="12"/>
      <c r="L1531" s="12" t="s">
        <v>3236</v>
      </c>
      <c r="M1531" s="12" t="s">
        <v>3237</v>
      </c>
      <c r="N1531" s="12" t="s">
        <v>3435</v>
      </c>
      <c r="O1531" s="12" t="s">
        <v>3400</v>
      </c>
      <c r="P1531" s="12" t="s">
        <v>3401</v>
      </c>
      <c r="Q1531" s="12">
        <v>0</v>
      </c>
      <c r="R1531" s="12">
        <v>0</v>
      </c>
      <c r="S1531" s="12">
        <v>0</v>
      </c>
      <c r="T1531" s="12">
        <v>0</v>
      </c>
      <c r="U1531" s="12">
        <v>0</v>
      </c>
      <c r="V1531" s="12">
        <v>0</v>
      </c>
      <c r="W1531" s="12">
        <v>1</v>
      </c>
      <c r="X1531" s="12">
        <v>0</v>
      </c>
      <c r="Y1531" s="12">
        <v>0</v>
      </c>
      <c r="Z1531" s="12">
        <v>0</v>
      </c>
      <c r="AA1531" s="12">
        <v>0</v>
      </c>
      <c r="AB1531" s="12">
        <v>0</v>
      </c>
      <c r="AC1531" s="12">
        <v>1</v>
      </c>
      <c r="AD1531" s="12">
        <v>0</v>
      </c>
      <c r="AE1531" s="12">
        <v>0</v>
      </c>
      <c r="AF1531" s="12">
        <v>0</v>
      </c>
      <c r="AG1531" s="12">
        <v>0</v>
      </c>
      <c r="AH1531" s="12">
        <v>0</v>
      </c>
      <c r="AI1531" s="12">
        <v>0</v>
      </c>
      <c r="AJ1531" s="12">
        <v>0</v>
      </c>
      <c r="AK1531" s="12">
        <v>0</v>
      </c>
      <c r="AL1531" s="12" t="s">
        <v>3336</v>
      </c>
      <c r="AM1531" s="12" t="s">
        <v>730</v>
      </c>
      <c r="AN1531" s="12" t="s">
        <v>730</v>
      </c>
      <c r="AO1531" s="12">
        <v>2005</v>
      </c>
      <c r="AP1531" s="12" t="s">
        <v>3458</v>
      </c>
      <c r="AQ1531" s="12">
        <v>51</v>
      </c>
      <c r="AR1531" s="12">
        <v>1</v>
      </c>
      <c r="AS1531" s="12" t="s">
        <v>555</v>
      </c>
      <c r="AT1531" s="12" t="s">
        <v>349</v>
      </c>
      <c r="AU1531" s="12">
        <v>1</v>
      </c>
      <c r="AV1531" s="12">
        <v>0</v>
      </c>
      <c r="AW1531" s="12">
        <v>0</v>
      </c>
      <c r="AX1531" s="12">
        <v>0</v>
      </c>
      <c r="AY1531" s="7">
        <v>1</v>
      </c>
      <c r="AZ1531" s="12">
        <v>0</v>
      </c>
      <c r="BA1531" s="12">
        <v>0</v>
      </c>
      <c r="BB1531" s="12">
        <v>0</v>
      </c>
      <c r="BC1531" s="12">
        <v>1</v>
      </c>
      <c r="BD1531" s="12">
        <v>0</v>
      </c>
      <c r="BE1531" s="12">
        <v>0</v>
      </c>
      <c r="BF1531" s="12" t="s">
        <v>3258</v>
      </c>
      <c r="BG1531" s="12" t="s">
        <v>3024</v>
      </c>
      <c r="BH1531" s="12">
        <v>1</v>
      </c>
      <c r="BI1531" s="12" t="s">
        <v>3282</v>
      </c>
      <c r="BJ1531" s="12" t="s">
        <v>3460</v>
      </c>
      <c r="BK1531" s="12" t="s">
        <v>3463</v>
      </c>
      <c r="BL1531" s="12" t="s">
        <v>3481</v>
      </c>
      <c r="BM1531" s="12" t="s">
        <v>787</v>
      </c>
      <c r="BN1531" s="7"/>
      <c r="BO1531" s="12"/>
      <c r="BP1531" s="12"/>
      <c r="BQ1531" s="12"/>
      <c r="BR1531" s="12"/>
      <c r="BS1531" s="48">
        <v>36975</v>
      </c>
      <c r="BT1531" s="12"/>
      <c r="BU1531" s="12"/>
      <c r="BV1531" s="12"/>
      <c r="BW1531" s="12"/>
      <c r="BX1531" s="12"/>
      <c r="BY1531" s="12"/>
      <c r="BZ1531" s="12"/>
      <c r="CA1531" s="12"/>
      <c r="CB1531" s="12"/>
      <c r="CC1531" s="12"/>
      <c r="CD1531" s="12"/>
      <c r="CE1531" s="12">
        <v>8.7999999999999995E-2</v>
      </c>
      <c r="CF1531" s="12"/>
      <c r="CG1531" s="12"/>
      <c r="CH1531" s="12"/>
      <c r="CI1531" s="12"/>
      <c r="CJ1531" s="12">
        <v>0.628</v>
      </c>
      <c r="CK1531" s="12" t="s">
        <v>3824</v>
      </c>
      <c r="CL1531" s="12"/>
      <c r="CM1531" s="12"/>
      <c r="CN1531" s="12"/>
      <c r="CO1531" s="12"/>
      <c r="CP1531" s="12"/>
      <c r="CQ1531" s="12"/>
      <c r="CR1531" s="12"/>
      <c r="CS1531" s="12"/>
      <c r="CT1531" s="12"/>
      <c r="CU1531" s="12"/>
      <c r="CV1531" s="12"/>
      <c r="CW1531" s="12"/>
      <c r="CX1531" s="57"/>
    </row>
    <row r="1532" spans="1:102" x14ac:dyDescent="0.35">
      <c r="A1532" s="56">
        <v>120</v>
      </c>
      <c r="B1532" s="12" t="s">
        <v>3812</v>
      </c>
      <c r="C1532" s="12">
        <v>120.1</v>
      </c>
      <c r="D1532" s="12" t="s">
        <v>3337</v>
      </c>
      <c r="E1532" s="12" t="s">
        <v>2989</v>
      </c>
      <c r="F1532" s="12" t="s">
        <v>1078</v>
      </c>
      <c r="G1532" s="12" t="s">
        <v>349</v>
      </c>
      <c r="H1532" s="12" t="s">
        <v>1078</v>
      </c>
      <c r="I1532" s="12" t="s">
        <v>1285</v>
      </c>
      <c r="J1532" s="12" t="s">
        <v>1222</v>
      </c>
      <c r="K1532" s="12"/>
      <c r="L1532" s="12" t="s">
        <v>567</v>
      </c>
      <c r="M1532" s="12" t="s">
        <v>3164</v>
      </c>
      <c r="N1532" s="12"/>
      <c r="O1532" s="12" t="s">
        <v>3400</v>
      </c>
      <c r="P1532" s="12" t="s">
        <v>3404</v>
      </c>
      <c r="Q1532" s="12">
        <v>0</v>
      </c>
      <c r="R1532" s="12">
        <v>0</v>
      </c>
      <c r="S1532" s="12">
        <v>1</v>
      </c>
      <c r="T1532" s="12">
        <v>0</v>
      </c>
      <c r="U1532" s="12">
        <v>0</v>
      </c>
      <c r="V1532" s="12">
        <v>0</v>
      </c>
      <c r="W1532" s="12">
        <v>0</v>
      </c>
      <c r="X1532" s="12">
        <v>0</v>
      </c>
      <c r="Y1532" s="12">
        <v>0</v>
      </c>
      <c r="Z1532" s="12">
        <v>0</v>
      </c>
      <c r="AA1532" s="12">
        <v>0</v>
      </c>
      <c r="AB1532" s="12">
        <v>1</v>
      </c>
      <c r="AC1532" s="12">
        <v>0</v>
      </c>
      <c r="AD1532" s="12">
        <v>0</v>
      </c>
      <c r="AE1532" s="12">
        <v>0</v>
      </c>
      <c r="AF1532" s="12">
        <v>0</v>
      </c>
      <c r="AG1532" s="12">
        <v>0</v>
      </c>
      <c r="AH1532" s="12">
        <v>0</v>
      </c>
      <c r="AI1532" s="12">
        <v>0</v>
      </c>
      <c r="AJ1532" s="12">
        <v>0</v>
      </c>
      <c r="AK1532" s="12">
        <v>0</v>
      </c>
      <c r="AL1532" s="12" t="s">
        <v>3448</v>
      </c>
      <c r="AM1532" s="12" t="s">
        <v>3081</v>
      </c>
      <c r="AN1532" s="12" t="s">
        <v>3082</v>
      </c>
      <c r="AO1532" s="12">
        <v>2009</v>
      </c>
      <c r="AP1532" s="12" t="s">
        <v>3458</v>
      </c>
      <c r="AQ1532" s="12">
        <v>674</v>
      </c>
      <c r="AR1532" s="12">
        <v>1</v>
      </c>
      <c r="AS1532" s="12" t="s">
        <v>755</v>
      </c>
      <c r="AT1532" s="12" t="s">
        <v>212</v>
      </c>
      <c r="AU1532" s="12">
        <v>0</v>
      </c>
      <c r="AV1532" s="12">
        <v>0</v>
      </c>
      <c r="AW1532" s="12">
        <v>0</v>
      </c>
      <c r="AX1532" s="12">
        <v>0</v>
      </c>
      <c r="AY1532" s="12">
        <v>1</v>
      </c>
      <c r="AZ1532" s="12">
        <v>1</v>
      </c>
      <c r="BA1532" s="12">
        <v>1</v>
      </c>
      <c r="BB1532" s="12">
        <v>0</v>
      </c>
      <c r="BC1532" s="12">
        <v>0</v>
      </c>
      <c r="BD1532" s="12">
        <v>1</v>
      </c>
      <c r="BE1532" s="12">
        <v>1</v>
      </c>
      <c r="BF1532" s="12" t="s">
        <v>3277</v>
      </c>
      <c r="BG1532" s="12" t="s">
        <v>3338</v>
      </c>
      <c r="BH1532" s="12"/>
      <c r="BI1532" s="12" t="s">
        <v>2819</v>
      </c>
      <c r="BJ1532" s="12" t="s">
        <v>3460</v>
      </c>
      <c r="BK1532" s="12" t="s">
        <v>3463</v>
      </c>
      <c r="BL1532" s="12" t="s">
        <v>3464</v>
      </c>
      <c r="BM1532" s="12" t="s">
        <v>3484</v>
      </c>
      <c r="BN1532" s="12" t="s">
        <v>3286</v>
      </c>
      <c r="BO1532" s="12"/>
      <c r="BP1532" s="12"/>
      <c r="BQ1532" s="12"/>
      <c r="BR1532" s="12"/>
      <c r="BS1532" s="12"/>
      <c r="BT1532" s="12"/>
      <c r="BU1532" s="12"/>
      <c r="BV1532" s="12"/>
      <c r="BW1532" s="12"/>
      <c r="BX1532" s="12"/>
      <c r="BY1532" s="12"/>
      <c r="BZ1532" s="12"/>
      <c r="CA1532" s="12"/>
      <c r="CB1532" s="12"/>
      <c r="CC1532" s="12"/>
      <c r="CD1532" s="12"/>
      <c r="CE1532" s="12"/>
      <c r="CF1532" s="12"/>
      <c r="CG1532" s="12"/>
      <c r="CH1532" s="12"/>
      <c r="CI1532" s="12"/>
      <c r="CJ1532" s="12"/>
      <c r="CK1532" s="12"/>
      <c r="CL1532" s="12"/>
      <c r="CM1532" s="12"/>
      <c r="CN1532" s="12"/>
      <c r="CO1532" s="12"/>
      <c r="CP1532" s="12"/>
      <c r="CQ1532" s="12"/>
      <c r="CR1532" s="12"/>
      <c r="CS1532" s="12"/>
      <c r="CT1532" s="12"/>
      <c r="CU1532" s="12"/>
      <c r="CV1532" s="12"/>
      <c r="CW1532" s="12"/>
      <c r="CX1532" s="57"/>
    </row>
    <row r="1533" spans="1:102" x14ac:dyDescent="0.35">
      <c r="A1533" s="56">
        <v>122</v>
      </c>
      <c r="B1533" s="12" t="s">
        <v>3144</v>
      </c>
      <c r="C1533" s="12">
        <v>122.1</v>
      </c>
      <c r="D1533" s="12" t="s">
        <v>2845</v>
      </c>
      <c r="E1533" s="12" t="s">
        <v>2991</v>
      </c>
      <c r="F1533" s="12" t="s">
        <v>3916</v>
      </c>
      <c r="G1533" s="12" t="s">
        <v>212</v>
      </c>
      <c r="H1533" s="12" t="s">
        <v>2804</v>
      </c>
      <c r="I1533" s="12" t="s">
        <v>212</v>
      </c>
      <c r="J1533" s="12" t="s">
        <v>1222</v>
      </c>
      <c r="K1533" s="12"/>
      <c r="L1533" s="12" t="s">
        <v>567</v>
      </c>
      <c r="M1533" s="12" t="s">
        <v>3164</v>
      </c>
      <c r="N1533" s="12"/>
      <c r="O1533" s="12" t="s">
        <v>3400</v>
      </c>
      <c r="P1533" s="12" t="s">
        <v>3403</v>
      </c>
      <c r="Q1533" s="12">
        <v>0</v>
      </c>
      <c r="R1533" s="12">
        <v>0</v>
      </c>
      <c r="S1533" s="12">
        <v>1</v>
      </c>
      <c r="T1533" s="12">
        <v>0</v>
      </c>
      <c r="U1533" s="12">
        <v>0</v>
      </c>
      <c r="V1533" s="12">
        <v>0</v>
      </c>
      <c r="W1533" s="12">
        <v>0</v>
      </c>
      <c r="X1533" s="12">
        <v>0</v>
      </c>
      <c r="Y1533" s="12">
        <v>0</v>
      </c>
      <c r="Z1533" s="12">
        <v>1</v>
      </c>
      <c r="AA1533" s="12">
        <v>0</v>
      </c>
      <c r="AB1533" s="12">
        <v>1</v>
      </c>
      <c r="AC1533" s="12">
        <v>0</v>
      </c>
      <c r="AD1533" s="12">
        <v>0</v>
      </c>
      <c r="AE1533" s="12">
        <v>0</v>
      </c>
      <c r="AF1533" s="12">
        <v>0</v>
      </c>
      <c r="AG1533" s="12">
        <v>0</v>
      </c>
      <c r="AH1533" s="12">
        <v>0</v>
      </c>
      <c r="AI1533" s="12">
        <v>0</v>
      </c>
      <c r="AJ1533" s="12">
        <v>0</v>
      </c>
      <c r="AK1533" s="12">
        <v>0</v>
      </c>
      <c r="AL1533" s="12" t="s">
        <v>3448</v>
      </c>
      <c r="AM1533" s="12" t="s">
        <v>608</v>
      </c>
      <c r="AN1533" s="12" t="s">
        <v>629</v>
      </c>
      <c r="AO1533" s="12" t="s">
        <v>624</v>
      </c>
      <c r="AP1533" s="12" t="s">
        <v>3235</v>
      </c>
      <c r="AQ1533" s="12">
        <v>12450</v>
      </c>
      <c r="AR1533" s="12">
        <v>1</v>
      </c>
      <c r="AS1533" s="12" t="s">
        <v>555</v>
      </c>
      <c r="AT1533" s="12" t="s">
        <v>212</v>
      </c>
      <c r="AU1533" s="12">
        <v>0</v>
      </c>
      <c r="AV1533" s="12">
        <v>0</v>
      </c>
      <c r="AW1533" s="12">
        <v>0</v>
      </c>
      <c r="AX1533" s="12">
        <v>0</v>
      </c>
      <c r="AY1533" s="7">
        <v>0</v>
      </c>
      <c r="AZ1533" s="12">
        <v>0</v>
      </c>
      <c r="BA1533" s="12">
        <v>1</v>
      </c>
      <c r="BB1533" s="12">
        <v>1</v>
      </c>
      <c r="BC1533" s="12">
        <v>1</v>
      </c>
      <c r="BD1533" s="12">
        <v>0</v>
      </c>
      <c r="BE1533" s="12">
        <v>0</v>
      </c>
      <c r="BF1533" s="12" t="s">
        <v>766</v>
      </c>
      <c r="BG1533" s="12" t="s">
        <v>3027</v>
      </c>
      <c r="BH1533" s="12"/>
      <c r="BI1533" s="12" t="s">
        <v>3245</v>
      </c>
      <c r="BJ1533" s="12" t="s">
        <v>3395</v>
      </c>
      <c r="BK1533" s="12" t="s">
        <v>3472</v>
      </c>
      <c r="BL1533" s="12" t="s">
        <v>3478</v>
      </c>
      <c r="BM1533" s="12" t="s">
        <v>3493</v>
      </c>
      <c r="BN1533" s="7" t="s">
        <v>775</v>
      </c>
      <c r="BO1533" s="12" t="s">
        <v>558</v>
      </c>
      <c r="BP1533" s="12">
        <v>5</v>
      </c>
      <c r="BQ1533" s="12"/>
      <c r="BR1533" s="12"/>
      <c r="BS1533" s="12"/>
      <c r="BT1533" s="12">
        <v>1.0009999999999999</v>
      </c>
      <c r="BU1533" s="12"/>
      <c r="BV1533" s="12" t="s">
        <v>1252</v>
      </c>
      <c r="BW1533" s="12"/>
      <c r="BX1533" s="12"/>
      <c r="BY1533" s="12"/>
      <c r="BZ1533" s="12"/>
      <c r="CA1533" s="12"/>
      <c r="CB1533" s="12"/>
      <c r="CC1533" s="12"/>
      <c r="CD1533" s="12"/>
      <c r="CE1533" s="12">
        <v>1E-3</v>
      </c>
      <c r="CF1533" s="12"/>
      <c r="CG1533" s="12"/>
      <c r="CH1533" s="12"/>
      <c r="CI1533" s="12"/>
      <c r="CJ1533" s="12" t="s">
        <v>624</v>
      </c>
      <c r="CK1533" s="12">
        <v>0</v>
      </c>
      <c r="CL1533" s="12"/>
      <c r="CM1533" s="12"/>
      <c r="CN1533" s="12"/>
      <c r="CO1533" s="12"/>
      <c r="CP1533" s="12"/>
      <c r="CQ1533" s="12"/>
      <c r="CR1533" s="12"/>
      <c r="CS1533" s="12"/>
      <c r="CT1533" s="12"/>
      <c r="CU1533" s="12"/>
      <c r="CV1533" s="12"/>
      <c r="CW1533" s="12"/>
      <c r="CX1533" s="57"/>
    </row>
    <row r="1534" spans="1:102" x14ac:dyDescent="0.35">
      <c r="A1534" s="56">
        <v>122</v>
      </c>
      <c r="B1534" s="12" t="s">
        <v>3144</v>
      </c>
      <c r="C1534" s="12">
        <v>122.1</v>
      </c>
      <c r="D1534" s="12" t="s">
        <v>2844</v>
      </c>
      <c r="E1534" s="12" t="s">
        <v>2991</v>
      </c>
      <c r="F1534" s="12" t="s">
        <v>3916</v>
      </c>
      <c r="G1534" s="12" t="s">
        <v>212</v>
      </c>
      <c r="H1534" s="12" t="s">
        <v>2804</v>
      </c>
      <c r="I1534" s="12" t="s">
        <v>212</v>
      </c>
      <c r="J1534" s="12" t="s">
        <v>1222</v>
      </c>
      <c r="K1534" s="12"/>
      <c r="L1534" s="12" t="s">
        <v>567</v>
      </c>
      <c r="M1534" s="12" t="s">
        <v>3164</v>
      </c>
      <c r="N1534" s="12"/>
      <c r="O1534" s="12" t="s">
        <v>3400</v>
      </c>
      <c r="P1534" s="12" t="s">
        <v>3403</v>
      </c>
      <c r="Q1534" s="12">
        <v>0</v>
      </c>
      <c r="R1534" s="12">
        <v>0</v>
      </c>
      <c r="S1534" s="12">
        <v>1</v>
      </c>
      <c r="T1534" s="12">
        <v>0</v>
      </c>
      <c r="U1534" s="12">
        <v>0</v>
      </c>
      <c r="V1534" s="12">
        <v>0</v>
      </c>
      <c r="W1534" s="12">
        <v>0</v>
      </c>
      <c r="X1534" s="12">
        <v>0</v>
      </c>
      <c r="Y1534" s="12">
        <v>0</v>
      </c>
      <c r="Z1534" s="12">
        <v>1</v>
      </c>
      <c r="AA1534" s="12">
        <v>0</v>
      </c>
      <c r="AB1534" s="12">
        <v>1</v>
      </c>
      <c r="AC1534" s="12">
        <v>0</v>
      </c>
      <c r="AD1534" s="12">
        <v>0</v>
      </c>
      <c r="AE1534" s="12">
        <v>0</v>
      </c>
      <c r="AF1534" s="12">
        <v>0</v>
      </c>
      <c r="AG1534" s="12">
        <v>0</v>
      </c>
      <c r="AH1534" s="12">
        <v>0</v>
      </c>
      <c r="AI1534" s="12">
        <v>0</v>
      </c>
      <c r="AJ1534" s="12">
        <v>0</v>
      </c>
      <c r="AK1534" s="12">
        <v>0</v>
      </c>
      <c r="AL1534" s="12" t="s">
        <v>3448</v>
      </c>
      <c r="AM1534" s="12" t="s">
        <v>608</v>
      </c>
      <c r="AN1534" s="12" t="s">
        <v>629</v>
      </c>
      <c r="AO1534" s="12" t="s">
        <v>624</v>
      </c>
      <c r="AP1534" s="12" t="s">
        <v>3235</v>
      </c>
      <c r="AQ1534" s="12">
        <v>12450</v>
      </c>
      <c r="AR1534" s="12">
        <v>1</v>
      </c>
      <c r="AS1534" s="12" t="s">
        <v>555</v>
      </c>
      <c r="AT1534" s="12" t="s">
        <v>212</v>
      </c>
      <c r="AU1534" s="12">
        <v>0</v>
      </c>
      <c r="AV1534" s="12">
        <v>0</v>
      </c>
      <c r="AW1534" s="12">
        <v>0</v>
      </c>
      <c r="AX1534" s="12">
        <v>0</v>
      </c>
      <c r="AY1534" s="7">
        <v>0</v>
      </c>
      <c r="AZ1534" s="12">
        <v>0</v>
      </c>
      <c r="BA1534" s="12">
        <v>1</v>
      </c>
      <c r="BB1534" s="12">
        <v>1</v>
      </c>
      <c r="BC1534" s="12">
        <v>1</v>
      </c>
      <c r="BD1534" s="12">
        <v>0</v>
      </c>
      <c r="BE1534" s="12">
        <v>0</v>
      </c>
      <c r="BF1534" s="12" t="s">
        <v>766</v>
      </c>
      <c r="BG1534" s="12" t="s">
        <v>3026</v>
      </c>
      <c r="BH1534" s="12"/>
      <c r="BI1534" s="12" t="s">
        <v>3244</v>
      </c>
      <c r="BJ1534" s="12" t="s">
        <v>3460</v>
      </c>
      <c r="BK1534" s="12" t="s">
        <v>3472</v>
      </c>
      <c r="BL1534" s="12" t="s">
        <v>3478</v>
      </c>
      <c r="BM1534" s="12" t="s">
        <v>3493</v>
      </c>
      <c r="BN1534" s="7" t="s">
        <v>775</v>
      </c>
      <c r="BO1534" s="12" t="s">
        <v>558</v>
      </c>
      <c r="BP1534" s="12">
        <v>5</v>
      </c>
      <c r="BQ1534" s="12"/>
      <c r="BR1534" s="12"/>
      <c r="BS1534" s="12"/>
      <c r="BT1534" s="12">
        <v>1</v>
      </c>
      <c r="BU1534" s="12"/>
      <c r="BV1534" s="12" t="s">
        <v>1252</v>
      </c>
      <c r="BW1534" s="12"/>
      <c r="BX1534" s="12"/>
      <c r="BY1534" s="12"/>
      <c r="BZ1534" s="12"/>
      <c r="CA1534" s="12"/>
      <c r="CB1534" s="12"/>
      <c r="CC1534" s="12"/>
      <c r="CD1534" s="12"/>
      <c r="CE1534" s="12">
        <v>1E-3</v>
      </c>
      <c r="CF1534" s="12"/>
      <c r="CG1534" s="12"/>
      <c r="CH1534" s="12"/>
      <c r="CI1534" s="12"/>
      <c r="CJ1534" s="12" t="s">
        <v>624</v>
      </c>
      <c r="CK1534" s="12">
        <v>0</v>
      </c>
      <c r="CL1534" s="12"/>
      <c r="CM1534" s="12"/>
      <c r="CN1534" s="12"/>
      <c r="CO1534" s="12"/>
      <c r="CP1534" s="12"/>
      <c r="CQ1534" s="12"/>
      <c r="CR1534" s="12"/>
      <c r="CS1534" s="12"/>
      <c r="CT1534" s="12"/>
      <c r="CU1534" s="12"/>
      <c r="CV1534" s="12"/>
      <c r="CW1534" s="12"/>
      <c r="CX1534" s="57"/>
    </row>
    <row r="1535" spans="1:102" x14ac:dyDescent="0.35">
      <c r="A1535" s="56">
        <v>122</v>
      </c>
      <c r="B1535" s="12" t="s">
        <v>3144</v>
      </c>
      <c r="C1535" s="12">
        <v>122.2</v>
      </c>
      <c r="D1535" s="12" t="s">
        <v>2847</v>
      </c>
      <c r="E1535" s="12" t="s">
        <v>2992</v>
      </c>
      <c r="F1535" s="12" t="s">
        <v>3916</v>
      </c>
      <c r="G1535" s="12" t="s">
        <v>212</v>
      </c>
      <c r="H1535" s="12" t="s">
        <v>2804</v>
      </c>
      <c r="I1535" s="12" t="s">
        <v>212</v>
      </c>
      <c r="J1535" s="12" t="s">
        <v>1222</v>
      </c>
      <c r="K1535" s="12"/>
      <c r="L1535" s="12" t="s">
        <v>567</v>
      </c>
      <c r="M1535" s="12" t="s">
        <v>3164</v>
      </c>
      <c r="N1535" s="12"/>
      <c r="O1535" s="12" t="s">
        <v>3400</v>
      </c>
      <c r="P1535" s="12" t="s">
        <v>3403</v>
      </c>
      <c r="Q1535" s="12">
        <v>0</v>
      </c>
      <c r="R1535" s="12">
        <v>0</v>
      </c>
      <c r="S1535" s="12">
        <v>1</v>
      </c>
      <c r="T1535" s="12">
        <v>0</v>
      </c>
      <c r="U1535" s="12">
        <v>0</v>
      </c>
      <c r="V1535" s="12">
        <v>0</v>
      </c>
      <c r="W1535" s="12">
        <v>0</v>
      </c>
      <c r="X1535" s="12">
        <v>0</v>
      </c>
      <c r="Y1535" s="12">
        <v>0</v>
      </c>
      <c r="Z1535" s="12">
        <v>1</v>
      </c>
      <c r="AA1535" s="12">
        <v>0</v>
      </c>
      <c r="AB1535" s="12">
        <v>1</v>
      </c>
      <c r="AC1535" s="12">
        <v>0</v>
      </c>
      <c r="AD1535" s="12">
        <v>0</v>
      </c>
      <c r="AE1535" s="12">
        <v>0</v>
      </c>
      <c r="AF1535" s="12">
        <v>0</v>
      </c>
      <c r="AG1535" s="12">
        <v>0</v>
      </c>
      <c r="AH1535" s="12">
        <v>0</v>
      </c>
      <c r="AI1535" s="12">
        <v>0</v>
      </c>
      <c r="AJ1535" s="12">
        <v>0</v>
      </c>
      <c r="AK1535" s="12">
        <v>0</v>
      </c>
      <c r="AL1535" s="12" t="s">
        <v>3448</v>
      </c>
      <c r="AM1535" s="12" t="s">
        <v>608</v>
      </c>
      <c r="AN1535" s="12" t="s">
        <v>629</v>
      </c>
      <c r="AO1535" s="12" t="s">
        <v>624</v>
      </c>
      <c r="AP1535" s="12" t="s">
        <v>3235</v>
      </c>
      <c r="AQ1535" s="12">
        <v>12450</v>
      </c>
      <c r="AR1535" s="12">
        <v>1</v>
      </c>
      <c r="AS1535" s="12" t="s">
        <v>555</v>
      </c>
      <c r="AT1535" s="12" t="s">
        <v>212</v>
      </c>
      <c r="AU1535" s="12">
        <v>0</v>
      </c>
      <c r="AV1535" s="12">
        <v>0</v>
      </c>
      <c r="AW1535" s="12">
        <v>0</v>
      </c>
      <c r="AX1535" s="12">
        <v>0</v>
      </c>
      <c r="AY1535" s="7">
        <v>0</v>
      </c>
      <c r="AZ1535" s="12">
        <v>0</v>
      </c>
      <c r="BA1535" s="12">
        <v>1</v>
      </c>
      <c r="BB1535" s="12">
        <v>1</v>
      </c>
      <c r="BC1535" s="12">
        <v>1</v>
      </c>
      <c r="BD1535" s="12">
        <v>0</v>
      </c>
      <c r="BE1535" s="12">
        <v>0</v>
      </c>
      <c r="BF1535" s="12" t="s">
        <v>766</v>
      </c>
      <c r="BG1535" s="12" t="s">
        <v>3027</v>
      </c>
      <c r="BH1535" s="12"/>
      <c r="BI1535" s="12" t="s">
        <v>3245</v>
      </c>
      <c r="BJ1535" s="12" t="s">
        <v>3395</v>
      </c>
      <c r="BK1535" s="12" t="s">
        <v>3472</v>
      </c>
      <c r="BL1535" s="12" t="s">
        <v>3478</v>
      </c>
      <c r="BM1535" s="12" t="s">
        <v>3493</v>
      </c>
      <c r="BN1535" s="7" t="s">
        <v>775</v>
      </c>
      <c r="BO1535" s="12" t="s">
        <v>558</v>
      </c>
      <c r="BP1535" s="12">
        <v>5</v>
      </c>
      <c r="BQ1535" s="12"/>
      <c r="BR1535" s="12"/>
      <c r="BS1535" s="12"/>
      <c r="BT1535" s="12">
        <v>1.0009999999999999</v>
      </c>
      <c r="BU1535" s="12"/>
      <c r="BV1535" s="12" t="s">
        <v>1252</v>
      </c>
      <c r="BW1535" s="12"/>
      <c r="BX1535" s="12"/>
      <c r="BY1535" s="12"/>
      <c r="BZ1535" s="12"/>
      <c r="CA1535" s="12"/>
      <c r="CB1535" s="12"/>
      <c r="CC1535" s="12"/>
      <c r="CD1535" s="12"/>
      <c r="CE1535" s="12">
        <v>1E-3</v>
      </c>
      <c r="CF1535" s="12"/>
      <c r="CG1535" s="12"/>
      <c r="CH1535" s="12"/>
      <c r="CI1535" s="12"/>
      <c r="CJ1535" s="12" t="s">
        <v>624</v>
      </c>
      <c r="CK1535" s="12">
        <v>0</v>
      </c>
      <c r="CL1535" s="12"/>
      <c r="CM1535" s="12"/>
      <c r="CN1535" s="12"/>
      <c r="CO1535" s="12"/>
      <c r="CP1535" s="12"/>
      <c r="CQ1535" s="12"/>
      <c r="CR1535" s="12"/>
      <c r="CS1535" s="12"/>
      <c r="CT1535" s="12"/>
      <c r="CU1535" s="12"/>
      <c r="CV1535" s="12"/>
      <c r="CW1535" s="12"/>
      <c r="CX1535" s="57"/>
    </row>
    <row r="1536" spans="1:102" x14ac:dyDescent="0.35">
      <c r="A1536" s="56">
        <v>122</v>
      </c>
      <c r="B1536" s="12" t="s">
        <v>3144</v>
      </c>
      <c r="C1536" s="12">
        <v>122.2</v>
      </c>
      <c r="D1536" s="12" t="s">
        <v>2846</v>
      </c>
      <c r="E1536" s="12" t="s">
        <v>2992</v>
      </c>
      <c r="F1536" s="12" t="s">
        <v>3916</v>
      </c>
      <c r="G1536" s="12" t="s">
        <v>212</v>
      </c>
      <c r="H1536" s="12" t="s">
        <v>2804</v>
      </c>
      <c r="I1536" s="12" t="s">
        <v>212</v>
      </c>
      <c r="J1536" s="12" t="s">
        <v>1222</v>
      </c>
      <c r="K1536" s="12"/>
      <c r="L1536" s="12" t="s">
        <v>567</v>
      </c>
      <c r="M1536" s="12" t="s">
        <v>3164</v>
      </c>
      <c r="N1536" s="12"/>
      <c r="O1536" s="12" t="s">
        <v>3400</v>
      </c>
      <c r="P1536" s="12" t="s">
        <v>3403</v>
      </c>
      <c r="Q1536" s="12">
        <v>0</v>
      </c>
      <c r="R1536" s="12">
        <v>0</v>
      </c>
      <c r="S1536" s="12">
        <v>1</v>
      </c>
      <c r="T1536" s="12">
        <v>0</v>
      </c>
      <c r="U1536" s="12">
        <v>0</v>
      </c>
      <c r="V1536" s="12">
        <v>0</v>
      </c>
      <c r="W1536" s="12">
        <v>0</v>
      </c>
      <c r="X1536" s="12">
        <v>0</v>
      </c>
      <c r="Y1536" s="12">
        <v>0</v>
      </c>
      <c r="Z1536" s="12">
        <v>1</v>
      </c>
      <c r="AA1536" s="12">
        <v>0</v>
      </c>
      <c r="AB1536" s="12">
        <v>1</v>
      </c>
      <c r="AC1536" s="12">
        <v>0</v>
      </c>
      <c r="AD1536" s="12">
        <v>0</v>
      </c>
      <c r="AE1536" s="12">
        <v>0</v>
      </c>
      <c r="AF1536" s="12">
        <v>0</v>
      </c>
      <c r="AG1536" s="12">
        <v>0</v>
      </c>
      <c r="AH1536" s="12">
        <v>0</v>
      </c>
      <c r="AI1536" s="12">
        <v>0</v>
      </c>
      <c r="AJ1536" s="12">
        <v>0</v>
      </c>
      <c r="AK1536" s="12">
        <v>0</v>
      </c>
      <c r="AL1536" s="12" t="s">
        <v>3448</v>
      </c>
      <c r="AM1536" s="12" t="s">
        <v>608</v>
      </c>
      <c r="AN1536" s="12" t="s">
        <v>629</v>
      </c>
      <c r="AO1536" s="12" t="s">
        <v>624</v>
      </c>
      <c r="AP1536" s="12" t="s">
        <v>3235</v>
      </c>
      <c r="AQ1536" s="12">
        <v>12450</v>
      </c>
      <c r="AR1536" s="12">
        <v>1</v>
      </c>
      <c r="AS1536" s="12" t="s">
        <v>555</v>
      </c>
      <c r="AT1536" s="12" t="s">
        <v>212</v>
      </c>
      <c r="AU1536" s="12">
        <v>0</v>
      </c>
      <c r="AV1536" s="12">
        <v>0</v>
      </c>
      <c r="AW1536" s="12">
        <v>0</v>
      </c>
      <c r="AX1536" s="12">
        <v>0</v>
      </c>
      <c r="AY1536" s="7">
        <v>0</v>
      </c>
      <c r="AZ1536" s="12">
        <v>0</v>
      </c>
      <c r="BA1536" s="12">
        <v>1</v>
      </c>
      <c r="BB1536" s="12">
        <v>1</v>
      </c>
      <c r="BC1536" s="12">
        <v>1</v>
      </c>
      <c r="BD1536" s="12">
        <v>0</v>
      </c>
      <c r="BE1536" s="12">
        <v>0</v>
      </c>
      <c r="BF1536" s="12" t="s">
        <v>766</v>
      </c>
      <c r="BG1536" s="12" t="s">
        <v>3026</v>
      </c>
      <c r="BH1536" s="12"/>
      <c r="BI1536" s="12" t="s">
        <v>3244</v>
      </c>
      <c r="BJ1536" s="12" t="s">
        <v>3460</v>
      </c>
      <c r="BK1536" s="12" t="s">
        <v>3472</v>
      </c>
      <c r="BL1536" s="12" t="s">
        <v>3478</v>
      </c>
      <c r="BM1536" s="12" t="s">
        <v>3493</v>
      </c>
      <c r="BN1536" s="7" t="s">
        <v>775</v>
      </c>
      <c r="BO1536" s="12" t="s">
        <v>558</v>
      </c>
      <c r="BP1536" s="12">
        <v>5</v>
      </c>
      <c r="BQ1536" s="12"/>
      <c r="BR1536" s="12"/>
      <c r="BS1536" s="12"/>
      <c r="BT1536" s="12">
        <v>1</v>
      </c>
      <c r="BU1536" s="12"/>
      <c r="BV1536" s="12" t="s">
        <v>1252</v>
      </c>
      <c r="BW1536" s="12"/>
      <c r="BX1536" s="12"/>
      <c r="BY1536" s="12"/>
      <c r="BZ1536" s="12"/>
      <c r="CA1536" s="12"/>
      <c r="CB1536" s="12"/>
      <c r="CC1536" s="12"/>
      <c r="CD1536" s="12"/>
      <c r="CE1536" s="12">
        <v>1E-3</v>
      </c>
      <c r="CF1536" s="12"/>
      <c r="CG1536" s="12"/>
      <c r="CH1536" s="12"/>
      <c r="CI1536" s="12"/>
      <c r="CJ1536" s="12" t="s">
        <v>624</v>
      </c>
      <c r="CK1536" s="12">
        <v>0</v>
      </c>
      <c r="CL1536" s="12"/>
      <c r="CM1536" s="12"/>
      <c r="CN1536" s="12"/>
      <c r="CO1536" s="12"/>
      <c r="CP1536" s="12"/>
      <c r="CQ1536" s="12"/>
      <c r="CR1536" s="12"/>
      <c r="CS1536" s="12"/>
      <c r="CT1536" s="12"/>
      <c r="CU1536" s="12"/>
      <c r="CV1536" s="12"/>
      <c r="CW1536" s="12"/>
      <c r="CX1536" s="57"/>
    </row>
    <row r="1537" spans="1:102" x14ac:dyDescent="0.35">
      <c r="A1537" s="56">
        <v>122</v>
      </c>
      <c r="B1537" s="12" t="s">
        <v>3144</v>
      </c>
      <c r="C1537" s="12">
        <v>122.3</v>
      </c>
      <c r="D1537" s="12" t="s">
        <v>2848</v>
      </c>
      <c r="E1537" s="12" t="s">
        <v>2993</v>
      </c>
      <c r="F1537" s="12" t="s">
        <v>3916</v>
      </c>
      <c r="G1537" s="12" t="s">
        <v>212</v>
      </c>
      <c r="H1537" s="12" t="s">
        <v>2804</v>
      </c>
      <c r="I1537" s="12" t="s">
        <v>212</v>
      </c>
      <c r="J1537" s="12" t="s">
        <v>1222</v>
      </c>
      <c r="K1537" s="12"/>
      <c r="L1537" s="12" t="s">
        <v>567</v>
      </c>
      <c r="M1537" s="12" t="s">
        <v>3164</v>
      </c>
      <c r="N1537" s="12"/>
      <c r="O1537" s="12" t="s">
        <v>3400</v>
      </c>
      <c r="P1537" s="12" t="s">
        <v>3403</v>
      </c>
      <c r="Q1537" s="12">
        <v>0</v>
      </c>
      <c r="R1537" s="12">
        <v>0</v>
      </c>
      <c r="S1537" s="12">
        <v>0</v>
      </c>
      <c r="T1537" s="12">
        <v>0</v>
      </c>
      <c r="U1537" s="12">
        <v>0</v>
      </c>
      <c r="V1537" s="12">
        <v>0</v>
      </c>
      <c r="W1537" s="12">
        <v>1</v>
      </c>
      <c r="X1537" s="12">
        <v>0</v>
      </c>
      <c r="Y1537" s="12">
        <v>0</v>
      </c>
      <c r="Z1537" s="12">
        <v>1</v>
      </c>
      <c r="AA1537" s="12">
        <v>0</v>
      </c>
      <c r="AB1537" s="12">
        <v>1</v>
      </c>
      <c r="AC1537" s="12">
        <v>0</v>
      </c>
      <c r="AD1537" s="12">
        <v>0</v>
      </c>
      <c r="AE1537" s="12">
        <v>0</v>
      </c>
      <c r="AF1537" s="12">
        <v>0</v>
      </c>
      <c r="AG1537" s="12">
        <v>0</v>
      </c>
      <c r="AH1537" s="12">
        <v>0</v>
      </c>
      <c r="AI1537" s="12">
        <v>0</v>
      </c>
      <c r="AJ1537" s="12">
        <v>0</v>
      </c>
      <c r="AK1537" s="12">
        <v>0</v>
      </c>
      <c r="AL1537" s="12" t="s">
        <v>3448</v>
      </c>
      <c r="AM1537" s="12" t="s">
        <v>608</v>
      </c>
      <c r="AN1537" s="12" t="s">
        <v>629</v>
      </c>
      <c r="AO1537" s="12" t="s">
        <v>624</v>
      </c>
      <c r="AP1537" s="12" t="s">
        <v>3235</v>
      </c>
      <c r="AQ1537" s="12">
        <v>12450</v>
      </c>
      <c r="AR1537" s="12">
        <v>1</v>
      </c>
      <c r="AS1537" s="12" t="s">
        <v>555</v>
      </c>
      <c r="AT1537" s="12" t="s">
        <v>212</v>
      </c>
      <c r="AU1537" s="12">
        <v>0</v>
      </c>
      <c r="AV1537" s="12">
        <v>0</v>
      </c>
      <c r="AW1537" s="12">
        <v>0</v>
      </c>
      <c r="AX1537" s="12">
        <v>0</v>
      </c>
      <c r="AY1537" s="7">
        <v>0</v>
      </c>
      <c r="AZ1537" s="12">
        <v>0</v>
      </c>
      <c r="BA1537" s="12">
        <v>1</v>
      </c>
      <c r="BB1537" s="12">
        <v>1</v>
      </c>
      <c r="BC1537" s="12">
        <v>1</v>
      </c>
      <c r="BD1537" s="12">
        <v>0</v>
      </c>
      <c r="BE1537" s="12">
        <v>0</v>
      </c>
      <c r="BF1537" s="12" t="s">
        <v>766</v>
      </c>
      <c r="BG1537" s="12" t="s">
        <v>3026</v>
      </c>
      <c r="BH1537" s="12"/>
      <c r="BI1537" s="12" t="s">
        <v>3244</v>
      </c>
      <c r="BJ1537" s="12" t="s">
        <v>3460</v>
      </c>
      <c r="BK1537" s="12" t="s">
        <v>3472</v>
      </c>
      <c r="BL1537" s="12" t="s">
        <v>3478</v>
      </c>
      <c r="BM1537" s="12" t="s">
        <v>3493</v>
      </c>
      <c r="BN1537" s="7" t="s">
        <v>775</v>
      </c>
      <c r="BO1537" s="12" t="s">
        <v>558</v>
      </c>
      <c r="BP1537" s="12"/>
      <c r="BQ1537" s="12"/>
      <c r="BR1537" s="12"/>
      <c r="BS1537" s="12"/>
      <c r="BT1537" s="12">
        <v>1</v>
      </c>
      <c r="BU1537" s="12"/>
      <c r="BV1537" s="12" t="s">
        <v>1252</v>
      </c>
      <c r="BW1537" s="12"/>
      <c r="BX1537" s="12"/>
      <c r="BY1537" s="12"/>
      <c r="BZ1537" s="12"/>
      <c r="CA1537" s="12"/>
      <c r="CB1537" s="12"/>
      <c r="CC1537" s="12"/>
      <c r="CD1537" s="12"/>
      <c r="CE1537" s="12">
        <v>0.05</v>
      </c>
      <c r="CF1537" s="12"/>
      <c r="CG1537" s="12"/>
      <c r="CH1537" s="12"/>
      <c r="CI1537" s="12"/>
      <c r="CJ1537" s="12" t="s">
        <v>624</v>
      </c>
      <c r="CK1537" s="12">
        <v>0</v>
      </c>
      <c r="CL1537" s="12"/>
      <c r="CM1537" s="12"/>
      <c r="CN1537" s="12"/>
      <c r="CO1537" s="12"/>
      <c r="CP1537" s="12"/>
      <c r="CQ1537" s="12"/>
      <c r="CR1537" s="12"/>
      <c r="CS1537" s="12"/>
      <c r="CT1537" s="12"/>
      <c r="CU1537" s="12"/>
      <c r="CV1537" s="12"/>
      <c r="CW1537" s="12"/>
      <c r="CX1537" s="57"/>
    </row>
    <row r="1538" spans="1:102" x14ac:dyDescent="0.35">
      <c r="A1538" s="56">
        <v>122</v>
      </c>
      <c r="B1538" s="12" t="s">
        <v>3144</v>
      </c>
      <c r="C1538" s="12">
        <v>122.3</v>
      </c>
      <c r="D1538" s="12" t="s">
        <v>2849</v>
      </c>
      <c r="E1538" s="12" t="s">
        <v>2993</v>
      </c>
      <c r="F1538" s="12" t="s">
        <v>3916</v>
      </c>
      <c r="G1538" s="12" t="s">
        <v>212</v>
      </c>
      <c r="H1538" s="12" t="s">
        <v>2804</v>
      </c>
      <c r="I1538" s="12" t="s">
        <v>212</v>
      </c>
      <c r="J1538" s="12" t="s">
        <v>1222</v>
      </c>
      <c r="K1538" s="12"/>
      <c r="L1538" s="12" t="s">
        <v>567</v>
      </c>
      <c r="M1538" s="12" t="s">
        <v>3164</v>
      </c>
      <c r="N1538" s="12"/>
      <c r="O1538" s="12" t="s">
        <v>3400</v>
      </c>
      <c r="P1538" s="12" t="s">
        <v>3403</v>
      </c>
      <c r="Q1538" s="12">
        <v>0</v>
      </c>
      <c r="R1538" s="12">
        <v>0</v>
      </c>
      <c r="S1538" s="12">
        <v>0</v>
      </c>
      <c r="T1538" s="12">
        <v>0</v>
      </c>
      <c r="U1538" s="12">
        <v>0</v>
      </c>
      <c r="V1538" s="12">
        <v>0</v>
      </c>
      <c r="W1538" s="12">
        <v>1</v>
      </c>
      <c r="X1538" s="12">
        <v>0</v>
      </c>
      <c r="Y1538" s="12">
        <v>0</v>
      </c>
      <c r="Z1538" s="12">
        <v>1</v>
      </c>
      <c r="AA1538" s="12">
        <v>0</v>
      </c>
      <c r="AB1538" s="12">
        <v>1</v>
      </c>
      <c r="AC1538" s="12">
        <v>0</v>
      </c>
      <c r="AD1538" s="12">
        <v>0</v>
      </c>
      <c r="AE1538" s="12">
        <v>0</v>
      </c>
      <c r="AF1538" s="12">
        <v>0</v>
      </c>
      <c r="AG1538" s="12">
        <v>0</v>
      </c>
      <c r="AH1538" s="12">
        <v>0</v>
      </c>
      <c r="AI1538" s="12">
        <v>0</v>
      </c>
      <c r="AJ1538" s="12">
        <v>0</v>
      </c>
      <c r="AK1538" s="12">
        <v>0</v>
      </c>
      <c r="AL1538" s="12" t="s">
        <v>3448</v>
      </c>
      <c r="AM1538" s="12" t="s">
        <v>608</v>
      </c>
      <c r="AN1538" s="12" t="s">
        <v>629</v>
      </c>
      <c r="AO1538" s="12" t="s">
        <v>624</v>
      </c>
      <c r="AP1538" s="12" t="s">
        <v>3235</v>
      </c>
      <c r="AQ1538" s="12">
        <v>12450</v>
      </c>
      <c r="AR1538" s="12">
        <v>1</v>
      </c>
      <c r="AS1538" s="12" t="s">
        <v>555</v>
      </c>
      <c r="AT1538" s="12" t="s">
        <v>212</v>
      </c>
      <c r="AU1538" s="12">
        <v>0</v>
      </c>
      <c r="AV1538" s="12">
        <v>0</v>
      </c>
      <c r="AW1538" s="12">
        <v>0</v>
      </c>
      <c r="AX1538" s="12">
        <v>0</v>
      </c>
      <c r="AY1538" s="7">
        <v>0</v>
      </c>
      <c r="AZ1538" s="12">
        <v>0</v>
      </c>
      <c r="BA1538" s="12">
        <v>1</v>
      </c>
      <c r="BB1538" s="12">
        <v>1</v>
      </c>
      <c r="BC1538" s="12">
        <v>1</v>
      </c>
      <c r="BD1538" s="12">
        <v>0</v>
      </c>
      <c r="BE1538" s="12">
        <v>0</v>
      </c>
      <c r="BF1538" s="12" t="s">
        <v>766</v>
      </c>
      <c r="BG1538" s="12" t="s">
        <v>3027</v>
      </c>
      <c r="BH1538" s="12"/>
      <c r="BI1538" s="12" t="s">
        <v>3245</v>
      </c>
      <c r="BJ1538" s="12" t="s">
        <v>3395</v>
      </c>
      <c r="BK1538" s="12" t="s">
        <v>3472</v>
      </c>
      <c r="BL1538" s="12" t="s">
        <v>3478</v>
      </c>
      <c r="BM1538" s="12" t="s">
        <v>3493</v>
      </c>
      <c r="BN1538" s="7" t="s">
        <v>775</v>
      </c>
      <c r="BO1538" s="12" t="s">
        <v>558</v>
      </c>
      <c r="BP1538" s="12"/>
      <c r="BQ1538" s="12"/>
      <c r="BR1538" s="12"/>
      <c r="BS1538" s="12"/>
      <c r="BT1538" s="12">
        <v>1</v>
      </c>
      <c r="BU1538" s="12"/>
      <c r="BV1538" s="12" t="s">
        <v>1252</v>
      </c>
      <c r="BW1538" s="12"/>
      <c r="BX1538" s="12"/>
      <c r="BY1538" s="12"/>
      <c r="BZ1538" s="12"/>
      <c r="CA1538" s="12"/>
      <c r="CB1538" s="12"/>
      <c r="CC1538" s="12"/>
      <c r="CD1538" s="12"/>
      <c r="CE1538" s="12">
        <v>1E-3</v>
      </c>
      <c r="CF1538" s="12"/>
      <c r="CG1538" s="12"/>
      <c r="CH1538" s="12"/>
      <c r="CI1538" s="12"/>
      <c r="CJ1538" s="12" t="s">
        <v>624</v>
      </c>
      <c r="CK1538" s="12">
        <v>0</v>
      </c>
      <c r="CL1538" s="12"/>
      <c r="CM1538" s="12"/>
      <c r="CN1538" s="12"/>
      <c r="CO1538" s="12"/>
      <c r="CP1538" s="12"/>
      <c r="CQ1538" s="12"/>
      <c r="CR1538" s="12"/>
      <c r="CS1538" s="12"/>
      <c r="CT1538" s="12"/>
      <c r="CU1538" s="12"/>
      <c r="CV1538" s="12"/>
      <c r="CW1538" s="12"/>
      <c r="CX1538" s="57"/>
    </row>
    <row r="1539" spans="1:102" x14ac:dyDescent="0.35">
      <c r="A1539" s="56">
        <v>122</v>
      </c>
      <c r="B1539" s="12" t="s">
        <v>3144</v>
      </c>
      <c r="C1539" s="12">
        <v>122.4</v>
      </c>
      <c r="D1539" s="12" t="s">
        <v>2850</v>
      </c>
      <c r="E1539" s="12" t="s">
        <v>3339</v>
      </c>
      <c r="F1539" s="12" t="s">
        <v>3916</v>
      </c>
      <c r="G1539" s="12" t="s">
        <v>349</v>
      </c>
      <c r="H1539" s="12" t="s">
        <v>2804</v>
      </c>
      <c r="I1539" s="12" t="s">
        <v>1285</v>
      </c>
      <c r="J1539" s="12" t="s">
        <v>1222</v>
      </c>
      <c r="K1539" s="12"/>
      <c r="L1539" s="12" t="s">
        <v>567</v>
      </c>
      <c r="M1539" s="12" t="s">
        <v>3164</v>
      </c>
      <c r="N1539" s="12"/>
      <c r="O1539" s="12" t="s">
        <v>3400</v>
      </c>
      <c r="P1539" s="12" t="s">
        <v>3403</v>
      </c>
      <c r="Q1539" s="12">
        <v>0</v>
      </c>
      <c r="R1539" s="12">
        <v>0</v>
      </c>
      <c r="S1539" s="12">
        <v>0</v>
      </c>
      <c r="T1539" s="12">
        <v>0</v>
      </c>
      <c r="U1539" s="12">
        <v>0</v>
      </c>
      <c r="V1539" s="12">
        <v>0</v>
      </c>
      <c r="W1539" s="12">
        <v>1</v>
      </c>
      <c r="X1539" s="12">
        <v>0</v>
      </c>
      <c r="Y1539" s="12">
        <v>0</v>
      </c>
      <c r="Z1539" s="12">
        <v>1</v>
      </c>
      <c r="AA1539" s="12">
        <v>0</v>
      </c>
      <c r="AB1539" s="12">
        <v>1</v>
      </c>
      <c r="AC1539" s="12">
        <v>0</v>
      </c>
      <c r="AD1539" s="12">
        <v>0</v>
      </c>
      <c r="AE1539" s="12">
        <v>0</v>
      </c>
      <c r="AF1539" s="12">
        <v>0</v>
      </c>
      <c r="AG1539" s="12">
        <v>0</v>
      </c>
      <c r="AH1539" s="12">
        <v>0</v>
      </c>
      <c r="AI1539" s="12">
        <v>0</v>
      </c>
      <c r="AJ1539" s="12">
        <v>0</v>
      </c>
      <c r="AK1539" s="12">
        <v>0</v>
      </c>
      <c r="AL1539" s="12" t="s">
        <v>3448</v>
      </c>
      <c r="AM1539" s="12" t="s">
        <v>608</v>
      </c>
      <c r="AN1539" s="12" t="s">
        <v>629</v>
      </c>
      <c r="AO1539" s="12" t="s">
        <v>624</v>
      </c>
      <c r="AP1539" s="12" t="s">
        <v>3235</v>
      </c>
      <c r="AQ1539" s="12">
        <v>12450</v>
      </c>
      <c r="AR1539" s="12">
        <v>1</v>
      </c>
      <c r="AS1539" s="12" t="s">
        <v>555</v>
      </c>
      <c r="AT1539" s="12" t="s">
        <v>212</v>
      </c>
      <c r="AU1539" s="12">
        <v>0</v>
      </c>
      <c r="AV1539" s="12">
        <v>0</v>
      </c>
      <c r="AW1539" s="12">
        <v>0</v>
      </c>
      <c r="AX1539" s="12">
        <v>0</v>
      </c>
      <c r="AY1539" s="7">
        <v>0</v>
      </c>
      <c r="AZ1539" s="12">
        <v>0</v>
      </c>
      <c r="BA1539" s="12">
        <v>1</v>
      </c>
      <c r="BB1539" s="12">
        <v>1</v>
      </c>
      <c r="BC1539" s="12">
        <v>1</v>
      </c>
      <c r="BD1539" s="12">
        <v>0</v>
      </c>
      <c r="BE1539" s="12">
        <v>0</v>
      </c>
      <c r="BF1539" s="12" t="s">
        <v>766</v>
      </c>
      <c r="BG1539" s="12" t="s">
        <v>3026</v>
      </c>
      <c r="BH1539" s="12"/>
      <c r="BI1539" s="12" t="s">
        <v>3244</v>
      </c>
      <c r="BJ1539" s="12" t="s">
        <v>3460</v>
      </c>
      <c r="BK1539" s="12" t="s">
        <v>3472</v>
      </c>
      <c r="BL1539" s="12" t="s">
        <v>3478</v>
      </c>
      <c r="BM1539" s="12" t="s">
        <v>3493</v>
      </c>
      <c r="BN1539" s="7" t="s">
        <v>775</v>
      </c>
      <c r="BO1539" s="12" t="s">
        <v>558</v>
      </c>
      <c r="BP1539" s="12"/>
      <c r="BQ1539" s="12"/>
      <c r="BR1539" s="12"/>
      <c r="BS1539" s="12"/>
      <c r="BT1539" s="12">
        <v>1</v>
      </c>
      <c r="BU1539" s="12"/>
      <c r="BV1539" s="12" t="s">
        <v>1252</v>
      </c>
      <c r="BW1539" s="12"/>
      <c r="BX1539" s="12"/>
      <c r="BY1539" s="12"/>
      <c r="BZ1539" s="12"/>
      <c r="CA1539" s="12"/>
      <c r="CB1539" s="12"/>
      <c r="CC1539" s="12"/>
      <c r="CD1539" s="12"/>
      <c r="CE1539" s="12" t="s">
        <v>3110</v>
      </c>
      <c r="CF1539" s="12"/>
      <c r="CG1539" s="12"/>
      <c r="CH1539" s="12"/>
      <c r="CI1539" s="12"/>
      <c r="CJ1539" s="12" t="s">
        <v>624</v>
      </c>
      <c r="CK1539" s="12">
        <v>0</v>
      </c>
      <c r="CL1539" s="12"/>
      <c r="CM1539" s="12"/>
      <c r="CN1539" s="12"/>
      <c r="CO1539" s="12"/>
      <c r="CP1539" s="12"/>
      <c r="CQ1539" s="12"/>
      <c r="CR1539" s="12"/>
      <c r="CS1539" s="12"/>
      <c r="CT1539" s="12"/>
      <c r="CU1539" s="12"/>
      <c r="CV1539" s="12"/>
      <c r="CW1539" s="12"/>
      <c r="CX1539" s="57"/>
    </row>
    <row r="1540" spans="1:102" x14ac:dyDescent="0.35">
      <c r="A1540" s="56">
        <v>122</v>
      </c>
      <c r="B1540" s="12" t="s">
        <v>3144</v>
      </c>
      <c r="C1540" s="12">
        <v>122.4</v>
      </c>
      <c r="D1540" s="12" t="s">
        <v>2851</v>
      </c>
      <c r="E1540" s="12" t="s">
        <v>3339</v>
      </c>
      <c r="F1540" s="12" t="s">
        <v>3916</v>
      </c>
      <c r="G1540" s="12" t="s">
        <v>212</v>
      </c>
      <c r="H1540" s="12" t="s">
        <v>2804</v>
      </c>
      <c r="I1540" s="12" t="s">
        <v>212</v>
      </c>
      <c r="J1540" s="12" t="s">
        <v>1222</v>
      </c>
      <c r="K1540" s="12"/>
      <c r="L1540" s="12" t="s">
        <v>567</v>
      </c>
      <c r="M1540" s="12" t="s">
        <v>3164</v>
      </c>
      <c r="N1540" s="12"/>
      <c r="O1540" s="12" t="s">
        <v>3400</v>
      </c>
      <c r="P1540" s="12" t="s">
        <v>3403</v>
      </c>
      <c r="Q1540" s="12">
        <v>0</v>
      </c>
      <c r="R1540" s="12">
        <v>0</v>
      </c>
      <c r="S1540" s="12">
        <v>0</v>
      </c>
      <c r="T1540" s="12">
        <v>0</v>
      </c>
      <c r="U1540" s="12">
        <v>0</v>
      </c>
      <c r="V1540" s="12">
        <v>0</v>
      </c>
      <c r="W1540" s="12">
        <v>1</v>
      </c>
      <c r="X1540" s="12">
        <v>0</v>
      </c>
      <c r="Y1540" s="12">
        <v>0</v>
      </c>
      <c r="Z1540" s="12">
        <v>1</v>
      </c>
      <c r="AA1540" s="12">
        <v>0</v>
      </c>
      <c r="AB1540" s="12">
        <v>1</v>
      </c>
      <c r="AC1540" s="12">
        <v>0</v>
      </c>
      <c r="AD1540" s="12">
        <v>0</v>
      </c>
      <c r="AE1540" s="12">
        <v>0</v>
      </c>
      <c r="AF1540" s="12">
        <v>0</v>
      </c>
      <c r="AG1540" s="12">
        <v>0</v>
      </c>
      <c r="AH1540" s="12">
        <v>0</v>
      </c>
      <c r="AI1540" s="12">
        <v>0</v>
      </c>
      <c r="AJ1540" s="12">
        <v>0</v>
      </c>
      <c r="AK1540" s="12">
        <v>0</v>
      </c>
      <c r="AL1540" s="12" t="s">
        <v>3448</v>
      </c>
      <c r="AM1540" s="12" t="s">
        <v>608</v>
      </c>
      <c r="AN1540" s="12" t="s">
        <v>629</v>
      </c>
      <c r="AO1540" s="12" t="s">
        <v>624</v>
      </c>
      <c r="AP1540" s="12" t="s">
        <v>3235</v>
      </c>
      <c r="AQ1540" s="12">
        <v>12450</v>
      </c>
      <c r="AR1540" s="12">
        <v>1</v>
      </c>
      <c r="AS1540" s="12" t="s">
        <v>555</v>
      </c>
      <c r="AT1540" s="12" t="s">
        <v>212</v>
      </c>
      <c r="AU1540" s="12">
        <v>0</v>
      </c>
      <c r="AV1540" s="12">
        <v>0</v>
      </c>
      <c r="AW1540" s="12">
        <v>0</v>
      </c>
      <c r="AX1540" s="12">
        <v>0</v>
      </c>
      <c r="AY1540" s="7">
        <v>0</v>
      </c>
      <c r="AZ1540" s="12">
        <v>0</v>
      </c>
      <c r="BA1540" s="12">
        <v>1</v>
      </c>
      <c r="BB1540" s="12">
        <v>1</v>
      </c>
      <c r="BC1540" s="12">
        <v>1</v>
      </c>
      <c r="BD1540" s="12">
        <v>0</v>
      </c>
      <c r="BE1540" s="12">
        <v>0</v>
      </c>
      <c r="BF1540" s="12" t="s">
        <v>766</v>
      </c>
      <c r="BG1540" s="12" t="s">
        <v>3027</v>
      </c>
      <c r="BH1540" s="12"/>
      <c r="BI1540" s="12" t="s">
        <v>3245</v>
      </c>
      <c r="BJ1540" s="12" t="s">
        <v>3395</v>
      </c>
      <c r="BK1540" s="12" t="s">
        <v>3472</v>
      </c>
      <c r="BL1540" s="12" t="s">
        <v>3478</v>
      </c>
      <c r="BM1540" s="12" t="s">
        <v>3493</v>
      </c>
      <c r="BN1540" s="7" t="s">
        <v>775</v>
      </c>
      <c r="BO1540" s="12" t="s">
        <v>558</v>
      </c>
      <c r="BP1540" s="12"/>
      <c r="BQ1540" s="12"/>
      <c r="BR1540" s="12"/>
      <c r="BS1540" s="12"/>
      <c r="BT1540" s="12">
        <v>1</v>
      </c>
      <c r="BU1540" s="12"/>
      <c r="BV1540" s="12" t="s">
        <v>1252</v>
      </c>
      <c r="BW1540" s="12"/>
      <c r="BX1540" s="12"/>
      <c r="BY1540" s="12"/>
      <c r="BZ1540" s="12"/>
      <c r="CA1540" s="12"/>
      <c r="CB1540" s="12"/>
      <c r="CC1540" s="12"/>
      <c r="CD1540" s="12"/>
      <c r="CE1540" s="12">
        <v>1E-3</v>
      </c>
      <c r="CF1540" s="12"/>
      <c r="CG1540" s="12"/>
      <c r="CH1540" s="12"/>
      <c r="CI1540" s="12"/>
      <c r="CJ1540" s="12" t="s">
        <v>624</v>
      </c>
      <c r="CK1540" s="12">
        <v>0</v>
      </c>
      <c r="CL1540" s="12"/>
      <c r="CM1540" s="12"/>
      <c r="CN1540" s="12"/>
      <c r="CO1540" s="12"/>
      <c r="CP1540" s="12"/>
      <c r="CQ1540" s="12"/>
      <c r="CR1540" s="12"/>
      <c r="CS1540" s="12"/>
      <c r="CT1540" s="12"/>
      <c r="CU1540" s="12"/>
      <c r="CV1540" s="12"/>
      <c r="CW1540" s="12"/>
      <c r="CX1540" s="57"/>
    </row>
    <row r="1541" spans="1:102" x14ac:dyDescent="0.35">
      <c r="A1541" s="56">
        <v>122</v>
      </c>
      <c r="B1541" s="12" t="s">
        <v>3144</v>
      </c>
      <c r="C1541" s="12">
        <v>122.5</v>
      </c>
      <c r="D1541" s="12" t="s">
        <v>2853</v>
      </c>
      <c r="E1541" s="12" t="s">
        <v>3340</v>
      </c>
      <c r="F1541" s="12" t="s">
        <v>3916</v>
      </c>
      <c r="G1541" s="12" t="s">
        <v>349</v>
      </c>
      <c r="H1541" s="12" t="s">
        <v>2805</v>
      </c>
      <c r="I1541" s="12" t="s">
        <v>1285</v>
      </c>
      <c r="J1541" s="12" t="s">
        <v>1222</v>
      </c>
      <c r="K1541" s="12"/>
      <c r="L1541" s="12" t="s">
        <v>567</v>
      </c>
      <c r="M1541" s="12" t="s">
        <v>3164</v>
      </c>
      <c r="N1541" s="12"/>
      <c r="O1541" s="12" t="s">
        <v>3400</v>
      </c>
      <c r="P1541" s="12" t="s">
        <v>3404</v>
      </c>
      <c r="Q1541" s="12">
        <v>1</v>
      </c>
      <c r="R1541" s="12">
        <v>0</v>
      </c>
      <c r="S1541" s="12">
        <v>0</v>
      </c>
      <c r="T1541" s="12">
        <v>0</v>
      </c>
      <c r="U1541" s="12">
        <v>0</v>
      </c>
      <c r="V1541" s="12">
        <v>0</v>
      </c>
      <c r="W1541" s="12">
        <v>0</v>
      </c>
      <c r="X1541" s="12">
        <v>0</v>
      </c>
      <c r="Y1541" s="12">
        <v>0</v>
      </c>
      <c r="Z1541" s="12">
        <v>1</v>
      </c>
      <c r="AA1541" s="12">
        <v>0</v>
      </c>
      <c r="AB1541" s="12">
        <v>0</v>
      </c>
      <c r="AC1541" s="12">
        <v>0</v>
      </c>
      <c r="AD1541" s="12">
        <v>0</v>
      </c>
      <c r="AE1541" s="12">
        <v>0</v>
      </c>
      <c r="AF1541" s="12">
        <v>0</v>
      </c>
      <c r="AG1541" s="12">
        <v>0</v>
      </c>
      <c r="AH1541" s="12">
        <v>0</v>
      </c>
      <c r="AI1541" s="12">
        <v>0</v>
      </c>
      <c r="AJ1541" s="12">
        <v>0</v>
      </c>
      <c r="AK1541" s="12">
        <v>0</v>
      </c>
      <c r="AL1541" s="12" t="s">
        <v>3451</v>
      </c>
      <c r="AM1541" s="12" t="s">
        <v>608</v>
      </c>
      <c r="AN1541" s="12" t="s">
        <v>629</v>
      </c>
      <c r="AO1541" s="12" t="s">
        <v>624</v>
      </c>
      <c r="AP1541" s="12" t="s">
        <v>3235</v>
      </c>
      <c r="AQ1541" s="12">
        <v>1914</v>
      </c>
      <c r="AR1541" s="12">
        <v>1</v>
      </c>
      <c r="AS1541" s="12" t="s">
        <v>555</v>
      </c>
      <c r="AT1541" s="12" t="s">
        <v>212</v>
      </c>
      <c r="AU1541" s="12">
        <v>0</v>
      </c>
      <c r="AV1541" s="12">
        <v>0</v>
      </c>
      <c r="AW1541" s="12">
        <v>0</v>
      </c>
      <c r="AX1541" s="12">
        <v>0</v>
      </c>
      <c r="AY1541" s="7">
        <v>1</v>
      </c>
      <c r="AZ1541" s="12">
        <v>0</v>
      </c>
      <c r="BA1541" s="12">
        <v>1</v>
      </c>
      <c r="BB1541" s="12">
        <v>1</v>
      </c>
      <c r="BC1541" s="12">
        <v>1</v>
      </c>
      <c r="BD1541" s="12">
        <v>0</v>
      </c>
      <c r="BE1541" s="12">
        <v>0</v>
      </c>
      <c r="BF1541" s="12" t="s">
        <v>766</v>
      </c>
      <c r="BG1541" s="12" t="s">
        <v>3027</v>
      </c>
      <c r="BH1541" s="12"/>
      <c r="BI1541" s="12" t="s">
        <v>3245</v>
      </c>
      <c r="BJ1541" s="12" t="s">
        <v>3395</v>
      </c>
      <c r="BK1541" s="12" t="s">
        <v>3472</v>
      </c>
      <c r="BL1541" s="12" t="s">
        <v>3478</v>
      </c>
      <c r="BM1541" s="12" t="s">
        <v>3493</v>
      </c>
      <c r="BN1541" s="7" t="s">
        <v>775</v>
      </c>
      <c r="BO1541" s="12" t="s">
        <v>558</v>
      </c>
      <c r="BP1541" s="12"/>
      <c r="BQ1541" s="12"/>
      <c r="BR1541" s="12"/>
      <c r="BS1541" s="12"/>
      <c r="BT1541" s="12"/>
      <c r="BU1541" s="12">
        <v>0.85</v>
      </c>
      <c r="BV1541" s="12" t="s">
        <v>1252</v>
      </c>
      <c r="BW1541" s="12"/>
      <c r="BX1541" s="12"/>
      <c r="BY1541" s="12"/>
      <c r="BZ1541" s="12"/>
      <c r="CA1541" s="12"/>
      <c r="CB1541" s="12"/>
      <c r="CC1541" s="12"/>
      <c r="CD1541" s="12"/>
      <c r="CE1541" s="12" t="s">
        <v>3110</v>
      </c>
      <c r="CF1541" s="12"/>
      <c r="CG1541" s="12"/>
      <c r="CH1541" s="12"/>
      <c r="CI1541" s="12"/>
      <c r="CJ1541" s="12" t="s">
        <v>624</v>
      </c>
      <c r="CK1541" s="12">
        <v>0</v>
      </c>
      <c r="CL1541" s="12"/>
      <c r="CM1541" s="12"/>
      <c r="CN1541" s="12"/>
      <c r="CO1541" s="12"/>
      <c r="CP1541" s="12"/>
      <c r="CQ1541" s="12"/>
      <c r="CR1541" s="12"/>
      <c r="CS1541" s="12"/>
      <c r="CT1541" s="12"/>
      <c r="CU1541" s="12"/>
      <c r="CV1541" s="12"/>
      <c r="CW1541" s="12"/>
      <c r="CX1541" s="57"/>
    </row>
    <row r="1542" spans="1:102" x14ac:dyDescent="0.35">
      <c r="A1542" s="56">
        <v>122</v>
      </c>
      <c r="B1542" s="12" t="s">
        <v>3144</v>
      </c>
      <c r="C1542" s="12">
        <v>122.5</v>
      </c>
      <c r="D1542" s="12" t="s">
        <v>2852</v>
      </c>
      <c r="E1542" s="12" t="s">
        <v>3340</v>
      </c>
      <c r="F1542" s="12" t="s">
        <v>3916</v>
      </c>
      <c r="G1542" s="12" t="s">
        <v>349</v>
      </c>
      <c r="H1542" s="12" t="s">
        <v>2804</v>
      </c>
      <c r="I1542" s="12" t="s">
        <v>1285</v>
      </c>
      <c r="J1542" s="12" t="s">
        <v>1222</v>
      </c>
      <c r="K1542" s="12"/>
      <c r="L1542" s="12" t="s">
        <v>567</v>
      </c>
      <c r="M1542" s="12" t="s">
        <v>3164</v>
      </c>
      <c r="N1542" s="12"/>
      <c r="O1542" s="12" t="s">
        <v>3400</v>
      </c>
      <c r="P1542" s="12" t="s">
        <v>3404</v>
      </c>
      <c r="Q1542" s="12">
        <v>1</v>
      </c>
      <c r="R1542" s="12">
        <v>0</v>
      </c>
      <c r="S1542" s="12">
        <v>0</v>
      </c>
      <c r="T1542" s="12">
        <v>0</v>
      </c>
      <c r="U1542" s="12">
        <v>0</v>
      </c>
      <c r="V1542" s="12">
        <v>0</v>
      </c>
      <c r="W1542" s="12">
        <v>0</v>
      </c>
      <c r="X1542" s="12">
        <v>0</v>
      </c>
      <c r="Y1542" s="12">
        <v>0</v>
      </c>
      <c r="Z1542" s="12">
        <v>1</v>
      </c>
      <c r="AA1542" s="12">
        <v>0</v>
      </c>
      <c r="AB1542" s="12">
        <v>0</v>
      </c>
      <c r="AC1542" s="12">
        <v>0</v>
      </c>
      <c r="AD1542" s="12">
        <v>0</v>
      </c>
      <c r="AE1542" s="12">
        <v>0</v>
      </c>
      <c r="AF1542" s="12">
        <v>0</v>
      </c>
      <c r="AG1542" s="12">
        <v>0</v>
      </c>
      <c r="AH1542" s="12">
        <v>0</v>
      </c>
      <c r="AI1542" s="12">
        <v>0</v>
      </c>
      <c r="AJ1542" s="12">
        <v>0</v>
      </c>
      <c r="AK1542" s="12">
        <v>0</v>
      </c>
      <c r="AL1542" s="12" t="s">
        <v>3451</v>
      </c>
      <c r="AM1542" s="12" t="s">
        <v>608</v>
      </c>
      <c r="AN1542" s="12" t="s">
        <v>629</v>
      </c>
      <c r="AO1542" s="12" t="s">
        <v>624</v>
      </c>
      <c r="AP1542" s="12" t="s">
        <v>3235</v>
      </c>
      <c r="AQ1542" s="12">
        <v>1914</v>
      </c>
      <c r="AR1542" s="12">
        <v>1</v>
      </c>
      <c r="AS1542" s="12" t="s">
        <v>555</v>
      </c>
      <c r="AT1542" s="12" t="s">
        <v>212</v>
      </c>
      <c r="AU1542" s="12">
        <v>0</v>
      </c>
      <c r="AV1542" s="12">
        <v>0</v>
      </c>
      <c r="AW1542" s="12">
        <v>0</v>
      </c>
      <c r="AX1542" s="12">
        <v>0</v>
      </c>
      <c r="AY1542" s="7">
        <v>1</v>
      </c>
      <c r="AZ1542" s="12">
        <v>0</v>
      </c>
      <c r="BA1542" s="12">
        <v>1</v>
      </c>
      <c r="BB1542" s="12">
        <v>1</v>
      </c>
      <c r="BC1542" s="12">
        <v>1</v>
      </c>
      <c r="BD1542" s="12">
        <v>0</v>
      </c>
      <c r="BE1542" s="12">
        <v>0</v>
      </c>
      <c r="BF1542" s="12" t="s">
        <v>766</v>
      </c>
      <c r="BG1542" s="12" t="s">
        <v>3026</v>
      </c>
      <c r="BH1542" s="12"/>
      <c r="BI1542" s="12" t="s">
        <v>3244</v>
      </c>
      <c r="BJ1542" s="12" t="s">
        <v>3460</v>
      </c>
      <c r="BK1542" s="12" t="s">
        <v>3472</v>
      </c>
      <c r="BL1542" s="12" t="s">
        <v>3478</v>
      </c>
      <c r="BM1542" s="12" t="s">
        <v>3493</v>
      </c>
      <c r="BN1542" s="7" t="s">
        <v>775</v>
      </c>
      <c r="BO1542" s="12" t="s">
        <v>558</v>
      </c>
      <c r="BP1542" s="12"/>
      <c r="BQ1542" s="12"/>
      <c r="BR1542" s="12"/>
      <c r="BS1542" s="12"/>
      <c r="BT1542" s="12"/>
      <c r="BU1542" s="12">
        <v>1.03</v>
      </c>
      <c r="BV1542" s="12" t="s">
        <v>1252</v>
      </c>
      <c r="BW1542" s="12"/>
      <c r="BX1542" s="12"/>
      <c r="BY1542" s="12"/>
      <c r="BZ1542" s="12"/>
      <c r="CA1542" s="12"/>
      <c r="CB1542" s="12"/>
      <c r="CC1542" s="12"/>
      <c r="CD1542" s="12"/>
      <c r="CE1542" s="12" t="s">
        <v>3110</v>
      </c>
      <c r="CF1542" s="12"/>
      <c r="CG1542" s="12"/>
      <c r="CH1542" s="12"/>
      <c r="CI1542" s="12"/>
      <c r="CJ1542" s="12" t="s">
        <v>624</v>
      </c>
      <c r="CK1542" s="12">
        <v>0</v>
      </c>
      <c r="CL1542" s="12"/>
      <c r="CM1542" s="12"/>
      <c r="CN1542" s="12"/>
      <c r="CO1542" s="12"/>
      <c r="CP1542" s="12"/>
      <c r="CQ1542" s="12"/>
      <c r="CR1542" s="12"/>
      <c r="CS1542" s="12"/>
      <c r="CT1542" s="12"/>
      <c r="CU1542" s="12"/>
      <c r="CV1542" s="12"/>
      <c r="CW1542" s="12"/>
      <c r="CX1542" s="57"/>
    </row>
    <row r="1543" spans="1:102" x14ac:dyDescent="0.35">
      <c r="A1543" s="56">
        <v>123</v>
      </c>
      <c r="B1543" s="12" t="s">
        <v>3813</v>
      </c>
      <c r="C1543" s="12">
        <v>123.1</v>
      </c>
      <c r="D1543" s="12" t="s">
        <v>2855</v>
      </c>
      <c r="E1543" s="12" t="s">
        <v>2994</v>
      </c>
      <c r="F1543" s="12" t="s">
        <v>3916</v>
      </c>
      <c r="G1543" s="12" t="s">
        <v>212</v>
      </c>
      <c r="H1543" s="12" t="s">
        <v>2804</v>
      </c>
      <c r="I1543" s="12" t="s">
        <v>212</v>
      </c>
      <c r="J1543" s="12" t="s">
        <v>1222</v>
      </c>
      <c r="K1543" s="12"/>
      <c r="L1543" s="12" t="s">
        <v>567</v>
      </c>
      <c r="M1543" s="12" t="s">
        <v>3164</v>
      </c>
      <c r="N1543" s="12"/>
      <c r="O1543" s="12" t="s">
        <v>3400</v>
      </c>
      <c r="P1543" s="12" t="s">
        <v>3402</v>
      </c>
      <c r="Q1543" s="12">
        <v>1</v>
      </c>
      <c r="R1543" s="12">
        <v>0</v>
      </c>
      <c r="S1543" s="12">
        <v>0</v>
      </c>
      <c r="T1543" s="12">
        <v>0</v>
      </c>
      <c r="U1543" s="12">
        <v>0</v>
      </c>
      <c r="V1543" s="12">
        <v>0</v>
      </c>
      <c r="W1543" s="12">
        <v>0</v>
      </c>
      <c r="X1543" s="12">
        <v>0</v>
      </c>
      <c r="Y1543" s="12">
        <v>0</v>
      </c>
      <c r="Z1543" s="12">
        <v>0</v>
      </c>
      <c r="AA1543" s="12">
        <v>0</v>
      </c>
      <c r="AB1543" s="12">
        <v>1</v>
      </c>
      <c r="AC1543" s="12">
        <v>0</v>
      </c>
      <c r="AD1543" s="12">
        <v>0</v>
      </c>
      <c r="AE1543" s="12">
        <v>0</v>
      </c>
      <c r="AF1543" s="12">
        <v>0</v>
      </c>
      <c r="AG1543" s="12">
        <v>0</v>
      </c>
      <c r="AH1543" s="12">
        <v>0</v>
      </c>
      <c r="AI1543" s="12">
        <v>0</v>
      </c>
      <c r="AJ1543" s="12">
        <v>0</v>
      </c>
      <c r="AK1543" s="12">
        <v>0</v>
      </c>
      <c r="AL1543" s="12" t="s">
        <v>3341</v>
      </c>
      <c r="AM1543" s="12" t="s">
        <v>3081</v>
      </c>
      <c r="AN1543" s="12" t="s">
        <v>3085</v>
      </c>
      <c r="AO1543" s="12">
        <v>2006</v>
      </c>
      <c r="AP1543" s="12" t="s">
        <v>3458</v>
      </c>
      <c r="AQ1543" s="12">
        <v>370</v>
      </c>
      <c r="AR1543" s="12">
        <v>1</v>
      </c>
      <c r="AS1543" s="12" t="s">
        <v>555</v>
      </c>
      <c r="AT1543" s="12" t="s">
        <v>212</v>
      </c>
      <c r="AU1543" s="12">
        <v>0</v>
      </c>
      <c r="AV1543" s="12">
        <v>0</v>
      </c>
      <c r="AW1543" s="12">
        <v>0</v>
      </c>
      <c r="AX1543" s="12">
        <v>0</v>
      </c>
      <c r="AY1543" s="7">
        <v>1</v>
      </c>
      <c r="AZ1543" s="12">
        <v>1</v>
      </c>
      <c r="BA1543" s="12">
        <v>1</v>
      </c>
      <c r="BB1543" s="12">
        <v>1</v>
      </c>
      <c r="BC1543" s="12">
        <v>0</v>
      </c>
      <c r="BD1543" s="12">
        <v>0</v>
      </c>
      <c r="BE1543" s="12">
        <v>0</v>
      </c>
      <c r="BF1543" s="12" t="s">
        <v>772</v>
      </c>
      <c r="BG1543" s="12" t="s">
        <v>3028</v>
      </c>
      <c r="BH1543" s="12"/>
      <c r="BI1543" s="12" t="s">
        <v>2816</v>
      </c>
      <c r="BJ1543" s="12" t="s">
        <v>3460</v>
      </c>
      <c r="BK1543" s="12" t="s">
        <v>3472</v>
      </c>
      <c r="BL1543" s="12" t="s">
        <v>3479</v>
      </c>
      <c r="BM1543" s="12" t="s">
        <v>3493</v>
      </c>
      <c r="BN1543" s="7" t="s">
        <v>775</v>
      </c>
      <c r="BO1543" s="12" t="s">
        <v>558</v>
      </c>
      <c r="BP1543" s="12" t="s">
        <v>3105</v>
      </c>
      <c r="BQ1543" s="12"/>
      <c r="BR1543" s="12"/>
      <c r="BS1543" s="12">
        <f>--1.1584</f>
        <v>1.1584000000000001</v>
      </c>
      <c r="BT1543" s="12">
        <f>EXP(BS1543)</f>
        <v>3.1848334638122022</v>
      </c>
      <c r="BU1543" s="12"/>
      <c r="BV1543" s="12" t="s">
        <v>3418</v>
      </c>
      <c r="BW1543" s="12">
        <v>0.314</v>
      </c>
      <c r="BX1543" s="12" t="s">
        <v>1117</v>
      </c>
      <c r="BY1543" s="12"/>
      <c r="BZ1543" s="12"/>
      <c r="CA1543" s="12"/>
      <c r="CB1543" s="12">
        <v>2.5771000000000002</v>
      </c>
      <c r="CC1543" s="12" t="s">
        <v>1080</v>
      </c>
      <c r="CD1543" s="12"/>
      <c r="CE1543" s="12">
        <v>0.1</v>
      </c>
      <c r="CF1543" s="12"/>
      <c r="CG1543" s="12"/>
      <c r="CH1543" s="12"/>
      <c r="CI1543" s="12"/>
      <c r="CJ1543" s="12" t="s">
        <v>3343</v>
      </c>
      <c r="CK1543" s="12" t="s">
        <v>3342</v>
      </c>
      <c r="CL1543" s="12"/>
      <c r="CM1543" s="12"/>
      <c r="CN1543" s="12"/>
      <c r="CO1543" s="12"/>
      <c r="CP1543" s="12"/>
      <c r="CQ1543" s="12"/>
      <c r="CR1543" s="12"/>
      <c r="CS1543" s="12"/>
      <c r="CT1543" s="12"/>
      <c r="CU1543" s="12"/>
      <c r="CV1543" s="12"/>
      <c r="CW1543" s="12"/>
      <c r="CX1543" s="57"/>
    </row>
    <row r="1544" spans="1:102" x14ac:dyDescent="0.35">
      <c r="A1544" s="56">
        <v>123</v>
      </c>
      <c r="B1544" s="12" t="s">
        <v>3813</v>
      </c>
      <c r="C1544" s="12">
        <v>123.1</v>
      </c>
      <c r="D1544" s="12" t="s">
        <v>2854</v>
      </c>
      <c r="E1544" s="12" t="s">
        <v>2994</v>
      </c>
      <c r="F1544" s="12" t="s">
        <v>3916</v>
      </c>
      <c r="G1544" s="12" t="s">
        <v>212</v>
      </c>
      <c r="H1544" s="12" t="s">
        <v>2804</v>
      </c>
      <c r="I1544" s="12" t="s">
        <v>212</v>
      </c>
      <c r="J1544" s="12" t="s">
        <v>1222</v>
      </c>
      <c r="K1544" s="12"/>
      <c r="L1544" s="12" t="s">
        <v>567</v>
      </c>
      <c r="M1544" s="12" t="s">
        <v>3164</v>
      </c>
      <c r="N1544" s="12"/>
      <c r="O1544" s="12" t="s">
        <v>3400</v>
      </c>
      <c r="P1544" s="12" t="s">
        <v>3402</v>
      </c>
      <c r="Q1544" s="12">
        <v>1</v>
      </c>
      <c r="R1544" s="12">
        <v>0</v>
      </c>
      <c r="S1544" s="12">
        <v>0</v>
      </c>
      <c r="T1544" s="12">
        <v>0</v>
      </c>
      <c r="U1544" s="12">
        <v>0</v>
      </c>
      <c r="V1544" s="12">
        <v>0</v>
      </c>
      <c r="W1544" s="12">
        <v>0</v>
      </c>
      <c r="X1544" s="12">
        <v>0</v>
      </c>
      <c r="Y1544" s="12">
        <v>0</v>
      </c>
      <c r="Z1544" s="12">
        <v>0</v>
      </c>
      <c r="AA1544" s="12">
        <v>0</v>
      </c>
      <c r="AB1544" s="12">
        <v>1</v>
      </c>
      <c r="AC1544" s="12">
        <v>0</v>
      </c>
      <c r="AD1544" s="12">
        <v>0</v>
      </c>
      <c r="AE1544" s="12">
        <v>0</v>
      </c>
      <c r="AF1544" s="12">
        <v>0</v>
      </c>
      <c r="AG1544" s="12">
        <v>0</v>
      </c>
      <c r="AH1544" s="12">
        <v>0</v>
      </c>
      <c r="AI1544" s="12">
        <v>0</v>
      </c>
      <c r="AJ1544" s="12">
        <v>0</v>
      </c>
      <c r="AK1544" s="12">
        <v>0</v>
      </c>
      <c r="AL1544" s="12" t="s">
        <v>3341</v>
      </c>
      <c r="AM1544" s="12" t="s">
        <v>3081</v>
      </c>
      <c r="AN1544" s="12" t="s">
        <v>3085</v>
      </c>
      <c r="AO1544" s="12">
        <v>2006</v>
      </c>
      <c r="AP1544" s="12" t="s">
        <v>3458</v>
      </c>
      <c r="AQ1544" s="12">
        <v>370</v>
      </c>
      <c r="AR1544" s="12">
        <v>1</v>
      </c>
      <c r="AS1544" s="12" t="s">
        <v>555</v>
      </c>
      <c r="AT1544" s="12" t="s">
        <v>212</v>
      </c>
      <c r="AU1544" s="12">
        <v>0</v>
      </c>
      <c r="AV1544" s="12">
        <v>0</v>
      </c>
      <c r="AW1544" s="12">
        <v>0</v>
      </c>
      <c r="AX1544" s="12">
        <v>0</v>
      </c>
      <c r="AY1544" s="7">
        <v>1</v>
      </c>
      <c r="AZ1544" s="12">
        <v>1</v>
      </c>
      <c r="BA1544" s="12">
        <v>1</v>
      </c>
      <c r="BB1544" s="12">
        <v>1</v>
      </c>
      <c r="BC1544" s="12">
        <v>0</v>
      </c>
      <c r="BD1544" s="12">
        <v>0</v>
      </c>
      <c r="BE1544" s="12">
        <v>0</v>
      </c>
      <c r="BF1544" s="12" t="s">
        <v>766</v>
      </c>
      <c r="BG1544" s="12" t="s">
        <v>3246</v>
      </c>
      <c r="BH1544" s="12"/>
      <c r="BI1544" s="12" t="s">
        <v>3244</v>
      </c>
      <c r="BJ1544" s="12" t="s">
        <v>3460</v>
      </c>
      <c r="BK1544" s="12" t="s">
        <v>3472</v>
      </c>
      <c r="BL1544" s="12" t="s">
        <v>3479</v>
      </c>
      <c r="BM1544" s="12" t="s">
        <v>3493</v>
      </c>
      <c r="BN1544" s="7" t="s">
        <v>775</v>
      </c>
      <c r="BO1544" s="12" t="s">
        <v>558</v>
      </c>
      <c r="BP1544" s="12" t="s">
        <v>3105</v>
      </c>
      <c r="BQ1544" s="12"/>
      <c r="BR1544" s="12"/>
      <c r="BS1544" s="12">
        <f>--1.0169</f>
        <v>1.0168999999999999</v>
      </c>
      <c r="BT1544" s="12">
        <f>EXP(BS1544)</f>
        <v>2.7646111716381396</v>
      </c>
      <c r="BU1544" s="12"/>
      <c r="BV1544" s="12" t="s">
        <v>3418</v>
      </c>
      <c r="BW1544" s="12">
        <v>0.36170000000000002</v>
      </c>
      <c r="BX1544" s="12" t="s">
        <v>1117</v>
      </c>
      <c r="BY1544" s="12"/>
      <c r="BZ1544" s="12"/>
      <c r="CA1544" s="12"/>
      <c r="CB1544" s="12">
        <v>2.1255999999999999</v>
      </c>
      <c r="CC1544" s="12" t="s">
        <v>1080</v>
      </c>
      <c r="CD1544" s="12"/>
      <c r="CE1544" s="12">
        <v>0.1</v>
      </c>
      <c r="CF1544" s="12"/>
      <c r="CG1544" s="12"/>
      <c r="CH1544" s="12"/>
      <c r="CI1544" s="12"/>
      <c r="CJ1544" s="12" t="s">
        <v>3343</v>
      </c>
      <c r="CK1544" s="12" t="s">
        <v>3342</v>
      </c>
      <c r="CL1544" s="12"/>
      <c r="CM1544" s="12"/>
      <c r="CN1544" s="12"/>
      <c r="CO1544" s="12"/>
      <c r="CP1544" s="12"/>
      <c r="CQ1544" s="12"/>
      <c r="CR1544" s="12"/>
      <c r="CS1544" s="12"/>
      <c r="CT1544" s="12"/>
      <c r="CU1544" s="12"/>
      <c r="CV1544" s="12"/>
      <c r="CW1544" s="12"/>
      <c r="CX1544" s="57"/>
    </row>
    <row r="1545" spans="1:102" x14ac:dyDescent="0.35">
      <c r="A1545" s="56">
        <v>123</v>
      </c>
      <c r="B1545" s="12" t="s">
        <v>3813</v>
      </c>
      <c r="C1545" s="12">
        <v>123.2</v>
      </c>
      <c r="D1545" s="12" t="s">
        <v>2857</v>
      </c>
      <c r="E1545" s="12" t="s">
        <v>2995</v>
      </c>
      <c r="F1545" s="12" t="s">
        <v>3916</v>
      </c>
      <c r="G1545" s="12" t="s">
        <v>212</v>
      </c>
      <c r="H1545" s="12" t="s">
        <v>2805</v>
      </c>
      <c r="I1545" s="12" t="s">
        <v>349</v>
      </c>
      <c r="J1545" s="12" t="s">
        <v>1222</v>
      </c>
      <c r="K1545" s="12"/>
      <c r="L1545" s="12" t="s">
        <v>567</v>
      </c>
      <c r="M1545" s="12" t="s">
        <v>3164</v>
      </c>
      <c r="N1545" s="12"/>
      <c r="O1545" s="12" t="s">
        <v>3400</v>
      </c>
      <c r="P1545" s="12" t="s">
        <v>3402</v>
      </c>
      <c r="Q1545" s="12">
        <v>1</v>
      </c>
      <c r="R1545" s="12">
        <v>0</v>
      </c>
      <c r="S1545" s="12">
        <v>0</v>
      </c>
      <c r="T1545" s="12">
        <v>0</v>
      </c>
      <c r="U1545" s="12">
        <v>0</v>
      </c>
      <c r="V1545" s="12">
        <v>0</v>
      </c>
      <c r="W1545" s="12">
        <v>0</v>
      </c>
      <c r="X1545" s="12">
        <v>0</v>
      </c>
      <c r="Y1545" s="12">
        <v>0</v>
      </c>
      <c r="Z1545" s="12">
        <v>0</v>
      </c>
      <c r="AA1545" s="12">
        <v>0</v>
      </c>
      <c r="AB1545" s="12">
        <v>1</v>
      </c>
      <c r="AC1545" s="12">
        <v>0</v>
      </c>
      <c r="AD1545" s="12">
        <v>0</v>
      </c>
      <c r="AE1545" s="12">
        <v>0</v>
      </c>
      <c r="AF1545" s="12">
        <v>0</v>
      </c>
      <c r="AG1545" s="12">
        <v>0</v>
      </c>
      <c r="AH1545" s="12">
        <v>0</v>
      </c>
      <c r="AI1545" s="12">
        <v>0</v>
      </c>
      <c r="AJ1545" s="12">
        <v>0</v>
      </c>
      <c r="AK1545" s="12">
        <v>0</v>
      </c>
      <c r="AL1545" s="12" t="s">
        <v>3341</v>
      </c>
      <c r="AM1545" s="12" t="s">
        <v>3081</v>
      </c>
      <c r="AN1545" s="12" t="s">
        <v>3085</v>
      </c>
      <c r="AO1545" s="12">
        <v>2006</v>
      </c>
      <c r="AP1545" s="12" t="s">
        <v>3458</v>
      </c>
      <c r="AQ1545" s="12">
        <v>370</v>
      </c>
      <c r="AR1545" s="12">
        <v>1</v>
      </c>
      <c r="AS1545" s="12" t="s">
        <v>555</v>
      </c>
      <c r="AT1545" s="12" t="s">
        <v>212</v>
      </c>
      <c r="AU1545" s="12">
        <v>0</v>
      </c>
      <c r="AV1545" s="12">
        <v>0</v>
      </c>
      <c r="AW1545" s="12">
        <v>0</v>
      </c>
      <c r="AX1545" s="12">
        <v>0</v>
      </c>
      <c r="AY1545" s="7">
        <v>1</v>
      </c>
      <c r="AZ1545" s="12">
        <v>1</v>
      </c>
      <c r="BA1545" s="12">
        <v>1</v>
      </c>
      <c r="BB1545" s="12">
        <v>1</v>
      </c>
      <c r="BC1545" s="12">
        <v>0</v>
      </c>
      <c r="BD1545" s="12">
        <v>0</v>
      </c>
      <c r="BE1545" s="12">
        <v>0</v>
      </c>
      <c r="BF1545" s="12" t="s">
        <v>772</v>
      </c>
      <c r="BG1545" s="12" t="s">
        <v>3028</v>
      </c>
      <c r="BH1545" s="12"/>
      <c r="BI1545" s="12" t="s">
        <v>2816</v>
      </c>
      <c r="BJ1545" s="12" t="s">
        <v>3460</v>
      </c>
      <c r="BK1545" s="12" t="s">
        <v>3472</v>
      </c>
      <c r="BL1545" s="12" t="s">
        <v>3479</v>
      </c>
      <c r="BM1545" s="12" t="s">
        <v>3493</v>
      </c>
      <c r="BN1545" s="7" t="s">
        <v>1174</v>
      </c>
      <c r="BO1545" s="12" t="s">
        <v>558</v>
      </c>
      <c r="BP1545" s="12" t="s">
        <v>3105</v>
      </c>
      <c r="BQ1545" s="12"/>
      <c r="BR1545" s="12"/>
      <c r="BS1545" s="12">
        <v>-1.1486000000000001</v>
      </c>
      <c r="BT1545" s="12">
        <f>EXP(BS1545)</f>
        <v>0.3170803713050771</v>
      </c>
      <c r="BU1545" s="12"/>
      <c r="BV1545" s="12" t="s">
        <v>3418</v>
      </c>
      <c r="BW1545" s="12">
        <v>3.1537999999999999</v>
      </c>
      <c r="BX1545" s="12" t="s">
        <v>1117</v>
      </c>
      <c r="BY1545" s="12"/>
      <c r="BZ1545" s="12"/>
      <c r="CA1545" s="12"/>
      <c r="CB1545" s="12">
        <v>2.4971999999999999</v>
      </c>
      <c r="CC1545" s="12" t="s">
        <v>1080</v>
      </c>
      <c r="CD1545" s="12"/>
      <c r="CE1545" s="12">
        <v>0.1</v>
      </c>
      <c r="CF1545" s="12"/>
      <c r="CG1545" s="12"/>
      <c r="CH1545" s="12"/>
      <c r="CI1545" s="12"/>
      <c r="CJ1545" s="12" t="s">
        <v>3343</v>
      </c>
      <c r="CK1545" s="12" t="s">
        <v>3342</v>
      </c>
      <c r="CL1545" s="12"/>
      <c r="CM1545" s="12"/>
      <c r="CN1545" s="12"/>
      <c r="CO1545" s="12"/>
      <c r="CP1545" s="12"/>
      <c r="CQ1545" s="12"/>
      <c r="CR1545" s="12"/>
      <c r="CS1545" s="12"/>
      <c r="CT1545" s="12"/>
      <c r="CU1545" s="12"/>
      <c r="CV1545" s="12"/>
      <c r="CW1545" s="12"/>
      <c r="CX1545" s="57"/>
    </row>
    <row r="1546" spans="1:102" x14ac:dyDescent="0.35">
      <c r="A1546" s="56">
        <v>123</v>
      </c>
      <c r="B1546" s="12" t="s">
        <v>3813</v>
      </c>
      <c r="C1546" s="12">
        <v>123.2</v>
      </c>
      <c r="D1546" s="12" t="s">
        <v>2856</v>
      </c>
      <c r="E1546" s="12" t="s">
        <v>2995</v>
      </c>
      <c r="F1546" s="12" t="s">
        <v>3916</v>
      </c>
      <c r="G1546" s="12" t="s">
        <v>212</v>
      </c>
      <c r="H1546" s="12" t="s">
        <v>2805</v>
      </c>
      <c r="I1546" s="12" t="s">
        <v>349</v>
      </c>
      <c r="J1546" s="12" t="s">
        <v>1222</v>
      </c>
      <c r="K1546" s="12"/>
      <c r="L1546" s="12" t="s">
        <v>567</v>
      </c>
      <c r="M1546" s="12" t="s">
        <v>3164</v>
      </c>
      <c r="N1546" s="12"/>
      <c r="O1546" s="12" t="s">
        <v>3400</v>
      </c>
      <c r="P1546" s="12" t="s">
        <v>3402</v>
      </c>
      <c r="Q1546" s="12">
        <v>1</v>
      </c>
      <c r="R1546" s="12">
        <v>0</v>
      </c>
      <c r="S1546" s="12">
        <v>0</v>
      </c>
      <c r="T1546" s="12">
        <v>0</v>
      </c>
      <c r="U1546" s="12">
        <v>0</v>
      </c>
      <c r="V1546" s="12">
        <v>0</v>
      </c>
      <c r="W1546" s="12">
        <v>0</v>
      </c>
      <c r="X1546" s="12">
        <v>0</v>
      </c>
      <c r="Y1546" s="12">
        <v>0</v>
      </c>
      <c r="Z1546" s="12">
        <v>0</v>
      </c>
      <c r="AA1546" s="12">
        <v>0</v>
      </c>
      <c r="AB1546" s="12">
        <v>1</v>
      </c>
      <c r="AC1546" s="12">
        <v>0</v>
      </c>
      <c r="AD1546" s="12">
        <v>0</v>
      </c>
      <c r="AE1546" s="12">
        <v>0</v>
      </c>
      <c r="AF1546" s="12">
        <v>0</v>
      </c>
      <c r="AG1546" s="12">
        <v>0</v>
      </c>
      <c r="AH1546" s="12">
        <v>0</v>
      </c>
      <c r="AI1546" s="12">
        <v>0</v>
      </c>
      <c r="AJ1546" s="12">
        <v>0</v>
      </c>
      <c r="AK1546" s="12">
        <v>0</v>
      </c>
      <c r="AL1546" s="12" t="s">
        <v>3341</v>
      </c>
      <c r="AM1546" s="12" t="s">
        <v>3081</v>
      </c>
      <c r="AN1546" s="12" t="s">
        <v>3085</v>
      </c>
      <c r="AO1546" s="12">
        <v>2006</v>
      </c>
      <c r="AP1546" s="12" t="s">
        <v>3458</v>
      </c>
      <c r="AQ1546" s="12">
        <v>370</v>
      </c>
      <c r="AR1546" s="12">
        <v>1</v>
      </c>
      <c r="AS1546" s="12" t="s">
        <v>555</v>
      </c>
      <c r="AT1546" s="12" t="s">
        <v>212</v>
      </c>
      <c r="AU1546" s="12">
        <v>0</v>
      </c>
      <c r="AV1546" s="12">
        <v>0</v>
      </c>
      <c r="AW1546" s="12">
        <v>0</v>
      </c>
      <c r="AX1546" s="12">
        <v>0</v>
      </c>
      <c r="AY1546" s="7">
        <v>1</v>
      </c>
      <c r="AZ1546" s="12">
        <v>1</v>
      </c>
      <c r="BA1546" s="12">
        <v>1</v>
      </c>
      <c r="BB1546" s="12">
        <v>1</v>
      </c>
      <c r="BC1546" s="12">
        <v>0</v>
      </c>
      <c r="BD1546" s="12">
        <v>0</v>
      </c>
      <c r="BE1546" s="12">
        <v>0</v>
      </c>
      <c r="BF1546" s="12" t="s">
        <v>766</v>
      </c>
      <c r="BG1546" s="12" t="s">
        <v>3246</v>
      </c>
      <c r="BH1546" s="12"/>
      <c r="BI1546" s="12" t="s">
        <v>3244</v>
      </c>
      <c r="BJ1546" s="12" t="s">
        <v>3460</v>
      </c>
      <c r="BK1546" s="12" t="s">
        <v>3472</v>
      </c>
      <c r="BL1546" s="12" t="s">
        <v>3479</v>
      </c>
      <c r="BM1546" s="12" t="s">
        <v>3493</v>
      </c>
      <c r="BN1546" s="7" t="s">
        <v>1174</v>
      </c>
      <c r="BO1546" s="12" t="s">
        <v>558</v>
      </c>
      <c r="BP1546" s="12" t="s">
        <v>3105</v>
      </c>
      <c r="BQ1546" s="12"/>
      <c r="BR1546" s="12"/>
      <c r="BS1546" s="12">
        <v>-1.1161000000000001</v>
      </c>
      <c r="BT1546" s="12">
        <f>EXP(BS1546)</f>
        <v>0.3275547704088202</v>
      </c>
      <c r="BU1546" s="12"/>
      <c r="BV1546" s="12" t="s">
        <v>3418</v>
      </c>
      <c r="BW1546" s="12">
        <v>2.3098000000000001</v>
      </c>
      <c r="BX1546" s="12" t="s">
        <v>1117</v>
      </c>
      <c r="BY1546" s="12"/>
      <c r="BZ1546" s="12"/>
      <c r="CA1546" s="12"/>
      <c r="CB1546" s="12">
        <v>2.3098000000000001</v>
      </c>
      <c r="CC1546" s="12" t="s">
        <v>1080</v>
      </c>
      <c r="CD1546" s="12"/>
      <c r="CE1546" s="12">
        <v>0.1</v>
      </c>
      <c r="CF1546" s="12"/>
      <c r="CG1546" s="12"/>
      <c r="CH1546" s="12"/>
      <c r="CI1546" s="12"/>
      <c r="CJ1546" s="12" t="s">
        <v>3343</v>
      </c>
      <c r="CK1546" s="12" t="s">
        <v>3342</v>
      </c>
      <c r="CL1546" s="12"/>
      <c r="CM1546" s="12"/>
      <c r="CN1546" s="12"/>
      <c r="CO1546" s="12"/>
      <c r="CP1546" s="12"/>
      <c r="CQ1546" s="12"/>
      <c r="CR1546" s="12"/>
      <c r="CS1546" s="12"/>
      <c r="CT1546" s="12"/>
      <c r="CU1546" s="12"/>
      <c r="CV1546" s="12"/>
      <c r="CW1546" s="12"/>
      <c r="CX1546" s="57"/>
    </row>
    <row r="1547" spans="1:102" x14ac:dyDescent="0.35">
      <c r="A1547" s="56">
        <v>126</v>
      </c>
      <c r="B1547" s="12" t="s">
        <v>3147</v>
      </c>
      <c r="C1547" s="12">
        <v>126.1</v>
      </c>
      <c r="D1547" s="12" t="s">
        <v>2888</v>
      </c>
      <c r="E1547" s="12" t="s">
        <v>3005</v>
      </c>
      <c r="F1547" s="12">
        <v>1</v>
      </c>
      <c r="G1547" s="12" t="s">
        <v>349</v>
      </c>
      <c r="H1547" s="12" t="s">
        <v>1256</v>
      </c>
      <c r="I1547" s="12" t="s">
        <v>1285</v>
      </c>
      <c r="J1547" s="12" t="s">
        <v>556</v>
      </c>
      <c r="K1547" s="12"/>
      <c r="L1547" s="12" t="s">
        <v>558</v>
      </c>
      <c r="M1547" s="12" t="s">
        <v>3261</v>
      </c>
      <c r="N1547" s="12" t="s">
        <v>3435</v>
      </c>
      <c r="O1547" s="12" t="s">
        <v>3400</v>
      </c>
      <c r="P1547" s="12" t="s">
        <v>3401</v>
      </c>
      <c r="Q1547" s="12">
        <v>0</v>
      </c>
      <c r="R1547" s="12">
        <v>0</v>
      </c>
      <c r="S1547" s="12">
        <v>0</v>
      </c>
      <c r="T1547" s="12">
        <v>1</v>
      </c>
      <c r="U1547" s="12">
        <v>0</v>
      </c>
      <c r="V1547" s="12">
        <v>0</v>
      </c>
      <c r="W1547" s="12">
        <v>0</v>
      </c>
      <c r="X1547" s="12">
        <v>0</v>
      </c>
      <c r="Y1547" s="12">
        <v>0</v>
      </c>
      <c r="Z1547" s="12">
        <v>0</v>
      </c>
      <c r="AA1547" s="12">
        <v>0</v>
      </c>
      <c r="AB1547" s="12">
        <v>0</v>
      </c>
      <c r="AC1547" s="12">
        <v>1</v>
      </c>
      <c r="AD1547" s="12">
        <v>0</v>
      </c>
      <c r="AE1547" s="12">
        <v>0</v>
      </c>
      <c r="AF1547" s="12">
        <v>0</v>
      </c>
      <c r="AG1547" s="12">
        <v>0</v>
      </c>
      <c r="AH1547" s="12">
        <v>0</v>
      </c>
      <c r="AI1547" s="12">
        <v>0</v>
      </c>
      <c r="AJ1547" s="12">
        <v>0</v>
      </c>
      <c r="AK1547" s="12">
        <v>0</v>
      </c>
      <c r="AL1547" s="12" t="s">
        <v>3360</v>
      </c>
      <c r="AM1547" s="12" t="s">
        <v>3081</v>
      </c>
      <c r="AN1547" s="12" t="s">
        <v>614</v>
      </c>
      <c r="AO1547" s="12">
        <v>2008</v>
      </c>
      <c r="AP1547" s="12" t="s">
        <v>3458</v>
      </c>
      <c r="AQ1547" s="12">
        <v>13</v>
      </c>
      <c r="AR1547" s="12">
        <v>1</v>
      </c>
      <c r="AS1547" s="12" t="s">
        <v>555</v>
      </c>
      <c r="AT1547" s="12" t="s">
        <v>349</v>
      </c>
      <c r="AU1547" s="12">
        <v>0</v>
      </c>
      <c r="AV1547" s="12">
        <v>0</v>
      </c>
      <c r="AW1547" s="12">
        <v>0</v>
      </c>
      <c r="AX1547" s="12">
        <v>0</v>
      </c>
      <c r="AY1547" s="7">
        <v>0</v>
      </c>
      <c r="AZ1547" s="12">
        <v>0</v>
      </c>
      <c r="BA1547" s="12">
        <v>0</v>
      </c>
      <c r="BB1547" s="12">
        <v>0</v>
      </c>
      <c r="BC1547" s="12">
        <v>0</v>
      </c>
      <c r="BD1547" s="12">
        <v>0</v>
      </c>
      <c r="BE1547" s="12">
        <v>0</v>
      </c>
      <c r="BF1547" s="12" t="s">
        <v>766</v>
      </c>
      <c r="BG1547" s="12" t="s">
        <v>781</v>
      </c>
      <c r="BH1547" s="12"/>
      <c r="BI1547" s="12" t="s">
        <v>2807</v>
      </c>
      <c r="BJ1547" s="12" t="s">
        <v>3460</v>
      </c>
      <c r="BK1547" s="12" t="s">
        <v>1044</v>
      </c>
      <c r="BL1547" s="12" t="s">
        <v>3473</v>
      </c>
      <c r="BM1547" s="12" t="s">
        <v>3262</v>
      </c>
      <c r="BN1547" s="7"/>
      <c r="BO1547" s="12"/>
      <c r="BP1547" s="12"/>
      <c r="BQ1547" s="12"/>
      <c r="BR1547" s="12"/>
      <c r="BS1547" s="12"/>
      <c r="BT1547" s="12"/>
      <c r="BU1547" s="12"/>
      <c r="BV1547" s="12"/>
      <c r="BW1547" s="12">
        <v>0.152</v>
      </c>
      <c r="BX1547" s="12" t="s">
        <v>1042</v>
      </c>
      <c r="BY1547" s="12"/>
      <c r="BZ1547" s="12"/>
      <c r="CA1547" s="12"/>
      <c r="CB1547" s="12"/>
      <c r="CC1547" s="12"/>
      <c r="CD1547" s="12"/>
      <c r="CE1547" s="12">
        <v>0.62</v>
      </c>
      <c r="CF1547" s="12"/>
      <c r="CG1547" s="12"/>
      <c r="CH1547" s="12"/>
      <c r="CI1547" s="12"/>
      <c r="CJ1547" s="12">
        <v>0.152</v>
      </c>
      <c r="CK1547" s="12" t="s">
        <v>3361</v>
      </c>
      <c r="CL1547" s="12"/>
      <c r="CM1547" s="12"/>
      <c r="CN1547" s="12"/>
      <c r="CO1547" s="12"/>
      <c r="CP1547" s="12"/>
      <c r="CQ1547" s="12"/>
      <c r="CR1547" s="12"/>
      <c r="CS1547" s="12"/>
      <c r="CT1547" s="12"/>
      <c r="CU1547" s="12"/>
      <c r="CV1547" s="12"/>
      <c r="CW1547" s="12"/>
      <c r="CX1547" s="57"/>
    </row>
    <row r="1548" spans="1:102" x14ac:dyDescent="0.35">
      <c r="A1548" s="56">
        <v>130</v>
      </c>
      <c r="B1548" s="12" t="s">
        <v>3814</v>
      </c>
      <c r="C1548" s="12">
        <v>130.1</v>
      </c>
      <c r="D1548" s="12" t="s">
        <v>2910</v>
      </c>
      <c r="E1548" s="12" t="s">
        <v>3161</v>
      </c>
      <c r="F1548" s="12">
        <v>4</v>
      </c>
      <c r="G1548" s="12" t="s">
        <v>212</v>
      </c>
      <c r="H1548" s="12" t="s">
        <v>1256</v>
      </c>
      <c r="I1548" s="12" t="s">
        <v>212</v>
      </c>
      <c r="J1548" s="12" t="s">
        <v>1189</v>
      </c>
      <c r="K1548" s="12"/>
      <c r="L1548" s="12" t="s">
        <v>567</v>
      </c>
      <c r="M1548" s="12" t="s">
        <v>3164</v>
      </c>
      <c r="N1548" s="12"/>
      <c r="O1548" s="12" t="s">
        <v>3400</v>
      </c>
      <c r="P1548" s="12" t="s">
        <v>3404</v>
      </c>
      <c r="Q1548" s="12">
        <v>0</v>
      </c>
      <c r="R1548" s="12">
        <v>0</v>
      </c>
      <c r="S1548" s="12">
        <v>0</v>
      </c>
      <c r="T1548" s="12">
        <v>0</v>
      </c>
      <c r="U1548" s="12">
        <v>0</v>
      </c>
      <c r="V1548" s="12">
        <v>0</v>
      </c>
      <c r="W1548" s="12">
        <v>1</v>
      </c>
      <c r="X1548" s="12">
        <v>0</v>
      </c>
      <c r="Y1548" s="12">
        <v>0</v>
      </c>
      <c r="Z1548" s="12">
        <v>1</v>
      </c>
      <c r="AA1548" s="12">
        <v>0</v>
      </c>
      <c r="AB1548" s="12">
        <v>0</v>
      </c>
      <c r="AC1548" s="12">
        <v>0</v>
      </c>
      <c r="AD1548" s="12">
        <v>0</v>
      </c>
      <c r="AE1548" s="12">
        <v>0</v>
      </c>
      <c r="AF1548" s="12">
        <v>0</v>
      </c>
      <c r="AG1548" s="12">
        <v>0</v>
      </c>
      <c r="AH1548" s="12">
        <v>0</v>
      </c>
      <c r="AI1548" s="12">
        <v>0</v>
      </c>
      <c r="AJ1548" s="12">
        <v>0</v>
      </c>
      <c r="AK1548" s="12">
        <v>0</v>
      </c>
      <c r="AL1548" s="12" t="s">
        <v>723</v>
      </c>
      <c r="AM1548" s="12" t="s">
        <v>3091</v>
      </c>
      <c r="AN1548" s="12" t="s">
        <v>3092</v>
      </c>
      <c r="AO1548" s="12">
        <v>2010</v>
      </c>
      <c r="AP1548" s="12" t="s">
        <v>3235</v>
      </c>
      <c r="AQ1548" s="12">
        <v>316</v>
      </c>
      <c r="AR1548" s="12">
        <v>1</v>
      </c>
      <c r="AS1548" s="12" t="s">
        <v>555</v>
      </c>
      <c r="AT1548" s="12" t="s">
        <v>349</v>
      </c>
      <c r="AU1548" s="12">
        <v>0</v>
      </c>
      <c r="AV1548" s="12">
        <v>0</v>
      </c>
      <c r="AW1548" s="12">
        <v>0</v>
      </c>
      <c r="AX1548" s="12">
        <v>0</v>
      </c>
      <c r="AY1548" s="7">
        <v>0</v>
      </c>
      <c r="AZ1548" s="12">
        <v>0</v>
      </c>
      <c r="BA1548" s="12">
        <v>1</v>
      </c>
      <c r="BB1548" s="12">
        <v>0</v>
      </c>
      <c r="BC1548" s="12">
        <v>0</v>
      </c>
      <c r="BD1548" s="12">
        <v>0</v>
      </c>
      <c r="BE1548" s="12">
        <v>0</v>
      </c>
      <c r="BF1548" s="12" t="s">
        <v>3258</v>
      </c>
      <c r="BG1548" s="12" t="s">
        <v>3047</v>
      </c>
      <c r="BH1548" s="12"/>
      <c r="BI1548" s="12" t="s">
        <v>3282</v>
      </c>
      <c r="BJ1548" s="12" t="s">
        <v>3395</v>
      </c>
      <c r="BK1548" s="12" t="s">
        <v>3463</v>
      </c>
      <c r="BL1548" s="12" t="s">
        <v>3471</v>
      </c>
      <c r="BM1548" s="12" t="s">
        <v>3265</v>
      </c>
      <c r="BN1548" s="7" t="s">
        <v>1162</v>
      </c>
      <c r="BO1548" s="12"/>
      <c r="BP1548" s="12"/>
      <c r="BQ1548" s="12"/>
      <c r="BR1548" s="12"/>
      <c r="BS1548" s="12"/>
      <c r="BT1548" s="12"/>
      <c r="BU1548" s="12"/>
      <c r="BV1548" s="12"/>
      <c r="BW1548" s="12"/>
      <c r="BX1548" s="12"/>
      <c r="BY1548" s="12"/>
      <c r="BZ1548" s="12"/>
      <c r="CA1548" s="12"/>
      <c r="CB1548" s="12">
        <v>8.0399999999999999E-2</v>
      </c>
      <c r="CC1548" s="12" t="s">
        <v>3366</v>
      </c>
      <c r="CD1548" s="12"/>
      <c r="CE1548" s="12">
        <v>0.1</v>
      </c>
      <c r="CF1548" s="12"/>
      <c r="CG1548" s="12"/>
      <c r="CH1548" s="12"/>
      <c r="CI1548" s="12"/>
      <c r="CJ1548" s="12" t="s">
        <v>3365</v>
      </c>
      <c r="CK1548" s="12">
        <v>0</v>
      </c>
      <c r="CL1548" s="12"/>
      <c r="CM1548" s="12"/>
      <c r="CN1548" s="12"/>
      <c r="CO1548" s="12"/>
      <c r="CP1548" s="12"/>
      <c r="CQ1548" s="12"/>
      <c r="CR1548" s="12"/>
      <c r="CS1548" s="12"/>
      <c r="CT1548" s="12"/>
      <c r="CU1548" s="12"/>
      <c r="CV1548" s="12"/>
      <c r="CW1548" s="12"/>
      <c r="CX1548" s="57"/>
    </row>
    <row r="1549" spans="1:102" ht="16.5" x14ac:dyDescent="0.35">
      <c r="A1549" s="56">
        <v>132</v>
      </c>
      <c r="B1549" s="12" t="s">
        <v>3815</v>
      </c>
      <c r="C1549" s="12">
        <v>132</v>
      </c>
      <c r="D1549" s="12" t="s">
        <v>2925</v>
      </c>
      <c r="E1549" s="12" t="s">
        <v>3009</v>
      </c>
      <c r="F1549" s="12" t="s">
        <v>3916</v>
      </c>
      <c r="G1549" s="12" t="s">
        <v>212</v>
      </c>
      <c r="H1549" s="12" t="s">
        <v>2805</v>
      </c>
      <c r="I1549" s="12" t="s">
        <v>212</v>
      </c>
      <c r="J1549" s="12" t="s">
        <v>3447</v>
      </c>
      <c r="K1549" s="12"/>
      <c r="L1549" s="12" t="s">
        <v>567</v>
      </c>
      <c r="M1549" s="12" t="s">
        <v>3164</v>
      </c>
      <c r="N1549" s="12"/>
      <c r="O1549" s="12" t="s">
        <v>3400</v>
      </c>
      <c r="P1549" s="12" t="s">
        <v>3403</v>
      </c>
      <c r="Q1549" s="12">
        <v>0</v>
      </c>
      <c r="R1549" s="12">
        <v>0</v>
      </c>
      <c r="S1549" s="12">
        <v>0</v>
      </c>
      <c r="T1549" s="12">
        <v>0</v>
      </c>
      <c r="U1549" s="12">
        <v>0</v>
      </c>
      <c r="V1549" s="12">
        <v>0</v>
      </c>
      <c r="W1549" s="12">
        <v>1</v>
      </c>
      <c r="X1549" s="12">
        <v>0</v>
      </c>
      <c r="Y1549" s="12">
        <v>0</v>
      </c>
      <c r="Z1549" s="12">
        <v>0</v>
      </c>
      <c r="AA1549" s="12">
        <v>0</v>
      </c>
      <c r="AB1549" s="12">
        <v>0</v>
      </c>
      <c r="AC1549" s="12">
        <v>0</v>
      </c>
      <c r="AD1549" s="12">
        <v>0</v>
      </c>
      <c r="AE1549" s="12">
        <v>0</v>
      </c>
      <c r="AF1549" s="12">
        <v>0</v>
      </c>
      <c r="AG1549" s="12">
        <v>0</v>
      </c>
      <c r="AH1549" s="12">
        <v>0</v>
      </c>
      <c r="AI1549" s="12">
        <v>0</v>
      </c>
      <c r="AJ1549" s="12">
        <v>0</v>
      </c>
      <c r="AK1549" s="12">
        <v>0</v>
      </c>
      <c r="AL1549" s="12" t="s">
        <v>723</v>
      </c>
      <c r="AM1549" s="12" t="s">
        <v>3093</v>
      </c>
      <c r="AN1549" s="12" t="s">
        <v>3094</v>
      </c>
      <c r="AO1549" s="12">
        <v>2011</v>
      </c>
      <c r="AP1549" s="12" t="s">
        <v>3235</v>
      </c>
      <c r="AQ1549" s="12">
        <v>272754</v>
      </c>
      <c r="AR1549" s="12">
        <v>1</v>
      </c>
      <c r="AS1549" s="12" t="s">
        <v>555</v>
      </c>
      <c r="AT1549" s="12" t="s">
        <v>349</v>
      </c>
      <c r="AU1549" s="12">
        <v>0</v>
      </c>
      <c r="AV1549" s="12">
        <v>1</v>
      </c>
      <c r="AW1549" s="12">
        <v>0</v>
      </c>
      <c r="AX1549" s="12">
        <v>0</v>
      </c>
      <c r="AY1549" s="7">
        <v>1</v>
      </c>
      <c r="AZ1549" s="12">
        <v>1</v>
      </c>
      <c r="BA1549" s="12">
        <v>1</v>
      </c>
      <c r="BB1549" s="12">
        <v>1</v>
      </c>
      <c r="BC1549" s="12">
        <v>0</v>
      </c>
      <c r="BD1549" s="12">
        <v>1</v>
      </c>
      <c r="BE1549" s="12">
        <v>0</v>
      </c>
      <c r="BF1549" s="12" t="s">
        <v>2821</v>
      </c>
      <c r="BG1549" s="12" t="s">
        <v>3266</v>
      </c>
      <c r="BH1549" s="12">
        <v>1</v>
      </c>
      <c r="BI1549" s="12" t="s">
        <v>3252</v>
      </c>
      <c r="BJ1549" s="12" t="s">
        <v>3460</v>
      </c>
      <c r="BK1549" s="12" t="s">
        <v>3472</v>
      </c>
      <c r="BL1549" s="12" t="s">
        <v>3482</v>
      </c>
      <c r="BM1549" s="12" t="s">
        <v>1230</v>
      </c>
      <c r="BN1549" s="7" t="s">
        <v>1162</v>
      </c>
      <c r="BO1549" s="12"/>
      <c r="BP1549" s="12" t="s">
        <v>1160</v>
      </c>
      <c r="BQ1549" s="12"/>
      <c r="BR1549" s="12"/>
      <c r="BS1549" s="12">
        <v>-0.33200000000000002</v>
      </c>
      <c r="BT1549" s="12">
        <f t="shared" ref="BT1549:BT1564" si="31">EXP(BS1549)</f>
        <v>0.71748732285444328</v>
      </c>
      <c r="BU1549" s="12"/>
      <c r="BV1549" s="12" t="s">
        <v>3415</v>
      </c>
      <c r="BW1549" s="12"/>
      <c r="BX1549" s="12"/>
      <c r="BY1549" s="12"/>
      <c r="BZ1549" s="12"/>
      <c r="CA1549" s="12"/>
      <c r="CB1549" s="12"/>
      <c r="CC1549" s="12"/>
      <c r="CD1549" s="12"/>
      <c r="CE1549" s="12">
        <v>0.01</v>
      </c>
      <c r="CF1549" s="12"/>
      <c r="CG1549" s="12"/>
      <c r="CH1549" s="12"/>
      <c r="CI1549" s="12"/>
      <c r="CJ1549" s="12">
        <v>0.13500000000000001</v>
      </c>
      <c r="CK1549" s="12" t="s">
        <v>3831</v>
      </c>
      <c r="CL1549" s="12"/>
      <c r="CM1549" s="12"/>
      <c r="CN1549" s="12"/>
      <c r="CO1549" s="12"/>
      <c r="CP1549" s="12"/>
      <c r="CQ1549" s="12"/>
      <c r="CR1549" s="12"/>
      <c r="CS1549" s="12">
        <v>172</v>
      </c>
      <c r="CT1549" s="12"/>
      <c r="CU1549" s="12"/>
      <c r="CV1549" s="12"/>
      <c r="CW1549" s="12"/>
      <c r="CX1549" s="57"/>
    </row>
    <row r="1550" spans="1:102" ht="16.5" x14ac:dyDescent="0.35">
      <c r="A1550" s="56">
        <v>132</v>
      </c>
      <c r="B1550" s="12" t="s">
        <v>3815</v>
      </c>
      <c r="C1550" s="12">
        <v>132</v>
      </c>
      <c r="D1550" s="12" t="s">
        <v>2921</v>
      </c>
      <c r="E1550" s="12" t="s">
        <v>3008</v>
      </c>
      <c r="F1550" s="12" t="s">
        <v>3916</v>
      </c>
      <c r="G1550" s="12" t="s">
        <v>212</v>
      </c>
      <c r="H1550" s="12" t="s">
        <v>2805</v>
      </c>
      <c r="I1550" s="12" t="s">
        <v>212</v>
      </c>
      <c r="J1550" s="12" t="s">
        <v>3447</v>
      </c>
      <c r="K1550" s="12"/>
      <c r="L1550" s="12" t="s">
        <v>567</v>
      </c>
      <c r="M1550" s="12" t="s">
        <v>3164</v>
      </c>
      <c r="N1550" s="12"/>
      <c r="O1550" s="12" t="s">
        <v>3400</v>
      </c>
      <c r="P1550" s="12" t="s">
        <v>3403</v>
      </c>
      <c r="Q1550" s="12">
        <v>0</v>
      </c>
      <c r="R1550" s="12">
        <v>0</v>
      </c>
      <c r="S1550" s="12">
        <v>1</v>
      </c>
      <c r="T1550" s="12">
        <v>0</v>
      </c>
      <c r="U1550" s="12">
        <v>0</v>
      </c>
      <c r="V1550" s="12">
        <v>0</v>
      </c>
      <c r="W1550" s="12">
        <v>0</v>
      </c>
      <c r="X1550" s="12">
        <v>0</v>
      </c>
      <c r="Y1550" s="12">
        <v>0</v>
      </c>
      <c r="Z1550" s="12">
        <v>0</v>
      </c>
      <c r="AA1550" s="12">
        <v>0</v>
      </c>
      <c r="AB1550" s="12">
        <v>0</v>
      </c>
      <c r="AC1550" s="12">
        <v>0</v>
      </c>
      <c r="AD1550" s="12">
        <v>0</v>
      </c>
      <c r="AE1550" s="12">
        <v>0</v>
      </c>
      <c r="AF1550" s="12">
        <v>0</v>
      </c>
      <c r="AG1550" s="12">
        <v>0</v>
      </c>
      <c r="AH1550" s="12">
        <v>0</v>
      </c>
      <c r="AI1550" s="12">
        <v>0</v>
      </c>
      <c r="AJ1550" s="12">
        <v>0</v>
      </c>
      <c r="AK1550" s="12">
        <v>0</v>
      </c>
      <c r="AL1550" s="12" t="s">
        <v>723</v>
      </c>
      <c r="AM1550" s="12" t="s">
        <v>3093</v>
      </c>
      <c r="AN1550" s="12" t="s">
        <v>3094</v>
      </c>
      <c r="AO1550" s="12">
        <v>2011</v>
      </c>
      <c r="AP1550" s="12" t="s">
        <v>3235</v>
      </c>
      <c r="AQ1550" s="12">
        <v>272754</v>
      </c>
      <c r="AR1550" s="12">
        <v>1</v>
      </c>
      <c r="AS1550" s="12" t="s">
        <v>555</v>
      </c>
      <c r="AT1550" s="12" t="s">
        <v>349</v>
      </c>
      <c r="AU1550" s="12">
        <v>0</v>
      </c>
      <c r="AV1550" s="12">
        <v>1</v>
      </c>
      <c r="AW1550" s="12">
        <v>0</v>
      </c>
      <c r="AX1550" s="12">
        <v>0</v>
      </c>
      <c r="AY1550" s="7">
        <v>1</v>
      </c>
      <c r="AZ1550" s="12">
        <v>1</v>
      </c>
      <c r="BA1550" s="12">
        <v>1</v>
      </c>
      <c r="BB1550" s="12">
        <v>1</v>
      </c>
      <c r="BC1550" s="12">
        <v>0</v>
      </c>
      <c r="BD1550" s="12">
        <v>1</v>
      </c>
      <c r="BE1550" s="12">
        <v>0</v>
      </c>
      <c r="BF1550" s="12" t="s">
        <v>2821</v>
      </c>
      <c r="BG1550" s="12" t="s">
        <v>3266</v>
      </c>
      <c r="BH1550" s="12">
        <v>1</v>
      </c>
      <c r="BI1550" s="12" t="s">
        <v>3252</v>
      </c>
      <c r="BJ1550" s="12" t="s">
        <v>3460</v>
      </c>
      <c r="BK1550" s="12" t="s">
        <v>3472</v>
      </c>
      <c r="BL1550" s="12" t="s">
        <v>3482</v>
      </c>
      <c r="BM1550" s="12" t="s">
        <v>1230</v>
      </c>
      <c r="BN1550" s="7" t="s">
        <v>1162</v>
      </c>
      <c r="BO1550" s="12"/>
      <c r="BP1550" s="12" t="s">
        <v>1160</v>
      </c>
      <c r="BQ1550" s="12"/>
      <c r="BR1550" s="12"/>
      <c r="BS1550" s="12">
        <v>-0.81799999999999995</v>
      </c>
      <c r="BT1550" s="12">
        <f t="shared" si="31"/>
        <v>0.44131339926585622</v>
      </c>
      <c r="BU1550" s="12"/>
      <c r="BV1550" s="12" t="s">
        <v>3415</v>
      </c>
      <c r="BW1550" s="12"/>
      <c r="BX1550" s="12"/>
      <c r="BY1550" s="12"/>
      <c r="BZ1550" s="12"/>
      <c r="CA1550" s="12"/>
      <c r="CB1550" s="12"/>
      <c r="CC1550" s="12"/>
      <c r="CD1550" s="12"/>
      <c r="CE1550" s="12">
        <v>0.01</v>
      </c>
      <c r="CF1550" s="12"/>
      <c r="CG1550" s="12"/>
      <c r="CH1550" s="12"/>
      <c r="CI1550" s="12"/>
      <c r="CJ1550" s="12">
        <v>0.13500000000000001</v>
      </c>
      <c r="CK1550" s="12" t="s">
        <v>3831</v>
      </c>
      <c r="CL1550" s="12"/>
      <c r="CM1550" s="12"/>
      <c r="CN1550" s="12"/>
      <c r="CO1550" s="12"/>
      <c r="CP1550" s="12"/>
      <c r="CQ1550" s="12"/>
      <c r="CR1550" s="12"/>
      <c r="CS1550" s="12">
        <v>172</v>
      </c>
      <c r="CT1550" s="12"/>
      <c r="CU1550" s="12"/>
      <c r="CV1550" s="12"/>
      <c r="CW1550" s="12"/>
      <c r="CX1550" s="57"/>
    </row>
    <row r="1551" spans="1:102" ht="16.5" x14ac:dyDescent="0.35">
      <c r="A1551" s="56">
        <v>132</v>
      </c>
      <c r="B1551" s="12" t="s">
        <v>3815</v>
      </c>
      <c r="C1551" s="12">
        <v>132</v>
      </c>
      <c r="D1551" s="12" t="s">
        <v>2922</v>
      </c>
      <c r="E1551" s="12" t="s">
        <v>3008</v>
      </c>
      <c r="F1551" s="12" t="s">
        <v>3916</v>
      </c>
      <c r="G1551" s="12" t="s">
        <v>212</v>
      </c>
      <c r="H1551" s="12" t="s">
        <v>2805</v>
      </c>
      <c r="I1551" s="12" t="s">
        <v>212</v>
      </c>
      <c r="J1551" s="12" t="s">
        <v>3447</v>
      </c>
      <c r="K1551" s="12"/>
      <c r="L1551" s="12" t="s">
        <v>567</v>
      </c>
      <c r="M1551" s="12" t="s">
        <v>3164</v>
      </c>
      <c r="N1551" s="12"/>
      <c r="O1551" s="12" t="s">
        <v>3400</v>
      </c>
      <c r="P1551" s="12" t="s">
        <v>3403</v>
      </c>
      <c r="Q1551" s="12">
        <v>0</v>
      </c>
      <c r="R1551" s="12">
        <v>0</v>
      </c>
      <c r="S1551" s="12">
        <v>1</v>
      </c>
      <c r="T1551" s="12">
        <v>0</v>
      </c>
      <c r="U1551" s="12">
        <v>0</v>
      </c>
      <c r="V1551" s="12">
        <v>0</v>
      </c>
      <c r="W1551" s="12">
        <v>0</v>
      </c>
      <c r="X1551" s="12">
        <v>0</v>
      </c>
      <c r="Y1551" s="12">
        <v>0</v>
      </c>
      <c r="Z1551" s="12">
        <v>0</v>
      </c>
      <c r="AA1551" s="12">
        <v>0</v>
      </c>
      <c r="AB1551" s="12">
        <v>0</v>
      </c>
      <c r="AC1551" s="12">
        <v>0</v>
      </c>
      <c r="AD1551" s="12">
        <v>0</v>
      </c>
      <c r="AE1551" s="12">
        <v>0</v>
      </c>
      <c r="AF1551" s="12">
        <v>0</v>
      </c>
      <c r="AG1551" s="12">
        <v>0</v>
      </c>
      <c r="AH1551" s="12">
        <v>0</v>
      </c>
      <c r="AI1551" s="12">
        <v>0</v>
      </c>
      <c r="AJ1551" s="12">
        <v>0</v>
      </c>
      <c r="AK1551" s="12">
        <v>0</v>
      </c>
      <c r="AL1551" s="12" t="s">
        <v>723</v>
      </c>
      <c r="AM1551" s="12" t="s">
        <v>3093</v>
      </c>
      <c r="AN1551" s="12" t="s">
        <v>3094</v>
      </c>
      <c r="AO1551" s="12">
        <v>2011</v>
      </c>
      <c r="AP1551" s="12" t="s">
        <v>3235</v>
      </c>
      <c r="AQ1551" s="12">
        <v>272754</v>
      </c>
      <c r="AR1551" s="12">
        <v>1</v>
      </c>
      <c r="AS1551" s="12" t="s">
        <v>555</v>
      </c>
      <c r="AT1551" s="12" t="s">
        <v>349</v>
      </c>
      <c r="AU1551" s="12">
        <v>0</v>
      </c>
      <c r="AV1551" s="12">
        <v>1</v>
      </c>
      <c r="AW1551" s="12">
        <v>0</v>
      </c>
      <c r="AX1551" s="12">
        <v>0</v>
      </c>
      <c r="AY1551" s="7">
        <v>1</v>
      </c>
      <c r="AZ1551" s="12">
        <v>1</v>
      </c>
      <c r="BA1551" s="12">
        <v>1</v>
      </c>
      <c r="BB1551" s="12">
        <v>1</v>
      </c>
      <c r="BC1551" s="12">
        <v>0</v>
      </c>
      <c r="BD1551" s="12">
        <v>1</v>
      </c>
      <c r="BE1551" s="12">
        <v>0</v>
      </c>
      <c r="BF1551" s="12" t="s">
        <v>2821</v>
      </c>
      <c r="BG1551" s="12" t="s">
        <v>3320</v>
      </c>
      <c r="BH1551" s="12">
        <v>1</v>
      </c>
      <c r="BI1551" s="12" t="s">
        <v>3252</v>
      </c>
      <c r="BJ1551" s="12" t="s">
        <v>3460</v>
      </c>
      <c r="BK1551" s="12" t="s">
        <v>3472</v>
      </c>
      <c r="BL1551" s="12" t="s">
        <v>3482</v>
      </c>
      <c r="BM1551" s="12" t="s">
        <v>1230</v>
      </c>
      <c r="BN1551" s="7" t="s">
        <v>1162</v>
      </c>
      <c r="BO1551" s="12"/>
      <c r="BP1551" s="12" t="s">
        <v>1160</v>
      </c>
      <c r="BQ1551" s="12"/>
      <c r="BR1551" s="12"/>
      <c r="BS1551" s="12">
        <v>-464</v>
      </c>
      <c r="BT1551" s="12">
        <f t="shared" si="31"/>
        <v>3.0715698564575651E-202</v>
      </c>
      <c r="BU1551" s="12"/>
      <c r="BV1551" s="12" t="s">
        <v>3415</v>
      </c>
      <c r="BW1551" s="12"/>
      <c r="BX1551" s="12"/>
      <c r="BY1551" s="12"/>
      <c r="BZ1551" s="12"/>
      <c r="CA1551" s="12"/>
      <c r="CB1551" s="12"/>
      <c r="CC1551" s="12"/>
      <c r="CD1551" s="12"/>
      <c r="CE1551" s="12">
        <v>0.01</v>
      </c>
      <c r="CF1551" s="12"/>
      <c r="CG1551" s="12"/>
      <c r="CH1551" s="12"/>
      <c r="CI1551" s="12"/>
      <c r="CJ1551" s="12">
        <v>0.13500000000000001</v>
      </c>
      <c r="CK1551" s="12" t="s">
        <v>3831</v>
      </c>
      <c r="CL1551" s="12"/>
      <c r="CM1551" s="12"/>
      <c r="CN1551" s="12"/>
      <c r="CO1551" s="12"/>
      <c r="CP1551" s="12"/>
      <c r="CQ1551" s="12"/>
      <c r="CR1551" s="12"/>
      <c r="CS1551" s="12">
        <v>172</v>
      </c>
      <c r="CT1551" s="12"/>
      <c r="CU1551" s="12"/>
      <c r="CV1551" s="12"/>
      <c r="CW1551" s="12"/>
      <c r="CX1551" s="57"/>
    </row>
    <row r="1552" spans="1:102" ht="16.5" x14ac:dyDescent="0.35">
      <c r="A1552" s="56">
        <v>132</v>
      </c>
      <c r="B1552" s="12" t="s">
        <v>3815</v>
      </c>
      <c r="C1552" s="12">
        <v>132</v>
      </c>
      <c r="D1552" s="12" t="s">
        <v>2920</v>
      </c>
      <c r="E1552" s="12" t="s">
        <v>3008</v>
      </c>
      <c r="F1552" s="12" t="s">
        <v>3916</v>
      </c>
      <c r="G1552" s="12" t="s">
        <v>212</v>
      </c>
      <c r="H1552" s="12" t="s">
        <v>2804</v>
      </c>
      <c r="I1552" s="12" t="s">
        <v>349</v>
      </c>
      <c r="J1552" s="12" t="s">
        <v>3447</v>
      </c>
      <c r="K1552" s="12"/>
      <c r="L1552" s="12" t="s">
        <v>567</v>
      </c>
      <c r="M1552" s="12" t="s">
        <v>3164</v>
      </c>
      <c r="N1552" s="12"/>
      <c r="O1552" s="12" t="s">
        <v>3400</v>
      </c>
      <c r="P1552" s="12" t="s">
        <v>3403</v>
      </c>
      <c r="Q1552" s="12">
        <v>0</v>
      </c>
      <c r="R1552" s="12">
        <v>0</v>
      </c>
      <c r="S1552" s="12">
        <v>1</v>
      </c>
      <c r="T1552" s="12">
        <v>0</v>
      </c>
      <c r="U1552" s="12">
        <v>0</v>
      </c>
      <c r="V1552" s="12">
        <v>0</v>
      </c>
      <c r="W1552" s="12">
        <v>0</v>
      </c>
      <c r="X1552" s="12">
        <v>0</v>
      </c>
      <c r="Y1552" s="12">
        <v>0</v>
      </c>
      <c r="Z1552" s="12">
        <v>0</v>
      </c>
      <c r="AA1552" s="12">
        <v>0</v>
      </c>
      <c r="AB1552" s="12">
        <v>0</v>
      </c>
      <c r="AC1552" s="12">
        <v>0</v>
      </c>
      <c r="AD1552" s="12">
        <v>0</v>
      </c>
      <c r="AE1552" s="12">
        <v>0</v>
      </c>
      <c r="AF1552" s="12">
        <v>0</v>
      </c>
      <c r="AG1552" s="12">
        <v>0</v>
      </c>
      <c r="AH1552" s="12">
        <v>0</v>
      </c>
      <c r="AI1552" s="12">
        <v>0</v>
      </c>
      <c r="AJ1552" s="12">
        <v>0</v>
      </c>
      <c r="AK1552" s="12">
        <v>0</v>
      </c>
      <c r="AL1552" s="12" t="s">
        <v>723</v>
      </c>
      <c r="AM1552" s="12" t="s">
        <v>3093</v>
      </c>
      <c r="AN1552" s="12" t="s">
        <v>3094</v>
      </c>
      <c r="AO1552" s="12">
        <v>2011</v>
      </c>
      <c r="AP1552" s="12" t="s">
        <v>3235</v>
      </c>
      <c r="AQ1552" s="12">
        <v>272754</v>
      </c>
      <c r="AR1552" s="12">
        <v>1</v>
      </c>
      <c r="AS1552" s="12" t="s">
        <v>555</v>
      </c>
      <c r="AT1552" s="12" t="s">
        <v>349</v>
      </c>
      <c r="AU1552" s="12">
        <v>0</v>
      </c>
      <c r="AV1552" s="12">
        <v>1</v>
      </c>
      <c r="AW1552" s="12">
        <v>0</v>
      </c>
      <c r="AX1552" s="12">
        <v>0</v>
      </c>
      <c r="AY1552" s="7">
        <v>1</v>
      </c>
      <c r="AZ1552" s="12">
        <v>1</v>
      </c>
      <c r="BA1552" s="12">
        <v>1</v>
      </c>
      <c r="BB1552" s="12">
        <v>1</v>
      </c>
      <c r="BC1552" s="12">
        <v>0</v>
      </c>
      <c r="BD1552" s="12">
        <v>1</v>
      </c>
      <c r="BE1552" s="12">
        <v>0</v>
      </c>
      <c r="BF1552" s="12" t="s">
        <v>2821</v>
      </c>
      <c r="BG1552" s="12" t="s">
        <v>3049</v>
      </c>
      <c r="BH1552" s="12">
        <v>1</v>
      </c>
      <c r="BI1552" s="12" t="s">
        <v>3252</v>
      </c>
      <c r="BJ1552" s="12" t="s">
        <v>3460</v>
      </c>
      <c r="BK1552" s="12" t="s">
        <v>3472</v>
      </c>
      <c r="BL1552" s="12" t="s">
        <v>3482</v>
      </c>
      <c r="BM1552" s="12" t="s">
        <v>1230</v>
      </c>
      <c r="BN1552" s="7" t="s">
        <v>1162</v>
      </c>
      <c r="BO1552" s="12"/>
      <c r="BP1552" s="12" t="s">
        <v>1160</v>
      </c>
      <c r="BQ1552" s="12"/>
      <c r="BR1552" s="12"/>
      <c r="BS1552" s="12">
        <v>0.90500000000000003</v>
      </c>
      <c r="BT1552" s="12">
        <f t="shared" si="31"/>
        <v>2.4719319230574719</v>
      </c>
      <c r="BU1552" s="12"/>
      <c r="BV1552" s="12" t="s">
        <v>3415</v>
      </c>
      <c r="BW1552" s="12"/>
      <c r="BX1552" s="12"/>
      <c r="BY1552" s="12"/>
      <c r="BZ1552" s="12"/>
      <c r="CA1552" s="12"/>
      <c r="CB1552" s="12"/>
      <c r="CC1552" s="12"/>
      <c r="CD1552" s="12"/>
      <c r="CE1552" s="12">
        <v>0.05</v>
      </c>
      <c r="CF1552" s="12"/>
      <c r="CG1552" s="12"/>
      <c r="CH1552" s="12"/>
      <c r="CI1552" s="12"/>
      <c r="CJ1552" s="12">
        <v>0.13500000000000001</v>
      </c>
      <c r="CK1552" s="12" t="s">
        <v>3831</v>
      </c>
      <c r="CL1552" s="12"/>
      <c r="CM1552" s="12"/>
      <c r="CN1552" s="12"/>
      <c r="CO1552" s="12"/>
      <c r="CP1552" s="12"/>
      <c r="CQ1552" s="12"/>
      <c r="CR1552" s="12"/>
      <c r="CS1552" s="12">
        <v>172</v>
      </c>
      <c r="CT1552" s="12"/>
      <c r="CU1552" s="12"/>
      <c r="CV1552" s="12"/>
      <c r="CW1552" s="12"/>
      <c r="CX1552" s="57"/>
    </row>
    <row r="1553" spans="1:102" ht="16.5" x14ac:dyDescent="0.35">
      <c r="A1553" s="56">
        <v>132</v>
      </c>
      <c r="B1553" s="12" t="s">
        <v>3815</v>
      </c>
      <c r="C1553" s="12">
        <v>132</v>
      </c>
      <c r="D1553" s="12" t="s">
        <v>2924</v>
      </c>
      <c r="E1553" s="12" t="s">
        <v>3009</v>
      </c>
      <c r="F1553" s="12" t="s">
        <v>3916</v>
      </c>
      <c r="G1553" s="12" t="s">
        <v>212</v>
      </c>
      <c r="H1553" s="12" t="s">
        <v>2804</v>
      </c>
      <c r="I1553" s="12" t="s">
        <v>349</v>
      </c>
      <c r="J1553" s="12" t="s">
        <v>3447</v>
      </c>
      <c r="K1553" s="12"/>
      <c r="L1553" s="12" t="s">
        <v>567</v>
      </c>
      <c r="M1553" s="12" t="s">
        <v>3164</v>
      </c>
      <c r="N1553" s="12"/>
      <c r="O1553" s="12" t="s">
        <v>3400</v>
      </c>
      <c r="P1553" s="12" t="s">
        <v>3403</v>
      </c>
      <c r="Q1553" s="12">
        <v>0</v>
      </c>
      <c r="R1553" s="12">
        <v>0</v>
      </c>
      <c r="S1553" s="12">
        <v>0</v>
      </c>
      <c r="T1553" s="12">
        <v>0</v>
      </c>
      <c r="U1553" s="12">
        <v>0</v>
      </c>
      <c r="V1553" s="12">
        <v>0</v>
      </c>
      <c r="W1553" s="12">
        <v>1</v>
      </c>
      <c r="X1553" s="12">
        <v>0</v>
      </c>
      <c r="Y1553" s="12">
        <v>0</v>
      </c>
      <c r="Z1553" s="12">
        <v>0</v>
      </c>
      <c r="AA1553" s="12">
        <v>0</v>
      </c>
      <c r="AB1553" s="12">
        <v>0</v>
      </c>
      <c r="AC1553" s="12">
        <v>0</v>
      </c>
      <c r="AD1553" s="12">
        <v>0</v>
      </c>
      <c r="AE1553" s="12">
        <v>0</v>
      </c>
      <c r="AF1553" s="12">
        <v>0</v>
      </c>
      <c r="AG1553" s="12">
        <v>0</v>
      </c>
      <c r="AH1553" s="12">
        <v>0</v>
      </c>
      <c r="AI1553" s="12">
        <v>0</v>
      </c>
      <c r="AJ1553" s="12">
        <v>0</v>
      </c>
      <c r="AK1553" s="12">
        <v>0</v>
      </c>
      <c r="AL1553" s="12" t="s">
        <v>723</v>
      </c>
      <c r="AM1553" s="12" t="s">
        <v>3093</v>
      </c>
      <c r="AN1553" s="12" t="s">
        <v>3094</v>
      </c>
      <c r="AO1553" s="12">
        <v>2011</v>
      </c>
      <c r="AP1553" s="12" t="s">
        <v>3235</v>
      </c>
      <c r="AQ1553" s="12">
        <v>272754</v>
      </c>
      <c r="AR1553" s="12">
        <v>1</v>
      </c>
      <c r="AS1553" s="12" t="s">
        <v>555</v>
      </c>
      <c r="AT1553" s="12" t="s">
        <v>349</v>
      </c>
      <c r="AU1553" s="12">
        <v>0</v>
      </c>
      <c r="AV1553" s="12">
        <v>1</v>
      </c>
      <c r="AW1553" s="12">
        <v>0</v>
      </c>
      <c r="AX1553" s="12">
        <v>0</v>
      </c>
      <c r="AY1553" s="7">
        <v>1</v>
      </c>
      <c r="AZ1553" s="12">
        <v>1</v>
      </c>
      <c r="BA1553" s="12">
        <v>1</v>
      </c>
      <c r="BB1553" s="12">
        <v>1</v>
      </c>
      <c r="BC1553" s="12">
        <v>0</v>
      </c>
      <c r="BD1553" s="12">
        <v>1</v>
      </c>
      <c r="BE1553" s="12">
        <v>0</v>
      </c>
      <c r="BF1553" s="12" t="s">
        <v>2821</v>
      </c>
      <c r="BG1553" s="12" t="s">
        <v>3049</v>
      </c>
      <c r="BH1553" s="12">
        <v>1</v>
      </c>
      <c r="BI1553" s="12" t="s">
        <v>3252</v>
      </c>
      <c r="BJ1553" s="12" t="s">
        <v>3460</v>
      </c>
      <c r="BK1553" s="12" t="s">
        <v>3472</v>
      </c>
      <c r="BL1553" s="12" t="s">
        <v>3482</v>
      </c>
      <c r="BM1553" s="12" t="s">
        <v>1230</v>
      </c>
      <c r="BN1553" s="7" t="s">
        <v>1162</v>
      </c>
      <c r="BO1553" s="12"/>
      <c r="BP1553" s="12" t="s">
        <v>1160</v>
      </c>
      <c r="BQ1553" s="12"/>
      <c r="BR1553" s="12"/>
      <c r="BS1553" s="12">
        <v>0.60399999999999998</v>
      </c>
      <c r="BT1553" s="12">
        <f t="shared" si="31"/>
        <v>1.8294218719978594</v>
      </c>
      <c r="BU1553" s="12"/>
      <c r="BV1553" s="12" t="s">
        <v>3415</v>
      </c>
      <c r="BW1553" s="12"/>
      <c r="BX1553" s="12"/>
      <c r="BY1553" s="12"/>
      <c r="BZ1553" s="12"/>
      <c r="CA1553" s="12"/>
      <c r="CB1553" s="12"/>
      <c r="CC1553" s="12"/>
      <c r="CD1553" s="12"/>
      <c r="CE1553" s="12">
        <v>0.01</v>
      </c>
      <c r="CF1553" s="12"/>
      <c r="CG1553" s="12"/>
      <c r="CH1553" s="12"/>
      <c r="CI1553" s="12"/>
      <c r="CJ1553" s="12">
        <v>0.13500000000000001</v>
      </c>
      <c r="CK1553" s="12" t="s">
        <v>3831</v>
      </c>
      <c r="CL1553" s="12"/>
      <c r="CM1553" s="12"/>
      <c r="CN1553" s="12"/>
      <c r="CO1553" s="12"/>
      <c r="CP1553" s="12"/>
      <c r="CQ1553" s="12"/>
      <c r="CR1553" s="12"/>
      <c r="CS1553" s="12">
        <v>172</v>
      </c>
      <c r="CT1553" s="12"/>
      <c r="CU1553" s="12"/>
      <c r="CV1553" s="12"/>
      <c r="CW1553" s="12"/>
      <c r="CX1553" s="57"/>
    </row>
    <row r="1554" spans="1:102" ht="16.5" x14ac:dyDescent="0.35">
      <c r="A1554" s="56">
        <v>132</v>
      </c>
      <c r="B1554" s="12" t="s">
        <v>3815</v>
      </c>
      <c r="C1554" s="12">
        <v>132</v>
      </c>
      <c r="D1554" s="12" t="s">
        <v>2923</v>
      </c>
      <c r="E1554" s="12" t="s">
        <v>3009</v>
      </c>
      <c r="F1554" s="12" t="s">
        <v>3916</v>
      </c>
      <c r="G1554" s="12" t="s">
        <v>212</v>
      </c>
      <c r="H1554" s="12" t="s">
        <v>2804</v>
      </c>
      <c r="I1554" s="12" t="s">
        <v>212</v>
      </c>
      <c r="J1554" s="12" t="s">
        <v>3447</v>
      </c>
      <c r="K1554" s="12"/>
      <c r="L1554" s="12" t="s">
        <v>567</v>
      </c>
      <c r="M1554" s="12" t="s">
        <v>3164</v>
      </c>
      <c r="N1554" s="12"/>
      <c r="O1554" s="12" t="s">
        <v>3400</v>
      </c>
      <c r="P1554" s="12" t="s">
        <v>3403</v>
      </c>
      <c r="Q1554" s="12">
        <v>0</v>
      </c>
      <c r="R1554" s="12">
        <v>0</v>
      </c>
      <c r="S1554" s="12">
        <v>0</v>
      </c>
      <c r="T1554" s="12">
        <v>0</v>
      </c>
      <c r="U1554" s="12">
        <v>0</v>
      </c>
      <c r="V1554" s="12">
        <v>0</v>
      </c>
      <c r="W1554" s="12">
        <v>1</v>
      </c>
      <c r="X1554" s="12">
        <v>0</v>
      </c>
      <c r="Y1554" s="12">
        <v>0</v>
      </c>
      <c r="Z1554" s="12">
        <v>0</v>
      </c>
      <c r="AA1554" s="12">
        <v>0</v>
      </c>
      <c r="AB1554" s="12">
        <v>0</v>
      </c>
      <c r="AC1554" s="12">
        <v>0</v>
      </c>
      <c r="AD1554" s="12">
        <v>0</v>
      </c>
      <c r="AE1554" s="12">
        <v>0</v>
      </c>
      <c r="AF1554" s="12">
        <v>0</v>
      </c>
      <c r="AG1554" s="12">
        <v>0</v>
      </c>
      <c r="AH1554" s="12">
        <v>0</v>
      </c>
      <c r="AI1554" s="12">
        <v>0</v>
      </c>
      <c r="AJ1554" s="12">
        <v>0</v>
      </c>
      <c r="AK1554" s="12">
        <v>0</v>
      </c>
      <c r="AL1554" s="12" t="s">
        <v>723</v>
      </c>
      <c r="AM1554" s="12" t="s">
        <v>3093</v>
      </c>
      <c r="AN1554" s="12" t="s">
        <v>3094</v>
      </c>
      <c r="AO1554" s="12">
        <v>2011</v>
      </c>
      <c r="AP1554" s="12" t="s">
        <v>3235</v>
      </c>
      <c r="AQ1554" s="12">
        <v>272754</v>
      </c>
      <c r="AR1554" s="12">
        <v>1</v>
      </c>
      <c r="AS1554" s="12" t="s">
        <v>555</v>
      </c>
      <c r="AT1554" s="12" t="s">
        <v>349</v>
      </c>
      <c r="AU1554" s="12">
        <v>0</v>
      </c>
      <c r="AV1554" s="12">
        <v>1</v>
      </c>
      <c r="AW1554" s="12">
        <v>0</v>
      </c>
      <c r="AX1554" s="12">
        <v>0</v>
      </c>
      <c r="AY1554" s="7">
        <v>1</v>
      </c>
      <c r="AZ1554" s="12">
        <v>1</v>
      </c>
      <c r="BA1554" s="12">
        <v>1</v>
      </c>
      <c r="BB1554" s="12">
        <v>1</v>
      </c>
      <c r="BC1554" s="12">
        <v>0</v>
      </c>
      <c r="BD1554" s="12">
        <v>1</v>
      </c>
      <c r="BE1554" s="12">
        <v>0</v>
      </c>
      <c r="BF1554" s="12" t="s">
        <v>2820</v>
      </c>
      <c r="BG1554" s="12" t="s">
        <v>3048</v>
      </c>
      <c r="BH1554" s="12">
        <v>1</v>
      </c>
      <c r="BI1554" s="12" t="s">
        <v>3257</v>
      </c>
      <c r="BJ1554" s="12" t="s">
        <v>3460</v>
      </c>
      <c r="BK1554" s="12" t="s">
        <v>3472</v>
      </c>
      <c r="BL1554" s="12" t="s">
        <v>3482</v>
      </c>
      <c r="BM1554" s="12" t="s">
        <v>1230</v>
      </c>
      <c r="BN1554" s="7" t="s">
        <v>1162</v>
      </c>
      <c r="BO1554" s="12"/>
      <c r="BP1554" s="12" t="s">
        <v>1160</v>
      </c>
      <c r="BQ1554" s="12"/>
      <c r="BR1554" s="12"/>
      <c r="BS1554" s="12">
        <v>0.34499999999999997</v>
      </c>
      <c r="BT1554" s="12">
        <f t="shared" si="31"/>
        <v>1.4119899196676591</v>
      </c>
      <c r="BU1554" s="12"/>
      <c r="BV1554" s="12" t="s">
        <v>3415</v>
      </c>
      <c r="BW1554" s="12"/>
      <c r="BX1554" s="12"/>
      <c r="BY1554" s="12"/>
      <c r="BZ1554" s="12"/>
      <c r="CA1554" s="12"/>
      <c r="CB1554" s="12"/>
      <c r="CC1554" s="12"/>
      <c r="CD1554" s="12"/>
      <c r="CE1554" s="12">
        <v>0.01</v>
      </c>
      <c r="CF1554" s="12"/>
      <c r="CG1554" s="12"/>
      <c r="CH1554" s="12"/>
      <c r="CI1554" s="12"/>
      <c r="CJ1554" s="12">
        <v>0.13500000000000001</v>
      </c>
      <c r="CK1554" s="12" t="s">
        <v>3831</v>
      </c>
      <c r="CL1554" s="12"/>
      <c r="CM1554" s="12"/>
      <c r="CN1554" s="12"/>
      <c r="CO1554" s="12"/>
      <c r="CP1554" s="12"/>
      <c r="CQ1554" s="12"/>
      <c r="CR1554" s="12"/>
      <c r="CS1554" s="12">
        <v>172</v>
      </c>
      <c r="CT1554" s="12"/>
      <c r="CU1554" s="12"/>
      <c r="CV1554" s="12"/>
      <c r="CW1554" s="12"/>
      <c r="CX1554" s="57"/>
    </row>
    <row r="1555" spans="1:102" ht="16.5" x14ac:dyDescent="0.35">
      <c r="A1555" s="56">
        <v>132</v>
      </c>
      <c r="B1555" s="12" t="s">
        <v>3815</v>
      </c>
      <c r="C1555" s="12">
        <v>132</v>
      </c>
      <c r="D1555" s="12" t="s">
        <v>2926</v>
      </c>
      <c r="E1555" s="12" t="s">
        <v>3009</v>
      </c>
      <c r="F1555" s="12" t="s">
        <v>3916</v>
      </c>
      <c r="G1555" s="12" t="s">
        <v>212</v>
      </c>
      <c r="H1555" s="12" t="s">
        <v>2804</v>
      </c>
      <c r="I1555" s="12" t="s">
        <v>349</v>
      </c>
      <c r="J1555" s="12" t="s">
        <v>3447</v>
      </c>
      <c r="K1555" s="12"/>
      <c r="L1555" s="12" t="s">
        <v>567</v>
      </c>
      <c r="M1555" s="12" t="s">
        <v>3164</v>
      </c>
      <c r="N1555" s="12"/>
      <c r="O1555" s="12" t="s">
        <v>3400</v>
      </c>
      <c r="P1555" s="12" t="s">
        <v>3403</v>
      </c>
      <c r="Q1555" s="12">
        <v>0</v>
      </c>
      <c r="R1555" s="12">
        <v>0</v>
      </c>
      <c r="S1555" s="12">
        <v>0</v>
      </c>
      <c r="T1555" s="12">
        <v>0</v>
      </c>
      <c r="U1555" s="12">
        <v>0</v>
      </c>
      <c r="V1555" s="12">
        <v>0</v>
      </c>
      <c r="W1555" s="12">
        <v>1</v>
      </c>
      <c r="X1555" s="12">
        <v>0</v>
      </c>
      <c r="Y1555" s="12">
        <v>0</v>
      </c>
      <c r="Z1555" s="12">
        <v>0</v>
      </c>
      <c r="AA1555" s="12">
        <v>0</v>
      </c>
      <c r="AB1555" s="12">
        <v>0</v>
      </c>
      <c r="AC1555" s="12">
        <v>0</v>
      </c>
      <c r="AD1555" s="12">
        <v>0</v>
      </c>
      <c r="AE1555" s="12">
        <v>0</v>
      </c>
      <c r="AF1555" s="12">
        <v>0</v>
      </c>
      <c r="AG1555" s="12">
        <v>0</v>
      </c>
      <c r="AH1555" s="12">
        <v>0</v>
      </c>
      <c r="AI1555" s="12">
        <v>0</v>
      </c>
      <c r="AJ1555" s="12">
        <v>0</v>
      </c>
      <c r="AK1555" s="12">
        <v>0</v>
      </c>
      <c r="AL1555" s="12" t="s">
        <v>723</v>
      </c>
      <c r="AM1555" s="12" t="s">
        <v>3093</v>
      </c>
      <c r="AN1555" s="12" t="s">
        <v>3094</v>
      </c>
      <c r="AO1555" s="12">
        <v>2011</v>
      </c>
      <c r="AP1555" s="12" t="s">
        <v>3235</v>
      </c>
      <c r="AQ1555" s="12">
        <v>272754</v>
      </c>
      <c r="AR1555" s="12">
        <v>1</v>
      </c>
      <c r="AS1555" s="12" t="s">
        <v>555</v>
      </c>
      <c r="AT1555" s="12" t="s">
        <v>349</v>
      </c>
      <c r="AU1555" s="12">
        <v>0</v>
      </c>
      <c r="AV1555" s="12">
        <v>1</v>
      </c>
      <c r="AW1555" s="12">
        <v>0</v>
      </c>
      <c r="AX1555" s="12">
        <v>0</v>
      </c>
      <c r="AY1555" s="7">
        <v>1</v>
      </c>
      <c r="AZ1555" s="12">
        <v>1</v>
      </c>
      <c r="BA1555" s="12">
        <v>1</v>
      </c>
      <c r="BB1555" s="12">
        <v>1</v>
      </c>
      <c r="BC1555" s="12">
        <v>0</v>
      </c>
      <c r="BD1555" s="12">
        <v>1</v>
      </c>
      <c r="BE1555" s="12">
        <v>0</v>
      </c>
      <c r="BF1555" s="12" t="s">
        <v>2821</v>
      </c>
      <c r="BG1555" s="12" t="s">
        <v>3320</v>
      </c>
      <c r="BH1555" s="12">
        <v>1</v>
      </c>
      <c r="BI1555" s="12" t="s">
        <v>3252</v>
      </c>
      <c r="BJ1555" s="12" t="s">
        <v>3460</v>
      </c>
      <c r="BK1555" s="12" t="s">
        <v>3472</v>
      </c>
      <c r="BL1555" s="12" t="s">
        <v>3482</v>
      </c>
      <c r="BM1555" s="12" t="s">
        <v>1230</v>
      </c>
      <c r="BN1555" s="7" t="s">
        <v>1162</v>
      </c>
      <c r="BO1555" s="12"/>
      <c r="BP1555" s="12" t="s">
        <v>1160</v>
      </c>
      <c r="BQ1555" s="12"/>
      <c r="BR1555" s="12"/>
      <c r="BS1555" s="12">
        <v>0.34100000000000003</v>
      </c>
      <c r="BT1555" s="12">
        <f t="shared" si="31"/>
        <v>1.4063532408621693</v>
      </c>
      <c r="BU1555" s="12"/>
      <c r="BV1555" s="12" t="s">
        <v>3415</v>
      </c>
      <c r="BW1555" s="12"/>
      <c r="BX1555" s="12"/>
      <c r="BY1555" s="12"/>
      <c r="BZ1555" s="12"/>
      <c r="CA1555" s="12"/>
      <c r="CB1555" s="12"/>
      <c r="CC1555" s="12"/>
      <c r="CD1555" s="12"/>
      <c r="CE1555" s="12">
        <v>0.05</v>
      </c>
      <c r="CF1555" s="12"/>
      <c r="CG1555" s="12"/>
      <c r="CH1555" s="12"/>
      <c r="CI1555" s="12"/>
      <c r="CJ1555" s="12">
        <v>0.13500000000000001</v>
      </c>
      <c r="CK1555" s="12" t="s">
        <v>3831</v>
      </c>
      <c r="CL1555" s="12"/>
      <c r="CM1555" s="12"/>
      <c r="CN1555" s="12"/>
      <c r="CO1555" s="12"/>
      <c r="CP1555" s="12"/>
      <c r="CQ1555" s="12"/>
      <c r="CR1555" s="12"/>
      <c r="CS1555" s="12">
        <v>172</v>
      </c>
      <c r="CT1555" s="12"/>
      <c r="CU1555" s="12"/>
      <c r="CV1555" s="12"/>
      <c r="CW1555" s="12"/>
      <c r="CX1555" s="57"/>
    </row>
    <row r="1556" spans="1:102" ht="16.5" x14ac:dyDescent="0.35">
      <c r="A1556" s="56">
        <v>132</v>
      </c>
      <c r="B1556" s="12" t="s">
        <v>3815</v>
      </c>
      <c r="C1556" s="12">
        <v>132</v>
      </c>
      <c r="D1556" s="12" t="s">
        <v>2919</v>
      </c>
      <c r="E1556" s="12" t="s">
        <v>3008</v>
      </c>
      <c r="F1556" s="12" t="s">
        <v>3916</v>
      </c>
      <c r="G1556" s="12" t="s">
        <v>212</v>
      </c>
      <c r="H1556" s="12" t="s">
        <v>2804</v>
      </c>
      <c r="I1556" s="12" t="s">
        <v>212</v>
      </c>
      <c r="J1556" s="12" t="s">
        <v>3447</v>
      </c>
      <c r="K1556" s="12"/>
      <c r="L1556" s="12" t="s">
        <v>567</v>
      </c>
      <c r="M1556" s="12" t="s">
        <v>3164</v>
      </c>
      <c r="N1556" s="12"/>
      <c r="O1556" s="12" t="s">
        <v>3400</v>
      </c>
      <c r="P1556" s="12" t="s">
        <v>3403</v>
      </c>
      <c r="Q1556" s="12">
        <v>0</v>
      </c>
      <c r="R1556" s="12">
        <v>0</v>
      </c>
      <c r="S1556" s="12">
        <v>1</v>
      </c>
      <c r="T1556" s="12">
        <v>0</v>
      </c>
      <c r="U1556" s="12">
        <v>0</v>
      </c>
      <c r="V1556" s="12">
        <v>0</v>
      </c>
      <c r="W1556" s="12">
        <v>0</v>
      </c>
      <c r="X1556" s="12">
        <v>0</v>
      </c>
      <c r="Y1556" s="12">
        <v>0</v>
      </c>
      <c r="Z1556" s="12">
        <v>0</v>
      </c>
      <c r="AA1556" s="12">
        <v>0</v>
      </c>
      <c r="AB1556" s="12">
        <v>0</v>
      </c>
      <c r="AC1556" s="12">
        <v>0</v>
      </c>
      <c r="AD1556" s="12">
        <v>0</v>
      </c>
      <c r="AE1556" s="12">
        <v>0</v>
      </c>
      <c r="AF1556" s="12">
        <v>0</v>
      </c>
      <c r="AG1556" s="12">
        <v>0</v>
      </c>
      <c r="AH1556" s="12">
        <v>0</v>
      </c>
      <c r="AI1556" s="12">
        <v>0</v>
      </c>
      <c r="AJ1556" s="12">
        <v>0</v>
      </c>
      <c r="AK1556" s="12">
        <v>0</v>
      </c>
      <c r="AL1556" s="12" t="s">
        <v>723</v>
      </c>
      <c r="AM1556" s="12" t="s">
        <v>3093</v>
      </c>
      <c r="AN1556" s="12" t="s">
        <v>3094</v>
      </c>
      <c r="AO1556" s="12">
        <v>2011</v>
      </c>
      <c r="AP1556" s="12" t="s">
        <v>3235</v>
      </c>
      <c r="AQ1556" s="12">
        <v>272754</v>
      </c>
      <c r="AR1556" s="12">
        <v>1</v>
      </c>
      <c r="AS1556" s="12" t="s">
        <v>555</v>
      </c>
      <c r="AT1556" s="12" t="s">
        <v>349</v>
      </c>
      <c r="AU1556" s="12">
        <v>0</v>
      </c>
      <c r="AV1556" s="12">
        <v>1</v>
      </c>
      <c r="AW1556" s="12">
        <v>0</v>
      </c>
      <c r="AX1556" s="12">
        <v>0</v>
      </c>
      <c r="AY1556" s="7">
        <v>1</v>
      </c>
      <c r="AZ1556" s="12">
        <v>1</v>
      </c>
      <c r="BA1556" s="12">
        <v>1</v>
      </c>
      <c r="BB1556" s="12">
        <v>1</v>
      </c>
      <c r="BC1556" s="12">
        <v>0</v>
      </c>
      <c r="BD1556" s="12">
        <v>1</v>
      </c>
      <c r="BE1556" s="12">
        <v>0</v>
      </c>
      <c r="BF1556" s="12" t="s">
        <v>2820</v>
      </c>
      <c r="BG1556" s="12" t="s">
        <v>3048</v>
      </c>
      <c r="BH1556" s="12">
        <v>1</v>
      </c>
      <c r="BI1556" s="12" t="s">
        <v>3257</v>
      </c>
      <c r="BJ1556" s="12" t="s">
        <v>3460</v>
      </c>
      <c r="BK1556" s="12" t="s">
        <v>3472</v>
      </c>
      <c r="BL1556" s="12" t="s">
        <v>3482</v>
      </c>
      <c r="BM1556" s="12" t="s">
        <v>1230</v>
      </c>
      <c r="BN1556" s="7" t="s">
        <v>1162</v>
      </c>
      <c r="BO1556" s="12"/>
      <c r="BP1556" s="12" t="s">
        <v>1160</v>
      </c>
      <c r="BQ1556" s="12"/>
      <c r="BR1556" s="12"/>
      <c r="BS1556" s="12">
        <v>0.1</v>
      </c>
      <c r="BT1556" s="12">
        <f t="shared" si="31"/>
        <v>1.1051709180756477</v>
      </c>
      <c r="BU1556" s="12"/>
      <c r="BV1556" s="12" t="s">
        <v>3415</v>
      </c>
      <c r="BW1556" s="12"/>
      <c r="BX1556" s="12"/>
      <c r="BY1556" s="12"/>
      <c r="BZ1556" s="12"/>
      <c r="CA1556" s="12"/>
      <c r="CB1556" s="12"/>
      <c r="CC1556" s="12"/>
      <c r="CD1556" s="12"/>
      <c r="CE1556" s="12">
        <v>0.01</v>
      </c>
      <c r="CF1556" s="12"/>
      <c r="CG1556" s="12"/>
      <c r="CH1556" s="12"/>
      <c r="CI1556" s="12"/>
      <c r="CJ1556" s="12">
        <v>0.13500000000000001</v>
      </c>
      <c r="CK1556" s="12" t="s">
        <v>3831</v>
      </c>
      <c r="CL1556" s="12"/>
      <c r="CM1556" s="12"/>
      <c r="CN1556" s="12"/>
      <c r="CO1556" s="12"/>
      <c r="CP1556" s="12"/>
      <c r="CQ1556" s="12"/>
      <c r="CR1556" s="12"/>
      <c r="CS1556" s="12">
        <v>172</v>
      </c>
      <c r="CT1556" s="12"/>
      <c r="CU1556" s="12"/>
      <c r="CV1556" s="12"/>
      <c r="CW1556" s="12"/>
      <c r="CX1556" s="57"/>
    </row>
    <row r="1557" spans="1:102" ht="16.5" x14ac:dyDescent="0.35">
      <c r="A1557" s="56">
        <v>132</v>
      </c>
      <c r="B1557" s="12" t="s">
        <v>3815</v>
      </c>
      <c r="C1557" s="12">
        <v>132.1</v>
      </c>
      <c r="D1557" s="12" t="s">
        <v>2911</v>
      </c>
      <c r="E1557" s="12" t="s">
        <v>3006</v>
      </c>
      <c r="F1557" s="12" t="s">
        <v>3916</v>
      </c>
      <c r="G1557" s="12" t="s">
        <v>212</v>
      </c>
      <c r="H1557" s="12" t="s">
        <v>2804</v>
      </c>
      <c r="I1557" s="12" t="s">
        <v>212</v>
      </c>
      <c r="J1557" s="12" t="s">
        <v>3447</v>
      </c>
      <c r="K1557" s="12"/>
      <c r="L1557" s="12" t="s">
        <v>567</v>
      </c>
      <c r="M1557" s="12" t="s">
        <v>3164</v>
      </c>
      <c r="N1557" s="12"/>
      <c r="O1557" s="12" t="s">
        <v>3400</v>
      </c>
      <c r="P1557" s="12" t="s">
        <v>3403</v>
      </c>
      <c r="Q1557" s="12">
        <v>0</v>
      </c>
      <c r="R1557" s="12">
        <v>0</v>
      </c>
      <c r="S1557" s="12">
        <v>1</v>
      </c>
      <c r="T1557" s="12">
        <v>0</v>
      </c>
      <c r="U1557" s="12">
        <v>0</v>
      </c>
      <c r="V1557" s="12">
        <v>0</v>
      </c>
      <c r="W1557" s="12">
        <v>0</v>
      </c>
      <c r="X1557" s="12">
        <v>0</v>
      </c>
      <c r="Y1557" s="12">
        <v>0</v>
      </c>
      <c r="Z1557" s="12">
        <v>0</v>
      </c>
      <c r="AA1557" s="12">
        <v>0</v>
      </c>
      <c r="AB1557" s="12">
        <v>0</v>
      </c>
      <c r="AC1557" s="12">
        <v>0</v>
      </c>
      <c r="AD1557" s="12">
        <v>0</v>
      </c>
      <c r="AE1557" s="12">
        <v>0</v>
      </c>
      <c r="AF1557" s="12">
        <v>0</v>
      </c>
      <c r="AG1557" s="12">
        <v>0</v>
      </c>
      <c r="AH1557" s="12">
        <v>0</v>
      </c>
      <c r="AI1557" s="12">
        <v>0</v>
      </c>
      <c r="AJ1557" s="12">
        <v>0</v>
      </c>
      <c r="AK1557" s="12">
        <v>0</v>
      </c>
      <c r="AL1557" s="12" t="s">
        <v>723</v>
      </c>
      <c r="AM1557" s="12" t="s">
        <v>3093</v>
      </c>
      <c r="AN1557" s="12" t="s">
        <v>3094</v>
      </c>
      <c r="AO1557" s="12">
        <v>2011</v>
      </c>
      <c r="AP1557" s="12" t="s">
        <v>3235</v>
      </c>
      <c r="AQ1557" s="12">
        <v>464186</v>
      </c>
      <c r="AR1557" s="12">
        <v>1</v>
      </c>
      <c r="AS1557" s="12" t="s">
        <v>555</v>
      </c>
      <c r="AT1557" s="12" t="s">
        <v>349</v>
      </c>
      <c r="AU1557" s="12">
        <v>0</v>
      </c>
      <c r="AV1557" s="12">
        <v>1</v>
      </c>
      <c r="AW1557" s="12">
        <v>0</v>
      </c>
      <c r="AX1557" s="12">
        <v>0</v>
      </c>
      <c r="AY1557" s="7">
        <v>1</v>
      </c>
      <c r="AZ1557" s="12">
        <v>1</v>
      </c>
      <c r="BA1557" s="12">
        <v>1</v>
      </c>
      <c r="BB1557" s="12">
        <v>1</v>
      </c>
      <c r="BC1557" s="12">
        <v>0</v>
      </c>
      <c r="BD1557" s="12">
        <v>1</v>
      </c>
      <c r="BE1557" s="12">
        <v>0</v>
      </c>
      <c r="BF1557" s="12" t="s">
        <v>2820</v>
      </c>
      <c r="BG1557" s="12" t="s">
        <v>3048</v>
      </c>
      <c r="BH1557" s="12">
        <v>1</v>
      </c>
      <c r="BI1557" s="12" t="s">
        <v>3257</v>
      </c>
      <c r="BJ1557" s="12" t="s">
        <v>3460</v>
      </c>
      <c r="BK1557" s="12" t="s">
        <v>3472</v>
      </c>
      <c r="BL1557" s="12" t="s">
        <v>3482</v>
      </c>
      <c r="BM1557" s="12" t="s">
        <v>1230</v>
      </c>
      <c r="BN1557" s="7" t="s">
        <v>1162</v>
      </c>
      <c r="BO1557" s="12"/>
      <c r="BP1557" s="12" t="s">
        <v>1160</v>
      </c>
      <c r="BQ1557" s="12"/>
      <c r="BR1557" s="12"/>
      <c r="BS1557" s="12">
        <v>0.47199999999999998</v>
      </c>
      <c r="BT1557" s="12">
        <f t="shared" si="31"/>
        <v>1.6031973837265741</v>
      </c>
      <c r="BU1557" s="12"/>
      <c r="BV1557" s="12" t="s">
        <v>3415</v>
      </c>
      <c r="BW1557" s="12"/>
      <c r="BX1557" s="12"/>
      <c r="BY1557" s="12"/>
      <c r="BZ1557" s="12"/>
      <c r="CA1557" s="12"/>
      <c r="CB1557" s="12"/>
      <c r="CC1557" s="12"/>
      <c r="CD1557" s="12"/>
      <c r="CE1557" s="12">
        <v>0.01</v>
      </c>
      <c r="CF1557" s="12"/>
      <c r="CG1557" s="12"/>
      <c r="CH1557" s="12"/>
      <c r="CI1557" s="12"/>
      <c r="CJ1557" s="12">
        <v>0.16800000000000001</v>
      </c>
      <c r="CK1557" s="12" t="s">
        <v>3831</v>
      </c>
      <c r="CL1557" s="12"/>
      <c r="CM1557" s="12"/>
      <c r="CN1557" s="12"/>
      <c r="CO1557" s="12"/>
      <c r="CP1557" s="12"/>
      <c r="CQ1557" s="12"/>
      <c r="CR1557" s="12"/>
      <c r="CS1557" s="12">
        <v>172</v>
      </c>
      <c r="CT1557" s="12"/>
      <c r="CU1557" s="12"/>
      <c r="CV1557" s="12"/>
      <c r="CW1557" s="12"/>
      <c r="CX1557" s="57"/>
    </row>
    <row r="1558" spans="1:102" ht="16.5" x14ac:dyDescent="0.35">
      <c r="A1558" s="56">
        <v>132</v>
      </c>
      <c r="B1558" s="12" t="s">
        <v>3815</v>
      </c>
      <c r="C1558" s="12">
        <v>132.1</v>
      </c>
      <c r="D1558" s="12" t="s">
        <v>2915</v>
      </c>
      <c r="E1558" s="12" t="s">
        <v>3007</v>
      </c>
      <c r="F1558" s="12" t="s">
        <v>3916</v>
      </c>
      <c r="G1558" s="12" t="s">
        <v>212</v>
      </c>
      <c r="H1558" s="12" t="s">
        <v>2804</v>
      </c>
      <c r="I1558" s="12" t="s">
        <v>212</v>
      </c>
      <c r="J1558" s="12" t="s">
        <v>3447</v>
      </c>
      <c r="K1558" s="12"/>
      <c r="L1558" s="12" t="s">
        <v>567</v>
      </c>
      <c r="M1558" s="12" t="s">
        <v>3164</v>
      </c>
      <c r="N1558" s="12"/>
      <c r="O1558" s="12" t="s">
        <v>3400</v>
      </c>
      <c r="P1558" s="12" t="s">
        <v>3403</v>
      </c>
      <c r="Q1558" s="12">
        <v>0</v>
      </c>
      <c r="R1558" s="12">
        <v>0</v>
      </c>
      <c r="S1558" s="12">
        <v>0</v>
      </c>
      <c r="T1558" s="12">
        <v>0</v>
      </c>
      <c r="U1558" s="12">
        <v>0</v>
      </c>
      <c r="V1558" s="12">
        <v>0</v>
      </c>
      <c r="W1558" s="12">
        <v>1</v>
      </c>
      <c r="X1558" s="12">
        <v>0</v>
      </c>
      <c r="Y1558" s="12">
        <v>0</v>
      </c>
      <c r="Z1558" s="12">
        <v>0</v>
      </c>
      <c r="AA1558" s="12">
        <v>0</v>
      </c>
      <c r="AB1558" s="12">
        <v>0</v>
      </c>
      <c r="AC1558" s="12">
        <v>0</v>
      </c>
      <c r="AD1558" s="12">
        <v>0</v>
      </c>
      <c r="AE1558" s="12">
        <v>0</v>
      </c>
      <c r="AF1558" s="12">
        <v>0</v>
      </c>
      <c r="AG1558" s="12">
        <v>0</v>
      </c>
      <c r="AH1558" s="12">
        <v>0</v>
      </c>
      <c r="AI1558" s="12">
        <v>0</v>
      </c>
      <c r="AJ1558" s="12">
        <v>0</v>
      </c>
      <c r="AK1558" s="12">
        <v>0</v>
      </c>
      <c r="AL1558" s="12" t="s">
        <v>723</v>
      </c>
      <c r="AM1558" s="12" t="s">
        <v>3093</v>
      </c>
      <c r="AN1558" s="12" t="s">
        <v>3094</v>
      </c>
      <c r="AO1558" s="12">
        <v>2011</v>
      </c>
      <c r="AP1558" s="12" t="s">
        <v>3235</v>
      </c>
      <c r="AQ1558" s="12">
        <v>464186</v>
      </c>
      <c r="AR1558" s="12">
        <v>1</v>
      </c>
      <c r="AS1558" s="12" t="s">
        <v>555</v>
      </c>
      <c r="AT1558" s="12" t="s">
        <v>349</v>
      </c>
      <c r="AU1558" s="12">
        <v>0</v>
      </c>
      <c r="AV1558" s="12">
        <v>1</v>
      </c>
      <c r="AW1558" s="12">
        <v>0</v>
      </c>
      <c r="AX1558" s="12">
        <v>0</v>
      </c>
      <c r="AY1558" s="7">
        <v>1</v>
      </c>
      <c r="AZ1558" s="12">
        <v>1</v>
      </c>
      <c r="BA1558" s="12">
        <v>1</v>
      </c>
      <c r="BB1558" s="12">
        <v>1</v>
      </c>
      <c r="BC1558" s="12">
        <v>0</v>
      </c>
      <c r="BD1558" s="12">
        <v>1</v>
      </c>
      <c r="BE1558" s="12">
        <v>0</v>
      </c>
      <c r="BF1558" s="12" t="s">
        <v>2820</v>
      </c>
      <c r="BG1558" s="12" t="s">
        <v>3048</v>
      </c>
      <c r="BH1558" s="12">
        <v>1</v>
      </c>
      <c r="BI1558" s="12" t="s">
        <v>3257</v>
      </c>
      <c r="BJ1558" s="12" t="s">
        <v>3460</v>
      </c>
      <c r="BK1558" s="12" t="s">
        <v>3472</v>
      </c>
      <c r="BL1558" s="12" t="s">
        <v>3482</v>
      </c>
      <c r="BM1558" s="12" t="s">
        <v>1230</v>
      </c>
      <c r="BN1558" s="7" t="s">
        <v>1162</v>
      </c>
      <c r="BO1558" s="12"/>
      <c r="BP1558" s="12" t="s">
        <v>1160</v>
      </c>
      <c r="BQ1558" s="12"/>
      <c r="BR1558" s="12"/>
      <c r="BS1558" s="12">
        <v>0.42</v>
      </c>
      <c r="BT1558" s="12">
        <f t="shared" si="31"/>
        <v>1.5219615556186337</v>
      </c>
      <c r="BU1558" s="12"/>
      <c r="BV1558" s="12" t="s">
        <v>3415</v>
      </c>
      <c r="BW1558" s="12"/>
      <c r="BX1558" s="12"/>
      <c r="BY1558" s="12"/>
      <c r="BZ1558" s="12"/>
      <c r="CA1558" s="12"/>
      <c r="CB1558" s="12"/>
      <c r="CC1558" s="12"/>
      <c r="CD1558" s="12"/>
      <c r="CE1558" s="12">
        <v>0.01</v>
      </c>
      <c r="CF1558" s="12"/>
      <c r="CG1558" s="12"/>
      <c r="CH1558" s="12"/>
      <c r="CI1558" s="12"/>
      <c r="CJ1558" s="12">
        <v>0.16800000000000001</v>
      </c>
      <c r="CK1558" s="12" t="s">
        <v>3831</v>
      </c>
      <c r="CL1558" s="12"/>
      <c r="CM1558" s="12"/>
      <c r="CN1558" s="12"/>
      <c r="CO1558" s="12"/>
      <c r="CP1558" s="12"/>
      <c r="CQ1558" s="12"/>
      <c r="CR1558" s="12"/>
      <c r="CS1558" s="12">
        <v>172</v>
      </c>
      <c r="CT1558" s="12"/>
      <c r="CU1558" s="12"/>
      <c r="CV1558" s="12"/>
      <c r="CW1558" s="12"/>
      <c r="CX1558" s="57"/>
    </row>
    <row r="1559" spans="1:102" ht="16.5" x14ac:dyDescent="0.35">
      <c r="A1559" s="56">
        <v>132</v>
      </c>
      <c r="B1559" s="12" t="s">
        <v>3815</v>
      </c>
      <c r="C1559" s="12">
        <v>132.1</v>
      </c>
      <c r="D1559" s="12" t="s">
        <v>2918</v>
      </c>
      <c r="E1559" s="12" t="s">
        <v>3007</v>
      </c>
      <c r="F1559" s="12" t="s">
        <v>3916</v>
      </c>
      <c r="G1559" s="12" t="s">
        <v>212</v>
      </c>
      <c r="H1559" s="12" t="s">
        <v>2804</v>
      </c>
      <c r="I1559" s="12" t="s">
        <v>349</v>
      </c>
      <c r="J1559" s="12" t="s">
        <v>3447</v>
      </c>
      <c r="K1559" s="12"/>
      <c r="L1559" s="12" t="s">
        <v>567</v>
      </c>
      <c r="M1559" s="12" t="s">
        <v>3164</v>
      </c>
      <c r="N1559" s="12"/>
      <c r="O1559" s="12" t="s">
        <v>3400</v>
      </c>
      <c r="P1559" s="12" t="s">
        <v>3403</v>
      </c>
      <c r="Q1559" s="12">
        <v>0</v>
      </c>
      <c r="R1559" s="12">
        <v>0</v>
      </c>
      <c r="S1559" s="12">
        <v>0</v>
      </c>
      <c r="T1559" s="12">
        <v>0</v>
      </c>
      <c r="U1559" s="12">
        <v>0</v>
      </c>
      <c r="V1559" s="12">
        <v>0</v>
      </c>
      <c r="W1559" s="12">
        <v>1</v>
      </c>
      <c r="X1559" s="12">
        <v>0</v>
      </c>
      <c r="Y1559" s="12">
        <v>0</v>
      </c>
      <c r="Z1559" s="12">
        <v>0</v>
      </c>
      <c r="AA1559" s="12">
        <v>0</v>
      </c>
      <c r="AB1559" s="12">
        <v>0</v>
      </c>
      <c r="AC1559" s="12">
        <v>0</v>
      </c>
      <c r="AD1559" s="12">
        <v>0</v>
      </c>
      <c r="AE1559" s="12">
        <v>0</v>
      </c>
      <c r="AF1559" s="12">
        <v>0</v>
      </c>
      <c r="AG1559" s="12">
        <v>0</v>
      </c>
      <c r="AH1559" s="12">
        <v>0</v>
      </c>
      <c r="AI1559" s="12">
        <v>0</v>
      </c>
      <c r="AJ1559" s="12">
        <v>0</v>
      </c>
      <c r="AK1559" s="12">
        <v>0</v>
      </c>
      <c r="AL1559" s="12" t="s">
        <v>723</v>
      </c>
      <c r="AM1559" s="12" t="s">
        <v>3093</v>
      </c>
      <c r="AN1559" s="12" t="s">
        <v>3094</v>
      </c>
      <c r="AO1559" s="12">
        <v>2011</v>
      </c>
      <c r="AP1559" s="12" t="s">
        <v>3235</v>
      </c>
      <c r="AQ1559" s="12">
        <v>464186</v>
      </c>
      <c r="AR1559" s="12">
        <v>1</v>
      </c>
      <c r="AS1559" s="12" t="s">
        <v>555</v>
      </c>
      <c r="AT1559" s="12" t="s">
        <v>349</v>
      </c>
      <c r="AU1559" s="12">
        <v>0</v>
      </c>
      <c r="AV1559" s="12">
        <v>1</v>
      </c>
      <c r="AW1559" s="12">
        <v>0</v>
      </c>
      <c r="AX1559" s="12">
        <v>0</v>
      </c>
      <c r="AY1559" s="7">
        <v>1</v>
      </c>
      <c r="AZ1559" s="12">
        <v>1</v>
      </c>
      <c r="BA1559" s="12">
        <v>1</v>
      </c>
      <c r="BB1559" s="12">
        <v>1</v>
      </c>
      <c r="BC1559" s="12">
        <v>0</v>
      </c>
      <c r="BD1559" s="12">
        <v>1</v>
      </c>
      <c r="BE1559" s="12">
        <v>0</v>
      </c>
      <c r="BF1559" s="12" t="s">
        <v>2821</v>
      </c>
      <c r="BG1559" s="12" t="s">
        <v>3320</v>
      </c>
      <c r="BH1559" s="12">
        <v>1</v>
      </c>
      <c r="BI1559" s="12" t="s">
        <v>3252</v>
      </c>
      <c r="BJ1559" s="12" t="s">
        <v>3460</v>
      </c>
      <c r="BK1559" s="12" t="s">
        <v>3472</v>
      </c>
      <c r="BL1559" s="12" t="s">
        <v>3482</v>
      </c>
      <c r="BM1559" s="12" t="s">
        <v>1230</v>
      </c>
      <c r="BN1559" s="7" t="s">
        <v>1162</v>
      </c>
      <c r="BO1559" s="12"/>
      <c r="BP1559" s="12" t="s">
        <v>1160</v>
      </c>
      <c r="BQ1559" s="12"/>
      <c r="BR1559" s="12"/>
      <c r="BS1559" s="12">
        <v>0.40600000000000003</v>
      </c>
      <c r="BT1559" s="12">
        <f t="shared" si="31"/>
        <v>1.50080255245802</v>
      </c>
      <c r="BU1559" s="12"/>
      <c r="BV1559" s="12" t="s">
        <v>3415</v>
      </c>
      <c r="BW1559" s="12"/>
      <c r="BX1559" s="12"/>
      <c r="BY1559" s="12"/>
      <c r="BZ1559" s="12"/>
      <c r="CA1559" s="12"/>
      <c r="CB1559" s="12"/>
      <c r="CC1559" s="12"/>
      <c r="CD1559" s="12"/>
      <c r="CE1559" s="12">
        <v>0.01</v>
      </c>
      <c r="CF1559" s="12"/>
      <c r="CG1559" s="12"/>
      <c r="CH1559" s="12"/>
      <c r="CI1559" s="12"/>
      <c r="CJ1559" s="12">
        <v>0.16800000000000001</v>
      </c>
      <c r="CK1559" s="12" t="s">
        <v>3831</v>
      </c>
      <c r="CL1559" s="12"/>
      <c r="CM1559" s="12"/>
      <c r="CN1559" s="12"/>
      <c r="CO1559" s="12"/>
      <c r="CP1559" s="12"/>
      <c r="CQ1559" s="12"/>
      <c r="CR1559" s="12"/>
      <c r="CS1559" s="12">
        <v>172</v>
      </c>
      <c r="CT1559" s="12"/>
      <c r="CU1559" s="12"/>
      <c r="CV1559" s="12"/>
      <c r="CW1559" s="12"/>
      <c r="CX1559" s="57"/>
    </row>
    <row r="1560" spans="1:102" ht="16.5" x14ac:dyDescent="0.35">
      <c r="A1560" s="56">
        <v>132</v>
      </c>
      <c r="B1560" s="12" t="s">
        <v>3815</v>
      </c>
      <c r="C1560" s="12">
        <v>132.1</v>
      </c>
      <c r="D1560" s="12" t="s">
        <v>2914</v>
      </c>
      <c r="E1560" s="12" t="s">
        <v>3006</v>
      </c>
      <c r="F1560" s="12" t="s">
        <v>3916</v>
      </c>
      <c r="G1560" s="12" t="s">
        <v>212</v>
      </c>
      <c r="H1560" s="12" t="s">
        <v>2804</v>
      </c>
      <c r="I1560" s="12" t="s">
        <v>349</v>
      </c>
      <c r="J1560" s="12" t="s">
        <v>3447</v>
      </c>
      <c r="K1560" s="12"/>
      <c r="L1560" s="12" t="s">
        <v>567</v>
      </c>
      <c r="M1560" s="12" t="s">
        <v>3164</v>
      </c>
      <c r="N1560" s="12"/>
      <c r="O1560" s="12" t="s">
        <v>3400</v>
      </c>
      <c r="P1560" s="12" t="s">
        <v>3403</v>
      </c>
      <c r="Q1560" s="12">
        <v>0</v>
      </c>
      <c r="R1560" s="12">
        <v>0</v>
      </c>
      <c r="S1560" s="12">
        <v>1</v>
      </c>
      <c r="T1560" s="12">
        <v>0</v>
      </c>
      <c r="U1560" s="12">
        <v>0</v>
      </c>
      <c r="V1560" s="12">
        <v>0</v>
      </c>
      <c r="W1560" s="12">
        <v>0</v>
      </c>
      <c r="X1560" s="12">
        <v>0</v>
      </c>
      <c r="Y1560" s="12">
        <v>0</v>
      </c>
      <c r="Z1560" s="12">
        <v>0</v>
      </c>
      <c r="AA1560" s="12">
        <v>0</v>
      </c>
      <c r="AB1560" s="12">
        <v>0</v>
      </c>
      <c r="AC1560" s="12">
        <v>0</v>
      </c>
      <c r="AD1560" s="12">
        <v>0</v>
      </c>
      <c r="AE1560" s="12">
        <v>0</v>
      </c>
      <c r="AF1560" s="12">
        <v>0</v>
      </c>
      <c r="AG1560" s="12">
        <v>0</v>
      </c>
      <c r="AH1560" s="12">
        <v>0</v>
      </c>
      <c r="AI1560" s="12">
        <v>0</v>
      </c>
      <c r="AJ1560" s="12">
        <v>0</v>
      </c>
      <c r="AK1560" s="12">
        <v>0</v>
      </c>
      <c r="AL1560" s="12" t="s">
        <v>723</v>
      </c>
      <c r="AM1560" s="12" t="s">
        <v>3093</v>
      </c>
      <c r="AN1560" s="12" t="s">
        <v>3094</v>
      </c>
      <c r="AO1560" s="12">
        <v>2011</v>
      </c>
      <c r="AP1560" s="12" t="s">
        <v>3235</v>
      </c>
      <c r="AQ1560" s="12">
        <v>464186</v>
      </c>
      <c r="AR1560" s="12">
        <v>1</v>
      </c>
      <c r="AS1560" s="12" t="s">
        <v>555</v>
      </c>
      <c r="AT1560" s="12" t="s">
        <v>349</v>
      </c>
      <c r="AU1560" s="12">
        <v>0</v>
      </c>
      <c r="AV1560" s="12">
        <v>1</v>
      </c>
      <c r="AW1560" s="12">
        <v>0</v>
      </c>
      <c r="AX1560" s="12">
        <v>0</v>
      </c>
      <c r="AY1560" s="7">
        <v>1</v>
      </c>
      <c r="AZ1560" s="12">
        <v>1</v>
      </c>
      <c r="BA1560" s="12">
        <v>1</v>
      </c>
      <c r="BB1560" s="12">
        <v>1</v>
      </c>
      <c r="BC1560" s="12">
        <v>0</v>
      </c>
      <c r="BD1560" s="12">
        <v>1</v>
      </c>
      <c r="BE1560" s="12">
        <v>0</v>
      </c>
      <c r="BF1560" s="12" t="s">
        <v>2821</v>
      </c>
      <c r="BG1560" s="12" t="s">
        <v>3320</v>
      </c>
      <c r="BH1560" s="12">
        <v>1</v>
      </c>
      <c r="BI1560" s="12" t="s">
        <v>3252</v>
      </c>
      <c r="BJ1560" s="12" t="s">
        <v>3460</v>
      </c>
      <c r="BK1560" s="12" t="s">
        <v>3472</v>
      </c>
      <c r="BL1560" s="12" t="s">
        <v>3482</v>
      </c>
      <c r="BM1560" s="12" t="s">
        <v>1230</v>
      </c>
      <c r="BN1560" s="7" t="s">
        <v>1162</v>
      </c>
      <c r="BO1560" s="12"/>
      <c r="BP1560" s="12" t="s">
        <v>1160</v>
      </c>
      <c r="BQ1560" s="12"/>
      <c r="BR1560" s="12"/>
      <c r="BS1560" s="12">
        <v>0.28999999999999998</v>
      </c>
      <c r="BT1560" s="12">
        <f t="shared" si="31"/>
        <v>1.3364274880254721</v>
      </c>
      <c r="BU1560" s="12"/>
      <c r="BV1560" s="12" t="s">
        <v>3415</v>
      </c>
      <c r="BW1560" s="12"/>
      <c r="BX1560" s="12"/>
      <c r="BY1560" s="12"/>
      <c r="BZ1560" s="12"/>
      <c r="CA1560" s="12"/>
      <c r="CB1560" s="12"/>
      <c r="CC1560" s="12"/>
      <c r="CD1560" s="12"/>
      <c r="CE1560" s="12">
        <v>0.01</v>
      </c>
      <c r="CF1560" s="12"/>
      <c r="CG1560" s="12"/>
      <c r="CH1560" s="12"/>
      <c r="CI1560" s="12"/>
      <c r="CJ1560" s="12">
        <v>0.16800000000000001</v>
      </c>
      <c r="CK1560" s="12" t="s">
        <v>3831</v>
      </c>
      <c r="CL1560" s="12"/>
      <c r="CM1560" s="12"/>
      <c r="CN1560" s="12"/>
      <c r="CO1560" s="12"/>
      <c r="CP1560" s="12"/>
      <c r="CQ1560" s="12"/>
      <c r="CR1560" s="12"/>
      <c r="CS1560" s="12">
        <v>172</v>
      </c>
      <c r="CT1560" s="12"/>
      <c r="CU1560" s="12"/>
      <c r="CV1560" s="12"/>
      <c r="CW1560" s="12"/>
      <c r="CX1560" s="57"/>
    </row>
    <row r="1561" spans="1:102" ht="16.5" x14ac:dyDescent="0.35">
      <c r="A1561" s="56">
        <v>132</v>
      </c>
      <c r="B1561" s="12" t="s">
        <v>3815</v>
      </c>
      <c r="C1561" s="12">
        <v>132.1</v>
      </c>
      <c r="D1561" s="12" t="s">
        <v>2917</v>
      </c>
      <c r="E1561" s="12" t="s">
        <v>3007</v>
      </c>
      <c r="F1561" s="12" t="s">
        <v>3916</v>
      </c>
      <c r="G1561" s="12" t="s">
        <v>212</v>
      </c>
      <c r="H1561" s="12" t="s">
        <v>2804</v>
      </c>
      <c r="I1561" s="12" t="s">
        <v>349</v>
      </c>
      <c r="J1561" s="12" t="s">
        <v>3447</v>
      </c>
      <c r="K1561" s="12"/>
      <c r="L1561" s="12" t="s">
        <v>567</v>
      </c>
      <c r="M1561" s="12" t="s">
        <v>3164</v>
      </c>
      <c r="N1561" s="12"/>
      <c r="O1561" s="12" t="s">
        <v>3400</v>
      </c>
      <c r="P1561" s="12" t="s">
        <v>3403</v>
      </c>
      <c r="Q1561" s="12">
        <v>0</v>
      </c>
      <c r="R1561" s="12">
        <v>0</v>
      </c>
      <c r="S1561" s="12">
        <v>0</v>
      </c>
      <c r="T1561" s="12">
        <v>0</v>
      </c>
      <c r="U1561" s="12">
        <v>0</v>
      </c>
      <c r="V1561" s="12">
        <v>0</v>
      </c>
      <c r="W1561" s="12">
        <v>1</v>
      </c>
      <c r="X1561" s="12">
        <v>0</v>
      </c>
      <c r="Y1561" s="12">
        <v>0</v>
      </c>
      <c r="Z1561" s="12">
        <v>0</v>
      </c>
      <c r="AA1561" s="12">
        <v>0</v>
      </c>
      <c r="AB1561" s="12">
        <v>0</v>
      </c>
      <c r="AC1561" s="12">
        <v>0</v>
      </c>
      <c r="AD1561" s="12">
        <v>0</v>
      </c>
      <c r="AE1561" s="12">
        <v>0</v>
      </c>
      <c r="AF1561" s="12">
        <v>0</v>
      </c>
      <c r="AG1561" s="12">
        <v>0</v>
      </c>
      <c r="AH1561" s="12">
        <v>0</v>
      </c>
      <c r="AI1561" s="12">
        <v>0</v>
      </c>
      <c r="AJ1561" s="12">
        <v>0</v>
      </c>
      <c r="AK1561" s="12">
        <v>0</v>
      </c>
      <c r="AL1561" s="12" t="s">
        <v>723</v>
      </c>
      <c r="AM1561" s="12" t="s">
        <v>3093</v>
      </c>
      <c r="AN1561" s="12" t="s">
        <v>3094</v>
      </c>
      <c r="AO1561" s="12">
        <v>2011</v>
      </c>
      <c r="AP1561" s="12" t="s">
        <v>3235</v>
      </c>
      <c r="AQ1561" s="12">
        <v>464186</v>
      </c>
      <c r="AR1561" s="12">
        <v>1</v>
      </c>
      <c r="AS1561" s="12" t="s">
        <v>555</v>
      </c>
      <c r="AT1561" s="12" t="s">
        <v>349</v>
      </c>
      <c r="AU1561" s="12">
        <v>0</v>
      </c>
      <c r="AV1561" s="12">
        <v>1</v>
      </c>
      <c r="AW1561" s="12">
        <v>0</v>
      </c>
      <c r="AX1561" s="12">
        <v>0</v>
      </c>
      <c r="AY1561" s="7">
        <v>1</v>
      </c>
      <c r="AZ1561" s="12">
        <v>1</v>
      </c>
      <c r="BA1561" s="12">
        <v>1</v>
      </c>
      <c r="BB1561" s="12">
        <v>1</v>
      </c>
      <c r="BC1561" s="12">
        <v>0</v>
      </c>
      <c r="BD1561" s="12">
        <v>1</v>
      </c>
      <c r="BE1561" s="12">
        <v>0</v>
      </c>
      <c r="BF1561" s="12" t="s">
        <v>2821</v>
      </c>
      <c r="BG1561" s="12" t="s">
        <v>3050</v>
      </c>
      <c r="BH1561" s="12">
        <v>1</v>
      </c>
      <c r="BI1561" s="12" t="s">
        <v>3252</v>
      </c>
      <c r="BJ1561" s="12" t="s">
        <v>3460</v>
      </c>
      <c r="BK1561" s="12" t="s">
        <v>3472</v>
      </c>
      <c r="BL1561" s="12" t="s">
        <v>3482</v>
      </c>
      <c r="BM1561" s="12" t="s">
        <v>1230</v>
      </c>
      <c r="BN1561" s="7" t="s">
        <v>1162</v>
      </c>
      <c r="BO1561" s="12"/>
      <c r="BP1561" s="12" t="s">
        <v>1160</v>
      </c>
      <c r="BQ1561" s="12"/>
      <c r="BR1561" s="12"/>
      <c r="BS1561" s="12">
        <v>0.28199999999999997</v>
      </c>
      <c r="BT1561" s="12">
        <f t="shared" si="31"/>
        <v>1.3257787199867919</v>
      </c>
      <c r="BU1561" s="12"/>
      <c r="BV1561" s="12" t="s">
        <v>3415</v>
      </c>
      <c r="BW1561" s="12"/>
      <c r="BX1561" s="12"/>
      <c r="BY1561" s="12"/>
      <c r="BZ1561" s="12"/>
      <c r="CA1561" s="12"/>
      <c r="CB1561" s="12"/>
      <c r="CC1561" s="12"/>
      <c r="CD1561" s="12"/>
      <c r="CE1561" s="12">
        <v>0.01</v>
      </c>
      <c r="CF1561" s="12"/>
      <c r="CG1561" s="12"/>
      <c r="CH1561" s="12"/>
      <c r="CI1561" s="12"/>
      <c r="CJ1561" s="12">
        <v>0.16800000000000001</v>
      </c>
      <c r="CK1561" s="12" t="s">
        <v>3831</v>
      </c>
      <c r="CL1561" s="12"/>
      <c r="CM1561" s="12"/>
      <c r="CN1561" s="12"/>
      <c r="CO1561" s="12"/>
      <c r="CP1561" s="12"/>
      <c r="CQ1561" s="12"/>
      <c r="CR1561" s="12"/>
      <c r="CS1561" s="12">
        <v>172</v>
      </c>
      <c r="CT1561" s="12"/>
      <c r="CU1561" s="12"/>
      <c r="CV1561" s="12"/>
      <c r="CW1561" s="12"/>
      <c r="CX1561" s="57"/>
    </row>
    <row r="1562" spans="1:102" ht="16.5" x14ac:dyDescent="0.35">
      <c r="A1562" s="56">
        <v>132</v>
      </c>
      <c r="B1562" s="12" t="s">
        <v>3815</v>
      </c>
      <c r="C1562" s="12">
        <v>132.1</v>
      </c>
      <c r="D1562" s="12" t="s">
        <v>2913</v>
      </c>
      <c r="E1562" s="12" t="s">
        <v>3006</v>
      </c>
      <c r="F1562" s="12" t="s">
        <v>3916</v>
      </c>
      <c r="G1562" s="12" t="s">
        <v>212</v>
      </c>
      <c r="H1562" s="12" t="s">
        <v>2804</v>
      </c>
      <c r="I1562" s="12" t="s">
        <v>349</v>
      </c>
      <c r="J1562" s="12" t="s">
        <v>3447</v>
      </c>
      <c r="K1562" s="12"/>
      <c r="L1562" s="12" t="s">
        <v>567</v>
      </c>
      <c r="M1562" s="12" t="s">
        <v>3164</v>
      </c>
      <c r="N1562" s="12"/>
      <c r="O1562" s="12" t="s">
        <v>3400</v>
      </c>
      <c r="P1562" s="12" t="s">
        <v>3403</v>
      </c>
      <c r="Q1562" s="12">
        <v>0</v>
      </c>
      <c r="R1562" s="12">
        <v>0</v>
      </c>
      <c r="S1562" s="12">
        <v>1</v>
      </c>
      <c r="T1562" s="12">
        <v>0</v>
      </c>
      <c r="U1562" s="12">
        <v>0</v>
      </c>
      <c r="V1562" s="12">
        <v>0</v>
      </c>
      <c r="W1562" s="12">
        <v>0</v>
      </c>
      <c r="X1562" s="12">
        <v>0</v>
      </c>
      <c r="Y1562" s="12">
        <v>0</v>
      </c>
      <c r="Z1562" s="12">
        <v>0</v>
      </c>
      <c r="AA1562" s="12">
        <v>0</v>
      </c>
      <c r="AB1562" s="12">
        <v>0</v>
      </c>
      <c r="AC1562" s="12">
        <v>0</v>
      </c>
      <c r="AD1562" s="12">
        <v>0</v>
      </c>
      <c r="AE1562" s="12">
        <v>0</v>
      </c>
      <c r="AF1562" s="12">
        <v>0</v>
      </c>
      <c r="AG1562" s="12">
        <v>0</v>
      </c>
      <c r="AH1562" s="12">
        <v>0</v>
      </c>
      <c r="AI1562" s="12">
        <v>0</v>
      </c>
      <c r="AJ1562" s="12">
        <v>0</v>
      </c>
      <c r="AK1562" s="12">
        <v>0</v>
      </c>
      <c r="AL1562" s="12" t="s">
        <v>723</v>
      </c>
      <c r="AM1562" s="12" t="s">
        <v>3093</v>
      </c>
      <c r="AN1562" s="12" t="s">
        <v>3094</v>
      </c>
      <c r="AO1562" s="12">
        <v>2011</v>
      </c>
      <c r="AP1562" s="12" t="s">
        <v>3235</v>
      </c>
      <c r="AQ1562" s="12">
        <v>464186</v>
      </c>
      <c r="AR1562" s="12">
        <v>1</v>
      </c>
      <c r="AS1562" s="12" t="s">
        <v>555</v>
      </c>
      <c r="AT1562" s="12" t="s">
        <v>349</v>
      </c>
      <c r="AU1562" s="12">
        <v>0</v>
      </c>
      <c r="AV1562" s="12">
        <v>1</v>
      </c>
      <c r="AW1562" s="12">
        <v>0</v>
      </c>
      <c r="AX1562" s="12">
        <v>0</v>
      </c>
      <c r="AY1562" s="7">
        <v>1</v>
      </c>
      <c r="AZ1562" s="12">
        <v>1</v>
      </c>
      <c r="BA1562" s="12">
        <v>1</v>
      </c>
      <c r="BB1562" s="12">
        <v>1</v>
      </c>
      <c r="BC1562" s="12">
        <v>0</v>
      </c>
      <c r="BD1562" s="12">
        <v>1</v>
      </c>
      <c r="BE1562" s="12">
        <v>0</v>
      </c>
      <c r="BF1562" s="12" t="s">
        <v>2821</v>
      </c>
      <c r="BG1562" s="12" t="s">
        <v>3050</v>
      </c>
      <c r="BH1562" s="12">
        <v>1</v>
      </c>
      <c r="BI1562" s="12" t="s">
        <v>3252</v>
      </c>
      <c r="BJ1562" s="12" t="s">
        <v>3460</v>
      </c>
      <c r="BK1562" s="12" t="s">
        <v>3472</v>
      </c>
      <c r="BL1562" s="12" t="s">
        <v>3482</v>
      </c>
      <c r="BM1562" s="12" t="s">
        <v>1230</v>
      </c>
      <c r="BN1562" s="7" t="s">
        <v>1162</v>
      </c>
      <c r="BO1562" s="12"/>
      <c r="BP1562" s="12" t="s">
        <v>1160</v>
      </c>
      <c r="BQ1562" s="12"/>
      <c r="BR1562" s="12"/>
      <c r="BS1562" s="12">
        <v>0.26600000000000001</v>
      </c>
      <c r="BT1562" s="12">
        <f t="shared" si="31"/>
        <v>1.304735058686928</v>
      </c>
      <c r="BU1562" s="12"/>
      <c r="BV1562" s="12" t="s">
        <v>3415</v>
      </c>
      <c r="BW1562" s="12"/>
      <c r="BX1562" s="12"/>
      <c r="BY1562" s="12"/>
      <c r="BZ1562" s="12"/>
      <c r="CA1562" s="12"/>
      <c r="CB1562" s="12"/>
      <c r="CC1562" s="12"/>
      <c r="CD1562" s="12"/>
      <c r="CE1562" s="12">
        <v>0.01</v>
      </c>
      <c r="CF1562" s="12"/>
      <c r="CG1562" s="12"/>
      <c r="CH1562" s="12"/>
      <c r="CI1562" s="12"/>
      <c r="CJ1562" s="12">
        <v>0.16800000000000001</v>
      </c>
      <c r="CK1562" s="12" t="s">
        <v>3831</v>
      </c>
      <c r="CL1562" s="12"/>
      <c r="CM1562" s="12"/>
      <c r="CN1562" s="12"/>
      <c r="CO1562" s="12"/>
      <c r="CP1562" s="12"/>
      <c r="CQ1562" s="12"/>
      <c r="CR1562" s="12"/>
      <c r="CS1562" s="12">
        <v>172</v>
      </c>
      <c r="CT1562" s="12"/>
      <c r="CU1562" s="12"/>
      <c r="CV1562" s="12"/>
      <c r="CW1562" s="12"/>
      <c r="CX1562" s="57"/>
    </row>
    <row r="1563" spans="1:102" ht="16.5" x14ac:dyDescent="0.35">
      <c r="A1563" s="56">
        <v>132</v>
      </c>
      <c r="B1563" s="12" t="s">
        <v>3815</v>
      </c>
      <c r="C1563" s="12">
        <v>132.1</v>
      </c>
      <c r="D1563" s="12" t="s">
        <v>2912</v>
      </c>
      <c r="E1563" s="12" t="s">
        <v>3006</v>
      </c>
      <c r="F1563" s="12" t="s">
        <v>3916</v>
      </c>
      <c r="G1563" s="12" t="s">
        <v>212</v>
      </c>
      <c r="H1563" s="12" t="s">
        <v>2804</v>
      </c>
      <c r="I1563" s="12" t="s">
        <v>349</v>
      </c>
      <c r="J1563" s="12" t="s">
        <v>3447</v>
      </c>
      <c r="K1563" s="12"/>
      <c r="L1563" s="12" t="s">
        <v>567</v>
      </c>
      <c r="M1563" s="12" t="s">
        <v>3164</v>
      </c>
      <c r="N1563" s="12"/>
      <c r="O1563" s="12" t="s">
        <v>3400</v>
      </c>
      <c r="P1563" s="12" t="s">
        <v>3403</v>
      </c>
      <c r="Q1563" s="12">
        <v>0</v>
      </c>
      <c r="R1563" s="12">
        <v>0</v>
      </c>
      <c r="S1563" s="12">
        <v>1</v>
      </c>
      <c r="T1563" s="12">
        <v>0</v>
      </c>
      <c r="U1563" s="12">
        <v>0</v>
      </c>
      <c r="V1563" s="12">
        <v>0</v>
      </c>
      <c r="W1563" s="12">
        <v>0</v>
      </c>
      <c r="X1563" s="12">
        <v>0</v>
      </c>
      <c r="Y1563" s="12">
        <v>0</v>
      </c>
      <c r="Z1563" s="12">
        <v>0</v>
      </c>
      <c r="AA1563" s="12">
        <v>0</v>
      </c>
      <c r="AB1563" s="12">
        <v>0</v>
      </c>
      <c r="AC1563" s="12">
        <v>0</v>
      </c>
      <c r="AD1563" s="12">
        <v>0</v>
      </c>
      <c r="AE1563" s="12">
        <v>0</v>
      </c>
      <c r="AF1563" s="12">
        <v>0</v>
      </c>
      <c r="AG1563" s="12">
        <v>0</v>
      </c>
      <c r="AH1563" s="12">
        <v>0</v>
      </c>
      <c r="AI1563" s="12">
        <v>0</v>
      </c>
      <c r="AJ1563" s="12">
        <v>0</v>
      </c>
      <c r="AK1563" s="12">
        <v>0</v>
      </c>
      <c r="AL1563" s="12" t="s">
        <v>723</v>
      </c>
      <c r="AM1563" s="12" t="s">
        <v>3093</v>
      </c>
      <c r="AN1563" s="12" t="s">
        <v>3094</v>
      </c>
      <c r="AO1563" s="12">
        <v>2011</v>
      </c>
      <c r="AP1563" s="12" t="s">
        <v>3235</v>
      </c>
      <c r="AQ1563" s="12">
        <v>464186</v>
      </c>
      <c r="AR1563" s="12">
        <v>1</v>
      </c>
      <c r="AS1563" s="12" t="s">
        <v>555</v>
      </c>
      <c r="AT1563" s="12" t="s">
        <v>349</v>
      </c>
      <c r="AU1563" s="12">
        <v>0</v>
      </c>
      <c r="AV1563" s="12">
        <v>1</v>
      </c>
      <c r="AW1563" s="12">
        <v>0</v>
      </c>
      <c r="AX1563" s="12">
        <v>0</v>
      </c>
      <c r="AY1563" s="7">
        <v>1</v>
      </c>
      <c r="AZ1563" s="12">
        <v>1</v>
      </c>
      <c r="BA1563" s="12">
        <v>1</v>
      </c>
      <c r="BB1563" s="12">
        <v>1</v>
      </c>
      <c r="BC1563" s="12">
        <v>0</v>
      </c>
      <c r="BD1563" s="12">
        <v>1</v>
      </c>
      <c r="BE1563" s="12">
        <v>0</v>
      </c>
      <c r="BF1563" s="12" t="s">
        <v>2821</v>
      </c>
      <c r="BG1563" s="12" t="s">
        <v>3049</v>
      </c>
      <c r="BH1563" s="12">
        <v>1</v>
      </c>
      <c r="BI1563" s="12" t="s">
        <v>3252</v>
      </c>
      <c r="BJ1563" s="12" t="s">
        <v>3460</v>
      </c>
      <c r="BK1563" s="12" t="s">
        <v>3472</v>
      </c>
      <c r="BL1563" s="12" t="s">
        <v>3482</v>
      </c>
      <c r="BM1563" s="12" t="s">
        <v>1230</v>
      </c>
      <c r="BN1563" s="7" t="s">
        <v>1162</v>
      </c>
      <c r="BO1563" s="12"/>
      <c r="BP1563" s="12" t="s">
        <v>1160</v>
      </c>
      <c r="BQ1563" s="12"/>
      <c r="BR1563" s="12"/>
      <c r="BS1563" s="12">
        <v>0.23400000000000001</v>
      </c>
      <c r="BT1563" s="12">
        <f t="shared" si="31"/>
        <v>1.2636444922077779</v>
      </c>
      <c r="BU1563" s="12"/>
      <c r="BV1563" s="12" t="s">
        <v>3415</v>
      </c>
      <c r="BW1563" s="12"/>
      <c r="BX1563" s="12"/>
      <c r="BY1563" s="12"/>
      <c r="BZ1563" s="12"/>
      <c r="CA1563" s="12"/>
      <c r="CB1563" s="12"/>
      <c r="CC1563" s="12"/>
      <c r="CD1563" s="12"/>
      <c r="CE1563" s="12">
        <v>0.01</v>
      </c>
      <c r="CF1563" s="12"/>
      <c r="CG1563" s="12"/>
      <c r="CH1563" s="12"/>
      <c r="CI1563" s="12"/>
      <c r="CJ1563" s="12">
        <v>0.16800000000000001</v>
      </c>
      <c r="CK1563" s="12" t="s">
        <v>3831</v>
      </c>
      <c r="CL1563" s="12"/>
      <c r="CM1563" s="12"/>
      <c r="CN1563" s="12"/>
      <c r="CO1563" s="12"/>
      <c r="CP1563" s="12"/>
      <c r="CQ1563" s="12"/>
      <c r="CR1563" s="12"/>
      <c r="CS1563" s="12">
        <v>172</v>
      </c>
      <c r="CT1563" s="12"/>
      <c r="CU1563" s="12"/>
      <c r="CV1563" s="12"/>
      <c r="CW1563" s="12"/>
      <c r="CX1563" s="57"/>
    </row>
    <row r="1564" spans="1:102" ht="16.5" x14ac:dyDescent="0.35">
      <c r="A1564" s="56">
        <v>132</v>
      </c>
      <c r="B1564" s="12" t="s">
        <v>3815</v>
      </c>
      <c r="C1564" s="12">
        <v>132.1</v>
      </c>
      <c r="D1564" s="12" t="s">
        <v>2916</v>
      </c>
      <c r="E1564" s="12" t="s">
        <v>3007</v>
      </c>
      <c r="F1564" s="12" t="s">
        <v>3916</v>
      </c>
      <c r="G1564" s="12" t="s">
        <v>212</v>
      </c>
      <c r="H1564" s="12" t="s">
        <v>2804</v>
      </c>
      <c r="I1564" s="12" t="s">
        <v>349</v>
      </c>
      <c r="J1564" s="12" t="s">
        <v>3447</v>
      </c>
      <c r="K1564" s="12"/>
      <c r="L1564" s="12" t="s">
        <v>567</v>
      </c>
      <c r="M1564" s="12" t="s">
        <v>3164</v>
      </c>
      <c r="N1564" s="12"/>
      <c r="O1564" s="12" t="s">
        <v>3400</v>
      </c>
      <c r="P1564" s="12" t="s">
        <v>3403</v>
      </c>
      <c r="Q1564" s="12">
        <v>0</v>
      </c>
      <c r="R1564" s="12">
        <v>0</v>
      </c>
      <c r="S1564" s="12">
        <v>0</v>
      </c>
      <c r="T1564" s="12">
        <v>0</v>
      </c>
      <c r="U1564" s="12">
        <v>0</v>
      </c>
      <c r="V1564" s="12">
        <v>0</v>
      </c>
      <c r="W1564" s="12">
        <v>1</v>
      </c>
      <c r="X1564" s="12">
        <v>0</v>
      </c>
      <c r="Y1564" s="12">
        <v>0</v>
      </c>
      <c r="Z1564" s="12">
        <v>0</v>
      </c>
      <c r="AA1564" s="12">
        <v>0</v>
      </c>
      <c r="AB1564" s="12">
        <v>0</v>
      </c>
      <c r="AC1564" s="12">
        <v>0</v>
      </c>
      <c r="AD1564" s="12">
        <v>0</v>
      </c>
      <c r="AE1564" s="12">
        <v>0</v>
      </c>
      <c r="AF1564" s="12">
        <v>0</v>
      </c>
      <c r="AG1564" s="12">
        <v>0</v>
      </c>
      <c r="AH1564" s="12">
        <v>0</v>
      </c>
      <c r="AI1564" s="12">
        <v>0</v>
      </c>
      <c r="AJ1564" s="12">
        <v>0</v>
      </c>
      <c r="AK1564" s="12">
        <v>0</v>
      </c>
      <c r="AL1564" s="12" t="s">
        <v>723</v>
      </c>
      <c r="AM1564" s="12" t="s">
        <v>3093</v>
      </c>
      <c r="AN1564" s="12" t="s">
        <v>3094</v>
      </c>
      <c r="AO1564" s="12">
        <v>2011</v>
      </c>
      <c r="AP1564" s="12" t="s">
        <v>3235</v>
      </c>
      <c r="AQ1564" s="12">
        <v>464186</v>
      </c>
      <c r="AR1564" s="12">
        <v>1</v>
      </c>
      <c r="AS1564" s="12" t="s">
        <v>555</v>
      </c>
      <c r="AT1564" s="12" t="s">
        <v>349</v>
      </c>
      <c r="AU1564" s="12">
        <v>0</v>
      </c>
      <c r="AV1564" s="12">
        <v>1</v>
      </c>
      <c r="AW1564" s="12">
        <v>0</v>
      </c>
      <c r="AX1564" s="12">
        <v>0</v>
      </c>
      <c r="AY1564" s="7">
        <v>1</v>
      </c>
      <c r="AZ1564" s="12">
        <v>1</v>
      </c>
      <c r="BA1564" s="12">
        <v>1</v>
      </c>
      <c r="BB1564" s="12">
        <v>1</v>
      </c>
      <c r="BC1564" s="12">
        <v>0</v>
      </c>
      <c r="BD1564" s="12">
        <v>1</v>
      </c>
      <c r="BE1564" s="12">
        <v>0</v>
      </c>
      <c r="BF1564" s="12" t="s">
        <v>2821</v>
      </c>
      <c r="BG1564" s="12" t="s">
        <v>3049</v>
      </c>
      <c r="BH1564" s="12">
        <v>1</v>
      </c>
      <c r="BI1564" s="12" t="s">
        <v>3252</v>
      </c>
      <c r="BJ1564" s="12" t="s">
        <v>3460</v>
      </c>
      <c r="BK1564" s="12" t="s">
        <v>3472</v>
      </c>
      <c r="BL1564" s="12" t="s">
        <v>3482</v>
      </c>
      <c r="BM1564" s="12" t="s">
        <v>1230</v>
      </c>
      <c r="BN1564" s="7" t="s">
        <v>1162</v>
      </c>
      <c r="BO1564" s="12"/>
      <c r="BP1564" s="12" t="s">
        <v>1160</v>
      </c>
      <c r="BQ1564" s="12"/>
      <c r="BR1564" s="12"/>
      <c r="BS1564" s="12">
        <v>0.20300000000000001</v>
      </c>
      <c r="BT1564" s="12">
        <f t="shared" si="31"/>
        <v>1.2250724682474992</v>
      </c>
      <c r="BU1564" s="12"/>
      <c r="BV1564" s="12" t="s">
        <v>3415</v>
      </c>
      <c r="BW1564" s="12"/>
      <c r="BX1564" s="12"/>
      <c r="BY1564" s="12"/>
      <c r="BZ1564" s="12"/>
      <c r="CA1564" s="12"/>
      <c r="CB1564" s="12"/>
      <c r="CC1564" s="12"/>
      <c r="CD1564" s="12"/>
      <c r="CE1564" s="12">
        <v>0.05</v>
      </c>
      <c r="CF1564" s="12"/>
      <c r="CG1564" s="12"/>
      <c r="CH1564" s="12"/>
      <c r="CI1564" s="12"/>
      <c r="CJ1564" s="12">
        <v>0.16800000000000001</v>
      </c>
      <c r="CK1564" s="12" t="s">
        <v>3831</v>
      </c>
      <c r="CL1564" s="12"/>
      <c r="CM1564" s="12"/>
      <c r="CN1564" s="12"/>
      <c r="CO1564" s="12"/>
      <c r="CP1564" s="12"/>
      <c r="CQ1564" s="12"/>
      <c r="CR1564" s="12"/>
      <c r="CS1564" s="12">
        <v>172</v>
      </c>
      <c r="CT1564" s="12"/>
      <c r="CU1564" s="12"/>
      <c r="CV1564" s="12"/>
      <c r="CW1564" s="12"/>
      <c r="CX1564" s="57"/>
    </row>
    <row r="1565" spans="1:102" ht="16.5" x14ac:dyDescent="0.35">
      <c r="A1565" s="56">
        <v>133</v>
      </c>
      <c r="B1565" s="12" t="s">
        <v>3151</v>
      </c>
      <c r="C1565" s="12">
        <v>133.1</v>
      </c>
      <c r="D1565" s="12" t="s">
        <v>2927</v>
      </c>
      <c r="E1565" s="12" t="s">
        <v>3010</v>
      </c>
      <c r="F1565" s="12" t="s">
        <v>3916</v>
      </c>
      <c r="G1565" s="12" t="s">
        <v>212</v>
      </c>
      <c r="H1565" s="12" t="s">
        <v>2805</v>
      </c>
      <c r="I1565" s="12" t="s">
        <v>349</v>
      </c>
      <c r="J1565" s="12" t="s">
        <v>1222</v>
      </c>
      <c r="K1565" s="12"/>
      <c r="L1565" s="12" t="s">
        <v>567</v>
      </c>
      <c r="M1565" s="12" t="s">
        <v>3164</v>
      </c>
      <c r="N1565" s="12"/>
      <c r="O1565" s="12" t="s">
        <v>3400</v>
      </c>
      <c r="P1565" s="12" t="s">
        <v>3402</v>
      </c>
      <c r="Q1565" s="12">
        <v>1</v>
      </c>
      <c r="R1565" s="12">
        <v>0</v>
      </c>
      <c r="S1565" s="12">
        <v>0</v>
      </c>
      <c r="T1565" s="12">
        <v>0</v>
      </c>
      <c r="U1565" s="12">
        <v>0</v>
      </c>
      <c r="V1565" s="12">
        <v>0</v>
      </c>
      <c r="W1565" s="12">
        <v>0</v>
      </c>
      <c r="X1565" s="12">
        <v>0</v>
      </c>
      <c r="Y1565" s="12">
        <v>0</v>
      </c>
      <c r="Z1565" s="12">
        <v>0</v>
      </c>
      <c r="AA1565" s="12">
        <v>0</v>
      </c>
      <c r="AB1565" s="12">
        <v>0</v>
      </c>
      <c r="AC1565" s="12">
        <v>0</v>
      </c>
      <c r="AD1565" s="12">
        <v>0</v>
      </c>
      <c r="AE1565" s="12">
        <v>0</v>
      </c>
      <c r="AF1565" s="12">
        <v>0</v>
      </c>
      <c r="AG1565" s="12">
        <v>0</v>
      </c>
      <c r="AH1565" s="12">
        <v>0</v>
      </c>
      <c r="AI1565" s="12">
        <v>0</v>
      </c>
      <c r="AJ1565" s="12">
        <v>1</v>
      </c>
      <c r="AK1565" s="12">
        <v>0</v>
      </c>
      <c r="AL1565" s="12" t="s">
        <v>3448</v>
      </c>
      <c r="AM1565" s="12" t="s">
        <v>3081</v>
      </c>
      <c r="AN1565" s="12" t="s">
        <v>3090</v>
      </c>
      <c r="AO1565" s="12">
        <v>2009</v>
      </c>
      <c r="AP1565" s="12" t="s">
        <v>3458</v>
      </c>
      <c r="AQ1565" s="12">
        <v>2134</v>
      </c>
      <c r="AR1565" s="12">
        <v>1</v>
      </c>
      <c r="AS1565" s="12" t="s">
        <v>555</v>
      </c>
      <c r="AT1565" s="12" t="s">
        <v>349</v>
      </c>
      <c r="AU1565" s="12">
        <v>0</v>
      </c>
      <c r="AV1565" s="12">
        <v>0</v>
      </c>
      <c r="AW1565" s="12">
        <v>0</v>
      </c>
      <c r="AX1565" s="12">
        <v>0</v>
      </c>
      <c r="AY1565" s="7">
        <v>0</v>
      </c>
      <c r="AZ1565" s="12">
        <v>0</v>
      </c>
      <c r="BA1565" s="12">
        <v>1</v>
      </c>
      <c r="BB1565" s="12">
        <v>1</v>
      </c>
      <c r="BC1565" s="12">
        <v>1</v>
      </c>
      <c r="BD1565" s="12">
        <v>1</v>
      </c>
      <c r="BE1565" s="12">
        <v>0</v>
      </c>
      <c r="BF1565" s="12" t="s">
        <v>766</v>
      </c>
      <c r="BG1565" s="12" t="s">
        <v>799</v>
      </c>
      <c r="BH1565" s="12"/>
      <c r="BI1565" s="12" t="s">
        <v>2807</v>
      </c>
      <c r="BJ1565" s="12" t="s">
        <v>3460</v>
      </c>
      <c r="BK1565" s="12" t="s">
        <v>1044</v>
      </c>
      <c r="BL1565" s="12" t="s">
        <v>3480</v>
      </c>
      <c r="BM1565" s="12" t="s">
        <v>3493</v>
      </c>
      <c r="BN1565" s="7" t="s">
        <v>3285</v>
      </c>
      <c r="BO1565" s="12"/>
      <c r="BP1565" s="12"/>
      <c r="BQ1565" s="12"/>
      <c r="BR1565" s="12"/>
      <c r="BS1565" s="12">
        <v>-0.26800000000000002</v>
      </c>
      <c r="BT1565" s="12">
        <v>0.76500000000000001</v>
      </c>
      <c r="BU1565" s="12"/>
      <c r="BV1565" s="12" t="s">
        <v>1252</v>
      </c>
      <c r="BW1565" s="12"/>
      <c r="BX1565" s="12"/>
      <c r="BY1565" s="12"/>
      <c r="BZ1565" s="12"/>
      <c r="CA1565" s="12"/>
      <c r="CB1565" s="12"/>
      <c r="CC1565" s="12"/>
      <c r="CD1565" s="12"/>
      <c r="CE1565" s="12">
        <v>1E-3</v>
      </c>
      <c r="CF1565" s="12"/>
      <c r="CG1565" s="12"/>
      <c r="CH1565" s="12"/>
      <c r="CI1565" s="12"/>
      <c r="CJ1565" s="12">
        <v>0.46800000000000003</v>
      </c>
      <c r="CK1565" s="12" t="s">
        <v>3831</v>
      </c>
      <c r="CL1565" s="12"/>
      <c r="CM1565" s="12"/>
      <c r="CN1565" s="12"/>
      <c r="CO1565" s="12"/>
      <c r="CP1565" s="12"/>
      <c r="CQ1565" s="12"/>
      <c r="CR1565" s="12"/>
      <c r="CS1565" s="12"/>
      <c r="CT1565" s="12"/>
      <c r="CU1565" s="12"/>
      <c r="CV1565" s="12"/>
      <c r="CW1565" s="12"/>
      <c r="CX1565" s="57"/>
    </row>
    <row r="1566" spans="1:102" ht="16.5" x14ac:dyDescent="0.35">
      <c r="A1566" s="56">
        <v>133</v>
      </c>
      <c r="B1566" s="12" t="s">
        <v>3151</v>
      </c>
      <c r="C1566" s="12">
        <v>133.1</v>
      </c>
      <c r="D1566" s="12" t="s">
        <v>2929</v>
      </c>
      <c r="E1566" s="12" t="s">
        <v>3010</v>
      </c>
      <c r="F1566" s="12" t="s">
        <v>3916</v>
      </c>
      <c r="G1566" s="12" t="s">
        <v>212</v>
      </c>
      <c r="H1566" s="12" t="s">
        <v>2805</v>
      </c>
      <c r="I1566" s="12" t="s">
        <v>212</v>
      </c>
      <c r="J1566" s="12" t="s">
        <v>1222</v>
      </c>
      <c r="K1566" s="12"/>
      <c r="L1566" s="12" t="s">
        <v>567</v>
      </c>
      <c r="M1566" s="12" t="s">
        <v>3164</v>
      </c>
      <c r="N1566" s="12"/>
      <c r="O1566" s="12" t="s">
        <v>3400</v>
      </c>
      <c r="P1566" s="12" t="s">
        <v>3402</v>
      </c>
      <c r="Q1566" s="12">
        <v>1</v>
      </c>
      <c r="R1566" s="12">
        <v>0</v>
      </c>
      <c r="S1566" s="12">
        <v>0</v>
      </c>
      <c r="T1566" s="12">
        <v>0</v>
      </c>
      <c r="U1566" s="12">
        <v>0</v>
      </c>
      <c r="V1566" s="12">
        <v>0</v>
      </c>
      <c r="W1566" s="12">
        <v>0</v>
      </c>
      <c r="X1566" s="12">
        <v>0</v>
      </c>
      <c r="Y1566" s="12">
        <v>0</v>
      </c>
      <c r="Z1566" s="12">
        <v>0</v>
      </c>
      <c r="AA1566" s="12">
        <v>0</v>
      </c>
      <c r="AB1566" s="12">
        <v>0</v>
      </c>
      <c r="AC1566" s="12">
        <v>0</v>
      </c>
      <c r="AD1566" s="12">
        <v>0</v>
      </c>
      <c r="AE1566" s="12">
        <v>0</v>
      </c>
      <c r="AF1566" s="12">
        <v>0</v>
      </c>
      <c r="AG1566" s="12">
        <v>0</v>
      </c>
      <c r="AH1566" s="12">
        <v>0</v>
      </c>
      <c r="AI1566" s="12">
        <v>0</v>
      </c>
      <c r="AJ1566" s="12">
        <v>1</v>
      </c>
      <c r="AK1566" s="12">
        <v>0</v>
      </c>
      <c r="AL1566" s="12" t="s">
        <v>3448</v>
      </c>
      <c r="AM1566" s="12" t="s">
        <v>3081</v>
      </c>
      <c r="AN1566" s="12" t="s">
        <v>3090</v>
      </c>
      <c r="AO1566" s="12">
        <v>2009</v>
      </c>
      <c r="AP1566" s="12" t="s">
        <v>3458</v>
      </c>
      <c r="AQ1566" s="12">
        <v>2134</v>
      </c>
      <c r="AR1566" s="12">
        <v>1</v>
      </c>
      <c r="AS1566" s="12" t="s">
        <v>555</v>
      </c>
      <c r="AT1566" s="12" t="s">
        <v>349</v>
      </c>
      <c r="AU1566" s="12">
        <v>0</v>
      </c>
      <c r="AV1566" s="12">
        <v>0</v>
      </c>
      <c r="AW1566" s="12">
        <v>0</v>
      </c>
      <c r="AX1566" s="12">
        <v>0</v>
      </c>
      <c r="AY1566" s="7">
        <v>0</v>
      </c>
      <c r="AZ1566" s="12">
        <v>0</v>
      </c>
      <c r="BA1566" s="12">
        <v>1</v>
      </c>
      <c r="BB1566" s="12">
        <v>1</v>
      </c>
      <c r="BC1566" s="12">
        <v>1</v>
      </c>
      <c r="BD1566" s="12">
        <v>1</v>
      </c>
      <c r="BE1566" s="12">
        <v>0</v>
      </c>
      <c r="BF1566" s="12" t="s">
        <v>3259</v>
      </c>
      <c r="BG1566" s="46" t="s">
        <v>3052</v>
      </c>
      <c r="BH1566" s="12">
        <v>1</v>
      </c>
      <c r="BI1566" s="12" t="s">
        <v>3253</v>
      </c>
      <c r="BJ1566" s="12" t="s">
        <v>3460</v>
      </c>
      <c r="BK1566" s="12" t="s">
        <v>1044</v>
      </c>
      <c r="BL1566" s="12" t="s">
        <v>3480</v>
      </c>
      <c r="BM1566" s="12" t="s">
        <v>3493</v>
      </c>
      <c r="BN1566" s="7" t="s">
        <v>3285</v>
      </c>
      <c r="BO1566" s="12"/>
      <c r="BP1566" s="12"/>
      <c r="BQ1566" s="12"/>
      <c r="BR1566" s="12"/>
      <c r="BS1566" s="12">
        <v>-1.0720000000000001</v>
      </c>
      <c r="BT1566" s="12">
        <v>0.34200000000000003</v>
      </c>
      <c r="BU1566" s="12"/>
      <c r="BV1566" s="12" t="s">
        <v>1252</v>
      </c>
      <c r="BW1566" s="12"/>
      <c r="BX1566" s="12"/>
      <c r="BY1566" s="12"/>
      <c r="BZ1566" s="12"/>
      <c r="CA1566" s="12"/>
      <c r="CB1566" s="12"/>
      <c r="CC1566" s="12"/>
      <c r="CD1566" s="12"/>
      <c r="CE1566" s="12">
        <v>1E-3</v>
      </c>
      <c r="CF1566" s="12"/>
      <c r="CG1566" s="12"/>
      <c r="CH1566" s="12"/>
      <c r="CI1566" s="12"/>
      <c r="CJ1566" s="12">
        <v>0.46800000000000003</v>
      </c>
      <c r="CK1566" s="12" t="s">
        <v>3831</v>
      </c>
      <c r="CL1566" s="12"/>
      <c r="CM1566" s="12"/>
      <c r="CN1566" s="12"/>
      <c r="CO1566" s="12"/>
      <c r="CP1566" s="12"/>
      <c r="CQ1566" s="12"/>
      <c r="CR1566" s="12"/>
      <c r="CS1566" s="12"/>
      <c r="CT1566" s="12"/>
      <c r="CU1566" s="12"/>
      <c r="CV1566" s="12"/>
      <c r="CW1566" s="12"/>
      <c r="CX1566" s="57"/>
    </row>
    <row r="1567" spans="1:102" ht="16.5" x14ac:dyDescent="0.35">
      <c r="A1567" s="56">
        <v>133</v>
      </c>
      <c r="B1567" s="12" t="s">
        <v>3151</v>
      </c>
      <c r="C1567" s="12">
        <v>133.1</v>
      </c>
      <c r="D1567" s="12" t="s">
        <v>2928</v>
      </c>
      <c r="E1567" s="12" t="s">
        <v>3010</v>
      </c>
      <c r="F1567" s="12" t="s">
        <v>3916</v>
      </c>
      <c r="G1567" s="12" t="s">
        <v>212</v>
      </c>
      <c r="H1567" s="12" t="s">
        <v>2804</v>
      </c>
      <c r="I1567" s="12" t="s">
        <v>349</v>
      </c>
      <c r="J1567" s="12" t="s">
        <v>1222</v>
      </c>
      <c r="K1567" s="12"/>
      <c r="L1567" s="12" t="s">
        <v>567</v>
      </c>
      <c r="M1567" s="12" t="s">
        <v>3164</v>
      </c>
      <c r="N1567" s="12"/>
      <c r="O1567" s="12" t="s">
        <v>3400</v>
      </c>
      <c r="P1567" s="12" t="s">
        <v>3402</v>
      </c>
      <c r="Q1567" s="12">
        <v>1</v>
      </c>
      <c r="R1567" s="12">
        <v>0</v>
      </c>
      <c r="S1567" s="12">
        <v>0</v>
      </c>
      <c r="T1567" s="12">
        <v>0</v>
      </c>
      <c r="U1567" s="12">
        <v>0</v>
      </c>
      <c r="V1567" s="12">
        <v>0</v>
      </c>
      <c r="W1567" s="12">
        <v>0</v>
      </c>
      <c r="X1567" s="12">
        <v>0</v>
      </c>
      <c r="Y1567" s="12">
        <v>0</v>
      </c>
      <c r="Z1567" s="12">
        <v>0</v>
      </c>
      <c r="AA1567" s="12">
        <v>0</v>
      </c>
      <c r="AB1567" s="12">
        <v>0</v>
      </c>
      <c r="AC1567" s="12">
        <v>0</v>
      </c>
      <c r="AD1567" s="12">
        <v>0</v>
      </c>
      <c r="AE1567" s="12">
        <v>0</v>
      </c>
      <c r="AF1567" s="12">
        <v>0</v>
      </c>
      <c r="AG1567" s="12">
        <v>0</v>
      </c>
      <c r="AH1567" s="12">
        <v>0</v>
      </c>
      <c r="AI1567" s="12">
        <v>0</v>
      </c>
      <c r="AJ1567" s="12">
        <v>1</v>
      </c>
      <c r="AK1567" s="12">
        <v>0</v>
      </c>
      <c r="AL1567" s="12" t="s">
        <v>3448</v>
      </c>
      <c r="AM1567" s="12" t="s">
        <v>3081</v>
      </c>
      <c r="AN1567" s="12" t="s">
        <v>3090</v>
      </c>
      <c r="AO1567" s="12">
        <v>2009</v>
      </c>
      <c r="AP1567" s="12" t="s">
        <v>3458</v>
      </c>
      <c r="AQ1567" s="12">
        <v>2134</v>
      </c>
      <c r="AR1567" s="12">
        <v>1</v>
      </c>
      <c r="AS1567" s="12" t="s">
        <v>555</v>
      </c>
      <c r="AT1567" s="12" t="s">
        <v>349</v>
      </c>
      <c r="AU1567" s="12">
        <v>0</v>
      </c>
      <c r="AV1567" s="12">
        <v>0</v>
      </c>
      <c r="AW1567" s="12">
        <v>0</v>
      </c>
      <c r="AX1567" s="12">
        <v>0</v>
      </c>
      <c r="AY1567" s="7">
        <v>0</v>
      </c>
      <c r="AZ1567" s="12">
        <v>0</v>
      </c>
      <c r="BA1567" s="12">
        <v>1</v>
      </c>
      <c r="BB1567" s="12">
        <v>1</v>
      </c>
      <c r="BC1567" s="12">
        <v>1</v>
      </c>
      <c r="BD1567" s="12">
        <v>1</v>
      </c>
      <c r="BE1567" s="12">
        <v>0</v>
      </c>
      <c r="BF1567" s="12" t="s">
        <v>3259</v>
      </c>
      <c r="BG1567" s="12" t="s">
        <v>3051</v>
      </c>
      <c r="BH1567" s="12">
        <v>1</v>
      </c>
      <c r="BI1567" s="12" t="s">
        <v>3253</v>
      </c>
      <c r="BJ1567" s="12" t="s">
        <v>3460</v>
      </c>
      <c r="BK1567" s="12" t="s">
        <v>1044</v>
      </c>
      <c r="BL1567" s="12" t="s">
        <v>3480</v>
      </c>
      <c r="BM1567" s="12" t="s">
        <v>3493</v>
      </c>
      <c r="BN1567" s="7" t="s">
        <v>3285</v>
      </c>
      <c r="BO1567" s="12"/>
      <c r="BP1567" s="12"/>
      <c r="BQ1567" s="12"/>
      <c r="BR1567" s="12"/>
      <c r="BS1567" s="12">
        <v>0.51300000000000001</v>
      </c>
      <c r="BT1567" s="12">
        <f>EXP(BS1567)</f>
        <v>1.6702945698405354</v>
      </c>
      <c r="BU1567" s="12"/>
      <c r="BV1567" s="12" t="s">
        <v>3415</v>
      </c>
      <c r="BW1567" s="12"/>
      <c r="BX1567" s="12"/>
      <c r="BY1567" s="12"/>
      <c r="BZ1567" s="12"/>
      <c r="CA1567" s="12"/>
      <c r="CB1567" s="12"/>
      <c r="CC1567" s="12"/>
      <c r="CD1567" s="12"/>
      <c r="CE1567" s="12">
        <v>0.05</v>
      </c>
      <c r="CF1567" s="12"/>
      <c r="CG1567" s="12"/>
      <c r="CH1567" s="12"/>
      <c r="CI1567" s="12"/>
      <c r="CJ1567" s="12">
        <v>0.46800000000000003</v>
      </c>
      <c r="CK1567" s="12" t="s">
        <v>3831</v>
      </c>
      <c r="CL1567" s="12"/>
      <c r="CM1567" s="12"/>
      <c r="CN1567" s="12"/>
      <c r="CO1567" s="12"/>
      <c r="CP1567" s="12"/>
      <c r="CQ1567" s="12"/>
      <c r="CR1567" s="12"/>
      <c r="CS1567" s="12"/>
      <c r="CT1567" s="12"/>
      <c r="CU1567" s="12"/>
      <c r="CV1567" s="12"/>
      <c r="CW1567" s="12"/>
      <c r="CX1567" s="57"/>
    </row>
    <row r="1568" spans="1:102" ht="16.5" x14ac:dyDescent="0.35">
      <c r="A1568" s="56">
        <v>133</v>
      </c>
      <c r="B1568" s="12" t="s">
        <v>3151</v>
      </c>
      <c r="C1568" s="12">
        <v>133.19999999999999</v>
      </c>
      <c r="D1568" s="12" t="s">
        <v>2932</v>
      </c>
      <c r="E1568" s="12" t="s">
        <v>3452</v>
      </c>
      <c r="F1568" s="12" t="s">
        <v>3916</v>
      </c>
      <c r="G1568" s="12" t="s">
        <v>212</v>
      </c>
      <c r="H1568" s="12" t="s">
        <v>2805</v>
      </c>
      <c r="I1568" s="12" t="s">
        <v>349</v>
      </c>
      <c r="J1568" s="12" t="s">
        <v>1222</v>
      </c>
      <c r="K1568" s="12"/>
      <c r="L1568" s="12" t="s">
        <v>567</v>
      </c>
      <c r="M1568" s="12" t="s">
        <v>3164</v>
      </c>
      <c r="N1568" s="12"/>
      <c r="O1568" s="12" t="s">
        <v>3400</v>
      </c>
      <c r="P1568" s="12" t="s">
        <v>3402</v>
      </c>
      <c r="Q1568" s="12">
        <v>1</v>
      </c>
      <c r="R1568" s="12">
        <v>0</v>
      </c>
      <c r="S1568" s="12">
        <v>0</v>
      </c>
      <c r="T1568" s="12">
        <v>0</v>
      </c>
      <c r="U1568" s="12">
        <v>0</v>
      </c>
      <c r="V1568" s="12">
        <v>0</v>
      </c>
      <c r="W1568" s="12">
        <v>0</v>
      </c>
      <c r="X1568" s="12">
        <v>0</v>
      </c>
      <c r="Y1568" s="12">
        <v>0</v>
      </c>
      <c r="Z1568" s="12">
        <v>0</v>
      </c>
      <c r="AA1568" s="12">
        <v>0</v>
      </c>
      <c r="AB1568" s="12">
        <v>0</v>
      </c>
      <c r="AC1568" s="12">
        <v>0</v>
      </c>
      <c r="AD1568" s="12">
        <v>0</v>
      </c>
      <c r="AE1568" s="12">
        <v>0</v>
      </c>
      <c r="AF1568" s="12">
        <v>0</v>
      </c>
      <c r="AG1568" s="12">
        <v>0</v>
      </c>
      <c r="AH1568" s="12">
        <v>0</v>
      </c>
      <c r="AI1568" s="12">
        <v>0</v>
      </c>
      <c r="AJ1568" s="12">
        <v>1</v>
      </c>
      <c r="AK1568" s="12">
        <v>0</v>
      </c>
      <c r="AL1568" s="12" t="s">
        <v>3450</v>
      </c>
      <c r="AM1568" s="12" t="s">
        <v>3081</v>
      </c>
      <c r="AN1568" s="12" t="s">
        <v>3090</v>
      </c>
      <c r="AO1568" s="12">
        <v>2009</v>
      </c>
      <c r="AP1568" s="12" t="s">
        <v>3458</v>
      </c>
      <c r="AQ1568" s="12">
        <v>1741</v>
      </c>
      <c r="AR1568" s="12">
        <v>1</v>
      </c>
      <c r="AS1568" s="12" t="s">
        <v>555</v>
      </c>
      <c r="AT1568" s="12" t="s">
        <v>349</v>
      </c>
      <c r="AU1568" s="12">
        <v>0</v>
      </c>
      <c r="AV1568" s="12">
        <v>0</v>
      </c>
      <c r="AW1568" s="12">
        <v>0</v>
      </c>
      <c r="AX1568" s="12">
        <v>0</v>
      </c>
      <c r="AY1568" s="7">
        <v>0</v>
      </c>
      <c r="AZ1568" s="12">
        <v>0</v>
      </c>
      <c r="BA1568" s="12">
        <v>1</v>
      </c>
      <c r="BB1568" s="12">
        <v>1</v>
      </c>
      <c r="BC1568" s="12">
        <v>1</v>
      </c>
      <c r="BD1568" s="12">
        <v>1</v>
      </c>
      <c r="BE1568" s="12">
        <v>0</v>
      </c>
      <c r="BF1568" s="12" t="s">
        <v>766</v>
      </c>
      <c r="BG1568" s="46" t="s">
        <v>3052</v>
      </c>
      <c r="BH1568" s="12">
        <v>1</v>
      </c>
      <c r="BI1568" s="12" t="s">
        <v>2807</v>
      </c>
      <c r="BJ1568" s="12" t="s">
        <v>3460</v>
      </c>
      <c r="BK1568" s="12" t="s">
        <v>1044</v>
      </c>
      <c r="BL1568" s="12" t="s">
        <v>3480</v>
      </c>
      <c r="BM1568" s="12" t="s">
        <v>3493</v>
      </c>
      <c r="BN1568" s="7" t="s">
        <v>3285</v>
      </c>
      <c r="BO1568" s="12"/>
      <c r="BP1568" s="12"/>
      <c r="BQ1568" s="12"/>
      <c r="BR1568" s="12"/>
      <c r="BS1568" s="12">
        <v>-0.93899999999999995</v>
      </c>
      <c r="BT1568" s="12">
        <v>0.39100000000000001</v>
      </c>
      <c r="BU1568" s="12"/>
      <c r="BV1568" s="12" t="s">
        <v>1252</v>
      </c>
      <c r="BW1568" s="12"/>
      <c r="BX1568" s="12"/>
      <c r="BY1568" s="12"/>
      <c r="BZ1568" s="12"/>
      <c r="CA1568" s="12"/>
      <c r="CB1568" s="12"/>
      <c r="CC1568" s="12"/>
      <c r="CD1568" s="12"/>
      <c r="CE1568" s="12">
        <v>1E-3</v>
      </c>
      <c r="CF1568" s="12"/>
      <c r="CG1568" s="12"/>
      <c r="CH1568" s="12"/>
      <c r="CI1568" s="12"/>
      <c r="CJ1568" s="12">
        <v>0.29099999999999998</v>
      </c>
      <c r="CK1568" s="12" t="s">
        <v>3831</v>
      </c>
      <c r="CL1568" s="12"/>
      <c r="CM1568" s="12"/>
      <c r="CN1568" s="12"/>
      <c r="CO1568" s="12"/>
      <c r="CP1568" s="12"/>
      <c r="CQ1568" s="12"/>
      <c r="CR1568" s="12"/>
      <c r="CS1568" s="12"/>
      <c r="CT1568" s="12"/>
      <c r="CU1568" s="12"/>
      <c r="CV1568" s="12"/>
      <c r="CW1568" s="12"/>
      <c r="CX1568" s="57"/>
    </row>
    <row r="1569" spans="1:102" ht="16.5" x14ac:dyDescent="0.35">
      <c r="A1569" s="56">
        <v>133</v>
      </c>
      <c r="B1569" s="12" t="s">
        <v>3151</v>
      </c>
      <c r="C1569" s="12">
        <v>133.19999999999999</v>
      </c>
      <c r="D1569" s="12" t="s">
        <v>2931</v>
      </c>
      <c r="E1569" s="12" t="s">
        <v>3452</v>
      </c>
      <c r="F1569" s="12" t="s">
        <v>3916</v>
      </c>
      <c r="G1569" s="12" t="s">
        <v>212</v>
      </c>
      <c r="H1569" s="12" t="s">
        <v>2804</v>
      </c>
      <c r="I1569" s="12" t="s">
        <v>349</v>
      </c>
      <c r="J1569" s="12" t="s">
        <v>1222</v>
      </c>
      <c r="K1569" s="12"/>
      <c r="L1569" s="12" t="s">
        <v>567</v>
      </c>
      <c r="M1569" s="12" t="s">
        <v>3164</v>
      </c>
      <c r="N1569" s="12"/>
      <c r="O1569" s="12" t="s">
        <v>3400</v>
      </c>
      <c r="P1569" s="12" t="s">
        <v>3402</v>
      </c>
      <c r="Q1569" s="12">
        <v>1</v>
      </c>
      <c r="R1569" s="12">
        <v>0</v>
      </c>
      <c r="S1569" s="12">
        <v>0</v>
      </c>
      <c r="T1569" s="12">
        <v>0</v>
      </c>
      <c r="U1569" s="12">
        <v>0</v>
      </c>
      <c r="V1569" s="12">
        <v>0</v>
      </c>
      <c r="W1569" s="12">
        <v>0</v>
      </c>
      <c r="X1569" s="12">
        <v>0</v>
      </c>
      <c r="Y1569" s="12">
        <v>0</v>
      </c>
      <c r="Z1569" s="12">
        <v>0</v>
      </c>
      <c r="AA1569" s="12">
        <v>0</v>
      </c>
      <c r="AB1569" s="12">
        <v>0</v>
      </c>
      <c r="AC1569" s="12">
        <v>0</v>
      </c>
      <c r="AD1569" s="12">
        <v>0</v>
      </c>
      <c r="AE1569" s="12">
        <v>0</v>
      </c>
      <c r="AF1569" s="12">
        <v>0</v>
      </c>
      <c r="AG1569" s="12">
        <v>0</v>
      </c>
      <c r="AH1569" s="12">
        <v>0</v>
      </c>
      <c r="AI1569" s="12">
        <v>0</v>
      </c>
      <c r="AJ1569" s="12">
        <v>1</v>
      </c>
      <c r="AK1569" s="12">
        <v>0</v>
      </c>
      <c r="AL1569" s="12" t="s">
        <v>3450</v>
      </c>
      <c r="AM1569" s="12" t="s">
        <v>3081</v>
      </c>
      <c r="AN1569" s="12" t="s">
        <v>3090</v>
      </c>
      <c r="AO1569" s="12">
        <v>2009</v>
      </c>
      <c r="AP1569" s="12" t="s">
        <v>3458</v>
      </c>
      <c r="AQ1569" s="12">
        <v>1741</v>
      </c>
      <c r="AR1569" s="12">
        <v>1</v>
      </c>
      <c r="AS1569" s="12" t="s">
        <v>555</v>
      </c>
      <c r="AT1569" s="12" t="s">
        <v>349</v>
      </c>
      <c r="AU1569" s="12">
        <v>0</v>
      </c>
      <c r="AV1569" s="12">
        <v>0</v>
      </c>
      <c r="AW1569" s="12">
        <v>0</v>
      </c>
      <c r="AX1569" s="12">
        <v>0</v>
      </c>
      <c r="AY1569" s="7">
        <v>0</v>
      </c>
      <c r="AZ1569" s="12">
        <v>0</v>
      </c>
      <c r="BA1569" s="12">
        <v>1</v>
      </c>
      <c r="BB1569" s="12">
        <v>1</v>
      </c>
      <c r="BC1569" s="12">
        <v>1</v>
      </c>
      <c r="BD1569" s="12">
        <v>1</v>
      </c>
      <c r="BE1569" s="12">
        <v>0</v>
      </c>
      <c r="BF1569" s="12" t="s">
        <v>3259</v>
      </c>
      <c r="BG1569" s="12" t="s">
        <v>3051</v>
      </c>
      <c r="BH1569" s="12">
        <v>1</v>
      </c>
      <c r="BI1569" s="12" t="s">
        <v>3253</v>
      </c>
      <c r="BJ1569" s="12" t="s">
        <v>3460</v>
      </c>
      <c r="BK1569" s="12" t="s">
        <v>1044</v>
      </c>
      <c r="BL1569" s="12" t="s">
        <v>3480</v>
      </c>
      <c r="BM1569" s="12" t="s">
        <v>3493</v>
      </c>
      <c r="BN1569" s="7" t="s">
        <v>3285</v>
      </c>
      <c r="BO1569" s="12"/>
      <c r="BP1569" s="12"/>
      <c r="BQ1569" s="12"/>
      <c r="BR1569" s="12"/>
      <c r="BS1569" s="12">
        <v>0.77600000000000002</v>
      </c>
      <c r="BT1569" s="12">
        <v>2.1739999999999999</v>
      </c>
      <c r="BU1569" s="12"/>
      <c r="BV1569" s="12" t="s">
        <v>1252</v>
      </c>
      <c r="BW1569" s="12"/>
      <c r="BX1569" s="12"/>
      <c r="BY1569" s="12"/>
      <c r="BZ1569" s="12"/>
      <c r="CA1569" s="12"/>
      <c r="CB1569" s="12"/>
      <c r="CC1569" s="12"/>
      <c r="CD1569" s="12"/>
      <c r="CE1569" s="12">
        <v>1E-3</v>
      </c>
      <c r="CF1569" s="12"/>
      <c r="CG1569" s="12"/>
      <c r="CH1569" s="12"/>
      <c r="CI1569" s="12"/>
      <c r="CJ1569" s="12">
        <v>0.29099999999999998</v>
      </c>
      <c r="CK1569" s="12" t="s">
        <v>3831</v>
      </c>
      <c r="CL1569" s="12"/>
      <c r="CM1569" s="12"/>
      <c r="CN1569" s="12"/>
      <c r="CO1569" s="12"/>
      <c r="CP1569" s="12"/>
      <c r="CQ1569" s="12"/>
      <c r="CR1569" s="12"/>
      <c r="CS1569" s="12"/>
      <c r="CT1569" s="12"/>
      <c r="CU1569" s="12"/>
      <c r="CV1569" s="12"/>
      <c r="CW1569" s="12"/>
      <c r="CX1569" s="57"/>
    </row>
    <row r="1570" spans="1:102" ht="16.5" x14ac:dyDescent="0.35">
      <c r="A1570" s="56">
        <v>133</v>
      </c>
      <c r="B1570" s="12" t="s">
        <v>3151</v>
      </c>
      <c r="C1570" s="12">
        <v>133.19999999999999</v>
      </c>
      <c r="D1570" s="12" t="s">
        <v>2930</v>
      </c>
      <c r="E1570" s="12" t="s">
        <v>3452</v>
      </c>
      <c r="F1570" s="12" t="s">
        <v>3916</v>
      </c>
      <c r="G1570" s="12" t="s">
        <v>349</v>
      </c>
      <c r="H1570" s="12" t="s">
        <v>2804</v>
      </c>
      <c r="I1570" s="12" t="s">
        <v>1285</v>
      </c>
      <c r="J1570" s="12" t="s">
        <v>1222</v>
      </c>
      <c r="K1570" s="12"/>
      <c r="L1570" s="12" t="s">
        <v>567</v>
      </c>
      <c r="M1570" s="12" t="s">
        <v>3164</v>
      </c>
      <c r="N1570" s="12"/>
      <c r="O1570" s="12" t="s">
        <v>3400</v>
      </c>
      <c r="P1570" s="12" t="s">
        <v>3402</v>
      </c>
      <c r="Q1570" s="12">
        <v>1</v>
      </c>
      <c r="R1570" s="12">
        <v>0</v>
      </c>
      <c r="S1570" s="12">
        <v>0</v>
      </c>
      <c r="T1570" s="12">
        <v>0</v>
      </c>
      <c r="U1570" s="12">
        <v>0</v>
      </c>
      <c r="V1570" s="12">
        <v>0</v>
      </c>
      <c r="W1570" s="12">
        <v>0</v>
      </c>
      <c r="X1570" s="12">
        <v>0</v>
      </c>
      <c r="Y1570" s="12">
        <v>0</v>
      </c>
      <c r="Z1570" s="12">
        <v>0</v>
      </c>
      <c r="AA1570" s="12">
        <v>0</v>
      </c>
      <c r="AB1570" s="12">
        <v>0</v>
      </c>
      <c r="AC1570" s="12">
        <v>0</v>
      </c>
      <c r="AD1570" s="12">
        <v>0</v>
      </c>
      <c r="AE1570" s="12">
        <v>0</v>
      </c>
      <c r="AF1570" s="12">
        <v>0</v>
      </c>
      <c r="AG1570" s="12">
        <v>0</v>
      </c>
      <c r="AH1570" s="12">
        <v>0</v>
      </c>
      <c r="AI1570" s="12">
        <v>0</v>
      </c>
      <c r="AJ1570" s="12">
        <v>1</v>
      </c>
      <c r="AK1570" s="12">
        <v>0</v>
      </c>
      <c r="AL1570" s="12" t="s">
        <v>3450</v>
      </c>
      <c r="AM1570" s="12" t="s">
        <v>3081</v>
      </c>
      <c r="AN1570" s="12" t="s">
        <v>3090</v>
      </c>
      <c r="AO1570" s="12">
        <v>2009</v>
      </c>
      <c r="AP1570" s="12" t="s">
        <v>3458</v>
      </c>
      <c r="AQ1570" s="12">
        <v>1741</v>
      </c>
      <c r="AR1570" s="12">
        <v>1</v>
      </c>
      <c r="AS1570" s="12" t="s">
        <v>555</v>
      </c>
      <c r="AT1570" s="12" t="s">
        <v>349</v>
      </c>
      <c r="AU1570" s="12">
        <v>0</v>
      </c>
      <c r="AV1570" s="12">
        <v>0</v>
      </c>
      <c r="AW1570" s="12">
        <v>0</v>
      </c>
      <c r="AX1570" s="12">
        <v>0</v>
      </c>
      <c r="AY1570" s="7">
        <v>0</v>
      </c>
      <c r="AZ1570" s="12">
        <v>0</v>
      </c>
      <c r="BA1570" s="12">
        <v>1</v>
      </c>
      <c r="BB1570" s="12">
        <v>1</v>
      </c>
      <c r="BC1570" s="12">
        <v>1</v>
      </c>
      <c r="BD1570" s="12">
        <v>1</v>
      </c>
      <c r="BE1570" s="12">
        <v>0</v>
      </c>
      <c r="BF1570" s="12" t="s">
        <v>766</v>
      </c>
      <c r="BG1570" s="12" t="s">
        <v>799</v>
      </c>
      <c r="BH1570" s="12"/>
      <c r="BI1570" s="12" t="s">
        <v>2807</v>
      </c>
      <c r="BJ1570" s="12" t="s">
        <v>3460</v>
      </c>
      <c r="BK1570" s="12" t="s">
        <v>1044</v>
      </c>
      <c r="BL1570" s="12" t="s">
        <v>3480</v>
      </c>
      <c r="BM1570" s="12" t="s">
        <v>3493</v>
      </c>
      <c r="BN1570" s="7" t="s">
        <v>3285</v>
      </c>
      <c r="BO1570" s="12"/>
      <c r="BP1570" s="12"/>
      <c r="BQ1570" s="12"/>
      <c r="BR1570" s="12"/>
      <c r="BS1570" s="12">
        <v>2.9000000000000001E-2</v>
      </c>
      <c r="BT1570" s="12">
        <v>1.0289999999999999</v>
      </c>
      <c r="BU1570" s="12"/>
      <c r="BV1570" s="12" t="s">
        <v>1252</v>
      </c>
      <c r="BW1570" s="12"/>
      <c r="BX1570" s="12"/>
      <c r="BY1570" s="12"/>
      <c r="BZ1570" s="12"/>
      <c r="CA1570" s="12"/>
      <c r="CB1570" s="12"/>
      <c r="CC1570" s="12"/>
      <c r="CD1570" s="12"/>
      <c r="CE1570" s="12" t="s">
        <v>3110</v>
      </c>
      <c r="CF1570" s="12"/>
      <c r="CG1570" s="12"/>
      <c r="CH1570" s="12"/>
      <c r="CI1570" s="12"/>
      <c r="CJ1570" s="12">
        <v>0.29099999999999998</v>
      </c>
      <c r="CK1570" s="12" t="s">
        <v>3831</v>
      </c>
      <c r="CL1570" s="12"/>
      <c r="CM1570" s="12"/>
      <c r="CN1570" s="12"/>
      <c r="CO1570" s="12"/>
      <c r="CP1570" s="12"/>
      <c r="CQ1570" s="12"/>
      <c r="CR1570" s="12"/>
      <c r="CS1570" s="12"/>
      <c r="CT1570" s="12"/>
      <c r="CU1570" s="12"/>
      <c r="CV1570" s="12"/>
      <c r="CW1570" s="12"/>
      <c r="CX1570" s="57"/>
    </row>
    <row r="1571" spans="1:102" x14ac:dyDescent="0.35">
      <c r="A1571" s="56">
        <v>134</v>
      </c>
      <c r="B1571" s="12" t="s">
        <v>3152</v>
      </c>
      <c r="C1571" s="12">
        <v>134.1</v>
      </c>
      <c r="D1571" s="12" t="s">
        <v>3368</v>
      </c>
      <c r="E1571" s="12" t="s">
        <v>3011</v>
      </c>
      <c r="F1571" s="12" t="s">
        <v>1078</v>
      </c>
      <c r="G1571" s="12" t="s">
        <v>349</v>
      </c>
      <c r="H1571" s="12" t="s">
        <v>1078</v>
      </c>
      <c r="I1571" s="12" t="s">
        <v>1285</v>
      </c>
      <c r="J1571" s="12" t="s">
        <v>1222</v>
      </c>
      <c r="K1571" s="12"/>
      <c r="L1571" s="12" t="s">
        <v>567</v>
      </c>
      <c r="M1571" s="12" t="s">
        <v>3164</v>
      </c>
      <c r="N1571" s="12"/>
      <c r="O1571" s="12" t="s">
        <v>3400</v>
      </c>
      <c r="P1571" s="12" t="s">
        <v>3404</v>
      </c>
      <c r="Q1571" s="12">
        <v>0</v>
      </c>
      <c r="R1571" s="12">
        <v>0</v>
      </c>
      <c r="S1571" s="12">
        <v>1</v>
      </c>
      <c r="T1571" s="12">
        <v>0</v>
      </c>
      <c r="U1571" s="12">
        <v>0</v>
      </c>
      <c r="V1571" s="12">
        <v>0</v>
      </c>
      <c r="W1571" s="12">
        <v>0</v>
      </c>
      <c r="X1571" s="12">
        <v>0</v>
      </c>
      <c r="Y1571" s="12">
        <v>0</v>
      </c>
      <c r="Z1571" s="12">
        <v>0</v>
      </c>
      <c r="AA1571" s="12">
        <v>1</v>
      </c>
      <c r="AB1571" s="12">
        <v>0</v>
      </c>
      <c r="AC1571" s="12">
        <v>0</v>
      </c>
      <c r="AD1571" s="12">
        <v>0</v>
      </c>
      <c r="AE1571" s="12">
        <v>0</v>
      </c>
      <c r="AF1571" s="12">
        <v>0</v>
      </c>
      <c r="AG1571" s="12">
        <v>0</v>
      </c>
      <c r="AH1571" s="12">
        <v>0</v>
      </c>
      <c r="AI1571" s="12">
        <v>0</v>
      </c>
      <c r="AJ1571" s="12">
        <v>0</v>
      </c>
      <c r="AK1571" s="12">
        <v>0</v>
      </c>
      <c r="AL1571" s="12" t="s">
        <v>3367</v>
      </c>
      <c r="AM1571" s="12" t="s">
        <v>3095</v>
      </c>
      <c r="AN1571" s="12" t="s">
        <v>3096</v>
      </c>
      <c r="AO1571" s="12">
        <v>2011</v>
      </c>
      <c r="AP1571" s="12" t="s">
        <v>3235</v>
      </c>
      <c r="AQ1571" s="12">
        <v>3272</v>
      </c>
      <c r="AR1571" s="12">
        <v>1</v>
      </c>
      <c r="AS1571" s="12" t="s">
        <v>555</v>
      </c>
      <c r="AT1571" s="12" t="s">
        <v>349</v>
      </c>
      <c r="AU1571" s="12">
        <v>0</v>
      </c>
      <c r="AV1571" s="12">
        <v>1</v>
      </c>
      <c r="AW1571" s="12">
        <v>1</v>
      </c>
      <c r="AX1571" s="12">
        <v>0</v>
      </c>
      <c r="AY1571" s="12">
        <v>0</v>
      </c>
      <c r="AZ1571" s="12">
        <v>1</v>
      </c>
      <c r="BA1571" s="12">
        <v>1</v>
      </c>
      <c r="BB1571" s="12">
        <v>1</v>
      </c>
      <c r="BC1571" s="12">
        <v>1</v>
      </c>
      <c r="BD1571" s="12">
        <v>1</v>
      </c>
      <c r="BE1571" s="12">
        <v>1</v>
      </c>
      <c r="BF1571" s="12" t="s">
        <v>766</v>
      </c>
      <c r="BG1571" s="12" t="s">
        <v>799</v>
      </c>
      <c r="BH1571" s="12"/>
      <c r="BI1571" s="12" t="s">
        <v>2807</v>
      </c>
      <c r="BJ1571" s="12" t="s">
        <v>3460</v>
      </c>
      <c r="BK1571" s="12" t="s">
        <v>1044</v>
      </c>
      <c r="BL1571" s="12" t="s">
        <v>3480</v>
      </c>
      <c r="BM1571" s="12" t="s">
        <v>3493</v>
      </c>
      <c r="BN1571" s="12" t="s">
        <v>1174</v>
      </c>
      <c r="BO1571" s="12"/>
      <c r="BP1571" s="12"/>
      <c r="BQ1571" s="12"/>
      <c r="BR1571" s="12"/>
      <c r="BS1571" s="12"/>
      <c r="BT1571" s="12"/>
      <c r="BU1571" s="12"/>
      <c r="BV1571" s="12"/>
      <c r="BW1571" s="12"/>
      <c r="BX1571" s="12"/>
      <c r="BY1571" s="12"/>
      <c r="BZ1571" s="12"/>
      <c r="CA1571" s="12"/>
      <c r="CB1571" s="12"/>
      <c r="CC1571" s="12"/>
      <c r="CD1571" s="12"/>
      <c r="CE1571" s="12"/>
      <c r="CF1571" s="12"/>
      <c r="CG1571" s="12"/>
      <c r="CH1571" s="12"/>
      <c r="CI1571" s="12"/>
      <c r="CJ1571" s="12"/>
      <c r="CK1571" s="12"/>
      <c r="CL1571" s="12"/>
      <c r="CM1571" s="12"/>
      <c r="CN1571" s="12"/>
      <c r="CO1571" s="12"/>
      <c r="CP1571" s="12"/>
      <c r="CQ1571" s="12"/>
      <c r="CR1571" s="12"/>
      <c r="CS1571" s="12"/>
      <c r="CT1571" s="12"/>
      <c r="CU1571" s="12"/>
      <c r="CV1571" s="12"/>
      <c r="CW1571" s="12"/>
      <c r="CX1571" s="57"/>
    </row>
    <row r="1572" spans="1:102" ht="16.5" x14ac:dyDescent="0.35">
      <c r="A1572" s="56">
        <v>135</v>
      </c>
      <c r="B1572" s="12" t="s">
        <v>3816</v>
      </c>
      <c r="C1572" s="12">
        <v>135.1</v>
      </c>
      <c r="D1572" s="12" t="s">
        <v>2934</v>
      </c>
      <c r="E1572" s="12" t="s">
        <v>195</v>
      </c>
      <c r="F1572" s="12" t="s">
        <v>3917</v>
      </c>
      <c r="G1572" s="12" t="s">
        <v>212</v>
      </c>
      <c r="H1572" s="12" t="s">
        <v>2804</v>
      </c>
      <c r="I1572" s="12" t="s">
        <v>212</v>
      </c>
      <c r="J1572" s="12" t="s">
        <v>3284</v>
      </c>
      <c r="K1572" s="12"/>
      <c r="L1572" s="12" t="s">
        <v>567</v>
      </c>
      <c r="M1572" s="12" t="s">
        <v>3164</v>
      </c>
      <c r="N1572" s="12"/>
      <c r="O1572" s="12" t="s">
        <v>3400</v>
      </c>
      <c r="P1572" s="12" t="s">
        <v>3402</v>
      </c>
      <c r="Q1572" s="12">
        <v>1</v>
      </c>
      <c r="R1572" s="12">
        <v>0</v>
      </c>
      <c r="S1572" s="12">
        <v>0</v>
      </c>
      <c r="T1572" s="12">
        <v>0</v>
      </c>
      <c r="U1572" s="12">
        <v>0</v>
      </c>
      <c r="V1572" s="12">
        <v>0</v>
      </c>
      <c r="W1572" s="12">
        <v>0</v>
      </c>
      <c r="X1572" s="12">
        <v>0</v>
      </c>
      <c r="Y1572" s="12">
        <v>0</v>
      </c>
      <c r="Z1572" s="12">
        <v>0</v>
      </c>
      <c r="AA1572" s="12">
        <v>0</v>
      </c>
      <c r="AB1572" s="12">
        <v>0</v>
      </c>
      <c r="AC1572" s="12">
        <v>0</v>
      </c>
      <c r="AD1572" s="12">
        <v>0</v>
      </c>
      <c r="AE1572" s="12">
        <v>0</v>
      </c>
      <c r="AF1572" s="12">
        <v>0</v>
      </c>
      <c r="AG1572" s="12">
        <v>0</v>
      </c>
      <c r="AH1572" s="12">
        <v>0</v>
      </c>
      <c r="AI1572" s="12">
        <v>0</v>
      </c>
      <c r="AJ1572" s="12">
        <v>1</v>
      </c>
      <c r="AK1572" s="12">
        <v>0</v>
      </c>
      <c r="AL1572" s="12" t="s">
        <v>723</v>
      </c>
      <c r="AM1572" s="12" t="s">
        <v>3097</v>
      </c>
      <c r="AN1572" s="12" t="s">
        <v>3098</v>
      </c>
      <c r="AO1572" s="12">
        <v>2011</v>
      </c>
      <c r="AP1572" s="12" t="s">
        <v>3235</v>
      </c>
      <c r="AQ1572" s="12">
        <v>892</v>
      </c>
      <c r="AR1572" s="12">
        <v>1</v>
      </c>
      <c r="AS1572" s="12" t="s">
        <v>555</v>
      </c>
      <c r="AT1572" s="12" t="s">
        <v>349</v>
      </c>
      <c r="AU1572" s="12">
        <v>0</v>
      </c>
      <c r="AV1572" s="12">
        <v>0</v>
      </c>
      <c r="AW1572" s="12">
        <v>0</v>
      </c>
      <c r="AX1572" s="12">
        <v>0</v>
      </c>
      <c r="AY1572" s="7">
        <v>1</v>
      </c>
      <c r="AZ1572" s="12">
        <v>0</v>
      </c>
      <c r="BA1572" s="12">
        <v>1</v>
      </c>
      <c r="BB1572" s="12">
        <v>0</v>
      </c>
      <c r="BC1572" s="12">
        <v>0</v>
      </c>
      <c r="BD1572" s="12">
        <v>0</v>
      </c>
      <c r="BE1572" s="12">
        <v>0</v>
      </c>
      <c r="BF1572" s="12" t="s">
        <v>772</v>
      </c>
      <c r="BG1572" s="12" t="s">
        <v>3267</v>
      </c>
      <c r="BH1572" s="12"/>
      <c r="BI1572" s="12" t="s">
        <v>2814</v>
      </c>
      <c r="BJ1572" s="12" t="s">
        <v>3460</v>
      </c>
      <c r="BK1572" s="12" t="s">
        <v>3472</v>
      </c>
      <c r="BL1572" s="12" t="s">
        <v>3482</v>
      </c>
      <c r="BM1572" s="12" t="s">
        <v>908</v>
      </c>
      <c r="BN1572" s="7" t="s">
        <v>775</v>
      </c>
      <c r="BO1572" s="12"/>
      <c r="BP1572" s="12"/>
      <c r="BQ1572" s="12"/>
      <c r="BR1572" s="12"/>
      <c r="BS1572" s="12">
        <v>2.5999999999999999E-2</v>
      </c>
      <c r="BT1572" s="12"/>
      <c r="BU1572" s="12"/>
      <c r="BV1572" s="12"/>
      <c r="BW1572" s="12"/>
      <c r="BX1572" s="12"/>
      <c r="BY1572" s="12"/>
      <c r="BZ1572" s="12"/>
      <c r="CA1572" s="12"/>
      <c r="CB1572" s="12"/>
      <c r="CC1572" s="12"/>
      <c r="CD1572" s="12"/>
      <c r="CE1572" s="12" t="s">
        <v>1084</v>
      </c>
      <c r="CF1572" s="12"/>
      <c r="CG1572" s="12"/>
      <c r="CH1572" s="12"/>
      <c r="CI1572" s="12"/>
      <c r="CJ1572" s="12">
        <v>0.60699999999999998</v>
      </c>
      <c r="CK1572" s="12" t="s">
        <v>3827</v>
      </c>
      <c r="CL1572" s="12"/>
      <c r="CM1572" s="12"/>
      <c r="CN1572" s="12"/>
      <c r="CO1572" s="12"/>
      <c r="CP1572" s="12"/>
      <c r="CQ1572" s="12"/>
      <c r="CR1572" s="12"/>
      <c r="CS1572" s="12"/>
      <c r="CT1572" s="12"/>
      <c r="CU1572" s="12"/>
      <c r="CV1572" s="12"/>
      <c r="CW1572" s="12"/>
      <c r="CX1572" s="57"/>
    </row>
    <row r="1573" spans="1:102" ht="16.5" x14ac:dyDescent="0.35">
      <c r="A1573" s="56">
        <v>135</v>
      </c>
      <c r="B1573" s="12" t="s">
        <v>3816</v>
      </c>
      <c r="C1573" s="12">
        <v>135.1</v>
      </c>
      <c r="D1573" s="12" t="s">
        <v>3321</v>
      </c>
      <c r="E1573" s="12" t="s">
        <v>195</v>
      </c>
      <c r="F1573" s="12" t="s">
        <v>3917</v>
      </c>
      <c r="G1573" s="12" t="s">
        <v>212</v>
      </c>
      <c r="H1573" s="12" t="s">
        <v>2804</v>
      </c>
      <c r="I1573" s="12" t="s">
        <v>212</v>
      </c>
      <c r="J1573" s="12" t="s">
        <v>3284</v>
      </c>
      <c r="K1573" s="12"/>
      <c r="L1573" s="12" t="s">
        <v>567</v>
      </c>
      <c r="M1573" s="12" t="s">
        <v>3164</v>
      </c>
      <c r="N1573" s="12"/>
      <c r="O1573" s="12" t="s">
        <v>3400</v>
      </c>
      <c r="P1573" s="12" t="s">
        <v>3402</v>
      </c>
      <c r="Q1573" s="12">
        <v>1</v>
      </c>
      <c r="R1573" s="12">
        <v>0</v>
      </c>
      <c r="S1573" s="12">
        <v>0</v>
      </c>
      <c r="T1573" s="12">
        <v>0</v>
      </c>
      <c r="U1573" s="12">
        <v>0</v>
      </c>
      <c r="V1573" s="12">
        <v>0</v>
      </c>
      <c r="W1573" s="12">
        <v>0</v>
      </c>
      <c r="X1573" s="12">
        <v>0</v>
      </c>
      <c r="Y1573" s="12">
        <v>0</v>
      </c>
      <c r="Z1573" s="12">
        <v>0</v>
      </c>
      <c r="AA1573" s="12">
        <v>0</v>
      </c>
      <c r="AB1573" s="12">
        <v>0</v>
      </c>
      <c r="AC1573" s="12">
        <v>0</v>
      </c>
      <c r="AD1573" s="12">
        <v>0</v>
      </c>
      <c r="AE1573" s="12">
        <v>0</v>
      </c>
      <c r="AF1573" s="12">
        <v>0</v>
      </c>
      <c r="AG1573" s="12">
        <v>0</v>
      </c>
      <c r="AH1573" s="12">
        <v>0</v>
      </c>
      <c r="AI1573" s="12">
        <v>0</v>
      </c>
      <c r="AJ1573" s="12">
        <v>1</v>
      </c>
      <c r="AK1573" s="12">
        <v>0</v>
      </c>
      <c r="AL1573" s="12" t="s">
        <v>723</v>
      </c>
      <c r="AM1573" s="12" t="s">
        <v>3097</v>
      </c>
      <c r="AN1573" s="12" t="s">
        <v>3098</v>
      </c>
      <c r="AO1573" s="12">
        <v>2011</v>
      </c>
      <c r="AP1573" s="12" t="s">
        <v>3235</v>
      </c>
      <c r="AQ1573" s="12">
        <v>892</v>
      </c>
      <c r="AR1573" s="12">
        <v>1</v>
      </c>
      <c r="AS1573" s="12" t="s">
        <v>555</v>
      </c>
      <c r="AT1573" s="12" t="s">
        <v>349</v>
      </c>
      <c r="AU1573" s="12">
        <v>0</v>
      </c>
      <c r="AV1573" s="12">
        <v>0</v>
      </c>
      <c r="AW1573" s="12">
        <v>0</v>
      </c>
      <c r="AX1573" s="12">
        <v>0</v>
      </c>
      <c r="AY1573" s="7">
        <v>1</v>
      </c>
      <c r="AZ1573" s="12">
        <v>0</v>
      </c>
      <c r="BA1573" s="12">
        <v>1</v>
      </c>
      <c r="BB1573" s="12">
        <v>0</v>
      </c>
      <c r="BC1573" s="12">
        <v>0</v>
      </c>
      <c r="BD1573" s="12">
        <v>0</v>
      </c>
      <c r="BE1573" s="12">
        <v>0</v>
      </c>
      <c r="BF1573" s="12" t="s">
        <v>772</v>
      </c>
      <c r="BG1573" s="12" t="s">
        <v>3269</v>
      </c>
      <c r="BH1573" s="12"/>
      <c r="BI1573" s="12" t="s">
        <v>2814</v>
      </c>
      <c r="BJ1573" s="12" t="s">
        <v>3395</v>
      </c>
      <c r="BK1573" s="12" t="s">
        <v>3472</v>
      </c>
      <c r="BL1573" s="12" t="s">
        <v>3482</v>
      </c>
      <c r="BM1573" s="12" t="s">
        <v>908</v>
      </c>
      <c r="BN1573" s="7" t="s">
        <v>775</v>
      </c>
      <c r="BO1573" s="12"/>
      <c r="BP1573" s="12"/>
      <c r="BQ1573" s="12"/>
      <c r="BR1573" s="12"/>
      <c r="BS1573" s="12">
        <v>3.2000000000000001E-2</v>
      </c>
      <c r="BT1573" s="12"/>
      <c r="BU1573" s="12"/>
      <c r="BV1573" s="12"/>
      <c r="BW1573" s="12"/>
      <c r="BX1573" s="12"/>
      <c r="BY1573" s="12"/>
      <c r="BZ1573" s="12"/>
      <c r="CA1573" s="12"/>
      <c r="CB1573" s="12"/>
      <c r="CC1573" s="12"/>
      <c r="CD1573" s="12"/>
      <c r="CE1573" s="12" t="s">
        <v>1084</v>
      </c>
      <c r="CF1573" s="12"/>
      <c r="CG1573" s="12"/>
      <c r="CH1573" s="12"/>
      <c r="CI1573" s="12"/>
      <c r="CJ1573" s="12">
        <v>0.60699999999999998</v>
      </c>
      <c r="CK1573" s="12" t="s">
        <v>3827</v>
      </c>
      <c r="CL1573" s="12"/>
      <c r="CM1573" s="12"/>
      <c r="CN1573" s="12"/>
      <c r="CO1573" s="12"/>
      <c r="CP1573" s="12"/>
      <c r="CQ1573" s="12"/>
      <c r="CR1573" s="12"/>
      <c r="CS1573" s="12"/>
      <c r="CT1573" s="12"/>
      <c r="CU1573" s="12"/>
      <c r="CV1573" s="12"/>
      <c r="CW1573" s="12"/>
      <c r="CX1573" s="57"/>
    </row>
    <row r="1574" spans="1:102" ht="16.5" x14ac:dyDescent="0.35">
      <c r="A1574" s="56">
        <v>136</v>
      </c>
      <c r="B1574" s="12" t="s">
        <v>3794</v>
      </c>
      <c r="C1574" s="12">
        <v>136.1</v>
      </c>
      <c r="D1574" s="12" t="s">
        <v>2935</v>
      </c>
      <c r="E1574" s="12" t="s">
        <v>3012</v>
      </c>
      <c r="F1574" s="12" t="s">
        <v>3916</v>
      </c>
      <c r="G1574" s="12" t="s">
        <v>349</v>
      </c>
      <c r="H1574" s="12" t="s">
        <v>2804</v>
      </c>
      <c r="I1574" s="12" t="s">
        <v>1285</v>
      </c>
      <c r="J1574" s="12" t="s">
        <v>1222</v>
      </c>
      <c r="K1574" s="12"/>
      <c r="L1574" s="12" t="s">
        <v>567</v>
      </c>
      <c r="M1574" s="12" t="s">
        <v>3164</v>
      </c>
      <c r="N1574" s="12"/>
      <c r="O1574" s="12" t="s">
        <v>3400</v>
      </c>
      <c r="P1574" s="12" t="s">
        <v>3404</v>
      </c>
      <c r="Q1574" s="12">
        <v>0</v>
      </c>
      <c r="R1574" s="12">
        <v>0</v>
      </c>
      <c r="S1574" s="12">
        <v>1</v>
      </c>
      <c r="T1574" s="12">
        <v>0</v>
      </c>
      <c r="U1574" s="12">
        <v>0</v>
      </c>
      <c r="V1574" s="12">
        <v>0</v>
      </c>
      <c r="W1574" s="12">
        <v>0</v>
      </c>
      <c r="X1574" s="12">
        <v>0</v>
      </c>
      <c r="Y1574" s="12">
        <v>0</v>
      </c>
      <c r="Z1574" s="12">
        <v>0</v>
      </c>
      <c r="AA1574" s="12">
        <v>0</v>
      </c>
      <c r="AB1574" s="12">
        <v>0</v>
      </c>
      <c r="AC1574" s="12">
        <v>1</v>
      </c>
      <c r="AD1574" s="12">
        <v>0</v>
      </c>
      <c r="AE1574" s="12">
        <v>0</v>
      </c>
      <c r="AF1574" s="12">
        <v>0</v>
      </c>
      <c r="AG1574" s="12">
        <v>0</v>
      </c>
      <c r="AH1574" s="12">
        <v>0</v>
      </c>
      <c r="AI1574" s="12">
        <v>0</v>
      </c>
      <c r="AJ1574" s="12">
        <v>0</v>
      </c>
      <c r="AK1574" s="12">
        <v>0</v>
      </c>
      <c r="AL1574" s="12" t="s">
        <v>736</v>
      </c>
      <c r="AM1574" s="12" t="s">
        <v>3088</v>
      </c>
      <c r="AN1574" s="12" t="s">
        <v>3099</v>
      </c>
      <c r="AO1574" s="12">
        <v>2011</v>
      </c>
      <c r="AP1574" s="12" t="s">
        <v>3235</v>
      </c>
      <c r="AQ1574" s="12">
        <v>1112</v>
      </c>
      <c r="AR1574" s="12">
        <v>1</v>
      </c>
      <c r="AS1574" s="12" t="s">
        <v>555</v>
      </c>
      <c r="AT1574" s="12" t="s">
        <v>212</v>
      </c>
      <c r="AU1574" s="12">
        <v>0</v>
      </c>
      <c r="AV1574" s="12">
        <v>1</v>
      </c>
      <c r="AW1574" s="12">
        <v>0</v>
      </c>
      <c r="AX1574" s="12">
        <v>0</v>
      </c>
      <c r="AY1574" s="7">
        <v>0</v>
      </c>
      <c r="AZ1574" s="12">
        <v>0</v>
      </c>
      <c r="BA1574" s="12">
        <v>0</v>
      </c>
      <c r="BB1574" s="12">
        <v>0</v>
      </c>
      <c r="BC1574" s="12">
        <v>0</v>
      </c>
      <c r="BD1574" s="12">
        <v>0</v>
      </c>
      <c r="BE1574" s="12">
        <v>0</v>
      </c>
      <c r="BF1574" s="12" t="s">
        <v>766</v>
      </c>
      <c r="BG1574" s="12" t="s">
        <v>781</v>
      </c>
      <c r="BH1574" s="12"/>
      <c r="BI1574" s="12" t="s">
        <v>2807</v>
      </c>
      <c r="BJ1574" s="12" t="s">
        <v>3460</v>
      </c>
      <c r="BK1574" s="12" t="s">
        <v>3463</v>
      </c>
      <c r="BL1574" s="12" t="s">
        <v>3464</v>
      </c>
      <c r="BM1574" s="12" t="s">
        <v>3493</v>
      </c>
      <c r="BN1574" s="7" t="s">
        <v>1174</v>
      </c>
      <c r="BO1574" s="12"/>
      <c r="BP1574" s="12" t="s">
        <v>1160</v>
      </c>
      <c r="BQ1574" s="12"/>
      <c r="BR1574" s="12"/>
      <c r="BS1574" s="12">
        <v>1.7000000000000001E-2</v>
      </c>
      <c r="BT1574" s="12">
        <f t="shared" ref="BT1574:BT1581" si="32">EXP(BS1574)</f>
        <v>1.0171453223252407</v>
      </c>
      <c r="BU1574" s="12"/>
      <c r="BV1574" s="12" t="s">
        <v>3415</v>
      </c>
      <c r="BW1574" s="12"/>
      <c r="BX1574" s="12"/>
      <c r="BY1574" s="12"/>
      <c r="BZ1574" s="12"/>
      <c r="CA1574" s="12"/>
      <c r="CB1574" s="12"/>
      <c r="CC1574" s="12"/>
      <c r="CD1574" s="12"/>
      <c r="CE1574" s="12" t="s">
        <v>3110</v>
      </c>
      <c r="CF1574" s="12"/>
      <c r="CG1574" s="12"/>
      <c r="CH1574" s="12"/>
      <c r="CI1574" s="12"/>
      <c r="CJ1574" s="12">
        <v>0.11899999999999999</v>
      </c>
      <c r="CK1574" s="12" t="s">
        <v>3831</v>
      </c>
      <c r="CL1574" s="12"/>
      <c r="CM1574" s="12"/>
      <c r="CN1574" s="12"/>
      <c r="CO1574" s="12"/>
      <c r="CP1574" s="12"/>
      <c r="CQ1574" s="12"/>
      <c r="CR1574" s="12"/>
      <c r="CS1574" s="12"/>
      <c r="CT1574" s="12"/>
      <c r="CU1574" s="12"/>
      <c r="CV1574" s="12"/>
      <c r="CW1574" s="12"/>
      <c r="CX1574" s="57"/>
    </row>
    <row r="1575" spans="1:102" ht="16.5" x14ac:dyDescent="0.35">
      <c r="A1575" s="56">
        <v>136</v>
      </c>
      <c r="B1575" s="12" t="s">
        <v>3794</v>
      </c>
      <c r="C1575" s="12">
        <v>136.19999999999999</v>
      </c>
      <c r="D1575" s="12" t="s">
        <v>2936</v>
      </c>
      <c r="E1575" s="12" t="s">
        <v>3013</v>
      </c>
      <c r="F1575" s="12" t="s">
        <v>3916</v>
      </c>
      <c r="G1575" s="12" t="s">
        <v>349</v>
      </c>
      <c r="H1575" s="12" t="s">
        <v>2804</v>
      </c>
      <c r="I1575" s="12" t="s">
        <v>1285</v>
      </c>
      <c r="J1575" s="12" t="s">
        <v>1222</v>
      </c>
      <c r="K1575" s="12"/>
      <c r="L1575" s="12" t="s">
        <v>567</v>
      </c>
      <c r="M1575" s="12" t="s">
        <v>3164</v>
      </c>
      <c r="N1575" s="12"/>
      <c r="O1575" s="12" t="s">
        <v>3400</v>
      </c>
      <c r="P1575" s="12" t="s">
        <v>3404</v>
      </c>
      <c r="Q1575" s="12">
        <v>0</v>
      </c>
      <c r="R1575" s="12">
        <v>0</v>
      </c>
      <c r="S1575" s="12">
        <v>1</v>
      </c>
      <c r="T1575" s="12">
        <v>0</v>
      </c>
      <c r="U1575" s="12">
        <v>0</v>
      </c>
      <c r="V1575" s="12">
        <v>0</v>
      </c>
      <c r="W1575" s="12">
        <v>0</v>
      </c>
      <c r="X1575" s="12">
        <v>0</v>
      </c>
      <c r="Y1575" s="12">
        <v>0</v>
      </c>
      <c r="Z1575" s="12">
        <v>0</v>
      </c>
      <c r="AA1575" s="12">
        <v>0</v>
      </c>
      <c r="AB1575" s="12">
        <v>0</v>
      </c>
      <c r="AC1575" s="12">
        <v>1</v>
      </c>
      <c r="AD1575" s="12">
        <v>0</v>
      </c>
      <c r="AE1575" s="12">
        <v>0</v>
      </c>
      <c r="AF1575" s="12">
        <v>0</v>
      </c>
      <c r="AG1575" s="12">
        <v>0</v>
      </c>
      <c r="AH1575" s="12">
        <v>0</v>
      </c>
      <c r="AI1575" s="12">
        <v>0</v>
      </c>
      <c r="AJ1575" s="12">
        <v>0</v>
      </c>
      <c r="AK1575" s="12">
        <v>0</v>
      </c>
      <c r="AL1575" s="12" t="s">
        <v>736</v>
      </c>
      <c r="AM1575" s="12" t="s">
        <v>3088</v>
      </c>
      <c r="AN1575" s="12" t="s">
        <v>3099</v>
      </c>
      <c r="AO1575" s="12">
        <v>2011</v>
      </c>
      <c r="AP1575" s="12" t="s">
        <v>3235</v>
      </c>
      <c r="AQ1575" s="12">
        <v>1112</v>
      </c>
      <c r="AR1575" s="12">
        <v>1</v>
      </c>
      <c r="AS1575" s="12" t="s">
        <v>555</v>
      </c>
      <c r="AT1575" s="12" t="s">
        <v>212</v>
      </c>
      <c r="AU1575" s="12">
        <v>0</v>
      </c>
      <c r="AV1575" s="12">
        <v>1</v>
      </c>
      <c r="AW1575" s="12">
        <v>0</v>
      </c>
      <c r="AX1575" s="12">
        <v>0</v>
      </c>
      <c r="AY1575" s="7">
        <v>0</v>
      </c>
      <c r="AZ1575" s="12">
        <v>0</v>
      </c>
      <c r="BA1575" s="12">
        <v>0</v>
      </c>
      <c r="BB1575" s="12">
        <v>0</v>
      </c>
      <c r="BC1575" s="12">
        <v>0</v>
      </c>
      <c r="BD1575" s="12">
        <v>0</v>
      </c>
      <c r="BE1575" s="12">
        <v>0</v>
      </c>
      <c r="BF1575" s="12" t="s">
        <v>766</v>
      </c>
      <c r="BG1575" s="12" t="s">
        <v>781</v>
      </c>
      <c r="BH1575" s="12"/>
      <c r="BI1575" s="12" t="s">
        <v>2807</v>
      </c>
      <c r="BJ1575" s="12" t="s">
        <v>3395</v>
      </c>
      <c r="BK1575" s="12" t="s">
        <v>3463</v>
      </c>
      <c r="BL1575" s="12" t="s">
        <v>3464</v>
      </c>
      <c r="BM1575" s="12" t="s">
        <v>3493</v>
      </c>
      <c r="BN1575" s="7" t="s">
        <v>1174</v>
      </c>
      <c r="BO1575" s="12"/>
      <c r="BP1575" s="12" t="s">
        <v>1160</v>
      </c>
      <c r="BQ1575" s="12"/>
      <c r="BR1575" s="12"/>
      <c r="BS1575" s="12">
        <v>0.54100000000000004</v>
      </c>
      <c r="BT1575" s="12">
        <f t="shared" si="32"/>
        <v>1.7177237273365471</v>
      </c>
      <c r="BU1575" s="12"/>
      <c r="BV1575" s="12" t="s">
        <v>3415</v>
      </c>
      <c r="BW1575" s="12"/>
      <c r="BX1575" s="12"/>
      <c r="BY1575" s="12"/>
      <c r="BZ1575" s="12"/>
      <c r="CA1575" s="12"/>
      <c r="CB1575" s="12"/>
      <c r="CC1575" s="12"/>
      <c r="CD1575" s="12"/>
      <c r="CE1575" s="12" t="s">
        <v>3110</v>
      </c>
      <c r="CF1575" s="12"/>
      <c r="CG1575" s="12"/>
      <c r="CH1575" s="12"/>
      <c r="CI1575" s="12"/>
      <c r="CJ1575" s="12">
        <v>8.1000000000000003E-2</v>
      </c>
      <c r="CK1575" s="12" t="s">
        <v>3831</v>
      </c>
      <c r="CL1575" s="12"/>
      <c r="CM1575" s="12"/>
      <c r="CN1575" s="12"/>
      <c r="CO1575" s="12"/>
      <c r="CP1575" s="12"/>
      <c r="CQ1575" s="12"/>
      <c r="CR1575" s="12"/>
      <c r="CS1575" s="12"/>
      <c r="CT1575" s="12"/>
      <c r="CU1575" s="12"/>
      <c r="CV1575" s="12"/>
      <c r="CW1575" s="12"/>
      <c r="CX1575" s="57"/>
    </row>
    <row r="1576" spans="1:102" ht="16.5" x14ac:dyDescent="0.35">
      <c r="A1576" s="56">
        <v>137</v>
      </c>
      <c r="B1576" s="12" t="s">
        <v>3793</v>
      </c>
      <c r="C1576" s="12">
        <v>137.1</v>
      </c>
      <c r="D1576" s="12" t="s">
        <v>2938</v>
      </c>
      <c r="E1576" s="12" t="s">
        <v>460</v>
      </c>
      <c r="F1576" s="12" t="s">
        <v>3916</v>
      </c>
      <c r="G1576" s="12" t="s">
        <v>349</v>
      </c>
      <c r="H1576" s="12" t="s">
        <v>2805</v>
      </c>
      <c r="I1576" s="12" t="s">
        <v>1285</v>
      </c>
      <c r="J1576" s="12" t="s">
        <v>1222</v>
      </c>
      <c r="K1576" s="12"/>
      <c r="L1576" s="12" t="s">
        <v>567</v>
      </c>
      <c r="M1576" s="12" t="s">
        <v>3164</v>
      </c>
      <c r="N1576" s="12"/>
      <c r="O1576" s="12" t="s">
        <v>3400</v>
      </c>
      <c r="P1576" s="12" t="s">
        <v>3402</v>
      </c>
      <c r="Q1576" s="12">
        <v>0</v>
      </c>
      <c r="R1576" s="12">
        <v>0</v>
      </c>
      <c r="S1576" s="12">
        <v>1</v>
      </c>
      <c r="T1576" s="12">
        <v>0</v>
      </c>
      <c r="U1576" s="12">
        <v>0</v>
      </c>
      <c r="V1576" s="12">
        <v>0</v>
      </c>
      <c r="W1576" s="12">
        <v>0</v>
      </c>
      <c r="X1576" s="12">
        <v>0</v>
      </c>
      <c r="Y1576" s="12">
        <v>0</v>
      </c>
      <c r="Z1576" s="12">
        <v>0</v>
      </c>
      <c r="AA1576" s="12">
        <v>0</v>
      </c>
      <c r="AB1576" s="12">
        <v>0</v>
      </c>
      <c r="AC1576" s="12">
        <v>0</v>
      </c>
      <c r="AD1576" s="12">
        <v>0</v>
      </c>
      <c r="AE1576" s="12">
        <v>0</v>
      </c>
      <c r="AF1576" s="12">
        <v>0</v>
      </c>
      <c r="AG1576" s="12">
        <v>0</v>
      </c>
      <c r="AH1576" s="12">
        <v>0</v>
      </c>
      <c r="AI1576" s="12">
        <v>0</v>
      </c>
      <c r="AJ1576" s="12">
        <v>0</v>
      </c>
      <c r="AK1576" s="12">
        <v>0</v>
      </c>
      <c r="AL1576" s="12" t="s">
        <v>723</v>
      </c>
      <c r="AM1576" s="12" t="s">
        <v>3081</v>
      </c>
      <c r="AN1576" s="12" t="s">
        <v>3100</v>
      </c>
      <c r="AO1576" s="12">
        <v>2000</v>
      </c>
      <c r="AP1576" s="12" t="s">
        <v>3458</v>
      </c>
      <c r="AQ1576" s="12">
        <v>1000</v>
      </c>
      <c r="AR1576" s="12">
        <v>1</v>
      </c>
      <c r="AS1576" s="12" t="s">
        <v>555</v>
      </c>
      <c r="AT1576" s="12" t="s">
        <v>349</v>
      </c>
      <c r="AU1576" s="12">
        <v>0</v>
      </c>
      <c r="AV1576" s="12">
        <v>0</v>
      </c>
      <c r="AW1576" s="12">
        <v>0</v>
      </c>
      <c r="AX1576" s="12">
        <v>0</v>
      </c>
      <c r="AY1576" s="7">
        <v>0</v>
      </c>
      <c r="AZ1576" s="12">
        <v>0</v>
      </c>
      <c r="BA1576" s="12">
        <v>1</v>
      </c>
      <c r="BB1576" s="12">
        <v>0</v>
      </c>
      <c r="BC1576" s="12">
        <v>0</v>
      </c>
      <c r="BD1576" s="12">
        <v>0</v>
      </c>
      <c r="BE1576" s="12">
        <v>0</v>
      </c>
      <c r="BF1576" s="12" t="s">
        <v>766</v>
      </c>
      <c r="BG1576" s="12" t="s">
        <v>768</v>
      </c>
      <c r="BH1576" s="12"/>
      <c r="BI1576" s="12" t="s">
        <v>3244</v>
      </c>
      <c r="BJ1576" s="12" t="s">
        <v>3460</v>
      </c>
      <c r="BK1576" s="12" t="s">
        <v>1044</v>
      </c>
      <c r="BL1576" s="12" t="s">
        <v>3480</v>
      </c>
      <c r="BM1576" s="12" t="s">
        <v>787</v>
      </c>
      <c r="BN1576" s="7" t="s">
        <v>1174</v>
      </c>
      <c r="BO1576" s="12"/>
      <c r="BP1576" s="12" t="s">
        <v>1160</v>
      </c>
      <c r="BQ1576" s="12"/>
      <c r="BR1576" s="12"/>
      <c r="BS1576" s="12">
        <v>-1E-3</v>
      </c>
      <c r="BT1576" s="12">
        <f t="shared" si="32"/>
        <v>0.99900049983337502</v>
      </c>
      <c r="BU1576" s="12"/>
      <c r="BV1576" s="12" t="s">
        <v>3415</v>
      </c>
      <c r="BW1576" s="12"/>
      <c r="BX1576" s="12"/>
      <c r="BY1576" s="12"/>
      <c r="BZ1576" s="12"/>
      <c r="CA1576" s="12"/>
      <c r="CB1576" s="12"/>
      <c r="CC1576" s="12"/>
      <c r="CD1576" s="12"/>
      <c r="CE1576" s="12"/>
      <c r="CF1576" s="12"/>
      <c r="CG1576" s="12"/>
      <c r="CH1576" s="12"/>
      <c r="CI1576" s="12"/>
      <c r="CJ1576" s="12">
        <v>0.72399999999999998</v>
      </c>
      <c r="CK1576" s="12" t="s">
        <v>3824</v>
      </c>
      <c r="CL1576" s="12"/>
      <c r="CM1576" s="12"/>
      <c r="CN1576" s="12"/>
      <c r="CO1576" s="12"/>
      <c r="CP1576" s="12"/>
      <c r="CQ1576" s="12"/>
      <c r="CR1576" s="12"/>
      <c r="CS1576" s="12"/>
      <c r="CT1576" s="12"/>
      <c r="CU1576" s="12"/>
      <c r="CV1576" s="12"/>
      <c r="CW1576" s="12"/>
      <c r="CX1576" s="57"/>
    </row>
    <row r="1577" spans="1:102" ht="16.5" x14ac:dyDescent="0.35">
      <c r="A1577" s="56">
        <v>137</v>
      </c>
      <c r="B1577" s="12" t="s">
        <v>3793</v>
      </c>
      <c r="C1577" s="12">
        <v>137.1</v>
      </c>
      <c r="D1577" s="12" t="s">
        <v>2937</v>
      </c>
      <c r="E1577" s="12" t="s">
        <v>460</v>
      </c>
      <c r="F1577" s="12" t="s">
        <v>3916</v>
      </c>
      <c r="G1577" s="12" t="s">
        <v>349</v>
      </c>
      <c r="H1577" s="12" t="s">
        <v>2805</v>
      </c>
      <c r="I1577" s="12" t="s">
        <v>1285</v>
      </c>
      <c r="J1577" s="12" t="s">
        <v>1222</v>
      </c>
      <c r="K1577" s="12"/>
      <c r="L1577" s="12" t="s">
        <v>567</v>
      </c>
      <c r="M1577" s="12" t="s">
        <v>3164</v>
      </c>
      <c r="N1577" s="12"/>
      <c r="O1577" s="12" t="s">
        <v>3400</v>
      </c>
      <c r="P1577" s="12" t="s">
        <v>3402</v>
      </c>
      <c r="Q1577" s="12">
        <v>0</v>
      </c>
      <c r="R1577" s="12">
        <v>0</v>
      </c>
      <c r="S1577" s="12">
        <v>1</v>
      </c>
      <c r="T1577" s="12">
        <v>0</v>
      </c>
      <c r="U1577" s="12">
        <v>0</v>
      </c>
      <c r="V1577" s="12">
        <v>0</v>
      </c>
      <c r="W1577" s="12">
        <v>0</v>
      </c>
      <c r="X1577" s="12">
        <v>0</v>
      </c>
      <c r="Y1577" s="12">
        <v>0</v>
      </c>
      <c r="Z1577" s="12">
        <v>0</v>
      </c>
      <c r="AA1577" s="12">
        <v>0</v>
      </c>
      <c r="AB1577" s="12">
        <v>0</v>
      </c>
      <c r="AC1577" s="12">
        <v>0</v>
      </c>
      <c r="AD1577" s="12">
        <v>0</v>
      </c>
      <c r="AE1577" s="12">
        <v>0</v>
      </c>
      <c r="AF1577" s="12">
        <v>0</v>
      </c>
      <c r="AG1577" s="12">
        <v>0</v>
      </c>
      <c r="AH1577" s="12">
        <v>0</v>
      </c>
      <c r="AI1577" s="12">
        <v>0</v>
      </c>
      <c r="AJ1577" s="12">
        <v>0</v>
      </c>
      <c r="AK1577" s="12">
        <v>0</v>
      </c>
      <c r="AL1577" s="12" t="s">
        <v>723</v>
      </c>
      <c r="AM1577" s="12" t="s">
        <v>3081</v>
      </c>
      <c r="AN1577" s="12" t="s">
        <v>3100</v>
      </c>
      <c r="AO1577" s="12">
        <v>2000</v>
      </c>
      <c r="AP1577" s="12" t="s">
        <v>3458</v>
      </c>
      <c r="AQ1577" s="12">
        <v>1000</v>
      </c>
      <c r="AR1577" s="12">
        <v>1</v>
      </c>
      <c r="AS1577" s="12" t="s">
        <v>555</v>
      </c>
      <c r="AT1577" s="12" t="s">
        <v>349</v>
      </c>
      <c r="AU1577" s="12">
        <v>0</v>
      </c>
      <c r="AV1577" s="12">
        <v>0</v>
      </c>
      <c r="AW1577" s="12">
        <v>0</v>
      </c>
      <c r="AX1577" s="12">
        <v>0</v>
      </c>
      <c r="AY1577" s="7">
        <v>0</v>
      </c>
      <c r="AZ1577" s="12">
        <v>0</v>
      </c>
      <c r="BA1577" s="12">
        <v>1</v>
      </c>
      <c r="BB1577" s="12">
        <v>0</v>
      </c>
      <c r="BC1577" s="12">
        <v>0</v>
      </c>
      <c r="BD1577" s="12">
        <v>0</v>
      </c>
      <c r="BE1577" s="12">
        <v>0</v>
      </c>
      <c r="BF1577" s="12" t="s">
        <v>2821</v>
      </c>
      <c r="BG1577" s="12" t="s">
        <v>3053</v>
      </c>
      <c r="BH1577" s="12"/>
      <c r="BI1577" s="12" t="s">
        <v>2819</v>
      </c>
      <c r="BJ1577" s="12" t="s">
        <v>3460</v>
      </c>
      <c r="BK1577" s="12" t="s">
        <v>1044</v>
      </c>
      <c r="BL1577" s="12" t="s">
        <v>3480</v>
      </c>
      <c r="BM1577" s="12" t="s">
        <v>787</v>
      </c>
      <c r="BN1577" s="7" t="s">
        <v>1174</v>
      </c>
      <c r="BO1577" s="12"/>
      <c r="BP1577" s="12" t="s">
        <v>1160</v>
      </c>
      <c r="BQ1577" s="12"/>
      <c r="BR1577" s="12"/>
      <c r="BS1577" s="12">
        <v>-4.0000000000000001E-3</v>
      </c>
      <c r="BT1577" s="12">
        <f t="shared" si="32"/>
        <v>0.99600798934399148</v>
      </c>
      <c r="BU1577" s="12"/>
      <c r="BV1577" s="12" t="s">
        <v>3415</v>
      </c>
      <c r="BW1577" s="12"/>
      <c r="BX1577" s="12"/>
      <c r="BY1577" s="12"/>
      <c r="BZ1577" s="12"/>
      <c r="CA1577" s="12"/>
      <c r="CB1577" s="12"/>
      <c r="CC1577" s="12"/>
      <c r="CD1577" s="12"/>
      <c r="CE1577" s="12"/>
      <c r="CF1577" s="12"/>
      <c r="CG1577" s="12"/>
      <c r="CH1577" s="12"/>
      <c r="CI1577" s="12"/>
      <c r="CJ1577" s="12">
        <v>0.72399999999999998</v>
      </c>
      <c r="CK1577" s="12" t="s">
        <v>3824</v>
      </c>
      <c r="CL1577" s="12"/>
      <c r="CM1577" s="12"/>
      <c r="CN1577" s="12"/>
      <c r="CO1577" s="12"/>
      <c r="CP1577" s="12"/>
      <c r="CQ1577" s="12"/>
      <c r="CR1577" s="12"/>
      <c r="CS1577" s="12"/>
      <c r="CT1577" s="12"/>
      <c r="CU1577" s="12"/>
      <c r="CV1577" s="12"/>
      <c r="CW1577" s="12"/>
      <c r="CX1577" s="57"/>
    </row>
    <row r="1578" spans="1:102" ht="16.5" x14ac:dyDescent="0.35">
      <c r="A1578" s="56">
        <v>137</v>
      </c>
      <c r="B1578" s="12" t="s">
        <v>3793</v>
      </c>
      <c r="C1578" s="12">
        <v>137.1</v>
      </c>
      <c r="D1578" s="12" t="s">
        <v>2939</v>
      </c>
      <c r="E1578" s="12" t="s">
        <v>460</v>
      </c>
      <c r="F1578" s="12" t="s">
        <v>3916</v>
      </c>
      <c r="G1578" s="12" t="s">
        <v>349</v>
      </c>
      <c r="H1578" s="12" t="s">
        <v>2804</v>
      </c>
      <c r="I1578" s="12" t="s">
        <v>1285</v>
      </c>
      <c r="J1578" s="12" t="s">
        <v>1222</v>
      </c>
      <c r="K1578" s="12"/>
      <c r="L1578" s="12" t="s">
        <v>567</v>
      </c>
      <c r="M1578" s="12" t="s">
        <v>3164</v>
      </c>
      <c r="N1578" s="12"/>
      <c r="O1578" s="12" t="s">
        <v>3400</v>
      </c>
      <c r="P1578" s="12" t="s">
        <v>3402</v>
      </c>
      <c r="Q1578" s="12">
        <v>0</v>
      </c>
      <c r="R1578" s="12">
        <v>0</v>
      </c>
      <c r="S1578" s="12">
        <v>1</v>
      </c>
      <c r="T1578" s="12">
        <v>0</v>
      </c>
      <c r="U1578" s="12">
        <v>0</v>
      </c>
      <c r="V1578" s="12">
        <v>0</v>
      </c>
      <c r="W1578" s="12">
        <v>0</v>
      </c>
      <c r="X1578" s="12">
        <v>0</v>
      </c>
      <c r="Y1578" s="12">
        <v>0</v>
      </c>
      <c r="Z1578" s="12">
        <v>0</v>
      </c>
      <c r="AA1578" s="12">
        <v>0</v>
      </c>
      <c r="AB1578" s="12">
        <v>0</v>
      </c>
      <c r="AC1578" s="12">
        <v>0</v>
      </c>
      <c r="AD1578" s="12">
        <v>0</v>
      </c>
      <c r="AE1578" s="12">
        <v>0</v>
      </c>
      <c r="AF1578" s="12">
        <v>0</v>
      </c>
      <c r="AG1578" s="12">
        <v>0</v>
      </c>
      <c r="AH1578" s="12">
        <v>0</v>
      </c>
      <c r="AI1578" s="12">
        <v>0</v>
      </c>
      <c r="AJ1578" s="12">
        <v>0</v>
      </c>
      <c r="AK1578" s="12">
        <v>0</v>
      </c>
      <c r="AL1578" s="12" t="s">
        <v>723</v>
      </c>
      <c r="AM1578" s="12" t="s">
        <v>3081</v>
      </c>
      <c r="AN1578" s="12" t="s">
        <v>3100</v>
      </c>
      <c r="AO1578" s="12">
        <v>2000</v>
      </c>
      <c r="AP1578" s="12" t="s">
        <v>3458</v>
      </c>
      <c r="AQ1578" s="12">
        <v>1000</v>
      </c>
      <c r="AR1578" s="12">
        <v>1</v>
      </c>
      <c r="AS1578" s="12" t="s">
        <v>555</v>
      </c>
      <c r="AT1578" s="12" t="s">
        <v>349</v>
      </c>
      <c r="AU1578" s="12">
        <v>0</v>
      </c>
      <c r="AV1578" s="12">
        <v>0</v>
      </c>
      <c r="AW1578" s="12">
        <v>0</v>
      </c>
      <c r="AX1578" s="12">
        <v>0</v>
      </c>
      <c r="AY1578" s="7">
        <v>0</v>
      </c>
      <c r="AZ1578" s="12">
        <v>0</v>
      </c>
      <c r="BA1578" s="12">
        <v>1</v>
      </c>
      <c r="BB1578" s="12">
        <v>0</v>
      </c>
      <c r="BC1578" s="12">
        <v>0</v>
      </c>
      <c r="BD1578" s="12">
        <v>0</v>
      </c>
      <c r="BE1578" s="12">
        <v>0</v>
      </c>
      <c r="BF1578" s="12" t="s">
        <v>772</v>
      </c>
      <c r="BG1578" s="12" t="s">
        <v>3054</v>
      </c>
      <c r="BH1578" s="12"/>
      <c r="BI1578" s="12" t="s">
        <v>2816</v>
      </c>
      <c r="BJ1578" s="12" t="s">
        <v>3460</v>
      </c>
      <c r="BK1578" s="12" t="s">
        <v>1044</v>
      </c>
      <c r="BL1578" s="12" t="s">
        <v>3480</v>
      </c>
      <c r="BM1578" s="12" t="s">
        <v>787</v>
      </c>
      <c r="BN1578" s="7" t="s">
        <v>1174</v>
      </c>
      <c r="BO1578" s="12"/>
      <c r="BP1578" s="12" t="s">
        <v>1160</v>
      </c>
      <c r="BQ1578" s="12"/>
      <c r="BR1578" s="12"/>
      <c r="BS1578" s="12">
        <v>0.26800000000000002</v>
      </c>
      <c r="BT1578" s="12">
        <f t="shared" si="32"/>
        <v>1.3073471400149361</v>
      </c>
      <c r="BU1578" s="12"/>
      <c r="BV1578" s="12" t="s">
        <v>3415</v>
      </c>
      <c r="BW1578" s="12"/>
      <c r="BX1578" s="12"/>
      <c r="BY1578" s="12"/>
      <c r="BZ1578" s="12"/>
      <c r="CA1578" s="12"/>
      <c r="CB1578" s="12"/>
      <c r="CC1578" s="12"/>
      <c r="CD1578" s="12"/>
      <c r="CE1578" s="12"/>
      <c r="CF1578" s="12"/>
      <c r="CG1578" s="12"/>
      <c r="CH1578" s="12"/>
      <c r="CI1578" s="12"/>
      <c r="CJ1578" s="12">
        <v>0.72399999999999998</v>
      </c>
      <c r="CK1578" s="12" t="s">
        <v>3824</v>
      </c>
      <c r="CL1578" s="12"/>
      <c r="CM1578" s="12"/>
      <c r="CN1578" s="12"/>
      <c r="CO1578" s="12"/>
      <c r="CP1578" s="12"/>
      <c r="CQ1578" s="12"/>
      <c r="CR1578" s="12"/>
      <c r="CS1578" s="12"/>
      <c r="CT1578" s="12"/>
      <c r="CU1578" s="12"/>
      <c r="CV1578" s="12"/>
      <c r="CW1578" s="12"/>
      <c r="CX1578" s="57"/>
    </row>
    <row r="1579" spans="1:102" ht="16.5" x14ac:dyDescent="0.35">
      <c r="A1579" s="56">
        <v>137</v>
      </c>
      <c r="B1579" s="12" t="s">
        <v>3793</v>
      </c>
      <c r="C1579" s="12">
        <v>137.19999999999999</v>
      </c>
      <c r="D1579" s="12" t="s">
        <v>2940</v>
      </c>
      <c r="E1579" s="12" t="s">
        <v>461</v>
      </c>
      <c r="F1579" s="12" t="s">
        <v>3916</v>
      </c>
      <c r="G1579" s="12" t="s">
        <v>349</v>
      </c>
      <c r="H1579" s="12" t="s">
        <v>2805</v>
      </c>
      <c r="I1579" s="12" t="s">
        <v>1285</v>
      </c>
      <c r="J1579" s="12" t="s">
        <v>1222</v>
      </c>
      <c r="K1579" s="12"/>
      <c r="L1579" s="12" t="s">
        <v>567</v>
      </c>
      <c r="M1579" s="12" t="s">
        <v>3164</v>
      </c>
      <c r="N1579" s="12"/>
      <c r="O1579" s="12" t="s">
        <v>3400</v>
      </c>
      <c r="P1579" s="12" t="s">
        <v>3402</v>
      </c>
      <c r="Q1579" s="12">
        <v>0</v>
      </c>
      <c r="R1579" s="12">
        <v>0</v>
      </c>
      <c r="S1579" s="12">
        <v>1</v>
      </c>
      <c r="T1579" s="12">
        <v>0</v>
      </c>
      <c r="U1579" s="12">
        <v>0</v>
      </c>
      <c r="V1579" s="12">
        <v>0</v>
      </c>
      <c r="W1579" s="12">
        <v>0</v>
      </c>
      <c r="X1579" s="12">
        <v>0</v>
      </c>
      <c r="Y1579" s="12">
        <v>0</v>
      </c>
      <c r="Z1579" s="12">
        <v>0</v>
      </c>
      <c r="AA1579" s="12">
        <v>0</v>
      </c>
      <c r="AB1579" s="12">
        <v>0</v>
      </c>
      <c r="AC1579" s="12">
        <v>0</v>
      </c>
      <c r="AD1579" s="12">
        <v>0</v>
      </c>
      <c r="AE1579" s="12">
        <v>0</v>
      </c>
      <c r="AF1579" s="12">
        <v>0</v>
      </c>
      <c r="AG1579" s="12">
        <v>0</v>
      </c>
      <c r="AH1579" s="12">
        <v>0</v>
      </c>
      <c r="AI1579" s="12">
        <v>0</v>
      </c>
      <c r="AJ1579" s="12">
        <v>0</v>
      </c>
      <c r="AK1579" s="12">
        <v>0</v>
      </c>
      <c r="AL1579" s="12" t="s">
        <v>723</v>
      </c>
      <c r="AM1579" s="12" t="s">
        <v>3081</v>
      </c>
      <c r="AN1579" s="12" t="s">
        <v>3100</v>
      </c>
      <c r="AO1579" s="12">
        <v>2000</v>
      </c>
      <c r="AP1579" s="12" t="s">
        <v>3458</v>
      </c>
      <c r="AQ1579" s="12">
        <v>1000</v>
      </c>
      <c r="AR1579" s="12">
        <v>1</v>
      </c>
      <c r="AS1579" s="12" t="s">
        <v>555</v>
      </c>
      <c r="AT1579" s="12" t="s">
        <v>349</v>
      </c>
      <c r="AU1579" s="12">
        <v>0</v>
      </c>
      <c r="AV1579" s="12">
        <v>0</v>
      </c>
      <c r="AW1579" s="12">
        <v>0</v>
      </c>
      <c r="AX1579" s="12">
        <v>0</v>
      </c>
      <c r="AY1579" s="7">
        <v>0</v>
      </c>
      <c r="AZ1579" s="12">
        <v>0</v>
      </c>
      <c r="BA1579" s="12">
        <v>1</v>
      </c>
      <c r="BB1579" s="12">
        <v>0</v>
      </c>
      <c r="BC1579" s="12">
        <v>0</v>
      </c>
      <c r="BD1579" s="12">
        <v>0</v>
      </c>
      <c r="BE1579" s="12">
        <v>0</v>
      </c>
      <c r="BF1579" s="12" t="s">
        <v>2821</v>
      </c>
      <c r="BG1579" s="12" t="s">
        <v>3053</v>
      </c>
      <c r="BH1579" s="12"/>
      <c r="BI1579" s="12" t="s">
        <v>2819</v>
      </c>
      <c r="BJ1579" s="12" t="s">
        <v>3460</v>
      </c>
      <c r="BK1579" s="12" t="s">
        <v>1044</v>
      </c>
      <c r="BL1579" s="12" t="s">
        <v>3480</v>
      </c>
      <c r="BM1579" s="12" t="s">
        <v>787</v>
      </c>
      <c r="BN1579" s="7" t="s">
        <v>1174</v>
      </c>
      <c r="BO1579" s="12"/>
      <c r="BP1579" s="12" t="s">
        <v>1160</v>
      </c>
      <c r="BQ1579" s="12"/>
      <c r="BR1579" s="12"/>
      <c r="BS1579" s="12">
        <v>-2E-3</v>
      </c>
      <c r="BT1579" s="12">
        <f t="shared" si="32"/>
        <v>0.99800199866733308</v>
      </c>
      <c r="BU1579" s="12"/>
      <c r="BV1579" s="12" t="s">
        <v>3415</v>
      </c>
      <c r="BW1579" s="12"/>
      <c r="BX1579" s="12"/>
      <c r="BY1579" s="12"/>
      <c r="BZ1579" s="12"/>
      <c r="CA1579" s="12"/>
      <c r="CB1579" s="12"/>
      <c r="CC1579" s="12"/>
      <c r="CD1579" s="12"/>
      <c r="CE1579" s="12"/>
      <c r="CF1579" s="12"/>
      <c r="CG1579" s="12"/>
      <c r="CH1579" s="12"/>
      <c r="CI1579" s="12"/>
      <c r="CJ1579" s="12">
        <v>0.88200000000000001</v>
      </c>
      <c r="CK1579" s="12" t="s">
        <v>3824</v>
      </c>
      <c r="CL1579" s="12"/>
      <c r="CM1579" s="12"/>
      <c r="CN1579" s="12"/>
      <c r="CO1579" s="12"/>
      <c r="CP1579" s="12"/>
      <c r="CQ1579" s="12"/>
      <c r="CR1579" s="12"/>
      <c r="CS1579" s="12"/>
      <c r="CT1579" s="12"/>
      <c r="CU1579" s="12"/>
      <c r="CV1579" s="12"/>
      <c r="CW1579" s="12"/>
      <c r="CX1579" s="57"/>
    </row>
    <row r="1580" spans="1:102" ht="16.5" x14ac:dyDescent="0.35">
      <c r="A1580" s="56">
        <v>137</v>
      </c>
      <c r="B1580" s="12" t="s">
        <v>3793</v>
      </c>
      <c r="C1580" s="12">
        <v>137.19999999999999</v>
      </c>
      <c r="D1580" s="12" t="s">
        <v>2942</v>
      </c>
      <c r="E1580" s="12" t="s">
        <v>461</v>
      </c>
      <c r="F1580" s="12" t="s">
        <v>3916</v>
      </c>
      <c r="G1580" s="12" t="s">
        <v>349</v>
      </c>
      <c r="H1580" s="12" t="s">
        <v>2805</v>
      </c>
      <c r="I1580" s="12" t="s">
        <v>1285</v>
      </c>
      <c r="J1580" s="12" t="s">
        <v>1222</v>
      </c>
      <c r="K1580" s="12"/>
      <c r="L1580" s="12" t="s">
        <v>567</v>
      </c>
      <c r="M1580" s="12" t="s">
        <v>3164</v>
      </c>
      <c r="N1580" s="12"/>
      <c r="O1580" s="12" t="s">
        <v>3400</v>
      </c>
      <c r="P1580" s="12" t="s">
        <v>3402</v>
      </c>
      <c r="Q1580" s="12">
        <v>0</v>
      </c>
      <c r="R1580" s="12">
        <v>0</v>
      </c>
      <c r="S1580" s="12">
        <v>1</v>
      </c>
      <c r="T1580" s="12">
        <v>0</v>
      </c>
      <c r="U1580" s="12">
        <v>0</v>
      </c>
      <c r="V1580" s="12">
        <v>0</v>
      </c>
      <c r="W1580" s="12">
        <v>0</v>
      </c>
      <c r="X1580" s="12">
        <v>0</v>
      </c>
      <c r="Y1580" s="12">
        <v>0</v>
      </c>
      <c r="Z1580" s="12">
        <v>0</v>
      </c>
      <c r="AA1580" s="12">
        <v>0</v>
      </c>
      <c r="AB1580" s="12">
        <v>0</v>
      </c>
      <c r="AC1580" s="12">
        <v>0</v>
      </c>
      <c r="AD1580" s="12">
        <v>0</v>
      </c>
      <c r="AE1580" s="12">
        <v>0</v>
      </c>
      <c r="AF1580" s="12">
        <v>0</v>
      </c>
      <c r="AG1580" s="12">
        <v>0</v>
      </c>
      <c r="AH1580" s="12">
        <v>0</v>
      </c>
      <c r="AI1580" s="12">
        <v>0</v>
      </c>
      <c r="AJ1580" s="12">
        <v>0</v>
      </c>
      <c r="AK1580" s="12">
        <v>0</v>
      </c>
      <c r="AL1580" s="12" t="s">
        <v>723</v>
      </c>
      <c r="AM1580" s="12" t="s">
        <v>3081</v>
      </c>
      <c r="AN1580" s="12" t="s">
        <v>3100</v>
      </c>
      <c r="AO1580" s="12">
        <v>2000</v>
      </c>
      <c r="AP1580" s="12" t="s">
        <v>3458</v>
      </c>
      <c r="AQ1580" s="12">
        <v>1000</v>
      </c>
      <c r="AR1580" s="12">
        <v>1</v>
      </c>
      <c r="AS1580" s="12" t="s">
        <v>555</v>
      </c>
      <c r="AT1580" s="12" t="s">
        <v>349</v>
      </c>
      <c r="AU1580" s="12">
        <v>0</v>
      </c>
      <c r="AV1580" s="12">
        <v>0</v>
      </c>
      <c r="AW1580" s="12">
        <v>0</v>
      </c>
      <c r="AX1580" s="12">
        <v>0</v>
      </c>
      <c r="AY1580" s="7">
        <v>0</v>
      </c>
      <c r="AZ1580" s="12">
        <v>0</v>
      </c>
      <c r="BA1580" s="12">
        <v>1</v>
      </c>
      <c r="BB1580" s="12">
        <v>0</v>
      </c>
      <c r="BC1580" s="12">
        <v>0</v>
      </c>
      <c r="BD1580" s="12">
        <v>0</v>
      </c>
      <c r="BE1580" s="12">
        <v>0</v>
      </c>
      <c r="BF1580" s="12" t="s">
        <v>772</v>
      </c>
      <c r="BG1580" s="12" t="s">
        <v>3054</v>
      </c>
      <c r="BH1580" s="12"/>
      <c r="BI1580" s="12" t="s">
        <v>2816</v>
      </c>
      <c r="BJ1580" s="12" t="s">
        <v>3460</v>
      </c>
      <c r="BK1580" s="12" t="s">
        <v>1044</v>
      </c>
      <c r="BL1580" s="12" t="s">
        <v>3480</v>
      </c>
      <c r="BM1580" s="12" t="s">
        <v>787</v>
      </c>
      <c r="BN1580" s="7" t="s">
        <v>1174</v>
      </c>
      <c r="BO1580" s="12"/>
      <c r="BP1580" s="12" t="s">
        <v>1160</v>
      </c>
      <c r="BQ1580" s="12"/>
      <c r="BR1580" s="12"/>
      <c r="BS1580" s="12">
        <v>-0.498</v>
      </c>
      <c r="BT1580" s="12">
        <f t="shared" si="32"/>
        <v>0.60774493490249015</v>
      </c>
      <c r="BU1580" s="12"/>
      <c r="BV1580" s="12" t="s">
        <v>3415</v>
      </c>
      <c r="BW1580" s="12"/>
      <c r="BX1580" s="12"/>
      <c r="BY1580" s="12"/>
      <c r="BZ1580" s="12"/>
      <c r="CA1580" s="12"/>
      <c r="CB1580" s="12"/>
      <c r="CC1580" s="12"/>
      <c r="CD1580" s="12"/>
      <c r="CE1580" s="12"/>
      <c r="CF1580" s="12"/>
      <c r="CG1580" s="12"/>
      <c r="CH1580" s="12"/>
      <c r="CI1580" s="12"/>
      <c r="CJ1580" s="12">
        <v>0.88200000000000001</v>
      </c>
      <c r="CK1580" s="12" t="s">
        <v>3824</v>
      </c>
      <c r="CL1580" s="12"/>
      <c r="CM1580" s="12"/>
      <c r="CN1580" s="12"/>
      <c r="CO1580" s="12"/>
      <c r="CP1580" s="12"/>
      <c r="CQ1580" s="12"/>
      <c r="CR1580" s="12"/>
      <c r="CS1580" s="12"/>
      <c r="CT1580" s="12"/>
      <c r="CU1580" s="12"/>
      <c r="CV1580" s="12"/>
      <c r="CW1580" s="12"/>
      <c r="CX1580" s="57"/>
    </row>
    <row r="1581" spans="1:102" ht="16.5" x14ac:dyDescent="0.35">
      <c r="A1581" s="56">
        <v>137</v>
      </c>
      <c r="B1581" s="12" t="s">
        <v>3793</v>
      </c>
      <c r="C1581" s="12">
        <v>137.19999999999999</v>
      </c>
      <c r="D1581" s="12" t="s">
        <v>2941</v>
      </c>
      <c r="E1581" s="12" t="s">
        <v>461</v>
      </c>
      <c r="F1581" s="12" t="s">
        <v>3916</v>
      </c>
      <c r="G1581" s="12" t="s">
        <v>349</v>
      </c>
      <c r="H1581" s="12" t="s">
        <v>2804</v>
      </c>
      <c r="I1581" s="12" t="s">
        <v>1285</v>
      </c>
      <c r="J1581" s="12" t="s">
        <v>1222</v>
      </c>
      <c r="K1581" s="12"/>
      <c r="L1581" s="12" t="s">
        <v>567</v>
      </c>
      <c r="M1581" s="12" t="s">
        <v>3164</v>
      </c>
      <c r="N1581" s="12"/>
      <c r="O1581" s="12" t="s">
        <v>3400</v>
      </c>
      <c r="P1581" s="12" t="s">
        <v>3402</v>
      </c>
      <c r="Q1581" s="12">
        <v>0</v>
      </c>
      <c r="R1581" s="12">
        <v>0</v>
      </c>
      <c r="S1581" s="12">
        <v>1</v>
      </c>
      <c r="T1581" s="12">
        <v>0</v>
      </c>
      <c r="U1581" s="12">
        <v>0</v>
      </c>
      <c r="V1581" s="12">
        <v>0</v>
      </c>
      <c r="W1581" s="12">
        <v>0</v>
      </c>
      <c r="X1581" s="12">
        <v>0</v>
      </c>
      <c r="Y1581" s="12">
        <v>0</v>
      </c>
      <c r="Z1581" s="12">
        <v>0</v>
      </c>
      <c r="AA1581" s="12">
        <v>0</v>
      </c>
      <c r="AB1581" s="12">
        <v>0</v>
      </c>
      <c r="AC1581" s="12">
        <v>0</v>
      </c>
      <c r="AD1581" s="12">
        <v>0</v>
      </c>
      <c r="AE1581" s="12">
        <v>0</v>
      </c>
      <c r="AF1581" s="12">
        <v>0</v>
      </c>
      <c r="AG1581" s="12">
        <v>0</v>
      </c>
      <c r="AH1581" s="12">
        <v>0</v>
      </c>
      <c r="AI1581" s="12">
        <v>0</v>
      </c>
      <c r="AJ1581" s="12">
        <v>0</v>
      </c>
      <c r="AK1581" s="12">
        <v>0</v>
      </c>
      <c r="AL1581" s="12" t="s">
        <v>723</v>
      </c>
      <c r="AM1581" s="12" t="s">
        <v>3081</v>
      </c>
      <c r="AN1581" s="12" t="s">
        <v>3100</v>
      </c>
      <c r="AO1581" s="12">
        <v>2000</v>
      </c>
      <c r="AP1581" s="12" t="s">
        <v>3458</v>
      </c>
      <c r="AQ1581" s="12">
        <v>1000</v>
      </c>
      <c r="AR1581" s="12">
        <v>1</v>
      </c>
      <c r="AS1581" s="12" t="s">
        <v>555</v>
      </c>
      <c r="AT1581" s="12" t="s">
        <v>349</v>
      </c>
      <c r="AU1581" s="12">
        <v>0</v>
      </c>
      <c r="AV1581" s="12">
        <v>0</v>
      </c>
      <c r="AW1581" s="12">
        <v>0</v>
      </c>
      <c r="AX1581" s="12">
        <v>0</v>
      </c>
      <c r="AY1581" s="7">
        <v>0</v>
      </c>
      <c r="AZ1581" s="12">
        <v>0</v>
      </c>
      <c r="BA1581" s="12">
        <v>1</v>
      </c>
      <c r="BB1581" s="12">
        <v>0</v>
      </c>
      <c r="BC1581" s="12">
        <v>0</v>
      </c>
      <c r="BD1581" s="12">
        <v>0</v>
      </c>
      <c r="BE1581" s="12">
        <v>0</v>
      </c>
      <c r="BF1581" s="12" t="s">
        <v>766</v>
      </c>
      <c r="BG1581" s="12" t="s">
        <v>768</v>
      </c>
      <c r="BH1581" s="12"/>
      <c r="BI1581" s="12" t="s">
        <v>3244</v>
      </c>
      <c r="BJ1581" s="12" t="s">
        <v>3460</v>
      </c>
      <c r="BK1581" s="12" t="s">
        <v>1044</v>
      </c>
      <c r="BL1581" s="12" t="s">
        <v>3480</v>
      </c>
      <c r="BM1581" s="12" t="s">
        <v>787</v>
      </c>
      <c r="BN1581" s="7" t="s">
        <v>1174</v>
      </c>
      <c r="BO1581" s="12"/>
      <c r="BP1581" s="12" t="s">
        <v>1160</v>
      </c>
      <c r="BQ1581" s="12"/>
      <c r="BR1581" s="12"/>
      <c r="BS1581" s="12">
        <v>0.128</v>
      </c>
      <c r="BT1581" s="12">
        <f t="shared" si="32"/>
        <v>1.1365530026970603</v>
      </c>
      <c r="BU1581" s="12"/>
      <c r="BV1581" s="12" t="s">
        <v>3415</v>
      </c>
      <c r="BW1581" s="12"/>
      <c r="BX1581" s="12"/>
      <c r="BY1581" s="12"/>
      <c r="BZ1581" s="12"/>
      <c r="CA1581" s="12"/>
      <c r="CB1581" s="12"/>
      <c r="CC1581" s="12"/>
      <c r="CD1581" s="12"/>
      <c r="CE1581" s="12"/>
      <c r="CF1581" s="12"/>
      <c r="CG1581" s="12"/>
      <c r="CH1581" s="12"/>
      <c r="CI1581" s="12"/>
      <c r="CJ1581" s="12">
        <v>0.88200000000000001</v>
      </c>
      <c r="CK1581" s="12" t="s">
        <v>3824</v>
      </c>
      <c r="CL1581" s="12"/>
      <c r="CM1581" s="12"/>
      <c r="CN1581" s="12"/>
      <c r="CO1581" s="12"/>
      <c r="CP1581" s="12"/>
      <c r="CQ1581" s="12"/>
      <c r="CR1581" s="12"/>
      <c r="CS1581" s="12"/>
      <c r="CT1581" s="12"/>
      <c r="CU1581" s="12"/>
      <c r="CV1581" s="12"/>
      <c r="CW1581" s="12"/>
      <c r="CX1581" s="57"/>
    </row>
    <row r="1582" spans="1:102" ht="16.5" x14ac:dyDescent="0.35">
      <c r="A1582" s="56">
        <v>140</v>
      </c>
      <c r="B1582" s="12" t="s">
        <v>3155</v>
      </c>
      <c r="C1582" s="12">
        <v>140.1</v>
      </c>
      <c r="D1582" s="12" t="s">
        <v>2958</v>
      </c>
      <c r="E1582" s="12" t="s">
        <v>3015</v>
      </c>
      <c r="F1582" s="12" t="s">
        <v>3916</v>
      </c>
      <c r="G1582" s="12" t="s">
        <v>212</v>
      </c>
      <c r="H1582" s="12" t="s">
        <v>2804</v>
      </c>
      <c r="I1582" s="12" t="s">
        <v>212</v>
      </c>
      <c r="J1582" s="12" t="s">
        <v>1222</v>
      </c>
      <c r="K1582" s="12"/>
      <c r="L1582" s="12" t="s">
        <v>567</v>
      </c>
      <c r="M1582" s="12" t="s">
        <v>3164</v>
      </c>
      <c r="N1582" s="12"/>
      <c r="O1582" s="12" t="s">
        <v>3400</v>
      </c>
      <c r="P1582" s="12" t="s">
        <v>3402</v>
      </c>
      <c r="Q1582" s="12">
        <v>0</v>
      </c>
      <c r="R1582" s="12">
        <v>0</v>
      </c>
      <c r="S1582" s="12">
        <v>1</v>
      </c>
      <c r="T1582" s="12">
        <v>0</v>
      </c>
      <c r="U1582" s="12">
        <v>0</v>
      </c>
      <c r="V1582" s="12">
        <v>0</v>
      </c>
      <c r="W1582" s="12">
        <v>0</v>
      </c>
      <c r="X1582" s="12">
        <v>0</v>
      </c>
      <c r="Y1582" s="12">
        <v>0</v>
      </c>
      <c r="Z1582" s="12">
        <v>0</v>
      </c>
      <c r="AA1582" s="12">
        <v>0</v>
      </c>
      <c r="AB1582" s="12">
        <v>1</v>
      </c>
      <c r="AC1582" s="12">
        <v>0</v>
      </c>
      <c r="AD1582" s="12">
        <v>0</v>
      </c>
      <c r="AE1582" s="12">
        <v>0</v>
      </c>
      <c r="AF1582" s="12">
        <v>0</v>
      </c>
      <c r="AG1582" s="12">
        <v>0</v>
      </c>
      <c r="AH1582" s="12">
        <v>0</v>
      </c>
      <c r="AI1582" s="12">
        <v>0</v>
      </c>
      <c r="AJ1582" s="12">
        <v>0</v>
      </c>
      <c r="AK1582" s="12">
        <v>0</v>
      </c>
      <c r="AL1582" s="12" t="s">
        <v>3448</v>
      </c>
      <c r="AM1582" s="12" t="s">
        <v>3081</v>
      </c>
      <c r="AN1582" s="12" t="s">
        <v>3082</v>
      </c>
      <c r="AO1582" s="12">
        <v>2010</v>
      </c>
      <c r="AP1582" s="12" t="s">
        <v>3235</v>
      </c>
      <c r="AQ1582" s="12">
        <v>1436</v>
      </c>
      <c r="AR1582" s="12">
        <v>1</v>
      </c>
      <c r="AS1582" s="12" t="s">
        <v>555</v>
      </c>
      <c r="AT1582" s="12" t="s">
        <v>349</v>
      </c>
      <c r="AU1582" s="12">
        <v>0</v>
      </c>
      <c r="AV1582" s="12">
        <v>1</v>
      </c>
      <c r="AW1582" s="12">
        <v>0</v>
      </c>
      <c r="AX1582" s="12">
        <v>0</v>
      </c>
      <c r="AY1582" s="7">
        <v>0</v>
      </c>
      <c r="AZ1582" s="12">
        <v>1</v>
      </c>
      <c r="BA1582" s="12">
        <v>1</v>
      </c>
      <c r="BB1582" s="12">
        <v>1</v>
      </c>
      <c r="BC1582" s="12">
        <v>1</v>
      </c>
      <c r="BD1582" s="12">
        <v>0</v>
      </c>
      <c r="BE1582" s="12">
        <v>0</v>
      </c>
      <c r="BF1582" s="12" t="s">
        <v>772</v>
      </c>
      <c r="BG1582" s="12" t="s">
        <v>3065</v>
      </c>
      <c r="BH1582" s="12"/>
      <c r="BI1582" s="12" t="s">
        <v>2814</v>
      </c>
      <c r="BJ1582" s="12" t="s">
        <v>3460</v>
      </c>
      <c r="BK1582" s="12" t="s">
        <v>3463</v>
      </c>
      <c r="BL1582" s="12" t="s">
        <v>3481</v>
      </c>
      <c r="BM1582" s="12" t="s">
        <v>3491</v>
      </c>
      <c r="BN1582" s="7" t="s">
        <v>1174</v>
      </c>
      <c r="BO1582" s="12"/>
      <c r="BP1582" s="12"/>
      <c r="BQ1582" s="12"/>
      <c r="BR1582" s="12"/>
      <c r="BS1582" s="12">
        <v>1.76</v>
      </c>
      <c r="BT1582" s="12">
        <v>5.81</v>
      </c>
      <c r="BU1582" s="12"/>
      <c r="BV1582" s="12" t="s">
        <v>1252</v>
      </c>
      <c r="BW1582" s="12"/>
      <c r="BX1582" s="12"/>
      <c r="BY1582" s="12"/>
      <c r="BZ1582" s="12"/>
      <c r="CA1582" s="12"/>
      <c r="CB1582" s="12"/>
      <c r="CC1582" s="12"/>
      <c r="CD1582" s="12"/>
      <c r="CE1582" s="12">
        <v>0.05</v>
      </c>
      <c r="CF1582" s="12"/>
      <c r="CG1582" s="12"/>
      <c r="CH1582" s="12"/>
      <c r="CI1582" s="12"/>
      <c r="CJ1582" s="12">
        <v>0.4</v>
      </c>
      <c r="CK1582" s="12" t="s">
        <v>3825</v>
      </c>
      <c r="CL1582" s="12"/>
      <c r="CM1582" s="12"/>
      <c r="CN1582" s="12"/>
      <c r="CO1582" s="12"/>
      <c r="CP1582" s="12"/>
      <c r="CQ1582" s="12"/>
      <c r="CR1582" s="12"/>
      <c r="CS1582" s="12"/>
      <c r="CT1582" s="12"/>
      <c r="CU1582" s="12"/>
      <c r="CV1582" s="12"/>
      <c r="CW1582" s="12"/>
      <c r="CX1582" s="57"/>
    </row>
    <row r="1583" spans="1:102" ht="16.5" x14ac:dyDescent="0.35">
      <c r="A1583" s="56">
        <v>140</v>
      </c>
      <c r="B1583" s="12" t="s">
        <v>3155</v>
      </c>
      <c r="C1583" s="12">
        <v>140.1</v>
      </c>
      <c r="D1583" s="12" t="s">
        <v>2957</v>
      </c>
      <c r="E1583" s="12" t="s">
        <v>3015</v>
      </c>
      <c r="F1583" s="12" t="s">
        <v>3916</v>
      </c>
      <c r="G1583" s="12" t="s">
        <v>349</v>
      </c>
      <c r="H1583" s="12" t="s">
        <v>2804</v>
      </c>
      <c r="I1583" s="12" t="s">
        <v>1285</v>
      </c>
      <c r="J1583" s="12" t="s">
        <v>1222</v>
      </c>
      <c r="K1583" s="12"/>
      <c r="L1583" s="12" t="s">
        <v>567</v>
      </c>
      <c r="M1583" s="12" t="s">
        <v>3164</v>
      </c>
      <c r="N1583" s="12"/>
      <c r="O1583" s="12" t="s">
        <v>3400</v>
      </c>
      <c r="P1583" s="12" t="s">
        <v>3402</v>
      </c>
      <c r="Q1583" s="12">
        <v>0</v>
      </c>
      <c r="R1583" s="12">
        <v>0</v>
      </c>
      <c r="S1583" s="12">
        <v>1</v>
      </c>
      <c r="T1583" s="12">
        <v>0</v>
      </c>
      <c r="U1583" s="12">
        <v>0</v>
      </c>
      <c r="V1583" s="12">
        <v>0</v>
      </c>
      <c r="W1583" s="12">
        <v>0</v>
      </c>
      <c r="X1583" s="12">
        <v>0</v>
      </c>
      <c r="Y1583" s="12">
        <v>0</v>
      </c>
      <c r="Z1583" s="12">
        <v>0</v>
      </c>
      <c r="AA1583" s="12">
        <v>0</v>
      </c>
      <c r="AB1583" s="12">
        <v>1</v>
      </c>
      <c r="AC1583" s="12">
        <v>0</v>
      </c>
      <c r="AD1583" s="12">
        <v>0</v>
      </c>
      <c r="AE1583" s="12">
        <v>0</v>
      </c>
      <c r="AF1583" s="12">
        <v>0</v>
      </c>
      <c r="AG1583" s="12">
        <v>0</v>
      </c>
      <c r="AH1583" s="12">
        <v>0</v>
      </c>
      <c r="AI1583" s="12">
        <v>0</v>
      </c>
      <c r="AJ1583" s="12">
        <v>0</v>
      </c>
      <c r="AK1583" s="12">
        <v>0</v>
      </c>
      <c r="AL1583" s="12" t="s">
        <v>3448</v>
      </c>
      <c r="AM1583" s="12" t="s">
        <v>3081</v>
      </c>
      <c r="AN1583" s="12" t="s">
        <v>3082</v>
      </c>
      <c r="AO1583" s="12">
        <v>2010</v>
      </c>
      <c r="AP1583" s="12" t="s">
        <v>3235</v>
      </c>
      <c r="AQ1583" s="12">
        <v>1436</v>
      </c>
      <c r="AR1583" s="12">
        <v>1</v>
      </c>
      <c r="AS1583" s="12" t="s">
        <v>555</v>
      </c>
      <c r="AT1583" s="12" t="s">
        <v>349</v>
      </c>
      <c r="AU1583" s="12">
        <v>0</v>
      </c>
      <c r="AV1583" s="12">
        <v>1</v>
      </c>
      <c r="AW1583" s="12">
        <v>0</v>
      </c>
      <c r="AX1583" s="12">
        <v>0</v>
      </c>
      <c r="AY1583" s="7">
        <v>0</v>
      </c>
      <c r="AZ1583" s="12">
        <v>1</v>
      </c>
      <c r="BA1583" s="12">
        <v>1</v>
      </c>
      <c r="BB1583" s="12">
        <v>1</v>
      </c>
      <c r="BC1583" s="12">
        <v>1</v>
      </c>
      <c r="BD1583" s="12">
        <v>0</v>
      </c>
      <c r="BE1583" s="12">
        <v>0</v>
      </c>
      <c r="BF1583" s="12" t="s">
        <v>772</v>
      </c>
      <c r="BG1583" s="12" t="s">
        <v>3064</v>
      </c>
      <c r="BH1583" s="12"/>
      <c r="BI1583" s="12" t="s">
        <v>2814</v>
      </c>
      <c r="BJ1583" s="12" t="s">
        <v>3395</v>
      </c>
      <c r="BK1583" s="12" t="s">
        <v>3463</v>
      </c>
      <c r="BL1583" s="12" t="s">
        <v>3481</v>
      </c>
      <c r="BM1583" s="12" t="s">
        <v>3491</v>
      </c>
      <c r="BN1583" s="7" t="s">
        <v>1174</v>
      </c>
      <c r="BO1583" s="12"/>
      <c r="BP1583" s="12"/>
      <c r="BQ1583" s="12"/>
      <c r="BR1583" s="12"/>
      <c r="BS1583" s="12">
        <v>0.19</v>
      </c>
      <c r="BT1583" s="12">
        <v>1.21</v>
      </c>
      <c r="BU1583" s="12"/>
      <c r="BV1583" s="12" t="s">
        <v>1252</v>
      </c>
      <c r="BW1583" s="12"/>
      <c r="BX1583" s="12"/>
      <c r="BY1583" s="12"/>
      <c r="BZ1583" s="12"/>
      <c r="CA1583" s="12"/>
      <c r="CB1583" s="12"/>
      <c r="CC1583" s="12"/>
      <c r="CD1583" s="12"/>
      <c r="CE1583" s="12" t="s">
        <v>3110</v>
      </c>
      <c r="CF1583" s="12"/>
      <c r="CG1583" s="12"/>
      <c r="CH1583" s="12"/>
      <c r="CI1583" s="12"/>
      <c r="CJ1583" s="12">
        <v>0.4</v>
      </c>
      <c r="CK1583" s="12" t="s">
        <v>3825</v>
      </c>
      <c r="CL1583" s="12"/>
      <c r="CM1583" s="12"/>
      <c r="CN1583" s="12"/>
      <c r="CO1583" s="12"/>
      <c r="CP1583" s="12"/>
      <c r="CQ1583" s="12"/>
      <c r="CR1583" s="12"/>
      <c r="CS1583" s="12"/>
      <c r="CT1583" s="12"/>
      <c r="CU1583" s="12"/>
      <c r="CV1583" s="12"/>
      <c r="CW1583" s="12"/>
      <c r="CX1583" s="57"/>
    </row>
    <row r="1584" spans="1:102" ht="16.5" x14ac:dyDescent="0.35">
      <c r="A1584" s="56">
        <v>140</v>
      </c>
      <c r="B1584" s="12" t="s">
        <v>3155</v>
      </c>
      <c r="C1584" s="12">
        <v>140.1</v>
      </c>
      <c r="D1584" s="12" t="s">
        <v>2959</v>
      </c>
      <c r="E1584" s="12" t="s">
        <v>3015</v>
      </c>
      <c r="F1584" s="12" t="s">
        <v>3916</v>
      </c>
      <c r="G1584" s="12" t="s">
        <v>349</v>
      </c>
      <c r="H1584" s="12" t="s">
        <v>2804</v>
      </c>
      <c r="I1584" s="12" t="s">
        <v>1285</v>
      </c>
      <c r="J1584" s="12" t="s">
        <v>1222</v>
      </c>
      <c r="K1584" s="12"/>
      <c r="L1584" s="12" t="s">
        <v>567</v>
      </c>
      <c r="M1584" s="12" t="s">
        <v>3164</v>
      </c>
      <c r="N1584" s="12"/>
      <c r="O1584" s="12" t="s">
        <v>3400</v>
      </c>
      <c r="P1584" s="12" t="s">
        <v>3402</v>
      </c>
      <c r="Q1584" s="12">
        <v>0</v>
      </c>
      <c r="R1584" s="12">
        <v>0</v>
      </c>
      <c r="S1584" s="12">
        <v>1</v>
      </c>
      <c r="T1584" s="12">
        <v>0</v>
      </c>
      <c r="U1584" s="12">
        <v>0</v>
      </c>
      <c r="V1584" s="12">
        <v>0</v>
      </c>
      <c r="W1584" s="12">
        <v>0</v>
      </c>
      <c r="X1584" s="12">
        <v>0</v>
      </c>
      <c r="Y1584" s="12">
        <v>0</v>
      </c>
      <c r="Z1584" s="12">
        <v>0</v>
      </c>
      <c r="AA1584" s="12">
        <v>0</v>
      </c>
      <c r="AB1584" s="12">
        <v>1</v>
      </c>
      <c r="AC1584" s="12">
        <v>0</v>
      </c>
      <c r="AD1584" s="12">
        <v>0</v>
      </c>
      <c r="AE1584" s="12">
        <v>0</v>
      </c>
      <c r="AF1584" s="12">
        <v>0</v>
      </c>
      <c r="AG1584" s="12">
        <v>0</v>
      </c>
      <c r="AH1584" s="12">
        <v>0</v>
      </c>
      <c r="AI1584" s="12">
        <v>0</v>
      </c>
      <c r="AJ1584" s="12">
        <v>0</v>
      </c>
      <c r="AK1584" s="12">
        <v>0</v>
      </c>
      <c r="AL1584" s="12" t="s">
        <v>3448</v>
      </c>
      <c r="AM1584" s="12" t="s">
        <v>3081</v>
      </c>
      <c r="AN1584" s="12" t="s">
        <v>3082</v>
      </c>
      <c r="AO1584" s="12">
        <v>2010</v>
      </c>
      <c r="AP1584" s="12" t="s">
        <v>3235</v>
      </c>
      <c r="AQ1584" s="12">
        <v>1436</v>
      </c>
      <c r="AR1584" s="12">
        <v>1</v>
      </c>
      <c r="AS1584" s="12" t="s">
        <v>555</v>
      </c>
      <c r="AT1584" s="12" t="s">
        <v>349</v>
      </c>
      <c r="AU1584" s="12">
        <v>0</v>
      </c>
      <c r="AV1584" s="12">
        <v>1</v>
      </c>
      <c r="AW1584" s="12">
        <v>0</v>
      </c>
      <c r="AX1584" s="12">
        <v>0</v>
      </c>
      <c r="AY1584" s="7">
        <v>0</v>
      </c>
      <c r="AZ1584" s="12">
        <v>1</v>
      </c>
      <c r="BA1584" s="12">
        <v>1</v>
      </c>
      <c r="BB1584" s="12">
        <v>1</v>
      </c>
      <c r="BC1584" s="12">
        <v>1</v>
      </c>
      <c r="BD1584" s="12">
        <v>0</v>
      </c>
      <c r="BE1584" s="12">
        <v>0</v>
      </c>
      <c r="BF1584" s="12" t="s">
        <v>766</v>
      </c>
      <c r="BG1584" s="12" t="s">
        <v>3066</v>
      </c>
      <c r="BH1584" s="12"/>
      <c r="BI1584" s="12" t="s">
        <v>2807</v>
      </c>
      <c r="BJ1584" s="12" t="s">
        <v>3395</v>
      </c>
      <c r="BK1584" s="12" t="s">
        <v>3463</v>
      </c>
      <c r="BL1584" s="12" t="s">
        <v>3481</v>
      </c>
      <c r="BM1584" s="12" t="s">
        <v>3491</v>
      </c>
      <c r="BN1584" s="7" t="s">
        <v>1174</v>
      </c>
      <c r="BO1584" s="12"/>
      <c r="BP1584" s="12"/>
      <c r="BQ1584" s="12"/>
      <c r="BR1584" s="12"/>
      <c r="BS1584" s="12">
        <v>0.01</v>
      </c>
      <c r="BT1584" s="12">
        <v>1.01</v>
      </c>
      <c r="BU1584" s="12"/>
      <c r="BV1584" s="12" t="s">
        <v>1252</v>
      </c>
      <c r="BW1584" s="12"/>
      <c r="BX1584" s="12"/>
      <c r="BY1584" s="12"/>
      <c r="BZ1584" s="12"/>
      <c r="CA1584" s="12"/>
      <c r="CB1584" s="12"/>
      <c r="CC1584" s="12"/>
      <c r="CD1584" s="12"/>
      <c r="CE1584" s="12" t="s">
        <v>3110</v>
      </c>
      <c r="CF1584" s="12"/>
      <c r="CG1584" s="12"/>
      <c r="CH1584" s="12"/>
      <c r="CI1584" s="12"/>
      <c r="CJ1584" s="12">
        <v>0.4</v>
      </c>
      <c r="CK1584" s="12" t="s">
        <v>3825</v>
      </c>
      <c r="CL1584" s="12"/>
      <c r="CM1584" s="12"/>
      <c r="CN1584" s="12"/>
      <c r="CO1584" s="12"/>
      <c r="CP1584" s="12"/>
      <c r="CQ1584" s="12"/>
      <c r="CR1584" s="12"/>
      <c r="CS1584" s="12"/>
      <c r="CT1584" s="12"/>
      <c r="CU1584" s="12"/>
      <c r="CV1584" s="12"/>
      <c r="CW1584" s="12"/>
      <c r="CX1584" s="57"/>
    </row>
    <row r="1585" spans="1:102" ht="16.5" x14ac:dyDescent="0.35">
      <c r="A1585" s="56">
        <v>140</v>
      </c>
      <c r="B1585" s="12" t="s">
        <v>3155</v>
      </c>
      <c r="C1585" s="12">
        <v>140.19999999999999</v>
      </c>
      <c r="D1585" s="12" t="s">
        <v>2961</v>
      </c>
      <c r="E1585" s="12" t="s">
        <v>3016</v>
      </c>
      <c r="F1585" s="12" t="s">
        <v>3916</v>
      </c>
      <c r="G1585" s="12" t="s">
        <v>349</v>
      </c>
      <c r="H1585" s="12" t="s">
        <v>2804</v>
      </c>
      <c r="I1585" s="12" t="s">
        <v>1285</v>
      </c>
      <c r="J1585" s="12" t="s">
        <v>1222</v>
      </c>
      <c r="K1585" s="12"/>
      <c r="L1585" s="12" t="s">
        <v>567</v>
      </c>
      <c r="M1585" s="12" t="s">
        <v>3164</v>
      </c>
      <c r="N1585" s="12"/>
      <c r="O1585" s="12" t="s">
        <v>3400</v>
      </c>
      <c r="P1585" s="12" t="s">
        <v>3402</v>
      </c>
      <c r="Q1585" s="12">
        <v>0</v>
      </c>
      <c r="R1585" s="12">
        <v>0</v>
      </c>
      <c r="S1585" s="12">
        <v>0</v>
      </c>
      <c r="T1585" s="12">
        <v>0</v>
      </c>
      <c r="U1585" s="12">
        <v>0</v>
      </c>
      <c r="V1585" s="12">
        <v>0</v>
      </c>
      <c r="W1585" s="12">
        <v>1</v>
      </c>
      <c r="X1585" s="12">
        <v>0</v>
      </c>
      <c r="Y1585" s="12">
        <v>0</v>
      </c>
      <c r="Z1585" s="12">
        <v>0</v>
      </c>
      <c r="AA1585" s="12">
        <v>0</v>
      </c>
      <c r="AB1585" s="12">
        <v>1</v>
      </c>
      <c r="AC1585" s="12">
        <v>0</v>
      </c>
      <c r="AD1585" s="12">
        <v>0</v>
      </c>
      <c r="AE1585" s="12">
        <v>0</v>
      </c>
      <c r="AF1585" s="12">
        <v>0</v>
      </c>
      <c r="AG1585" s="12">
        <v>0</v>
      </c>
      <c r="AH1585" s="12">
        <v>0</v>
      </c>
      <c r="AI1585" s="12">
        <v>0</v>
      </c>
      <c r="AJ1585" s="12">
        <v>0</v>
      </c>
      <c r="AK1585" s="12">
        <v>0</v>
      </c>
      <c r="AL1585" s="12" t="s">
        <v>3448</v>
      </c>
      <c r="AM1585" s="12" t="s">
        <v>3081</v>
      </c>
      <c r="AN1585" s="12" t="s">
        <v>3082</v>
      </c>
      <c r="AO1585" s="12">
        <v>2010</v>
      </c>
      <c r="AP1585" s="12" t="s">
        <v>3235</v>
      </c>
      <c r="AQ1585" s="12">
        <v>1436</v>
      </c>
      <c r="AR1585" s="12">
        <v>1</v>
      </c>
      <c r="AS1585" s="12" t="s">
        <v>555</v>
      </c>
      <c r="AT1585" s="12" t="s">
        <v>349</v>
      </c>
      <c r="AU1585" s="12">
        <v>0</v>
      </c>
      <c r="AV1585" s="12">
        <v>1</v>
      </c>
      <c r="AW1585" s="12">
        <v>0</v>
      </c>
      <c r="AX1585" s="12">
        <v>0</v>
      </c>
      <c r="AY1585" s="7">
        <v>0</v>
      </c>
      <c r="AZ1585" s="12">
        <v>1</v>
      </c>
      <c r="BA1585" s="12">
        <v>1</v>
      </c>
      <c r="BB1585" s="12">
        <v>1</v>
      </c>
      <c r="BC1585" s="12">
        <v>1</v>
      </c>
      <c r="BD1585" s="12">
        <v>0</v>
      </c>
      <c r="BE1585" s="12">
        <v>0</v>
      </c>
      <c r="BF1585" s="12" t="s">
        <v>772</v>
      </c>
      <c r="BG1585" s="12" t="s">
        <v>3065</v>
      </c>
      <c r="BH1585" s="12"/>
      <c r="BI1585" s="12" t="s">
        <v>2814</v>
      </c>
      <c r="BJ1585" s="12" t="s">
        <v>3460</v>
      </c>
      <c r="BK1585" s="12" t="s">
        <v>3463</v>
      </c>
      <c r="BL1585" s="12" t="s">
        <v>3481</v>
      </c>
      <c r="BM1585" s="12" t="s">
        <v>3491</v>
      </c>
      <c r="BN1585" s="7" t="s">
        <v>1174</v>
      </c>
      <c r="BO1585" s="12"/>
      <c r="BP1585" s="12"/>
      <c r="BQ1585" s="12"/>
      <c r="BR1585" s="12"/>
      <c r="BS1585" s="12">
        <v>0.7</v>
      </c>
      <c r="BT1585" s="12">
        <v>2.0099999999999998</v>
      </c>
      <c r="BU1585" s="12"/>
      <c r="BV1585" s="12" t="s">
        <v>1252</v>
      </c>
      <c r="BW1585" s="12"/>
      <c r="BX1585" s="12"/>
      <c r="BY1585" s="12"/>
      <c r="BZ1585" s="12"/>
      <c r="CA1585" s="12"/>
      <c r="CB1585" s="12"/>
      <c r="CC1585" s="12"/>
      <c r="CD1585" s="12"/>
      <c r="CE1585" s="12" t="s">
        <v>3110</v>
      </c>
      <c r="CF1585" s="12"/>
      <c r="CG1585" s="12"/>
      <c r="CH1585" s="12"/>
      <c r="CI1585" s="12"/>
      <c r="CJ1585" s="12">
        <v>0.4</v>
      </c>
      <c r="CK1585" s="12" t="s">
        <v>3825</v>
      </c>
      <c r="CL1585" s="12"/>
      <c r="CM1585" s="12"/>
      <c r="CN1585" s="12"/>
      <c r="CO1585" s="12"/>
      <c r="CP1585" s="12"/>
      <c r="CQ1585" s="12"/>
      <c r="CR1585" s="12"/>
      <c r="CS1585" s="12"/>
      <c r="CT1585" s="12"/>
      <c r="CU1585" s="12"/>
      <c r="CV1585" s="12"/>
      <c r="CW1585" s="12"/>
      <c r="CX1585" s="57"/>
    </row>
    <row r="1586" spans="1:102" ht="16.5" x14ac:dyDescent="0.35">
      <c r="A1586" s="56">
        <v>140</v>
      </c>
      <c r="B1586" s="12" t="s">
        <v>3155</v>
      </c>
      <c r="C1586" s="12">
        <v>140.19999999999999</v>
      </c>
      <c r="D1586" s="12" t="s">
        <v>2960</v>
      </c>
      <c r="E1586" s="12" t="s">
        <v>3016</v>
      </c>
      <c r="F1586" s="12" t="s">
        <v>3916</v>
      </c>
      <c r="G1586" s="12" t="s">
        <v>349</v>
      </c>
      <c r="H1586" s="12" t="s">
        <v>2804</v>
      </c>
      <c r="I1586" s="12" t="s">
        <v>1285</v>
      </c>
      <c r="J1586" s="12" t="s">
        <v>1222</v>
      </c>
      <c r="K1586" s="12"/>
      <c r="L1586" s="12" t="s">
        <v>567</v>
      </c>
      <c r="M1586" s="12" t="s">
        <v>3164</v>
      </c>
      <c r="N1586" s="12"/>
      <c r="O1586" s="12" t="s">
        <v>3400</v>
      </c>
      <c r="P1586" s="12" t="s">
        <v>3402</v>
      </c>
      <c r="Q1586" s="12">
        <v>0</v>
      </c>
      <c r="R1586" s="12">
        <v>0</v>
      </c>
      <c r="S1586" s="12">
        <v>0</v>
      </c>
      <c r="T1586" s="12">
        <v>0</v>
      </c>
      <c r="U1586" s="12">
        <v>0</v>
      </c>
      <c r="V1586" s="12">
        <v>0</v>
      </c>
      <c r="W1586" s="12">
        <v>1</v>
      </c>
      <c r="X1586" s="12">
        <v>0</v>
      </c>
      <c r="Y1586" s="12">
        <v>0</v>
      </c>
      <c r="Z1586" s="12">
        <v>0</v>
      </c>
      <c r="AA1586" s="12">
        <v>0</v>
      </c>
      <c r="AB1586" s="12">
        <v>1</v>
      </c>
      <c r="AC1586" s="12">
        <v>0</v>
      </c>
      <c r="AD1586" s="12">
        <v>0</v>
      </c>
      <c r="AE1586" s="12">
        <v>0</v>
      </c>
      <c r="AF1586" s="12">
        <v>0</v>
      </c>
      <c r="AG1586" s="12">
        <v>0</v>
      </c>
      <c r="AH1586" s="12">
        <v>0</v>
      </c>
      <c r="AI1586" s="12">
        <v>0</v>
      </c>
      <c r="AJ1586" s="12">
        <v>0</v>
      </c>
      <c r="AK1586" s="12">
        <v>0</v>
      </c>
      <c r="AL1586" s="12" t="s">
        <v>3448</v>
      </c>
      <c r="AM1586" s="12" t="s">
        <v>3081</v>
      </c>
      <c r="AN1586" s="12" t="s">
        <v>3082</v>
      </c>
      <c r="AO1586" s="12">
        <v>2010</v>
      </c>
      <c r="AP1586" s="12" t="s">
        <v>3235</v>
      </c>
      <c r="AQ1586" s="12">
        <v>1436</v>
      </c>
      <c r="AR1586" s="12">
        <v>1</v>
      </c>
      <c r="AS1586" s="12" t="s">
        <v>555</v>
      </c>
      <c r="AT1586" s="12" t="s">
        <v>349</v>
      </c>
      <c r="AU1586" s="12">
        <v>0</v>
      </c>
      <c r="AV1586" s="12">
        <v>1</v>
      </c>
      <c r="AW1586" s="12">
        <v>0</v>
      </c>
      <c r="AX1586" s="12">
        <v>0</v>
      </c>
      <c r="AY1586" s="7">
        <v>0</v>
      </c>
      <c r="AZ1586" s="12">
        <v>1</v>
      </c>
      <c r="BA1586" s="12">
        <v>1</v>
      </c>
      <c r="BB1586" s="12">
        <v>1</v>
      </c>
      <c r="BC1586" s="12">
        <v>1</v>
      </c>
      <c r="BD1586" s="12">
        <v>0</v>
      </c>
      <c r="BE1586" s="12">
        <v>0</v>
      </c>
      <c r="BF1586" s="12" t="s">
        <v>772</v>
      </c>
      <c r="BG1586" s="12" t="s">
        <v>3064</v>
      </c>
      <c r="BH1586" s="12"/>
      <c r="BI1586" s="12" t="s">
        <v>2814</v>
      </c>
      <c r="BJ1586" s="12" t="s">
        <v>3395</v>
      </c>
      <c r="BK1586" s="12" t="s">
        <v>3463</v>
      </c>
      <c r="BL1586" s="12" t="s">
        <v>3481</v>
      </c>
      <c r="BM1586" s="12" t="s">
        <v>3491</v>
      </c>
      <c r="BN1586" s="7" t="s">
        <v>1174</v>
      </c>
      <c r="BO1586" s="12"/>
      <c r="BP1586" s="12"/>
      <c r="BQ1586" s="12"/>
      <c r="BR1586" s="12"/>
      <c r="BS1586" s="12">
        <v>0.53</v>
      </c>
      <c r="BT1586" s="12">
        <v>1.7</v>
      </c>
      <c r="BU1586" s="12"/>
      <c r="BV1586" s="12" t="s">
        <v>1252</v>
      </c>
      <c r="BW1586" s="12"/>
      <c r="BX1586" s="12"/>
      <c r="BY1586" s="12"/>
      <c r="BZ1586" s="12"/>
      <c r="CA1586" s="12"/>
      <c r="CB1586" s="12"/>
      <c r="CC1586" s="12"/>
      <c r="CD1586" s="12"/>
      <c r="CE1586" s="12" t="s">
        <v>3110</v>
      </c>
      <c r="CF1586" s="12"/>
      <c r="CG1586" s="12"/>
      <c r="CH1586" s="12"/>
      <c r="CI1586" s="12"/>
      <c r="CJ1586" s="12">
        <v>0.4</v>
      </c>
      <c r="CK1586" s="12" t="s">
        <v>3825</v>
      </c>
      <c r="CL1586" s="12"/>
      <c r="CM1586" s="12"/>
      <c r="CN1586" s="12"/>
      <c r="CO1586" s="12"/>
      <c r="CP1586" s="12"/>
      <c r="CQ1586" s="12"/>
      <c r="CR1586" s="12"/>
      <c r="CS1586" s="12"/>
      <c r="CT1586" s="12"/>
      <c r="CU1586" s="12"/>
      <c r="CV1586" s="12"/>
      <c r="CW1586" s="12"/>
      <c r="CX1586" s="57"/>
    </row>
    <row r="1587" spans="1:102" ht="16.5" x14ac:dyDescent="0.35">
      <c r="A1587" s="56">
        <v>140</v>
      </c>
      <c r="B1587" s="12" t="s">
        <v>3155</v>
      </c>
      <c r="C1587" s="12">
        <v>140.19999999999999</v>
      </c>
      <c r="D1587" s="12" t="s">
        <v>2962</v>
      </c>
      <c r="E1587" s="12" t="s">
        <v>3016</v>
      </c>
      <c r="F1587" s="12" t="s">
        <v>3916</v>
      </c>
      <c r="G1587" s="12" t="s">
        <v>212</v>
      </c>
      <c r="H1587" s="12" t="s">
        <v>2804</v>
      </c>
      <c r="I1587" s="12" t="s">
        <v>212</v>
      </c>
      <c r="J1587" s="12" t="s">
        <v>1222</v>
      </c>
      <c r="K1587" s="12"/>
      <c r="L1587" s="12" t="s">
        <v>567</v>
      </c>
      <c r="M1587" s="12" t="s">
        <v>3164</v>
      </c>
      <c r="N1587" s="12"/>
      <c r="O1587" s="12" t="s">
        <v>3400</v>
      </c>
      <c r="P1587" s="12" t="s">
        <v>3402</v>
      </c>
      <c r="Q1587" s="12">
        <v>0</v>
      </c>
      <c r="R1587" s="12">
        <v>0</v>
      </c>
      <c r="S1587" s="12">
        <v>0</v>
      </c>
      <c r="T1587" s="12">
        <v>0</v>
      </c>
      <c r="U1587" s="12">
        <v>0</v>
      </c>
      <c r="V1587" s="12">
        <v>0</v>
      </c>
      <c r="W1587" s="12">
        <v>1</v>
      </c>
      <c r="X1587" s="12">
        <v>0</v>
      </c>
      <c r="Y1587" s="12">
        <v>0</v>
      </c>
      <c r="Z1587" s="12">
        <v>0</v>
      </c>
      <c r="AA1587" s="12">
        <v>0</v>
      </c>
      <c r="AB1587" s="12">
        <v>1</v>
      </c>
      <c r="AC1587" s="12">
        <v>0</v>
      </c>
      <c r="AD1587" s="12">
        <v>0</v>
      </c>
      <c r="AE1587" s="12">
        <v>0</v>
      </c>
      <c r="AF1587" s="12">
        <v>0</v>
      </c>
      <c r="AG1587" s="12">
        <v>0</v>
      </c>
      <c r="AH1587" s="12">
        <v>0</v>
      </c>
      <c r="AI1587" s="12">
        <v>0</v>
      </c>
      <c r="AJ1587" s="12">
        <v>0</v>
      </c>
      <c r="AK1587" s="12">
        <v>0</v>
      </c>
      <c r="AL1587" s="12" t="s">
        <v>3448</v>
      </c>
      <c r="AM1587" s="12" t="s">
        <v>3081</v>
      </c>
      <c r="AN1587" s="12" t="s">
        <v>3082</v>
      </c>
      <c r="AO1587" s="12">
        <v>2010</v>
      </c>
      <c r="AP1587" s="12" t="s">
        <v>3235</v>
      </c>
      <c r="AQ1587" s="12">
        <v>1436</v>
      </c>
      <c r="AR1587" s="12">
        <v>1</v>
      </c>
      <c r="AS1587" s="12" t="s">
        <v>555</v>
      </c>
      <c r="AT1587" s="12" t="s">
        <v>349</v>
      </c>
      <c r="AU1587" s="12">
        <v>0</v>
      </c>
      <c r="AV1587" s="12">
        <v>1</v>
      </c>
      <c r="AW1587" s="12">
        <v>0</v>
      </c>
      <c r="AX1587" s="12">
        <v>0</v>
      </c>
      <c r="AY1587" s="7">
        <v>0</v>
      </c>
      <c r="AZ1587" s="12">
        <v>1</v>
      </c>
      <c r="BA1587" s="12">
        <v>1</v>
      </c>
      <c r="BB1587" s="12">
        <v>1</v>
      </c>
      <c r="BC1587" s="12">
        <v>1</v>
      </c>
      <c r="BD1587" s="12">
        <v>0</v>
      </c>
      <c r="BE1587" s="12">
        <v>0</v>
      </c>
      <c r="BF1587" s="12" t="s">
        <v>766</v>
      </c>
      <c r="BG1587" s="12" t="s">
        <v>3066</v>
      </c>
      <c r="BH1587" s="12"/>
      <c r="BI1587" s="12" t="s">
        <v>2807</v>
      </c>
      <c r="BJ1587" s="12" t="s">
        <v>3395</v>
      </c>
      <c r="BK1587" s="12" t="s">
        <v>3463</v>
      </c>
      <c r="BL1587" s="12" t="s">
        <v>3481</v>
      </c>
      <c r="BM1587" s="12" t="s">
        <v>3491</v>
      </c>
      <c r="BN1587" s="7" t="s">
        <v>1174</v>
      </c>
      <c r="BO1587" s="12"/>
      <c r="BP1587" s="12"/>
      <c r="BQ1587" s="12"/>
      <c r="BR1587" s="12"/>
      <c r="BS1587" s="12">
        <v>0.03</v>
      </c>
      <c r="BT1587" s="12">
        <v>1.03</v>
      </c>
      <c r="BU1587" s="12"/>
      <c r="BV1587" s="12" t="s">
        <v>1252</v>
      </c>
      <c r="BW1587" s="12"/>
      <c r="BX1587" s="12"/>
      <c r="BY1587" s="12"/>
      <c r="BZ1587" s="12"/>
      <c r="CA1587" s="12"/>
      <c r="CB1587" s="12"/>
      <c r="CC1587" s="12"/>
      <c r="CD1587" s="12"/>
      <c r="CE1587" s="12">
        <v>0.01</v>
      </c>
      <c r="CF1587" s="12"/>
      <c r="CG1587" s="12"/>
      <c r="CH1587" s="12"/>
      <c r="CI1587" s="12"/>
      <c r="CJ1587" s="12">
        <v>0.4</v>
      </c>
      <c r="CK1587" s="12" t="s">
        <v>3825</v>
      </c>
      <c r="CL1587" s="12"/>
      <c r="CM1587" s="12"/>
      <c r="CN1587" s="12"/>
      <c r="CO1587" s="12"/>
      <c r="CP1587" s="12"/>
      <c r="CQ1587" s="12"/>
      <c r="CR1587" s="12"/>
      <c r="CS1587" s="12"/>
      <c r="CT1587" s="12"/>
      <c r="CU1587" s="12"/>
      <c r="CV1587" s="12"/>
      <c r="CW1587" s="12"/>
      <c r="CX1587" s="57"/>
    </row>
    <row r="1588" spans="1:102" ht="16.5" x14ac:dyDescent="0.35">
      <c r="A1588" s="56">
        <v>140</v>
      </c>
      <c r="B1588" s="12" t="s">
        <v>3155</v>
      </c>
      <c r="C1588" s="12">
        <v>140.30000000000001</v>
      </c>
      <c r="D1588" s="12" t="s">
        <v>2963</v>
      </c>
      <c r="E1588" s="12" t="s">
        <v>3017</v>
      </c>
      <c r="F1588" s="12" t="s">
        <v>3916</v>
      </c>
      <c r="G1588" s="12" t="s">
        <v>349</v>
      </c>
      <c r="H1588" s="12" t="s">
        <v>2805</v>
      </c>
      <c r="I1588" s="12" t="s">
        <v>1285</v>
      </c>
      <c r="J1588" s="12" t="s">
        <v>1222</v>
      </c>
      <c r="K1588" s="12"/>
      <c r="L1588" s="12" t="s">
        <v>567</v>
      </c>
      <c r="M1588" s="12" t="s">
        <v>3164</v>
      </c>
      <c r="N1588" s="12"/>
      <c r="O1588" s="12" t="s">
        <v>3400</v>
      </c>
      <c r="P1588" s="12" t="s">
        <v>3402</v>
      </c>
      <c r="Q1588" s="12">
        <v>0</v>
      </c>
      <c r="R1588" s="12">
        <v>0</v>
      </c>
      <c r="S1588" s="12">
        <v>1</v>
      </c>
      <c r="T1588" s="12">
        <v>0</v>
      </c>
      <c r="U1588" s="12">
        <v>0</v>
      </c>
      <c r="V1588" s="12">
        <v>0</v>
      </c>
      <c r="W1588" s="12">
        <v>0</v>
      </c>
      <c r="X1588" s="12">
        <v>0</v>
      </c>
      <c r="Y1588" s="12">
        <v>0</v>
      </c>
      <c r="Z1588" s="12">
        <v>0</v>
      </c>
      <c r="AA1588" s="12">
        <v>0</v>
      </c>
      <c r="AB1588" s="12">
        <v>1</v>
      </c>
      <c r="AC1588" s="12">
        <v>0</v>
      </c>
      <c r="AD1588" s="12">
        <v>0</v>
      </c>
      <c r="AE1588" s="12">
        <v>0</v>
      </c>
      <c r="AF1588" s="12">
        <v>0</v>
      </c>
      <c r="AG1588" s="12">
        <v>0</v>
      </c>
      <c r="AH1588" s="12">
        <v>0</v>
      </c>
      <c r="AI1588" s="12">
        <v>0</v>
      </c>
      <c r="AJ1588" s="12">
        <v>0</v>
      </c>
      <c r="AK1588" s="12">
        <v>0</v>
      </c>
      <c r="AL1588" s="12" t="s">
        <v>3448</v>
      </c>
      <c r="AM1588" s="12" t="s">
        <v>3081</v>
      </c>
      <c r="AN1588" s="12" t="s">
        <v>3082</v>
      </c>
      <c r="AO1588" s="12">
        <v>2010</v>
      </c>
      <c r="AP1588" s="12" t="s">
        <v>3235</v>
      </c>
      <c r="AQ1588" s="12">
        <v>511</v>
      </c>
      <c r="AR1588" s="12">
        <v>1</v>
      </c>
      <c r="AS1588" s="12" t="s">
        <v>555</v>
      </c>
      <c r="AT1588" s="12" t="s">
        <v>349</v>
      </c>
      <c r="AU1588" s="12">
        <v>0</v>
      </c>
      <c r="AV1588" s="12">
        <v>1</v>
      </c>
      <c r="AW1588" s="12">
        <v>0</v>
      </c>
      <c r="AX1588" s="12">
        <v>0</v>
      </c>
      <c r="AY1588" s="7">
        <v>0</v>
      </c>
      <c r="AZ1588" s="12">
        <v>1</v>
      </c>
      <c r="BA1588" s="12">
        <v>1</v>
      </c>
      <c r="BB1588" s="12">
        <v>1</v>
      </c>
      <c r="BC1588" s="12">
        <v>1</v>
      </c>
      <c r="BD1588" s="12">
        <v>0</v>
      </c>
      <c r="BE1588" s="12">
        <v>0</v>
      </c>
      <c r="BF1588" s="12" t="s">
        <v>766</v>
      </c>
      <c r="BG1588" s="12" t="s">
        <v>3064</v>
      </c>
      <c r="BH1588" s="12"/>
      <c r="BI1588" s="12" t="s">
        <v>2807</v>
      </c>
      <c r="BJ1588" s="12" t="s">
        <v>3395</v>
      </c>
      <c r="BK1588" s="12" t="s">
        <v>3463</v>
      </c>
      <c r="BL1588" s="12" t="s">
        <v>3481</v>
      </c>
      <c r="BM1588" s="12" t="s">
        <v>3491</v>
      </c>
      <c r="BN1588" s="7" t="s">
        <v>1174</v>
      </c>
      <c r="BO1588" s="12"/>
      <c r="BP1588" s="12"/>
      <c r="BQ1588" s="12"/>
      <c r="BR1588" s="12"/>
      <c r="BS1588" s="12">
        <v>-0.18</v>
      </c>
      <c r="BT1588" s="12">
        <v>0.84</v>
      </c>
      <c r="BU1588" s="12"/>
      <c r="BV1588" s="12" t="s">
        <v>1252</v>
      </c>
      <c r="BW1588" s="12"/>
      <c r="BX1588" s="12"/>
      <c r="BY1588" s="12"/>
      <c r="BZ1588" s="12"/>
      <c r="CA1588" s="12"/>
      <c r="CB1588" s="12"/>
      <c r="CC1588" s="12"/>
      <c r="CD1588" s="12"/>
      <c r="CE1588" s="12" t="s">
        <v>3110</v>
      </c>
      <c r="CF1588" s="12"/>
      <c r="CG1588" s="12"/>
      <c r="CH1588" s="12"/>
      <c r="CI1588" s="12"/>
      <c r="CJ1588" s="12">
        <v>0.4</v>
      </c>
      <c r="CK1588" s="12" t="s">
        <v>3825</v>
      </c>
      <c r="CL1588" s="12"/>
      <c r="CM1588" s="12"/>
      <c r="CN1588" s="12"/>
      <c r="CO1588" s="12"/>
      <c r="CP1588" s="12"/>
      <c r="CQ1588" s="12"/>
      <c r="CR1588" s="12"/>
      <c r="CS1588" s="12"/>
      <c r="CT1588" s="12"/>
      <c r="CU1588" s="12"/>
      <c r="CV1588" s="12"/>
      <c r="CW1588" s="12"/>
      <c r="CX1588" s="57"/>
    </row>
    <row r="1589" spans="1:102" ht="16.5" x14ac:dyDescent="0.35">
      <c r="A1589" s="56">
        <v>140</v>
      </c>
      <c r="B1589" s="12" t="s">
        <v>3155</v>
      </c>
      <c r="C1589" s="12">
        <v>140.30000000000001</v>
      </c>
      <c r="D1589" s="12" t="s">
        <v>2964</v>
      </c>
      <c r="E1589" s="12" t="s">
        <v>3017</v>
      </c>
      <c r="F1589" s="12" t="s">
        <v>3916</v>
      </c>
      <c r="G1589" s="12" t="s">
        <v>349</v>
      </c>
      <c r="H1589" s="12" t="s">
        <v>2804</v>
      </c>
      <c r="I1589" s="12" t="s">
        <v>1285</v>
      </c>
      <c r="J1589" s="12" t="s">
        <v>1222</v>
      </c>
      <c r="K1589" s="12"/>
      <c r="L1589" s="12" t="s">
        <v>567</v>
      </c>
      <c r="M1589" s="12" t="s">
        <v>3164</v>
      </c>
      <c r="N1589" s="12"/>
      <c r="O1589" s="12" t="s">
        <v>3400</v>
      </c>
      <c r="P1589" s="12" t="s">
        <v>3402</v>
      </c>
      <c r="Q1589" s="12">
        <v>0</v>
      </c>
      <c r="R1589" s="12">
        <v>0</v>
      </c>
      <c r="S1589" s="12">
        <v>1</v>
      </c>
      <c r="T1589" s="12">
        <v>0</v>
      </c>
      <c r="U1589" s="12">
        <v>0</v>
      </c>
      <c r="V1589" s="12">
        <v>0</v>
      </c>
      <c r="W1589" s="12">
        <v>0</v>
      </c>
      <c r="X1589" s="12">
        <v>0</v>
      </c>
      <c r="Y1589" s="12">
        <v>0</v>
      </c>
      <c r="Z1589" s="12">
        <v>0</v>
      </c>
      <c r="AA1589" s="12">
        <v>0</v>
      </c>
      <c r="AB1589" s="12">
        <v>1</v>
      </c>
      <c r="AC1589" s="12">
        <v>0</v>
      </c>
      <c r="AD1589" s="12">
        <v>0</v>
      </c>
      <c r="AE1589" s="12">
        <v>0</v>
      </c>
      <c r="AF1589" s="12">
        <v>0</v>
      </c>
      <c r="AG1589" s="12">
        <v>0</v>
      </c>
      <c r="AH1589" s="12">
        <v>0</v>
      </c>
      <c r="AI1589" s="12">
        <v>0</v>
      </c>
      <c r="AJ1589" s="12">
        <v>0</v>
      </c>
      <c r="AK1589" s="12">
        <v>0</v>
      </c>
      <c r="AL1589" s="12" t="s">
        <v>3448</v>
      </c>
      <c r="AM1589" s="12" t="s">
        <v>3081</v>
      </c>
      <c r="AN1589" s="12" t="s">
        <v>3082</v>
      </c>
      <c r="AO1589" s="12">
        <v>2010</v>
      </c>
      <c r="AP1589" s="12" t="s">
        <v>3235</v>
      </c>
      <c r="AQ1589" s="12">
        <v>511</v>
      </c>
      <c r="AR1589" s="12">
        <v>1</v>
      </c>
      <c r="AS1589" s="12" t="s">
        <v>555</v>
      </c>
      <c r="AT1589" s="12" t="s">
        <v>349</v>
      </c>
      <c r="AU1589" s="12">
        <v>0</v>
      </c>
      <c r="AV1589" s="12">
        <v>1</v>
      </c>
      <c r="AW1589" s="12">
        <v>0</v>
      </c>
      <c r="AX1589" s="12">
        <v>0</v>
      </c>
      <c r="AY1589" s="7">
        <v>0</v>
      </c>
      <c r="AZ1589" s="12">
        <v>1</v>
      </c>
      <c r="BA1589" s="12">
        <v>1</v>
      </c>
      <c r="BB1589" s="12">
        <v>1</v>
      </c>
      <c r="BC1589" s="12">
        <v>1</v>
      </c>
      <c r="BD1589" s="12">
        <v>0</v>
      </c>
      <c r="BE1589" s="12">
        <v>0</v>
      </c>
      <c r="BF1589" s="12" t="s">
        <v>772</v>
      </c>
      <c r="BG1589" s="12" t="s">
        <v>3065</v>
      </c>
      <c r="BH1589" s="12"/>
      <c r="BI1589" s="12" t="s">
        <v>2814</v>
      </c>
      <c r="BJ1589" s="12" t="s">
        <v>3460</v>
      </c>
      <c r="BK1589" s="12" t="s">
        <v>3463</v>
      </c>
      <c r="BL1589" s="12" t="s">
        <v>3481</v>
      </c>
      <c r="BM1589" s="12" t="s">
        <v>3491</v>
      </c>
      <c r="BN1589" s="7" t="s">
        <v>1174</v>
      </c>
      <c r="BO1589" s="12"/>
      <c r="BP1589" s="12"/>
      <c r="BQ1589" s="12"/>
      <c r="BR1589" s="12"/>
      <c r="BS1589" s="12">
        <v>0.5</v>
      </c>
      <c r="BT1589" s="12">
        <v>1.65</v>
      </c>
      <c r="BU1589" s="12"/>
      <c r="BV1589" s="12" t="s">
        <v>1252</v>
      </c>
      <c r="BW1589" s="12"/>
      <c r="BX1589" s="12"/>
      <c r="BY1589" s="12"/>
      <c r="BZ1589" s="12"/>
      <c r="CA1589" s="12"/>
      <c r="CB1589" s="12"/>
      <c r="CC1589" s="12"/>
      <c r="CD1589" s="12"/>
      <c r="CE1589" s="12" t="s">
        <v>3110</v>
      </c>
      <c r="CF1589" s="12"/>
      <c r="CG1589" s="12"/>
      <c r="CH1589" s="12"/>
      <c r="CI1589" s="12"/>
      <c r="CJ1589" s="12">
        <v>0.4</v>
      </c>
      <c r="CK1589" s="12" t="s">
        <v>3825</v>
      </c>
      <c r="CL1589" s="12"/>
      <c r="CM1589" s="12"/>
      <c r="CN1589" s="12"/>
      <c r="CO1589" s="12"/>
      <c r="CP1589" s="12"/>
      <c r="CQ1589" s="12"/>
      <c r="CR1589" s="12"/>
      <c r="CS1589" s="12"/>
      <c r="CT1589" s="12"/>
      <c r="CU1589" s="12"/>
      <c r="CV1589" s="12"/>
      <c r="CW1589" s="12"/>
      <c r="CX1589" s="57"/>
    </row>
    <row r="1590" spans="1:102" ht="16.5" x14ac:dyDescent="0.35">
      <c r="A1590" s="56">
        <v>140</v>
      </c>
      <c r="B1590" s="12" t="s">
        <v>3155</v>
      </c>
      <c r="C1590" s="12">
        <v>140.30000000000001</v>
      </c>
      <c r="D1590" s="12" t="s">
        <v>2965</v>
      </c>
      <c r="E1590" s="12" t="s">
        <v>3017</v>
      </c>
      <c r="F1590" s="12" t="s">
        <v>3916</v>
      </c>
      <c r="G1590" s="12" t="s">
        <v>349</v>
      </c>
      <c r="H1590" s="12" t="s">
        <v>2804</v>
      </c>
      <c r="I1590" s="12" t="s">
        <v>1285</v>
      </c>
      <c r="J1590" s="12" t="s">
        <v>1222</v>
      </c>
      <c r="K1590" s="12"/>
      <c r="L1590" s="12" t="s">
        <v>567</v>
      </c>
      <c r="M1590" s="12" t="s">
        <v>3164</v>
      </c>
      <c r="N1590" s="12"/>
      <c r="O1590" s="12" t="s">
        <v>3400</v>
      </c>
      <c r="P1590" s="12" t="s">
        <v>3402</v>
      </c>
      <c r="Q1590" s="12">
        <v>0</v>
      </c>
      <c r="R1590" s="12">
        <v>0</v>
      </c>
      <c r="S1590" s="12">
        <v>1</v>
      </c>
      <c r="T1590" s="12">
        <v>0</v>
      </c>
      <c r="U1590" s="12">
        <v>0</v>
      </c>
      <c r="V1590" s="12">
        <v>0</v>
      </c>
      <c r="W1590" s="12">
        <v>0</v>
      </c>
      <c r="X1590" s="12">
        <v>0</v>
      </c>
      <c r="Y1590" s="12">
        <v>0</v>
      </c>
      <c r="Z1590" s="12">
        <v>0</v>
      </c>
      <c r="AA1590" s="12">
        <v>0</v>
      </c>
      <c r="AB1590" s="12">
        <v>1</v>
      </c>
      <c r="AC1590" s="12">
        <v>0</v>
      </c>
      <c r="AD1590" s="12">
        <v>0</v>
      </c>
      <c r="AE1590" s="12">
        <v>0</v>
      </c>
      <c r="AF1590" s="12">
        <v>0</v>
      </c>
      <c r="AG1590" s="12">
        <v>0</v>
      </c>
      <c r="AH1590" s="12">
        <v>0</v>
      </c>
      <c r="AI1590" s="12">
        <v>0</v>
      </c>
      <c r="AJ1590" s="12">
        <v>0</v>
      </c>
      <c r="AK1590" s="12">
        <v>0</v>
      </c>
      <c r="AL1590" s="12" t="s">
        <v>3448</v>
      </c>
      <c r="AM1590" s="12" t="s">
        <v>3081</v>
      </c>
      <c r="AN1590" s="12" t="s">
        <v>3082</v>
      </c>
      <c r="AO1590" s="12">
        <v>2010</v>
      </c>
      <c r="AP1590" s="12" t="s">
        <v>3235</v>
      </c>
      <c r="AQ1590" s="12">
        <v>511</v>
      </c>
      <c r="AR1590" s="12">
        <v>1</v>
      </c>
      <c r="AS1590" s="12" t="s">
        <v>555</v>
      </c>
      <c r="AT1590" s="12" t="s">
        <v>349</v>
      </c>
      <c r="AU1590" s="12">
        <v>0</v>
      </c>
      <c r="AV1590" s="12">
        <v>1</v>
      </c>
      <c r="AW1590" s="12">
        <v>0</v>
      </c>
      <c r="AX1590" s="12">
        <v>0</v>
      </c>
      <c r="AY1590" s="7">
        <v>0</v>
      </c>
      <c r="AZ1590" s="12">
        <v>1</v>
      </c>
      <c r="BA1590" s="12">
        <v>1</v>
      </c>
      <c r="BB1590" s="12">
        <v>1</v>
      </c>
      <c r="BC1590" s="12">
        <v>1</v>
      </c>
      <c r="BD1590" s="12">
        <v>0</v>
      </c>
      <c r="BE1590" s="12">
        <v>0</v>
      </c>
      <c r="BF1590" s="12" t="s">
        <v>766</v>
      </c>
      <c r="BG1590" s="12" t="s">
        <v>3066</v>
      </c>
      <c r="BH1590" s="12"/>
      <c r="BI1590" s="12" t="s">
        <v>2807</v>
      </c>
      <c r="BJ1590" s="12" t="s">
        <v>3395</v>
      </c>
      <c r="BK1590" s="12" t="s">
        <v>3463</v>
      </c>
      <c r="BL1590" s="12" t="s">
        <v>3481</v>
      </c>
      <c r="BM1590" s="12" t="s">
        <v>3491</v>
      </c>
      <c r="BN1590" s="7" t="s">
        <v>1174</v>
      </c>
      <c r="BO1590" s="12"/>
      <c r="BP1590" s="12"/>
      <c r="BQ1590" s="12"/>
      <c r="BR1590" s="12"/>
      <c r="BS1590" s="12">
        <v>0.01</v>
      </c>
      <c r="BT1590" s="12">
        <v>1.01</v>
      </c>
      <c r="BU1590" s="12"/>
      <c r="BV1590" s="12" t="s">
        <v>1252</v>
      </c>
      <c r="BW1590" s="12"/>
      <c r="BX1590" s="12"/>
      <c r="BY1590" s="12"/>
      <c r="BZ1590" s="12"/>
      <c r="CA1590" s="12"/>
      <c r="CB1590" s="12"/>
      <c r="CC1590" s="12"/>
      <c r="CD1590" s="12"/>
      <c r="CE1590" s="12" t="s">
        <v>3110</v>
      </c>
      <c r="CF1590" s="12"/>
      <c r="CG1590" s="12"/>
      <c r="CH1590" s="12"/>
      <c r="CI1590" s="12"/>
      <c r="CJ1590" s="12">
        <v>0.4</v>
      </c>
      <c r="CK1590" s="12" t="s">
        <v>3825</v>
      </c>
      <c r="CL1590" s="12"/>
      <c r="CM1590" s="12"/>
      <c r="CN1590" s="12"/>
      <c r="CO1590" s="12"/>
      <c r="CP1590" s="12"/>
      <c r="CQ1590" s="12"/>
      <c r="CR1590" s="12"/>
      <c r="CS1590" s="12"/>
      <c r="CT1590" s="12"/>
      <c r="CU1590" s="12"/>
      <c r="CV1590" s="12"/>
      <c r="CW1590" s="12"/>
      <c r="CX1590" s="57"/>
    </row>
    <row r="1591" spans="1:102" ht="16.5" x14ac:dyDescent="0.35">
      <c r="A1591" s="56">
        <v>140</v>
      </c>
      <c r="B1591" s="12" t="s">
        <v>3155</v>
      </c>
      <c r="C1591" s="12">
        <v>140.4</v>
      </c>
      <c r="D1591" s="12" t="s">
        <v>2967</v>
      </c>
      <c r="E1591" s="12" t="s">
        <v>3018</v>
      </c>
      <c r="F1591" s="12" t="s">
        <v>3916</v>
      </c>
      <c r="G1591" s="12" t="s">
        <v>349</v>
      </c>
      <c r="H1591" s="12" t="s">
        <v>2805</v>
      </c>
      <c r="I1591" s="12" t="s">
        <v>1285</v>
      </c>
      <c r="J1591" s="12" t="s">
        <v>1222</v>
      </c>
      <c r="K1591" s="12"/>
      <c r="L1591" s="12" t="s">
        <v>567</v>
      </c>
      <c r="M1591" s="12" t="s">
        <v>3164</v>
      </c>
      <c r="N1591" s="12"/>
      <c r="O1591" s="12" t="s">
        <v>3400</v>
      </c>
      <c r="P1591" s="12" t="s">
        <v>3402</v>
      </c>
      <c r="Q1591" s="12">
        <v>0</v>
      </c>
      <c r="R1591" s="12">
        <v>0</v>
      </c>
      <c r="S1591" s="12">
        <v>0</v>
      </c>
      <c r="T1591" s="12">
        <v>0</v>
      </c>
      <c r="U1591" s="12">
        <v>0</v>
      </c>
      <c r="V1591" s="12">
        <v>0</v>
      </c>
      <c r="W1591" s="12">
        <v>1</v>
      </c>
      <c r="X1591" s="12">
        <v>0</v>
      </c>
      <c r="Y1591" s="12">
        <v>0</v>
      </c>
      <c r="Z1591" s="12">
        <v>0</v>
      </c>
      <c r="AA1591" s="12">
        <v>0</v>
      </c>
      <c r="AB1591" s="12">
        <v>1</v>
      </c>
      <c r="AC1591" s="12">
        <v>0</v>
      </c>
      <c r="AD1591" s="12">
        <v>0</v>
      </c>
      <c r="AE1591" s="12">
        <v>0</v>
      </c>
      <c r="AF1591" s="12">
        <v>0</v>
      </c>
      <c r="AG1591" s="12">
        <v>0</v>
      </c>
      <c r="AH1591" s="12">
        <v>0</v>
      </c>
      <c r="AI1591" s="12">
        <v>0</v>
      </c>
      <c r="AJ1591" s="12">
        <v>0</v>
      </c>
      <c r="AK1591" s="12">
        <v>0</v>
      </c>
      <c r="AL1591" s="12" t="s">
        <v>3448</v>
      </c>
      <c r="AM1591" s="12" t="s">
        <v>3081</v>
      </c>
      <c r="AN1591" s="12" t="s">
        <v>3082</v>
      </c>
      <c r="AO1591" s="12">
        <v>2010</v>
      </c>
      <c r="AP1591" s="12" t="s">
        <v>3235</v>
      </c>
      <c r="AQ1591" s="12">
        <v>511</v>
      </c>
      <c r="AR1591" s="12">
        <v>1</v>
      </c>
      <c r="AS1591" s="12" t="s">
        <v>555</v>
      </c>
      <c r="AT1591" s="12" t="s">
        <v>349</v>
      </c>
      <c r="AU1591" s="12">
        <v>0</v>
      </c>
      <c r="AV1591" s="12">
        <v>1</v>
      </c>
      <c r="AW1591" s="12">
        <v>0</v>
      </c>
      <c r="AX1591" s="12">
        <v>0</v>
      </c>
      <c r="AY1591" s="7">
        <v>0</v>
      </c>
      <c r="AZ1591" s="12">
        <v>1</v>
      </c>
      <c r="BA1591" s="12">
        <v>1</v>
      </c>
      <c r="BB1591" s="12">
        <v>1</v>
      </c>
      <c r="BC1591" s="12">
        <v>1</v>
      </c>
      <c r="BD1591" s="12">
        <v>0</v>
      </c>
      <c r="BE1591" s="12">
        <v>0</v>
      </c>
      <c r="BF1591" s="12" t="s">
        <v>772</v>
      </c>
      <c r="BG1591" s="12" t="s">
        <v>3065</v>
      </c>
      <c r="BH1591" s="12"/>
      <c r="BI1591" s="12" t="s">
        <v>2814</v>
      </c>
      <c r="BJ1591" s="12" t="s">
        <v>3460</v>
      </c>
      <c r="BK1591" s="12" t="s">
        <v>3463</v>
      </c>
      <c r="BL1591" s="12" t="s">
        <v>3481</v>
      </c>
      <c r="BM1591" s="12" t="s">
        <v>3491</v>
      </c>
      <c r="BN1591" s="7" t="s">
        <v>1174</v>
      </c>
      <c r="BO1591" s="12"/>
      <c r="BP1591" s="12"/>
      <c r="BQ1591" s="12"/>
      <c r="BR1591" s="12"/>
      <c r="BS1591" s="12">
        <v>-0.27</v>
      </c>
      <c r="BT1591" s="12">
        <v>0.76</v>
      </c>
      <c r="BU1591" s="12"/>
      <c r="BV1591" s="12" t="s">
        <v>1252</v>
      </c>
      <c r="BW1591" s="12"/>
      <c r="BX1591" s="12"/>
      <c r="BY1591" s="12"/>
      <c r="BZ1591" s="12"/>
      <c r="CA1591" s="12"/>
      <c r="CB1591" s="12"/>
      <c r="CC1591" s="12"/>
      <c r="CD1591" s="12"/>
      <c r="CE1591" s="12" t="s">
        <v>3110</v>
      </c>
      <c r="CF1591" s="12"/>
      <c r="CG1591" s="12"/>
      <c r="CH1591" s="12"/>
      <c r="CI1591" s="12"/>
      <c r="CJ1591" s="12">
        <v>0.4</v>
      </c>
      <c r="CK1591" s="12" t="s">
        <v>3825</v>
      </c>
      <c r="CL1591" s="12"/>
      <c r="CM1591" s="12"/>
      <c r="CN1591" s="12"/>
      <c r="CO1591" s="12"/>
      <c r="CP1591" s="12"/>
      <c r="CQ1591" s="12"/>
      <c r="CR1591" s="12"/>
      <c r="CS1591" s="12"/>
      <c r="CT1591" s="12"/>
      <c r="CU1591" s="12"/>
      <c r="CV1591" s="12"/>
      <c r="CW1591" s="12"/>
      <c r="CX1591" s="57"/>
    </row>
    <row r="1592" spans="1:102" ht="16.5" x14ac:dyDescent="0.35">
      <c r="A1592" s="56">
        <v>140</v>
      </c>
      <c r="B1592" s="12" t="s">
        <v>3155</v>
      </c>
      <c r="C1592" s="12">
        <v>140.4</v>
      </c>
      <c r="D1592" s="12" t="s">
        <v>2966</v>
      </c>
      <c r="E1592" s="12" t="s">
        <v>3018</v>
      </c>
      <c r="F1592" s="12" t="s">
        <v>3916</v>
      </c>
      <c r="G1592" s="12" t="s">
        <v>349</v>
      </c>
      <c r="H1592" s="12" t="s">
        <v>2805</v>
      </c>
      <c r="I1592" s="12" t="s">
        <v>1285</v>
      </c>
      <c r="J1592" s="12" t="s">
        <v>1222</v>
      </c>
      <c r="K1592" s="12"/>
      <c r="L1592" s="12" t="s">
        <v>567</v>
      </c>
      <c r="M1592" s="12" t="s">
        <v>3164</v>
      </c>
      <c r="N1592" s="12"/>
      <c r="O1592" s="12" t="s">
        <v>3400</v>
      </c>
      <c r="P1592" s="12" t="s">
        <v>3402</v>
      </c>
      <c r="Q1592" s="12">
        <v>0</v>
      </c>
      <c r="R1592" s="12">
        <v>0</v>
      </c>
      <c r="S1592" s="12">
        <v>0</v>
      </c>
      <c r="T1592" s="12">
        <v>0</v>
      </c>
      <c r="U1592" s="12">
        <v>0</v>
      </c>
      <c r="V1592" s="12">
        <v>0</v>
      </c>
      <c r="W1592" s="12">
        <v>1</v>
      </c>
      <c r="X1592" s="12">
        <v>0</v>
      </c>
      <c r="Y1592" s="12">
        <v>0</v>
      </c>
      <c r="Z1592" s="12">
        <v>0</v>
      </c>
      <c r="AA1592" s="12">
        <v>0</v>
      </c>
      <c r="AB1592" s="12">
        <v>1</v>
      </c>
      <c r="AC1592" s="12">
        <v>0</v>
      </c>
      <c r="AD1592" s="12">
        <v>0</v>
      </c>
      <c r="AE1592" s="12">
        <v>0</v>
      </c>
      <c r="AF1592" s="12">
        <v>0</v>
      </c>
      <c r="AG1592" s="12">
        <v>0</v>
      </c>
      <c r="AH1592" s="12">
        <v>0</v>
      </c>
      <c r="AI1592" s="12">
        <v>0</v>
      </c>
      <c r="AJ1592" s="12">
        <v>0</v>
      </c>
      <c r="AK1592" s="12">
        <v>0</v>
      </c>
      <c r="AL1592" s="12" t="s">
        <v>3448</v>
      </c>
      <c r="AM1592" s="12" t="s">
        <v>3081</v>
      </c>
      <c r="AN1592" s="12" t="s">
        <v>3082</v>
      </c>
      <c r="AO1592" s="12">
        <v>2010</v>
      </c>
      <c r="AP1592" s="12" t="s">
        <v>3235</v>
      </c>
      <c r="AQ1592" s="12">
        <v>511</v>
      </c>
      <c r="AR1592" s="12">
        <v>1</v>
      </c>
      <c r="AS1592" s="12" t="s">
        <v>555</v>
      </c>
      <c r="AT1592" s="12" t="s">
        <v>349</v>
      </c>
      <c r="AU1592" s="12">
        <v>0</v>
      </c>
      <c r="AV1592" s="12">
        <v>1</v>
      </c>
      <c r="AW1592" s="12">
        <v>0</v>
      </c>
      <c r="AX1592" s="12">
        <v>0</v>
      </c>
      <c r="AY1592" s="7">
        <v>0</v>
      </c>
      <c r="AZ1592" s="12">
        <v>1</v>
      </c>
      <c r="BA1592" s="12">
        <v>1</v>
      </c>
      <c r="BB1592" s="12">
        <v>1</v>
      </c>
      <c r="BC1592" s="12">
        <v>1</v>
      </c>
      <c r="BD1592" s="12">
        <v>0</v>
      </c>
      <c r="BE1592" s="12">
        <v>0</v>
      </c>
      <c r="BF1592" s="12" t="s">
        <v>772</v>
      </c>
      <c r="BG1592" s="12" t="s">
        <v>3064</v>
      </c>
      <c r="BH1592" s="12"/>
      <c r="BI1592" s="12" t="s">
        <v>2814</v>
      </c>
      <c r="BJ1592" s="12" t="s">
        <v>3395</v>
      </c>
      <c r="BK1592" s="12" t="s">
        <v>3463</v>
      </c>
      <c r="BL1592" s="12" t="s">
        <v>3481</v>
      </c>
      <c r="BM1592" s="12" t="s">
        <v>3491</v>
      </c>
      <c r="BN1592" s="7" t="s">
        <v>1174</v>
      </c>
      <c r="BO1592" s="12"/>
      <c r="BP1592" s="12"/>
      <c r="BQ1592" s="12"/>
      <c r="BR1592" s="12"/>
      <c r="BS1592" s="12">
        <v>-0.82</v>
      </c>
      <c r="BT1592" s="12">
        <v>0.44</v>
      </c>
      <c r="BU1592" s="12"/>
      <c r="BV1592" s="12" t="s">
        <v>1252</v>
      </c>
      <c r="BW1592" s="12"/>
      <c r="BX1592" s="12"/>
      <c r="BY1592" s="12"/>
      <c r="BZ1592" s="12"/>
      <c r="CA1592" s="12"/>
      <c r="CB1592" s="12"/>
      <c r="CC1592" s="12"/>
      <c r="CD1592" s="12"/>
      <c r="CE1592" s="12" t="s">
        <v>3110</v>
      </c>
      <c r="CF1592" s="12"/>
      <c r="CG1592" s="12"/>
      <c r="CH1592" s="12"/>
      <c r="CI1592" s="12"/>
      <c r="CJ1592" s="12">
        <v>0.4</v>
      </c>
      <c r="CK1592" s="12" t="s">
        <v>3825</v>
      </c>
      <c r="CL1592" s="12"/>
      <c r="CM1592" s="12"/>
      <c r="CN1592" s="12"/>
      <c r="CO1592" s="12"/>
      <c r="CP1592" s="12"/>
      <c r="CQ1592" s="12"/>
      <c r="CR1592" s="12"/>
      <c r="CS1592" s="12"/>
      <c r="CT1592" s="12"/>
      <c r="CU1592" s="12"/>
      <c r="CV1592" s="12"/>
      <c r="CW1592" s="12"/>
      <c r="CX1592" s="57"/>
    </row>
    <row r="1593" spans="1:102" ht="16.5" x14ac:dyDescent="0.35">
      <c r="A1593" s="56">
        <v>140</v>
      </c>
      <c r="B1593" s="12" t="s">
        <v>3155</v>
      </c>
      <c r="C1593" s="12">
        <v>140.4</v>
      </c>
      <c r="D1593" s="12" t="s">
        <v>2968</v>
      </c>
      <c r="E1593" s="12" t="s">
        <v>3018</v>
      </c>
      <c r="F1593" s="12" t="s">
        <v>3916</v>
      </c>
      <c r="G1593" s="12" t="s">
        <v>212</v>
      </c>
      <c r="H1593" s="12" t="s">
        <v>2804</v>
      </c>
      <c r="I1593" s="12" t="s">
        <v>212</v>
      </c>
      <c r="J1593" s="12" t="s">
        <v>1222</v>
      </c>
      <c r="K1593" s="12"/>
      <c r="L1593" s="12" t="s">
        <v>567</v>
      </c>
      <c r="M1593" s="12" t="s">
        <v>3164</v>
      </c>
      <c r="N1593" s="12"/>
      <c r="O1593" s="12" t="s">
        <v>3400</v>
      </c>
      <c r="P1593" s="12" t="s">
        <v>3402</v>
      </c>
      <c r="Q1593" s="12">
        <v>0</v>
      </c>
      <c r="R1593" s="12">
        <v>0</v>
      </c>
      <c r="S1593" s="12">
        <v>0</v>
      </c>
      <c r="T1593" s="12">
        <v>0</v>
      </c>
      <c r="U1593" s="12">
        <v>0</v>
      </c>
      <c r="V1593" s="12">
        <v>0</v>
      </c>
      <c r="W1593" s="12">
        <v>1</v>
      </c>
      <c r="X1593" s="12">
        <v>0</v>
      </c>
      <c r="Y1593" s="12">
        <v>0</v>
      </c>
      <c r="Z1593" s="12">
        <v>0</v>
      </c>
      <c r="AA1593" s="12">
        <v>0</v>
      </c>
      <c r="AB1593" s="12">
        <v>1</v>
      </c>
      <c r="AC1593" s="12">
        <v>0</v>
      </c>
      <c r="AD1593" s="12">
        <v>0</v>
      </c>
      <c r="AE1593" s="12">
        <v>0</v>
      </c>
      <c r="AF1593" s="12">
        <v>0</v>
      </c>
      <c r="AG1593" s="12">
        <v>0</v>
      </c>
      <c r="AH1593" s="12">
        <v>0</v>
      </c>
      <c r="AI1593" s="12">
        <v>0</v>
      </c>
      <c r="AJ1593" s="12">
        <v>0</v>
      </c>
      <c r="AK1593" s="12">
        <v>0</v>
      </c>
      <c r="AL1593" s="12" t="s">
        <v>3448</v>
      </c>
      <c r="AM1593" s="12" t="s">
        <v>3081</v>
      </c>
      <c r="AN1593" s="12" t="s">
        <v>3082</v>
      </c>
      <c r="AO1593" s="12">
        <v>2010</v>
      </c>
      <c r="AP1593" s="12" t="s">
        <v>3235</v>
      </c>
      <c r="AQ1593" s="12">
        <v>511</v>
      </c>
      <c r="AR1593" s="12">
        <v>1</v>
      </c>
      <c r="AS1593" s="12" t="s">
        <v>555</v>
      </c>
      <c r="AT1593" s="12" t="s">
        <v>349</v>
      </c>
      <c r="AU1593" s="12">
        <v>0</v>
      </c>
      <c r="AV1593" s="12">
        <v>1</v>
      </c>
      <c r="AW1593" s="12">
        <v>0</v>
      </c>
      <c r="AX1593" s="12">
        <v>0</v>
      </c>
      <c r="AY1593" s="7">
        <v>0</v>
      </c>
      <c r="AZ1593" s="12">
        <v>1</v>
      </c>
      <c r="BA1593" s="12">
        <v>1</v>
      </c>
      <c r="BB1593" s="12">
        <v>1</v>
      </c>
      <c r="BC1593" s="12">
        <v>1</v>
      </c>
      <c r="BD1593" s="12">
        <v>0</v>
      </c>
      <c r="BE1593" s="12">
        <v>0</v>
      </c>
      <c r="BF1593" s="12" t="s">
        <v>766</v>
      </c>
      <c r="BG1593" s="12" t="s">
        <v>3066</v>
      </c>
      <c r="BH1593" s="12"/>
      <c r="BI1593" s="12" t="s">
        <v>2807</v>
      </c>
      <c r="BJ1593" s="12" t="s">
        <v>3395</v>
      </c>
      <c r="BK1593" s="12" t="s">
        <v>3463</v>
      </c>
      <c r="BL1593" s="12" t="s">
        <v>3481</v>
      </c>
      <c r="BM1593" s="12" t="s">
        <v>3491</v>
      </c>
      <c r="BN1593" s="7" t="s">
        <v>1174</v>
      </c>
      <c r="BO1593" s="12"/>
      <c r="BP1593" s="12"/>
      <c r="BQ1593" s="12"/>
      <c r="BR1593" s="12"/>
      <c r="BS1593" s="12">
        <v>0.03</v>
      </c>
      <c r="BT1593" s="12">
        <v>1.03</v>
      </c>
      <c r="BU1593" s="12"/>
      <c r="BV1593" s="12" t="s">
        <v>1252</v>
      </c>
      <c r="BW1593" s="12"/>
      <c r="BX1593" s="12"/>
      <c r="BY1593" s="12"/>
      <c r="BZ1593" s="12"/>
      <c r="CA1593" s="12"/>
      <c r="CB1593" s="12"/>
      <c r="CC1593" s="12"/>
      <c r="CD1593" s="12"/>
      <c r="CE1593" s="12">
        <v>0.05</v>
      </c>
      <c r="CF1593" s="12"/>
      <c r="CG1593" s="12"/>
      <c r="CH1593" s="12"/>
      <c r="CI1593" s="12"/>
      <c r="CJ1593" s="12">
        <v>0.4</v>
      </c>
      <c r="CK1593" s="12" t="s">
        <v>3825</v>
      </c>
      <c r="CL1593" s="12"/>
      <c r="CM1593" s="12"/>
      <c r="CN1593" s="12"/>
      <c r="CO1593" s="12"/>
      <c r="CP1593" s="12"/>
      <c r="CQ1593" s="12"/>
      <c r="CR1593" s="12"/>
      <c r="CS1593" s="12"/>
      <c r="CT1593" s="12"/>
      <c r="CU1593" s="12"/>
      <c r="CV1593" s="12"/>
      <c r="CW1593" s="12"/>
      <c r="CX1593" s="57"/>
    </row>
    <row r="1594" spans="1:102" x14ac:dyDescent="0.35">
      <c r="A1594" s="56">
        <v>142</v>
      </c>
      <c r="B1594" s="12" t="s">
        <v>3157</v>
      </c>
      <c r="C1594" s="12">
        <v>142.1</v>
      </c>
      <c r="D1594" s="12" t="s">
        <v>3374</v>
      </c>
      <c r="E1594" s="12" t="s">
        <v>3020</v>
      </c>
      <c r="F1594" s="12" t="s">
        <v>1078</v>
      </c>
      <c r="G1594" s="12" t="s">
        <v>349</v>
      </c>
      <c r="H1594" s="12" t="s">
        <v>1078</v>
      </c>
      <c r="I1594" s="12" t="s">
        <v>1285</v>
      </c>
      <c r="J1594" s="12" t="s">
        <v>1222</v>
      </c>
      <c r="K1594" s="12"/>
      <c r="L1594" s="12" t="s">
        <v>567</v>
      </c>
      <c r="M1594" s="12" t="s">
        <v>3164</v>
      </c>
      <c r="N1594" s="12"/>
      <c r="O1594" s="12" t="s">
        <v>3400</v>
      </c>
      <c r="P1594" s="12" t="s">
        <v>3404</v>
      </c>
      <c r="Q1594" s="12">
        <v>1</v>
      </c>
      <c r="R1594" s="12">
        <v>0</v>
      </c>
      <c r="S1594" s="12">
        <v>0</v>
      </c>
      <c r="T1594" s="12">
        <v>0</v>
      </c>
      <c r="U1594" s="12">
        <v>0</v>
      </c>
      <c r="V1594" s="12">
        <v>0</v>
      </c>
      <c r="W1594" s="12">
        <v>0</v>
      </c>
      <c r="X1594" s="12">
        <v>0</v>
      </c>
      <c r="Y1594" s="12">
        <v>0</v>
      </c>
      <c r="Z1594" s="12">
        <v>0</v>
      </c>
      <c r="AA1594" s="12">
        <v>0</v>
      </c>
      <c r="AB1594" s="12">
        <v>0</v>
      </c>
      <c r="AC1594" s="12">
        <v>0</v>
      </c>
      <c r="AD1594" s="12">
        <v>0</v>
      </c>
      <c r="AE1594" s="12">
        <v>0</v>
      </c>
      <c r="AF1594" s="12">
        <v>0</v>
      </c>
      <c r="AG1594" s="12">
        <v>0</v>
      </c>
      <c r="AH1594" s="12">
        <v>0</v>
      </c>
      <c r="AI1594" s="12">
        <v>0</v>
      </c>
      <c r="AJ1594" s="12">
        <v>1</v>
      </c>
      <c r="AK1594" s="12">
        <v>0</v>
      </c>
      <c r="AL1594" s="12" t="s">
        <v>3341</v>
      </c>
      <c r="AM1594" s="12" t="s">
        <v>3103</v>
      </c>
      <c r="AN1594" s="12" t="s">
        <v>3104</v>
      </c>
      <c r="AO1594" s="12">
        <v>2013</v>
      </c>
      <c r="AP1594" s="12" t="s">
        <v>3235</v>
      </c>
      <c r="AQ1594" s="12">
        <v>524</v>
      </c>
      <c r="AR1594" s="12">
        <v>1</v>
      </c>
      <c r="AS1594" s="12" t="s">
        <v>555</v>
      </c>
      <c r="AT1594" s="12" t="s">
        <v>212</v>
      </c>
      <c r="AU1594" s="12">
        <v>0</v>
      </c>
      <c r="AV1594" s="12">
        <v>0</v>
      </c>
      <c r="AW1594" s="12">
        <v>0</v>
      </c>
      <c r="AX1594" s="12">
        <v>0</v>
      </c>
      <c r="AY1594" s="12">
        <v>0</v>
      </c>
      <c r="AZ1594" s="12">
        <v>1</v>
      </c>
      <c r="BA1594" s="12">
        <v>1</v>
      </c>
      <c r="BB1594" s="12">
        <v>0</v>
      </c>
      <c r="BC1594" s="12">
        <v>0</v>
      </c>
      <c r="BD1594" s="12">
        <v>0</v>
      </c>
      <c r="BE1594" s="12">
        <v>0</v>
      </c>
      <c r="BF1594" s="12" t="s">
        <v>2820</v>
      </c>
      <c r="BG1594" s="12" t="s">
        <v>3073</v>
      </c>
      <c r="BH1594" s="12">
        <v>1</v>
      </c>
      <c r="BI1594" s="12" t="s">
        <v>3257</v>
      </c>
      <c r="BJ1594" s="12" t="s">
        <v>3460</v>
      </c>
      <c r="BK1594" s="12" t="s">
        <v>3463</v>
      </c>
      <c r="BL1594" s="12" t="s">
        <v>3464</v>
      </c>
      <c r="BM1594" s="12" t="s">
        <v>3493</v>
      </c>
      <c r="BN1594" s="12" t="s">
        <v>1174</v>
      </c>
      <c r="BO1594" s="12"/>
      <c r="BP1594" s="12"/>
      <c r="BQ1594" s="12"/>
      <c r="BR1594" s="12"/>
      <c r="BS1594" s="12"/>
      <c r="BT1594" s="12"/>
      <c r="BU1594" s="12"/>
      <c r="BV1594" s="12"/>
      <c r="BW1594" s="12"/>
      <c r="BX1594" s="12"/>
      <c r="BY1594" s="12"/>
      <c r="BZ1594" s="12"/>
      <c r="CA1594" s="12"/>
      <c r="CB1594" s="12"/>
      <c r="CC1594" s="12"/>
      <c r="CD1594" s="12"/>
      <c r="CE1594" s="12"/>
      <c r="CF1594" s="12"/>
      <c r="CG1594" s="12"/>
      <c r="CH1594" s="12"/>
      <c r="CI1594" s="12"/>
      <c r="CJ1594" s="12"/>
      <c r="CK1594" s="12"/>
      <c r="CL1594" s="12"/>
      <c r="CM1594" s="12"/>
      <c r="CN1594" s="12"/>
      <c r="CO1594" s="12"/>
      <c r="CP1594" s="12"/>
      <c r="CQ1594" s="12"/>
      <c r="CR1594" s="12"/>
      <c r="CS1594" s="12"/>
      <c r="CT1594" s="12"/>
      <c r="CU1594" s="12"/>
      <c r="CV1594" s="12"/>
      <c r="CW1594" s="12"/>
      <c r="CX1594" s="57"/>
    </row>
    <row r="1595" spans="1:102" x14ac:dyDescent="0.35">
      <c r="A1595" s="56">
        <v>142</v>
      </c>
      <c r="B1595" s="12" t="s">
        <v>3157</v>
      </c>
      <c r="C1595" s="12">
        <v>142.1</v>
      </c>
      <c r="D1595" s="12" t="s">
        <v>3378</v>
      </c>
      <c r="E1595" s="12" t="s">
        <v>3020</v>
      </c>
      <c r="F1595" s="12" t="s">
        <v>1078</v>
      </c>
      <c r="G1595" s="12" t="s">
        <v>349</v>
      </c>
      <c r="H1595" s="12" t="s">
        <v>1078</v>
      </c>
      <c r="I1595" s="12" t="s">
        <v>1285</v>
      </c>
      <c r="J1595" s="12" t="s">
        <v>1222</v>
      </c>
      <c r="K1595" s="12"/>
      <c r="L1595" s="12" t="s">
        <v>567</v>
      </c>
      <c r="M1595" s="12" t="s">
        <v>3164</v>
      </c>
      <c r="N1595" s="12"/>
      <c r="O1595" s="12" t="s">
        <v>3400</v>
      </c>
      <c r="P1595" s="12" t="s">
        <v>3404</v>
      </c>
      <c r="Q1595" s="12">
        <v>1</v>
      </c>
      <c r="R1595" s="12">
        <v>0</v>
      </c>
      <c r="S1595" s="12">
        <v>0</v>
      </c>
      <c r="T1595" s="12">
        <v>0</v>
      </c>
      <c r="U1595" s="12">
        <v>0</v>
      </c>
      <c r="V1595" s="12">
        <v>0</v>
      </c>
      <c r="W1595" s="12">
        <v>0</v>
      </c>
      <c r="X1595" s="12">
        <v>0</v>
      </c>
      <c r="Y1595" s="12">
        <v>0</v>
      </c>
      <c r="Z1595" s="12">
        <v>0</v>
      </c>
      <c r="AA1595" s="12">
        <v>0</v>
      </c>
      <c r="AB1595" s="12">
        <v>0</v>
      </c>
      <c r="AC1595" s="12">
        <v>0</v>
      </c>
      <c r="AD1595" s="12">
        <v>0</v>
      </c>
      <c r="AE1595" s="12">
        <v>0</v>
      </c>
      <c r="AF1595" s="12">
        <v>0</v>
      </c>
      <c r="AG1595" s="12">
        <v>0</v>
      </c>
      <c r="AH1595" s="12">
        <v>0</v>
      </c>
      <c r="AI1595" s="12">
        <v>0</v>
      </c>
      <c r="AJ1595" s="12">
        <v>1</v>
      </c>
      <c r="AK1595" s="12">
        <v>0</v>
      </c>
      <c r="AL1595" s="12" t="s">
        <v>3341</v>
      </c>
      <c r="AM1595" s="12" t="s">
        <v>3103</v>
      </c>
      <c r="AN1595" s="12" t="s">
        <v>3104</v>
      </c>
      <c r="AO1595" s="12">
        <v>2013</v>
      </c>
      <c r="AP1595" s="12" t="s">
        <v>3235</v>
      </c>
      <c r="AQ1595" s="12">
        <v>524</v>
      </c>
      <c r="AR1595" s="12">
        <v>1</v>
      </c>
      <c r="AS1595" s="12" t="s">
        <v>555</v>
      </c>
      <c r="AT1595" s="12" t="s">
        <v>212</v>
      </c>
      <c r="AU1595" s="12">
        <v>0</v>
      </c>
      <c r="AV1595" s="12">
        <v>0</v>
      </c>
      <c r="AW1595" s="12">
        <v>0</v>
      </c>
      <c r="AX1595" s="12">
        <v>0</v>
      </c>
      <c r="AY1595" s="12">
        <v>0</v>
      </c>
      <c r="AZ1595" s="12">
        <v>1</v>
      </c>
      <c r="BA1595" s="12">
        <v>1</v>
      </c>
      <c r="BB1595" s="12">
        <v>0</v>
      </c>
      <c r="BC1595" s="12">
        <v>0</v>
      </c>
      <c r="BD1595" s="12">
        <v>0</v>
      </c>
      <c r="BE1595" s="12">
        <v>0</v>
      </c>
      <c r="BF1595" s="12" t="s">
        <v>3277</v>
      </c>
      <c r="BG1595" s="12" t="s">
        <v>3382</v>
      </c>
      <c r="BH1595" s="12">
        <v>1</v>
      </c>
      <c r="BI1595" s="12" t="s">
        <v>3253</v>
      </c>
      <c r="BJ1595" s="12" t="s">
        <v>3460</v>
      </c>
      <c r="BK1595" s="12" t="s">
        <v>3463</v>
      </c>
      <c r="BL1595" s="12" t="s">
        <v>3464</v>
      </c>
      <c r="BM1595" s="12" t="s">
        <v>3493</v>
      </c>
      <c r="BN1595" s="12" t="s">
        <v>1174</v>
      </c>
      <c r="BO1595" s="12"/>
      <c r="BP1595" s="12"/>
      <c r="BQ1595" s="12"/>
      <c r="BR1595" s="12"/>
      <c r="BS1595" s="12"/>
      <c r="BT1595" s="12"/>
      <c r="BU1595" s="12"/>
      <c r="BV1595" s="12"/>
      <c r="BW1595" s="12"/>
      <c r="BX1595" s="12"/>
      <c r="BY1595" s="12"/>
      <c r="BZ1595" s="12"/>
      <c r="CA1595" s="12"/>
      <c r="CB1595" s="12"/>
      <c r="CC1595" s="12"/>
      <c r="CD1595" s="12"/>
      <c r="CE1595" s="12"/>
      <c r="CF1595" s="12"/>
      <c r="CG1595" s="12"/>
      <c r="CH1595" s="12"/>
      <c r="CI1595" s="12"/>
      <c r="CJ1595" s="12"/>
      <c r="CK1595" s="12"/>
      <c r="CL1595" s="12"/>
      <c r="CM1595" s="12"/>
      <c r="CN1595" s="12"/>
      <c r="CO1595" s="12"/>
      <c r="CP1595" s="12"/>
      <c r="CQ1595" s="12"/>
      <c r="CR1595" s="12"/>
      <c r="CS1595" s="12"/>
      <c r="CT1595" s="12"/>
      <c r="CU1595" s="12"/>
      <c r="CV1595" s="12"/>
      <c r="CW1595" s="12"/>
      <c r="CX1595" s="57"/>
    </row>
    <row r="1596" spans="1:102" x14ac:dyDescent="0.35">
      <c r="A1596" s="56">
        <v>142</v>
      </c>
      <c r="B1596" s="12" t="s">
        <v>3157</v>
      </c>
      <c r="C1596" s="12">
        <v>142.1</v>
      </c>
      <c r="D1596" s="12" t="s">
        <v>3379</v>
      </c>
      <c r="E1596" s="12" t="s">
        <v>3020</v>
      </c>
      <c r="F1596" s="12" t="s">
        <v>1078</v>
      </c>
      <c r="G1596" s="12" t="s">
        <v>349</v>
      </c>
      <c r="H1596" s="12" t="s">
        <v>1078</v>
      </c>
      <c r="I1596" s="12" t="s">
        <v>1285</v>
      </c>
      <c r="J1596" s="12" t="s">
        <v>1222</v>
      </c>
      <c r="K1596" s="12"/>
      <c r="L1596" s="12" t="s">
        <v>567</v>
      </c>
      <c r="M1596" s="12" t="s">
        <v>3164</v>
      </c>
      <c r="N1596" s="12"/>
      <c r="O1596" s="12" t="s">
        <v>3400</v>
      </c>
      <c r="P1596" s="12" t="s">
        <v>3404</v>
      </c>
      <c r="Q1596" s="12">
        <v>1</v>
      </c>
      <c r="R1596" s="12">
        <v>0</v>
      </c>
      <c r="S1596" s="12">
        <v>0</v>
      </c>
      <c r="T1596" s="12">
        <v>0</v>
      </c>
      <c r="U1596" s="12">
        <v>0</v>
      </c>
      <c r="V1596" s="12">
        <v>0</v>
      </c>
      <c r="W1596" s="12">
        <v>0</v>
      </c>
      <c r="X1596" s="12">
        <v>0</v>
      </c>
      <c r="Y1596" s="12">
        <v>0</v>
      </c>
      <c r="Z1596" s="12">
        <v>0</v>
      </c>
      <c r="AA1596" s="12">
        <v>0</v>
      </c>
      <c r="AB1596" s="12">
        <v>0</v>
      </c>
      <c r="AC1596" s="12">
        <v>0</v>
      </c>
      <c r="AD1596" s="12">
        <v>0</v>
      </c>
      <c r="AE1596" s="12">
        <v>0</v>
      </c>
      <c r="AF1596" s="12">
        <v>0</v>
      </c>
      <c r="AG1596" s="12">
        <v>0</v>
      </c>
      <c r="AH1596" s="12">
        <v>0</v>
      </c>
      <c r="AI1596" s="12">
        <v>0</v>
      </c>
      <c r="AJ1596" s="12">
        <v>1</v>
      </c>
      <c r="AK1596" s="12">
        <v>0</v>
      </c>
      <c r="AL1596" s="12" t="s">
        <v>3341</v>
      </c>
      <c r="AM1596" s="12" t="s">
        <v>3103</v>
      </c>
      <c r="AN1596" s="12" t="s">
        <v>3104</v>
      </c>
      <c r="AO1596" s="12">
        <v>2013</v>
      </c>
      <c r="AP1596" s="12" t="s">
        <v>3235</v>
      </c>
      <c r="AQ1596" s="12">
        <v>524</v>
      </c>
      <c r="AR1596" s="12">
        <v>1</v>
      </c>
      <c r="AS1596" s="12" t="s">
        <v>555</v>
      </c>
      <c r="AT1596" s="12" t="s">
        <v>212</v>
      </c>
      <c r="AU1596" s="12">
        <v>0</v>
      </c>
      <c r="AV1596" s="12">
        <v>0</v>
      </c>
      <c r="AW1596" s="12">
        <v>0</v>
      </c>
      <c r="AX1596" s="12">
        <v>0</v>
      </c>
      <c r="AY1596" s="12">
        <v>0</v>
      </c>
      <c r="AZ1596" s="12">
        <v>1</v>
      </c>
      <c r="BA1596" s="12">
        <v>1</v>
      </c>
      <c r="BB1596" s="12">
        <v>0</v>
      </c>
      <c r="BC1596" s="12">
        <v>0</v>
      </c>
      <c r="BD1596" s="12">
        <v>0</v>
      </c>
      <c r="BE1596" s="12">
        <v>0</v>
      </c>
      <c r="BF1596" s="12" t="s">
        <v>3277</v>
      </c>
      <c r="BG1596" s="12" t="s">
        <v>3383</v>
      </c>
      <c r="BH1596" s="12">
        <v>1</v>
      </c>
      <c r="BI1596" s="12" t="s">
        <v>3253</v>
      </c>
      <c r="BJ1596" s="12" t="s">
        <v>3460</v>
      </c>
      <c r="BK1596" s="12" t="s">
        <v>3463</v>
      </c>
      <c r="BL1596" s="12" t="s">
        <v>3464</v>
      </c>
      <c r="BM1596" s="12" t="s">
        <v>3493</v>
      </c>
      <c r="BN1596" s="12" t="s">
        <v>1174</v>
      </c>
      <c r="BO1596" s="12"/>
      <c r="BP1596" s="12"/>
      <c r="BQ1596" s="12"/>
      <c r="BR1596" s="12"/>
      <c r="BS1596" s="12"/>
      <c r="BT1596" s="12"/>
      <c r="BU1596" s="12"/>
      <c r="BV1596" s="12"/>
      <c r="BW1596" s="12"/>
      <c r="BX1596" s="12"/>
      <c r="BY1596" s="12"/>
      <c r="BZ1596" s="12"/>
      <c r="CA1596" s="12"/>
      <c r="CB1596" s="12"/>
      <c r="CC1596" s="12"/>
      <c r="CD1596" s="12"/>
      <c r="CE1596" s="12"/>
      <c r="CF1596" s="12"/>
      <c r="CG1596" s="12"/>
      <c r="CH1596" s="12"/>
      <c r="CI1596" s="12"/>
      <c r="CJ1596" s="12"/>
      <c r="CK1596" s="12"/>
      <c r="CL1596" s="12"/>
      <c r="CM1596" s="12"/>
      <c r="CN1596" s="12"/>
      <c r="CO1596" s="12"/>
      <c r="CP1596" s="12"/>
      <c r="CQ1596" s="12"/>
      <c r="CR1596" s="12"/>
      <c r="CS1596" s="12"/>
      <c r="CT1596" s="12"/>
      <c r="CU1596" s="12"/>
      <c r="CV1596" s="12"/>
      <c r="CW1596" s="12"/>
      <c r="CX1596" s="57"/>
    </row>
    <row r="1597" spans="1:102" x14ac:dyDescent="0.35">
      <c r="A1597" s="56">
        <v>142</v>
      </c>
      <c r="B1597" s="12" t="s">
        <v>3157</v>
      </c>
      <c r="C1597" s="12">
        <v>142.1</v>
      </c>
      <c r="D1597" s="12" t="s">
        <v>3380</v>
      </c>
      <c r="E1597" s="12" t="s">
        <v>3020</v>
      </c>
      <c r="F1597" s="12" t="s">
        <v>1078</v>
      </c>
      <c r="G1597" s="12" t="s">
        <v>349</v>
      </c>
      <c r="H1597" s="12" t="s">
        <v>1078</v>
      </c>
      <c r="I1597" s="12" t="s">
        <v>1285</v>
      </c>
      <c r="J1597" s="12" t="s">
        <v>1222</v>
      </c>
      <c r="K1597" s="12"/>
      <c r="L1597" s="12" t="s">
        <v>567</v>
      </c>
      <c r="M1597" s="12" t="s">
        <v>3164</v>
      </c>
      <c r="N1597" s="12"/>
      <c r="O1597" s="12" t="s">
        <v>3400</v>
      </c>
      <c r="P1597" s="12" t="s">
        <v>3404</v>
      </c>
      <c r="Q1597" s="12">
        <v>1</v>
      </c>
      <c r="R1597" s="12">
        <v>0</v>
      </c>
      <c r="S1597" s="12">
        <v>0</v>
      </c>
      <c r="T1597" s="12">
        <v>0</v>
      </c>
      <c r="U1597" s="12">
        <v>0</v>
      </c>
      <c r="V1597" s="12">
        <v>0</v>
      </c>
      <c r="W1597" s="12">
        <v>0</v>
      </c>
      <c r="X1597" s="12">
        <v>0</v>
      </c>
      <c r="Y1597" s="12">
        <v>0</v>
      </c>
      <c r="Z1597" s="12">
        <v>0</v>
      </c>
      <c r="AA1597" s="12">
        <v>0</v>
      </c>
      <c r="AB1597" s="12">
        <v>0</v>
      </c>
      <c r="AC1597" s="12">
        <v>0</v>
      </c>
      <c r="AD1597" s="12">
        <v>0</v>
      </c>
      <c r="AE1597" s="12">
        <v>0</v>
      </c>
      <c r="AF1597" s="12">
        <v>0</v>
      </c>
      <c r="AG1597" s="12">
        <v>0</v>
      </c>
      <c r="AH1597" s="12">
        <v>0</v>
      </c>
      <c r="AI1597" s="12">
        <v>0</v>
      </c>
      <c r="AJ1597" s="12">
        <v>1</v>
      </c>
      <c r="AK1597" s="12">
        <v>0</v>
      </c>
      <c r="AL1597" s="12" t="s">
        <v>3341</v>
      </c>
      <c r="AM1597" s="12" t="s">
        <v>3103</v>
      </c>
      <c r="AN1597" s="12" t="s">
        <v>3104</v>
      </c>
      <c r="AO1597" s="12">
        <v>2013</v>
      </c>
      <c r="AP1597" s="12" t="s">
        <v>3235</v>
      </c>
      <c r="AQ1597" s="12">
        <v>524</v>
      </c>
      <c r="AR1597" s="12">
        <v>1</v>
      </c>
      <c r="AS1597" s="12" t="s">
        <v>555</v>
      </c>
      <c r="AT1597" s="12" t="s">
        <v>212</v>
      </c>
      <c r="AU1597" s="12">
        <v>0</v>
      </c>
      <c r="AV1597" s="12">
        <v>0</v>
      </c>
      <c r="AW1597" s="12">
        <v>0</v>
      </c>
      <c r="AX1597" s="12">
        <v>0</v>
      </c>
      <c r="AY1597" s="12">
        <v>0</v>
      </c>
      <c r="AZ1597" s="12">
        <v>1</v>
      </c>
      <c r="BA1597" s="12">
        <v>1</v>
      </c>
      <c r="BB1597" s="12">
        <v>0</v>
      </c>
      <c r="BC1597" s="12">
        <v>0</v>
      </c>
      <c r="BD1597" s="12">
        <v>0</v>
      </c>
      <c r="BE1597" s="12">
        <v>0</v>
      </c>
      <c r="BF1597" s="12" t="s">
        <v>3277</v>
      </c>
      <c r="BG1597" s="12" t="s">
        <v>3384</v>
      </c>
      <c r="BH1597" s="12">
        <v>1</v>
      </c>
      <c r="BI1597" s="12" t="s">
        <v>3253</v>
      </c>
      <c r="BJ1597" s="12" t="s">
        <v>3460</v>
      </c>
      <c r="BK1597" s="12" t="s">
        <v>3463</v>
      </c>
      <c r="BL1597" s="12" t="s">
        <v>3464</v>
      </c>
      <c r="BM1597" s="12" t="s">
        <v>3493</v>
      </c>
      <c r="BN1597" s="12" t="s">
        <v>1174</v>
      </c>
      <c r="BO1597" s="12"/>
      <c r="BP1597" s="12"/>
      <c r="BQ1597" s="12"/>
      <c r="BR1597" s="12"/>
      <c r="BS1597" s="12"/>
      <c r="BT1597" s="12"/>
      <c r="BU1597" s="12"/>
      <c r="BV1597" s="12"/>
      <c r="BW1597" s="12"/>
      <c r="BX1597" s="12"/>
      <c r="BY1597" s="12"/>
      <c r="BZ1597" s="12"/>
      <c r="CA1597" s="12"/>
      <c r="CB1597" s="12"/>
      <c r="CC1597" s="12"/>
      <c r="CD1597" s="12"/>
      <c r="CE1597" s="12"/>
      <c r="CF1597" s="12"/>
      <c r="CG1597" s="12"/>
      <c r="CH1597" s="12"/>
      <c r="CI1597" s="12"/>
      <c r="CJ1597" s="12"/>
      <c r="CK1597" s="12"/>
      <c r="CL1597" s="12"/>
      <c r="CM1597" s="12"/>
      <c r="CN1597" s="12"/>
      <c r="CO1597" s="12"/>
      <c r="CP1597" s="12"/>
      <c r="CQ1597" s="12"/>
      <c r="CR1597" s="12"/>
      <c r="CS1597" s="12"/>
      <c r="CT1597" s="12"/>
      <c r="CU1597" s="12"/>
      <c r="CV1597" s="12"/>
      <c r="CW1597" s="12"/>
      <c r="CX1597" s="57"/>
    </row>
    <row r="1598" spans="1:102" x14ac:dyDescent="0.35">
      <c r="A1598" s="56">
        <v>142</v>
      </c>
      <c r="B1598" s="12" t="s">
        <v>3157</v>
      </c>
      <c r="C1598" s="12">
        <v>142.1</v>
      </c>
      <c r="D1598" s="12" t="s">
        <v>3381</v>
      </c>
      <c r="E1598" s="12" t="s">
        <v>3020</v>
      </c>
      <c r="F1598" s="12" t="s">
        <v>1078</v>
      </c>
      <c r="G1598" s="12" t="s">
        <v>349</v>
      </c>
      <c r="H1598" s="12" t="s">
        <v>1078</v>
      </c>
      <c r="I1598" s="12" t="s">
        <v>1285</v>
      </c>
      <c r="J1598" s="12" t="s">
        <v>1222</v>
      </c>
      <c r="K1598" s="12"/>
      <c r="L1598" s="12" t="s">
        <v>567</v>
      </c>
      <c r="M1598" s="12" t="s">
        <v>3164</v>
      </c>
      <c r="N1598" s="12"/>
      <c r="O1598" s="12" t="s">
        <v>3400</v>
      </c>
      <c r="P1598" s="12" t="s">
        <v>3404</v>
      </c>
      <c r="Q1598" s="12">
        <v>1</v>
      </c>
      <c r="R1598" s="12">
        <v>0</v>
      </c>
      <c r="S1598" s="12">
        <v>0</v>
      </c>
      <c r="T1598" s="12">
        <v>0</v>
      </c>
      <c r="U1598" s="12">
        <v>0</v>
      </c>
      <c r="V1598" s="12">
        <v>0</v>
      </c>
      <c r="W1598" s="12">
        <v>0</v>
      </c>
      <c r="X1598" s="12">
        <v>0</v>
      </c>
      <c r="Y1598" s="12">
        <v>0</v>
      </c>
      <c r="Z1598" s="12">
        <v>0</v>
      </c>
      <c r="AA1598" s="12">
        <v>0</v>
      </c>
      <c r="AB1598" s="12">
        <v>0</v>
      </c>
      <c r="AC1598" s="12">
        <v>0</v>
      </c>
      <c r="AD1598" s="12">
        <v>0</v>
      </c>
      <c r="AE1598" s="12">
        <v>0</v>
      </c>
      <c r="AF1598" s="12">
        <v>0</v>
      </c>
      <c r="AG1598" s="12">
        <v>0</v>
      </c>
      <c r="AH1598" s="12">
        <v>0</v>
      </c>
      <c r="AI1598" s="12">
        <v>0</v>
      </c>
      <c r="AJ1598" s="12">
        <v>1</v>
      </c>
      <c r="AK1598" s="12">
        <v>0</v>
      </c>
      <c r="AL1598" s="12" t="s">
        <v>3341</v>
      </c>
      <c r="AM1598" s="12" t="s">
        <v>3103</v>
      </c>
      <c r="AN1598" s="12" t="s">
        <v>3104</v>
      </c>
      <c r="AO1598" s="12">
        <v>2013</v>
      </c>
      <c r="AP1598" s="12" t="s">
        <v>3235</v>
      </c>
      <c r="AQ1598" s="12">
        <v>524</v>
      </c>
      <c r="AR1598" s="12">
        <v>1</v>
      </c>
      <c r="AS1598" s="12" t="s">
        <v>555</v>
      </c>
      <c r="AT1598" s="12" t="s">
        <v>212</v>
      </c>
      <c r="AU1598" s="12">
        <v>0</v>
      </c>
      <c r="AV1598" s="12">
        <v>0</v>
      </c>
      <c r="AW1598" s="12">
        <v>0</v>
      </c>
      <c r="AX1598" s="12">
        <v>0</v>
      </c>
      <c r="AY1598" s="12">
        <v>0</v>
      </c>
      <c r="AZ1598" s="12">
        <v>1</v>
      </c>
      <c r="BA1598" s="12">
        <v>1</v>
      </c>
      <c r="BB1598" s="12">
        <v>0</v>
      </c>
      <c r="BC1598" s="12">
        <v>0</v>
      </c>
      <c r="BD1598" s="12">
        <v>0</v>
      </c>
      <c r="BE1598" s="12">
        <v>0</v>
      </c>
      <c r="BF1598" s="12" t="s">
        <v>2820</v>
      </c>
      <c r="BG1598" s="12" t="s">
        <v>3385</v>
      </c>
      <c r="BH1598" s="12">
        <v>1</v>
      </c>
      <c r="BI1598" s="12" t="s">
        <v>3257</v>
      </c>
      <c r="BJ1598" s="12" t="s">
        <v>3460</v>
      </c>
      <c r="BK1598" s="12" t="s">
        <v>3463</v>
      </c>
      <c r="BL1598" s="12" t="s">
        <v>3464</v>
      </c>
      <c r="BM1598" s="12" t="s">
        <v>3493</v>
      </c>
      <c r="BN1598" s="12" t="s">
        <v>1174</v>
      </c>
      <c r="BO1598" s="12"/>
      <c r="BP1598" s="12"/>
      <c r="BQ1598" s="12"/>
      <c r="BR1598" s="12"/>
      <c r="BS1598" s="12"/>
      <c r="BT1598" s="12"/>
      <c r="BU1598" s="12"/>
      <c r="BV1598" s="12"/>
      <c r="BW1598" s="12"/>
      <c r="BX1598" s="12"/>
      <c r="BY1598" s="12"/>
      <c r="BZ1598" s="12"/>
      <c r="CA1598" s="12"/>
      <c r="CB1598" s="12"/>
      <c r="CC1598" s="12"/>
      <c r="CD1598" s="12"/>
      <c r="CE1598" s="12"/>
      <c r="CF1598" s="12"/>
      <c r="CG1598" s="12"/>
      <c r="CH1598" s="12"/>
      <c r="CI1598" s="12"/>
      <c r="CJ1598" s="12"/>
      <c r="CK1598" s="12"/>
      <c r="CL1598" s="12"/>
      <c r="CM1598" s="12"/>
      <c r="CN1598" s="12"/>
      <c r="CO1598" s="12"/>
      <c r="CP1598" s="12"/>
      <c r="CQ1598" s="12"/>
      <c r="CR1598" s="12"/>
      <c r="CS1598" s="12"/>
      <c r="CT1598" s="12"/>
      <c r="CU1598" s="12"/>
      <c r="CV1598" s="12"/>
      <c r="CW1598" s="12"/>
      <c r="CX1598" s="57"/>
    </row>
    <row r="1599" spans="1:102" ht="16.5" x14ac:dyDescent="0.35">
      <c r="A1599" s="56">
        <v>142</v>
      </c>
      <c r="B1599" s="12" t="s">
        <v>3157</v>
      </c>
      <c r="C1599" s="12">
        <v>142.1</v>
      </c>
      <c r="D1599" s="12" t="s">
        <v>2970</v>
      </c>
      <c r="E1599" s="12" t="s">
        <v>3020</v>
      </c>
      <c r="F1599" s="12" t="s">
        <v>3916</v>
      </c>
      <c r="G1599" s="12" t="s">
        <v>212</v>
      </c>
      <c r="H1599" s="12" t="s">
        <v>2804</v>
      </c>
      <c r="I1599" s="12" t="s">
        <v>212</v>
      </c>
      <c r="J1599" s="12" t="s">
        <v>1222</v>
      </c>
      <c r="K1599" s="12"/>
      <c r="L1599" s="12" t="s">
        <v>567</v>
      </c>
      <c r="M1599" s="12" t="s">
        <v>3164</v>
      </c>
      <c r="N1599" s="12"/>
      <c r="O1599" s="12" t="s">
        <v>3400</v>
      </c>
      <c r="P1599" s="12" t="s">
        <v>3404</v>
      </c>
      <c r="Q1599" s="12">
        <v>1</v>
      </c>
      <c r="R1599" s="12">
        <v>0</v>
      </c>
      <c r="S1599" s="12">
        <v>0</v>
      </c>
      <c r="T1599" s="12">
        <v>0</v>
      </c>
      <c r="U1599" s="12">
        <v>0</v>
      </c>
      <c r="V1599" s="12">
        <v>0</v>
      </c>
      <c r="W1599" s="12">
        <v>0</v>
      </c>
      <c r="X1599" s="12">
        <v>0</v>
      </c>
      <c r="Y1599" s="12">
        <v>0</v>
      </c>
      <c r="Z1599" s="12">
        <v>0</v>
      </c>
      <c r="AA1599" s="12">
        <v>0</v>
      </c>
      <c r="AB1599" s="12">
        <v>0</v>
      </c>
      <c r="AC1599" s="12">
        <v>0</v>
      </c>
      <c r="AD1599" s="12">
        <v>0</v>
      </c>
      <c r="AE1599" s="12">
        <v>0</v>
      </c>
      <c r="AF1599" s="12">
        <v>0</v>
      </c>
      <c r="AG1599" s="12">
        <v>0</v>
      </c>
      <c r="AH1599" s="12">
        <v>0</v>
      </c>
      <c r="AI1599" s="12">
        <v>0</v>
      </c>
      <c r="AJ1599" s="12">
        <v>1</v>
      </c>
      <c r="AK1599" s="12">
        <v>0</v>
      </c>
      <c r="AL1599" s="12" t="s">
        <v>3341</v>
      </c>
      <c r="AM1599" s="12" t="s">
        <v>3103</v>
      </c>
      <c r="AN1599" s="12" t="s">
        <v>3104</v>
      </c>
      <c r="AO1599" s="12">
        <v>2013</v>
      </c>
      <c r="AP1599" s="12" t="s">
        <v>3235</v>
      </c>
      <c r="AQ1599" s="12">
        <v>524</v>
      </c>
      <c r="AR1599" s="12">
        <v>1</v>
      </c>
      <c r="AS1599" s="12" t="s">
        <v>555</v>
      </c>
      <c r="AT1599" s="12" t="s">
        <v>212</v>
      </c>
      <c r="AU1599" s="12">
        <v>0</v>
      </c>
      <c r="AV1599" s="12">
        <v>0</v>
      </c>
      <c r="AW1599" s="12">
        <v>0</v>
      </c>
      <c r="AX1599" s="12">
        <v>0</v>
      </c>
      <c r="AY1599" s="7">
        <v>0</v>
      </c>
      <c r="AZ1599" s="12">
        <v>1</v>
      </c>
      <c r="BA1599" s="12">
        <v>1</v>
      </c>
      <c r="BB1599" s="12">
        <v>0</v>
      </c>
      <c r="BC1599" s="12">
        <v>0</v>
      </c>
      <c r="BD1599" s="12">
        <v>0</v>
      </c>
      <c r="BE1599" s="12">
        <v>0</v>
      </c>
      <c r="BF1599" s="12" t="s">
        <v>2820</v>
      </c>
      <c r="BG1599" s="12" t="s">
        <v>3069</v>
      </c>
      <c r="BH1599" s="12">
        <v>1</v>
      </c>
      <c r="BI1599" s="12" t="s">
        <v>3257</v>
      </c>
      <c r="BJ1599" s="12" t="s">
        <v>3460</v>
      </c>
      <c r="BK1599" s="12" t="s">
        <v>3463</v>
      </c>
      <c r="BL1599" s="12" t="s">
        <v>3464</v>
      </c>
      <c r="BM1599" s="12" t="s">
        <v>3493</v>
      </c>
      <c r="BN1599" s="7" t="s">
        <v>1174</v>
      </c>
      <c r="BO1599" s="12"/>
      <c r="BP1599" s="12">
        <v>5</v>
      </c>
      <c r="BQ1599" s="12"/>
      <c r="BR1599" s="12"/>
      <c r="BS1599" s="12">
        <v>3.72</v>
      </c>
      <c r="BT1599" s="12">
        <f>EXP(BS1599)</f>
        <v>41.264394108610801</v>
      </c>
      <c r="BU1599" s="12"/>
      <c r="BV1599" s="12" t="s">
        <v>3415</v>
      </c>
      <c r="BW1599" s="12"/>
      <c r="BX1599" s="12"/>
      <c r="BY1599" s="12"/>
      <c r="BZ1599" s="12"/>
      <c r="CA1599" s="12"/>
      <c r="CB1599" s="12"/>
      <c r="CC1599" s="12"/>
      <c r="CD1599" s="12"/>
      <c r="CE1599" s="12">
        <v>1E-3</v>
      </c>
      <c r="CF1599" s="12"/>
      <c r="CG1599" s="12"/>
      <c r="CH1599" s="12"/>
      <c r="CI1599" s="12"/>
      <c r="CJ1599" s="12">
        <v>0.67900000000000005</v>
      </c>
      <c r="CK1599" s="12" t="s">
        <v>3833</v>
      </c>
      <c r="CL1599" s="12"/>
      <c r="CM1599" s="12"/>
      <c r="CN1599" s="12"/>
      <c r="CO1599" s="12"/>
      <c r="CP1599" s="12"/>
      <c r="CQ1599" s="12"/>
      <c r="CR1599" s="12"/>
      <c r="CS1599" s="12"/>
      <c r="CT1599" s="12"/>
      <c r="CU1599" s="12"/>
      <c r="CV1599" s="12"/>
      <c r="CW1599" s="12"/>
      <c r="CX1599" s="57"/>
    </row>
    <row r="1600" spans="1:102" ht="16.5" x14ac:dyDescent="0.35">
      <c r="A1600" s="56">
        <v>142</v>
      </c>
      <c r="B1600" s="12" t="s">
        <v>3157</v>
      </c>
      <c r="C1600" s="12">
        <v>142.1</v>
      </c>
      <c r="D1600" s="12" t="s">
        <v>2971</v>
      </c>
      <c r="E1600" s="12" t="s">
        <v>3020</v>
      </c>
      <c r="F1600" s="12" t="s">
        <v>3916</v>
      </c>
      <c r="G1600" s="12" t="s">
        <v>212</v>
      </c>
      <c r="H1600" s="12" t="s">
        <v>2804</v>
      </c>
      <c r="I1600" s="12" t="s">
        <v>212</v>
      </c>
      <c r="J1600" s="12" t="s">
        <v>1222</v>
      </c>
      <c r="K1600" s="12"/>
      <c r="L1600" s="12" t="s">
        <v>567</v>
      </c>
      <c r="M1600" s="12" t="s">
        <v>3164</v>
      </c>
      <c r="N1600" s="12"/>
      <c r="O1600" s="12" t="s">
        <v>3400</v>
      </c>
      <c r="P1600" s="12" t="s">
        <v>3404</v>
      </c>
      <c r="Q1600" s="12">
        <v>1</v>
      </c>
      <c r="R1600" s="12">
        <v>0</v>
      </c>
      <c r="S1600" s="12">
        <v>0</v>
      </c>
      <c r="T1600" s="12">
        <v>0</v>
      </c>
      <c r="U1600" s="12">
        <v>0</v>
      </c>
      <c r="V1600" s="12">
        <v>0</v>
      </c>
      <c r="W1600" s="12">
        <v>0</v>
      </c>
      <c r="X1600" s="12">
        <v>0</v>
      </c>
      <c r="Y1600" s="12">
        <v>0</v>
      </c>
      <c r="Z1600" s="12">
        <v>0</v>
      </c>
      <c r="AA1600" s="12">
        <v>0</v>
      </c>
      <c r="AB1600" s="12">
        <v>0</v>
      </c>
      <c r="AC1600" s="12">
        <v>0</v>
      </c>
      <c r="AD1600" s="12">
        <v>0</v>
      </c>
      <c r="AE1600" s="12">
        <v>0</v>
      </c>
      <c r="AF1600" s="12">
        <v>0</v>
      </c>
      <c r="AG1600" s="12">
        <v>0</v>
      </c>
      <c r="AH1600" s="12">
        <v>0</v>
      </c>
      <c r="AI1600" s="12">
        <v>0</v>
      </c>
      <c r="AJ1600" s="12">
        <v>1</v>
      </c>
      <c r="AK1600" s="12">
        <v>0</v>
      </c>
      <c r="AL1600" s="12" t="s">
        <v>3341</v>
      </c>
      <c r="AM1600" s="12" t="s">
        <v>3103</v>
      </c>
      <c r="AN1600" s="12" t="s">
        <v>3104</v>
      </c>
      <c r="AO1600" s="12">
        <v>2013</v>
      </c>
      <c r="AP1600" s="12" t="s">
        <v>3235</v>
      </c>
      <c r="AQ1600" s="12">
        <v>524</v>
      </c>
      <c r="AR1600" s="12">
        <v>1</v>
      </c>
      <c r="AS1600" s="12" t="s">
        <v>555</v>
      </c>
      <c r="AT1600" s="12" t="s">
        <v>212</v>
      </c>
      <c r="AU1600" s="12">
        <v>0</v>
      </c>
      <c r="AV1600" s="12">
        <v>0</v>
      </c>
      <c r="AW1600" s="12">
        <v>0</v>
      </c>
      <c r="AX1600" s="12">
        <v>0</v>
      </c>
      <c r="AY1600" s="7">
        <v>0</v>
      </c>
      <c r="AZ1600" s="12">
        <v>1</v>
      </c>
      <c r="BA1600" s="12">
        <v>1</v>
      </c>
      <c r="BB1600" s="12">
        <v>0</v>
      </c>
      <c r="BC1600" s="12">
        <v>0</v>
      </c>
      <c r="BD1600" s="12">
        <v>0</v>
      </c>
      <c r="BE1600" s="12">
        <v>0</v>
      </c>
      <c r="BF1600" s="12" t="s">
        <v>2820</v>
      </c>
      <c r="BG1600" s="12" t="s">
        <v>3070</v>
      </c>
      <c r="BH1600" s="12">
        <v>1</v>
      </c>
      <c r="BI1600" s="12" t="s">
        <v>3257</v>
      </c>
      <c r="BJ1600" s="12" t="s">
        <v>3460</v>
      </c>
      <c r="BK1600" s="12" t="s">
        <v>3463</v>
      </c>
      <c r="BL1600" s="12" t="s">
        <v>3464</v>
      </c>
      <c r="BM1600" s="12" t="s">
        <v>3493</v>
      </c>
      <c r="BN1600" s="7" t="s">
        <v>1174</v>
      </c>
      <c r="BO1600" s="12"/>
      <c r="BP1600" s="12">
        <v>5</v>
      </c>
      <c r="BQ1600" s="12"/>
      <c r="BR1600" s="12"/>
      <c r="BS1600" s="12">
        <v>3.67</v>
      </c>
      <c r="BT1600" s="12">
        <f>EXP(BS1600)</f>
        <v>39.251905860304497</v>
      </c>
      <c r="BU1600" s="12"/>
      <c r="BV1600" s="12" t="s">
        <v>3415</v>
      </c>
      <c r="BW1600" s="12"/>
      <c r="BX1600" s="12"/>
      <c r="BY1600" s="12"/>
      <c r="BZ1600" s="12"/>
      <c r="CA1600" s="12"/>
      <c r="CB1600" s="12"/>
      <c r="CC1600" s="12"/>
      <c r="CD1600" s="12"/>
      <c r="CE1600" s="12">
        <v>1E-3</v>
      </c>
      <c r="CF1600" s="12"/>
      <c r="CG1600" s="12"/>
      <c r="CH1600" s="12"/>
      <c r="CI1600" s="12"/>
      <c r="CJ1600" s="12">
        <v>0.67900000000000005</v>
      </c>
      <c r="CK1600" s="12" t="s">
        <v>3833</v>
      </c>
      <c r="CL1600" s="12"/>
      <c r="CM1600" s="12"/>
      <c r="CN1600" s="12"/>
      <c r="CO1600" s="12"/>
      <c r="CP1600" s="12"/>
      <c r="CQ1600" s="12"/>
      <c r="CR1600" s="12"/>
      <c r="CS1600" s="12"/>
      <c r="CT1600" s="12"/>
      <c r="CU1600" s="12"/>
      <c r="CV1600" s="12"/>
      <c r="CW1600" s="12"/>
      <c r="CX1600" s="57"/>
    </row>
    <row r="1601" spans="1:102" ht="16.5" x14ac:dyDescent="0.35">
      <c r="A1601" s="56">
        <v>142</v>
      </c>
      <c r="B1601" s="12" t="s">
        <v>3157</v>
      </c>
      <c r="C1601" s="12">
        <v>142.1</v>
      </c>
      <c r="D1601" s="12" t="s">
        <v>2973</v>
      </c>
      <c r="E1601" s="12" t="s">
        <v>3020</v>
      </c>
      <c r="F1601" s="12" t="s">
        <v>3916</v>
      </c>
      <c r="G1601" s="12" t="s">
        <v>212</v>
      </c>
      <c r="H1601" s="12" t="s">
        <v>2804</v>
      </c>
      <c r="I1601" s="12" t="s">
        <v>212</v>
      </c>
      <c r="J1601" s="12" t="s">
        <v>1222</v>
      </c>
      <c r="K1601" s="12"/>
      <c r="L1601" s="12" t="s">
        <v>567</v>
      </c>
      <c r="M1601" s="12" t="s">
        <v>3164</v>
      </c>
      <c r="N1601" s="12"/>
      <c r="O1601" s="12" t="s">
        <v>3400</v>
      </c>
      <c r="P1601" s="12" t="s">
        <v>3404</v>
      </c>
      <c r="Q1601" s="12">
        <v>1</v>
      </c>
      <c r="R1601" s="12">
        <v>0</v>
      </c>
      <c r="S1601" s="12">
        <v>0</v>
      </c>
      <c r="T1601" s="12">
        <v>0</v>
      </c>
      <c r="U1601" s="12">
        <v>0</v>
      </c>
      <c r="V1601" s="12">
        <v>0</v>
      </c>
      <c r="W1601" s="12">
        <v>0</v>
      </c>
      <c r="X1601" s="12">
        <v>0</v>
      </c>
      <c r="Y1601" s="12">
        <v>0</v>
      </c>
      <c r="Z1601" s="12">
        <v>0</v>
      </c>
      <c r="AA1601" s="12">
        <v>0</v>
      </c>
      <c r="AB1601" s="12">
        <v>0</v>
      </c>
      <c r="AC1601" s="12">
        <v>0</v>
      </c>
      <c r="AD1601" s="12">
        <v>0</v>
      </c>
      <c r="AE1601" s="12">
        <v>0</v>
      </c>
      <c r="AF1601" s="12">
        <v>0</v>
      </c>
      <c r="AG1601" s="12">
        <v>0</v>
      </c>
      <c r="AH1601" s="12">
        <v>0</v>
      </c>
      <c r="AI1601" s="12">
        <v>0</v>
      </c>
      <c r="AJ1601" s="12">
        <v>1</v>
      </c>
      <c r="AK1601" s="12">
        <v>0</v>
      </c>
      <c r="AL1601" s="12" t="s">
        <v>3341</v>
      </c>
      <c r="AM1601" s="12" t="s">
        <v>3103</v>
      </c>
      <c r="AN1601" s="12" t="s">
        <v>3104</v>
      </c>
      <c r="AO1601" s="12">
        <v>2013</v>
      </c>
      <c r="AP1601" s="12" t="s">
        <v>3235</v>
      </c>
      <c r="AQ1601" s="12">
        <v>524</v>
      </c>
      <c r="AR1601" s="12">
        <v>1</v>
      </c>
      <c r="AS1601" s="12" t="s">
        <v>555</v>
      </c>
      <c r="AT1601" s="12" t="s">
        <v>212</v>
      </c>
      <c r="AU1601" s="12">
        <v>0</v>
      </c>
      <c r="AV1601" s="12">
        <v>0</v>
      </c>
      <c r="AW1601" s="12">
        <v>0</v>
      </c>
      <c r="AX1601" s="12">
        <v>0</v>
      </c>
      <c r="AY1601" s="7">
        <v>0</v>
      </c>
      <c r="AZ1601" s="12">
        <v>1</v>
      </c>
      <c r="BA1601" s="12">
        <v>1</v>
      </c>
      <c r="BB1601" s="12">
        <v>0</v>
      </c>
      <c r="BC1601" s="12">
        <v>0</v>
      </c>
      <c r="BD1601" s="12">
        <v>0</v>
      </c>
      <c r="BE1601" s="12">
        <v>0</v>
      </c>
      <c r="BF1601" s="12" t="s">
        <v>2820</v>
      </c>
      <c r="BG1601" s="12" t="s">
        <v>3072</v>
      </c>
      <c r="BH1601" s="12">
        <v>1</v>
      </c>
      <c r="BI1601" s="12" t="s">
        <v>3257</v>
      </c>
      <c r="BJ1601" s="12" t="s">
        <v>3460</v>
      </c>
      <c r="BK1601" s="12" t="s">
        <v>3463</v>
      </c>
      <c r="BL1601" s="12" t="s">
        <v>3464</v>
      </c>
      <c r="BM1601" s="12" t="s">
        <v>3493</v>
      </c>
      <c r="BN1601" s="7" t="s">
        <v>1174</v>
      </c>
      <c r="BO1601" s="12"/>
      <c r="BP1601" s="12">
        <v>5</v>
      </c>
      <c r="BQ1601" s="12"/>
      <c r="BR1601" s="12"/>
      <c r="BS1601" s="12">
        <v>2.95</v>
      </c>
      <c r="BT1601" s="12">
        <f>EXP(BS1601)</f>
        <v>19.105953728231651</v>
      </c>
      <c r="BU1601" s="12"/>
      <c r="BV1601" s="12" t="s">
        <v>3415</v>
      </c>
      <c r="BW1601" s="12"/>
      <c r="BX1601" s="12"/>
      <c r="BY1601" s="12"/>
      <c r="BZ1601" s="12"/>
      <c r="CA1601" s="12"/>
      <c r="CB1601" s="12"/>
      <c r="CC1601" s="12"/>
      <c r="CD1601" s="12"/>
      <c r="CE1601" s="12">
        <v>1E-3</v>
      </c>
      <c r="CF1601" s="12"/>
      <c r="CG1601" s="12"/>
      <c r="CH1601" s="12"/>
      <c r="CI1601" s="12"/>
      <c r="CJ1601" s="12">
        <v>0.67900000000000005</v>
      </c>
      <c r="CK1601" s="12" t="s">
        <v>3833</v>
      </c>
      <c r="CL1601" s="12"/>
      <c r="CM1601" s="12"/>
      <c r="CN1601" s="12"/>
      <c r="CO1601" s="12"/>
      <c r="CP1601" s="12"/>
      <c r="CQ1601" s="12"/>
      <c r="CR1601" s="12"/>
      <c r="CS1601" s="12"/>
      <c r="CT1601" s="12"/>
      <c r="CU1601" s="12"/>
      <c r="CV1601" s="12"/>
      <c r="CW1601" s="12"/>
      <c r="CX1601" s="57"/>
    </row>
    <row r="1602" spans="1:102" ht="16.5" x14ac:dyDescent="0.35">
      <c r="A1602" s="56">
        <v>142</v>
      </c>
      <c r="B1602" s="12" t="s">
        <v>3157</v>
      </c>
      <c r="C1602" s="12">
        <v>142.1</v>
      </c>
      <c r="D1602" s="12" t="s">
        <v>2972</v>
      </c>
      <c r="E1602" s="12" t="s">
        <v>3020</v>
      </c>
      <c r="F1602" s="12" t="s">
        <v>3916</v>
      </c>
      <c r="G1602" s="12" t="s">
        <v>212</v>
      </c>
      <c r="H1602" s="12" t="s">
        <v>2804</v>
      </c>
      <c r="I1602" s="12" t="s">
        <v>212</v>
      </c>
      <c r="J1602" s="12" t="s">
        <v>1222</v>
      </c>
      <c r="K1602" s="12"/>
      <c r="L1602" s="12" t="s">
        <v>567</v>
      </c>
      <c r="M1602" s="12" t="s">
        <v>3164</v>
      </c>
      <c r="N1602" s="12"/>
      <c r="O1602" s="12" t="s">
        <v>3400</v>
      </c>
      <c r="P1602" s="12" t="s">
        <v>3404</v>
      </c>
      <c r="Q1602" s="12">
        <v>1</v>
      </c>
      <c r="R1602" s="12">
        <v>0</v>
      </c>
      <c r="S1602" s="12">
        <v>0</v>
      </c>
      <c r="T1602" s="12">
        <v>0</v>
      </c>
      <c r="U1602" s="12">
        <v>0</v>
      </c>
      <c r="V1602" s="12">
        <v>0</v>
      </c>
      <c r="W1602" s="12">
        <v>0</v>
      </c>
      <c r="X1602" s="12">
        <v>0</v>
      </c>
      <c r="Y1602" s="12">
        <v>0</v>
      </c>
      <c r="Z1602" s="12">
        <v>0</v>
      </c>
      <c r="AA1602" s="12">
        <v>0</v>
      </c>
      <c r="AB1602" s="12">
        <v>0</v>
      </c>
      <c r="AC1602" s="12">
        <v>0</v>
      </c>
      <c r="AD1602" s="12">
        <v>0</v>
      </c>
      <c r="AE1602" s="12">
        <v>0</v>
      </c>
      <c r="AF1602" s="12">
        <v>0</v>
      </c>
      <c r="AG1602" s="12">
        <v>0</v>
      </c>
      <c r="AH1602" s="12">
        <v>0</v>
      </c>
      <c r="AI1602" s="12">
        <v>0</v>
      </c>
      <c r="AJ1602" s="12">
        <v>1</v>
      </c>
      <c r="AK1602" s="12">
        <v>0</v>
      </c>
      <c r="AL1602" s="12" t="s">
        <v>3341</v>
      </c>
      <c r="AM1602" s="12" t="s">
        <v>3103</v>
      </c>
      <c r="AN1602" s="12" t="s">
        <v>3104</v>
      </c>
      <c r="AO1602" s="12">
        <v>2013</v>
      </c>
      <c r="AP1602" s="12" t="s">
        <v>3235</v>
      </c>
      <c r="AQ1602" s="12">
        <v>524</v>
      </c>
      <c r="AR1602" s="12">
        <v>1</v>
      </c>
      <c r="AS1602" s="12" t="s">
        <v>555</v>
      </c>
      <c r="AT1602" s="12" t="s">
        <v>212</v>
      </c>
      <c r="AU1602" s="12">
        <v>0</v>
      </c>
      <c r="AV1602" s="12">
        <v>0</v>
      </c>
      <c r="AW1602" s="12">
        <v>0</v>
      </c>
      <c r="AX1602" s="12">
        <v>0</v>
      </c>
      <c r="AY1602" s="7">
        <v>0</v>
      </c>
      <c r="AZ1602" s="12">
        <v>1</v>
      </c>
      <c r="BA1602" s="12">
        <v>1</v>
      </c>
      <c r="BB1602" s="12">
        <v>0</v>
      </c>
      <c r="BC1602" s="12">
        <v>0</v>
      </c>
      <c r="BD1602" s="12">
        <v>0</v>
      </c>
      <c r="BE1602" s="12">
        <v>0</v>
      </c>
      <c r="BF1602" s="12" t="s">
        <v>2820</v>
      </c>
      <c r="BG1602" s="12" t="s">
        <v>3071</v>
      </c>
      <c r="BH1602" s="12">
        <v>1</v>
      </c>
      <c r="BI1602" s="12" t="s">
        <v>3257</v>
      </c>
      <c r="BJ1602" s="12" t="s">
        <v>3460</v>
      </c>
      <c r="BK1602" s="12" t="s">
        <v>3463</v>
      </c>
      <c r="BL1602" s="12" t="s">
        <v>3464</v>
      </c>
      <c r="BM1602" s="12" t="s">
        <v>3493</v>
      </c>
      <c r="BN1602" s="7" t="s">
        <v>1174</v>
      </c>
      <c r="BO1602" s="12"/>
      <c r="BP1602" s="12">
        <v>5</v>
      </c>
      <c r="BQ1602" s="12"/>
      <c r="BR1602" s="12"/>
      <c r="BS1602" s="12">
        <v>2.35</v>
      </c>
      <c r="BT1602" s="12">
        <f>EXP(BS1602)</f>
        <v>10.485569724727576</v>
      </c>
      <c r="BU1602" s="12"/>
      <c r="BV1602" s="12" t="s">
        <v>3415</v>
      </c>
      <c r="BW1602" s="12"/>
      <c r="BX1602" s="12"/>
      <c r="BY1602" s="12"/>
      <c r="BZ1602" s="12"/>
      <c r="CA1602" s="12"/>
      <c r="CB1602" s="12"/>
      <c r="CC1602" s="12"/>
      <c r="CD1602" s="12"/>
      <c r="CE1602" s="12">
        <v>1E-3</v>
      </c>
      <c r="CF1602" s="12"/>
      <c r="CG1602" s="12"/>
      <c r="CH1602" s="12"/>
      <c r="CI1602" s="12"/>
      <c r="CJ1602" s="12">
        <v>0.67900000000000005</v>
      </c>
      <c r="CK1602" s="12" t="s">
        <v>3833</v>
      </c>
      <c r="CL1602" s="12"/>
      <c r="CM1602" s="12"/>
      <c r="CN1602" s="12"/>
      <c r="CO1602" s="12"/>
      <c r="CP1602" s="12"/>
      <c r="CQ1602" s="12"/>
      <c r="CR1602" s="12"/>
      <c r="CS1602" s="12"/>
      <c r="CT1602" s="12"/>
      <c r="CU1602" s="12"/>
      <c r="CV1602" s="12"/>
      <c r="CW1602" s="12"/>
      <c r="CX1602" s="57"/>
    </row>
    <row r="1603" spans="1:102" x14ac:dyDescent="0.35">
      <c r="A1603" s="56">
        <v>142</v>
      </c>
      <c r="B1603" s="12" t="s">
        <v>3157</v>
      </c>
      <c r="C1603" s="12">
        <v>142.19999999999999</v>
      </c>
      <c r="D1603" s="12" t="s">
        <v>3375</v>
      </c>
      <c r="E1603" s="12" t="s">
        <v>3021</v>
      </c>
      <c r="F1603" s="12" t="s">
        <v>1078</v>
      </c>
      <c r="G1603" s="12" t="s">
        <v>349</v>
      </c>
      <c r="H1603" s="12" t="s">
        <v>1078</v>
      </c>
      <c r="I1603" s="12" t="s">
        <v>1285</v>
      </c>
      <c r="J1603" s="12" t="s">
        <v>1222</v>
      </c>
      <c r="K1603" s="12"/>
      <c r="L1603" s="12" t="s">
        <v>567</v>
      </c>
      <c r="M1603" s="12" t="s">
        <v>3164</v>
      </c>
      <c r="N1603" s="12"/>
      <c r="O1603" s="12" t="s">
        <v>3400</v>
      </c>
      <c r="P1603" s="12" t="s">
        <v>3404</v>
      </c>
      <c r="Q1603" s="12">
        <v>1</v>
      </c>
      <c r="R1603" s="12">
        <v>0</v>
      </c>
      <c r="S1603" s="12">
        <v>0</v>
      </c>
      <c r="T1603" s="12">
        <v>0</v>
      </c>
      <c r="U1603" s="12">
        <v>0</v>
      </c>
      <c r="V1603" s="12">
        <v>0</v>
      </c>
      <c r="W1603" s="12">
        <v>0</v>
      </c>
      <c r="X1603" s="12">
        <v>0</v>
      </c>
      <c r="Y1603" s="12">
        <v>0</v>
      </c>
      <c r="Z1603" s="12">
        <v>0</v>
      </c>
      <c r="AA1603" s="12">
        <v>0</v>
      </c>
      <c r="AB1603" s="12">
        <v>0</v>
      </c>
      <c r="AC1603" s="12">
        <v>0</v>
      </c>
      <c r="AD1603" s="12">
        <v>0</v>
      </c>
      <c r="AE1603" s="12">
        <v>0</v>
      </c>
      <c r="AF1603" s="12">
        <v>0</v>
      </c>
      <c r="AG1603" s="12">
        <v>0</v>
      </c>
      <c r="AH1603" s="12">
        <v>0</v>
      </c>
      <c r="AI1603" s="12">
        <v>0</v>
      </c>
      <c r="AJ1603" s="12">
        <v>1</v>
      </c>
      <c r="AK1603" s="12">
        <v>0</v>
      </c>
      <c r="AL1603" s="12" t="s">
        <v>3450</v>
      </c>
      <c r="AM1603" s="12" t="s">
        <v>3103</v>
      </c>
      <c r="AN1603" s="12" t="s">
        <v>3104</v>
      </c>
      <c r="AO1603" s="12">
        <v>2013</v>
      </c>
      <c r="AP1603" s="12" t="s">
        <v>3235</v>
      </c>
      <c r="AQ1603" s="12">
        <v>524</v>
      </c>
      <c r="AR1603" s="12">
        <v>1</v>
      </c>
      <c r="AS1603" s="12" t="s">
        <v>555</v>
      </c>
      <c r="AT1603" s="12" t="s">
        <v>212</v>
      </c>
      <c r="AU1603" s="12">
        <v>0</v>
      </c>
      <c r="AV1603" s="12">
        <v>0</v>
      </c>
      <c r="AW1603" s="12">
        <v>0</v>
      </c>
      <c r="AX1603" s="12">
        <v>0</v>
      </c>
      <c r="AY1603" s="12">
        <v>0</v>
      </c>
      <c r="AZ1603" s="12">
        <v>1</v>
      </c>
      <c r="BA1603" s="12">
        <v>1</v>
      </c>
      <c r="BB1603" s="12">
        <v>0</v>
      </c>
      <c r="BC1603" s="12">
        <v>0</v>
      </c>
      <c r="BD1603" s="12">
        <v>0</v>
      </c>
      <c r="BE1603" s="12">
        <v>0</v>
      </c>
      <c r="BF1603" s="12" t="s">
        <v>3277</v>
      </c>
      <c r="BG1603" s="12" t="s">
        <v>3382</v>
      </c>
      <c r="BH1603" s="12"/>
      <c r="BI1603" s="12" t="s">
        <v>3253</v>
      </c>
      <c r="BJ1603" s="12" t="s">
        <v>3460</v>
      </c>
      <c r="BK1603" s="12" t="s">
        <v>3463</v>
      </c>
      <c r="BL1603" s="12" t="s">
        <v>3464</v>
      </c>
      <c r="BM1603" s="12" t="s">
        <v>3493</v>
      </c>
      <c r="BN1603" s="12" t="s">
        <v>1174</v>
      </c>
      <c r="BO1603" s="12"/>
      <c r="BP1603" s="12"/>
      <c r="BQ1603" s="12"/>
      <c r="BR1603" s="12"/>
      <c r="BS1603" s="12"/>
      <c r="BT1603" s="12"/>
      <c r="BU1603" s="12"/>
      <c r="BV1603" s="12"/>
      <c r="BW1603" s="12"/>
      <c r="BX1603" s="12"/>
      <c r="BY1603" s="12"/>
      <c r="BZ1603" s="12"/>
      <c r="CA1603" s="12"/>
      <c r="CB1603" s="12"/>
      <c r="CC1603" s="12"/>
      <c r="CD1603" s="12"/>
      <c r="CE1603" s="12"/>
      <c r="CF1603" s="12"/>
      <c r="CG1603" s="12"/>
      <c r="CH1603" s="12"/>
      <c r="CI1603" s="12"/>
      <c r="CJ1603" s="12"/>
      <c r="CK1603" s="12"/>
      <c r="CL1603" s="12"/>
      <c r="CM1603" s="12"/>
      <c r="CN1603" s="12"/>
      <c r="CO1603" s="12"/>
      <c r="CP1603" s="12"/>
      <c r="CQ1603" s="12"/>
      <c r="CR1603" s="12"/>
      <c r="CS1603" s="12"/>
      <c r="CT1603" s="12"/>
      <c r="CU1603" s="12"/>
      <c r="CV1603" s="12"/>
      <c r="CW1603" s="12"/>
      <c r="CX1603" s="57"/>
    </row>
    <row r="1604" spans="1:102" x14ac:dyDescent="0.35">
      <c r="A1604" s="56">
        <v>142</v>
      </c>
      <c r="B1604" s="12" t="s">
        <v>3157</v>
      </c>
      <c r="C1604" s="12">
        <v>142.19999999999999</v>
      </c>
      <c r="D1604" s="12" t="s">
        <v>3376</v>
      </c>
      <c r="E1604" s="12" t="s">
        <v>3021</v>
      </c>
      <c r="F1604" s="12" t="s">
        <v>1078</v>
      </c>
      <c r="G1604" s="12" t="s">
        <v>349</v>
      </c>
      <c r="H1604" s="12" t="s">
        <v>1078</v>
      </c>
      <c r="I1604" s="12" t="s">
        <v>1285</v>
      </c>
      <c r="J1604" s="12" t="s">
        <v>1222</v>
      </c>
      <c r="K1604" s="12"/>
      <c r="L1604" s="12" t="s">
        <v>567</v>
      </c>
      <c r="M1604" s="12" t="s">
        <v>3164</v>
      </c>
      <c r="N1604" s="12"/>
      <c r="O1604" s="12" t="s">
        <v>3400</v>
      </c>
      <c r="P1604" s="12" t="s">
        <v>3404</v>
      </c>
      <c r="Q1604" s="12">
        <v>1</v>
      </c>
      <c r="R1604" s="12">
        <v>0</v>
      </c>
      <c r="S1604" s="12">
        <v>0</v>
      </c>
      <c r="T1604" s="12">
        <v>0</v>
      </c>
      <c r="U1604" s="12">
        <v>0</v>
      </c>
      <c r="V1604" s="12">
        <v>0</v>
      </c>
      <c r="W1604" s="12">
        <v>0</v>
      </c>
      <c r="X1604" s="12">
        <v>0</v>
      </c>
      <c r="Y1604" s="12">
        <v>0</v>
      </c>
      <c r="Z1604" s="12">
        <v>0</v>
      </c>
      <c r="AA1604" s="12">
        <v>0</v>
      </c>
      <c r="AB1604" s="12">
        <v>0</v>
      </c>
      <c r="AC1604" s="12">
        <v>0</v>
      </c>
      <c r="AD1604" s="12">
        <v>0</v>
      </c>
      <c r="AE1604" s="12">
        <v>0</v>
      </c>
      <c r="AF1604" s="12">
        <v>0</v>
      </c>
      <c r="AG1604" s="12">
        <v>0</v>
      </c>
      <c r="AH1604" s="12">
        <v>0</v>
      </c>
      <c r="AI1604" s="12">
        <v>0</v>
      </c>
      <c r="AJ1604" s="12">
        <v>1</v>
      </c>
      <c r="AK1604" s="12">
        <v>0</v>
      </c>
      <c r="AL1604" s="12" t="s">
        <v>3450</v>
      </c>
      <c r="AM1604" s="12" t="s">
        <v>3103</v>
      </c>
      <c r="AN1604" s="12" t="s">
        <v>3104</v>
      </c>
      <c r="AO1604" s="12">
        <v>2013</v>
      </c>
      <c r="AP1604" s="12" t="s">
        <v>3235</v>
      </c>
      <c r="AQ1604" s="12">
        <v>524</v>
      </c>
      <c r="AR1604" s="12">
        <v>1</v>
      </c>
      <c r="AS1604" s="12" t="s">
        <v>555</v>
      </c>
      <c r="AT1604" s="12" t="s">
        <v>212</v>
      </c>
      <c r="AU1604" s="12">
        <v>0</v>
      </c>
      <c r="AV1604" s="12">
        <v>0</v>
      </c>
      <c r="AW1604" s="12">
        <v>0</v>
      </c>
      <c r="AX1604" s="12">
        <v>0</v>
      </c>
      <c r="AY1604" s="12">
        <v>0</v>
      </c>
      <c r="AZ1604" s="12">
        <v>1</v>
      </c>
      <c r="BA1604" s="12">
        <v>1</v>
      </c>
      <c r="BB1604" s="12">
        <v>0</v>
      </c>
      <c r="BC1604" s="12">
        <v>0</v>
      </c>
      <c r="BD1604" s="12">
        <v>0</v>
      </c>
      <c r="BE1604" s="12">
        <v>0</v>
      </c>
      <c r="BF1604" s="12" t="s">
        <v>3277</v>
      </c>
      <c r="BG1604" s="12" t="s">
        <v>3383</v>
      </c>
      <c r="BH1604" s="12"/>
      <c r="BI1604" s="12" t="s">
        <v>3253</v>
      </c>
      <c r="BJ1604" s="12" t="s">
        <v>3460</v>
      </c>
      <c r="BK1604" s="12" t="s">
        <v>3463</v>
      </c>
      <c r="BL1604" s="12" t="s">
        <v>3464</v>
      </c>
      <c r="BM1604" s="12" t="s">
        <v>3493</v>
      </c>
      <c r="BN1604" s="12" t="s">
        <v>1174</v>
      </c>
      <c r="BO1604" s="12"/>
      <c r="BP1604" s="12"/>
      <c r="BQ1604" s="12"/>
      <c r="BR1604" s="12"/>
      <c r="BS1604" s="12"/>
      <c r="BT1604" s="12"/>
      <c r="BU1604" s="12"/>
      <c r="BV1604" s="12"/>
      <c r="BW1604" s="12"/>
      <c r="BX1604" s="12"/>
      <c r="BY1604" s="12"/>
      <c r="BZ1604" s="12"/>
      <c r="CA1604" s="12"/>
      <c r="CB1604" s="12"/>
      <c r="CC1604" s="12"/>
      <c r="CD1604" s="12"/>
      <c r="CE1604" s="12"/>
      <c r="CF1604" s="12"/>
      <c r="CG1604" s="12"/>
      <c r="CH1604" s="12"/>
      <c r="CI1604" s="12"/>
      <c r="CJ1604" s="12"/>
      <c r="CK1604" s="12"/>
      <c r="CL1604" s="12"/>
      <c r="CM1604" s="12"/>
      <c r="CN1604" s="12"/>
      <c r="CO1604" s="12"/>
      <c r="CP1604" s="12"/>
      <c r="CQ1604" s="12"/>
      <c r="CR1604" s="12"/>
      <c r="CS1604" s="12"/>
      <c r="CT1604" s="12"/>
      <c r="CU1604" s="12"/>
      <c r="CV1604" s="12"/>
      <c r="CW1604" s="12"/>
      <c r="CX1604" s="57"/>
    </row>
    <row r="1605" spans="1:102" x14ac:dyDescent="0.35">
      <c r="A1605" s="56">
        <v>142</v>
      </c>
      <c r="B1605" s="12" t="s">
        <v>3157</v>
      </c>
      <c r="C1605" s="12">
        <v>142.19999999999999</v>
      </c>
      <c r="D1605" s="12" t="s">
        <v>3377</v>
      </c>
      <c r="E1605" s="12" t="s">
        <v>3021</v>
      </c>
      <c r="F1605" s="12" t="s">
        <v>1078</v>
      </c>
      <c r="G1605" s="12" t="s">
        <v>349</v>
      </c>
      <c r="H1605" s="12" t="s">
        <v>1078</v>
      </c>
      <c r="I1605" s="12" t="s">
        <v>1285</v>
      </c>
      <c r="J1605" s="12" t="s">
        <v>1222</v>
      </c>
      <c r="K1605" s="12"/>
      <c r="L1605" s="12" t="s">
        <v>567</v>
      </c>
      <c r="M1605" s="12" t="s">
        <v>3164</v>
      </c>
      <c r="N1605" s="12"/>
      <c r="O1605" s="12" t="s">
        <v>3400</v>
      </c>
      <c r="P1605" s="12" t="s">
        <v>3404</v>
      </c>
      <c r="Q1605" s="12">
        <v>1</v>
      </c>
      <c r="R1605" s="12">
        <v>0</v>
      </c>
      <c r="S1605" s="12">
        <v>0</v>
      </c>
      <c r="T1605" s="12">
        <v>0</v>
      </c>
      <c r="U1605" s="12">
        <v>0</v>
      </c>
      <c r="V1605" s="12">
        <v>0</v>
      </c>
      <c r="W1605" s="12">
        <v>0</v>
      </c>
      <c r="X1605" s="12">
        <v>0</v>
      </c>
      <c r="Y1605" s="12">
        <v>0</v>
      </c>
      <c r="Z1605" s="12">
        <v>0</v>
      </c>
      <c r="AA1605" s="12">
        <v>0</v>
      </c>
      <c r="AB1605" s="12">
        <v>0</v>
      </c>
      <c r="AC1605" s="12">
        <v>0</v>
      </c>
      <c r="AD1605" s="12">
        <v>0</v>
      </c>
      <c r="AE1605" s="12">
        <v>0</v>
      </c>
      <c r="AF1605" s="12">
        <v>0</v>
      </c>
      <c r="AG1605" s="12">
        <v>0</v>
      </c>
      <c r="AH1605" s="12">
        <v>0</v>
      </c>
      <c r="AI1605" s="12">
        <v>0</v>
      </c>
      <c r="AJ1605" s="12">
        <v>1</v>
      </c>
      <c r="AK1605" s="12">
        <v>0</v>
      </c>
      <c r="AL1605" s="12" t="s">
        <v>3450</v>
      </c>
      <c r="AM1605" s="12" t="s">
        <v>3103</v>
      </c>
      <c r="AN1605" s="12" t="s">
        <v>3104</v>
      </c>
      <c r="AO1605" s="12">
        <v>2013</v>
      </c>
      <c r="AP1605" s="12" t="s">
        <v>3235</v>
      </c>
      <c r="AQ1605" s="12">
        <v>524</v>
      </c>
      <c r="AR1605" s="12">
        <v>1</v>
      </c>
      <c r="AS1605" s="12" t="s">
        <v>555</v>
      </c>
      <c r="AT1605" s="12" t="s">
        <v>212</v>
      </c>
      <c r="AU1605" s="12">
        <v>0</v>
      </c>
      <c r="AV1605" s="12">
        <v>0</v>
      </c>
      <c r="AW1605" s="12">
        <v>0</v>
      </c>
      <c r="AX1605" s="12">
        <v>0</v>
      </c>
      <c r="AY1605" s="12">
        <v>0</v>
      </c>
      <c r="AZ1605" s="12">
        <v>1</v>
      </c>
      <c r="BA1605" s="12">
        <v>1</v>
      </c>
      <c r="BB1605" s="12">
        <v>0</v>
      </c>
      <c r="BC1605" s="12">
        <v>0</v>
      </c>
      <c r="BD1605" s="12">
        <v>0</v>
      </c>
      <c r="BE1605" s="12">
        <v>0</v>
      </c>
      <c r="BF1605" s="12" t="s">
        <v>2820</v>
      </c>
      <c r="BG1605" s="12" t="s">
        <v>3385</v>
      </c>
      <c r="BH1605" s="12"/>
      <c r="BI1605" s="12" t="s">
        <v>3257</v>
      </c>
      <c r="BJ1605" s="12" t="s">
        <v>3460</v>
      </c>
      <c r="BK1605" s="12" t="s">
        <v>3463</v>
      </c>
      <c r="BL1605" s="12" t="s">
        <v>3464</v>
      </c>
      <c r="BM1605" s="12" t="s">
        <v>3493</v>
      </c>
      <c r="BN1605" s="12" t="s">
        <v>1174</v>
      </c>
      <c r="BO1605" s="12"/>
      <c r="BP1605" s="12"/>
      <c r="BQ1605" s="12"/>
      <c r="BR1605" s="12"/>
      <c r="BS1605" s="12"/>
      <c r="BT1605" s="12"/>
      <c r="BU1605" s="12"/>
      <c r="BV1605" s="12"/>
      <c r="BW1605" s="12"/>
      <c r="BX1605" s="12"/>
      <c r="BY1605" s="12"/>
      <c r="BZ1605" s="12"/>
      <c r="CA1605" s="12"/>
      <c r="CB1605" s="12"/>
      <c r="CC1605" s="12"/>
      <c r="CD1605" s="12"/>
      <c r="CE1605" s="12"/>
      <c r="CF1605" s="12"/>
      <c r="CG1605" s="12"/>
      <c r="CH1605" s="12"/>
      <c r="CI1605" s="12"/>
      <c r="CJ1605" s="12"/>
      <c r="CK1605" s="12"/>
      <c r="CL1605" s="12"/>
      <c r="CM1605" s="12"/>
      <c r="CN1605" s="12"/>
      <c r="CO1605" s="12"/>
      <c r="CP1605" s="12"/>
      <c r="CQ1605" s="12"/>
      <c r="CR1605" s="12"/>
      <c r="CS1605" s="12"/>
      <c r="CT1605" s="12"/>
      <c r="CU1605" s="12"/>
      <c r="CV1605" s="12"/>
      <c r="CW1605" s="12"/>
      <c r="CX1605" s="57"/>
    </row>
    <row r="1606" spans="1:102" x14ac:dyDescent="0.35">
      <c r="A1606" s="56">
        <v>142</v>
      </c>
      <c r="B1606" s="12" t="s">
        <v>3157</v>
      </c>
      <c r="C1606" s="12">
        <v>142.19999999999999</v>
      </c>
      <c r="D1606" s="12" t="s">
        <v>2978</v>
      </c>
      <c r="E1606" s="12" t="s">
        <v>3021</v>
      </c>
      <c r="F1606" s="12" t="s">
        <v>3916</v>
      </c>
      <c r="G1606" s="12" t="s">
        <v>349</v>
      </c>
      <c r="H1606" s="12" t="s">
        <v>1078</v>
      </c>
      <c r="I1606" s="12" t="s">
        <v>1285</v>
      </c>
      <c r="J1606" s="12" t="s">
        <v>1222</v>
      </c>
      <c r="K1606" s="12"/>
      <c r="L1606" s="12" t="s">
        <v>567</v>
      </c>
      <c r="M1606" s="12" t="s">
        <v>3164</v>
      </c>
      <c r="N1606" s="12"/>
      <c r="O1606" s="12" t="s">
        <v>3400</v>
      </c>
      <c r="P1606" s="12" t="s">
        <v>3404</v>
      </c>
      <c r="Q1606" s="12">
        <v>1</v>
      </c>
      <c r="R1606" s="12">
        <v>0</v>
      </c>
      <c r="S1606" s="12">
        <v>0</v>
      </c>
      <c r="T1606" s="12">
        <v>0</v>
      </c>
      <c r="U1606" s="12">
        <v>0</v>
      </c>
      <c r="V1606" s="12">
        <v>0</v>
      </c>
      <c r="W1606" s="12">
        <v>0</v>
      </c>
      <c r="X1606" s="12">
        <v>0</v>
      </c>
      <c r="Y1606" s="12">
        <v>0</v>
      </c>
      <c r="Z1606" s="12">
        <v>0</v>
      </c>
      <c r="AA1606" s="12">
        <v>0</v>
      </c>
      <c r="AB1606" s="12">
        <v>0</v>
      </c>
      <c r="AC1606" s="12">
        <v>0</v>
      </c>
      <c r="AD1606" s="12">
        <v>0</v>
      </c>
      <c r="AE1606" s="12">
        <v>0</v>
      </c>
      <c r="AF1606" s="12">
        <v>0</v>
      </c>
      <c r="AG1606" s="12">
        <v>0</v>
      </c>
      <c r="AH1606" s="12">
        <v>0</v>
      </c>
      <c r="AI1606" s="12">
        <v>0</v>
      </c>
      <c r="AJ1606" s="12">
        <v>1</v>
      </c>
      <c r="AK1606" s="12">
        <v>0</v>
      </c>
      <c r="AL1606" s="12" t="s">
        <v>3450</v>
      </c>
      <c r="AM1606" s="12" t="s">
        <v>3103</v>
      </c>
      <c r="AN1606" s="12" t="s">
        <v>3104</v>
      </c>
      <c r="AO1606" s="12">
        <v>2013</v>
      </c>
      <c r="AP1606" s="12" t="s">
        <v>3235</v>
      </c>
      <c r="AQ1606" s="12">
        <v>524</v>
      </c>
      <c r="AR1606" s="12">
        <v>1</v>
      </c>
      <c r="AS1606" s="12" t="s">
        <v>555</v>
      </c>
      <c r="AT1606" s="12" t="s">
        <v>212</v>
      </c>
      <c r="AU1606" s="12">
        <v>0</v>
      </c>
      <c r="AV1606" s="12">
        <v>0</v>
      </c>
      <c r="AW1606" s="12">
        <v>0</v>
      </c>
      <c r="AX1606" s="12">
        <v>0</v>
      </c>
      <c r="AY1606" s="12">
        <v>0</v>
      </c>
      <c r="AZ1606" s="12">
        <v>1</v>
      </c>
      <c r="BA1606" s="12">
        <v>1</v>
      </c>
      <c r="BB1606" s="12">
        <v>0</v>
      </c>
      <c r="BC1606" s="12">
        <v>0</v>
      </c>
      <c r="BD1606" s="12">
        <v>0</v>
      </c>
      <c r="BE1606" s="12">
        <v>0</v>
      </c>
      <c r="BF1606" s="12" t="s">
        <v>3277</v>
      </c>
      <c r="BG1606" s="12" t="s">
        <v>3074</v>
      </c>
      <c r="BH1606" s="12">
        <v>1</v>
      </c>
      <c r="BI1606" s="12" t="s">
        <v>3253</v>
      </c>
      <c r="BJ1606" s="12" t="s">
        <v>3460</v>
      </c>
      <c r="BK1606" s="12" t="s">
        <v>3463</v>
      </c>
      <c r="BL1606" s="12" t="s">
        <v>3464</v>
      </c>
      <c r="BM1606" s="12" t="s">
        <v>3493</v>
      </c>
      <c r="BN1606" s="12" t="s">
        <v>1174</v>
      </c>
      <c r="BO1606" s="12"/>
      <c r="BP1606" s="12"/>
      <c r="BQ1606" s="12"/>
      <c r="BR1606" s="12"/>
      <c r="BS1606" s="12"/>
      <c r="BT1606" s="12"/>
      <c r="BU1606" s="12"/>
      <c r="BV1606" s="12"/>
      <c r="BW1606" s="12"/>
      <c r="BX1606" s="12"/>
      <c r="BY1606" s="12"/>
      <c r="BZ1606" s="12"/>
      <c r="CA1606" s="12"/>
      <c r="CB1606" s="12"/>
      <c r="CC1606" s="12"/>
      <c r="CD1606" s="12"/>
      <c r="CE1606" s="12"/>
      <c r="CF1606" s="12"/>
      <c r="CG1606" s="12"/>
      <c r="CH1606" s="12"/>
      <c r="CI1606" s="12"/>
      <c r="CJ1606" s="12"/>
      <c r="CK1606" s="12"/>
      <c r="CL1606" s="12"/>
      <c r="CM1606" s="12"/>
      <c r="CN1606" s="12"/>
      <c r="CO1606" s="12"/>
      <c r="CP1606" s="12"/>
      <c r="CQ1606" s="12"/>
      <c r="CR1606" s="12"/>
      <c r="CS1606" s="12"/>
      <c r="CT1606" s="12"/>
      <c r="CU1606" s="12"/>
      <c r="CV1606" s="12"/>
      <c r="CW1606" s="12"/>
      <c r="CX1606" s="57"/>
    </row>
    <row r="1607" spans="1:102" ht="16.5" x14ac:dyDescent="0.35">
      <c r="A1607" s="56">
        <v>142</v>
      </c>
      <c r="B1607" s="12" t="s">
        <v>3157</v>
      </c>
      <c r="C1607" s="12">
        <v>142.19999999999999</v>
      </c>
      <c r="D1607" s="12" t="s">
        <v>2974</v>
      </c>
      <c r="E1607" s="12" t="s">
        <v>3021</v>
      </c>
      <c r="F1607" s="12" t="s">
        <v>3916</v>
      </c>
      <c r="G1607" s="12" t="s">
        <v>212</v>
      </c>
      <c r="H1607" s="12" t="s">
        <v>2804</v>
      </c>
      <c r="I1607" s="12" t="s">
        <v>212</v>
      </c>
      <c r="J1607" s="12" t="s">
        <v>1222</v>
      </c>
      <c r="K1607" s="12"/>
      <c r="L1607" s="12" t="s">
        <v>567</v>
      </c>
      <c r="M1607" s="12" t="s">
        <v>3164</v>
      </c>
      <c r="N1607" s="12"/>
      <c r="O1607" s="12" t="s">
        <v>3400</v>
      </c>
      <c r="P1607" s="12" t="s">
        <v>3404</v>
      </c>
      <c r="Q1607" s="12">
        <v>1</v>
      </c>
      <c r="R1607" s="12">
        <v>0</v>
      </c>
      <c r="S1607" s="12">
        <v>0</v>
      </c>
      <c r="T1607" s="12">
        <v>0</v>
      </c>
      <c r="U1607" s="12">
        <v>0</v>
      </c>
      <c r="V1607" s="12">
        <v>0</v>
      </c>
      <c r="W1607" s="12">
        <v>0</v>
      </c>
      <c r="X1607" s="12">
        <v>0</v>
      </c>
      <c r="Y1607" s="12">
        <v>0</v>
      </c>
      <c r="Z1607" s="12">
        <v>0</v>
      </c>
      <c r="AA1607" s="12">
        <v>0</v>
      </c>
      <c r="AB1607" s="12">
        <v>0</v>
      </c>
      <c r="AC1607" s="12">
        <v>0</v>
      </c>
      <c r="AD1607" s="12">
        <v>0</v>
      </c>
      <c r="AE1607" s="12">
        <v>0</v>
      </c>
      <c r="AF1607" s="12">
        <v>0</v>
      </c>
      <c r="AG1607" s="12">
        <v>0</v>
      </c>
      <c r="AH1607" s="12">
        <v>0</v>
      </c>
      <c r="AI1607" s="12">
        <v>0</v>
      </c>
      <c r="AJ1607" s="12">
        <v>1</v>
      </c>
      <c r="AK1607" s="12">
        <v>0</v>
      </c>
      <c r="AL1607" s="12" t="s">
        <v>3450</v>
      </c>
      <c r="AM1607" s="12" t="s">
        <v>3103</v>
      </c>
      <c r="AN1607" s="12" t="s">
        <v>3104</v>
      </c>
      <c r="AO1607" s="12">
        <v>2013</v>
      </c>
      <c r="AP1607" s="12" t="s">
        <v>3235</v>
      </c>
      <c r="AQ1607" s="12">
        <v>524</v>
      </c>
      <c r="AR1607" s="12">
        <v>1</v>
      </c>
      <c r="AS1607" s="12" t="s">
        <v>555</v>
      </c>
      <c r="AT1607" s="12" t="s">
        <v>212</v>
      </c>
      <c r="AU1607" s="12">
        <v>0</v>
      </c>
      <c r="AV1607" s="12">
        <v>0</v>
      </c>
      <c r="AW1607" s="12">
        <v>0</v>
      </c>
      <c r="AX1607" s="12">
        <v>0</v>
      </c>
      <c r="AY1607" s="7">
        <v>0</v>
      </c>
      <c r="AZ1607" s="12">
        <v>1</v>
      </c>
      <c r="BA1607" s="12">
        <v>1</v>
      </c>
      <c r="BB1607" s="12">
        <v>0</v>
      </c>
      <c r="BC1607" s="12">
        <v>0</v>
      </c>
      <c r="BD1607" s="12">
        <v>0</v>
      </c>
      <c r="BE1607" s="12">
        <v>0</v>
      </c>
      <c r="BF1607" s="12" t="s">
        <v>2820</v>
      </c>
      <c r="BG1607" s="12" t="s">
        <v>3069</v>
      </c>
      <c r="BH1607" s="12">
        <v>1</v>
      </c>
      <c r="BI1607" s="12" t="s">
        <v>3257</v>
      </c>
      <c r="BJ1607" s="12" t="s">
        <v>3460</v>
      </c>
      <c r="BK1607" s="12" t="s">
        <v>3463</v>
      </c>
      <c r="BL1607" s="12" t="s">
        <v>3464</v>
      </c>
      <c r="BM1607" s="12" t="s">
        <v>3493</v>
      </c>
      <c r="BN1607" s="7" t="s">
        <v>1174</v>
      </c>
      <c r="BO1607" s="12"/>
      <c r="BP1607" s="12">
        <v>5</v>
      </c>
      <c r="BQ1607" s="12"/>
      <c r="BR1607" s="12"/>
      <c r="BS1607" s="12">
        <v>5.37</v>
      </c>
      <c r="BT1607" s="12">
        <f t="shared" ref="BT1607:BT1612" si="33">EXP(BS1607)</f>
        <v>214.86286770433543</v>
      </c>
      <c r="BU1607" s="12"/>
      <c r="BV1607" s="12" t="s">
        <v>3415</v>
      </c>
      <c r="BW1607" s="12"/>
      <c r="BX1607" s="12"/>
      <c r="BY1607" s="12"/>
      <c r="BZ1607" s="12"/>
      <c r="CA1607" s="12"/>
      <c r="CB1607" s="12"/>
      <c r="CC1607" s="12"/>
      <c r="CD1607" s="12"/>
      <c r="CE1607" s="12">
        <v>1E-3</v>
      </c>
      <c r="CF1607" s="12"/>
      <c r="CG1607" s="12"/>
      <c r="CH1607" s="12"/>
      <c r="CI1607" s="12"/>
      <c r="CJ1607" s="12">
        <v>0.77700000000000002</v>
      </c>
      <c r="CK1607" s="12" t="s">
        <v>3833</v>
      </c>
      <c r="CL1607" s="12"/>
      <c r="CM1607" s="12"/>
      <c r="CN1607" s="12"/>
      <c r="CO1607" s="12"/>
      <c r="CP1607" s="12"/>
      <c r="CQ1607" s="12"/>
      <c r="CR1607" s="12"/>
      <c r="CS1607" s="12"/>
      <c r="CT1607" s="12"/>
      <c r="CU1607" s="12"/>
      <c r="CV1607" s="12"/>
      <c r="CW1607" s="12"/>
      <c r="CX1607" s="57"/>
    </row>
    <row r="1608" spans="1:102" ht="16.5" x14ac:dyDescent="0.35">
      <c r="A1608" s="56">
        <v>142</v>
      </c>
      <c r="B1608" s="12" t="s">
        <v>3157</v>
      </c>
      <c r="C1608" s="12">
        <v>142.19999999999999</v>
      </c>
      <c r="D1608" s="12" t="s">
        <v>2979</v>
      </c>
      <c r="E1608" s="12" t="s">
        <v>3021</v>
      </c>
      <c r="F1608" s="12" t="s">
        <v>3916</v>
      </c>
      <c r="G1608" s="12" t="s">
        <v>212</v>
      </c>
      <c r="H1608" s="12" t="s">
        <v>2804</v>
      </c>
      <c r="I1608" s="12" t="s">
        <v>212</v>
      </c>
      <c r="J1608" s="12" t="s">
        <v>1222</v>
      </c>
      <c r="K1608" s="12"/>
      <c r="L1608" s="12" t="s">
        <v>567</v>
      </c>
      <c r="M1608" s="12" t="s">
        <v>3164</v>
      </c>
      <c r="N1608" s="12"/>
      <c r="O1608" s="12" t="s">
        <v>3400</v>
      </c>
      <c r="P1608" s="12" t="s">
        <v>3404</v>
      </c>
      <c r="Q1608" s="12">
        <v>1</v>
      </c>
      <c r="R1608" s="12">
        <v>0</v>
      </c>
      <c r="S1608" s="12">
        <v>0</v>
      </c>
      <c r="T1608" s="12">
        <v>0</v>
      </c>
      <c r="U1608" s="12">
        <v>0</v>
      </c>
      <c r="V1608" s="12">
        <v>0</v>
      </c>
      <c r="W1608" s="12">
        <v>0</v>
      </c>
      <c r="X1608" s="12">
        <v>0</v>
      </c>
      <c r="Y1608" s="12">
        <v>0</v>
      </c>
      <c r="Z1608" s="12">
        <v>0</v>
      </c>
      <c r="AA1608" s="12">
        <v>0</v>
      </c>
      <c r="AB1608" s="12">
        <v>0</v>
      </c>
      <c r="AC1608" s="12">
        <v>0</v>
      </c>
      <c r="AD1608" s="12">
        <v>0</v>
      </c>
      <c r="AE1608" s="12">
        <v>0</v>
      </c>
      <c r="AF1608" s="12">
        <v>0</v>
      </c>
      <c r="AG1608" s="12">
        <v>0</v>
      </c>
      <c r="AH1608" s="12">
        <v>0</v>
      </c>
      <c r="AI1608" s="12">
        <v>0</v>
      </c>
      <c r="AJ1608" s="12">
        <v>1</v>
      </c>
      <c r="AK1608" s="12">
        <v>0</v>
      </c>
      <c r="AL1608" s="12" t="s">
        <v>3450</v>
      </c>
      <c r="AM1608" s="12" t="s">
        <v>3103</v>
      </c>
      <c r="AN1608" s="12" t="s">
        <v>3104</v>
      </c>
      <c r="AO1608" s="12">
        <v>2013</v>
      </c>
      <c r="AP1608" s="12" t="s">
        <v>3235</v>
      </c>
      <c r="AQ1608" s="12">
        <v>524</v>
      </c>
      <c r="AR1608" s="12">
        <v>1</v>
      </c>
      <c r="AS1608" s="12" t="s">
        <v>555</v>
      </c>
      <c r="AT1608" s="12" t="s">
        <v>212</v>
      </c>
      <c r="AU1608" s="12">
        <v>0</v>
      </c>
      <c r="AV1608" s="12">
        <v>0</v>
      </c>
      <c r="AW1608" s="12">
        <v>0</v>
      </c>
      <c r="AX1608" s="12">
        <v>0</v>
      </c>
      <c r="AY1608" s="7">
        <v>0</v>
      </c>
      <c r="AZ1608" s="12">
        <v>1</v>
      </c>
      <c r="BA1608" s="12">
        <v>1</v>
      </c>
      <c r="BB1608" s="12">
        <v>0</v>
      </c>
      <c r="BC1608" s="12">
        <v>0</v>
      </c>
      <c r="BD1608" s="12">
        <v>0</v>
      </c>
      <c r="BE1608" s="12">
        <v>0</v>
      </c>
      <c r="BF1608" s="12" t="s">
        <v>2820</v>
      </c>
      <c r="BG1608" s="12" t="s">
        <v>3072</v>
      </c>
      <c r="BH1608" s="12">
        <v>1</v>
      </c>
      <c r="BI1608" s="12" t="s">
        <v>3257</v>
      </c>
      <c r="BJ1608" s="12" t="s">
        <v>3460</v>
      </c>
      <c r="BK1608" s="12" t="s">
        <v>3463</v>
      </c>
      <c r="BL1608" s="12" t="s">
        <v>3464</v>
      </c>
      <c r="BM1608" s="12" t="s">
        <v>3493</v>
      </c>
      <c r="BN1608" s="7" t="s">
        <v>1174</v>
      </c>
      <c r="BO1608" s="12"/>
      <c r="BP1608" s="12">
        <v>5</v>
      </c>
      <c r="BQ1608" s="12"/>
      <c r="BR1608" s="12"/>
      <c r="BS1608" s="12">
        <v>5.35</v>
      </c>
      <c r="BT1608" s="12">
        <f t="shared" si="33"/>
        <v>210.60829786667438</v>
      </c>
      <c r="BU1608" s="12"/>
      <c r="BV1608" s="12" t="s">
        <v>3415</v>
      </c>
      <c r="BW1608" s="12"/>
      <c r="BX1608" s="12"/>
      <c r="BY1608" s="12"/>
      <c r="BZ1608" s="12"/>
      <c r="CA1608" s="12"/>
      <c r="CB1608" s="12"/>
      <c r="CC1608" s="12"/>
      <c r="CD1608" s="12"/>
      <c r="CE1608" s="12">
        <v>1E-3</v>
      </c>
      <c r="CF1608" s="12"/>
      <c r="CG1608" s="12"/>
      <c r="CH1608" s="12"/>
      <c r="CI1608" s="12"/>
      <c r="CJ1608" s="12">
        <v>0.77700000000000002</v>
      </c>
      <c r="CK1608" s="12" t="s">
        <v>3833</v>
      </c>
      <c r="CL1608" s="12"/>
      <c r="CM1608" s="12"/>
      <c r="CN1608" s="12"/>
      <c r="CO1608" s="12"/>
      <c r="CP1608" s="12"/>
      <c r="CQ1608" s="12"/>
      <c r="CR1608" s="12"/>
      <c r="CS1608" s="12"/>
      <c r="CT1608" s="12"/>
      <c r="CU1608" s="12"/>
      <c r="CV1608" s="12"/>
      <c r="CW1608" s="12"/>
      <c r="CX1608" s="57"/>
    </row>
    <row r="1609" spans="1:102" ht="16.5" x14ac:dyDescent="0.35">
      <c r="A1609" s="56">
        <v>142</v>
      </c>
      <c r="B1609" s="12" t="s">
        <v>3157</v>
      </c>
      <c r="C1609" s="12">
        <v>142.19999999999999</v>
      </c>
      <c r="D1609" s="12" t="s">
        <v>2976</v>
      </c>
      <c r="E1609" s="12" t="s">
        <v>3021</v>
      </c>
      <c r="F1609" s="12" t="s">
        <v>3916</v>
      </c>
      <c r="G1609" s="12" t="s">
        <v>212</v>
      </c>
      <c r="H1609" s="12" t="s">
        <v>2804</v>
      </c>
      <c r="I1609" s="12" t="s">
        <v>212</v>
      </c>
      <c r="J1609" s="12" t="s">
        <v>1222</v>
      </c>
      <c r="K1609" s="12"/>
      <c r="L1609" s="12" t="s">
        <v>567</v>
      </c>
      <c r="M1609" s="12" t="s">
        <v>3164</v>
      </c>
      <c r="N1609" s="12"/>
      <c r="O1609" s="12" t="s">
        <v>3400</v>
      </c>
      <c r="P1609" s="12" t="s">
        <v>3404</v>
      </c>
      <c r="Q1609" s="12">
        <v>1</v>
      </c>
      <c r="R1609" s="12">
        <v>0</v>
      </c>
      <c r="S1609" s="12">
        <v>0</v>
      </c>
      <c r="T1609" s="12">
        <v>0</v>
      </c>
      <c r="U1609" s="12">
        <v>0</v>
      </c>
      <c r="V1609" s="12">
        <v>0</v>
      </c>
      <c r="W1609" s="12">
        <v>0</v>
      </c>
      <c r="X1609" s="12">
        <v>0</v>
      </c>
      <c r="Y1609" s="12">
        <v>0</v>
      </c>
      <c r="Z1609" s="12">
        <v>0</v>
      </c>
      <c r="AA1609" s="12">
        <v>0</v>
      </c>
      <c r="AB1609" s="12">
        <v>0</v>
      </c>
      <c r="AC1609" s="12">
        <v>0</v>
      </c>
      <c r="AD1609" s="12">
        <v>0</v>
      </c>
      <c r="AE1609" s="12">
        <v>0</v>
      </c>
      <c r="AF1609" s="12">
        <v>0</v>
      </c>
      <c r="AG1609" s="12">
        <v>0</v>
      </c>
      <c r="AH1609" s="12">
        <v>0</v>
      </c>
      <c r="AI1609" s="12">
        <v>0</v>
      </c>
      <c r="AJ1609" s="12">
        <v>1</v>
      </c>
      <c r="AK1609" s="12">
        <v>0</v>
      </c>
      <c r="AL1609" s="12" t="s">
        <v>3450</v>
      </c>
      <c r="AM1609" s="12" t="s">
        <v>3103</v>
      </c>
      <c r="AN1609" s="12" t="s">
        <v>3104</v>
      </c>
      <c r="AO1609" s="12">
        <v>2013</v>
      </c>
      <c r="AP1609" s="12" t="s">
        <v>3235</v>
      </c>
      <c r="AQ1609" s="12">
        <v>524</v>
      </c>
      <c r="AR1609" s="12">
        <v>1</v>
      </c>
      <c r="AS1609" s="12" t="s">
        <v>555</v>
      </c>
      <c r="AT1609" s="12" t="s">
        <v>212</v>
      </c>
      <c r="AU1609" s="12">
        <v>0</v>
      </c>
      <c r="AV1609" s="12">
        <v>0</v>
      </c>
      <c r="AW1609" s="12">
        <v>0</v>
      </c>
      <c r="AX1609" s="12">
        <v>0</v>
      </c>
      <c r="AY1609" s="7">
        <v>0</v>
      </c>
      <c r="AZ1609" s="12">
        <v>1</v>
      </c>
      <c r="BA1609" s="12">
        <v>1</v>
      </c>
      <c r="BB1609" s="12">
        <v>0</v>
      </c>
      <c r="BC1609" s="12">
        <v>0</v>
      </c>
      <c r="BD1609" s="12">
        <v>0</v>
      </c>
      <c r="BE1609" s="12">
        <v>0</v>
      </c>
      <c r="BF1609" s="12" t="s">
        <v>2820</v>
      </c>
      <c r="BG1609" s="12" t="s">
        <v>3071</v>
      </c>
      <c r="BH1609" s="12">
        <v>1</v>
      </c>
      <c r="BI1609" s="12" t="s">
        <v>3257</v>
      </c>
      <c r="BJ1609" s="12" t="s">
        <v>3460</v>
      </c>
      <c r="BK1609" s="12" t="s">
        <v>3463</v>
      </c>
      <c r="BL1609" s="12" t="s">
        <v>3464</v>
      </c>
      <c r="BM1609" s="12" t="s">
        <v>3493</v>
      </c>
      <c r="BN1609" s="7" t="s">
        <v>1174</v>
      </c>
      <c r="BO1609" s="12"/>
      <c r="BP1609" s="12">
        <v>5</v>
      </c>
      <c r="BQ1609" s="12"/>
      <c r="BR1609" s="12"/>
      <c r="BS1609" s="12">
        <v>5.19</v>
      </c>
      <c r="BT1609" s="12">
        <f t="shared" si="33"/>
        <v>179.46855293183248</v>
      </c>
      <c r="BU1609" s="12"/>
      <c r="BV1609" s="12" t="s">
        <v>3415</v>
      </c>
      <c r="BW1609" s="12"/>
      <c r="BX1609" s="12"/>
      <c r="BY1609" s="12"/>
      <c r="BZ1609" s="12"/>
      <c r="CA1609" s="12"/>
      <c r="CB1609" s="12"/>
      <c r="CC1609" s="12"/>
      <c r="CD1609" s="12"/>
      <c r="CE1609" s="12">
        <v>1E-3</v>
      </c>
      <c r="CF1609" s="12"/>
      <c r="CG1609" s="12"/>
      <c r="CH1609" s="12"/>
      <c r="CI1609" s="12"/>
      <c r="CJ1609" s="12">
        <v>0.77700000000000002</v>
      </c>
      <c r="CK1609" s="12" t="s">
        <v>3833</v>
      </c>
      <c r="CL1609" s="12"/>
      <c r="CM1609" s="12"/>
      <c r="CN1609" s="12"/>
      <c r="CO1609" s="12"/>
      <c r="CP1609" s="12"/>
      <c r="CQ1609" s="12"/>
      <c r="CR1609" s="12"/>
      <c r="CS1609" s="12"/>
      <c r="CT1609" s="12"/>
      <c r="CU1609" s="12"/>
      <c r="CV1609" s="12"/>
      <c r="CW1609" s="12"/>
      <c r="CX1609" s="57"/>
    </row>
    <row r="1610" spans="1:102" ht="16.5" x14ac:dyDescent="0.35">
      <c r="A1610" s="56">
        <v>142</v>
      </c>
      <c r="B1610" s="12" t="s">
        <v>3157</v>
      </c>
      <c r="C1610" s="12">
        <v>142.19999999999999</v>
      </c>
      <c r="D1610" s="12" t="s">
        <v>2975</v>
      </c>
      <c r="E1610" s="12" t="s">
        <v>3021</v>
      </c>
      <c r="F1610" s="12" t="s">
        <v>3916</v>
      </c>
      <c r="G1610" s="12" t="s">
        <v>212</v>
      </c>
      <c r="H1610" s="12" t="s">
        <v>2804</v>
      </c>
      <c r="I1610" s="12" t="s">
        <v>212</v>
      </c>
      <c r="J1610" s="12" t="s">
        <v>1222</v>
      </c>
      <c r="K1610" s="12"/>
      <c r="L1610" s="12" t="s">
        <v>567</v>
      </c>
      <c r="M1610" s="12" t="s">
        <v>3164</v>
      </c>
      <c r="N1610" s="12"/>
      <c r="O1610" s="12" t="s">
        <v>3400</v>
      </c>
      <c r="P1610" s="12" t="s">
        <v>3404</v>
      </c>
      <c r="Q1610" s="12">
        <v>1</v>
      </c>
      <c r="R1610" s="12">
        <v>0</v>
      </c>
      <c r="S1610" s="12">
        <v>0</v>
      </c>
      <c r="T1610" s="12">
        <v>0</v>
      </c>
      <c r="U1610" s="12">
        <v>0</v>
      </c>
      <c r="V1610" s="12">
        <v>0</v>
      </c>
      <c r="W1610" s="12">
        <v>0</v>
      </c>
      <c r="X1610" s="12">
        <v>0</v>
      </c>
      <c r="Y1610" s="12">
        <v>0</v>
      </c>
      <c r="Z1610" s="12">
        <v>0</v>
      </c>
      <c r="AA1610" s="12">
        <v>0</v>
      </c>
      <c r="AB1610" s="12">
        <v>0</v>
      </c>
      <c r="AC1610" s="12">
        <v>0</v>
      </c>
      <c r="AD1610" s="12">
        <v>0</v>
      </c>
      <c r="AE1610" s="12">
        <v>0</v>
      </c>
      <c r="AF1610" s="12">
        <v>0</v>
      </c>
      <c r="AG1610" s="12">
        <v>0</v>
      </c>
      <c r="AH1610" s="12">
        <v>0</v>
      </c>
      <c r="AI1610" s="12">
        <v>0</v>
      </c>
      <c r="AJ1610" s="12">
        <v>1</v>
      </c>
      <c r="AK1610" s="12">
        <v>0</v>
      </c>
      <c r="AL1610" s="12" t="s">
        <v>3450</v>
      </c>
      <c r="AM1610" s="12" t="s">
        <v>3103</v>
      </c>
      <c r="AN1610" s="12" t="s">
        <v>3104</v>
      </c>
      <c r="AO1610" s="12">
        <v>2013</v>
      </c>
      <c r="AP1610" s="12" t="s">
        <v>3235</v>
      </c>
      <c r="AQ1610" s="12">
        <v>524</v>
      </c>
      <c r="AR1610" s="12">
        <v>1</v>
      </c>
      <c r="AS1610" s="12" t="s">
        <v>555</v>
      </c>
      <c r="AT1610" s="12" t="s">
        <v>212</v>
      </c>
      <c r="AU1610" s="12">
        <v>0</v>
      </c>
      <c r="AV1610" s="12">
        <v>0</v>
      </c>
      <c r="AW1610" s="12">
        <v>0</v>
      </c>
      <c r="AX1610" s="12">
        <v>0</v>
      </c>
      <c r="AY1610" s="7">
        <v>0</v>
      </c>
      <c r="AZ1610" s="12">
        <v>1</v>
      </c>
      <c r="BA1610" s="12">
        <v>1</v>
      </c>
      <c r="BB1610" s="12">
        <v>0</v>
      </c>
      <c r="BC1610" s="12">
        <v>0</v>
      </c>
      <c r="BD1610" s="12">
        <v>0</v>
      </c>
      <c r="BE1610" s="12">
        <v>0</v>
      </c>
      <c r="BF1610" s="12" t="s">
        <v>2820</v>
      </c>
      <c r="BG1610" s="12" t="s">
        <v>3070</v>
      </c>
      <c r="BH1610" s="12">
        <v>1</v>
      </c>
      <c r="BI1610" s="12" t="s">
        <v>3257</v>
      </c>
      <c r="BJ1610" s="12" t="s">
        <v>3460</v>
      </c>
      <c r="BK1610" s="12" t="s">
        <v>3463</v>
      </c>
      <c r="BL1610" s="12" t="s">
        <v>3464</v>
      </c>
      <c r="BM1610" s="12" t="s">
        <v>3493</v>
      </c>
      <c r="BN1610" s="7" t="s">
        <v>1174</v>
      </c>
      <c r="BO1610" s="12"/>
      <c r="BP1610" s="12"/>
      <c r="BQ1610" s="12"/>
      <c r="BR1610" s="12"/>
      <c r="BS1610" s="12">
        <v>3.02</v>
      </c>
      <c r="BT1610" s="12">
        <f t="shared" si="33"/>
        <v>20.491291684192941</v>
      </c>
      <c r="BU1610" s="12"/>
      <c r="BV1610" s="12" t="s">
        <v>3415</v>
      </c>
      <c r="BW1610" s="12"/>
      <c r="BX1610" s="12"/>
      <c r="BY1610" s="12"/>
      <c r="BZ1610" s="12"/>
      <c r="CA1610" s="12"/>
      <c r="CB1610" s="12"/>
      <c r="CC1610" s="12"/>
      <c r="CD1610" s="12"/>
      <c r="CE1610" s="12">
        <v>0.01</v>
      </c>
      <c r="CF1610" s="12"/>
      <c r="CG1610" s="12"/>
      <c r="CH1610" s="12"/>
      <c r="CI1610" s="12"/>
      <c r="CJ1610" s="12">
        <v>0.77700000000000002</v>
      </c>
      <c r="CK1610" s="12" t="s">
        <v>3833</v>
      </c>
      <c r="CL1610" s="12"/>
      <c r="CM1610" s="12"/>
      <c r="CN1610" s="12"/>
      <c r="CO1610" s="12"/>
      <c r="CP1610" s="12"/>
      <c r="CQ1610" s="12"/>
      <c r="CR1610" s="12"/>
      <c r="CS1610" s="12"/>
      <c r="CT1610" s="12"/>
      <c r="CU1610" s="12"/>
      <c r="CV1610" s="12"/>
      <c r="CW1610" s="12"/>
      <c r="CX1610" s="57"/>
    </row>
    <row r="1611" spans="1:102" ht="16.5" x14ac:dyDescent="0.35">
      <c r="A1611" s="56">
        <v>142</v>
      </c>
      <c r="B1611" s="12" t="s">
        <v>3157</v>
      </c>
      <c r="C1611" s="12">
        <v>142.19999999999999</v>
      </c>
      <c r="D1611" s="12" t="s">
        <v>2977</v>
      </c>
      <c r="E1611" s="12" t="s">
        <v>3021</v>
      </c>
      <c r="F1611" s="12" t="s">
        <v>3916</v>
      </c>
      <c r="G1611" s="12" t="s">
        <v>212</v>
      </c>
      <c r="H1611" s="12" t="s">
        <v>2804</v>
      </c>
      <c r="I1611" s="12" t="s">
        <v>212</v>
      </c>
      <c r="J1611" s="12" t="s">
        <v>1222</v>
      </c>
      <c r="K1611" s="12"/>
      <c r="L1611" s="12" t="s">
        <v>567</v>
      </c>
      <c r="M1611" s="12" t="s">
        <v>3164</v>
      </c>
      <c r="N1611" s="12"/>
      <c r="O1611" s="12" t="s">
        <v>3400</v>
      </c>
      <c r="P1611" s="12" t="s">
        <v>3404</v>
      </c>
      <c r="Q1611" s="12">
        <v>1</v>
      </c>
      <c r="R1611" s="12">
        <v>0</v>
      </c>
      <c r="S1611" s="12">
        <v>0</v>
      </c>
      <c r="T1611" s="12">
        <v>0</v>
      </c>
      <c r="U1611" s="12">
        <v>0</v>
      </c>
      <c r="V1611" s="12">
        <v>0</v>
      </c>
      <c r="W1611" s="12">
        <v>0</v>
      </c>
      <c r="X1611" s="12">
        <v>0</v>
      </c>
      <c r="Y1611" s="12">
        <v>0</v>
      </c>
      <c r="Z1611" s="12">
        <v>0</v>
      </c>
      <c r="AA1611" s="12">
        <v>0</v>
      </c>
      <c r="AB1611" s="12">
        <v>0</v>
      </c>
      <c r="AC1611" s="12">
        <v>0</v>
      </c>
      <c r="AD1611" s="12">
        <v>0</v>
      </c>
      <c r="AE1611" s="12">
        <v>0</v>
      </c>
      <c r="AF1611" s="12">
        <v>0</v>
      </c>
      <c r="AG1611" s="12">
        <v>0</v>
      </c>
      <c r="AH1611" s="12">
        <v>0</v>
      </c>
      <c r="AI1611" s="12">
        <v>0</v>
      </c>
      <c r="AJ1611" s="12">
        <v>1</v>
      </c>
      <c r="AK1611" s="12">
        <v>0</v>
      </c>
      <c r="AL1611" s="12" t="s">
        <v>3450</v>
      </c>
      <c r="AM1611" s="12" t="s">
        <v>3103</v>
      </c>
      <c r="AN1611" s="12" t="s">
        <v>3104</v>
      </c>
      <c r="AO1611" s="12">
        <v>2013</v>
      </c>
      <c r="AP1611" s="12" t="s">
        <v>3235</v>
      </c>
      <c r="AQ1611" s="12">
        <v>524</v>
      </c>
      <c r="AR1611" s="12">
        <v>1</v>
      </c>
      <c r="AS1611" s="12" t="s">
        <v>555</v>
      </c>
      <c r="AT1611" s="12" t="s">
        <v>212</v>
      </c>
      <c r="AU1611" s="12">
        <v>0</v>
      </c>
      <c r="AV1611" s="12">
        <v>0</v>
      </c>
      <c r="AW1611" s="12">
        <v>0</v>
      </c>
      <c r="AX1611" s="12">
        <v>0</v>
      </c>
      <c r="AY1611" s="7">
        <v>0</v>
      </c>
      <c r="AZ1611" s="12">
        <v>1</v>
      </c>
      <c r="BA1611" s="12">
        <v>1</v>
      </c>
      <c r="BB1611" s="12">
        <v>0</v>
      </c>
      <c r="BC1611" s="12">
        <v>0</v>
      </c>
      <c r="BD1611" s="12">
        <v>0</v>
      </c>
      <c r="BE1611" s="12">
        <v>0</v>
      </c>
      <c r="BF1611" s="12" t="s">
        <v>2820</v>
      </c>
      <c r="BG1611" s="12" t="s">
        <v>3073</v>
      </c>
      <c r="BH1611" s="12">
        <v>1</v>
      </c>
      <c r="BI1611" s="12" t="s">
        <v>3257</v>
      </c>
      <c r="BJ1611" s="12" t="s">
        <v>3460</v>
      </c>
      <c r="BK1611" s="12" t="s">
        <v>3463</v>
      </c>
      <c r="BL1611" s="12" t="s">
        <v>3464</v>
      </c>
      <c r="BM1611" s="12" t="s">
        <v>3493</v>
      </c>
      <c r="BN1611" s="7" t="s">
        <v>1174</v>
      </c>
      <c r="BO1611" s="12"/>
      <c r="BP1611" s="12"/>
      <c r="BQ1611" s="12"/>
      <c r="BR1611" s="12"/>
      <c r="BS1611" s="12">
        <v>2.31</v>
      </c>
      <c r="BT1611" s="12">
        <f t="shared" si="33"/>
        <v>10.074424655013587</v>
      </c>
      <c r="BU1611" s="12"/>
      <c r="BV1611" s="12" t="s">
        <v>3415</v>
      </c>
      <c r="BW1611" s="12"/>
      <c r="BX1611" s="12"/>
      <c r="BY1611" s="12"/>
      <c r="BZ1611" s="12"/>
      <c r="CA1611" s="12"/>
      <c r="CB1611" s="12"/>
      <c r="CC1611" s="12"/>
      <c r="CD1611" s="12"/>
      <c r="CE1611" s="12">
        <v>0.08</v>
      </c>
      <c r="CF1611" s="12"/>
      <c r="CG1611" s="12"/>
      <c r="CH1611" s="12"/>
      <c r="CI1611" s="12"/>
      <c r="CJ1611" s="12">
        <v>0.77700000000000002</v>
      </c>
      <c r="CK1611" s="12" t="s">
        <v>3833</v>
      </c>
      <c r="CL1611" s="12"/>
      <c r="CM1611" s="12"/>
      <c r="CN1611" s="12"/>
      <c r="CO1611" s="12"/>
      <c r="CP1611" s="12"/>
      <c r="CQ1611" s="12"/>
      <c r="CR1611" s="12"/>
      <c r="CS1611" s="12"/>
      <c r="CT1611" s="12"/>
      <c r="CU1611" s="12"/>
      <c r="CV1611" s="12"/>
      <c r="CW1611" s="12"/>
      <c r="CX1611" s="57"/>
    </row>
    <row r="1612" spans="1:102" ht="16.5" x14ac:dyDescent="0.35">
      <c r="A1612" s="56">
        <v>142</v>
      </c>
      <c r="B1612" s="12" t="s">
        <v>3157</v>
      </c>
      <c r="C1612" s="12">
        <v>142.19999999999999</v>
      </c>
      <c r="D1612" s="12" t="s">
        <v>2978</v>
      </c>
      <c r="E1612" s="12" t="s">
        <v>3021</v>
      </c>
      <c r="F1612" s="12" t="s">
        <v>3916</v>
      </c>
      <c r="G1612" s="12" t="s">
        <v>349</v>
      </c>
      <c r="H1612" s="12" t="s">
        <v>2804</v>
      </c>
      <c r="I1612" s="12" t="s">
        <v>1285</v>
      </c>
      <c r="J1612" s="12" t="s">
        <v>1222</v>
      </c>
      <c r="K1612" s="12"/>
      <c r="L1612" s="12" t="s">
        <v>567</v>
      </c>
      <c r="M1612" s="12" t="s">
        <v>3164</v>
      </c>
      <c r="N1612" s="12"/>
      <c r="O1612" s="12" t="s">
        <v>3400</v>
      </c>
      <c r="P1612" s="12" t="s">
        <v>3404</v>
      </c>
      <c r="Q1612" s="12">
        <v>1</v>
      </c>
      <c r="R1612" s="12">
        <v>0</v>
      </c>
      <c r="S1612" s="12">
        <v>0</v>
      </c>
      <c r="T1612" s="12">
        <v>0</v>
      </c>
      <c r="U1612" s="12">
        <v>0</v>
      </c>
      <c r="V1612" s="12">
        <v>0</v>
      </c>
      <c r="W1612" s="12">
        <v>0</v>
      </c>
      <c r="X1612" s="12">
        <v>0</v>
      </c>
      <c r="Y1612" s="12">
        <v>0</v>
      </c>
      <c r="Z1612" s="12">
        <v>0</v>
      </c>
      <c r="AA1612" s="12">
        <v>0</v>
      </c>
      <c r="AB1612" s="12">
        <v>0</v>
      </c>
      <c r="AC1612" s="12">
        <v>0</v>
      </c>
      <c r="AD1612" s="12">
        <v>0</v>
      </c>
      <c r="AE1612" s="12">
        <v>0</v>
      </c>
      <c r="AF1612" s="12">
        <v>0</v>
      </c>
      <c r="AG1612" s="12">
        <v>0</v>
      </c>
      <c r="AH1612" s="12">
        <v>0</v>
      </c>
      <c r="AI1612" s="12">
        <v>0</v>
      </c>
      <c r="AJ1612" s="12">
        <v>1</v>
      </c>
      <c r="AK1612" s="12">
        <v>0</v>
      </c>
      <c r="AL1612" s="12" t="s">
        <v>3450</v>
      </c>
      <c r="AM1612" s="12" t="s">
        <v>3103</v>
      </c>
      <c r="AN1612" s="12" t="s">
        <v>3104</v>
      </c>
      <c r="AO1612" s="12">
        <v>2013</v>
      </c>
      <c r="AP1612" s="12" t="s">
        <v>3235</v>
      </c>
      <c r="AQ1612" s="12">
        <v>524</v>
      </c>
      <c r="AR1612" s="12">
        <v>1</v>
      </c>
      <c r="AS1612" s="12" t="s">
        <v>555</v>
      </c>
      <c r="AT1612" s="12" t="s">
        <v>212</v>
      </c>
      <c r="AU1612" s="12">
        <v>0</v>
      </c>
      <c r="AV1612" s="12">
        <v>0</v>
      </c>
      <c r="AW1612" s="12">
        <v>0</v>
      </c>
      <c r="AX1612" s="12">
        <v>0</v>
      </c>
      <c r="AY1612" s="7">
        <v>0</v>
      </c>
      <c r="AZ1612" s="12">
        <v>1</v>
      </c>
      <c r="BA1612" s="12">
        <v>1</v>
      </c>
      <c r="BB1612" s="12">
        <v>0</v>
      </c>
      <c r="BC1612" s="12">
        <v>0</v>
      </c>
      <c r="BD1612" s="12">
        <v>0</v>
      </c>
      <c r="BE1612" s="12">
        <v>0</v>
      </c>
      <c r="BF1612" s="12" t="s">
        <v>3277</v>
      </c>
      <c r="BG1612" s="12" t="s">
        <v>3074</v>
      </c>
      <c r="BH1612" s="12">
        <v>1</v>
      </c>
      <c r="BI1612" s="12" t="s">
        <v>3253</v>
      </c>
      <c r="BJ1612" s="12" t="s">
        <v>3460</v>
      </c>
      <c r="BK1612" s="12" t="s">
        <v>3463</v>
      </c>
      <c r="BL1612" s="12" t="s">
        <v>3464</v>
      </c>
      <c r="BM1612" s="12" t="s">
        <v>3493</v>
      </c>
      <c r="BN1612" s="7" t="s">
        <v>1174</v>
      </c>
      <c r="BO1612" s="12"/>
      <c r="BP1612" s="12" t="s">
        <v>1160</v>
      </c>
      <c r="BQ1612" s="12"/>
      <c r="BR1612" s="12"/>
      <c r="BS1612" s="12">
        <v>1.97</v>
      </c>
      <c r="BT1612" s="12">
        <f t="shared" si="33"/>
        <v>7.1706764883466132</v>
      </c>
      <c r="BU1612" s="12"/>
      <c r="BV1612" s="12" t="s">
        <v>3415</v>
      </c>
      <c r="BW1612" s="12"/>
      <c r="BX1612" s="12"/>
      <c r="BY1612" s="12"/>
      <c r="BZ1612" s="12"/>
      <c r="CA1612" s="12"/>
      <c r="CB1612" s="12"/>
      <c r="CC1612" s="12"/>
      <c r="CD1612" s="12"/>
      <c r="CE1612" s="12">
        <v>0.17</v>
      </c>
      <c r="CF1612" s="12"/>
      <c r="CG1612" s="12"/>
      <c r="CH1612" s="12"/>
      <c r="CI1612" s="12"/>
      <c r="CJ1612" s="12">
        <v>0.77700000000000002</v>
      </c>
      <c r="CK1612" s="12" t="s">
        <v>3833</v>
      </c>
      <c r="CL1612" s="12"/>
      <c r="CM1612" s="12"/>
      <c r="CN1612" s="12"/>
      <c r="CO1612" s="12"/>
      <c r="CP1612" s="12"/>
      <c r="CQ1612" s="12"/>
      <c r="CR1612" s="12"/>
      <c r="CS1612" s="12"/>
      <c r="CT1612" s="12"/>
      <c r="CU1612" s="12"/>
      <c r="CV1612" s="12"/>
      <c r="CW1612" s="12"/>
      <c r="CX1612" s="57"/>
    </row>
    <row r="1613" spans="1:102" x14ac:dyDescent="0.35">
      <c r="A1613" s="56">
        <v>143</v>
      </c>
      <c r="B1613" s="12" t="s">
        <v>3158</v>
      </c>
      <c r="C1613" s="12">
        <v>143.1</v>
      </c>
      <c r="D1613" s="12" t="s">
        <v>3386</v>
      </c>
      <c r="E1613" s="12" t="s">
        <v>3391</v>
      </c>
      <c r="F1613" s="12" t="s">
        <v>1078</v>
      </c>
      <c r="G1613" s="12" t="s">
        <v>349</v>
      </c>
      <c r="H1613" s="12" t="s">
        <v>1078</v>
      </c>
      <c r="I1613" s="12" t="s">
        <v>1285</v>
      </c>
      <c r="J1613" s="12" t="s">
        <v>1222</v>
      </c>
      <c r="K1613" s="12"/>
      <c r="L1613" s="12" t="s">
        <v>567</v>
      </c>
      <c r="M1613" s="12" t="s">
        <v>3164</v>
      </c>
      <c r="N1613" s="12"/>
      <c r="O1613" s="12" t="s">
        <v>3400</v>
      </c>
      <c r="P1613" s="12" t="s">
        <v>3402</v>
      </c>
      <c r="Q1613" s="12">
        <v>1</v>
      </c>
      <c r="R1613" s="12">
        <v>0</v>
      </c>
      <c r="S1613" s="12">
        <v>0</v>
      </c>
      <c r="T1613" s="12">
        <v>0</v>
      </c>
      <c r="U1613" s="12">
        <v>0</v>
      </c>
      <c r="V1613" s="12">
        <v>0</v>
      </c>
      <c r="W1613" s="12">
        <v>0</v>
      </c>
      <c r="X1613" s="12">
        <v>0</v>
      </c>
      <c r="Y1613" s="12">
        <v>0</v>
      </c>
      <c r="Z1613" s="12">
        <v>0</v>
      </c>
      <c r="AA1613" s="12">
        <v>0</v>
      </c>
      <c r="AB1613" s="12">
        <v>1</v>
      </c>
      <c r="AC1613" s="12">
        <v>0</v>
      </c>
      <c r="AD1613" s="12">
        <v>0</v>
      </c>
      <c r="AE1613" s="12">
        <v>0</v>
      </c>
      <c r="AF1613" s="12">
        <v>0</v>
      </c>
      <c r="AG1613" s="12">
        <v>0</v>
      </c>
      <c r="AH1613" s="12">
        <v>0</v>
      </c>
      <c r="AI1613" s="12">
        <v>0</v>
      </c>
      <c r="AJ1613" s="12">
        <v>0</v>
      </c>
      <c r="AK1613" s="12">
        <v>0</v>
      </c>
      <c r="AL1613" s="12" t="s">
        <v>3341</v>
      </c>
      <c r="AM1613" s="12" t="s">
        <v>3081</v>
      </c>
      <c r="AN1613" s="12" t="s">
        <v>3082</v>
      </c>
      <c r="AO1613" s="12">
        <v>2009</v>
      </c>
      <c r="AP1613" s="12" t="s">
        <v>3458</v>
      </c>
      <c r="AQ1613" s="12">
        <v>857</v>
      </c>
      <c r="AR1613" s="12">
        <v>1</v>
      </c>
      <c r="AS1613" s="12" t="s">
        <v>555</v>
      </c>
      <c r="AT1613" s="12" t="s">
        <v>349</v>
      </c>
      <c r="AU1613" s="12">
        <v>0</v>
      </c>
      <c r="AV1613" s="12">
        <v>0</v>
      </c>
      <c r="AW1613" s="12">
        <v>0</v>
      </c>
      <c r="AX1613" s="12">
        <v>0</v>
      </c>
      <c r="AY1613" s="12">
        <v>1</v>
      </c>
      <c r="AZ1613" s="12">
        <v>0</v>
      </c>
      <c r="BA1613" s="12">
        <v>1</v>
      </c>
      <c r="BB1613" s="12">
        <v>0</v>
      </c>
      <c r="BC1613" s="12">
        <v>0</v>
      </c>
      <c r="BD1613" s="12">
        <v>0</v>
      </c>
      <c r="BE1613" s="12">
        <v>0</v>
      </c>
      <c r="BF1613" s="12" t="s">
        <v>766</v>
      </c>
      <c r="BG1613" s="12" t="s">
        <v>799</v>
      </c>
      <c r="BH1613" s="12"/>
      <c r="BI1613" s="12" t="s">
        <v>3238</v>
      </c>
      <c r="BJ1613" s="12" t="s">
        <v>3394</v>
      </c>
      <c r="BK1613" s="12" t="s">
        <v>3472</v>
      </c>
      <c r="BL1613" s="12" t="s">
        <v>3479</v>
      </c>
      <c r="BM1613" s="12" t="s">
        <v>3493</v>
      </c>
      <c r="BN1613" s="12" t="s">
        <v>1174</v>
      </c>
      <c r="BO1613" s="12"/>
      <c r="BP1613" s="12"/>
      <c r="BQ1613" s="12"/>
      <c r="BR1613" s="12"/>
      <c r="BS1613" s="12"/>
      <c r="BT1613" s="12"/>
      <c r="BU1613" s="12"/>
      <c r="BV1613" s="12"/>
      <c r="BW1613" s="12"/>
      <c r="BX1613" s="12"/>
      <c r="BY1613" s="12"/>
      <c r="BZ1613" s="12"/>
      <c r="CA1613" s="12"/>
      <c r="CB1613" s="12"/>
      <c r="CC1613" s="12"/>
      <c r="CD1613" s="12"/>
      <c r="CE1613" s="12"/>
      <c r="CF1613" s="12"/>
      <c r="CG1613" s="12"/>
      <c r="CH1613" s="12"/>
      <c r="CI1613" s="12"/>
      <c r="CJ1613" s="12"/>
      <c r="CK1613" s="12"/>
      <c r="CL1613" s="12"/>
      <c r="CM1613" s="12"/>
      <c r="CN1613" s="12"/>
      <c r="CO1613" s="12"/>
      <c r="CP1613" s="12"/>
      <c r="CQ1613" s="12"/>
      <c r="CR1613" s="12"/>
      <c r="CS1613" s="12"/>
      <c r="CT1613" s="12"/>
      <c r="CU1613" s="12"/>
      <c r="CV1613" s="12"/>
      <c r="CW1613" s="12"/>
      <c r="CX1613" s="57"/>
    </row>
    <row r="1614" spans="1:102" x14ac:dyDescent="0.35">
      <c r="A1614" s="56">
        <v>143</v>
      </c>
      <c r="B1614" s="12" t="s">
        <v>3158</v>
      </c>
      <c r="C1614" s="12">
        <v>143.1</v>
      </c>
      <c r="D1614" s="12" t="s">
        <v>3387</v>
      </c>
      <c r="E1614" s="12" t="s">
        <v>3391</v>
      </c>
      <c r="F1614" s="12" t="s">
        <v>1078</v>
      </c>
      <c r="G1614" s="12" t="s">
        <v>349</v>
      </c>
      <c r="H1614" s="12" t="s">
        <v>1078</v>
      </c>
      <c r="I1614" s="12" t="s">
        <v>1285</v>
      </c>
      <c r="J1614" s="12" t="s">
        <v>1222</v>
      </c>
      <c r="K1614" s="12"/>
      <c r="L1614" s="12" t="s">
        <v>567</v>
      </c>
      <c r="M1614" s="12" t="s">
        <v>3164</v>
      </c>
      <c r="N1614" s="12"/>
      <c r="O1614" s="12" t="s">
        <v>3400</v>
      </c>
      <c r="P1614" s="12" t="s">
        <v>3402</v>
      </c>
      <c r="Q1614" s="12">
        <v>1</v>
      </c>
      <c r="R1614" s="12">
        <v>0</v>
      </c>
      <c r="S1614" s="12">
        <v>0</v>
      </c>
      <c r="T1614" s="12">
        <v>0</v>
      </c>
      <c r="U1614" s="12">
        <v>0</v>
      </c>
      <c r="V1614" s="12">
        <v>0</v>
      </c>
      <c r="W1614" s="12">
        <v>0</v>
      </c>
      <c r="X1614" s="12">
        <v>0</v>
      </c>
      <c r="Y1614" s="12">
        <v>0</v>
      </c>
      <c r="Z1614" s="12">
        <v>0</v>
      </c>
      <c r="AA1614" s="12">
        <v>0</v>
      </c>
      <c r="AB1614" s="12">
        <v>1</v>
      </c>
      <c r="AC1614" s="12">
        <v>0</v>
      </c>
      <c r="AD1614" s="12">
        <v>0</v>
      </c>
      <c r="AE1614" s="12">
        <v>0</v>
      </c>
      <c r="AF1614" s="12">
        <v>0</v>
      </c>
      <c r="AG1614" s="12">
        <v>0</v>
      </c>
      <c r="AH1614" s="12">
        <v>0</v>
      </c>
      <c r="AI1614" s="12">
        <v>0</v>
      </c>
      <c r="AJ1614" s="12">
        <v>0</v>
      </c>
      <c r="AK1614" s="12">
        <v>0</v>
      </c>
      <c r="AL1614" s="12" t="s">
        <v>3341</v>
      </c>
      <c r="AM1614" s="12" t="s">
        <v>3081</v>
      </c>
      <c r="AN1614" s="12" t="s">
        <v>3082</v>
      </c>
      <c r="AO1614" s="12">
        <v>2009</v>
      </c>
      <c r="AP1614" s="12" t="s">
        <v>3458</v>
      </c>
      <c r="AQ1614" s="12">
        <v>857</v>
      </c>
      <c r="AR1614" s="12">
        <v>1</v>
      </c>
      <c r="AS1614" s="12" t="s">
        <v>555</v>
      </c>
      <c r="AT1614" s="12" t="s">
        <v>349</v>
      </c>
      <c r="AU1614" s="12">
        <v>0</v>
      </c>
      <c r="AV1614" s="12">
        <v>0</v>
      </c>
      <c r="AW1614" s="12">
        <v>0</v>
      </c>
      <c r="AX1614" s="12">
        <v>0</v>
      </c>
      <c r="AY1614" s="12">
        <v>1</v>
      </c>
      <c r="AZ1614" s="12">
        <v>0</v>
      </c>
      <c r="BA1614" s="12">
        <v>1</v>
      </c>
      <c r="BB1614" s="12">
        <v>0</v>
      </c>
      <c r="BC1614" s="12">
        <v>0</v>
      </c>
      <c r="BD1614" s="12">
        <v>0</v>
      </c>
      <c r="BE1614" s="12">
        <v>0</v>
      </c>
      <c r="BF1614" s="12" t="s">
        <v>2820</v>
      </c>
      <c r="BG1614" s="12" t="s">
        <v>3392</v>
      </c>
      <c r="BH1614" s="12"/>
      <c r="BI1614" s="12" t="s">
        <v>3247</v>
      </c>
      <c r="BJ1614" s="12" t="s">
        <v>3394</v>
      </c>
      <c r="BK1614" s="12" t="s">
        <v>3472</v>
      </c>
      <c r="BL1614" s="12" t="s">
        <v>3479</v>
      </c>
      <c r="BM1614" s="12" t="s">
        <v>3493</v>
      </c>
      <c r="BN1614" s="12" t="s">
        <v>1174</v>
      </c>
      <c r="BO1614" s="12"/>
      <c r="BP1614" s="12"/>
      <c r="BQ1614" s="12"/>
      <c r="BR1614" s="12"/>
      <c r="BS1614" s="12"/>
      <c r="BT1614" s="12"/>
      <c r="BU1614" s="12"/>
      <c r="BV1614" s="12"/>
      <c r="BW1614" s="12"/>
      <c r="BX1614" s="12"/>
      <c r="BY1614" s="12"/>
      <c r="BZ1614" s="12"/>
      <c r="CA1614" s="12"/>
      <c r="CB1614" s="12"/>
      <c r="CC1614" s="12"/>
      <c r="CD1614" s="12"/>
      <c r="CE1614" s="12"/>
      <c r="CF1614" s="12"/>
      <c r="CG1614" s="12"/>
      <c r="CH1614" s="12"/>
      <c r="CI1614" s="12"/>
      <c r="CJ1614" s="12"/>
      <c r="CK1614" s="12"/>
      <c r="CL1614" s="12"/>
      <c r="CM1614" s="12"/>
      <c r="CN1614" s="12"/>
      <c r="CO1614" s="12"/>
      <c r="CP1614" s="12"/>
      <c r="CQ1614" s="12"/>
      <c r="CR1614" s="12"/>
      <c r="CS1614" s="12"/>
      <c r="CT1614" s="12"/>
      <c r="CU1614" s="12"/>
      <c r="CV1614" s="12"/>
      <c r="CW1614" s="12"/>
      <c r="CX1614" s="57"/>
    </row>
    <row r="1615" spans="1:102" x14ac:dyDescent="0.35">
      <c r="A1615" s="56">
        <v>143</v>
      </c>
      <c r="B1615" s="12" t="s">
        <v>3158</v>
      </c>
      <c r="C1615" s="12">
        <v>143.1</v>
      </c>
      <c r="D1615" s="12" t="s">
        <v>3388</v>
      </c>
      <c r="E1615" s="12" t="s">
        <v>3391</v>
      </c>
      <c r="F1615" s="12" t="s">
        <v>1078</v>
      </c>
      <c r="G1615" s="12" t="s">
        <v>349</v>
      </c>
      <c r="H1615" s="12" t="s">
        <v>1078</v>
      </c>
      <c r="I1615" s="12" t="s">
        <v>1285</v>
      </c>
      <c r="J1615" s="12" t="s">
        <v>1222</v>
      </c>
      <c r="K1615" s="12"/>
      <c r="L1615" s="12" t="s">
        <v>567</v>
      </c>
      <c r="M1615" s="12" t="s">
        <v>3164</v>
      </c>
      <c r="N1615" s="12"/>
      <c r="O1615" s="12" t="s">
        <v>3400</v>
      </c>
      <c r="P1615" s="12" t="s">
        <v>3402</v>
      </c>
      <c r="Q1615" s="12">
        <v>1</v>
      </c>
      <c r="R1615" s="12">
        <v>0</v>
      </c>
      <c r="S1615" s="12">
        <v>0</v>
      </c>
      <c r="T1615" s="12">
        <v>0</v>
      </c>
      <c r="U1615" s="12">
        <v>0</v>
      </c>
      <c r="V1615" s="12">
        <v>0</v>
      </c>
      <c r="W1615" s="12">
        <v>0</v>
      </c>
      <c r="X1615" s="12">
        <v>0</v>
      </c>
      <c r="Y1615" s="12">
        <v>0</v>
      </c>
      <c r="Z1615" s="12">
        <v>0</v>
      </c>
      <c r="AA1615" s="12">
        <v>0</v>
      </c>
      <c r="AB1615" s="12">
        <v>1</v>
      </c>
      <c r="AC1615" s="12">
        <v>0</v>
      </c>
      <c r="AD1615" s="12">
        <v>0</v>
      </c>
      <c r="AE1615" s="12">
        <v>0</v>
      </c>
      <c r="AF1615" s="12">
        <v>0</v>
      </c>
      <c r="AG1615" s="12">
        <v>0</v>
      </c>
      <c r="AH1615" s="12">
        <v>0</v>
      </c>
      <c r="AI1615" s="12">
        <v>0</v>
      </c>
      <c r="AJ1615" s="12">
        <v>0</v>
      </c>
      <c r="AK1615" s="12">
        <v>0</v>
      </c>
      <c r="AL1615" s="12" t="s">
        <v>3341</v>
      </c>
      <c r="AM1615" s="12" t="s">
        <v>3081</v>
      </c>
      <c r="AN1615" s="12" t="s">
        <v>3082</v>
      </c>
      <c r="AO1615" s="12">
        <v>2009</v>
      </c>
      <c r="AP1615" s="12" t="s">
        <v>3458</v>
      </c>
      <c r="AQ1615" s="12">
        <v>857</v>
      </c>
      <c r="AR1615" s="12">
        <v>1</v>
      </c>
      <c r="AS1615" s="12" t="s">
        <v>555</v>
      </c>
      <c r="AT1615" s="12" t="s">
        <v>349</v>
      </c>
      <c r="AU1615" s="12">
        <v>0</v>
      </c>
      <c r="AV1615" s="12">
        <v>0</v>
      </c>
      <c r="AW1615" s="12">
        <v>0</v>
      </c>
      <c r="AX1615" s="12">
        <v>0</v>
      </c>
      <c r="AY1615" s="12">
        <v>1</v>
      </c>
      <c r="AZ1615" s="12">
        <v>0</v>
      </c>
      <c r="BA1615" s="12">
        <v>1</v>
      </c>
      <c r="BB1615" s="12">
        <v>0</v>
      </c>
      <c r="BC1615" s="12">
        <v>0</v>
      </c>
      <c r="BD1615" s="12">
        <v>0</v>
      </c>
      <c r="BE1615" s="12">
        <v>0</v>
      </c>
      <c r="BF1615" s="12" t="s">
        <v>2821</v>
      </c>
      <c r="BG1615" s="12" t="s">
        <v>3393</v>
      </c>
      <c r="BH1615" s="12"/>
      <c r="BI1615" s="12" t="s">
        <v>2819</v>
      </c>
      <c r="BJ1615" s="12" t="s">
        <v>3394</v>
      </c>
      <c r="BK1615" s="12" t="s">
        <v>3472</v>
      </c>
      <c r="BL1615" s="12" t="s">
        <v>3479</v>
      </c>
      <c r="BM1615" s="12" t="s">
        <v>3493</v>
      </c>
      <c r="BN1615" s="12" t="s">
        <v>1174</v>
      </c>
      <c r="BO1615" s="12"/>
      <c r="BP1615" s="12"/>
      <c r="BQ1615" s="12"/>
      <c r="BR1615" s="12"/>
      <c r="BS1615" s="12"/>
      <c r="BT1615" s="12"/>
      <c r="BU1615" s="12"/>
      <c r="BV1615" s="12"/>
      <c r="BW1615" s="12"/>
      <c r="BX1615" s="12"/>
      <c r="BY1615" s="12"/>
      <c r="BZ1615" s="12"/>
      <c r="CA1615" s="12"/>
      <c r="CB1615" s="12"/>
      <c r="CC1615" s="12"/>
      <c r="CD1615" s="12"/>
      <c r="CE1615" s="12"/>
      <c r="CF1615" s="12"/>
      <c r="CG1615" s="12"/>
      <c r="CH1615" s="12"/>
      <c r="CI1615" s="12"/>
      <c r="CJ1615" s="12"/>
      <c r="CK1615" s="12"/>
      <c r="CL1615" s="12"/>
      <c r="CM1615" s="12"/>
      <c r="CN1615" s="12"/>
      <c r="CO1615" s="12"/>
      <c r="CP1615" s="12"/>
      <c r="CQ1615" s="12"/>
      <c r="CR1615" s="12"/>
      <c r="CS1615" s="12"/>
      <c r="CT1615" s="12"/>
      <c r="CU1615" s="12"/>
      <c r="CV1615" s="12"/>
      <c r="CW1615" s="12"/>
      <c r="CX1615" s="57"/>
    </row>
    <row r="1616" spans="1:102" x14ac:dyDescent="0.35">
      <c r="A1616" s="56">
        <v>143</v>
      </c>
      <c r="B1616" s="12" t="s">
        <v>3158</v>
      </c>
      <c r="C1616" s="12">
        <v>143.1</v>
      </c>
      <c r="D1616" s="12" t="s">
        <v>3389</v>
      </c>
      <c r="E1616" s="12" t="s">
        <v>3391</v>
      </c>
      <c r="F1616" s="12" t="s">
        <v>1078</v>
      </c>
      <c r="G1616" s="12" t="s">
        <v>349</v>
      </c>
      <c r="H1616" s="12" t="s">
        <v>1078</v>
      </c>
      <c r="I1616" s="12" t="s">
        <v>1285</v>
      </c>
      <c r="J1616" s="12" t="s">
        <v>1222</v>
      </c>
      <c r="K1616" s="12"/>
      <c r="L1616" s="12" t="s">
        <v>567</v>
      </c>
      <c r="M1616" s="12" t="s">
        <v>3164</v>
      </c>
      <c r="N1616" s="12"/>
      <c r="O1616" s="12" t="s">
        <v>3400</v>
      </c>
      <c r="P1616" s="12" t="s">
        <v>3402</v>
      </c>
      <c r="Q1616" s="12">
        <v>1</v>
      </c>
      <c r="R1616" s="12">
        <v>0</v>
      </c>
      <c r="S1616" s="12">
        <v>0</v>
      </c>
      <c r="T1616" s="12">
        <v>0</v>
      </c>
      <c r="U1616" s="12">
        <v>0</v>
      </c>
      <c r="V1616" s="12">
        <v>0</v>
      </c>
      <c r="W1616" s="12">
        <v>0</v>
      </c>
      <c r="X1616" s="12">
        <v>0</v>
      </c>
      <c r="Y1616" s="12">
        <v>0</v>
      </c>
      <c r="Z1616" s="12">
        <v>0</v>
      </c>
      <c r="AA1616" s="12">
        <v>0</v>
      </c>
      <c r="AB1616" s="12">
        <v>1</v>
      </c>
      <c r="AC1616" s="12">
        <v>0</v>
      </c>
      <c r="AD1616" s="12">
        <v>0</v>
      </c>
      <c r="AE1616" s="12">
        <v>0</v>
      </c>
      <c r="AF1616" s="12">
        <v>0</v>
      </c>
      <c r="AG1616" s="12">
        <v>0</v>
      </c>
      <c r="AH1616" s="12">
        <v>0</v>
      </c>
      <c r="AI1616" s="12">
        <v>0</v>
      </c>
      <c r="AJ1616" s="12">
        <v>0</v>
      </c>
      <c r="AK1616" s="12">
        <v>0</v>
      </c>
      <c r="AL1616" s="12" t="s">
        <v>3341</v>
      </c>
      <c r="AM1616" s="12" t="s">
        <v>3081</v>
      </c>
      <c r="AN1616" s="12" t="s">
        <v>3082</v>
      </c>
      <c r="AO1616" s="12">
        <v>2009</v>
      </c>
      <c r="AP1616" s="12" t="s">
        <v>3458</v>
      </c>
      <c r="AQ1616" s="12">
        <v>857</v>
      </c>
      <c r="AR1616" s="12">
        <v>1</v>
      </c>
      <c r="AS1616" s="12" t="s">
        <v>555</v>
      </c>
      <c r="AT1616" s="12" t="s">
        <v>349</v>
      </c>
      <c r="AU1616" s="12">
        <v>0</v>
      </c>
      <c r="AV1616" s="12">
        <v>0</v>
      </c>
      <c r="AW1616" s="12">
        <v>0</v>
      </c>
      <c r="AX1616" s="12">
        <v>0</v>
      </c>
      <c r="AY1616" s="12">
        <v>1</v>
      </c>
      <c r="AZ1616" s="12">
        <v>0</v>
      </c>
      <c r="BA1616" s="12">
        <v>1</v>
      </c>
      <c r="BB1616" s="12">
        <v>0</v>
      </c>
      <c r="BC1616" s="12">
        <v>0</v>
      </c>
      <c r="BD1616" s="12">
        <v>0</v>
      </c>
      <c r="BE1616" s="12">
        <v>0</v>
      </c>
      <c r="BF1616" s="12" t="s">
        <v>2820</v>
      </c>
      <c r="BG1616" s="12" t="s">
        <v>3076</v>
      </c>
      <c r="BH1616" s="12"/>
      <c r="BI1616" s="12" t="s">
        <v>3247</v>
      </c>
      <c r="BJ1616" s="12" t="s">
        <v>3459</v>
      </c>
      <c r="BK1616" s="12" t="s">
        <v>3472</v>
      </c>
      <c r="BL1616" s="12" t="s">
        <v>3479</v>
      </c>
      <c r="BM1616" s="12" t="s">
        <v>3493</v>
      </c>
      <c r="BN1616" s="12" t="s">
        <v>1174</v>
      </c>
      <c r="BO1616" s="12"/>
      <c r="BP1616" s="12"/>
      <c r="BQ1616" s="12"/>
      <c r="BR1616" s="12"/>
      <c r="BS1616" s="12"/>
      <c r="BT1616" s="12"/>
      <c r="BU1616" s="12"/>
      <c r="BV1616" s="12"/>
      <c r="BW1616" s="12"/>
      <c r="BX1616" s="12"/>
      <c r="BY1616" s="12"/>
      <c r="BZ1616" s="12"/>
      <c r="CA1616" s="12"/>
      <c r="CB1616" s="12"/>
      <c r="CC1616" s="12"/>
      <c r="CD1616" s="12"/>
      <c r="CE1616" s="12"/>
      <c r="CF1616" s="12"/>
      <c r="CG1616" s="12"/>
      <c r="CH1616" s="12"/>
      <c r="CI1616" s="12"/>
      <c r="CJ1616" s="12"/>
      <c r="CK1616" s="12"/>
      <c r="CL1616" s="12"/>
      <c r="CM1616" s="12"/>
      <c r="CN1616" s="12"/>
      <c r="CO1616" s="12"/>
      <c r="CP1616" s="12"/>
      <c r="CQ1616" s="12"/>
      <c r="CR1616" s="12"/>
      <c r="CS1616" s="12"/>
      <c r="CT1616" s="12"/>
      <c r="CU1616" s="12"/>
      <c r="CV1616" s="12"/>
      <c r="CW1616" s="12"/>
      <c r="CX1616" s="57"/>
    </row>
    <row r="1617" spans="1:102" x14ac:dyDescent="0.35">
      <c r="A1617" s="56">
        <v>143</v>
      </c>
      <c r="B1617" s="12" t="s">
        <v>3158</v>
      </c>
      <c r="C1617" s="12">
        <v>143.1</v>
      </c>
      <c r="D1617" s="12" t="s">
        <v>3390</v>
      </c>
      <c r="E1617" s="12" t="s">
        <v>3391</v>
      </c>
      <c r="F1617" s="12" t="s">
        <v>1078</v>
      </c>
      <c r="G1617" s="12" t="s">
        <v>349</v>
      </c>
      <c r="H1617" s="12" t="s">
        <v>1078</v>
      </c>
      <c r="I1617" s="12" t="s">
        <v>1285</v>
      </c>
      <c r="J1617" s="12" t="s">
        <v>1222</v>
      </c>
      <c r="K1617" s="12"/>
      <c r="L1617" s="12" t="s">
        <v>567</v>
      </c>
      <c r="M1617" s="12" t="s">
        <v>3164</v>
      </c>
      <c r="N1617" s="12"/>
      <c r="O1617" s="12" t="s">
        <v>3400</v>
      </c>
      <c r="P1617" s="12" t="s">
        <v>3402</v>
      </c>
      <c r="Q1617" s="12">
        <v>1</v>
      </c>
      <c r="R1617" s="12">
        <v>0</v>
      </c>
      <c r="S1617" s="12">
        <v>0</v>
      </c>
      <c r="T1617" s="12">
        <v>0</v>
      </c>
      <c r="U1617" s="12">
        <v>0</v>
      </c>
      <c r="V1617" s="12">
        <v>0</v>
      </c>
      <c r="W1617" s="12">
        <v>0</v>
      </c>
      <c r="X1617" s="12">
        <v>0</v>
      </c>
      <c r="Y1617" s="12">
        <v>0</v>
      </c>
      <c r="Z1617" s="12">
        <v>0</v>
      </c>
      <c r="AA1617" s="12">
        <v>0</v>
      </c>
      <c r="AB1617" s="12">
        <v>1</v>
      </c>
      <c r="AC1617" s="12">
        <v>0</v>
      </c>
      <c r="AD1617" s="12">
        <v>0</v>
      </c>
      <c r="AE1617" s="12">
        <v>0</v>
      </c>
      <c r="AF1617" s="12">
        <v>0</v>
      </c>
      <c r="AG1617" s="12">
        <v>0</v>
      </c>
      <c r="AH1617" s="12">
        <v>0</v>
      </c>
      <c r="AI1617" s="12">
        <v>0</v>
      </c>
      <c r="AJ1617" s="12">
        <v>0</v>
      </c>
      <c r="AK1617" s="12">
        <v>0</v>
      </c>
      <c r="AL1617" s="12" t="s">
        <v>3341</v>
      </c>
      <c r="AM1617" s="12" t="s">
        <v>3081</v>
      </c>
      <c r="AN1617" s="12" t="s">
        <v>3082</v>
      </c>
      <c r="AO1617" s="12">
        <v>2009</v>
      </c>
      <c r="AP1617" s="12" t="s">
        <v>3458</v>
      </c>
      <c r="AQ1617" s="12">
        <v>857</v>
      </c>
      <c r="AR1617" s="12">
        <v>1</v>
      </c>
      <c r="AS1617" s="12" t="s">
        <v>555</v>
      </c>
      <c r="AT1617" s="12" t="s">
        <v>349</v>
      </c>
      <c r="AU1617" s="12">
        <v>0</v>
      </c>
      <c r="AV1617" s="12">
        <v>0</v>
      </c>
      <c r="AW1617" s="12">
        <v>0</v>
      </c>
      <c r="AX1617" s="12">
        <v>0</v>
      </c>
      <c r="AY1617" s="12">
        <v>1</v>
      </c>
      <c r="AZ1617" s="12">
        <v>0</v>
      </c>
      <c r="BA1617" s="12">
        <v>1</v>
      </c>
      <c r="BB1617" s="12">
        <v>0</v>
      </c>
      <c r="BC1617" s="12">
        <v>0</v>
      </c>
      <c r="BD1617" s="12">
        <v>0</v>
      </c>
      <c r="BE1617" s="12">
        <v>0</v>
      </c>
      <c r="BF1617" s="12" t="s">
        <v>2821</v>
      </c>
      <c r="BG1617" s="12" t="s">
        <v>3077</v>
      </c>
      <c r="BH1617" s="12"/>
      <c r="BI1617" s="12" t="s">
        <v>2819</v>
      </c>
      <c r="BJ1617" s="12" t="s">
        <v>3459</v>
      </c>
      <c r="BK1617" s="12" t="s">
        <v>3472</v>
      </c>
      <c r="BL1617" s="12" t="s">
        <v>3479</v>
      </c>
      <c r="BM1617" s="12" t="s">
        <v>3493</v>
      </c>
      <c r="BN1617" s="12" t="s">
        <v>1174</v>
      </c>
      <c r="BO1617" s="12"/>
      <c r="BP1617" s="12"/>
      <c r="BQ1617" s="12"/>
      <c r="BR1617" s="12"/>
      <c r="BS1617" s="12"/>
      <c r="BT1617" s="12"/>
      <c r="BU1617" s="12"/>
      <c r="BV1617" s="12"/>
      <c r="BW1617" s="12"/>
      <c r="BX1617" s="12"/>
      <c r="BY1617" s="12"/>
      <c r="BZ1617" s="12"/>
      <c r="CA1617" s="12"/>
      <c r="CB1617" s="12"/>
      <c r="CC1617" s="12"/>
      <c r="CD1617" s="12"/>
      <c r="CE1617" s="12"/>
      <c r="CF1617" s="12"/>
      <c r="CG1617" s="12"/>
      <c r="CH1617" s="12"/>
      <c r="CI1617" s="12"/>
      <c r="CJ1617" s="12"/>
      <c r="CK1617" s="12"/>
      <c r="CL1617" s="12"/>
      <c r="CM1617" s="12"/>
      <c r="CN1617" s="12"/>
      <c r="CO1617" s="12"/>
      <c r="CP1617" s="12"/>
      <c r="CQ1617" s="12"/>
      <c r="CR1617" s="12"/>
      <c r="CS1617" s="12"/>
      <c r="CT1617" s="12"/>
      <c r="CU1617" s="12"/>
      <c r="CV1617" s="12"/>
      <c r="CW1617" s="12"/>
      <c r="CX1617" s="57"/>
    </row>
    <row r="1618" spans="1:102" x14ac:dyDescent="0.35">
      <c r="A1618" s="56">
        <v>145</v>
      </c>
      <c r="B1618" s="12" t="s">
        <v>3160</v>
      </c>
      <c r="C1618" s="12">
        <v>145.1</v>
      </c>
      <c r="D1618" s="12" t="s">
        <v>2981</v>
      </c>
      <c r="E1618" s="12" t="s">
        <v>460</v>
      </c>
      <c r="F1618" s="12" t="s">
        <v>3916</v>
      </c>
      <c r="G1618" s="12" t="s">
        <v>349</v>
      </c>
      <c r="H1618" s="12" t="s">
        <v>2805</v>
      </c>
      <c r="I1618" s="12" t="s">
        <v>1285</v>
      </c>
      <c r="J1618" s="12" t="s">
        <v>1222</v>
      </c>
      <c r="K1618" s="12"/>
      <c r="L1618" s="12" t="s">
        <v>567</v>
      </c>
      <c r="M1618" s="12" t="s">
        <v>3237</v>
      </c>
      <c r="N1618" s="12" t="s">
        <v>3435</v>
      </c>
      <c r="O1618" s="12" t="s">
        <v>3400</v>
      </c>
      <c r="P1618" s="12" t="s">
        <v>3402</v>
      </c>
      <c r="Q1618" s="12">
        <v>0</v>
      </c>
      <c r="R1618" s="12">
        <v>0</v>
      </c>
      <c r="S1618" s="12">
        <v>0</v>
      </c>
      <c r="T1618" s="12">
        <v>0</v>
      </c>
      <c r="U1618" s="12">
        <v>0</v>
      </c>
      <c r="V1618" s="12">
        <v>0</v>
      </c>
      <c r="W1618" s="12">
        <v>1</v>
      </c>
      <c r="X1618" s="12">
        <v>0</v>
      </c>
      <c r="Y1618" s="12">
        <v>0</v>
      </c>
      <c r="Z1618" s="12">
        <v>0</v>
      </c>
      <c r="AA1618" s="12">
        <v>0</v>
      </c>
      <c r="AB1618" s="12">
        <v>1</v>
      </c>
      <c r="AC1618" s="12">
        <v>0</v>
      </c>
      <c r="AD1618" s="12">
        <v>0</v>
      </c>
      <c r="AE1618" s="12">
        <v>0</v>
      </c>
      <c r="AF1618" s="12">
        <v>0</v>
      </c>
      <c r="AG1618" s="12">
        <v>0</v>
      </c>
      <c r="AH1618" s="12">
        <v>0</v>
      </c>
      <c r="AI1618" s="12">
        <v>0</v>
      </c>
      <c r="AJ1618" s="12">
        <v>0</v>
      </c>
      <c r="AK1618" s="12">
        <v>0</v>
      </c>
      <c r="AL1618" s="12" t="s">
        <v>3448</v>
      </c>
      <c r="AM1618" s="12" t="s">
        <v>3081</v>
      </c>
      <c r="AN1618" s="12" t="s">
        <v>3085</v>
      </c>
      <c r="AO1618" s="12">
        <v>2009</v>
      </c>
      <c r="AP1618" s="12" t="s">
        <v>3458</v>
      </c>
      <c r="AQ1618" s="12">
        <v>9462</v>
      </c>
      <c r="AR1618" s="12">
        <v>1</v>
      </c>
      <c r="AS1618" s="12" t="s">
        <v>755</v>
      </c>
      <c r="AT1618" s="12" t="s">
        <v>212</v>
      </c>
      <c r="AU1618" s="12">
        <v>1</v>
      </c>
      <c r="AV1618" s="12">
        <v>0</v>
      </c>
      <c r="AW1618" s="12">
        <v>0</v>
      </c>
      <c r="AX1618" s="12">
        <v>0</v>
      </c>
      <c r="AY1618" s="7">
        <v>0</v>
      </c>
      <c r="AZ1618" s="12">
        <v>0</v>
      </c>
      <c r="BA1618" s="12">
        <v>1</v>
      </c>
      <c r="BB1618" s="12">
        <v>1</v>
      </c>
      <c r="BC1618" s="12">
        <v>1</v>
      </c>
      <c r="BD1618" s="12">
        <v>0</v>
      </c>
      <c r="BE1618" s="12">
        <v>1</v>
      </c>
      <c r="BF1618" s="12" t="s">
        <v>766</v>
      </c>
      <c r="BG1618" s="12" t="s">
        <v>799</v>
      </c>
      <c r="BH1618" s="12"/>
      <c r="BI1618" s="12" t="s">
        <v>2807</v>
      </c>
      <c r="BJ1618" s="12" t="s">
        <v>3460</v>
      </c>
      <c r="BK1618" s="12" t="s">
        <v>1044</v>
      </c>
      <c r="BL1618" s="12" t="s">
        <v>3480</v>
      </c>
      <c r="BM1618" s="12" t="s">
        <v>3493</v>
      </c>
      <c r="BN1618" s="7" t="s">
        <v>1174</v>
      </c>
      <c r="BO1618" s="12"/>
      <c r="BP1618" s="12" t="s">
        <v>3519</v>
      </c>
      <c r="BQ1618" s="12">
        <f>CV1618</f>
        <v>-4.9881759999999997E-2</v>
      </c>
      <c r="BR1618" s="12" t="s">
        <v>3528</v>
      </c>
      <c r="BS1618" s="12">
        <v>-0.02</v>
      </c>
      <c r="BT1618" s="12">
        <f>EXP(BS1618)</f>
        <v>0.98019867330675525</v>
      </c>
      <c r="BU1618" s="12"/>
      <c r="BV1618" s="12" t="s">
        <v>3415</v>
      </c>
      <c r="BW1618" s="12"/>
      <c r="BX1618" s="12"/>
      <c r="BY1618" s="12"/>
      <c r="BZ1618" s="12"/>
      <c r="CA1618" s="12"/>
      <c r="CB1618" s="12"/>
      <c r="CC1618" s="12"/>
      <c r="CD1618" s="12"/>
      <c r="CE1618" s="12" t="s">
        <v>3110</v>
      </c>
      <c r="CF1618" s="12"/>
      <c r="CG1618" s="12"/>
      <c r="CH1618" s="12"/>
      <c r="CI1618" s="12"/>
      <c r="CJ1618" s="12" t="s">
        <v>718</v>
      </c>
      <c r="CK1618" s="12"/>
      <c r="CL1618" s="12"/>
      <c r="CM1618" s="12"/>
      <c r="CN1618" s="12"/>
      <c r="CO1618" s="12"/>
      <c r="CP1618" s="12"/>
      <c r="CQ1618" s="12"/>
      <c r="CR1618" s="12"/>
      <c r="CS1618" s="12"/>
      <c r="CT1618" s="12">
        <v>0.12180000000000001</v>
      </c>
      <c r="CU1618" s="12">
        <v>2.84</v>
      </c>
      <c r="CV1618" s="12">
        <f>BS1618*CU1618*(1-CT1618)</f>
        <v>-4.9881759999999997E-2</v>
      </c>
      <c r="CW1618" s="12"/>
      <c r="CX1618" s="57"/>
    </row>
    <row r="1619" spans="1:102" x14ac:dyDescent="0.35">
      <c r="A1619" s="56">
        <v>146</v>
      </c>
      <c r="B1619" s="12" t="s">
        <v>3792</v>
      </c>
      <c r="C1619" s="12">
        <v>146.1</v>
      </c>
      <c r="D1619" s="12" t="s">
        <v>3175</v>
      </c>
      <c r="E1619" s="12" t="s">
        <v>3163</v>
      </c>
      <c r="F1619" s="12" t="s">
        <v>3917</v>
      </c>
      <c r="G1619" s="12" t="s">
        <v>349</v>
      </c>
      <c r="H1619" s="12" t="s">
        <v>2805</v>
      </c>
      <c r="I1619" s="12" t="s">
        <v>1285</v>
      </c>
      <c r="J1619" s="12" t="s">
        <v>556</v>
      </c>
      <c r="K1619" s="12" t="s">
        <v>564</v>
      </c>
      <c r="L1619" s="12" t="s">
        <v>558</v>
      </c>
      <c r="M1619" s="12" t="s">
        <v>3164</v>
      </c>
      <c r="N1619" s="12"/>
      <c r="O1619" s="12" t="s">
        <v>3400</v>
      </c>
      <c r="P1619" s="12" t="s">
        <v>3404</v>
      </c>
      <c r="Q1619" s="12">
        <v>1</v>
      </c>
      <c r="R1619" s="12">
        <v>0</v>
      </c>
      <c r="S1619" s="12">
        <v>0</v>
      </c>
      <c r="T1619" s="12">
        <v>0</v>
      </c>
      <c r="U1619" s="12">
        <v>0</v>
      </c>
      <c r="V1619" s="12">
        <v>0</v>
      </c>
      <c r="W1619" s="12">
        <v>0</v>
      </c>
      <c r="X1619" s="12">
        <v>0</v>
      </c>
      <c r="Y1619" s="12">
        <v>0</v>
      </c>
      <c r="Z1619" s="12">
        <v>0</v>
      </c>
      <c r="AA1619" s="12">
        <v>0</v>
      </c>
      <c r="AB1619" s="12">
        <v>0</v>
      </c>
      <c r="AC1619" s="12">
        <v>0</v>
      </c>
      <c r="AD1619" s="12">
        <v>0</v>
      </c>
      <c r="AE1619" s="12">
        <v>0</v>
      </c>
      <c r="AF1619" s="12">
        <v>0</v>
      </c>
      <c r="AG1619" s="12">
        <v>0</v>
      </c>
      <c r="AH1619" s="12">
        <v>0</v>
      </c>
      <c r="AI1619" s="12">
        <v>0</v>
      </c>
      <c r="AJ1619" s="12">
        <v>0</v>
      </c>
      <c r="AK1619" s="12">
        <v>0</v>
      </c>
      <c r="AL1619" s="12" t="s">
        <v>723</v>
      </c>
      <c r="AM1619" s="12" t="s">
        <v>707</v>
      </c>
      <c r="AN1619" s="12" t="s">
        <v>3165</v>
      </c>
      <c r="AO1619" s="12" t="s">
        <v>3166</v>
      </c>
      <c r="AP1619" s="12" t="s">
        <v>691</v>
      </c>
      <c r="AQ1619" s="12">
        <v>713</v>
      </c>
      <c r="AR1619" s="12">
        <v>1</v>
      </c>
      <c r="AS1619" s="12" t="s">
        <v>555</v>
      </c>
      <c r="AT1619" s="12" t="s">
        <v>349</v>
      </c>
      <c r="AU1619" s="12">
        <v>0</v>
      </c>
      <c r="AV1619" s="12">
        <v>0</v>
      </c>
      <c r="AW1619" s="12">
        <v>0</v>
      </c>
      <c r="AX1619" s="12">
        <v>0</v>
      </c>
      <c r="AY1619" s="7">
        <v>0</v>
      </c>
      <c r="AZ1619" s="12">
        <v>0</v>
      </c>
      <c r="BA1619" s="12">
        <v>1</v>
      </c>
      <c r="BB1619" s="12">
        <v>0</v>
      </c>
      <c r="BC1619" s="12">
        <v>0</v>
      </c>
      <c r="BD1619" s="12">
        <v>0</v>
      </c>
      <c r="BE1619" s="12">
        <v>0</v>
      </c>
      <c r="BF1619" s="12" t="s">
        <v>766</v>
      </c>
      <c r="BG1619" s="12" t="s">
        <v>3176</v>
      </c>
      <c r="BH1619" s="12"/>
      <c r="BI1619" s="12" t="s">
        <v>2807</v>
      </c>
      <c r="BJ1619" s="12" t="s">
        <v>3460</v>
      </c>
      <c r="BK1619" s="12" t="s">
        <v>3472</v>
      </c>
      <c r="BL1619" s="12" t="s">
        <v>3482</v>
      </c>
      <c r="BM1619" s="12" t="s">
        <v>787</v>
      </c>
      <c r="BN1619" s="7"/>
      <c r="BO1619" s="12"/>
      <c r="BP1619" s="12"/>
      <c r="BQ1619" s="12"/>
      <c r="BR1619" s="12"/>
      <c r="BS1619" s="12">
        <v>-5.0000000000000001E-3</v>
      </c>
      <c r="BT1619" s="12"/>
      <c r="BU1619" s="12"/>
      <c r="BV1619" s="12"/>
      <c r="BW1619" s="12"/>
      <c r="BX1619" s="12"/>
      <c r="BY1619" s="12"/>
      <c r="BZ1619" s="12"/>
      <c r="CA1619" s="12"/>
      <c r="CB1619" s="12"/>
      <c r="CC1619" s="12"/>
      <c r="CD1619" s="12"/>
      <c r="CE1619" s="12" t="s">
        <v>3110</v>
      </c>
      <c r="CF1619" s="12"/>
      <c r="CG1619" s="12"/>
      <c r="CH1619" s="12"/>
      <c r="CI1619" s="12"/>
      <c r="CJ1619" s="12" t="s">
        <v>718</v>
      </c>
      <c r="CK1619" s="12">
        <v>0</v>
      </c>
      <c r="CL1619" s="12"/>
      <c r="CM1619" s="12"/>
      <c r="CN1619" s="12"/>
      <c r="CO1619" s="12"/>
      <c r="CP1619" s="12"/>
      <c r="CQ1619" s="12"/>
      <c r="CR1619" s="12"/>
      <c r="CS1619" s="12"/>
      <c r="CT1619" s="12"/>
      <c r="CU1619" s="12"/>
      <c r="CV1619" s="12"/>
      <c r="CW1619" s="12"/>
      <c r="CX1619" s="57"/>
    </row>
    <row r="1620" spans="1:102" x14ac:dyDescent="0.35">
      <c r="A1620" s="56">
        <v>146</v>
      </c>
      <c r="B1620" s="12" t="s">
        <v>3792</v>
      </c>
      <c r="C1620" s="12">
        <v>146.1</v>
      </c>
      <c r="D1620" s="12" t="s">
        <v>3183</v>
      </c>
      <c r="E1620" s="12" t="s">
        <v>3163</v>
      </c>
      <c r="F1620" s="12">
        <v>4</v>
      </c>
      <c r="G1620" s="12" t="s">
        <v>212</v>
      </c>
      <c r="H1620" s="12" t="s">
        <v>2805</v>
      </c>
      <c r="I1620" s="12" t="s">
        <v>349</v>
      </c>
      <c r="J1620" s="12" t="s">
        <v>556</v>
      </c>
      <c r="K1620" s="12" t="s">
        <v>564</v>
      </c>
      <c r="L1620" s="12" t="s">
        <v>558</v>
      </c>
      <c r="M1620" s="12" t="s">
        <v>3164</v>
      </c>
      <c r="N1620" s="12"/>
      <c r="O1620" s="12" t="s">
        <v>3400</v>
      </c>
      <c r="P1620" s="12" t="s">
        <v>3404</v>
      </c>
      <c r="Q1620" s="12">
        <v>1</v>
      </c>
      <c r="R1620" s="12">
        <v>0</v>
      </c>
      <c r="S1620" s="12">
        <v>0</v>
      </c>
      <c r="T1620" s="12">
        <v>0</v>
      </c>
      <c r="U1620" s="12">
        <v>0</v>
      </c>
      <c r="V1620" s="12">
        <v>0</v>
      </c>
      <c r="W1620" s="12">
        <v>0</v>
      </c>
      <c r="X1620" s="12">
        <v>0</v>
      </c>
      <c r="Y1620" s="12">
        <v>0</v>
      </c>
      <c r="Z1620" s="12">
        <v>0</v>
      </c>
      <c r="AA1620" s="12">
        <v>0</v>
      </c>
      <c r="AB1620" s="12">
        <v>0</v>
      </c>
      <c r="AC1620" s="12">
        <v>0</v>
      </c>
      <c r="AD1620" s="12">
        <v>0</v>
      </c>
      <c r="AE1620" s="12">
        <v>0</v>
      </c>
      <c r="AF1620" s="12">
        <v>0</v>
      </c>
      <c r="AG1620" s="12">
        <v>0</v>
      </c>
      <c r="AH1620" s="12">
        <v>0</v>
      </c>
      <c r="AI1620" s="12">
        <v>0</v>
      </c>
      <c r="AJ1620" s="12">
        <v>0</v>
      </c>
      <c r="AK1620" s="12">
        <v>0</v>
      </c>
      <c r="AL1620" s="12" t="s">
        <v>723</v>
      </c>
      <c r="AM1620" s="12" t="s">
        <v>707</v>
      </c>
      <c r="AN1620" s="12" t="s">
        <v>3165</v>
      </c>
      <c r="AO1620" s="12" t="s">
        <v>3166</v>
      </c>
      <c r="AP1620" s="12" t="s">
        <v>691</v>
      </c>
      <c r="AQ1620" s="12">
        <v>713</v>
      </c>
      <c r="AR1620" s="12">
        <v>1</v>
      </c>
      <c r="AS1620" s="12" t="s">
        <v>555</v>
      </c>
      <c r="AT1620" s="12" t="s">
        <v>349</v>
      </c>
      <c r="AU1620" s="12">
        <v>0</v>
      </c>
      <c r="AV1620" s="12">
        <v>0</v>
      </c>
      <c r="AW1620" s="12">
        <v>0</v>
      </c>
      <c r="AX1620" s="12">
        <v>0</v>
      </c>
      <c r="AY1620" s="7">
        <v>0</v>
      </c>
      <c r="AZ1620" s="12">
        <v>0</v>
      </c>
      <c r="BA1620" s="12">
        <v>1</v>
      </c>
      <c r="BB1620" s="12">
        <v>0</v>
      </c>
      <c r="BC1620" s="12">
        <v>0</v>
      </c>
      <c r="BD1620" s="12">
        <v>0</v>
      </c>
      <c r="BE1620" s="12">
        <v>0</v>
      </c>
      <c r="BF1620" s="12" t="s">
        <v>3258</v>
      </c>
      <c r="BG1620" s="12" t="s">
        <v>3184</v>
      </c>
      <c r="BH1620" s="12">
        <v>1</v>
      </c>
      <c r="BI1620" s="12" t="s">
        <v>3282</v>
      </c>
      <c r="BJ1620" s="12" t="s">
        <v>3460</v>
      </c>
      <c r="BK1620" s="12" t="s">
        <v>599</v>
      </c>
      <c r="BL1620" s="12" t="s">
        <v>3471</v>
      </c>
      <c r="BM1620" s="12" t="s">
        <v>787</v>
      </c>
      <c r="BN1620" s="7"/>
      <c r="BO1620" s="12"/>
      <c r="BP1620" s="12"/>
      <c r="BQ1620" s="12"/>
      <c r="BR1620" s="12"/>
      <c r="BS1620" s="12">
        <v>-0.27</v>
      </c>
      <c r="BT1620" s="12"/>
      <c r="BU1620" s="12"/>
      <c r="BV1620" s="12"/>
      <c r="BW1620" s="12"/>
      <c r="BX1620" s="12"/>
      <c r="BY1620" s="12"/>
      <c r="BZ1620" s="12"/>
      <c r="CA1620" s="12"/>
      <c r="CB1620" s="12"/>
      <c r="CC1620" s="12"/>
      <c r="CD1620" s="12"/>
      <c r="CE1620" s="12">
        <v>0.1</v>
      </c>
      <c r="CF1620" s="12"/>
      <c r="CG1620" s="12"/>
      <c r="CH1620" s="12"/>
      <c r="CI1620" s="12"/>
      <c r="CJ1620" s="12" t="s">
        <v>718</v>
      </c>
      <c r="CK1620" s="12">
        <v>0</v>
      </c>
      <c r="CL1620" s="12"/>
      <c r="CM1620" s="12"/>
      <c r="CN1620" s="12"/>
      <c r="CO1620" s="12"/>
      <c r="CP1620" s="12"/>
      <c r="CQ1620" s="12"/>
      <c r="CR1620" s="12"/>
      <c r="CS1620" s="12"/>
      <c r="CT1620" s="12"/>
      <c r="CU1620" s="12"/>
      <c r="CV1620" s="12"/>
      <c r="CW1620" s="12"/>
      <c r="CX1620" s="57"/>
    </row>
    <row r="1621" spans="1:102" x14ac:dyDescent="0.35">
      <c r="A1621" s="56">
        <v>146</v>
      </c>
      <c r="B1621" s="12" t="s">
        <v>3792</v>
      </c>
      <c r="C1621" s="12">
        <v>146.1</v>
      </c>
      <c r="D1621" s="12" t="s">
        <v>3179</v>
      </c>
      <c r="E1621" s="12" t="s">
        <v>3163</v>
      </c>
      <c r="F1621" s="12" t="s">
        <v>3917</v>
      </c>
      <c r="G1621" s="12" t="s">
        <v>349</v>
      </c>
      <c r="H1621" s="12" t="s">
        <v>2805</v>
      </c>
      <c r="I1621" s="12" t="s">
        <v>1285</v>
      </c>
      <c r="J1621" s="12" t="s">
        <v>556</v>
      </c>
      <c r="K1621" s="12" t="s">
        <v>564</v>
      </c>
      <c r="L1621" s="12" t="s">
        <v>558</v>
      </c>
      <c r="M1621" s="12" t="s">
        <v>3164</v>
      </c>
      <c r="N1621" s="12"/>
      <c r="O1621" s="12" t="s">
        <v>3400</v>
      </c>
      <c r="P1621" s="12" t="s">
        <v>3404</v>
      </c>
      <c r="Q1621" s="12">
        <v>1</v>
      </c>
      <c r="R1621" s="12">
        <v>0</v>
      </c>
      <c r="S1621" s="12">
        <v>0</v>
      </c>
      <c r="T1621" s="12">
        <v>0</v>
      </c>
      <c r="U1621" s="12">
        <v>0</v>
      </c>
      <c r="V1621" s="12">
        <v>0</v>
      </c>
      <c r="W1621" s="12">
        <v>0</v>
      </c>
      <c r="X1621" s="12">
        <v>0</v>
      </c>
      <c r="Y1621" s="12">
        <v>0</v>
      </c>
      <c r="Z1621" s="12">
        <v>0</v>
      </c>
      <c r="AA1621" s="12">
        <v>0</v>
      </c>
      <c r="AB1621" s="12">
        <v>0</v>
      </c>
      <c r="AC1621" s="12">
        <v>0</v>
      </c>
      <c r="AD1621" s="12">
        <v>0</v>
      </c>
      <c r="AE1621" s="12">
        <v>0</v>
      </c>
      <c r="AF1621" s="12">
        <v>0</v>
      </c>
      <c r="AG1621" s="12">
        <v>0</v>
      </c>
      <c r="AH1621" s="12">
        <v>0</v>
      </c>
      <c r="AI1621" s="12">
        <v>0</v>
      </c>
      <c r="AJ1621" s="12">
        <v>0</v>
      </c>
      <c r="AK1621" s="12">
        <v>0</v>
      </c>
      <c r="AL1621" s="12" t="s">
        <v>723</v>
      </c>
      <c r="AM1621" s="12" t="s">
        <v>707</v>
      </c>
      <c r="AN1621" s="12" t="s">
        <v>3165</v>
      </c>
      <c r="AO1621" s="12" t="s">
        <v>3166</v>
      </c>
      <c r="AP1621" s="12" t="s">
        <v>691</v>
      </c>
      <c r="AQ1621" s="12">
        <v>713</v>
      </c>
      <c r="AR1621" s="12">
        <v>1</v>
      </c>
      <c r="AS1621" s="12" t="s">
        <v>555</v>
      </c>
      <c r="AT1621" s="12" t="s">
        <v>349</v>
      </c>
      <c r="AU1621" s="12">
        <v>0</v>
      </c>
      <c r="AV1621" s="12">
        <v>0</v>
      </c>
      <c r="AW1621" s="12">
        <v>0</v>
      </c>
      <c r="AX1621" s="12">
        <v>0</v>
      </c>
      <c r="AY1621" s="7">
        <v>0</v>
      </c>
      <c r="AZ1621" s="12">
        <v>0</v>
      </c>
      <c r="BA1621" s="12">
        <v>1</v>
      </c>
      <c r="BB1621" s="12">
        <v>0</v>
      </c>
      <c r="BC1621" s="12">
        <v>0</v>
      </c>
      <c r="BD1621" s="12">
        <v>0</v>
      </c>
      <c r="BE1621" s="12">
        <v>0</v>
      </c>
      <c r="BF1621" s="12" t="s">
        <v>2820</v>
      </c>
      <c r="BG1621" s="12" t="s">
        <v>3180</v>
      </c>
      <c r="BH1621" s="12">
        <v>1</v>
      </c>
      <c r="BI1621" s="12" t="s">
        <v>3257</v>
      </c>
      <c r="BJ1621" s="12" t="s">
        <v>3460</v>
      </c>
      <c r="BK1621" s="12" t="s">
        <v>599</v>
      </c>
      <c r="BL1621" s="12" t="s">
        <v>3471</v>
      </c>
      <c r="BM1621" s="12" t="s">
        <v>787</v>
      </c>
      <c r="BN1621" s="7"/>
      <c r="BO1621" s="12"/>
      <c r="BP1621" s="12"/>
      <c r="BQ1621" s="12"/>
      <c r="BR1621" s="12"/>
      <c r="BS1621" s="12">
        <v>-0.14000000000000001</v>
      </c>
      <c r="BT1621" s="12"/>
      <c r="BU1621" s="12"/>
      <c r="BV1621" s="12"/>
      <c r="BW1621" s="12"/>
      <c r="BX1621" s="12"/>
      <c r="BY1621" s="12"/>
      <c r="BZ1621" s="12"/>
      <c r="CA1621" s="12"/>
      <c r="CB1621" s="12"/>
      <c r="CC1621" s="12"/>
      <c r="CD1621" s="12"/>
      <c r="CE1621" s="12" t="s">
        <v>3110</v>
      </c>
      <c r="CF1621" s="12"/>
      <c r="CG1621" s="12"/>
      <c r="CH1621" s="12"/>
      <c r="CI1621" s="12"/>
      <c r="CJ1621" s="12" t="s">
        <v>718</v>
      </c>
      <c r="CK1621" s="12">
        <v>0</v>
      </c>
      <c r="CL1621" s="12"/>
      <c r="CM1621" s="12"/>
      <c r="CN1621" s="12"/>
      <c r="CO1621" s="12"/>
      <c r="CP1621" s="12"/>
      <c r="CQ1621" s="12"/>
      <c r="CR1621" s="12"/>
      <c r="CS1621" s="12"/>
      <c r="CT1621" s="12"/>
      <c r="CU1621" s="12"/>
      <c r="CV1621" s="12"/>
      <c r="CW1621" s="12"/>
      <c r="CX1621" s="57"/>
    </row>
    <row r="1622" spans="1:102" x14ac:dyDescent="0.35">
      <c r="A1622" s="56">
        <v>146</v>
      </c>
      <c r="B1622" s="12" t="s">
        <v>3792</v>
      </c>
      <c r="C1622" s="12">
        <v>146.1</v>
      </c>
      <c r="D1622" s="12" t="s">
        <v>3162</v>
      </c>
      <c r="E1622" s="12" t="s">
        <v>3163</v>
      </c>
      <c r="F1622" s="12">
        <v>4</v>
      </c>
      <c r="G1622" s="12" t="s">
        <v>212</v>
      </c>
      <c r="H1622" s="12" t="s">
        <v>2804</v>
      </c>
      <c r="I1622" s="12" t="s">
        <v>349</v>
      </c>
      <c r="J1622" s="12" t="s">
        <v>556</v>
      </c>
      <c r="K1622" s="12" t="s">
        <v>564</v>
      </c>
      <c r="L1622" s="12" t="s">
        <v>558</v>
      </c>
      <c r="M1622" s="12" t="s">
        <v>3164</v>
      </c>
      <c r="N1622" s="12"/>
      <c r="O1622" s="12" t="s">
        <v>3400</v>
      </c>
      <c r="P1622" s="12" t="s">
        <v>3404</v>
      </c>
      <c r="Q1622" s="12">
        <v>1</v>
      </c>
      <c r="R1622" s="12">
        <v>0</v>
      </c>
      <c r="S1622" s="12">
        <v>0</v>
      </c>
      <c r="T1622" s="12">
        <v>0</v>
      </c>
      <c r="U1622" s="12">
        <v>0</v>
      </c>
      <c r="V1622" s="12">
        <v>0</v>
      </c>
      <c r="W1622" s="12">
        <v>0</v>
      </c>
      <c r="X1622" s="12">
        <v>0</v>
      </c>
      <c r="Y1622" s="12">
        <v>0</v>
      </c>
      <c r="Z1622" s="12">
        <v>0</v>
      </c>
      <c r="AA1622" s="12">
        <v>0</v>
      </c>
      <c r="AB1622" s="12">
        <v>0</v>
      </c>
      <c r="AC1622" s="12">
        <v>0</v>
      </c>
      <c r="AD1622" s="12">
        <v>0</v>
      </c>
      <c r="AE1622" s="12">
        <v>0</v>
      </c>
      <c r="AF1622" s="12">
        <v>0</v>
      </c>
      <c r="AG1622" s="12">
        <v>0</v>
      </c>
      <c r="AH1622" s="12">
        <v>0</v>
      </c>
      <c r="AI1622" s="12">
        <v>0</v>
      </c>
      <c r="AJ1622" s="12">
        <v>0</v>
      </c>
      <c r="AK1622" s="12">
        <v>0</v>
      </c>
      <c r="AL1622" s="12" t="s">
        <v>723</v>
      </c>
      <c r="AM1622" s="12" t="s">
        <v>707</v>
      </c>
      <c r="AN1622" s="12" t="s">
        <v>3165</v>
      </c>
      <c r="AO1622" s="12" t="s">
        <v>3166</v>
      </c>
      <c r="AP1622" s="12" t="s">
        <v>691</v>
      </c>
      <c r="AQ1622" s="12">
        <v>713</v>
      </c>
      <c r="AR1622" s="12">
        <v>1</v>
      </c>
      <c r="AS1622" s="12" t="s">
        <v>555</v>
      </c>
      <c r="AT1622" s="12" t="s">
        <v>349</v>
      </c>
      <c r="AU1622" s="12">
        <v>0</v>
      </c>
      <c r="AV1622" s="12">
        <v>0</v>
      </c>
      <c r="AW1622" s="12">
        <v>0</v>
      </c>
      <c r="AX1622" s="12">
        <v>0</v>
      </c>
      <c r="AY1622" s="7">
        <v>0</v>
      </c>
      <c r="AZ1622" s="12">
        <v>0</v>
      </c>
      <c r="BA1622" s="12">
        <v>1</v>
      </c>
      <c r="BB1622" s="12">
        <v>0</v>
      </c>
      <c r="BC1622" s="12">
        <v>0</v>
      </c>
      <c r="BD1622" s="12">
        <v>0</v>
      </c>
      <c r="BE1622" s="12">
        <v>0</v>
      </c>
      <c r="BF1622" s="12" t="s">
        <v>2821</v>
      </c>
      <c r="BG1622" s="12" t="s">
        <v>3167</v>
      </c>
      <c r="BH1622" s="12">
        <v>1</v>
      </c>
      <c r="BI1622" s="12" t="s">
        <v>3252</v>
      </c>
      <c r="BJ1622" s="12" t="s">
        <v>3460</v>
      </c>
      <c r="BK1622" s="12" t="s">
        <v>776</v>
      </c>
      <c r="BL1622" s="12" t="s">
        <v>3471</v>
      </c>
      <c r="BM1622" s="12" t="s">
        <v>787</v>
      </c>
      <c r="BN1622" s="7"/>
      <c r="BO1622" s="12"/>
      <c r="BP1622" s="12"/>
      <c r="BQ1622" s="12"/>
      <c r="BR1622" s="12"/>
      <c r="BS1622" s="12">
        <v>0.23</v>
      </c>
      <c r="BT1622" s="12"/>
      <c r="BU1622" s="12"/>
      <c r="BV1622" s="12"/>
      <c r="BW1622" s="12"/>
      <c r="BX1622" s="12"/>
      <c r="BY1622" s="12"/>
      <c r="BZ1622" s="12"/>
      <c r="CA1622" s="12"/>
      <c r="CB1622" s="12"/>
      <c r="CC1622" s="12"/>
      <c r="CD1622" s="12"/>
      <c r="CE1622" s="12">
        <v>0.1</v>
      </c>
      <c r="CF1622" s="12"/>
      <c r="CG1622" s="12"/>
      <c r="CH1622" s="12"/>
      <c r="CI1622" s="12"/>
      <c r="CJ1622" s="12" t="s">
        <v>718</v>
      </c>
      <c r="CK1622" s="12">
        <v>0</v>
      </c>
      <c r="CL1622" s="12"/>
      <c r="CM1622" s="12"/>
      <c r="CN1622" s="12"/>
      <c r="CO1622" s="12"/>
      <c r="CP1622" s="12"/>
      <c r="CQ1622" s="12"/>
      <c r="CR1622" s="12"/>
      <c r="CS1622" s="12"/>
      <c r="CT1622" s="12"/>
      <c r="CU1622" s="12"/>
      <c r="CV1622" s="12"/>
      <c r="CW1622" s="12"/>
      <c r="CX1622" s="57"/>
    </row>
    <row r="1623" spans="1:102" x14ac:dyDescent="0.35">
      <c r="A1623" s="56">
        <v>146</v>
      </c>
      <c r="B1623" s="12" t="s">
        <v>3792</v>
      </c>
      <c r="C1623" s="12">
        <v>146.1</v>
      </c>
      <c r="D1623" s="12" t="s">
        <v>3185</v>
      </c>
      <c r="E1623" s="12" t="s">
        <v>3163</v>
      </c>
      <c r="F1623" s="12" t="s">
        <v>3917</v>
      </c>
      <c r="G1623" s="12" t="s">
        <v>349</v>
      </c>
      <c r="H1623" s="12" t="s">
        <v>2804</v>
      </c>
      <c r="I1623" s="12" t="s">
        <v>1285</v>
      </c>
      <c r="J1623" s="12" t="s">
        <v>556</v>
      </c>
      <c r="K1623" s="12" t="s">
        <v>564</v>
      </c>
      <c r="L1623" s="12" t="s">
        <v>558</v>
      </c>
      <c r="M1623" s="12" t="s">
        <v>3164</v>
      </c>
      <c r="N1623" s="12"/>
      <c r="O1623" s="12" t="s">
        <v>3400</v>
      </c>
      <c r="P1623" s="12" t="s">
        <v>3404</v>
      </c>
      <c r="Q1623" s="12">
        <v>1</v>
      </c>
      <c r="R1623" s="12">
        <v>0</v>
      </c>
      <c r="S1623" s="12">
        <v>0</v>
      </c>
      <c r="T1623" s="12">
        <v>0</v>
      </c>
      <c r="U1623" s="12">
        <v>0</v>
      </c>
      <c r="V1623" s="12">
        <v>0</v>
      </c>
      <c r="W1623" s="12">
        <v>0</v>
      </c>
      <c r="X1623" s="12">
        <v>0</v>
      </c>
      <c r="Y1623" s="12">
        <v>0</v>
      </c>
      <c r="Z1623" s="12">
        <v>0</v>
      </c>
      <c r="AA1623" s="12">
        <v>0</v>
      </c>
      <c r="AB1623" s="12">
        <v>0</v>
      </c>
      <c r="AC1623" s="12">
        <v>0</v>
      </c>
      <c r="AD1623" s="12">
        <v>0</v>
      </c>
      <c r="AE1623" s="12">
        <v>0</v>
      </c>
      <c r="AF1623" s="12">
        <v>0</v>
      </c>
      <c r="AG1623" s="12">
        <v>0</v>
      </c>
      <c r="AH1623" s="12">
        <v>0</v>
      </c>
      <c r="AI1623" s="12">
        <v>0</v>
      </c>
      <c r="AJ1623" s="12">
        <v>0</v>
      </c>
      <c r="AK1623" s="12">
        <v>0</v>
      </c>
      <c r="AL1623" s="12" t="s">
        <v>723</v>
      </c>
      <c r="AM1623" s="12" t="s">
        <v>707</v>
      </c>
      <c r="AN1623" s="12" t="s">
        <v>3165</v>
      </c>
      <c r="AO1623" s="12" t="s">
        <v>3166</v>
      </c>
      <c r="AP1623" s="12" t="s">
        <v>691</v>
      </c>
      <c r="AQ1623" s="12">
        <v>713</v>
      </c>
      <c r="AR1623" s="12">
        <v>1</v>
      </c>
      <c r="AS1623" s="12" t="s">
        <v>555</v>
      </c>
      <c r="AT1623" s="12" t="s">
        <v>349</v>
      </c>
      <c r="AU1623" s="12">
        <v>0</v>
      </c>
      <c r="AV1623" s="12">
        <v>0</v>
      </c>
      <c r="AW1623" s="12">
        <v>0</v>
      </c>
      <c r="AX1623" s="12">
        <v>0</v>
      </c>
      <c r="AY1623" s="7">
        <v>0</v>
      </c>
      <c r="AZ1623" s="12">
        <v>0</v>
      </c>
      <c r="BA1623" s="12">
        <v>1</v>
      </c>
      <c r="BB1623" s="12">
        <v>0</v>
      </c>
      <c r="BC1623" s="12">
        <v>0</v>
      </c>
      <c r="BD1623" s="12">
        <v>0</v>
      </c>
      <c r="BE1623" s="12">
        <v>0</v>
      </c>
      <c r="BF1623" s="12" t="s">
        <v>3258</v>
      </c>
      <c r="BG1623" s="12" t="s">
        <v>3186</v>
      </c>
      <c r="BH1623" s="12">
        <v>1</v>
      </c>
      <c r="BI1623" s="12" t="s">
        <v>3282</v>
      </c>
      <c r="BJ1623" s="12" t="s">
        <v>3460</v>
      </c>
      <c r="BK1623" s="12" t="s">
        <v>599</v>
      </c>
      <c r="BL1623" s="12" t="s">
        <v>3471</v>
      </c>
      <c r="BM1623" s="12" t="s">
        <v>787</v>
      </c>
      <c r="BN1623" s="7"/>
      <c r="BO1623" s="12"/>
      <c r="BP1623" s="12"/>
      <c r="BQ1623" s="12"/>
      <c r="BR1623" s="12"/>
      <c r="BS1623" s="12">
        <v>0.09</v>
      </c>
      <c r="BT1623" s="12"/>
      <c r="BU1623" s="12"/>
      <c r="BV1623" s="12"/>
      <c r="BW1623" s="12"/>
      <c r="BX1623" s="12"/>
      <c r="BY1623" s="12"/>
      <c r="BZ1623" s="12"/>
      <c r="CA1623" s="12"/>
      <c r="CB1623" s="12"/>
      <c r="CC1623" s="12"/>
      <c r="CD1623" s="12"/>
      <c r="CE1623" s="12" t="s">
        <v>3110</v>
      </c>
      <c r="CF1623" s="12"/>
      <c r="CG1623" s="12"/>
      <c r="CH1623" s="12"/>
      <c r="CI1623" s="12"/>
      <c r="CJ1623" s="12" t="s">
        <v>718</v>
      </c>
      <c r="CK1623" s="12">
        <v>0</v>
      </c>
      <c r="CL1623" s="12"/>
      <c r="CM1623" s="12"/>
      <c r="CN1623" s="12"/>
      <c r="CO1623" s="12"/>
      <c r="CP1623" s="12"/>
      <c r="CQ1623" s="12"/>
      <c r="CR1623" s="12"/>
      <c r="CS1623" s="12"/>
      <c r="CT1623" s="12"/>
      <c r="CU1623" s="12"/>
      <c r="CV1623" s="12"/>
      <c r="CW1623" s="12"/>
      <c r="CX1623" s="57"/>
    </row>
    <row r="1624" spans="1:102" x14ac:dyDescent="0.35">
      <c r="A1624" s="56">
        <v>146</v>
      </c>
      <c r="B1624" s="12" t="s">
        <v>3792</v>
      </c>
      <c r="C1624" s="12">
        <v>146.1</v>
      </c>
      <c r="D1624" s="12" t="s">
        <v>3187</v>
      </c>
      <c r="E1624" s="12" t="s">
        <v>3163</v>
      </c>
      <c r="F1624" s="12">
        <v>3</v>
      </c>
      <c r="G1624" s="12" t="s">
        <v>212</v>
      </c>
      <c r="H1624" s="12" t="s">
        <v>2804</v>
      </c>
      <c r="I1624" s="12" t="s">
        <v>212</v>
      </c>
      <c r="J1624" s="12" t="s">
        <v>556</v>
      </c>
      <c r="K1624" s="12" t="s">
        <v>564</v>
      </c>
      <c r="L1624" s="12" t="s">
        <v>558</v>
      </c>
      <c r="M1624" s="12" t="s">
        <v>3164</v>
      </c>
      <c r="N1624" s="12"/>
      <c r="O1624" s="12" t="s">
        <v>3400</v>
      </c>
      <c r="P1624" s="12" t="s">
        <v>3404</v>
      </c>
      <c r="Q1624" s="12">
        <v>1</v>
      </c>
      <c r="R1624" s="12">
        <v>0</v>
      </c>
      <c r="S1624" s="12">
        <v>0</v>
      </c>
      <c r="T1624" s="12">
        <v>0</v>
      </c>
      <c r="U1624" s="12">
        <v>0</v>
      </c>
      <c r="V1624" s="12">
        <v>0</v>
      </c>
      <c r="W1624" s="12">
        <v>0</v>
      </c>
      <c r="X1624" s="12">
        <v>0</v>
      </c>
      <c r="Y1624" s="12">
        <v>0</v>
      </c>
      <c r="Z1624" s="12">
        <v>0</v>
      </c>
      <c r="AA1624" s="12">
        <v>0</v>
      </c>
      <c r="AB1624" s="12">
        <v>0</v>
      </c>
      <c r="AC1624" s="12">
        <v>0</v>
      </c>
      <c r="AD1624" s="12">
        <v>0</v>
      </c>
      <c r="AE1624" s="12">
        <v>0</v>
      </c>
      <c r="AF1624" s="12">
        <v>0</v>
      </c>
      <c r="AG1624" s="12">
        <v>0</v>
      </c>
      <c r="AH1624" s="12">
        <v>0</v>
      </c>
      <c r="AI1624" s="12">
        <v>0</v>
      </c>
      <c r="AJ1624" s="12">
        <v>0</v>
      </c>
      <c r="AK1624" s="12">
        <v>0</v>
      </c>
      <c r="AL1624" s="12" t="s">
        <v>723</v>
      </c>
      <c r="AM1624" s="12" t="s">
        <v>707</v>
      </c>
      <c r="AN1624" s="12" t="s">
        <v>3165</v>
      </c>
      <c r="AO1624" s="12" t="s">
        <v>3166</v>
      </c>
      <c r="AP1624" s="12" t="s">
        <v>691</v>
      </c>
      <c r="AQ1624" s="12">
        <v>713</v>
      </c>
      <c r="AR1624" s="12">
        <v>1</v>
      </c>
      <c r="AS1624" s="12" t="s">
        <v>555</v>
      </c>
      <c r="AT1624" s="12" t="s">
        <v>349</v>
      </c>
      <c r="AU1624" s="12">
        <v>0</v>
      </c>
      <c r="AV1624" s="12">
        <v>0</v>
      </c>
      <c r="AW1624" s="12">
        <v>0</v>
      </c>
      <c r="AX1624" s="12">
        <v>0</v>
      </c>
      <c r="AY1624" s="7">
        <v>0</v>
      </c>
      <c r="AZ1624" s="12">
        <v>0</v>
      </c>
      <c r="BA1624" s="12">
        <v>1</v>
      </c>
      <c r="BB1624" s="12">
        <v>0</v>
      </c>
      <c r="BC1624" s="12">
        <v>0</v>
      </c>
      <c r="BD1624" s="12">
        <v>0</v>
      </c>
      <c r="BE1624" s="12">
        <v>0</v>
      </c>
      <c r="BF1624" s="12" t="s">
        <v>3258</v>
      </c>
      <c r="BG1624" s="12" t="s">
        <v>3188</v>
      </c>
      <c r="BH1624" s="12">
        <v>1</v>
      </c>
      <c r="BI1624" s="12" t="s">
        <v>3282</v>
      </c>
      <c r="BJ1624" s="12" t="s">
        <v>3460</v>
      </c>
      <c r="BK1624" s="12" t="s">
        <v>599</v>
      </c>
      <c r="BL1624" s="12" t="s">
        <v>3471</v>
      </c>
      <c r="BM1624" s="12" t="s">
        <v>787</v>
      </c>
      <c r="BN1624" s="7"/>
      <c r="BO1624" s="12"/>
      <c r="BP1624" s="12"/>
      <c r="BQ1624" s="12"/>
      <c r="BR1624" s="12"/>
      <c r="BS1624" s="12">
        <v>0.32</v>
      </c>
      <c r="BT1624" s="12"/>
      <c r="BU1624" s="12"/>
      <c r="BV1624" s="12"/>
      <c r="BW1624" s="12"/>
      <c r="BX1624" s="12"/>
      <c r="BY1624" s="12"/>
      <c r="BZ1624" s="12"/>
      <c r="CA1624" s="12"/>
      <c r="CB1624" s="12"/>
      <c r="CC1624" s="12"/>
      <c r="CD1624" s="12"/>
      <c r="CE1624" s="12">
        <v>0.05</v>
      </c>
      <c r="CF1624" s="12"/>
      <c r="CG1624" s="12"/>
      <c r="CH1624" s="12"/>
      <c r="CI1624" s="12"/>
      <c r="CJ1624" s="12" t="s">
        <v>718</v>
      </c>
      <c r="CK1624" s="12">
        <v>0</v>
      </c>
      <c r="CL1624" s="12"/>
      <c r="CM1624" s="12"/>
      <c r="CN1624" s="12"/>
      <c r="CO1624" s="12"/>
      <c r="CP1624" s="12"/>
      <c r="CQ1624" s="12"/>
      <c r="CR1624" s="12"/>
      <c r="CS1624" s="12"/>
      <c r="CT1624" s="12"/>
      <c r="CU1624" s="12"/>
      <c r="CV1624" s="12"/>
      <c r="CW1624" s="12"/>
      <c r="CX1624" s="57"/>
    </row>
    <row r="1625" spans="1:102" x14ac:dyDescent="0.35">
      <c r="A1625" s="56">
        <v>146</v>
      </c>
      <c r="B1625" s="12" t="s">
        <v>3792</v>
      </c>
      <c r="C1625" s="12">
        <v>146.1</v>
      </c>
      <c r="D1625" s="12" t="s">
        <v>3177</v>
      </c>
      <c r="E1625" s="12" t="s">
        <v>3163</v>
      </c>
      <c r="F1625" s="12" t="s">
        <v>3917</v>
      </c>
      <c r="G1625" s="12" t="s">
        <v>349</v>
      </c>
      <c r="H1625" s="12" t="s">
        <v>2804</v>
      </c>
      <c r="I1625" s="12" t="s">
        <v>1285</v>
      </c>
      <c r="J1625" s="12" t="s">
        <v>556</v>
      </c>
      <c r="K1625" s="12" t="s">
        <v>564</v>
      </c>
      <c r="L1625" s="12" t="s">
        <v>558</v>
      </c>
      <c r="M1625" s="12" t="s">
        <v>3164</v>
      </c>
      <c r="N1625" s="12"/>
      <c r="O1625" s="12" t="s">
        <v>3400</v>
      </c>
      <c r="P1625" s="12" t="s">
        <v>3404</v>
      </c>
      <c r="Q1625" s="12">
        <v>1</v>
      </c>
      <c r="R1625" s="12">
        <v>0</v>
      </c>
      <c r="S1625" s="12">
        <v>0</v>
      </c>
      <c r="T1625" s="12">
        <v>0</v>
      </c>
      <c r="U1625" s="12">
        <v>0</v>
      </c>
      <c r="V1625" s="12">
        <v>0</v>
      </c>
      <c r="W1625" s="12">
        <v>0</v>
      </c>
      <c r="X1625" s="12">
        <v>0</v>
      </c>
      <c r="Y1625" s="12">
        <v>0</v>
      </c>
      <c r="Z1625" s="12">
        <v>0</v>
      </c>
      <c r="AA1625" s="12">
        <v>0</v>
      </c>
      <c r="AB1625" s="12">
        <v>0</v>
      </c>
      <c r="AC1625" s="12">
        <v>0</v>
      </c>
      <c r="AD1625" s="12">
        <v>0</v>
      </c>
      <c r="AE1625" s="12">
        <v>0</v>
      </c>
      <c r="AF1625" s="12">
        <v>0</v>
      </c>
      <c r="AG1625" s="12">
        <v>0</v>
      </c>
      <c r="AH1625" s="12">
        <v>0</v>
      </c>
      <c r="AI1625" s="12">
        <v>0</v>
      </c>
      <c r="AJ1625" s="12">
        <v>0</v>
      </c>
      <c r="AK1625" s="12">
        <v>0</v>
      </c>
      <c r="AL1625" s="12" t="s">
        <v>723</v>
      </c>
      <c r="AM1625" s="12" t="s">
        <v>707</v>
      </c>
      <c r="AN1625" s="12" t="s">
        <v>3165</v>
      </c>
      <c r="AO1625" s="12" t="s">
        <v>3166</v>
      </c>
      <c r="AP1625" s="12" t="s">
        <v>691</v>
      </c>
      <c r="AQ1625" s="12">
        <v>713</v>
      </c>
      <c r="AR1625" s="12">
        <v>1</v>
      </c>
      <c r="AS1625" s="12" t="s">
        <v>555</v>
      </c>
      <c r="AT1625" s="12" t="s">
        <v>349</v>
      </c>
      <c r="AU1625" s="12">
        <v>0</v>
      </c>
      <c r="AV1625" s="12">
        <v>0</v>
      </c>
      <c r="AW1625" s="12">
        <v>0</v>
      </c>
      <c r="AX1625" s="12">
        <v>0</v>
      </c>
      <c r="AY1625" s="7">
        <v>0</v>
      </c>
      <c r="AZ1625" s="12">
        <v>0</v>
      </c>
      <c r="BA1625" s="12">
        <v>1</v>
      </c>
      <c r="BB1625" s="12">
        <v>0</v>
      </c>
      <c r="BC1625" s="12">
        <v>0</v>
      </c>
      <c r="BD1625" s="12">
        <v>0</v>
      </c>
      <c r="BE1625" s="12">
        <v>0</v>
      </c>
      <c r="BF1625" s="12" t="s">
        <v>2820</v>
      </c>
      <c r="BG1625" s="12" t="s">
        <v>3178</v>
      </c>
      <c r="BH1625" s="12">
        <v>1</v>
      </c>
      <c r="BI1625" s="12" t="s">
        <v>3257</v>
      </c>
      <c r="BJ1625" s="12" t="s">
        <v>3460</v>
      </c>
      <c r="BK1625" s="12" t="s">
        <v>599</v>
      </c>
      <c r="BL1625" s="12" t="s">
        <v>3471</v>
      </c>
      <c r="BM1625" s="12" t="s">
        <v>787</v>
      </c>
      <c r="BN1625" s="7"/>
      <c r="BO1625" s="12"/>
      <c r="BP1625" s="12"/>
      <c r="BQ1625" s="12"/>
      <c r="BR1625" s="12"/>
      <c r="BS1625" s="12">
        <v>0.15</v>
      </c>
      <c r="BT1625" s="12"/>
      <c r="BU1625" s="12"/>
      <c r="BV1625" s="12"/>
      <c r="BW1625" s="12"/>
      <c r="BX1625" s="12"/>
      <c r="BY1625" s="12"/>
      <c r="BZ1625" s="12"/>
      <c r="CA1625" s="12"/>
      <c r="CB1625" s="12"/>
      <c r="CC1625" s="12"/>
      <c r="CD1625" s="12"/>
      <c r="CE1625" s="12" t="s">
        <v>3110</v>
      </c>
      <c r="CF1625" s="12"/>
      <c r="CG1625" s="12"/>
      <c r="CH1625" s="12"/>
      <c r="CI1625" s="12"/>
      <c r="CJ1625" s="12" t="s">
        <v>718</v>
      </c>
      <c r="CK1625" s="12">
        <v>0</v>
      </c>
      <c r="CL1625" s="12"/>
      <c r="CM1625" s="12"/>
      <c r="CN1625" s="12"/>
      <c r="CO1625" s="12"/>
      <c r="CP1625" s="12"/>
      <c r="CQ1625" s="12"/>
      <c r="CR1625" s="12"/>
      <c r="CS1625" s="12"/>
      <c r="CT1625" s="12"/>
      <c r="CU1625" s="12"/>
      <c r="CV1625" s="12"/>
      <c r="CW1625" s="12"/>
      <c r="CX1625" s="57"/>
    </row>
    <row r="1626" spans="1:102" x14ac:dyDescent="0.35">
      <c r="A1626" s="56">
        <v>146</v>
      </c>
      <c r="B1626" s="12" t="s">
        <v>3792</v>
      </c>
      <c r="C1626" s="12">
        <v>146.1</v>
      </c>
      <c r="D1626" s="12" t="s">
        <v>3181</v>
      </c>
      <c r="E1626" s="12" t="s">
        <v>3163</v>
      </c>
      <c r="F1626" s="12" t="s">
        <v>3917</v>
      </c>
      <c r="G1626" s="12" t="s">
        <v>349</v>
      </c>
      <c r="H1626" s="12" t="s">
        <v>2804</v>
      </c>
      <c r="I1626" s="12" t="s">
        <v>1285</v>
      </c>
      <c r="J1626" s="12" t="s">
        <v>556</v>
      </c>
      <c r="K1626" s="12" t="s">
        <v>564</v>
      </c>
      <c r="L1626" s="12" t="s">
        <v>558</v>
      </c>
      <c r="M1626" s="12" t="s">
        <v>3164</v>
      </c>
      <c r="N1626" s="12"/>
      <c r="O1626" s="12" t="s">
        <v>3400</v>
      </c>
      <c r="P1626" s="12" t="s">
        <v>3404</v>
      </c>
      <c r="Q1626" s="12">
        <v>1</v>
      </c>
      <c r="R1626" s="12">
        <v>0</v>
      </c>
      <c r="S1626" s="12">
        <v>0</v>
      </c>
      <c r="T1626" s="12">
        <v>0</v>
      </c>
      <c r="U1626" s="12">
        <v>0</v>
      </c>
      <c r="V1626" s="12">
        <v>0</v>
      </c>
      <c r="W1626" s="12">
        <v>0</v>
      </c>
      <c r="X1626" s="12">
        <v>0</v>
      </c>
      <c r="Y1626" s="12">
        <v>0</v>
      </c>
      <c r="Z1626" s="12">
        <v>0</v>
      </c>
      <c r="AA1626" s="12">
        <v>0</v>
      </c>
      <c r="AB1626" s="12">
        <v>0</v>
      </c>
      <c r="AC1626" s="12">
        <v>0</v>
      </c>
      <c r="AD1626" s="12">
        <v>0</v>
      </c>
      <c r="AE1626" s="12">
        <v>0</v>
      </c>
      <c r="AF1626" s="12">
        <v>0</v>
      </c>
      <c r="AG1626" s="12">
        <v>0</v>
      </c>
      <c r="AH1626" s="12">
        <v>0</v>
      </c>
      <c r="AI1626" s="12">
        <v>0</v>
      </c>
      <c r="AJ1626" s="12">
        <v>0</v>
      </c>
      <c r="AK1626" s="12">
        <v>0</v>
      </c>
      <c r="AL1626" s="12" t="s">
        <v>723</v>
      </c>
      <c r="AM1626" s="12" t="s">
        <v>707</v>
      </c>
      <c r="AN1626" s="12" t="s">
        <v>3165</v>
      </c>
      <c r="AO1626" s="12" t="s">
        <v>3166</v>
      </c>
      <c r="AP1626" s="12" t="s">
        <v>691</v>
      </c>
      <c r="AQ1626" s="12">
        <v>713</v>
      </c>
      <c r="AR1626" s="12">
        <v>1</v>
      </c>
      <c r="AS1626" s="12" t="s">
        <v>555</v>
      </c>
      <c r="AT1626" s="12" t="s">
        <v>349</v>
      </c>
      <c r="AU1626" s="12">
        <v>0</v>
      </c>
      <c r="AV1626" s="12">
        <v>0</v>
      </c>
      <c r="AW1626" s="12">
        <v>0</v>
      </c>
      <c r="AX1626" s="12">
        <v>0</v>
      </c>
      <c r="AY1626" s="7">
        <v>0</v>
      </c>
      <c r="AZ1626" s="12">
        <v>0</v>
      </c>
      <c r="BA1626" s="12">
        <v>1</v>
      </c>
      <c r="BB1626" s="12">
        <v>0</v>
      </c>
      <c r="BC1626" s="12">
        <v>0</v>
      </c>
      <c r="BD1626" s="12">
        <v>0</v>
      </c>
      <c r="BE1626" s="12">
        <v>0</v>
      </c>
      <c r="BF1626" s="12" t="s">
        <v>2820</v>
      </c>
      <c r="BG1626" s="12" t="s">
        <v>3182</v>
      </c>
      <c r="BH1626" s="12">
        <v>1</v>
      </c>
      <c r="BI1626" s="12" t="s">
        <v>3257</v>
      </c>
      <c r="BJ1626" s="12" t="s">
        <v>3460</v>
      </c>
      <c r="BK1626" s="12" t="s">
        <v>599</v>
      </c>
      <c r="BL1626" s="12" t="s">
        <v>3471</v>
      </c>
      <c r="BM1626" s="12" t="s">
        <v>787</v>
      </c>
      <c r="BN1626" s="7"/>
      <c r="BO1626" s="12"/>
      <c r="BP1626" s="12"/>
      <c r="BQ1626" s="12"/>
      <c r="BR1626" s="12"/>
      <c r="BS1626" s="12">
        <v>0.01</v>
      </c>
      <c r="BT1626" s="12"/>
      <c r="BU1626" s="12"/>
      <c r="BV1626" s="12"/>
      <c r="BW1626" s="12"/>
      <c r="BX1626" s="12"/>
      <c r="BY1626" s="12"/>
      <c r="BZ1626" s="12"/>
      <c r="CA1626" s="12"/>
      <c r="CB1626" s="12"/>
      <c r="CC1626" s="12"/>
      <c r="CD1626" s="12"/>
      <c r="CE1626" s="12" t="s">
        <v>3110</v>
      </c>
      <c r="CF1626" s="12"/>
      <c r="CG1626" s="12"/>
      <c r="CH1626" s="12"/>
      <c r="CI1626" s="12"/>
      <c r="CJ1626" s="12" t="s">
        <v>718</v>
      </c>
      <c r="CK1626" s="12">
        <v>0</v>
      </c>
      <c r="CL1626" s="12"/>
      <c r="CM1626" s="12"/>
      <c r="CN1626" s="12"/>
      <c r="CO1626" s="12"/>
      <c r="CP1626" s="12"/>
      <c r="CQ1626" s="12"/>
      <c r="CR1626" s="12"/>
      <c r="CS1626" s="12"/>
      <c r="CT1626" s="12"/>
      <c r="CU1626" s="12"/>
      <c r="CV1626" s="12"/>
      <c r="CW1626" s="12"/>
      <c r="CX1626" s="57"/>
    </row>
    <row r="1627" spans="1:102" x14ac:dyDescent="0.35">
      <c r="A1627" s="56">
        <v>146</v>
      </c>
      <c r="B1627" s="12" t="s">
        <v>3792</v>
      </c>
      <c r="C1627" s="12">
        <v>146.1</v>
      </c>
      <c r="D1627" s="12" t="s">
        <v>3168</v>
      </c>
      <c r="E1627" s="12" t="s">
        <v>3163</v>
      </c>
      <c r="F1627" s="12" t="s">
        <v>3917</v>
      </c>
      <c r="G1627" s="12" t="s">
        <v>349</v>
      </c>
      <c r="H1627" s="12" t="s">
        <v>2804</v>
      </c>
      <c r="I1627" s="12" t="s">
        <v>1285</v>
      </c>
      <c r="J1627" s="12" t="s">
        <v>556</v>
      </c>
      <c r="K1627" s="12" t="s">
        <v>564</v>
      </c>
      <c r="L1627" s="12" t="s">
        <v>558</v>
      </c>
      <c r="M1627" s="12" t="s">
        <v>3164</v>
      </c>
      <c r="N1627" s="12"/>
      <c r="O1627" s="12" t="s">
        <v>3400</v>
      </c>
      <c r="P1627" s="12" t="s">
        <v>3404</v>
      </c>
      <c r="Q1627" s="12">
        <v>1</v>
      </c>
      <c r="R1627" s="12">
        <v>0</v>
      </c>
      <c r="S1627" s="12">
        <v>0</v>
      </c>
      <c r="T1627" s="12">
        <v>0</v>
      </c>
      <c r="U1627" s="12">
        <v>0</v>
      </c>
      <c r="V1627" s="12">
        <v>0</v>
      </c>
      <c r="W1627" s="12">
        <v>0</v>
      </c>
      <c r="X1627" s="12">
        <v>0</v>
      </c>
      <c r="Y1627" s="12">
        <v>0</v>
      </c>
      <c r="Z1627" s="12">
        <v>0</v>
      </c>
      <c r="AA1627" s="12">
        <v>0</v>
      </c>
      <c r="AB1627" s="12">
        <v>0</v>
      </c>
      <c r="AC1627" s="12">
        <v>0</v>
      </c>
      <c r="AD1627" s="12">
        <v>0</v>
      </c>
      <c r="AE1627" s="12">
        <v>0</v>
      </c>
      <c r="AF1627" s="12">
        <v>0</v>
      </c>
      <c r="AG1627" s="12">
        <v>0</v>
      </c>
      <c r="AH1627" s="12">
        <v>0</v>
      </c>
      <c r="AI1627" s="12">
        <v>0</v>
      </c>
      <c r="AJ1627" s="12">
        <v>0</v>
      </c>
      <c r="AK1627" s="12">
        <v>0</v>
      </c>
      <c r="AL1627" s="12" t="s">
        <v>723</v>
      </c>
      <c r="AM1627" s="12" t="s">
        <v>707</v>
      </c>
      <c r="AN1627" s="12" t="s">
        <v>3165</v>
      </c>
      <c r="AO1627" s="12" t="s">
        <v>3166</v>
      </c>
      <c r="AP1627" s="12" t="s">
        <v>691</v>
      </c>
      <c r="AQ1627" s="12">
        <v>713</v>
      </c>
      <c r="AR1627" s="12">
        <v>1</v>
      </c>
      <c r="AS1627" s="12" t="s">
        <v>555</v>
      </c>
      <c r="AT1627" s="12" t="s">
        <v>349</v>
      </c>
      <c r="AU1627" s="12">
        <v>0</v>
      </c>
      <c r="AV1627" s="12">
        <v>0</v>
      </c>
      <c r="AW1627" s="12">
        <v>0</v>
      </c>
      <c r="AX1627" s="12">
        <v>0</v>
      </c>
      <c r="AY1627" s="7">
        <v>0</v>
      </c>
      <c r="AZ1627" s="12">
        <v>0</v>
      </c>
      <c r="BA1627" s="12">
        <v>1</v>
      </c>
      <c r="BB1627" s="12">
        <v>0</v>
      </c>
      <c r="BC1627" s="12">
        <v>0</v>
      </c>
      <c r="BD1627" s="12">
        <v>0</v>
      </c>
      <c r="BE1627" s="12">
        <v>0</v>
      </c>
      <c r="BF1627" s="12" t="s">
        <v>2820</v>
      </c>
      <c r="BG1627" s="12" t="s">
        <v>3276</v>
      </c>
      <c r="BH1627" s="12">
        <v>1</v>
      </c>
      <c r="BI1627" s="12" t="s">
        <v>3257</v>
      </c>
      <c r="BJ1627" s="12" t="s">
        <v>3460</v>
      </c>
      <c r="BK1627" s="12" t="s">
        <v>776</v>
      </c>
      <c r="BL1627" s="12" t="s">
        <v>3471</v>
      </c>
      <c r="BM1627" s="12" t="s">
        <v>787</v>
      </c>
      <c r="BN1627" s="7"/>
      <c r="BO1627" s="12"/>
      <c r="BP1627" s="12"/>
      <c r="BQ1627" s="12"/>
      <c r="BR1627" s="12"/>
      <c r="BS1627" s="12">
        <v>0.03</v>
      </c>
      <c r="BT1627" s="12"/>
      <c r="BU1627" s="12"/>
      <c r="BV1627" s="12"/>
      <c r="BW1627" s="12"/>
      <c r="BX1627" s="12"/>
      <c r="BY1627" s="12"/>
      <c r="BZ1627" s="12"/>
      <c r="CA1627" s="12"/>
      <c r="CB1627" s="12"/>
      <c r="CC1627" s="12"/>
      <c r="CD1627" s="12"/>
      <c r="CE1627" s="12" t="s">
        <v>3110</v>
      </c>
      <c r="CF1627" s="12"/>
      <c r="CG1627" s="12"/>
      <c r="CH1627" s="12"/>
      <c r="CI1627" s="12"/>
      <c r="CJ1627" s="12" t="s">
        <v>718</v>
      </c>
      <c r="CK1627" s="12">
        <v>0</v>
      </c>
      <c r="CL1627" s="12"/>
      <c r="CM1627" s="12"/>
      <c r="CN1627" s="12"/>
      <c r="CO1627" s="12"/>
      <c r="CP1627" s="12"/>
      <c r="CQ1627" s="12"/>
      <c r="CR1627" s="12"/>
      <c r="CS1627" s="12"/>
      <c r="CT1627" s="12"/>
      <c r="CU1627" s="12"/>
      <c r="CV1627" s="12"/>
      <c r="CW1627" s="12"/>
      <c r="CX1627" s="57"/>
    </row>
    <row r="1628" spans="1:102" x14ac:dyDescent="0.35">
      <c r="A1628" s="56">
        <v>146</v>
      </c>
      <c r="B1628" s="12" t="s">
        <v>3792</v>
      </c>
      <c r="C1628" s="12">
        <v>146.1</v>
      </c>
      <c r="D1628" s="12" t="s">
        <v>3170</v>
      </c>
      <c r="E1628" s="12" t="s">
        <v>3163</v>
      </c>
      <c r="F1628" s="12">
        <v>4</v>
      </c>
      <c r="G1628" s="12" t="s">
        <v>212</v>
      </c>
      <c r="H1628" s="12" t="s">
        <v>2804</v>
      </c>
      <c r="I1628" s="12" t="s">
        <v>212</v>
      </c>
      <c r="J1628" s="12" t="s">
        <v>556</v>
      </c>
      <c r="K1628" s="12" t="s">
        <v>564</v>
      </c>
      <c r="L1628" s="12" t="s">
        <v>558</v>
      </c>
      <c r="M1628" s="12" t="s">
        <v>3164</v>
      </c>
      <c r="N1628" s="12"/>
      <c r="O1628" s="12" t="s">
        <v>3400</v>
      </c>
      <c r="P1628" s="12" t="s">
        <v>3404</v>
      </c>
      <c r="Q1628" s="12">
        <v>1</v>
      </c>
      <c r="R1628" s="12">
        <v>0</v>
      </c>
      <c r="S1628" s="12">
        <v>0</v>
      </c>
      <c r="T1628" s="12">
        <v>0</v>
      </c>
      <c r="U1628" s="12">
        <v>0</v>
      </c>
      <c r="V1628" s="12">
        <v>0</v>
      </c>
      <c r="W1628" s="12">
        <v>0</v>
      </c>
      <c r="X1628" s="12">
        <v>0</v>
      </c>
      <c r="Y1628" s="12">
        <v>0</v>
      </c>
      <c r="Z1628" s="12">
        <v>0</v>
      </c>
      <c r="AA1628" s="12">
        <v>0</v>
      </c>
      <c r="AB1628" s="12">
        <v>0</v>
      </c>
      <c r="AC1628" s="12">
        <v>0</v>
      </c>
      <c r="AD1628" s="12">
        <v>0</v>
      </c>
      <c r="AE1628" s="12">
        <v>0</v>
      </c>
      <c r="AF1628" s="12">
        <v>0</v>
      </c>
      <c r="AG1628" s="12">
        <v>0</v>
      </c>
      <c r="AH1628" s="12">
        <v>0</v>
      </c>
      <c r="AI1628" s="12">
        <v>0</v>
      </c>
      <c r="AJ1628" s="12">
        <v>0</v>
      </c>
      <c r="AK1628" s="12">
        <v>0</v>
      </c>
      <c r="AL1628" s="12" t="s">
        <v>723</v>
      </c>
      <c r="AM1628" s="12" t="s">
        <v>707</v>
      </c>
      <c r="AN1628" s="12" t="s">
        <v>3165</v>
      </c>
      <c r="AO1628" s="12" t="s">
        <v>3166</v>
      </c>
      <c r="AP1628" s="12" t="s">
        <v>691</v>
      </c>
      <c r="AQ1628" s="12">
        <v>713</v>
      </c>
      <c r="AR1628" s="12">
        <v>1</v>
      </c>
      <c r="AS1628" s="12" t="s">
        <v>555</v>
      </c>
      <c r="AT1628" s="12" t="s">
        <v>349</v>
      </c>
      <c r="AU1628" s="12">
        <v>0</v>
      </c>
      <c r="AV1628" s="12">
        <v>0</v>
      </c>
      <c r="AW1628" s="12">
        <v>0</v>
      </c>
      <c r="AX1628" s="12">
        <v>0</v>
      </c>
      <c r="AY1628" s="7">
        <v>0</v>
      </c>
      <c r="AZ1628" s="12">
        <v>0</v>
      </c>
      <c r="BA1628" s="12">
        <v>1</v>
      </c>
      <c r="BB1628" s="12">
        <v>0</v>
      </c>
      <c r="BC1628" s="12">
        <v>0</v>
      </c>
      <c r="BD1628" s="12">
        <v>0</v>
      </c>
      <c r="BE1628" s="12">
        <v>0</v>
      </c>
      <c r="BF1628" s="12" t="s">
        <v>2820</v>
      </c>
      <c r="BG1628" s="12" t="s">
        <v>3398</v>
      </c>
      <c r="BH1628" s="12">
        <v>1</v>
      </c>
      <c r="BI1628" s="12" t="s">
        <v>3257</v>
      </c>
      <c r="BJ1628" s="12" t="s">
        <v>3460</v>
      </c>
      <c r="BK1628" s="12" t="s">
        <v>776</v>
      </c>
      <c r="BL1628" s="12" t="s">
        <v>3471</v>
      </c>
      <c r="BM1628" s="12" t="s">
        <v>787</v>
      </c>
      <c r="BN1628" s="7"/>
      <c r="BO1628" s="12"/>
      <c r="BP1628" s="12"/>
      <c r="BQ1628" s="12"/>
      <c r="BR1628" s="12"/>
      <c r="BS1628" s="12">
        <v>0.35</v>
      </c>
      <c r="BT1628" s="12"/>
      <c r="BU1628" s="12"/>
      <c r="BV1628" s="12"/>
      <c r="BW1628" s="12"/>
      <c r="BX1628" s="12"/>
      <c r="BY1628" s="12"/>
      <c r="BZ1628" s="12"/>
      <c r="CA1628" s="12"/>
      <c r="CB1628" s="12"/>
      <c r="CC1628" s="12"/>
      <c r="CD1628" s="12"/>
      <c r="CE1628" s="12">
        <v>0.1</v>
      </c>
      <c r="CF1628" s="12"/>
      <c r="CG1628" s="12"/>
      <c r="CH1628" s="12"/>
      <c r="CI1628" s="12"/>
      <c r="CJ1628" s="12" t="s">
        <v>718</v>
      </c>
      <c r="CK1628" s="12">
        <v>0</v>
      </c>
      <c r="CL1628" s="12"/>
      <c r="CM1628" s="12"/>
      <c r="CN1628" s="12"/>
      <c r="CO1628" s="12"/>
      <c r="CP1628" s="12"/>
      <c r="CQ1628" s="12"/>
      <c r="CR1628" s="12"/>
      <c r="CS1628" s="12"/>
      <c r="CT1628" s="12"/>
      <c r="CU1628" s="12"/>
      <c r="CV1628" s="12"/>
      <c r="CW1628" s="12"/>
      <c r="CX1628" s="57"/>
    </row>
    <row r="1629" spans="1:102" x14ac:dyDescent="0.35">
      <c r="A1629" s="56">
        <v>146</v>
      </c>
      <c r="B1629" s="12" t="s">
        <v>3792</v>
      </c>
      <c r="C1629" s="12">
        <v>146.1</v>
      </c>
      <c r="D1629" s="12" t="s">
        <v>3171</v>
      </c>
      <c r="E1629" s="12" t="s">
        <v>3163</v>
      </c>
      <c r="F1629" s="12">
        <v>4</v>
      </c>
      <c r="G1629" s="12" t="s">
        <v>212</v>
      </c>
      <c r="H1629" s="12" t="s">
        <v>2804</v>
      </c>
      <c r="I1629" s="12" t="s">
        <v>212</v>
      </c>
      <c r="J1629" s="12" t="s">
        <v>556</v>
      </c>
      <c r="K1629" s="12" t="s">
        <v>564</v>
      </c>
      <c r="L1629" s="12" t="s">
        <v>558</v>
      </c>
      <c r="M1629" s="12" t="s">
        <v>3164</v>
      </c>
      <c r="N1629" s="12"/>
      <c r="O1629" s="12" t="s">
        <v>3400</v>
      </c>
      <c r="P1629" s="12" t="s">
        <v>3404</v>
      </c>
      <c r="Q1629" s="12">
        <v>1</v>
      </c>
      <c r="R1629" s="12">
        <v>0</v>
      </c>
      <c r="S1629" s="12">
        <v>0</v>
      </c>
      <c r="T1629" s="12">
        <v>0</v>
      </c>
      <c r="U1629" s="12">
        <v>0</v>
      </c>
      <c r="V1629" s="12">
        <v>0</v>
      </c>
      <c r="W1629" s="12">
        <v>0</v>
      </c>
      <c r="X1629" s="12">
        <v>0</v>
      </c>
      <c r="Y1629" s="12">
        <v>0</v>
      </c>
      <c r="Z1629" s="12">
        <v>0</v>
      </c>
      <c r="AA1629" s="12">
        <v>0</v>
      </c>
      <c r="AB1629" s="12">
        <v>0</v>
      </c>
      <c r="AC1629" s="12">
        <v>0</v>
      </c>
      <c r="AD1629" s="12">
        <v>0</v>
      </c>
      <c r="AE1629" s="12">
        <v>0</v>
      </c>
      <c r="AF1629" s="12">
        <v>0</v>
      </c>
      <c r="AG1629" s="12">
        <v>0</v>
      </c>
      <c r="AH1629" s="12">
        <v>0</v>
      </c>
      <c r="AI1629" s="12">
        <v>0</v>
      </c>
      <c r="AJ1629" s="12">
        <v>0</v>
      </c>
      <c r="AK1629" s="12">
        <v>0</v>
      </c>
      <c r="AL1629" s="12" t="s">
        <v>723</v>
      </c>
      <c r="AM1629" s="12" t="s">
        <v>707</v>
      </c>
      <c r="AN1629" s="12" t="s">
        <v>3165</v>
      </c>
      <c r="AO1629" s="12" t="s">
        <v>3166</v>
      </c>
      <c r="AP1629" s="12" t="s">
        <v>691</v>
      </c>
      <c r="AQ1629" s="12">
        <v>713</v>
      </c>
      <c r="AR1629" s="12">
        <v>1</v>
      </c>
      <c r="AS1629" s="12" t="s">
        <v>555</v>
      </c>
      <c r="AT1629" s="12" t="s">
        <v>349</v>
      </c>
      <c r="AU1629" s="12">
        <v>0</v>
      </c>
      <c r="AV1629" s="12">
        <v>0</v>
      </c>
      <c r="AW1629" s="12">
        <v>0</v>
      </c>
      <c r="AX1629" s="12">
        <v>0</v>
      </c>
      <c r="AY1629" s="7">
        <v>0</v>
      </c>
      <c r="AZ1629" s="12">
        <v>0</v>
      </c>
      <c r="BA1629" s="12">
        <v>1</v>
      </c>
      <c r="BB1629" s="12">
        <v>0</v>
      </c>
      <c r="BC1629" s="12">
        <v>0</v>
      </c>
      <c r="BD1629" s="12">
        <v>0</v>
      </c>
      <c r="BE1629" s="12">
        <v>0</v>
      </c>
      <c r="BF1629" s="12" t="s">
        <v>2820</v>
      </c>
      <c r="BG1629" s="12" t="s">
        <v>3172</v>
      </c>
      <c r="BH1629" s="12">
        <v>1</v>
      </c>
      <c r="BI1629" s="12" t="s">
        <v>3257</v>
      </c>
      <c r="BJ1629" s="12" t="s">
        <v>3460</v>
      </c>
      <c r="BK1629" s="12" t="s">
        <v>776</v>
      </c>
      <c r="BL1629" s="12" t="s">
        <v>3471</v>
      </c>
      <c r="BM1629" s="12" t="s">
        <v>787</v>
      </c>
      <c r="BN1629" s="7"/>
      <c r="BO1629" s="12"/>
      <c r="BP1629" s="12"/>
      <c r="BQ1629" s="12"/>
      <c r="BR1629" s="12"/>
      <c r="BS1629" s="12">
        <v>0.44</v>
      </c>
      <c r="BT1629" s="12"/>
      <c r="BU1629" s="12"/>
      <c r="BV1629" s="12"/>
      <c r="BW1629" s="12"/>
      <c r="BX1629" s="12"/>
      <c r="BY1629" s="12"/>
      <c r="BZ1629" s="12"/>
      <c r="CA1629" s="12"/>
      <c r="CB1629" s="12"/>
      <c r="CC1629" s="12"/>
      <c r="CD1629" s="12"/>
      <c r="CE1629" s="12">
        <v>0.05</v>
      </c>
      <c r="CF1629" s="12"/>
      <c r="CG1629" s="12"/>
      <c r="CH1629" s="12"/>
      <c r="CI1629" s="12"/>
      <c r="CJ1629" s="12" t="s">
        <v>718</v>
      </c>
      <c r="CK1629" s="12">
        <v>0</v>
      </c>
      <c r="CL1629" s="12"/>
      <c r="CM1629" s="12"/>
      <c r="CN1629" s="12"/>
      <c r="CO1629" s="12"/>
      <c r="CP1629" s="12"/>
      <c r="CQ1629" s="12"/>
      <c r="CR1629" s="12"/>
      <c r="CS1629" s="12"/>
      <c r="CT1629" s="12"/>
      <c r="CU1629" s="12"/>
      <c r="CV1629" s="12"/>
      <c r="CW1629" s="12"/>
      <c r="CX1629" s="57"/>
    </row>
    <row r="1630" spans="1:102" x14ac:dyDescent="0.35">
      <c r="A1630" s="56">
        <v>146</v>
      </c>
      <c r="B1630" s="12" t="s">
        <v>3792</v>
      </c>
      <c r="C1630" s="12">
        <v>146.1</v>
      </c>
      <c r="D1630" s="12" t="s">
        <v>3173</v>
      </c>
      <c r="E1630" s="12" t="s">
        <v>3163</v>
      </c>
      <c r="F1630" s="12" t="s">
        <v>3917</v>
      </c>
      <c r="G1630" s="12" t="s">
        <v>349</v>
      </c>
      <c r="H1630" s="12" t="s">
        <v>2804</v>
      </c>
      <c r="I1630" s="12" t="s">
        <v>1285</v>
      </c>
      <c r="J1630" s="12" t="s">
        <v>556</v>
      </c>
      <c r="K1630" s="12" t="s">
        <v>564</v>
      </c>
      <c r="L1630" s="12" t="s">
        <v>558</v>
      </c>
      <c r="M1630" s="12" t="s">
        <v>3164</v>
      </c>
      <c r="N1630" s="12"/>
      <c r="O1630" s="12" t="s">
        <v>3400</v>
      </c>
      <c r="P1630" s="12" t="s">
        <v>3404</v>
      </c>
      <c r="Q1630" s="12">
        <v>1</v>
      </c>
      <c r="R1630" s="12">
        <v>0</v>
      </c>
      <c r="S1630" s="12">
        <v>0</v>
      </c>
      <c r="T1630" s="12">
        <v>0</v>
      </c>
      <c r="U1630" s="12">
        <v>0</v>
      </c>
      <c r="V1630" s="12">
        <v>0</v>
      </c>
      <c r="W1630" s="12">
        <v>0</v>
      </c>
      <c r="X1630" s="12">
        <v>0</v>
      </c>
      <c r="Y1630" s="12">
        <v>0</v>
      </c>
      <c r="Z1630" s="12">
        <v>0</v>
      </c>
      <c r="AA1630" s="12">
        <v>0</v>
      </c>
      <c r="AB1630" s="12">
        <v>0</v>
      </c>
      <c r="AC1630" s="12">
        <v>0</v>
      </c>
      <c r="AD1630" s="12">
        <v>0</v>
      </c>
      <c r="AE1630" s="12">
        <v>0</v>
      </c>
      <c r="AF1630" s="12">
        <v>0</v>
      </c>
      <c r="AG1630" s="12">
        <v>0</v>
      </c>
      <c r="AH1630" s="12">
        <v>0</v>
      </c>
      <c r="AI1630" s="12">
        <v>0</v>
      </c>
      <c r="AJ1630" s="12">
        <v>0</v>
      </c>
      <c r="AK1630" s="12">
        <v>0</v>
      </c>
      <c r="AL1630" s="12" t="s">
        <v>723</v>
      </c>
      <c r="AM1630" s="12" t="s">
        <v>707</v>
      </c>
      <c r="AN1630" s="12" t="s">
        <v>3165</v>
      </c>
      <c r="AO1630" s="12" t="s">
        <v>3166</v>
      </c>
      <c r="AP1630" s="12" t="s">
        <v>691</v>
      </c>
      <c r="AQ1630" s="12">
        <v>713</v>
      </c>
      <c r="AR1630" s="12">
        <v>1</v>
      </c>
      <c r="AS1630" s="12" t="s">
        <v>555</v>
      </c>
      <c r="AT1630" s="12" t="s">
        <v>349</v>
      </c>
      <c r="AU1630" s="12">
        <v>0</v>
      </c>
      <c r="AV1630" s="12">
        <v>0</v>
      </c>
      <c r="AW1630" s="12">
        <v>0</v>
      </c>
      <c r="AX1630" s="12">
        <v>0</v>
      </c>
      <c r="AY1630" s="7">
        <v>0</v>
      </c>
      <c r="AZ1630" s="12">
        <v>0</v>
      </c>
      <c r="BA1630" s="12">
        <v>1</v>
      </c>
      <c r="BB1630" s="12">
        <v>0</v>
      </c>
      <c r="BC1630" s="12">
        <v>0</v>
      </c>
      <c r="BD1630" s="12">
        <v>0</v>
      </c>
      <c r="BE1630" s="12">
        <v>0</v>
      </c>
      <c r="BF1630" s="12" t="s">
        <v>2820</v>
      </c>
      <c r="BG1630" s="12" t="s">
        <v>3174</v>
      </c>
      <c r="BH1630" s="12">
        <v>1</v>
      </c>
      <c r="BI1630" s="12" t="s">
        <v>3257</v>
      </c>
      <c r="BJ1630" s="12" t="s">
        <v>3460</v>
      </c>
      <c r="BK1630" s="12" t="s">
        <v>776</v>
      </c>
      <c r="BL1630" s="12" t="s">
        <v>3471</v>
      </c>
      <c r="BM1630" s="12" t="s">
        <v>787</v>
      </c>
      <c r="BN1630" s="7"/>
      <c r="BO1630" s="12"/>
      <c r="BP1630" s="12"/>
      <c r="BQ1630" s="12"/>
      <c r="BR1630" s="12"/>
      <c r="BS1630" s="12">
        <v>0.22</v>
      </c>
      <c r="BT1630" s="12"/>
      <c r="BU1630" s="12"/>
      <c r="BV1630" s="12"/>
      <c r="BW1630" s="12"/>
      <c r="BX1630" s="12"/>
      <c r="BY1630" s="12"/>
      <c r="BZ1630" s="12"/>
      <c r="CA1630" s="12"/>
      <c r="CB1630" s="12"/>
      <c r="CC1630" s="12"/>
      <c r="CD1630" s="12"/>
      <c r="CE1630" s="12" t="s">
        <v>3110</v>
      </c>
      <c r="CF1630" s="12"/>
      <c r="CG1630" s="12"/>
      <c r="CH1630" s="12"/>
      <c r="CI1630" s="12"/>
      <c r="CJ1630" s="12" t="s">
        <v>718</v>
      </c>
      <c r="CK1630" s="12">
        <v>0</v>
      </c>
      <c r="CL1630" s="12"/>
      <c r="CM1630" s="12"/>
      <c r="CN1630" s="12"/>
      <c r="CO1630" s="12"/>
      <c r="CP1630" s="12"/>
      <c r="CQ1630" s="12"/>
      <c r="CR1630" s="12"/>
      <c r="CS1630" s="12"/>
      <c r="CT1630" s="12"/>
      <c r="CU1630" s="12"/>
      <c r="CV1630" s="12"/>
      <c r="CW1630" s="12"/>
      <c r="CX1630" s="57"/>
    </row>
    <row r="1631" spans="1:102" x14ac:dyDescent="0.35">
      <c r="A1631" s="56">
        <v>146</v>
      </c>
      <c r="B1631" s="12" t="s">
        <v>3792</v>
      </c>
      <c r="C1631" s="12">
        <v>146.19999999999999</v>
      </c>
      <c r="D1631" s="12" t="s">
        <v>3199</v>
      </c>
      <c r="E1631" s="12" t="s">
        <v>3190</v>
      </c>
      <c r="F1631" s="12" t="s">
        <v>3917</v>
      </c>
      <c r="G1631" s="12" t="s">
        <v>212</v>
      </c>
      <c r="H1631" s="12" t="s">
        <v>2805</v>
      </c>
      <c r="I1631" s="12" t="s">
        <v>349</v>
      </c>
      <c r="J1631" s="12" t="s">
        <v>556</v>
      </c>
      <c r="K1631" s="12" t="s">
        <v>564</v>
      </c>
      <c r="L1631" s="12" t="s">
        <v>558</v>
      </c>
      <c r="M1631" s="12" t="s">
        <v>3164</v>
      </c>
      <c r="N1631" s="12"/>
      <c r="O1631" s="12" t="s">
        <v>3400</v>
      </c>
      <c r="P1631" s="12" t="s">
        <v>3404</v>
      </c>
      <c r="Q1631" s="12">
        <v>1</v>
      </c>
      <c r="R1631" s="12">
        <v>0</v>
      </c>
      <c r="S1631" s="12">
        <v>0</v>
      </c>
      <c r="T1631" s="12">
        <v>0</v>
      </c>
      <c r="U1631" s="12">
        <v>0</v>
      </c>
      <c r="V1631" s="12">
        <v>0</v>
      </c>
      <c r="W1631" s="12">
        <v>0</v>
      </c>
      <c r="X1631" s="12">
        <v>0</v>
      </c>
      <c r="Y1631" s="12">
        <v>0</v>
      </c>
      <c r="Z1631" s="12">
        <v>0</v>
      </c>
      <c r="AA1631" s="12">
        <v>0</v>
      </c>
      <c r="AB1631" s="12">
        <v>0</v>
      </c>
      <c r="AC1631" s="12">
        <v>0</v>
      </c>
      <c r="AD1631" s="12">
        <v>0</v>
      </c>
      <c r="AE1631" s="12">
        <v>0</v>
      </c>
      <c r="AF1631" s="12">
        <v>0</v>
      </c>
      <c r="AG1631" s="12">
        <v>0</v>
      </c>
      <c r="AH1631" s="12">
        <v>0</v>
      </c>
      <c r="AI1631" s="12">
        <v>0</v>
      </c>
      <c r="AJ1631" s="12">
        <v>0</v>
      </c>
      <c r="AK1631" s="12">
        <v>0</v>
      </c>
      <c r="AL1631" s="12" t="s">
        <v>723</v>
      </c>
      <c r="AM1631" s="12" t="s">
        <v>707</v>
      </c>
      <c r="AN1631" s="12" t="s">
        <v>3165</v>
      </c>
      <c r="AO1631" s="12" t="s">
        <v>3166</v>
      </c>
      <c r="AP1631" s="12" t="s">
        <v>691</v>
      </c>
      <c r="AQ1631" s="12">
        <v>713</v>
      </c>
      <c r="AR1631" s="12">
        <v>1</v>
      </c>
      <c r="AS1631" s="12" t="s">
        <v>555</v>
      </c>
      <c r="AT1631" s="12" t="s">
        <v>349</v>
      </c>
      <c r="AU1631" s="12">
        <v>0</v>
      </c>
      <c r="AV1631" s="12">
        <v>0</v>
      </c>
      <c r="AW1631" s="12">
        <v>0</v>
      </c>
      <c r="AX1631" s="12">
        <v>0</v>
      </c>
      <c r="AY1631" s="7">
        <v>0</v>
      </c>
      <c r="AZ1631" s="12">
        <v>1</v>
      </c>
      <c r="BA1631" s="12">
        <v>1</v>
      </c>
      <c r="BB1631" s="12">
        <v>1</v>
      </c>
      <c r="BC1631" s="12">
        <v>0</v>
      </c>
      <c r="BD1631" s="12">
        <v>0</v>
      </c>
      <c r="BE1631" s="12">
        <v>0</v>
      </c>
      <c r="BF1631" s="12" t="s">
        <v>3258</v>
      </c>
      <c r="BG1631" s="12" t="s">
        <v>3184</v>
      </c>
      <c r="BH1631" s="12">
        <v>1</v>
      </c>
      <c r="BI1631" s="12" t="s">
        <v>3282</v>
      </c>
      <c r="BJ1631" s="12" t="s">
        <v>3460</v>
      </c>
      <c r="BK1631" s="12" t="s">
        <v>599</v>
      </c>
      <c r="BL1631" s="12" t="s">
        <v>3471</v>
      </c>
      <c r="BM1631" s="12" t="s">
        <v>787</v>
      </c>
      <c r="BN1631" s="7"/>
      <c r="BO1631" s="12"/>
      <c r="BP1631" s="12"/>
      <c r="BQ1631" s="12"/>
      <c r="BR1631" s="12"/>
      <c r="BS1631" s="12">
        <v>-7.0000000000000007E-2</v>
      </c>
      <c r="BT1631" s="12"/>
      <c r="BU1631" s="12"/>
      <c r="BV1631" s="12"/>
      <c r="BW1631" s="12"/>
      <c r="BX1631" s="12"/>
      <c r="BY1631" s="12"/>
      <c r="BZ1631" s="12"/>
      <c r="CA1631" s="12"/>
      <c r="CB1631" s="12"/>
      <c r="CC1631" s="12"/>
      <c r="CD1631" s="12"/>
      <c r="CE1631" s="12">
        <v>0.1</v>
      </c>
      <c r="CF1631" s="12"/>
      <c r="CG1631" s="12"/>
      <c r="CH1631" s="12"/>
      <c r="CI1631" s="12"/>
      <c r="CJ1631" s="12" t="s">
        <v>718</v>
      </c>
      <c r="CK1631" s="12">
        <v>0</v>
      </c>
      <c r="CL1631" s="12"/>
      <c r="CM1631" s="12"/>
      <c r="CN1631" s="12"/>
      <c r="CO1631" s="12"/>
      <c r="CP1631" s="12"/>
      <c r="CQ1631" s="12"/>
      <c r="CR1631" s="12"/>
      <c r="CS1631" s="12"/>
      <c r="CT1631" s="12"/>
      <c r="CU1631" s="12"/>
      <c r="CV1631" s="12"/>
      <c r="CW1631" s="12"/>
      <c r="CX1631" s="57"/>
    </row>
    <row r="1632" spans="1:102" x14ac:dyDescent="0.35">
      <c r="A1632" s="56">
        <v>146</v>
      </c>
      <c r="B1632" s="12" t="s">
        <v>3792</v>
      </c>
      <c r="C1632" s="12">
        <v>146.19999999999999</v>
      </c>
      <c r="D1632" s="12" t="s">
        <v>3196</v>
      </c>
      <c r="E1632" s="12" t="s">
        <v>3190</v>
      </c>
      <c r="F1632" s="12" t="s">
        <v>3917</v>
      </c>
      <c r="G1632" s="12" t="s">
        <v>349</v>
      </c>
      <c r="H1632" s="12" t="s">
        <v>2805</v>
      </c>
      <c r="I1632" s="12" t="s">
        <v>1285</v>
      </c>
      <c r="J1632" s="12" t="s">
        <v>556</v>
      </c>
      <c r="K1632" s="12" t="s">
        <v>564</v>
      </c>
      <c r="L1632" s="12" t="s">
        <v>558</v>
      </c>
      <c r="M1632" s="12" t="s">
        <v>3164</v>
      </c>
      <c r="N1632" s="12"/>
      <c r="O1632" s="12" t="s">
        <v>3400</v>
      </c>
      <c r="P1632" s="12" t="s">
        <v>3404</v>
      </c>
      <c r="Q1632" s="12">
        <v>1</v>
      </c>
      <c r="R1632" s="12">
        <v>0</v>
      </c>
      <c r="S1632" s="12">
        <v>0</v>
      </c>
      <c r="T1632" s="12">
        <v>0</v>
      </c>
      <c r="U1632" s="12">
        <v>0</v>
      </c>
      <c r="V1632" s="12">
        <v>0</v>
      </c>
      <c r="W1632" s="12">
        <v>0</v>
      </c>
      <c r="X1632" s="12">
        <v>0</v>
      </c>
      <c r="Y1632" s="12">
        <v>0</v>
      </c>
      <c r="Z1632" s="12">
        <v>0</v>
      </c>
      <c r="AA1632" s="12">
        <v>0</v>
      </c>
      <c r="AB1632" s="12">
        <v>0</v>
      </c>
      <c r="AC1632" s="12">
        <v>0</v>
      </c>
      <c r="AD1632" s="12">
        <v>0</v>
      </c>
      <c r="AE1632" s="12">
        <v>0</v>
      </c>
      <c r="AF1632" s="12">
        <v>0</v>
      </c>
      <c r="AG1632" s="12">
        <v>0</v>
      </c>
      <c r="AH1632" s="12">
        <v>0</v>
      </c>
      <c r="AI1632" s="12">
        <v>0</v>
      </c>
      <c r="AJ1632" s="12">
        <v>0</v>
      </c>
      <c r="AK1632" s="12">
        <v>0</v>
      </c>
      <c r="AL1632" s="12" t="s">
        <v>723</v>
      </c>
      <c r="AM1632" s="12" t="s">
        <v>707</v>
      </c>
      <c r="AN1632" s="12" t="s">
        <v>3165</v>
      </c>
      <c r="AO1632" s="12" t="s">
        <v>3166</v>
      </c>
      <c r="AP1632" s="12" t="s">
        <v>691</v>
      </c>
      <c r="AQ1632" s="12">
        <v>713</v>
      </c>
      <c r="AR1632" s="12">
        <v>1</v>
      </c>
      <c r="AS1632" s="12" t="s">
        <v>555</v>
      </c>
      <c r="AT1632" s="12" t="s">
        <v>349</v>
      </c>
      <c r="AU1632" s="12">
        <v>0</v>
      </c>
      <c r="AV1632" s="12">
        <v>0</v>
      </c>
      <c r="AW1632" s="12">
        <v>0</v>
      </c>
      <c r="AX1632" s="12">
        <v>0</v>
      </c>
      <c r="AY1632" s="7">
        <v>0</v>
      </c>
      <c r="AZ1632" s="12">
        <v>1</v>
      </c>
      <c r="BA1632" s="12">
        <v>1</v>
      </c>
      <c r="BB1632" s="12">
        <v>1</v>
      </c>
      <c r="BC1632" s="12">
        <v>0</v>
      </c>
      <c r="BD1632" s="12">
        <v>0</v>
      </c>
      <c r="BE1632" s="12">
        <v>0</v>
      </c>
      <c r="BF1632" s="12" t="s">
        <v>2820</v>
      </c>
      <c r="BG1632" s="12" t="s">
        <v>3178</v>
      </c>
      <c r="BH1632" s="12">
        <v>1</v>
      </c>
      <c r="BI1632" s="12" t="s">
        <v>3257</v>
      </c>
      <c r="BJ1632" s="12" t="s">
        <v>3460</v>
      </c>
      <c r="BK1632" s="12" t="s">
        <v>599</v>
      </c>
      <c r="BL1632" s="12" t="s">
        <v>3471</v>
      </c>
      <c r="BM1632" s="12" t="s">
        <v>787</v>
      </c>
      <c r="BN1632" s="7"/>
      <c r="BO1632" s="12"/>
      <c r="BP1632" s="12"/>
      <c r="BQ1632" s="12"/>
      <c r="BR1632" s="12"/>
      <c r="BS1632" s="12">
        <v>-0.05</v>
      </c>
      <c r="BT1632" s="12"/>
      <c r="BU1632" s="12"/>
      <c r="BV1632" s="12"/>
      <c r="BW1632" s="12"/>
      <c r="BX1632" s="12"/>
      <c r="BY1632" s="12"/>
      <c r="BZ1632" s="12"/>
      <c r="CA1632" s="12"/>
      <c r="CB1632" s="12"/>
      <c r="CC1632" s="12"/>
      <c r="CD1632" s="12"/>
      <c r="CE1632" s="12" t="s">
        <v>3110</v>
      </c>
      <c r="CF1632" s="12"/>
      <c r="CG1632" s="12"/>
      <c r="CH1632" s="12"/>
      <c r="CI1632" s="12"/>
      <c r="CJ1632" s="12" t="s">
        <v>718</v>
      </c>
      <c r="CK1632" s="12">
        <v>0</v>
      </c>
      <c r="CL1632" s="12"/>
      <c r="CM1632" s="12"/>
      <c r="CN1632" s="12"/>
      <c r="CO1632" s="12"/>
      <c r="CP1632" s="12"/>
      <c r="CQ1632" s="12"/>
      <c r="CR1632" s="12"/>
      <c r="CS1632" s="12"/>
      <c r="CT1632" s="12"/>
      <c r="CU1632" s="12"/>
      <c r="CV1632" s="12"/>
      <c r="CW1632" s="12"/>
      <c r="CX1632" s="57"/>
    </row>
    <row r="1633" spans="1:102" x14ac:dyDescent="0.35">
      <c r="A1633" s="56">
        <v>146</v>
      </c>
      <c r="B1633" s="12" t="s">
        <v>3792</v>
      </c>
      <c r="C1633" s="12">
        <v>146.19999999999999</v>
      </c>
      <c r="D1633" s="12" t="s">
        <v>3197</v>
      </c>
      <c r="E1633" s="12" t="s">
        <v>3190</v>
      </c>
      <c r="F1633" s="12" t="s">
        <v>3917</v>
      </c>
      <c r="G1633" s="12" t="s">
        <v>349</v>
      </c>
      <c r="H1633" s="12" t="s">
        <v>2805</v>
      </c>
      <c r="I1633" s="12" t="s">
        <v>1285</v>
      </c>
      <c r="J1633" s="12" t="s">
        <v>556</v>
      </c>
      <c r="K1633" s="12" t="s">
        <v>564</v>
      </c>
      <c r="L1633" s="12" t="s">
        <v>558</v>
      </c>
      <c r="M1633" s="12" t="s">
        <v>3164</v>
      </c>
      <c r="N1633" s="12"/>
      <c r="O1633" s="12" t="s">
        <v>3400</v>
      </c>
      <c r="P1633" s="12" t="s">
        <v>3404</v>
      </c>
      <c r="Q1633" s="12">
        <v>1</v>
      </c>
      <c r="R1633" s="12">
        <v>0</v>
      </c>
      <c r="S1633" s="12">
        <v>0</v>
      </c>
      <c r="T1633" s="12">
        <v>0</v>
      </c>
      <c r="U1633" s="12">
        <v>0</v>
      </c>
      <c r="V1633" s="12">
        <v>0</v>
      </c>
      <c r="W1633" s="12">
        <v>0</v>
      </c>
      <c r="X1633" s="12">
        <v>0</v>
      </c>
      <c r="Y1633" s="12">
        <v>0</v>
      </c>
      <c r="Z1633" s="12">
        <v>0</v>
      </c>
      <c r="AA1633" s="12">
        <v>0</v>
      </c>
      <c r="AB1633" s="12">
        <v>0</v>
      </c>
      <c r="AC1633" s="12">
        <v>0</v>
      </c>
      <c r="AD1633" s="12">
        <v>0</v>
      </c>
      <c r="AE1633" s="12">
        <v>0</v>
      </c>
      <c r="AF1633" s="12">
        <v>0</v>
      </c>
      <c r="AG1633" s="12">
        <v>0</v>
      </c>
      <c r="AH1633" s="12">
        <v>0</v>
      </c>
      <c r="AI1633" s="12">
        <v>0</v>
      </c>
      <c r="AJ1633" s="12">
        <v>0</v>
      </c>
      <c r="AK1633" s="12">
        <v>0</v>
      </c>
      <c r="AL1633" s="12" t="s">
        <v>723</v>
      </c>
      <c r="AM1633" s="12" t="s">
        <v>707</v>
      </c>
      <c r="AN1633" s="12" t="s">
        <v>3165</v>
      </c>
      <c r="AO1633" s="12" t="s">
        <v>3166</v>
      </c>
      <c r="AP1633" s="12" t="s">
        <v>691</v>
      </c>
      <c r="AQ1633" s="12">
        <v>713</v>
      </c>
      <c r="AR1633" s="12">
        <v>1</v>
      </c>
      <c r="AS1633" s="12" t="s">
        <v>555</v>
      </c>
      <c r="AT1633" s="12" t="s">
        <v>349</v>
      </c>
      <c r="AU1633" s="12">
        <v>0</v>
      </c>
      <c r="AV1633" s="12">
        <v>0</v>
      </c>
      <c r="AW1633" s="12">
        <v>0</v>
      </c>
      <c r="AX1633" s="12">
        <v>0</v>
      </c>
      <c r="AY1633" s="7">
        <v>0</v>
      </c>
      <c r="AZ1633" s="12">
        <v>1</v>
      </c>
      <c r="BA1633" s="12">
        <v>1</v>
      </c>
      <c r="BB1633" s="12">
        <v>1</v>
      </c>
      <c r="BC1633" s="12">
        <v>0</v>
      </c>
      <c r="BD1633" s="12">
        <v>0</v>
      </c>
      <c r="BE1633" s="12">
        <v>0</v>
      </c>
      <c r="BF1633" s="12" t="s">
        <v>2820</v>
      </c>
      <c r="BG1633" s="12" t="s">
        <v>3180</v>
      </c>
      <c r="BH1633" s="12">
        <v>1</v>
      </c>
      <c r="BI1633" s="12" t="s">
        <v>3257</v>
      </c>
      <c r="BJ1633" s="12" t="s">
        <v>3460</v>
      </c>
      <c r="BK1633" s="12" t="s">
        <v>599</v>
      </c>
      <c r="BL1633" s="12" t="s">
        <v>3471</v>
      </c>
      <c r="BM1633" s="12" t="s">
        <v>787</v>
      </c>
      <c r="BN1633" s="7"/>
      <c r="BO1633" s="12"/>
      <c r="BP1633" s="12"/>
      <c r="BQ1633" s="12"/>
      <c r="BR1633" s="12"/>
      <c r="BS1633" s="12">
        <v>-0.09</v>
      </c>
      <c r="BT1633" s="12"/>
      <c r="BU1633" s="12"/>
      <c r="BV1633" s="12"/>
      <c r="BW1633" s="12"/>
      <c r="BX1633" s="12"/>
      <c r="BY1633" s="12"/>
      <c r="BZ1633" s="12"/>
      <c r="CA1633" s="12"/>
      <c r="CB1633" s="12"/>
      <c r="CC1633" s="12"/>
      <c r="CD1633" s="12"/>
      <c r="CE1633" s="12" t="s">
        <v>3110</v>
      </c>
      <c r="CF1633" s="12"/>
      <c r="CG1633" s="12"/>
      <c r="CH1633" s="12"/>
      <c r="CI1633" s="12"/>
      <c r="CJ1633" s="12" t="s">
        <v>718</v>
      </c>
      <c r="CK1633" s="12">
        <v>0</v>
      </c>
      <c r="CL1633" s="12"/>
      <c r="CM1633" s="12"/>
      <c r="CN1633" s="12"/>
      <c r="CO1633" s="12"/>
      <c r="CP1633" s="12"/>
      <c r="CQ1633" s="12"/>
      <c r="CR1633" s="12"/>
      <c r="CS1633" s="12"/>
      <c r="CT1633" s="12"/>
      <c r="CU1633" s="12"/>
      <c r="CV1633" s="12"/>
      <c r="CW1633" s="12"/>
      <c r="CX1633" s="57"/>
    </row>
    <row r="1634" spans="1:102" x14ac:dyDescent="0.35">
      <c r="A1634" s="56">
        <v>146</v>
      </c>
      <c r="B1634" s="12" t="s">
        <v>3792</v>
      </c>
      <c r="C1634" s="12">
        <v>146.19999999999999</v>
      </c>
      <c r="D1634" s="12" t="s">
        <v>3198</v>
      </c>
      <c r="E1634" s="12" t="s">
        <v>3190</v>
      </c>
      <c r="F1634" s="12" t="s">
        <v>3917</v>
      </c>
      <c r="G1634" s="12" t="s">
        <v>349</v>
      </c>
      <c r="H1634" s="12" t="s">
        <v>2805</v>
      </c>
      <c r="I1634" s="12" t="s">
        <v>1285</v>
      </c>
      <c r="J1634" s="12" t="s">
        <v>556</v>
      </c>
      <c r="K1634" s="12" t="s">
        <v>564</v>
      </c>
      <c r="L1634" s="12" t="s">
        <v>558</v>
      </c>
      <c r="M1634" s="12" t="s">
        <v>3164</v>
      </c>
      <c r="N1634" s="12"/>
      <c r="O1634" s="12" t="s">
        <v>3400</v>
      </c>
      <c r="P1634" s="12" t="s">
        <v>3404</v>
      </c>
      <c r="Q1634" s="12">
        <v>1</v>
      </c>
      <c r="R1634" s="12">
        <v>0</v>
      </c>
      <c r="S1634" s="12">
        <v>0</v>
      </c>
      <c r="T1634" s="12">
        <v>0</v>
      </c>
      <c r="U1634" s="12">
        <v>0</v>
      </c>
      <c r="V1634" s="12">
        <v>0</v>
      </c>
      <c r="W1634" s="12">
        <v>0</v>
      </c>
      <c r="X1634" s="12">
        <v>0</v>
      </c>
      <c r="Y1634" s="12">
        <v>0</v>
      </c>
      <c r="Z1634" s="12">
        <v>0</v>
      </c>
      <c r="AA1634" s="12">
        <v>0</v>
      </c>
      <c r="AB1634" s="12">
        <v>0</v>
      </c>
      <c r="AC1634" s="12">
        <v>0</v>
      </c>
      <c r="AD1634" s="12">
        <v>0</v>
      </c>
      <c r="AE1634" s="12">
        <v>0</v>
      </c>
      <c r="AF1634" s="12">
        <v>0</v>
      </c>
      <c r="AG1634" s="12">
        <v>0</v>
      </c>
      <c r="AH1634" s="12">
        <v>0</v>
      </c>
      <c r="AI1634" s="12">
        <v>0</v>
      </c>
      <c r="AJ1634" s="12">
        <v>0</v>
      </c>
      <c r="AK1634" s="12">
        <v>0</v>
      </c>
      <c r="AL1634" s="12" t="s">
        <v>723</v>
      </c>
      <c r="AM1634" s="12" t="s">
        <v>707</v>
      </c>
      <c r="AN1634" s="12" t="s">
        <v>3165</v>
      </c>
      <c r="AO1634" s="12" t="s">
        <v>3166</v>
      </c>
      <c r="AP1634" s="12" t="s">
        <v>691</v>
      </c>
      <c r="AQ1634" s="12">
        <v>713</v>
      </c>
      <c r="AR1634" s="12">
        <v>1</v>
      </c>
      <c r="AS1634" s="12" t="s">
        <v>555</v>
      </c>
      <c r="AT1634" s="12" t="s">
        <v>349</v>
      </c>
      <c r="AU1634" s="12">
        <v>0</v>
      </c>
      <c r="AV1634" s="12">
        <v>0</v>
      </c>
      <c r="AW1634" s="12">
        <v>0</v>
      </c>
      <c r="AX1634" s="12">
        <v>0</v>
      </c>
      <c r="AY1634" s="7">
        <v>0</v>
      </c>
      <c r="AZ1634" s="12">
        <v>1</v>
      </c>
      <c r="BA1634" s="12">
        <v>1</v>
      </c>
      <c r="BB1634" s="12">
        <v>1</v>
      </c>
      <c r="BC1634" s="12">
        <v>0</v>
      </c>
      <c r="BD1634" s="12">
        <v>0</v>
      </c>
      <c r="BE1634" s="12">
        <v>0</v>
      </c>
      <c r="BF1634" s="12" t="s">
        <v>2820</v>
      </c>
      <c r="BG1634" s="12" t="s">
        <v>3182</v>
      </c>
      <c r="BH1634" s="12">
        <v>1</v>
      </c>
      <c r="BI1634" s="12" t="s">
        <v>3257</v>
      </c>
      <c r="BJ1634" s="12" t="s">
        <v>3460</v>
      </c>
      <c r="BK1634" s="12" t="s">
        <v>599</v>
      </c>
      <c r="BL1634" s="12" t="s">
        <v>3471</v>
      </c>
      <c r="BM1634" s="12" t="s">
        <v>787</v>
      </c>
      <c r="BN1634" s="7"/>
      <c r="BO1634" s="12"/>
      <c r="BP1634" s="12"/>
      <c r="BQ1634" s="12"/>
      <c r="BR1634" s="12"/>
      <c r="BS1634" s="12">
        <v>-0.09</v>
      </c>
      <c r="BT1634" s="12"/>
      <c r="BU1634" s="12"/>
      <c r="BV1634" s="12"/>
      <c r="BW1634" s="12"/>
      <c r="BX1634" s="12"/>
      <c r="BY1634" s="12"/>
      <c r="BZ1634" s="12"/>
      <c r="CA1634" s="12"/>
      <c r="CB1634" s="12"/>
      <c r="CC1634" s="12"/>
      <c r="CD1634" s="12"/>
      <c r="CE1634" s="12" t="s">
        <v>3110</v>
      </c>
      <c r="CF1634" s="12"/>
      <c r="CG1634" s="12"/>
      <c r="CH1634" s="12"/>
      <c r="CI1634" s="12"/>
      <c r="CJ1634" s="12" t="s">
        <v>718</v>
      </c>
      <c r="CK1634" s="12">
        <v>0</v>
      </c>
      <c r="CL1634" s="12"/>
      <c r="CM1634" s="12"/>
      <c r="CN1634" s="12"/>
      <c r="CO1634" s="12"/>
      <c r="CP1634" s="12"/>
      <c r="CQ1634" s="12"/>
      <c r="CR1634" s="12"/>
      <c r="CS1634" s="12"/>
      <c r="CT1634" s="12"/>
      <c r="CU1634" s="12"/>
      <c r="CV1634" s="12"/>
      <c r="CW1634" s="12"/>
      <c r="CX1634" s="57"/>
    </row>
    <row r="1635" spans="1:102" x14ac:dyDescent="0.35">
      <c r="A1635" s="56">
        <v>146</v>
      </c>
      <c r="B1635" s="12" t="s">
        <v>3792</v>
      </c>
      <c r="C1635" s="12">
        <v>146.19999999999999</v>
      </c>
      <c r="D1635" s="12" t="s">
        <v>3191</v>
      </c>
      <c r="E1635" s="12" t="s">
        <v>3190</v>
      </c>
      <c r="F1635" s="12" t="s">
        <v>3917</v>
      </c>
      <c r="G1635" s="12" t="s">
        <v>349</v>
      </c>
      <c r="H1635" s="12" t="s">
        <v>2805</v>
      </c>
      <c r="I1635" s="12" t="s">
        <v>1285</v>
      </c>
      <c r="J1635" s="12" t="s">
        <v>556</v>
      </c>
      <c r="K1635" s="12" t="s">
        <v>564</v>
      </c>
      <c r="L1635" s="12" t="s">
        <v>558</v>
      </c>
      <c r="M1635" s="12" t="s">
        <v>3164</v>
      </c>
      <c r="N1635" s="12"/>
      <c r="O1635" s="12" t="s">
        <v>3400</v>
      </c>
      <c r="P1635" s="12" t="s">
        <v>3404</v>
      </c>
      <c r="Q1635" s="12">
        <v>1</v>
      </c>
      <c r="R1635" s="12">
        <v>0</v>
      </c>
      <c r="S1635" s="12">
        <v>0</v>
      </c>
      <c r="T1635" s="12">
        <v>0</v>
      </c>
      <c r="U1635" s="12">
        <v>0</v>
      </c>
      <c r="V1635" s="12">
        <v>0</v>
      </c>
      <c r="W1635" s="12">
        <v>0</v>
      </c>
      <c r="X1635" s="12">
        <v>0</v>
      </c>
      <c r="Y1635" s="12">
        <v>0</v>
      </c>
      <c r="Z1635" s="12">
        <v>0</v>
      </c>
      <c r="AA1635" s="12">
        <v>0</v>
      </c>
      <c r="AB1635" s="12">
        <v>0</v>
      </c>
      <c r="AC1635" s="12">
        <v>0</v>
      </c>
      <c r="AD1635" s="12">
        <v>0</v>
      </c>
      <c r="AE1635" s="12">
        <v>0</v>
      </c>
      <c r="AF1635" s="12">
        <v>0</v>
      </c>
      <c r="AG1635" s="12">
        <v>0</v>
      </c>
      <c r="AH1635" s="12">
        <v>0</v>
      </c>
      <c r="AI1635" s="12">
        <v>0</v>
      </c>
      <c r="AJ1635" s="12">
        <v>0</v>
      </c>
      <c r="AK1635" s="12">
        <v>0</v>
      </c>
      <c r="AL1635" s="12" t="s">
        <v>723</v>
      </c>
      <c r="AM1635" s="12" t="s">
        <v>707</v>
      </c>
      <c r="AN1635" s="12" t="s">
        <v>3165</v>
      </c>
      <c r="AO1635" s="12" t="s">
        <v>3166</v>
      </c>
      <c r="AP1635" s="12" t="s">
        <v>691</v>
      </c>
      <c r="AQ1635" s="12">
        <v>713</v>
      </c>
      <c r="AR1635" s="12">
        <v>1</v>
      </c>
      <c r="AS1635" s="12" t="s">
        <v>555</v>
      </c>
      <c r="AT1635" s="12" t="s">
        <v>349</v>
      </c>
      <c r="AU1635" s="12">
        <v>0</v>
      </c>
      <c r="AV1635" s="12">
        <v>0</v>
      </c>
      <c r="AW1635" s="12">
        <v>0</v>
      </c>
      <c r="AX1635" s="12">
        <v>0</v>
      </c>
      <c r="AY1635" s="7">
        <v>0</v>
      </c>
      <c r="AZ1635" s="12">
        <v>1</v>
      </c>
      <c r="BA1635" s="12">
        <v>1</v>
      </c>
      <c r="BB1635" s="12">
        <v>1</v>
      </c>
      <c r="BC1635" s="12">
        <v>0</v>
      </c>
      <c r="BD1635" s="12">
        <v>0</v>
      </c>
      <c r="BE1635" s="12">
        <v>0</v>
      </c>
      <c r="BF1635" s="12" t="s">
        <v>2820</v>
      </c>
      <c r="BG1635" s="12" t="s">
        <v>3276</v>
      </c>
      <c r="BH1635" s="12">
        <v>1</v>
      </c>
      <c r="BI1635" s="12" t="s">
        <v>3257</v>
      </c>
      <c r="BJ1635" s="12" t="s">
        <v>3460</v>
      </c>
      <c r="BK1635" s="12" t="s">
        <v>776</v>
      </c>
      <c r="BL1635" s="12" t="s">
        <v>3471</v>
      </c>
      <c r="BM1635" s="12" t="s">
        <v>787</v>
      </c>
      <c r="BN1635" s="7"/>
      <c r="BO1635" s="12"/>
      <c r="BP1635" s="12"/>
      <c r="BQ1635" s="12"/>
      <c r="BR1635" s="12"/>
      <c r="BS1635" s="12">
        <v>-0.05</v>
      </c>
      <c r="BT1635" s="12"/>
      <c r="BU1635" s="12"/>
      <c r="BV1635" s="12"/>
      <c r="BW1635" s="12"/>
      <c r="BX1635" s="12"/>
      <c r="BY1635" s="12"/>
      <c r="BZ1635" s="12"/>
      <c r="CA1635" s="12"/>
      <c r="CB1635" s="12"/>
      <c r="CC1635" s="12"/>
      <c r="CD1635" s="12"/>
      <c r="CE1635" s="12" t="s">
        <v>3110</v>
      </c>
      <c r="CF1635" s="12"/>
      <c r="CG1635" s="12"/>
      <c r="CH1635" s="12"/>
      <c r="CI1635" s="12"/>
      <c r="CJ1635" s="12" t="s">
        <v>718</v>
      </c>
      <c r="CK1635" s="12">
        <v>0</v>
      </c>
      <c r="CL1635" s="12"/>
      <c r="CM1635" s="12"/>
      <c r="CN1635" s="12"/>
      <c r="CO1635" s="12"/>
      <c r="CP1635" s="12"/>
      <c r="CQ1635" s="12"/>
      <c r="CR1635" s="12"/>
      <c r="CS1635" s="12"/>
      <c r="CT1635" s="12"/>
      <c r="CU1635" s="12"/>
      <c r="CV1635" s="12"/>
      <c r="CW1635" s="12"/>
      <c r="CX1635" s="57"/>
    </row>
    <row r="1636" spans="1:102" x14ac:dyDescent="0.35">
      <c r="A1636" s="56">
        <v>146</v>
      </c>
      <c r="B1636" s="12" t="s">
        <v>3792</v>
      </c>
      <c r="C1636" s="12">
        <v>146.19999999999999</v>
      </c>
      <c r="D1636" s="12" t="s">
        <v>3195</v>
      </c>
      <c r="E1636" s="12" t="s">
        <v>3190</v>
      </c>
      <c r="F1636" s="12" t="s">
        <v>3917</v>
      </c>
      <c r="G1636" s="12" t="s">
        <v>349</v>
      </c>
      <c r="H1636" s="12" t="s">
        <v>2804</v>
      </c>
      <c r="I1636" s="12" t="s">
        <v>1285</v>
      </c>
      <c r="J1636" s="12" t="s">
        <v>556</v>
      </c>
      <c r="K1636" s="12" t="s">
        <v>564</v>
      </c>
      <c r="L1636" s="12" t="s">
        <v>558</v>
      </c>
      <c r="M1636" s="12" t="s">
        <v>3164</v>
      </c>
      <c r="N1636" s="12"/>
      <c r="O1636" s="12" t="s">
        <v>3400</v>
      </c>
      <c r="P1636" s="12" t="s">
        <v>3404</v>
      </c>
      <c r="Q1636" s="12">
        <v>1</v>
      </c>
      <c r="R1636" s="12">
        <v>0</v>
      </c>
      <c r="S1636" s="12">
        <v>0</v>
      </c>
      <c r="T1636" s="12">
        <v>0</v>
      </c>
      <c r="U1636" s="12">
        <v>0</v>
      </c>
      <c r="V1636" s="12">
        <v>0</v>
      </c>
      <c r="W1636" s="12">
        <v>0</v>
      </c>
      <c r="X1636" s="12">
        <v>0</v>
      </c>
      <c r="Y1636" s="12">
        <v>0</v>
      </c>
      <c r="Z1636" s="12">
        <v>0</v>
      </c>
      <c r="AA1636" s="12">
        <v>0</v>
      </c>
      <c r="AB1636" s="12">
        <v>0</v>
      </c>
      <c r="AC1636" s="12">
        <v>0</v>
      </c>
      <c r="AD1636" s="12">
        <v>0</v>
      </c>
      <c r="AE1636" s="12">
        <v>0</v>
      </c>
      <c r="AF1636" s="12">
        <v>0</v>
      </c>
      <c r="AG1636" s="12">
        <v>0</v>
      </c>
      <c r="AH1636" s="12">
        <v>0</v>
      </c>
      <c r="AI1636" s="12">
        <v>0</v>
      </c>
      <c r="AJ1636" s="12">
        <v>0</v>
      </c>
      <c r="AK1636" s="12">
        <v>0</v>
      </c>
      <c r="AL1636" s="12" t="s">
        <v>723</v>
      </c>
      <c r="AM1636" s="12" t="s">
        <v>707</v>
      </c>
      <c r="AN1636" s="12" t="s">
        <v>3165</v>
      </c>
      <c r="AO1636" s="12" t="s">
        <v>3166</v>
      </c>
      <c r="AP1636" s="12" t="s">
        <v>691</v>
      </c>
      <c r="AQ1636" s="12">
        <v>713</v>
      </c>
      <c r="AR1636" s="12">
        <v>1</v>
      </c>
      <c r="AS1636" s="12" t="s">
        <v>555</v>
      </c>
      <c r="AT1636" s="12" t="s">
        <v>349</v>
      </c>
      <c r="AU1636" s="12">
        <v>0</v>
      </c>
      <c r="AV1636" s="12">
        <v>0</v>
      </c>
      <c r="AW1636" s="12">
        <v>0</v>
      </c>
      <c r="AX1636" s="12">
        <v>0</v>
      </c>
      <c r="AY1636" s="7">
        <v>0</v>
      </c>
      <c r="AZ1636" s="12">
        <v>1</v>
      </c>
      <c r="BA1636" s="12">
        <v>1</v>
      </c>
      <c r="BB1636" s="12">
        <v>1</v>
      </c>
      <c r="BC1636" s="12">
        <v>0</v>
      </c>
      <c r="BD1636" s="12">
        <v>0</v>
      </c>
      <c r="BE1636" s="12">
        <v>0</v>
      </c>
      <c r="BF1636" s="12" t="s">
        <v>766</v>
      </c>
      <c r="BG1636" s="12" t="s">
        <v>3176</v>
      </c>
      <c r="BH1636" s="12">
        <v>1</v>
      </c>
      <c r="BI1636" s="12" t="s">
        <v>2807</v>
      </c>
      <c r="BJ1636" s="12" t="s">
        <v>3460</v>
      </c>
      <c r="BK1636" s="12" t="s">
        <v>3472</v>
      </c>
      <c r="BL1636" s="12" t="s">
        <v>3482</v>
      </c>
      <c r="BM1636" s="12" t="s">
        <v>787</v>
      </c>
      <c r="BN1636" s="7"/>
      <c r="BO1636" s="12"/>
      <c r="BP1636" s="12"/>
      <c r="BQ1636" s="12"/>
      <c r="BR1636" s="12"/>
      <c r="BS1636" s="12">
        <v>0.2</v>
      </c>
      <c r="BT1636" s="12"/>
      <c r="BU1636" s="12"/>
      <c r="BV1636" s="12"/>
      <c r="BW1636" s="12"/>
      <c r="BX1636" s="12"/>
      <c r="BY1636" s="12"/>
      <c r="BZ1636" s="12"/>
      <c r="CA1636" s="12"/>
      <c r="CB1636" s="12"/>
      <c r="CC1636" s="12"/>
      <c r="CD1636" s="12"/>
      <c r="CE1636" s="12" t="s">
        <v>3110</v>
      </c>
      <c r="CF1636" s="12"/>
      <c r="CG1636" s="12"/>
      <c r="CH1636" s="12"/>
      <c r="CI1636" s="12"/>
      <c r="CJ1636" s="12" t="s">
        <v>718</v>
      </c>
      <c r="CK1636" s="12">
        <v>0</v>
      </c>
      <c r="CL1636" s="12"/>
      <c r="CM1636" s="12"/>
      <c r="CN1636" s="12"/>
      <c r="CO1636" s="12"/>
      <c r="CP1636" s="12"/>
      <c r="CQ1636" s="12"/>
      <c r="CR1636" s="12"/>
      <c r="CS1636" s="12"/>
      <c r="CT1636" s="12"/>
      <c r="CU1636" s="12"/>
      <c r="CV1636" s="12"/>
      <c r="CW1636" s="12"/>
      <c r="CX1636" s="57"/>
    </row>
    <row r="1637" spans="1:102" x14ac:dyDescent="0.35">
      <c r="A1637" s="56">
        <v>146</v>
      </c>
      <c r="B1637" s="12" t="s">
        <v>3792</v>
      </c>
      <c r="C1637" s="12">
        <v>146.19999999999999</v>
      </c>
      <c r="D1637" s="12" t="s">
        <v>3189</v>
      </c>
      <c r="E1637" s="12" t="s">
        <v>3190</v>
      </c>
      <c r="F1637" s="12">
        <v>4</v>
      </c>
      <c r="G1637" s="12" t="s">
        <v>212</v>
      </c>
      <c r="H1637" s="12" t="s">
        <v>2804</v>
      </c>
      <c r="I1637" s="12" t="s">
        <v>349</v>
      </c>
      <c r="J1637" s="12" t="s">
        <v>556</v>
      </c>
      <c r="K1637" s="12" t="s">
        <v>564</v>
      </c>
      <c r="L1637" s="12" t="s">
        <v>558</v>
      </c>
      <c r="M1637" s="12" t="s">
        <v>3164</v>
      </c>
      <c r="N1637" s="12"/>
      <c r="O1637" s="12" t="s">
        <v>3400</v>
      </c>
      <c r="P1637" s="12" t="s">
        <v>3404</v>
      </c>
      <c r="Q1637" s="12">
        <v>1</v>
      </c>
      <c r="R1637" s="12">
        <v>0</v>
      </c>
      <c r="S1637" s="12">
        <v>0</v>
      </c>
      <c r="T1637" s="12">
        <v>0</v>
      </c>
      <c r="U1637" s="12">
        <v>0</v>
      </c>
      <c r="V1637" s="12">
        <v>0</v>
      </c>
      <c r="W1637" s="12">
        <v>0</v>
      </c>
      <c r="X1637" s="12">
        <v>0</v>
      </c>
      <c r="Y1637" s="12">
        <v>0</v>
      </c>
      <c r="Z1637" s="12">
        <v>0</v>
      </c>
      <c r="AA1637" s="12">
        <v>0</v>
      </c>
      <c r="AB1637" s="12">
        <v>0</v>
      </c>
      <c r="AC1637" s="12">
        <v>0</v>
      </c>
      <c r="AD1637" s="12">
        <v>0</v>
      </c>
      <c r="AE1637" s="12">
        <v>0</v>
      </c>
      <c r="AF1637" s="12">
        <v>0</v>
      </c>
      <c r="AG1637" s="12">
        <v>0</v>
      </c>
      <c r="AH1637" s="12">
        <v>0</v>
      </c>
      <c r="AI1637" s="12">
        <v>0</v>
      </c>
      <c r="AJ1637" s="12">
        <v>0</v>
      </c>
      <c r="AK1637" s="12">
        <v>0</v>
      </c>
      <c r="AL1637" s="12" t="s">
        <v>723</v>
      </c>
      <c r="AM1637" s="12" t="s">
        <v>707</v>
      </c>
      <c r="AN1637" s="12" t="s">
        <v>3165</v>
      </c>
      <c r="AO1637" s="12" t="s">
        <v>3166</v>
      </c>
      <c r="AP1637" s="12" t="s">
        <v>691</v>
      </c>
      <c r="AQ1637" s="12">
        <v>713</v>
      </c>
      <c r="AR1637" s="12">
        <v>1</v>
      </c>
      <c r="AS1637" s="12" t="s">
        <v>555</v>
      </c>
      <c r="AT1637" s="12" t="s">
        <v>349</v>
      </c>
      <c r="AU1637" s="12">
        <v>0</v>
      </c>
      <c r="AV1637" s="12">
        <v>0</v>
      </c>
      <c r="AW1637" s="12">
        <v>0</v>
      </c>
      <c r="AX1637" s="12">
        <v>0</v>
      </c>
      <c r="AY1637" s="7">
        <v>0</v>
      </c>
      <c r="AZ1637" s="12">
        <v>1</v>
      </c>
      <c r="BA1637" s="12">
        <v>1</v>
      </c>
      <c r="BB1637" s="12">
        <v>1</v>
      </c>
      <c r="BC1637" s="12">
        <v>0</v>
      </c>
      <c r="BD1637" s="12">
        <v>0</v>
      </c>
      <c r="BE1637" s="12">
        <v>0</v>
      </c>
      <c r="BF1637" s="12" t="s">
        <v>2821</v>
      </c>
      <c r="BG1637" s="12" t="s">
        <v>3167</v>
      </c>
      <c r="BH1637" s="12">
        <v>1</v>
      </c>
      <c r="BI1637" s="12" t="s">
        <v>3252</v>
      </c>
      <c r="BJ1637" s="12" t="s">
        <v>3460</v>
      </c>
      <c r="BK1637" s="12" t="s">
        <v>776</v>
      </c>
      <c r="BL1637" s="12" t="s">
        <v>3471</v>
      </c>
      <c r="BM1637" s="12" t="s">
        <v>787</v>
      </c>
      <c r="BN1637" s="7"/>
      <c r="BO1637" s="12"/>
      <c r="BP1637" s="12"/>
      <c r="BQ1637" s="12"/>
      <c r="BR1637" s="12"/>
      <c r="BS1637" s="12">
        <v>0.21</v>
      </c>
      <c r="BT1637" s="12"/>
      <c r="BU1637" s="12"/>
      <c r="BV1637" s="12"/>
      <c r="BW1637" s="12"/>
      <c r="BX1637" s="12"/>
      <c r="BY1637" s="12"/>
      <c r="BZ1637" s="12"/>
      <c r="CA1637" s="12"/>
      <c r="CB1637" s="12"/>
      <c r="CC1637" s="12"/>
      <c r="CD1637" s="12"/>
      <c r="CE1637" s="12">
        <v>0.1</v>
      </c>
      <c r="CF1637" s="12"/>
      <c r="CG1637" s="12"/>
      <c r="CH1637" s="12"/>
      <c r="CI1637" s="12"/>
      <c r="CJ1637" s="12" t="s">
        <v>718</v>
      </c>
      <c r="CK1637" s="12">
        <v>0</v>
      </c>
      <c r="CL1637" s="12"/>
      <c r="CM1637" s="12"/>
      <c r="CN1637" s="12"/>
      <c r="CO1637" s="12"/>
      <c r="CP1637" s="12"/>
      <c r="CQ1637" s="12"/>
      <c r="CR1637" s="12"/>
      <c r="CS1637" s="12"/>
      <c r="CT1637" s="12"/>
      <c r="CU1637" s="12"/>
      <c r="CV1637" s="12"/>
      <c r="CW1637" s="12"/>
      <c r="CX1637" s="57"/>
    </row>
    <row r="1638" spans="1:102" x14ac:dyDescent="0.35">
      <c r="A1638" s="56">
        <v>146</v>
      </c>
      <c r="B1638" s="12" t="s">
        <v>3792</v>
      </c>
      <c r="C1638" s="12">
        <v>146.19999999999999</v>
      </c>
      <c r="D1638" s="12" t="s">
        <v>3200</v>
      </c>
      <c r="E1638" s="12" t="s">
        <v>3190</v>
      </c>
      <c r="F1638" s="12" t="s">
        <v>3917</v>
      </c>
      <c r="G1638" s="12" t="s">
        <v>349</v>
      </c>
      <c r="H1638" s="12" t="s">
        <v>2804</v>
      </c>
      <c r="I1638" s="12" t="s">
        <v>1285</v>
      </c>
      <c r="J1638" s="12" t="s">
        <v>556</v>
      </c>
      <c r="K1638" s="12" t="s">
        <v>564</v>
      </c>
      <c r="L1638" s="12" t="s">
        <v>558</v>
      </c>
      <c r="M1638" s="12" t="s">
        <v>3164</v>
      </c>
      <c r="N1638" s="12"/>
      <c r="O1638" s="12" t="s">
        <v>3400</v>
      </c>
      <c r="P1638" s="12" t="s">
        <v>3404</v>
      </c>
      <c r="Q1638" s="12">
        <v>1</v>
      </c>
      <c r="R1638" s="12">
        <v>0</v>
      </c>
      <c r="S1638" s="12">
        <v>0</v>
      </c>
      <c r="T1638" s="12">
        <v>0</v>
      </c>
      <c r="U1638" s="12">
        <v>0</v>
      </c>
      <c r="V1638" s="12">
        <v>0</v>
      </c>
      <c r="W1638" s="12">
        <v>0</v>
      </c>
      <c r="X1638" s="12">
        <v>0</v>
      </c>
      <c r="Y1638" s="12">
        <v>0</v>
      </c>
      <c r="Z1638" s="12">
        <v>0</v>
      </c>
      <c r="AA1638" s="12">
        <v>0</v>
      </c>
      <c r="AB1638" s="12">
        <v>0</v>
      </c>
      <c r="AC1638" s="12">
        <v>0</v>
      </c>
      <c r="AD1638" s="12">
        <v>0</v>
      </c>
      <c r="AE1638" s="12">
        <v>0</v>
      </c>
      <c r="AF1638" s="12">
        <v>0</v>
      </c>
      <c r="AG1638" s="12">
        <v>0</v>
      </c>
      <c r="AH1638" s="12">
        <v>0</v>
      </c>
      <c r="AI1638" s="12">
        <v>0</v>
      </c>
      <c r="AJ1638" s="12">
        <v>0</v>
      </c>
      <c r="AK1638" s="12">
        <v>0</v>
      </c>
      <c r="AL1638" s="12" t="s">
        <v>723</v>
      </c>
      <c r="AM1638" s="12" t="s">
        <v>707</v>
      </c>
      <c r="AN1638" s="12" t="s">
        <v>3165</v>
      </c>
      <c r="AO1638" s="12" t="s">
        <v>3166</v>
      </c>
      <c r="AP1638" s="12" t="s">
        <v>691</v>
      </c>
      <c r="AQ1638" s="12">
        <v>713</v>
      </c>
      <c r="AR1638" s="12">
        <v>1</v>
      </c>
      <c r="AS1638" s="12" t="s">
        <v>555</v>
      </c>
      <c r="AT1638" s="12" t="s">
        <v>349</v>
      </c>
      <c r="AU1638" s="12">
        <v>0</v>
      </c>
      <c r="AV1638" s="12">
        <v>0</v>
      </c>
      <c r="AW1638" s="12">
        <v>0</v>
      </c>
      <c r="AX1638" s="12">
        <v>0</v>
      </c>
      <c r="AY1638" s="7">
        <v>0</v>
      </c>
      <c r="AZ1638" s="12">
        <v>1</v>
      </c>
      <c r="BA1638" s="12">
        <v>1</v>
      </c>
      <c r="BB1638" s="12">
        <v>1</v>
      </c>
      <c r="BC1638" s="12">
        <v>0</v>
      </c>
      <c r="BD1638" s="12">
        <v>0</v>
      </c>
      <c r="BE1638" s="12">
        <v>0</v>
      </c>
      <c r="BF1638" s="12" t="s">
        <v>3258</v>
      </c>
      <c r="BG1638" s="12" t="s">
        <v>3186</v>
      </c>
      <c r="BH1638" s="12">
        <v>1</v>
      </c>
      <c r="BI1638" s="12" t="s">
        <v>3282</v>
      </c>
      <c r="BJ1638" s="12" t="s">
        <v>3460</v>
      </c>
      <c r="BK1638" s="12" t="s">
        <v>599</v>
      </c>
      <c r="BL1638" s="12" t="s">
        <v>3471</v>
      </c>
      <c r="BM1638" s="12" t="s">
        <v>787</v>
      </c>
      <c r="BN1638" s="7"/>
      <c r="BO1638" s="12"/>
      <c r="BP1638" s="12"/>
      <c r="BQ1638" s="12"/>
      <c r="BR1638" s="12"/>
      <c r="BS1638" s="12">
        <v>0.41</v>
      </c>
      <c r="BT1638" s="12"/>
      <c r="BU1638" s="12"/>
      <c r="BV1638" s="12"/>
      <c r="BW1638" s="12"/>
      <c r="BX1638" s="12"/>
      <c r="BY1638" s="12"/>
      <c r="BZ1638" s="12"/>
      <c r="CA1638" s="12"/>
      <c r="CB1638" s="12"/>
      <c r="CC1638" s="12"/>
      <c r="CD1638" s="12"/>
      <c r="CE1638" s="12" t="s">
        <v>3110</v>
      </c>
      <c r="CF1638" s="12"/>
      <c r="CG1638" s="12"/>
      <c r="CH1638" s="12"/>
      <c r="CI1638" s="12"/>
      <c r="CJ1638" s="12" t="s">
        <v>718</v>
      </c>
      <c r="CK1638" s="12">
        <v>0</v>
      </c>
      <c r="CL1638" s="12"/>
      <c r="CM1638" s="12"/>
      <c r="CN1638" s="12"/>
      <c r="CO1638" s="12"/>
      <c r="CP1638" s="12"/>
      <c r="CQ1638" s="12"/>
      <c r="CR1638" s="12"/>
      <c r="CS1638" s="12"/>
      <c r="CT1638" s="12"/>
      <c r="CU1638" s="12"/>
      <c r="CV1638" s="12"/>
      <c r="CW1638" s="12"/>
      <c r="CX1638" s="57"/>
    </row>
    <row r="1639" spans="1:102" x14ac:dyDescent="0.35">
      <c r="A1639" s="56">
        <v>146</v>
      </c>
      <c r="B1639" s="12" t="s">
        <v>3792</v>
      </c>
      <c r="C1639" s="12">
        <v>146.19999999999999</v>
      </c>
      <c r="D1639" s="12" t="s">
        <v>3201</v>
      </c>
      <c r="E1639" s="12" t="s">
        <v>3190</v>
      </c>
      <c r="F1639" s="12" t="s">
        <v>3917</v>
      </c>
      <c r="G1639" s="12" t="s">
        <v>349</v>
      </c>
      <c r="H1639" s="12" t="s">
        <v>2804</v>
      </c>
      <c r="I1639" s="12" t="s">
        <v>1285</v>
      </c>
      <c r="J1639" s="12" t="s">
        <v>556</v>
      </c>
      <c r="K1639" s="12" t="s">
        <v>564</v>
      </c>
      <c r="L1639" s="12" t="s">
        <v>558</v>
      </c>
      <c r="M1639" s="12" t="s">
        <v>3164</v>
      </c>
      <c r="N1639" s="12"/>
      <c r="O1639" s="12" t="s">
        <v>3400</v>
      </c>
      <c r="P1639" s="12" t="s">
        <v>3404</v>
      </c>
      <c r="Q1639" s="12">
        <v>1</v>
      </c>
      <c r="R1639" s="12">
        <v>0</v>
      </c>
      <c r="S1639" s="12">
        <v>0</v>
      </c>
      <c r="T1639" s="12">
        <v>0</v>
      </c>
      <c r="U1639" s="12">
        <v>0</v>
      </c>
      <c r="V1639" s="12">
        <v>0</v>
      </c>
      <c r="W1639" s="12">
        <v>0</v>
      </c>
      <c r="X1639" s="12">
        <v>0</v>
      </c>
      <c r="Y1639" s="12">
        <v>0</v>
      </c>
      <c r="Z1639" s="12">
        <v>0</v>
      </c>
      <c r="AA1639" s="12">
        <v>0</v>
      </c>
      <c r="AB1639" s="12">
        <v>0</v>
      </c>
      <c r="AC1639" s="12">
        <v>0</v>
      </c>
      <c r="AD1639" s="12">
        <v>0</v>
      </c>
      <c r="AE1639" s="12">
        <v>0</v>
      </c>
      <c r="AF1639" s="12">
        <v>0</v>
      </c>
      <c r="AG1639" s="12">
        <v>0</v>
      </c>
      <c r="AH1639" s="12">
        <v>0</v>
      </c>
      <c r="AI1639" s="12">
        <v>0</v>
      </c>
      <c r="AJ1639" s="12">
        <v>0</v>
      </c>
      <c r="AK1639" s="12">
        <v>0</v>
      </c>
      <c r="AL1639" s="12" t="s">
        <v>723</v>
      </c>
      <c r="AM1639" s="12" t="s">
        <v>707</v>
      </c>
      <c r="AN1639" s="12" t="s">
        <v>3165</v>
      </c>
      <c r="AO1639" s="12" t="s">
        <v>3166</v>
      </c>
      <c r="AP1639" s="12" t="s">
        <v>691</v>
      </c>
      <c r="AQ1639" s="12">
        <v>713</v>
      </c>
      <c r="AR1639" s="12">
        <v>1</v>
      </c>
      <c r="AS1639" s="12" t="s">
        <v>555</v>
      </c>
      <c r="AT1639" s="12" t="s">
        <v>349</v>
      </c>
      <c r="AU1639" s="12">
        <v>0</v>
      </c>
      <c r="AV1639" s="12">
        <v>0</v>
      </c>
      <c r="AW1639" s="12">
        <v>0</v>
      </c>
      <c r="AX1639" s="12">
        <v>0</v>
      </c>
      <c r="AY1639" s="7">
        <v>0</v>
      </c>
      <c r="AZ1639" s="12">
        <v>1</v>
      </c>
      <c r="BA1639" s="12">
        <v>1</v>
      </c>
      <c r="BB1639" s="12">
        <v>1</v>
      </c>
      <c r="BC1639" s="12">
        <v>0</v>
      </c>
      <c r="BD1639" s="12">
        <v>0</v>
      </c>
      <c r="BE1639" s="12">
        <v>0</v>
      </c>
      <c r="BF1639" s="12" t="s">
        <v>3258</v>
      </c>
      <c r="BG1639" s="12" t="s">
        <v>3188</v>
      </c>
      <c r="BH1639" s="12">
        <v>1</v>
      </c>
      <c r="BI1639" s="12" t="s">
        <v>3282</v>
      </c>
      <c r="BJ1639" s="12" t="s">
        <v>3460</v>
      </c>
      <c r="BK1639" s="12" t="s">
        <v>599</v>
      </c>
      <c r="BL1639" s="12" t="s">
        <v>3471</v>
      </c>
      <c r="BM1639" s="12" t="s">
        <v>787</v>
      </c>
      <c r="BN1639" s="7"/>
      <c r="BO1639" s="12"/>
      <c r="BP1639" s="12"/>
      <c r="BQ1639" s="12"/>
      <c r="BR1639" s="12"/>
      <c r="BS1639" s="12">
        <v>0.08</v>
      </c>
      <c r="BT1639" s="12"/>
      <c r="BU1639" s="12"/>
      <c r="BV1639" s="12"/>
      <c r="BW1639" s="12"/>
      <c r="BX1639" s="12"/>
      <c r="BY1639" s="12"/>
      <c r="BZ1639" s="12"/>
      <c r="CA1639" s="12"/>
      <c r="CB1639" s="12"/>
      <c r="CC1639" s="12"/>
      <c r="CD1639" s="12"/>
      <c r="CE1639" s="12" t="s">
        <v>3110</v>
      </c>
      <c r="CF1639" s="12"/>
      <c r="CG1639" s="12"/>
      <c r="CH1639" s="12"/>
      <c r="CI1639" s="12"/>
      <c r="CJ1639" s="12" t="s">
        <v>718</v>
      </c>
      <c r="CK1639" s="12">
        <v>0</v>
      </c>
      <c r="CL1639" s="12"/>
      <c r="CM1639" s="12"/>
      <c r="CN1639" s="12"/>
      <c r="CO1639" s="12"/>
      <c r="CP1639" s="12"/>
      <c r="CQ1639" s="12"/>
      <c r="CR1639" s="12"/>
      <c r="CS1639" s="12"/>
      <c r="CT1639" s="12"/>
      <c r="CU1639" s="12"/>
      <c r="CV1639" s="12"/>
      <c r="CW1639" s="12"/>
      <c r="CX1639" s="57"/>
    </row>
    <row r="1640" spans="1:102" x14ac:dyDescent="0.35">
      <c r="A1640" s="56">
        <v>146</v>
      </c>
      <c r="B1640" s="12" t="s">
        <v>3792</v>
      </c>
      <c r="C1640" s="12">
        <v>146.19999999999999</v>
      </c>
      <c r="D1640" s="12" t="s">
        <v>3192</v>
      </c>
      <c r="E1640" s="12" t="s">
        <v>3190</v>
      </c>
      <c r="F1640" s="12" t="s">
        <v>3917</v>
      </c>
      <c r="G1640" s="12" t="s">
        <v>349</v>
      </c>
      <c r="H1640" s="12" t="s">
        <v>2804</v>
      </c>
      <c r="I1640" s="12" t="s">
        <v>1285</v>
      </c>
      <c r="J1640" s="12" t="s">
        <v>556</v>
      </c>
      <c r="K1640" s="12" t="s">
        <v>564</v>
      </c>
      <c r="L1640" s="12" t="s">
        <v>558</v>
      </c>
      <c r="M1640" s="12" t="s">
        <v>3164</v>
      </c>
      <c r="N1640" s="12"/>
      <c r="O1640" s="12" t="s">
        <v>3400</v>
      </c>
      <c r="P1640" s="12" t="s">
        <v>3404</v>
      </c>
      <c r="Q1640" s="12">
        <v>1</v>
      </c>
      <c r="R1640" s="12">
        <v>0</v>
      </c>
      <c r="S1640" s="12">
        <v>0</v>
      </c>
      <c r="T1640" s="12">
        <v>0</v>
      </c>
      <c r="U1640" s="12">
        <v>0</v>
      </c>
      <c r="V1640" s="12">
        <v>0</v>
      </c>
      <c r="W1640" s="12">
        <v>0</v>
      </c>
      <c r="X1640" s="12">
        <v>0</v>
      </c>
      <c r="Y1640" s="12">
        <v>0</v>
      </c>
      <c r="Z1640" s="12">
        <v>0</v>
      </c>
      <c r="AA1640" s="12">
        <v>0</v>
      </c>
      <c r="AB1640" s="12">
        <v>0</v>
      </c>
      <c r="AC1640" s="12">
        <v>0</v>
      </c>
      <c r="AD1640" s="12">
        <v>0</v>
      </c>
      <c r="AE1640" s="12">
        <v>0</v>
      </c>
      <c r="AF1640" s="12">
        <v>0</v>
      </c>
      <c r="AG1640" s="12">
        <v>0</v>
      </c>
      <c r="AH1640" s="12">
        <v>0</v>
      </c>
      <c r="AI1640" s="12">
        <v>0</v>
      </c>
      <c r="AJ1640" s="12">
        <v>0</v>
      </c>
      <c r="AK1640" s="12">
        <v>0</v>
      </c>
      <c r="AL1640" s="12" t="s">
        <v>723</v>
      </c>
      <c r="AM1640" s="12" t="s">
        <v>707</v>
      </c>
      <c r="AN1640" s="12" t="s">
        <v>3165</v>
      </c>
      <c r="AO1640" s="12" t="s">
        <v>3166</v>
      </c>
      <c r="AP1640" s="12" t="s">
        <v>691</v>
      </c>
      <c r="AQ1640" s="12">
        <v>713</v>
      </c>
      <c r="AR1640" s="12">
        <v>1</v>
      </c>
      <c r="AS1640" s="12" t="s">
        <v>555</v>
      </c>
      <c r="AT1640" s="12" t="s">
        <v>349</v>
      </c>
      <c r="AU1640" s="12">
        <v>0</v>
      </c>
      <c r="AV1640" s="12">
        <v>0</v>
      </c>
      <c r="AW1640" s="12">
        <v>0</v>
      </c>
      <c r="AX1640" s="12">
        <v>0</v>
      </c>
      <c r="AY1640" s="7">
        <v>0</v>
      </c>
      <c r="AZ1640" s="12">
        <v>1</v>
      </c>
      <c r="BA1640" s="12">
        <v>1</v>
      </c>
      <c r="BB1640" s="12">
        <v>1</v>
      </c>
      <c r="BC1640" s="12">
        <v>0</v>
      </c>
      <c r="BD1640" s="12">
        <v>0</v>
      </c>
      <c r="BE1640" s="12">
        <v>0</v>
      </c>
      <c r="BF1640" s="12" t="s">
        <v>2820</v>
      </c>
      <c r="BG1640" s="12" t="s">
        <v>3398</v>
      </c>
      <c r="BH1640" s="12">
        <v>1</v>
      </c>
      <c r="BI1640" s="12" t="s">
        <v>3257</v>
      </c>
      <c r="BJ1640" s="12" t="s">
        <v>3460</v>
      </c>
      <c r="BK1640" s="12" t="s">
        <v>776</v>
      </c>
      <c r="BL1640" s="12" t="s">
        <v>3471</v>
      </c>
      <c r="BM1640" s="12" t="s">
        <v>787</v>
      </c>
      <c r="BN1640" s="7"/>
      <c r="BO1640" s="12"/>
      <c r="BP1640" s="12"/>
      <c r="BQ1640" s="12"/>
      <c r="BR1640" s="12"/>
      <c r="BS1640" s="12">
        <v>0.24</v>
      </c>
      <c r="BT1640" s="12"/>
      <c r="BU1640" s="12"/>
      <c r="BV1640" s="12"/>
      <c r="BW1640" s="12"/>
      <c r="BX1640" s="12"/>
      <c r="BY1640" s="12"/>
      <c r="BZ1640" s="12"/>
      <c r="CA1640" s="12"/>
      <c r="CB1640" s="12"/>
      <c r="CC1640" s="12"/>
      <c r="CD1640" s="12"/>
      <c r="CE1640" s="12" t="s">
        <v>3110</v>
      </c>
      <c r="CF1640" s="12"/>
      <c r="CG1640" s="12"/>
      <c r="CH1640" s="12"/>
      <c r="CI1640" s="12"/>
      <c r="CJ1640" s="12" t="s">
        <v>718</v>
      </c>
      <c r="CK1640" s="12">
        <v>0</v>
      </c>
      <c r="CL1640" s="12"/>
      <c r="CM1640" s="12"/>
      <c r="CN1640" s="12"/>
      <c r="CO1640" s="12"/>
      <c r="CP1640" s="12"/>
      <c r="CQ1640" s="12"/>
      <c r="CR1640" s="12"/>
      <c r="CS1640" s="12"/>
      <c r="CT1640" s="12"/>
      <c r="CU1640" s="12"/>
      <c r="CV1640" s="12"/>
      <c r="CW1640" s="12"/>
      <c r="CX1640" s="57"/>
    </row>
    <row r="1641" spans="1:102" x14ac:dyDescent="0.35">
      <c r="A1641" s="56">
        <v>146</v>
      </c>
      <c r="B1641" s="12" t="s">
        <v>3792</v>
      </c>
      <c r="C1641" s="12">
        <v>146.19999999999999</v>
      </c>
      <c r="D1641" s="12" t="s">
        <v>3193</v>
      </c>
      <c r="E1641" s="12" t="s">
        <v>3190</v>
      </c>
      <c r="F1641" s="12">
        <v>4</v>
      </c>
      <c r="G1641" s="12" t="s">
        <v>212</v>
      </c>
      <c r="H1641" s="12" t="s">
        <v>2804</v>
      </c>
      <c r="I1641" s="12" t="s">
        <v>212</v>
      </c>
      <c r="J1641" s="12" t="s">
        <v>556</v>
      </c>
      <c r="K1641" s="12" t="s">
        <v>564</v>
      </c>
      <c r="L1641" s="12" t="s">
        <v>558</v>
      </c>
      <c r="M1641" s="12" t="s">
        <v>3164</v>
      </c>
      <c r="N1641" s="12"/>
      <c r="O1641" s="12" t="s">
        <v>3400</v>
      </c>
      <c r="P1641" s="12" t="s">
        <v>3404</v>
      </c>
      <c r="Q1641" s="12">
        <v>1</v>
      </c>
      <c r="R1641" s="12">
        <v>0</v>
      </c>
      <c r="S1641" s="12">
        <v>0</v>
      </c>
      <c r="T1641" s="12">
        <v>0</v>
      </c>
      <c r="U1641" s="12">
        <v>0</v>
      </c>
      <c r="V1641" s="12">
        <v>0</v>
      </c>
      <c r="W1641" s="12">
        <v>0</v>
      </c>
      <c r="X1641" s="12">
        <v>0</v>
      </c>
      <c r="Y1641" s="12">
        <v>0</v>
      </c>
      <c r="Z1641" s="12">
        <v>0</v>
      </c>
      <c r="AA1641" s="12">
        <v>0</v>
      </c>
      <c r="AB1641" s="12">
        <v>0</v>
      </c>
      <c r="AC1641" s="12">
        <v>0</v>
      </c>
      <c r="AD1641" s="12">
        <v>0</v>
      </c>
      <c r="AE1641" s="12">
        <v>0</v>
      </c>
      <c r="AF1641" s="12">
        <v>0</v>
      </c>
      <c r="AG1641" s="12">
        <v>0</v>
      </c>
      <c r="AH1641" s="12">
        <v>0</v>
      </c>
      <c r="AI1641" s="12">
        <v>0</v>
      </c>
      <c r="AJ1641" s="12">
        <v>0</v>
      </c>
      <c r="AK1641" s="12">
        <v>0</v>
      </c>
      <c r="AL1641" s="12" t="s">
        <v>723</v>
      </c>
      <c r="AM1641" s="12" t="s">
        <v>707</v>
      </c>
      <c r="AN1641" s="12" t="s">
        <v>3165</v>
      </c>
      <c r="AO1641" s="12" t="s">
        <v>3166</v>
      </c>
      <c r="AP1641" s="12" t="s">
        <v>691</v>
      </c>
      <c r="AQ1641" s="12">
        <v>713</v>
      </c>
      <c r="AR1641" s="12">
        <v>1</v>
      </c>
      <c r="AS1641" s="12" t="s">
        <v>555</v>
      </c>
      <c r="AT1641" s="12" t="s">
        <v>349</v>
      </c>
      <c r="AU1641" s="12">
        <v>0</v>
      </c>
      <c r="AV1641" s="12">
        <v>0</v>
      </c>
      <c r="AW1641" s="12">
        <v>0</v>
      </c>
      <c r="AX1641" s="12">
        <v>0</v>
      </c>
      <c r="AY1641" s="7">
        <v>0</v>
      </c>
      <c r="AZ1641" s="12">
        <v>1</v>
      </c>
      <c r="BA1641" s="12">
        <v>1</v>
      </c>
      <c r="BB1641" s="12">
        <v>1</v>
      </c>
      <c r="BC1641" s="12">
        <v>0</v>
      </c>
      <c r="BD1641" s="12">
        <v>0</v>
      </c>
      <c r="BE1641" s="12">
        <v>0</v>
      </c>
      <c r="BF1641" s="12" t="s">
        <v>2820</v>
      </c>
      <c r="BG1641" s="12" t="s">
        <v>3172</v>
      </c>
      <c r="BH1641" s="12">
        <v>1</v>
      </c>
      <c r="BI1641" s="12" t="s">
        <v>3257</v>
      </c>
      <c r="BJ1641" s="12" t="s">
        <v>3460</v>
      </c>
      <c r="BK1641" s="12" t="s">
        <v>776</v>
      </c>
      <c r="BL1641" s="12" t="s">
        <v>3471</v>
      </c>
      <c r="BM1641" s="12" t="s">
        <v>787</v>
      </c>
      <c r="BN1641" s="7"/>
      <c r="BO1641" s="12"/>
      <c r="BP1641" s="12"/>
      <c r="BQ1641" s="12"/>
      <c r="BR1641" s="12"/>
      <c r="BS1641" s="12">
        <v>0.33</v>
      </c>
      <c r="BT1641" s="12"/>
      <c r="BU1641" s="12"/>
      <c r="BV1641" s="12"/>
      <c r="BW1641" s="12"/>
      <c r="BX1641" s="12"/>
      <c r="BY1641" s="12"/>
      <c r="BZ1641" s="12"/>
      <c r="CA1641" s="12"/>
      <c r="CB1641" s="12"/>
      <c r="CC1641" s="12"/>
      <c r="CD1641" s="12"/>
      <c r="CE1641" s="12">
        <v>0.05</v>
      </c>
      <c r="CF1641" s="12"/>
      <c r="CG1641" s="12"/>
      <c r="CH1641" s="12"/>
      <c r="CI1641" s="12"/>
      <c r="CJ1641" s="12" t="s">
        <v>718</v>
      </c>
      <c r="CK1641" s="12">
        <v>0</v>
      </c>
      <c r="CL1641" s="12"/>
      <c r="CM1641" s="12"/>
      <c r="CN1641" s="12"/>
      <c r="CO1641" s="12"/>
      <c r="CP1641" s="12"/>
      <c r="CQ1641" s="12"/>
      <c r="CR1641" s="12"/>
      <c r="CS1641" s="12"/>
      <c r="CT1641" s="12"/>
      <c r="CU1641" s="12"/>
      <c r="CV1641" s="12"/>
      <c r="CW1641" s="12"/>
      <c r="CX1641" s="57"/>
    </row>
    <row r="1642" spans="1:102" x14ac:dyDescent="0.35">
      <c r="A1642" s="56">
        <v>146</v>
      </c>
      <c r="B1642" s="12" t="s">
        <v>3792</v>
      </c>
      <c r="C1642" s="12">
        <v>146.19999999999999</v>
      </c>
      <c r="D1642" s="12" t="s">
        <v>3194</v>
      </c>
      <c r="E1642" s="12" t="s">
        <v>3190</v>
      </c>
      <c r="F1642" s="12" t="s">
        <v>3917</v>
      </c>
      <c r="G1642" s="12" t="s">
        <v>349</v>
      </c>
      <c r="H1642" s="12" t="s">
        <v>2804</v>
      </c>
      <c r="I1642" s="12" t="s">
        <v>1285</v>
      </c>
      <c r="J1642" s="12" t="s">
        <v>556</v>
      </c>
      <c r="K1642" s="12" t="s">
        <v>564</v>
      </c>
      <c r="L1642" s="12" t="s">
        <v>558</v>
      </c>
      <c r="M1642" s="12" t="s">
        <v>3164</v>
      </c>
      <c r="N1642" s="12"/>
      <c r="O1642" s="12" t="s">
        <v>3400</v>
      </c>
      <c r="P1642" s="12" t="s">
        <v>3404</v>
      </c>
      <c r="Q1642" s="12">
        <v>1</v>
      </c>
      <c r="R1642" s="12">
        <v>0</v>
      </c>
      <c r="S1642" s="12">
        <v>0</v>
      </c>
      <c r="T1642" s="12">
        <v>0</v>
      </c>
      <c r="U1642" s="12">
        <v>0</v>
      </c>
      <c r="V1642" s="12">
        <v>0</v>
      </c>
      <c r="W1642" s="12">
        <v>0</v>
      </c>
      <c r="X1642" s="12">
        <v>0</v>
      </c>
      <c r="Y1642" s="12">
        <v>0</v>
      </c>
      <c r="Z1642" s="12">
        <v>0</v>
      </c>
      <c r="AA1642" s="12">
        <v>0</v>
      </c>
      <c r="AB1642" s="12">
        <v>0</v>
      </c>
      <c r="AC1642" s="12">
        <v>0</v>
      </c>
      <c r="AD1642" s="12">
        <v>0</v>
      </c>
      <c r="AE1642" s="12">
        <v>0</v>
      </c>
      <c r="AF1642" s="12">
        <v>0</v>
      </c>
      <c r="AG1642" s="12">
        <v>0</v>
      </c>
      <c r="AH1642" s="12">
        <v>0</v>
      </c>
      <c r="AI1642" s="12">
        <v>0</v>
      </c>
      <c r="AJ1642" s="12">
        <v>0</v>
      </c>
      <c r="AK1642" s="12">
        <v>0</v>
      </c>
      <c r="AL1642" s="12" t="s">
        <v>723</v>
      </c>
      <c r="AM1642" s="12" t="s">
        <v>707</v>
      </c>
      <c r="AN1642" s="12" t="s">
        <v>3165</v>
      </c>
      <c r="AO1642" s="12" t="s">
        <v>3166</v>
      </c>
      <c r="AP1642" s="12" t="s">
        <v>691</v>
      </c>
      <c r="AQ1642" s="12">
        <v>713</v>
      </c>
      <c r="AR1642" s="12">
        <v>1</v>
      </c>
      <c r="AS1642" s="12" t="s">
        <v>555</v>
      </c>
      <c r="AT1642" s="12" t="s">
        <v>349</v>
      </c>
      <c r="AU1642" s="12">
        <v>0</v>
      </c>
      <c r="AV1642" s="12">
        <v>0</v>
      </c>
      <c r="AW1642" s="12">
        <v>0</v>
      </c>
      <c r="AX1642" s="12">
        <v>0</v>
      </c>
      <c r="AY1642" s="7">
        <v>0</v>
      </c>
      <c r="AZ1642" s="12">
        <v>1</v>
      </c>
      <c r="BA1642" s="12">
        <v>1</v>
      </c>
      <c r="BB1642" s="12">
        <v>1</v>
      </c>
      <c r="BC1642" s="12">
        <v>0</v>
      </c>
      <c r="BD1642" s="12">
        <v>0</v>
      </c>
      <c r="BE1642" s="12">
        <v>0</v>
      </c>
      <c r="BF1642" s="12" t="s">
        <v>2820</v>
      </c>
      <c r="BG1642" s="12" t="s">
        <v>3174</v>
      </c>
      <c r="BH1642" s="12">
        <v>1</v>
      </c>
      <c r="BI1642" s="12" t="s">
        <v>3257</v>
      </c>
      <c r="BJ1642" s="12" t="s">
        <v>3460</v>
      </c>
      <c r="BK1642" s="12" t="s">
        <v>776</v>
      </c>
      <c r="BL1642" s="12" t="s">
        <v>3471</v>
      </c>
      <c r="BM1642" s="12" t="s">
        <v>787</v>
      </c>
      <c r="BN1642" s="7"/>
      <c r="BO1642" s="12"/>
      <c r="BP1642" s="12"/>
      <c r="BQ1642" s="12"/>
      <c r="BR1642" s="12"/>
      <c r="BS1642" s="12">
        <v>0.1</v>
      </c>
      <c r="BT1642" s="12"/>
      <c r="BU1642" s="12"/>
      <c r="BV1642" s="12"/>
      <c r="BW1642" s="12"/>
      <c r="BX1642" s="12"/>
      <c r="BY1642" s="12"/>
      <c r="BZ1642" s="12"/>
      <c r="CA1642" s="12"/>
      <c r="CB1642" s="12"/>
      <c r="CC1642" s="12"/>
      <c r="CD1642" s="12"/>
      <c r="CE1642" s="12" t="s">
        <v>3110</v>
      </c>
      <c r="CF1642" s="12"/>
      <c r="CG1642" s="12"/>
      <c r="CH1642" s="12"/>
      <c r="CI1642" s="12"/>
      <c r="CJ1642" s="12" t="s">
        <v>718</v>
      </c>
      <c r="CK1642" s="12">
        <v>0</v>
      </c>
      <c r="CL1642" s="12"/>
      <c r="CM1642" s="12"/>
      <c r="CN1642" s="12"/>
      <c r="CO1642" s="12"/>
      <c r="CP1642" s="12"/>
      <c r="CQ1642" s="12"/>
      <c r="CR1642" s="12"/>
      <c r="CS1642" s="12"/>
      <c r="CT1642" s="12"/>
      <c r="CU1642" s="12"/>
      <c r="CV1642" s="12"/>
      <c r="CW1642" s="12"/>
      <c r="CX1642" s="57"/>
    </row>
    <row r="1643" spans="1:102" x14ac:dyDescent="0.35">
      <c r="A1643" s="56">
        <v>146</v>
      </c>
      <c r="B1643" s="12" t="s">
        <v>3792</v>
      </c>
      <c r="C1643" s="12">
        <v>146.30000000000001</v>
      </c>
      <c r="D1643" s="12" t="s">
        <v>3202</v>
      </c>
      <c r="E1643" s="12" t="s">
        <v>3203</v>
      </c>
      <c r="F1643" s="12" t="s">
        <v>3917</v>
      </c>
      <c r="G1643" s="12" t="s">
        <v>349</v>
      </c>
      <c r="H1643" s="12" t="s">
        <v>2805</v>
      </c>
      <c r="I1643" s="12" t="s">
        <v>1285</v>
      </c>
      <c r="J1643" s="12" t="s">
        <v>556</v>
      </c>
      <c r="K1643" s="12" t="s">
        <v>564</v>
      </c>
      <c r="L1643" s="12" t="s">
        <v>558</v>
      </c>
      <c r="M1643" s="12" t="s">
        <v>3164</v>
      </c>
      <c r="N1643" s="12"/>
      <c r="O1643" s="12" t="s">
        <v>3400</v>
      </c>
      <c r="P1643" s="12" t="s">
        <v>3404</v>
      </c>
      <c r="Q1643" s="12">
        <v>1</v>
      </c>
      <c r="R1643" s="12">
        <v>0</v>
      </c>
      <c r="S1643" s="12">
        <v>0</v>
      </c>
      <c r="T1643" s="12">
        <v>0</v>
      </c>
      <c r="U1643" s="12">
        <v>0</v>
      </c>
      <c r="V1643" s="12">
        <v>0</v>
      </c>
      <c r="W1643" s="12">
        <v>0</v>
      </c>
      <c r="X1643" s="12">
        <v>0</v>
      </c>
      <c r="Y1643" s="12">
        <v>0</v>
      </c>
      <c r="Z1643" s="12">
        <v>0</v>
      </c>
      <c r="AA1643" s="12">
        <v>0</v>
      </c>
      <c r="AB1643" s="12">
        <v>0</v>
      </c>
      <c r="AC1643" s="12">
        <v>0</v>
      </c>
      <c r="AD1643" s="12">
        <v>0</v>
      </c>
      <c r="AE1643" s="12">
        <v>0</v>
      </c>
      <c r="AF1643" s="12">
        <v>0</v>
      </c>
      <c r="AG1643" s="12">
        <v>0</v>
      </c>
      <c r="AH1643" s="12">
        <v>0</v>
      </c>
      <c r="AI1643" s="12">
        <v>0</v>
      </c>
      <c r="AJ1643" s="12">
        <v>0</v>
      </c>
      <c r="AK1643" s="12">
        <v>0</v>
      </c>
      <c r="AL1643" s="12" t="s">
        <v>723</v>
      </c>
      <c r="AM1643" s="12" t="s">
        <v>707</v>
      </c>
      <c r="AN1643" s="12" t="s">
        <v>3165</v>
      </c>
      <c r="AO1643" s="12" t="s">
        <v>3166</v>
      </c>
      <c r="AP1643" s="12" t="s">
        <v>691</v>
      </c>
      <c r="AQ1643" s="12">
        <v>189</v>
      </c>
      <c r="AR1643" s="12">
        <v>2</v>
      </c>
      <c r="AS1643" s="12" t="s">
        <v>554</v>
      </c>
      <c r="AT1643" s="12" t="s">
        <v>349</v>
      </c>
      <c r="AU1643" s="12">
        <v>0</v>
      </c>
      <c r="AV1643" s="12">
        <v>0</v>
      </c>
      <c r="AW1643" s="12">
        <v>0</v>
      </c>
      <c r="AX1643" s="12">
        <v>0</v>
      </c>
      <c r="AY1643" s="7">
        <v>0</v>
      </c>
      <c r="AZ1643" s="12">
        <v>1</v>
      </c>
      <c r="BA1643" s="12">
        <v>1</v>
      </c>
      <c r="BB1643" s="12">
        <v>0</v>
      </c>
      <c r="BC1643" s="12">
        <v>0</v>
      </c>
      <c r="BD1643" s="12">
        <v>0</v>
      </c>
      <c r="BE1643" s="12">
        <v>1</v>
      </c>
      <c r="BF1643" s="12" t="s">
        <v>2821</v>
      </c>
      <c r="BG1643" s="12" t="s">
        <v>3167</v>
      </c>
      <c r="BH1643" s="12">
        <v>1</v>
      </c>
      <c r="BI1643" s="12" t="s">
        <v>3252</v>
      </c>
      <c r="BJ1643" s="12" t="s">
        <v>3460</v>
      </c>
      <c r="BK1643" s="12" t="s">
        <v>776</v>
      </c>
      <c r="BL1643" s="12" t="s">
        <v>3471</v>
      </c>
      <c r="BM1643" s="12" t="s">
        <v>787</v>
      </c>
      <c r="BN1643" s="7"/>
      <c r="BO1643" s="12"/>
      <c r="BP1643" s="12"/>
      <c r="BQ1643" s="12"/>
      <c r="BR1643" s="12"/>
      <c r="BS1643" s="12">
        <v>-0.14000000000000001</v>
      </c>
      <c r="BT1643" s="12"/>
      <c r="BU1643" s="12"/>
      <c r="BV1643" s="12"/>
      <c r="BW1643" s="12"/>
      <c r="BX1643" s="12"/>
      <c r="BY1643" s="12"/>
      <c r="BZ1643" s="12"/>
      <c r="CA1643" s="12"/>
      <c r="CB1643" s="12"/>
      <c r="CC1643" s="12"/>
      <c r="CD1643" s="12"/>
      <c r="CE1643" s="12" t="s">
        <v>3110</v>
      </c>
      <c r="CF1643" s="12"/>
      <c r="CG1643" s="12"/>
      <c r="CH1643" s="12"/>
      <c r="CI1643" s="12"/>
      <c r="CJ1643" s="12" t="s">
        <v>718</v>
      </c>
      <c r="CK1643" s="12">
        <v>0</v>
      </c>
      <c r="CL1643" s="12"/>
      <c r="CM1643" s="12"/>
      <c r="CN1643" s="12"/>
      <c r="CO1643" s="12"/>
      <c r="CP1643" s="12"/>
      <c r="CQ1643" s="12"/>
      <c r="CR1643" s="12"/>
      <c r="CS1643" s="12"/>
      <c r="CT1643" s="12"/>
      <c r="CU1643" s="12"/>
      <c r="CV1643" s="12"/>
      <c r="CW1643" s="12"/>
      <c r="CX1643" s="57"/>
    </row>
    <row r="1644" spans="1:102" x14ac:dyDescent="0.35">
      <c r="A1644" s="56">
        <v>146</v>
      </c>
      <c r="B1644" s="12" t="s">
        <v>3792</v>
      </c>
      <c r="C1644" s="12">
        <v>146.30000000000001</v>
      </c>
      <c r="D1644" s="12" t="s">
        <v>3213</v>
      </c>
      <c r="E1644" s="12" t="s">
        <v>3203</v>
      </c>
      <c r="F1644" s="12" t="s">
        <v>3917</v>
      </c>
      <c r="G1644" s="12" t="s">
        <v>349</v>
      </c>
      <c r="H1644" s="12" t="s">
        <v>2805</v>
      </c>
      <c r="I1644" s="12" t="s">
        <v>1285</v>
      </c>
      <c r="J1644" s="12" t="s">
        <v>556</v>
      </c>
      <c r="K1644" s="12" t="s">
        <v>564</v>
      </c>
      <c r="L1644" s="12" t="s">
        <v>558</v>
      </c>
      <c r="M1644" s="12" t="s">
        <v>3164</v>
      </c>
      <c r="N1644" s="12"/>
      <c r="O1644" s="12" t="s">
        <v>3400</v>
      </c>
      <c r="P1644" s="12" t="s">
        <v>3404</v>
      </c>
      <c r="Q1644" s="12">
        <v>1</v>
      </c>
      <c r="R1644" s="12">
        <v>0</v>
      </c>
      <c r="S1644" s="12">
        <v>0</v>
      </c>
      <c r="T1644" s="12">
        <v>0</v>
      </c>
      <c r="U1644" s="12">
        <v>0</v>
      </c>
      <c r="V1644" s="12">
        <v>0</v>
      </c>
      <c r="W1644" s="12">
        <v>0</v>
      </c>
      <c r="X1644" s="12">
        <v>0</v>
      </c>
      <c r="Y1644" s="12">
        <v>0</v>
      </c>
      <c r="Z1644" s="12">
        <v>0</v>
      </c>
      <c r="AA1644" s="12">
        <v>0</v>
      </c>
      <c r="AB1644" s="12">
        <v>0</v>
      </c>
      <c r="AC1644" s="12">
        <v>0</v>
      </c>
      <c r="AD1644" s="12">
        <v>0</v>
      </c>
      <c r="AE1644" s="12">
        <v>0</v>
      </c>
      <c r="AF1644" s="12">
        <v>0</v>
      </c>
      <c r="AG1644" s="12">
        <v>0</v>
      </c>
      <c r="AH1644" s="12">
        <v>0</v>
      </c>
      <c r="AI1644" s="12">
        <v>0</v>
      </c>
      <c r="AJ1644" s="12">
        <v>0</v>
      </c>
      <c r="AK1644" s="12">
        <v>0</v>
      </c>
      <c r="AL1644" s="12" t="s">
        <v>723</v>
      </c>
      <c r="AM1644" s="12" t="s">
        <v>707</v>
      </c>
      <c r="AN1644" s="12" t="s">
        <v>3165</v>
      </c>
      <c r="AO1644" s="12" t="s">
        <v>3166</v>
      </c>
      <c r="AP1644" s="12" t="s">
        <v>691</v>
      </c>
      <c r="AQ1644" s="12">
        <v>189</v>
      </c>
      <c r="AR1644" s="12">
        <v>2</v>
      </c>
      <c r="AS1644" s="12" t="s">
        <v>554</v>
      </c>
      <c r="AT1644" s="12" t="s">
        <v>349</v>
      </c>
      <c r="AU1644" s="12">
        <v>0</v>
      </c>
      <c r="AV1644" s="12">
        <v>0</v>
      </c>
      <c r="AW1644" s="12">
        <v>0</v>
      </c>
      <c r="AX1644" s="12">
        <v>0</v>
      </c>
      <c r="AY1644" s="7">
        <v>0</v>
      </c>
      <c r="AZ1644" s="12">
        <v>1</v>
      </c>
      <c r="BA1644" s="12">
        <v>1</v>
      </c>
      <c r="BB1644" s="12">
        <v>0</v>
      </c>
      <c r="BC1644" s="12">
        <v>0</v>
      </c>
      <c r="BD1644" s="12">
        <v>0</v>
      </c>
      <c r="BE1644" s="12">
        <v>1</v>
      </c>
      <c r="BF1644" s="12" t="s">
        <v>3258</v>
      </c>
      <c r="BG1644" s="12" t="s">
        <v>3188</v>
      </c>
      <c r="BH1644" s="12">
        <v>1</v>
      </c>
      <c r="BI1644" s="12" t="s">
        <v>3282</v>
      </c>
      <c r="BJ1644" s="12" t="s">
        <v>3460</v>
      </c>
      <c r="BK1644" s="12" t="s">
        <v>599</v>
      </c>
      <c r="BL1644" s="12" t="s">
        <v>3471</v>
      </c>
      <c r="BM1644" s="12" t="s">
        <v>787</v>
      </c>
      <c r="BN1644" s="7"/>
      <c r="BO1644" s="12"/>
      <c r="BP1644" s="12"/>
      <c r="BQ1644" s="12"/>
      <c r="BR1644" s="12"/>
      <c r="BS1644" s="12">
        <v>-1.1100000000000001</v>
      </c>
      <c r="BT1644" s="12"/>
      <c r="BU1644" s="12"/>
      <c r="BV1644" s="12"/>
      <c r="BW1644" s="12"/>
      <c r="BX1644" s="12"/>
      <c r="BY1644" s="12"/>
      <c r="BZ1644" s="12"/>
      <c r="CA1644" s="12"/>
      <c r="CB1644" s="12"/>
      <c r="CC1644" s="12"/>
      <c r="CD1644" s="12"/>
      <c r="CE1644" s="12" t="s">
        <v>3110</v>
      </c>
      <c r="CF1644" s="12"/>
      <c r="CG1644" s="12"/>
      <c r="CH1644" s="12"/>
      <c r="CI1644" s="12"/>
      <c r="CJ1644" s="12" t="s">
        <v>718</v>
      </c>
      <c r="CK1644" s="12">
        <v>0</v>
      </c>
      <c r="CL1644" s="12"/>
      <c r="CM1644" s="12"/>
      <c r="CN1644" s="12"/>
      <c r="CO1644" s="12"/>
      <c r="CP1644" s="12"/>
      <c r="CQ1644" s="12"/>
      <c r="CR1644" s="12"/>
      <c r="CS1644" s="12"/>
      <c r="CT1644" s="12"/>
      <c r="CU1644" s="12"/>
      <c r="CV1644" s="12"/>
      <c r="CW1644" s="12"/>
      <c r="CX1644" s="57"/>
    </row>
    <row r="1645" spans="1:102" x14ac:dyDescent="0.35">
      <c r="A1645" s="56">
        <v>146</v>
      </c>
      <c r="B1645" s="12" t="s">
        <v>3792</v>
      </c>
      <c r="C1645" s="12">
        <v>146.30000000000001</v>
      </c>
      <c r="D1645" s="12" t="s">
        <v>3209</v>
      </c>
      <c r="E1645" s="12" t="s">
        <v>3203</v>
      </c>
      <c r="F1645" s="12" t="s">
        <v>3917</v>
      </c>
      <c r="G1645" s="12" t="s">
        <v>349</v>
      </c>
      <c r="H1645" s="12" t="s">
        <v>2805</v>
      </c>
      <c r="I1645" s="12" t="s">
        <v>1285</v>
      </c>
      <c r="J1645" s="12" t="s">
        <v>556</v>
      </c>
      <c r="K1645" s="12" t="s">
        <v>564</v>
      </c>
      <c r="L1645" s="12" t="s">
        <v>558</v>
      </c>
      <c r="M1645" s="12" t="s">
        <v>3164</v>
      </c>
      <c r="N1645" s="12"/>
      <c r="O1645" s="12" t="s">
        <v>3400</v>
      </c>
      <c r="P1645" s="12" t="s">
        <v>3404</v>
      </c>
      <c r="Q1645" s="12">
        <v>1</v>
      </c>
      <c r="R1645" s="12">
        <v>0</v>
      </c>
      <c r="S1645" s="12">
        <v>0</v>
      </c>
      <c r="T1645" s="12">
        <v>0</v>
      </c>
      <c r="U1645" s="12">
        <v>0</v>
      </c>
      <c r="V1645" s="12">
        <v>0</v>
      </c>
      <c r="W1645" s="12">
        <v>0</v>
      </c>
      <c r="X1645" s="12">
        <v>0</v>
      </c>
      <c r="Y1645" s="12">
        <v>0</v>
      </c>
      <c r="Z1645" s="12">
        <v>0</v>
      </c>
      <c r="AA1645" s="12">
        <v>0</v>
      </c>
      <c r="AB1645" s="12">
        <v>0</v>
      </c>
      <c r="AC1645" s="12">
        <v>0</v>
      </c>
      <c r="AD1645" s="12">
        <v>0</v>
      </c>
      <c r="AE1645" s="12">
        <v>0</v>
      </c>
      <c r="AF1645" s="12">
        <v>0</v>
      </c>
      <c r="AG1645" s="12">
        <v>0</v>
      </c>
      <c r="AH1645" s="12">
        <v>0</v>
      </c>
      <c r="AI1645" s="12">
        <v>0</v>
      </c>
      <c r="AJ1645" s="12">
        <v>0</v>
      </c>
      <c r="AK1645" s="12">
        <v>0</v>
      </c>
      <c r="AL1645" s="12" t="s">
        <v>723</v>
      </c>
      <c r="AM1645" s="12" t="s">
        <v>707</v>
      </c>
      <c r="AN1645" s="12" t="s">
        <v>3165</v>
      </c>
      <c r="AO1645" s="12" t="s">
        <v>3166</v>
      </c>
      <c r="AP1645" s="12" t="s">
        <v>691</v>
      </c>
      <c r="AQ1645" s="12">
        <v>189</v>
      </c>
      <c r="AR1645" s="12">
        <v>2</v>
      </c>
      <c r="AS1645" s="12" t="s">
        <v>554</v>
      </c>
      <c r="AT1645" s="12" t="s">
        <v>349</v>
      </c>
      <c r="AU1645" s="12">
        <v>0</v>
      </c>
      <c r="AV1645" s="12">
        <v>0</v>
      </c>
      <c r="AW1645" s="12">
        <v>0</v>
      </c>
      <c r="AX1645" s="12">
        <v>0</v>
      </c>
      <c r="AY1645" s="7">
        <v>0</v>
      </c>
      <c r="AZ1645" s="12">
        <v>1</v>
      </c>
      <c r="BA1645" s="12">
        <v>1</v>
      </c>
      <c r="BB1645" s="12">
        <v>0</v>
      </c>
      <c r="BC1645" s="12">
        <v>0</v>
      </c>
      <c r="BD1645" s="12">
        <v>0</v>
      </c>
      <c r="BE1645" s="12">
        <v>1</v>
      </c>
      <c r="BF1645" s="12" t="s">
        <v>2820</v>
      </c>
      <c r="BG1645" s="12" t="s">
        <v>3180</v>
      </c>
      <c r="BH1645" s="12">
        <v>1</v>
      </c>
      <c r="BI1645" s="12" t="s">
        <v>3257</v>
      </c>
      <c r="BJ1645" s="12" t="s">
        <v>3460</v>
      </c>
      <c r="BK1645" s="12" t="s">
        <v>599</v>
      </c>
      <c r="BL1645" s="12" t="s">
        <v>3471</v>
      </c>
      <c r="BM1645" s="12" t="s">
        <v>787</v>
      </c>
      <c r="BN1645" s="7"/>
      <c r="BO1645" s="12"/>
      <c r="BP1645" s="12"/>
      <c r="BQ1645" s="12"/>
      <c r="BR1645" s="12"/>
      <c r="BS1645" s="12">
        <v>-0.17</v>
      </c>
      <c r="BT1645" s="12"/>
      <c r="BU1645" s="12"/>
      <c r="BV1645" s="12"/>
      <c r="BW1645" s="12"/>
      <c r="BX1645" s="12"/>
      <c r="BY1645" s="12"/>
      <c r="BZ1645" s="12"/>
      <c r="CA1645" s="12"/>
      <c r="CB1645" s="12"/>
      <c r="CC1645" s="12"/>
      <c r="CD1645" s="12"/>
      <c r="CE1645" s="12" t="s">
        <v>3110</v>
      </c>
      <c r="CF1645" s="12"/>
      <c r="CG1645" s="12"/>
      <c r="CH1645" s="12"/>
      <c r="CI1645" s="12"/>
      <c r="CJ1645" s="12" t="s">
        <v>718</v>
      </c>
      <c r="CK1645" s="12">
        <v>0</v>
      </c>
      <c r="CL1645" s="12"/>
      <c r="CM1645" s="12"/>
      <c r="CN1645" s="12"/>
      <c r="CO1645" s="12"/>
      <c r="CP1645" s="12"/>
      <c r="CQ1645" s="12"/>
      <c r="CR1645" s="12"/>
      <c r="CS1645" s="12"/>
      <c r="CT1645" s="12"/>
      <c r="CU1645" s="12"/>
      <c r="CV1645" s="12"/>
      <c r="CW1645" s="12"/>
      <c r="CX1645" s="57"/>
    </row>
    <row r="1646" spans="1:102" x14ac:dyDescent="0.35">
      <c r="A1646" s="56">
        <v>146</v>
      </c>
      <c r="B1646" s="12" t="s">
        <v>3792</v>
      </c>
      <c r="C1646" s="12">
        <v>146.30000000000001</v>
      </c>
      <c r="D1646" s="12" t="s">
        <v>3204</v>
      </c>
      <c r="E1646" s="12" t="s">
        <v>3203</v>
      </c>
      <c r="F1646" s="12" t="s">
        <v>3917</v>
      </c>
      <c r="G1646" s="12" t="s">
        <v>349</v>
      </c>
      <c r="H1646" s="12" t="s">
        <v>2805</v>
      </c>
      <c r="I1646" s="12" t="s">
        <v>1285</v>
      </c>
      <c r="J1646" s="12" t="s">
        <v>556</v>
      </c>
      <c r="K1646" s="12" t="s">
        <v>564</v>
      </c>
      <c r="L1646" s="12" t="s">
        <v>558</v>
      </c>
      <c r="M1646" s="12" t="s">
        <v>3164</v>
      </c>
      <c r="N1646" s="12"/>
      <c r="O1646" s="12" t="s">
        <v>3400</v>
      </c>
      <c r="P1646" s="12" t="s">
        <v>3404</v>
      </c>
      <c r="Q1646" s="12">
        <v>1</v>
      </c>
      <c r="R1646" s="12">
        <v>0</v>
      </c>
      <c r="S1646" s="12">
        <v>0</v>
      </c>
      <c r="T1646" s="12">
        <v>0</v>
      </c>
      <c r="U1646" s="12">
        <v>0</v>
      </c>
      <c r="V1646" s="12">
        <v>0</v>
      </c>
      <c r="W1646" s="12">
        <v>0</v>
      </c>
      <c r="X1646" s="12">
        <v>0</v>
      </c>
      <c r="Y1646" s="12">
        <v>0</v>
      </c>
      <c r="Z1646" s="12">
        <v>0</v>
      </c>
      <c r="AA1646" s="12">
        <v>0</v>
      </c>
      <c r="AB1646" s="12">
        <v>0</v>
      </c>
      <c r="AC1646" s="12">
        <v>0</v>
      </c>
      <c r="AD1646" s="12">
        <v>0</v>
      </c>
      <c r="AE1646" s="12">
        <v>0</v>
      </c>
      <c r="AF1646" s="12">
        <v>0</v>
      </c>
      <c r="AG1646" s="12">
        <v>0</v>
      </c>
      <c r="AH1646" s="12">
        <v>0</v>
      </c>
      <c r="AI1646" s="12">
        <v>0</v>
      </c>
      <c r="AJ1646" s="12">
        <v>0</v>
      </c>
      <c r="AK1646" s="12">
        <v>0</v>
      </c>
      <c r="AL1646" s="12" t="s">
        <v>723</v>
      </c>
      <c r="AM1646" s="12" t="s">
        <v>707</v>
      </c>
      <c r="AN1646" s="12" t="s">
        <v>3165</v>
      </c>
      <c r="AO1646" s="12" t="s">
        <v>3166</v>
      </c>
      <c r="AP1646" s="12" t="s">
        <v>691</v>
      </c>
      <c r="AQ1646" s="12">
        <v>189</v>
      </c>
      <c r="AR1646" s="12">
        <v>2</v>
      </c>
      <c r="AS1646" s="12" t="s">
        <v>554</v>
      </c>
      <c r="AT1646" s="12" t="s">
        <v>349</v>
      </c>
      <c r="AU1646" s="12">
        <v>0</v>
      </c>
      <c r="AV1646" s="12">
        <v>0</v>
      </c>
      <c r="AW1646" s="12">
        <v>0</v>
      </c>
      <c r="AX1646" s="12">
        <v>0</v>
      </c>
      <c r="AY1646" s="7">
        <v>0</v>
      </c>
      <c r="AZ1646" s="12">
        <v>1</v>
      </c>
      <c r="BA1646" s="12">
        <v>1</v>
      </c>
      <c r="BB1646" s="12">
        <v>0</v>
      </c>
      <c r="BC1646" s="12">
        <v>0</v>
      </c>
      <c r="BD1646" s="12">
        <v>0</v>
      </c>
      <c r="BE1646" s="12">
        <v>1</v>
      </c>
      <c r="BF1646" s="12" t="s">
        <v>2820</v>
      </c>
      <c r="BG1646" s="12" t="s">
        <v>3169</v>
      </c>
      <c r="BH1646" s="12">
        <v>1</v>
      </c>
      <c r="BI1646" s="12" t="s">
        <v>3257</v>
      </c>
      <c r="BJ1646" s="12" t="s">
        <v>3460</v>
      </c>
      <c r="BK1646" s="12" t="s">
        <v>776</v>
      </c>
      <c r="BL1646" s="12" t="s">
        <v>3471</v>
      </c>
      <c r="BM1646" s="12" t="s">
        <v>787</v>
      </c>
      <c r="BN1646" s="7"/>
      <c r="BO1646" s="12"/>
      <c r="BP1646" s="12"/>
      <c r="BQ1646" s="12"/>
      <c r="BR1646" s="12"/>
      <c r="BS1646" s="12">
        <v>-0.28999999999999998</v>
      </c>
      <c r="BT1646" s="12"/>
      <c r="BU1646" s="12"/>
      <c r="BV1646" s="12"/>
      <c r="BW1646" s="12"/>
      <c r="BX1646" s="12"/>
      <c r="BY1646" s="12"/>
      <c r="BZ1646" s="12"/>
      <c r="CA1646" s="12"/>
      <c r="CB1646" s="12"/>
      <c r="CC1646" s="12"/>
      <c r="CD1646" s="12"/>
      <c r="CE1646" s="12" t="s">
        <v>3110</v>
      </c>
      <c r="CF1646" s="12"/>
      <c r="CG1646" s="12"/>
      <c r="CH1646" s="12"/>
      <c r="CI1646" s="12"/>
      <c r="CJ1646" s="12" t="s">
        <v>718</v>
      </c>
      <c r="CK1646" s="12">
        <v>0</v>
      </c>
      <c r="CL1646" s="12"/>
      <c r="CM1646" s="12"/>
      <c r="CN1646" s="12"/>
      <c r="CO1646" s="12"/>
      <c r="CP1646" s="12"/>
      <c r="CQ1646" s="12"/>
      <c r="CR1646" s="12"/>
      <c r="CS1646" s="12"/>
      <c r="CT1646" s="12"/>
      <c r="CU1646" s="12"/>
      <c r="CV1646" s="12"/>
      <c r="CW1646" s="12"/>
      <c r="CX1646" s="57"/>
    </row>
    <row r="1647" spans="1:102" x14ac:dyDescent="0.35">
      <c r="A1647" s="56">
        <v>146</v>
      </c>
      <c r="B1647" s="12" t="s">
        <v>3792</v>
      </c>
      <c r="C1647" s="12">
        <v>146.30000000000001</v>
      </c>
      <c r="D1647" s="12" t="s">
        <v>3205</v>
      </c>
      <c r="E1647" s="12" t="s">
        <v>3203</v>
      </c>
      <c r="F1647" s="12" t="s">
        <v>3917</v>
      </c>
      <c r="G1647" s="12" t="s">
        <v>349</v>
      </c>
      <c r="H1647" s="12" t="s">
        <v>2805</v>
      </c>
      <c r="I1647" s="12" t="s">
        <v>1285</v>
      </c>
      <c r="J1647" s="12" t="s">
        <v>556</v>
      </c>
      <c r="K1647" s="12" t="s">
        <v>564</v>
      </c>
      <c r="L1647" s="12" t="s">
        <v>558</v>
      </c>
      <c r="M1647" s="12" t="s">
        <v>3164</v>
      </c>
      <c r="N1647" s="12"/>
      <c r="O1647" s="12" t="s">
        <v>3400</v>
      </c>
      <c r="P1647" s="12" t="s">
        <v>3404</v>
      </c>
      <c r="Q1647" s="12">
        <v>1</v>
      </c>
      <c r="R1647" s="12">
        <v>0</v>
      </c>
      <c r="S1647" s="12">
        <v>0</v>
      </c>
      <c r="T1647" s="12">
        <v>0</v>
      </c>
      <c r="U1647" s="12">
        <v>0</v>
      </c>
      <c r="V1647" s="12">
        <v>0</v>
      </c>
      <c r="W1647" s="12">
        <v>0</v>
      </c>
      <c r="X1647" s="12">
        <v>0</v>
      </c>
      <c r="Y1647" s="12">
        <v>0</v>
      </c>
      <c r="Z1647" s="12">
        <v>0</v>
      </c>
      <c r="AA1647" s="12">
        <v>0</v>
      </c>
      <c r="AB1647" s="12">
        <v>0</v>
      </c>
      <c r="AC1647" s="12">
        <v>0</v>
      </c>
      <c r="AD1647" s="12">
        <v>0</v>
      </c>
      <c r="AE1647" s="12">
        <v>0</v>
      </c>
      <c r="AF1647" s="12">
        <v>0</v>
      </c>
      <c r="AG1647" s="12">
        <v>0</v>
      </c>
      <c r="AH1647" s="12">
        <v>0</v>
      </c>
      <c r="AI1647" s="12">
        <v>0</v>
      </c>
      <c r="AJ1647" s="12">
        <v>0</v>
      </c>
      <c r="AK1647" s="12">
        <v>0</v>
      </c>
      <c r="AL1647" s="12" t="s">
        <v>723</v>
      </c>
      <c r="AM1647" s="12" t="s">
        <v>707</v>
      </c>
      <c r="AN1647" s="12" t="s">
        <v>3165</v>
      </c>
      <c r="AO1647" s="12" t="s">
        <v>3166</v>
      </c>
      <c r="AP1647" s="12" t="s">
        <v>691</v>
      </c>
      <c r="AQ1647" s="12">
        <v>189</v>
      </c>
      <c r="AR1647" s="12">
        <v>2</v>
      </c>
      <c r="AS1647" s="12" t="s">
        <v>554</v>
      </c>
      <c r="AT1647" s="12" t="s">
        <v>349</v>
      </c>
      <c r="AU1647" s="12">
        <v>0</v>
      </c>
      <c r="AV1647" s="12">
        <v>0</v>
      </c>
      <c r="AW1647" s="12">
        <v>0</v>
      </c>
      <c r="AX1647" s="12">
        <v>0</v>
      </c>
      <c r="AY1647" s="7">
        <v>0</v>
      </c>
      <c r="AZ1647" s="12">
        <v>1</v>
      </c>
      <c r="BA1647" s="12">
        <v>1</v>
      </c>
      <c r="BB1647" s="12">
        <v>0</v>
      </c>
      <c r="BC1647" s="12">
        <v>0</v>
      </c>
      <c r="BD1647" s="12">
        <v>0</v>
      </c>
      <c r="BE1647" s="12">
        <v>1</v>
      </c>
      <c r="BF1647" s="12" t="s">
        <v>2820</v>
      </c>
      <c r="BG1647" s="12" t="s">
        <v>3398</v>
      </c>
      <c r="BH1647" s="12">
        <v>1</v>
      </c>
      <c r="BI1647" s="12" t="s">
        <v>3257</v>
      </c>
      <c r="BJ1647" s="12" t="s">
        <v>3460</v>
      </c>
      <c r="BK1647" s="12" t="s">
        <v>776</v>
      </c>
      <c r="BL1647" s="12" t="s">
        <v>3471</v>
      </c>
      <c r="BM1647" s="12" t="s">
        <v>787</v>
      </c>
      <c r="BN1647" s="7"/>
      <c r="BO1647" s="12"/>
      <c r="BP1647" s="12"/>
      <c r="BQ1647" s="12"/>
      <c r="BR1647" s="12"/>
      <c r="BS1647" s="12">
        <v>-0.1</v>
      </c>
      <c r="BT1647" s="12"/>
      <c r="BU1647" s="12"/>
      <c r="BV1647" s="12"/>
      <c r="BW1647" s="12"/>
      <c r="BX1647" s="12"/>
      <c r="BY1647" s="12"/>
      <c r="BZ1647" s="12"/>
      <c r="CA1647" s="12"/>
      <c r="CB1647" s="12"/>
      <c r="CC1647" s="12"/>
      <c r="CD1647" s="12"/>
      <c r="CE1647" s="12" t="s">
        <v>3110</v>
      </c>
      <c r="CF1647" s="12"/>
      <c r="CG1647" s="12"/>
      <c r="CH1647" s="12"/>
      <c r="CI1647" s="12"/>
      <c r="CJ1647" s="12" t="s">
        <v>718</v>
      </c>
      <c r="CK1647" s="12">
        <v>0</v>
      </c>
      <c r="CL1647" s="12"/>
      <c r="CM1647" s="12"/>
      <c r="CN1647" s="12"/>
      <c r="CO1647" s="12"/>
      <c r="CP1647" s="12"/>
      <c r="CQ1647" s="12"/>
      <c r="CR1647" s="12"/>
      <c r="CS1647" s="12"/>
      <c r="CT1647" s="12"/>
      <c r="CU1647" s="12"/>
      <c r="CV1647" s="12"/>
      <c r="CW1647" s="12"/>
      <c r="CX1647" s="57"/>
    </row>
    <row r="1648" spans="1:102" x14ac:dyDescent="0.35">
      <c r="A1648" s="56">
        <v>146</v>
      </c>
      <c r="B1648" s="12" t="s">
        <v>3792</v>
      </c>
      <c r="C1648" s="12">
        <v>146.30000000000001</v>
      </c>
      <c r="D1648" s="12" t="s">
        <v>3207</v>
      </c>
      <c r="E1648" s="12" t="s">
        <v>3203</v>
      </c>
      <c r="F1648" s="12" t="s">
        <v>3917</v>
      </c>
      <c r="G1648" s="12" t="s">
        <v>349</v>
      </c>
      <c r="H1648" s="12" t="s">
        <v>2805</v>
      </c>
      <c r="I1648" s="12" t="s">
        <v>1285</v>
      </c>
      <c r="J1648" s="12" t="s">
        <v>556</v>
      </c>
      <c r="K1648" s="12" t="s">
        <v>564</v>
      </c>
      <c r="L1648" s="12" t="s">
        <v>558</v>
      </c>
      <c r="M1648" s="12" t="s">
        <v>3164</v>
      </c>
      <c r="N1648" s="12"/>
      <c r="O1648" s="12" t="s">
        <v>3400</v>
      </c>
      <c r="P1648" s="12" t="s">
        <v>3404</v>
      </c>
      <c r="Q1648" s="12">
        <v>1</v>
      </c>
      <c r="R1648" s="12">
        <v>0</v>
      </c>
      <c r="S1648" s="12">
        <v>0</v>
      </c>
      <c r="T1648" s="12">
        <v>0</v>
      </c>
      <c r="U1648" s="12">
        <v>0</v>
      </c>
      <c r="V1648" s="12">
        <v>0</v>
      </c>
      <c r="W1648" s="12">
        <v>0</v>
      </c>
      <c r="X1648" s="12">
        <v>0</v>
      </c>
      <c r="Y1648" s="12">
        <v>0</v>
      </c>
      <c r="Z1648" s="12">
        <v>0</v>
      </c>
      <c r="AA1648" s="12">
        <v>0</v>
      </c>
      <c r="AB1648" s="12">
        <v>0</v>
      </c>
      <c r="AC1648" s="12">
        <v>0</v>
      </c>
      <c r="AD1648" s="12">
        <v>0</v>
      </c>
      <c r="AE1648" s="12">
        <v>0</v>
      </c>
      <c r="AF1648" s="12">
        <v>0</v>
      </c>
      <c r="AG1648" s="12">
        <v>0</v>
      </c>
      <c r="AH1648" s="12">
        <v>0</v>
      </c>
      <c r="AI1648" s="12">
        <v>0</v>
      </c>
      <c r="AJ1648" s="12">
        <v>0</v>
      </c>
      <c r="AK1648" s="12">
        <v>0</v>
      </c>
      <c r="AL1648" s="12" t="s">
        <v>723</v>
      </c>
      <c r="AM1648" s="12" t="s">
        <v>707</v>
      </c>
      <c r="AN1648" s="12" t="s">
        <v>3165</v>
      </c>
      <c r="AO1648" s="12" t="s">
        <v>3166</v>
      </c>
      <c r="AP1648" s="12" t="s">
        <v>691</v>
      </c>
      <c r="AQ1648" s="12">
        <v>189</v>
      </c>
      <c r="AR1648" s="12">
        <v>2</v>
      </c>
      <c r="AS1648" s="12" t="s">
        <v>554</v>
      </c>
      <c r="AT1648" s="12" t="s">
        <v>349</v>
      </c>
      <c r="AU1648" s="12">
        <v>0</v>
      </c>
      <c r="AV1648" s="12">
        <v>0</v>
      </c>
      <c r="AW1648" s="12">
        <v>0</v>
      </c>
      <c r="AX1648" s="12">
        <v>0</v>
      </c>
      <c r="AY1648" s="7">
        <v>0</v>
      </c>
      <c r="AZ1648" s="12">
        <v>1</v>
      </c>
      <c r="BA1648" s="12">
        <v>1</v>
      </c>
      <c r="BB1648" s="12">
        <v>0</v>
      </c>
      <c r="BC1648" s="12">
        <v>0</v>
      </c>
      <c r="BD1648" s="12">
        <v>0</v>
      </c>
      <c r="BE1648" s="12">
        <v>1</v>
      </c>
      <c r="BF1648" s="12" t="s">
        <v>2820</v>
      </c>
      <c r="BG1648" s="12" t="s">
        <v>3174</v>
      </c>
      <c r="BH1648" s="12">
        <v>1</v>
      </c>
      <c r="BI1648" s="12" t="s">
        <v>3257</v>
      </c>
      <c r="BJ1648" s="12" t="s">
        <v>3460</v>
      </c>
      <c r="BK1648" s="12" t="s">
        <v>776</v>
      </c>
      <c r="BL1648" s="12" t="s">
        <v>3471</v>
      </c>
      <c r="BM1648" s="12" t="s">
        <v>787</v>
      </c>
      <c r="BN1648" s="7"/>
      <c r="BO1648" s="12"/>
      <c r="BP1648" s="12"/>
      <c r="BQ1648" s="12"/>
      <c r="BR1648" s="12"/>
      <c r="BS1648" s="12">
        <v>-0.21</v>
      </c>
      <c r="BT1648" s="12"/>
      <c r="BU1648" s="12"/>
      <c r="BV1648" s="12"/>
      <c r="BW1648" s="12"/>
      <c r="BX1648" s="12"/>
      <c r="BY1648" s="12"/>
      <c r="BZ1648" s="12"/>
      <c r="CA1648" s="12"/>
      <c r="CB1648" s="12"/>
      <c r="CC1648" s="12"/>
      <c r="CD1648" s="12"/>
      <c r="CE1648" s="12" t="s">
        <v>3110</v>
      </c>
      <c r="CF1648" s="12"/>
      <c r="CG1648" s="12"/>
      <c r="CH1648" s="12"/>
      <c r="CI1648" s="12"/>
      <c r="CJ1648" s="12" t="s">
        <v>718</v>
      </c>
      <c r="CK1648" s="12">
        <v>0</v>
      </c>
      <c r="CL1648" s="12"/>
      <c r="CM1648" s="12"/>
      <c r="CN1648" s="12"/>
      <c r="CO1648" s="12"/>
      <c r="CP1648" s="12"/>
      <c r="CQ1648" s="12"/>
      <c r="CR1648" s="12"/>
      <c r="CS1648" s="12"/>
      <c r="CT1648" s="12"/>
      <c r="CU1648" s="12"/>
      <c r="CV1648" s="12"/>
      <c r="CW1648" s="12"/>
      <c r="CX1648" s="57"/>
    </row>
    <row r="1649" spans="1:102" x14ac:dyDescent="0.35">
      <c r="A1649" s="56">
        <v>146</v>
      </c>
      <c r="B1649" s="12" t="s">
        <v>3792</v>
      </c>
      <c r="C1649" s="12">
        <v>146.30000000000001</v>
      </c>
      <c r="D1649" s="12" t="s">
        <v>3212</v>
      </c>
      <c r="E1649" s="12" t="s">
        <v>3203</v>
      </c>
      <c r="F1649" s="12" t="s">
        <v>3917</v>
      </c>
      <c r="G1649" s="12" t="s">
        <v>349</v>
      </c>
      <c r="H1649" s="12" t="s">
        <v>2804</v>
      </c>
      <c r="I1649" s="12" t="s">
        <v>1285</v>
      </c>
      <c r="J1649" s="12" t="s">
        <v>556</v>
      </c>
      <c r="K1649" s="12" t="s">
        <v>564</v>
      </c>
      <c r="L1649" s="12" t="s">
        <v>558</v>
      </c>
      <c r="M1649" s="12" t="s">
        <v>3164</v>
      </c>
      <c r="N1649" s="12"/>
      <c r="O1649" s="12" t="s">
        <v>3400</v>
      </c>
      <c r="P1649" s="12" t="s">
        <v>3404</v>
      </c>
      <c r="Q1649" s="12">
        <v>1</v>
      </c>
      <c r="R1649" s="12">
        <v>0</v>
      </c>
      <c r="S1649" s="12">
        <v>0</v>
      </c>
      <c r="T1649" s="12">
        <v>0</v>
      </c>
      <c r="U1649" s="12">
        <v>0</v>
      </c>
      <c r="V1649" s="12">
        <v>0</v>
      </c>
      <c r="W1649" s="12">
        <v>0</v>
      </c>
      <c r="X1649" s="12">
        <v>0</v>
      </c>
      <c r="Y1649" s="12">
        <v>0</v>
      </c>
      <c r="Z1649" s="12">
        <v>0</v>
      </c>
      <c r="AA1649" s="12">
        <v>0</v>
      </c>
      <c r="AB1649" s="12">
        <v>0</v>
      </c>
      <c r="AC1649" s="12">
        <v>0</v>
      </c>
      <c r="AD1649" s="12">
        <v>0</v>
      </c>
      <c r="AE1649" s="12">
        <v>0</v>
      </c>
      <c r="AF1649" s="12">
        <v>0</v>
      </c>
      <c r="AG1649" s="12">
        <v>0</v>
      </c>
      <c r="AH1649" s="12">
        <v>0</v>
      </c>
      <c r="AI1649" s="12">
        <v>0</v>
      </c>
      <c r="AJ1649" s="12">
        <v>0</v>
      </c>
      <c r="AK1649" s="12">
        <v>0</v>
      </c>
      <c r="AL1649" s="12" t="s">
        <v>723</v>
      </c>
      <c r="AM1649" s="12" t="s">
        <v>707</v>
      </c>
      <c r="AN1649" s="12" t="s">
        <v>3165</v>
      </c>
      <c r="AO1649" s="12" t="s">
        <v>3166</v>
      </c>
      <c r="AP1649" s="12" t="s">
        <v>691</v>
      </c>
      <c r="AQ1649" s="12">
        <v>189</v>
      </c>
      <c r="AR1649" s="12">
        <v>2</v>
      </c>
      <c r="AS1649" s="12" t="s">
        <v>554</v>
      </c>
      <c r="AT1649" s="12" t="s">
        <v>349</v>
      </c>
      <c r="AU1649" s="12">
        <v>0</v>
      </c>
      <c r="AV1649" s="12">
        <v>0</v>
      </c>
      <c r="AW1649" s="12">
        <v>0</v>
      </c>
      <c r="AX1649" s="12">
        <v>0</v>
      </c>
      <c r="AY1649" s="7">
        <v>0</v>
      </c>
      <c r="AZ1649" s="12">
        <v>1</v>
      </c>
      <c r="BA1649" s="12">
        <v>1</v>
      </c>
      <c r="BB1649" s="12">
        <v>0</v>
      </c>
      <c r="BC1649" s="12">
        <v>0</v>
      </c>
      <c r="BD1649" s="12">
        <v>0</v>
      </c>
      <c r="BE1649" s="12">
        <v>1</v>
      </c>
      <c r="BF1649" s="12" t="s">
        <v>3258</v>
      </c>
      <c r="BG1649" s="12" t="s">
        <v>3186</v>
      </c>
      <c r="BH1649" s="12">
        <v>1</v>
      </c>
      <c r="BI1649" s="12" t="s">
        <v>3282</v>
      </c>
      <c r="BJ1649" s="12" t="s">
        <v>3460</v>
      </c>
      <c r="BK1649" s="12" t="s">
        <v>599</v>
      </c>
      <c r="BL1649" s="12" t="s">
        <v>3471</v>
      </c>
      <c r="BM1649" s="12" t="s">
        <v>787</v>
      </c>
      <c r="BN1649" s="7"/>
      <c r="BO1649" s="12"/>
      <c r="BP1649" s="12"/>
      <c r="BQ1649" s="12"/>
      <c r="BR1649" s="12"/>
      <c r="BS1649" s="12">
        <v>0.83</v>
      </c>
      <c r="BT1649" s="12"/>
      <c r="BU1649" s="12"/>
      <c r="BV1649" s="12"/>
      <c r="BW1649" s="12"/>
      <c r="BX1649" s="12"/>
      <c r="BY1649" s="12"/>
      <c r="BZ1649" s="12"/>
      <c r="CA1649" s="12"/>
      <c r="CB1649" s="12"/>
      <c r="CC1649" s="12"/>
      <c r="CD1649" s="12"/>
      <c r="CE1649" s="12" t="s">
        <v>3110</v>
      </c>
      <c r="CF1649" s="12"/>
      <c r="CG1649" s="12"/>
      <c r="CH1649" s="12"/>
      <c r="CI1649" s="12"/>
      <c r="CJ1649" s="12" t="s">
        <v>718</v>
      </c>
      <c r="CK1649" s="12">
        <v>0</v>
      </c>
      <c r="CL1649" s="12"/>
      <c r="CM1649" s="12"/>
      <c r="CN1649" s="12"/>
      <c r="CO1649" s="12"/>
      <c r="CP1649" s="12"/>
      <c r="CQ1649" s="12"/>
      <c r="CR1649" s="12"/>
      <c r="CS1649" s="12"/>
      <c r="CT1649" s="12"/>
      <c r="CU1649" s="12"/>
      <c r="CV1649" s="12"/>
      <c r="CW1649" s="12"/>
      <c r="CX1649" s="57"/>
    </row>
    <row r="1650" spans="1:102" x14ac:dyDescent="0.35">
      <c r="A1650" s="56">
        <v>146</v>
      </c>
      <c r="B1650" s="12" t="s">
        <v>3792</v>
      </c>
      <c r="C1650" s="12">
        <v>146.30000000000001</v>
      </c>
      <c r="D1650" s="12" t="s">
        <v>3208</v>
      </c>
      <c r="E1650" s="12" t="s">
        <v>3203</v>
      </c>
      <c r="F1650" s="12" t="s">
        <v>3917</v>
      </c>
      <c r="G1650" s="12" t="s">
        <v>349</v>
      </c>
      <c r="H1650" s="12" t="s">
        <v>2804</v>
      </c>
      <c r="I1650" s="12" t="s">
        <v>1285</v>
      </c>
      <c r="J1650" s="12" t="s">
        <v>556</v>
      </c>
      <c r="K1650" s="12" t="s">
        <v>564</v>
      </c>
      <c r="L1650" s="12" t="s">
        <v>558</v>
      </c>
      <c r="M1650" s="12" t="s">
        <v>3164</v>
      </c>
      <c r="N1650" s="12"/>
      <c r="O1650" s="12" t="s">
        <v>3400</v>
      </c>
      <c r="P1650" s="12" t="s">
        <v>3404</v>
      </c>
      <c r="Q1650" s="12">
        <v>1</v>
      </c>
      <c r="R1650" s="12">
        <v>0</v>
      </c>
      <c r="S1650" s="12">
        <v>0</v>
      </c>
      <c r="T1650" s="12">
        <v>0</v>
      </c>
      <c r="U1650" s="12">
        <v>0</v>
      </c>
      <c r="V1650" s="12">
        <v>0</v>
      </c>
      <c r="W1650" s="12">
        <v>0</v>
      </c>
      <c r="X1650" s="12">
        <v>0</v>
      </c>
      <c r="Y1650" s="12">
        <v>0</v>
      </c>
      <c r="Z1650" s="12">
        <v>0</v>
      </c>
      <c r="AA1650" s="12">
        <v>0</v>
      </c>
      <c r="AB1650" s="12">
        <v>0</v>
      </c>
      <c r="AC1650" s="12">
        <v>0</v>
      </c>
      <c r="AD1650" s="12">
        <v>0</v>
      </c>
      <c r="AE1650" s="12">
        <v>0</v>
      </c>
      <c r="AF1650" s="12">
        <v>0</v>
      </c>
      <c r="AG1650" s="12">
        <v>0</v>
      </c>
      <c r="AH1650" s="12">
        <v>0</v>
      </c>
      <c r="AI1650" s="12">
        <v>0</v>
      </c>
      <c r="AJ1650" s="12">
        <v>0</v>
      </c>
      <c r="AK1650" s="12">
        <v>0</v>
      </c>
      <c r="AL1650" s="12" t="s">
        <v>723</v>
      </c>
      <c r="AM1650" s="12" t="s">
        <v>707</v>
      </c>
      <c r="AN1650" s="12" t="s">
        <v>3165</v>
      </c>
      <c r="AO1650" s="12" t="s">
        <v>3166</v>
      </c>
      <c r="AP1650" s="12" t="s">
        <v>691</v>
      </c>
      <c r="AQ1650" s="12">
        <v>189</v>
      </c>
      <c r="AR1650" s="12">
        <v>2</v>
      </c>
      <c r="AS1650" s="12" t="s">
        <v>554</v>
      </c>
      <c r="AT1650" s="12" t="s">
        <v>349</v>
      </c>
      <c r="AU1650" s="12">
        <v>0</v>
      </c>
      <c r="AV1650" s="12">
        <v>0</v>
      </c>
      <c r="AW1650" s="12">
        <v>0</v>
      </c>
      <c r="AX1650" s="12">
        <v>0</v>
      </c>
      <c r="AY1650" s="7">
        <v>0</v>
      </c>
      <c r="AZ1650" s="12">
        <v>1</v>
      </c>
      <c r="BA1650" s="12">
        <v>1</v>
      </c>
      <c r="BB1650" s="12">
        <v>0</v>
      </c>
      <c r="BC1650" s="12">
        <v>0</v>
      </c>
      <c r="BD1650" s="12">
        <v>0</v>
      </c>
      <c r="BE1650" s="12">
        <v>1</v>
      </c>
      <c r="BF1650" s="12" t="s">
        <v>2820</v>
      </c>
      <c r="BG1650" s="12" t="s">
        <v>3178</v>
      </c>
      <c r="BH1650" s="12">
        <v>1</v>
      </c>
      <c r="BI1650" s="12" t="s">
        <v>3257</v>
      </c>
      <c r="BJ1650" s="12" t="s">
        <v>3460</v>
      </c>
      <c r="BK1650" s="12" t="s">
        <v>599</v>
      </c>
      <c r="BL1650" s="12" t="s">
        <v>3471</v>
      </c>
      <c r="BM1650" s="12" t="s">
        <v>787</v>
      </c>
      <c r="BN1650" s="7"/>
      <c r="BO1650" s="12"/>
      <c r="BP1650" s="12"/>
      <c r="BQ1650" s="12"/>
      <c r="BR1650" s="12"/>
      <c r="BS1650" s="12">
        <v>7.0000000000000007E-2</v>
      </c>
      <c r="BT1650" s="12"/>
      <c r="BU1650" s="12"/>
      <c r="BV1650" s="12"/>
      <c r="BW1650" s="12"/>
      <c r="BX1650" s="12"/>
      <c r="BY1650" s="12"/>
      <c r="BZ1650" s="12"/>
      <c r="CA1650" s="12"/>
      <c r="CB1650" s="12"/>
      <c r="CC1650" s="12"/>
      <c r="CD1650" s="12"/>
      <c r="CE1650" s="12" t="s">
        <v>3110</v>
      </c>
      <c r="CF1650" s="12"/>
      <c r="CG1650" s="12"/>
      <c r="CH1650" s="12"/>
      <c r="CI1650" s="12"/>
      <c r="CJ1650" s="12" t="s">
        <v>718</v>
      </c>
      <c r="CK1650" s="12">
        <v>0</v>
      </c>
      <c r="CL1650" s="12"/>
      <c r="CM1650" s="12"/>
      <c r="CN1650" s="12"/>
      <c r="CO1650" s="12"/>
      <c r="CP1650" s="12"/>
      <c r="CQ1650" s="12"/>
      <c r="CR1650" s="12"/>
      <c r="CS1650" s="12"/>
      <c r="CT1650" s="12"/>
      <c r="CU1650" s="12"/>
      <c r="CV1650" s="12"/>
      <c r="CW1650" s="12"/>
      <c r="CX1650" s="57"/>
    </row>
    <row r="1651" spans="1:102" x14ac:dyDescent="0.35">
      <c r="A1651" s="56">
        <v>146</v>
      </c>
      <c r="B1651" s="12" t="s">
        <v>3792</v>
      </c>
      <c r="C1651" s="12">
        <v>146.30000000000001</v>
      </c>
      <c r="D1651" s="12" t="s">
        <v>3210</v>
      </c>
      <c r="E1651" s="12" t="s">
        <v>3203</v>
      </c>
      <c r="F1651" s="12" t="s">
        <v>3917</v>
      </c>
      <c r="G1651" s="12" t="s">
        <v>349</v>
      </c>
      <c r="H1651" s="12" t="s">
        <v>2804</v>
      </c>
      <c r="I1651" s="12" t="s">
        <v>1285</v>
      </c>
      <c r="J1651" s="12" t="s">
        <v>556</v>
      </c>
      <c r="K1651" s="12" t="s">
        <v>564</v>
      </c>
      <c r="L1651" s="12" t="s">
        <v>558</v>
      </c>
      <c r="M1651" s="12" t="s">
        <v>3164</v>
      </c>
      <c r="N1651" s="12"/>
      <c r="O1651" s="12" t="s">
        <v>3400</v>
      </c>
      <c r="P1651" s="12" t="s">
        <v>3404</v>
      </c>
      <c r="Q1651" s="12">
        <v>1</v>
      </c>
      <c r="R1651" s="12">
        <v>0</v>
      </c>
      <c r="S1651" s="12">
        <v>0</v>
      </c>
      <c r="T1651" s="12">
        <v>0</v>
      </c>
      <c r="U1651" s="12">
        <v>0</v>
      </c>
      <c r="V1651" s="12">
        <v>0</v>
      </c>
      <c r="W1651" s="12">
        <v>0</v>
      </c>
      <c r="X1651" s="12">
        <v>0</v>
      </c>
      <c r="Y1651" s="12">
        <v>0</v>
      </c>
      <c r="Z1651" s="12">
        <v>0</v>
      </c>
      <c r="AA1651" s="12">
        <v>0</v>
      </c>
      <c r="AB1651" s="12">
        <v>0</v>
      </c>
      <c r="AC1651" s="12">
        <v>0</v>
      </c>
      <c r="AD1651" s="12">
        <v>0</v>
      </c>
      <c r="AE1651" s="12">
        <v>0</v>
      </c>
      <c r="AF1651" s="12">
        <v>0</v>
      </c>
      <c r="AG1651" s="12">
        <v>0</v>
      </c>
      <c r="AH1651" s="12">
        <v>0</v>
      </c>
      <c r="AI1651" s="12">
        <v>0</v>
      </c>
      <c r="AJ1651" s="12">
        <v>0</v>
      </c>
      <c r="AK1651" s="12">
        <v>0</v>
      </c>
      <c r="AL1651" s="12" t="s">
        <v>723</v>
      </c>
      <c r="AM1651" s="12" t="s">
        <v>707</v>
      </c>
      <c r="AN1651" s="12" t="s">
        <v>3165</v>
      </c>
      <c r="AO1651" s="12" t="s">
        <v>3166</v>
      </c>
      <c r="AP1651" s="12" t="s">
        <v>691</v>
      </c>
      <c r="AQ1651" s="12">
        <v>189</v>
      </c>
      <c r="AR1651" s="12">
        <v>2</v>
      </c>
      <c r="AS1651" s="12" t="s">
        <v>554</v>
      </c>
      <c r="AT1651" s="12" t="s">
        <v>349</v>
      </c>
      <c r="AU1651" s="12">
        <v>0</v>
      </c>
      <c r="AV1651" s="12">
        <v>0</v>
      </c>
      <c r="AW1651" s="12">
        <v>0</v>
      </c>
      <c r="AX1651" s="12">
        <v>0</v>
      </c>
      <c r="AY1651" s="7">
        <v>0</v>
      </c>
      <c r="AZ1651" s="12">
        <v>1</v>
      </c>
      <c r="BA1651" s="12">
        <v>1</v>
      </c>
      <c r="BB1651" s="12">
        <v>0</v>
      </c>
      <c r="BC1651" s="12">
        <v>0</v>
      </c>
      <c r="BD1651" s="12">
        <v>0</v>
      </c>
      <c r="BE1651" s="12">
        <v>1</v>
      </c>
      <c r="BF1651" s="12" t="s">
        <v>2820</v>
      </c>
      <c r="BG1651" s="12" t="s">
        <v>3182</v>
      </c>
      <c r="BH1651" s="12">
        <v>1</v>
      </c>
      <c r="BI1651" s="12" t="s">
        <v>3257</v>
      </c>
      <c r="BJ1651" s="12" t="s">
        <v>3460</v>
      </c>
      <c r="BK1651" s="12" t="s">
        <v>599</v>
      </c>
      <c r="BL1651" s="12" t="s">
        <v>3471</v>
      </c>
      <c r="BM1651" s="12" t="s">
        <v>787</v>
      </c>
      <c r="BN1651" s="7"/>
      <c r="BO1651" s="12"/>
      <c r="BP1651" s="12"/>
      <c r="BQ1651" s="12"/>
      <c r="BR1651" s="12"/>
      <c r="BS1651" s="12">
        <v>0.13</v>
      </c>
      <c r="BT1651" s="12"/>
      <c r="BU1651" s="12"/>
      <c r="BV1651" s="12"/>
      <c r="BW1651" s="12"/>
      <c r="BX1651" s="12"/>
      <c r="BY1651" s="12"/>
      <c r="BZ1651" s="12"/>
      <c r="CA1651" s="12"/>
      <c r="CB1651" s="12"/>
      <c r="CC1651" s="12"/>
      <c r="CD1651" s="12"/>
      <c r="CE1651" s="12" t="s">
        <v>3110</v>
      </c>
      <c r="CF1651" s="12"/>
      <c r="CG1651" s="12"/>
      <c r="CH1651" s="12"/>
      <c r="CI1651" s="12"/>
      <c r="CJ1651" s="12" t="s">
        <v>718</v>
      </c>
      <c r="CK1651" s="12">
        <v>0</v>
      </c>
      <c r="CL1651" s="12"/>
      <c r="CM1651" s="12"/>
      <c r="CN1651" s="12"/>
      <c r="CO1651" s="12"/>
      <c r="CP1651" s="12"/>
      <c r="CQ1651" s="12"/>
      <c r="CR1651" s="12"/>
      <c r="CS1651" s="12"/>
      <c r="CT1651" s="12"/>
      <c r="CU1651" s="12"/>
      <c r="CV1651" s="12"/>
      <c r="CW1651" s="12"/>
      <c r="CX1651" s="57"/>
    </row>
    <row r="1652" spans="1:102" x14ac:dyDescent="0.35">
      <c r="A1652" s="56">
        <v>146</v>
      </c>
      <c r="B1652" s="12" t="s">
        <v>3792</v>
      </c>
      <c r="C1652" s="12">
        <v>146.30000000000001</v>
      </c>
      <c r="D1652" s="12" t="s">
        <v>3211</v>
      </c>
      <c r="E1652" s="12" t="s">
        <v>3203</v>
      </c>
      <c r="F1652" s="12" t="s">
        <v>3917</v>
      </c>
      <c r="G1652" s="12" t="s">
        <v>349</v>
      </c>
      <c r="H1652" s="12" t="s">
        <v>2804</v>
      </c>
      <c r="I1652" s="12" t="s">
        <v>1285</v>
      </c>
      <c r="J1652" s="12" t="s">
        <v>556</v>
      </c>
      <c r="K1652" s="12" t="s">
        <v>564</v>
      </c>
      <c r="L1652" s="12" t="s">
        <v>558</v>
      </c>
      <c r="M1652" s="12" t="s">
        <v>3164</v>
      </c>
      <c r="N1652" s="12"/>
      <c r="O1652" s="12" t="s">
        <v>3400</v>
      </c>
      <c r="P1652" s="12" t="s">
        <v>3404</v>
      </c>
      <c r="Q1652" s="12">
        <v>1</v>
      </c>
      <c r="R1652" s="12">
        <v>0</v>
      </c>
      <c r="S1652" s="12">
        <v>0</v>
      </c>
      <c r="T1652" s="12">
        <v>0</v>
      </c>
      <c r="U1652" s="12">
        <v>0</v>
      </c>
      <c r="V1652" s="12">
        <v>0</v>
      </c>
      <c r="W1652" s="12">
        <v>0</v>
      </c>
      <c r="X1652" s="12">
        <v>0</v>
      </c>
      <c r="Y1652" s="12">
        <v>0</v>
      </c>
      <c r="Z1652" s="12">
        <v>0</v>
      </c>
      <c r="AA1652" s="12">
        <v>0</v>
      </c>
      <c r="AB1652" s="12">
        <v>0</v>
      </c>
      <c r="AC1652" s="12">
        <v>0</v>
      </c>
      <c r="AD1652" s="12">
        <v>0</v>
      </c>
      <c r="AE1652" s="12">
        <v>0</v>
      </c>
      <c r="AF1652" s="12">
        <v>0</v>
      </c>
      <c r="AG1652" s="12">
        <v>0</v>
      </c>
      <c r="AH1652" s="12">
        <v>0</v>
      </c>
      <c r="AI1652" s="12">
        <v>0</v>
      </c>
      <c r="AJ1652" s="12">
        <v>0</v>
      </c>
      <c r="AK1652" s="12">
        <v>0</v>
      </c>
      <c r="AL1652" s="12" t="s">
        <v>723</v>
      </c>
      <c r="AM1652" s="12" t="s">
        <v>707</v>
      </c>
      <c r="AN1652" s="12" t="s">
        <v>3165</v>
      </c>
      <c r="AO1652" s="12" t="s">
        <v>3166</v>
      </c>
      <c r="AP1652" s="12" t="s">
        <v>691</v>
      </c>
      <c r="AQ1652" s="12">
        <v>189</v>
      </c>
      <c r="AR1652" s="12">
        <v>2</v>
      </c>
      <c r="AS1652" s="12" t="s">
        <v>554</v>
      </c>
      <c r="AT1652" s="12" t="s">
        <v>349</v>
      </c>
      <c r="AU1652" s="12">
        <v>0</v>
      </c>
      <c r="AV1652" s="12">
        <v>0</v>
      </c>
      <c r="AW1652" s="12">
        <v>0</v>
      </c>
      <c r="AX1652" s="12">
        <v>0</v>
      </c>
      <c r="AY1652" s="7">
        <v>0</v>
      </c>
      <c r="AZ1652" s="12">
        <v>1</v>
      </c>
      <c r="BA1652" s="12">
        <v>1</v>
      </c>
      <c r="BB1652" s="12">
        <v>0</v>
      </c>
      <c r="BC1652" s="12">
        <v>0</v>
      </c>
      <c r="BD1652" s="12">
        <v>0</v>
      </c>
      <c r="BE1652" s="12">
        <v>1</v>
      </c>
      <c r="BF1652" s="12" t="s">
        <v>3258</v>
      </c>
      <c r="BG1652" s="12" t="s">
        <v>3184</v>
      </c>
      <c r="BH1652" s="12">
        <v>1</v>
      </c>
      <c r="BI1652" s="12" t="s">
        <v>3282</v>
      </c>
      <c r="BJ1652" s="12" t="s">
        <v>3460</v>
      </c>
      <c r="BK1652" s="12" t="s">
        <v>599</v>
      </c>
      <c r="BL1652" s="12" t="s">
        <v>3471</v>
      </c>
      <c r="BM1652" s="12" t="s">
        <v>787</v>
      </c>
      <c r="BN1652" s="7"/>
      <c r="BO1652" s="12"/>
      <c r="BP1652" s="12"/>
      <c r="BQ1652" s="12"/>
      <c r="BR1652" s="12"/>
      <c r="BS1652" s="12">
        <v>0.22</v>
      </c>
      <c r="BT1652" s="12"/>
      <c r="BU1652" s="12"/>
      <c r="BV1652" s="12"/>
      <c r="BW1652" s="12"/>
      <c r="BX1652" s="12"/>
      <c r="BY1652" s="12"/>
      <c r="BZ1652" s="12"/>
      <c r="CA1652" s="12"/>
      <c r="CB1652" s="12"/>
      <c r="CC1652" s="12"/>
      <c r="CD1652" s="12"/>
      <c r="CE1652" s="12" t="s">
        <v>3110</v>
      </c>
      <c r="CF1652" s="12"/>
      <c r="CG1652" s="12"/>
      <c r="CH1652" s="12"/>
      <c r="CI1652" s="12"/>
      <c r="CJ1652" s="12" t="s">
        <v>718</v>
      </c>
      <c r="CK1652" s="12">
        <v>0</v>
      </c>
      <c r="CL1652" s="12"/>
      <c r="CM1652" s="12"/>
      <c r="CN1652" s="12"/>
      <c r="CO1652" s="12"/>
      <c r="CP1652" s="12"/>
      <c r="CQ1652" s="12"/>
      <c r="CR1652" s="12"/>
      <c r="CS1652" s="12"/>
      <c r="CT1652" s="12"/>
      <c r="CU1652" s="12"/>
      <c r="CV1652" s="12"/>
      <c r="CW1652" s="12"/>
      <c r="CX1652" s="57"/>
    </row>
    <row r="1653" spans="1:102" x14ac:dyDescent="0.35">
      <c r="A1653" s="56">
        <v>146</v>
      </c>
      <c r="B1653" s="12" t="s">
        <v>3792</v>
      </c>
      <c r="C1653" s="12">
        <v>146.30000000000001</v>
      </c>
      <c r="D1653" s="12" t="s">
        <v>3206</v>
      </c>
      <c r="E1653" s="12" t="s">
        <v>3203</v>
      </c>
      <c r="F1653" s="12" t="s">
        <v>3917</v>
      </c>
      <c r="G1653" s="12" t="s">
        <v>349</v>
      </c>
      <c r="H1653" s="12" t="s">
        <v>2804</v>
      </c>
      <c r="I1653" s="12" t="s">
        <v>1285</v>
      </c>
      <c r="J1653" s="12" t="s">
        <v>556</v>
      </c>
      <c r="K1653" s="12" t="s">
        <v>564</v>
      </c>
      <c r="L1653" s="12" t="s">
        <v>558</v>
      </c>
      <c r="M1653" s="12" t="s">
        <v>3164</v>
      </c>
      <c r="N1653" s="12"/>
      <c r="O1653" s="12" t="s">
        <v>3400</v>
      </c>
      <c r="P1653" s="12" t="s">
        <v>3404</v>
      </c>
      <c r="Q1653" s="12">
        <v>1</v>
      </c>
      <c r="R1653" s="12">
        <v>0</v>
      </c>
      <c r="S1653" s="12">
        <v>0</v>
      </c>
      <c r="T1653" s="12">
        <v>0</v>
      </c>
      <c r="U1653" s="12">
        <v>0</v>
      </c>
      <c r="V1653" s="12">
        <v>0</v>
      </c>
      <c r="W1653" s="12">
        <v>0</v>
      </c>
      <c r="X1653" s="12">
        <v>0</v>
      </c>
      <c r="Y1653" s="12">
        <v>0</v>
      </c>
      <c r="Z1653" s="12">
        <v>0</v>
      </c>
      <c r="AA1653" s="12">
        <v>0</v>
      </c>
      <c r="AB1653" s="12">
        <v>0</v>
      </c>
      <c r="AC1653" s="12">
        <v>0</v>
      </c>
      <c r="AD1653" s="12">
        <v>0</v>
      </c>
      <c r="AE1653" s="12">
        <v>0</v>
      </c>
      <c r="AF1653" s="12">
        <v>0</v>
      </c>
      <c r="AG1653" s="12">
        <v>0</v>
      </c>
      <c r="AH1653" s="12">
        <v>0</v>
      </c>
      <c r="AI1653" s="12">
        <v>0</v>
      </c>
      <c r="AJ1653" s="12">
        <v>0</v>
      </c>
      <c r="AK1653" s="12">
        <v>0</v>
      </c>
      <c r="AL1653" s="12" t="s">
        <v>723</v>
      </c>
      <c r="AM1653" s="12" t="s">
        <v>707</v>
      </c>
      <c r="AN1653" s="12" t="s">
        <v>3165</v>
      </c>
      <c r="AO1653" s="12" t="s">
        <v>3166</v>
      </c>
      <c r="AP1653" s="12" t="s">
        <v>691</v>
      </c>
      <c r="AQ1653" s="12">
        <v>189</v>
      </c>
      <c r="AR1653" s="12">
        <v>2</v>
      </c>
      <c r="AS1653" s="12" t="s">
        <v>554</v>
      </c>
      <c r="AT1653" s="12" t="s">
        <v>349</v>
      </c>
      <c r="AU1653" s="12">
        <v>0</v>
      </c>
      <c r="AV1653" s="12">
        <v>0</v>
      </c>
      <c r="AW1653" s="12">
        <v>0</v>
      </c>
      <c r="AX1653" s="12">
        <v>0</v>
      </c>
      <c r="AY1653" s="7">
        <v>0</v>
      </c>
      <c r="AZ1653" s="12">
        <v>1</v>
      </c>
      <c r="BA1653" s="12">
        <v>1</v>
      </c>
      <c r="BB1653" s="12">
        <v>0</v>
      </c>
      <c r="BC1653" s="12">
        <v>0</v>
      </c>
      <c r="BD1653" s="12">
        <v>0</v>
      </c>
      <c r="BE1653" s="12">
        <v>1</v>
      </c>
      <c r="BF1653" s="12" t="s">
        <v>2820</v>
      </c>
      <c r="BG1653" s="12" t="s">
        <v>3172</v>
      </c>
      <c r="BH1653" s="12">
        <v>1</v>
      </c>
      <c r="BI1653" s="12" t="s">
        <v>3257</v>
      </c>
      <c r="BJ1653" s="12" t="s">
        <v>3460</v>
      </c>
      <c r="BK1653" s="12" t="s">
        <v>776</v>
      </c>
      <c r="BL1653" s="12" t="s">
        <v>3471</v>
      </c>
      <c r="BM1653" s="12" t="s">
        <v>787</v>
      </c>
      <c r="BN1653" s="7"/>
      <c r="BO1653" s="12"/>
      <c r="BP1653" s="12"/>
      <c r="BQ1653" s="12"/>
      <c r="BR1653" s="12"/>
      <c r="BS1653" s="12">
        <v>0.01</v>
      </c>
      <c r="BT1653" s="12"/>
      <c r="BU1653" s="12"/>
      <c r="BV1653" s="12"/>
      <c r="BW1653" s="12"/>
      <c r="BX1653" s="12"/>
      <c r="BY1653" s="12"/>
      <c r="BZ1653" s="12"/>
      <c r="CA1653" s="12"/>
      <c r="CB1653" s="12"/>
      <c r="CC1653" s="12"/>
      <c r="CD1653" s="12"/>
      <c r="CE1653" s="12" t="s">
        <v>3110</v>
      </c>
      <c r="CF1653" s="12"/>
      <c r="CG1653" s="12"/>
      <c r="CH1653" s="12"/>
      <c r="CI1653" s="12"/>
      <c r="CJ1653" s="12" t="s">
        <v>718</v>
      </c>
      <c r="CK1653" s="12">
        <v>0</v>
      </c>
      <c r="CL1653" s="12"/>
      <c r="CM1653" s="12"/>
      <c r="CN1653" s="12"/>
      <c r="CO1653" s="12"/>
      <c r="CP1653" s="12"/>
      <c r="CQ1653" s="12"/>
      <c r="CR1653" s="12"/>
      <c r="CS1653" s="12"/>
      <c r="CT1653" s="12"/>
      <c r="CU1653" s="12"/>
      <c r="CV1653" s="12"/>
      <c r="CW1653" s="12"/>
      <c r="CX1653" s="57"/>
    </row>
    <row r="1654" spans="1:102" x14ac:dyDescent="0.35">
      <c r="A1654" s="56">
        <v>146</v>
      </c>
      <c r="B1654" s="12" t="s">
        <v>3792</v>
      </c>
      <c r="C1654" s="12">
        <v>146.4</v>
      </c>
      <c r="D1654" s="12" t="s">
        <v>3224</v>
      </c>
      <c r="E1654" s="12" t="s">
        <v>3215</v>
      </c>
      <c r="F1654" s="12" t="s">
        <v>3917</v>
      </c>
      <c r="G1654" s="12" t="s">
        <v>349</v>
      </c>
      <c r="H1654" s="12" t="s">
        <v>2805</v>
      </c>
      <c r="I1654" s="12" t="s">
        <v>1285</v>
      </c>
      <c r="J1654" s="12" t="s">
        <v>556</v>
      </c>
      <c r="K1654" s="12" t="s">
        <v>564</v>
      </c>
      <c r="L1654" s="12" t="s">
        <v>558</v>
      </c>
      <c r="M1654" s="12" t="s">
        <v>3164</v>
      </c>
      <c r="N1654" s="12"/>
      <c r="O1654" s="12" t="s">
        <v>3400</v>
      </c>
      <c r="P1654" s="12" t="s">
        <v>3404</v>
      </c>
      <c r="Q1654" s="12">
        <v>1</v>
      </c>
      <c r="R1654" s="12">
        <v>0</v>
      </c>
      <c r="S1654" s="12">
        <v>0</v>
      </c>
      <c r="T1654" s="12">
        <v>0</v>
      </c>
      <c r="U1654" s="12">
        <v>0</v>
      </c>
      <c r="V1654" s="12">
        <v>0</v>
      </c>
      <c r="W1654" s="12">
        <v>0</v>
      </c>
      <c r="X1654" s="12">
        <v>0</v>
      </c>
      <c r="Y1654" s="12">
        <v>0</v>
      </c>
      <c r="Z1654" s="12">
        <v>0</v>
      </c>
      <c r="AA1654" s="12">
        <v>0</v>
      </c>
      <c r="AB1654" s="12">
        <v>0</v>
      </c>
      <c r="AC1654" s="12">
        <v>0</v>
      </c>
      <c r="AD1654" s="12">
        <v>0</v>
      </c>
      <c r="AE1654" s="12">
        <v>0</v>
      </c>
      <c r="AF1654" s="12">
        <v>0</v>
      </c>
      <c r="AG1654" s="12">
        <v>0</v>
      </c>
      <c r="AH1654" s="12">
        <v>0</v>
      </c>
      <c r="AI1654" s="12">
        <v>0</v>
      </c>
      <c r="AJ1654" s="12">
        <v>0</v>
      </c>
      <c r="AK1654" s="12">
        <v>0</v>
      </c>
      <c r="AL1654" s="12" t="s">
        <v>723</v>
      </c>
      <c r="AM1654" s="12" t="s">
        <v>707</v>
      </c>
      <c r="AN1654" s="12" t="s">
        <v>3165</v>
      </c>
      <c r="AO1654" s="12" t="s">
        <v>3166</v>
      </c>
      <c r="AP1654" s="12" t="s">
        <v>691</v>
      </c>
      <c r="AQ1654" s="12">
        <v>524</v>
      </c>
      <c r="AR1654" s="12">
        <v>2</v>
      </c>
      <c r="AS1654" s="12" t="s">
        <v>755</v>
      </c>
      <c r="AT1654" s="12" t="s">
        <v>349</v>
      </c>
      <c r="AU1654" s="12">
        <v>0</v>
      </c>
      <c r="AV1654" s="12">
        <v>0</v>
      </c>
      <c r="AW1654" s="12">
        <v>0</v>
      </c>
      <c r="AX1654" s="12">
        <v>0</v>
      </c>
      <c r="AY1654" s="7">
        <v>0</v>
      </c>
      <c r="AZ1654" s="12">
        <v>1</v>
      </c>
      <c r="BA1654" s="12">
        <v>1</v>
      </c>
      <c r="BB1654" s="12">
        <v>0</v>
      </c>
      <c r="BC1654" s="12">
        <v>0</v>
      </c>
      <c r="BD1654" s="12">
        <v>0</v>
      </c>
      <c r="BE1654" s="12">
        <v>1</v>
      </c>
      <c r="BF1654" s="12" t="s">
        <v>3258</v>
      </c>
      <c r="BG1654" s="12" t="s">
        <v>3188</v>
      </c>
      <c r="BH1654" s="12">
        <v>1</v>
      </c>
      <c r="BI1654" s="12" t="s">
        <v>3282</v>
      </c>
      <c r="BJ1654" s="12" t="s">
        <v>3460</v>
      </c>
      <c r="BK1654" s="12" t="s">
        <v>599</v>
      </c>
      <c r="BL1654" s="12" t="s">
        <v>3471</v>
      </c>
      <c r="BM1654" s="12" t="s">
        <v>787</v>
      </c>
      <c r="BN1654" s="7"/>
      <c r="BO1654" s="12"/>
      <c r="BP1654" s="12"/>
      <c r="BQ1654" s="12"/>
      <c r="BR1654" s="12"/>
      <c r="BS1654" s="12">
        <v>-0.14000000000000001</v>
      </c>
      <c r="BT1654" s="12"/>
      <c r="BU1654" s="12"/>
      <c r="BV1654" s="12"/>
      <c r="BW1654" s="12"/>
      <c r="BX1654" s="12"/>
      <c r="BY1654" s="12"/>
      <c r="BZ1654" s="12"/>
      <c r="CA1654" s="12"/>
      <c r="CB1654" s="12"/>
      <c r="CC1654" s="12"/>
      <c r="CD1654" s="12"/>
      <c r="CE1654" s="12" t="s">
        <v>3110</v>
      </c>
      <c r="CF1654" s="12"/>
      <c r="CG1654" s="12"/>
      <c r="CH1654" s="12"/>
      <c r="CI1654" s="12"/>
      <c r="CJ1654" s="12" t="s">
        <v>718</v>
      </c>
      <c r="CK1654" s="12">
        <v>0</v>
      </c>
      <c r="CL1654" s="12"/>
      <c r="CM1654" s="12"/>
      <c r="CN1654" s="12"/>
      <c r="CO1654" s="12"/>
      <c r="CP1654" s="12"/>
      <c r="CQ1654" s="12"/>
      <c r="CR1654" s="12"/>
      <c r="CS1654" s="12"/>
      <c r="CT1654" s="12"/>
      <c r="CU1654" s="12"/>
      <c r="CV1654" s="12"/>
      <c r="CW1654" s="12"/>
      <c r="CX1654" s="57"/>
    </row>
    <row r="1655" spans="1:102" x14ac:dyDescent="0.35">
      <c r="A1655" s="56">
        <v>146</v>
      </c>
      <c r="B1655" s="12" t="s">
        <v>3792</v>
      </c>
      <c r="C1655" s="12">
        <v>146.4</v>
      </c>
      <c r="D1655" s="12" t="s">
        <v>3221</v>
      </c>
      <c r="E1655" s="12" t="s">
        <v>3215</v>
      </c>
      <c r="F1655" s="12" t="s">
        <v>3917</v>
      </c>
      <c r="G1655" s="12" t="s">
        <v>349</v>
      </c>
      <c r="H1655" s="12" t="s">
        <v>2805</v>
      </c>
      <c r="I1655" s="12" t="s">
        <v>1285</v>
      </c>
      <c r="J1655" s="12" t="s">
        <v>556</v>
      </c>
      <c r="K1655" s="12" t="s">
        <v>564</v>
      </c>
      <c r="L1655" s="12" t="s">
        <v>558</v>
      </c>
      <c r="M1655" s="12" t="s">
        <v>3164</v>
      </c>
      <c r="N1655" s="12"/>
      <c r="O1655" s="12" t="s">
        <v>3400</v>
      </c>
      <c r="P1655" s="12" t="s">
        <v>3404</v>
      </c>
      <c r="Q1655" s="12">
        <v>1</v>
      </c>
      <c r="R1655" s="12">
        <v>0</v>
      </c>
      <c r="S1655" s="12">
        <v>0</v>
      </c>
      <c r="T1655" s="12">
        <v>0</v>
      </c>
      <c r="U1655" s="12">
        <v>0</v>
      </c>
      <c r="V1655" s="12">
        <v>0</v>
      </c>
      <c r="W1655" s="12">
        <v>0</v>
      </c>
      <c r="X1655" s="12">
        <v>0</v>
      </c>
      <c r="Y1655" s="12">
        <v>0</v>
      </c>
      <c r="Z1655" s="12">
        <v>0</v>
      </c>
      <c r="AA1655" s="12">
        <v>0</v>
      </c>
      <c r="AB1655" s="12">
        <v>0</v>
      </c>
      <c r="AC1655" s="12">
        <v>0</v>
      </c>
      <c r="AD1655" s="12">
        <v>0</v>
      </c>
      <c r="AE1655" s="12">
        <v>0</v>
      </c>
      <c r="AF1655" s="12">
        <v>0</v>
      </c>
      <c r="AG1655" s="12">
        <v>0</v>
      </c>
      <c r="AH1655" s="12">
        <v>0</v>
      </c>
      <c r="AI1655" s="12">
        <v>0</v>
      </c>
      <c r="AJ1655" s="12">
        <v>0</v>
      </c>
      <c r="AK1655" s="12">
        <v>0</v>
      </c>
      <c r="AL1655" s="12" t="s">
        <v>723</v>
      </c>
      <c r="AM1655" s="12" t="s">
        <v>707</v>
      </c>
      <c r="AN1655" s="12" t="s">
        <v>3165</v>
      </c>
      <c r="AO1655" s="12" t="s">
        <v>3166</v>
      </c>
      <c r="AP1655" s="12" t="s">
        <v>691</v>
      </c>
      <c r="AQ1655" s="12">
        <v>524</v>
      </c>
      <c r="AR1655" s="12">
        <v>2</v>
      </c>
      <c r="AS1655" s="12" t="s">
        <v>755</v>
      </c>
      <c r="AT1655" s="12" t="s">
        <v>349</v>
      </c>
      <c r="AU1655" s="12">
        <v>0</v>
      </c>
      <c r="AV1655" s="12">
        <v>0</v>
      </c>
      <c r="AW1655" s="12">
        <v>0</v>
      </c>
      <c r="AX1655" s="12">
        <v>0</v>
      </c>
      <c r="AY1655" s="7">
        <v>0</v>
      </c>
      <c r="AZ1655" s="12">
        <v>1</v>
      </c>
      <c r="BA1655" s="12">
        <v>1</v>
      </c>
      <c r="BB1655" s="12">
        <v>0</v>
      </c>
      <c r="BC1655" s="12">
        <v>0</v>
      </c>
      <c r="BD1655" s="12">
        <v>0</v>
      </c>
      <c r="BE1655" s="12">
        <v>1</v>
      </c>
      <c r="BF1655" s="12" t="s">
        <v>2820</v>
      </c>
      <c r="BG1655" s="12" t="s">
        <v>3182</v>
      </c>
      <c r="BH1655" s="12">
        <v>1</v>
      </c>
      <c r="BI1655" s="12" t="s">
        <v>3257</v>
      </c>
      <c r="BJ1655" s="12" t="s">
        <v>3460</v>
      </c>
      <c r="BK1655" s="12" t="s">
        <v>599</v>
      </c>
      <c r="BL1655" s="12" t="s">
        <v>3471</v>
      </c>
      <c r="BM1655" s="12" t="s">
        <v>787</v>
      </c>
      <c r="BN1655" s="7"/>
      <c r="BO1655" s="12"/>
      <c r="BP1655" s="12"/>
      <c r="BQ1655" s="12"/>
      <c r="BR1655" s="12"/>
      <c r="BS1655" s="12">
        <v>-0.32</v>
      </c>
      <c r="BT1655" s="12"/>
      <c r="BU1655" s="12"/>
      <c r="BV1655" s="12"/>
      <c r="BW1655" s="12"/>
      <c r="BX1655" s="12"/>
      <c r="BY1655" s="12"/>
      <c r="BZ1655" s="12"/>
      <c r="CA1655" s="12"/>
      <c r="CB1655" s="12"/>
      <c r="CC1655" s="12"/>
      <c r="CD1655" s="12"/>
      <c r="CE1655" s="12" t="s">
        <v>3110</v>
      </c>
      <c r="CF1655" s="12"/>
      <c r="CG1655" s="12"/>
      <c r="CH1655" s="12"/>
      <c r="CI1655" s="12"/>
      <c r="CJ1655" s="12" t="s">
        <v>718</v>
      </c>
      <c r="CK1655" s="12">
        <v>0</v>
      </c>
      <c r="CL1655" s="12"/>
      <c r="CM1655" s="12"/>
      <c r="CN1655" s="12"/>
      <c r="CO1655" s="12"/>
      <c r="CP1655" s="12"/>
      <c r="CQ1655" s="12"/>
      <c r="CR1655" s="12"/>
      <c r="CS1655" s="12"/>
      <c r="CT1655" s="12"/>
      <c r="CU1655" s="12"/>
      <c r="CV1655" s="12"/>
      <c r="CW1655" s="12"/>
      <c r="CX1655" s="57"/>
    </row>
    <row r="1656" spans="1:102" x14ac:dyDescent="0.35">
      <c r="A1656" s="56">
        <v>146</v>
      </c>
      <c r="B1656" s="12" t="s">
        <v>3792</v>
      </c>
      <c r="C1656" s="12">
        <v>146.4</v>
      </c>
      <c r="D1656" s="12" t="s">
        <v>3223</v>
      </c>
      <c r="E1656" s="12" t="s">
        <v>3215</v>
      </c>
      <c r="F1656" s="12" t="s">
        <v>3917</v>
      </c>
      <c r="G1656" s="12" t="s">
        <v>349</v>
      </c>
      <c r="H1656" s="12" t="s">
        <v>2805</v>
      </c>
      <c r="I1656" s="12" t="s">
        <v>1285</v>
      </c>
      <c r="J1656" s="12" t="s">
        <v>556</v>
      </c>
      <c r="K1656" s="12" t="s">
        <v>564</v>
      </c>
      <c r="L1656" s="12" t="s">
        <v>558</v>
      </c>
      <c r="M1656" s="12" t="s">
        <v>3164</v>
      </c>
      <c r="N1656" s="12"/>
      <c r="O1656" s="12" t="s">
        <v>3400</v>
      </c>
      <c r="P1656" s="12" t="s">
        <v>3404</v>
      </c>
      <c r="Q1656" s="12">
        <v>1</v>
      </c>
      <c r="R1656" s="12">
        <v>0</v>
      </c>
      <c r="S1656" s="12">
        <v>0</v>
      </c>
      <c r="T1656" s="12">
        <v>0</v>
      </c>
      <c r="U1656" s="12">
        <v>0</v>
      </c>
      <c r="V1656" s="12">
        <v>0</v>
      </c>
      <c r="W1656" s="12">
        <v>0</v>
      </c>
      <c r="X1656" s="12">
        <v>0</v>
      </c>
      <c r="Y1656" s="12">
        <v>0</v>
      </c>
      <c r="Z1656" s="12">
        <v>0</v>
      </c>
      <c r="AA1656" s="12">
        <v>0</v>
      </c>
      <c r="AB1656" s="12">
        <v>0</v>
      </c>
      <c r="AC1656" s="12">
        <v>0</v>
      </c>
      <c r="AD1656" s="12">
        <v>0</v>
      </c>
      <c r="AE1656" s="12">
        <v>0</v>
      </c>
      <c r="AF1656" s="12">
        <v>0</v>
      </c>
      <c r="AG1656" s="12">
        <v>0</v>
      </c>
      <c r="AH1656" s="12">
        <v>0</v>
      </c>
      <c r="AI1656" s="12">
        <v>0</v>
      </c>
      <c r="AJ1656" s="12">
        <v>0</v>
      </c>
      <c r="AK1656" s="12">
        <v>0</v>
      </c>
      <c r="AL1656" s="12" t="s">
        <v>723</v>
      </c>
      <c r="AM1656" s="12" t="s">
        <v>707</v>
      </c>
      <c r="AN1656" s="12" t="s">
        <v>3165</v>
      </c>
      <c r="AO1656" s="12" t="s">
        <v>3166</v>
      </c>
      <c r="AP1656" s="12" t="s">
        <v>691</v>
      </c>
      <c r="AQ1656" s="12">
        <v>524</v>
      </c>
      <c r="AR1656" s="12">
        <v>2</v>
      </c>
      <c r="AS1656" s="12" t="s">
        <v>755</v>
      </c>
      <c r="AT1656" s="12" t="s">
        <v>349</v>
      </c>
      <c r="AU1656" s="12">
        <v>0</v>
      </c>
      <c r="AV1656" s="12">
        <v>0</v>
      </c>
      <c r="AW1656" s="12">
        <v>0</v>
      </c>
      <c r="AX1656" s="12">
        <v>0</v>
      </c>
      <c r="AY1656" s="7">
        <v>0</v>
      </c>
      <c r="AZ1656" s="12">
        <v>1</v>
      </c>
      <c r="BA1656" s="12">
        <v>1</v>
      </c>
      <c r="BB1656" s="12">
        <v>0</v>
      </c>
      <c r="BC1656" s="12">
        <v>0</v>
      </c>
      <c r="BD1656" s="12">
        <v>0</v>
      </c>
      <c r="BE1656" s="12">
        <v>1</v>
      </c>
      <c r="BF1656" s="12" t="s">
        <v>3258</v>
      </c>
      <c r="BG1656" s="12" t="s">
        <v>3186</v>
      </c>
      <c r="BH1656" s="12">
        <v>1</v>
      </c>
      <c r="BI1656" s="12" t="s">
        <v>3282</v>
      </c>
      <c r="BJ1656" s="12" t="s">
        <v>3460</v>
      </c>
      <c r="BK1656" s="12" t="s">
        <v>599</v>
      </c>
      <c r="BL1656" s="12" t="s">
        <v>3471</v>
      </c>
      <c r="BM1656" s="12" t="s">
        <v>787</v>
      </c>
      <c r="BN1656" s="7"/>
      <c r="BO1656" s="12"/>
      <c r="BP1656" s="12"/>
      <c r="BQ1656" s="12"/>
      <c r="BR1656" s="12"/>
      <c r="BS1656" s="12">
        <v>-0.6</v>
      </c>
      <c r="BT1656" s="12"/>
      <c r="BU1656" s="12"/>
      <c r="BV1656" s="12"/>
      <c r="BW1656" s="12"/>
      <c r="BX1656" s="12"/>
      <c r="BY1656" s="12"/>
      <c r="BZ1656" s="12"/>
      <c r="CA1656" s="12"/>
      <c r="CB1656" s="12"/>
      <c r="CC1656" s="12"/>
      <c r="CD1656" s="12"/>
      <c r="CE1656" s="12" t="s">
        <v>3110</v>
      </c>
      <c r="CF1656" s="12"/>
      <c r="CG1656" s="12"/>
      <c r="CH1656" s="12"/>
      <c r="CI1656" s="12"/>
      <c r="CJ1656" s="12" t="s">
        <v>718</v>
      </c>
      <c r="CK1656" s="12">
        <v>0</v>
      </c>
      <c r="CL1656" s="12"/>
      <c r="CM1656" s="12"/>
      <c r="CN1656" s="12"/>
      <c r="CO1656" s="12"/>
      <c r="CP1656" s="12"/>
      <c r="CQ1656" s="12"/>
      <c r="CR1656" s="12"/>
      <c r="CS1656" s="12"/>
      <c r="CT1656" s="12"/>
      <c r="CU1656" s="12"/>
      <c r="CV1656" s="12"/>
      <c r="CW1656" s="12"/>
      <c r="CX1656" s="57"/>
    </row>
    <row r="1657" spans="1:102" x14ac:dyDescent="0.35">
      <c r="A1657" s="56">
        <v>146</v>
      </c>
      <c r="B1657" s="12" t="s">
        <v>3792</v>
      </c>
      <c r="C1657" s="12">
        <v>146.4</v>
      </c>
      <c r="D1657" s="12" t="s">
        <v>3216</v>
      </c>
      <c r="E1657" s="12" t="s">
        <v>3215</v>
      </c>
      <c r="F1657" s="12" t="s">
        <v>3917</v>
      </c>
      <c r="G1657" s="12" t="s">
        <v>349</v>
      </c>
      <c r="H1657" s="12" t="s">
        <v>2805</v>
      </c>
      <c r="I1657" s="12" t="s">
        <v>1285</v>
      </c>
      <c r="J1657" s="12" t="s">
        <v>556</v>
      </c>
      <c r="K1657" s="12" t="s">
        <v>564</v>
      </c>
      <c r="L1657" s="12" t="s">
        <v>558</v>
      </c>
      <c r="M1657" s="12" t="s">
        <v>3164</v>
      </c>
      <c r="N1657" s="12"/>
      <c r="O1657" s="12" t="s">
        <v>3400</v>
      </c>
      <c r="P1657" s="12" t="s">
        <v>3404</v>
      </c>
      <c r="Q1657" s="12">
        <v>1</v>
      </c>
      <c r="R1657" s="12">
        <v>0</v>
      </c>
      <c r="S1657" s="12">
        <v>0</v>
      </c>
      <c r="T1657" s="12">
        <v>0</v>
      </c>
      <c r="U1657" s="12">
        <v>0</v>
      </c>
      <c r="V1657" s="12">
        <v>0</v>
      </c>
      <c r="W1657" s="12">
        <v>0</v>
      </c>
      <c r="X1657" s="12">
        <v>0</v>
      </c>
      <c r="Y1657" s="12">
        <v>0</v>
      </c>
      <c r="Z1657" s="12">
        <v>0</v>
      </c>
      <c r="AA1657" s="12">
        <v>0</v>
      </c>
      <c r="AB1657" s="12">
        <v>0</v>
      </c>
      <c r="AC1657" s="12">
        <v>0</v>
      </c>
      <c r="AD1657" s="12">
        <v>0</v>
      </c>
      <c r="AE1657" s="12">
        <v>0</v>
      </c>
      <c r="AF1657" s="12">
        <v>0</v>
      </c>
      <c r="AG1657" s="12">
        <v>0</v>
      </c>
      <c r="AH1657" s="12">
        <v>0</v>
      </c>
      <c r="AI1657" s="12">
        <v>0</v>
      </c>
      <c r="AJ1657" s="12">
        <v>0</v>
      </c>
      <c r="AK1657" s="12">
        <v>0</v>
      </c>
      <c r="AL1657" s="12" t="s">
        <v>723</v>
      </c>
      <c r="AM1657" s="12" t="s">
        <v>707</v>
      </c>
      <c r="AN1657" s="12" t="s">
        <v>3165</v>
      </c>
      <c r="AO1657" s="12" t="s">
        <v>3166</v>
      </c>
      <c r="AP1657" s="12" t="s">
        <v>691</v>
      </c>
      <c r="AQ1657" s="12">
        <v>524</v>
      </c>
      <c r="AR1657" s="12">
        <v>2</v>
      </c>
      <c r="AS1657" s="12" t="s">
        <v>755</v>
      </c>
      <c r="AT1657" s="12" t="s">
        <v>349</v>
      </c>
      <c r="AU1657" s="12">
        <v>0</v>
      </c>
      <c r="AV1657" s="12">
        <v>0</v>
      </c>
      <c r="AW1657" s="12">
        <v>0</v>
      </c>
      <c r="AX1657" s="12">
        <v>0</v>
      </c>
      <c r="AY1657" s="7">
        <v>0</v>
      </c>
      <c r="AZ1657" s="12">
        <v>1</v>
      </c>
      <c r="BA1657" s="12">
        <v>1</v>
      </c>
      <c r="BB1657" s="12">
        <v>0</v>
      </c>
      <c r="BC1657" s="12">
        <v>0</v>
      </c>
      <c r="BD1657" s="12">
        <v>0</v>
      </c>
      <c r="BE1657" s="12">
        <v>1</v>
      </c>
      <c r="BF1657" s="12" t="s">
        <v>2820</v>
      </c>
      <c r="BG1657" s="12" t="s">
        <v>3398</v>
      </c>
      <c r="BH1657" s="12">
        <v>1</v>
      </c>
      <c r="BI1657" s="12" t="s">
        <v>3257</v>
      </c>
      <c r="BJ1657" s="12" t="s">
        <v>3460</v>
      </c>
      <c r="BK1657" s="12" t="s">
        <v>776</v>
      </c>
      <c r="BL1657" s="12" t="s">
        <v>3471</v>
      </c>
      <c r="BM1657" s="12" t="s">
        <v>787</v>
      </c>
      <c r="BN1657" s="7"/>
      <c r="BO1657" s="12"/>
      <c r="BP1657" s="12"/>
      <c r="BQ1657" s="12"/>
      <c r="BR1657" s="12"/>
      <c r="BS1657" s="12">
        <v>-0.06</v>
      </c>
      <c r="BT1657" s="12"/>
      <c r="BU1657" s="12"/>
      <c r="BV1657" s="12"/>
      <c r="BW1657" s="12"/>
      <c r="BX1657" s="12"/>
      <c r="BY1657" s="12"/>
      <c r="BZ1657" s="12"/>
      <c r="CA1657" s="12"/>
      <c r="CB1657" s="12"/>
      <c r="CC1657" s="12"/>
      <c r="CD1657" s="12"/>
      <c r="CE1657" s="12" t="s">
        <v>3110</v>
      </c>
      <c r="CF1657" s="12"/>
      <c r="CG1657" s="12"/>
      <c r="CH1657" s="12"/>
      <c r="CI1657" s="12"/>
      <c r="CJ1657" s="12" t="s">
        <v>718</v>
      </c>
      <c r="CK1657" s="12">
        <v>0</v>
      </c>
      <c r="CL1657" s="12"/>
      <c r="CM1657" s="12"/>
      <c r="CN1657" s="12"/>
      <c r="CO1657" s="12"/>
      <c r="CP1657" s="12"/>
      <c r="CQ1657" s="12"/>
      <c r="CR1657" s="12"/>
      <c r="CS1657" s="12"/>
      <c r="CT1657" s="12"/>
      <c r="CU1657" s="12"/>
      <c r="CV1657" s="12"/>
      <c r="CW1657" s="12"/>
      <c r="CX1657" s="57"/>
    </row>
    <row r="1658" spans="1:102" x14ac:dyDescent="0.35">
      <c r="A1658" s="56">
        <v>146</v>
      </c>
      <c r="B1658" s="12" t="s">
        <v>3792</v>
      </c>
      <c r="C1658" s="12">
        <v>146.4</v>
      </c>
      <c r="D1658" s="12" t="s">
        <v>3217</v>
      </c>
      <c r="E1658" s="12" t="s">
        <v>3215</v>
      </c>
      <c r="F1658" s="12">
        <v>4</v>
      </c>
      <c r="G1658" s="12" t="s">
        <v>212</v>
      </c>
      <c r="H1658" s="12" t="s">
        <v>2805</v>
      </c>
      <c r="I1658" s="12" t="s">
        <v>349</v>
      </c>
      <c r="J1658" s="12" t="s">
        <v>556</v>
      </c>
      <c r="K1658" s="12" t="s">
        <v>564</v>
      </c>
      <c r="L1658" s="12" t="s">
        <v>558</v>
      </c>
      <c r="M1658" s="12" t="s">
        <v>3164</v>
      </c>
      <c r="N1658" s="12"/>
      <c r="O1658" s="12" t="s">
        <v>3400</v>
      </c>
      <c r="P1658" s="12" t="s">
        <v>3404</v>
      </c>
      <c r="Q1658" s="12">
        <v>1</v>
      </c>
      <c r="R1658" s="12">
        <v>0</v>
      </c>
      <c r="S1658" s="12">
        <v>0</v>
      </c>
      <c r="T1658" s="12">
        <v>0</v>
      </c>
      <c r="U1658" s="12">
        <v>0</v>
      </c>
      <c r="V1658" s="12">
        <v>0</v>
      </c>
      <c r="W1658" s="12">
        <v>0</v>
      </c>
      <c r="X1658" s="12">
        <v>0</v>
      </c>
      <c r="Y1658" s="12">
        <v>0</v>
      </c>
      <c r="Z1658" s="12">
        <v>0</v>
      </c>
      <c r="AA1658" s="12">
        <v>0</v>
      </c>
      <c r="AB1658" s="12">
        <v>0</v>
      </c>
      <c r="AC1658" s="12">
        <v>0</v>
      </c>
      <c r="AD1658" s="12">
        <v>0</v>
      </c>
      <c r="AE1658" s="12">
        <v>0</v>
      </c>
      <c r="AF1658" s="12">
        <v>0</v>
      </c>
      <c r="AG1658" s="12">
        <v>0</v>
      </c>
      <c r="AH1658" s="12">
        <v>0</v>
      </c>
      <c r="AI1658" s="12">
        <v>0</v>
      </c>
      <c r="AJ1658" s="12">
        <v>0</v>
      </c>
      <c r="AK1658" s="12">
        <v>0</v>
      </c>
      <c r="AL1658" s="12" t="s">
        <v>723</v>
      </c>
      <c r="AM1658" s="12" t="s">
        <v>707</v>
      </c>
      <c r="AN1658" s="12" t="s">
        <v>3165</v>
      </c>
      <c r="AO1658" s="12" t="s">
        <v>3166</v>
      </c>
      <c r="AP1658" s="12" t="s">
        <v>691</v>
      </c>
      <c r="AQ1658" s="12">
        <v>524</v>
      </c>
      <c r="AR1658" s="12">
        <v>2</v>
      </c>
      <c r="AS1658" s="12" t="s">
        <v>755</v>
      </c>
      <c r="AT1658" s="12" t="s">
        <v>349</v>
      </c>
      <c r="AU1658" s="12">
        <v>0</v>
      </c>
      <c r="AV1658" s="12">
        <v>0</v>
      </c>
      <c r="AW1658" s="12">
        <v>0</v>
      </c>
      <c r="AX1658" s="12">
        <v>0</v>
      </c>
      <c r="AY1658" s="7">
        <v>0</v>
      </c>
      <c r="AZ1658" s="12">
        <v>1</v>
      </c>
      <c r="BA1658" s="12">
        <v>1</v>
      </c>
      <c r="BB1658" s="12">
        <v>0</v>
      </c>
      <c r="BC1658" s="12">
        <v>0</v>
      </c>
      <c r="BD1658" s="12">
        <v>0</v>
      </c>
      <c r="BE1658" s="12">
        <v>1</v>
      </c>
      <c r="BF1658" s="12" t="s">
        <v>2820</v>
      </c>
      <c r="BG1658" s="12" t="s">
        <v>3172</v>
      </c>
      <c r="BH1658" s="12">
        <v>1</v>
      </c>
      <c r="BI1658" s="12" t="s">
        <v>3257</v>
      </c>
      <c r="BJ1658" s="12" t="s">
        <v>3460</v>
      </c>
      <c r="BK1658" s="12" t="s">
        <v>776</v>
      </c>
      <c r="BL1658" s="12" t="s">
        <v>3471</v>
      </c>
      <c r="BM1658" s="12" t="s">
        <v>787</v>
      </c>
      <c r="BN1658" s="7"/>
      <c r="BO1658" s="12"/>
      <c r="BP1658" s="12"/>
      <c r="BQ1658" s="12"/>
      <c r="BR1658" s="12"/>
      <c r="BS1658" s="12">
        <v>-0.51</v>
      </c>
      <c r="BT1658" s="12"/>
      <c r="BU1658" s="12"/>
      <c r="BV1658" s="12"/>
      <c r="BW1658" s="12"/>
      <c r="BX1658" s="12"/>
      <c r="BY1658" s="12"/>
      <c r="BZ1658" s="12"/>
      <c r="CA1658" s="12"/>
      <c r="CB1658" s="12"/>
      <c r="CC1658" s="12"/>
      <c r="CD1658" s="12"/>
      <c r="CE1658" s="12">
        <v>0.05</v>
      </c>
      <c r="CF1658" s="12"/>
      <c r="CG1658" s="12"/>
      <c r="CH1658" s="12"/>
      <c r="CI1658" s="12"/>
      <c r="CJ1658" s="12" t="s">
        <v>718</v>
      </c>
      <c r="CK1658" s="12">
        <v>0</v>
      </c>
      <c r="CL1658" s="12"/>
      <c r="CM1658" s="12"/>
      <c r="CN1658" s="12"/>
      <c r="CO1658" s="12"/>
      <c r="CP1658" s="12"/>
      <c r="CQ1658" s="12"/>
      <c r="CR1658" s="12"/>
      <c r="CS1658" s="12"/>
      <c r="CT1658" s="12"/>
      <c r="CU1658" s="12"/>
      <c r="CV1658" s="12"/>
      <c r="CW1658" s="12"/>
      <c r="CX1658" s="57"/>
    </row>
    <row r="1659" spans="1:102" x14ac:dyDescent="0.35">
      <c r="A1659" s="56">
        <v>146</v>
      </c>
      <c r="B1659" s="12" t="s">
        <v>3792</v>
      </c>
      <c r="C1659" s="12">
        <v>146.4</v>
      </c>
      <c r="D1659" s="12" t="s">
        <v>3218</v>
      </c>
      <c r="E1659" s="12" t="s">
        <v>3215</v>
      </c>
      <c r="F1659" s="12">
        <v>4</v>
      </c>
      <c r="G1659" s="12" t="s">
        <v>212</v>
      </c>
      <c r="H1659" s="12" t="s">
        <v>2805</v>
      </c>
      <c r="I1659" s="12" t="s">
        <v>349</v>
      </c>
      <c r="J1659" s="12" t="s">
        <v>556</v>
      </c>
      <c r="K1659" s="12" t="s">
        <v>564</v>
      </c>
      <c r="L1659" s="12" t="s">
        <v>558</v>
      </c>
      <c r="M1659" s="12" t="s">
        <v>3164</v>
      </c>
      <c r="N1659" s="12"/>
      <c r="O1659" s="12" t="s">
        <v>3400</v>
      </c>
      <c r="P1659" s="12" t="s">
        <v>3404</v>
      </c>
      <c r="Q1659" s="12">
        <v>1</v>
      </c>
      <c r="R1659" s="12">
        <v>0</v>
      </c>
      <c r="S1659" s="12">
        <v>0</v>
      </c>
      <c r="T1659" s="12">
        <v>0</v>
      </c>
      <c r="U1659" s="12">
        <v>0</v>
      </c>
      <c r="V1659" s="12">
        <v>0</v>
      </c>
      <c r="W1659" s="12">
        <v>0</v>
      </c>
      <c r="X1659" s="12">
        <v>0</v>
      </c>
      <c r="Y1659" s="12">
        <v>0</v>
      </c>
      <c r="Z1659" s="12">
        <v>0</v>
      </c>
      <c r="AA1659" s="12">
        <v>0</v>
      </c>
      <c r="AB1659" s="12">
        <v>0</v>
      </c>
      <c r="AC1659" s="12">
        <v>0</v>
      </c>
      <c r="AD1659" s="12">
        <v>0</v>
      </c>
      <c r="AE1659" s="12">
        <v>0</v>
      </c>
      <c r="AF1659" s="12">
        <v>0</v>
      </c>
      <c r="AG1659" s="12">
        <v>0</v>
      </c>
      <c r="AH1659" s="12">
        <v>0</v>
      </c>
      <c r="AI1659" s="12">
        <v>0</v>
      </c>
      <c r="AJ1659" s="12">
        <v>0</v>
      </c>
      <c r="AK1659" s="12">
        <v>0</v>
      </c>
      <c r="AL1659" s="12" t="s">
        <v>723</v>
      </c>
      <c r="AM1659" s="12" t="s">
        <v>707</v>
      </c>
      <c r="AN1659" s="12" t="s">
        <v>3165</v>
      </c>
      <c r="AO1659" s="12" t="s">
        <v>3166</v>
      </c>
      <c r="AP1659" s="12" t="s">
        <v>691</v>
      </c>
      <c r="AQ1659" s="12">
        <v>524</v>
      </c>
      <c r="AR1659" s="12">
        <v>2</v>
      </c>
      <c r="AS1659" s="12" t="s">
        <v>755</v>
      </c>
      <c r="AT1659" s="12" t="s">
        <v>349</v>
      </c>
      <c r="AU1659" s="12">
        <v>0</v>
      </c>
      <c r="AV1659" s="12">
        <v>0</v>
      </c>
      <c r="AW1659" s="12">
        <v>0</v>
      </c>
      <c r="AX1659" s="12">
        <v>0</v>
      </c>
      <c r="AY1659" s="7">
        <v>0</v>
      </c>
      <c r="AZ1659" s="12">
        <v>1</v>
      </c>
      <c r="BA1659" s="12">
        <v>1</v>
      </c>
      <c r="BB1659" s="12">
        <v>0</v>
      </c>
      <c r="BC1659" s="12">
        <v>0</v>
      </c>
      <c r="BD1659" s="12">
        <v>0</v>
      </c>
      <c r="BE1659" s="12">
        <v>1</v>
      </c>
      <c r="BF1659" s="12" t="s">
        <v>2820</v>
      </c>
      <c r="BG1659" s="12" t="s">
        <v>3174</v>
      </c>
      <c r="BH1659" s="12">
        <v>1</v>
      </c>
      <c r="BI1659" s="12" t="s">
        <v>3257</v>
      </c>
      <c r="BJ1659" s="12" t="s">
        <v>3460</v>
      </c>
      <c r="BK1659" s="12" t="s">
        <v>776</v>
      </c>
      <c r="BL1659" s="12" t="s">
        <v>3471</v>
      </c>
      <c r="BM1659" s="12" t="s">
        <v>787</v>
      </c>
      <c r="BN1659" s="7"/>
      <c r="BO1659" s="12"/>
      <c r="BP1659" s="12"/>
      <c r="BQ1659" s="12"/>
      <c r="BR1659" s="12"/>
      <c r="BS1659" s="12">
        <v>-0.34</v>
      </c>
      <c r="BT1659" s="12"/>
      <c r="BU1659" s="12"/>
      <c r="BV1659" s="12"/>
      <c r="BW1659" s="12"/>
      <c r="BX1659" s="12"/>
      <c r="BY1659" s="12"/>
      <c r="BZ1659" s="12"/>
      <c r="CA1659" s="12"/>
      <c r="CB1659" s="12"/>
      <c r="CC1659" s="12"/>
      <c r="CD1659" s="12"/>
      <c r="CE1659" s="12">
        <v>0.05</v>
      </c>
      <c r="CF1659" s="12"/>
      <c r="CG1659" s="12"/>
      <c r="CH1659" s="12"/>
      <c r="CI1659" s="12"/>
      <c r="CJ1659" s="12" t="s">
        <v>718</v>
      </c>
      <c r="CK1659" s="12">
        <v>0</v>
      </c>
      <c r="CL1659" s="12"/>
      <c r="CM1659" s="12"/>
      <c r="CN1659" s="12"/>
      <c r="CO1659" s="12"/>
      <c r="CP1659" s="12"/>
      <c r="CQ1659" s="12"/>
      <c r="CR1659" s="12"/>
      <c r="CS1659" s="12"/>
      <c r="CT1659" s="12"/>
      <c r="CU1659" s="12"/>
      <c r="CV1659" s="12"/>
      <c r="CW1659" s="12"/>
      <c r="CX1659" s="57"/>
    </row>
    <row r="1660" spans="1:102" x14ac:dyDescent="0.35">
      <c r="A1660" s="56">
        <v>146</v>
      </c>
      <c r="B1660" s="12" t="s">
        <v>3792</v>
      </c>
      <c r="C1660" s="12">
        <v>146.4</v>
      </c>
      <c r="D1660" s="12" t="s">
        <v>3214</v>
      </c>
      <c r="E1660" s="12" t="s">
        <v>3215</v>
      </c>
      <c r="F1660" s="12" t="s">
        <v>3917</v>
      </c>
      <c r="G1660" s="12" t="s">
        <v>349</v>
      </c>
      <c r="H1660" s="12" t="s">
        <v>2804</v>
      </c>
      <c r="I1660" s="12" t="s">
        <v>1285</v>
      </c>
      <c r="J1660" s="12" t="s">
        <v>556</v>
      </c>
      <c r="K1660" s="12" t="s">
        <v>564</v>
      </c>
      <c r="L1660" s="12" t="s">
        <v>558</v>
      </c>
      <c r="M1660" s="12" t="s">
        <v>3164</v>
      </c>
      <c r="N1660" s="12"/>
      <c r="O1660" s="12" t="s">
        <v>3400</v>
      </c>
      <c r="P1660" s="12" t="s">
        <v>3404</v>
      </c>
      <c r="Q1660" s="12">
        <v>1</v>
      </c>
      <c r="R1660" s="12">
        <v>0</v>
      </c>
      <c r="S1660" s="12">
        <v>0</v>
      </c>
      <c r="T1660" s="12">
        <v>0</v>
      </c>
      <c r="U1660" s="12">
        <v>0</v>
      </c>
      <c r="V1660" s="12">
        <v>0</v>
      </c>
      <c r="W1660" s="12">
        <v>0</v>
      </c>
      <c r="X1660" s="12">
        <v>0</v>
      </c>
      <c r="Y1660" s="12">
        <v>0</v>
      </c>
      <c r="Z1660" s="12">
        <v>0</v>
      </c>
      <c r="AA1660" s="12">
        <v>0</v>
      </c>
      <c r="AB1660" s="12">
        <v>0</v>
      </c>
      <c r="AC1660" s="12">
        <v>0</v>
      </c>
      <c r="AD1660" s="12">
        <v>0</v>
      </c>
      <c r="AE1660" s="12">
        <v>0</v>
      </c>
      <c r="AF1660" s="12">
        <v>0</v>
      </c>
      <c r="AG1660" s="12">
        <v>0</v>
      </c>
      <c r="AH1660" s="12">
        <v>0</v>
      </c>
      <c r="AI1660" s="12">
        <v>0</v>
      </c>
      <c r="AJ1660" s="12">
        <v>0</v>
      </c>
      <c r="AK1660" s="12">
        <v>0</v>
      </c>
      <c r="AL1660" s="12" t="s">
        <v>723</v>
      </c>
      <c r="AM1660" s="12" t="s">
        <v>707</v>
      </c>
      <c r="AN1660" s="12" t="s">
        <v>3165</v>
      </c>
      <c r="AO1660" s="12" t="s">
        <v>3166</v>
      </c>
      <c r="AP1660" s="12" t="s">
        <v>691</v>
      </c>
      <c r="AQ1660" s="12">
        <v>524</v>
      </c>
      <c r="AR1660" s="12">
        <v>2</v>
      </c>
      <c r="AS1660" s="12" t="s">
        <v>755</v>
      </c>
      <c r="AT1660" s="12" t="s">
        <v>349</v>
      </c>
      <c r="AU1660" s="12">
        <v>0</v>
      </c>
      <c r="AV1660" s="12">
        <v>0</v>
      </c>
      <c r="AW1660" s="12">
        <v>0</v>
      </c>
      <c r="AX1660" s="12">
        <v>0</v>
      </c>
      <c r="AY1660" s="7">
        <v>0</v>
      </c>
      <c r="AZ1660" s="12">
        <v>1</v>
      </c>
      <c r="BA1660" s="12">
        <v>1</v>
      </c>
      <c r="BB1660" s="12">
        <v>0</v>
      </c>
      <c r="BC1660" s="12">
        <v>0</v>
      </c>
      <c r="BD1660" s="12">
        <v>0</v>
      </c>
      <c r="BE1660" s="12">
        <v>1</v>
      </c>
      <c r="BF1660" s="12" t="s">
        <v>2820</v>
      </c>
      <c r="BG1660" s="12" t="s">
        <v>3169</v>
      </c>
      <c r="BH1660" s="12">
        <v>1</v>
      </c>
      <c r="BI1660" s="12" t="s">
        <v>3257</v>
      </c>
      <c r="BJ1660" s="12" t="s">
        <v>3460</v>
      </c>
      <c r="BK1660" s="12" t="s">
        <v>599</v>
      </c>
      <c r="BL1660" s="12" t="s">
        <v>3471</v>
      </c>
      <c r="BM1660" s="12" t="s">
        <v>787</v>
      </c>
      <c r="BN1660" s="7"/>
      <c r="BO1660" s="12"/>
      <c r="BP1660" s="12"/>
      <c r="BQ1660" s="12"/>
      <c r="BR1660" s="12"/>
      <c r="BS1660" s="12">
        <v>0.77</v>
      </c>
      <c r="BT1660" s="12"/>
      <c r="BU1660" s="12"/>
      <c r="BV1660" s="12"/>
      <c r="BW1660" s="12"/>
      <c r="BX1660" s="12"/>
      <c r="BY1660" s="12"/>
      <c r="BZ1660" s="12"/>
      <c r="CA1660" s="12"/>
      <c r="CB1660" s="12"/>
      <c r="CC1660" s="12"/>
      <c r="CD1660" s="12"/>
      <c r="CE1660" s="12" t="s">
        <v>3110</v>
      </c>
      <c r="CF1660" s="12"/>
      <c r="CG1660" s="12"/>
      <c r="CH1660" s="12"/>
      <c r="CI1660" s="12"/>
      <c r="CJ1660" s="12" t="s">
        <v>718</v>
      </c>
      <c r="CK1660" s="12">
        <v>0</v>
      </c>
      <c r="CL1660" s="12"/>
      <c r="CM1660" s="12"/>
      <c r="CN1660" s="12"/>
      <c r="CO1660" s="12"/>
      <c r="CP1660" s="12"/>
      <c r="CQ1660" s="12"/>
      <c r="CR1660" s="12"/>
      <c r="CS1660" s="12"/>
      <c r="CT1660" s="12"/>
      <c r="CU1660" s="12"/>
      <c r="CV1660" s="12"/>
      <c r="CW1660" s="12"/>
      <c r="CX1660" s="57"/>
    </row>
    <row r="1661" spans="1:102" x14ac:dyDescent="0.35">
      <c r="A1661" s="56">
        <v>146</v>
      </c>
      <c r="B1661" s="12" t="s">
        <v>3792</v>
      </c>
      <c r="C1661" s="12">
        <v>146.4</v>
      </c>
      <c r="D1661" s="12" t="s">
        <v>3219</v>
      </c>
      <c r="E1661" s="12" t="s">
        <v>3215</v>
      </c>
      <c r="F1661" s="12" t="s">
        <v>3917</v>
      </c>
      <c r="G1661" s="12" t="s">
        <v>349</v>
      </c>
      <c r="H1661" s="12" t="s">
        <v>2804</v>
      </c>
      <c r="I1661" s="12" t="s">
        <v>1285</v>
      </c>
      <c r="J1661" s="12" t="s">
        <v>556</v>
      </c>
      <c r="K1661" s="12" t="s">
        <v>564</v>
      </c>
      <c r="L1661" s="12" t="s">
        <v>558</v>
      </c>
      <c r="M1661" s="12" t="s">
        <v>3164</v>
      </c>
      <c r="N1661" s="12"/>
      <c r="O1661" s="12" t="s">
        <v>3400</v>
      </c>
      <c r="P1661" s="12" t="s">
        <v>3404</v>
      </c>
      <c r="Q1661" s="12">
        <v>1</v>
      </c>
      <c r="R1661" s="12">
        <v>0</v>
      </c>
      <c r="S1661" s="12">
        <v>0</v>
      </c>
      <c r="T1661" s="12">
        <v>0</v>
      </c>
      <c r="U1661" s="12">
        <v>0</v>
      </c>
      <c r="V1661" s="12">
        <v>0</v>
      </c>
      <c r="W1661" s="12">
        <v>0</v>
      </c>
      <c r="X1661" s="12">
        <v>0</v>
      </c>
      <c r="Y1661" s="12">
        <v>0</v>
      </c>
      <c r="Z1661" s="12">
        <v>0</v>
      </c>
      <c r="AA1661" s="12">
        <v>0</v>
      </c>
      <c r="AB1661" s="12">
        <v>0</v>
      </c>
      <c r="AC1661" s="12">
        <v>0</v>
      </c>
      <c r="AD1661" s="12">
        <v>0</v>
      </c>
      <c r="AE1661" s="12">
        <v>0</v>
      </c>
      <c r="AF1661" s="12">
        <v>0</v>
      </c>
      <c r="AG1661" s="12">
        <v>0</v>
      </c>
      <c r="AH1661" s="12">
        <v>0</v>
      </c>
      <c r="AI1661" s="12">
        <v>0</v>
      </c>
      <c r="AJ1661" s="12">
        <v>0</v>
      </c>
      <c r="AK1661" s="12">
        <v>0</v>
      </c>
      <c r="AL1661" s="12" t="s">
        <v>723</v>
      </c>
      <c r="AM1661" s="12" t="s">
        <v>707</v>
      </c>
      <c r="AN1661" s="12" t="s">
        <v>3165</v>
      </c>
      <c r="AO1661" s="12" t="s">
        <v>3166</v>
      </c>
      <c r="AP1661" s="12" t="s">
        <v>691</v>
      </c>
      <c r="AQ1661" s="12">
        <v>524</v>
      </c>
      <c r="AR1661" s="12">
        <v>2</v>
      </c>
      <c r="AS1661" s="12" t="s">
        <v>755</v>
      </c>
      <c r="AT1661" s="12" t="s">
        <v>349</v>
      </c>
      <c r="AU1661" s="12">
        <v>0</v>
      </c>
      <c r="AV1661" s="12">
        <v>0</v>
      </c>
      <c r="AW1661" s="12">
        <v>0</v>
      </c>
      <c r="AX1661" s="12">
        <v>0</v>
      </c>
      <c r="AY1661" s="7">
        <v>0</v>
      </c>
      <c r="AZ1661" s="12">
        <v>1</v>
      </c>
      <c r="BA1661" s="12">
        <v>1</v>
      </c>
      <c r="BB1661" s="12">
        <v>0</v>
      </c>
      <c r="BC1661" s="12">
        <v>0</v>
      </c>
      <c r="BD1661" s="12">
        <v>0</v>
      </c>
      <c r="BE1661" s="12">
        <v>1</v>
      </c>
      <c r="BF1661" s="12" t="s">
        <v>2820</v>
      </c>
      <c r="BG1661" s="12" t="s">
        <v>3178</v>
      </c>
      <c r="BH1661" s="12">
        <v>1</v>
      </c>
      <c r="BI1661" s="12" t="s">
        <v>3257</v>
      </c>
      <c r="BJ1661" s="12" t="s">
        <v>3460</v>
      </c>
      <c r="BK1661" s="12" t="s">
        <v>599</v>
      </c>
      <c r="BL1661" s="12" t="s">
        <v>3471</v>
      </c>
      <c r="BM1661" s="12" t="s">
        <v>787</v>
      </c>
      <c r="BN1661" s="7"/>
      <c r="BO1661" s="12"/>
      <c r="BP1661" s="12"/>
      <c r="BQ1661" s="12"/>
      <c r="BR1661" s="12"/>
      <c r="BS1661" s="12">
        <v>0.02</v>
      </c>
      <c r="BT1661" s="12"/>
      <c r="BU1661" s="12"/>
      <c r="BV1661" s="12"/>
      <c r="BW1661" s="12"/>
      <c r="BX1661" s="12"/>
      <c r="BY1661" s="12"/>
      <c r="BZ1661" s="12"/>
      <c r="CA1661" s="12"/>
      <c r="CB1661" s="12"/>
      <c r="CC1661" s="12"/>
      <c r="CD1661" s="12"/>
      <c r="CE1661" s="12" t="s">
        <v>3110</v>
      </c>
      <c r="CF1661" s="12"/>
      <c r="CG1661" s="12"/>
      <c r="CH1661" s="12"/>
      <c r="CI1661" s="12"/>
      <c r="CJ1661" s="12" t="s">
        <v>718</v>
      </c>
      <c r="CK1661" s="12">
        <v>0</v>
      </c>
      <c r="CL1661" s="12"/>
      <c r="CM1661" s="12"/>
      <c r="CN1661" s="12"/>
      <c r="CO1661" s="12"/>
      <c r="CP1661" s="12"/>
      <c r="CQ1661" s="12"/>
      <c r="CR1661" s="12"/>
      <c r="CS1661" s="12"/>
      <c r="CT1661" s="12"/>
      <c r="CU1661" s="12"/>
      <c r="CV1661" s="12"/>
      <c r="CW1661" s="12"/>
      <c r="CX1661" s="57"/>
    </row>
    <row r="1662" spans="1:102" x14ac:dyDescent="0.35">
      <c r="A1662" s="56">
        <v>146</v>
      </c>
      <c r="B1662" s="12" t="s">
        <v>3792</v>
      </c>
      <c r="C1662" s="12">
        <v>146.4</v>
      </c>
      <c r="D1662" s="12" t="s">
        <v>3220</v>
      </c>
      <c r="E1662" s="12" t="s">
        <v>3215</v>
      </c>
      <c r="F1662" s="12" t="s">
        <v>3917</v>
      </c>
      <c r="G1662" s="12" t="s">
        <v>349</v>
      </c>
      <c r="H1662" s="12" t="s">
        <v>2804</v>
      </c>
      <c r="I1662" s="12" t="s">
        <v>1285</v>
      </c>
      <c r="J1662" s="12" t="s">
        <v>556</v>
      </c>
      <c r="K1662" s="12" t="s">
        <v>564</v>
      </c>
      <c r="L1662" s="12" t="s">
        <v>558</v>
      </c>
      <c r="M1662" s="12" t="s">
        <v>3164</v>
      </c>
      <c r="N1662" s="12"/>
      <c r="O1662" s="12" t="s">
        <v>3400</v>
      </c>
      <c r="P1662" s="12" t="s">
        <v>3404</v>
      </c>
      <c r="Q1662" s="12">
        <v>1</v>
      </c>
      <c r="R1662" s="12">
        <v>0</v>
      </c>
      <c r="S1662" s="12">
        <v>0</v>
      </c>
      <c r="T1662" s="12">
        <v>0</v>
      </c>
      <c r="U1662" s="12">
        <v>0</v>
      </c>
      <c r="V1662" s="12">
        <v>0</v>
      </c>
      <c r="W1662" s="12">
        <v>0</v>
      </c>
      <c r="X1662" s="12">
        <v>0</v>
      </c>
      <c r="Y1662" s="12">
        <v>0</v>
      </c>
      <c r="Z1662" s="12">
        <v>0</v>
      </c>
      <c r="AA1662" s="12">
        <v>0</v>
      </c>
      <c r="AB1662" s="12">
        <v>0</v>
      </c>
      <c r="AC1662" s="12">
        <v>0</v>
      </c>
      <c r="AD1662" s="12">
        <v>0</v>
      </c>
      <c r="AE1662" s="12">
        <v>0</v>
      </c>
      <c r="AF1662" s="12">
        <v>0</v>
      </c>
      <c r="AG1662" s="12">
        <v>0</v>
      </c>
      <c r="AH1662" s="12">
        <v>0</v>
      </c>
      <c r="AI1662" s="12">
        <v>0</v>
      </c>
      <c r="AJ1662" s="12">
        <v>0</v>
      </c>
      <c r="AK1662" s="12">
        <v>0</v>
      </c>
      <c r="AL1662" s="12" t="s">
        <v>723</v>
      </c>
      <c r="AM1662" s="12" t="s">
        <v>707</v>
      </c>
      <c r="AN1662" s="12" t="s">
        <v>3165</v>
      </c>
      <c r="AO1662" s="12" t="s">
        <v>3166</v>
      </c>
      <c r="AP1662" s="12" t="s">
        <v>691</v>
      </c>
      <c r="AQ1662" s="12">
        <v>524</v>
      </c>
      <c r="AR1662" s="12">
        <v>2</v>
      </c>
      <c r="AS1662" s="12" t="s">
        <v>755</v>
      </c>
      <c r="AT1662" s="12" t="s">
        <v>349</v>
      </c>
      <c r="AU1662" s="12">
        <v>0</v>
      </c>
      <c r="AV1662" s="12">
        <v>0</v>
      </c>
      <c r="AW1662" s="12">
        <v>0</v>
      </c>
      <c r="AX1662" s="12">
        <v>0</v>
      </c>
      <c r="AY1662" s="7">
        <v>0</v>
      </c>
      <c r="AZ1662" s="12">
        <v>1</v>
      </c>
      <c r="BA1662" s="12">
        <v>1</v>
      </c>
      <c r="BB1662" s="12">
        <v>0</v>
      </c>
      <c r="BC1662" s="12">
        <v>0</v>
      </c>
      <c r="BD1662" s="12">
        <v>0</v>
      </c>
      <c r="BE1662" s="12">
        <v>1</v>
      </c>
      <c r="BF1662" s="12" t="s">
        <v>2820</v>
      </c>
      <c r="BG1662" s="12" t="s">
        <v>3180</v>
      </c>
      <c r="BH1662" s="12">
        <v>1</v>
      </c>
      <c r="BI1662" s="12" t="s">
        <v>3257</v>
      </c>
      <c r="BJ1662" s="12" t="s">
        <v>3460</v>
      </c>
      <c r="BK1662" s="12" t="s">
        <v>599</v>
      </c>
      <c r="BL1662" s="12" t="s">
        <v>3471</v>
      </c>
      <c r="BM1662" s="12" t="s">
        <v>787</v>
      </c>
      <c r="BN1662" s="7"/>
      <c r="BO1662" s="12"/>
      <c r="BP1662" s="12"/>
      <c r="BQ1662" s="12"/>
      <c r="BR1662" s="12"/>
      <c r="BS1662" s="12">
        <v>0.3</v>
      </c>
      <c r="BT1662" s="12"/>
      <c r="BU1662" s="12"/>
      <c r="BV1662" s="12"/>
      <c r="BW1662" s="12"/>
      <c r="BX1662" s="12"/>
      <c r="BY1662" s="12"/>
      <c r="BZ1662" s="12"/>
      <c r="CA1662" s="12"/>
      <c r="CB1662" s="12"/>
      <c r="CC1662" s="12"/>
      <c r="CD1662" s="12"/>
      <c r="CE1662" s="12" t="s">
        <v>3110</v>
      </c>
      <c r="CF1662" s="12"/>
      <c r="CG1662" s="12"/>
      <c r="CH1662" s="12"/>
      <c r="CI1662" s="12"/>
      <c r="CJ1662" s="12" t="s">
        <v>718</v>
      </c>
      <c r="CK1662" s="12">
        <v>0</v>
      </c>
      <c r="CL1662" s="12"/>
      <c r="CM1662" s="12"/>
      <c r="CN1662" s="12"/>
      <c r="CO1662" s="12"/>
      <c r="CP1662" s="12"/>
      <c r="CQ1662" s="12"/>
      <c r="CR1662" s="12"/>
      <c r="CS1662" s="12"/>
      <c r="CT1662" s="12"/>
      <c r="CU1662" s="12"/>
      <c r="CV1662" s="12"/>
      <c r="CW1662" s="12"/>
      <c r="CX1662" s="57"/>
    </row>
    <row r="1663" spans="1:102" x14ac:dyDescent="0.35">
      <c r="A1663" s="60">
        <v>146</v>
      </c>
      <c r="B1663" s="53" t="s">
        <v>3792</v>
      </c>
      <c r="C1663" s="53">
        <v>146.4</v>
      </c>
      <c r="D1663" s="53" t="s">
        <v>3222</v>
      </c>
      <c r="E1663" s="53" t="s">
        <v>3215</v>
      </c>
      <c r="F1663" s="53" t="s">
        <v>3917</v>
      </c>
      <c r="G1663" s="53" t="s">
        <v>349</v>
      </c>
      <c r="H1663" s="53" t="s">
        <v>2804</v>
      </c>
      <c r="I1663" s="53" t="s">
        <v>1285</v>
      </c>
      <c r="J1663" s="53" t="s">
        <v>556</v>
      </c>
      <c r="K1663" s="53" t="s">
        <v>564</v>
      </c>
      <c r="L1663" s="53" t="s">
        <v>558</v>
      </c>
      <c r="M1663" s="53" t="s">
        <v>3164</v>
      </c>
      <c r="N1663" s="53"/>
      <c r="O1663" s="53" t="s">
        <v>3400</v>
      </c>
      <c r="P1663" s="53" t="s">
        <v>3404</v>
      </c>
      <c r="Q1663" s="53">
        <v>1</v>
      </c>
      <c r="R1663" s="53">
        <v>0</v>
      </c>
      <c r="S1663" s="53">
        <v>0</v>
      </c>
      <c r="T1663" s="53">
        <v>0</v>
      </c>
      <c r="U1663" s="53">
        <v>0</v>
      </c>
      <c r="V1663" s="53">
        <v>0</v>
      </c>
      <c r="W1663" s="53">
        <v>0</v>
      </c>
      <c r="X1663" s="53">
        <v>0</v>
      </c>
      <c r="Y1663" s="53">
        <v>0</v>
      </c>
      <c r="Z1663" s="53">
        <v>0</v>
      </c>
      <c r="AA1663" s="53">
        <v>0</v>
      </c>
      <c r="AB1663" s="53">
        <v>0</v>
      </c>
      <c r="AC1663" s="53">
        <v>0</v>
      </c>
      <c r="AD1663" s="53">
        <v>0</v>
      </c>
      <c r="AE1663" s="53">
        <v>0</v>
      </c>
      <c r="AF1663" s="53">
        <v>0</v>
      </c>
      <c r="AG1663" s="53">
        <v>0</v>
      </c>
      <c r="AH1663" s="53">
        <v>0</v>
      </c>
      <c r="AI1663" s="53">
        <v>0</v>
      </c>
      <c r="AJ1663" s="53">
        <v>0</v>
      </c>
      <c r="AK1663" s="53">
        <v>0</v>
      </c>
      <c r="AL1663" s="53" t="s">
        <v>723</v>
      </c>
      <c r="AM1663" s="53" t="s">
        <v>707</v>
      </c>
      <c r="AN1663" s="53" t="s">
        <v>3165</v>
      </c>
      <c r="AO1663" s="53" t="s">
        <v>3166</v>
      </c>
      <c r="AP1663" s="53" t="s">
        <v>691</v>
      </c>
      <c r="AQ1663" s="53">
        <v>524</v>
      </c>
      <c r="AR1663" s="53">
        <v>2</v>
      </c>
      <c r="AS1663" s="53" t="s">
        <v>755</v>
      </c>
      <c r="AT1663" s="53" t="s">
        <v>349</v>
      </c>
      <c r="AU1663" s="53">
        <v>0</v>
      </c>
      <c r="AV1663" s="53">
        <v>0</v>
      </c>
      <c r="AW1663" s="53">
        <v>0</v>
      </c>
      <c r="AX1663" s="53">
        <v>0</v>
      </c>
      <c r="AY1663" s="36">
        <v>0</v>
      </c>
      <c r="AZ1663" s="12">
        <v>1</v>
      </c>
      <c r="BA1663" s="12">
        <v>1</v>
      </c>
      <c r="BB1663" s="53">
        <v>0</v>
      </c>
      <c r="BC1663" s="12">
        <v>0</v>
      </c>
      <c r="BD1663" s="53">
        <v>0</v>
      </c>
      <c r="BE1663" s="53">
        <v>1</v>
      </c>
      <c r="BF1663" s="53" t="s">
        <v>3258</v>
      </c>
      <c r="BG1663" s="53" t="s">
        <v>3184</v>
      </c>
      <c r="BH1663" s="53">
        <v>1</v>
      </c>
      <c r="BI1663" s="53" t="s">
        <v>3282</v>
      </c>
      <c r="BJ1663" s="53" t="s">
        <v>3460</v>
      </c>
      <c r="BK1663" s="53" t="s">
        <v>599</v>
      </c>
      <c r="BL1663" s="53" t="s">
        <v>3471</v>
      </c>
      <c r="BM1663" s="53" t="s">
        <v>787</v>
      </c>
      <c r="BN1663" s="36"/>
      <c r="BO1663" s="53"/>
      <c r="BP1663" s="53"/>
      <c r="BQ1663" s="53"/>
      <c r="BR1663" s="53"/>
      <c r="BS1663" s="53">
        <v>0.4</v>
      </c>
      <c r="BT1663" s="53"/>
      <c r="BU1663" s="53"/>
      <c r="BV1663" s="53"/>
      <c r="BW1663" s="53"/>
      <c r="BX1663" s="53"/>
      <c r="BY1663" s="53"/>
      <c r="BZ1663" s="53"/>
      <c r="CA1663" s="53"/>
      <c r="CB1663" s="53"/>
      <c r="CC1663" s="53"/>
      <c r="CD1663" s="53"/>
      <c r="CE1663" s="53" t="s">
        <v>3110</v>
      </c>
      <c r="CF1663" s="53"/>
      <c r="CG1663" s="53"/>
      <c r="CH1663" s="53"/>
      <c r="CI1663" s="53"/>
      <c r="CJ1663" s="53" t="s">
        <v>718</v>
      </c>
      <c r="CK1663" s="53">
        <v>0</v>
      </c>
      <c r="CL1663" s="53"/>
      <c r="CM1663" s="53"/>
      <c r="CN1663" s="53"/>
      <c r="CO1663" s="53"/>
      <c r="CP1663" s="53"/>
      <c r="CQ1663" s="53"/>
      <c r="CR1663" s="53"/>
      <c r="CS1663" s="53"/>
      <c r="CT1663" s="53"/>
      <c r="CU1663" s="53"/>
      <c r="CV1663" s="53"/>
      <c r="CW1663" s="53"/>
      <c r="CX1663" s="59"/>
    </row>
    <row r="1664" spans="1:102" s="62" customFormat="1" x14ac:dyDescent="0.35"/>
    <row r="1665" s="62" customFormat="1" x14ac:dyDescent="0.35"/>
    <row r="1666" s="62" customFormat="1" x14ac:dyDescent="0.35"/>
    <row r="1667" s="62" customFormat="1" x14ac:dyDescent="0.35"/>
    <row r="1668" s="62" customFormat="1" x14ac:dyDescent="0.35"/>
    <row r="1669" s="62" customFormat="1" x14ac:dyDescent="0.35"/>
    <row r="1670" s="62" customFormat="1" x14ac:dyDescent="0.35"/>
    <row r="1671" s="62" customFormat="1" x14ac:dyDescent="0.35"/>
    <row r="1672" s="62" customFormat="1" x14ac:dyDescent="0.35"/>
    <row r="1673" s="62" customFormat="1" x14ac:dyDescent="0.35"/>
    <row r="1674" s="62" customFormat="1" x14ac:dyDescent="0.35"/>
    <row r="1675" s="62" customFormat="1" x14ac:dyDescent="0.35"/>
    <row r="1676" s="62" customFormat="1" x14ac:dyDescent="0.35"/>
    <row r="1677" s="62" customFormat="1" x14ac:dyDescent="0.35"/>
    <row r="1678" s="62" customFormat="1" x14ac:dyDescent="0.35"/>
    <row r="1679" s="62" customFormat="1" x14ac:dyDescent="0.35"/>
    <row r="1680" s="62" customFormat="1" x14ac:dyDescent="0.35"/>
    <row r="1681" s="62" customFormat="1" x14ac:dyDescent="0.35"/>
    <row r="1682" s="62" customFormat="1" x14ac:dyDescent="0.35"/>
    <row r="1683" s="62" customFormat="1" x14ac:dyDescent="0.35"/>
    <row r="1684" s="62" customFormat="1" x14ac:dyDescent="0.35"/>
    <row r="1685" s="62" customFormat="1" x14ac:dyDescent="0.35"/>
    <row r="1686" s="62" customFormat="1" x14ac:dyDescent="0.35"/>
    <row r="1687" s="62" customFormat="1" x14ac:dyDescent="0.35"/>
    <row r="1688" s="62" customFormat="1" x14ac:dyDescent="0.35"/>
    <row r="1689" s="62" customFormat="1" x14ac:dyDescent="0.35"/>
    <row r="1690" s="62" customFormat="1" x14ac:dyDescent="0.35"/>
    <row r="1691" s="62" customFormat="1" x14ac:dyDescent="0.35"/>
    <row r="1692" s="62" customFormat="1" x14ac:dyDescent="0.35"/>
    <row r="1693" s="62" customFormat="1" x14ac:dyDescent="0.35"/>
    <row r="1694" s="62" customFormat="1" x14ac:dyDescent="0.35"/>
    <row r="1695" s="62" customFormat="1" x14ac:dyDescent="0.35"/>
    <row r="1696" s="62" customFormat="1" x14ac:dyDescent="0.35"/>
    <row r="1697" s="62" customFormat="1" x14ac:dyDescent="0.35"/>
    <row r="1698" s="62" customFormat="1" x14ac:dyDescent="0.35"/>
    <row r="1699" s="62" customFormat="1" x14ac:dyDescent="0.35"/>
    <row r="1700" s="62" customFormat="1" x14ac:dyDescent="0.35"/>
    <row r="1701" s="62" customFormat="1" x14ac:dyDescent="0.35"/>
    <row r="1702" s="62" customFormat="1" x14ac:dyDescent="0.35"/>
    <row r="1703" s="62" customFormat="1" x14ac:dyDescent="0.35"/>
    <row r="1704" s="62" customFormat="1" x14ac:dyDescent="0.35"/>
    <row r="1705" s="62" customFormat="1" x14ac:dyDescent="0.35"/>
    <row r="1706" s="62" customFormat="1" x14ac:dyDescent="0.35"/>
    <row r="1707" s="62" customFormat="1" x14ac:dyDescent="0.35"/>
    <row r="1708" s="62" customFormat="1" x14ac:dyDescent="0.35"/>
    <row r="1709" s="62" customFormat="1" x14ac:dyDescent="0.35"/>
    <row r="1710" s="62" customFormat="1" x14ac:dyDescent="0.35"/>
    <row r="1711" s="62" customFormat="1" x14ac:dyDescent="0.35"/>
    <row r="1712" s="62" customFormat="1" x14ac:dyDescent="0.35"/>
    <row r="1713" s="62" customFormat="1" x14ac:dyDescent="0.35"/>
    <row r="1714" s="62" customFormat="1" x14ac:dyDescent="0.35"/>
    <row r="1715" s="62" customFormat="1" x14ac:dyDescent="0.35"/>
    <row r="1716" s="62" customFormat="1" x14ac:dyDescent="0.35"/>
    <row r="1717" s="62" customFormat="1" x14ac:dyDescent="0.35"/>
    <row r="1718" s="62" customFormat="1" x14ac:dyDescent="0.35"/>
    <row r="1719" s="62" customFormat="1" x14ac:dyDescent="0.35"/>
    <row r="1720" s="62" customFormat="1" x14ac:dyDescent="0.35"/>
    <row r="1721" s="62" customFormat="1" x14ac:dyDescent="0.35"/>
    <row r="1722" s="62" customFormat="1" x14ac:dyDescent="0.35"/>
    <row r="1723" s="62" customFormat="1" x14ac:dyDescent="0.35"/>
    <row r="1724" s="62" customFormat="1" x14ac:dyDescent="0.35"/>
    <row r="1725" s="62" customFormat="1" x14ac:dyDescent="0.35"/>
    <row r="1726" s="62" customFormat="1" x14ac:dyDescent="0.35"/>
    <row r="1727" s="62" customFormat="1" x14ac:dyDescent="0.35"/>
    <row r="1728" s="62" customFormat="1" x14ac:dyDescent="0.35"/>
    <row r="1729" s="62" customFormat="1" x14ac:dyDescent="0.35"/>
    <row r="1730" s="62" customFormat="1" x14ac:dyDescent="0.35"/>
    <row r="1731" s="62" customFormat="1" x14ac:dyDescent="0.35"/>
    <row r="1732" s="62" customFormat="1" x14ac:dyDescent="0.35"/>
    <row r="1733" s="62" customFormat="1" x14ac:dyDescent="0.35"/>
    <row r="1734" s="62" customFormat="1" x14ac:dyDescent="0.35"/>
    <row r="1735" s="62" customFormat="1" x14ac:dyDescent="0.35"/>
    <row r="1736" s="62" customFormat="1" x14ac:dyDescent="0.35"/>
    <row r="1737" s="62" customFormat="1" x14ac:dyDescent="0.35"/>
    <row r="1738" s="62" customFormat="1" x14ac:dyDescent="0.35"/>
    <row r="1739" s="62" customFormat="1" x14ac:dyDescent="0.35"/>
    <row r="1740" s="62" customFormat="1" x14ac:dyDescent="0.35"/>
    <row r="1741" s="62" customFormat="1" x14ac:dyDescent="0.35"/>
    <row r="1742" s="62" customFormat="1" x14ac:dyDescent="0.35"/>
    <row r="1743" s="62" customFormat="1" x14ac:dyDescent="0.35"/>
    <row r="1744" s="62" customFormat="1" x14ac:dyDescent="0.35"/>
    <row r="1745" s="62" customFormat="1" x14ac:dyDescent="0.35"/>
    <row r="1746" s="62" customFormat="1" x14ac:dyDescent="0.35"/>
    <row r="1747" s="62" customFormat="1" x14ac:dyDescent="0.35"/>
    <row r="1748" s="62" customFormat="1" x14ac:dyDescent="0.35"/>
    <row r="1749" s="62" customFormat="1" x14ac:dyDescent="0.35"/>
    <row r="1750" s="62" customFormat="1" x14ac:dyDescent="0.35"/>
    <row r="1751" s="62" customFormat="1" x14ac:dyDescent="0.35"/>
    <row r="1752" s="62" customFormat="1" x14ac:dyDescent="0.35"/>
    <row r="1753" s="62" customFormat="1" x14ac:dyDescent="0.35"/>
    <row r="1754" s="62" customFormat="1" x14ac:dyDescent="0.35"/>
    <row r="1755" s="62" customFormat="1" x14ac:dyDescent="0.35"/>
    <row r="1756" s="62" customFormat="1" x14ac:dyDescent="0.35"/>
    <row r="1757" s="62" customFormat="1" x14ac:dyDescent="0.35"/>
    <row r="1758" s="62" customFormat="1" x14ac:dyDescent="0.35"/>
    <row r="1759" s="62" customFormat="1" x14ac:dyDescent="0.35"/>
    <row r="1760" s="62" customFormat="1" x14ac:dyDescent="0.35"/>
    <row r="1761" s="62" customFormat="1" x14ac:dyDescent="0.35"/>
    <row r="1762" s="62" customFormat="1" x14ac:dyDescent="0.35"/>
    <row r="1763" s="62" customFormat="1" x14ac:dyDescent="0.35"/>
    <row r="1764" s="62" customFormat="1" x14ac:dyDescent="0.35"/>
    <row r="1765" s="62" customFormat="1" x14ac:dyDescent="0.35"/>
    <row r="1766" s="62" customFormat="1" x14ac:dyDescent="0.35"/>
    <row r="1767" s="62" customFormat="1" x14ac:dyDescent="0.35"/>
    <row r="1768" s="62" customFormat="1" x14ac:dyDescent="0.35"/>
    <row r="1769" s="62" customFormat="1" x14ac:dyDescent="0.35"/>
    <row r="1770" s="62" customFormat="1" x14ac:dyDescent="0.35"/>
    <row r="1771" s="62" customFormat="1" x14ac:dyDescent="0.35"/>
    <row r="1772" s="62" customFormat="1" x14ac:dyDescent="0.35"/>
    <row r="1773" s="62" customFormat="1" x14ac:dyDescent="0.35"/>
    <row r="1774" s="62" customFormat="1" x14ac:dyDescent="0.35"/>
    <row r="1775" s="62" customFormat="1" x14ac:dyDescent="0.35"/>
    <row r="1776" s="62" customFormat="1" x14ac:dyDescent="0.35"/>
    <row r="1777" s="62" customFormat="1" x14ac:dyDescent="0.35"/>
    <row r="1778" s="62" customFormat="1" x14ac:dyDescent="0.35"/>
    <row r="1779" s="62" customFormat="1" x14ac:dyDescent="0.35"/>
    <row r="1780" s="62" customFormat="1" x14ac:dyDescent="0.35"/>
    <row r="1781" s="62" customFormat="1" x14ac:dyDescent="0.35"/>
    <row r="1782" s="62" customFormat="1" x14ac:dyDescent="0.35"/>
    <row r="1783" s="62" customFormat="1" x14ac:dyDescent="0.35"/>
    <row r="1784" s="62" customFormat="1" x14ac:dyDescent="0.35"/>
    <row r="1785" s="62" customFormat="1" x14ac:dyDescent="0.35"/>
    <row r="1786" s="62" customFormat="1" x14ac:dyDescent="0.35"/>
    <row r="1787" s="62" customFormat="1" x14ac:dyDescent="0.35"/>
    <row r="1788" s="62" customFormat="1" x14ac:dyDescent="0.35"/>
    <row r="1789" s="62" customFormat="1" x14ac:dyDescent="0.35"/>
    <row r="1790" s="62" customFormat="1" x14ac:dyDescent="0.35"/>
    <row r="1791" s="62" customFormat="1" x14ac:dyDescent="0.35"/>
    <row r="1792" s="62" customFormat="1" x14ac:dyDescent="0.35"/>
    <row r="1793" s="62" customFormat="1" x14ac:dyDescent="0.35"/>
    <row r="1794" s="62" customFormat="1" x14ac:dyDescent="0.35"/>
    <row r="1795" s="62" customFormat="1" x14ac:dyDescent="0.35"/>
    <row r="1796" s="62" customFormat="1" x14ac:dyDescent="0.35"/>
    <row r="1797" s="62" customFormat="1" x14ac:dyDescent="0.35"/>
    <row r="1798" s="62" customFormat="1" x14ac:dyDescent="0.35"/>
    <row r="1799" s="62" customFormat="1" x14ac:dyDescent="0.35"/>
    <row r="1800" s="62" customFormat="1" x14ac:dyDescent="0.35"/>
    <row r="1801" s="62" customFormat="1" x14ac:dyDescent="0.35"/>
    <row r="1802" s="62" customFormat="1" x14ac:dyDescent="0.35"/>
    <row r="1803" s="62" customFormat="1" x14ac:dyDescent="0.35"/>
    <row r="1804" s="62" customFormat="1" x14ac:dyDescent="0.35"/>
    <row r="1805" s="62" customFormat="1" x14ac:dyDescent="0.35"/>
    <row r="1806" s="62" customFormat="1" x14ac:dyDescent="0.35"/>
    <row r="1807" s="62" customFormat="1" x14ac:dyDescent="0.35"/>
    <row r="1808" s="62" customFormat="1" x14ac:dyDescent="0.35"/>
    <row r="1809" s="62" customFormat="1" x14ac:dyDescent="0.35"/>
    <row r="1810" s="62" customFormat="1" x14ac:dyDescent="0.35"/>
    <row r="1811" s="62" customFormat="1" x14ac:dyDescent="0.35"/>
    <row r="1812" s="62" customFormat="1" x14ac:dyDescent="0.35"/>
    <row r="1813" s="62" customFormat="1" x14ac:dyDescent="0.35"/>
    <row r="1814" s="62" customFormat="1" x14ac:dyDescent="0.35"/>
    <row r="1815" s="62" customFormat="1" x14ac:dyDescent="0.35"/>
    <row r="1816" s="62" customFormat="1" x14ac:dyDescent="0.35"/>
    <row r="1817" s="62" customFormat="1" x14ac:dyDescent="0.35"/>
    <row r="1818" s="62" customFormat="1" x14ac:dyDescent="0.35"/>
    <row r="1819" s="62" customFormat="1" x14ac:dyDescent="0.35"/>
    <row r="1820" s="62" customFormat="1" x14ac:dyDescent="0.35"/>
    <row r="1821" s="62" customFormat="1" x14ac:dyDescent="0.35"/>
    <row r="1822" s="62" customFormat="1" x14ac:dyDescent="0.35"/>
    <row r="1823" s="62" customFormat="1" x14ac:dyDescent="0.35"/>
    <row r="1824" s="62" customFormat="1" x14ac:dyDescent="0.35"/>
    <row r="1825" s="62" customFormat="1" x14ac:dyDescent="0.35"/>
    <row r="1826" s="62" customFormat="1" x14ac:dyDescent="0.35"/>
    <row r="1827" s="62" customFormat="1" x14ac:dyDescent="0.35"/>
    <row r="1828" s="62" customFormat="1" x14ac:dyDescent="0.35"/>
    <row r="1829" s="62" customFormat="1" x14ac:dyDescent="0.35"/>
    <row r="1830" s="62" customFormat="1" x14ac:dyDescent="0.35"/>
    <row r="1831" s="62" customFormat="1" x14ac:dyDescent="0.35"/>
    <row r="1832" s="62" customFormat="1" x14ac:dyDescent="0.35"/>
    <row r="1833" s="62" customFormat="1" x14ac:dyDescent="0.35"/>
    <row r="1834" s="62" customFormat="1" x14ac:dyDescent="0.35"/>
    <row r="1835" s="62" customFormat="1" x14ac:dyDescent="0.35"/>
    <row r="1836" s="62" customFormat="1" x14ac:dyDescent="0.35"/>
    <row r="1837" s="62" customFormat="1" x14ac:dyDescent="0.35"/>
    <row r="1838" s="62" customFormat="1" x14ac:dyDescent="0.35"/>
    <row r="1839" s="62" customFormat="1" x14ac:dyDescent="0.35"/>
    <row r="1840" s="62" customFormat="1" x14ac:dyDescent="0.35"/>
    <row r="1841" s="62" customFormat="1" x14ac:dyDescent="0.35"/>
    <row r="1842" s="62" customFormat="1" x14ac:dyDescent="0.35"/>
    <row r="1843" s="62" customFormat="1" x14ac:dyDescent="0.35"/>
    <row r="1844" s="62" customFormat="1" x14ac:dyDescent="0.35"/>
    <row r="1845" s="62" customFormat="1" x14ac:dyDescent="0.35"/>
    <row r="1846" s="62" customFormat="1" x14ac:dyDescent="0.35"/>
    <row r="1847" s="62" customFormat="1" x14ac:dyDescent="0.35"/>
    <row r="1848" s="62" customFormat="1" x14ac:dyDescent="0.35"/>
    <row r="1849" s="62" customFormat="1" x14ac:dyDescent="0.35"/>
    <row r="1850" s="62" customFormat="1" x14ac:dyDescent="0.35"/>
    <row r="1851" s="62" customFormat="1" x14ac:dyDescent="0.35"/>
    <row r="1852" s="62" customFormat="1" x14ac:dyDescent="0.35"/>
    <row r="1853" s="62" customFormat="1" x14ac:dyDescent="0.35"/>
    <row r="1854" s="62" customFormat="1" x14ac:dyDescent="0.35"/>
    <row r="1855" s="62" customFormat="1" x14ac:dyDescent="0.35"/>
    <row r="1856" s="62" customFormat="1" x14ac:dyDescent="0.35"/>
    <row r="1857" s="62" customFormat="1" x14ac:dyDescent="0.35"/>
    <row r="1858" s="62" customFormat="1" x14ac:dyDescent="0.35"/>
    <row r="1859" s="62" customFormat="1" x14ac:dyDescent="0.35"/>
    <row r="1860" s="62" customFormat="1" x14ac:dyDescent="0.35"/>
    <row r="1861" s="62" customFormat="1" x14ac:dyDescent="0.35"/>
    <row r="1862" s="62" customFormat="1" x14ac:dyDescent="0.35"/>
    <row r="1863" s="62" customFormat="1" x14ac:dyDescent="0.35"/>
    <row r="1864" s="62" customFormat="1" x14ac:dyDescent="0.35"/>
    <row r="1865" s="62" customFormat="1" x14ac:dyDescent="0.35"/>
    <row r="1866" s="62" customFormat="1" x14ac:dyDescent="0.35"/>
    <row r="1867" s="62" customFormat="1" x14ac:dyDescent="0.35"/>
    <row r="1868" s="62" customFormat="1" x14ac:dyDescent="0.35"/>
    <row r="1869" s="62" customFormat="1" x14ac:dyDescent="0.35"/>
    <row r="1870" s="62" customFormat="1" x14ac:dyDescent="0.35"/>
    <row r="1871" s="62" customFormat="1" x14ac:dyDescent="0.35"/>
    <row r="1872" s="62" customFormat="1" x14ac:dyDescent="0.35"/>
    <row r="1873" s="62" customFormat="1" x14ac:dyDescent="0.35"/>
    <row r="1874" s="62" customFormat="1" x14ac:dyDescent="0.35"/>
    <row r="1875" s="62" customFormat="1" x14ac:dyDescent="0.35"/>
    <row r="1876" s="62" customFormat="1" x14ac:dyDescent="0.35"/>
    <row r="1877" s="62" customFormat="1" x14ac:dyDescent="0.35"/>
    <row r="1878" s="62" customFormat="1" x14ac:dyDescent="0.35"/>
    <row r="1879" s="62" customFormat="1" x14ac:dyDescent="0.35"/>
    <row r="1880" s="62" customFormat="1" x14ac:dyDescent="0.35"/>
    <row r="1881" s="62" customFormat="1" x14ac:dyDescent="0.35"/>
    <row r="1882" s="62" customFormat="1" x14ac:dyDescent="0.35"/>
    <row r="1883" s="62" customFormat="1" x14ac:dyDescent="0.35"/>
    <row r="1884" s="62" customFormat="1" x14ac:dyDescent="0.35"/>
    <row r="1885" s="62" customFormat="1" x14ac:dyDescent="0.35"/>
    <row r="1886" s="62" customFormat="1" x14ac:dyDescent="0.35"/>
    <row r="1887" s="62" customFormat="1" x14ac:dyDescent="0.35"/>
    <row r="1888" s="62" customFormat="1" x14ac:dyDescent="0.35"/>
    <row r="1889" s="62" customFormat="1" x14ac:dyDescent="0.35"/>
    <row r="1890" s="62" customFormat="1" x14ac:dyDescent="0.35"/>
    <row r="1891" s="62" customFormat="1" x14ac:dyDescent="0.35"/>
    <row r="1892" s="62" customFormat="1" x14ac:dyDescent="0.35"/>
    <row r="1893" s="62" customFormat="1" x14ac:dyDescent="0.35"/>
    <row r="1894" s="62" customFormat="1" x14ac:dyDescent="0.35"/>
    <row r="1895" s="62" customFormat="1" x14ac:dyDescent="0.35"/>
    <row r="1896" s="62" customFormat="1" x14ac:dyDescent="0.35"/>
    <row r="1897" s="62" customFormat="1" x14ac:dyDescent="0.35"/>
    <row r="1898" s="62" customFormat="1" x14ac:dyDescent="0.35"/>
    <row r="1899" s="62" customFormat="1" x14ac:dyDescent="0.35"/>
    <row r="1900" s="62" customFormat="1" x14ac:dyDescent="0.35"/>
    <row r="1901" s="62" customFormat="1" x14ac:dyDescent="0.35"/>
    <row r="1902" s="62" customFormat="1" x14ac:dyDescent="0.35"/>
    <row r="1903" s="62" customFormat="1" x14ac:dyDescent="0.35"/>
    <row r="1904" s="62" customFormat="1" x14ac:dyDescent="0.35"/>
    <row r="1905" s="62" customFormat="1" x14ac:dyDescent="0.35"/>
    <row r="1906" s="62" customFormat="1" x14ac:dyDescent="0.35"/>
    <row r="1907" s="62" customFormat="1" x14ac:dyDescent="0.35"/>
    <row r="1908" s="62" customFormat="1" x14ac:dyDescent="0.35"/>
    <row r="1909" s="62" customFormat="1" x14ac:dyDescent="0.35"/>
    <row r="1910" s="62" customFormat="1" x14ac:dyDescent="0.35"/>
    <row r="1911" s="62" customFormat="1" x14ac:dyDescent="0.35"/>
    <row r="1912" s="62" customFormat="1" x14ac:dyDescent="0.35"/>
    <row r="1913" s="62" customFormat="1" x14ac:dyDescent="0.35"/>
    <row r="1914" s="62" customFormat="1" x14ac:dyDescent="0.35"/>
    <row r="1915" s="62" customFormat="1" x14ac:dyDescent="0.35"/>
    <row r="1916" s="62" customFormat="1" x14ac:dyDescent="0.35"/>
    <row r="1917" s="62" customFormat="1" x14ac:dyDescent="0.35"/>
    <row r="1918" s="62" customFormat="1" x14ac:dyDescent="0.35"/>
    <row r="1919" s="62" customFormat="1" x14ac:dyDescent="0.35"/>
    <row r="1920" s="62" customFormat="1" x14ac:dyDescent="0.35"/>
    <row r="1921" s="62" customFormat="1" x14ac:dyDescent="0.35"/>
    <row r="1922" s="62" customFormat="1" x14ac:dyDescent="0.35"/>
    <row r="1923" s="62" customFormat="1" x14ac:dyDescent="0.35"/>
    <row r="1924" s="62" customFormat="1" x14ac:dyDescent="0.35"/>
    <row r="1925" s="62" customFormat="1" x14ac:dyDescent="0.35"/>
    <row r="1926" s="62" customFormat="1" x14ac:dyDescent="0.35"/>
    <row r="1927" s="62" customFormat="1" x14ac:dyDescent="0.35"/>
    <row r="1928" s="62" customFormat="1" x14ac:dyDescent="0.35"/>
    <row r="1929" s="62" customFormat="1" x14ac:dyDescent="0.35"/>
    <row r="1930" s="62" customFormat="1" x14ac:dyDescent="0.35"/>
    <row r="1931" s="62" customFormat="1" x14ac:dyDescent="0.35"/>
    <row r="1932" s="62" customFormat="1" x14ac:dyDescent="0.35"/>
    <row r="1933" s="62" customFormat="1" x14ac:dyDescent="0.35"/>
    <row r="1934" s="62" customFormat="1" x14ac:dyDescent="0.35"/>
    <row r="1935" s="62" customFormat="1" x14ac:dyDescent="0.35"/>
    <row r="1936" s="62" customFormat="1" x14ac:dyDescent="0.35"/>
    <row r="1937" s="62" customFormat="1" x14ac:dyDescent="0.35"/>
    <row r="1938" s="62" customFormat="1" x14ac:dyDescent="0.35"/>
    <row r="1939" s="62" customFormat="1" x14ac:dyDescent="0.35"/>
    <row r="1940" s="62" customFormat="1" x14ac:dyDescent="0.35"/>
    <row r="1941" s="62" customFormat="1" x14ac:dyDescent="0.35"/>
    <row r="1942" s="62" customFormat="1" x14ac:dyDescent="0.35"/>
    <row r="1943" s="62" customFormat="1" x14ac:dyDescent="0.35"/>
    <row r="1944" s="62" customFormat="1" x14ac:dyDescent="0.35"/>
    <row r="1945" s="62" customFormat="1" x14ac:dyDescent="0.35"/>
    <row r="1946" s="62" customFormat="1" x14ac:dyDescent="0.35"/>
    <row r="1947" s="62" customFormat="1" x14ac:dyDescent="0.35"/>
    <row r="1948" s="62" customFormat="1" x14ac:dyDescent="0.35"/>
    <row r="1949" s="62" customFormat="1" x14ac:dyDescent="0.35"/>
    <row r="1950" s="62" customFormat="1" x14ac:dyDescent="0.35"/>
    <row r="1951" s="62" customFormat="1" x14ac:dyDescent="0.35"/>
    <row r="1952" s="62" customFormat="1" x14ac:dyDescent="0.35"/>
    <row r="1953" s="62" customFormat="1" x14ac:dyDescent="0.35"/>
    <row r="1954" s="62" customFormat="1" x14ac:dyDescent="0.35"/>
    <row r="1955" s="62" customFormat="1" x14ac:dyDescent="0.35"/>
    <row r="1956" s="62" customFormat="1" x14ac:dyDescent="0.35"/>
    <row r="1957" s="62" customFormat="1" x14ac:dyDescent="0.35"/>
    <row r="1958" s="62" customFormat="1" x14ac:dyDescent="0.35"/>
    <row r="1959" s="62" customFormat="1" x14ac:dyDescent="0.35"/>
    <row r="1960" s="62" customFormat="1" x14ac:dyDescent="0.35"/>
    <row r="1961" s="62" customFormat="1" x14ac:dyDescent="0.35"/>
    <row r="1962" s="62" customFormat="1" x14ac:dyDescent="0.35"/>
    <row r="1963" s="62" customFormat="1" x14ac:dyDescent="0.35"/>
    <row r="1964" s="62" customFormat="1" x14ac:dyDescent="0.35"/>
    <row r="1965" s="62" customFormat="1" x14ac:dyDescent="0.35"/>
    <row r="1966" s="62" customFormat="1" x14ac:dyDescent="0.35"/>
    <row r="1967" s="62" customFormat="1" x14ac:dyDescent="0.35"/>
    <row r="1968" s="62" customFormat="1" x14ac:dyDescent="0.35"/>
    <row r="1969" s="62" customFormat="1" x14ac:dyDescent="0.35"/>
    <row r="1970" s="62" customFormat="1" x14ac:dyDescent="0.35"/>
    <row r="1971" s="62" customFormat="1" x14ac:dyDescent="0.35"/>
    <row r="1972" s="62" customFormat="1" x14ac:dyDescent="0.35"/>
    <row r="1973" s="62" customFormat="1" x14ac:dyDescent="0.35"/>
    <row r="1974" s="62" customFormat="1" x14ac:dyDescent="0.35"/>
    <row r="1975" s="62" customFormat="1" x14ac:dyDescent="0.35"/>
    <row r="1976" s="62" customFormat="1" x14ac:dyDescent="0.35"/>
    <row r="1977" s="62" customFormat="1" x14ac:dyDescent="0.35"/>
    <row r="1978" s="62" customFormat="1" x14ac:dyDescent="0.35"/>
    <row r="1979" s="62" customFormat="1" x14ac:dyDescent="0.35"/>
    <row r="1980" s="62" customFormat="1" x14ac:dyDescent="0.35"/>
    <row r="1981" s="62" customFormat="1" x14ac:dyDescent="0.35"/>
    <row r="1982" s="62" customFormat="1" x14ac:dyDescent="0.35"/>
    <row r="1983" s="62" customFormat="1" x14ac:dyDescent="0.35"/>
    <row r="1984" s="62" customFormat="1" x14ac:dyDescent="0.35"/>
    <row r="1985" s="62" customFormat="1" x14ac:dyDescent="0.35"/>
    <row r="1986" s="62" customFormat="1" x14ac:dyDescent="0.35"/>
    <row r="1987" s="62" customFormat="1" x14ac:dyDescent="0.35"/>
    <row r="1988" s="62" customFormat="1" x14ac:dyDescent="0.35"/>
    <row r="1989" s="62" customFormat="1" x14ac:dyDescent="0.35"/>
    <row r="1990" s="62" customFormat="1" x14ac:dyDescent="0.35"/>
    <row r="1991" s="62" customFormat="1" x14ac:dyDescent="0.35"/>
    <row r="1992" s="62" customFormat="1" x14ac:dyDescent="0.35"/>
    <row r="1993" s="62" customFormat="1" x14ac:dyDescent="0.35"/>
    <row r="1994" s="62" customFormat="1" x14ac:dyDescent="0.35"/>
    <row r="1995" s="62" customFormat="1" x14ac:dyDescent="0.35"/>
    <row r="1996" s="62" customFormat="1" x14ac:dyDescent="0.35"/>
    <row r="1997" s="62" customFormat="1" x14ac:dyDescent="0.35"/>
    <row r="1998" s="62" customFormat="1" x14ac:dyDescent="0.35"/>
    <row r="1999" s="62" customFormat="1" x14ac:dyDescent="0.35"/>
    <row r="2000" s="62" customFormat="1" x14ac:dyDescent="0.35"/>
    <row r="2001" s="62" customFormat="1" x14ac:dyDescent="0.35"/>
    <row r="2002" s="62" customFormat="1" x14ac:dyDescent="0.35"/>
    <row r="2003" s="62" customFormat="1" x14ac:dyDescent="0.35"/>
    <row r="2004" s="62" customFormat="1" x14ac:dyDescent="0.35"/>
    <row r="2005" s="62" customFormat="1" x14ac:dyDescent="0.35"/>
    <row r="2006" s="62" customFormat="1" x14ac:dyDescent="0.35"/>
    <row r="2007" s="62" customFormat="1" x14ac:dyDescent="0.35"/>
    <row r="2008" s="62" customFormat="1" x14ac:dyDescent="0.35"/>
    <row r="2009" s="62" customFormat="1" x14ac:dyDescent="0.35"/>
    <row r="2010" s="62" customFormat="1" x14ac:dyDescent="0.35"/>
    <row r="2011" s="62" customFormat="1" x14ac:dyDescent="0.35"/>
    <row r="2012" s="62" customFormat="1" x14ac:dyDescent="0.35"/>
    <row r="2013" s="62" customFormat="1" x14ac:dyDescent="0.35"/>
    <row r="2014" s="62" customFormat="1" x14ac:dyDescent="0.35"/>
    <row r="2015" s="62" customFormat="1" x14ac:dyDescent="0.35"/>
    <row r="2016" s="62" customFormat="1" x14ac:dyDescent="0.35"/>
    <row r="2017" s="62" customFormat="1" x14ac:dyDescent="0.35"/>
    <row r="2018" s="62" customFormat="1" x14ac:dyDescent="0.35"/>
    <row r="2019" s="62" customFormat="1" x14ac:dyDescent="0.35"/>
    <row r="2020" s="62" customFormat="1" x14ac:dyDescent="0.35"/>
    <row r="2021" s="62" customFormat="1" x14ac:dyDescent="0.35"/>
    <row r="2022" s="62" customFormat="1" x14ac:dyDescent="0.35"/>
    <row r="2023" s="62" customFormat="1" x14ac:dyDescent="0.35"/>
    <row r="2024" s="62" customFormat="1" x14ac:dyDescent="0.35"/>
    <row r="2025" s="62" customFormat="1" x14ac:dyDescent="0.35"/>
    <row r="2026" s="62" customFormat="1" x14ac:dyDescent="0.35"/>
    <row r="2027" s="62" customFormat="1" x14ac:dyDescent="0.35"/>
    <row r="2028" s="62" customFormat="1" x14ac:dyDescent="0.35"/>
    <row r="2029" s="62" customFormat="1" x14ac:dyDescent="0.35"/>
    <row r="2030" s="62" customFormat="1" x14ac:dyDescent="0.35"/>
    <row r="2031" s="62" customFormat="1" x14ac:dyDescent="0.35"/>
    <row r="2032" s="62" customFormat="1" x14ac:dyDescent="0.35"/>
    <row r="2033" s="62" customFormat="1" x14ac:dyDescent="0.35"/>
    <row r="2034" s="62" customFormat="1" x14ac:dyDescent="0.35"/>
    <row r="2035" s="62" customFormat="1" x14ac:dyDescent="0.35"/>
    <row r="2036" s="62" customFormat="1" x14ac:dyDescent="0.35"/>
    <row r="2037" s="62" customFormat="1" x14ac:dyDescent="0.35"/>
    <row r="2038" s="62" customFormat="1" x14ac:dyDescent="0.35"/>
    <row r="2039" s="62" customFormat="1" x14ac:dyDescent="0.35"/>
    <row r="2040" s="62" customFormat="1" x14ac:dyDescent="0.35"/>
    <row r="2041" s="62" customFormat="1" x14ac:dyDescent="0.35"/>
    <row r="2042" s="62" customFormat="1" x14ac:dyDescent="0.35"/>
    <row r="2043" s="62" customFormat="1" x14ac:dyDescent="0.35"/>
    <row r="2044" s="62" customFormat="1" x14ac:dyDescent="0.35"/>
    <row r="2045" s="62" customFormat="1" x14ac:dyDescent="0.35"/>
    <row r="2046" s="62" customFormat="1" x14ac:dyDescent="0.35"/>
    <row r="2047" s="62" customFormat="1" x14ac:dyDescent="0.35"/>
    <row r="2048" s="62" customFormat="1" x14ac:dyDescent="0.35"/>
    <row r="2049" s="62" customFormat="1" x14ac:dyDescent="0.35"/>
    <row r="2050" s="62" customFormat="1" x14ac:dyDescent="0.35"/>
    <row r="2051" s="62" customFormat="1" x14ac:dyDescent="0.35"/>
    <row r="2052" s="62" customFormat="1" x14ac:dyDescent="0.35"/>
    <row r="2053" s="62" customFormat="1" x14ac:dyDescent="0.35"/>
    <row r="2054" s="62" customFormat="1" x14ac:dyDescent="0.35"/>
    <row r="2055" s="62" customFormat="1" x14ac:dyDescent="0.35"/>
    <row r="2056" s="62" customFormat="1" x14ac:dyDescent="0.35"/>
    <row r="2057" s="62" customFormat="1" x14ac:dyDescent="0.35"/>
    <row r="2058" s="62" customFormat="1" x14ac:dyDescent="0.35"/>
    <row r="2059" s="62" customFormat="1" x14ac:dyDescent="0.35"/>
    <row r="2060" s="62" customFormat="1" x14ac:dyDescent="0.35"/>
    <row r="2061" s="62" customFormat="1" x14ac:dyDescent="0.35"/>
    <row r="2062" s="62" customFormat="1" x14ac:dyDescent="0.35"/>
    <row r="2063" s="62" customFormat="1" x14ac:dyDescent="0.35"/>
    <row r="2064" s="62" customFormat="1" x14ac:dyDescent="0.35"/>
    <row r="2065" s="62" customFormat="1" x14ac:dyDescent="0.35"/>
    <row r="2066" s="62" customFormat="1" x14ac:dyDescent="0.35"/>
    <row r="2067" s="62" customFormat="1" x14ac:dyDescent="0.35"/>
    <row r="2068" s="62" customFormat="1" x14ac:dyDescent="0.35"/>
    <row r="2069" s="62" customFormat="1" x14ac:dyDescent="0.35"/>
    <row r="2070" s="62" customFormat="1" x14ac:dyDescent="0.35"/>
    <row r="2071" s="62" customFormat="1" x14ac:dyDescent="0.35"/>
    <row r="2072" s="62" customFormat="1" x14ac:dyDescent="0.35"/>
    <row r="2073" s="62" customFormat="1" x14ac:dyDescent="0.35"/>
    <row r="2074" s="62" customFormat="1" x14ac:dyDescent="0.35"/>
    <row r="2075" s="62" customFormat="1" x14ac:dyDescent="0.35"/>
    <row r="2076" s="62" customFormat="1" x14ac:dyDescent="0.35"/>
    <row r="2077" s="62" customFormat="1" x14ac:dyDescent="0.35"/>
    <row r="2078" s="62" customFormat="1" x14ac:dyDescent="0.35"/>
    <row r="2079" s="62" customFormat="1" x14ac:dyDescent="0.35"/>
    <row r="2080" s="62" customFormat="1" x14ac:dyDescent="0.35"/>
    <row r="2081" s="62" customFormat="1" x14ac:dyDescent="0.35"/>
    <row r="2082" s="62" customFormat="1" x14ac:dyDescent="0.35"/>
    <row r="2083" s="62" customFormat="1" x14ac:dyDescent="0.35"/>
    <row r="2084" s="62" customFormat="1" x14ac:dyDescent="0.35"/>
    <row r="2085" s="62" customFormat="1" x14ac:dyDescent="0.35"/>
    <row r="2086" s="62" customFormat="1" x14ac:dyDescent="0.35"/>
    <row r="2087" s="62" customFormat="1" x14ac:dyDescent="0.35"/>
    <row r="2088" s="62" customFormat="1" x14ac:dyDescent="0.35"/>
    <row r="2089" s="62" customFormat="1" x14ac:dyDescent="0.35"/>
    <row r="2090" s="62" customFormat="1" x14ac:dyDescent="0.35"/>
    <row r="2091" s="62" customFormat="1" x14ac:dyDescent="0.35"/>
    <row r="2092" s="62" customFormat="1" x14ac:dyDescent="0.35"/>
    <row r="2093" s="62" customFormat="1" x14ac:dyDescent="0.35"/>
    <row r="2094" s="62" customFormat="1" x14ac:dyDescent="0.35"/>
    <row r="2095" s="62" customFormat="1" x14ac:dyDescent="0.35"/>
    <row r="2096" s="62" customFormat="1" x14ac:dyDescent="0.35"/>
    <row r="2097" s="62" customFormat="1" x14ac:dyDescent="0.35"/>
    <row r="2098" s="62" customFormat="1" x14ac:dyDescent="0.35"/>
    <row r="2099" s="62" customFormat="1" x14ac:dyDescent="0.35"/>
    <row r="2100" s="62" customFormat="1" x14ac:dyDescent="0.35"/>
    <row r="2101" s="62" customFormat="1" x14ac:dyDescent="0.35"/>
    <row r="2102" s="62" customFormat="1" x14ac:dyDescent="0.35"/>
    <row r="2103" s="62" customFormat="1" x14ac:dyDescent="0.35"/>
    <row r="2104" s="62" customFormat="1" x14ac:dyDescent="0.35"/>
    <row r="2105" s="62" customFormat="1" x14ac:dyDescent="0.35"/>
    <row r="2106" s="62" customFormat="1" x14ac:dyDescent="0.35"/>
    <row r="2107" s="62" customFormat="1" x14ac:dyDescent="0.35"/>
    <row r="2108" s="62" customFormat="1" x14ac:dyDescent="0.35"/>
    <row r="2109" s="62" customFormat="1" x14ac:dyDescent="0.35"/>
    <row r="2110" s="62" customFormat="1" x14ac:dyDescent="0.35"/>
    <row r="2111" s="62" customFormat="1" x14ac:dyDescent="0.35"/>
    <row r="2112" s="62" customFormat="1" x14ac:dyDescent="0.35"/>
    <row r="2113" s="62" customFormat="1" x14ac:dyDescent="0.35"/>
    <row r="2114" s="62" customFormat="1" x14ac:dyDescent="0.35"/>
    <row r="2115" s="62" customFormat="1" x14ac:dyDescent="0.35"/>
    <row r="2116" s="62" customFormat="1" x14ac:dyDescent="0.35"/>
    <row r="2117" s="62" customFormat="1" x14ac:dyDescent="0.35"/>
    <row r="2118" s="62" customFormat="1" x14ac:dyDescent="0.35"/>
    <row r="2119" s="62" customFormat="1" x14ac:dyDescent="0.35"/>
    <row r="2120" s="62" customFormat="1" x14ac:dyDescent="0.35"/>
    <row r="2121" s="62" customFormat="1" x14ac:dyDescent="0.35"/>
    <row r="2122" s="62" customFormat="1" x14ac:dyDescent="0.35"/>
    <row r="2123" s="62" customFormat="1" x14ac:dyDescent="0.35"/>
    <row r="2124" s="62" customFormat="1" x14ac:dyDescent="0.35"/>
    <row r="2125" s="62" customFormat="1" x14ac:dyDescent="0.35"/>
    <row r="2126" s="62" customFormat="1" x14ac:dyDescent="0.35"/>
    <row r="2127" s="62" customFormat="1" x14ac:dyDescent="0.35"/>
    <row r="2128" s="62" customFormat="1" x14ac:dyDescent="0.35"/>
    <row r="2129" s="62" customFormat="1" x14ac:dyDescent="0.35"/>
    <row r="2130" s="62" customFormat="1" x14ac:dyDescent="0.35"/>
    <row r="2131" s="62" customFormat="1" x14ac:dyDescent="0.35"/>
    <row r="2132" s="62" customFormat="1" x14ac:dyDescent="0.35"/>
    <row r="2133" s="62" customFormat="1" x14ac:dyDescent="0.35"/>
    <row r="2134" s="62" customFormat="1" x14ac:dyDescent="0.35"/>
    <row r="2135" s="62" customFormat="1" x14ac:dyDescent="0.35"/>
    <row r="2136" s="62" customFormat="1" x14ac:dyDescent="0.35"/>
    <row r="2137" s="62" customFormat="1" x14ac:dyDescent="0.35"/>
    <row r="2138" s="62" customFormat="1" x14ac:dyDescent="0.35"/>
    <row r="2139" s="62" customFormat="1" x14ac:dyDescent="0.35"/>
    <row r="2140" s="62" customFormat="1" x14ac:dyDescent="0.35"/>
    <row r="2141" s="62" customFormat="1" x14ac:dyDescent="0.35"/>
    <row r="2142" s="62" customFormat="1" x14ac:dyDescent="0.35"/>
    <row r="2143" s="62" customFormat="1" x14ac:dyDescent="0.35"/>
    <row r="2144" s="62" customFormat="1" x14ac:dyDescent="0.35"/>
    <row r="2145" s="62" customFormat="1" x14ac:dyDescent="0.35"/>
    <row r="2146" s="62" customFormat="1" x14ac:dyDescent="0.35"/>
    <row r="2147" s="62" customFormat="1" x14ac:dyDescent="0.35"/>
    <row r="2148" s="62" customFormat="1" x14ac:dyDescent="0.35"/>
    <row r="2149" s="62" customFormat="1" x14ac:dyDescent="0.35"/>
    <row r="2150" s="62" customFormat="1" x14ac:dyDescent="0.35"/>
    <row r="2151" s="62" customFormat="1" x14ac:dyDescent="0.35"/>
    <row r="2152" s="62" customFormat="1" x14ac:dyDescent="0.35"/>
    <row r="2153" s="62" customFormat="1" x14ac:dyDescent="0.35"/>
    <row r="2154" s="62" customFormat="1" x14ac:dyDescent="0.35"/>
    <row r="2155" s="62" customFormat="1" x14ac:dyDescent="0.35"/>
    <row r="2156" s="62" customFormat="1" x14ac:dyDescent="0.35"/>
    <row r="2157" s="62" customFormat="1" x14ac:dyDescent="0.35"/>
    <row r="2158" s="62" customFormat="1" x14ac:dyDescent="0.35"/>
    <row r="2159" s="62" customFormat="1" x14ac:dyDescent="0.35"/>
    <row r="2160" s="62" customFormat="1" x14ac:dyDescent="0.35"/>
    <row r="2161" s="62" customFormat="1" x14ac:dyDescent="0.35"/>
    <row r="2162" s="62" customFormat="1" x14ac:dyDescent="0.35"/>
    <row r="2163" s="62" customFormat="1" x14ac:dyDescent="0.35"/>
    <row r="2164" s="62" customFormat="1" x14ac:dyDescent="0.35"/>
    <row r="2165" s="62" customFormat="1" x14ac:dyDescent="0.35"/>
    <row r="2166" s="62" customFormat="1" x14ac:dyDescent="0.35"/>
    <row r="2167" s="62" customFormat="1" x14ac:dyDescent="0.35"/>
    <row r="2168" s="62" customFormat="1" x14ac:dyDescent="0.35"/>
    <row r="2169" s="62" customFormat="1" x14ac:dyDescent="0.35"/>
    <row r="2170" s="62" customFormat="1" x14ac:dyDescent="0.35"/>
    <row r="2171" s="62" customFormat="1" x14ac:dyDescent="0.35"/>
    <row r="2172" s="62" customFormat="1" x14ac:dyDescent="0.35"/>
    <row r="2173" s="62" customFormat="1" x14ac:dyDescent="0.35"/>
    <row r="2174" s="62" customFormat="1" x14ac:dyDescent="0.35"/>
    <row r="2175" s="62" customFormat="1" x14ac:dyDescent="0.35"/>
    <row r="2176" s="62" customFormat="1" x14ac:dyDescent="0.35"/>
    <row r="2177" s="62" customFormat="1" x14ac:dyDescent="0.35"/>
    <row r="2178" s="62" customFormat="1" x14ac:dyDescent="0.35"/>
    <row r="2179" s="62" customFormat="1" x14ac:dyDescent="0.35"/>
    <row r="2180" s="62" customFormat="1" x14ac:dyDescent="0.35"/>
    <row r="2181" s="62" customFormat="1" x14ac:dyDescent="0.35"/>
    <row r="2182" s="62" customFormat="1" x14ac:dyDescent="0.35"/>
    <row r="2183" s="62" customFormat="1" x14ac:dyDescent="0.35"/>
    <row r="2184" s="62" customFormat="1" x14ac:dyDescent="0.35"/>
    <row r="2185" s="62" customFormat="1" x14ac:dyDescent="0.35"/>
    <row r="2186" s="62" customFormat="1" x14ac:dyDescent="0.35"/>
    <row r="2187" s="62" customFormat="1" x14ac:dyDescent="0.35"/>
    <row r="2188" s="62" customFormat="1" x14ac:dyDescent="0.35"/>
    <row r="2189" s="62" customFormat="1" x14ac:dyDescent="0.35"/>
    <row r="2190" s="62" customFormat="1" x14ac:dyDescent="0.35"/>
    <row r="2191" s="62" customFormat="1" x14ac:dyDescent="0.35"/>
    <row r="2192" s="62" customFormat="1" x14ac:dyDescent="0.35"/>
    <row r="2193" s="62" customFormat="1" x14ac:dyDescent="0.35"/>
    <row r="2194" s="62" customFormat="1" x14ac:dyDescent="0.35"/>
    <row r="2195" s="62" customFormat="1" x14ac:dyDescent="0.35"/>
    <row r="2196" s="62" customFormat="1" x14ac:dyDescent="0.35"/>
    <row r="2197" s="62" customFormat="1" x14ac:dyDescent="0.35"/>
    <row r="2198" s="62" customFormat="1" x14ac:dyDescent="0.35"/>
    <row r="2199" s="62" customFormat="1" x14ac:dyDescent="0.35"/>
    <row r="2200" s="62" customFormat="1" x14ac:dyDescent="0.35"/>
    <row r="2201" s="62" customFormat="1" x14ac:dyDescent="0.35"/>
    <row r="2202" s="62" customFormat="1" x14ac:dyDescent="0.35"/>
    <row r="2203" s="62" customFormat="1" x14ac:dyDescent="0.35"/>
    <row r="2204" s="62" customFormat="1" x14ac:dyDescent="0.35"/>
    <row r="2205" s="62" customFormat="1" x14ac:dyDescent="0.35"/>
    <row r="2206" s="62" customFormat="1" x14ac:dyDescent="0.35"/>
    <row r="2207" s="62" customFormat="1" x14ac:dyDescent="0.35"/>
    <row r="2208" s="62" customFormat="1" x14ac:dyDescent="0.35"/>
    <row r="2209" s="62" customFormat="1" x14ac:dyDescent="0.35"/>
    <row r="2210" s="62" customFormat="1" x14ac:dyDescent="0.35"/>
    <row r="2211" s="62" customFormat="1" x14ac:dyDescent="0.35"/>
    <row r="2212" s="62" customFormat="1" x14ac:dyDescent="0.35"/>
    <row r="2213" s="62" customFormat="1" x14ac:dyDescent="0.35"/>
    <row r="2214" s="62" customFormat="1" x14ac:dyDescent="0.35"/>
    <row r="2215" s="62" customFormat="1" x14ac:dyDescent="0.35"/>
    <row r="2216" s="62" customFormat="1" x14ac:dyDescent="0.35"/>
    <row r="2217" s="62" customFormat="1" x14ac:dyDescent="0.35"/>
    <row r="2218" s="62" customFormat="1" x14ac:dyDescent="0.35"/>
    <row r="2219" s="62" customFormat="1" x14ac:dyDescent="0.35"/>
    <row r="2220" s="62" customFormat="1" x14ac:dyDescent="0.35"/>
    <row r="2221" s="62" customFormat="1" x14ac:dyDescent="0.35"/>
    <row r="2222" s="62" customFormat="1" x14ac:dyDescent="0.35"/>
    <row r="2223" s="62" customFormat="1" x14ac:dyDescent="0.35"/>
    <row r="2224" s="62" customFormat="1" x14ac:dyDescent="0.35"/>
    <row r="2225" s="62" customFormat="1" x14ac:dyDescent="0.35"/>
    <row r="2226" s="62" customFormat="1" x14ac:dyDescent="0.35"/>
    <row r="2227" s="62" customFormat="1" x14ac:dyDescent="0.35"/>
    <row r="2228" s="62" customFormat="1" x14ac:dyDescent="0.35"/>
    <row r="2229" s="62" customFormat="1" x14ac:dyDescent="0.35"/>
    <row r="2230" s="62" customFormat="1" x14ac:dyDescent="0.35"/>
    <row r="2231" s="62" customFormat="1" x14ac:dyDescent="0.35"/>
    <row r="2232" s="62" customFormat="1" x14ac:dyDescent="0.35"/>
    <row r="2233" s="62" customFormat="1" x14ac:dyDescent="0.35"/>
    <row r="2234" s="62" customFormat="1" x14ac:dyDescent="0.35"/>
    <row r="2235" s="62" customFormat="1" x14ac:dyDescent="0.35"/>
    <row r="2236" s="62" customFormat="1" x14ac:dyDescent="0.35"/>
    <row r="2237" s="62" customFormat="1" x14ac:dyDescent="0.35"/>
    <row r="2238" s="62" customFormat="1" x14ac:dyDescent="0.35"/>
    <row r="2239" s="62" customFormat="1" x14ac:dyDescent="0.35"/>
    <row r="2240" s="62" customFormat="1" x14ac:dyDescent="0.35"/>
    <row r="2241" s="62" customFormat="1" x14ac:dyDescent="0.35"/>
    <row r="2242" s="62" customFormat="1" x14ac:dyDescent="0.35"/>
    <row r="2243" s="62" customFormat="1" x14ac:dyDescent="0.35"/>
    <row r="2244" s="62" customFormat="1" x14ac:dyDescent="0.35"/>
    <row r="2245" s="62" customFormat="1" x14ac:dyDescent="0.35"/>
    <row r="2246" s="62" customFormat="1" x14ac:dyDescent="0.35"/>
    <row r="2247" s="62" customFormat="1" x14ac:dyDescent="0.35"/>
    <row r="2248" s="62" customFormat="1" x14ac:dyDescent="0.35"/>
    <row r="2249" s="62" customFormat="1" x14ac:dyDescent="0.35"/>
    <row r="2250" s="62" customFormat="1" x14ac:dyDescent="0.35"/>
    <row r="2251" s="62" customFormat="1" x14ac:dyDescent="0.35"/>
    <row r="2252" s="62" customFormat="1" x14ac:dyDescent="0.35"/>
    <row r="2253" s="62" customFormat="1" x14ac:dyDescent="0.35"/>
    <row r="2254" s="62" customFormat="1" x14ac:dyDescent="0.35"/>
    <row r="2255" s="62" customFormat="1" x14ac:dyDescent="0.35"/>
    <row r="2256" s="62" customFormat="1" x14ac:dyDescent="0.35"/>
    <row r="2257" s="62" customFormat="1" x14ac:dyDescent="0.35"/>
    <row r="2258" s="62" customFormat="1" x14ac:dyDescent="0.35"/>
    <row r="2259" s="62" customFormat="1" x14ac:dyDescent="0.35"/>
    <row r="2260" s="62" customFormat="1" x14ac:dyDescent="0.35"/>
    <row r="2261" s="62" customFormat="1" x14ac:dyDescent="0.35"/>
    <row r="2262" s="62" customFormat="1" x14ac:dyDescent="0.35"/>
    <row r="2263" s="62" customFormat="1" x14ac:dyDescent="0.35"/>
    <row r="2264" s="62" customFormat="1" x14ac:dyDescent="0.35"/>
    <row r="2265" s="62" customFormat="1" x14ac:dyDescent="0.35"/>
    <row r="2266" s="62" customFormat="1" x14ac:dyDescent="0.35"/>
    <row r="2267" s="62" customFormat="1" x14ac:dyDescent="0.35"/>
    <row r="2268" s="62" customFormat="1" x14ac:dyDescent="0.35"/>
    <row r="2269" s="62" customFormat="1" x14ac:dyDescent="0.35"/>
    <row r="2270" s="62" customFormat="1" x14ac:dyDescent="0.35"/>
    <row r="2271" s="62" customFormat="1" x14ac:dyDescent="0.35"/>
    <row r="2272" s="62" customFormat="1" x14ac:dyDescent="0.35"/>
    <row r="2273" s="62" customFormat="1" x14ac:dyDescent="0.35"/>
    <row r="2274" s="62" customFormat="1" x14ac:dyDescent="0.35"/>
    <row r="2275" s="62" customFormat="1" x14ac:dyDescent="0.35"/>
    <row r="2276" s="62" customFormat="1" x14ac:dyDescent="0.35"/>
    <row r="2277" s="62" customFormat="1" x14ac:dyDescent="0.35"/>
    <row r="2278" s="62" customFormat="1" x14ac:dyDescent="0.35"/>
    <row r="2279" s="62" customFormat="1" x14ac:dyDescent="0.35"/>
    <row r="2280" s="62" customFormat="1" x14ac:dyDescent="0.35"/>
    <row r="2281" s="62" customFormat="1" x14ac:dyDescent="0.35"/>
    <row r="2282" s="62" customFormat="1" x14ac:dyDescent="0.35"/>
    <row r="2283" s="62" customFormat="1" x14ac:dyDescent="0.35"/>
    <row r="2284" s="62" customFormat="1" x14ac:dyDescent="0.35"/>
    <row r="2285" s="62" customFormat="1" x14ac:dyDescent="0.35"/>
    <row r="2286" s="62" customFormat="1" x14ac:dyDescent="0.35"/>
    <row r="2287" s="62" customFormat="1" x14ac:dyDescent="0.35"/>
    <row r="2288" s="62" customFormat="1" x14ac:dyDescent="0.35"/>
    <row r="2289" s="62" customFormat="1" x14ac:dyDescent="0.35"/>
    <row r="2290" s="62" customFormat="1" x14ac:dyDescent="0.35"/>
    <row r="2291" s="62" customFormat="1" x14ac:dyDescent="0.35"/>
    <row r="2292" s="62" customFormat="1" x14ac:dyDescent="0.35"/>
    <row r="2293" s="62" customFormat="1" x14ac:dyDescent="0.35"/>
    <row r="2294" s="62" customFormat="1" x14ac:dyDescent="0.35"/>
    <row r="2295" s="62" customFormat="1" x14ac:dyDescent="0.35"/>
    <row r="2296" s="62" customFormat="1" x14ac:dyDescent="0.35"/>
    <row r="2297" s="62" customFormat="1" x14ac:dyDescent="0.35"/>
    <row r="2298" s="62" customFormat="1" x14ac:dyDescent="0.35"/>
    <row r="2299" s="62" customFormat="1" x14ac:dyDescent="0.35"/>
    <row r="2300" s="62" customFormat="1" x14ac:dyDescent="0.35"/>
    <row r="2301" s="62" customFormat="1" x14ac:dyDescent="0.35"/>
    <row r="2302" s="62" customFormat="1" x14ac:dyDescent="0.35"/>
    <row r="2303" s="62" customFormat="1" x14ac:dyDescent="0.35"/>
    <row r="2304" s="62" customFormat="1" x14ac:dyDescent="0.35"/>
    <row r="2305" s="62" customFormat="1" x14ac:dyDescent="0.35"/>
    <row r="2306" s="62" customFormat="1" x14ac:dyDescent="0.35"/>
    <row r="2307" s="62" customFormat="1" x14ac:dyDescent="0.35"/>
    <row r="2308" s="62" customFormat="1" x14ac:dyDescent="0.35"/>
    <row r="2309" s="62" customFormat="1" x14ac:dyDescent="0.35"/>
    <row r="2310" s="62" customFormat="1" x14ac:dyDescent="0.35"/>
    <row r="2311" s="62" customFormat="1" x14ac:dyDescent="0.35"/>
    <row r="2312" s="62" customFormat="1" x14ac:dyDescent="0.35"/>
    <row r="2313" s="62" customFormat="1" x14ac:dyDescent="0.35"/>
    <row r="2314" s="62" customFormat="1" x14ac:dyDescent="0.35"/>
    <row r="2315" s="62" customFormat="1" x14ac:dyDescent="0.35"/>
    <row r="2316" s="62" customFormat="1" x14ac:dyDescent="0.35"/>
    <row r="2317" s="62" customFormat="1" x14ac:dyDescent="0.35"/>
    <row r="2318" s="62" customFormat="1" x14ac:dyDescent="0.35"/>
    <row r="2319" s="62" customFormat="1" x14ac:dyDescent="0.35"/>
    <row r="2320" s="62" customFormat="1" x14ac:dyDescent="0.35"/>
    <row r="2321" s="62" customFormat="1" x14ac:dyDescent="0.35"/>
    <row r="2322" s="62" customFormat="1" x14ac:dyDescent="0.35"/>
    <row r="2323" s="62" customFormat="1" x14ac:dyDescent="0.35"/>
    <row r="2324" s="62" customFormat="1" x14ac:dyDescent="0.35"/>
    <row r="2325" s="62" customFormat="1" x14ac:dyDescent="0.35"/>
    <row r="2326" s="62" customFormat="1" x14ac:dyDescent="0.35"/>
    <row r="2327" s="62" customFormat="1" x14ac:dyDescent="0.35"/>
    <row r="2328" s="62" customFormat="1" x14ac:dyDescent="0.35"/>
    <row r="2329" s="62" customFormat="1" x14ac:dyDescent="0.35"/>
    <row r="2330" s="62" customFormat="1" x14ac:dyDescent="0.35"/>
    <row r="2331" s="62" customFormat="1" x14ac:dyDescent="0.35"/>
    <row r="2332" s="62" customFormat="1" x14ac:dyDescent="0.35"/>
    <row r="2333" s="62" customFormat="1" x14ac:dyDescent="0.35"/>
    <row r="2334" s="62" customFormat="1" x14ac:dyDescent="0.35"/>
    <row r="2335" s="62" customFormat="1" x14ac:dyDescent="0.35"/>
    <row r="2336" s="62" customFormat="1" x14ac:dyDescent="0.35"/>
    <row r="2337" s="62" customFormat="1" x14ac:dyDescent="0.35"/>
    <row r="2338" s="62" customFormat="1" x14ac:dyDescent="0.35"/>
    <row r="2339" s="62" customFormat="1" x14ac:dyDescent="0.35"/>
    <row r="2340" s="62" customFormat="1" x14ac:dyDescent="0.35"/>
    <row r="2341" s="62" customFormat="1" x14ac:dyDescent="0.35"/>
    <row r="2342" s="62" customFormat="1" x14ac:dyDescent="0.35"/>
    <row r="2343" s="62" customFormat="1" x14ac:dyDescent="0.35"/>
    <row r="2344" s="62" customFormat="1" x14ac:dyDescent="0.35"/>
    <row r="2345" s="62" customFormat="1" x14ac:dyDescent="0.35"/>
    <row r="2346" s="62" customFormat="1" x14ac:dyDescent="0.35"/>
    <row r="2347" s="62" customFormat="1" x14ac:dyDescent="0.35"/>
    <row r="2348" s="62" customFormat="1" x14ac:dyDescent="0.35"/>
    <row r="2349" s="62" customFormat="1" x14ac:dyDescent="0.35"/>
    <row r="2350" s="62" customFormat="1" x14ac:dyDescent="0.35"/>
    <row r="2351" s="62" customFormat="1" x14ac:dyDescent="0.35"/>
    <row r="2352" s="62" customFormat="1" x14ac:dyDescent="0.35"/>
    <row r="2353" s="62" customFormat="1" x14ac:dyDescent="0.35"/>
    <row r="2354" s="62" customFormat="1" x14ac:dyDescent="0.35"/>
    <row r="2355" s="62" customFormat="1" x14ac:dyDescent="0.35"/>
    <row r="2356" s="62" customFormat="1" x14ac:dyDescent="0.35"/>
    <row r="2357" s="62" customFormat="1" x14ac:dyDescent="0.35"/>
    <row r="2358" s="62" customFormat="1" x14ac:dyDescent="0.35"/>
    <row r="2359" s="62" customFormat="1" x14ac:dyDescent="0.35"/>
    <row r="2360" s="62" customFormat="1" x14ac:dyDescent="0.35"/>
    <row r="2361" s="62" customFormat="1" x14ac:dyDescent="0.35"/>
    <row r="2362" s="62" customFormat="1" x14ac:dyDescent="0.35"/>
    <row r="2363" s="62" customFormat="1" x14ac:dyDescent="0.35"/>
    <row r="2364" s="62" customFormat="1" x14ac:dyDescent="0.35"/>
    <row r="2365" s="62" customFormat="1" x14ac:dyDescent="0.35"/>
    <row r="2366" s="62" customFormat="1" x14ac:dyDescent="0.35"/>
    <row r="2367" s="62" customFormat="1" x14ac:dyDescent="0.35"/>
    <row r="2368" s="62" customFormat="1" x14ac:dyDescent="0.35"/>
    <row r="2369" s="62" customFormat="1" x14ac:dyDescent="0.35"/>
    <row r="2370" s="62" customFormat="1" x14ac:dyDescent="0.35"/>
    <row r="2371" s="62" customFormat="1" x14ac:dyDescent="0.35"/>
    <row r="2372" s="62" customFormat="1" x14ac:dyDescent="0.35"/>
    <row r="2373" s="62" customFormat="1" x14ac:dyDescent="0.35"/>
    <row r="2374" s="62" customFormat="1" x14ac:dyDescent="0.35"/>
    <row r="2375" s="62" customFormat="1" x14ac:dyDescent="0.35"/>
    <row r="2376" s="62" customFormat="1" x14ac:dyDescent="0.35"/>
    <row r="2377" s="62" customFormat="1" x14ac:dyDescent="0.35"/>
    <row r="2378" s="62" customFormat="1" x14ac:dyDescent="0.35"/>
    <row r="2379" s="62" customFormat="1" x14ac:dyDescent="0.35"/>
    <row r="2380" s="62" customFormat="1" x14ac:dyDescent="0.35"/>
    <row r="2381" s="62" customFormat="1" x14ac:dyDescent="0.35"/>
    <row r="2382" s="62" customFormat="1" x14ac:dyDescent="0.35"/>
    <row r="2383" s="62" customFormat="1" x14ac:dyDescent="0.35"/>
    <row r="2384" s="62" customFormat="1" x14ac:dyDescent="0.35"/>
    <row r="2385" s="62" customFormat="1" x14ac:dyDescent="0.35"/>
    <row r="2386" s="62" customFormat="1" x14ac:dyDescent="0.35"/>
    <row r="2387" s="62" customFormat="1" x14ac:dyDescent="0.35"/>
    <row r="2388" s="62" customFormat="1" x14ac:dyDescent="0.35"/>
    <row r="2389" s="62" customFormat="1" x14ac:dyDescent="0.35"/>
    <row r="2390" s="62" customFormat="1" x14ac:dyDescent="0.35"/>
    <row r="2391" s="62" customFormat="1" x14ac:dyDescent="0.35"/>
    <row r="2392" s="62" customFormat="1" x14ac:dyDescent="0.35"/>
    <row r="2393" s="62" customFormat="1" x14ac:dyDescent="0.35"/>
    <row r="2394" s="62" customFormat="1" x14ac:dyDescent="0.35"/>
    <row r="2395" s="62" customFormat="1" x14ac:dyDescent="0.35"/>
    <row r="2396" s="62" customFormat="1" x14ac:dyDescent="0.35"/>
    <row r="2397" s="62" customFormat="1" x14ac:dyDescent="0.35"/>
    <row r="2398" s="62" customFormat="1" x14ac:dyDescent="0.35"/>
    <row r="2399" s="62" customFormat="1" x14ac:dyDescent="0.35"/>
    <row r="2400" s="62" customFormat="1" x14ac:dyDescent="0.35"/>
    <row r="2401" s="62" customFormat="1" x14ac:dyDescent="0.35"/>
    <row r="2402" s="62" customFormat="1" x14ac:dyDescent="0.35"/>
    <row r="2403" s="62" customFormat="1" x14ac:dyDescent="0.35"/>
    <row r="2404" s="62" customFormat="1" x14ac:dyDescent="0.35"/>
    <row r="2405" s="62" customFormat="1" x14ac:dyDescent="0.35"/>
    <row r="2406" s="62" customFormat="1" x14ac:dyDescent="0.35"/>
    <row r="2407" s="62" customFormat="1" x14ac:dyDescent="0.35"/>
    <row r="2408" s="62" customFormat="1" x14ac:dyDescent="0.35"/>
    <row r="2409" s="62" customFormat="1" x14ac:dyDescent="0.35"/>
    <row r="2410" s="62" customFormat="1" x14ac:dyDescent="0.35"/>
    <row r="2411" s="62" customFormat="1" x14ac:dyDescent="0.35"/>
    <row r="2412" s="62" customFormat="1" x14ac:dyDescent="0.35"/>
    <row r="2413" s="62" customFormat="1" x14ac:dyDescent="0.35"/>
    <row r="2414" s="62" customFormat="1" x14ac:dyDescent="0.35"/>
    <row r="2415" s="62" customFormat="1" x14ac:dyDescent="0.35"/>
    <row r="2416" s="62" customFormat="1" x14ac:dyDescent="0.35"/>
    <row r="2417" s="62" customFormat="1" x14ac:dyDescent="0.35"/>
    <row r="2418" s="62" customFormat="1" x14ac:dyDescent="0.35"/>
    <row r="2419" s="62" customFormat="1" x14ac:dyDescent="0.35"/>
    <row r="2420" s="62" customFormat="1" x14ac:dyDescent="0.35"/>
    <row r="2421" s="62" customFormat="1" x14ac:dyDescent="0.35"/>
    <row r="2422" s="62" customFormat="1" x14ac:dyDescent="0.35"/>
    <row r="2423" s="62" customFormat="1" x14ac:dyDescent="0.35"/>
    <row r="2424" s="62" customFormat="1" x14ac:dyDescent="0.35"/>
    <row r="2425" s="62" customFormat="1" x14ac:dyDescent="0.35"/>
    <row r="2426" s="62" customFormat="1" x14ac:dyDescent="0.35"/>
    <row r="2427" s="62" customFormat="1" x14ac:dyDescent="0.35"/>
    <row r="2428" s="62" customFormat="1" x14ac:dyDescent="0.35"/>
    <row r="2429" s="62" customFormat="1" x14ac:dyDescent="0.35"/>
    <row r="2430" s="62" customFormat="1" x14ac:dyDescent="0.35"/>
    <row r="2431" s="62" customFormat="1" x14ac:dyDescent="0.35"/>
    <row r="2432" s="62" customFormat="1" x14ac:dyDescent="0.35"/>
    <row r="2433" s="62" customFormat="1" x14ac:dyDescent="0.35"/>
    <row r="2434" s="62" customFormat="1" x14ac:dyDescent="0.35"/>
    <row r="2435" s="62" customFormat="1" x14ac:dyDescent="0.35"/>
    <row r="2436" s="62" customFormat="1" x14ac:dyDescent="0.35"/>
    <row r="2437" s="62" customFormat="1" x14ac:dyDescent="0.35"/>
    <row r="2438" s="62" customFormat="1" x14ac:dyDescent="0.35"/>
    <row r="2439" s="62" customFormat="1" x14ac:dyDescent="0.35"/>
    <row r="2440" s="62" customFormat="1" x14ac:dyDescent="0.35"/>
    <row r="2441" s="62" customFormat="1" x14ac:dyDescent="0.35"/>
    <row r="2442" s="62" customFormat="1" x14ac:dyDescent="0.35"/>
    <row r="2443" s="62" customFormat="1" x14ac:dyDescent="0.35"/>
    <row r="2444" s="62" customFormat="1" x14ac:dyDescent="0.35"/>
    <row r="2445" s="62" customFormat="1" x14ac:dyDescent="0.35"/>
    <row r="2446" s="62" customFormat="1" x14ac:dyDescent="0.35"/>
    <row r="2447" s="62" customFormat="1" x14ac:dyDescent="0.35"/>
    <row r="2448" s="62" customFormat="1" x14ac:dyDescent="0.35"/>
    <row r="2449" s="62" customFormat="1" x14ac:dyDescent="0.35"/>
    <row r="2450" s="62" customFormat="1" x14ac:dyDescent="0.35"/>
    <row r="2451" s="62" customFormat="1" x14ac:dyDescent="0.35"/>
    <row r="2452" s="62" customFormat="1" x14ac:dyDescent="0.35"/>
    <row r="2453" s="62" customFormat="1" x14ac:dyDescent="0.35"/>
    <row r="2454" s="62" customFormat="1" x14ac:dyDescent="0.35"/>
    <row r="2455" s="62" customFormat="1" x14ac:dyDescent="0.35"/>
    <row r="2456" s="62" customFormat="1" x14ac:dyDescent="0.35"/>
    <row r="2457" s="62" customFormat="1" x14ac:dyDescent="0.35"/>
    <row r="2458" s="62" customFormat="1" x14ac:dyDescent="0.35"/>
    <row r="2459" s="62" customFormat="1" x14ac:dyDescent="0.35"/>
    <row r="2460" s="62" customFormat="1" x14ac:dyDescent="0.35"/>
    <row r="2461" s="62" customFormat="1" x14ac:dyDescent="0.35"/>
    <row r="2462" s="62" customFormat="1" x14ac:dyDescent="0.35"/>
    <row r="2463" s="62" customFormat="1" x14ac:dyDescent="0.35"/>
    <row r="2464" s="62" customFormat="1" x14ac:dyDescent="0.35"/>
    <row r="2465" s="62" customFormat="1" x14ac:dyDescent="0.35"/>
    <row r="2466" s="62" customFormat="1" x14ac:dyDescent="0.35"/>
    <row r="2467" s="62" customFormat="1" x14ac:dyDescent="0.35"/>
    <row r="2468" s="62" customFormat="1" x14ac:dyDescent="0.35"/>
    <row r="2469" s="62" customFormat="1" x14ac:dyDescent="0.35"/>
    <row r="2470" s="62" customFormat="1" x14ac:dyDescent="0.35"/>
    <row r="2471" s="62" customFormat="1" x14ac:dyDescent="0.35"/>
    <row r="2472" s="62" customFormat="1" x14ac:dyDescent="0.35"/>
    <row r="2473" s="62" customFormat="1" x14ac:dyDescent="0.35"/>
    <row r="2474" s="62" customFormat="1" x14ac:dyDescent="0.35"/>
    <row r="2475" s="62" customFormat="1" x14ac:dyDescent="0.35"/>
    <row r="2476" s="62" customFormat="1" x14ac:dyDescent="0.35"/>
    <row r="2477" s="62" customFormat="1" x14ac:dyDescent="0.35"/>
    <row r="2478" s="62" customFormat="1" x14ac:dyDescent="0.35"/>
    <row r="2479" s="62" customFormat="1" x14ac:dyDescent="0.35"/>
    <row r="2480" s="62" customFormat="1" x14ac:dyDescent="0.35"/>
    <row r="2481" s="62" customFormat="1" x14ac:dyDescent="0.35"/>
    <row r="2482" s="62" customFormat="1" x14ac:dyDescent="0.35"/>
    <row r="2483" s="62" customFormat="1" x14ac:dyDescent="0.35"/>
    <row r="2484" s="62" customFormat="1" x14ac:dyDescent="0.35"/>
    <row r="2485" s="62" customFormat="1" x14ac:dyDescent="0.35"/>
    <row r="2486" s="62" customFormat="1" x14ac:dyDescent="0.35"/>
    <row r="2487" s="62" customFormat="1" x14ac:dyDescent="0.35"/>
    <row r="2488" s="62" customFormat="1" x14ac:dyDescent="0.35"/>
    <row r="2489" s="62" customFormat="1" x14ac:dyDescent="0.35"/>
    <row r="2490" s="62" customFormat="1" x14ac:dyDescent="0.35"/>
    <row r="2491" s="62" customFormat="1" x14ac:dyDescent="0.35"/>
    <row r="2492" s="62" customFormat="1" x14ac:dyDescent="0.35"/>
    <row r="2493" s="62" customFormat="1" x14ac:dyDescent="0.35"/>
    <row r="2494" s="62" customFormat="1" x14ac:dyDescent="0.35"/>
    <row r="2495" s="62" customFormat="1" x14ac:dyDescent="0.35"/>
    <row r="2496" s="62" customFormat="1" x14ac:dyDescent="0.35"/>
    <row r="2497" s="62" customFormat="1" x14ac:dyDescent="0.35"/>
    <row r="2498" s="62" customFormat="1" x14ac:dyDescent="0.35"/>
    <row r="2499" s="62" customFormat="1" x14ac:dyDescent="0.35"/>
    <row r="2500" s="62" customFormat="1" x14ac:dyDescent="0.35"/>
    <row r="2501" s="62" customFormat="1" x14ac:dyDescent="0.35"/>
    <row r="2502" s="62" customFormat="1" x14ac:dyDescent="0.35"/>
    <row r="2503" s="62" customFormat="1" x14ac:dyDescent="0.35"/>
    <row r="2504" s="62" customFormat="1" x14ac:dyDescent="0.35"/>
    <row r="2505" s="62" customFormat="1" x14ac:dyDescent="0.35"/>
    <row r="2506" s="62" customFormat="1" x14ac:dyDescent="0.35"/>
    <row r="2507" s="62" customFormat="1" x14ac:dyDescent="0.35"/>
    <row r="2508" s="62" customFormat="1" x14ac:dyDescent="0.35"/>
    <row r="2509" s="62" customFormat="1" x14ac:dyDescent="0.35"/>
    <row r="2510" s="62" customFormat="1" x14ac:dyDescent="0.35"/>
    <row r="2511" s="62" customFormat="1" x14ac:dyDescent="0.35"/>
    <row r="2512" s="62" customFormat="1" x14ac:dyDescent="0.35"/>
    <row r="2513" s="62" customFormat="1" x14ac:dyDescent="0.35"/>
    <row r="2514" s="62" customFormat="1" x14ac:dyDescent="0.35"/>
    <row r="2515" s="62" customFormat="1" x14ac:dyDescent="0.35"/>
    <row r="2516" s="62" customFormat="1" x14ac:dyDescent="0.35"/>
    <row r="2517" s="62" customFormat="1" x14ac:dyDescent="0.35"/>
    <row r="2518" s="62" customFormat="1" x14ac:dyDescent="0.35"/>
    <row r="2519" s="62" customFormat="1" x14ac:dyDescent="0.35"/>
    <row r="2520" s="62" customFormat="1" x14ac:dyDescent="0.35"/>
    <row r="2521" s="62" customFormat="1" x14ac:dyDescent="0.35"/>
    <row r="2522" s="62" customFormat="1" x14ac:dyDescent="0.35"/>
    <row r="2523" s="62" customFormat="1" x14ac:dyDescent="0.35"/>
    <row r="2524" s="62" customFormat="1" x14ac:dyDescent="0.35"/>
    <row r="2525" s="62" customFormat="1" x14ac:dyDescent="0.35"/>
    <row r="2526" s="62" customFormat="1" x14ac:dyDescent="0.35"/>
    <row r="2527" s="62" customFormat="1" x14ac:dyDescent="0.35"/>
    <row r="2528" s="62" customFormat="1" x14ac:dyDescent="0.35"/>
    <row r="2529" s="62" customFormat="1" x14ac:dyDescent="0.35"/>
    <row r="2530" s="62" customFormat="1" x14ac:dyDescent="0.35"/>
    <row r="2531" s="62" customFormat="1" x14ac:dyDescent="0.35"/>
    <row r="2532" s="62" customFormat="1" x14ac:dyDescent="0.35"/>
    <row r="2533" s="62" customFormat="1" x14ac:dyDescent="0.35"/>
    <row r="2534" s="62" customFormat="1" x14ac:dyDescent="0.35"/>
    <row r="2535" s="62" customFormat="1" x14ac:dyDescent="0.35"/>
    <row r="2536" s="62" customFormat="1" x14ac:dyDescent="0.35"/>
    <row r="2537" s="62" customFormat="1" x14ac:dyDescent="0.35"/>
    <row r="2538" s="62" customFormat="1" x14ac:dyDescent="0.35"/>
    <row r="2539" s="62" customFormat="1" x14ac:dyDescent="0.35"/>
    <row r="2540" s="62" customFormat="1" x14ac:dyDescent="0.35"/>
    <row r="2541" s="62" customFormat="1" x14ac:dyDescent="0.35"/>
    <row r="2542" s="62" customFormat="1" x14ac:dyDescent="0.35"/>
    <row r="2543" s="62" customFormat="1" x14ac:dyDescent="0.35"/>
    <row r="2544" s="62" customFormat="1" x14ac:dyDescent="0.35"/>
    <row r="2545" s="62" customFormat="1" x14ac:dyDescent="0.35"/>
    <row r="2546" s="62" customFormat="1" x14ac:dyDescent="0.35"/>
    <row r="2547" s="62" customFormat="1" x14ac:dyDescent="0.35"/>
    <row r="2548" s="62" customFormat="1" x14ac:dyDescent="0.35"/>
    <row r="2549" s="62" customFormat="1" x14ac:dyDescent="0.35"/>
    <row r="2550" s="62" customFormat="1" x14ac:dyDescent="0.35"/>
    <row r="2551" s="62" customFormat="1" x14ac:dyDescent="0.35"/>
    <row r="2552" s="62" customFormat="1" x14ac:dyDescent="0.35"/>
    <row r="2553" s="62" customFormat="1" x14ac:dyDescent="0.35"/>
    <row r="2554" s="62" customFormat="1" x14ac:dyDescent="0.35"/>
    <row r="2555" s="62" customFormat="1" x14ac:dyDescent="0.35"/>
    <row r="2556" s="62" customFormat="1" x14ac:dyDescent="0.35"/>
    <row r="2557" s="62" customFormat="1" x14ac:dyDescent="0.35"/>
    <row r="2558" s="62" customFormat="1" x14ac:dyDescent="0.35"/>
    <row r="2559" s="62" customFormat="1" x14ac:dyDescent="0.35"/>
    <row r="2560" s="62" customFormat="1" x14ac:dyDescent="0.35"/>
    <row r="2561" s="62" customFormat="1" x14ac:dyDescent="0.35"/>
    <row r="2562" s="62" customFormat="1" x14ac:dyDescent="0.35"/>
    <row r="2563" s="62" customFormat="1" x14ac:dyDescent="0.35"/>
    <row r="2564" s="62" customFormat="1" x14ac:dyDescent="0.35"/>
    <row r="2565" s="62" customFormat="1" x14ac:dyDescent="0.35"/>
    <row r="2566" s="62" customFormat="1" x14ac:dyDescent="0.35"/>
    <row r="2567" s="62" customFormat="1" x14ac:dyDescent="0.35"/>
    <row r="2568" s="62" customFormat="1" x14ac:dyDescent="0.35"/>
    <row r="2569" s="62" customFormat="1" x14ac:dyDescent="0.35"/>
    <row r="2570" s="62" customFormat="1" x14ac:dyDescent="0.35"/>
    <row r="2571" s="62" customFormat="1" x14ac:dyDescent="0.35"/>
    <row r="2572" s="62" customFormat="1" x14ac:dyDescent="0.35"/>
    <row r="2573" s="62" customFormat="1" x14ac:dyDescent="0.35"/>
    <row r="2574" s="62" customFormat="1" x14ac:dyDescent="0.35"/>
    <row r="2575" s="62" customFormat="1" x14ac:dyDescent="0.35"/>
    <row r="2576" s="62" customFormat="1" x14ac:dyDescent="0.35"/>
    <row r="2577" s="62" customFormat="1" x14ac:dyDescent="0.35"/>
    <row r="2578" s="62" customFormat="1" x14ac:dyDescent="0.35"/>
    <row r="2579" s="62" customFormat="1" x14ac:dyDescent="0.35"/>
    <row r="2580" s="62" customFormat="1" x14ac:dyDescent="0.35"/>
    <row r="2581" s="62" customFormat="1" x14ac:dyDescent="0.35"/>
    <row r="2582" s="62" customFormat="1" x14ac:dyDescent="0.35"/>
    <row r="2583" s="62" customFormat="1" x14ac:dyDescent="0.35"/>
    <row r="2584" s="62" customFormat="1" x14ac:dyDescent="0.35"/>
    <row r="2585" s="62" customFormat="1" x14ac:dyDescent="0.35"/>
    <row r="2586" s="62" customFormat="1" x14ac:dyDescent="0.35"/>
    <row r="2587" s="62" customFormat="1" x14ac:dyDescent="0.35"/>
    <row r="2588" s="62" customFormat="1" x14ac:dyDescent="0.35"/>
    <row r="2589" s="62" customFormat="1" x14ac:dyDescent="0.35"/>
    <row r="2590" s="62" customFormat="1" x14ac:dyDescent="0.35"/>
    <row r="2591" s="62" customFormat="1" x14ac:dyDescent="0.35"/>
    <row r="2592" s="62" customFormat="1" x14ac:dyDescent="0.35"/>
    <row r="2593" s="62" customFormat="1" x14ac:dyDescent="0.35"/>
    <row r="2594" s="62" customFormat="1" x14ac:dyDescent="0.35"/>
    <row r="2595" s="62" customFormat="1" x14ac:dyDescent="0.35"/>
    <row r="2596" s="62" customFormat="1" x14ac:dyDescent="0.35"/>
    <row r="2597" s="62" customFormat="1" x14ac:dyDescent="0.35"/>
    <row r="2598" s="62" customFormat="1" x14ac:dyDescent="0.35"/>
    <row r="2599" s="62" customFormat="1" x14ac:dyDescent="0.35"/>
    <row r="2600" s="62" customFormat="1" x14ac:dyDescent="0.35"/>
    <row r="2601" s="62" customFormat="1" x14ac:dyDescent="0.35"/>
    <row r="2602" s="62" customFormat="1" x14ac:dyDescent="0.35"/>
    <row r="2603" s="62" customFormat="1" x14ac:dyDescent="0.35"/>
    <row r="2604" s="62" customFormat="1" x14ac:dyDescent="0.35"/>
    <row r="2605" s="62" customFormat="1" x14ac:dyDescent="0.35"/>
    <row r="2606" s="62" customFormat="1" x14ac:dyDescent="0.35"/>
    <row r="2607" s="62" customFormat="1" x14ac:dyDescent="0.35"/>
    <row r="2608" s="62" customFormat="1" x14ac:dyDescent="0.35"/>
    <row r="2609" s="62" customFormat="1" x14ac:dyDescent="0.35"/>
    <row r="2610" s="62" customFormat="1" x14ac:dyDescent="0.35"/>
    <row r="2611" s="62" customFormat="1" x14ac:dyDescent="0.35"/>
    <row r="2612" s="62" customFormat="1" x14ac:dyDescent="0.35"/>
    <row r="2613" s="62" customFormat="1" x14ac:dyDescent="0.35"/>
    <row r="2614" s="62" customFormat="1" x14ac:dyDescent="0.35"/>
    <row r="2615" s="62" customFormat="1" x14ac:dyDescent="0.35"/>
    <row r="2616" s="62" customFormat="1" x14ac:dyDescent="0.35"/>
    <row r="2617" s="62" customFormat="1" x14ac:dyDescent="0.35"/>
    <row r="2618" s="62" customFormat="1" x14ac:dyDescent="0.35"/>
    <row r="2619" s="62" customFormat="1" x14ac:dyDescent="0.35"/>
    <row r="2620" s="62" customFormat="1" x14ac:dyDescent="0.35"/>
    <row r="2621" s="62" customFormat="1" x14ac:dyDescent="0.35"/>
    <row r="2622" s="62" customFormat="1" x14ac:dyDescent="0.35"/>
    <row r="2623" s="62" customFormat="1" x14ac:dyDescent="0.35"/>
    <row r="2624" s="62" customFormat="1" x14ac:dyDescent="0.35"/>
    <row r="2625" s="62" customFormat="1" x14ac:dyDescent="0.35"/>
    <row r="2626" s="62" customFormat="1" x14ac:dyDescent="0.35"/>
    <row r="2627" s="62" customFormat="1" x14ac:dyDescent="0.35"/>
    <row r="2628" s="62" customFormat="1" x14ac:dyDescent="0.35"/>
    <row r="2629" s="62" customFormat="1" x14ac:dyDescent="0.35"/>
    <row r="2630" s="62" customFormat="1" x14ac:dyDescent="0.35"/>
    <row r="2631" s="62" customFormat="1" x14ac:dyDescent="0.35"/>
    <row r="2632" s="62" customFormat="1" x14ac:dyDescent="0.35"/>
    <row r="2633" s="62" customFormat="1" x14ac:dyDescent="0.35"/>
    <row r="2634" s="62" customFormat="1" x14ac:dyDescent="0.35"/>
    <row r="2635" s="62" customFormat="1" x14ac:dyDescent="0.35"/>
    <row r="2636" s="62" customFormat="1" x14ac:dyDescent="0.35"/>
    <row r="2637" s="62" customFormat="1" x14ac:dyDescent="0.35"/>
    <row r="2638" s="62" customFormat="1" x14ac:dyDescent="0.35"/>
    <row r="2639" s="62" customFormat="1" x14ac:dyDescent="0.35"/>
    <row r="2640" s="62" customFormat="1" x14ac:dyDescent="0.35"/>
    <row r="2641" s="62" customFormat="1" x14ac:dyDescent="0.35"/>
    <row r="2642" s="62" customFormat="1" x14ac:dyDescent="0.35"/>
    <row r="2643" s="62" customFormat="1" x14ac:dyDescent="0.35"/>
    <row r="2644" s="62" customFormat="1" x14ac:dyDescent="0.35"/>
    <row r="2645" s="62" customFormat="1" x14ac:dyDescent="0.35"/>
    <row r="2646" s="62" customFormat="1" x14ac:dyDescent="0.35"/>
    <row r="2647" s="62" customFormat="1" x14ac:dyDescent="0.35"/>
    <row r="2648" s="62" customFormat="1" x14ac:dyDescent="0.35"/>
    <row r="2649" s="62" customFormat="1" x14ac:dyDescent="0.35"/>
    <row r="2650" s="62" customFormat="1" x14ac:dyDescent="0.35"/>
    <row r="2651" s="62" customFormat="1" x14ac:dyDescent="0.35"/>
    <row r="2652" s="62" customFormat="1" x14ac:dyDescent="0.35"/>
    <row r="2653" s="62" customFormat="1" x14ac:dyDescent="0.35"/>
    <row r="2654" s="62" customFormat="1" x14ac:dyDescent="0.35"/>
    <row r="2655" s="62" customFormat="1" x14ac:dyDescent="0.35"/>
    <row r="2656" s="62" customFormat="1" x14ac:dyDescent="0.35"/>
    <row r="2657" s="62" customFormat="1" x14ac:dyDescent="0.35"/>
    <row r="2658" s="62" customFormat="1" x14ac:dyDescent="0.35"/>
    <row r="2659" s="62" customFormat="1" x14ac:dyDescent="0.35"/>
    <row r="2660" s="62" customFormat="1" x14ac:dyDescent="0.35"/>
    <row r="2661" s="62" customFormat="1" x14ac:dyDescent="0.35"/>
    <row r="2662" s="62" customFormat="1" x14ac:dyDescent="0.35"/>
    <row r="2663" s="62" customFormat="1" x14ac:dyDescent="0.35"/>
    <row r="2664" s="62" customFormat="1" x14ac:dyDescent="0.35"/>
    <row r="2665" s="62" customFormat="1" x14ac:dyDescent="0.35"/>
    <row r="2666" s="62" customFormat="1" x14ac:dyDescent="0.35"/>
    <row r="2667" s="62" customFormat="1" x14ac:dyDescent="0.35"/>
    <row r="2668" s="62" customFormat="1" x14ac:dyDescent="0.35"/>
    <row r="2669" s="62" customFormat="1" x14ac:dyDescent="0.35"/>
    <row r="2670" s="62" customFormat="1" x14ac:dyDescent="0.35"/>
    <row r="2671" s="62" customFormat="1" x14ac:dyDescent="0.35"/>
    <row r="2672" s="62" customFormat="1" x14ac:dyDescent="0.35"/>
    <row r="2673" s="62" customFormat="1" x14ac:dyDescent="0.35"/>
    <row r="2674" s="62" customFormat="1" x14ac:dyDescent="0.35"/>
    <row r="2675" s="62" customFormat="1" x14ac:dyDescent="0.35"/>
    <row r="2676" s="62" customFormat="1" x14ac:dyDescent="0.35"/>
    <row r="2677" s="62" customFormat="1" x14ac:dyDescent="0.35"/>
    <row r="2678" s="62" customFormat="1" x14ac:dyDescent="0.35"/>
    <row r="2679" s="62" customFormat="1" x14ac:dyDescent="0.35"/>
    <row r="2680" s="62" customFormat="1" x14ac:dyDescent="0.35"/>
    <row r="2681" s="62" customFormat="1" x14ac:dyDescent="0.35"/>
    <row r="2682" s="62" customFormat="1" x14ac:dyDescent="0.35"/>
    <row r="2683" s="62" customFormat="1" x14ac:dyDescent="0.35"/>
    <row r="2684" s="62" customFormat="1" x14ac:dyDescent="0.35"/>
    <row r="2685" s="62" customFormat="1" x14ac:dyDescent="0.35"/>
    <row r="2686" s="62" customFormat="1" x14ac:dyDescent="0.35"/>
    <row r="2687" s="62" customFormat="1" x14ac:dyDescent="0.35"/>
    <row r="2688" s="62" customFormat="1" x14ac:dyDescent="0.35"/>
    <row r="2689" s="62" customFormat="1" x14ac:dyDescent="0.35"/>
    <row r="2690" s="62" customFormat="1" x14ac:dyDescent="0.35"/>
    <row r="2691" s="62" customFormat="1" x14ac:dyDescent="0.35"/>
    <row r="2692" s="62" customFormat="1" x14ac:dyDescent="0.35"/>
    <row r="2693" s="62" customFormat="1" x14ac:dyDescent="0.35"/>
    <row r="2694" s="62" customFormat="1" x14ac:dyDescent="0.35"/>
    <row r="2695" s="62" customFormat="1" x14ac:dyDescent="0.35"/>
    <row r="2696" s="62" customFormat="1" x14ac:dyDescent="0.35"/>
    <row r="2697" s="62" customFormat="1" x14ac:dyDescent="0.35"/>
    <row r="2698" s="62" customFormat="1" x14ac:dyDescent="0.35"/>
    <row r="2699" s="62" customFormat="1" x14ac:dyDescent="0.35"/>
    <row r="2700" s="62" customFormat="1" x14ac:dyDescent="0.35"/>
    <row r="2701" s="62" customFormat="1" x14ac:dyDescent="0.35"/>
    <row r="2702" s="62" customFormat="1" x14ac:dyDescent="0.35"/>
    <row r="2703" s="62" customFormat="1" x14ac:dyDescent="0.35"/>
    <row r="2704" s="62" customFormat="1" x14ac:dyDescent="0.35"/>
    <row r="2705" s="62" customFormat="1" x14ac:dyDescent="0.35"/>
    <row r="2706" s="62" customFormat="1" x14ac:dyDescent="0.35"/>
    <row r="2707" s="62" customFormat="1" x14ac:dyDescent="0.35"/>
    <row r="2708" s="62" customFormat="1" x14ac:dyDescent="0.35"/>
    <row r="2709" s="62" customFormat="1" x14ac:dyDescent="0.35"/>
    <row r="2710" s="62" customFormat="1" x14ac:dyDescent="0.35"/>
    <row r="2711" s="62" customFormat="1" x14ac:dyDescent="0.35"/>
    <row r="2712" s="62" customFormat="1" x14ac:dyDescent="0.35"/>
    <row r="2713" s="62" customFormat="1" x14ac:dyDescent="0.35"/>
    <row r="2714" s="62" customFormat="1" x14ac:dyDescent="0.35"/>
    <row r="2715" s="62" customFormat="1" x14ac:dyDescent="0.35"/>
    <row r="2716" s="62" customFormat="1" x14ac:dyDescent="0.35"/>
    <row r="2717" s="62" customFormat="1" x14ac:dyDescent="0.35"/>
    <row r="2718" s="62" customFormat="1" x14ac:dyDescent="0.35"/>
    <row r="2719" s="62" customFormat="1" x14ac:dyDescent="0.35"/>
    <row r="2720" s="62" customFormat="1" x14ac:dyDescent="0.35"/>
    <row r="2721" s="62" customFormat="1" x14ac:dyDescent="0.35"/>
    <row r="2722" s="62" customFormat="1" x14ac:dyDescent="0.35"/>
    <row r="2723" s="62" customFormat="1" x14ac:dyDescent="0.35"/>
    <row r="2724" s="62" customFormat="1" x14ac:dyDescent="0.35"/>
    <row r="2725" s="62" customFormat="1" x14ac:dyDescent="0.35"/>
    <row r="2726" s="62" customFormat="1" x14ac:dyDescent="0.35"/>
    <row r="2727" s="62" customFormat="1" x14ac:dyDescent="0.35"/>
    <row r="2728" s="62" customFormat="1" x14ac:dyDescent="0.35"/>
    <row r="2729" s="62" customFormat="1" x14ac:dyDescent="0.35"/>
    <row r="2730" s="62" customFormat="1" x14ac:dyDescent="0.35"/>
    <row r="2731" s="62" customFormat="1" x14ac:dyDescent="0.35"/>
    <row r="2732" s="62" customFormat="1" x14ac:dyDescent="0.35"/>
    <row r="2733" s="62" customFormat="1" x14ac:dyDescent="0.35"/>
    <row r="2734" s="62" customFormat="1" x14ac:dyDescent="0.35"/>
    <row r="2735" s="62" customFormat="1" x14ac:dyDescent="0.35"/>
    <row r="2736" s="62" customFormat="1" x14ac:dyDescent="0.35"/>
    <row r="2737" s="62" customFormat="1" x14ac:dyDescent="0.35"/>
    <row r="2738" s="62" customFormat="1" x14ac:dyDescent="0.35"/>
    <row r="2739" s="62" customFormat="1" x14ac:dyDescent="0.35"/>
    <row r="2740" s="62" customFormat="1" x14ac:dyDescent="0.35"/>
    <row r="2741" s="62" customFormat="1" x14ac:dyDescent="0.35"/>
    <row r="2742" s="62" customFormat="1" x14ac:dyDescent="0.35"/>
    <row r="2743" s="62" customFormat="1" x14ac:dyDescent="0.35"/>
    <row r="2744" s="62" customFormat="1" x14ac:dyDescent="0.35"/>
    <row r="2745" s="62" customFormat="1" x14ac:dyDescent="0.35"/>
    <row r="2746" s="62" customFormat="1" x14ac:dyDescent="0.35"/>
    <row r="2747" s="62" customFormat="1" x14ac:dyDescent="0.35"/>
    <row r="2748" s="62" customFormat="1" x14ac:dyDescent="0.35"/>
    <row r="2749" s="62" customFormat="1" x14ac:dyDescent="0.35"/>
    <row r="2750" s="62" customFormat="1" x14ac:dyDescent="0.35"/>
    <row r="2751" s="62" customFormat="1" x14ac:dyDescent="0.35"/>
    <row r="2752" s="62" customFormat="1" x14ac:dyDescent="0.35"/>
    <row r="2753" s="62" customFormat="1" x14ac:dyDescent="0.35"/>
    <row r="2754" s="62" customFormat="1" x14ac:dyDescent="0.35"/>
    <row r="2755" s="62" customFormat="1" x14ac:dyDescent="0.35"/>
    <row r="2756" s="62" customFormat="1" x14ac:dyDescent="0.35"/>
    <row r="2757" s="62" customFormat="1" x14ac:dyDescent="0.35"/>
    <row r="2758" s="62" customFormat="1" x14ac:dyDescent="0.35"/>
    <row r="2759" s="62" customFormat="1" x14ac:dyDescent="0.35"/>
    <row r="2760" s="62" customFormat="1" x14ac:dyDescent="0.35"/>
    <row r="2761" s="62" customFormat="1" x14ac:dyDescent="0.35"/>
    <row r="2762" s="62" customFormat="1" x14ac:dyDescent="0.35"/>
    <row r="2763" s="62" customFormat="1" x14ac:dyDescent="0.35"/>
    <row r="2764" s="62" customFormat="1" x14ac:dyDescent="0.35"/>
    <row r="2765" s="62" customFormat="1" x14ac:dyDescent="0.35"/>
    <row r="2766" s="62" customFormat="1" x14ac:dyDescent="0.35"/>
    <row r="2767" s="62" customFormat="1" x14ac:dyDescent="0.35"/>
    <row r="2768" s="62" customFormat="1" x14ac:dyDescent="0.35"/>
    <row r="2769" s="62" customFormat="1" x14ac:dyDescent="0.35"/>
    <row r="2770" s="62" customFormat="1" x14ac:dyDescent="0.35"/>
    <row r="2771" s="62" customFormat="1" x14ac:dyDescent="0.35"/>
    <row r="2772" s="62" customFormat="1" x14ac:dyDescent="0.35"/>
    <row r="2773" s="62" customFormat="1" x14ac:dyDescent="0.35"/>
    <row r="2774" s="62" customFormat="1" x14ac:dyDescent="0.35"/>
    <row r="2775" s="62" customFormat="1" x14ac:dyDescent="0.35"/>
    <row r="2776" s="62" customFormat="1" x14ac:dyDescent="0.35"/>
    <row r="2777" s="62" customFormat="1" x14ac:dyDescent="0.35"/>
    <row r="2778" s="62" customFormat="1" x14ac:dyDescent="0.35"/>
    <row r="2779" s="62" customFormat="1" x14ac:dyDescent="0.35"/>
    <row r="2780" s="62" customFormat="1" x14ac:dyDescent="0.35"/>
    <row r="2781" s="62" customFormat="1" x14ac:dyDescent="0.35"/>
    <row r="2782" s="62" customFormat="1" x14ac:dyDescent="0.35"/>
    <row r="2783" s="62" customFormat="1" x14ac:dyDescent="0.35"/>
    <row r="2784" s="62" customFormat="1" x14ac:dyDescent="0.35"/>
    <row r="2785" s="62" customFormat="1" x14ac:dyDescent="0.35"/>
    <row r="2786" s="62" customFormat="1" x14ac:dyDescent="0.35"/>
    <row r="2787" s="62" customFormat="1" x14ac:dyDescent="0.35"/>
    <row r="2788" s="62" customFormat="1" x14ac:dyDescent="0.35"/>
    <row r="2789" s="62" customFormat="1" x14ac:dyDescent="0.35"/>
    <row r="2790" s="62" customFormat="1" x14ac:dyDescent="0.35"/>
    <row r="2791" s="62" customFormat="1" x14ac:dyDescent="0.35"/>
    <row r="2792" s="62" customFormat="1" x14ac:dyDescent="0.35"/>
    <row r="2793" s="62" customFormat="1" x14ac:dyDescent="0.35"/>
    <row r="2794" s="62" customFormat="1" x14ac:dyDescent="0.35"/>
    <row r="2795" s="62" customFormat="1" x14ac:dyDescent="0.35"/>
    <row r="2796" s="62" customFormat="1" x14ac:dyDescent="0.35"/>
    <row r="2797" s="62" customFormat="1" x14ac:dyDescent="0.35"/>
    <row r="2798" s="62" customFormat="1" x14ac:dyDescent="0.35"/>
    <row r="2799" s="62" customFormat="1" x14ac:dyDescent="0.35"/>
    <row r="2800" s="62" customFormat="1" x14ac:dyDescent="0.35"/>
    <row r="2801" s="62" customFormat="1" x14ac:dyDescent="0.35"/>
    <row r="2802" s="62" customFormat="1" x14ac:dyDescent="0.35"/>
    <row r="2803" s="62" customFormat="1" x14ac:dyDescent="0.35"/>
    <row r="2804" s="62" customFormat="1" x14ac:dyDescent="0.35"/>
    <row r="2805" s="62" customFormat="1" x14ac:dyDescent="0.35"/>
    <row r="2806" s="62" customFormat="1" x14ac:dyDescent="0.35"/>
    <row r="2807" s="62" customFormat="1" x14ac:dyDescent="0.35"/>
    <row r="2808" s="62" customFormat="1" x14ac:dyDescent="0.35"/>
    <row r="2809" s="62" customFormat="1" x14ac:dyDescent="0.35"/>
    <row r="2810" s="62" customFormat="1" x14ac:dyDescent="0.35"/>
    <row r="2811" s="62" customFormat="1" x14ac:dyDescent="0.35"/>
    <row r="2812" s="62" customFormat="1" x14ac:dyDescent="0.35"/>
    <row r="2813" s="62" customFormat="1" x14ac:dyDescent="0.35"/>
    <row r="2814" s="62" customFormat="1" x14ac:dyDescent="0.35"/>
    <row r="2815" s="62" customFormat="1" x14ac:dyDescent="0.35"/>
    <row r="2816" s="62" customFormat="1" x14ac:dyDescent="0.35"/>
    <row r="2817" s="62" customFormat="1" x14ac:dyDescent="0.35"/>
    <row r="2818" s="62" customFormat="1" x14ac:dyDescent="0.35"/>
    <row r="2819" s="62" customFormat="1" x14ac:dyDescent="0.35"/>
    <row r="2820" s="62" customFormat="1" x14ac:dyDescent="0.35"/>
    <row r="2821" s="62" customFormat="1" x14ac:dyDescent="0.35"/>
    <row r="2822" s="62" customFormat="1" x14ac:dyDescent="0.35"/>
    <row r="2823" s="62" customFormat="1" x14ac:dyDescent="0.35"/>
    <row r="2824" s="62" customFormat="1" x14ac:dyDescent="0.35"/>
    <row r="2825" s="62" customFormat="1" x14ac:dyDescent="0.35"/>
    <row r="2826" s="62" customFormat="1" x14ac:dyDescent="0.35"/>
    <row r="2827" s="62" customFormat="1" x14ac:dyDescent="0.35"/>
    <row r="2828" s="62" customFormat="1" x14ac:dyDescent="0.35"/>
    <row r="2829" s="62" customFormat="1" x14ac:dyDescent="0.35"/>
    <row r="2830" s="62" customFormat="1" x14ac:dyDescent="0.35"/>
    <row r="2831" s="62" customFormat="1" x14ac:dyDescent="0.35"/>
    <row r="2832" s="62" customFormat="1" x14ac:dyDescent="0.35"/>
    <row r="2833" s="62" customFormat="1" x14ac:dyDescent="0.35"/>
    <row r="2834" s="62" customFormat="1" x14ac:dyDescent="0.35"/>
    <row r="2835" s="62" customFormat="1" x14ac:dyDescent="0.35"/>
    <row r="2836" s="62" customFormat="1" x14ac:dyDescent="0.35"/>
    <row r="2837" s="62" customFormat="1" x14ac:dyDescent="0.35"/>
    <row r="2838" s="62" customFormat="1" x14ac:dyDescent="0.35"/>
    <row r="2839" s="62" customFormat="1" x14ac:dyDescent="0.35"/>
    <row r="2840" s="62" customFormat="1" x14ac:dyDescent="0.35"/>
    <row r="2841" s="62" customFormat="1" x14ac:dyDescent="0.35"/>
    <row r="2842" s="62" customFormat="1" x14ac:dyDescent="0.35"/>
    <row r="2843" s="62" customFormat="1" x14ac:dyDescent="0.35"/>
    <row r="2844" s="62" customFormat="1" x14ac:dyDescent="0.35"/>
    <row r="2845" s="62" customFormat="1" x14ac:dyDescent="0.35"/>
    <row r="2846" s="62" customFormat="1" x14ac:dyDescent="0.35"/>
    <row r="2847" s="62" customFormat="1" x14ac:dyDescent="0.35"/>
    <row r="2848" s="62" customFormat="1" x14ac:dyDescent="0.35"/>
    <row r="2849" s="62" customFormat="1" x14ac:dyDescent="0.35"/>
    <row r="2850" s="62" customFormat="1" x14ac:dyDescent="0.35"/>
    <row r="2851" s="62" customFormat="1" x14ac:dyDescent="0.35"/>
    <row r="2852" s="62" customFormat="1" x14ac:dyDescent="0.35"/>
    <row r="2853" s="62" customFormat="1" x14ac:dyDescent="0.35"/>
    <row r="2854" s="62" customFormat="1" x14ac:dyDescent="0.35"/>
    <row r="2855" s="62" customFormat="1" x14ac:dyDescent="0.35"/>
    <row r="2856" s="62" customFormat="1" x14ac:dyDescent="0.35"/>
    <row r="2857" s="62" customFormat="1" x14ac:dyDescent="0.35"/>
    <row r="2858" s="62" customFormat="1" x14ac:dyDescent="0.35"/>
    <row r="2859" s="62" customFormat="1" x14ac:dyDescent="0.35"/>
    <row r="2860" s="62" customFormat="1" x14ac:dyDescent="0.35"/>
    <row r="2861" s="62" customFormat="1" x14ac:dyDescent="0.35"/>
    <row r="2862" s="62" customFormat="1" x14ac:dyDescent="0.35"/>
    <row r="2863" s="62" customFormat="1" x14ac:dyDescent="0.35"/>
    <row r="2864" s="62" customFormat="1" x14ac:dyDescent="0.35"/>
    <row r="2865" s="62" customFormat="1" x14ac:dyDescent="0.35"/>
    <row r="2866" s="62" customFormat="1" x14ac:dyDescent="0.35"/>
    <row r="2867" s="62" customFormat="1" x14ac:dyDescent="0.35"/>
    <row r="2868" s="62" customFormat="1" x14ac:dyDescent="0.35"/>
    <row r="2869" s="62" customFormat="1" x14ac:dyDescent="0.35"/>
    <row r="2870" s="62" customFormat="1" x14ac:dyDescent="0.35"/>
    <row r="2871" s="62" customFormat="1" x14ac:dyDescent="0.35"/>
    <row r="2872" s="62" customFormat="1" x14ac:dyDescent="0.35"/>
    <row r="2873" s="62" customFormat="1" x14ac:dyDescent="0.35"/>
    <row r="2874" s="62" customFormat="1" x14ac:dyDescent="0.35"/>
    <row r="2875" s="62" customFormat="1" x14ac:dyDescent="0.35"/>
    <row r="2876" s="62" customFormat="1" x14ac:dyDescent="0.35"/>
    <row r="2877" s="62" customFormat="1" x14ac:dyDescent="0.35"/>
    <row r="2878" s="62" customFormat="1" x14ac:dyDescent="0.35"/>
    <row r="2879" s="62" customFormat="1" x14ac:dyDescent="0.35"/>
    <row r="2880" s="62" customFormat="1" x14ac:dyDescent="0.35"/>
    <row r="2881" s="62" customFormat="1" x14ac:dyDescent="0.35"/>
    <row r="2882" s="62" customFormat="1" x14ac:dyDescent="0.35"/>
    <row r="2883" s="62" customFormat="1" x14ac:dyDescent="0.35"/>
    <row r="2884" s="62" customFormat="1" x14ac:dyDescent="0.35"/>
    <row r="2885" s="62" customFormat="1" x14ac:dyDescent="0.35"/>
    <row r="2886" s="62" customFormat="1" x14ac:dyDescent="0.35"/>
    <row r="2887" s="62" customFormat="1" x14ac:dyDescent="0.35"/>
    <row r="2888" s="62" customFormat="1" x14ac:dyDescent="0.35"/>
    <row r="2889" s="62" customFormat="1" x14ac:dyDescent="0.35"/>
    <row r="2890" s="62" customFormat="1" x14ac:dyDescent="0.35"/>
    <row r="2891" s="62" customFormat="1" x14ac:dyDescent="0.35"/>
    <row r="2892" s="62" customFormat="1" x14ac:dyDescent="0.35"/>
    <row r="2893" s="62" customFormat="1" x14ac:dyDescent="0.35"/>
    <row r="2894" s="62" customFormat="1" x14ac:dyDescent="0.35"/>
    <row r="2895" s="62" customFormat="1" x14ac:dyDescent="0.35"/>
    <row r="2896" s="62" customFormat="1" x14ac:dyDescent="0.35"/>
    <row r="2897" s="62" customFormat="1" x14ac:dyDescent="0.35"/>
    <row r="2898" s="62" customFormat="1" x14ac:dyDescent="0.35"/>
    <row r="2899" s="62" customFormat="1" x14ac:dyDescent="0.35"/>
    <row r="2900" s="62" customFormat="1" x14ac:dyDescent="0.35"/>
    <row r="2901" s="62" customFormat="1" x14ac:dyDescent="0.35"/>
    <row r="2902" s="62" customFormat="1" x14ac:dyDescent="0.35"/>
    <row r="2903" s="62" customFormat="1" x14ac:dyDescent="0.35"/>
    <row r="2904" s="62" customFormat="1" x14ac:dyDescent="0.35"/>
    <row r="2905" s="62" customFormat="1" x14ac:dyDescent="0.35"/>
    <row r="2906" s="62" customFormat="1" x14ac:dyDescent="0.35"/>
    <row r="2907" s="62" customFormat="1" x14ac:dyDescent="0.35"/>
    <row r="2908" s="62" customFormat="1" x14ac:dyDescent="0.35"/>
    <row r="2909" s="62" customFormat="1" x14ac:dyDescent="0.35"/>
    <row r="2910" s="62" customFormat="1" x14ac:dyDescent="0.35"/>
    <row r="2911" s="62" customFormat="1" x14ac:dyDescent="0.35"/>
    <row r="2912" s="62" customFormat="1" x14ac:dyDescent="0.35"/>
    <row r="2913" s="62" customFormat="1" x14ac:dyDescent="0.35"/>
    <row r="2914" s="62" customFormat="1" x14ac:dyDescent="0.35"/>
    <row r="2915" s="62" customFormat="1" x14ac:dyDescent="0.35"/>
    <row r="2916" s="62" customFormat="1" x14ac:dyDescent="0.35"/>
    <row r="2917" s="62" customFormat="1" x14ac:dyDescent="0.35"/>
    <row r="2918" s="62" customFormat="1" x14ac:dyDescent="0.35"/>
    <row r="2919" s="62" customFormat="1" x14ac:dyDescent="0.35"/>
    <row r="2920" s="62" customFormat="1" x14ac:dyDescent="0.35"/>
    <row r="2921" s="62" customFormat="1" x14ac:dyDescent="0.35"/>
    <row r="2922" s="62" customFormat="1" x14ac:dyDescent="0.35"/>
    <row r="2923" s="62" customFormat="1" x14ac:dyDescent="0.35"/>
    <row r="2924" s="62" customFormat="1" x14ac:dyDescent="0.35"/>
    <row r="2925" s="62" customFormat="1" x14ac:dyDescent="0.35"/>
    <row r="2926" s="62" customFormat="1" x14ac:dyDescent="0.35"/>
    <row r="2927" s="62" customFormat="1" x14ac:dyDescent="0.35"/>
    <row r="2928" s="62" customFormat="1" x14ac:dyDescent="0.35"/>
    <row r="2929" s="62" customFormat="1" x14ac:dyDescent="0.35"/>
    <row r="2930" s="62" customFormat="1" x14ac:dyDescent="0.35"/>
    <row r="2931" s="62" customFormat="1" x14ac:dyDescent="0.35"/>
    <row r="2932" s="62" customFormat="1" x14ac:dyDescent="0.35"/>
    <row r="2933" s="62" customFormat="1" x14ac:dyDescent="0.35"/>
    <row r="2934" s="62" customFormat="1" x14ac:dyDescent="0.35"/>
    <row r="2935" s="62" customFormat="1" x14ac:dyDescent="0.35"/>
    <row r="2936" s="62" customFormat="1" x14ac:dyDescent="0.35"/>
    <row r="2937" s="62" customFormat="1" x14ac:dyDescent="0.35"/>
    <row r="2938" s="62" customFormat="1" x14ac:dyDescent="0.35"/>
    <row r="2939" s="62" customFormat="1" x14ac:dyDescent="0.35"/>
    <row r="2940" s="62" customFormat="1" x14ac:dyDescent="0.35"/>
    <row r="2941" s="62" customFormat="1" x14ac:dyDescent="0.35"/>
    <row r="2942" s="62" customFormat="1" x14ac:dyDescent="0.35"/>
    <row r="2943" s="62" customFormat="1" x14ac:dyDescent="0.35"/>
    <row r="2944" s="62" customFormat="1" x14ac:dyDescent="0.35"/>
    <row r="2945" s="62" customFormat="1" x14ac:dyDescent="0.35"/>
    <row r="2946" s="62" customFormat="1" x14ac:dyDescent="0.35"/>
    <row r="2947" s="62" customFormat="1" x14ac:dyDescent="0.35"/>
    <row r="2948" s="62" customFormat="1" x14ac:dyDescent="0.35"/>
    <row r="2949" s="62" customFormat="1" x14ac:dyDescent="0.35"/>
    <row r="2950" s="62" customFormat="1" x14ac:dyDescent="0.35"/>
    <row r="2951" s="62" customFormat="1" x14ac:dyDescent="0.35"/>
    <row r="2952" s="62" customFormat="1" x14ac:dyDescent="0.35"/>
    <row r="2953" s="62" customFormat="1" x14ac:dyDescent="0.35"/>
    <row r="2954" s="62" customFormat="1" x14ac:dyDescent="0.35"/>
    <row r="2955" s="62" customFormat="1" x14ac:dyDescent="0.35"/>
    <row r="2956" s="62" customFormat="1" x14ac:dyDescent="0.35"/>
    <row r="2957" s="62" customFormat="1" x14ac:dyDescent="0.35"/>
    <row r="2958" s="62" customFormat="1" x14ac:dyDescent="0.35"/>
    <row r="2959" s="62" customFormat="1" x14ac:dyDescent="0.35"/>
    <row r="2960" s="62" customFormat="1" x14ac:dyDescent="0.35"/>
    <row r="2961" s="62" customFormat="1" x14ac:dyDescent="0.35"/>
    <row r="2962" s="62" customFormat="1" x14ac:dyDescent="0.35"/>
    <row r="2963" s="62" customFormat="1" x14ac:dyDescent="0.35"/>
    <row r="2964" s="62" customFormat="1" x14ac:dyDescent="0.35"/>
    <row r="2965" s="62" customFormat="1" x14ac:dyDescent="0.35"/>
    <row r="2966" s="62" customFormat="1" x14ac:dyDescent="0.35"/>
    <row r="2967" s="62" customFormat="1" x14ac:dyDescent="0.35"/>
    <row r="2968" s="62" customFormat="1" x14ac:dyDescent="0.35"/>
    <row r="2969" s="62" customFormat="1" x14ac:dyDescent="0.35"/>
    <row r="2970" s="62" customFormat="1" x14ac:dyDescent="0.35"/>
    <row r="2971" s="62" customFormat="1" x14ac:dyDescent="0.35"/>
    <row r="2972" s="62" customFormat="1" x14ac:dyDescent="0.35"/>
    <row r="2973" s="62" customFormat="1" x14ac:dyDescent="0.35"/>
    <row r="2974" s="62" customFormat="1" x14ac:dyDescent="0.35"/>
    <row r="2975" s="62" customFormat="1" x14ac:dyDescent="0.35"/>
    <row r="2976" s="62" customFormat="1" x14ac:dyDescent="0.35"/>
    <row r="2977" s="62" customFormat="1" x14ac:dyDescent="0.35"/>
    <row r="2978" s="62" customFormat="1" x14ac:dyDescent="0.35"/>
    <row r="2979" s="62" customFormat="1" x14ac:dyDescent="0.35"/>
    <row r="2980" s="62" customFormat="1" x14ac:dyDescent="0.35"/>
    <row r="2981" s="62" customFormat="1" x14ac:dyDescent="0.35"/>
    <row r="2982" s="62" customFormat="1" x14ac:dyDescent="0.35"/>
    <row r="2983" s="62" customFormat="1" x14ac:dyDescent="0.35"/>
    <row r="2984" s="62" customFormat="1" x14ac:dyDescent="0.35"/>
    <row r="2985" s="62" customFormat="1" x14ac:dyDescent="0.35"/>
    <row r="2986" s="62" customFormat="1" x14ac:dyDescent="0.35"/>
    <row r="2987" s="62" customFormat="1" x14ac:dyDescent="0.35"/>
    <row r="2988" s="62" customFormat="1" x14ac:dyDescent="0.35"/>
    <row r="2989" s="62" customFormat="1" x14ac:dyDescent="0.35"/>
    <row r="2990" s="62" customFormat="1" x14ac:dyDescent="0.35"/>
    <row r="2991" s="62" customFormat="1" x14ac:dyDescent="0.35"/>
    <row r="2992" s="62" customFormat="1" x14ac:dyDescent="0.35"/>
    <row r="2993" s="62" customFormat="1" x14ac:dyDescent="0.35"/>
    <row r="2994" s="62" customFormat="1" x14ac:dyDescent="0.35"/>
    <row r="2995" s="62" customFormat="1" x14ac:dyDescent="0.35"/>
    <row r="2996" s="62" customFormat="1" x14ac:dyDescent="0.35"/>
    <row r="2997" s="62" customFormat="1" x14ac:dyDescent="0.35"/>
    <row r="2998" s="62" customFormat="1" x14ac:dyDescent="0.35"/>
    <row r="2999" s="62" customFormat="1" x14ac:dyDescent="0.35"/>
    <row r="3000" s="62" customFormat="1" x14ac:dyDescent="0.35"/>
    <row r="3001" s="62" customFormat="1" x14ac:dyDescent="0.35"/>
    <row r="3002" s="62" customFormat="1" x14ac:dyDescent="0.35"/>
    <row r="3003" s="62" customFormat="1" x14ac:dyDescent="0.35"/>
    <row r="3004" s="62" customFormat="1" x14ac:dyDescent="0.35"/>
    <row r="3005" s="62" customFormat="1" x14ac:dyDescent="0.35"/>
    <row r="3006" s="62" customFormat="1" x14ac:dyDescent="0.35"/>
    <row r="3007" s="62" customFormat="1" x14ac:dyDescent="0.35"/>
    <row r="3008" s="62" customFormat="1" x14ac:dyDescent="0.35"/>
    <row r="3009" s="62" customFormat="1" x14ac:dyDescent="0.35"/>
    <row r="3010" s="62" customFormat="1" x14ac:dyDescent="0.35"/>
    <row r="3011" s="62" customFormat="1" x14ac:dyDescent="0.35"/>
    <row r="3012" s="62" customFormat="1" x14ac:dyDescent="0.35"/>
    <row r="3013" s="62" customFormat="1" x14ac:dyDescent="0.35"/>
    <row r="3014" s="62" customFormat="1" x14ac:dyDescent="0.35"/>
    <row r="3015" s="62" customFormat="1" x14ac:dyDescent="0.35"/>
    <row r="3016" s="62" customFormat="1" x14ac:dyDescent="0.35"/>
    <row r="3017" s="62" customFormat="1" x14ac:dyDescent="0.35"/>
    <row r="3018" s="62" customFormat="1" x14ac:dyDescent="0.35"/>
    <row r="3019" s="62" customFormat="1" x14ac:dyDescent="0.35"/>
    <row r="3020" s="62" customFormat="1" x14ac:dyDescent="0.35"/>
    <row r="3021" s="62" customFormat="1" x14ac:dyDescent="0.35"/>
    <row r="3022" s="62" customFormat="1" x14ac:dyDescent="0.35"/>
    <row r="3023" s="62" customFormat="1" x14ac:dyDescent="0.35"/>
    <row r="3024" s="62" customFormat="1" x14ac:dyDescent="0.35"/>
    <row r="3025" s="62" customFormat="1" x14ac:dyDescent="0.35"/>
    <row r="3026" s="62" customFormat="1" x14ac:dyDescent="0.35"/>
    <row r="3027" s="62" customFormat="1" x14ac:dyDescent="0.35"/>
    <row r="3028" s="62" customFormat="1" x14ac:dyDescent="0.35"/>
    <row r="3029" s="62" customFormat="1" x14ac:dyDescent="0.35"/>
    <row r="3030" s="62" customFormat="1" x14ac:dyDescent="0.35"/>
    <row r="3031" s="62" customFormat="1" x14ac:dyDescent="0.35"/>
    <row r="3032" s="62" customFormat="1" x14ac:dyDescent="0.35"/>
    <row r="3033" s="62" customFormat="1" x14ac:dyDescent="0.35"/>
    <row r="3034" s="62" customFormat="1" x14ac:dyDescent="0.35"/>
    <row r="3035" s="62" customFormat="1" x14ac:dyDescent="0.35"/>
    <row r="3036" s="62" customFormat="1" x14ac:dyDescent="0.35"/>
    <row r="3037" s="62" customFormat="1" x14ac:dyDescent="0.35"/>
    <row r="3038" s="62" customFormat="1" x14ac:dyDescent="0.35"/>
    <row r="3039" s="62" customFormat="1" x14ac:dyDescent="0.35"/>
    <row r="3040" s="62" customFormat="1" x14ac:dyDescent="0.35"/>
    <row r="3041" s="62" customFormat="1" x14ac:dyDescent="0.35"/>
    <row r="3042" s="62" customFormat="1" x14ac:dyDescent="0.35"/>
    <row r="3043" s="62" customFormat="1" x14ac:dyDescent="0.35"/>
    <row r="3044" s="62" customFormat="1" x14ac:dyDescent="0.35"/>
    <row r="3045" s="62" customFormat="1" x14ac:dyDescent="0.35"/>
    <row r="3046" s="62" customFormat="1" x14ac:dyDescent="0.35"/>
    <row r="3047" s="62" customFormat="1" x14ac:dyDescent="0.35"/>
    <row r="3048" s="62" customFormat="1" x14ac:dyDescent="0.35"/>
    <row r="3049" s="62" customFormat="1" x14ac:dyDescent="0.35"/>
    <row r="3050" s="62" customFormat="1" x14ac:dyDescent="0.35"/>
    <row r="3051" s="62" customFormat="1" x14ac:dyDescent="0.35"/>
    <row r="3052" s="62" customFormat="1" x14ac:dyDescent="0.35"/>
    <row r="3053" s="62" customFormat="1" x14ac:dyDescent="0.35"/>
    <row r="3054" s="62" customFormat="1" x14ac:dyDescent="0.35"/>
    <row r="3055" s="62" customFormat="1" x14ac:dyDescent="0.35"/>
    <row r="3056" s="62" customFormat="1" x14ac:dyDescent="0.35"/>
    <row r="3057" s="62" customFormat="1" x14ac:dyDescent="0.35"/>
    <row r="3058" s="62" customFormat="1" x14ac:dyDescent="0.35"/>
    <row r="3059" s="62" customFormat="1" x14ac:dyDescent="0.35"/>
    <row r="3060" s="62" customFormat="1" x14ac:dyDescent="0.35"/>
    <row r="3061" s="62" customFormat="1" x14ac:dyDescent="0.35"/>
    <row r="3062" s="62" customFormat="1" x14ac:dyDescent="0.35"/>
    <row r="3063" s="62" customFormat="1" x14ac:dyDescent="0.35"/>
    <row r="3064" s="62" customFormat="1" x14ac:dyDescent="0.35"/>
    <row r="3065" s="62" customFormat="1" x14ac:dyDescent="0.35"/>
    <row r="3066" s="62" customFormat="1" x14ac:dyDescent="0.35"/>
    <row r="3067" s="62" customFormat="1" x14ac:dyDescent="0.35"/>
    <row r="3068" s="62" customFormat="1" x14ac:dyDescent="0.35"/>
    <row r="3069" s="62" customFormat="1" x14ac:dyDescent="0.35"/>
    <row r="3070" s="62" customFormat="1" x14ac:dyDescent="0.35"/>
    <row r="3071" s="62" customFormat="1" x14ac:dyDescent="0.35"/>
    <row r="3072" s="62" customFormat="1" x14ac:dyDescent="0.35"/>
    <row r="3073" s="62" customFormat="1" x14ac:dyDescent="0.35"/>
    <row r="3074" s="62" customFormat="1" x14ac:dyDescent="0.35"/>
    <row r="3075" s="62" customFormat="1" x14ac:dyDescent="0.35"/>
    <row r="3076" s="62" customFormat="1" x14ac:dyDescent="0.35"/>
    <row r="3077" s="62" customFormat="1" x14ac:dyDescent="0.35"/>
    <row r="3078" s="62" customFormat="1" x14ac:dyDescent="0.35"/>
    <row r="3079" s="62" customFormat="1" x14ac:dyDescent="0.35"/>
    <row r="3080" s="62" customFormat="1" x14ac:dyDescent="0.35"/>
    <row r="3081" s="62" customFormat="1" x14ac:dyDescent="0.35"/>
    <row r="3082" s="62" customFormat="1" x14ac:dyDescent="0.35"/>
    <row r="3083" s="62" customFormat="1" x14ac:dyDescent="0.35"/>
    <row r="3084" s="62" customFormat="1" x14ac:dyDescent="0.35"/>
    <row r="3085" s="62" customFormat="1" x14ac:dyDescent="0.35"/>
    <row r="3086" s="62" customFormat="1" x14ac:dyDescent="0.35"/>
    <row r="3087" s="62" customFormat="1" x14ac:dyDescent="0.35"/>
    <row r="3088" s="62" customFormat="1" x14ac:dyDescent="0.35"/>
    <row r="3089" s="62" customFormat="1" x14ac:dyDescent="0.35"/>
    <row r="3090" s="62" customFormat="1" x14ac:dyDescent="0.35"/>
    <row r="3091" s="62" customFormat="1" x14ac:dyDescent="0.35"/>
    <row r="3092" s="62" customFormat="1" x14ac:dyDescent="0.35"/>
    <row r="3093" s="62" customFormat="1" x14ac:dyDescent="0.35"/>
    <row r="3094" s="62" customFormat="1" x14ac:dyDescent="0.35"/>
    <row r="3095" s="62" customFormat="1" x14ac:dyDescent="0.35"/>
    <row r="3096" s="62" customFormat="1" x14ac:dyDescent="0.35"/>
    <row r="3097" s="62" customFormat="1" x14ac:dyDescent="0.35"/>
    <row r="3098" s="62" customFormat="1" x14ac:dyDescent="0.35"/>
    <row r="3099" s="62" customFormat="1" x14ac:dyDescent="0.35"/>
    <row r="3100" s="62" customFormat="1" x14ac:dyDescent="0.35"/>
    <row r="3101" s="62" customFormat="1" x14ac:dyDescent="0.35"/>
    <row r="3102" s="62" customFormat="1" x14ac:dyDescent="0.35"/>
    <row r="3103" s="62" customFormat="1" x14ac:dyDescent="0.35"/>
    <row r="3104" s="62" customFormat="1" x14ac:dyDescent="0.35"/>
    <row r="3105" s="62" customFormat="1" x14ac:dyDescent="0.35"/>
    <row r="3106" s="62" customFormat="1" x14ac:dyDescent="0.35"/>
    <row r="3107" s="62" customFormat="1" x14ac:dyDescent="0.35"/>
    <row r="3108" s="62" customFormat="1" x14ac:dyDescent="0.35"/>
    <row r="3109" s="62" customFormat="1" x14ac:dyDescent="0.35"/>
    <row r="3110" s="62" customFormat="1" x14ac:dyDescent="0.35"/>
    <row r="3111" s="62" customFormat="1" x14ac:dyDescent="0.35"/>
    <row r="3112" s="62" customFormat="1" x14ac:dyDescent="0.35"/>
    <row r="3113" s="62" customFormat="1" x14ac:dyDescent="0.35"/>
    <row r="3114" s="62" customFormat="1" x14ac:dyDescent="0.35"/>
    <row r="3115" s="62" customFormat="1" x14ac:dyDescent="0.35"/>
    <row r="3116" s="62" customFormat="1" x14ac:dyDescent="0.35"/>
    <row r="3117" s="62" customFormat="1" x14ac:dyDescent="0.35"/>
    <row r="3118" s="62" customFormat="1" x14ac:dyDescent="0.35"/>
    <row r="3119" s="62" customFormat="1" x14ac:dyDescent="0.35"/>
    <row r="3120" s="62" customFormat="1" x14ac:dyDescent="0.35"/>
    <row r="3121" s="62" customFormat="1" x14ac:dyDescent="0.35"/>
    <row r="3122" s="62" customFormat="1" x14ac:dyDescent="0.35"/>
    <row r="3123" s="62" customFormat="1" x14ac:dyDescent="0.35"/>
    <row r="3124" s="62" customFormat="1" x14ac:dyDescent="0.35"/>
    <row r="3125" s="62" customFormat="1" x14ac:dyDescent="0.35"/>
    <row r="3126" s="62" customFormat="1" x14ac:dyDescent="0.35"/>
    <row r="3127" s="62" customFormat="1" x14ac:dyDescent="0.35"/>
    <row r="3128" s="62" customFormat="1" x14ac:dyDescent="0.35"/>
    <row r="3129" s="62" customFormat="1" x14ac:dyDescent="0.35"/>
    <row r="3130" s="62" customFormat="1" x14ac:dyDescent="0.35"/>
    <row r="3131" s="62" customFormat="1" x14ac:dyDescent="0.35"/>
    <row r="3132" s="62" customFormat="1" x14ac:dyDescent="0.35"/>
    <row r="3133" s="62" customFormat="1" x14ac:dyDescent="0.35"/>
    <row r="3134" s="62" customFormat="1" x14ac:dyDescent="0.35"/>
    <row r="3135" s="62" customFormat="1" x14ac:dyDescent="0.35"/>
    <row r="3136" s="62" customFormat="1" x14ac:dyDescent="0.35"/>
    <row r="3137" s="62" customFormat="1" x14ac:dyDescent="0.35"/>
    <row r="3138" s="62" customFormat="1" x14ac:dyDescent="0.35"/>
    <row r="3139" s="62" customFormat="1" x14ac:dyDescent="0.35"/>
    <row r="3140" s="62" customFormat="1" x14ac:dyDescent="0.35"/>
    <row r="3141" s="62" customFormat="1" x14ac:dyDescent="0.35"/>
    <row r="3142" s="62" customFormat="1" x14ac:dyDescent="0.35"/>
    <row r="3143" s="62" customFormat="1" x14ac:dyDescent="0.35"/>
    <row r="3144" s="62" customFormat="1" x14ac:dyDescent="0.35"/>
    <row r="3145" s="62" customFormat="1" x14ac:dyDescent="0.35"/>
    <row r="3146" s="62" customFormat="1" x14ac:dyDescent="0.35"/>
    <row r="3147" s="62" customFormat="1" x14ac:dyDescent="0.35"/>
    <row r="3148" s="62" customFormat="1" x14ac:dyDescent="0.35"/>
    <row r="3149" s="62" customFormat="1" x14ac:dyDescent="0.35"/>
    <row r="3150" s="62" customFormat="1" x14ac:dyDescent="0.35"/>
    <row r="3151" s="62" customFormat="1" x14ac:dyDescent="0.35"/>
    <row r="3152" s="62" customFormat="1" x14ac:dyDescent="0.35"/>
    <row r="3153" s="62" customFormat="1" x14ac:dyDescent="0.35"/>
    <row r="3154" s="62" customFormat="1" x14ac:dyDescent="0.35"/>
    <row r="3155" s="62" customFormat="1" x14ac:dyDescent="0.35"/>
    <row r="3156" s="62" customFormat="1" x14ac:dyDescent="0.35"/>
    <row r="3157" s="62" customFormat="1" x14ac:dyDescent="0.35"/>
    <row r="3158" s="62" customFormat="1" x14ac:dyDescent="0.35"/>
    <row r="3159" s="62" customFormat="1" x14ac:dyDescent="0.35"/>
    <row r="3160" s="62" customFormat="1" x14ac:dyDescent="0.35"/>
    <row r="3161" s="62" customFormat="1" x14ac:dyDescent="0.35"/>
    <row r="3162" s="62" customFormat="1" x14ac:dyDescent="0.35"/>
    <row r="3163" s="62" customFormat="1" x14ac:dyDescent="0.35"/>
    <row r="3164" s="62" customFormat="1" x14ac:dyDescent="0.35"/>
    <row r="3165" s="62" customFormat="1" x14ac:dyDescent="0.35"/>
    <row r="3166" s="62" customFormat="1" x14ac:dyDescent="0.35"/>
    <row r="3167" s="62" customFormat="1" x14ac:dyDescent="0.35"/>
    <row r="3168" s="62" customFormat="1" x14ac:dyDescent="0.35"/>
    <row r="3169" s="62" customFormat="1" x14ac:dyDescent="0.35"/>
    <row r="3170" s="62" customFormat="1" x14ac:dyDescent="0.35"/>
    <row r="3171" s="62" customFormat="1" x14ac:dyDescent="0.35"/>
    <row r="3172" s="62" customFormat="1" x14ac:dyDescent="0.35"/>
    <row r="3173" s="62" customFormat="1" x14ac:dyDescent="0.35"/>
    <row r="3174" s="62" customFormat="1" x14ac:dyDescent="0.35"/>
    <row r="3175" s="62" customFormat="1" x14ac:dyDescent="0.35"/>
    <row r="3176" s="62" customFormat="1" x14ac:dyDescent="0.35"/>
    <row r="3177" s="62" customFormat="1" x14ac:dyDescent="0.35"/>
    <row r="3178" s="62" customFormat="1" x14ac:dyDescent="0.35"/>
    <row r="3179" s="62" customFormat="1" x14ac:dyDescent="0.35"/>
    <row r="3180" s="62" customFormat="1" x14ac:dyDescent="0.35"/>
    <row r="3181" s="62" customFormat="1" x14ac:dyDescent="0.35"/>
    <row r="3182" s="62" customFormat="1" x14ac:dyDescent="0.35"/>
    <row r="3183" s="62" customFormat="1" x14ac:dyDescent="0.35"/>
    <row r="3184" s="62" customFormat="1" x14ac:dyDescent="0.35"/>
    <row r="3185" s="62" customFormat="1" x14ac:dyDescent="0.35"/>
    <row r="3186" s="62" customFormat="1" x14ac:dyDescent="0.35"/>
    <row r="3187" s="62" customFormat="1" x14ac:dyDescent="0.35"/>
    <row r="3188" s="62" customFormat="1" x14ac:dyDescent="0.35"/>
    <row r="3189" s="62" customFormat="1" x14ac:dyDescent="0.35"/>
    <row r="3190" s="62" customFormat="1" x14ac:dyDescent="0.35"/>
    <row r="3191" s="62" customFormat="1" x14ac:dyDescent="0.35"/>
    <row r="3192" s="62" customFormat="1" x14ac:dyDescent="0.35"/>
    <row r="3193" s="62" customFormat="1" x14ac:dyDescent="0.35"/>
    <row r="3194" s="62" customFormat="1" x14ac:dyDescent="0.35"/>
    <row r="3195" s="62" customFormat="1" x14ac:dyDescent="0.35"/>
    <row r="3196" s="62" customFormat="1" x14ac:dyDescent="0.35"/>
    <row r="3197" s="62" customFormat="1" x14ac:dyDescent="0.35"/>
    <row r="3198" s="62" customFormat="1" x14ac:dyDescent="0.35"/>
    <row r="3199" s="62" customFormat="1" x14ac:dyDescent="0.35"/>
    <row r="3200" s="62" customFormat="1" x14ac:dyDescent="0.35"/>
    <row r="3201" s="62" customFormat="1" x14ac:dyDescent="0.35"/>
    <row r="3202" s="62" customFormat="1" x14ac:dyDescent="0.35"/>
    <row r="3203" s="62" customFormat="1" x14ac:dyDescent="0.35"/>
    <row r="3204" s="62" customFormat="1" x14ac:dyDescent="0.35"/>
    <row r="3205" s="62" customFormat="1" x14ac:dyDescent="0.35"/>
    <row r="3206" s="62" customFormat="1" x14ac:dyDescent="0.35"/>
    <row r="3207" s="62" customFormat="1" x14ac:dyDescent="0.35"/>
    <row r="3208" s="62" customFormat="1" x14ac:dyDescent="0.35"/>
    <row r="3209" s="62" customFormat="1" x14ac:dyDescent="0.35"/>
    <row r="3210" s="62" customFormat="1" x14ac:dyDescent="0.35"/>
    <row r="3211" s="62" customFormat="1" x14ac:dyDescent="0.35"/>
    <row r="3212" s="62" customFormat="1" x14ac:dyDescent="0.35"/>
    <row r="3213" s="62" customFormat="1" x14ac:dyDescent="0.35"/>
    <row r="3214" s="62" customFormat="1" x14ac:dyDescent="0.35"/>
    <row r="3215" s="62" customFormat="1" x14ac:dyDescent="0.35"/>
    <row r="3216" s="62" customFormat="1" x14ac:dyDescent="0.35"/>
    <row r="3217" s="62" customFormat="1" x14ac:dyDescent="0.35"/>
    <row r="3218" s="62" customFormat="1" x14ac:dyDescent="0.35"/>
    <row r="3219" s="62" customFormat="1" x14ac:dyDescent="0.35"/>
    <row r="3220" s="62" customFormat="1" x14ac:dyDescent="0.35"/>
    <row r="3221" s="62" customFormat="1" x14ac:dyDescent="0.35"/>
    <row r="3222" s="62" customFormat="1" x14ac:dyDescent="0.35"/>
    <row r="3223" s="62" customFormat="1" x14ac:dyDescent="0.35"/>
    <row r="3224" s="62" customFormat="1" x14ac:dyDescent="0.35"/>
    <row r="3225" s="62" customFormat="1" x14ac:dyDescent="0.35"/>
    <row r="3226" s="62" customFormat="1" x14ac:dyDescent="0.35"/>
    <row r="3227" s="62" customFormat="1" x14ac:dyDescent="0.35"/>
    <row r="3228" s="62" customFormat="1" x14ac:dyDescent="0.35"/>
    <row r="3229" s="62" customFormat="1" x14ac:dyDescent="0.35"/>
    <row r="3230" s="62" customFormat="1" x14ac:dyDescent="0.35"/>
    <row r="3231" s="62" customFormat="1" x14ac:dyDescent="0.35"/>
    <row r="3232" s="62" customFormat="1" x14ac:dyDescent="0.35"/>
    <row r="3233" s="62" customFormat="1" x14ac:dyDescent="0.35"/>
    <row r="3234" s="62" customFormat="1" x14ac:dyDescent="0.35"/>
    <row r="3235" s="62" customFormat="1" x14ac:dyDescent="0.35"/>
    <row r="3236" s="62" customFormat="1" x14ac:dyDescent="0.35"/>
    <row r="3237" s="62" customFormat="1" x14ac:dyDescent="0.35"/>
    <row r="3238" s="62" customFormat="1" x14ac:dyDescent="0.35"/>
    <row r="3239" s="62" customFormat="1" x14ac:dyDescent="0.35"/>
    <row r="3240" s="62" customFormat="1" x14ac:dyDescent="0.35"/>
    <row r="3241" s="62" customFormat="1" x14ac:dyDescent="0.35"/>
    <row r="3242" s="62" customFormat="1" x14ac:dyDescent="0.35"/>
    <row r="3243" s="62" customFormat="1" x14ac:dyDescent="0.35"/>
    <row r="3244" s="62" customFormat="1" x14ac:dyDescent="0.35"/>
    <row r="3245" s="62" customFormat="1" x14ac:dyDescent="0.35"/>
    <row r="3246" s="62" customFormat="1" x14ac:dyDescent="0.35"/>
    <row r="3247" s="62" customFormat="1" x14ac:dyDescent="0.35"/>
    <row r="3248" s="62" customFormat="1" x14ac:dyDescent="0.35"/>
    <row r="3249" s="62" customFormat="1" x14ac:dyDescent="0.35"/>
    <row r="3250" s="62" customFormat="1" x14ac:dyDescent="0.35"/>
    <row r="3251" s="62" customFormat="1" x14ac:dyDescent="0.35"/>
    <row r="3252" s="62" customFormat="1" x14ac:dyDescent="0.35"/>
    <row r="3253" s="62" customFormat="1" x14ac:dyDescent="0.35"/>
    <row r="3254" s="62" customFormat="1" x14ac:dyDescent="0.35"/>
    <row r="3255" s="62" customFormat="1" x14ac:dyDescent="0.35"/>
    <row r="3256" s="62" customFormat="1" x14ac:dyDescent="0.35"/>
    <row r="3257" s="62" customFormat="1" x14ac:dyDescent="0.35"/>
    <row r="3258" s="62" customFormat="1" x14ac:dyDescent="0.35"/>
    <row r="3259" s="62" customFormat="1" x14ac:dyDescent="0.35"/>
    <row r="3260" s="62" customFormat="1" x14ac:dyDescent="0.35"/>
    <row r="3261" s="62" customFormat="1" x14ac:dyDescent="0.35"/>
    <row r="3262" s="62" customFormat="1" x14ac:dyDescent="0.35"/>
    <row r="3263" s="62" customFormat="1" x14ac:dyDescent="0.35"/>
    <row r="3264" s="62" customFormat="1" x14ac:dyDescent="0.35"/>
    <row r="3265" s="62" customFormat="1" x14ac:dyDescent="0.35"/>
    <row r="3266" s="62" customFormat="1" x14ac:dyDescent="0.35"/>
    <row r="3267" s="62" customFormat="1" x14ac:dyDescent="0.35"/>
    <row r="3268" s="62" customFormat="1" x14ac:dyDescent="0.35"/>
    <row r="3269" s="62" customFormat="1" x14ac:dyDescent="0.35"/>
    <row r="3270" s="62" customFormat="1" x14ac:dyDescent="0.35"/>
    <row r="3271" s="62" customFormat="1" x14ac:dyDescent="0.35"/>
    <row r="3272" s="62" customFormat="1" x14ac:dyDescent="0.35"/>
    <row r="3273" s="62" customFormat="1" x14ac:dyDescent="0.35"/>
    <row r="3274" s="62" customFormat="1" x14ac:dyDescent="0.35"/>
    <row r="3275" s="62" customFormat="1" x14ac:dyDescent="0.35"/>
    <row r="3276" s="62" customFormat="1" x14ac:dyDescent="0.35"/>
    <row r="3277" s="62" customFormat="1" x14ac:dyDescent="0.35"/>
    <row r="3278" s="62" customFormat="1" x14ac:dyDescent="0.35"/>
    <row r="3279" s="62" customFormat="1" x14ac:dyDescent="0.35"/>
    <row r="3280" s="62" customFormat="1" x14ac:dyDescent="0.35"/>
    <row r="3281" s="62" customFormat="1" x14ac:dyDescent="0.35"/>
    <row r="3282" s="62" customFormat="1" x14ac:dyDescent="0.35"/>
    <row r="3283" s="62" customFormat="1" x14ac:dyDescent="0.35"/>
    <row r="3284" s="62" customFormat="1" x14ac:dyDescent="0.35"/>
    <row r="3285" s="62" customFormat="1" x14ac:dyDescent="0.35"/>
    <row r="3286" s="62" customFormat="1" x14ac:dyDescent="0.35"/>
    <row r="3287" s="62" customFormat="1" x14ac:dyDescent="0.35"/>
    <row r="3288" s="62" customFormat="1" x14ac:dyDescent="0.35"/>
    <row r="3289" s="62" customFormat="1" x14ac:dyDescent="0.35"/>
    <row r="3290" s="62" customFormat="1" x14ac:dyDescent="0.35"/>
    <row r="3291" s="62" customFormat="1" x14ac:dyDescent="0.35"/>
    <row r="3292" s="62" customFormat="1" x14ac:dyDescent="0.35"/>
    <row r="3293" s="62" customFormat="1" x14ac:dyDescent="0.35"/>
    <row r="3294" s="62" customFormat="1" x14ac:dyDescent="0.35"/>
    <row r="3295" s="62" customFormat="1" x14ac:dyDescent="0.35"/>
    <row r="3296" s="62" customFormat="1" x14ac:dyDescent="0.35"/>
    <row r="3297" s="62" customFormat="1" x14ac:dyDescent="0.35"/>
    <row r="3298" s="62" customFormat="1" x14ac:dyDescent="0.35"/>
    <row r="3299" s="62" customFormat="1" x14ac:dyDescent="0.35"/>
    <row r="3300" s="62" customFormat="1" x14ac:dyDescent="0.35"/>
    <row r="3301" s="62" customFormat="1" x14ac:dyDescent="0.35"/>
    <row r="3302" s="62" customFormat="1" x14ac:dyDescent="0.35"/>
    <row r="3303" s="62" customFormat="1" x14ac:dyDescent="0.35"/>
    <row r="3304" s="62" customFormat="1" x14ac:dyDescent="0.35"/>
    <row r="3305" s="62" customFormat="1" x14ac:dyDescent="0.35"/>
    <row r="3306" s="62" customFormat="1" x14ac:dyDescent="0.35"/>
    <row r="3307" s="62" customFormat="1" x14ac:dyDescent="0.35"/>
    <row r="3308" s="62" customFormat="1" x14ac:dyDescent="0.35"/>
    <row r="3309" s="62" customFormat="1" x14ac:dyDescent="0.35"/>
    <row r="3310" s="62" customFormat="1" x14ac:dyDescent="0.35"/>
    <row r="3311" s="62" customFormat="1" x14ac:dyDescent="0.35"/>
    <row r="3312" s="62" customFormat="1" x14ac:dyDescent="0.35"/>
    <row r="3313" s="62" customFormat="1" x14ac:dyDescent="0.35"/>
    <row r="3314" s="62" customFormat="1" x14ac:dyDescent="0.35"/>
    <row r="3315" s="62" customFormat="1" x14ac:dyDescent="0.35"/>
    <row r="3316" s="62" customFormat="1" x14ac:dyDescent="0.35"/>
    <row r="3317" s="62" customFormat="1" x14ac:dyDescent="0.35"/>
    <row r="3318" s="62" customFormat="1" x14ac:dyDescent="0.35"/>
    <row r="3319" s="62" customFormat="1" x14ac:dyDescent="0.35"/>
    <row r="3320" s="62" customFormat="1" x14ac:dyDescent="0.35"/>
    <row r="3321" s="62" customFormat="1" x14ac:dyDescent="0.35"/>
    <row r="3322" s="62" customFormat="1" x14ac:dyDescent="0.35"/>
    <row r="3323" s="62" customFormat="1" x14ac:dyDescent="0.35"/>
    <row r="3324" s="62" customFormat="1" x14ac:dyDescent="0.35"/>
    <row r="3325" s="62" customFormat="1" x14ac:dyDescent="0.35"/>
    <row r="3326" s="62" customFormat="1" x14ac:dyDescent="0.35"/>
    <row r="3327" s="62" customFormat="1" x14ac:dyDescent="0.35"/>
    <row r="3328" s="62" customFormat="1" x14ac:dyDescent="0.35"/>
    <row r="3329" s="62" customFormat="1" x14ac:dyDescent="0.35"/>
    <row r="3330" s="62" customFormat="1" x14ac:dyDescent="0.35"/>
    <row r="3331" s="62" customFormat="1" x14ac:dyDescent="0.35"/>
    <row r="3332" s="62" customFormat="1" x14ac:dyDescent="0.35"/>
    <row r="3333" s="62" customFormat="1" x14ac:dyDescent="0.35"/>
    <row r="3334" s="62" customFormat="1" x14ac:dyDescent="0.35"/>
    <row r="3335" s="62" customFormat="1" x14ac:dyDescent="0.35"/>
    <row r="3336" s="62" customFormat="1" x14ac:dyDescent="0.35"/>
    <row r="3337" s="62" customFormat="1" x14ac:dyDescent="0.35"/>
    <row r="3338" s="62" customFormat="1" x14ac:dyDescent="0.35"/>
    <row r="3339" s="62" customFormat="1" x14ac:dyDescent="0.35"/>
    <row r="3340" s="62" customFormat="1" x14ac:dyDescent="0.35"/>
    <row r="3341" s="62" customFormat="1" x14ac:dyDescent="0.35"/>
    <row r="3342" s="62" customFormat="1" x14ac:dyDescent="0.35"/>
    <row r="3343" s="62" customFormat="1" x14ac:dyDescent="0.35"/>
    <row r="3344" s="62" customFormat="1" x14ac:dyDescent="0.35"/>
    <row r="3345" s="62" customFormat="1" x14ac:dyDescent="0.35"/>
    <row r="3346" s="62" customFormat="1" x14ac:dyDescent="0.35"/>
    <row r="3347" s="62" customFormat="1" x14ac:dyDescent="0.35"/>
    <row r="3348" s="62" customFormat="1" x14ac:dyDescent="0.35"/>
    <row r="3349" s="62" customFormat="1" x14ac:dyDescent="0.35"/>
    <row r="3350" s="62" customFormat="1" x14ac:dyDescent="0.35"/>
    <row r="3351" s="62" customFormat="1" x14ac:dyDescent="0.35"/>
    <row r="3352" s="62" customFormat="1" x14ac:dyDescent="0.35"/>
    <row r="3353" s="62" customFormat="1" x14ac:dyDescent="0.35"/>
    <row r="3354" s="62" customFormat="1" x14ac:dyDescent="0.35"/>
    <row r="3355" s="62" customFormat="1" x14ac:dyDescent="0.35"/>
    <row r="3356" s="62" customFormat="1" x14ac:dyDescent="0.35"/>
    <row r="3357" s="62" customFormat="1" x14ac:dyDescent="0.35"/>
    <row r="3358" s="62" customFormat="1" x14ac:dyDescent="0.35"/>
    <row r="3359" s="62" customFormat="1" x14ac:dyDescent="0.35"/>
    <row r="3360" s="62" customFormat="1" x14ac:dyDescent="0.35"/>
    <row r="3361" s="62" customFormat="1" x14ac:dyDescent="0.35"/>
    <row r="3362" s="62" customFormat="1" x14ac:dyDescent="0.35"/>
    <row r="3363" s="62" customFormat="1" x14ac:dyDescent="0.35"/>
    <row r="3364" s="62" customFormat="1" x14ac:dyDescent="0.35"/>
    <row r="3365" s="62" customFormat="1" x14ac:dyDescent="0.35"/>
    <row r="3366" s="62" customFormat="1" x14ac:dyDescent="0.35"/>
    <row r="3367" s="62" customFormat="1" x14ac:dyDescent="0.35"/>
    <row r="3368" s="62" customFormat="1" x14ac:dyDescent="0.35"/>
    <row r="3369" s="62" customFormat="1" x14ac:dyDescent="0.35"/>
    <row r="3370" s="62" customFormat="1" x14ac:dyDescent="0.35"/>
    <row r="3371" s="62" customFormat="1" x14ac:dyDescent="0.35"/>
    <row r="3372" s="62" customFormat="1" x14ac:dyDescent="0.35"/>
    <row r="3373" s="62" customFormat="1" x14ac:dyDescent="0.35"/>
    <row r="3374" s="62" customFormat="1" x14ac:dyDescent="0.35"/>
    <row r="3375" s="62" customFormat="1" x14ac:dyDescent="0.35"/>
    <row r="3376" s="62" customFormat="1" x14ac:dyDescent="0.35"/>
    <row r="3377" s="62" customFormat="1" x14ac:dyDescent="0.35"/>
    <row r="3378" s="62" customFormat="1" x14ac:dyDescent="0.35"/>
    <row r="3379" s="62" customFormat="1" x14ac:dyDescent="0.35"/>
    <row r="3380" s="62" customFormat="1" x14ac:dyDescent="0.35"/>
    <row r="3381" s="62" customFormat="1" x14ac:dyDescent="0.35"/>
    <row r="3382" s="62" customFormat="1" x14ac:dyDescent="0.35"/>
    <row r="3383" s="62" customFormat="1" x14ac:dyDescent="0.35"/>
    <row r="3384" s="62" customFormat="1" x14ac:dyDescent="0.35"/>
    <row r="3385" s="62" customFormat="1" x14ac:dyDescent="0.35"/>
    <row r="3386" s="62" customFormat="1" x14ac:dyDescent="0.35"/>
    <row r="3387" s="62" customFormat="1" x14ac:dyDescent="0.35"/>
    <row r="3388" s="62" customFormat="1" x14ac:dyDescent="0.35"/>
    <row r="3389" s="62" customFormat="1" x14ac:dyDescent="0.35"/>
    <row r="3390" s="62" customFormat="1" x14ac:dyDescent="0.35"/>
    <row r="3391" s="62" customFormat="1" x14ac:dyDescent="0.35"/>
    <row r="3392" s="62" customFormat="1" x14ac:dyDescent="0.35"/>
    <row r="3393" s="62" customFormat="1" x14ac:dyDescent="0.35"/>
    <row r="3394" s="62" customFormat="1" x14ac:dyDescent="0.35"/>
    <row r="3395" s="62" customFormat="1" x14ac:dyDescent="0.35"/>
    <row r="3396" s="62" customFormat="1" x14ac:dyDescent="0.35"/>
    <row r="3397" s="62" customFormat="1" x14ac:dyDescent="0.35"/>
    <row r="3398" s="62" customFormat="1" x14ac:dyDescent="0.35"/>
    <row r="3399" s="62" customFormat="1" x14ac:dyDescent="0.35"/>
    <row r="3400" s="62" customFormat="1" x14ac:dyDescent="0.35"/>
    <row r="3401" s="62" customFormat="1" x14ac:dyDescent="0.35"/>
    <row r="3402" s="62" customFormat="1" x14ac:dyDescent="0.35"/>
    <row r="3403" s="62" customFormat="1" x14ac:dyDescent="0.35"/>
    <row r="3404" s="62" customFormat="1" x14ac:dyDescent="0.35"/>
    <row r="3405" s="62" customFormat="1" x14ac:dyDescent="0.35"/>
    <row r="3406" s="62" customFormat="1" x14ac:dyDescent="0.35"/>
    <row r="3407" s="62" customFormat="1" x14ac:dyDescent="0.35"/>
    <row r="3408" s="62" customFormat="1" x14ac:dyDescent="0.35"/>
    <row r="3409" s="62" customFormat="1" x14ac:dyDescent="0.35"/>
    <row r="3410" s="62" customFormat="1" x14ac:dyDescent="0.35"/>
    <row r="3411" s="62" customFormat="1" x14ac:dyDescent="0.35"/>
    <row r="3412" s="62" customFormat="1" x14ac:dyDescent="0.35"/>
    <row r="3413" s="62" customFormat="1" x14ac:dyDescent="0.35"/>
    <row r="3414" s="62" customFormat="1" x14ac:dyDescent="0.35"/>
    <row r="3415" s="62" customFormat="1" x14ac:dyDescent="0.35"/>
    <row r="3416" s="62" customFormat="1" x14ac:dyDescent="0.35"/>
    <row r="3417" s="62" customFormat="1" x14ac:dyDescent="0.35"/>
    <row r="3418" s="62" customFormat="1" x14ac:dyDescent="0.35"/>
    <row r="3419" s="62" customFormat="1" x14ac:dyDescent="0.35"/>
    <row r="3420" s="62" customFormat="1" x14ac:dyDescent="0.35"/>
    <row r="3421" s="62" customFormat="1" x14ac:dyDescent="0.35"/>
    <row r="3422" s="62" customFormat="1" x14ac:dyDescent="0.35"/>
    <row r="3423" s="62" customFormat="1" x14ac:dyDescent="0.35"/>
    <row r="3424" s="62" customFormat="1" x14ac:dyDescent="0.35"/>
    <row r="3425" s="62" customFormat="1" x14ac:dyDescent="0.35"/>
    <row r="3426" s="62" customFormat="1" x14ac:dyDescent="0.35"/>
    <row r="3427" s="62" customFormat="1" x14ac:dyDescent="0.35"/>
    <row r="3428" s="62" customFormat="1" x14ac:dyDescent="0.35"/>
    <row r="3429" s="62" customFormat="1" x14ac:dyDescent="0.35"/>
    <row r="3430" s="62" customFormat="1" x14ac:dyDescent="0.35"/>
    <row r="3431" s="62" customFormat="1" x14ac:dyDescent="0.35"/>
    <row r="3432" s="62" customFormat="1" x14ac:dyDescent="0.35"/>
    <row r="3433" s="62" customFormat="1" x14ac:dyDescent="0.35"/>
    <row r="3434" s="62" customFormat="1" x14ac:dyDescent="0.35"/>
    <row r="3435" s="62" customFormat="1" x14ac:dyDescent="0.35"/>
    <row r="3436" s="62" customFormat="1" x14ac:dyDescent="0.35"/>
    <row r="3437" s="62" customFormat="1" x14ac:dyDescent="0.35"/>
    <row r="3438" s="62" customFormat="1" x14ac:dyDescent="0.35"/>
    <row r="3439" s="62" customFormat="1" x14ac:dyDescent="0.35"/>
    <row r="3440" s="62" customFormat="1" x14ac:dyDescent="0.35"/>
    <row r="3441" s="62" customFormat="1" x14ac:dyDescent="0.35"/>
    <row r="3442" s="62" customFormat="1" x14ac:dyDescent="0.35"/>
    <row r="3443" s="62" customFormat="1" x14ac:dyDescent="0.35"/>
    <row r="3444" s="62" customFormat="1" x14ac:dyDescent="0.35"/>
    <row r="3445" s="62" customFormat="1" x14ac:dyDescent="0.35"/>
    <row r="3446" s="62" customFormat="1" x14ac:dyDescent="0.35"/>
    <row r="3447" s="62" customFormat="1" x14ac:dyDescent="0.35"/>
    <row r="3448" s="62" customFormat="1" x14ac:dyDescent="0.35"/>
    <row r="3449" s="62" customFormat="1" x14ac:dyDescent="0.35"/>
    <row r="3450" s="62" customFormat="1" x14ac:dyDescent="0.35"/>
    <row r="3451" s="62" customFormat="1" x14ac:dyDescent="0.35"/>
    <row r="3452" s="62" customFormat="1" x14ac:dyDescent="0.35"/>
    <row r="3453" s="62" customFormat="1" x14ac:dyDescent="0.35"/>
    <row r="3454" s="62" customFormat="1" x14ac:dyDescent="0.35"/>
    <row r="3455" s="62" customFormat="1" x14ac:dyDescent="0.35"/>
    <row r="3456" s="62" customFormat="1" x14ac:dyDescent="0.35"/>
    <row r="3457" s="62" customFormat="1" x14ac:dyDescent="0.35"/>
    <row r="3458" s="62" customFormat="1" x14ac:dyDescent="0.35"/>
    <row r="3459" s="62" customFormat="1" x14ac:dyDescent="0.35"/>
    <row r="3460" s="62" customFormat="1" x14ac:dyDescent="0.35"/>
    <row r="3461" s="62" customFormat="1" x14ac:dyDescent="0.35"/>
    <row r="3462" s="62" customFormat="1" x14ac:dyDescent="0.35"/>
    <row r="3463" s="62" customFormat="1" x14ac:dyDescent="0.35"/>
    <row r="3464" s="62" customFormat="1" x14ac:dyDescent="0.35"/>
    <row r="3465" s="62" customFormat="1" x14ac:dyDescent="0.35"/>
    <row r="3466" s="62" customFormat="1" x14ac:dyDescent="0.35"/>
    <row r="3467" s="62" customFormat="1" x14ac:dyDescent="0.35"/>
    <row r="3468" s="62" customFormat="1" x14ac:dyDescent="0.35"/>
    <row r="3469" s="62" customFormat="1" x14ac:dyDescent="0.35"/>
    <row r="3470" s="62" customFormat="1" x14ac:dyDescent="0.35"/>
    <row r="3471" s="62" customFormat="1" x14ac:dyDescent="0.35"/>
    <row r="3472" s="62" customFormat="1" x14ac:dyDescent="0.35"/>
    <row r="3473" s="62" customFormat="1" x14ac:dyDescent="0.35"/>
    <row r="3474" s="62" customFormat="1" x14ac:dyDescent="0.35"/>
    <row r="3475" s="62" customFormat="1" x14ac:dyDescent="0.35"/>
    <row r="3476" s="62" customFormat="1" x14ac:dyDescent="0.35"/>
    <row r="3477" s="62" customFormat="1" x14ac:dyDescent="0.35"/>
    <row r="3478" s="62" customFormat="1" x14ac:dyDescent="0.35"/>
    <row r="3479" s="62" customFormat="1" x14ac:dyDescent="0.35"/>
    <row r="3480" s="62" customFormat="1" x14ac:dyDescent="0.35"/>
    <row r="3481" s="62" customFormat="1" x14ac:dyDescent="0.35"/>
    <row r="3482" s="62" customFormat="1" x14ac:dyDescent="0.35"/>
    <row r="3483" s="62" customFormat="1" x14ac:dyDescent="0.35"/>
    <row r="3484" s="62" customFormat="1" x14ac:dyDescent="0.35"/>
    <row r="3485" s="62" customFormat="1" x14ac:dyDescent="0.35"/>
    <row r="3486" s="62" customFormat="1" x14ac:dyDescent="0.35"/>
    <row r="3487" s="62" customFormat="1" x14ac:dyDescent="0.35"/>
    <row r="3488" s="62" customFormat="1" x14ac:dyDescent="0.35"/>
    <row r="3489" s="62" customFormat="1" x14ac:dyDescent="0.35"/>
    <row r="3490" s="62" customFormat="1" x14ac:dyDescent="0.35"/>
    <row r="3491" s="62" customFormat="1" x14ac:dyDescent="0.35"/>
    <row r="3492" s="62" customFormat="1" x14ac:dyDescent="0.35"/>
    <row r="3493" s="62" customFormat="1" x14ac:dyDescent="0.35"/>
    <row r="3494" s="62" customFormat="1" x14ac:dyDescent="0.35"/>
    <row r="3495" s="62" customFormat="1" x14ac:dyDescent="0.35"/>
    <row r="3496" s="62" customFormat="1" x14ac:dyDescent="0.35"/>
    <row r="3497" s="62" customFormat="1" x14ac:dyDescent="0.35"/>
    <row r="3498" s="62" customFormat="1" x14ac:dyDescent="0.35"/>
    <row r="3499" s="62" customFormat="1" x14ac:dyDescent="0.35"/>
    <row r="3500" s="62" customFormat="1" x14ac:dyDescent="0.35"/>
    <row r="3501" s="62" customFormat="1" x14ac:dyDescent="0.35"/>
    <row r="3502" s="62" customFormat="1" x14ac:dyDescent="0.35"/>
    <row r="3503" s="62" customFormat="1" x14ac:dyDescent="0.35"/>
    <row r="3504" s="62" customFormat="1" x14ac:dyDescent="0.35"/>
    <row r="3505" s="62" customFormat="1" x14ac:dyDescent="0.35"/>
    <row r="3506" s="62" customFormat="1" x14ac:dyDescent="0.35"/>
    <row r="3507" s="62" customFormat="1" x14ac:dyDescent="0.35"/>
    <row r="3508" s="62" customFormat="1" x14ac:dyDescent="0.35"/>
    <row r="3509" s="62" customFormat="1" x14ac:dyDescent="0.35"/>
    <row r="3510" s="62" customFormat="1" x14ac:dyDescent="0.35"/>
    <row r="3511" s="62" customFormat="1" x14ac:dyDescent="0.35"/>
    <row r="3512" s="62" customFormat="1" x14ac:dyDescent="0.35"/>
    <row r="3513" s="62" customFormat="1" x14ac:dyDescent="0.35"/>
    <row r="3514" s="62" customFormat="1" x14ac:dyDescent="0.35"/>
    <row r="3515" s="62" customFormat="1" x14ac:dyDescent="0.35"/>
    <row r="3516" s="62" customFormat="1" x14ac:dyDescent="0.35"/>
    <row r="3517" s="62" customFormat="1" x14ac:dyDescent="0.35"/>
    <row r="3518" s="62" customFormat="1" x14ac:dyDescent="0.35"/>
    <row r="3519" s="62" customFormat="1" x14ac:dyDescent="0.35"/>
    <row r="3520" s="62" customFormat="1" x14ac:dyDescent="0.35"/>
    <row r="3521" s="62" customFormat="1" x14ac:dyDescent="0.35"/>
    <row r="3522" s="62" customFormat="1" x14ac:dyDescent="0.35"/>
    <row r="3523" s="62" customFormat="1" x14ac:dyDescent="0.35"/>
    <row r="3524" s="62" customFormat="1" x14ac:dyDescent="0.35"/>
    <row r="3525" s="62" customFormat="1" x14ac:dyDescent="0.35"/>
    <row r="3526" s="62" customFormat="1" x14ac:dyDescent="0.35"/>
    <row r="3527" s="62" customFormat="1" x14ac:dyDescent="0.35"/>
    <row r="3528" s="62" customFormat="1" x14ac:dyDescent="0.35"/>
    <row r="3529" s="62" customFormat="1" x14ac:dyDescent="0.35"/>
    <row r="3530" s="62" customFormat="1" x14ac:dyDescent="0.35"/>
    <row r="3531" s="62" customFormat="1" x14ac:dyDescent="0.35"/>
    <row r="3532" s="62" customFormat="1" x14ac:dyDescent="0.35"/>
    <row r="3533" s="62" customFormat="1" x14ac:dyDescent="0.35"/>
    <row r="3534" s="62" customFormat="1" x14ac:dyDescent="0.35"/>
    <row r="3535" s="62" customFormat="1" x14ac:dyDescent="0.35"/>
    <row r="3536" s="62" customFormat="1" x14ac:dyDescent="0.35"/>
    <row r="3537" s="62" customFormat="1" x14ac:dyDescent="0.35"/>
    <row r="3538" s="62" customFormat="1" x14ac:dyDescent="0.35"/>
    <row r="3539" s="62" customFormat="1" x14ac:dyDescent="0.35"/>
    <row r="3540" s="62" customFormat="1" x14ac:dyDescent="0.35"/>
    <row r="3541" s="62" customFormat="1" x14ac:dyDescent="0.35"/>
    <row r="3542" s="62" customFormat="1" x14ac:dyDescent="0.35"/>
    <row r="3543" s="62" customFormat="1" x14ac:dyDescent="0.35"/>
    <row r="3544" s="62" customFormat="1" x14ac:dyDescent="0.35"/>
    <row r="3545" s="62" customFormat="1" x14ac:dyDescent="0.35"/>
    <row r="3546" s="62" customFormat="1" x14ac:dyDescent="0.35"/>
    <row r="3547" s="62" customFormat="1" x14ac:dyDescent="0.35"/>
    <row r="3548" s="62" customFormat="1" x14ac:dyDescent="0.35"/>
    <row r="3549" s="62" customFormat="1" x14ac:dyDescent="0.35"/>
    <row r="3550" s="62" customFormat="1" x14ac:dyDescent="0.35"/>
    <row r="3551" s="62" customFormat="1" x14ac:dyDescent="0.35"/>
    <row r="3552" s="62" customFormat="1" x14ac:dyDescent="0.35"/>
    <row r="3553" s="62" customFormat="1" x14ac:dyDescent="0.35"/>
    <row r="3554" s="62" customFormat="1" x14ac:dyDescent="0.35"/>
    <row r="3555" s="62" customFormat="1" x14ac:dyDescent="0.35"/>
    <row r="3556" s="62" customFormat="1" x14ac:dyDescent="0.35"/>
    <row r="3557" s="62" customFormat="1" x14ac:dyDescent="0.35"/>
    <row r="3558" s="62" customFormat="1" x14ac:dyDescent="0.35"/>
    <row r="3559" s="62" customFormat="1" x14ac:dyDescent="0.35"/>
    <row r="3560" s="62" customFormat="1" x14ac:dyDescent="0.35"/>
    <row r="3561" s="62" customFormat="1" x14ac:dyDescent="0.35"/>
    <row r="3562" s="62" customFormat="1" x14ac:dyDescent="0.35"/>
    <row r="3563" s="62" customFormat="1" x14ac:dyDescent="0.35"/>
    <row r="3564" s="62" customFormat="1" x14ac:dyDescent="0.35"/>
    <row r="3565" s="62" customFormat="1" x14ac:dyDescent="0.35"/>
    <row r="3566" s="62" customFormat="1" x14ac:dyDescent="0.35"/>
    <row r="3567" s="62" customFormat="1" x14ac:dyDescent="0.35"/>
    <row r="3568" s="62" customFormat="1" x14ac:dyDescent="0.35"/>
    <row r="3569" s="62" customFormat="1" x14ac:dyDescent="0.35"/>
    <row r="3570" s="62" customFormat="1" x14ac:dyDescent="0.35"/>
    <row r="3571" s="62" customFormat="1" x14ac:dyDescent="0.35"/>
    <row r="3572" s="62" customFormat="1" x14ac:dyDescent="0.35"/>
    <row r="3573" s="62" customFormat="1" x14ac:dyDescent="0.35"/>
    <row r="3574" s="62" customFormat="1" x14ac:dyDescent="0.35"/>
    <row r="3575" s="62" customFormat="1" x14ac:dyDescent="0.35"/>
    <row r="3576" s="62" customFormat="1" x14ac:dyDescent="0.35"/>
    <row r="3577" s="62" customFormat="1" x14ac:dyDescent="0.35"/>
    <row r="3578" s="62" customFormat="1" x14ac:dyDescent="0.35"/>
    <row r="3579" s="62" customFormat="1" x14ac:dyDescent="0.35"/>
    <row r="3580" s="62" customFormat="1" x14ac:dyDescent="0.35"/>
    <row r="3581" s="62" customFormat="1" x14ac:dyDescent="0.35"/>
    <row r="3582" s="62" customFormat="1" x14ac:dyDescent="0.35"/>
    <row r="3583" s="62" customFormat="1" x14ac:dyDescent="0.35"/>
    <row r="3584" s="62" customFormat="1" x14ac:dyDescent="0.35"/>
    <row r="3585" s="62" customFormat="1" x14ac:dyDescent="0.35"/>
    <row r="3586" s="62" customFormat="1" x14ac:dyDescent="0.35"/>
    <row r="3587" s="62" customFormat="1" x14ac:dyDescent="0.35"/>
    <row r="3588" s="62" customFormat="1" x14ac:dyDescent="0.35"/>
    <row r="3589" s="62" customFormat="1" x14ac:dyDescent="0.35"/>
    <row r="3590" s="62" customFormat="1" x14ac:dyDescent="0.35"/>
    <row r="3591" s="62" customFormat="1" x14ac:dyDescent="0.35"/>
    <row r="3592" s="62" customFormat="1" x14ac:dyDescent="0.35"/>
    <row r="3593" s="62" customFormat="1" x14ac:dyDescent="0.35"/>
    <row r="3594" s="62" customFormat="1" x14ac:dyDescent="0.35"/>
    <row r="3595" s="62" customFormat="1" x14ac:dyDescent="0.35"/>
    <row r="3596" s="62" customFormat="1" x14ac:dyDescent="0.35"/>
    <row r="3597" s="62" customFormat="1" x14ac:dyDescent="0.35"/>
    <row r="3598" s="62" customFormat="1" x14ac:dyDescent="0.35"/>
    <row r="3599" s="62" customFormat="1" x14ac:dyDescent="0.35"/>
    <row r="3600" s="62" customFormat="1" x14ac:dyDescent="0.35"/>
    <row r="3601" s="62" customFormat="1" x14ac:dyDescent="0.35"/>
    <row r="3602" s="62" customFormat="1" x14ac:dyDescent="0.35"/>
    <row r="3603" s="62" customFormat="1" x14ac:dyDescent="0.35"/>
    <row r="3604" s="62" customFormat="1" x14ac:dyDescent="0.35"/>
    <row r="3605" s="62" customFormat="1" x14ac:dyDescent="0.35"/>
    <row r="3606" s="62" customFormat="1" x14ac:dyDescent="0.35"/>
    <row r="3607" s="62" customFormat="1" x14ac:dyDescent="0.35"/>
    <row r="3608" s="62" customFormat="1" x14ac:dyDescent="0.35"/>
    <row r="3609" s="62" customFormat="1" x14ac:dyDescent="0.35"/>
    <row r="3610" s="62" customFormat="1" x14ac:dyDescent="0.35"/>
    <row r="3611" s="62" customFormat="1" x14ac:dyDescent="0.35"/>
    <row r="3612" s="62" customFormat="1" x14ac:dyDescent="0.35"/>
    <row r="3613" s="62" customFormat="1" x14ac:dyDescent="0.35"/>
    <row r="3614" s="62" customFormat="1" x14ac:dyDescent="0.35"/>
    <row r="3615" s="62" customFormat="1" x14ac:dyDescent="0.35"/>
    <row r="3616" s="62" customFormat="1" x14ac:dyDescent="0.35"/>
    <row r="3617" s="62" customFormat="1" x14ac:dyDescent="0.35"/>
    <row r="3618" s="62" customFormat="1" x14ac:dyDescent="0.35"/>
    <row r="3619" s="62" customFormat="1" x14ac:dyDescent="0.35"/>
    <row r="3620" s="62" customFormat="1" x14ac:dyDescent="0.35"/>
    <row r="3621" s="62" customFormat="1" x14ac:dyDescent="0.35"/>
    <row r="3622" s="62" customFormat="1" x14ac:dyDescent="0.35"/>
    <row r="3623" s="62" customFormat="1" x14ac:dyDescent="0.35"/>
    <row r="3624" s="62" customFormat="1" x14ac:dyDescent="0.35"/>
    <row r="3625" s="62" customFormat="1" x14ac:dyDescent="0.35"/>
    <row r="3626" s="62" customFormat="1" x14ac:dyDescent="0.35"/>
    <row r="3627" s="62" customFormat="1" x14ac:dyDescent="0.35"/>
    <row r="3628" s="62" customFormat="1" x14ac:dyDescent="0.35"/>
    <row r="3629" s="62" customFormat="1" x14ac:dyDescent="0.35"/>
    <row r="3630" s="62" customFormat="1" x14ac:dyDescent="0.35"/>
    <row r="3631" s="62" customFormat="1" x14ac:dyDescent="0.35"/>
    <row r="3632" s="62" customFormat="1" x14ac:dyDescent="0.35"/>
    <row r="3633" s="62" customFormat="1" x14ac:dyDescent="0.35"/>
    <row r="3634" s="62" customFormat="1" x14ac:dyDescent="0.35"/>
    <row r="3635" s="62" customFormat="1" x14ac:dyDescent="0.35"/>
    <row r="3636" s="62" customFormat="1" x14ac:dyDescent="0.35"/>
    <row r="3637" s="62" customFormat="1" x14ac:dyDescent="0.35"/>
    <row r="3638" s="62" customFormat="1" x14ac:dyDescent="0.35"/>
    <row r="3639" s="62" customFormat="1" x14ac:dyDescent="0.35"/>
    <row r="3640" s="62" customFormat="1" x14ac:dyDescent="0.35"/>
    <row r="3641" s="62" customFormat="1" x14ac:dyDescent="0.35"/>
    <row r="3642" s="62" customFormat="1" x14ac:dyDescent="0.35"/>
    <row r="3643" s="62" customFormat="1" x14ac:dyDescent="0.35"/>
    <row r="3644" s="62" customFormat="1" x14ac:dyDescent="0.35"/>
    <row r="3645" s="62" customFormat="1" x14ac:dyDescent="0.35"/>
    <row r="3646" s="62" customFormat="1" x14ac:dyDescent="0.35"/>
    <row r="3647" s="62" customFormat="1" x14ac:dyDescent="0.35"/>
    <row r="3648" s="62" customFormat="1" x14ac:dyDescent="0.35"/>
    <row r="3649" s="62" customFormat="1" x14ac:dyDescent="0.35"/>
    <row r="3650" s="62" customFormat="1" x14ac:dyDescent="0.35"/>
    <row r="3651" s="62" customFormat="1" x14ac:dyDescent="0.35"/>
    <row r="3652" s="62" customFormat="1" x14ac:dyDescent="0.35"/>
    <row r="3653" s="62" customFormat="1" x14ac:dyDescent="0.35"/>
    <row r="3654" s="62" customFormat="1" x14ac:dyDescent="0.35"/>
    <row r="3655" s="62" customFormat="1" x14ac:dyDescent="0.35"/>
    <row r="3656" s="62" customFormat="1" x14ac:dyDescent="0.35"/>
    <row r="3657" s="62" customFormat="1" x14ac:dyDescent="0.35"/>
    <row r="3658" s="62" customFormat="1" x14ac:dyDescent="0.35"/>
    <row r="3659" s="62" customFormat="1" x14ac:dyDescent="0.35"/>
    <row r="3660" s="62" customFormat="1" x14ac:dyDescent="0.35"/>
    <row r="3661" s="62" customFormat="1" x14ac:dyDescent="0.35"/>
    <row r="3662" s="62" customFormat="1" x14ac:dyDescent="0.35"/>
    <row r="3663" s="62" customFormat="1" x14ac:dyDescent="0.35"/>
    <row r="3664" s="62" customFormat="1" x14ac:dyDescent="0.35"/>
    <row r="3665" s="62" customFormat="1" x14ac:dyDescent="0.35"/>
    <row r="3666" s="62" customFormat="1" x14ac:dyDescent="0.35"/>
    <row r="3667" s="62" customFormat="1" x14ac:dyDescent="0.35"/>
    <row r="3668" s="62" customFormat="1" x14ac:dyDescent="0.35"/>
    <row r="3669" s="62" customFormat="1" x14ac:dyDescent="0.35"/>
    <row r="3670" s="62" customFormat="1" x14ac:dyDescent="0.35"/>
    <row r="3671" s="62" customFormat="1" x14ac:dyDescent="0.35"/>
    <row r="3672" s="62" customFormat="1" x14ac:dyDescent="0.35"/>
    <row r="3673" s="62" customFormat="1" x14ac:dyDescent="0.35"/>
    <row r="3674" s="62" customFormat="1" x14ac:dyDescent="0.35"/>
    <row r="3675" s="62" customFormat="1" x14ac:dyDescent="0.35"/>
    <row r="3676" s="62" customFormat="1" x14ac:dyDescent="0.35"/>
    <row r="3677" s="62" customFormat="1" x14ac:dyDescent="0.35"/>
    <row r="3678" s="62" customFormat="1" x14ac:dyDescent="0.35"/>
    <row r="3679" s="62" customFormat="1" x14ac:dyDescent="0.35"/>
    <row r="3680" s="62" customFormat="1" x14ac:dyDescent="0.35"/>
    <row r="3681" s="62" customFormat="1" x14ac:dyDescent="0.35"/>
    <row r="3682" s="62" customFormat="1" x14ac:dyDescent="0.35"/>
    <row r="3683" s="62" customFormat="1" x14ac:dyDescent="0.35"/>
    <row r="3684" s="62" customFormat="1" x14ac:dyDescent="0.35"/>
    <row r="3685" s="62" customFormat="1" x14ac:dyDescent="0.35"/>
    <row r="3686" s="62" customFormat="1" x14ac:dyDescent="0.35"/>
    <row r="3687" s="62" customFormat="1" x14ac:dyDescent="0.35"/>
    <row r="3688" s="62" customFormat="1" x14ac:dyDescent="0.35"/>
    <row r="3689" s="62" customFormat="1" x14ac:dyDescent="0.35"/>
    <row r="3690" s="62" customFormat="1" x14ac:dyDescent="0.35"/>
    <row r="3691" s="62" customFormat="1" x14ac:dyDescent="0.35"/>
    <row r="3692" s="62" customFormat="1" x14ac:dyDescent="0.35"/>
    <row r="3693" s="62" customFormat="1" x14ac:dyDescent="0.35"/>
    <row r="3694" s="62" customFormat="1" x14ac:dyDescent="0.35"/>
    <row r="3695" s="62" customFormat="1" x14ac:dyDescent="0.35"/>
    <row r="3696" s="62" customFormat="1" x14ac:dyDescent="0.35"/>
    <row r="3697" s="62" customFormat="1" x14ac:dyDescent="0.35"/>
    <row r="3698" s="62" customFormat="1" x14ac:dyDescent="0.35"/>
    <row r="3699" s="62" customFormat="1" x14ac:dyDescent="0.35"/>
    <row r="3700" s="62" customFormat="1" x14ac:dyDescent="0.35"/>
    <row r="3701" s="62" customFormat="1" x14ac:dyDescent="0.35"/>
    <row r="3702" s="62" customFormat="1" x14ac:dyDescent="0.35"/>
    <row r="3703" s="62" customFormat="1" x14ac:dyDescent="0.35"/>
    <row r="3704" s="62" customFormat="1" x14ac:dyDescent="0.35"/>
    <row r="3705" s="62" customFormat="1" x14ac:dyDescent="0.35"/>
    <row r="3706" s="62" customFormat="1" x14ac:dyDescent="0.35"/>
    <row r="3707" s="62" customFormat="1" x14ac:dyDescent="0.35"/>
    <row r="3708" s="62" customFormat="1" x14ac:dyDescent="0.35"/>
    <row r="3709" s="62" customFormat="1" x14ac:dyDescent="0.35"/>
    <row r="3710" s="62" customFormat="1" x14ac:dyDescent="0.35"/>
    <row r="3711" s="62" customFormat="1" x14ac:dyDescent="0.35"/>
    <row r="3712" s="62" customFormat="1" x14ac:dyDescent="0.35"/>
    <row r="3713" s="62" customFormat="1" x14ac:dyDescent="0.35"/>
    <row r="3714" s="62" customFormat="1" x14ac:dyDescent="0.35"/>
    <row r="3715" s="62" customFormat="1" x14ac:dyDescent="0.35"/>
    <row r="3716" s="62" customFormat="1" x14ac:dyDescent="0.35"/>
    <row r="3717" s="62" customFormat="1" x14ac:dyDescent="0.35"/>
    <row r="3718" s="62" customFormat="1" x14ac:dyDescent="0.35"/>
    <row r="3719" s="62" customFormat="1" x14ac:dyDescent="0.35"/>
    <row r="3720" s="62" customFormat="1" x14ac:dyDescent="0.35"/>
    <row r="3721" s="62" customFormat="1" x14ac:dyDescent="0.35"/>
    <row r="3722" s="62" customFormat="1" x14ac:dyDescent="0.35"/>
    <row r="3723" s="62" customFormat="1" x14ac:dyDescent="0.35"/>
    <row r="3724" s="62" customFormat="1" x14ac:dyDescent="0.35"/>
    <row r="3725" s="62" customFormat="1" x14ac:dyDescent="0.35"/>
    <row r="3726" s="62" customFormat="1" x14ac:dyDescent="0.35"/>
    <row r="3727" s="62" customFormat="1" x14ac:dyDescent="0.35"/>
    <row r="3728" s="62" customFormat="1" x14ac:dyDescent="0.35"/>
    <row r="3729" s="62" customFormat="1" x14ac:dyDescent="0.35"/>
    <row r="3730" s="62" customFormat="1" x14ac:dyDescent="0.35"/>
    <row r="3731" s="62" customFormat="1" x14ac:dyDescent="0.35"/>
    <row r="3732" s="62" customFormat="1" x14ac:dyDescent="0.35"/>
    <row r="3733" s="62" customFormat="1" x14ac:dyDescent="0.35"/>
    <row r="3734" s="62" customFormat="1" x14ac:dyDescent="0.35"/>
    <row r="3735" s="62" customFormat="1" x14ac:dyDescent="0.35"/>
    <row r="3736" s="62" customFormat="1" x14ac:dyDescent="0.35"/>
    <row r="3737" s="62" customFormat="1" x14ac:dyDescent="0.35"/>
    <row r="3738" s="62" customFormat="1" x14ac:dyDescent="0.35"/>
    <row r="3739" s="62" customFormat="1" x14ac:dyDescent="0.35"/>
    <row r="3740" s="62" customFormat="1" x14ac:dyDescent="0.35"/>
    <row r="3741" s="62" customFormat="1" x14ac:dyDescent="0.35"/>
    <row r="3742" s="62" customFormat="1" x14ac:dyDescent="0.35"/>
    <row r="3743" s="62" customFormat="1" x14ac:dyDescent="0.35"/>
    <row r="3744" s="62" customFormat="1" x14ac:dyDescent="0.35"/>
    <row r="3745" s="62" customFormat="1" x14ac:dyDescent="0.35"/>
    <row r="3746" s="62" customFormat="1" x14ac:dyDescent="0.35"/>
    <row r="3747" s="62" customFormat="1" x14ac:dyDescent="0.35"/>
    <row r="3748" s="62" customFormat="1" x14ac:dyDescent="0.35"/>
    <row r="3749" s="62" customFormat="1" x14ac:dyDescent="0.35"/>
    <row r="3750" s="62" customFormat="1" x14ac:dyDescent="0.35"/>
    <row r="3751" s="62" customFormat="1" x14ac:dyDescent="0.35"/>
    <row r="3752" s="62" customFormat="1" x14ac:dyDescent="0.35"/>
    <row r="3753" s="62" customFormat="1" x14ac:dyDescent="0.35"/>
    <row r="3754" s="62" customFormat="1" x14ac:dyDescent="0.35"/>
    <row r="3755" s="62" customFormat="1" x14ac:dyDescent="0.35"/>
    <row r="3756" s="62" customFormat="1" x14ac:dyDescent="0.35"/>
    <row r="3757" s="62" customFormat="1" x14ac:dyDescent="0.35"/>
    <row r="3758" s="62" customFormat="1" x14ac:dyDescent="0.35"/>
    <row r="3759" s="62" customFormat="1" x14ac:dyDescent="0.35"/>
    <row r="3760" s="62" customFormat="1" x14ac:dyDescent="0.35"/>
    <row r="3761" s="62" customFormat="1" x14ac:dyDescent="0.35"/>
    <row r="3762" s="62" customFormat="1" x14ac:dyDescent="0.35"/>
    <row r="3763" s="62" customFormat="1" x14ac:dyDescent="0.35"/>
    <row r="3764" s="62" customFormat="1" x14ac:dyDescent="0.35"/>
    <row r="3765" s="62" customFormat="1" x14ac:dyDescent="0.35"/>
    <row r="3766" s="62" customFormat="1" x14ac:dyDescent="0.35"/>
    <row r="3767" s="62" customFormat="1" x14ac:dyDescent="0.35"/>
    <row r="3768" s="62" customFormat="1" x14ac:dyDescent="0.35"/>
    <row r="3769" s="62" customFormat="1" x14ac:dyDescent="0.35"/>
    <row r="3770" s="62" customFormat="1" x14ac:dyDescent="0.35"/>
    <row r="3771" s="62" customFormat="1" x14ac:dyDescent="0.35"/>
    <row r="3772" s="62" customFormat="1" x14ac:dyDescent="0.35"/>
    <row r="3773" s="62" customFormat="1" x14ac:dyDescent="0.35"/>
    <row r="3774" s="62" customFormat="1" x14ac:dyDescent="0.35"/>
    <row r="3775" s="62" customFormat="1" x14ac:dyDescent="0.35"/>
    <row r="3776" s="62" customFormat="1" x14ac:dyDescent="0.35"/>
    <row r="3777" s="62" customFormat="1" x14ac:dyDescent="0.35"/>
    <row r="3778" s="62" customFormat="1" x14ac:dyDescent="0.35"/>
    <row r="3779" s="62" customFormat="1" x14ac:dyDescent="0.35"/>
    <row r="3780" s="62" customFormat="1" x14ac:dyDescent="0.35"/>
    <row r="3781" s="62" customFormat="1" x14ac:dyDescent="0.35"/>
    <row r="3782" s="62" customFormat="1" x14ac:dyDescent="0.35"/>
    <row r="3783" s="62" customFormat="1" x14ac:dyDescent="0.35"/>
    <row r="3784" s="62" customFormat="1" x14ac:dyDescent="0.35"/>
    <row r="3785" s="62" customFormat="1" x14ac:dyDescent="0.35"/>
    <row r="3786" s="62" customFormat="1" x14ac:dyDescent="0.35"/>
    <row r="3787" s="62" customFormat="1" x14ac:dyDescent="0.35"/>
    <row r="3788" s="62" customFormat="1" x14ac:dyDescent="0.35"/>
    <row r="3789" s="62" customFormat="1" x14ac:dyDescent="0.35"/>
    <row r="3790" s="62" customFormat="1" x14ac:dyDescent="0.35"/>
    <row r="3791" s="62" customFormat="1" x14ac:dyDescent="0.35"/>
    <row r="3792" s="62" customFormat="1" x14ac:dyDescent="0.35"/>
    <row r="3793" s="62" customFormat="1" x14ac:dyDescent="0.35"/>
    <row r="3794" s="62" customFormat="1" x14ac:dyDescent="0.35"/>
    <row r="3795" s="62" customFormat="1" x14ac:dyDescent="0.35"/>
    <row r="3796" s="62" customFormat="1" x14ac:dyDescent="0.35"/>
    <row r="3797" s="62" customFormat="1" x14ac:dyDescent="0.35"/>
    <row r="3798" s="62" customFormat="1" x14ac:dyDescent="0.35"/>
    <row r="3799" s="62" customFormat="1" x14ac:dyDescent="0.35"/>
    <row r="3800" s="62" customFormat="1" x14ac:dyDescent="0.35"/>
    <row r="3801" s="62" customFormat="1" x14ac:dyDescent="0.35"/>
    <row r="3802" s="62" customFormat="1" x14ac:dyDescent="0.35"/>
    <row r="3803" s="62" customFormat="1" x14ac:dyDescent="0.35"/>
    <row r="3804" s="62" customFormat="1" x14ac:dyDescent="0.35"/>
    <row r="3805" s="62" customFormat="1" x14ac:dyDescent="0.35"/>
    <row r="3806" s="62" customFormat="1" x14ac:dyDescent="0.35"/>
    <row r="3807" s="62" customFormat="1" x14ac:dyDescent="0.35"/>
    <row r="3808" s="62" customFormat="1" x14ac:dyDescent="0.35"/>
    <row r="3809" s="62" customFormat="1" x14ac:dyDescent="0.35"/>
    <row r="3810" s="62" customFormat="1" x14ac:dyDescent="0.35"/>
    <row r="3811" s="62" customFormat="1" x14ac:dyDescent="0.35"/>
    <row r="3812" s="62" customFormat="1" x14ac:dyDescent="0.35"/>
    <row r="3813" s="62" customFormat="1" x14ac:dyDescent="0.35"/>
    <row r="3814" s="62" customFormat="1" x14ac:dyDescent="0.35"/>
    <row r="3815" s="62" customFormat="1" x14ac:dyDescent="0.35"/>
    <row r="3816" s="62" customFormat="1" x14ac:dyDescent="0.35"/>
    <row r="3817" s="62" customFormat="1" x14ac:dyDescent="0.35"/>
    <row r="3818" s="62" customFormat="1" x14ac:dyDescent="0.35"/>
    <row r="3819" s="62" customFormat="1" x14ac:dyDescent="0.35"/>
    <row r="3820" s="62" customFormat="1" x14ac:dyDescent="0.35"/>
    <row r="3821" s="62" customFormat="1" x14ac:dyDescent="0.35"/>
    <row r="3822" s="62" customFormat="1" x14ac:dyDescent="0.35"/>
    <row r="3823" s="62" customFormat="1" x14ac:dyDescent="0.35"/>
    <row r="3824" s="62" customFormat="1" x14ac:dyDescent="0.35"/>
    <row r="3825" s="62" customFormat="1" x14ac:dyDescent="0.35"/>
    <row r="3826" s="62" customFormat="1" x14ac:dyDescent="0.35"/>
    <row r="3827" s="62" customFormat="1" x14ac:dyDescent="0.35"/>
    <row r="3828" s="62" customFormat="1" x14ac:dyDescent="0.35"/>
    <row r="3829" s="62" customFormat="1" x14ac:dyDescent="0.35"/>
    <row r="3830" s="62" customFormat="1" x14ac:dyDescent="0.35"/>
    <row r="3831" s="62" customFormat="1" x14ac:dyDescent="0.35"/>
    <row r="3832" s="62" customFormat="1" x14ac:dyDescent="0.35"/>
    <row r="3833" s="62" customFormat="1" x14ac:dyDescent="0.35"/>
    <row r="3834" s="62" customFormat="1" x14ac:dyDescent="0.35"/>
    <row r="3835" s="62" customFormat="1" x14ac:dyDescent="0.35"/>
    <row r="3836" s="62" customFormat="1" x14ac:dyDescent="0.35"/>
    <row r="3837" s="62" customFormat="1" x14ac:dyDescent="0.35"/>
    <row r="3838" s="62" customFormat="1" x14ac:dyDescent="0.35"/>
    <row r="3839" s="62" customFormat="1" x14ac:dyDescent="0.35"/>
    <row r="3840" s="62" customFormat="1" x14ac:dyDescent="0.35"/>
    <row r="3841" s="62" customFormat="1" x14ac:dyDescent="0.35"/>
    <row r="3842" s="62" customFormat="1" x14ac:dyDescent="0.35"/>
    <row r="3843" s="62" customFormat="1" x14ac:dyDescent="0.35"/>
    <row r="3844" s="62" customFormat="1" x14ac:dyDescent="0.35"/>
    <row r="3845" s="62" customFormat="1" x14ac:dyDescent="0.35"/>
    <row r="3846" s="62" customFormat="1" x14ac:dyDescent="0.35"/>
    <row r="3847" s="62" customFormat="1" x14ac:dyDescent="0.35"/>
    <row r="3848" s="62" customFormat="1" x14ac:dyDescent="0.35"/>
    <row r="3849" s="62" customFormat="1" x14ac:dyDescent="0.35"/>
    <row r="3850" s="62" customFormat="1" x14ac:dyDescent="0.35"/>
    <row r="3851" s="62" customFormat="1" x14ac:dyDescent="0.35"/>
    <row r="3852" s="62" customFormat="1" x14ac:dyDescent="0.35"/>
    <row r="3853" s="62" customFormat="1" x14ac:dyDescent="0.35"/>
    <row r="3854" s="62" customFormat="1" x14ac:dyDescent="0.35"/>
    <row r="3855" s="62" customFormat="1" x14ac:dyDescent="0.35"/>
    <row r="3856" s="62" customFormat="1" x14ac:dyDescent="0.35"/>
    <row r="3857" s="62" customFormat="1" x14ac:dyDescent="0.35"/>
    <row r="3858" s="62" customFormat="1" x14ac:dyDescent="0.35"/>
    <row r="3859" s="62" customFormat="1" x14ac:dyDescent="0.35"/>
    <row r="3860" s="62" customFormat="1" x14ac:dyDescent="0.35"/>
    <row r="3861" s="62" customFormat="1" x14ac:dyDescent="0.35"/>
    <row r="3862" s="62" customFormat="1" x14ac:dyDescent="0.35"/>
    <row r="3863" s="62" customFormat="1" x14ac:dyDescent="0.35"/>
    <row r="3864" s="62" customFormat="1" x14ac:dyDescent="0.35"/>
    <row r="3865" s="62" customFormat="1" x14ac:dyDescent="0.35"/>
    <row r="3866" s="62" customFormat="1" x14ac:dyDescent="0.35"/>
    <row r="3867" s="62" customFormat="1" x14ac:dyDescent="0.35"/>
    <row r="3868" s="62" customFormat="1" x14ac:dyDescent="0.35"/>
    <row r="3869" s="62" customFormat="1" x14ac:dyDescent="0.35"/>
    <row r="3870" s="62" customFormat="1" x14ac:dyDescent="0.35"/>
    <row r="3871" s="62" customFormat="1" x14ac:dyDescent="0.35"/>
    <row r="3872" s="62" customFormat="1" x14ac:dyDescent="0.35"/>
    <row r="3873" s="62" customFormat="1" x14ac:dyDescent="0.35"/>
    <row r="3874" s="62" customFormat="1" x14ac:dyDescent="0.35"/>
    <row r="3875" s="62" customFormat="1" x14ac:dyDescent="0.35"/>
    <row r="3876" s="62" customFormat="1" x14ac:dyDescent="0.35"/>
    <row r="3877" s="62" customFormat="1" x14ac:dyDescent="0.35"/>
    <row r="3878" s="62" customFormat="1" x14ac:dyDescent="0.35"/>
    <row r="3879" s="62" customFormat="1" x14ac:dyDescent="0.35"/>
    <row r="3880" s="62" customFormat="1" x14ac:dyDescent="0.35"/>
    <row r="3881" s="62" customFormat="1" x14ac:dyDescent="0.35"/>
    <row r="3882" s="62" customFormat="1" x14ac:dyDescent="0.35"/>
    <row r="3883" s="62" customFormat="1" x14ac:dyDescent="0.35"/>
    <row r="3884" s="62" customFormat="1" x14ac:dyDescent="0.35"/>
    <row r="3885" s="62" customFormat="1" x14ac:dyDescent="0.35"/>
    <row r="3886" s="62" customFormat="1" x14ac:dyDescent="0.35"/>
    <row r="3887" s="62" customFormat="1" x14ac:dyDescent="0.35"/>
    <row r="3888" s="62" customFormat="1" x14ac:dyDescent="0.35"/>
    <row r="3889" s="62" customFormat="1" x14ac:dyDescent="0.35"/>
    <row r="3890" s="62" customFormat="1" x14ac:dyDescent="0.35"/>
    <row r="3891" s="62" customFormat="1" x14ac:dyDescent="0.35"/>
    <row r="3892" s="62" customFormat="1" x14ac:dyDescent="0.35"/>
    <row r="3893" s="62" customFormat="1" x14ac:dyDescent="0.35"/>
    <row r="3894" s="62" customFormat="1" x14ac:dyDescent="0.35"/>
    <row r="3895" s="62" customFormat="1" x14ac:dyDescent="0.35"/>
    <row r="3896" s="62" customFormat="1" x14ac:dyDescent="0.35"/>
    <row r="3897" s="62" customFormat="1" x14ac:dyDescent="0.35"/>
    <row r="3898" s="62" customFormat="1" x14ac:dyDescent="0.35"/>
    <row r="3899" s="62" customFormat="1" x14ac:dyDescent="0.35"/>
    <row r="3900" s="62" customFormat="1" x14ac:dyDescent="0.35"/>
    <row r="3901" s="62" customFormat="1" x14ac:dyDescent="0.35"/>
    <row r="3902" s="62" customFormat="1" x14ac:dyDescent="0.35"/>
    <row r="3903" s="62" customFormat="1" x14ac:dyDescent="0.35"/>
    <row r="3904" s="62" customFormat="1" x14ac:dyDescent="0.35"/>
    <row r="3905" s="62" customFormat="1" x14ac:dyDescent="0.35"/>
    <row r="3906" s="62" customFormat="1" x14ac:dyDescent="0.35"/>
    <row r="3907" s="62" customFormat="1" x14ac:dyDescent="0.35"/>
    <row r="3908" s="62" customFormat="1" x14ac:dyDescent="0.35"/>
    <row r="3909" s="62" customFormat="1" x14ac:dyDescent="0.35"/>
    <row r="3910" s="62" customFormat="1" x14ac:dyDescent="0.35"/>
    <row r="3911" s="62" customFormat="1" x14ac:dyDescent="0.35"/>
    <row r="3912" s="62" customFormat="1" x14ac:dyDescent="0.35"/>
    <row r="3913" s="62" customFormat="1" x14ac:dyDescent="0.35"/>
    <row r="3914" s="62" customFormat="1" x14ac:dyDescent="0.35"/>
    <row r="3915" s="62" customFormat="1" x14ac:dyDescent="0.35"/>
    <row r="3916" s="62" customFormat="1" x14ac:dyDescent="0.35"/>
    <row r="3917" s="62" customFormat="1" x14ac:dyDescent="0.35"/>
    <row r="3918" s="62" customFormat="1" x14ac:dyDescent="0.35"/>
    <row r="3919" s="62" customFormat="1" x14ac:dyDescent="0.35"/>
    <row r="3920" s="62" customFormat="1" x14ac:dyDescent="0.35"/>
    <row r="3921" s="62" customFormat="1" x14ac:dyDescent="0.35"/>
    <row r="3922" s="62" customFormat="1" x14ac:dyDescent="0.35"/>
    <row r="3923" s="62" customFormat="1" x14ac:dyDescent="0.35"/>
    <row r="3924" s="62" customFormat="1" x14ac:dyDescent="0.35"/>
    <row r="3925" s="62" customFormat="1" x14ac:dyDescent="0.35"/>
    <row r="3926" s="62" customFormat="1" x14ac:dyDescent="0.35"/>
    <row r="3927" s="62" customFormat="1" x14ac:dyDescent="0.35"/>
    <row r="3928" s="62" customFormat="1" x14ac:dyDescent="0.35"/>
    <row r="3929" s="62" customFormat="1" x14ac:dyDescent="0.35"/>
    <row r="3930" s="62" customFormat="1" x14ac:dyDescent="0.35"/>
    <row r="3931" s="62" customFormat="1" x14ac:dyDescent="0.35"/>
    <row r="3932" s="62" customFormat="1" x14ac:dyDescent="0.35"/>
    <row r="3933" s="62" customFormat="1" x14ac:dyDescent="0.35"/>
    <row r="3934" s="62" customFormat="1" x14ac:dyDescent="0.35"/>
    <row r="3935" s="62" customFormat="1" x14ac:dyDescent="0.35"/>
    <row r="3936" s="62" customFormat="1" x14ac:dyDescent="0.35"/>
    <row r="3937" s="62" customFormat="1" x14ac:dyDescent="0.35"/>
    <row r="3938" s="62" customFormat="1" x14ac:dyDescent="0.35"/>
    <row r="3939" s="62" customFormat="1" x14ac:dyDescent="0.35"/>
    <row r="3940" s="62" customFormat="1" x14ac:dyDescent="0.35"/>
    <row r="3941" s="62" customFormat="1" x14ac:dyDescent="0.35"/>
    <row r="3942" s="62" customFormat="1" x14ac:dyDescent="0.35"/>
    <row r="3943" s="62" customFormat="1" x14ac:dyDescent="0.35"/>
    <row r="3944" s="62" customFormat="1" x14ac:dyDescent="0.35"/>
    <row r="3945" s="62" customFormat="1" x14ac:dyDescent="0.35"/>
    <row r="3946" s="62" customFormat="1" x14ac:dyDescent="0.35"/>
    <row r="3947" s="62" customFormat="1" x14ac:dyDescent="0.35"/>
    <row r="3948" s="62" customFormat="1" x14ac:dyDescent="0.35"/>
    <row r="3949" s="62" customFormat="1" x14ac:dyDescent="0.35"/>
    <row r="3950" s="62" customFormat="1" x14ac:dyDescent="0.35"/>
    <row r="3951" s="62" customFormat="1" x14ac:dyDescent="0.35"/>
    <row r="3952" s="62" customFormat="1" x14ac:dyDescent="0.35"/>
    <row r="3953" s="62" customFormat="1" x14ac:dyDescent="0.35"/>
    <row r="3954" s="62" customFormat="1" x14ac:dyDescent="0.35"/>
    <row r="3955" s="62" customFormat="1" x14ac:dyDescent="0.35"/>
    <row r="3956" s="62" customFormat="1" x14ac:dyDescent="0.35"/>
    <row r="3957" s="62" customFormat="1" x14ac:dyDescent="0.35"/>
    <row r="3958" s="62" customFormat="1" x14ac:dyDescent="0.35"/>
    <row r="3959" s="62" customFormat="1" x14ac:dyDescent="0.35"/>
    <row r="3960" s="62" customFormat="1" x14ac:dyDescent="0.35"/>
    <row r="3961" s="62" customFormat="1" x14ac:dyDescent="0.35"/>
    <row r="3962" s="62" customFormat="1" x14ac:dyDescent="0.35"/>
    <row r="3963" s="62" customFormat="1" x14ac:dyDescent="0.35"/>
    <row r="3964" s="62" customFormat="1" x14ac:dyDescent="0.35"/>
    <row r="3965" s="62" customFormat="1" x14ac:dyDescent="0.35"/>
    <row r="3966" s="62" customFormat="1" x14ac:dyDescent="0.35"/>
    <row r="3967" s="62" customFormat="1" x14ac:dyDescent="0.35"/>
    <row r="3968" s="62" customFormat="1" x14ac:dyDescent="0.35"/>
    <row r="3969" s="62" customFormat="1" x14ac:dyDescent="0.35"/>
    <row r="3970" s="62" customFormat="1" x14ac:dyDescent="0.35"/>
    <row r="3971" s="62" customFormat="1" x14ac:dyDescent="0.35"/>
    <row r="3972" s="62" customFormat="1" x14ac:dyDescent="0.35"/>
    <row r="3973" s="62" customFormat="1" x14ac:dyDescent="0.35"/>
    <row r="3974" s="62" customFormat="1" x14ac:dyDescent="0.35"/>
    <row r="3975" s="62" customFormat="1" x14ac:dyDescent="0.35"/>
    <row r="3976" s="62" customFormat="1" x14ac:dyDescent="0.35"/>
    <row r="3977" s="62" customFormat="1" x14ac:dyDescent="0.35"/>
    <row r="3978" s="62" customFormat="1" x14ac:dyDescent="0.35"/>
    <row r="3979" s="62" customFormat="1" x14ac:dyDescent="0.35"/>
    <row r="3980" s="62" customFormat="1" x14ac:dyDescent="0.35"/>
    <row r="3981" s="62" customFormat="1" x14ac:dyDescent="0.35"/>
    <row r="3982" s="62" customFormat="1" x14ac:dyDescent="0.35"/>
    <row r="3983" s="62" customFormat="1" x14ac:dyDescent="0.35"/>
    <row r="3984" s="62" customFormat="1" x14ac:dyDescent="0.35"/>
    <row r="3985" s="62" customFormat="1" x14ac:dyDescent="0.35"/>
    <row r="3986" s="62" customFormat="1" x14ac:dyDescent="0.35"/>
    <row r="3987" s="62" customFormat="1" x14ac:dyDescent="0.35"/>
    <row r="3988" s="62" customFormat="1" x14ac:dyDescent="0.35"/>
    <row r="3989" s="62" customFormat="1" x14ac:dyDescent="0.35"/>
    <row r="3990" s="62" customFormat="1" x14ac:dyDescent="0.35"/>
    <row r="3991" s="62" customFormat="1" x14ac:dyDescent="0.35"/>
    <row r="3992" s="62" customFormat="1" x14ac:dyDescent="0.35"/>
    <row r="3993" s="62" customFormat="1" x14ac:dyDescent="0.35"/>
    <row r="3994" s="62" customFormat="1" x14ac:dyDescent="0.35"/>
    <row r="3995" s="62" customFormat="1" x14ac:dyDescent="0.35"/>
    <row r="3996" s="62" customFormat="1" x14ac:dyDescent="0.35"/>
    <row r="3997" s="62" customFormat="1" x14ac:dyDescent="0.35"/>
    <row r="3998" s="62" customFormat="1" x14ac:dyDescent="0.35"/>
    <row r="3999" s="62" customFormat="1" x14ac:dyDescent="0.35"/>
    <row r="4000" s="62" customFormat="1" x14ac:dyDescent="0.35"/>
    <row r="4001" s="62" customFormat="1" x14ac:dyDescent="0.35"/>
    <row r="4002" s="62" customFormat="1" x14ac:dyDescent="0.35"/>
    <row r="4003" s="62" customFormat="1" x14ac:dyDescent="0.35"/>
    <row r="4004" s="62" customFormat="1" x14ac:dyDescent="0.35"/>
    <row r="4005" s="62" customFormat="1" x14ac:dyDescent="0.35"/>
    <row r="4006" s="62" customFormat="1" x14ac:dyDescent="0.35"/>
    <row r="4007" s="62" customFormat="1" x14ac:dyDescent="0.35"/>
    <row r="4008" s="62" customFormat="1" x14ac:dyDescent="0.35"/>
    <row r="4009" s="62" customFormat="1" x14ac:dyDescent="0.35"/>
    <row r="4010" s="62" customFormat="1" x14ac:dyDescent="0.35"/>
    <row r="4011" s="62" customFormat="1" x14ac:dyDescent="0.35"/>
    <row r="4012" s="62" customFormat="1" x14ac:dyDescent="0.35"/>
    <row r="4013" s="62" customFormat="1" x14ac:dyDescent="0.35"/>
    <row r="4014" s="62" customFormat="1" x14ac:dyDescent="0.35"/>
    <row r="4015" s="62" customFormat="1" x14ac:dyDescent="0.35"/>
    <row r="4016" s="62" customFormat="1" x14ac:dyDescent="0.35"/>
    <row r="4017" s="62" customFormat="1" x14ac:dyDescent="0.35"/>
    <row r="4018" s="62" customFormat="1" x14ac:dyDescent="0.35"/>
    <row r="4019" s="62" customFormat="1" x14ac:dyDescent="0.35"/>
    <row r="4020" s="62" customFormat="1" x14ac:dyDescent="0.35"/>
    <row r="4021" s="62" customFormat="1" x14ac:dyDescent="0.35"/>
    <row r="4022" s="62" customFormat="1" x14ac:dyDescent="0.35"/>
    <row r="4023" s="62" customFormat="1" x14ac:dyDescent="0.35"/>
    <row r="4024" s="62" customFormat="1" x14ac:dyDescent="0.35"/>
    <row r="4025" s="62" customFormat="1" x14ac:dyDescent="0.35"/>
    <row r="4026" s="62" customFormat="1" x14ac:dyDescent="0.35"/>
    <row r="4027" s="62" customFormat="1" x14ac:dyDescent="0.35"/>
    <row r="4028" s="62" customFormat="1" x14ac:dyDescent="0.35"/>
    <row r="4029" s="62" customFormat="1" x14ac:dyDescent="0.35"/>
    <row r="4030" s="62" customFormat="1" x14ac:dyDescent="0.35"/>
    <row r="4031" s="62" customFormat="1" x14ac:dyDescent="0.35"/>
    <row r="4032" s="62" customFormat="1" x14ac:dyDescent="0.35"/>
    <row r="4033" s="62" customFormat="1" x14ac:dyDescent="0.35"/>
    <row r="4034" s="62" customFormat="1" x14ac:dyDescent="0.35"/>
    <row r="4035" s="62" customFormat="1" x14ac:dyDescent="0.35"/>
    <row r="4036" s="62" customFormat="1" x14ac:dyDescent="0.35"/>
    <row r="4037" s="62" customFormat="1" x14ac:dyDescent="0.35"/>
    <row r="4038" s="62" customFormat="1" x14ac:dyDescent="0.35"/>
    <row r="4039" s="62" customFormat="1" x14ac:dyDescent="0.35"/>
    <row r="4040" s="62" customFormat="1" x14ac:dyDescent="0.35"/>
    <row r="4041" s="62" customFormat="1" x14ac:dyDescent="0.35"/>
    <row r="4042" s="62" customFormat="1" x14ac:dyDescent="0.35"/>
    <row r="4043" s="62" customFormat="1" x14ac:dyDescent="0.35"/>
    <row r="4044" s="62" customFormat="1" x14ac:dyDescent="0.35"/>
    <row r="4045" s="62" customFormat="1" x14ac:dyDescent="0.35"/>
    <row r="4046" s="62" customFormat="1" x14ac:dyDescent="0.35"/>
    <row r="4047" s="62" customFormat="1" x14ac:dyDescent="0.35"/>
    <row r="4048" s="62" customFormat="1" x14ac:dyDescent="0.35"/>
    <row r="4049" s="62" customFormat="1" x14ac:dyDescent="0.35"/>
    <row r="4050" s="62" customFormat="1" x14ac:dyDescent="0.35"/>
    <row r="4051" s="62" customFormat="1" x14ac:dyDescent="0.35"/>
    <row r="4052" s="62" customFormat="1" x14ac:dyDescent="0.35"/>
    <row r="4053" s="62" customFormat="1" x14ac:dyDescent="0.35"/>
    <row r="4054" s="62" customFormat="1" x14ac:dyDescent="0.35"/>
    <row r="4055" s="62" customFormat="1" x14ac:dyDescent="0.35"/>
    <row r="4056" s="62" customFormat="1" x14ac:dyDescent="0.35"/>
    <row r="4057" s="62" customFormat="1" x14ac:dyDescent="0.35"/>
    <row r="4058" s="62" customFormat="1" x14ac:dyDescent="0.35"/>
    <row r="4059" s="62" customFormat="1" x14ac:dyDescent="0.35"/>
    <row r="4060" s="62" customFormat="1" x14ac:dyDescent="0.35"/>
    <row r="4061" s="62" customFormat="1" x14ac:dyDescent="0.35"/>
    <row r="4062" s="62" customFormat="1" x14ac:dyDescent="0.35"/>
    <row r="4063" s="62" customFormat="1" x14ac:dyDescent="0.35"/>
    <row r="4064" s="62" customFormat="1" x14ac:dyDescent="0.35"/>
    <row r="4065" s="62" customFormat="1" x14ac:dyDescent="0.35"/>
    <row r="4066" s="62" customFormat="1" x14ac:dyDescent="0.35"/>
    <row r="4067" s="62" customFormat="1" x14ac:dyDescent="0.35"/>
    <row r="4068" s="62" customFormat="1" x14ac:dyDescent="0.35"/>
    <row r="4069" s="62" customFormat="1" x14ac:dyDescent="0.35"/>
    <row r="4070" s="62" customFormat="1" x14ac:dyDescent="0.35"/>
    <row r="4071" s="62" customFormat="1" x14ac:dyDescent="0.35"/>
    <row r="4072" s="62" customFormat="1" x14ac:dyDescent="0.35"/>
    <row r="4073" s="62" customFormat="1" x14ac:dyDescent="0.35"/>
    <row r="4074" s="62" customFormat="1" x14ac:dyDescent="0.35"/>
    <row r="4075" s="62" customFormat="1" x14ac:dyDescent="0.35"/>
    <row r="4076" s="62" customFormat="1" x14ac:dyDescent="0.35"/>
    <row r="4077" s="62" customFormat="1" x14ac:dyDescent="0.35"/>
    <row r="4078" s="62" customFormat="1" x14ac:dyDescent="0.35"/>
    <row r="4079" s="62" customFormat="1" x14ac:dyDescent="0.35"/>
    <row r="4080" s="62" customFormat="1" x14ac:dyDescent="0.35"/>
    <row r="4081" s="62" customFormat="1" x14ac:dyDescent="0.35"/>
    <row r="4082" s="62" customFormat="1" x14ac:dyDescent="0.35"/>
    <row r="4083" s="62" customFormat="1" x14ac:dyDescent="0.35"/>
    <row r="4084" s="62" customFormat="1" x14ac:dyDescent="0.35"/>
    <row r="4085" s="62" customFormat="1" x14ac:dyDescent="0.35"/>
    <row r="4086" s="62" customFormat="1" x14ac:dyDescent="0.35"/>
    <row r="4087" s="62" customFormat="1" x14ac:dyDescent="0.35"/>
    <row r="4088" s="62" customFormat="1" x14ac:dyDescent="0.35"/>
    <row r="4089" s="62" customFormat="1" x14ac:dyDescent="0.35"/>
    <row r="4090" s="62" customFormat="1" x14ac:dyDescent="0.35"/>
    <row r="4091" s="62" customFormat="1" x14ac:dyDescent="0.35"/>
    <row r="4092" s="62" customFormat="1" x14ac:dyDescent="0.35"/>
    <row r="4093" s="62" customFormat="1" x14ac:dyDescent="0.35"/>
    <row r="4094" s="62" customFormat="1" x14ac:dyDescent="0.35"/>
    <row r="4095" s="62" customFormat="1" x14ac:dyDescent="0.35"/>
    <row r="4096" s="62" customFormat="1" x14ac:dyDescent="0.35"/>
    <row r="4097" s="62" customFormat="1" x14ac:dyDescent="0.35"/>
    <row r="4098" s="62" customFormat="1" x14ac:dyDescent="0.35"/>
    <row r="4099" s="62" customFormat="1" x14ac:dyDescent="0.35"/>
    <row r="4100" s="62" customFormat="1" x14ac:dyDescent="0.35"/>
    <row r="4101" s="62" customFormat="1" x14ac:dyDescent="0.35"/>
    <row r="4102" s="62" customFormat="1" x14ac:dyDescent="0.35"/>
    <row r="4103" s="62" customFormat="1" x14ac:dyDescent="0.35"/>
    <row r="4104" s="62" customFormat="1" x14ac:dyDescent="0.35"/>
    <row r="4105" s="62" customFormat="1" x14ac:dyDescent="0.35"/>
    <row r="4106" s="62" customFormat="1" x14ac:dyDescent="0.35"/>
    <row r="4107" s="62" customFormat="1" x14ac:dyDescent="0.35"/>
    <row r="4108" s="62" customFormat="1" x14ac:dyDescent="0.35"/>
    <row r="4109" s="62" customFormat="1" x14ac:dyDescent="0.35"/>
    <row r="4110" s="62" customFormat="1" x14ac:dyDescent="0.35"/>
    <row r="4111" s="62" customFormat="1" x14ac:dyDescent="0.35"/>
    <row r="4112" s="62" customFormat="1" x14ac:dyDescent="0.35"/>
    <row r="4113" s="62" customFormat="1" x14ac:dyDescent="0.35"/>
    <row r="4114" s="62" customFormat="1" x14ac:dyDescent="0.35"/>
    <row r="4115" s="62" customFormat="1" x14ac:dyDescent="0.35"/>
    <row r="4116" s="62" customFormat="1" x14ac:dyDescent="0.35"/>
    <row r="4117" s="62" customFormat="1" x14ac:dyDescent="0.35"/>
    <row r="4118" s="62" customFormat="1" x14ac:dyDescent="0.35"/>
    <row r="4119" s="62" customFormat="1" x14ac:dyDescent="0.35"/>
    <row r="4120" s="62" customFormat="1" x14ac:dyDescent="0.35"/>
    <row r="4121" s="62" customFormat="1" x14ac:dyDescent="0.35"/>
    <row r="4122" s="62" customFormat="1" x14ac:dyDescent="0.35"/>
    <row r="4123" s="62" customFormat="1" x14ac:dyDescent="0.35"/>
    <row r="4124" s="62" customFormat="1" x14ac:dyDescent="0.35"/>
    <row r="4125" s="62" customFormat="1" x14ac:dyDescent="0.35"/>
    <row r="4126" s="62" customFormat="1" x14ac:dyDescent="0.35"/>
    <row r="4127" s="62" customFormat="1" x14ac:dyDescent="0.35"/>
    <row r="4128" s="62" customFormat="1" x14ac:dyDescent="0.35"/>
    <row r="4129" s="62" customFormat="1" x14ac:dyDescent="0.35"/>
    <row r="4130" s="62" customFormat="1" x14ac:dyDescent="0.35"/>
    <row r="4131" s="62" customFormat="1" x14ac:dyDescent="0.35"/>
    <row r="4132" s="62" customFormat="1" x14ac:dyDescent="0.35"/>
    <row r="4133" s="62" customFormat="1" x14ac:dyDescent="0.35"/>
    <row r="4134" s="62" customFormat="1" x14ac:dyDescent="0.35"/>
    <row r="4135" s="62" customFormat="1" x14ac:dyDescent="0.35"/>
    <row r="4136" s="62" customFormat="1" x14ac:dyDescent="0.35"/>
    <row r="4137" s="62" customFormat="1" x14ac:dyDescent="0.35"/>
    <row r="4138" s="62" customFormat="1" x14ac:dyDescent="0.35"/>
    <row r="4139" s="62" customFormat="1" x14ac:dyDescent="0.35"/>
    <row r="4140" s="62" customFormat="1" x14ac:dyDescent="0.35"/>
    <row r="4141" s="62" customFormat="1" x14ac:dyDescent="0.35"/>
    <row r="4142" s="62" customFormat="1" x14ac:dyDescent="0.35"/>
    <row r="4143" s="62" customFormat="1" x14ac:dyDescent="0.35"/>
    <row r="4144" s="62" customFormat="1" x14ac:dyDescent="0.35"/>
    <row r="4145" s="62" customFormat="1" x14ac:dyDescent="0.35"/>
    <row r="4146" s="62" customFormat="1" x14ac:dyDescent="0.35"/>
    <row r="4147" s="62" customFormat="1" x14ac:dyDescent="0.35"/>
    <row r="4148" s="62" customFormat="1" x14ac:dyDescent="0.35"/>
    <row r="4149" s="62" customFormat="1" x14ac:dyDescent="0.35"/>
    <row r="4150" s="62" customFormat="1" x14ac:dyDescent="0.35"/>
    <row r="4151" s="62" customFormat="1" x14ac:dyDescent="0.35"/>
    <row r="4152" s="62" customFormat="1" x14ac:dyDescent="0.35"/>
    <row r="4153" s="62" customFormat="1" x14ac:dyDescent="0.35"/>
    <row r="4154" s="62" customFormat="1" x14ac:dyDescent="0.35"/>
    <row r="4155" s="62" customFormat="1" x14ac:dyDescent="0.35"/>
    <row r="4156" s="62" customFormat="1" x14ac:dyDescent="0.35"/>
    <row r="4157" s="62" customFormat="1" x14ac:dyDescent="0.35"/>
    <row r="4158" s="62" customFormat="1" x14ac:dyDescent="0.35"/>
    <row r="4159" s="62" customFormat="1" x14ac:dyDescent="0.35"/>
    <row r="4160" s="62" customFormat="1" x14ac:dyDescent="0.35"/>
    <row r="4161" s="62" customFormat="1" x14ac:dyDescent="0.35"/>
    <row r="4162" s="62" customFormat="1" x14ac:dyDescent="0.35"/>
    <row r="4163" s="62" customFormat="1" x14ac:dyDescent="0.35"/>
    <row r="4164" s="62" customFormat="1" x14ac:dyDescent="0.35"/>
    <row r="4165" s="62" customFormat="1" x14ac:dyDescent="0.35"/>
    <row r="4166" s="62" customFormat="1" x14ac:dyDescent="0.35"/>
    <row r="4167" s="62" customFormat="1" x14ac:dyDescent="0.35"/>
    <row r="4168" s="62" customFormat="1" x14ac:dyDescent="0.35"/>
    <row r="4169" s="62" customFormat="1" x14ac:dyDescent="0.35"/>
    <row r="4170" s="62" customFormat="1" x14ac:dyDescent="0.35"/>
    <row r="4171" s="62" customFormat="1" x14ac:dyDescent="0.35"/>
    <row r="4172" s="62" customFormat="1" x14ac:dyDescent="0.35"/>
    <row r="4173" s="62" customFormat="1" x14ac:dyDescent="0.35"/>
    <row r="4174" s="62" customFormat="1" x14ac:dyDescent="0.35"/>
    <row r="4175" s="62" customFormat="1" x14ac:dyDescent="0.35"/>
    <row r="4176" s="62" customFormat="1" x14ac:dyDescent="0.35"/>
    <row r="4177" s="62" customFormat="1" x14ac:dyDescent="0.35"/>
    <row r="4178" s="62" customFormat="1" x14ac:dyDescent="0.35"/>
    <row r="4179" s="62" customFormat="1" x14ac:dyDescent="0.35"/>
    <row r="4180" s="62" customFormat="1" x14ac:dyDescent="0.35"/>
    <row r="4181" s="62" customFormat="1" x14ac:dyDescent="0.35"/>
    <row r="4182" s="62" customFormat="1" x14ac:dyDescent="0.35"/>
    <row r="4183" s="62" customFormat="1" x14ac:dyDescent="0.35"/>
    <row r="4184" s="62" customFormat="1" x14ac:dyDescent="0.35"/>
    <row r="4185" s="62" customFormat="1" x14ac:dyDescent="0.35"/>
    <row r="4186" s="62" customFormat="1" x14ac:dyDescent="0.35"/>
    <row r="4187" s="62" customFormat="1" x14ac:dyDescent="0.35"/>
    <row r="4188" s="62" customFormat="1" x14ac:dyDescent="0.35"/>
    <row r="4189" s="62" customFormat="1" x14ac:dyDescent="0.35"/>
    <row r="4190" s="62" customFormat="1" x14ac:dyDescent="0.35"/>
    <row r="4191" s="62" customFormat="1" x14ac:dyDescent="0.35"/>
    <row r="4192" s="62" customFormat="1" x14ac:dyDescent="0.35"/>
    <row r="4193" s="62" customFormat="1" x14ac:dyDescent="0.35"/>
    <row r="4194" s="62" customFormat="1" x14ac:dyDescent="0.35"/>
    <row r="4195" s="62" customFormat="1" x14ac:dyDescent="0.35"/>
    <row r="4196" s="62" customFormat="1" x14ac:dyDescent="0.35"/>
    <row r="4197" s="62" customFormat="1" x14ac:dyDescent="0.35"/>
    <row r="4198" s="62" customFormat="1" x14ac:dyDescent="0.35"/>
    <row r="4199" s="62" customFormat="1" x14ac:dyDescent="0.35"/>
    <row r="4200" s="62" customFormat="1" x14ac:dyDescent="0.35"/>
    <row r="4201" s="62" customFormat="1" x14ac:dyDescent="0.35"/>
    <row r="4202" s="62" customFormat="1" x14ac:dyDescent="0.35"/>
    <row r="4203" s="62" customFormat="1" x14ac:dyDescent="0.35"/>
    <row r="4204" s="62" customFormat="1" x14ac:dyDescent="0.35"/>
    <row r="4205" s="62" customFormat="1" x14ac:dyDescent="0.35"/>
    <row r="4206" s="62" customFormat="1" x14ac:dyDescent="0.35"/>
    <row r="4207" s="62" customFormat="1" x14ac:dyDescent="0.35"/>
    <row r="4208" s="62" customFormat="1" x14ac:dyDescent="0.35"/>
    <row r="4209" s="62" customFormat="1" x14ac:dyDescent="0.35"/>
    <row r="4210" s="62" customFormat="1" x14ac:dyDescent="0.35"/>
    <row r="4211" s="62" customFormat="1" x14ac:dyDescent="0.35"/>
    <row r="4212" s="62" customFormat="1" x14ac:dyDescent="0.35"/>
    <row r="4213" s="62" customFormat="1" x14ac:dyDescent="0.35"/>
    <row r="4214" s="62" customFormat="1" x14ac:dyDescent="0.35"/>
    <row r="4215" s="62" customFormat="1" x14ac:dyDescent="0.35"/>
    <row r="4216" s="62" customFormat="1" x14ac:dyDescent="0.35"/>
    <row r="4217" s="62" customFormat="1" x14ac:dyDescent="0.35"/>
    <row r="4218" s="62" customFormat="1" x14ac:dyDescent="0.35"/>
    <row r="4219" s="62" customFormat="1" x14ac:dyDescent="0.35"/>
    <row r="4220" s="62" customFormat="1" x14ac:dyDescent="0.35"/>
    <row r="4221" s="62" customFormat="1" x14ac:dyDescent="0.35"/>
    <row r="4222" s="62" customFormat="1" x14ac:dyDescent="0.35"/>
    <row r="4223" s="62" customFormat="1" x14ac:dyDescent="0.35"/>
    <row r="4224" s="62" customFormat="1" x14ac:dyDescent="0.35"/>
    <row r="4225" s="62" customFormat="1" x14ac:dyDescent="0.35"/>
    <row r="4226" s="62" customFormat="1" x14ac:dyDescent="0.35"/>
    <row r="4227" s="62" customFormat="1" x14ac:dyDescent="0.35"/>
    <row r="4228" s="62" customFormat="1" x14ac:dyDescent="0.35"/>
    <row r="4229" s="62" customFormat="1" x14ac:dyDescent="0.35"/>
    <row r="4230" s="62" customFormat="1" x14ac:dyDescent="0.35"/>
    <row r="4231" s="62" customFormat="1" x14ac:dyDescent="0.35"/>
    <row r="4232" s="62" customFormat="1" x14ac:dyDescent="0.35"/>
    <row r="4233" s="62" customFormat="1" x14ac:dyDescent="0.35"/>
    <row r="4234" s="62" customFormat="1" x14ac:dyDescent="0.35"/>
    <row r="4235" s="62" customFormat="1" x14ac:dyDescent="0.35"/>
    <row r="4236" s="62" customFormat="1" x14ac:dyDescent="0.35"/>
    <row r="4237" s="62" customFormat="1" x14ac:dyDescent="0.35"/>
    <row r="4238" s="62" customFormat="1" x14ac:dyDescent="0.35"/>
    <row r="4239" s="62" customFormat="1" x14ac:dyDescent="0.35"/>
    <row r="4240" s="62" customFormat="1" x14ac:dyDescent="0.35"/>
    <row r="4241" s="62" customFormat="1" x14ac:dyDescent="0.35"/>
    <row r="4242" s="62" customFormat="1" x14ac:dyDescent="0.35"/>
    <row r="4243" s="62" customFormat="1" x14ac:dyDescent="0.35"/>
    <row r="4244" s="62" customFormat="1" x14ac:dyDescent="0.35"/>
    <row r="4245" s="62" customFormat="1" x14ac:dyDescent="0.35"/>
    <row r="4246" s="62" customFormat="1" x14ac:dyDescent="0.35"/>
    <row r="4247" s="62" customFormat="1" x14ac:dyDescent="0.35"/>
    <row r="4248" s="62" customFormat="1" x14ac:dyDescent="0.35"/>
    <row r="4249" s="62" customFormat="1" x14ac:dyDescent="0.35"/>
    <row r="4250" s="62" customFormat="1" x14ac:dyDescent="0.35"/>
    <row r="4251" s="62" customFormat="1" x14ac:dyDescent="0.35"/>
    <row r="4252" s="62" customFormat="1" x14ac:dyDescent="0.35"/>
    <row r="4253" s="62" customFormat="1" x14ac:dyDescent="0.35"/>
    <row r="4254" s="62" customFormat="1" x14ac:dyDescent="0.35"/>
    <row r="4255" s="62" customFormat="1" x14ac:dyDescent="0.35"/>
    <row r="4256" s="62" customFormat="1" x14ac:dyDescent="0.35"/>
    <row r="4257" s="62" customFormat="1" x14ac:dyDescent="0.35"/>
    <row r="4258" s="62" customFormat="1" x14ac:dyDescent="0.35"/>
    <row r="4259" s="62" customFormat="1" x14ac:dyDescent="0.35"/>
    <row r="4260" s="62" customFormat="1" x14ac:dyDescent="0.35"/>
    <row r="4261" s="62" customFormat="1" x14ac:dyDescent="0.35"/>
    <row r="4262" s="62" customFormat="1" x14ac:dyDescent="0.35"/>
    <row r="4263" s="62" customFormat="1" x14ac:dyDescent="0.35"/>
    <row r="4264" s="62" customFormat="1" x14ac:dyDescent="0.35"/>
    <row r="4265" s="62" customFormat="1" x14ac:dyDescent="0.35"/>
    <row r="4266" s="62" customFormat="1" x14ac:dyDescent="0.35"/>
    <row r="4267" s="62" customFormat="1" x14ac:dyDescent="0.35"/>
    <row r="4268" s="62" customFormat="1" x14ac:dyDescent="0.35"/>
    <row r="4269" s="62" customFormat="1" x14ac:dyDescent="0.35"/>
    <row r="4270" s="62" customFormat="1" x14ac:dyDescent="0.35"/>
    <row r="4271" s="62" customFormat="1" x14ac:dyDescent="0.35"/>
    <row r="4272" s="62" customFormat="1" x14ac:dyDescent="0.35"/>
    <row r="4273" s="62" customFormat="1" x14ac:dyDescent="0.35"/>
    <row r="4274" s="62" customFormat="1" x14ac:dyDescent="0.35"/>
    <row r="4275" s="62" customFormat="1" x14ac:dyDescent="0.35"/>
    <row r="4276" s="62" customFormat="1" x14ac:dyDescent="0.35"/>
    <row r="4277" s="62" customFormat="1" x14ac:dyDescent="0.35"/>
    <row r="4278" s="62" customFormat="1" x14ac:dyDescent="0.35"/>
    <row r="4279" s="62" customFormat="1" x14ac:dyDescent="0.35"/>
    <row r="4280" s="62" customFormat="1" x14ac:dyDescent="0.35"/>
    <row r="4281" s="62" customFormat="1" x14ac:dyDescent="0.35"/>
    <row r="4282" s="62" customFormat="1" x14ac:dyDescent="0.35"/>
    <row r="4283" s="62" customFormat="1" x14ac:dyDescent="0.35"/>
    <row r="4284" s="62" customFormat="1" x14ac:dyDescent="0.35"/>
    <row r="4285" s="62" customFormat="1" x14ac:dyDescent="0.35"/>
    <row r="4286" s="62" customFormat="1" x14ac:dyDescent="0.35"/>
    <row r="4287" s="62" customFormat="1" x14ac:dyDescent="0.35"/>
    <row r="4288" s="62" customFormat="1" x14ac:dyDescent="0.35"/>
    <row r="4289" s="62" customFormat="1" x14ac:dyDescent="0.35"/>
    <row r="4290" s="62" customFormat="1" x14ac:dyDescent="0.35"/>
    <row r="4291" s="62" customFormat="1" x14ac:dyDescent="0.35"/>
    <row r="4292" s="62" customFormat="1" x14ac:dyDescent="0.35"/>
    <row r="4293" s="62" customFormat="1" x14ac:dyDescent="0.35"/>
    <row r="4294" s="62" customFormat="1" x14ac:dyDescent="0.35"/>
    <row r="4295" s="62" customFormat="1" x14ac:dyDescent="0.35"/>
    <row r="4296" s="62" customFormat="1" x14ac:dyDescent="0.35"/>
    <row r="4297" s="62" customFormat="1" x14ac:dyDescent="0.35"/>
    <row r="4298" s="62" customFormat="1" x14ac:dyDescent="0.35"/>
    <row r="4299" s="62" customFormat="1" x14ac:dyDescent="0.35"/>
    <row r="4300" s="62" customFormat="1" x14ac:dyDescent="0.35"/>
    <row r="4301" s="62" customFormat="1" x14ac:dyDescent="0.35"/>
    <row r="4302" s="62" customFormat="1" x14ac:dyDescent="0.35"/>
    <row r="4303" s="62" customFormat="1" x14ac:dyDescent="0.35"/>
    <row r="4304" s="62" customFormat="1" x14ac:dyDescent="0.35"/>
    <row r="4305" s="62" customFormat="1" x14ac:dyDescent="0.35"/>
    <row r="4306" s="62" customFormat="1" x14ac:dyDescent="0.35"/>
    <row r="4307" s="62" customFormat="1" x14ac:dyDescent="0.35"/>
    <row r="4308" s="62" customFormat="1" x14ac:dyDescent="0.35"/>
    <row r="4309" s="62" customFormat="1" x14ac:dyDescent="0.35"/>
    <row r="4310" s="62" customFormat="1" x14ac:dyDescent="0.35"/>
    <row r="4311" s="62" customFormat="1" x14ac:dyDescent="0.35"/>
    <row r="4312" s="62" customFormat="1" x14ac:dyDescent="0.35"/>
    <row r="4313" s="62" customFormat="1" x14ac:dyDescent="0.35"/>
    <row r="4314" s="62" customFormat="1" x14ac:dyDescent="0.35"/>
    <row r="4315" s="62" customFormat="1" x14ac:dyDescent="0.35"/>
    <row r="4316" s="62" customFormat="1" x14ac:dyDescent="0.35"/>
    <row r="4317" s="62" customFormat="1" x14ac:dyDescent="0.35"/>
    <row r="4318" s="62" customFormat="1" x14ac:dyDescent="0.35"/>
    <row r="4319" s="62" customFormat="1" x14ac:dyDescent="0.35"/>
    <row r="4320" s="62" customFormat="1" x14ac:dyDescent="0.35"/>
    <row r="4321" s="62" customFormat="1" x14ac:dyDescent="0.35"/>
    <row r="4322" s="62" customFormat="1" x14ac:dyDescent="0.35"/>
    <row r="4323" s="62" customFormat="1" x14ac:dyDescent="0.35"/>
    <row r="4324" s="62" customFormat="1" x14ac:dyDescent="0.35"/>
    <row r="4325" s="62" customFormat="1" x14ac:dyDescent="0.35"/>
    <row r="4326" s="62" customFormat="1" x14ac:dyDescent="0.35"/>
    <row r="4327" s="62" customFormat="1" x14ac:dyDescent="0.35"/>
    <row r="4328" s="62" customFormat="1" x14ac:dyDescent="0.35"/>
    <row r="4329" s="62" customFormat="1" x14ac:dyDescent="0.35"/>
    <row r="4330" s="62" customFormat="1" x14ac:dyDescent="0.35"/>
    <row r="4331" s="62" customFormat="1" x14ac:dyDescent="0.35"/>
    <row r="4332" s="62" customFormat="1" x14ac:dyDescent="0.35"/>
    <row r="4333" s="62" customFormat="1" x14ac:dyDescent="0.35"/>
    <row r="4334" s="62" customFormat="1" x14ac:dyDescent="0.35"/>
    <row r="4335" s="62" customFormat="1" x14ac:dyDescent="0.35"/>
    <row r="4336" s="62" customFormat="1" x14ac:dyDescent="0.35"/>
    <row r="4337" s="62" customFormat="1" x14ac:dyDescent="0.35"/>
    <row r="4338" s="62" customFormat="1" x14ac:dyDescent="0.35"/>
    <row r="4339" s="62" customFormat="1" x14ac:dyDescent="0.35"/>
    <row r="4340" s="62" customFormat="1" x14ac:dyDescent="0.35"/>
    <row r="4341" s="62" customFormat="1" x14ac:dyDescent="0.35"/>
    <row r="4342" s="62" customFormat="1" x14ac:dyDescent="0.35"/>
    <row r="4343" s="62" customFormat="1" x14ac:dyDescent="0.35"/>
    <row r="4344" s="62" customFormat="1" x14ac:dyDescent="0.35"/>
    <row r="4345" s="62" customFormat="1" x14ac:dyDescent="0.35"/>
    <row r="4346" s="62" customFormat="1" x14ac:dyDescent="0.35"/>
    <row r="4347" s="62" customFormat="1" x14ac:dyDescent="0.35"/>
    <row r="4348" s="62" customFormat="1" x14ac:dyDescent="0.35"/>
    <row r="4349" s="62" customFormat="1" x14ac:dyDescent="0.35"/>
    <row r="4350" s="62" customFormat="1" x14ac:dyDescent="0.35"/>
    <row r="4351" s="62" customFormat="1" x14ac:dyDescent="0.35"/>
    <row r="4352" s="62" customFormat="1" x14ac:dyDescent="0.35"/>
    <row r="4353" s="62" customFormat="1" x14ac:dyDescent="0.35"/>
    <row r="4354" s="62" customFormat="1" x14ac:dyDescent="0.35"/>
    <row r="4355" s="62" customFormat="1" x14ac:dyDescent="0.35"/>
    <row r="4356" s="62" customFormat="1" x14ac:dyDescent="0.35"/>
    <row r="4357" s="62" customFormat="1" x14ac:dyDescent="0.35"/>
    <row r="4358" s="62" customFormat="1" x14ac:dyDescent="0.35"/>
    <row r="4359" s="62" customFormat="1" x14ac:dyDescent="0.35"/>
    <row r="4360" s="62" customFormat="1" x14ac:dyDescent="0.35"/>
    <row r="4361" s="62" customFormat="1" x14ac:dyDescent="0.35"/>
    <row r="4362" s="62" customFormat="1" x14ac:dyDescent="0.35"/>
    <row r="4363" s="62" customFormat="1" x14ac:dyDescent="0.35"/>
    <row r="4364" s="62" customFormat="1" x14ac:dyDescent="0.35"/>
    <row r="4365" s="62" customFormat="1" x14ac:dyDescent="0.35"/>
    <row r="4366" s="62" customFormat="1" x14ac:dyDescent="0.35"/>
    <row r="4367" s="62" customFormat="1" x14ac:dyDescent="0.35"/>
    <row r="4368" s="62" customFormat="1" x14ac:dyDescent="0.35"/>
    <row r="4369" s="62" customFormat="1" x14ac:dyDescent="0.35"/>
    <row r="4370" s="62" customFormat="1" x14ac:dyDescent="0.35"/>
    <row r="4371" s="62" customFormat="1" x14ac:dyDescent="0.35"/>
    <row r="4372" s="62" customFormat="1" x14ac:dyDescent="0.35"/>
    <row r="4373" s="62" customFormat="1" x14ac:dyDescent="0.35"/>
    <row r="4374" s="62" customFormat="1" x14ac:dyDescent="0.35"/>
    <row r="4375" s="62" customFormat="1" x14ac:dyDescent="0.35"/>
    <row r="4376" s="62" customFormat="1" x14ac:dyDescent="0.35"/>
    <row r="4377" s="62" customFormat="1" x14ac:dyDescent="0.35"/>
    <row r="4378" s="62" customFormat="1" x14ac:dyDescent="0.35"/>
    <row r="4379" s="62" customFormat="1" x14ac:dyDescent="0.35"/>
    <row r="4380" s="62" customFormat="1" x14ac:dyDescent="0.35"/>
    <row r="4381" s="62" customFormat="1" x14ac:dyDescent="0.35"/>
    <row r="4382" s="62" customFormat="1" x14ac:dyDescent="0.35"/>
    <row r="4383" s="62" customFormat="1" x14ac:dyDescent="0.35"/>
    <row r="4384" s="62" customFormat="1" x14ac:dyDescent="0.35"/>
    <row r="4385" s="62" customFormat="1" x14ac:dyDescent="0.35"/>
    <row r="4386" s="62" customFormat="1" x14ac:dyDescent="0.35"/>
    <row r="4387" s="62" customFormat="1" x14ac:dyDescent="0.35"/>
    <row r="4388" s="62" customFormat="1" x14ac:dyDescent="0.35"/>
    <row r="4389" s="62" customFormat="1" x14ac:dyDescent="0.35"/>
    <row r="4390" s="62" customFormat="1" x14ac:dyDescent="0.35"/>
    <row r="4391" s="62" customFormat="1" x14ac:dyDescent="0.35"/>
    <row r="4392" s="62" customFormat="1" x14ac:dyDescent="0.35"/>
    <row r="4393" s="62" customFormat="1" x14ac:dyDescent="0.35"/>
    <row r="4394" s="62" customFormat="1" x14ac:dyDescent="0.35"/>
    <row r="4395" s="62" customFormat="1" x14ac:dyDescent="0.35"/>
    <row r="4396" s="62" customFormat="1" x14ac:dyDescent="0.35"/>
    <row r="4397" s="62" customFormat="1" x14ac:dyDescent="0.35"/>
    <row r="4398" s="62" customFormat="1" x14ac:dyDescent="0.35"/>
    <row r="4399" s="62" customFormat="1" x14ac:dyDescent="0.35"/>
    <row r="4400" s="62" customFormat="1" x14ac:dyDescent="0.35"/>
    <row r="4401" s="62" customFormat="1" x14ac:dyDescent="0.35"/>
    <row r="4402" s="62" customFormat="1" x14ac:dyDescent="0.35"/>
    <row r="4403" s="62" customFormat="1" x14ac:dyDescent="0.35"/>
    <row r="4404" s="62" customFormat="1" x14ac:dyDescent="0.35"/>
    <row r="4405" s="62" customFormat="1" x14ac:dyDescent="0.35"/>
    <row r="4406" s="62" customFormat="1" x14ac:dyDescent="0.35"/>
    <row r="4407" s="62" customFormat="1" x14ac:dyDescent="0.35"/>
    <row r="4408" s="62" customFormat="1" x14ac:dyDescent="0.35"/>
    <row r="4409" s="62" customFormat="1" x14ac:dyDescent="0.35"/>
    <row r="4410" s="62" customFormat="1" x14ac:dyDescent="0.35"/>
    <row r="4411" s="62" customFormat="1" x14ac:dyDescent="0.35"/>
    <row r="4412" s="62" customFormat="1" x14ac:dyDescent="0.35"/>
    <row r="4413" s="62" customFormat="1" x14ac:dyDescent="0.35"/>
    <row r="4414" s="62" customFormat="1" x14ac:dyDescent="0.35"/>
    <row r="4415" s="62" customFormat="1" x14ac:dyDescent="0.35"/>
    <row r="4416" s="62" customFormat="1" x14ac:dyDescent="0.35"/>
    <row r="4417" s="62" customFormat="1" x14ac:dyDescent="0.35"/>
    <row r="4418" s="62" customFormat="1" x14ac:dyDescent="0.35"/>
    <row r="4419" s="62" customFormat="1" x14ac:dyDescent="0.35"/>
    <row r="4420" s="62" customFormat="1" x14ac:dyDescent="0.35"/>
    <row r="4421" s="62" customFormat="1" x14ac:dyDescent="0.35"/>
    <row r="4422" s="62" customFormat="1" x14ac:dyDescent="0.35"/>
    <row r="4423" s="62" customFormat="1" x14ac:dyDescent="0.35"/>
    <row r="4424" s="62" customFormat="1" x14ac:dyDescent="0.35"/>
    <row r="4425" s="62" customFormat="1" x14ac:dyDescent="0.35"/>
    <row r="4426" s="62" customFormat="1" x14ac:dyDescent="0.35"/>
    <row r="4427" s="62" customFormat="1" x14ac:dyDescent="0.35"/>
    <row r="4428" s="62" customFormat="1" x14ac:dyDescent="0.35"/>
    <row r="4429" s="62" customFormat="1" x14ac:dyDescent="0.35"/>
    <row r="4430" s="62" customFormat="1" x14ac:dyDescent="0.35"/>
    <row r="4431" s="62" customFormat="1" x14ac:dyDescent="0.35"/>
    <row r="4432" s="62" customFormat="1" x14ac:dyDescent="0.35"/>
    <row r="4433" s="62" customFormat="1" x14ac:dyDescent="0.35"/>
    <row r="4434" s="62" customFormat="1" x14ac:dyDescent="0.35"/>
    <row r="4435" s="62" customFormat="1" x14ac:dyDescent="0.35"/>
    <row r="4436" s="62" customFormat="1" x14ac:dyDescent="0.35"/>
    <row r="4437" s="62" customFormat="1" x14ac:dyDescent="0.35"/>
    <row r="4438" s="62" customFormat="1" x14ac:dyDescent="0.35"/>
    <row r="4439" s="62" customFormat="1" x14ac:dyDescent="0.35"/>
    <row r="4440" s="62" customFormat="1" x14ac:dyDescent="0.35"/>
    <row r="4441" s="62" customFormat="1" x14ac:dyDescent="0.35"/>
    <row r="4442" s="62" customFormat="1" x14ac:dyDescent="0.35"/>
    <row r="4443" s="62" customFormat="1" x14ac:dyDescent="0.35"/>
    <row r="4444" s="62" customFormat="1" x14ac:dyDescent="0.35"/>
    <row r="4445" s="62" customFormat="1" x14ac:dyDescent="0.35"/>
    <row r="4446" s="62" customFormat="1" x14ac:dyDescent="0.35"/>
    <row r="4447" s="62" customFormat="1" x14ac:dyDescent="0.35"/>
    <row r="4448" s="62" customFormat="1" x14ac:dyDescent="0.35"/>
    <row r="4449" s="62" customFormat="1" x14ac:dyDescent="0.35"/>
    <row r="4450" s="62" customFormat="1" x14ac:dyDescent="0.35"/>
    <row r="4451" s="62" customFormat="1" x14ac:dyDescent="0.35"/>
    <row r="4452" s="62" customFormat="1" x14ac:dyDescent="0.35"/>
    <row r="4453" s="62" customFormat="1" x14ac:dyDescent="0.35"/>
    <row r="4454" s="62" customFormat="1" x14ac:dyDescent="0.35"/>
    <row r="4455" s="62" customFormat="1" x14ac:dyDescent="0.35"/>
    <row r="4456" s="62" customFormat="1" x14ac:dyDescent="0.35"/>
    <row r="4457" s="62" customFormat="1" x14ac:dyDescent="0.35"/>
    <row r="4458" s="62" customFormat="1" x14ac:dyDescent="0.35"/>
    <row r="4459" s="62" customFormat="1" x14ac:dyDescent="0.35"/>
    <row r="4460" s="62" customFormat="1" x14ac:dyDescent="0.35"/>
    <row r="4461" s="62" customFormat="1" x14ac:dyDescent="0.35"/>
    <row r="4462" s="62" customFormat="1" x14ac:dyDescent="0.35"/>
    <row r="4463" s="62" customFormat="1" x14ac:dyDescent="0.35"/>
    <row r="4464" s="62" customFormat="1" x14ac:dyDescent="0.35"/>
    <row r="4465" s="62" customFormat="1" x14ac:dyDescent="0.35"/>
    <row r="4466" s="62" customFormat="1" x14ac:dyDescent="0.35"/>
    <row r="4467" s="62" customFormat="1" x14ac:dyDescent="0.35"/>
    <row r="4468" s="62" customFormat="1" x14ac:dyDescent="0.35"/>
    <row r="4469" s="62" customFormat="1" x14ac:dyDescent="0.35"/>
    <row r="4470" s="62" customFormat="1" x14ac:dyDescent="0.35"/>
    <row r="4471" s="62" customFormat="1" x14ac:dyDescent="0.35"/>
    <row r="4472" s="62" customFormat="1" x14ac:dyDescent="0.35"/>
    <row r="4473" s="62" customFormat="1" x14ac:dyDescent="0.35"/>
    <row r="4474" s="62" customFormat="1" x14ac:dyDescent="0.35"/>
    <row r="4475" s="62" customFormat="1" x14ac:dyDescent="0.35"/>
    <row r="4476" s="62" customFormat="1" x14ac:dyDescent="0.35"/>
    <row r="4477" s="62" customFormat="1" x14ac:dyDescent="0.35"/>
    <row r="4478" s="62" customFormat="1" x14ac:dyDescent="0.35"/>
    <row r="4479" s="62" customFormat="1" x14ac:dyDescent="0.35"/>
    <row r="4480" s="62" customFormat="1" x14ac:dyDescent="0.35"/>
    <row r="4481" s="62" customFormat="1" x14ac:dyDescent="0.35"/>
    <row r="4482" s="62" customFormat="1" x14ac:dyDescent="0.35"/>
    <row r="4483" s="62" customFormat="1" x14ac:dyDescent="0.35"/>
    <row r="4484" s="62" customFormat="1" x14ac:dyDescent="0.35"/>
    <row r="4485" s="62" customFormat="1" x14ac:dyDescent="0.35"/>
    <row r="4486" s="62" customFormat="1" x14ac:dyDescent="0.35"/>
    <row r="4487" s="62" customFormat="1" x14ac:dyDescent="0.35"/>
    <row r="4488" s="62" customFormat="1" x14ac:dyDescent="0.35"/>
    <row r="4489" s="62" customFormat="1" x14ac:dyDescent="0.35"/>
    <row r="4490" s="62" customFormat="1" x14ac:dyDescent="0.35"/>
    <row r="4491" s="62" customFormat="1" x14ac:dyDescent="0.35"/>
    <row r="4492" s="62" customFormat="1" x14ac:dyDescent="0.35"/>
    <row r="4493" s="62" customFormat="1" x14ac:dyDescent="0.35"/>
    <row r="4494" s="62" customFormat="1" x14ac:dyDescent="0.35"/>
    <row r="4495" s="62" customFormat="1" x14ac:dyDescent="0.35"/>
    <row r="4496" s="62" customFormat="1" x14ac:dyDescent="0.35"/>
    <row r="4497" s="62" customFormat="1" x14ac:dyDescent="0.35"/>
    <row r="4498" s="62" customFormat="1" x14ac:dyDescent="0.35"/>
    <row r="4499" s="62" customFormat="1" x14ac:dyDescent="0.35"/>
    <row r="4500" s="62" customFormat="1" x14ac:dyDescent="0.35"/>
    <row r="4501" s="62" customFormat="1" x14ac:dyDescent="0.35"/>
    <row r="4502" s="62" customFormat="1" x14ac:dyDescent="0.35"/>
    <row r="4503" s="62" customFormat="1" x14ac:dyDescent="0.35"/>
    <row r="4504" s="62" customFormat="1" x14ac:dyDescent="0.35"/>
    <row r="4505" s="62" customFormat="1" x14ac:dyDescent="0.35"/>
    <row r="4506" s="62" customFormat="1" x14ac:dyDescent="0.35"/>
    <row r="4507" s="62" customFormat="1" x14ac:dyDescent="0.35"/>
    <row r="4508" s="62" customFormat="1" x14ac:dyDescent="0.35"/>
    <row r="4509" s="62" customFormat="1" x14ac:dyDescent="0.35"/>
    <row r="4510" s="62" customFormat="1" x14ac:dyDescent="0.35"/>
    <row r="4511" s="62" customFormat="1" x14ac:dyDescent="0.35"/>
    <row r="4512" s="62" customFormat="1" x14ac:dyDescent="0.35"/>
    <row r="4513" s="62" customFormat="1" x14ac:dyDescent="0.35"/>
    <row r="4514" s="62" customFormat="1" x14ac:dyDescent="0.35"/>
    <row r="4515" s="62" customFormat="1" x14ac:dyDescent="0.35"/>
    <row r="4516" s="62" customFormat="1" x14ac:dyDescent="0.35"/>
    <row r="4517" s="62" customFormat="1" x14ac:dyDescent="0.35"/>
    <row r="4518" s="62" customFormat="1" x14ac:dyDescent="0.35"/>
    <row r="4519" s="62" customFormat="1" x14ac:dyDescent="0.35"/>
    <row r="4520" s="62" customFormat="1" x14ac:dyDescent="0.35"/>
    <row r="4521" s="62" customFormat="1" x14ac:dyDescent="0.35"/>
    <row r="4522" s="62" customFormat="1" x14ac:dyDescent="0.35"/>
    <row r="4523" s="62" customFormat="1" x14ac:dyDescent="0.35"/>
    <row r="4524" s="62" customFormat="1" x14ac:dyDescent="0.35"/>
    <row r="4525" s="62" customFormat="1" x14ac:dyDescent="0.35"/>
    <row r="4526" s="62" customFormat="1" x14ac:dyDescent="0.35"/>
    <row r="4527" s="62" customFormat="1" x14ac:dyDescent="0.35"/>
    <row r="4528" s="62" customFormat="1" x14ac:dyDescent="0.35"/>
    <row r="4529" s="62" customFormat="1" x14ac:dyDescent="0.35"/>
    <row r="4530" s="62" customFormat="1" x14ac:dyDescent="0.35"/>
    <row r="4531" s="62" customFormat="1" x14ac:dyDescent="0.35"/>
    <row r="4532" s="62" customFormat="1" x14ac:dyDescent="0.35"/>
    <row r="4533" s="62" customFormat="1" x14ac:dyDescent="0.35"/>
    <row r="4534" s="62" customFormat="1" x14ac:dyDescent="0.35"/>
    <row r="4535" s="62" customFormat="1" x14ac:dyDescent="0.35"/>
    <row r="4536" s="62" customFormat="1" x14ac:dyDescent="0.35"/>
    <row r="4537" s="62" customFormat="1" x14ac:dyDescent="0.35"/>
    <row r="4538" s="62" customFormat="1" x14ac:dyDescent="0.35"/>
    <row r="4539" s="62" customFormat="1" x14ac:dyDescent="0.35"/>
    <row r="4540" s="62" customFormat="1" x14ac:dyDescent="0.35"/>
    <row r="4541" s="62" customFormat="1" x14ac:dyDescent="0.35"/>
    <row r="4542" s="62" customFormat="1" x14ac:dyDescent="0.35"/>
    <row r="4543" s="62" customFormat="1" x14ac:dyDescent="0.35"/>
    <row r="4544" s="62" customFormat="1" x14ac:dyDescent="0.35"/>
    <row r="4545" s="62" customFormat="1" x14ac:dyDescent="0.35"/>
    <row r="4546" s="62" customFormat="1" x14ac:dyDescent="0.35"/>
    <row r="4547" s="62" customFormat="1" x14ac:dyDescent="0.35"/>
    <row r="4548" s="62" customFormat="1" x14ac:dyDescent="0.35"/>
    <row r="4549" s="62" customFormat="1" x14ac:dyDescent="0.35"/>
    <row r="4550" s="62" customFormat="1" x14ac:dyDescent="0.35"/>
    <row r="4551" s="62" customFormat="1" x14ac:dyDescent="0.35"/>
    <row r="4552" s="62" customFormat="1" x14ac:dyDescent="0.35"/>
    <row r="4553" s="62" customFormat="1" x14ac:dyDescent="0.35"/>
    <row r="4554" s="62" customFormat="1" x14ac:dyDescent="0.35"/>
    <row r="4555" s="62" customFormat="1" x14ac:dyDescent="0.35"/>
    <row r="4556" s="62" customFormat="1" x14ac:dyDescent="0.35"/>
    <row r="4557" s="62" customFormat="1" x14ac:dyDescent="0.35"/>
    <row r="4558" s="62" customFormat="1" x14ac:dyDescent="0.35"/>
    <row r="4559" s="62" customFormat="1" x14ac:dyDescent="0.35"/>
    <row r="4560" s="62" customFormat="1" x14ac:dyDescent="0.35"/>
    <row r="4561" s="62" customFormat="1" x14ac:dyDescent="0.35"/>
    <row r="4562" s="62" customFormat="1" x14ac:dyDescent="0.35"/>
    <row r="4563" s="62" customFormat="1" x14ac:dyDescent="0.35"/>
    <row r="4564" s="62" customFormat="1" x14ac:dyDescent="0.35"/>
    <row r="4565" s="62" customFormat="1" x14ac:dyDescent="0.35"/>
    <row r="4566" s="62" customFormat="1" x14ac:dyDescent="0.35"/>
    <row r="4567" s="62" customFormat="1" x14ac:dyDescent="0.35"/>
    <row r="4568" s="62" customFormat="1" x14ac:dyDescent="0.35"/>
    <row r="4569" s="62" customFormat="1" x14ac:dyDescent="0.35"/>
    <row r="4570" s="62" customFormat="1" x14ac:dyDescent="0.35"/>
    <row r="4571" s="62" customFormat="1" x14ac:dyDescent="0.35"/>
    <row r="4572" s="62" customFormat="1" x14ac:dyDescent="0.35"/>
    <row r="4573" s="62" customFormat="1" x14ac:dyDescent="0.35"/>
    <row r="4574" s="62" customFormat="1" x14ac:dyDescent="0.35"/>
    <row r="4575" s="62" customFormat="1" x14ac:dyDescent="0.35"/>
    <row r="4576" s="62" customFormat="1" x14ac:dyDescent="0.35"/>
    <row r="4577" s="62" customFormat="1" x14ac:dyDescent="0.35"/>
    <row r="4578" s="62" customFormat="1" x14ac:dyDescent="0.35"/>
    <row r="4579" s="62" customFormat="1" x14ac:dyDescent="0.35"/>
    <row r="4580" s="62" customFormat="1" x14ac:dyDescent="0.35"/>
    <row r="4581" s="62" customFormat="1" x14ac:dyDescent="0.35"/>
    <row r="4582" s="62" customFormat="1" x14ac:dyDescent="0.35"/>
    <row r="4583" s="62" customFormat="1" x14ac:dyDescent="0.35"/>
    <row r="4584" s="62" customFormat="1" x14ac:dyDescent="0.35"/>
    <row r="4585" s="62" customFormat="1" x14ac:dyDescent="0.35"/>
    <row r="4586" s="62" customFormat="1" x14ac:dyDescent="0.35"/>
    <row r="4587" s="62" customFormat="1" x14ac:dyDescent="0.35"/>
    <row r="4588" s="62" customFormat="1" x14ac:dyDescent="0.35"/>
    <row r="4589" s="62" customFormat="1" x14ac:dyDescent="0.35"/>
    <row r="4590" s="62" customFormat="1" x14ac:dyDescent="0.35"/>
    <row r="4591" s="62" customFormat="1" x14ac:dyDescent="0.35"/>
    <row r="4592" s="62" customFormat="1" x14ac:dyDescent="0.35"/>
    <row r="4593" s="62" customFormat="1" x14ac:dyDescent="0.35"/>
    <row r="4594" s="62" customFormat="1" x14ac:dyDescent="0.35"/>
    <row r="4595" s="62" customFormat="1" x14ac:dyDescent="0.35"/>
    <row r="4596" s="62" customFormat="1" x14ac:dyDescent="0.35"/>
    <row r="4597" s="62" customFormat="1" x14ac:dyDescent="0.35"/>
    <row r="4598" s="62" customFormat="1" x14ac:dyDescent="0.35"/>
    <row r="4599" s="62" customFormat="1" x14ac:dyDescent="0.35"/>
    <row r="4600" s="62" customFormat="1" x14ac:dyDescent="0.35"/>
    <row r="4601" s="62" customFormat="1" x14ac:dyDescent="0.35"/>
    <row r="4602" s="62" customFormat="1" x14ac:dyDescent="0.35"/>
    <row r="4603" s="62" customFormat="1" x14ac:dyDescent="0.35"/>
    <row r="4604" s="62" customFormat="1" x14ac:dyDescent="0.35"/>
    <row r="4605" s="62" customFormat="1" x14ac:dyDescent="0.35"/>
    <row r="4606" s="62" customFormat="1" x14ac:dyDescent="0.35"/>
    <row r="4607" s="62" customFormat="1" x14ac:dyDescent="0.35"/>
    <row r="4608" s="62" customFormat="1" x14ac:dyDescent="0.35"/>
    <row r="4609" s="62" customFormat="1" x14ac:dyDescent="0.35"/>
    <row r="4610" s="62" customFormat="1" x14ac:dyDescent="0.35"/>
    <row r="4611" s="62" customFormat="1" x14ac:dyDescent="0.35"/>
    <row r="4612" s="62" customFormat="1" x14ac:dyDescent="0.35"/>
    <row r="4613" s="62" customFormat="1" x14ac:dyDescent="0.35"/>
    <row r="4614" s="62" customFormat="1" x14ac:dyDescent="0.35"/>
    <row r="4615" s="62" customFormat="1" x14ac:dyDescent="0.35"/>
    <row r="4616" s="62" customFormat="1" x14ac:dyDescent="0.35"/>
    <row r="4617" s="62" customFormat="1" x14ac:dyDescent="0.35"/>
    <row r="4618" s="62" customFormat="1" x14ac:dyDescent="0.35"/>
    <row r="4619" s="62" customFormat="1" x14ac:dyDescent="0.35"/>
    <row r="4620" s="62" customFormat="1" x14ac:dyDescent="0.35"/>
    <row r="4621" s="62" customFormat="1" x14ac:dyDescent="0.35"/>
    <row r="4622" s="62" customFormat="1" x14ac:dyDescent="0.35"/>
    <row r="4623" s="62" customFormat="1" x14ac:dyDescent="0.35"/>
    <row r="4624" s="62" customFormat="1" x14ac:dyDescent="0.35"/>
    <row r="4625" s="62" customFormat="1" x14ac:dyDescent="0.35"/>
    <row r="4626" s="62" customFormat="1" x14ac:dyDescent="0.35"/>
    <row r="4627" s="62" customFormat="1" x14ac:dyDescent="0.35"/>
    <row r="4628" s="62" customFormat="1" x14ac:dyDescent="0.35"/>
    <row r="4629" s="62" customFormat="1" x14ac:dyDescent="0.35"/>
    <row r="4630" s="62" customFormat="1" x14ac:dyDescent="0.35"/>
    <row r="4631" s="62" customFormat="1" x14ac:dyDescent="0.35"/>
    <row r="4632" s="62" customFormat="1" x14ac:dyDescent="0.35"/>
    <row r="4633" s="62" customFormat="1" x14ac:dyDescent="0.35"/>
    <row r="4634" s="62" customFormat="1" x14ac:dyDescent="0.35"/>
    <row r="4635" s="62" customFormat="1" x14ac:dyDescent="0.35"/>
    <row r="4636" s="62" customFormat="1" x14ac:dyDescent="0.35"/>
    <row r="4637" s="62" customFormat="1" x14ac:dyDescent="0.35"/>
    <row r="4638" s="62" customFormat="1" x14ac:dyDescent="0.35"/>
    <row r="4639" s="62" customFormat="1" x14ac:dyDescent="0.35"/>
    <row r="4640" s="62" customFormat="1" x14ac:dyDescent="0.35"/>
    <row r="4641" s="62" customFormat="1" x14ac:dyDescent="0.35"/>
    <row r="4642" s="62" customFormat="1" x14ac:dyDescent="0.35"/>
    <row r="4643" s="62" customFormat="1" x14ac:dyDescent="0.35"/>
    <row r="4644" s="62" customFormat="1" x14ac:dyDescent="0.35"/>
    <row r="4645" s="62" customFormat="1" x14ac:dyDescent="0.35"/>
    <row r="4646" s="62" customFormat="1" x14ac:dyDescent="0.35"/>
    <row r="4647" s="62" customFormat="1" x14ac:dyDescent="0.35"/>
    <row r="4648" s="62" customFormat="1" x14ac:dyDescent="0.35"/>
    <row r="4649" s="62" customFormat="1" x14ac:dyDescent="0.35"/>
    <row r="4650" s="62" customFormat="1" x14ac:dyDescent="0.35"/>
    <row r="4651" s="62" customFormat="1" x14ac:dyDescent="0.35"/>
    <row r="4652" s="62" customFormat="1" x14ac:dyDescent="0.35"/>
    <row r="4653" s="62" customFormat="1" x14ac:dyDescent="0.35"/>
    <row r="4654" s="62" customFormat="1" x14ac:dyDescent="0.35"/>
    <row r="4655" s="62" customFormat="1" x14ac:dyDescent="0.35"/>
    <row r="4656" s="62" customFormat="1" x14ac:dyDescent="0.35"/>
    <row r="4657" s="62" customFormat="1" x14ac:dyDescent="0.35"/>
    <row r="4658" s="62" customFormat="1" x14ac:dyDescent="0.35"/>
    <row r="4659" s="62" customFormat="1" x14ac:dyDescent="0.35"/>
    <row r="4660" s="62" customFormat="1" x14ac:dyDescent="0.35"/>
    <row r="4661" s="62" customFormat="1" x14ac:dyDescent="0.35"/>
    <row r="4662" s="62" customFormat="1" x14ac:dyDescent="0.35"/>
    <row r="4663" s="62" customFormat="1" x14ac:dyDescent="0.35"/>
    <row r="4664" s="62" customFormat="1" x14ac:dyDescent="0.35"/>
    <row r="4665" s="62" customFormat="1" x14ac:dyDescent="0.35"/>
    <row r="4666" s="62" customFormat="1" x14ac:dyDescent="0.35"/>
    <row r="4667" s="62" customFormat="1" x14ac:dyDescent="0.35"/>
    <row r="4668" s="62" customFormat="1" x14ac:dyDescent="0.35"/>
    <row r="4669" s="62" customFormat="1" x14ac:dyDescent="0.35"/>
    <row r="4670" s="62" customFormat="1" x14ac:dyDescent="0.35"/>
    <row r="4671" s="62" customFormat="1" x14ac:dyDescent="0.35"/>
    <row r="4672" s="62" customFormat="1" x14ac:dyDescent="0.35"/>
    <row r="4673" s="62" customFormat="1" x14ac:dyDescent="0.35"/>
    <row r="4674" s="62" customFormat="1" x14ac:dyDescent="0.35"/>
    <row r="4675" s="62" customFormat="1" x14ac:dyDescent="0.35"/>
    <row r="4676" s="62" customFormat="1" x14ac:dyDescent="0.35"/>
    <row r="4677" s="62" customFormat="1" x14ac:dyDescent="0.35"/>
    <row r="4678" s="62" customFormat="1" x14ac:dyDescent="0.35"/>
    <row r="4679" s="62" customFormat="1" x14ac:dyDescent="0.35"/>
    <row r="4680" s="62" customFormat="1" x14ac:dyDescent="0.35"/>
    <row r="4681" s="62" customFormat="1" x14ac:dyDescent="0.35"/>
    <row r="4682" s="62" customFormat="1" x14ac:dyDescent="0.35"/>
    <row r="4683" s="62" customFormat="1" x14ac:dyDescent="0.35"/>
    <row r="4684" s="62" customFormat="1" x14ac:dyDescent="0.35"/>
    <row r="4685" s="62" customFormat="1" x14ac:dyDescent="0.35"/>
    <row r="4686" s="62" customFormat="1" x14ac:dyDescent="0.35"/>
    <row r="4687" s="62" customFormat="1" x14ac:dyDescent="0.35"/>
    <row r="4688" s="62" customFormat="1" x14ac:dyDescent="0.35"/>
    <row r="4689" s="62" customFormat="1" x14ac:dyDescent="0.35"/>
    <row r="4690" s="62" customFormat="1" x14ac:dyDescent="0.35"/>
    <row r="4691" s="62" customFormat="1" x14ac:dyDescent="0.35"/>
    <row r="4692" s="62" customFormat="1" x14ac:dyDescent="0.35"/>
    <row r="4693" s="62" customFormat="1" x14ac:dyDescent="0.35"/>
    <row r="4694" s="62" customFormat="1" x14ac:dyDescent="0.35"/>
    <row r="4695" s="62" customFormat="1" x14ac:dyDescent="0.35"/>
    <row r="4696" s="62" customFormat="1" x14ac:dyDescent="0.35"/>
    <row r="4697" s="62" customFormat="1" x14ac:dyDescent="0.35"/>
    <row r="4698" s="62" customFormat="1" x14ac:dyDescent="0.35"/>
    <row r="4699" s="62" customFormat="1" x14ac:dyDescent="0.35"/>
    <row r="4700" s="62" customFormat="1" x14ac:dyDescent="0.35"/>
    <row r="4701" s="62" customFormat="1" x14ac:dyDescent="0.35"/>
    <row r="4702" s="62" customFormat="1" x14ac:dyDescent="0.35"/>
    <row r="4703" s="62" customFormat="1" x14ac:dyDescent="0.35"/>
    <row r="4704" s="62" customFormat="1" x14ac:dyDescent="0.35"/>
    <row r="4705" s="62" customFormat="1" x14ac:dyDescent="0.35"/>
    <row r="4706" s="62" customFormat="1" x14ac:dyDescent="0.35"/>
    <row r="4707" s="62" customFormat="1" x14ac:dyDescent="0.35"/>
    <row r="4708" s="62" customFormat="1" x14ac:dyDescent="0.35"/>
    <row r="4709" s="62" customFormat="1" x14ac:dyDescent="0.35"/>
    <row r="4710" s="62" customFormat="1" x14ac:dyDescent="0.35"/>
    <row r="4711" s="62" customFormat="1" x14ac:dyDescent="0.35"/>
    <row r="4712" s="62" customFormat="1" x14ac:dyDescent="0.35"/>
    <row r="4713" s="62" customFormat="1" x14ac:dyDescent="0.35"/>
    <row r="4714" s="62" customFormat="1" x14ac:dyDescent="0.35"/>
    <row r="4715" s="62" customFormat="1" x14ac:dyDescent="0.35"/>
    <row r="4716" s="62" customFormat="1" x14ac:dyDescent="0.35"/>
    <row r="4717" s="62" customFormat="1" x14ac:dyDescent="0.35"/>
    <row r="4718" s="62" customFormat="1" x14ac:dyDescent="0.35"/>
    <row r="4719" s="62" customFormat="1" x14ac:dyDescent="0.35"/>
    <row r="4720" s="62" customFormat="1" x14ac:dyDescent="0.35"/>
    <row r="4721" s="62" customFormat="1" x14ac:dyDescent="0.35"/>
    <row r="4722" s="62" customFormat="1" x14ac:dyDescent="0.35"/>
    <row r="4723" s="62" customFormat="1" x14ac:dyDescent="0.35"/>
    <row r="4724" s="62" customFormat="1" x14ac:dyDescent="0.35"/>
    <row r="4725" s="62" customFormat="1" x14ac:dyDescent="0.35"/>
    <row r="4726" s="62" customFormat="1" x14ac:dyDescent="0.35"/>
    <row r="4727" s="62" customFormat="1" x14ac:dyDescent="0.35"/>
    <row r="4728" s="62" customFormat="1" x14ac:dyDescent="0.35"/>
    <row r="4729" s="62" customFormat="1" x14ac:dyDescent="0.35"/>
    <row r="4730" s="62" customFormat="1" x14ac:dyDescent="0.35"/>
    <row r="4731" s="62" customFormat="1" x14ac:dyDescent="0.35"/>
    <row r="4732" s="62" customFormat="1" x14ac:dyDescent="0.35"/>
    <row r="4733" s="62" customFormat="1" x14ac:dyDescent="0.35"/>
    <row r="4734" s="62" customFormat="1" x14ac:dyDescent="0.35"/>
    <row r="4735" s="62" customFormat="1" x14ac:dyDescent="0.35"/>
    <row r="4736" s="62" customFormat="1" x14ac:dyDescent="0.35"/>
    <row r="4737" s="62" customFormat="1" x14ac:dyDescent="0.35"/>
    <row r="4738" s="62" customFormat="1" x14ac:dyDescent="0.35"/>
    <row r="4739" s="62" customFormat="1" x14ac:dyDescent="0.35"/>
    <row r="4740" s="62" customFormat="1" x14ac:dyDescent="0.35"/>
    <row r="4741" s="62" customFormat="1" x14ac:dyDescent="0.35"/>
    <row r="4742" s="62" customFormat="1" x14ac:dyDescent="0.35"/>
    <row r="4743" s="62" customFormat="1" x14ac:dyDescent="0.35"/>
    <row r="4744" s="62" customFormat="1" x14ac:dyDescent="0.35"/>
    <row r="4745" s="62" customFormat="1" x14ac:dyDescent="0.35"/>
    <row r="4746" s="62" customFormat="1" x14ac:dyDescent="0.35"/>
    <row r="4747" s="62" customFormat="1" x14ac:dyDescent="0.35"/>
    <row r="4748" s="62" customFormat="1" x14ac:dyDescent="0.35"/>
    <row r="4749" s="62" customFormat="1" x14ac:dyDescent="0.35"/>
    <row r="4750" s="62" customFormat="1" x14ac:dyDescent="0.35"/>
    <row r="4751" s="62" customFormat="1" x14ac:dyDescent="0.35"/>
    <row r="4752" s="62" customFormat="1" x14ac:dyDescent="0.35"/>
    <row r="4753" s="62" customFormat="1" x14ac:dyDescent="0.35"/>
    <row r="4754" s="62" customFormat="1" x14ac:dyDescent="0.35"/>
    <row r="4755" s="62" customFormat="1" x14ac:dyDescent="0.35"/>
    <row r="4756" s="62" customFormat="1" x14ac:dyDescent="0.35"/>
    <row r="4757" s="62" customFormat="1" x14ac:dyDescent="0.35"/>
    <row r="4758" s="62" customFormat="1" x14ac:dyDescent="0.35"/>
    <row r="4759" s="62" customFormat="1" x14ac:dyDescent="0.35"/>
    <row r="4760" s="62" customFormat="1" x14ac:dyDescent="0.35"/>
    <row r="4761" s="62" customFormat="1" x14ac:dyDescent="0.35"/>
    <row r="4762" s="62" customFormat="1" x14ac:dyDescent="0.35"/>
    <row r="4763" s="62" customFormat="1" x14ac:dyDescent="0.35"/>
    <row r="4764" s="62" customFormat="1" x14ac:dyDescent="0.35"/>
    <row r="4765" s="62" customFormat="1" x14ac:dyDescent="0.35"/>
    <row r="4766" s="62" customFormat="1" x14ac:dyDescent="0.35"/>
    <row r="4767" s="62" customFormat="1" x14ac:dyDescent="0.35"/>
    <row r="4768" s="62" customFormat="1" x14ac:dyDescent="0.35"/>
    <row r="4769" s="62" customFormat="1" x14ac:dyDescent="0.35"/>
    <row r="4770" s="62" customFormat="1" x14ac:dyDescent="0.35"/>
    <row r="4771" s="62" customFormat="1" x14ac:dyDescent="0.35"/>
    <row r="4772" s="62" customFormat="1" x14ac:dyDescent="0.35"/>
    <row r="4773" s="62" customFormat="1" x14ac:dyDescent="0.35"/>
    <row r="4774" s="62" customFormat="1" x14ac:dyDescent="0.35"/>
    <row r="4775" s="62" customFormat="1" x14ac:dyDescent="0.35"/>
    <row r="4776" s="62" customFormat="1" x14ac:dyDescent="0.35"/>
    <row r="4777" s="62" customFormat="1" x14ac:dyDescent="0.35"/>
    <row r="4778" s="62" customFormat="1" x14ac:dyDescent="0.35"/>
    <row r="4779" s="62" customFormat="1" x14ac:dyDescent="0.35"/>
    <row r="4780" s="62" customFormat="1" x14ac:dyDescent="0.35"/>
    <row r="4781" s="62" customFormat="1" x14ac:dyDescent="0.35"/>
    <row r="4782" s="62" customFormat="1" x14ac:dyDescent="0.35"/>
    <row r="4783" s="62" customFormat="1" x14ac:dyDescent="0.35"/>
    <row r="4784" s="62" customFormat="1" x14ac:dyDescent="0.35"/>
    <row r="4785" s="62" customFormat="1" x14ac:dyDescent="0.35"/>
    <row r="4786" s="62" customFormat="1" x14ac:dyDescent="0.35"/>
    <row r="4787" s="62" customFormat="1" x14ac:dyDescent="0.35"/>
    <row r="4788" s="62" customFormat="1" x14ac:dyDescent="0.35"/>
    <row r="4789" s="62" customFormat="1" x14ac:dyDescent="0.35"/>
    <row r="4790" s="62" customFormat="1" x14ac:dyDescent="0.35"/>
    <row r="4791" s="62" customFormat="1" x14ac:dyDescent="0.35"/>
    <row r="4792" s="62" customFormat="1" x14ac:dyDescent="0.35"/>
    <row r="4793" s="62" customFormat="1" x14ac:dyDescent="0.35"/>
    <row r="4794" s="62" customFormat="1" x14ac:dyDescent="0.35"/>
    <row r="4795" s="62" customFormat="1" x14ac:dyDescent="0.35"/>
    <row r="4796" s="62" customFormat="1" x14ac:dyDescent="0.35"/>
    <row r="4797" s="62" customFormat="1" x14ac:dyDescent="0.35"/>
    <row r="4798" s="62" customFormat="1" x14ac:dyDescent="0.35"/>
    <row r="4799" s="62" customFormat="1" x14ac:dyDescent="0.35"/>
    <row r="4800" s="62" customFormat="1" x14ac:dyDescent="0.35"/>
    <row r="4801" s="62" customFormat="1" x14ac:dyDescent="0.35"/>
    <row r="4802" s="62" customFormat="1" x14ac:dyDescent="0.35"/>
    <row r="4803" s="62" customFormat="1" x14ac:dyDescent="0.35"/>
    <row r="4804" s="62" customFormat="1" x14ac:dyDescent="0.35"/>
    <row r="4805" s="62" customFormat="1" x14ac:dyDescent="0.35"/>
    <row r="4806" s="62" customFormat="1" x14ac:dyDescent="0.35"/>
    <row r="4807" s="62" customFormat="1" x14ac:dyDescent="0.35"/>
    <row r="4808" s="62" customFormat="1" x14ac:dyDescent="0.35"/>
    <row r="4809" s="62" customFormat="1" x14ac:dyDescent="0.35"/>
    <row r="4810" s="62" customFormat="1" x14ac:dyDescent="0.35"/>
    <row r="4811" s="62" customFormat="1" x14ac:dyDescent="0.35"/>
    <row r="4812" s="62" customFormat="1" x14ac:dyDescent="0.35"/>
    <row r="4813" s="62" customFormat="1" x14ac:dyDescent="0.35"/>
    <row r="4814" s="62" customFormat="1" x14ac:dyDescent="0.35"/>
    <row r="4815" s="62" customFormat="1" x14ac:dyDescent="0.35"/>
    <row r="4816" s="62" customFormat="1" x14ac:dyDescent="0.35"/>
    <row r="4817" s="62" customFormat="1" x14ac:dyDescent="0.35"/>
    <row r="4818" s="62" customFormat="1" x14ac:dyDescent="0.35"/>
    <row r="4819" s="62" customFormat="1" x14ac:dyDescent="0.35"/>
    <row r="4820" s="62" customFormat="1" x14ac:dyDescent="0.35"/>
    <row r="4821" s="62" customFormat="1" x14ac:dyDescent="0.35"/>
    <row r="4822" s="62" customFormat="1" x14ac:dyDescent="0.35"/>
    <row r="4823" s="62" customFormat="1" x14ac:dyDescent="0.35"/>
    <row r="4824" s="62" customFormat="1" x14ac:dyDescent="0.35"/>
    <row r="4825" s="62" customFormat="1" x14ac:dyDescent="0.35"/>
    <row r="4826" s="62" customFormat="1" x14ac:dyDescent="0.35"/>
    <row r="4827" s="62" customFormat="1" x14ac:dyDescent="0.35"/>
    <row r="4828" s="62" customFormat="1" x14ac:dyDescent="0.35"/>
    <row r="4829" s="62" customFormat="1" x14ac:dyDescent="0.35"/>
    <row r="4830" s="62" customFormat="1" x14ac:dyDescent="0.35"/>
    <row r="4831" s="62" customFormat="1" x14ac:dyDescent="0.35"/>
    <row r="4832" s="62" customFormat="1" x14ac:dyDescent="0.35"/>
    <row r="4833" s="62" customFormat="1" x14ac:dyDescent="0.35"/>
    <row r="4834" s="62" customFormat="1" x14ac:dyDescent="0.35"/>
    <row r="4835" s="62" customFormat="1" x14ac:dyDescent="0.35"/>
    <row r="4836" s="62" customFormat="1" x14ac:dyDescent="0.35"/>
    <row r="4837" s="62" customFormat="1" x14ac:dyDescent="0.35"/>
    <row r="4838" s="62" customFormat="1" x14ac:dyDescent="0.35"/>
    <row r="4839" s="62" customFormat="1" x14ac:dyDescent="0.35"/>
    <row r="4840" s="62" customFormat="1" x14ac:dyDescent="0.35"/>
    <row r="4841" s="62" customFormat="1" x14ac:dyDescent="0.35"/>
    <row r="4842" s="62" customFormat="1" x14ac:dyDescent="0.35"/>
    <row r="4843" s="62" customFormat="1" x14ac:dyDescent="0.35"/>
    <row r="4844" s="62" customFormat="1" x14ac:dyDescent="0.35"/>
    <row r="4845" s="62" customFormat="1" x14ac:dyDescent="0.35"/>
    <row r="4846" s="62" customFormat="1" x14ac:dyDescent="0.35"/>
    <row r="4847" s="62" customFormat="1" x14ac:dyDescent="0.35"/>
    <row r="4848" s="62" customFormat="1" x14ac:dyDescent="0.35"/>
    <row r="4849" s="62" customFormat="1" x14ac:dyDescent="0.35"/>
    <row r="4850" s="62" customFormat="1" x14ac:dyDescent="0.35"/>
    <row r="4851" s="62" customFormat="1" x14ac:dyDescent="0.35"/>
    <row r="4852" s="62" customFormat="1" x14ac:dyDescent="0.35"/>
    <row r="4853" s="62" customFormat="1" x14ac:dyDescent="0.35"/>
    <row r="4854" s="62" customFormat="1" x14ac:dyDescent="0.35"/>
    <row r="4855" s="62" customFormat="1" x14ac:dyDescent="0.35"/>
    <row r="4856" s="62" customFormat="1" x14ac:dyDescent="0.35"/>
    <row r="4857" s="62" customFormat="1" x14ac:dyDescent="0.35"/>
    <row r="4858" s="62" customFormat="1" x14ac:dyDescent="0.35"/>
    <row r="4859" s="62" customFormat="1" x14ac:dyDescent="0.35"/>
    <row r="4860" s="62" customFormat="1" x14ac:dyDescent="0.35"/>
    <row r="4861" s="62" customFormat="1" x14ac:dyDescent="0.35"/>
    <row r="4862" s="62" customFormat="1" x14ac:dyDescent="0.35"/>
    <row r="4863" s="62" customFormat="1" x14ac:dyDescent="0.35"/>
    <row r="4864" s="62" customFormat="1" x14ac:dyDescent="0.35"/>
    <row r="4865" s="62" customFormat="1" x14ac:dyDescent="0.35"/>
    <row r="4866" s="62" customFormat="1" x14ac:dyDescent="0.35"/>
    <row r="4867" s="62" customFormat="1" x14ac:dyDescent="0.35"/>
    <row r="4868" s="62" customFormat="1" x14ac:dyDescent="0.35"/>
    <row r="4869" s="62" customFormat="1" x14ac:dyDescent="0.35"/>
    <row r="4870" s="62" customFormat="1" x14ac:dyDescent="0.35"/>
    <row r="4871" s="62" customFormat="1" x14ac:dyDescent="0.35"/>
    <row r="4872" s="62" customFormat="1" x14ac:dyDescent="0.35"/>
    <row r="4873" s="62" customFormat="1" x14ac:dyDescent="0.35"/>
    <row r="4874" s="62" customFormat="1" x14ac:dyDescent="0.35"/>
    <row r="4875" s="62" customFormat="1" x14ac:dyDescent="0.35"/>
    <row r="4876" s="62" customFormat="1" x14ac:dyDescent="0.35"/>
    <row r="4877" s="62" customFormat="1" x14ac:dyDescent="0.35"/>
    <row r="4878" s="62" customFormat="1" x14ac:dyDescent="0.35"/>
    <row r="4879" s="62" customFormat="1" x14ac:dyDescent="0.35"/>
    <row r="4880" s="62" customFormat="1" x14ac:dyDescent="0.35"/>
    <row r="4881" s="62" customFormat="1" x14ac:dyDescent="0.35"/>
    <row r="4882" s="62" customFormat="1" x14ac:dyDescent="0.35"/>
    <row r="4883" s="62" customFormat="1" x14ac:dyDescent="0.35"/>
    <row r="4884" s="62" customFormat="1" x14ac:dyDescent="0.35"/>
    <row r="4885" s="62" customFormat="1" x14ac:dyDescent="0.35"/>
    <row r="4886" s="62" customFormat="1" x14ac:dyDescent="0.35"/>
    <row r="4887" s="62" customFormat="1" x14ac:dyDescent="0.35"/>
    <row r="4888" s="62" customFormat="1" x14ac:dyDescent="0.35"/>
    <row r="4889" s="62" customFormat="1" x14ac:dyDescent="0.35"/>
    <row r="4890" s="62" customFormat="1" x14ac:dyDescent="0.35"/>
    <row r="4891" s="62" customFormat="1" x14ac:dyDescent="0.35"/>
    <row r="4892" s="62" customFormat="1" x14ac:dyDescent="0.35"/>
    <row r="4893" s="62" customFormat="1" x14ac:dyDescent="0.35"/>
    <row r="4894" s="62" customFormat="1" x14ac:dyDescent="0.35"/>
    <row r="4895" s="62" customFormat="1" x14ac:dyDescent="0.35"/>
    <row r="4896" s="62" customFormat="1" x14ac:dyDescent="0.35"/>
    <row r="4897" s="62" customFormat="1" x14ac:dyDescent="0.35"/>
    <row r="4898" s="62" customFormat="1" x14ac:dyDescent="0.35"/>
    <row r="4899" s="62" customFormat="1" x14ac:dyDescent="0.35"/>
    <row r="4900" s="62" customFormat="1" x14ac:dyDescent="0.35"/>
    <row r="4901" s="62" customFormat="1" x14ac:dyDescent="0.35"/>
    <row r="4902" s="62" customFormat="1" x14ac:dyDescent="0.35"/>
    <row r="4903" s="62" customFormat="1" x14ac:dyDescent="0.35"/>
    <row r="4904" s="62" customFormat="1" x14ac:dyDescent="0.35"/>
    <row r="4905" s="62" customFormat="1" x14ac:dyDescent="0.35"/>
    <row r="4906" s="62" customFormat="1" x14ac:dyDescent="0.35"/>
    <row r="4907" s="62" customFormat="1" x14ac:dyDescent="0.35"/>
    <row r="4908" s="62" customFormat="1" x14ac:dyDescent="0.35"/>
    <row r="4909" s="62" customFormat="1" x14ac:dyDescent="0.35"/>
    <row r="4910" s="62" customFormat="1" x14ac:dyDescent="0.35"/>
    <row r="4911" s="62" customFormat="1" x14ac:dyDescent="0.35"/>
    <row r="4912" s="62" customFormat="1" x14ac:dyDescent="0.35"/>
    <row r="4913" s="62" customFormat="1" x14ac:dyDescent="0.35"/>
    <row r="4914" s="62" customFormat="1" x14ac:dyDescent="0.35"/>
    <row r="4915" s="62" customFormat="1" x14ac:dyDescent="0.35"/>
    <row r="4916" s="62" customFormat="1" x14ac:dyDescent="0.35"/>
    <row r="4917" s="62" customFormat="1" x14ac:dyDescent="0.35"/>
    <row r="4918" s="62" customFormat="1" x14ac:dyDescent="0.35"/>
    <row r="4919" s="62" customFormat="1" x14ac:dyDescent="0.35"/>
    <row r="4920" s="62" customFormat="1" x14ac:dyDescent="0.35"/>
    <row r="4921" s="62" customFormat="1" x14ac:dyDescent="0.35"/>
    <row r="4922" s="62" customFormat="1" x14ac:dyDescent="0.35"/>
    <row r="4923" s="62" customFormat="1" x14ac:dyDescent="0.35"/>
    <row r="4924" s="62" customFormat="1" x14ac:dyDescent="0.35"/>
    <row r="4925" s="62" customFormat="1" x14ac:dyDescent="0.35"/>
    <row r="4926" s="62" customFormat="1" x14ac:dyDescent="0.35"/>
    <row r="4927" s="62" customFormat="1" x14ac:dyDescent="0.35"/>
    <row r="4928" s="62" customFormat="1" x14ac:dyDescent="0.35"/>
    <row r="4929" s="62" customFormat="1" x14ac:dyDescent="0.35"/>
    <row r="4930" s="62" customFormat="1" x14ac:dyDescent="0.35"/>
    <row r="4931" s="62" customFormat="1" x14ac:dyDescent="0.35"/>
    <row r="4932" s="62" customFormat="1" x14ac:dyDescent="0.35"/>
    <row r="4933" s="62" customFormat="1" x14ac:dyDescent="0.35"/>
    <row r="4934" s="62" customFormat="1" x14ac:dyDescent="0.35"/>
    <row r="4935" s="62" customFormat="1" x14ac:dyDescent="0.35"/>
    <row r="4936" s="62" customFormat="1" x14ac:dyDescent="0.35"/>
    <row r="4937" s="62" customFormat="1" x14ac:dyDescent="0.35"/>
    <row r="4938" s="62" customFormat="1" x14ac:dyDescent="0.35"/>
    <row r="4939" s="62" customFormat="1" x14ac:dyDescent="0.35"/>
    <row r="4940" s="62" customFormat="1" x14ac:dyDescent="0.35"/>
    <row r="4941" s="62" customFormat="1" x14ac:dyDescent="0.35"/>
    <row r="4942" s="62" customFormat="1" x14ac:dyDescent="0.35"/>
    <row r="4943" s="62" customFormat="1" x14ac:dyDescent="0.35"/>
    <row r="4944" s="62" customFormat="1" x14ac:dyDescent="0.35"/>
    <row r="4945" s="62" customFormat="1" x14ac:dyDescent="0.35"/>
    <row r="4946" s="62" customFormat="1" x14ac:dyDescent="0.35"/>
    <row r="4947" s="62" customFormat="1" x14ac:dyDescent="0.35"/>
    <row r="4948" s="62" customFormat="1" x14ac:dyDescent="0.35"/>
    <row r="4949" s="62" customFormat="1" x14ac:dyDescent="0.35"/>
    <row r="4950" s="62" customFormat="1" x14ac:dyDescent="0.35"/>
    <row r="4951" s="62" customFormat="1" x14ac:dyDescent="0.35"/>
    <row r="4952" s="62" customFormat="1" x14ac:dyDescent="0.35"/>
    <row r="4953" s="62" customFormat="1" x14ac:dyDescent="0.35"/>
    <row r="4954" s="62" customFormat="1" x14ac:dyDescent="0.35"/>
    <row r="4955" s="62" customFormat="1" x14ac:dyDescent="0.35"/>
    <row r="4956" s="62" customFormat="1" x14ac:dyDescent="0.35"/>
    <row r="4957" s="62" customFormat="1" x14ac:dyDescent="0.35"/>
    <row r="4958" s="62" customFormat="1" x14ac:dyDescent="0.35"/>
    <row r="4959" s="62" customFormat="1" x14ac:dyDescent="0.35"/>
    <row r="4960" s="62" customFormat="1" x14ac:dyDescent="0.35"/>
    <row r="4961" s="62" customFormat="1" x14ac:dyDescent="0.35"/>
    <row r="4962" s="62" customFormat="1" x14ac:dyDescent="0.35"/>
    <row r="4963" s="62" customFormat="1" x14ac:dyDescent="0.35"/>
    <row r="4964" s="62" customFormat="1" x14ac:dyDescent="0.35"/>
    <row r="4965" s="62" customFormat="1" x14ac:dyDescent="0.35"/>
    <row r="4966" s="62" customFormat="1" x14ac:dyDescent="0.35"/>
    <row r="4967" s="62" customFormat="1" x14ac:dyDescent="0.35"/>
    <row r="4968" s="62" customFormat="1" x14ac:dyDescent="0.35"/>
    <row r="4969" s="62" customFormat="1" x14ac:dyDescent="0.35"/>
    <row r="4970" s="62" customFormat="1" x14ac:dyDescent="0.35"/>
    <row r="4971" s="62" customFormat="1" x14ac:dyDescent="0.35"/>
    <row r="4972" s="62" customFormat="1" x14ac:dyDescent="0.35"/>
    <row r="4973" s="62" customFormat="1" x14ac:dyDescent="0.35"/>
    <row r="4974" s="62" customFormat="1" x14ac:dyDescent="0.35"/>
    <row r="4975" s="62" customFormat="1" x14ac:dyDescent="0.35"/>
    <row r="4976" s="62" customFormat="1" x14ac:dyDescent="0.35"/>
    <row r="4977" s="62" customFormat="1" x14ac:dyDescent="0.35"/>
    <row r="4978" s="62" customFormat="1" x14ac:dyDescent="0.35"/>
    <row r="4979" s="62" customFormat="1" x14ac:dyDescent="0.35"/>
    <row r="4980" s="62" customFormat="1" x14ac:dyDescent="0.35"/>
    <row r="4981" s="62" customFormat="1" x14ac:dyDescent="0.35"/>
    <row r="4982" s="62" customFormat="1" x14ac:dyDescent="0.35"/>
    <row r="4983" s="62" customFormat="1" x14ac:dyDescent="0.35"/>
    <row r="4984" s="62" customFormat="1" x14ac:dyDescent="0.35"/>
    <row r="4985" s="62" customFormat="1" x14ac:dyDescent="0.35"/>
    <row r="4986" s="62" customFormat="1" x14ac:dyDescent="0.35"/>
    <row r="4987" s="62" customFormat="1" x14ac:dyDescent="0.35"/>
    <row r="4988" s="62" customFormat="1" x14ac:dyDescent="0.35"/>
    <row r="4989" s="62" customFormat="1" x14ac:dyDescent="0.35"/>
    <row r="4990" s="62" customFormat="1" x14ac:dyDescent="0.35"/>
    <row r="4991" s="62" customFormat="1" x14ac:dyDescent="0.35"/>
    <row r="4992" s="62" customFormat="1" x14ac:dyDescent="0.35"/>
    <row r="4993" s="62" customFormat="1" x14ac:dyDescent="0.35"/>
    <row r="4994" s="62" customFormat="1" x14ac:dyDescent="0.35"/>
    <row r="4995" s="62" customFormat="1" x14ac:dyDescent="0.35"/>
    <row r="4996" s="62" customFormat="1" x14ac:dyDescent="0.35"/>
    <row r="4997" s="62" customFormat="1" x14ac:dyDescent="0.35"/>
    <row r="4998" s="62" customFormat="1" x14ac:dyDescent="0.35"/>
    <row r="4999" s="62" customFormat="1" x14ac:dyDescent="0.35"/>
    <row r="5000" s="62" customFormat="1" x14ac:dyDescent="0.35"/>
    <row r="5001" s="62" customFormat="1" x14ac:dyDescent="0.35"/>
    <row r="5002" s="62" customFormat="1" x14ac:dyDescent="0.35"/>
    <row r="5003" s="62" customFormat="1" x14ac:dyDescent="0.35"/>
    <row r="5004" s="62" customFormat="1" x14ac:dyDescent="0.35"/>
    <row r="5005" s="62" customFormat="1" x14ac:dyDescent="0.35"/>
    <row r="5006" s="62" customFormat="1" x14ac:dyDescent="0.35"/>
    <row r="5007" s="62" customFormat="1" x14ac:dyDescent="0.35"/>
    <row r="5008" s="62" customFormat="1" x14ac:dyDescent="0.35"/>
    <row r="5009" s="62" customFormat="1" x14ac:dyDescent="0.35"/>
    <row r="5010" s="62" customFormat="1" x14ac:dyDescent="0.35"/>
    <row r="5011" s="62" customFormat="1" x14ac:dyDescent="0.35"/>
    <row r="5012" s="62" customFormat="1" x14ac:dyDescent="0.35"/>
    <row r="5013" s="62" customFormat="1" x14ac:dyDescent="0.35"/>
    <row r="5014" s="62" customFormat="1" x14ac:dyDescent="0.35"/>
    <row r="5015" s="62" customFormat="1" x14ac:dyDescent="0.35"/>
    <row r="5016" s="62" customFormat="1" x14ac:dyDescent="0.35"/>
    <row r="5017" s="62" customFormat="1" x14ac:dyDescent="0.35"/>
    <row r="5018" s="62" customFormat="1" x14ac:dyDescent="0.35"/>
    <row r="5019" s="62" customFormat="1" x14ac:dyDescent="0.35"/>
    <row r="5020" s="62" customFormat="1" x14ac:dyDescent="0.35"/>
    <row r="5021" s="62" customFormat="1" x14ac:dyDescent="0.35"/>
    <row r="5022" s="62" customFormat="1" x14ac:dyDescent="0.35"/>
    <row r="5023" s="62" customFormat="1" x14ac:dyDescent="0.35"/>
    <row r="5024" s="62" customFormat="1" x14ac:dyDescent="0.35"/>
    <row r="5025" s="62" customFormat="1" x14ac:dyDescent="0.35"/>
    <row r="5026" s="62" customFormat="1" x14ac:dyDescent="0.35"/>
    <row r="5027" s="62" customFormat="1" x14ac:dyDescent="0.35"/>
    <row r="5028" s="62" customFormat="1" x14ac:dyDescent="0.35"/>
    <row r="5029" s="62" customFormat="1" x14ac:dyDescent="0.35"/>
    <row r="5030" s="62" customFormat="1" x14ac:dyDescent="0.35"/>
    <row r="5031" s="62" customFormat="1" x14ac:dyDescent="0.35"/>
    <row r="5032" s="62" customFormat="1" x14ac:dyDescent="0.35"/>
    <row r="5033" s="62" customFormat="1" x14ac:dyDescent="0.35"/>
    <row r="5034" s="62" customFormat="1" x14ac:dyDescent="0.35"/>
    <row r="5035" s="62" customFormat="1" x14ac:dyDescent="0.35"/>
    <row r="5036" s="62" customFormat="1" x14ac:dyDescent="0.35"/>
    <row r="5037" s="62" customFormat="1" x14ac:dyDescent="0.35"/>
    <row r="5038" s="62" customFormat="1" x14ac:dyDescent="0.35"/>
    <row r="5039" s="62" customFormat="1" x14ac:dyDescent="0.35"/>
    <row r="5040" s="62" customFormat="1" x14ac:dyDescent="0.35"/>
    <row r="5041" s="62" customFormat="1" x14ac:dyDescent="0.35"/>
    <row r="5042" s="62" customFormat="1" x14ac:dyDescent="0.35"/>
    <row r="5043" s="62" customFormat="1" x14ac:dyDescent="0.35"/>
    <row r="5044" s="62" customFormat="1" x14ac:dyDescent="0.35"/>
    <row r="5045" s="62" customFormat="1" x14ac:dyDescent="0.35"/>
    <row r="5046" s="62" customFormat="1" x14ac:dyDescent="0.35"/>
    <row r="5047" s="62" customFormat="1" x14ac:dyDescent="0.35"/>
    <row r="5048" s="62" customFormat="1" x14ac:dyDescent="0.35"/>
    <row r="5049" s="62" customFormat="1" x14ac:dyDescent="0.35"/>
    <row r="5050" s="62" customFormat="1" x14ac:dyDescent="0.35"/>
    <row r="5051" s="62" customFormat="1" x14ac:dyDescent="0.35"/>
    <row r="5052" s="62" customFormat="1" x14ac:dyDescent="0.35"/>
    <row r="5053" s="62" customFormat="1" x14ac:dyDescent="0.35"/>
    <row r="5054" s="62" customFormat="1" x14ac:dyDescent="0.35"/>
    <row r="5055" s="62" customFormat="1" x14ac:dyDescent="0.35"/>
    <row r="5056" s="62" customFormat="1" x14ac:dyDescent="0.35"/>
    <row r="5057" s="62" customFormat="1" x14ac:dyDescent="0.35"/>
    <row r="5058" s="62" customFormat="1" x14ac:dyDescent="0.35"/>
    <row r="5059" s="62" customFormat="1" x14ac:dyDescent="0.35"/>
    <row r="5060" s="62" customFormat="1" x14ac:dyDescent="0.35"/>
    <row r="5061" s="62" customFormat="1" x14ac:dyDescent="0.35"/>
    <row r="5062" s="62" customFormat="1" x14ac:dyDescent="0.35"/>
    <row r="5063" s="62" customFormat="1" x14ac:dyDescent="0.35"/>
    <row r="5064" s="62" customFormat="1" x14ac:dyDescent="0.35"/>
    <row r="5065" s="62" customFormat="1" x14ac:dyDescent="0.35"/>
    <row r="5066" s="62" customFormat="1" x14ac:dyDescent="0.35"/>
    <row r="5067" s="62" customFormat="1" x14ac:dyDescent="0.35"/>
    <row r="5068" s="62" customFormat="1" x14ac:dyDescent="0.35"/>
    <row r="5069" s="62" customFormat="1" x14ac:dyDescent="0.35"/>
    <row r="5070" s="62" customFormat="1" x14ac:dyDescent="0.35"/>
    <row r="5071" s="62" customFormat="1" x14ac:dyDescent="0.35"/>
    <row r="5072" s="62" customFormat="1" x14ac:dyDescent="0.35"/>
    <row r="5073" s="62" customFormat="1" x14ac:dyDescent="0.35"/>
    <row r="5074" s="62" customFormat="1" x14ac:dyDescent="0.35"/>
    <row r="5075" s="62" customFormat="1" x14ac:dyDescent="0.35"/>
    <row r="5076" s="62" customFormat="1" x14ac:dyDescent="0.35"/>
    <row r="5077" s="62" customFormat="1" x14ac:dyDescent="0.35"/>
    <row r="5078" s="62" customFormat="1" x14ac:dyDescent="0.35"/>
    <row r="5079" s="62" customFormat="1" x14ac:dyDescent="0.35"/>
    <row r="5080" s="62" customFormat="1" x14ac:dyDescent="0.35"/>
    <row r="5081" s="62" customFormat="1" x14ac:dyDescent="0.35"/>
    <row r="5082" s="62" customFormat="1" x14ac:dyDescent="0.35"/>
    <row r="5083" s="62" customFormat="1" x14ac:dyDescent="0.35"/>
    <row r="5084" s="62" customFormat="1" x14ac:dyDescent="0.35"/>
    <row r="5085" s="62" customFormat="1" x14ac:dyDescent="0.35"/>
    <row r="5086" s="62" customFormat="1" x14ac:dyDescent="0.35"/>
    <row r="5087" s="62" customFormat="1" x14ac:dyDescent="0.35"/>
    <row r="5088" s="62" customFormat="1" x14ac:dyDescent="0.35"/>
    <row r="5089" s="62" customFormat="1" x14ac:dyDescent="0.35"/>
    <row r="5090" s="62" customFormat="1" x14ac:dyDescent="0.35"/>
    <row r="5091" s="62" customFormat="1" x14ac:dyDescent="0.35"/>
    <row r="5092" s="62" customFormat="1" x14ac:dyDescent="0.35"/>
    <row r="5093" s="62" customFormat="1" x14ac:dyDescent="0.35"/>
    <row r="5094" s="62" customFormat="1" x14ac:dyDescent="0.35"/>
    <row r="5095" s="62" customFormat="1" x14ac:dyDescent="0.35"/>
    <row r="5096" s="62" customFormat="1" x14ac:dyDescent="0.35"/>
    <row r="5097" s="62" customFormat="1" x14ac:dyDescent="0.35"/>
    <row r="5098" s="62" customFormat="1" x14ac:dyDescent="0.35"/>
    <row r="5099" s="62" customFormat="1" x14ac:dyDescent="0.35"/>
    <row r="5100" s="62" customFormat="1" x14ac:dyDescent="0.35"/>
    <row r="5101" s="62" customFormat="1" x14ac:dyDescent="0.35"/>
    <row r="5102" s="62" customFormat="1" x14ac:dyDescent="0.35"/>
    <row r="5103" s="62" customFormat="1" x14ac:dyDescent="0.35"/>
    <row r="5104" s="62" customFormat="1" x14ac:dyDescent="0.35"/>
    <row r="5105" s="62" customFormat="1" x14ac:dyDescent="0.35"/>
    <row r="5106" s="62" customFormat="1" x14ac:dyDescent="0.35"/>
    <row r="5107" s="62" customFormat="1" x14ac:dyDescent="0.35"/>
    <row r="5108" s="62" customFormat="1" x14ac:dyDescent="0.35"/>
    <row r="5109" s="62" customFormat="1" x14ac:dyDescent="0.35"/>
    <row r="5110" s="62" customFormat="1" x14ac:dyDescent="0.35"/>
    <row r="5111" s="62" customFormat="1" x14ac:dyDescent="0.35"/>
    <row r="5112" s="62" customFormat="1" x14ac:dyDescent="0.35"/>
    <row r="5113" s="62" customFormat="1" x14ac:dyDescent="0.35"/>
    <row r="5114" s="62" customFormat="1" x14ac:dyDescent="0.35"/>
    <row r="5115" s="62" customFormat="1" x14ac:dyDescent="0.35"/>
    <row r="5116" s="62" customFormat="1" x14ac:dyDescent="0.35"/>
    <row r="5117" s="62" customFormat="1" x14ac:dyDescent="0.35"/>
    <row r="5118" s="62" customFormat="1" x14ac:dyDescent="0.35"/>
    <row r="5119" s="62" customFormat="1" x14ac:dyDescent="0.35"/>
    <row r="5120" s="62" customFormat="1" x14ac:dyDescent="0.35"/>
    <row r="5121" s="62" customFormat="1" x14ac:dyDescent="0.35"/>
    <row r="5122" s="62" customFormat="1" x14ac:dyDescent="0.35"/>
    <row r="5123" s="62" customFormat="1" x14ac:dyDescent="0.35"/>
    <row r="5124" s="62" customFormat="1" x14ac:dyDescent="0.35"/>
    <row r="5125" s="62" customFormat="1" x14ac:dyDescent="0.35"/>
    <row r="5126" s="62" customFormat="1" x14ac:dyDescent="0.35"/>
    <row r="5127" s="62" customFormat="1" x14ac:dyDescent="0.35"/>
    <row r="5128" s="62" customFormat="1" x14ac:dyDescent="0.35"/>
    <row r="5129" s="62" customFormat="1" x14ac:dyDescent="0.35"/>
    <row r="5130" s="62" customFormat="1" x14ac:dyDescent="0.35"/>
    <row r="5131" s="62" customFormat="1" x14ac:dyDescent="0.35"/>
    <row r="5132" s="62" customFormat="1" x14ac:dyDescent="0.35"/>
    <row r="5133" s="62" customFormat="1" x14ac:dyDescent="0.35"/>
    <row r="5134" s="62" customFormat="1" x14ac:dyDescent="0.35"/>
    <row r="5135" s="62" customFormat="1" x14ac:dyDescent="0.35"/>
    <row r="5136" s="62" customFormat="1" x14ac:dyDescent="0.35"/>
    <row r="5137" s="62" customFormat="1" x14ac:dyDescent="0.35"/>
    <row r="5138" s="62" customFormat="1" x14ac:dyDescent="0.35"/>
    <row r="5139" s="62" customFormat="1" x14ac:dyDescent="0.35"/>
    <row r="5140" s="62" customFormat="1" x14ac:dyDescent="0.35"/>
    <row r="5141" s="62" customFormat="1" x14ac:dyDescent="0.35"/>
    <row r="5142" s="62" customFormat="1" x14ac:dyDescent="0.35"/>
    <row r="5143" s="62" customFormat="1" x14ac:dyDescent="0.35"/>
    <row r="5144" s="62" customFormat="1" x14ac:dyDescent="0.35"/>
    <row r="5145" s="62" customFormat="1" x14ac:dyDescent="0.35"/>
    <row r="5146" s="62" customFormat="1" x14ac:dyDescent="0.35"/>
    <row r="5147" s="62" customFormat="1" x14ac:dyDescent="0.35"/>
    <row r="5148" s="62" customFormat="1" x14ac:dyDescent="0.35"/>
    <row r="5149" s="62" customFormat="1" x14ac:dyDescent="0.35"/>
    <row r="5150" s="62" customFormat="1" x14ac:dyDescent="0.35"/>
    <row r="5151" s="62" customFormat="1" x14ac:dyDescent="0.35"/>
    <row r="5152" s="62" customFormat="1" x14ac:dyDescent="0.35"/>
    <row r="5153" s="62" customFormat="1" x14ac:dyDescent="0.35"/>
    <row r="5154" s="62" customFormat="1" x14ac:dyDescent="0.35"/>
    <row r="5155" s="62" customFormat="1" x14ac:dyDescent="0.35"/>
    <row r="5156" s="62" customFormat="1" x14ac:dyDescent="0.35"/>
    <row r="5157" s="62" customFormat="1" x14ac:dyDescent="0.35"/>
    <row r="5158" s="62" customFormat="1" x14ac:dyDescent="0.35"/>
    <row r="5159" s="62" customFormat="1" x14ac:dyDescent="0.35"/>
    <row r="5160" s="62" customFormat="1" x14ac:dyDescent="0.35"/>
    <row r="5161" s="62" customFormat="1" x14ac:dyDescent="0.35"/>
    <row r="5162" s="62" customFormat="1" x14ac:dyDescent="0.35"/>
    <row r="5163" s="62" customFormat="1" x14ac:dyDescent="0.35"/>
    <row r="5164" s="62" customFormat="1" x14ac:dyDescent="0.35"/>
    <row r="5165" s="62" customFormat="1" x14ac:dyDescent="0.35"/>
    <row r="5166" s="62" customFormat="1" x14ac:dyDescent="0.35"/>
    <row r="5167" s="62" customFormat="1" x14ac:dyDescent="0.35"/>
    <row r="5168" s="62" customFormat="1" x14ac:dyDescent="0.35"/>
    <row r="5169" s="62" customFormat="1" x14ac:dyDescent="0.35"/>
    <row r="5170" s="62" customFormat="1" x14ac:dyDescent="0.35"/>
    <row r="5171" s="62" customFormat="1" x14ac:dyDescent="0.35"/>
    <row r="5172" s="62" customFormat="1" x14ac:dyDescent="0.35"/>
    <row r="5173" s="62" customFormat="1" x14ac:dyDescent="0.35"/>
    <row r="5174" s="62" customFormat="1" x14ac:dyDescent="0.35"/>
    <row r="5175" s="62" customFormat="1" x14ac:dyDescent="0.35"/>
    <row r="5176" s="62" customFormat="1" x14ac:dyDescent="0.35"/>
    <row r="5177" s="62" customFormat="1" x14ac:dyDescent="0.35"/>
    <row r="5178" s="62" customFormat="1" x14ac:dyDescent="0.35"/>
    <row r="5179" s="62" customFormat="1" x14ac:dyDescent="0.35"/>
    <row r="5180" s="62" customFormat="1" x14ac:dyDescent="0.35"/>
    <row r="5181" s="62" customFormat="1" x14ac:dyDescent="0.35"/>
    <row r="5182" s="62" customFormat="1" x14ac:dyDescent="0.35"/>
    <row r="5183" s="62" customFormat="1" x14ac:dyDescent="0.35"/>
    <row r="5184" s="62" customFormat="1" x14ac:dyDescent="0.35"/>
    <row r="5185" s="62" customFormat="1" x14ac:dyDescent="0.35"/>
    <row r="5186" s="62" customFormat="1" x14ac:dyDescent="0.35"/>
    <row r="5187" s="62" customFormat="1" x14ac:dyDescent="0.35"/>
    <row r="5188" s="62" customFormat="1" x14ac:dyDescent="0.35"/>
    <row r="5189" s="62" customFormat="1" x14ac:dyDescent="0.35"/>
    <row r="5190" s="62" customFormat="1" x14ac:dyDescent="0.35"/>
    <row r="5191" s="62" customFormat="1" x14ac:dyDescent="0.35"/>
    <row r="5192" s="62" customFormat="1" x14ac:dyDescent="0.35"/>
    <row r="5193" s="62" customFormat="1" x14ac:dyDescent="0.35"/>
    <row r="5194" s="62" customFormat="1" x14ac:dyDescent="0.35"/>
    <row r="5195" s="62" customFormat="1" x14ac:dyDescent="0.35"/>
    <row r="5196" s="62" customFormat="1" x14ac:dyDescent="0.35"/>
    <row r="5197" s="62" customFormat="1" x14ac:dyDescent="0.35"/>
    <row r="5198" s="62" customFormat="1" x14ac:dyDescent="0.35"/>
    <row r="5199" s="62" customFormat="1" x14ac:dyDescent="0.35"/>
    <row r="5200" s="62" customFormat="1" x14ac:dyDescent="0.35"/>
    <row r="5201" s="62" customFormat="1" x14ac:dyDescent="0.35"/>
    <row r="5202" s="62" customFormat="1" x14ac:dyDescent="0.35"/>
    <row r="5203" s="62" customFormat="1" x14ac:dyDescent="0.35"/>
    <row r="5204" s="62" customFormat="1" x14ac:dyDescent="0.35"/>
    <row r="5205" s="62" customFormat="1" x14ac:dyDescent="0.35"/>
    <row r="5206" s="62" customFormat="1" x14ac:dyDescent="0.35"/>
    <row r="5207" s="62" customFormat="1" x14ac:dyDescent="0.35"/>
    <row r="5208" s="62" customFormat="1" x14ac:dyDescent="0.35"/>
    <row r="5209" s="62" customFormat="1" x14ac:dyDescent="0.35"/>
    <row r="5210" s="62" customFormat="1" x14ac:dyDescent="0.35"/>
    <row r="5211" s="62" customFormat="1" x14ac:dyDescent="0.35"/>
    <row r="5212" s="62" customFormat="1" x14ac:dyDescent="0.35"/>
    <row r="5213" s="62" customFormat="1" x14ac:dyDescent="0.35"/>
    <row r="5214" s="62" customFormat="1" x14ac:dyDescent="0.35"/>
    <row r="5215" s="62" customFormat="1" x14ac:dyDescent="0.35"/>
    <row r="5216" s="62" customFormat="1" x14ac:dyDescent="0.35"/>
    <row r="5217" s="62" customFormat="1" x14ac:dyDescent="0.35"/>
    <row r="5218" s="62" customFormat="1" x14ac:dyDescent="0.35"/>
    <row r="5219" s="62" customFormat="1" x14ac:dyDescent="0.35"/>
    <row r="5220" s="62" customFormat="1" x14ac:dyDescent="0.35"/>
    <row r="5221" s="62" customFormat="1" x14ac:dyDescent="0.35"/>
    <row r="5222" s="62" customFormat="1" x14ac:dyDescent="0.35"/>
    <row r="5223" s="62" customFormat="1" x14ac:dyDescent="0.35"/>
    <row r="5224" s="62" customFormat="1" x14ac:dyDescent="0.35"/>
    <row r="5225" s="62" customFormat="1" x14ac:dyDescent="0.35"/>
    <row r="5226" s="62" customFormat="1" x14ac:dyDescent="0.35"/>
    <row r="5227" s="62" customFormat="1" x14ac:dyDescent="0.35"/>
    <row r="5228" s="62" customFormat="1" x14ac:dyDescent="0.35"/>
    <row r="5229" s="62" customFormat="1" x14ac:dyDescent="0.35"/>
    <row r="5230" s="62" customFormat="1" x14ac:dyDescent="0.35"/>
    <row r="5231" s="62" customFormat="1" x14ac:dyDescent="0.35"/>
    <row r="5232" s="62" customFormat="1" x14ac:dyDescent="0.35"/>
    <row r="5233" s="62" customFormat="1" x14ac:dyDescent="0.35"/>
    <row r="5234" s="62" customFormat="1" x14ac:dyDescent="0.35"/>
    <row r="5235" s="62" customFormat="1" x14ac:dyDescent="0.35"/>
    <row r="5236" s="62" customFormat="1" x14ac:dyDescent="0.35"/>
    <row r="5237" s="62" customFormat="1" x14ac:dyDescent="0.35"/>
    <row r="5238" s="62" customFormat="1" x14ac:dyDescent="0.35"/>
    <row r="5239" s="62" customFormat="1" x14ac:dyDescent="0.35"/>
    <row r="5240" s="62" customFormat="1" x14ac:dyDescent="0.35"/>
    <row r="5241" s="62" customFormat="1" x14ac:dyDescent="0.35"/>
    <row r="5242" s="62" customFormat="1" x14ac:dyDescent="0.35"/>
    <row r="5243" s="62" customFormat="1" x14ac:dyDescent="0.35"/>
    <row r="5244" s="62" customFormat="1" x14ac:dyDescent="0.35"/>
    <row r="5245" s="62" customFormat="1" x14ac:dyDescent="0.35"/>
    <row r="5246" s="62" customFormat="1" x14ac:dyDescent="0.35"/>
    <row r="5247" s="62" customFormat="1" x14ac:dyDescent="0.35"/>
    <row r="5248" s="62" customFormat="1" x14ac:dyDescent="0.35"/>
    <row r="5249" s="62" customFormat="1" x14ac:dyDescent="0.35"/>
    <row r="5250" s="62" customFormat="1" x14ac:dyDescent="0.35"/>
    <row r="5251" s="62" customFormat="1" x14ac:dyDescent="0.35"/>
    <row r="5252" s="62" customFormat="1" x14ac:dyDescent="0.35"/>
    <row r="5253" s="62" customFormat="1" x14ac:dyDescent="0.35"/>
    <row r="5254" s="62" customFormat="1" x14ac:dyDescent="0.35"/>
    <row r="5255" s="62" customFormat="1" x14ac:dyDescent="0.35"/>
    <row r="5256" s="62" customFormat="1" x14ac:dyDescent="0.35"/>
    <row r="5257" s="62" customFormat="1" x14ac:dyDescent="0.35"/>
    <row r="5258" s="62" customFormat="1" x14ac:dyDescent="0.35"/>
    <row r="5259" s="62" customFormat="1" x14ac:dyDescent="0.35"/>
    <row r="5260" s="62" customFormat="1" x14ac:dyDescent="0.35"/>
    <row r="5261" s="62" customFormat="1" x14ac:dyDescent="0.35"/>
    <row r="5262" s="62" customFormat="1" x14ac:dyDescent="0.35"/>
    <row r="5263" s="62" customFormat="1" x14ac:dyDescent="0.35"/>
    <row r="5264" s="62" customFormat="1" x14ac:dyDescent="0.35"/>
    <row r="5265" s="62" customFormat="1" x14ac:dyDescent="0.35"/>
    <row r="5266" s="62" customFormat="1" x14ac:dyDescent="0.35"/>
    <row r="5267" s="62" customFormat="1" x14ac:dyDescent="0.35"/>
    <row r="5268" s="62" customFormat="1" x14ac:dyDescent="0.35"/>
    <row r="5269" s="62" customFormat="1" x14ac:dyDescent="0.35"/>
    <row r="5270" s="62" customFormat="1" x14ac:dyDescent="0.35"/>
    <row r="5271" s="62" customFormat="1" x14ac:dyDescent="0.35"/>
    <row r="5272" s="62" customFormat="1" x14ac:dyDescent="0.35"/>
    <row r="5273" s="62" customFormat="1" x14ac:dyDescent="0.35"/>
    <row r="5274" s="62" customFormat="1" x14ac:dyDescent="0.35"/>
    <row r="5275" s="62" customFormat="1" x14ac:dyDescent="0.35"/>
    <row r="5276" s="62" customFormat="1" x14ac:dyDescent="0.35"/>
    <row r="5277" s="62" customFormat="1" x14ac:dyDescent="0.35"/>
    <row r="5278" s="62" customFormat="1" x14ac:dyDescent="0.35"/>
    <row r="5279" s="62" customFormat="1" x14ac:dyDescent="0.35"/>
    <row r="5280" s="62" customFormat="1" x14ac:dyDescent="0.35"/>
    <row r="5281" s="62" customFormat="1" x14ac:dyDescent="0.35"/>
    <row r="5282" s="62" customFormat="1" x14ac:dyDescent="0.35"/>
    <row r="5283" s="62" customFormat="1" x14ac:dyDescent="0.35"/>
    <row r="5284" s="62" customFormat="1" x14ac:dyDescent="0.35"/>
    <row r="5285" s="62" customFormat="1" x14ac:dyDescent="0.35"/>
    <row r="5286" s="62" customFormat="1" x14ac:dyDescent="0.35"/>
    <row r="5287" s="62" customFormat="1" x14ac:dyDescent="0.35"/>
    <row r="5288" s="62" customFormat="1" x14ac:dyDescent="0.35"/>
    <row r="5289" s="62" customFormat="1" x14ac:dyDescent="0.35"/>
    <row r="5290" s="62" customFormat="1" x14ac:dyDescent="0.35"/>
    <row r="5291" s="62" customFormat="1" x14ac:dyDescent="0.35"/>
    <row r="5292" s="62" customFormat="1" x14ac:dyDescent="0.35"/>
    <row r="5293" s="62" customFormat="1" x14ac:dyDescent="0.35"/>
    <row r="5294" s="62" customFormat="1" x14ac:dyDescent="0.35"/>
    <row r="5295" s="62" customFormat="1" x14ac:dyDescent="0.35"/>
    <row r="5296" s="62" customFormat="1" x14ac:dyDescent="0.35"/>
    <row r="5297" s="62" customFormat="1" x14ac:dyDescent="0.35"/>
    <row r="5298" s="62" customFormat="1" x14ac:dyDescent="0.35"/>
    <row r="5299" s="62" customFormat="1" x14ac:dyDescent="0.35"/>
    <row r="5300" s="62" customFormat="1" x14ac:dyDescent="0.35"/>
    <row r="5301" s="62" customFormat="1" x14ac:dyDescent="0.35"/>
    <row r="5302" s="62" customFormat="1" x14ac:dyDescent="0.35"/>
    <row r="5303" s="62" customFormat="1" x14ac:dyDescent="0.35"/>
    <row r="5304" s="62" customFormat="1" x14ac:dyDescent="0.35"/>
    <row r="5305" s="62" customFormat="1" x14ac:dyDescent="0.35"/>
    <row r="5306" s="62" customFormat="1" x14ac:dyDescent="0.35"/>
    <row r="5307" s="62" customFormat="1" x14ac:dyDescent="0.35"/>
    <row r="5308" s="62" customFormat="1" x14ac:dyDescent="0.35"/>
    <row r="5309" s="62" customFormat="1" x14ac:dyDescent="0.35"/>
    <row r="5310" s="62" customFormat="1" x14ac:dyDescent="0.35"/>
    <row r="5311" s="62" customFormat="1" x14ac:dyDescent="0.35"/>
    <row r="5312" s="62" customFormat="1" x14ac:dyDescent="0.35"/>
    <row r="5313" s="62" customFormat="1" x14ac:dyDescent="0.35"/>
    <row r="5314" s="62" customFormat="1" x14ac:dyDescent="0.35"/>
    <row r="5315" s="62" customFormat="1" x14ac:dyDescent="0.35"/>
    <row r="5316" s="62" customFormat="1" x14ac:dyDescent="0.35"/>
    <row r="5317" s="62" customFormat="1" x14ac:dyDescent="0.35"/>
    <row r="5318" s="62" customFormat="1" x14ac:dyDescent="0.35"/>
    <row r="5319" s="62" customFormat="1" x14ac:dyDescent="0.35"/>
    <row r="5320" s="62" customFormat="1" x14ac:dyDescent="0.35"/>
    <row r="5321" s="62" customFormat="1" x14ac:dyDescent="0.35"/>
    <row r="5322" s="62" customFormat="1" x14ac:dyDescent="0.35"/>
    <row r="5323" s="62" customFormat="1" x14ac:dyDescent="0.35"/>
    <row r="5324" s="62" customFormat="1" x14ac:dyDescent="0.35"/>
    <row r="5325" s="62" customFormat="1" x14ac:dyDescent="0.35"/>
    <row r="5326" s="62" customFormat="1" x14ac:dyDescent="0.35"/>
    <row r="5327" s="62" customFormat="1" x14ac:dyDescent="0.35"/>
    <row r="5328" s="62" customFormat="1" x14ac:dyDescent="0.35"/>
    <row r="5329" s="62" customFormat="1" x14ac:dyDescent="0.35"/>
    <row r="5330" s="62" customFormat="1" x14ac:dyDescent="0.35"/>
    <row r="5331" s="62" customFormat="1" x14ac:dyDescent="0.35"/>
    <row r="5332" s="62" customFormat="1" x14ac:dyDescent="0.35"/>
    <row r="5333" s="62" customFormat="1" x14ac:dyDescent="0.35"/>
    <row r="5334" s="62" customFormat="1" x14ac:dyDescent="0.35"/>
    <row r="5335" s="62" customFormat="1" x14ac:dyDescent="0.35"/>
    <row r="5336" s="62" customFormat="1" x14ac:dyDescent="0.35"/>
    <row r="5337" s="62" customFormat="1" x14ac:dyDescent="0.35"/>
    <row r="5338" s="62" customFormat="1" x14ac:dyDescent="0.35"/>
    <row r="5339" s="62" customFormat="1" x14ac:dyDescent="0.35"/>
    <row r="5340" s="62" customFormat="1" x14ac:dyDescent="0.35"/>
    <row r="5341" s="62" customFormat="1" x14ac:dyDescent="0.35"/>
    <row r="5342" s="62" customFormat="1" x14ac:dyDescent="0.35"/>
    <row r="5343" s="62" customFormat="1" x14ac:dyDescent="0.35"/>
    <row r="5344" s="62" customFormat="1" x14ac:dyDescent="0.35"/>
    <row r="5345" s="62" customFormat="1" x14ac:dyDescent="0.35"/>
    <row r="5346" s="62" customFormat="1" x14ac:dyDescent="0.35"/>
    <row r="5347" s="62" customFormat="1" x14ac:dyDescent="0.35"/>
    <row r="5348" s="62" customFormat="1" x14ac:dyDescent="0.35"/>
    <row r="5349" s="62" customFormat="1" x14ac:dyDescent="0.35"/>
    <row r="5350" s="62" customFormat="1" x14ac:dyDescent="0.35"/>
    <row r="5351" s="62" customFormat="1" x14ac:dyDescent="0.35"/>
    <row r="5352" s="62" customFormat="1" x14ac:dyDescent="0.35"/>
    <row r="5353" s="62" customFormat="1" x14ac:dyDescent="0.35"/>
    <row r="5354" s="62" customFormat="1" x14ac:dyDescent="0.35"/>
    <row r="5355" s="62" customFormat="1" x14ac:dyDescent="0.35"/>
    <row r="5356" s="62" customFormat="1" x14ac:dyDescent="0.35"/>
    <row r="5357" s="62" customFormat="1" x14ac:dyDescent="0.35"/>
    <row r="5358" s="62" customFormat="1" x14ac:dyDescent="0.35"/>
    <row r="5359" s="62" customFormat="1" x14ac:dyDescent="0.35"/>
    <row r="5360" s="62" customFormat="1" x14ac:dyDescent="0.35"/>
    <row r="5361" s="62" customFormat="1" x14ac:dyDescent="0.35"/>
    <row r="5362" s="62" customFormat="1" x14ac:dyDescent="0.35"/>
    <row r="5363" s="62" customFormat="1" x14ac:dyDescent="0.35"/>
    <row r="5364" s="62" customFormat="1" x14ac:dyDescent="0.35"/>
    <row r="5365" s="62" customFormat="1" x14ac:dyDescent="0.35"/>
    <row r="5366" s="62" customFormat="1" x14ac:dyDescent="0.35"/>
    <row r="5367" s="62" customFormat="1" x14ac:dyDescent="0.35"/>
    <row r="5368" s="62" customFormat="1" x14ac:dyDescent="0.35"/>
    <row r="5369" s="62" customFormat="1" x14ac:dyDescent="0.35"/>
    <row r="5370" s="62" customFormat="1" x14ac:dyDescent="0.35"/>
    <row r="5371" s="62" customFormat="1" x14ac:dyDescent="0.35"/>
    <row r="5372" s="62" customFormat="1" x14ac:dyDescent="0.35"/>
    <row r="5373" s="62" customFormat="1" x14ac:dyDescent="0.35"/>
    <row r="5374" s="62" customFormat="1" x14ac:dyDescent="0.35"/>
    <row r="5375" s="62" customFormat="1" x14ac:dyDescent="0.35"/>
    <row r="5376" s="62" customFormat="1" x14ac:dyDescent="0.35"/>
    <row r="5377" s="62" customFormat="1" x14ac:dyDescent="0.35"/>
    <row r="5378" s="62" customFormat="1" x14ac:dyDescent="0.35"/>
    <row r="5379" s="62" customFormat="1" x14ac:dyDescent="0.35"/>
    <row r="5380" s="62" customFormat="1" x14ac:dyDescent="0.35"/>
    <row r="5381" s="62" customFormat="1" x14ac:dyDescent="0.35"/>
    <row r="5382" s="62" customFormat="1" x14ac:dyDescent="0.35"/>
    <row r="5383" s="62" customFormat="1" x14ac:dyDescent="0.35"/>
    <row r="5384" s="62" customFormat="1" x14ac:dyDescent="0.35"/>
    <row r="5385" s="62" customFormat="1" x14ac:dyDescent="0.35"/>
    <row r="5386" s="62" customFormat="1" x14ac:dyDescent="0.35"/>
    <row r="5387" s="62" customFormat="1" x14ac:dyDescent="0.35"/>
    <row r="5388" s="62" customFormat="1" x14ac:dyDescent="0.35"/>
    <row r="5389" s="62" customFormat="1" x14ac:dyDescent="0.35"/>
    <row r="5390" s="62" customFormat="1" x14ac:dyDescent="0.35"/>
    <row r="5391" s="62" customFormat="1" x14ac:dyDescent="0.35"/>
    <row r="5392" s="62" customFormat="1" x14ac:dyDescent="0.35"/>
    <row r="5393" s="62" customFormat="1" x14ac:dyDescent="0.35"/>
    <row r="5394" s="62" customFormat="1" x14ac:dyDescent="0.35"/>
    <row r="5395" s="62" customFormat="1" x14ac:dyDescent="0.35"/>
    <row r="5396" s="62" customFormat="1" x14ac:dyDescent="0.35"/>
    <row r="5397" s="62" customFormat="1" x14ac:dyDescent="0.35"/>
    <row r="5398" s="62" customFormat="1" x14ac:dyDescent="0.35"/>
    <row r="5399" s="62" customFormat="1" x14ac:dyDescent="0.35"/>
    <row r="5400" s="62" customFormat="1" x14ac:dyDescent="0.35"/>
    <row r="5401" s="62" customFormat="1" x14ac:dyDescent="0.35"/>
    <row r="5402" s="62" customFormat="1" x14ac:dyDescent="0.35"/>
    <row r="5403" s="62" customFormat="1" x14ac:dyDescent="0.35"/>
    <row r="5404" s="62" customFormat="1" x14ac:dyDescent="0.35"/>
    <row r="5405" s="62" customFormat="1" x14ac:dyDescent="0.35"/>
    <row r="5406" s="62" customFormat="1" x14ac:dyDescent="0.35"/>
    <row r="5407" s="62" customFormat="1" x14ac:dyDescent="0.35"/>
    <row r="5408" s="62" customFormat="1" x14ac:dyDescent="0.35"/>
    <row r="5409" s="62" customFormat="1" x14ac:dyDescent="0.35"/>
    <row r="5410" s="62" customFormat="1" x14ac:dyDescent="0.35"/>
    <row r="5411" s="62" customFormat="1" x14ac:dyDescent="0.35"/>
    <row r="5412" s="62" customFormat="1" x14ac:dyDescent="0.35"/>
    <row r="5413" s="62" customFormat="1" x14ac:dyDescent="0.35"/>
    <row r="5414" s="62" customFormat="1" x14ac:dyDescent="0.35"/>
    <row r="5415" s="62" customFormat="1" x14ac:dyDescent="0.35"/>
    <row r="5416" s="62" customFormat="1" x14ac:dyDescent="0.35"/>
    <row r="5417" s="62" customFormat="1" x14ac:dyDescent="0.35"/>
    <row r="5418" s="62" customFormat="1" x14ac:dyDescent="0.35"/>
    <row r="5419" s="62" customFormat="1" x14ac:dyDescent="0.35"/>
    <row r="5420" s="62" customFormat="1" x14ac:dyDescent="0.35"/>
    <row r="5421" s="62" customFormat="1" x14ac:dyDescent="0.35"/>
    <row r="5422" s="62" customFormat="1" x14ac:dyDescent="0.35"/>
    <row r="5423" s="62" customFormat="1" x14ac:dyDescent="0.35"/>
    <row r="5424" s="62" customFormat="1" x14ac:dyDescent="0.35"/>
    <row r="5425" s="62" customFormat="1" x14ac:dyDescent="0.35"/>
    <row r="5426" s="62" customFormat="1" x14ac:dyDescent="0.35"/>
    <row r="5427" s="62" customFormat="1" x14ac:dyDescent="0.35"/>
    <row r="5428" s="62" customFormat="1" x14ac:dyDescent="0.35"/>
    <row r="5429" s="62" customFormat="1" x14ac:dyDescent="0.35"/>
    <row r="5430" s="62" customFormat="1" x14ac:dyDescent="0.35"/>
    <row r="5431" s="62" customFormat="1" x14ac:dyDescent="0.35"/>
    <row r="5432" s="62" customFormat="1" x14ac:dyDescent="0.35"/>
    <row r="5433" s="62" customFormat="1" x14ac:dyDescent="0.35"/>
    <row r="5434" s="62" customFormat="1" x14ac:dyDescent="0.35"/>
    <row r="5435" s="62" customFormat="1" x14ac:dyDescent="0.35"/>
    <row r="5436" s="62" customFormat="1" x14ac:dyDescent="0.35"/>
    <row r="5437" s="62" customFormat="1" x14ac:dyDescent="0.35"/>
    <row r="5438" s="62" customFormat="1" x14ac:dyDescent="0.35"/>
    <row r="5439" s="62" customFormat="1" x14ac:dyDescent="0.35"/>
    <row r="5440" s="62" customFormat="1" x14ac:dyDescent="0.35"/>
    <row r="5441" s="62" customFormat="1" x14ac:dyDescent="0.35"/>
    <row r="5442" s="62" customFormat="1" x14ac:dyDescent="0.35"/>
    <row r="5443" s="62" customFormat="1" x14ac:dyDescent="0.35"/>
    <row r="5444" s="62" customFormat="1" x14ac:dyDescent="0.35"/>
    <row r="5445" s="62" customFormat="1" x14ac:dyDescent="0.35"/>
    <row r="5446" s="62" customFormat="1" x14ac:dyDescent="0.35"/>
    <row r="5447" s="62" customFormat="1" x14ac:dyDescent="0.35"/>
    <row r="5448" s="62" customFormat="1" x14ac:dyDescent="0.35"/>
    <row r="5449" s="62" customFormat="1" x14ac:dyDescent="0.35"/>
    <row r="5450" s="62" customFormat="1" x14ac:dyDescent="0.35"/>
    <row r="5451" s="62" customFormat="1" x14ac:dyDescent="0.35"/>
    <row r="5452" s="62" customFormat="1" x14ac:dyDescent="0.35"/>
    <row r="5453" s="62" customFormat="1" x14ac:dyDescent="0.35"/>
    <row r="5454" s="62" customFormat="1" x14ac:dyDescent="0.35"/>
    <row r="5455" s="62" customFormat="1" x14ac:dyDescent="0.35"/>
    <row r="5456" s="62" customFormat="1" x14ac:dyDescent="0.35"/>
    <row r="5457" s="62" customFormat="1" x14ac:dyDescent="0.35"/>
    <row r="5458" s="62" customFormat="1" x14ac:dyDescent="0.35"/>
    <row r="5459" s="62" customFormat="1" x14ac:dyDescent="0.35"/>
    <row r="5460" s="62" customFormat="1" x14ac:dyDescent="0.35"/>
    <row r="5461" s="62" customFormat="1" x14ac:dyDescent="0.35"/>
    <row r="5462" s="62" customFormat="1" x14ac:dyDescent="0.35"/>
    <row r="5463" s="62" customFormat="1" x14ac:dyDescent="0.35"/>
    <row r="5464" s="62" customFormat="1" x14ac:dyDescent="0.35"/>
    <row r="5465" s="62" customFormat="1" x14ac:dyDescent="0.35"/>
    <row r="5466" s="62" customFormat="1" x14ac:dyDescent="0.35"/>
    <row r="5467" s="62" customFormat="1" x14ac:dyDescent="0.35"/>
    <row r="5468" s="62" customFormat="1" x14ac:dyDescent="0.35"/>
    <row r="5469" s="62" customFormat="1" x14ac:dyDescent="0.35"/>
    <row r="5470" s="62" customFormat="1" x14ac:dyDescent="0.35"/>
    <row r="5471" s="62" customFormat="1" x14ac:dyDescent="0.35"/>
    <row r="5472" s="62" customFormat="1" x14ac:dyDescent="0.35"/>
    <row r="5473" s="62" customFormat="1" x14ac:dyDescent="0.35"/>
    <row r="5474" s="62" customFormat="1" x14ac:dyDescent="0.35"/>
    <row r="5475" s="62" customFormat="1" x14ac:dyDescent="0.35"/>
    <row r="5476" s="62" customFormat="1" x14ac:dyDescent="0.35"/>
    <row r="5477" s="62" customFormat="1" x14ac:dyDescent="0.35"/>
    <row r="5478" s="62" customFormat="1" x14ac:dyDescent="0.35"/>
    <row r="5479" s="62" customFormat="1" x14ac:dyDescent="0.35"/>
    <row r="5480" s="62" customFormat="1" x14ac:dyDescent="0.35"/>
    <row r="5481" s="62" customFormat="1" x14ac:dyDescent="0.35"/>
    <row r="5482" s="62" customFormat="1" x14ac:dyDescent="0.35"/>
    <row r="5483" s="62" customFormat="1" x14ac:dyDescent="0.35"/>
    <row r="5484" s="62" customFormat="1" x14ac:dyDescent="0.35"/>
    <row r="5485" s="62" customFormat="1" x14ac:dyDescent="0.35"/>
    <row r="5486" s="62" customFormat="1" x14ac:dyDescent="0.35"/>
    <row r="5487" s="62" customFormat="1" x14ac:dyDescent="0.35"/>
    <row r="5488" s="62" customFormat="1" x14ac:dyDescent="0.35"/>
    <row r="5489" s="62" customFormat="1" x14ac:dyDescent="0.35"/>
    <row r="5490" s="62" customFormat="1" x14ac:dyDescent="0.35"/>
    <row r="5491" s="62" customFormat="1" x14ac:dyDescent="0.35"/>
    <row r="5492" s="62" customFormat="1" x14ac:dyDescent="0.35"/>
    <row r="5493" s="62" customFormat="1" x14ac:dyDescent="0.35"/>
    <row r="5494" s="62" customFormat="1" x14ac:dyDescent="0.35"/>
    <row r="5495" s="62" customFormat="1" x14ac:dyDescent="0.35"/>
    <row r="5496" s="62" customFormat="1" x14ac:dyDescent="0.35"/>
    <row r="5497" s="62" customFormat="1" x14ac:dyDescent="0.35"/>
    <row r="5498" s="62" customFormat="1" x14ac:dyDescent="0.35"/>
    <row r="5499" s="62" customFormat="1" x14ac:dyDescent="0.35"/>
    <row r="5500" s="62" customFormat="1" x14ac:dyDescent="0.35"/>
    <row r="5501" s="62" customFormat="1" x14ac:dyDescent="0.35"/>
    <row r="5502" s="62" customFormat="1" x14ac:dyDescent="0.35"/>
    <row r="5503" s="62" customFormat="1" x14ac:dyDescent="0.35"/>
    <row r="5504" s="62" customFormat="1" x14ac:dyDescent="0.35"/>
    <row r="5505" s="62" customFormat="1" x14ac:dyDescent="0.35"/>
    <row r="5506" s="62" customFormat="1" x14ac:dyDescent="0.35"/>
    <row r="5507" s="62" customFormat="1" x14ac:dyDescent="0.35"/>
    <row r="5508" s="62" customFormat="1" x14ac:dyDescent="0.35"/>
    <row r="5509" s="62" customFormat="1" x14ac:dyDescent="0.35"/>
    <row r="5510" s="62" customFormat="1" x14ac:dyDescent="0.35"/>
    <row r="5511" s="62" customFormat="1" x14ac:dyDescent="0.35"/>
    <row r="5512" s="62" customFormat="1" x14ac:dyDescent="0.35"/>
    <row r="5513" s="62" customFormat="1" x14ac:dyDescent="0.35"/>
    <row r="5514" s="62" customFormat="1" x14ac:dyDescent="0.35"/>
    <row r="5515" s="62" customFormat="1" x14ac:dyDescent="0.35"/>
    <row r="5516" s="62" customFormat="1" x14ac:dyDescent="0.35"/>
    <row r="5517" s="62" customFormat="1" x14ac:dyDescent="0.35"/>
    <row r="5518" s="62" customFormat="1" x14ac:dyDescent="0.35"/>
    <row r="5519" s="62" customFormat="1" x14ac:dyDescent="0.35"/>
    <row r="5520" s="62" customFormat="1" x14ac:dyDescent="0.35"/>
    <row r="5521" s="62" customFormat="1" x14ac:dyDescent="0.35"/>
    <row r="5522" s="62" customFormat="1" x14ac:dyDescent="0.35"/>
    <row r="5523" s="62" customFormat="1" x14ac:dyDescent="0.35"/>
    <row r="5524" s="62" customFormat="1" x14ac:dyDescent="0.35"/>
    <row r="5525" s="62" customFormat="1" x14ac:dyDescent="0.35"/>
    <row r="5526" s="62" customFormat="1" x14ac:dyDescent="0.35"/>
    <row r="5527" s="62" customFormat="1" x14ac:dyDescent="0.35"/>
    <row r="5528" s="62" customFormat="1" x14ac:dyDescent="0.35"/>
    <row r="5529" s="62" customFormat="1" x14ac:dyDescent="0.35"/>
    <row r="5530" s="62" customFormat="1" x14ac:dyDescent="0.35"/>
    <row r="5531" s="62" customFormat="1" x14ac:dyDescent="0.35"/>
    <row r="5532" s="62" customFormat="1" x14ac:dyDescent="0.35"/>
    <row r="5533" s="62" customFormat="1" x14ac:dyDescent="0.35"/>
    <row r="5534" s="62" customFormat="1" x14ac:dyDescent="0.35"/>
    <row r="5535" s="62" customFormat="1" x14ac:dyDescent="0.35"/>
    <row r="5536" s="62" customFormat="1" x14ac:dyDescent="0.35"/>
    <row r="5537" s="62" customFormat="1" x14ac:dyDescent="0.35"/>
    <row r="5538" s="62" customFormat="1" x14ac:dyDescent="0.35"/>
    <row r="5539" s="62" customFormat="1" x14ac:dyDescent="0.35"/>
    <row r="5540" s="62" customFormat="1" x14ac:dyDescent="0.35"/>
    <row r="5541" s="62" customFormat="1" x14ac:dyDescent="0.35"/>
    <row r="5542" s="62" customFormat="1" x14ac:dyDescent="0.35"/>
    <row r="5543" s="62" customFormat="1" x14ac:dyDescent="0.35"/>
    <row r="5544" s="62" customFormat="1" x14ac:dyDescent="0.35"/>
    <row r="5545" s="62" customFormat="1" x14ac:dyDescent="0.35"/>
    <row r="5546" s="62" customFormat="1" x14ac:dyDescent="0.35"/>
    <row r="5547" s="62" customFormat="1" x14ac:dyDescent="0.35"/>
    <row r="5548" s="62" customFormat="1" x14ac:dyDescent="0.35"/>
    <row r="5549" s="62" customFormat="1" x14ac:dyDescent="0.35"/>
    <row r="5550" s="62" customFormat="1" x14ac:dyDescent="0.35"/>
    <row r="5551" s="62" customFormat="1" x14ac:dyDescent="0.35"/>
    <row r="5552" s="62" customFormat="1" x14ac:dyDescent="0.35"/>
    <row r="5553" s="62" customFormat="1" x14ac:dyDescent="0.35"/>
    <row r="5554" s="62" customFormat="1" x14ac:dyDescent="0.35"/>
    <row r="5555" s="62" customFormat="1" x14ac:dyDescent="0.35"/>
    <row r="5556" s="62" customFormat="1" x14ac:dyDescent="0.35"/>
    <row r="5557" s="62" customFormat="1" x14ac:dyDescent="0.35"/>
    <row r="5558" s="62" customFormat="1" x14ac:dyDescent="0.35"/>
    <row r="5559" s="62" customFormat="1" x14ac:dyDescent="0.35"/>
    <row r="5560" s="62" customFormat="1" x14ac:dyDescent="0.35"/>
    <row r="5561" s="62" customFormat="1" x14ac:dyDescent="0.35"/>
    <row r="5562" s="62" customFormat="1" x14ac:dyDescent="0.35"/>
    <row r="5563" s="62" customFormat="1" x14ac:dyDescent="0.35"/>
    <row r="5564" s="62" customFormat="1" x14ac:dyDescent="0.35"/>
    <row r="5565" s="62" customFormat="1" x14ac:dyDescent="0.35"/>
    <row r="5566" s="62" customFormat="1" x14ac:dyDescent="0.35"/>
    <row r="5567" s="62" customFormat="1" x14ac:dyDescent="0.35"/>
    <row r="5568" s="62" customFormat="1" x14ac:dyDescent="0.35"/>
    <row r="5569" s="62" customFormat="1" x14ac:dyDescent="0.35"/>
    <row r="5570" s="62" customFormat="1" x14ac:dyDescent="0.35"/>
    <row r="5571" s="62" customFormat="1" x14ac:dyDescent="0.35"/>
    <row r="5572" s="62" customFormat="1" x14ac:dyDescent="0.35"/>
    <row r="5573" s="62" customFormat="1" x14ac:dyDescent="0.35"/>
    <row r="5574" s="62" customFormat="1" x14ac:dyDescent="0.35"/>
    <row r="5575" s="62" customFormat="1" x14ac:dyDescent="0.35"/>
    <row r="5576" s="62" customFormat="1" x14ac:dyDescent="0.35"/>
    <row r="5577" s="62" customFormat="1" x14ac:dyDescent="0.35"/>
    <row r="5578" s="62" customFormat="1" x14ac:dyDescent="0.35"/>
    <row r="5579" s="62" customFormat="1" x14ac:dyDescent="0.35"/>
    <row r="5580" s="62" customFormat="1" x14ac:dyDescent="0.35"/>
    <row r="5581" s="62" customFormat="1" x14ac:dyDescent="0.35"/>
    <row r="5582" s="62" customFormat="1" x14ac:dyDescent="0.35"/>
    <row r="5583" s="62" customFormat="1" x14ac:dyDescent="0.35"/>
    <row r="5584" s="62" customFormat="1" x14ac:dyDescent="0.35"/>
    <row r="5585" s="62" customFormat="1" x14ac:dyDescent="0.35"/>
    <row r="5586" s="62" customFormat="1" x14ac:dyDescent="0.35"/>
    <row r="5587" s="62" customFormat="1" x14ac:dyDescent="0.35"/>
    <row r="5588" s="62" customFormat="1" x14ac:dyDescent="0.35"/>
    <row r="5589" s="62" customFormat="1" x14ac:dyDescent="0.35"/>
    <row r="5590" s="62" customFormat="1" x14ac:dyDescent="0.35"/>
    <row r="5591" s="62" customFormat="1" x14ac:dyDescent="0.35"/>
    <row r="5592" s="62" customFormat="1" x14ac:dyDescent="0.35"/>
    <row r="5593" s="62" customFormat="1" x14ac:dyDescent="0.35"/>
    <row r="5594" s="62" customFormat="1" x14ac:dyDescent="0.35"/>
    <row r="5595" s="62" customFormat="1" x14ac:dyDescent="0.35"/>
    <row r="5596" s="62" customFormat="1" x14ac:dyDescent="0.35"/>
    <row r="5597" s="62" customFormat="1" x14ac:dyDescent="0.35"/>
    <row r="5598" s="62" customFormat="1" x14ac:dyDescent="0.35"/>
    <row r="5599" s="62" customFormat="1" x14ac:dyDescent="0.35"/>
    <row r="5600" s="62" customFormat="1" x14ac:dyDescent="0.35"/>
    <row r="5601" s="62" customFormat="1" x14ac:dyDescent="0.35"/>
    <row r="5602" s="62" customFormat="1" x14ac:dyDescent="0.35"/>
    <row r="5603" s="62" customFormat="1" x14ac:dyDescent="0.35"/>
    <row r="5604" s="62" customFormat="1" x14ac:dyDescent="0.35"/>
    <row r="5605" s="62" customFormat="1" x14ac:dyDescent="0.35"/>
    <row r="5606" s="62" customFormat="1" x14ac:dyDescent="0.35"/>
    <row r="5607" s="62" customFormat="1" x14ac:dyDescent="0.35"/>
    <row r="5608" s="62" customFormat="1" x14ac:dyDescent="0.35"/>
    <row r="5609" s="62" customFormat="1" x14ac:dyDescent="0.35"/>
    <row r="5610" s="62" customFormat="1" x14ac:dyDescent="0.35"/>
    <row r="5611" s="62" customFormat="1" x14ac:dyDescent="0.35"/>
    <row r="5612" s="62" customFormat="1" x14ac:dyDescent="0.35"/>
    <row r="5613" s="62" customFormat="1" x14ac:dyDescent="0.35"/>
    <row r="5614" s="62" customFormat="1" x14ac:dyDescent="0.35"/>
    <row r="5615" s="62" customFormat="1" x14ac:dyDescent="0.35"/>
    <row r="5616" s="62" customFormat="1" x14ac:dyDescent="0.35"/>
    <row r="5617" s="62" customFormat="1" x14ac:dyDescent="0.35"/>
    <row r="5618" s="62" customFormat="1" x14ac:dyDescent="0.35"/>
    <row r="5619" s="62" customFormat="1" x14ac:dyDescent="0.35"/>
    <row r="5620" s="62" customFormat="1" x14ac:dyDescent="0.35"/>
    <row r="5621" s="62" customFormat="1" x14ac:dyDescent="0.35"/>
    <row r="5622" s="62" customFormat="1" x14ac:dyDescent="0.35"/>
    <row r="5623" s="62" customFormat="1" x14ac:dyDescent="0.35"/>
    <row r="5624" s="62" customFormat="1" x14ac:dyDescent="0.35"/>
    <row r="5625" s="62" customFormat="1" x14ac:dyDescent="0.35"/>
    <row r="5626" s="62" customFormat="1" x14ac:dyDescent="0.35"/>
    <row r="5627" s="62" customFormat="1" x14ac:dyDescent="0.35"/>
    <row r="5628" s="62" customFormat="1" x14ac:dyDescent="0.35"/>
    <row r="5629" s="62" customFormat="1" x14ac:dyDescent="0.35"/>
    <row r="5630" s="62" customFormat="1" x14ac:dyDescent="0.35"/>
    <row r="5631" s="62" customFormat="1" x14ac:dyDescent="0.35"/>
    <row r="5632" s="62" customFormat="1" x14ac:dyDescent="0.35"/>
    <row r="5633" s="62" customFormat="1" x14ac:dyDescent="0.35"/>
    <row r="5634" s="62" customFormat="1" x14ac:dyDescent="0.35"/>
    <row r="5635" s="62" customFormat="1" x14ac:dyDescent="0.35"/>
    <row r="5636" s="62" customFormat="1" x14ac:dyDescent="0.35"/>
    <row r="5637" s="62" customFormat="1" x14ac:dyDescent="0.35"/>
    <row r="5638" s="62" customFormat="1" x14ac:dyDescent="0.35"/>
    <row r="5639" s="62" customFormat="1" x14ac:dyDescent="0.35"/>
    <row r="5640" s="62" customFormat="1" x14ac:dyDescent="0.35"/>
    <row r="5641" s="62" customFormat="1" x14ac:dyDescent="0.35"/>
    <row r="5642" s="62" customFormat="1" x14ac:dyDescent="0.35"/>
    <row r="5643" s="62" customFormat="1" x14ac:dyDescent="0.35"/>
    <row r="5644" s="62" customFormat="1" x14ac:dyDescent="0.35"/>
    <row r="5645" s="62" customFormat="1" x14ac:dyDescent="0.35"/>
    <row r="5646" s="62" customFormat="1" x14ac:dyDescent="0.35"/>
    <row r="5647" s="62" customFormat="1" x14ac:dyDescent="0.35"/>
    <row r="5648" s="62" customFormat="1" x14ac:dyDescent="0.35"/>
    <row r="5649" s="62" customFormat="1" x14ac:dyDescent="0.35"/>
    <row r="5650" s="62" customFormat="1" x14ac:dyDescent="0.35"/>
    <row r="5651" s="62" customFormat="1" x14ac:dyDescent="0.35"/>
    <row r="5652" s="62" customFormat="1" x14ac:dyDescent="0.35"/>
    <row r="5653" s="62" customFormat="1" x14ac:dyDescent="0.35"/>
    <row r="5654" s="62" customFormat="1" x14ac:dyDescent="0.35"/>
    <row r="5655" s="62" customFormat="1" x14ac:dyDescent="0.35"/>
    <row r="5656" s="62" customFormat="1" x14ac:dyDescent="0.35"/>
    <row r="5657" s="62" customFormat="1" x14ac:dyDescent="0.35"/>
    <row r="5658" s="62" customFormat="1" x14ac:dyDescent="0.35"/>
    <row r="5659" s="62" customFormat="1" x14ac:dyDescent="0.35"/>
    <row r="5660" s="62" customFormat="1" x14ac:dyDescent="0.35"/>
    <row r="5661" s="62" customFormat="1" x14ac:dyDescent="0.35"/>
    <row r="5662" s="62" customFormat="1" x14ac:dyDescent="0.35"/>
    <row r="5663" s="62" customFormat="1" x14ac:dyDescent="0.35"/>
    <row r="5664" s="62" customFormat="1" x14ac:dyDescent="0.35"/>
    <row r="5665" s="62" customFormat="1" x14ac:dyDescent="0.35"/>
    <row r="5666" s="62" customFormat="1" x14ac:dyDescent="0.35"/>
    <row r="5667" s="62" customFormat="1" x14ac:dyDescent="0.35"/>
    <row r="5668" s="62" customFormat="1" x14ac:dyDescent="0.35"/>
    <row r="5669" s="62" customFormat="1" x14ac:dyDescent="0.35"/>
    <row r="5670" s="62" customFormat="1" x14ac:dyDescent="0.35"/>
    <row r="5671" s="62" customFormat="1" x14ac:dyDescent="0.35"/>
    <row r="5672" s="62" customFormat="1" x14ac:dyDescent="0.35"/>
    <row r="5673" s="62" customFormat="1" x14ac:dyDescent="0.35"/>
    <row r="5674" s="62" customFormat="1" x14ac:dyDescent="0.35"/>
    <row r="5675" s="62" customFormat="1" x14ac:dyDescent="0.35"/>
    <row r="5676" s="62" customFormat="1" x14ac:dyDescent="0.35"/>
    <row r="5677" s="62" customFormat="1" x14ac:dyDescent="0.35"/>
    <row r="5678" s="62" customFormat="1" x14ac:dyDescent="0.35"/>
    <row r="5679" s="62" customFormat="1" x14ac:dyDescent="0.35"/>
    <row r="5680" s="62" customFormat="1" x14ac:dyDescent="0.35"/>
    <row r="5681" s="62" customFormat="1" x14ac:dyDescent="0.35"/>
    <row r="5682" s="62" customFormat="1" x14ac:dyDescent="0.35"/>
    <row r="5683" s="62" customFormat="1" x14ac:dyDescent="0.35"/>
    <row r="5684" s="62" customFormat="1" x14ac:dyDescent="0.35"/>
    <row r="5685" s="62" customFormat="1" x14ac:dyDescent="0.35"/>
    <row r="5686" s="62" customFormat="1" x14ac:dyDescent="0.35"/>
    <row r="5687" s="62" customFormat="1" x14ac:dyDescent="0.35"/>
    <row r="5688" s="62" customFormat="1" x14ac:dyDescent="0.35"/>
    <row r="5689" s="62" customFormat="1" x14ac:dyDescent="0.35"/>
    <row r="5690" s="62" customFormat="1" x14ac:dyDescent="0.35"/>
    <row r="5691" s="62" customFormat="1" x14ac:dyDescent="0.35"/>
    <row r="5692" s="62" customFormat="1" x14ac:dyDescent="0.35"/>
    <row r="5693" s="62" customFormat="1" x14ac:dyDescent="0.35"/>
    <row r="5694" s="62" customFormat="1" x14ac:dyDescent="0.35"/>
    <row r="5695" s="62" customFormat="1" x14ac:dyDescent="0.35"/>
    <row r="5696" s="62" customFormat="1" x14ac:dyDescent="0.35"/>
    <row r="5697" s="62" customFormat="1" x14ac:dyDescent="0.35"/>
    <row r="5698" s="62" customFormat="1" x14ac:dyDescent="0.35"/>
    <row r="5699" s="62" customFormat="1" x14ac:dyDescent="0.35"/>
    <row r="5700" s="62" customFormat="1" x14ac:dyDescent="0.35"/>
    <row r="5701" s="62" customFormat="1" x14ac:dyDescent="0.35"/>
    <row r="5702" s="62" customFormat="1" x14ac:dyDescent="0.35"/>
    <row r="5703" s="62" customFormat="1" x14ac:dyDescent="0.35"/>
    <row r="5704" s="62" customFormat="1" x14ac:dyDescent="0.35"/>
    <row r="5705" s="62" customFormat="1" x14ac:dyDescent="0.35"/>
    <row r="5706" s="62" customFormat="1" x14ac:dyDescent="0.35"/>
    <row r="5707" s="62" customFormat="1" x14ac:dyDescent="0.35"/>
    <row r="5708" s="62" customFormat="1" x14ac:dyDescent="0.35"/>
    <row r="5709" s="62" customFormat="1" x14ac:dyDescent="0.35"/>
    <row r="5710" s="62" customFormat="1" x14ac:dyDescent="0.35"/>
    <row r="5711" s="62" customFormat="1" x14ac:dyDescent="0.35"/>
    <row r="5712" s="62" customFormat="1" x14ac:dyDescent="0.35"/>
    <row r="5713" s="62" customFormat="1" x14ac:dyDescent="0.35"/>
    <row r="5714" s="62" customFormat="1" x14ac:dyDescent="0.35"/>
    <row r="5715" s="62" customFormat="1" x14ac:dyDescent="0.35"/>
    <row r="5716" s="62" customFormat="1" x14ac:dyDescent="0.35"/>
    <row r="5717" s="62" customFormat="1" x14ac:dyDescent="0.35"/>
    <row r="5718" s="62" customFormat="1" x14ac:dyDescent="0.35"/>
    <row r="5719" s="62" customFormat="1" x14ac:dyDescent="0.35"/>
    <row r="5720" s="62" customFormat="1" x14ac:dyDescent="0.35"/>
    <row r="5721" s="62" customFormat="1" x14ac:dyDescent="0.35"/>
    <row r="5722" s="62" customFormat="1" x14ac:dyDescent="0.35"/>
    <row r="5723" s="62" customFormat="1" x14ac:dyDescent="0.35"/>
    <row r="5724" s="62" customFormat="1" x14ac:dyDescent="0.35"/>
    <row r="5725" s="62" customFormat="1" x14ac:dyDescent="0.35"/>
    <row r="5726" s="62" customFormat="1" x14ac:dyDescent="0.35"/>
    <row r="5727" s="62" customFormat="1" x14ac:dyDescent="0.35"/>
    <row r="5728" s="62" customFormat="1" x14ac:dyDescent="0.35"/>
    <row r="5729" s="62" customFormat="1" x14ac:dyDescent="0.35"/>
    <row r="5730" s="62" customFormat="1" x14ac:dyDescent="0.35"/>
    <row r="5731" s="62" customFormat="1" x14ac:dyDescent="0.35"/>
    <row r="5732" s="62" customFormat="1" x14ac:dyDescent="0.35"/>
    <row r="5733" s="62" customFormat="1" x14ac:dyDescent="0.35"/>
    <row r="5734" s="62" customFormat="1" x14ac:dyDescent="0.35"/>
    <row r="5735" s="62" customFormat="1" x14ac:dyDescent="0.35"/>
    <row r="5736" s="62" customFormat="1" x14ac:dyDescent="0.35"/>
    <row r="5737" s="62" customFormat="1" x14ac:dyDescent="0.35"/>
    <row r="5738" s="62" customFormat="1" x14ac:dyDescent="0.35"/>
    <row r="5739" s="62" customFormat="1" x14ac:dyDescent="0.35"/>
    <row r="5740" s="62" customFormat="1" x14ac:dyDescent="0.35"/>
    <row r="5741" s="62" customFormat="1" x14ac:dyDescent="0.35"/>
    <row r="5742" s="62" customFormat="1" x14ac:dyDescent="0.35"/>
    <row r="5743" s="62" customFormat="1" x14ac:dyDescent="0.35"/>
    <row r="5744" s="62" customFormat="1" x14ac:dyDescent="0.35"/>
    <row r="5745" s="62" customFormat="1" x14ac:dyDescent="0.35"/>
    <row r="5746" s="62" customFormat="1" x14ac:dyDescent="0.35"/>
    <row r="5747" s="62" customFormat="1" x14ac:dyDescent="0.35"/>
    <row r="5748" s="62" customFormat="1" x14ac:dyDescent="0.35"/>
    <row r="5749" s="62" customFormat="1" x14ac:dyDescent="0.35"/>
    <row r="5750" s="62" customFormat="1" x14ac:dyDescent="0.35"/>
    <row r="5751" s="62" customFormat="1" x14ac:dyDescent="0.35"/>
    <row r="5752" s="62" customFormat="1" x14ac:dyDescent="0.35"/>
    <row r="5753" s="62" customFormat="1" x14ac:dyDescent="0.35"/>
    <row r="5754" s="62" customFormat="1" x14ac:dyDescent="0.35"/>
    <row r="5755" s="62" customFormat="1" x14ac:dyDescent="0.35"/>
    <row r="5756" s="62" customFormat="1" x14ac:dyDescent="0.35"/>
    <row r="5757" s="62" customFormat="1" x14ac:dyDescent="0.35"/>
    <row r="5758" s="62" customFormat="1" x14ac:dyDescent="0.35"/>
    <row r="5759" s="62" customFormat="1" x14ac:dyDescent="0.35"/>
    <row r="5760" s="62" customFormat="1" x14ac:dyDescent="0.35"/>
    <row r="5761" s="62" customFormat="1" x14ac:dyDescent="0.35"/>
    <row r="5762" s="62" customFormat="1" x14ac:dyDescent="0.35"/>
    <row r="5763" s="62" customFormat="1" x14ac:dyDescent="0.35"/>
    <row r="5764" s="62" customFormat="1" x14ac:dyDescent="0.35"/>
    <row r="5765" s="62" customFormat="1" x14ac:dyDescent="0.35"/>
    <row r="5766" s="62" customFormat="1" x14ac:dyDescent="0.35"/>
    <row r="5767" s="62" customFormat="1" x14ac:dyDescent="0.35"/>
    <row r="5768" s="62" customFormat="1" x14ac:dyDescent="0.35"/>
    <row r="5769" s="62" customFormat="1" x14ac:dyDescent="0.35"/>
    <row r="5770" s="62" customFormat="1" x14ac:dyDescent="0.35"/>
    <row r="5771" s="62" customFormat="1" x14ac:dyDescent="0.35"/>
    <row r="5772" s="62" customFormat="1" x14ac:dyDescent="0.35"/>
    <row r="5773" s="62" customFormat="1" x14ac:dyDescent="0.35"/>
    <row r="5774" s="62" customFormat="1" x14ac:dyDescent="0.35"/>
    <row r="5775" s="62" customFormat="1" x14ac:dyDescent="0.35"/>
    <row r="5776" s="62" customFormat="1" x14ac:dyDescent="0.35"/>
    <row r="5777" s="62" customFormat="1" x14ac:dyDescent="0.35"/>
    <row r="5778" s="62" customFormat="1" x14ac:dyDescent="0.35"/>
    <row r="5779" s="62" customFormat="1" x14ac:dyDescent="0.35"/>
    <row r="5780" s="62" customFormat="1" x14ac:dyDescent="0.35"/>
    <row r="5781" s="62" customFormat="1" x14ac:dyDescent="0.35"/>
    <row r="5782" s="62" customFormat="1" x14ac:dyDescent="0.35"/>
    <row r="5783" s="62" customFormat="1" x14ac:dyDescent="0.35"/>
    <row r="5784" s="62" customFormat="1" x14ac:dyDescent="0.35"/>
    <row r="5785" s="62" customFormat="1" x14ac:dyDescent="0.35"/>
    <row r="5786" s="62" customFormat="1" x14ac:dyDescent="0.35"/>
    <row r="5787" s="62" customFormat="1" x14ac:dyDescent="0.35"/>
    <row r="5788" s="62" customFormat="1" x14ac:dyDescent="0.35"/>
    <row r="5789" s="62" customFormat="1" x14ac:dyDescent="0.35"/>
    <row r="5790" s="62" customFormat="1" x14ac:dyDescent="0.35"/>
    <row r="5791" s="62" customFormat="1" x14ac:dyDescent="0.35"/>
    <row r="5792" s="62" customFormat="1" x14ac:dyDescent="0.35"/>
    <row r="5793" s="62" customFormat="1" x14ac:dyDescent="0.35"/>
    <row r="5794" s="62" customFormat="1" x14ac:dyDescent="0.35"/>
    <row r="5795" s="62" customFormat="1" x14ac:dyDescent="0.35"/>
    <row r="5796" s="62" customFormat="1" x14ac:dyDescent="0.35"/>
    <row r="5797" s="62" customFormat="1" x14ac:dyDescent="0.35"/>
    <row r="5798" s="62" customFormat="1" x14ac:dyDescent="0.35"/>
    <row r="5799" s="62" customFormat="1" x14ac:dyDescent="0.35"/>
    <row r="5800" s="62" customFormat="1" x14ac:dyDescent="0.35"/>
    <row r="5801" s="62" customFormat="1" x14ac:dyDescent="0.35"/>
    <row r="5802" s="62" customFormat="1" x14ac:dyDescent="0.35"/>
    <row r="5803" s="62" customFormat="1" x14ac:dyDescent="0.35"/>
    <row r="5804" s="62" customFormat="1" x14ac:dyDescent="0.35"/>
    <row r="5805" s="62" customFormat="1" x14ac:dyDescent="0.35"/>
    <row r="5806" s="62" customFormat="1" x14ac:dyDescent="0.35"/>
    <row r="5807" s="62" customFormat="1" x14ac:dyDescent="0.35"/>
    <row r="5808" s="62" customFormat="1" x14ac:dyDescent="0.35"/>
    <row r="5809" s="62" customFormat="1" x14ac:dyDescent="0.35"/>
    <row r="5810" s="62" customFormat="1" x14ac:dyDescent="0.35"/>
    <row r="5811" s="62" customFormat="1" x14ac:dyDescent="0.35"/>
    <row r="5812" s="62" customFormat="1" x14ac:dyDescent="0.35"/>
    <row r="5813" s="62" customFormat="1" x14ac:dyDescent="0.35"/>
    <row r="5814" s="62" customFormat="1" x14ac:dyDescent="0.35"/>
    <row r="5815" s="62" customFormat="1" x14ac:dyDescent="0.35"/>
    <row r="5816" s="62" customFormat="1" x14ac:dyDescent="0.35"/>
    <row r="5817" s="62" customFormat="1" x14ac:dyDescent="0.35"/>
    <row r="5818" s="62" customFormat="1" x14ac:dyDescent="0.35"/>
    <row r="5819" s="62" customFormat="1" x14ac:dyDescent="0.35"/>
    <row r="5820" s="62" customFormat="1" x14ac:dyDescent="0.35"/>
    <row r="5821" s="62" customFormat="1" x14ac:dyDescent="0.35"/>
    <row r="5822" s="62" customFormat="1" x14ac:dyDescent="0.35"/>
    <row r="5823" s="62" customFormat="1" x14ac:dyDescent="0.35"/>
    <row r="5824" s="62" customFormat="1" x14ac:dyDescent="0.35"/>
    <row r="5825" s="62" customFormat="1" x14ac:dyDescent="0.35"/>
    <row r="5826" s="62" customFormat="1" x14ac:dyDescent="0.35"/>
    <row r="5827" s="62" customFormat="1" x14ac:dyDescent="0.35"/>
    <row r="5828" s="62" customFormat="1" x14ac:dyDescent="0.35"/>
    <row r="5829" s="62" customFormat="1" x14ac:dyDescent="0.35"/>
    <row r="5830" s="62" customFormat="1" x14ac:dyDescent="0.35"/>
    <row r="5831" s="62" customFormat="1" x14ac:dyDescent="0.35"/>
    <row r="5832" s="62" customFormat="1" x14ac:dyDescent="0.35"/>
    <row r="5833" s="62" customFormat="1" x14ac:dyDescent="0.35"/>
    <row r="5834" s="62" customFormat="1" x14ac:dyDescent="0.35"/>
    <row r="5835" s="62" customFormat="1" x14ac:dyDescent="0.35"/>
    <row r="5836" s="62" customFormat="1" x14ac:dyDescent="0.35"/>
    <row r="5837" s="62" customFormat="1" x14ac:dyDescent="0.35"/>
    <row r="5838" s="62" customFormat="1" x14ac:dyDescent="0.35"/>
    <row r="5839" s="62" customFormat="1" x14ac:dyDescent="0.35"/>
    <row r="5840" s="62" customFormat="1" x14ac:dyDescent="0.35"/>
    <row r="5841" s="62" customFormat="1" x14ac:dyDescent="0.35"/>
    <row r="5842" s="62" customFormat="1" x14ac:dyDescent="0.35"/>
    <row r="5843" s="62" customFormat="1" x14ac:dyDescent="0.35"/>
    <row r="5844" s="62" customFormat="1" x14ac:dyDescent="0.35"/>
    <row r="5845" s="62" customFormat="1" x14ac:dyDescent="0.35"/>
    <row r="5846" s="62" customFormat="1" x14ac:dyDescent="0.35"/>
    <row r="5847" s="62" customFormat="1" x14ac:dyDescent="0.35"/>
    <row r="5848" s="62" customFormat="1" x14ac:dyDescent="0.35"/>
    <row r="5849" s="62" customFormat="1" x14ac:dyDescent="0.35"/>
    <row r="5850" s="62" customFormat="1" x14ac:dyDescent="0.35"/>
    <row r="5851" s="62" customFormat="1" x14ac:dyDescent="0.35"/>
    <row r="5852" s="62" customFormat="1" x14ac:dyDescent="0.35"/>
    <row r="5853" s="62" customFormat="1" x14ac:dyDescent="0.35"/>
    <row r="5854" s="62" customFormat="1" x14ac:dyDescent="0.35"/>
    <row r="5855" s="62" customFormat="1" x14ac:dyDescent="0.35"/>
    <row r="5856" s="62" customFormat="1" x14ac:dyDescent="0.35"/>
    <row r="5857" s="62" customFormat="1" x14ac:dyDescent="0.35"/>
    <row r="5858" s="62" customFormat="1" x14ac:dyDescent="0.35"/>
    <row r="5859" s="62" customFormat="1" x14ac:dyDescent="0.35"/>
    <row r="5860" s="62" customFormat="1" x14ac:dyDescent="0.35"/>
    <row r="5861" s="62" customFormat="1" x14ac:dyDescent="0.35"/>
    <row r="5862" s="62" customFormat="1" x14ac:dyDescent="0.35"/>
    <row r="5863" s="62" customFormat="1" x14ac:dyDescent="0.35"/>
    <row r="5864" s="62" customFormat="1" x14ac:dyDescent="0.35"/>
    <row r="5865" s="62" customFormat="1" x14ac:dyDescent="0.35"/>
    <row r="5866" s="62" customFormat="1" x14ac:dyDescent="0.35"/>
    <row r="5867" s="62" customFormat="1" x14ac:dyDescent="0.35"/>
    <row r="5868" s="62" customFormat="1" x14ac:dyDescent="0.35"/>
    <row r="5869" s="62" customFormat="1" x14ac:dyDescent="0.35"/>
    <row r="5870" s="62" customFormat="1" x14ac:dyDescent="0.35"/>
    <row r="5871" s="62" customFormat="1" x14ac:dyDescent="0.35"/>
    <row r="5872" s="62" customFormat="1" x14ac:dyDescent="0.35"/>
    <row r="5873" s="62" customFormat="1" x14ac:dyDescent="0.35"/>
    <row r="5874" s="62" customFormat="1" x14ac:dyDescent="0.35"/>
    <row r="5875" s="62" customFormat="1" x14ac:dyDescent="0.35"/>
    <row r="5876" s="62" customFormat="1" x14ac:dyDescent="0.35"/>
    <row r="5877" s="62" customFormat="1" x14ac:dyDescent="0.35"/>
    <row r="5878" s="62" customFormat="1" x14ac:dyDescent="0.35"/>
    <row r="5879" s="62" customFormat="1" x14ac:dyDescent="0.35"/>
    <row r="5880" s="62" customFormat="1" x14ac:dyDescent="0.35"/>
    <row r="5881" s="62" customFormat="1" x14ac:dyDescent="0.35"/>
    <row r="5882" s="62" customFormat="1" x14ac:dyDescent="0.35"/>
    <row r="5883" s="62" customFormat="1" x14ac:dyDescent="0.35"/>
    <row r="5884" s="62" customFormat="1" x14ac:dyDescent="0.35"/>
    <row r="5885" s="62" customFormat="1" x14ac:dyDescent="0.35"/>
    <row r="5886" s="62" customFormat="1" x14ac:dyDescent="0.35"/>
    <row r="5887" s="62" customFormat="1" x14ac:dyDescent="0.35"/>
    <row r="5888" s="62" customFormat="1" x14ac:dyDescent="0.35"/>
    <row r="5889" s="62" customFormat="1" x14ac:dyDescent="0.35"/>
    <row r="5890" s="62" customFormat="1" x14ac:dyDescent="0.35"/>
    <row r="5891" s="62" customFormat="1" x14ac:dyDescent="0.35"/>
    <row r="5892" s="62" customFormat="1" x14ac:dyDescent="0.35"/>
    <row r="5893" s="62" customFormat="1" x14ac:dyDescent="0.35"/>
    <row r="5894" s="62" customFormat="1" x14ac:dyDescent="0.35"/>
    <row r="5895" s="62" customFormat="1" x14ac:dyDescent="0.35"/>
    <row r="5896" s="62" customFormat="1" x14ac:dyDescent="0.35"/>
    <row r="5897" s="62" customFormat="1" x14ac:dyDescent="0.35"/>
    <row r="5898" s="62" customFormat="1" x14ac:dyDescent="0.35"/>
    <row r="5899" s="62" customFormat="1" x14ac:dyDescent="0.35"/>
    <row r="5900" s="62" customFormat="1" x14ac:dyDescent="0.35"/>
    <row r="5901" s="62" customFormat="1" x14ac:dyDescent="0.35"/>
    <row r="5902" s="62" customFormat="1" x14ac:dyDescent="0.35"/>
    <row r="5903" s="62" customFormat="1" x14ac:dyDescent="0.35"/>
    <row r="5904" s="62" customFormat="1" x14ac:dyDescent="0.35"/>
    <row r="5905" s="62" customFormat="1" x14ac:dyDescent="0.35"/>
    <row r="5906" s="62" customFormat="1" x14ac:dyDescent="0.35"/>
    <row r="5907" s="62" customFormat="1" x14ac:dyDescent="0.35"/>
    <row r="5908" s="62" customFormat="1" x14ac:dyDescent="0.35"/>
    <row r="5909" s="62" customFormat="1" x14ac:dyDescent="0.35"/>
    <row r="5910" s="62" customFormat="1" x14ac:dyDescent="0.35"/>
    <row r="5911" s="62" customFormat="1" x14ac:dyDescent="0.35"/>
    <row r="5912" s="62" customFormat="1" x14ac:dyDescent="0.35"/>
    <row r="5913" s="62" customFormat="1" x14ac:dyDescent="0.35"/>
    <row r="5914" s="62" customFormat="1" x14ac:dyDescent="0.35"/>
    <row r="5915" s="62" customFormat="1" x14ac:dyDescent="0.35"/>
    <row r="5916" s="62" customFormat="1" x14ac:dyDescent="0.35"/>
    <row r="5917" s="62" customFormat="1" x14ac:dyDescent="0.35"/>
    <row r="5918" s="62" customFormat="1" x14ac:dyDescent="0.35"/>
    <row r="5919" s="62" customFormat="1" x14ac:dyDescent="0.35"/>
    <row r="5920" s="62" customFormat="1" x14ac:dyDescent="0.35"/>
    <row r="5921" s="62" customFormat="1" x14ac:dyDescent="0.35"/>
    <row r="5922" s="62" customFormat="1" x14ac:dyDescent="0.35"/>
    <row r="5923" s="62" customFormat="1" x14ac:dyDescent="0.35"/>
    <row r="5924" s="62" customFormat="1" x14ac:dyDescent="0.35"/>
    <row r="5925" s="62" customFormat="1" x14ac:dyDescent="0.35"/>
    <row r="5926" s="62" customFormat="1" x14ac:dyDescent="0.35"/>
    <row r="5927" s="62" customFormat="1" x14ac:dyDescent="0.35"/>
    <row r="5928" s="62" customFormat="1" x14ac:dyDescent="0.35"/>
    <row r="5929" s="62" customFormat="1" x14ac:dyDescent="0.35"/>
    <row r="5930" s="62" customFormat="1" x14ac:dyDescent="0.35"/>
    <row r="5931" s="62" customFormat="1" x14ac:dyDescent="0.35"/>
    <row r="5932" s="62" customFormat="1" x14ac:dyDescent="0.35"/>
    <row r="5933" s="62" customFormat="1" x14ac:dyDescent="0.35"/>
    <row r="5934" s="62" customFormat="1" x14ac:dyDescent="0.35"/>
    <row r="5935" s="62" customFormat="1" x14ac:dyDescent="0.35"/>
    <row r="5936" s="62" customFormat="1" x14ac:dyDescent="0.35"/>
    <row r="5937" s="62" customFormat="1" x14ac:dyDescent="0.35"/>
    <row r="5938" s="62" customFormat="1" x14ac:dyDescent="0.35"/>
    <row r="5939" s="62" customFormat="1" x14ac:dyDescent="0.35"/>
    <row r="5940" s="62" customFormat="1" x14ac:dyDescent="0.35"/>
    <row r="5941" s="62" customFormat="1" x14ac:dyDescent="0.35"/>
    <row r="5942" s="62" customFormat="1" x14ac:dyDescent="0.35"/>
    <row r="5943" s="62" customFormat="1" x14ac:dyDescent="0.35"/>
    <row r="5944" s="62" customFormat="1" x14ac:dyDescent="0.35"/>
    <row r="5945" s="62" customFormat="1" x14ac:dyDescent="0.35"/>
    <row r="5946" s="62" customFormat="1" x14ac:dyDescent="0.35"/>
    <row r="5947" s="62" customFormat="1" x14ac:dyDescent="0.35"/>
    <row r="5948" s="62" customFormat="1" x14ac:dyDescent="0.35"/>
    <row r="5949" s="62" customFormat="1" x14ac:dyDescent="0.35"/>
    <row r="5950" s="62" customFormat="1" x14ac:dyDescent="0.35"/>
    <row r="5951" s="62" customFormat="1" x14ac:dyDescent="0.35"/>
    <row r="5952" s="62" customFormat="1" x14ac:dyDescent="0.35"/>
    <row r="5953" s="62" customFormat="1" x14ac:dyDescent="0.35"/>
    <row r="5954" s="62" customFormat="1" x14ac:dyDescent="0.35"/>
    <row r="5955" s="62" customFormat="1" x14ac:dyDescent="0.35"/>
    <row r="5956" s="62" customFormat="1" x14ac:dyDescent="0.35"/>
    <row r="5957" s="62" customFormat="1" x14ac:dyDescent="0.35"/>
    <row r="5958" s="62" customFormat="1" x14ac:dyDescent="0.35"/>
    <row r="5959" s="62" customFormat="1" x14ac:dyDescent="0.35"/>
    <row r="5960" s="62" customFormat="1" x14ac:dyDescent="0.35"/>
    <row r="5961" s="62" customFormat="1" x14ac:dyDescent="0.35"/>
    <row r="5962" s="62" customFormat="1" x14ac:dyDescent="0.35"/>
    <row r="5963" s="62" customFormat="1" x14ac:dyDescent="0.35"/>
    <row r="5964" s="62" customFormat="1" x14ac:dyDescent="0.35"/>
    <row r="5965" s="62" customFormat="1" x14ac:dyDescent="0.35"/>
    <row r="5966" s="62" customFormat="1" x14ac:dyDescent="0.35"/>
    <row r="5967" s="62" customFormat="1" x14ac:dyDescent="0.35"/>
    <row r="5968" s="62" customFormat="1" x14ac:dyDescent="0.35"/>
    <row r="5969" s="62" customFormat="1" x14ac:dyDescent="0.35"/>
    <row r="5970" s="62" customFormat="1" x14ac:dyDescent="0.35"/>
    <row r="5971" s="62" customFormat="1" x14ac:dyDescent="0.35"/>
    <row r="5972" s="62" customFormat="1" x14ac:dyDescent="0.35"/>
    <row r="5973" s="62" customFormat="1" x14ac:dyDescent="0.35"/>
    <row r="5974" s="62" customFormat="1" x14ac:dyDescent="0.35"/>
    <row r="5975" s="62" customFormat="1" x14ac:dyDescent="0.35"/>
    <row r="5976" s="62" customFormat="1" x14ac:dyDescent="0.35"/>
    <row r="5977" s="62" customFormat="1" x14ac:dyDescent="0.35"/>
    <row r="5978" s="62" customFormat="1" x14ac:dyDescent="0.35"/>
    <row r="5979" s="62" customFormat="1" x14ac:dyDescent="0.35"/>
    <row r="5980" s="62" customFormat="1" x14ac:dyDescent="0.35"/>
    <row r="5981" s="62" customFormat="1" x14ac:dyDescent="0.35"/>
    <row r="5982" s="62" customFormat="1" x14ac:dyDescent="0.35"/>
    <row r="5983" s="62" customFormat="1" x14ac:dyDescent="0.35"/>
    <row r="5984" s="62" customFormat="1" x14ac:dyDescent="0.35"/>
    <row r="5985" s="62" customFormat="1" x14ac:dyDescent="0.35"/>
    <row r="5986" s="62" customFormat="1" x14ac:dyDescent="0.35"/>
    <row r="5987" s="62" customFormat="1" x14ac:dyDescent="0.35"/>
    <row r="5988" s="62" customFormat="1" x14ac:dyDescent="0.35"/>
    <row r="5989" s="62" customFormat="1" x14ac:dyDescent="0.35"/>
    <row r="5990" s="62" customFormat="1" x14ac:dyDescent="0.35"/>
    <row r="5991" s="62" customFormat="1" x14ac:dyDescent="0.35"/>
    <row r="5992" s="62" customFormat="1" x14ac:dyDescent="0.35"/>
    <row r="5993" s="62" customFormat="1" x14ac:dyDescent="0.35"/>
    <row r="5994" s="62" customFormat="1" x14ac:dyDescent="0.35"/>
    <row r="5995" s="62" customFormat="1" x14ac:dyDescent="0.35"/>
    <row r="5996" s="62" customFormat="1" x14ac:dyDescent="0.35"/>
    <row r="5997" s="62" customFormat="1" x14ac:dyDescent="0.35"/>
    <row r="5998" s="62" customFormat="1" x14ac:dyDescent="0.35"/>
    <row r="5999" s="62" customFormat="1" x14ac:dyDescent="0.35"/>
    <row r="6000" s="62" customFormat="1" x14ac:dyDescent="0.35"/>
    <row r="6001" s="62" customFormat="1" x14ac:dyDescent="0.35"/>
    <row r="6002" s="62" customFormat="1" x14ac:dyDescent="0.35"/>
    <row r="6003" s="62" customFormat="1" x14ac:dyDescent="0.35"/>
    <row r="6004" s="62" customFormat="1" x14ac:dyDescent="0.35"/>
    <row r="6005" s="62" customFormat="1" x14ac:dyDescent="0.35"/>
    <row r="6006" s="62" customFormat="1" x14ac:dyDescent="0.35"/>
    <row r="6007" s="62" customFormat="1" x14ac:dyDescent="0.35"/>
    <row r="6008" s="62" customFormat="1" x14ac:dyDescent="0.35"/>
    <row r="6009" s="62" customFormat="1" x14ac:dyDescent="0.35"/>
    <row r="6010" s="62" customFormat="1" x14ac:dyDescent="0.35"/>
    <row r="6011" s="62" customFormat="1" x14ac:dyDescent="0.35"/>
    <row r="6012" s="62" customFormat="1" x14ac:dyDescent="0.35"/>
    <row r="6013" s="62" customFormat="1" x14ac:dyDescent="0.35"/>
    <row r="6014" s="62" customFormat="1" x14ac:dyDescent="0.35"/>
    <row r="6015" s="62" customFormat="1" x14ac:dyDescent="0.35"/>
    <row r="6016" s="62" customFormat="1" x14ac:dyDescent="0.35"/>
    <row r="6017" s="62" customFormat="1" x14ac:dyDescent="0.35"/>
    <row r="6018" s="62" customFormat="1" x14ac:dyDescent="0.35"/>
    <row r="6019" s="62" customFormat="1" x14ac:dyDescent="0.35"/>
    <row r="6020" s="62" customFormat="1" x14ac:dyDescent="0.35"/>
    <row r="6021" s="62" customFormat="1" x14ac:dyDescent="0.35"/>
    <row r="6022" s="62" customFormat="1" x14ac:dyDescent="0.35"/>
    <row r="6023" s="62" customFormat="1" x14ac:dyDescent="0.35"/>
    <row r="6024" s="62" customFormat="1" x14ac:dyDescent="0.35"/>
    <row r="6025" s="62" customFormat="1" x14ac:dyDescent="0.35"/>
    <row r="6026" s="62" customFormat="1" x14ac:dyDescent="0.35"/>
    <row r="6027" s="62" customFormat="1" x14ac:dyDescent="0.35"/>
    <row r="6028" s="62" customFormat="1" x14ac:dyDescent="0.35"/>
    <row r="6029" s="62" customFormat="1" x14ac:dyDescent="0.35"/>
    <row r="6030" s="62" customFormat="1" x14ac:dyDescent="0.35"/>
    <row r="6031" s="62" customFormat="1" x14ac:dyDescent="0.35"/>
    <row r="6032" s="62" customFormat="1" x14ac:dyDescent="0.35"/>
    <row r="6033" s="62" customFormat="1" x14ac:dyDescent="0.35"/>
    <row r="6034" s="62" customFormat="1" x14ac:dyDescent="0.35"/>
    <row r="6035" s="62" customFormat="1" x14ac:dyDescent="0.35"/>
    <row r="6036" s="62" customFormat="1" x14ac:dyDescent="0.35"/>
    <row r="6037" s="62" customFormat="1" x14ac:dyDescent="0.35"/>
    <row r="6038" s="62" customFormat="1" x14ac:dyDescent="0.35"/>
    <row r="6039" s="62" customFormat="1" x14ac:dyDescent="0.35"/>
    <row r="6040" s="62" customFormat="1" x14ac:dyDescent="0.35"/>
    <row r="6041" s="62" customFormat="1" x14ac:dyDescent="0.35"/>
    <row r="6042" s="62" customFormat="1" x14ac:dyDescent="0.35"/>
    <row r="6043" s="62" customFormat="1" x14ac:dyDescent="0.35"/>
    <row r="6044" s="62" customFormat="1" x14ac:dyDescent="0.35"/>
    <row r="6045" s="62" customFormat="1" x14ac:dyDescent="0.35"/>
    <row r="6046" s="62" customFormat="1" x14ac:dyDescent="0.35"/>
    <row r="6047" s="62" customFormat="1" x14ac:dyDescent="0.35"/>
    <row r="6048" s="62" customFormat="1" x14ac:dyDescent="0.35"/>
    <row r="6049" s="62" customFormat="1" x14ac:dyDescent="0.35"/>
    <row r="6050" s="62" customFormat="1" x14ac:dyDescent="0.35"/>
    <row r="6051" s="62" customFormat="1" x14ac:dyDescent="0.35"/>
    <row r="6052" s="62" customFormat="1" x14ac:dyDescent="0.35"/>
    <row r="6053" s="62" customFormat="1" x14ac:dyDescent="0.35"/>
    <row r="6054" s="62" customFormat="1" x14ac:dyDescent="0.35"/>
    <row r="6055" s="62" customFormat="1" x14ac:dyDescent="0.35"/>
    <row r="6056" s="62" customFormat="1" x14ac:dyDescent="0.35"/>
    <row r="6057" s="62" customFormat="1" x14ac:dyDescent="0.35"/>
    <row r="6058" s="62" customFormat="1" x14ac:dyDescent="0.35"/>
    <row r="6059" s="62" customFormat="1" x14ac:dyDescent="0.35"/>
    <row r="6060" s="62" customFormat="1" x14ac:dyDescent="0.35"/>
    <row r="6061" s="62" customFormat="1" x14ac:dyDescent="0.35"/>
    <row r="6062" s="62" customFormat="1" x14ac:dyDescent="0.35"/>
    <row r="6063" s="62" customFormat="1" x14ac:dyDescent="0.35"/>
    <row r="6064" s="62" customFormat="1" x14ac:dyDescent="0.35"/>
    <row r="6065" s="62" customFormat="1" x14ac:dyDescent="0.35"/>
    <row r="6066" s="62" customFormat="1" x14ac:dyDescent="0.35"/>
    <row r="6067" s="62" customFormat="1" x14ac:dyDescent="0.35"/>
    <row r="6068" s="62" customFormat="1" x14ac:dyDescent="0.35"/>
    <row r="6069" s="62" customFormat="1" x14ac:dyDescent="0.35"/>
    <row r="6070" s="62" customFormat="1" x14ac:dyDescent="0.35"/>
    <row r="6071" s="62" customFormat="1" x14ac:dyDescent="0.35"/>
    <row r="6072" s="62" customFormat="1" x14ac:dyDescent="0.35"/>
    <row r="6073" s="62" customFormat="1" x14ac:dyDescent="0.35"/>
    <row r="6074" s="62" customFormat="1" x14ac:dyDescent="0.35"/>
    <row r="6075" s="62" customFormat="1" x14ac:dyDescent="0.35"/>
    <row r="6076" s="62" customFormat="1" x14ac:dyDescent="0.35"/>
    <row r="6077" s="62" customFormat="1" x14ac:dyDescent="0.35"/>
    <row r="6078" s="62" customFormat="1" x14ac:dyDescent="0.35"/>
    <row r="6079" s="62" customFormat="1" x14ac:dyDescent="0.35"/>
    <row r="6080" s="62" customFormat="1" x14ac:dyDescent="0.35"/>
    <row r="6081" s="62" customFormat="1" x14ac:dyDescent="0.35"/>
    <row r="6082" s="62" customFormat="1" x14ac:dyDescent="0.35"/>
    <row r="6083" s="62" customFormat="1" x14ac:dyDescent="0.35"/>
    <row r="6084" s="62" customFormat="1" x14ac:dyDescent="0.35"/>
    <row r="6085" s="62" customFormat="1" x14ac:dyDescent="0.35"/>
    <row r="6086" s="62" customFormat="1" x14ac:dyDescent="0.35"/>
    <row r="6087" s="62" customFormat="1" x14ac:dyDescent="0.35"/>
    <row r="6088" s="62" customFormat="1" x14ac:dyDescent="0.35"/>
    <row r="6089" s="62" customFormat="1" x14ac:dyDescent="0.35"/>
    <row r="6090" s="62" customFormat="1" x14ac:dyDescent="0.35"/>
    <row r="6091" s="62" customFormat="1" x14ac:dyDescent="0.35"/>
    <row r="6092" s="62" customFormat="1" x14ac:dyDescent="0.35"/>
    <row r="6093" s="62" customFormat="1" x14ac:dyDescent="0.35"/>
    <row r="6094" s="62" customFormat="1" x14ac:dyDescent="0.35"/>
    <row r="6095" s="62" customFormat="1" x14ac:dyDescent="0.35"/>
    <row r="6096" s="62" customFormat="1" x14ac:dyDescent="0.35"/>
    <row r="6097" s="62" customFormat="1" x14ac:dyDescent="0.35"/>
    <row r="6098" s="62" customFormat="1" x14ac:dyDescent="0.35"/>
    <row r="6099" s="62" customFormat="1" x14ac:dyDescent="0.35"/>
    <row r="6100" s="62" customFormat="1" x14ac:dyDescent="0.35"/>
    <row r="6101" s="62" customFormat="1" x14ac:dyDescent="0.35"/>
    <row r="6102" s="62" customFormat="1" x14ac:dyDescent="0.35"/>
    <row r="6103" s="62" customFormat="1" x14ac:dyDescent="0.35"/>
    <row r="6104" s="62" customFormat="1" x14ac:dyDescent="0.35"/>
    <row r="6105" s="62" customFormat="1" x14ac:dyDescent="0.35"/>
    <row r="6106" s="62" customFormat="1" x14ac:dyDescent="0.35"/>
    <row r="6107" s="62" customFormat="1" x14ac:dyDescent="0.35"/>
    <row r="6108" s="62" customFormat="1" x14ac:dyDescent="0.35"/>
    <row r="6109" s="62" customFormat="1" x14ac:dyDescent="0.35"/>
    <row r="6110" s="62" customFormat="1" x14ac:dyDescent="0.35"/>
    <row r="6111" s="62" customFormat="1" x14ac:dyDescent="0.35"/>
    <row r="6112" s="62" customFormat="1" x14ac:dyDescent="0.35"/>
    <row r="6113" s="62" customFormat="1" x14ac:dyDescent="0.35"/>
    <row r="6114" s="62" customFormat="1" x14ac:dyDescent="0.35"/>
    <row r="6115" s="62" customFormat="1" x14ac:dyDescent="0.35"/>
    <row r="6116" s="62" customFormat="1" x14ac:dyDescent="0.35"/>
    <row r="6117" s="62" customFormat="1" x14ac:dyDescent="0.35"/>
    <row r="6118" s="62" customFormat="1" x14ac:dyDescent="0.35"/>
    <row r="6119" s="62" customFormat="1" x14ac:dyDescent="0.35"/>
    <row r="6120" s="62" customFormat="1" x14ac:dyDescent="0.35"/>
    <row r="6121" s="62" customFormat="1" x14ac:dyDescent="0.35"/>
    <row r="6122" s="62" customFormat="1" x14ac:dyDescent="0.35"/>
    <row r="6123" s="62" customFormat="1" x14ac:dyDescent="0.35"/>
    <row r="6124" s="62" customFormat="1" x14ac:dyDescent="0.35"/>
    <row r="6125" s="62" customFormat="1" x14ac:dyDescent="0.35"/>
    <row r="6126" s="62" customFormat="1" x14ac:dyDescent="0.35"/>
    <row r="6127" s="62" customFormat="1" x14ac:dyDescent="0.35"/>
    <row r="6128" s="62" customFormat="1" x14ac:dyDescent="0.35"/>
    <row r="6129" s="62" customFormat="1" x14ac:dyDescent="0.35"/>
    <row r="6130" s="62" customFormat="1" x14ac:dyDescent="0.35"/>
    <row r="6131" s="62" customFormat="1" x14ac:dyDescent="0.35"/>
    <row r="6132" s="62" customFormat="1" x14ac:dyDescent="0.35"/>
    <row r="6133" s="62" customFormat="1" x14ac:dyDescent="0.35"/>
    <row r="6134" s="62" customFormat="1" x14ac:dyDescent="0.35"/>
    <row r="6135" s="62" customFormat="1" x14ac:dyDescent="0.35"/>
    <row r="6136" s="62" customFormat="1" x14ac:dyDescent="0.35"/>
    <row r="6137" s="62" customFormat="1" x14ac:dyDescent="0.35"/>
    <row r="6138" s="62" customFormat="1" x14ac:dyDescent="0.35"/>
    <row r="6139" s="62" customFormat="1" x14ac:dyDescent="0.35"/>
    <row r="6140" s="62" customFormat="1" x14ac:dyDescent="0.35"/>
    <row r="6141" s="62" customFormat="1" x14ac:dyDescent="0.35"/>
    <row r="6142" s="62" customFormat="1" x14ac:dyDescent="0.35"/>
    <row r="6143" s="62" customFormat="1" x14ac:dyDescent="0.35"/>
    <row r="6144" s="62" customFormat="1" x14ac:dyDescent="0.35"/>
    <row r="6145" s="62" customFormat="1" x14ac:dyDescent="0.35"/>
    <row r="6146" s="62" customFormat="1" x14ac:dyDescent="0.35"/>
    <row r="6147" s="62" customFormat="1" x14ac:dyDescent="0.35"/>
    <row r="6148" s="62" customFormat="1" x14ac:dyDescent="0.35"/>
    <row r="6149" s="62" customFormat="1" x14ac:dyDescent="0.35"/>
    <row r="6150" s="62" customFormat="1" x14ac:dyDescent="0.35"/>
    <row r="6151" s="62" customFormat="1" x14ac:dyDescent="0.35"/>
    <row r="6152" s="62" customFormat="1" x14ac:dyDescent="0.35"/>
    <row r="6153" s="62" customFormat="1" x14ac:dyDescent="0.35"/>
    <row r="6154" s="62" customFormat="1" x14ac:dyDescent="0.35"/>
    <row r="6155" s="62" customFormat="1" x14ac:dyDescent="0.35"/>
    <row r="6156" s="62" customFormat="1" x14ac:dyDescent="0.35"/>
    <row r="6157" s="62" customFormat="1" x14ac:dyDescent="0.35"/>
    <row r="6158" s="62" customFormat="1" x14ac:dyDescent="0.35"/>
    <row r="6159" s="62" customFormat="1" x14ac:dyDescent="0.35"/>
    <row r="6160" s="62" customFormat="1" x14ac:dyDescent="0.35"/>
    <row r="6161" s="62" customFormat="1" x14ac:dyDescent="0.35"/>
    <row r="6162" s="62" customFormat="1" x14ac:dyDescent="0.35"/>
    <row r="6163" s="62" customFormat="1" x14ac:dyDescent="0.35"/>
    <row r="6164" s="62" customFormat="1" x14ac:dyDescent="0.35"/>
    <row r="6165" s="62" customFormat="1" x14ac:dyDescent="0.35"/>
    <row r="6166" s="62" customFormat="1" x14ac:dyDescent="0.35"/>
    <row r="6167" s="62" customFormat="1" x14ac:dyDescent="0.35"/>
    <row r="6168" s="62" customFormat="1" x14ac:dyDescent="0.35"/>
    <row r="6169" s="62" customFormat="1" x14ac:dyDescent="0.35"/>
    <row r="6170" s="62" customFormat="1" x14ac:dyDescent="0.35"/>
    <row r="6171" s="62" customFormat="1" x14ac:dyDescent="0.35"/>
    <row r="6172" s="62" customFormat="1" x14ac:dyDescent="0.35"/>
    <row r="6173" s="62" customFormat="1" x14ac:dyDescent="0.35"/>
    <row r="6174" s="62" customFormat="1" x14ac:dyDescent="0.35"/>
    <row r="6175" s="62" customFormat="1" x14ac:dyDescent="0.35"/>
    <row r="6176" s="62" customFormat="1" x14ac:dyDescent="0.35"/>
    <row r="6177" s="62" customFormat="1" x14ac:dyDescent="0.35"/>
    <row r="6178" s="62" customFormat="1" x14ac:dyDescent="0.35"/>
    <row r="6179" s="62" customFormat="1" x14ac:dyDescent="0.35"/>
    <row r="6180" s="62" customFormat="1" x14ac:dyDescent="0.35"/>
    <row r="6181" s="62" customFormat="1" x14ac:dyDescent="0.35"/>
    <row r="6182" s="62" customFormat="1" x14ac:dyDescent="0.35"/>
    <row r="6183" s="62" customFormat="1" x14ac:dyDescent="0.35"/>
    <row r="6184" s="62" customFormat="1" x14ac:dyDescent="0.35"/>
    <row r="6185" s="62" customFormat="1" x14ac:dyDescent="0.35"/>
    <row r="6186" s="62" customFormat="1" x14ac:dyDescent="0.35"/>
    <row r="6187" s="62" customFormat="1" x14ac:dyDescent="0.35"/>
    <row r="6188" s="62" customFormat="1" x14ac:dyDescent="0.35"/>
    <row r="6189" s="62" customFormat="1" x14ac:dyDescent="0.35"/>
    <row r="6190" s="62" customFormat="1" x14ac:dyDescent="0.35"/>
    <row r="6191" s="62" customFormat="1" x14ac:dyDescent="0.35"/>
    <row r="6192" s="62" customFormat="1" x14ac:dyDescent="0.35"/>
    <row r="6193" s="62" customFormat="1" x14ac:dyDescent="0.35"/>
    <row r="6194" s="62" customFormat="1" x14ac:dyDescent="0.35"/>
    <row r="6195" s="62" customFormat="1" x14ac:dyDescent="0.35"/>
    <row r="6196" s="62" customFormat="1" x14ac:dyDescent="0.35"/>
    <row r="6197" s="62" customFormat="1" x14ac:dyDescent="0.35"/>
    <row r="6198" s="62" customFormat="1" x14ac:dyDescent="0.35"/>
    <row r="6199" s="62" customFormat="1" x14ac:dyDescent="0.35"/>
    <row r="6200" s="62" customFormat="1" x14ac:dyDescent="0.35"/>
    <row r="6201" s="62" customFormat="1" x14ac:dyDescent="0.35"/>
    <row r="6202" s="62" customFormat="1" x14ac:dyDescent="0.35"/>
    <row r="6203" s="62" customFormat="1" x14ac:dyDescent="0.35"/>
    <row r="6204" s="62" customFormat="1" x14ac:dyDescent="0.35"/>
    <row r="6205" s="62" customFormat="1" x14ac:dyDescent="0.35"/>
    <row r="6206" s="62" customFormat="1" x14ac:dyDescent="0.35"/>
    <row r="6207" s="62" customFormat="1" x14ac:dyDescent="0.35"/>
    <row r="6208" s="62" customFormat="1" x14ac:dyDescent="0.35"/>
    <row r="6209" s="62" customFormat="1" x14ac:dyDescent="0.35"/>
    <row r="6210" s="62" customFormat="1" x14ac:dyDescent="0.35"/>
    <row r="6211" s="62" customFormat="1" x14ac:dyDescent="0.35"/>
    <row r="6212" s="62" customFormat="1" x14ac:dyDescent="0.35"/>
    <row r="6213" s="62" customFormat="1" x14ac:dyDescent="0.35"/>
    <row r="6214" s="62" customFormat="1" x14ac:dyDescent="0.35"/>
    <row r="6215" s="62" customFormat="1" x14ac:dyDescent="0.35"/>
    <row r="6216" s="62" customFormat="1" x14ac:dyDescent="0.35"/>
    <row r="6217" s="62" customFormat="1" x14ac:dyDescent="0.35"/>
    <row r="6218" s="62" customFormat="1" x14ac:dyDescent="0.35"/>
    <row r="6219" s="62" customFormat="1" x14ac:dyDescent="0.35"/>
    <row r="6220" s="62" customFormat="1" x14ac:dyDescent="0.35"/>
    <row r="6221" s="62" customFormat="1" x14ac:dyDescent="0.35"/>
    <row r="6222" s="62" customFormat="1" x14ac:dyDescent="0.35"/>
    <row r="6223" s="62" customFormat="1" x14ac:dyDescent="0.35"/>
    <row r="6224" s="62" customFormat="1" x14ac:dyDescent="0.35"/>
    <row r="6225" s="62" customFormat="1" x14ac:dyDescent="0.35"/>
    <row r="6226" s="62" customFormat="1" x14ac:dyDescent="0.35"/>
    <row r="6227" s="62" customFormat="1" x14ac:dyDescent="0.35"/>
    <row r="6228" s="62" customFormat="1" x14ac:dyDescent="0.35"/>
    <row r="6229" s="62" customFormat="1" x14ac:dyDescent="0.35"/>
    <row r="6230" s="62" customFormat="1" x14ac:dyDescent="0.35"/>
    <row r="6231" s="62" customFormat="1" x14ac:dyDescent="0.35"/>
    <row r="6232" s="62" customFormat="1" x14ac:dyDescent="0.35"/>
    <row r="6233" s="62" customFormat="1" x14ac:dyDescent="0.35"/>
    <row r="6234" s="62" customFormat="1" x14ac:dyDescent="0.35"/>
    <row r="6235" s="62" customFormat="1" x14ac:dyDescent="0.35"/>
    <row r="6236" s="62" customFormat="1" x14ac:dyDescent="0.35"/>
    <row r="6237" s="62" customFormat="1" x14ac:dyDescent="0.35"/>
    <row r="6238" s="62" customFormat="1" x14ac:dyDescent="0.35"/>
    <row r="6239" s="62" customFormat="1" x14ac:dyDescent="0.35"/>
    <row r="6240" s="62" customFormat="1" x14ac:dyDescent="0.35"/>
    <row r="6241" s="62" customFormat="1" x14ac:dyDescent="0.35"/>
    <row r="6242" s="62" customFormat="1" x14ac:dyDescent="0.35"/>
    <row r="6243" s="62" customFormat="1" x14ac:dyDescent="0.35"/>
    <row r="6244" s="62" customFormat="1" x14ac:dyDescent="0.35"/>
    <row r="6245" s="62" customFormat="1" x14ac:dyDescent="0.35"/>
    <row r="6246" s="62" customFormat="1" x14ac:dyDescent="0.35"/>
    <row r="6247" s="62" customFormat="1" x14ac:dyDescent="0.35"/>
    <row r="6248" s="62" customFormat="1" x14ac:dyDescent="0.35"/>
    <row r="6249" s="62" customFormat="1" x14ac:dyDescent="0.35"/>
    <row r="6250" s="62" customFormat="1" x14ac:dyDescent="0.35"/>
    <row r="6251" s="62" customFormat="1" x14ac:dyDescent="0.35"/>
    <row r="6252" s="62" customFormat="1" x14ac:dyDescent="0.35"/>
    <row r="6253" s="62" customFormat="1" x14ac:dyDescent="0.35"/>
    <row r="6254" s="62" customFormat="1" x14ac:dyDescent="0.35"/>
    <row r="6255" s="62" customFormat="1" x14ac:dyDescent="0.35"/>
    <row r="6256" s="62" customFormat="1" x14ac:dyDescent="0.35"/>
    <row r="6257" s="62" customFormat="1" x14ac:dyDescent="0.35"/>
    <row r="6258" s="62" customFormat="1" x14ac:dyDescent="0.35"/>
    <row r="6259" s="62" customFormat="1" x14ac:dyDescent="0.35"/>
    <row r="6260" s="62" customFormat="1" x14ac:dyDescent="0.35"/>
    <row r="6261" s="62" customFormat="1" x14ac:dyDescent="0.35"/>
    <row r="6262" s="62" customFormat="1" x14ac:dyDescent="0.35"/>
    <row r="6263" s="62" customFormat="1" x14ac:dyDescent="0.35"/>
    <row r="6264" s="62" customFormat="1" x14ac:dyDescent="0.35"/>
    <row r="6265" s="62" customFormat="1" x14ac:dyDescent="0.35"/>
    <row r="6266" s="62" customFormat="1" x14ac:dyDescent="0.35"/>
    <row r="6267" s="62" customFormat="1" x14ac:dyDescent="0.35"/>
    <row r="6268" s="62" customFormat="1" x14ac:dyDescent="0.35"/>
    <row r="6269" s="62" customFormat="1" x14ac:dyDescent="0.35"/>
    <row r="6270" s="62" customFormat="1" x14ac:dyDescent="0.35"/>
    <row r="6271" s="62" customFormat="1" x14ac:dyDescent="0.35"/>
    <row r="6272" s="62" customFormat="1" x14ac:dyDescent="0.35"/>
    <row r="6273" s="62" customFormat="1" x14ac:dyDescent="0.35"/>
    <row r="6274" s="62" customFormat="1" x14ac:dyDescent="0.35"/>
    <row r="6275" s="62" customFormat="1" x14ac:dyDescent="0.35"/>
    <row r="6276" s="62" customFormat="1" x14ac:dyDescent="0.35"/>
    <row r="6277" s="62" customFormat="1" x14ac:dyDescent="0.35"/>
    <row r="6278" s="62" customFormat="1" x14ac:dyDescent="0.35"/>
    <row r="6279" s="62" customFormat="1" x14ac:dyDescent="0.35"/>
    <row r="6280" s="62" customFormat="1" x14ac:dyDescent="0.35"/>
    <row r="6281" s="62" customFormat="1" x14ac:dyDescent="0.35"/>
    <row r="6282" s="62" customFormat="1" x14ac:dyDescent="0.35"/>
    <row r="6283" s="62" customFormat="1" x14ac:dyDescent="0.35"/>
    <row r="6284" s="62" customFormat="1" x14ac:dyDescent="0.35"/>
    <row r="6285" s="62" customFormat="1" x14ac:dyDescent="0.35"/>
    <row r="6286" s="62" customFormat="1" x14ac:dyDescent="0.35"/>
    <row r="6287" s="62" customFormat="1" x14ac:dyDescent="0.35"/>
    <row r="6288" s="62" customFormat="1" x14ac:dyDescent="0.35"/>
    <row r="6289" s="62" customFormat="1" x14ac:dyDescent="0.35"/>
    <row r="6290" s="62" customFormat="1" x14ac:dyDescent="0.35"/>
    <row r="6291" s="62" customFormat="1" x14ac:dyDescent="0.35"/>
    <row r="6292" s="62" customFormat="1" x14ac:dyDescent="0.35"/>
    <row r="6293" s="62" customFormat="1" x14ac:dyDescent="0.35"/>
    <row r="6294" s="62" customFormat="1" x14ac:dyDescent="0.35"/>
    <row r="6295" s="62" customFormat="1" x14ac:dyDescent="0.35"/>
    <row r="6296" s="62" customFormat="1" x14ac:dyDescent="0.35"/>
    <row r="6297" s="62" customFormat="1" x14ac:dyDescent="0.35"/>
    <row r="6298" s="62" customFormat="1" x14ac:dyDescent="0.35"/>
    <row r="6299" s="62" customFormat="1" x14ac:dyDescent="0.35"/>
    <row r="6300" s="62" customFormat="1" x14ac:dyDescent="0.35"/>
    <row r="6301" s="62" customFormat="1" x14ac:dyDescent="0.35"/>
    <row r="6302" s="62" customFormat="1" x14ac:dyDescent="0.35"/>
    <row r="6303" s="62" customFormat="1" x14ac:dyDescent="0.35"/>
    <row r="6304" s="62" customFormat="1" x14ac:dyDescent="0.35"/>
    <row r="6305" s="62" customFormat="1" x14ac:dyDescent="0.35"/>
    <row r="6306" s="62" customFormat="1" x14ac:dyDescent="0.35"/>
    <row r="6307" s="62" customFormat="1" x14ac:dyDescent="0.35"/>
    <row r="6308" s="62" customFormat="1" x14ac:dyDescent="0.35"/>
    <row r="6309" s="62" customFormat="1" x14ac:dyDescent="0.35"/>
    <row r="6310" s="62" customFormat="1" x14ac:dyDescent="0.35"/>
    <row r="6311" s="62" customFormat="1" x14ac:dyDescent="0.35"/>
    <row r="6312" s="62" customFormat="1" x14ac:dyDescent="0.35"/>
    <row r="6313" s="62" customFormat="1" x14ac:dyDescent="0.35"/>
    <row r="6314" s="62" customFormat="1" x14ac:dyDescent="0.35"/>
    <row r="6315" s="62" customFormat="1" x14ac:dyDescent="0.35"/>
    <row r="6316" s="62" customFormat="1" x14ac:dyDescent="0.35"/>
    <row r="6317" s="62" customFormat="1" x14ac:dyDescent="0.35"/>
    <row r="6318" s="62" customFormat="1" x14ac:dyDescent="0.35"/>
    <row r="6319" s="62" customFormat="1" x14ac:dyDescent="0.35"/>
    <row r="6320" s="62" customFormat="1" x14ac:dyDescent="0.35"/>
    <row r="6321" s="62" customFormat="1" x14ac:dyDescent="0.35"/>
    <row r="6322" s="62" customFormat="1" x14ac:dyDescent="0.35"/>
    <row r="6323" s="62" customFormat="1" x14ac:dyDescent="0.35"/>
    <row r="6324" s="62" customFormat="1" x14ac:dyDescent="0.35"/>
    <row r="6325" s="62" customFormat="1" x14ac:dyDescent="0.35"/>
    <row r="6326" s="62" customFormat="1" x14ac:dyDescent="0.35"/>
    <row r="6327" s="62" customFormat="1" x14ac:dyDescent="0.35"/>
    <row r="6328" s="62" customFormat="1" x14ac:dyDescent="0.35"/>
    <row r="6329" s="62" customFormat="1" x14ac:dyDescent="0.35"/>
    <row r="6330" s="62" customFormat="1" x14ac:dyDescent="0.35"/>
    <row r="6331" s="62" customFormat="1" x14ac:dyDescent="0.35"/>
    <row r="6332" s="62" customFormat="1" x14ac:dyDescent="0.35"/>
    <row r="6333" s="62" customFormat="1" x14ac:dyDescent="0.35"/>
    <row r="6334" s="62" customFormat="1" x14ac:dyDescent="0.35"/>
    <row r="6335" s="62" customFormat="1" x14ac:dyDescent="0.35"/>
    <row r="6336" s="62" customFormat="1" x14ac:dyDescent="0.35"/>
    <row r="6337" s="62" customFormat="1" x14ac:dyDescent="0.35"/>
    <row r="6338" s="62" customFormat="1" x14ac:dyDescent="0.35"/>
    <row r="6339" s="62" customFormat="1" x14ac:dyDescent="0.35"/>
    <row r="6340" s="62" customFormat="1" x14ac:dyDescent="0.35"/>
    <row r="6341" s="62" customFormat="1" x14ac:dyDescent="0.35"/>
    <row r="6342" s="62" customFormat="1" x14ac:dyDescent="0.35"/>
    <row r="6343" s="62" customFormat="1" x14ac:dyDescent="0.35"/>
    <row r="6344" s="62" customFormat="1" x14ac:dyDescent="0.35"/>
    <row r="6345" s="62" customFormat="1" x14ac:dyDescent="0.35"/>
    <row r="6346" s="62" customFormat="1" x14ac:dyDescent="0.35"/>
    <row r="6347" s="62" customFormat="1" x14ac:dyDescent="0.35"/>
    <row r="6348" s="62" customFormat="1" x14ac:dyDescent="0.35"/>
    <row r="6349" s="62" customFormat="1" x14ac:dyDescent="0.35"/>
    <row r="6350" s="62" customFormat="1" x14ac:dyDescent="0.35"/>
    <row r="6351" s="62" customFormat="1" x14ac:dyDescent="0.35"/>
    <row r="6352" s="62" customFormat="1" x14ac:dyDescent="0.35"/>
    <row r="6353" s="62" customFormat="1" x14ac:dyDescent="0.35"/>
    <row r="6354" s="62" customFormat="1" x14ac:dyDescent="0.35"/>
    <row r="6355" s="62" customFormat="1" x14ac:dyDescent="0.35"/>
    <row r="6356" s="62" customFormat="1" x14ac:dyDescent="0.35"/>
    <row r="6357" s="62" customFormat="1" x14ac:dyDescent="0.35"/>
    <row r="6358" s="62" customFormat="1" x14ac:dyDescent="0.35"/>
    <row r="6359" s="62" customFormat="1" x14ac:dyDescent="0.35"/>
    <row r="6360" s="62" customFormat="1" x14ac:dyDescent="0.35"/>
    <row r="6361" s="62" customFormat="1" x14ac:dyDescent="0.35"/>
    <row r="6362" s="62" customFormat="1" x14ac:dyDescent="0.35"/>
    <row r="6363" s="62" customFormat="1" x14ac:dyDescent="0.35"/>
    <row r="6364" s="62" customFormat="1" x14ac:dyDescent="0.35"/>
    <row r="6365" s="62" customFormat="1" x14ac:dyDescent="0.35"/>
    <row r="6366" s="62" customFormat="1" x14ac:dyDescent="0.35"/>
    <row r="6367" s="62" customFormat="1" x14ac:dyDescent="0.35"/>
    <row r="6368" s="62" customFormat="1" x14ac:dyDescent="0.35"/>
    <row r="6369" s="62" customFormat="1" x14ac:dyDescent="0.35"/>
    <row r="6370" s="62" customFormat="1" x14ac:dyDescent="0.35"/>
    <row r="6371" s="62" customFormat="1" x14ac:dyDescent="0.35"/>
    <row r="6372" s="62" customFormat="1" x14ac:dyDescent="0.35"/>
    <row r="6373" s="62" customFormat="1" x14ac:dyDescent="0.35"/>
    <row r="6374" s="62" customFormat="1" x14ac:dyDescent="0.35"/>
    <row r="6375" s="62" customFormat="1" x14ac:dyDescent="0.35"/>
    <row r="6376" s="62" customFormat="1" x14ac:dyDescent="0.35"/>
    <row r="6377" s="62" customFormat="1" x14ac:dyDescent="0.35"/>
    <row r="6378" s="62" customFormat="1" x14ac:dyDescent="0.35"/>
    <row r="6379" s="62" customFormat="1" x14ac:dyDescent="0.35"/>
    <row r="6380" s="62" customFormat="1" x14ac:dyDescent="0.35"/>
    <row r="6381" s="62" customFormat="1" x14ac:dyDescent="0.35"/>
    <row r="6382" s="62" customFormat="1" x14ac:dyDescent="0.35"/>
    <row r="6383" s="62" customFormat="1" x14ac:dyDescent="0.35"/>
    <row r="6384" s="62" customFormat="1" x14ac:dyDescent="0.35"/>
    <row r="6385" s="62" customFormat="1" x14ac:dyDescent="0.35"/>
    <row r="6386" s="62" customFormat="1" x14ac:dyDescent="0.35"/>
    <row r="6387" s="62" customFormat="1" x14ac:dyDescent="0.35"/>
    <row r="6388" s="62" customFormat="1" x14ac:dyDescent="0.35"/>
    <row r="6389" s="62" customFormat="1" x14ac:dyDescent="0.35"/>
    <row r="6390" s="62" customFormat="1" x14ac:dyDescent="0.35"/>
    <row r="6391" s="62" customFormat="1" x14ac:dyDescent="0.35"/>
    <row r="6392" s="62" customFormat="1" x14ac:dyDescent="0.35"/>
    <row r="6393" s="62" customFormat="1" x14ac:dyDescent="0.35"/>
    <row r="6394" s="62" customFormat="1" x14ac:dyDescent="0.35"/>
    <row r="6395" s="62" customFormat="1" x14ac:dyDescent="0.35"/>
    <row r="6396" s="62" customFormat="1" x14ac:dyDescent="0.35"/>
    <row r="6397" s="62" customFormat="1" x14ac:dyDescent="0.35"/>
    <row r="6398" s="62" customFormat="1" x14ac:dyDescent="0.35"/>
    <row r="6399" s="62" customFormat="1" x14ac:dyDescent="0.35"/>
    <row r="6400" s="62" customFormat="1" x14ac:dyDescent="0.35"/>
    <row r="6401" s="62" customFormat="1" x14ac:dyDescent="0.35"/>
    <row r="6402" s="62" customFormat="1" x14ac:dyDescent="0.35"/>
    <row r="6403" s="62" customFormat="1" x14ac:dyDescent="0.35"/>
    <row r="6404" s="62" customFormat="1" x14ac:dyDescent="0.35"/>
    <row r="6405" s="62" customFormat="1" x14ac:dyDescent="0.35"/>
    <row r="6406" s="62" customFormat="1" x14ac:dyDescent="0.35"/>
    <row r="6407" s="62" customFormat="1" x14ac:dyDescent="0.35"/>
    <row r="6408" s="62" customFormat="1" x14ac:dyDescent="0.35"/>
    <row r="6409" s="62" customFormat="1" x14ac:dyDescent="0.35"/>
    <row r="6410" s="62" customFormat="1" x14ac:dyDescent="0.35"/>
    <row r="6411" s="62" customFormat="1" x14ac:dyDescent="0.35"/>
    <row r="6412" s="62" customFormat="1" x14ac:dyDescent="0.35"/>
    <row r="6413" s="62" customFormat="1" x14ac:dyDescent="0.35"/>
    <row r="6414" s="62" customFormat="1" x14ac:dyDescent="0.35"/>
    <row r="6415" s="62" customFormat="1" x14ac:dyDescent="0.35"/>
    <row r="6416" s="62" customFormat="1" x14ac:dyDescent="0.35"/>
    <row r="6417" s="62" customFormat="1" x14ac:dyDescent="0.35"/>
    <row r="6418" s="62" customFormat="1" x14ac:dyDescent="0.35"/>
    <row r="6419" s="62" customFormat="1" x14ac:dyDescent="0.35"/>
    <row r="6420" s="62" customFormat="1" x14ac:dyDescent="0.35"/>
    <row r="6421" s="62" customFormat="1" x14ac:dyDescent="0.35"/>
    <row r="6422" s="62" customFormat="1" x14ac:dyDescent="0.35"/>
    <row r="6423" s="62" customFormat="1" x14ac:dyDescent="0.35"/>
    <row r="6424" s="62" customFormat="1" x14ac:dyDescent="0.35"/>
    <row r="6425" s="62" customFormat="1" x14ac:dyDescent="0.35"/>
    <row r="6426" s="62" customFormat="1" x14ac:dyDescent="0.35"/>
    <row r="6427" s="62" customFormat="1" x14ac:dyDescent="0.35"/>
    <row r="6428" s="62" customFormat="1" x14ac:dyDescent="0.35"/>
    <row r="6429" s="62" customFormat="1" x14ac:dyDescent="0.35"/>
    <row r="6430" s="62" customFormat="1" x14ac:dyDescent="0.35"/>
    <row r="6431" s="62" customFormat="1" x14ac:dyDescent="0.35"/>
    <row r="6432" s="62" customFormat="1" x14ac:dyDescent="0.35"/>
    <row r="6433" s="62" customFormat="1" x14ac:dyDescent="0.35"/>
    <row r="6434" s="62" customFormat="1" x14ac:dyDescent="0.35"/>
    <row r="6435" s="62" customFormat="1" x14ac:dyDescent="0.35"/>
    <row r="6436" s="62" customFormat="1" x14ac:dyDescent="0.35"/>
    <row r="6437" s="62" customFormat="1" x14ac:dyDescent="0.35"/>
    <row r="6438" s="62" customFormat="1" x14ac:dyDescent="0.35"/>
    <row r="6439" s="62" customFormat="1" x14ac:dyDescent="0.35"/>
    <row r="6440" s="62" customFormat="1" x14ac:dyDescent="0.35"/>
    <row r="6441" s="62" customFormat="1" x14ac:dyDescent="0.35"/>
    <row r="6442" s="62" customFormat="1" x14ac:dyDescent="0.35"/>
    <row r="6443" s="62" customFormat="1" x14ac:dyDescent="0.35"/>
    <row r="6444" s="62" customFormat="1" x14ac:dyDescent="0.35"/>
    <row r="6445" s="62" customFormat="1" x14ac:dyDescent="0.35"/>
    <row r="6446" s="62" customFormat="1" x14ac:dyDescent="0.35"/>
    <row r="6447" s="62" customFormat="1" x14ac:dyDescent="0.35"/>
    <row r="6448" s="62" customFormat="1" x14ac:dyDescent="0.35"/>
    <row r="6449" s="62" customFormat="1" x14ac:dyDescent="0.35"/>
    <row r="6450" s="62" customFormat="1" x14ac:dyDescent="0.35"/>
    <row r="6451" s="62" customFormat="1" x14ac:dyDescent="0.35"/>
    <row r="6452" s="62" customFormat="1" x14ac:dyDescent="0.35"/>
    <row r="6453" s="62" customFormat="1" x14ac:dyDescent="0.35"/>
    <row r="6454" s="62" customFormat="1" x14ac:dyDescent="0.35"/>
    <row r="6455" s="62" customFormat="1" x14ac:dyDescent="0.35"/>
    <row r="6456" s="62" customFormat="1" x14ac:dyDescent="0.35"/>
    <row r="6457" s="62" customFormat="1" x14ac:dyDescent="0.35"/>
    <row r="6458" s="62" customFormat="1" x14ac:dyDescent="0.35"/>
    <row r="6459" s="62" customFormat="1" x14ac:dyDescent="0.35"/>
    <row r="6460" s="62" customFormat="1" x14ac:dyDescent="0.35"/>
    <row r="6461" s="62" customFormat="1" x14ac:dyDescent="0.35"/>
    <row r="6462" s="62" customFormat="1" x14ac:dyDescent="0.35"/>
    <row r="6463" s="62" customFormat="1" x14ac:dyDescent="0.35"/>
    <row r="6464" s="62" customFormat="1" x14ac:dyDescent="0.35"/>
    <row r="6465" s="62" customFormat="1" x14ac:dyDescent="0.35"/>
    <row r="6466" s="62" customFormat="1" x14ac:dyDescent="0.35"/>
    <row r="6467" s="62" customFormat="1" x14ac:dyDescent="0.35"/>
    <row r="6468" s="62" customFormat="1" x14ac:dyDescent="0.35"/>
    <row r="6469" s="62" customFormat="1" x14ac:dyDescent="0.35"/>
    <row r="6470" s="62" customFormat="1" x14ac:dyDescent="0.35"/>
    <row r="6471" s="62" customFormat="1" x14ac:dyDescent="0.35"/>
    <row r="6472" s="62" customFormat="1" x14ac:dyDescent="0.35"/>
    <row r="6473" s="62" customFormat="1" x14ac:dyDescent="0.35"/>
    <row r="6474" s="62" customFormat="1" x14ac:dyDescent="0.35"/>
    <row r="6475" s="62" customFormat="1" x14ac:dyDescent="0.35"/>
    <row r="6476" s="62" customFormat="1" x14ac:dyDescent="0.35"/>
    <row r="6477" s="62" customFormat="1" x14ac:dyDescent="0.35"/>
    <row r="6478" s="62" customFormat="1" x14ac:dyDescent="0.35"/>
    <row r="6479" s="62" customFormat="1" x14ac:dyDescent="0.35"/>
    <row r="6480" s="62" customFormat="1" x14ac:dyDescent="0.35"/>
    <row r="6481" s="62" customFormat="1" x14ac:dyDescent="0.35"/>
    <row r="6482" s="62" customFormat="1" x14ac:dyDescent="0.35"/>
    <row r="6483" s="62" customFormat="1" x14ac:dyDescent="0.35"/>
    <row r="6484" s="62" customFormat="1" x14ac:dyDescent="0.35"/>
    <row r="6485" s="62" customFormat="1" x14ac:dyDescent="0.35"/>
    <row r="6486" s="62" customFormat="1" x14ac:dyDescent="0.35"/>
    <row r="6487" s="62" customFormat="1" x14ac:dyDescent="0.35"/>
    <row r="6488" s="62" customFormat="1" x14ac:dyDescent="0.35"/>
    <row r="6489" s="62" customFormat="1" x14ac:dyDescent="0.35"/>
    <row r="6490" s="62" customFormat="1" x14ac:dyDescent="0.35"/>
    <row r="6491" s="62" customFormat="1" x14ac:dyDescent="0.35"/>
    <row r="6492" s="62" customFormat="1" x14ac:dyDescent="0.35"/>
    <row r="6493" s="62" customFormat="1" x14ac:dyDescent="0.35"/>
    <row r="6494" s="62" customFormat="1" x14ac:dyDescent="0.35"/>
    <row r="6495" s="62" customFormat="1" x14ac:dyDescent="0.35"/>
    <row r="6496" s="62" customFormat="1" x14ac:dyDescent="0.35"/>
    <row r="6497" s="62" customFormat="1" x14ac:dyDescent="0.35"/>
    <row r="6498" s="62" customFormat="1" x14ac:dyDescent="0.35"/>
    <row r="6499" s="62" customFormat="1" x14ac:dyDescent="0.35"/>
    <row r="6500" s="62" customFormat="1" x14ac:dyDescent="0.35"/>
    <row r="6501" s="62" customFormat="1" x14ac:dyDescent="0.35"/>
    <row r="6502" s="62" customFormat="1" x14ac:dyDescent="0.35"/>
    <row r="6503" s="62" customFormat="1" x14ac:dyDescent="0.35"/>
    <row r="6504" s="62" customFormat="1" x14ac:dyDescent="0.35"/>
    <row r="6505" s="62" customFormat="1" x14ac:dyDescent="0.35"/>
    <row r="6506" s="62" customFormat="1" x14ac:dyDescent="0.35"/>
    <row r="6507" s="62" customFormat="1" x14ac:dyDescent="0.35"/>
    <row r="6508" s="62" customFormat="1" x14ac:dyDescent="0.35"/>
    <row r="6509" s="62" customFormat="1" x14ac:dyDescent="0.35"/>
    <row r="6510" s="62" customFormat="1" x14ac:dyDescent="0.35"/>
    <row r="6511" s="62" customFormat="1" x14ac:dyDescent="0.35"/>
    <row r="6512" s="62" customFormat="1" x14ac:dyDescent="0.35"/>
    <row r="6513" s="62" customFormat="1" x14ac:dyDescent="0.35"/>
    <row r="6514" s="62" customFormat="1" x14ac:dyDescent="0.35"/>
    <row r="6515" s="62" customFormat="1" x14ac:dyDescent="0.35"/>
    <row r="6516" s="62" customFormat="1" x14ac:dyDescent="0.35"/>
    <row r="6517" s="62" customFormat="1" x14ac:dyDescent="0.35"/>
    <row r="6518" s="62" customFormat="1" x14ac:dyDescent="0.35"/>
    <row r="6519" s="62" customFormat="1" x14ac:dyDescent="0.35"/>
    <row r="6520" s="62" customFormat="1" x14ac:dyDescent="0.35"/>
    <row r="6521" s="62" customFormat="1" x14ac:dyDescent="0.35"/>
    <row r="6522" s="62" customFormat="1" x14ac:dyDescent="0.35"/>
    <row r="6523" s="62" customFormat="1" x14ac:dyDescent="0.35"/>
    <row r="6524" s="62" customFormat="1" x14ac:dyDescent="0.35"/>
    <row r="6525" s="62" customFormat="1" x14ac:dyDescent="0.35"/>
    <row r="6526" s="62" customFormat="1" x14ac:dyDescent="0.35"/>
    <row r="6527" s="62" customFormat="1" x14ac:dyDescent="0.35"/>
    <row r="6528" s="62" customFormat="1" x14ac:dyDescent="0.35"/>
    <row r="6529" s="62" customFormat="1" x14ac:dyDescent="0.35"/>
    <row r="6530" s="62" customFormat="1" x14ac:dyDescent="0.35"/>
    <row r="6531" s="62" customFormat="1" x14ac:dyDescent="0.35"/>
    <row r="6532" s="62" customFormat="1" x14ac:dyDescent="0.35"/>
    <row r="6533" s="62" customFormat="1" x14ac:dyDescent="0.35"/>
    <row r="6534" s="62" customFormat="1" x14ac:dyDescent="0.35"/>
    <row r="6535" s="62" customFormat="1" x14ac:dyDescent="0.35"/>
    <row r="6536" s="62" customFormat="1" x14ac:dyDescent="0.35"/>
    <row r="6537" s="62" customFormat="1" x14ac:dyDescent="0.35"/>
    <row r="6538" s="62" customFormat="1" x14ac:dyDescent="0.35"/>
    <row r="6539" s="62" customFormat="1" x14ac:dyDescent="0.35"/>
    <row r="6540" s="62" customFormat="1" x14ac:dyDescent="0.35"/>
    <row r="6541" s="62" customFormat="1" x14ac:dyDescent="0.35"/>
    <row r="6542" s="62" customFormat="1" x14ac:dyDescent="0.35"/>
    <row r="6543" s="62" customFormat="1" x14ac:dyDescent="0.35"/>
    <row r="6544" s="62" customFormat="1" x14ac:dyDescent="0.35"/>
    <row r="6545" s="62" customFormat="1" x14ac:dyDescent="0.35"/>
    <row r="6546" s="62" customFormat="1" x14ac:dyDescent="0.35"/>
    <row r="6547" s="62" customFormat="1" x14ac:dyDescent="0.35"/>
    <row r="6548" s="62" customFormat="1" x14ac:dyDescent="0.35"/>
    <row r="6549" s="62" customFormat="1" x14ac:dyDescent="0.35"/>
    <row r="6550" s="62" customFormat="1" x14ac:dyDescent="0.35"/>
    <row r="6551" s="62" customFormat="1" x14ac:dyDescent="0.35"/>
    <row r="6552" s="62" customFormat="1" x14ac:dyDescent="0.35"/>
    <row r="6553" s="62" customFormat="1" x14ac:dyDescent="0.35"/>
    <row r="6554" s="62" customFormat="1" x14ac:dyDescent="0.35"/>
    <row r="6555" s="62" customFormat="1" x14ac:dyDescent="0.35"/>
    <row r="6556" s="62" customFormat="1" x14ac:dyDescent="0.35"/>
    <row r="6557" s="62" customFormat="1" x14ac:dyDescent="0.35"/>
    <row r="6558" s="62" customFormat="1" x14ac:dyDescent="0.35"/>
    <row r="6559" s="62" customFormat="1" x14ac:dyDescent="0.35"/>
    <row r="6560" s="62" customFormat="1" x14ac:dyDescent="0.35"/>
    <row r="6561" s="62" customFormat="1" x14ac:dyDescent="0.35"/>
    <row r="6562" s="62" customFormat="1" x14ac:dyDescent="0.35"/>
    <row r="6563" s="62" customFormat="1" x14ac:dyDescent="0.35"/>
    <row r="6564" s="62" customFormat="1" x14ac:dyDescent="0.35"/>
    <row r="6565" s="62" customFormat="1" x14ac:dyDescent="0.35"/>
    <row r="6566" s="62" customFormat="1" x14ac:dyDescent="0.35"/>
    <row r="6567" s="62" customFormat="1" x14ac:dyDescent="0.35"/>
    <row r="6568" s="62" customFormat="1" x14ac:dyDescent="0.35"/>
    <row r="6569" s="62" customFormat="1" x14ac:dyDescent="0.35"/>
    <row r="6570" s="62" customFormat="1" x14ac:dyDescent="0.35"/>
    <row r="6571" s="62" customFormat="1" x14ac:dyDescent="0.35"/>
    <row r="6572" s="62" customFormat="1" x14ac:dyDescent="0.35"/>
    <row r="6573" s="62" customFormat="1" x14ac:dyDescent="0.35"/>
    <row r="6574" s="62" customFormat="1" x14ac:dyDescent="0.35"/>
    <row r="6575" s="62" customFormat="1" x14ac:dyDescent="0.35"/>
    <row r="6576" s="62" customFormat="1" x14ac:dyDescent="0.35"/>
    <row r="6577" s="62" customFormat="1" x14ac:dyDescent="0.35"/>
    <row r="6578" s="62" customFormat="1" x14ac:dyDescent="0.35"/>
    <row r="6579" s="62" customFormat="1" x14ac:dyDescent="0.35"/>
    <row r="6580" s="62" customFormat="1" x14ac:dyDescent="0.35"/>
    <row r="6581" s="62" customFormat="1" x14ac:dyDescent="0.35"/>
    <row r="6582" s="62" customFormat="1" x14ac:dyDescent="0.35"/>
    <row r="6583" s="62" customFormat="1" x14ac:dyDescent="0.35"/>
    <row r="6584" s="62" customFormat="1" x14ac:dyDescent="0.35"/>
    <row r="6585" s="62" customFormat="1" x14ac:dyDescent="0.35"/>
    <row r="6586" s="62" customFormat="1" x14ac:dyDescent="0.35"/>
    <row r="6587" s="62" customFormat="1" x14ac:dyDescent="0.35"/>
    <row r="6588" s="62" customFormat="1" x14ac:dyDescent="0.35"/>
    <row r="6589" s="62" customFormat="1" x14ac:dyDescent="0.35"/>
    <row r="6590" s="62" customFormat="1" x14ac:dyDescent="0.35"/>
    <row r="6591" s="62" customFormat="1" x14ac:dyDescent="0.35"/>
    <row r="6592" s="62" customFormat="1" x14ac:dyDescent="0.35"/>
    <row r="6593" s="62" customFormat="1" x14ac:dyDescent="0.35"/>
    <row r="6594" s="62" customFormat="1" x14ac:dyDescent="0.35"/>
    <row r="6595" s="62" customFormat="1" x14ac:dyDescent="0.35"/>
    <row r="6596" s="62" customFormat="1" x14ac:dyDescent="0.35"/>
    <row r="6597" s="62" customFormat="1" x14ac:dyDescent="0.35"/>
    <row r="6598" s="62" customFormat="1" x14ac:dyDescent="0.35"/>
    <row r="6599" s="62" customFormat="1" x14ac:dyDescent="0.35"/>
    <row r="6600" s="62" customFormat="1" x14ac:dyDescent="0.35"/>
    <row r="6601" s="62" customFormat="1" x14ac:dyDescent="0.35"/>
    <row r="6602" s="62" customFormat="1" x14ac:dyDescent="0.35"/>
    <row r="6603" s="62" customFormat="1" x14ac:dyDescent="0.35"/>
    <row r="6604" s="62" customFormat="1" x14ac:dyDescent="0.35"/>
    <row r="6605" s="62" customFormat="1" x14ac:dyDescent="0.35"/>
    <row r="6606" s="62" customFormat="1" x14ac:dyDescent="0.35"/>
    <row r="6607" s="62" customFormat="1" x14ac:dyDescent="0.35"/>
    <row r="6608" s="62" customFormat="1" x14ac:dyDescent="0.35"/>
    <row r="6609" s="62" customFormat="1" x14ac:dyDescent="0.35"/>
    <row r="6610" s="62" customFormat="1" x14ac:dyDescent="0.35"/>
    <row r="6611" s="62" customFormat="1" x14ac:dyDescent="0.35"/>
    <row r="6612" s="62" customFormat="1" x14ac:dyDescent="0.35"/>
    <row r="6613" s="62" customFormat="1" x14ac:dyDescent="0.35"/>
    <row r="6614" s="62" customFormat="1" x14ac:dyDescent="0.35"/>
    <row r="6615" s="62" customFormat="1" x14ac:dyDescent="0.35"/>
    <row r="6616" s="62" customFormat="1" x14ac:dyDescent="0.35"/>
    <row r="6617" s="62" customFormat="1" x14ac:dyDescent="0.35"/>
    <row r="6618" s="62" customFormat="1" x14ac:dyDescent="0.35"/>
    <row r="6619" s="62" customFormat="1" x14ac:dyDescent="0.35"/>
    <row r="6620" s="62" customFormat="1" x14ac:dyDescent="0.35"/>
    <row r="6621" s="62" customFormat="1" x14ac:dyDescent="0.35"/>
    <row r="6622" s="62" customFormat="1" x14ac:dyDescent="0.35"/>
    <row r="6623" s="62" customFormat="1" x14ac:dyDescent="0.35"/>
    <row r="6624" s="62" customFormat="1" x14ac:dyDescent="0.35"/>
    <row r="6625" s="62" customFormat="1" x14ac:dyDescent="0.35"/>
    <row r="6626" s="62" customFormat="1" x14ac:dyDescent="0.35"/>
    <row r="6627" s="62" customFormat="1" x14ac:dyDescent="0.35"/>
    <row r="6628" s="62" customFormat="1" x14ac:dyDescent="0.35"/>
    <row r="6629" s="62" customFormat="1" x14ac:dyDescent="0.35"/>
    <row r="6630" s="62" customFormat="1" x14ac:dyDescent="0.35"/>
    <row r="6631" s="62" customFormat="1" x14ac:dyDescent="0.35"/>
    <row r="6632" s="62" customFormat="1" x14ac:dyDescent="0.35"/>
    <row r="6633" s="62" customFormat="1" x14ac:dyDescent="0.35"/>
    <row r="6634" s="62" customFormat="1" x14ac:dyDescent="0.35"/>
    <row r="6635" s="62" customFormat="1" x14ac:dyDescent="0.35"/>
    <row r="6636" s="62" customFormat="1" x14ac:dyDescent="0.35"/>
    <row r="6637" s="62" customFormat="1" x14ac:dyDescent="0.35"/>
    <row r="6638" s="62" customFormat="1" x14ac:dyDescent="0.35"/>
    <row r="6639" s="62" customFormat="1" x14ac:dyDescent="0.35"/>
    <row r="6640" s="62" customFormat="1" x14ac:dyDescent="0.35"/>
    <row r="6641" s="62" customFormat="1" x14ac:dyDescent="0.35"/>
    <row r="6642" s="62" customFormat="1" x14ac:dyDescent="0.35"/>
    <row r="6643" s="62" customFormat="1" x14ac:dyDescent="0.35"/>
    <row r="6644" s="62" customFormat="1" x14ac:dyDescent="0.35"/>
    <row r="6645" s="62" customFormat="1" x14ac:dyDescent="0.35"/>
    <row r="6646" s="62" customFormat="1" x14ac:dyDescent="0.35"/>
    <row r="6647" s="62" customFormat="1" x14ac:dyDescent="0.35"/>
    <row r="6648" s="62" customFormat="1" x14ac:dyDescent="0.35"/>
    <row r="6649" s="62" customFormat="1" x14ac:dyDescent="0.35"/>
    <row r="6650" s="62" customFormat="1" x14ac:dyDescent="0.35"/>
    <row r="6651" s="62" customFormat="1" x14ac:dyDescent="0.35"/>
    <row r="6652" s="62" customFormat="1" x14ac:dyDescent="0.35"/>
    <row r="6653" s="62" customFormat="1" x14ac:dyDescent="0.35"/>
    <row r="6654" s="62" customFormat="1" x14ac:dyDescent="0.35"/>
    <row r="6655" s="62" customFormat="1" x14ac:dyDescent="0.35"/>
    <row r="6656" s="62" customFormat="1" x14ac:dyDescent="0.35"/>
    <row r="6657" s="62" customFormat="1" x14ac:dyDescent="0.35"/>
    <row r="6658" s="62" customFormat="1" x14ac:dyDescent="0.35"/>
    <row r="6659" s="62" customFormat="1" x14ac:dyDescent="0.35"/>
    <row r="6660" s="62" customFormat="1" x14ac:dyDescent="0.35"/>
    <row r="6661" s="62" customFormat="1" x14ac:dyDescent="0.35"/>
    <row r="6662" s="62" customFormat="1" x14ac:dyDescent="0.35"/>
    <row r="6663" s="62" customFormat="1" x14ac:dyDescent="0.35"/>
    <row r="6664" s="62" customFormat="1" x14ac:dyDescent="0.35"/>
    <row r="6665" s="62" customFormat="1" x14ac:dyDescent="0.35"/>
    <row r="6666" s="62" customFormat="1" x14ac:dyDescent="0.35"/>
    <row r="6667" s="62" customFormat="1" x14ac:dyDescent="0.35"/>
    <row r="6668" s="62" customFormat="1" x14ac:dyDescent="0.35"/>
    <row r="6669" s="62" customFormat="1" x14ac:dyDescent="0.35"/>
    <row r="6670" s="62" customFormat="1" x14ac:dyDescent="0.35"/>
    <row r="6671" s="62" customFormat="1" x14ac:dyDescent="0.35"/>
    <row r="6672" s="62" customFormat="1" x14ac:dyDescent="0.35"/>
    <row r="6673" s="62" customFormat="1" x14ac:dyDescent="0.35"/>
    <row r="6674" s="62" customFormat="1" x14ac:dyDescent="0.35"/>
    <row r="6675" s="62" customFormat="1" x14ac:dyDescent="0.35"/>
    <row r="6676" s="62" customFormat="1" x14ac:dyDescent="0.35"/>
    <row r="6677" s="62" customFormat="1" x14ac:dyDescent="0.35"/>
    <row r="6678" s="62" customFormat="1" x14ac:dyDescent="0.35"/>
    <row r="6679" s="62" customFormat="1" x14ac:dyDescent="0.35"/>
    <row r="6680" s="62" customFormat="1" x14ac:dyDescent="0.35"/>
    <row r="6681" s="62" customFormat="1" x14ac:dyDescent="0.35"/>
    <row r="6682" s="62" customFormat="1" x14ac:dyDescent="0.35"/>
    <row r="6683" s="62" customFormat="1" x14ac:dyDescent="0.35"/>
    <row r="6684" s="62" customFormat="1" x14ac:dyDescent="0.35"/>
    <row r="6685" s="62" customFormat="1" x14ac:dyDescent="0.35"/>
    <row r="6686" s="62" customFormat="1" x14ac:dyDescent="0.35"/>
    <row r="6687" s="62" customFormat="1" x14ac:dyDescent="0.35"/>
    <row r="6688" s="62" customFormat="1" x14ac:dyDescent="0.35"/>
    <row r="6689" s="62" customFormat="1" x14ac:dyDescent="0.35"/>
    <row r="6690" s="62" customFormat="1" x14ac:dyDescent="0.35"/>
    <row r="6691" s="62" customFormat="1" x14ac:dyDescent="0.35"/>
    <row r="6692" s="62" customFormat="1" x14ac:dyDescent="0.35"/>
    <row r="6693" s="62" customFormat="1" x14ac:dyDescent="0.35"/>
    <row r="6694" s="62" customFormat="1" x14ac:dyDescent="0.35"/>
    <row r="6695" s="62" customFormat="1" x14ac:dyDescent="0.35"/>
    <row r="6696" s="62" customFormat="1" x14ac:dyDescent="0.35"/>
    <row r="6697" s="62" customFormat="1" x14ac:dyDescent="0.35"/>
    <row r="6698" s="62" customFormat="1" x14ac:dyDescent="0.35"/>
    <row r="6699" s="62" customFormat="1" x14ac:dyDescent="0.35"/>
    <row r="6700" s="62" customFormat="1" x14ac:dyDescent="0.35"/>
    <row r="6701" s="62" customFormat="1" x14ac:dyDescent="0.35"/>
    <row r="6702" s="62" customFormat="1" x14ac:dyDescent="0.35"/>
    <row r="6703" s="62" customFormat="1" x14ac:dyDescent="0.35"/>
    <row r="6704" s="62" customFormat="1" x14ac:dyDescent="0.35"/>
    <row r="6705" s="62" customFormat="1" x14ac:dyDescent="0.35"/>
    <row r="6706" s="62" customFormat="1" x14ac:dyDescent="0.35"/>
    <row r="6707" s="62" customFormat="1" x14ac:dyDescent="0.35"/>
    <row r="6708" s="62" customFormat="1" x14ac:dyDescent="0.35"/>
    <row r="6709" s="62" customFormat="1" x14ac:dyDescent="0.35"/>
    <row r="6710" s="62" customFormat="1" x14ac:dyDescent="0.35"/>
    <row r="6711" s="62" customFormat="1" x14ac:dyDescent="0.35"/>
    <row r="6712" s="62" customFormat="1" x14ac:dyDescent="0.35"/>
    <row r="6713" s="62" customFormat="1" x14ac:dyDescent="0.35"/>
    <row r="6714" s="62" customFormat="1" x14ac:dyDescent="0.35"/>
    <row r="6715" s="62" customFormat="1" x14ac:dyDescent="0.35"/>
    <row r="6716" s="62" customFormat="1" x14ac:dyDescent="0.35"/>
    <row r="6717" s="62" customFormat="1" x14ac:dyDescent="0.35"/>
    <row r="6718" s="62" customFormat="1" x14ac:dyDescent="0.35"/>
    <row r="6719" s="62" customFormat="1" x14ac:dyDescent="0.35"/>
    <row r="6720" s="62" customFormat="1" x14ac:dyDescent="0.35"/>
    <row r="6721" s="62" customFormat="1" x14ac:dyDescent="0.35"/>
    <row r="6722" s="62" customFormat="1" x14ac:dyDescent="0.35"/>
    <row r="6723" s="62" customFormat="1" x14ac:dyDescent="0.35"/>
    <row r="6724" s="62" customFormat="1" x14ac:dyDescent="0.35"/>
    <row r="6725" s="62" customFormat="1" x14ac:dyDescent="0.35"/>
    <row r="6726" s="62" customFormat="1" x14ac:dyDescent="0.35"/>
    <row r="6727" s="62" customFormat="1" x14ac:dyDescent="0.35"/>
    <row r="6728" s="62" customFormat="1" x14ac:dyDescent="0.35"/>
    <row r="6729" s="62" customFormat="1" x14ac:dyDescent="0.35"/>
    <row r="6730" s="62" customFormat="1" x14ac:dyDescent="0.35"/>
    <row r="6731" s="62" customFormat="1" x14ac:dyDescent="0.35"/>
    <row r="6732" s="62" customFormat="1" x14ac:dyDescent="0.35"/>
    <row r="6733" s="62" customFormat="1" x14ac:dyDescent="0.35"/>
    <row r="6734" s="62" customFormat="1" x14ac:dyDescent="0.35"/>
    <row r="6735" s="62" customFormat="1" x14ac:dyDescent="0.35"/>
    <row r="6736" s="62" customFormat="1" x14ac:dyDescent="0.35"/>
    <row r="6737" s="62" customFormat="1" x14ac:dyDescent="0.35"/>
    <row r="6738" s="62" customFormat="1" x14ac:dyDescent="0.35"/>
    <row r="6739" s="62" customFormat="1" x14ac:dyDescent="0.35"/>
    <row r="6740" s="62" customFormat="1" x14ac:dyDescent="0.35"/>
    <row r="6741" s="62" customFormat="1" x14ac:dyDescent="0.35"/>
    <row r="6742" s="62" customFormat="1" x14ac:dyDescent="0.35"/>
    <row r="6743" s="62" customFormat="1" x14ac:dyDescent="0.35"/>
    <row r="6744" s="62" customFormat="1" x14ac:dyDescent="0.35"/>
    <row r="6745" s="62" customFormat="1" x14ac:dyDescent="0.35"/>
    <row r="6746" s="62" customFormat="1" x14ac:dyDescent="0.35"/>
    <row r="6747" s="62" customFormat="1" x14ac:dyDescent="0.35"/>
    <row r="6748" s="62" customFormat="1" x14ac:dyDescent="0.35"/>
    <row r="6749" s="62" customFormat="1" x14ac:dyDescent="0.35"/>
    <row r="6750" s="62" customFormat="1" x14ac:dyDescent="0.35"/>
    <row r="6751" s="62" customFormat="1" x14ac:dyDescent="0.35"/>
    <row r="6752" s="62" customFormat="1" x14ac:dyDescent="0.35"/>
    <row r="6753" s="62" customFormat="1" x14ac:dyDescent="0.35"/>
    <row r="6754" s="62" customFormat="1" x14ac:dyDescent="0.35"/>
    <row r="6755" s="62" customFormat="1" x14ac:dyDescent="0.35"/>
    <row r="6756" s="62" customFormat="1" x14ac:dyDescent="0.35"/>
    <row r="6757" s="62" customFormat="1" x14ac:dyDescent="0.35"/>
    <row r="6758" s="62" customFormat="1" x14ac:dyDescent="0.35"/>
    <row r="6759" s="62" customFormat="1" x14ac:dyDescent="0.35"/>
    <row r="6760" s="62" customFormat="1" x14ac:dyDescent="0.35"/>
    <row r="6761" s="62" customFormat="1" x14ac:dyDescent="0.35"/>
    <row r="6762" s="62" customFormat="1" x14ac:dyDescent="0.35"/>
    <row r="6763" s="62" customFormat="1" x14ac:dyDescent="0.35"/>
    <row r="6764" s="62" customFormat="1" x14ac:dyDescent="0.35"/>
    <row r="6765" s="62" customFormat="1" x14ac:dyDescent="0.35"/>
    <row r="6766" s="62" customFormat="1" x14ac:dyDescent="0.35"/>
    <row r="6767" s="62" customFormat="1" x14ac:dyDescent="0.35"/>
    <row r="6768" s="62" customFormat="1" x14ac:dyDescent="0.35"/>
    <row r="6769" s="62" customFormat="1" x14ac:dyDescent="0.35"/>
    <row r="6770" s="62" customFormat="1" x14ac:dyDescent="0.35"/>
    <row r="6771" s="62" customFormat="1" x14ac:dyDescent="0.35"/>
    <row r="6772" s="62" customFormat="1" x14ac:dyDescent="0.35"/>
    <row r="6773" s="62" customFormat="1" x14ac:dyDescent="0.35"/>
    <row r="6774" s="62" customFormat="1" x14ac:dyDescent="0.35"/>
    <row r="6775" s="62" customFormat="1" x14ac:dyDescent="0.35"/>
    <row r="6776" s="62" customFormat="1" x14ac:dyDescent="0.35"/>
    <row r="6777" s="62" customFormat="1" x14ac:dyDescent="0.35"/>
    <row r="6778" s="62" customFormat="1" x14ac:dyDescent="0.35"/>
    <row r="6779" s="62" customFormat="1" x14ac:dyDescent="0.35"/>
    <row r="6780" s="62" customFormat="1" x14ac:dyDescent="0.35"/>
    <row r="6781" s="62" customFormat="1" x14ac:dyDescent="0.35"/>
    <row r="6782" s="62" customFormat="1" x14ac:dyDescent="0.35"/>
    <row r="6783" s="62" customFormat="1" x14ac:dyDescent="0.35"/>
    <row r="6784" s="62" customFormat="1" x14ac:dyDescent="0.35"/>
    <row r="6785" s="62" customFormat="1" x14ac:dyDescent="0.35"/>
    <row r="6786" s="62" customFormat="1" x14ac:dyDescent="0.35"/>
    <row r="6787" s="62" customFormat="1" x14ac:dyDescent="0.35"/>
    <row r="6788" s="62" customFormat="1" x14ac:dyDescent="0.35"/>
    <row r="6789" s="62" customFormat="1" x14ac:dyDescent="0.35"/>
    <row r="6790" s="62" customFormat="1" x14ac:dyDescent="0.35"/>
    <row r="6791" s="62" customFormat="1" x14ac:dyDescent="0.35"/>
    <row r="6792" s="62" customFormat="1" x14ac:dyDescent="0.35"/>
    <row r="6793" s="62" customFormat="1" x14ac:dyDescent="0.35"/>
    <row r="6794" s="62" customFormat="1" x14ac:dyDescent="0.35"/>
    <row r="6795" s="62" customFormat="1" x14ac:dyDescent="0.35"/>
    <row r="6796" s="62" customFormat="1" x14ac:dyDescent="0.35"/>
    <row r="6797" s="62" customFormat="1" x14ac:dyDescent="0.35"/>
    <row r="6798" s="62" customFormat="1" x14ac:dyDescent="0.35"/>
    <row r="6799" s="62" customFormat="1" x14ac:dyDescent="0.35"/>
    <row r="6800" s="62" customFormat="1" x14ac:dyDescent="0.35"/>
    <row r="6801" s="62" customFormat="1" x14ac:dyDescent="0.35"/>
    <row r="6802" s="62" customFormat="1" x14ac:dyDescent="0.35"/>
    <row r="6803" s="62" customFormat="1" x14ac:dyDescent="0.35"/>
    <row r="6804" s="62" customFormat="1" x14ac:dyDescent="0.35"/>
    <row r="6805" s="62" customFormat="1" x14ac:dyDescent="0.35"/>
    <row r="6806" s="62" customFormat="1" x14ac:dyDescent="0.35"/>
    <row r="6807" s="62" customFormat="1" x14ac:dyDescent="0.35"/>
    <row r="6808" s="62" customFormat="1" x14ac:dyDescent="0.35"/>
    <row r="6809" s="62" customFormat="1" x14ac:dyDescent="0.35"/>
    <row r="6810" s="62" customFormat="1" x14ac:dyDescent="0.35"/>
    <row r="6811" s="62" customFormat="1" x14ac:dyDescent="0.35"/>
    <row r="6812" s="62" customFormat="1" x14ac:dyDescent="0.35"/>
    <row r="6813" s="62" customFormat="1" x14ac:dyDescent="0.35"/>
    <row r="6814" s="62" customFormat="1" x14ac:dyDescent="0.35"/>
    <row r="6815" s="62" customFormat="1" x14ac:dyDescent="0.35"/>
    <row r="6816" s="62" customFormat="1" x14ac:dyDescent="0.35"/>
    <row r="6817" s="62" customFormat="1" x14ac:dyDescent="0.35"/>
    <row r="6818" s="62" customFormat="1" x14ac:dyDescent="0.35"/>
    <row r="6819" s="62" customFormat="1" x14ac:dyDescent="0.35"/>
    <row r="6820" s="62" customFormat="1" x14ac:dyDescent="0.35"/>
    <row r="6821" s="62" customFormat="1" x14ac:dyDescent="0.35"/>
    <row r="6822" s="62" customFormat="1" x14ac:dyDescent="0.35"/>
    <row r="6823" s="62" customFormat="1" x14ac:dyDescent="0.35"/>
    <row r="6824" s="62" customFormat="1" x14ac:dyDescent="0.35"/>
    <row r="6825" s="62" customFormat="1" x14ac:dyDescent="0.35"/>
    <row r="6826" s="62" customFormat="1" x14ac:dyDescent="0.35"/>
    <row r="6827" s="62" customFormat="1" x14ac:dyDescent="0.35"/>
    <row r="6828" s="62" customFormat="1" x14ac:dyDescent="0.35"/>
    <row r="6829" s="62" customFormat="1" x14ac:dyDescent="0.35"/>
    <row r="6830" s="62" customFormat="1" x14ac:dyDescent="0.35"/>
    <row r="6831" s="62" customFormat="1" x14ac:dyDescent="0.35"/>
    <row r="6832" s="62" customFormat="1" x14ac:dyDescent="0.35"/>
    <row r="6833" s="62" customFormat="1" x14ac:dyDescent="0.35"/>
    <row r="6834" s="62" customFormat="1" x14ac:dyDescent="0.35"/>
    <row r="6835" s="62" customFormat="1" x14ac:dyDescent="0.35"/>
    <row r="6836" s="62" customFormat="1" x14ac:dyDescent="0.35"/>
    <row r="6837" s="62" customFormat="1" x14ac:dyDescent="0.35"/>
    <row r="6838" s="62" customFormat="1" x14ac:dyDescent="0.35"/>
    <row r="6839" s="62" customFormat="1" x14ac:dyDescent="0.35"/>
    <row r="6840" s="62" customFormat="1" x14ac:dyDescent="0.35"/>
    <row r="6841" s="62" customFormat="1" x14ac:dyDescent="0.35"/>
    <row r="6842" s="62" customFormat="1" x14ac:dyDescent="0.35"/>
    <row r="6843" s="62" customFormat="1" x14ac:dyDescent="0.35"/>
    <row r="6844" s="62" customFormat="1" x14ac:dyDescent="0.35"/>
    <row r="6845" s="62" customFormat="1" x14ac:dyDescent="0.35"/>
    <row r="6846" s="62" customFormat="1" x14ac:dyDescent="0.35"/>
    <row r="6847" s="62" customFormat="1" x14ac:dyDescent="0.35"/>
    <row r="6848" s="62" customFormat="1" x14ac:dyDescent="0.35"/>
    <row r="6849" s="62" customFormat="1" x14ac:dyDescent="0.35"/>
    <row r="6850" s="62" customFormat="1" x14ac:dyDescent="0.35"/>
    <row r="6851" s="62" customFormat="1" x14ac:dyDescent="0.35"/>
    <row r="6852" s="62" customFormat="1" x14ac:dyDescent="0.35"/>
    <row r="6853" s="62" customFormat="1" x14ac:dyDescent="0.35"/>
    <row r="6854" s="62" customFormat="1" x14ac:dyDescent="0.35"/>
    <row r="6855" s="62" customFormat="1" x14ac:dyDescent="0.35"/>
    <row r="6856" s="62" customFormat="1" x14ac:dyDescent="0.35"/>
    <row r="6857" s="62" customFormat="1" x14ac:dyDescent="0.35"/>
    <row r="6858" s="62" customFormat="1" x14ac:dyDescent="0.35"/>
    <row r="6859" s="62" customFormat="1" x14ac:dyDescent="0.35"/>
    <row r="6860" s="62" customFormat="1" x14ac:dyDescent="0.35"/>
    <row r="6861" s="62" customFormat="1" x14ac:dyDescent="0.35"/>
    <row r="6862" s="62" customFormat="1" x14ac:dyDescent="0.35"/>
    <row r="6863" s="62" customFormat="1" x14ac:dyDescent="0.35"/>
    <row r="6864" s="62" customFormat="1" x14ac:dyDescent="0.35"/>
    <row r="6865" s="62" customFormat="1" x14ac:dyDescent="0.35"/>
    <row r="6866" s="62" customFormat="1" x14ac:dyDescent="0.35"/>
    <row r="6867" s="62" customFormat="1" x14ac:dyDescent="0.35"/>
    <row r="6868" s="62" customFormat="1" x14ac:dyDescent="0.35"/>
    <row r="6869" s="62" customFormat="1" x14ac:dyDescent="0.35"/>
    <row r="6870" s="62" customFormat="1" x14ac:dyDescent="0.35"/>
    <row r="6871" s="62" customFormat="1" x14ac:dyDescent="0.35"/>
    <row r="6872" s="62" customFormat="1" x14ac:dyDescent="0.35"/>
    <row r="6873" s="62" customFormat="1" x14ac:dyDescent="0.35"/>
    <row r="6874" s="62" customFormat="1" x14ac:dyDescent="0.35"/>
    <row r="6875" s="62" customFormat="1" x14ac:dyDescent="0.35"/>
    <row r="6876" s="62" customFormat="1" x14ac:dyDescent="0.35"/>
    <row r="6877" s="62" customFormat="1" x14ac:dyDescent="0.35"/>
    <row r="6878" s="62" customFormat="1" x14ac:dyDescent="0.35"/>
    <row r="6879" s="62" customFormat="1" x14ac:dyDescent="0.35"/>
    <row r="6880" s="62" customFormat="1" x14ac:dyDescent="0.35"/>
    <row r="6881" s="62" customFormat="1" x14ac:dyDescent="0.35"/>
    <row r="6882" s="62" customFormat="1" x14ac:dyDescent="0.35"/>
    <row r="6883" s="62" customFormat="1" x14ac:dyDescent="0.35"/>
    <row r="6884" s="62" customFormat="1" x14ac:dyDescent="0.35"/>
    <row r="6885" s="62" customFormat="1" x14ac:dyDescent="0.35"/>
    <row r="6886" s="62" customFormat="1" x14ac:dyDescent="0.35"/>
    <row r="6887" s="62" customFormat="1" x14ac:dyDescent="0.35"/>
    <row r="6888" s="62" customFormat="1" x14ac:dyDescent="0.35"/>
    <row r="6889" s="62" customFormat="1" x14ac:dyDescent="0.35"/>
    <row r="6890" s="62" customFormat="1" x14ac:dyDescent="0.35"/>
    <row r="6891" s="62" customFormat="1" x14ac:dyDescent="0.35"/>
    <row r="6892" s="62" customFormat="1" x14ac:dyDescent="0.35"/>
    <row r="6893" s="62" customFormat="1" x14ac:dyDescent="0.35"/>
    <row r="6894" s="62" customFormat="1" x14ac:dyDescent="0.35"/>
    <row r="6895" s="62" customFormat="1" x14ac:dyDescent="0.35"/>
    <row r="6896" s="62" customFormat="1" x14ac:dyDescent="0.35"/>
    <row r="6897" s="62" customFormat="1" x14ac:dyDescent="0.35"/>
    <row r="6898" s="62" customFormat="1" x14ac:dyDescent="0.35"/>
    <row r="6899" s="62" customFormat="1" x14ac:dyDescent="0.35"/>
    <row r="6900" s="62" customFormat="1" x14ac:dyDescent="0.35"/>
    <row r="6901" s="62" customFormat="1" x14ac:dyDescent="0.35"/>
    <row r="6902" s="62" customFormat="1" x14ac:dyDescent="0.35"/>
    <row r="6903" s="62" customFormat="1" x14ac:dyDescent="0.35"/>
    <row r="6904" s="62" customFormat="1" x14ac:dyDescent="0.35"/>
    <row r="6905" s="62" customFormat="1" x14ac:dyDescent="0.35"/>
    <row r="6906" s="62" customFormat="1" x14ac:dyDescent="0.35"/>
    <row r="6907" s="62" customFormat="1" x14ac:dyDescent="0.35"/>
    <row r="6908" s="62" customFormat="1" x14ac:dyDescent="0.35"/>
    <row r="6909" s="62" customFormat="1" x14ac:dyDescent="0.35"/>
    <row r="6910" s="62" customFormat="1" x14ac:dyDescent="0.35"/>
    <row r="6911" s="62" customFormat="1" x14ac:dyDescent="0.35"/>
    <row r="6912" s="62" customFormat="1" x14ac:dyDescent="0.35"/>
    <row r="6913" s="62" customFormat="1" x14ac:dyDescent="0.35"/>
    <row r="6914" s="62" customFormat="1" x14ac:dyDescent="0.35"/>
    <row r="6915" s="62" customFormat="1" x14ac:dyDescent="0.35"/>
    <row r="6916" s="62" customFormat="1" x14ac:dyDescent="0.35"/>
    <row r="6917" s="62" customFormat="1" x14ac:dyDescent="0.35"/>
    <row r="6918" s="62" customFormat="1" x14ac:dyDescent="0.35"/>
    <row r="6919" s="62" customFormat="1" x14ac:dyDescent="0.35"/>
    <row r="6920" s="62" customFormat="1" x14ac:dyDescent="0.35"/>
    <row r="6921" s="62" customFormat="1" x14ac:dyDescent="0.35"/>
    <row r="6922" s="62" customFormat="1" x14ac:dyDescent="0.35"/>
    <row r="6923" s="62" customFormat="1" x14ac:dyDescent="0.35"/>
    <row r="6924" s="62" customFormat="1" x14ac:dyDescent="0.35"/>
    <row r="6925" s="62" customFormat="1" x14ac:dyDescent="0.35"/>
    <row r="6926" s="62" customFormat="1" x14ac:dyDescent="0.35"/>
    <row r="6927" s="62" customFormat="1" x14ac:dyDescent="0.35"/>
    <row r="6928" s="62" customFormat="1" x14ac:dyDescent="0.35"/>
    <row r="6929" s="62" customFormat="1" x14ac:dyDescent="0.35"/>
    <row r="6930" s="62" customFormat="1" x14ac:dyDescent="0.35"/>
    <row r="6931" s="62" customFormat="1" x14ac:dyDescent="0.35"/>
    <row r="6932" s="62" customFormat="1" x14ac:dyDescent="0.35"/>
    <row r="6933" s="62" customFormat="1" x14ac:dyDescent="0.35"/>
    <row r="6934" s="62" customFormat="1" x14ac:dyDescent="0.35"/>
    <row r="6935" s="62" customFormat="1" x14ac:dyDescent="0.35"/>
    <row r="6936" s="62" customFormat="1" x14ac:dyDescent="0.35"/>
    <row r="6937" s="62" customFormat="1" x14ac:dyDescent="0.35"/>
    <row r="6938" s="62" customFormat="1" x14ac:dyDescent="0.35"/>
    <row r="6939" s="62" customFormat="1" x14ac:dyDescent="0.35"/>
    <row r="6940" s="62" customFormat="1" x14ac:dyDescent="0.35"/>
    <row r="6941" s="62" customFormat="1" x14ac:dyDescent="0.35"/>
    <row r="6942" s="62" customFormat="1" x14ac:dyDescent="0.35"/>
    <row r="6943" s="62" customFormat="1" x14ac:dyDescent="0.35"/>
    <row r="6944" s="62" customFormat="1" x14ac:dyDescent="0.35"/>
    <row r="6945" s="62" customFormat="1" x14ac:dyDescent="0.35"/>
    <row r="6946" s="62" customFormat="1" x14ac:dyDescent="0.35"/>
    <row r="6947" s="62" customFormat="1" x14ac:dyDescent="0.35"/>
    <row r="6948" s="62" customFormat="1" x14ac:dyDescent="0.35"/>
    <row r="6949" s="62" customFormat="1" x14ac:dyDescent="0.35"/>
    <row r="6950" s="62" customFormat="1" x14ac:dyDescent="0.35"/>
    <row r="6951" s="62" customFormat="1" x14ac:dyDescent="0.35"/>
    <row r="6952" s="62" customFormat="1" x14ac:dyDescent="0.35"/>
    <row r="6953" s="62" customFormat="1" x14ac:dyDescent="0.35"/>
    <row r="6954" s="62" customFormat="1" x14ac:dyDescent="0.35"/>
    <row r="6955" s="62" customFormat="1" x14ac:dyDescent="0.35"/>
    <row r="6956" s="62" customFormat="1" x14ac:dyDescent="0.35"/>
    <row r="6957" s="62" customFormat="1" x14ac:dyDescent="0.35"/>
    <row r="6958" s="62" customFormat="1" x14ac:dyDescent="0.35"/>
    <row r="6959" s="62" customFormat="1" x14ac:dyDescent="0.35"/>
    <row r="6960" s="62" customFormat="1" x14ac:dyDescent="0.35"/>
    <row r="6961" s="62" customFormat="1" x14ac:dyDescent="0.35"/>
    <row r="6962" s="62" customFormat="1" x14ac:dyDescent="0.35"/>
    <row r="6963" s="62" customFormat="1" x14ac:dyDescent="0.35"/>
    <row r="6964" s="62" customFormat="1" x14ac:dyDescent="0.35"/>
    <row r="6965" s="62" customFormat="1" x14ac:dyDescent="0.35"/>
    <row r="6966" s="62" customFormat="1" x14ac:dyDescent="0.35"/>
    <row r="6967" s="62" customFormat="1" x14ac:dyDescent="0.35"/>
    <row r="6968" s="62" customFormat="1" x14ac:dyDescent="0.35"/>
    <row r="6969" s="62" customFormat="1" x14ac:dyDescent="0.35"/>
    <row r="6970" s="62" customFormat="1" x14ac:dyDescent="0.35"/>
    <row r="6971" s="62" customFormat="1" x14ac:dyDescent="0.35"/>
    <row r="6972" s="62" customFormat="1" x14ac:dyDescent="0.35"/>
    <row r="6973" s="62" customFormat="1" x14ac:dyDescent="0.35"/>
    <row r="6974" s="62" customFormat="1" x14ac:dyDescent="0.35"/>
    <row r="6975" s="62" customFormat="1" x14ac:dyDescent="0.35"/>
    <row r="6976" s="62" customFormat="1" x14ac:dyDescent="0.35"/>
    <row r="6977" s="62" customFormat="1" x14ac:dyDescent="0.35"/>
    <row r="6978" s="62" customFormat="1" x14ac:dyDescent="0.35"/>
    <row r="6979" s="62" customFormat="1" x14ac:dyDescent="0.35"/>
    <row r="6980" s="62" customFormat="1" x14ac:dyDescent="0.35"/>
    <row r="6981" s="62" customFormat="1" x14ac:dyDescent="0.35"/>
    <row r="6982" s="62" customFormat="1" x14ac:dyDescent="0.35"/>
    <row r="6983" s="62" customFormat="1" x14ac:dyDescent="0.35"/>
    <row r="6984" s="62" customFormat="1" x14ac:dyDescent="0.35"/>
    <row r="6985" s="62" customFormat="1" x14ac:dyDescent="0.35"/>
    <row r="6986" s="62" customFormat="1" x14ac:dyDescent="0.35"/>
    <row r="6987" s="62" customFormat="1" x14ac:dyDescent="0.35"/>
    <row r="6988" s="62" customFormat="1" x14ac:dyDescent="0.35"/>
    <row r="6989" s="62" customFormat="1" x14ac:dyDescent="0.35"/>
    <row r="6990" s="62" customFormat="1" x14ac:dyDescent="0.35"/>
    <row r="6991" s="62" customFormat="1" x14ac:dyDescent="0.35"/>
    <row r="6992" s="62" customFormat="1" x14ac:dyDescent="0.35"/>
    <row r="6993" s="62" customFormat="1" x14ac:dyDescent="0.35"/>
    <row r="6994" s="62" customFormat="1" x14ac:dyDescent="0.35"/>
    <row r="6995" s="62" customFormat="1" x14ac:dyDescent="0.35"/>
    <row r="6996" s="62" customFormat="1" x14ac:dyDescent="0.35"/>
    <row r="6997" s="62" customFormat="1" x14ac:dyDescent="0.35"/>
    <row r="6998" s="62" customFormat="1" x14ac:dyDescent="0.35"/>
    <row r="6999" s="62" customFormat="1" x14ac:dyDescent="0.35"/>
    <row r="7000" s="62" customFormat="1" x14ac:dyDescent="0.35"/>
    <row r="7001" s="62" customFormat="1" x14ac:dyDescent="0.35"/>
    <row r="7002" s="62" customFormat="1" x14ac:dyDescent="0.35"/>
    <row r="7003" s="62" customFormat="1" x14ac:dyDescent="0.35"/>
    <row r="7004" s="62" customFormat="1" x14ac:dyDescent="0.35"/>
    <row r="7005" s="62" customFormat="1" x14ac:dyDescent="0.35"/>
    <row r="7006" s="62" customFormat="1" x14ac:dyDescent="0.35"/>
    <row r="7007" s="62" customFormat="1" x14ac:dyDescent="0.35"/>
    <row r="7008" s="62" customFormat="1" x14ac:dyDescent="0.35"/>
    <row r="7009" s="62" customFormat="1" x14ac:dyDescent="0.35"/>
    <row r="7010" s="62" customFormat="1" x14ac:dyDescent="0.35"/>
    <row r="7011" s="62" customFormat="1" x14ac:dyDescent="0.35"/>
    <row r="7012" s="62" customFormat="1" x14ac:dyDescent="0.35"/>
    <row r="7013" s="62" customFormat="1" x14ac:dyDescent="0.35"/>
    <row r="7014" s="62" customFormat="1" x14ac:dyDescent="0.35"/>
    <row r="7015" s="62" customFormat="1" x14ac:dyDescent="0.35"/>
    <row r="7016" s="62" customFormat="1" x14ac:dyDescent="0.35"/>
    <row r="7017" s="62" customFormat="1" x14ac:dyDescent="0.35"/>
    <row r="7018" s="62" customFormat="1" x14ac:dyDescent="0.35"/>
    <row r="7019" s="62" customFormat="1" x14ac:dyDescent="0.35"/>
    <row r="7020" s="62" customFormat="1" x14ac:dyDescent="0.35"/>
    <row r="7021" s="62" customFormat="1" x14ac:dyDescent="0.35"/>
    <row r="7022" s="62" customFormat="1" x14ac:dyDescent="0.35"/>
    <row r="7023" s="62" customFormat="1" x14ac:dyDescent="0.35"/>
    <row r="7024" s="62" customFormat="1" x14ac:dyDescent="0.35"/>
    <row r="7025" s="62" customFormat="1" x14ac:dyDescent="0.35"/>
    <row r="7026" s="62" customFormat="1" x14ac:dyDescent="0.35"/>
    <row r="7027" s="62" customFormat="1" x14ac:dyDescent="0.35"/>
    <row r="7028" s="62" customFormat="1" x14ac:dyDescent="0.35"/>
    <row r="7029" s="62" customFormat="1" x14ac:dyDescent="0.35"/>
    <row r="7030" s="62" customFormat="1" x14ac:dyDescent="0.35"/>
    <row r="7031" s="62" customFormat="1" x14ac:dyDescent="0.35"/>
    <row r="7032" s="62" customFormat="1" x14ac:dyDescent="0.35"/>
    <row r="7033" s="62" customFormat="1" x14ac:dyDescent="0.35"/>
    <row r="7034" s="62" customFormat="1" x14ac:dyDescent="0.35"/>
    <row r="7035" s="62" customFormat="1" x14ac:dyDescent="0.35"/>
    <row r="7036" s="62" customFormat="1" x14ac:dyDescent="0.35"/>
    <row r="7037" s="62" customFormat="1" x14ac:dyDescent="0.35"/>
    <row r="7038" s="62" customFormat="1" x14ac:dyDescent="0.35"/>
    <row r="7039" s="62" customFormat="1" x14ac:dyDescent="0.35"/>
    <row r="7040" s="62" customFormat="1" x14ac:dyDescent="0.35"/>
    <row r="7041" s="62" customFormat="1" x14ac:dyDescent="0.35"/>
    <row r="7042" s="62" customFormat="1" x14ac:dyDescent="0.35"/>
    <row r="7043" s="62" customFormat="1" x14ac:dyDescent="0.35"/>
    <row r="7044" s="62" customFormat="1" x14ac:dyDescent="0.35"/>
    <row r="7045" s="62" customFormat="1" x14ac:dyDescent="0.35"/>
    <row r="7046" s="62" customFormat="1" x14ac:dyDescent="0.35"/>
    <row r="7047" s="62" customFormat="1" x14ac:dyDescent="0.35"/>
    <row r="7048" s="62" customFormat="1" x14ac:dyDescent="0.35"/>
    <row r="7049" s="62" customFormat="1" x14ac:dyDescent="0.35"/>
    <row r="7050" s="62" customFormat="1" x14ac:dyDescent="0.35"/>
    <row r="7051" s="62" customFormat="1" x14ac:dyDescent="0.35"/>
    <row r="7052" s="62" customFormat="1" x14ac:dyDescent="0.35"/>
    <row r="7053" s="62" customFormat="1" x14ac:dyDescent="0.35"/>
    <row r="7054" s="62" customFormat="1" x14ac:dyDescent="0.35"/>
    <row r="7055" s="62" customFormat="1" x14ac:dyDescent="0.35"/>
    <row r="7056" s="62" customFormat="1" x14ac:dyDescent="0.35"/>
    <row r="7057" s="62" customFormat="1" x14ac:dyDescent="0.35"/>
    <row r="7058" s="62" customFormat="1" x14ac:dyDescent="0.35"/>
    <row r="7059" s="62" customFormat="1" x14ac:dyDescent="0.35"/>
    <row r="7060" s="62" customFormat="1" x14ac:dyDescent="0.35"/>
    <row r="7061" s="62" customFormat="1" x14ac:dyDescent="0.35"/>
    <row r="7062" s="62" customFormat="1" x14ac:dyDescent="0.35"/>
    <row r="7063" s="62" customFormat="1" x14ac:dyDescent="0.35"/>
    <row r="7064" s="62" customFormat="1" x14ac:dyDescent="0.35"/>
    <row r="7065" s="62" customFormat="1" x14ac:dyDescent="0.35"/>
    <row r="7066" s="62" customFormat="1" x14ac:dyDescent="0.35"/>
    <row r="7067" s="62" customFormat="1" x14ac:dyDescent="0.35"/>
    <row r="7068" s="62" customFormat="1" x14ac:dyDescent="0.35"/>
    <row r="7069" s="62" customFormat="1" x14ac:dyDescent="0.35"/>
    <row r="7070" s="62" customFormat="1" x14ac:dyDescent="0.35"/>
    <row r="7071" s="62" customFormat="1" x14ac:dyDescent="0.35"/>
    <row r="7072" s="62" customFormat="1" x14ac:dyDescent="0.35"/>
    <row r="7073" s="62" customFormat="1" x14ac:dyDescent="0.35"/>
    <row r="7074" s="62" customFormat="1" x14ac:dyDescent="0.35"/>
    <row r="7075" s="62" customFormat="1" x14ac:dyDescent="0.35"/>
    <row r="7076" s="62" customFormat="1" x14ac:dyDescent="0.35"/>
    <row r="7077" s="62" customFormat="1" x14ac:dyDescent="0.35"/>
    <row r="7078" s="62" customFormat="1" x14ac:dyDescent="0.35"/>
    <row r="7079" s="62" customFormat="1" x14ac:dyDescent="0.35"/>
    <row r="7080" s="62" customFormat="1" x14ac:dyDescent="0.35"/>
    <row r="7081" s="62" customFormat="1" x14ac:dyDescent="0.35"/>
    <row r="7082" s="62" customFormat="1" x14ac:dyDescent="0.35"/>
    <row r="7083" s="62" customFormat="1" x14ac:dyDescent="0.35"/>
    <row r="7084" s="62" customFormat="1" x14ac:dyDescent="0.35"/>
    <row r="7085" s="62" customFormat="1" x14ac:dyDescent="0.35"/>
    <row r="7086" s="62" customFormat="1" x14ac:dyDescent="0.35"/>
    <row r="7087" s="62" customFormat="1" x14ac:dyDescent="0.35"/>
    <row r="7088" s="62" customFormat="1" x14ac:dyDescent="0.35"/>
    <row r="7089" s="62" customFormat="1" x14ac:dyDescent="0.35"/>
    <row r="7090" s="62" customFormat="1" x14ac:dyDescent="0.35"/>
    <row r="7091" s="62" customFormat="1" x14ac:dyDescent="0.35"/>
    <row r="7092" s="62" customFormat="1" x14ac:dyDescent="0.35"/>
    <row r="7093" s="62" customFormat="1" x14ac:dyDescent="0.35"/>
    <row r="7094" s="62" customFormat="1" x14ac:dyDescent="0.35"/>
    <row r="7095" s="62" customFormat="1" x14ac:dyDescent="0.35"/>
    <row r="7096" s="62" customFormat="1" x14ac:dyDescent="0.35"/>
    <row r="7097" s="62" customFormat="1" x14ac:dyDescent="0.35"/>
    <row r="7098" s="62" customFormat="1" x14ac:dyDescent="0.35"/>
    <row r="7099" s="62" customFormat="1" x14ac:dyDescent="0.35"/>
    <row r="7100" s="62" customFormat="1" x14ac:dyDescent="0.35"/>
    <row r="7101" s="62" customFormat="1" x14ac:dyDescent="0.35"/>
    <row r="7102" s="62" customFormat="1" x14ac:dyDescent="0.35"/>
    <row r="7103" s="62" customFormat="1" x14ac:dyDescent="0.35"/>
    <row r="7104" s="62" customFormat="1" x14ac:dyDescent="0.35"/>
    <row r="7105" s="62" customFormat="1" x14ac:dyDescent="0.35"/>
    <row r="7106" s="62" customFormat="1" x14ac:dyDescent="0.35"/>
    <row r="7107" s="62" customFormat="1" x14ac:dyDescent="0.35"/>
    <row r="7108" s="62" customFormat="1" x14ac:dyDescent="0.35"/>
    <row r="7109" s="62" customFormat="1" x14ac:dyDescent="0.35"/>
    <row r="7110" s="62" customFormat="1" x14ac:dyDescent="0.35"/>
    <row r="7111" s="62" customFormat="1" x14ac:dyDescent="0.35"/>
    <row r="7112" s="62" customFormat="1" x14ac:dyDescent="0.35"/>
    <row r="7113" s="62" customFormat="1" x14ac:dyDescent="0.35"/>
    <row r="7114" s="62" customFormat="1" x14ac:dyDescent="0.35"/>
    <row r="7115" s="62" customFormat="1" x14ac:dyDescent="0.35"/>
    <row r="7116" s="62" customFormat="1" x14ac:dyDescent="0.35"/>
    <row r="7117" s="62" customFormat="1" x14ac:dyDescent="0.35"/>
    <row r="7118" s="62" customFormat="1" x14ac:dyDescent="0.35"/>
    <row r="7119" s="62" customFormat="1" x14ac:dyDescent="0.35"/>
    <row r="7120" s="62" customFormat="1" x14ac:dyDescent="0.35"/>
    <row r="7121" s="62" customFormat="1" x14ac:dyDescent="0.35"/>
    <row r="7122" s="62" customFormat="1" x14ac:dyDescent="0.35"/>
    <row r="7123" s="62" customFormat="1" x14ac:dyDescent="0.35"/>
    <row r="7124" s="62" customFormat="1" x14ac:dyDescent="0.35"/>
    <row r="7125" s="62" customFormat="1" x14ac:dyDescent="0.35"/>
    <row r="7126" s="62" customFormat="1" x14ac:dyDescent="0.35"/>
    <row r="7127" s="62" customFormat="1" x14ac:dyDescent="0.35"/>
    <row r="7128" s="62" customFormat="1" x14ac:dyDescent="0.35"/>
    <row r="7129" s="62" customFormat="1" x14ac:dyDescent="0.35"/>
    <row r="7130" s="62" customFormat="1" x14ac:dyDescent="0.35"/>
    <row r="7131" s="62" customFormat="1" x14ac:dyDescent="0.35"/>
    <row r="7132" s="62" customFormat="1" x14ac:dyDescent="0.35"/>
    <row r="7133" s="62" customFormat="1" x14ac:dyDescent="0.35"/>
    <row r="7134" s="62" customFormat="1" x14ac:dyDescent="0.35"/>
    <row r="7135" s="62" customFormat="1" x14ac:dyDescent="0.35"/>
    <row r="7136" s="62" customFormat="1" x14ac:dyDescent="0.35"/>
    <row r="7137" s="62" customFormat="1" x14ac:dyDescent="0.35"/>
    <row r="7138" s="62" customFormat="1" x14ac:dyDescent="0.35"/>
    <row r="7139" s="62" customFormat="1" x14ac:dyDescent="0.35"/>
    <row r="7140" s="62" customFormat="1" x14ac:dyDescent="0.35"/>
    <row r="7141" s="62" customFormat="1" x14ac:dyDescent="0.35"/>
    <row r="7142" s="62" customFormat="1" x14ac:dyDescent="0.35"/>
    <row r="7143" s="62" customFormat="1" x14ac:dyDescent="0.35"/>
    <row r="7144" s="62" customFormat="1" x14ac:dyDescent="0.35"/>
    <row r="7145" s="62" customFormat="1" x14ac:dyDescent="0.35"/>
    <row r="7146" s="62" customFormat="1" x14ac:dyDescent="0.35"/>
    <row r="7147" s="62" customFormat="1" x14ac:dyDescent="0.35"/>
    <row r="7148" s="62" customFormat="1" x14ac:dyDescent="0.35"/>
    <row r="7149" s="62" customFormat="1" x14ac:dyDescent="0.35"/>
    <row r="7150" s="62" customFormat="1" x14ac:dyDescent="0.35"/>
    <row r="7151" s="62" customFormat="1" x14ac:dyDescent="0.35"/>
    <row r="7152" s="62" customFormat="1" x14ac:dyDescent="0.35"/>
    <row r="7153" s="62" customFormat="1" x14ac:dyDescent="0.35"/>
    <row r="7154" s="62" customFormat="1" x14ac:dyDescent="0.35"/>
    <row r="7155" s="62" customFormat="1" x14ac:dyDescent="0.35"/>
    <row r="7156" s="62" customFormat="1" x14ac:dyDescent="0.35"/>
    <row r="7157" s="62" customFormat="1" x14ac:dyDescent="0.35"/>
    <row r="7158" s="62" customFormat="1" x14ac:dyDescent="0.35"/>
    <row r="7159" s="62" customFormat="1" x14ac:dyDescent="0.35"/>
    <row r="7160" s="62" customFormat="1" x14ac:dyDescent="0.35"/>
    <row r="7161" s="62" customFormat="1" x14ac:dyDescent="0.35"/>
    <row r="7162" s="62" customFormat="1" x14ac:dyDescent="0.35"/>
    <row r="7163" s="62" customFormat="1" x14ac:dyDescent="0.35"/>
    <row r="7164" s="62" customFormat="1" x14ac:dyDescent="0.35"/>
    <row r="7165" s="62" customFormat="1" x14ac:dyDescent="0.35"/>
    <row r="7166" s="62" customFormat="1" x14ac:dyDescent="0.35"/>
    <row r="7167" s="62" customFormat="1" x14ac:dyDescent="0.35"/>
    <row r="7168" s="62" customFormat="1" x14ac:dyDescent="0.35"/>
    <row r="7169" s="62" customFormat="1" x14ac:dyDescent="0.35"/>
    <row r="7170" s="62" customFormat="1" x14ac:dyDescent="0.35"/>
    <row r="7171" s="62" customFormat="1" x14ac:dyDescent="0.35"/>
    <row r="7172" s="62" customFormat="1" x14ac:dyDescent="0.35"/>
    <row r="7173" s="62" customFormat="1" x14ac:dyDescent="0.35"/>
    <row r="7174" s="62" customFormat="1" x14ac:dyDescent="0.35"/>
    <row r="7175" s="62" customFormat="1" x14ac:dyDescent="0.35"/>
    <row r="7176" s="62" customFormat="1" x14ac:dyDescent="0.35"/>
    <row r="7177" s="62" customFormat="1" x14ac:dyDescent="0.35"/>
    <row r="7178" s="62" customFormat="1" x14ac:dyDescent="0.35"/>
    <row r="7179" s="62" customFormat="1" x14ac:dyDescent="0.35"/>
    <row r="7180" s="62" customFormat="1" x14ac:dyDescent="0.35"/>
    <row r="7181" s="62" customFormat="1" x14ac:dyDescent="0.35"/>
    <row r="7182" s="62" customFormat="1" x14ac:dyDescent="0.35"/>
    <row r="7183" s="62" customFormat="1" x14ac:dyDescent="0.35"/>
    <row r="7184" s="62" customFormat="1" x14ac:dyDescent="0.35"/>
    <row r="7185" s="62" customFormat="1" x14ac:dyDescent="0.35"/>
    <row r="7186" s="62" customFormat="1" x14ac:dyDescent="0.35"/>
    <row r="7187" s="62" customFormat="1" x14ac:dyDescent="0.35"/>
    <row r="7188" s="62" customFormat="1" x14ac:dyDescent="0.35"/>
    <row r="7189" s="62" customFormat="1" x14ac:dyDescent="0.35"/>
    <row r="7190" s="62" customFormat="1" x14ac:dyDescent="0.35"/>
    <row r="7191" s="62" customFormat="1" x14ac:dyDescent="0.35"/>
    <row r="7192" s="62" customFormat="1" x14ac:dyDescent="0.35"/>
    <row r="7193" s="62" customFormat="1" x14ac:dyDescent="0.35"/>
    <row r="7194" s="62" customFormat="1" x14ac:dyDescent="0.35"/>
    <row r="7195" s="62" customFormat="1" x14ac:dyDescent="0.35"/>
    <row r="7196" s="62" customFormat="1" x14ac:dyDescent="0.35"/>
    <row r="7197" s="62" customFormat="1" x14ac:dyDescent="0.35"/>
    <row r="7198" s="62" customFormat="1" x14ac:dyDescent="0.35"/>
    <row r="7199" s="62" customFormat="1" x14ac:dyDescent="0.35"/>
    <row r="7200" s="62" customFormat="1" x14ac:dyDescent="0.35"/>
    <row r="7201" s="62" customFormat="1" x14ac:dyDescent="0.35"/>
    <row r="7202" s="62" customFormat="1" x14ac:dyDescent="0.35"/>
    <row r="7203" s="62" customFormat="1" x14ac:dyDescent="0.35"/>
    <row r="7204" s="62" customFormat="1" x14ac:dyDescent="0.35"/>
    <row r="7205" s="62" customFormat="1" x14ac:dyDescent="0.35"/>
    <row r="7206" s="62" customFormat="1" x14ac:dyDescent="0.35"/>
    <row r="7207" s="62" customFormat="1" x14ac:dyDescent="0.35"/>
    <row r="7208" s="62" customFormat="1" x14ac:dyDescent="0.35"/>
    <row r="7209" s="62" customFormat="1" x14ac:dyDescent="0.35"/>
    <row r="7210" s="62" customFormat="1" x14ac:dyDescent="0.35"/>
    <row r="7211" s="62" customFormat="1" x14ac:dyDescent="0.35"/>
    <row r="7212" s="62" customFormat="1" x14ac:dyDescent="0.35"/>
    <row r="7213" s="62" customFormat="1" x14ac:dyDescent="0.35"/>
    <row r="7214" s="62" customFormat="1" x14ac:dyDescent="0.35"/>
    <row r="7215" s="62" customFormat="1" x14ac:dyDescent="0.35"/>
    <row r="7216" s="62" customFormat="1" x14ac:dyDescent="0.35"/>
    <row r="7217" s="62" customFormat="1" x14ac:dyDescent="0.35"/>
    <row r="7218" s="62" customFormat="1" x14ac:dyDescent="0.35"/>
    <row r="7219" s="62" customFormat="1" x14ac:dyDescent="0.35"/>
    <row r="7220" s="62" customFormat="1" x14ac:dyDescent="0.35"/>
    <row r="7221" s="62" customFormat="1" x14ac:dyDescent="0.35"/>
    <row r="7222" s="62" customFormat="1" x14ac:dyDescent="0.35"/>
    <row r="7223" s="62" customFormat="1" x14ac:dyDescent="0.35"/>
    <row r="7224" s="62" customFormat="1" x14ac:dyDescent="0.35"/>
    <row r="7225" s="62" customFormat="1" x14ac:dyDescent="0.35"/>
    <row r="7226" s="62" customFormat="1" x14ac:dyDescent="0.35"/>
    <row r="7227" s="62" customFormat="1" x14ac:dyDescent="0.35"/>
    <row r="7228" s="62" customFormat="1" x14ac:dyDescent="0.35"/>
    <row r="7229" s="62" customFormat="1" x14ac:dyDescent="0.35"/>
    <row r="7230" s="62" customFormat="1" x14ac:dyDescent="0.35"/>
    <row r="7231" s="62" customFormat="1" x14ac:dyDescent="0.35"/>
    <row r="7232" s="62" customFormat="1" x14ac:dyDescent="0.35"/>
    <row r="7233" s="62" customFormat="1" x14ac:dyDescent="0.35"/>
    <row r="7234" s="62" customFormat="1" x14ac:dyDescent="0.35"/>
    <row r="7235" s="62" customFormat="1" x14ac:dyDescent="0.35"/>
    <row r="7236" s="62" customFormat="1" x14ac:dyDescent="0.35"/>
    <row r="7237" s="62" customFormat="1" x14ac:dyDescent="0.35"/>
    <row r="7238" s="62" customFormat="1" x14ac:dyDescent="0.35"/>
    <row r="7239" s="62" customFormat="1" x14ac:dyDescent="0.35"/>
    <row r="7240" s="62" customFormat="1" x14ac:dyDescent="0.35"/>
    <row r="7241" s="62" customFormat="1" x14ac:dyDescent="0.35"/>
    <row r="7242" s="62" customFormat="1" x14ac:dyDescent="0.35"/>
    <row r="7243" s="62" customFormat="1" x14ac:dyDescent="0.35"/>
    <row r="7244" s="62" customFormat="1" x14ac:dyDescent="0.35"/>
    <row r="7245" s="62" customFormat="1" x14ac:dyDescent="0.35"/>
    <row r="7246" s="62" customFormat="1" x14ac:dyDescent="0.35"/>
    <row r="7247" s="62" customFormat="1" x14ac:dyDescent="0.35"/>
    <row r="7248" s="62" customFormat="1" x14ac:dyDescent="0.35"/>
    <row r="7249" s="62" customFormat="1" x14ac:dyDescent="0.35"/>
    <row r="7250" s="62" customFormat="1" x14ac:dyDescent="0.35"/>
    <row r="7251" s="62" customFormat="1" x14ac:dyDescent="0.35"/>
    <row r="7252" s="62" customFormat="1" x14ac:dyDescent="0.35"/>
    <row r="7253" s="62" customFormat="1" x14ac:dyDescent="0.35"/>
    <row r="7254" s="62" customFormat="1" x14ac:dyDescent="0.35"/>
    <row r="7255" s="62" customFormat="1" x14ac:dyDescent="0.35"/>
    <row r="7256" s="62" customFormat="1" x14ac:dyDescent="0.35"/>
    <row r="7257" s="62" customFormat="1" x14ac:dyDescent="0.35"/>
    <row r="7258" s="62" customFormat="1" x14ac:dyDescent="0.35"/>
    <row r="7259" s="62" customFormat="1" x14ac:dyDescent="0.35"/>
    <row r="7260" s="62" customFormat="1" x14ac:dyDescent="0.35"/>
    <row r="7261" s="62" customFormat="1" x14ac:dyDescent="0.35"/>
    <row r="7262" s="62" customFormat="1" x14ac:dyDescent="0.35"/>
    <row r="7263" s="62" customFormat="1" x14ac:dyDescent="0.35"/>
    <row r="7264" s="62" customFormat="1" x14ac:dyDescent="0.35"/>
    <row r="7265" s="62" customFormat="1" x14ac:dyDescent="0.35"/>
    <row r="7266" s="62" customFormat="1" x14ac:dyDescent="0.35"/>
    <row r="7267" s="62" customFormat="1" x14ac:dyDescent="0.35"/>
    <row r="7268" s="62" customFormat="1" x14ac:dyDescent="0.35"/>
    <row r="7269" s="62" customFormat="1" x14ac:dyDescent="0.35"/>
    <row r="7270" s="62" customFormat="1" x14ac:dyDescent="0.35"/>
    <row r="7271" s="62" customFormat="1" x14ac:dyDescent="0.35"/>
    <row r="7272" s="62" customFormat="1" x14ac:dyDescent="0.35"/>
    <row r="7273" s="62" customFormat="1" x14ac:dyDescent="0.35"/>
    <row r="7274" s="62" customFormat="1" x14ac:dyDescent="0.35"/>
    <row r="7275" s="62" customFormat="1" x14ac:dyDescent="0.35"/>
    <row r="7276" s="62" customFormat="1" x14ac:dyDescent="0.35"/>
    <row r="7277" s="62" customFormat="1" x14ac:dyDescent="0.35"/>
    <row r="7278" s="62" customFormat="1" x14ac:dyDescent="0.35"/>
    <row r="7279" s="62" customFormat="1" x14ac:dyDescent="0.35"/>
    <row r="7280" s="62" customFormat="1" x14ac:dyDescent="0.35"/>
    <row r="7281" s="62" customFormat="1" x14ac:dyDescent="0.35"/>
    <row r="7282" s="62" customFormat="1" x14ac:dyDescent="0.35"/>
    <row r="7283" s="62" customFormat="1" x14ac:dyDescent="0.35"/>
    <row r="7284" s="62" customFormat="1" x14ac:dyDescent="0.35"/>
    <row r="7285" s="62" customFormat="1" x14ac:dyDescent="0.35"/>
    <row r="7286" s="62" customFormat="1" x14ac:dyDescent="0.35"/>
    <row r="7287" s="62" customFormat="1" x14ac:dyDescent="0.35"/>
    <row r="7288" s="62" customFormat="1" x14ac:dyDescent="0.35"/>
    <row r="7289" s="62" customFormat="1" x14ac:dyDescent="0.35"/>
    <row r="7290" s="62" customFormat="1" x14ac:dyDescent="0.35"/>
    <row r="7291" s="62" customFormat="1" x14ac:dyDescent="0.35"/>
    <row r="7292" s="62" customFormat="1" x14ac:dyDescent="0.35"/>
    <row r="7293" s="62" customFormat="1" x14ac:dyDescent="0.35"/>
    <row r="7294" s="62" customFormat="1" x14ac:dyDescent="0.35"/>
    <row r="7295" s="62" customFormat="1" x14ac:dyDescent="0.35"/>
    <row r="7296" s="62" customFormat="1" x14ac:dyDescent="0.35"/>
    <row r="7297" s="62" customFormat="1" x14ac:dyDescent="0.35"/>
    <row r="7298" s="62" customFormat="1" x14ac:dyDescent="0.35"/>
    <row r="7299" s="62" customFormat="1" x14ac:dyDescent="0.35"/>
    <row r="7300" s="62" customFormat="1" x14ac:dyDescent="0.35"/>
    <row r="7301" s="62" customFormat="1" x14ac:dyDescent="0.35"/>
    <row r="7302" s="62" customFormat="1" x14ac:dyDescent="0.35"/>
    <row r="7303" s="62" customFormat="1" x14ac:dyDescent="0.35"/>
    <row r="7304" s="62" customFormat="1" x14ac:dyDescent="0.35"/>
    <row r="7305" s="62" customFormat="1" x14ac:dyDescent="0.35"/>
    <row r="7306" s="62" customFormat="1" x14ac:dyDescent="0.35"/>
    <row r="7307" s="62" customFormat="1" x14ac:dyDescent="0.35"/>
    <row r="7308" s="62" customFormat="1" x14ac:dyDescent="0.35"/>
    <row r="7309" s="62" customFormat="1" x14ac:dyDescent="0.35"/>
    <row r="7310" s="62" customFormat="1" x14ac:dyDescent="0.35"/>
    <row r="7311" s="62" customFormat="1" x14ac:dyDescent="0.35"/>
    <row r="7312" s="62" customFormat="1" x14ac:dyDescent="0.35"/>
    <row r="7313" s="62" customFormat="1" x14ac:dyDescent="0.35"/>
    <row r="7314" s="62" customFormat="1" x14ac:dyDescent="0.35"/>
    <row r="7315" s="62" customFormat="1" x14ac:dyDescent="0.35"/>
    <row r="7316" s="62" customFormat="1" x14ac:dyDescent="0.35"/>
    <row r="7317" s="62" customFormat="1" x14ac:dyDescent="0.35"/>
    <row r="7318" s="62" customFormat="1" x14ac:dyDescent="0.35"/>
    <row r="7319" s="62" customFormat="1" x14ac:dyDescent="0.35"/>
    <row r="7320" s="62" customFormat="1" x14ac:dyDescent="0.35"/>
    <row r="7321" s="62" customFormat="1" x14ac:dyDescent="0.35"/>
    <row r="7322" s="62" customFormat="1" x14ac:dyDescent="0.35"/>
    <row r="7323" s="62" customFormat="1" x14ac:dyDescent="0.35"/>
    <row r="7324" s="62" customFormat="1" x14ac:dyDescent="0.35"/>
    <row r="7325" s="62" customFormat="1" x14ac:dyDescent="0.35"/>
    <row r="7326" s="62" customFormat="1" x14ac:dyDescent="0.35"/>
    <row r="7327" s="62" customFormat="1" x14ac:dyDescent="0.35"/>
    <row r="7328" s="62" customFormat="1" x14ac:dyDescent="0.35"/>
    <row r="7329" s="62" customFormat="1" x14ac:dyDescent="0.35"/>
    <row r="7330" s="62" customFormat="1" x14ac:dyDescent="0.35"/>
    <row r="7331" s="62" customFormat="1" x14ac:dyDescent="0.35"/>
    <row r="7332" s="62" customFormat="1" x14ac:dyDescent="0.35"/>
    <row r="7333" s="62" customFormat="1" x14ac:dyDescent="0.35"/>
    <row r="7334" s="62" customFormat="1" x14ac:dyDescent="0.35"/>
    <row r="7335" s="62" customFormat="1" x14ac:dyDescent="0.35"/>
    <row r="7336" s="62" customFormat="1" x14ac:dyDescent="0.35"/>
    <row r="7337" s="62" customFormat="1" x14ac:dyDescent="0.35"/>
    <row r="7338" s="62" customFormat="1" x14ac:dyDescent="0.35"/>
    <row r="7339" s="62" customFormat="1" x14ac:dyDescent="0.35"/>
    <row r="7340" s="62" customFormat="1" x14ac:dyDescent="0.35"/>
    <row r="7341" s="62" customFormat="1" x14ac:dyDescent="0.35"/>
    <row r="7342" s="62" customFormat="1" x14ac:dyDescent="0.35"/>
    <row r="7343" s="62" customFormat="1" x14ac:dyDescent="0.35"/>
    <row r="7344" s="62" customFormat="1" x14ac:dyDescent="0.35"/>
    <row r="7345" s="62" customFormat="1" x14ac:dyDescent="0.35"/>
    <row r="7346" s="62" customFormat="1" x14ac:dyDescent="0.35"/>
    <row r="7347" s="62" customFormat="1" x14ac:dyDescent="0.35"/>
    <row r="7348" s="62" customFormat="1" x14ac:dyDescent="0.35"/>
    <row r="7349" s="62" customFormat="1" x14ac:dyDescent="0.35"/>
    <row r="7350" s="62" customFormat="1" x14ac:dyDescent="0.35"/>
    <row r="7351" s="62" customFormat="1" x14ac:dyDescent="0.35"/>
    <row r="7352" s="62" customFormat="1" x14ac:dyDescent="0.35"/>
    <row r="7353" s="62" customFormat="1" x14ac:dyDescent="0.35"/>
    <row r="7354" s="62" customFormat="1" x14ac:dyDescent="0.35"/>
    <row r="7355" s="62" customFormat="1" x14ac:dyDescent="0.35"/>
    <row r="7356" s="62" customFormat="1" x14ac:dyDescent="0.35"/>
    <row r="7357" s="62" customFormat="1" x14ac:dyDescent="0.35"/>
    <row r="7358" s="62" customFormat="1" x14ac:dyDescent="0.35"/>
    <row r="7359" s="62" customFormat="1" x14ac:dyDescent="0.35"/>
    <row r="7360" s="62" customFormat="1" x14ac:dyDescent="0.35"/>
    <row r="7361" s="62" customFormat="1" x14ac:dyDescent="0.35"/>
    <row r="7362" s="62" customFormat="1" x14ac:dyDescent="0.35"/>
    <row r="7363" s="62" customFormat="1" x14ac:dyDescent="0.35"/>
    <row r="7364" s="62" customFormat="1" x14ac:dyDescent="0.35"/>
    <row r="7365" s="62" customFormat="1" x14ac:dyDescent="0.35"/>
    <row r="7366" s="62" customFormat="1" x14ac:dyDescent="0.35"/>
    <row r="7367" s="62" customFormat="1" x14ac:dyDescent="0.35"/>
    <row r="7368" s="62" customFormat="1" x14ac:dyDescent="0.35"/>
    <row r="7369" s="62" customFormat="1" x14ac:dyDescent="0.35"/>
    <row r="7370" s="62" customFormat="1" x14ac:dyDescent="0.35"/>
    <row r="7371" s="62" customFormat="1" x14ac:dyDescent="0.35"/>
    <row r="7372" s="62" customFormat="1" x14ac:dyDescent="0.35"/>
    <row r="7373" s="62" customFormat="1" x14ac:dyDescent="0.35"/>
    <row r="7374" s="62" customFormat="1" x14ac:dyDescent="0.35"/>
    <row r="7375" s="62" customFormat="1" x14ac:dyDescent="0.35"/>
    <row r="7376" s="62" customFormat="1" x14ac:dyDescent="0.35"/>
    <row r="7377" s="62" customFormat="1" x14ac:dyDescent="0.35"/>
    <row r="7378" s="62" customFormat="1" x14ac:dyDescent="0.35"/>
    <row r="7379" s="62" customFormat="1" x14ac:dyDescent="0.35"/>
    <row r="7380" s="62" customFormat="1" x14ac:dyDescent="0.35"/>
    <row r="7381" s="62" customFormat="1" x14ac:dyDescent="0.35"/>
    <row r="7382" s="62" customFormat="1" x14ac:dyDescent="0.35"/>
    <row r="7383" s="62" customFormat="1" x14ac:dyDescent="0.35"/>
    <row r="7384" s="62" customFormat="1" x14ac:dyDescent="0.35"/>
    <row r="7385" s="62" customFormat="1" x14ac:dyDescent="0.35"/>
    <row r="7386" s="62" customFormat="1" x14ac:dyDescent="0.35"/>
    <row r="7387" s="62" customFormat="1" x14ac:dyDescent="0.35"/>
    <row r="7388" s="62" customFormat="1" x14ac:dyDescent="0.35"/>
    <row r="7389" s="62" customFormat="1" x14ac:dyDescent="0.35"/>
    <row r="7390" s="62" customFormat="1" x14ac:dyDescent="0.35"/>
    <row r="7391" s="62" customFormat="1" x14ac:dyDescent="0.35"/>
    <row r="7392" s="62" customFormat="1" x14ac:dyDescent="0.35"/>
    <row r="7393" s="62" customFormat="1" x14ac:dyDescent="0.35"/>
    <row r="7394" s="62" customFormat="1" x14ac:dyDescent="0.35"/>
    <row r="7395" s="62" customFormat="1" x14ac:dyDescent="0.35"/>
    <row r="7396" s="62" customFormat="1" x14ac:dyDescent="0.35"/>
    <row r="7397" s="62" customFormat="1" x14ac:dyDescent="0.35"/>
    <row r="7398" s="62" customFormat="1" x14ac:dyDescent="0.35"/>
    <row r="7399" s="62" customFormat="1" x14ac:dyDescent="0.35"/>
    <row r="7400" s="62" customFormat="1" x14ac:dyDescent="0.35"/>
    <row r="7401" s="62" customFormat="1" x14ac:dyDescent="0.35"/>
    <row r="7402" s="62" customFormat="1" x14ac:dyDescent="0.35"/>
    <row r="7403" s="62" customFormat="1" x14ac:dyDescent="0.35"/>
    <row r="7404" s="62" customFormat="1" x14ac:dyDescent="0.35"/>
    <row r="7405" s="62" customFormat="1" x14ac:dyDescent="0.35"/>
    <row r="7406" s="62" customFormat="1" x14ac:dyDescent="0.35"/>
    <row r="7407" s="62" customFormat="1" x14ac:dyDescent="0.35"/>
    <row r="7408" s="62" customFormat="1" x14ac:dyDescent="0.35"/>
    <row r="7409" s="62" customFormat="1" x14ac:dyDescent="0.35"/>
    <row r="7410" s="62" customFormat="1" x14ac:dyDescent="0.35"/>
    <row r="7411" s="62" customFormat="1" x14ac:dyDescent="0.35"/>
    <row r="7412" s="62" customFormat="1" x14ac:dyDescent="0.35"/>
    <row r="7413" s="62" customFormat="1" x14ac:dyDescent="0.35"/>
    <row r="7414" s="62" customFormat="1" x14ac:dyDescent="0.35"/>
    <row r="7415" s="62" customFormat="1" x14ac:dyDescent="0.35"/>
    <row r="7416" s="62" customFormat="1" x14ac:dyDescent="0.35"/>
    <row r="7417" s="62" customFormat="1" x14ac:dyDescent="0.35"/>
    <row r="7418" s="62" customFormat="1" x14ac:dyDescent="0.35"/>
    <row r="7419" s="62" customFormat="1" x14ac:dyDescent="0.35"/>
    <row r="7420" s="62" customFormat="1" x14ac:dyDescent="0.35"/>
    <row r="7421" s="62" customFormat="1" x14ac:dyDescent="0.35"/>
    <row r="7422" s="62" customFormat="1" x14ac:dyDescent="0.35"/>
    <row r="7423" s="62" customFormat="1" x14ac:dyDescent="0.35"/>
    <row r="7424" s="62" customFormat="1" x14ac:dyDescent="0.35"/>
    <row r="7425" s="62" customFormat="1" x14ac:dyDescent="0.35"/>
    <row r="7426" s="62" customFormat="1" x14ac:dyDescent="0.35"/>
    <row r="7427" s="62" customFormat="1" x14ac:dyDescent="0.35"/>
    <row r="7428" s="62" customFormat="1" x14ac:dyDescent="0.35"/>
    <row r="7429" s="62" customFormat="1" x14ac:dyDescent="0.35"/>
    <row r="7430" s="62" customFormat="1" x14ac:dyDescent="0.35"/>
    <row r="7431" s="62" customFormat="1" x14ac:dyDescent="0.35"/>
    <row r="7432" s="62" customFormat="1" x14ac:dyDescent="0.35"/>
    <row r="7433" s="62" customFormat="1" x14ac:dyDescent="0.35"/>
    <row r="7434" s="62" customFormat="1" x14ac:dyDescent="0.35"/>
    <row r="7435" s="62" customFormat="1" x14ac:dyDescent="0.35"/>
    <row r="7436" s="62" customFormat="1" x14ac:dyDescent="0.35"/>
    <row r="7437" s="62" customFormat="1" x14ac:dyDescent="0.35"/>
    <row r="7438" s="62" customFormat="1" x14ac:dyDescent="0.35"/>
    <row r="7439" s="62" customFormat="1" x14ac:dyDescent="0.35"/>
    <row r="7440" s="62" customFormat="1" x14ac:dyDescent="0.35"/>
    <row r="7441" s="62" customFormat="1" x14ac:dyDescent="0.35"/>
    <row r="7442" s="62" customFormat="1" x14ac:dyDescent="0.35"/>
    <row r="7443" s="62" customFormat="1" x14ac:dyDescent="0.35"/>
    <row r="7444" s="62" customFormat="1" x14ac:dyDescent="0.35"/>
    <row r="7445" s="62" customFormat="1" x14ac:dyDescent="0.35"/>
    <row r="7446" s="62" customFormat="1" x14ac:dyDescent="0.35"/>
    <row r="7447" s="62" customFormat="1" x14ac:dyDescent="0.35"/>
    <row r="7448" s="62" customFormat="1" x14ac:dyDescent="0.35"/>
    <row r="7449" s="62" customFormat="1" x14ac:dyDescent="0.35"/>
    <row r="7450" s="62" customFormat="1" x14ac:dyDescent="0.35"/>
    <row r="7451" s="62" customFormat="1" x14ac:dyDescent="0.35"/>
    <row r="7452" s="62" customFormat="1" x14ac:dyDescent="0.35"/>
    <row r="7453" s="62" customFormat="1" x14ac:dyDescent="0.35"/>
    <row r="7454" s="62" customFormat="1" x14ac:dyDescent="0.35"/>
    <row r="7455" s="62" customFormat="1" x14ac:dyDescent="0.35"/>
    <row r="7456" s="62" customFormat="1" x14ac:dyDescent="0.35"/>
    <row r="7457" s="62" customFormat="1" x14ac:dyDescent="0.35"/>
    <row r="7458" s="62" customFormat="1" x14ac:dyDescent="0.35"/>
    <row r="7459" s="62" customFormat="1" x14ac:dyDescent="0.35"/>
    <row r="7460" s="62" customFormat="1" x14ac:dyDescent="0.35"/>
    <row r="7461" s="62" customFormat="1" x14ac:dyDescent="0.35"/>
    <row r="7462" s="62" customFormat="1" x14ac:dyDescent="0.35"/>
    <row r="7463" s="62" customFormat="1" x14ac:dyDescent="0.35"/>
    <row r="7464" s="62" customFormat="1" x14ac:dyDescent="0.35"/>
    <row r="7465" s="62" customFormat="1" x14ac:dyDescent="0.35"/>
    <row r="7466" s="62" customFormat="1" x14ac:dyDescent="0.35"/>
    <row r="7467" s="62" customFormat="1" x14ac:dyDescent="0.35"/>
    <row r="7468" s="62" customFormat="1" x14ac:dyDescent="0.35"/>
    <row r="7469" s="62" customFormat="1" x14ac:dyDescent="0.35"/>
    <row r="7470" s="62" customFormat="1" x14ac:dyDescent="0.35"/>
    <row r="7471" s="62" customFormat="1" x14ac:dyDescent="0.35"/>
    <row r="7472" s="62" customFormat="1" x14ac:dyDescent="0.35"/>
    <row r="7473" s="62" customFormat="1" x14ac:dyDescent="0.35"/>
    <row r="7474" s="62" customFormat="1" x14ac:dyDescent="0.35"/>
    <row r="7475" s="62" customFormat="1" x14ac:dyDescent="0.35"/>
    <row r="7476" s="62" customFormat="1" x14ac:dyDescent="0.35"/>
    <row r="7477" s="62" customFormat="1" x14ac:dyDescent="0.35"/>
    <row r="7478" s="62" customFormat="1" x14ac:dyDescent="0.35"/>
    <row r="7479" s="62" customFormat="1" x14ac:dyDescent="0.35"/>
    <row r="7480" s="62" customFormat="1" x14ac:dyDescent="0.35"/>
    <row r="7481" s="62" customFormat="1" x14ac:dyDescent="0.35"/>
    <row r="7482" s="62" customFormat="1" x14ac:dyDescent="0.35"/>
    <row r="7483" s="62" customFormat="1" x14ac:dyDescent="0.35"/>
    <row r="7484" s="62" customFormat="1" x14ac:dyDescent="0.35"/>
    <row r="7485" s="62" customFormat="1" x14ac:dyDescent="0.35"/>
    <row r="7486" s="62" customFormat="1" x14ac:dyDescent="0.35"/>
    <row r="7487" s="62" customFormat="1" x14ac:dyDescent="0.35"/>
    <row r="7488" s="62" customFormat="1" x14ac:dyDescent="0.35"/>
    <row r="7489" s="62" customFormat="1" x14ac:dyDescent="0.35"/>
    <row r="7490" s="62" customFormat="1" x14ac:dyDescent="0.35"/>
    <row r="7491" s="62" customFormat="1" x14ac:dyDescent="0.35"/>
    <row r="7492" s="62" customFormat="1" x14ac:dyDescent="0.35"/>
    <row r="7493" s="62" customFormat="1" x14ac:dyDescent="0.35"/>
    <row r="7494" s="62" customFormat="1" x14ac:dyDescent="0.35"/>
    <row r="7495" s="62" customFormat="1" x14ac:dyDescent="0.35"/>
    <row r="7496" s="62" customFormat="1" x14ac:dyDescent="0.35"/>
    <row r="7497" s="62" customFormat="1" x14ac:dyDescent="0.35"/>
    <row r="7498" s="62" customFormat="1" x14ac:dyDescent="0.35"/>
    <row r="7499" s="62" customFormat="1" x14ac:dyDescent="0.35"/>
    <row r="7500" s="62" customFormat="1" x14ac:dyDescent="0.35"/>
    <row r="7501" s="62" customFormat="1" x14ac:dyDescent="0.35"/>
    <row r="7502" s="62" customFormat="1" x14ac:dyDescent="0.35"/>
    <row r="7503" s="62" customFormat="1" x14ac:dyDescent="0.35"/>
    <row r="7504" s="62" customFormat="1" x14ac:dyDescent="0.35"/>
    <row r="7505" s="62" customFormat="1" x14ac:dyDescent="0.35"/>
    <row r="7506" s="62" customFormat="1" x14ac:dyDescent="0.35"/>
    <row r="7507" s="62" customFormat="1" x14ac:dyDescent="0.35"/>
    <row r="7508" s="62" customFormat="1" x14ac:dyDescent="0.35"/>
    <row r="7509" s="62" customFormat="1" x14ac:dyDescent="0.35"/>
    <row r="7510" s="62" customFormat="1" x14ac:dyDescent="0.35"/>
    <row r="7511" s="62" customFormat="1" x14ac:dyDescent="0.35"/>
    <row r="7512" s="62" customFormat="1" x14ac:dyDescent="0.35"/>
    <row r="7513" s="62" customFormat="1" x14ac:dyDescent="0.35"/>
    <row r="7514" s="62" customFormat="1" x14ac:dyDescent="0.35"/>
    <row r="7515" s="62" customFormat="1" x14ac:dyDescent="0.35"/>
    <row r="7516" s="62" customFormat="1" x14ac:dyDescent="0.35"/>
    <row r="7517" s="62" customFormat="1" x14ac:dyDescent="0.35"/>
    <row r="7518" s="62" customFormat="1" x14ac:dyDescent="0.35"/>
    <row r="7519" s="62" customFormat="1" x14ac:dyDescent="0.35"/>
    <row r="7520" s="62" customFormat="1" x14ac:dyDescent="0.35"/>
    <row r="7521" s="62" customFormat="1" x14ac:dyDescent="0.35"/>
    <row r="7522" s="62" customFormat="1" x14ac:dyDescent="0.35"/>
    <row r="7523" s="62" customFormat="1" x14ac:dyDescent="0.35"/>
    <row r="7524" s="62" customFormat="1" x14ac:dyDescent="0.35"/>
    <row r="7525" s="62" customFormat="1" x14ac:dyDescent="0.35"/>
    <row r="7526" s="62" customFormat="1" x14ac:dyDescent="0.35"/>
    <row r="7527" s="62" customFormat="1" x14ac:dyDescent="0.35"/>
    <row r="7528" s="62" customFormat="1" x14ac:dyDescent="0.35"/>
    <row r="7529" s="62" customFormat="1" x14ac:dyDescent="0.35"/>
    <row r="7530" s="62" customFormat="1" x14ac:dyDescent="0.35"/>
    <row r="7531" s="62" customFormat="1" x14ac:dyDescent="0.35"/>
    <row r="7532" s="62" customFormat="1" x14ac:dyDescent="0.35"/>
    <row r="7533" s="62" customFormat="1" x14ac:dyDescent="0.35"/>
    <row r="7534" s="62" customFormat="1" x14ac:dyDescent="0.35"/>
    <row r="7535" s="62" customFormat="1" x14ac:dyDescent="0.35"/>
    <row r="7536" s="62" customFormat="1" x14ac:dyDescent="0.35"/>
    <row r="7537" s="62" customFormat="1" x14ac:dyDescent="0.35"/>
    <row r="7538" s="62" customFormat="1" x14ac:dyDescent="0.35"/>
    <row r="7539" s="62" customFormat="1" x14ac:dyDescent="0.35"/>
    <row r="7540" s="62" customFormat="1" x14ac:dyDescent="0.35"/>
    <row r="7541" s="62" customFormat="1" x14ac:dyDescent="0.35"/>
    <row r="7542" s="62" customFormat="1" x14ac:dyDescent="0.35"/>
    <row r="7543" s="62" customFormat="1" x14ac:dyDescent="0.35"/>
    <row r="7544" s="62" customFormat="1" x14ac:dyDescent="0.35"/>
    <row r="7545" s="62" customFormat="1" x14ac:dyDescent="0.35"/>
    <row r="7546" s="62" customFormat="1" x14ac:dyDescent="0.35"/>
    <row r="7547" s="62" customFormat="1" x14ac:dyDescent="0.35"/>
    <row r="7548" s="62" customFormat="1" x14ac:dyDescent="0.35"/>
    <row r="7549" s="62" customFormat="1" x14ac:dyDescent="0.35"/>
    <row r="7550" s="62" customFormat="1" x14ac:dyDescent="0.35"/>
    <row r="7551" s="62" customFormat="1" x14ac:dyDescent="0.35"/>
    <row r="7552" s="62" customFormat="1" x14ac:dyDescent="0.35"/>
    <row r="7553" s="62" customFormat="1" x14ac:dyDescent="0.35"/>
    <row r="7554" s="62" customFormat="1" x14ac:dyDescent="0.35"/>
    <row r="7555" s="62" customFormat="1" x14ac:dyDescent="0.35"/>
    <row r="7556" s="62" customFormat="1" x14ac:dyDescent="0.35"/>
    <row r="7557" s="62" customFormat="1" x14ac:dyDescent="0.35"/>
    <row r="7558" s="62" customFormat="1" x14ac:dyDescent="0.35"/>
    <row r="7559" s="62" customFormat="1" x14ac:dyDescent="0.35"/>
    <row r="7560" s="62" customFormat="1" x14ac:dyDescent="0.35"/>
    <row r="7561" s="62" customFormat="1" x14ac:dyDescent="0.35"/>
    <row r="7562" s="62" customFormat="1" x14ac:dyDescent="0.35"/>
    <row r="7563" s="62" customFormat="1" x14ac:dyDescent="0.35"/>
    <row r="7564" s="62" customFormat="1" x14ac:dyDescent="0.35"/>
    <row r="7565" s="62" customFormat="1" x14ac:dyDescent="0.35"/>
    <row r="7566" s="62" customFormat="1" x14ac:dyDescent="0.35"/>
    <row r="7567" s="62" customFormat="1" x14ac:dyDescent="0.35"/>
    <row r="7568" s="62" customFormat="1" x14ac:dyDescent="0.35"/>
    <row r="7569" s="62" customFormat="1" x14ac:dyDescent="0.35"/>
    <row r="7570" s="62" customFormat="1" x14ac:dyDescent="0.35"/>
    <row r="7571" s="62" customFormat="1" x14ac:dyDescent="0.35"/>
    <row r="7572" s="62" customFormat="1" x14ac:dyDescent="0.35"/>
    <row r="7573" s="62" customFormat="1" x14ac:dyDescent="0.35"/>
    <row r="7574" s="62" customFormat="1" x14ac:dyDescent="0.35"/>
    <row r="7575" s="62" customFormat="1" x14ac:dyDescent="0.35"/>
    <row r="7576" s="62" customFormat="1" x14ac:dyDescent="0.35"/>
    <row r="7577" s="62" customFormat="1" x14ac:dyDescent="0.35"/>
    <row r="7578" s="62" customFormat="1" x14ac:dyDescent="0.35"/>
    <row r="7579" s="62" customFormat="1" x14ac:dyDescent="0.35"/>
    <row r="7580" s="62" customFormat="1" x14ac:dyDescent="0.35"/>
    <row r="7581" s="62" customFormat="1" x14ac:dyDescent="0.35"/>
    <row r="7582" s="62" customFormat="1" x14ac:dyDescent="0.35"/>
    <row r="7583" s="62" customFormat="1" x14ac:dyDescent="0.35"/>
    <row r="7584" s="62" customFormat="1" x14ac:dyDescent="0.35"/>
    <row r="7585" s="62" customFormat="1" x14ac:dyDescent="0.35"/>
    <row r="7586" s="62" customFormat="1" x14ac:dyDescent="0.35"/>
    <row r="7587" s="62" customFormat="1" x14ac:dyDescent="0.35"/>
    <row r="7588" s="62" customFormat="1" x14ac:dyDescent="0.35"/>
    <row r="7589" s="62" customFormat="1" x14ac:dyDescent="0.35"/>
    <row r="7590" s="62" customFormat="1" x14ac:dyDescent="0.35"/>
    <row r="7591" s="62" customFormat="1" x14ac:dyDescent="0.35"/>
    <row r="7592" s="62" customFormat="1" x14ac:dyDescent="0.35"/>
    <row r="7593" s="62" customFormat="1" x14ac:dyDescent="0.35"/>
    <row r="7594" s="62" customFormat="1" x14ac:dyDescent="0.35"/>
    <row r="7595" s="62" customFormat="1" x14ac:dyDescent="0.35"/>
    <row r="7596" s="62" customFormat="1" x14ac:dyDescent="0.35"/>
    <row r="7597" s="62" customFormat="1" x14ac:dyDescent="0.35"/>
    <row r="7598" s="62" customFormat="1" x14ac:dyDescent="0.35"/>
    <row r="7599" s="62" customFormat="1" x14ac:dyDescent="0.35"/>
    <row r="7600" s="62" customFormat="1" x14ac:dyDescent="0.35"/>
    <row r="7601" s="62" customFormat="1" x14ac:dyDescent="0.35"/>
    <row r="7602" s="62" customFormat="1" x14ac:dyDescent="0.35"/>
    <row r="7603" s="62" customFormat="1" x14ac:dyDescent="0.35"/>
    <row r="7604" s="62" customFormat="1" x14ac:dyDescent="0.35"/>
    <row r="7605" s="62" customFormat="1" x14ac:dyDescent="0.35"/>
    <row r="7606" s="62" customFormat="1" x14ac:dyDescent="0.35"/>
    <row r="7607" s="62" customFormat="1" x14ac:dyDescent="0.35"/>
    <row r="7608" s="62" customFormat="1" x14ac:dyDescent="0.35"/>
    <row r="7609" s="62" customFormat="1" x14ac:dyDescent="0.35"/>
    <row r="7610" s="62" customFormat="1" x14ac:dyDescent="0.35"/>
    <row r="7611" s="62" customFormat="1" x14ac:dyDescent="0.35"/>
    <row r="7612" s="62" customFormat="1" x14ac:dyDescent="0.35"/>
    <row r="7613" s="62" customFormat="1" x14ac:dyDescent="0.35"/>
    <row r="7614" s="62" customFormat="1" x14ac:dyDescent="0.35"/>
    <row r="7615" s="62" customFormat="1" x14ac:dyDescent="0.35"/>
    <row r="7616" s="62" customFormat="1" x14ac:dyDescent="0.35"/>
    <row r="7617" s="62" customFormat="1" x14ac:dyDescent="0.35"/>
    <row r="7618" s="62" customFormat="1" x14ac:dyDescent="0.35"/>
    <row r="7619" s="62" customFormat="1" x14ac:dyDescent="0.35"/>
    <row r="7620" s="62" customFormat="1" x14ac:dyDescent="0.35"/>
    <row r="7621" s="62" customFormat="1" x14ac:dyDescent="0.35"/>
    <row r="7622" s="62" customFormat="1" x14ac:dyDescent="0.35"/>
    <row r="7623" s="62" customFormat="1" x14ac:dyDescent="0.35"/>
    <row r="7624" s="62" customFormat="1" x14ac:dyDescent="0.35"/>
    <row r="7625" s="62" customFormat="1" x14ac:dyDescent="0.35"/>
    <row r="7626" s="62" customFormat="1" x14ac:dyDescent="0.35"/>
    <row r="7627" s="62" customFormat="1" x14ac:dyDescent="0.35"/>
    <row r="7628" s="62" customFormat="1" x14ac:dyDescent="0.35"/>
    <row r="7629" s="62" customFormat="1" x14ac:dyDescent="0.35"/>
    <row r="7630" s="62" customFormat="1" x14ac:dyDescent="0.35"/>
    <row r="7631" s="62" customFormat="1" x14ac:dyDescent="0.35"/>
    <row r="7632" s="62" customFormat="1" x14ac:dyDescent="0.35"/>
    <row r="7633" s="62" customFormat="1" x14ac:dyDescent="0.35"/>
    <row r="7634" s="62" customFormat="1" x14ac:dyDescent="0.35"/>
    <row r="7635" s="62" customFormat="1" x14ac:dyDescent="0.35"/>
    <row r="7636" s="62" customFormat="1" x14ac:dyDescent="0.35"/>
    <row r="7637" s="62" customFormat="1" x14ac:dyDescent="0.35"/>
    <row r="7638" s="62" customFormat="1" x14ac:dyDescent="0.35"/>
    <row r="7639" s="62" customFormat="1" x14ac:dyDescent="0.35"/>
    <row r="7640" s="62" customFormat="1" x14ac:dyDescent="0.35"/>
    <row r="7641" s="62" customFormat="1" x14ac:dyDescent="0.35"/>
    <row r="7642" s="62" customFormat="1" x14ac:dyDescent="0.35"/>
    <row r="7643" s="62" customFormat="1" x14ac:dyDescent="0.35"/>
    <row r="7644" s="62" customFormat="1" x14ac:dyDescent="0.35"/>
    <row r="7645" s="62" customFormat="1" x14ac:dyDescent="0.35"/>
    <row r="7646" s="62" customFormat="1" x14ac:dyDescent="0.35"/>
    <row r="7647" s="62" customFormat="1" x14ac:dyDescent="0.35"/>
    <row r="7648" s="62" customFormat="1" x14ac:dyDescent="0.35"/>
    <row r="7649" s="62" customFormat="1" x14ac:dyDescent="0.35"/>
    <row r="7650" s="62" customFormat="1" x14ac:dyDescent="0.35"/>
    <row r="7651" s="62" customFormat="1" x14ac:dyDescent="0.35"/>
    <row r="7652" s="62" customFormat="1" x14ac:dyDescent="0.35"/>
    <row r="7653" s="62" customFormat="1" x14ac:dyDescent="0.35"/>
    <row r="7654" s="62" customFormat="1" x14ac:dyDescent="0.35"/>
    <row r="7655" s="62" customFormat="1" x14ac:dyDescent="0.35"/>
    <row r="7656" s="62" customFormat="1" x14ac:dyDescent="0.35"/>
    <row r="7657" s="62" customFormat="1" x14ac:dyDescent="0.35"/>
    <row r="7658" s="62" customFormat="1" x14ac:dyDescent="0.35"/>
    <row r="7659" s="62" customFormat="1" x14ac:dyDescent="0.35"/>
    <row r="7660" s="62" customFormat="1" x14ac:dyDescent="0.35"/>
    <row r="7661" s="62" customFormat="1" x14ac:dyDescent="0.35"/>
    <row r="7662" s="62" customFormat="1" x14ac:dyDescent="0.35"/>
    <row r="7663" s="62" customFormat="1" x14ac:dyDescent="0.35"/>
    <row r="7664" s="62" customFormat="1" x14ac:dyDescent="0.35"/>
    <row r="7665" s="62" customFormat="1" x14ac:dyDescent="0.35"/>
    <row r="7666" s="62" customFormat="1" x14ac:dyDescent="0.35"/>
    <row r="7667" s="62" customFormat="1" x14ac:dyDescent="0.35"/>
    <row r="7668" s="62" customFormat="1" x14ac:dyDescent="0.35"/>
    <row r="7669" s="62" customFormat="1" x14ac:dyDescent="0.35"/>
    <row r="7670" s="62" customFormat="1" x14ac:dyDescent="0.35"/>
    <row r="7671" s="62" customFormat="1" x14ac:dyDescent="0.35"/>
    <row r="7672" s="62" customFormat="1" x14ac:dyDescent="0.35"/>
    <row r="7673" s="62" customFormat="1" x14ac:dyDescent="0.35"/>
    <row r="7674" s="62" customFormat="1" x14ac:dyDescent="0.35"/>
    <row r="7675" s="62" customFormat="1" x14ac:dyDescent="0.35"/>
    <row r="7676" s="62" customFormat="1" x14ac:dyDescent="0.35"/>
    <row r="7677" s="62" customFormat="1" x14ac:dyDescent="0.35"/>
    <row r="7678" s="62" customFormat="1" x14ac:dyDescent="0.35"/>
    <row r="7679" s="62" customFormat="1" x14ac:dyDescent="0.35"/>
    <row r="7680" s="62" customFormat="1" x14ac:dyDescent="0.35"/>
    <row r="7681" s="62" customFormat="1" x14ac:dyDescent="0.35"/>
    <row r="7682" s="62" customFormat="1" x14ac:dyDescent="0.35"/>
    <row r="7683" s="62" customFormat="1" x14ac:dyDescent="0.35"/>
    <row r="7684" s="62" customFormat="1" x14ac:dyDescent="0.35"/>
    <row r="7685" s="62" customFormat="1" x14ac:dyDescent="0.35"/>
    <row r="7686" s="62" customFormat="1" x14ac:dyDescent="0.35"/>
    <row r="7687" s="62" customFormat="1" x14ac:dyDescent="0.35"/>
    <row r="7688" s="62" customFormat="1" x14ac:dyDescent="0.35"/>
    <row r="7689" s="62" customFormat="1" x14ac:dyDescent="0.35"/>
    <row r="7690" s="62" customFormat="1" x14ac:dyDescent="0.35"/>
    <row r="7691" s="62" customFormat="1" x14ac:dyDescent="0.35"/>
    <row r="7692" s="62" customFormat="1" x14ac:dyDescent="0.35"/>
    <row r="7693" s="62" customFormat="1" x14ac:dyDescent="0.35"/>
    <row r="7694" s="62" customFormat="1" x14ac:dyDescent="0.35"/>
    <row r="7695" s="62" customFormat="1" x14ac:dyDescent="0.35"/>
    <row r="7696" s="62" customFormat="1" x14ac:dyDescent="0.35"/>
    <row r="7697" s="62" customFormat="1" x14ac:dyDescent="0.35"/>
    <row r="7698" s="62" customFormat="1" x14ac:dyDescent="0.35"/>
    <row r="7699" s="62" customFormat="1" x14ac:dyDescent="0.35"/>
    <row r="7700" s="62" customFormat="1" x14ac:dyDescent="0.35"/>
    <row r="7701" s="62" customFormat="1" x14ac:dyDescent="0.35"/>
    <row r="7702" s="62" customFormat="1" x14ac:dyDescent="0.35"/>
    <row r="7703" s="62" customFormat="1" x14ac:dyDescent="0.35"/>
    <row r="7704" s="62" customFormat="1" x14ac:dyDescent="0.35"/>
    <row r="7705" s="62" customFormat="1" x14ac:dyDescent="0.35"/>
    <row r="7706" s="62" customFormat="1" x14ac:dyDescent="0.35"/>
    <row r="7707" s="62" customFormat="1" x14ac:dyDescent="0.35"/>
    <row r="7708" s="62" customFormat="1" x14ac:dyDescent="0.35"/>
    <row r="7709" s="62" customFormat="1" x14ac:dyDescent="0.35"/>
    <row r="7710" s="62" customFormat="1" x14ac:dyDescent="0.35"/>
    <row r="7711" s="62" customFormat="1" x14ac:dyDescent="0.35"/>
    <row r="7712" s="62" customFormat="1" x14ac:dyDescent="0.35"/>
    <row r="7713" s="62" customFormat="1" x14ac:dyDescent="0.35"/>
    <row r="7714" s="62" customFormat="1" x14ac:dyDescent="0.35"/>
    <row r="7715" s="62" customFormat="1" x14ac:dyDescent="0.35"/>
    <row r="7716" s="62" customFormat="1" x14ac:dyDescent="0.35"/>
    <row r="7717" s="62" customFormat="1" x14ac:dyDescent="0.35"/>
    <row r="7718" s="62" customFormat="1" x14ac:dyDescent="0.35"/>
    <row r="7719" s="62" customFormat="1" x14ac:dyDescent="0.35"/>
    <row r="7720" s="62" customFormat="1" x14ac:dyDescent="0.35"/>
    <row r="7721" s="62" customFormat="1" x14ac:dyDescent="0.35"/>
    <row r="7722" s="62" customFormat="1" x14ac:dyDescent="0.35"/>
    <row r="7723" s="62" customFormat="1" x14ac:dyDescent="0.35"/>
    <row r="7724" s="62" customFormat="1" x14ac:dyDescent="0.35"/>
    <row r="7725" s="62" customFormat="1" x14ac:dyDescent="0.35"/>
    <row r="7726" s="62" customFormat="1" x14ac:dyDescent="0.35"/>
    <row r="7727" s="62" customFormat="1" x14ac:dyDescent="0.35"/>
    <row r="7728" s="62" customFormat="1" x14ac:dyDescent="0.35"/>
    <row r="7729" s="62" customFormat="1" x14ac:dyDescent="0.35"/>
    <row r="7730" s="62" customFormat="1" x14ac:dyDescent="0.35"/>
    <row r="7731" s="62" customFormat="1" x14ac:dyDescent="0.35"/>
    <row r="7732" s="62" customFormat="1" x14ac:dyDescent="0.35"/>
    <row r="7733" s="62" customFormat="1" x14ac:dyDescent="0.35"/>
    <row r="7734" s="62" customFormat="1" x14ac:dyDescent="0.35"/>
    <row r="7735" s="62" customFormat="1" x14ac:dyDescent="0.35"/>
    <row r="7736" s="62" customFormat="1" x14ac:dyDescent="0.35"/>
    <row r="7737" s="62" customFormat="1" x14ac:dyDescent="0.35"/>
    <row r="7738" s="62" customFormat="1" x14ac:dyDescent="0.35"/>
    <row r="7739" s="62" customFormat="1" x14ac:dyDescent="0.35"/>
    <row r="7740" s="62" customFormat="1" x14ac:dyDescent="0.35"/>
    <row r="7741" s="62" customFormat="1" x14ac:dyDescent="0.35"/>
    <row r="7742" s="62" customFormat="1" x14ac:dyDescent="0.35"/>
    <row r="7743" s="62" customFormat="1" x14ac:dyDescent="0.35"/>
    <row r="7744" s="62" customFormat="1" x14ac:dyDescent="0.35"/>
    <row r="7745" s="62" customFormat="1" x14ac:dyDescent="0.35"/>
    <row r="7746" s="62" customFormat="1" x14ac:dyDescent="0.35"/>
    <row r="7747" s="62" customFormat="1" x14ac:dyDescent="0.35"/>
    <row r="7748" s="62" customFormat="1" x14ac:dyDescent="0.35"/>
    <row r="7749" s="62" customFormat="1" x14ac:dyDescent="0.35"/>
    <row r="7750" s="62" customFormat="1" x14ac:dyDescent="0.35"/>
    <row r="7751" s="62" customFormat="1" x14ac:dyDescent="0.35"/>
    <row r="7752" s="62" customFormat="1" x14ac:dyDescent="0.35"/>
    <row r="7753" s="62" customFormat="1" x14ac:dyDescent="0.35"/>
    <row r="7754" s="62" customFormat="1" x14ac:dyDescent="0.35"/>
    <row r="7755" s="62" customFormat="1" x14ac:dyDescent="0.35"/>
    <row r="7756" s="62" customFormat="1" x14ac:dyDescent="0.35"/>
    <row r="7757" s="62" customFormat="1" x14ac:dyDescent="0.35"/>
    <row r="7758" s="62" customFormat="1" x14ac:dyDescent="0.35"/>
    <row r="7759" s="62" customFormat="1" x14ac:dyDescent="0.35"/>
    <row r="7760" s="62" customFormat="1" x14ac:dyDescent="0.35"/>
    <row r="7761" s="62" customFormat="1" x14ac:dyDescent="0.35"/>
    <row r="7762" s="62" customFormat="1" x14ac:dyDescent="0.35"/>
    <row r="7763" s="62" customFormat="1" x14ac:dyDescent="0.35"/>
    <row r="7764" s="62" customFormat="1" x14ac:dyDescent="0.35"/>
    <row r="7765" s="62" customFormat="1" x14ac:dyDescent="0.35"/>
    <row r="7766" s="62" customFormat="1" x14ac:dyDescent="0.35"/>
    <row r="7767" s="62" customFormat="1" x14ac:dyDescent="0.35"/>
    <row r="7768" s="62" customFormat="1" x14ac:dyDescent="0.35"/>
    <row r="7769" s="62" customFormat="1" x14ac:dyDescent="0.35"/>
    <row r="7770" s="62" customFormat="1" x14ac:dyDescent="0.35"/>
    <row r="7771" s="62" customFormat="1" x14ac:dyDescent="0.35"/>
    <row r="7772" s="62" customFormat="1" x14ac:dyDescent="0.35"/>
    <row r="7773" s="62" customFormat="1" x14ac:dyDescent="0.35"/>
    <row r="7774" s="62" customFormat="1" x14ac:dyDescent="0.35"/>
    <row r="7775" s="62" customFormat="1" x14ac:dyDescent="0.35"/>
    <row r="7776" s="62" customFormat="1" x14ac:dyDescent="0.35"/>
    <row r="7777" s="62" customFormat="1" x14ac:dyDescent="0.35"/>
    <row r="7778" s="62" customFormat="1" x14ac:dyDescent="0.35"/>
    <row r="7779" s="62" customFormat="1" x14ac:dyDescent="0.35"/>
    <row r="7780" s="62" customFormat="1" x14ac:dyDescent="0.35"/>
    <row r="7781" s="62" customFormat="1" x14ac:dyDescent="0.35"/>
    <row r="7782" s="62" customFormat="1" x14ac:dyDescent="0.35"/>
    <row r="7783" s="62" customFormat="1" x14ac:dyDescent="0.35"/>
    <row r="7784" s="62" customFormat="1" x14ac:dyDescent="0.35"/>
    <row r="7785" s="62" customFormat="1" x14ac:dyDescent="0.35"/>
    <row r="7786" s="62" customFormat="1" x14ac:dyDescent="0.35"/>
    <row r="7787" s="62" customFormat="1" x14ac:dyDescent="0.35"/>
    <row r="7788" s="62" customFormat="1" x14ac:dyDescent="0.35"/>
    <row r="7789" s="62" customFormat="1" x14ac:dyDescent="0.35"/>
    <row r="7790" s="62" customFormat="1" x14ac:dyDescent="0.35"/>
    <row r="7791" s="62" customFormat="1" x14ac:dyDescent="0.35"/>
    <row r="7792" s="62" customFormat="1" x14ac:dyDescent="0.35"/>
    <row r="7793" s="62" customFormat="1" x14ac:dyDescent="0.35"/>
    <row r="7794" s="62" customFormat="1" x14ac:dyDescent="0.35"/>
    <row r="7795" s="62" customFormat="1" x14ac:dyDescent="0.35"/>
    <row r="7796" s="62" customFormat="1" x14ac:dyDescent="0.35"/>
    <row r="7797" s="62" customFormat="1" x14ac:dyDescent="0.35"/>
    <row r="7798" s="62" customFormat="1" x14ac:dyDescent="0.35"/>
    <row r="7799" s="62" customFormat="1" x14ac:dyDescent="0.35"/>
    <row r="7800" s="62" customFormat="1" x14ac:dyDescent="0.35"/>
    <row r="7801" s="62" customFormat="1" x14ac:dyDescent="0.35"/>
    <row r="7802" s="62" customFormat="1" x14ac:dyDescent="0.35"/>
    <row r="7803" s="62" customFormat="1" x14ac:dyDescent="0.35"/>
    <row r="7804" s="62" customFormat="1" x14ac:dyDescent="0.35"/>
    <row r="7805" s="62" customFormat="1" x14ac:dyDescent="0.35"/>
    <row r="7806" s="62" customFormat="1" x14ac:dyDescent="0.35"/>
    <row r="7807" s="62" customFormat="1" x14ac:dyDescent="0.35"/>
    <row r="7808" s="62" customFormat="1" x14ac:dyDescent="0.35"/>
    <row r="7809" s="62" customFormat="1" x14ac:dyDescent="0.35"/>
    <row r="7810" s="62" customFormat="1" x14ac:dyDescent="0.35"/>
    <row r="7811" s="62" customFormat="1" x14ac:dyDescent="0.35"/>
    <row r="7812" s="62" customFormat="1" x14ac:dyDescent="0.35"/>
    <row r="7813" s="62" customFormat="1" x14ac:dyDescent="0.35"/>
    <row r="7814" s="62" customFormat="1" x14ac:dyDescent="0.35"/>
    <row r="7815" s="62" customFormat="1" x14ac:dyDescent="0.35"/>
    <row r="7816" s="62" customFormat="1" x14ac:dyDescent="0.35"/>
    <row r="7817" s="62" customFormat="1" x14ac:dyDescent="0.35"/>
    <row r="7818" s="62" customFormat="1" x14ac:dyDescent="0.35"/>
    <row r="7819" s="62" customFormat="1" x14ac:dyDescent="0.35"/>
    <row r="7820" s="62" customFormat="1" x14ac:dyDescent="0.35"/>
    <row r="7821" s="62" customFormat="1" x14ac:dyDescent="0.35"/>
    <row r="7822" s="62" customFormat="1" x14ac:dyDescent="0.35"/>
    <row r="7823" s="62" customFormat="1" x14ac:dyDescent="0.35"/>
    <row r="7824" s="62" customFormat="1" x14ac:dyDescent="0.35"/>
    <row r="7825" s="62" customFormat="1" x14ac:dyDescent="0.35"/>
    <row r="7826" s="62" customFormat="1" x14ac:dyDescent="0.35"/>
    <row r="7827" s="62" customFormat="1" x14ac:dyDescent="0.35"/>
    <row r="7828" s="62" customFormat="1" x14ac:dyDescent="0.35"/>
    <row r="7829" s="62" customFormat="1" x14ac:dyDescent="0.35"/>
    <row r="7830" s="62" customFormat="1" x14ac:dyDescent="0.35"/>
    <row r="7831" s="62" customFormat="1" x14ac:dyDescent="0.35"/>
    <row r="7832" s="62" customFormat="1" x14ac:dyDescent="0.35"/>
    <row r="7833" s="62" customFormat="1" x14ac:dyDescent="0.35"/>
    <row r="7834" s="62" customFormat="1" x14ac:dyDescent="0.35"/>
    <row r="7835" s="62" customFormat="1" x14ac:dyDescent="0.35"/>
    <row r="7836" s="62" customFormat="1" x14ac:dyDescent="0.35"/>
    <row r="7837" s="62" customFormat="1" x14ac:dyDescent="0.35"/>
    <row r="7838" s="62" customFormat="1" x14ac:dyDescent="0.35"/>
    <row r="7839" s="62" customFormat="1" x14ac:dyDescent="0.35"/>
    <row r="7840" s="62" customFormat="1" x14ac:dyDescent="0.35"/>
    <row r="7841" s="62" customFormat="1" x14ac:dyDescent="0.35"/>
    <row r="7842" s="62" customFormat="1" x14ac:dyDescent="0.35"/>
    <row r="7843" s="62" customFormat="1" x14ac:dyDescent="0.35"/>
    <row r="7844" s="62" customFormat="1" x14ac:dyDescent="0.35"/>
    <row r="7845" s="62" customFormat="1" x14ac:dyDescent="0.35"/>
    <row r="7846" s="62" customFormat="1" x14ac:dyDescent="0.35"/>
    <row r="7847" s="62" customFormat="1" x14ac:dyDescent="0.35"/>
    <row r="7848" s="62" customFormat="1" x14ac:dyDescent="0.35"/>
    <row r="7849" s="62" customFormat="1" x14ac:dyDescent="0.35"/>
    <row r="7850" s="62" customFormat="1" x14ac:dyDescent="0.35"/>
    <row r="7851" s="62" customFormat="1" x14ac:dyDescent="0.35"/>
    <row r="7852" s="62" customFormat="1" x14ac:dyDescent="0.35"/>
    <row r="7853" s="62" customFormat="1" x14ac:dyDescent="0.35"/>
    <row r="7854" s="62" customFormat="1" x14ac:dyDescent="0.35"/>
    <row r="7855" s="62" customFormat="1" x14ac:dyDescent="0.35"/>
    <row r="7856" s="62" customFormat="1" x14ac:dyDescent="0.35"/>
    <row r="7857" s="62" customFormat="1" x14ac:dyDescent="0.35"/>
    <row r="7858" s="62" customFormat="1" x14ac:dyDescent="0.35"/>
    <row r="7859" s="62" customFormat="1" x14ac:dyDescent="0.35"/>
    <row r="7860" s="62" customFormat="1" x14ac:dyDescent="0.35"/>
    <row r="7861" s="62" customFormat="1" x14ac:dyDescent="0.35"/>
    <row r="7862" s="62" customFormat="1" x14ac:dyDescent="0.35"/>
    <row r="7863" s="62" customFormat="1" x14ac:dyDescent="0.35"/>
    <row r="7864" s="62" customFormat="1" x14ac:dyDescent="0.35"/>
    <row r="7865" s="62" customFormat="1" x14ac:dyDescent="0.35"/>
    <row r="7866" s="62" customFormat="1" x14ac:dyDescent="0.35"/>
    <row r="7867" s="62" customFormat="1" x14ac:dyDescent="0.35"/>
    <row r="7868" s="62" customFormat="1" x14ac:dyDescent="0.35"/>
    <row r="7869" s="62" customFormat="1" x14ac:dyDescent="0.35"/>
    <row r="7870" s="62" customFormat="1" x14ac:dyDescent="0.35"/>
    <row r="7871" s="62" customFormat="1" x14ac:dyDescent="0.35"/>
    <row r="7872" s="62" customFormat="1" x14ac:dyDescent="0.35"/>
    <row r="7873" s="62" customFormat="1" x14ac:dyDescent="0.35"/>
    <row r="7874" s="62" customFormat="1" x14ac:dyDescent="0.35"/>
    <row r="7875" s="62" customFormat="1" x14ac:dyDescent="0.35"/>
    <row r="7876" s="62" customFormat="1" x14ac:dyDescent="0.35"/>
    <row r="7877" s="62" customFormat="1" x14ac:dyDescent="0.35"/>
    <row r="7878" s="62" customFormat="1" x14ac:dyDescent="0.35"/>
    <row r="7879" s="62" customFormat="1" x14ac:dyDescent="0.35"/>
    <row r="7880" s="62" customFormat="1" x14ac:dyDescent="0.35"/>
    <row r="7881" s="62" customFormat="1" x14ac:dyDescent="0.35"/>
    <row r="7882" s="62" customFormat="1" x14ac:dyDescent="0.35"/>
    <row r="7883" s="62" customFormat="1" x14ac:dyDescent="0.35"/>
    <row r="7884" s="62" customFormat="1" x14ac:dyDescent="0.35"/>
    <row r="7885" s="62" customFormat="1" x14ac:dyDescent="0.35"/>
    <row r="7886" s="62" customFormat="1" x14ac:dyDescent="0.35"/>
    <row r="7887" s="62" customFormat="1" x14ac:dyDescent="0.35"/>
    <row r="7888" s="62" customFormat="1" x14ac:dyDescent="0.35"/>
    <row r="7889" s="62" customFormat="1" x14ac:dyDescent="0.35"/>
    <row r="7890" s="62" customFormat="1" x14ac:dyDescent="0.35"/>
    <row r="7891" s="62" customFormat="1" x14ac:dyDescent="0.35"/>
    <row r="7892" s="62" customFormat="1" x14ac:dyDescent="0.35"/>
    <row r="7893" s="62" customFormat="1" x14ac:dyDescent="0.35"/>
    <row r="7894" s="62" customFormat="1" x14ac:dyDescent="0.35"/>
    <row r="7895" s="62" customFormat="1" x14ac:dyDescent="0.35"/>
    <row r="7896" s="62" customFormat="1" x14ac:dyDescent="0.35"/>
    <row r="7897" s="62" customFormat="1" x14ac:dyDescent="0.35"/>
    <row r="7898" s="62" customFormat="1" x14ac:dyDescent="0.35"/>
    <row r="7899" s="62" customFormat="1" x14ac:dyDescent="0.35"/>
    <row r="7900" s="62" customFormat="1" x14ac:dyDescent="0.35"/>
    <row r="7901" s="62" customFormat="1" x14ac:dyDescent="0.35"/>
    <row r="7902" s="62" customFormat="1" x14ac:dyDescent="0.35"/>
    <row r="7903" s="62" customFormat="1" x14ac:dyDescent="0.35"/>
    <row r="7904" s="62" customFormat="1" x14ac:dyDescent="0.35"/>
    <row r="7905" s="62" customFormat="1" x14ac:dyDescent="0.35"/>
    <row r="7906" s="62" customFormat="1" x14ac:dyDescent="0.35"/>
    <row r="7907" s="62" customFormat="1" x14ac:dyDescent="0.35"/>
    <row r="7908" s="62" customFormat="1" x14ac:dyDescent="0.35"/>
    <row r="7909" s="62" customFormat="1" x14ac:dyDescent="0.35"/>
    <row r="7910" s="62" customFormat="1" x14ac:dyDescent="0.35"/>
    <row r="7911" s="62" customFormat="1" x14ac:dyDescent="0.35"/>
    <row r="7912" s="62" customFormat="1" x14ac:dyDescent="0.35"/>
    <row r="7913" s="62" customFormat="1" x14ac:dyDescent="0.35"/>
    <row r="7914" s="62" customFormat="1" x14ac:dyDescent="0.35"/>
    <row r="7915" s="62" customFormat="1" x14ac:dyDescent="0.35"/>
    <row r="7916" s="62" customFormat="1" x14ac:dyDescent="0.35"/>
    <row r="7917" s="62" customFormat="1" x14ac:dyDescent="0.35"/>
    <row r="7918" s="62" customFormat="1" x14ac:dyDescent="0.35"/>
    <row r="7919" s="62" customFormat="1" x14ac:dyDescent="0.35"/>
    <row r="7920" s="62" customFormat="1" x14ac:dyDescent="0.35"/>
    <row r="7921" s="62" customFormat="1" x14ac:dyDescent="0.35"/>
    <row r="7922" s="62" customFormat="1" x14ac:dyDescent="0.35"/>
    <row r="7923" s="62" customFormat="1" x14ac:dyDescent="0.35"/>
    <row r="7924" s="62" customFormat="1" x14ac:dyDescent="0.35"/>
    <row r="7925" s="62" customFormat="1" x14ac:dyDescent="0.35"/>
    <row r="7926" s="62" customFormat="1" x14ac:dyDescent="0.35"/>
    <row r="7927" s="62" customFormat="1" x14ac:dyDescent="0.35"/>
    <row r="7928" s="62" customFormat="1" x14ac:dyDescent="0.35"/>
    <row r="7929" s="62" customFormat="1" x14ac:dyDescent="0.35"/>
    <row r="7930" s="62" customFormat="1" x14ac:dyDescent="0.35"/>
    <row r="7931" s="62" customFormat="1" x14ac:dyDescent="0.35"/>
    <row r="7932" s="62" customFormat="1" x14ac:dyDescent="0.35"/>
    <row r="7933" s="62" customFormat="1" x14ac:dyDescent="0.35"/>
    <row r="7934" s="62" customFormat="1" x14ac:dyDescent="0.35"/>
    <row r="7935" s="62" customFormat="1" x14ac:dyDescent="0.35"/>
    <row r="7936" s="62" customFormat="1" x14ac:dyDescent="0.35"/>
    <row r="7937" s="62" customFormat="1" x14ac:dyDescent="0.35"/>
    <row r="7938" s="62" customFormat="1" x14ac:dyDescent="0.35"/>
    <row r="7939" s="62" customFormat="1" x14ac:dyDescent="0.35"/>
    <row r="7940" s="62" customFormat="1" x14ac:dyDescent="0.35"/>
    <row r="7941" s="62" customFormat="1" x14ac:dyDescent="0.35"/>
    <row r="7942" s="62" customFormat="1" x14ac:dyDescent="0.35"/>
    <row r="7943" s="62" customFormat="1" x14ac:dyDescent="0.35"/>
    <row r="7944" s="62" customFormat="1" x14ac:dyDescent="0.35"/>
    <row r="7945" s="62" customFormat="1" x14ac:dyDescent="0.35"/>
    <row r="7946" s="62" customFormat="1" x14ac:dyDescent="0.35"/>
    <row r="7947" s="62" customFormat="1" x14ac:dyDescent="0.35"/>
    <row r="7948" s="62" customFormat="1" x14ac:dyDescent="0.35"/>
    <row r="7949" s="62" customFormat="1" x14ac:dyDescent="0.35"/>
    <row r="7950" s="62" customFormat="1" x14ac:dyDescent="0.35"/>
    <row r="7951" s="62" customFormat="1" x14ac:dyDescent="0.35"/>
    <row r="7952" s="62" customFormat="1" x14ac:dyDescent="0.35"/>
    <row r="7953" s="62" customFormat="1" x14ac:dyDescent="0.35"/>
    <row r="7954" s="62" customFormat="1" x14ac:dyDescent="0.35"/>
    <row r="7955" s="62" customFormat="1" x14ac:dyDescent="0.35"/>
    <row r="7956" s="62" customFormat="1" x14ac:dyDescent="0.35"/>
    <row r="7957" s="62" customFormat="1" x14ac:dyDescent="0.35"/>
    <row r="7958" s="62" customFormat="1" x14ac:dyDescent="0.35"/>
    <row r="7959" s="62" customFormat="1" x14ac:dyDescent="0.35"/>
    <row r="7960" s="62" customFormat="1" x14ac:dyDescent="0.35"/>
    <row r="7961" s="62" customFormat="1" x14ac:dyDescent="0.35"/>
    <row r="7962" s="62" customFormat="1" x14ac:dyDescent="0.35"/>
    <row r="7963" s="62" customFormat="1" x14ac:dyDescent="0.35"/>
    <row r="7964" s="62" customFormat="1" x14ac:dyDescent="0.35"/>
    <row r="7965" s="62" customFormat="1" x14ac:dyDescent="0.35"/>
    <row r="7966" s="62" customFormat="1" x14ac:dyDescent="0.35"/>
    <row r="7967" s="62" customFormat="1" x14ac:dyDescent="0.35"/>
    <row r="7968" s="62" customFormat="1" x14ac:dyDescent="0.35"/>
    <row r="7969" s="62" customFormat="1" x14ac:dyDescent="0.35"/>
    <row r="7970" s="62" customFormat="1" x14ac:dyDescent="0.35"/>
    <row r="7971" s="62" customFormat="1" x14ac:dyDescent="0.35"/>
    <row r="7972" s="62" customFormat="1" x14ac:dyDescent="0.35"/>
    <row r="7973" s="62" customFormat="1" x14ac:dyDescent="0.35"/>
    <row r="7974" s="62" customFormat="1" x14ac:dyDescent="0.35"/>
    <row r="7975" s="62" customFormat="1" x14ac:dyDescent="0.35"/>
    <row r="7976" s="62" customFormat="1" x14ac:dyDescent="0.35"/>
    <row r="7977" s="62" customFormat="1" x14ac:dyDescent="0.35"/>
    <row r="7978" s="62" customFormat="1" x14ac:dyDescent="0.35"/>
    <row r="7979" s="62" customFormat="1" x14ac:dyDescent="0.35"/>
    <row r="7980" s="62" customFormat="1" x14ac:dyDescent="0.35"/>
    <row r="7981" s="62" customFormat="1" x14ac:dyDescent="0.35"/>
    <row r="7982" s="62" customFormat="1" x14ac:dyDescent="0.35"/>
    <row r="7983" s="62" customFormat="1" x14ac:dyDescent="0.35"/>
    <row r="7984" s="62" customFormat="1" x14ac:dyDescent="0.35"/>
    <row r="7985" s="62" customFormat="1" x14ac:dyDescent="0.35"/>
    <row r="7986" s="62" customFormat="1" x14ac:dyDescent="0.35"/>
    <row r="7987" s="62" customFormat="1" x14ac:dyDescent="0.35"/>
    <row r="7988" s="62" customFormat="1" x14ac:dyDescent="0.35"/>
    <row r="7989" s="62" customFormat="1" x14ac:dyDescent="0.35"/>
    <row r="7990" s="62" customFormat="1" x14ac:dyDescent="0.35"/>
    <row r="7991" s="62" customFormat="1" x14ac:dyDescent="0.35"/>
    <row r="7992" s="62" customFormat="1" x14ac:dyDescent="0.35"/>
    <row r="7993" s="62" customFormat="1" x14ac:dyDescent="0.35"/>
    <row r="7994" s="62" customFormat="1" x14ac:dyDescent="0.35"/>
    <row r="7995" s="62" customFormat="1" x14ac:dyDescent="0.35"/>
    <row r="7996" s="62" customFormat="1" x14ac:dyDescent="0.35"/>
    <row r="7997" s="62" customFormat="1" x14ac:dyDescent="0.35"/>
    <row r="7998" s="62" customFormat="1" x14ac:dyDescent="0.35"/>
    <row r="7999" s="62" customFormat="1" x14ac:dyDescent="0.35"/>
    <row r="8000" s="62" customFormat="1" x14ac:dyDescent="0.35"/>
    <row r="8001" s="62" customFormat="1" x14ac:dyDescent="0.35"/>
    <row r="8002" s="62" customFormat="1" x14ac:dyDescent="0.35"/>
    <row r="8003" s="62" customFormat="1" x14ac:dyDescent="0.35"/>
    <row r="8004" s="62" customFormat="1" x14ac:dyDescent="0.35"/>
    <row r="8005" s="62" customFormat="1" x14ac:dyDescent="0.35"/>
    <row r="8006" s="62" customFormat="1" x14ac:dyDescent="0.35"/>
    <row r="8007" s="62" customFormat="1" x14ac:dyDescent="0.35"/>
    <row r="8008" s="62" customFormat="1" x14ac:dyDescent="0.35"/>
    <row r="8009" s="62" customFormat="1" x14ac:dyDescent="0.35"/>
    <row r="8010" s="62" customFormat="1" x14ac:dyDescent="0.35"/>
    <row r="8011" s="62" customFormat="1" x14ac:dyDescent="0.35"/>
    <row r="8012" s="62" customFormat="1" x14ac:dyDescent="0.35"/>
    <row r="8013" s="62" customFormat="1" x14ac:dyDescent="0.35"/>
    <row r="8014" s="62" customFormat="1" x14ac:dyDescent="0.35"/>
    <row r="8015" s="62" customFormat="1" x14ac:dyDescent="0.35"/>
    <row r="8016" s="62" customFormat="1" x14ac:dyDescent="0.35"/>
    <row r="8017" s="62" customFormat="1" x14ac:dyDescent="0.35"/>
    <row r="8018" s="62" customFormat="1" x14ac:dyDescent="0.35"/>
    <row r="8019" s="62" customFormat="1" x14ac:dyDescent="0.35"/>
    <row r="8020" s="62" customFormat="1" x14ac:dyDescent="0.35"/>
    <row r="8021" s="62" customFormat="1" x14ac:dyDescent="0.35"/>
    <row r="8022" s="62" customFormat="1" x14ac:dyDescent="0.35"/>
    <row r="8023" s="62" customFormat="1" x14ac:dyDescent="0.35"/>
    <row r="8024" s="62" customFormat="1" x14ac:dyDescent="0.35"/>
    <row r="8025" s="62" customFormat="1" x14ac:dyDescent="0.35"/>
    <row r="8026" s="62" customFormat="1" x14ac:dyDescent="0.35"/>
    <row r="8027" s="62" customFormat="1" x14ac:dyDescent="0.35"/>
    <row r="8028" s="62" customFormat="1" x14ac:dyDescent="0.35"/>
    <row r="8029" s="62" customFormat="1" x14ac:dyDescent="0.35"/>
    <row r="8030" s="62" customFormat="1" x14ac:dyDescent="0.35"/>
    <row r="8031" s="62" customFormat="1" x14ac:dyDescent="0.35"/>
    <row r="8032" s="62" customFormat="1" x14ac:dyDescent="0.35"/>
    <row r="8033" s="62" customFormat="1" x14ac:dyDescent="0.35"/>
    <row r="8034" s="62" customFormat="1" x14ac:dyDescent="0.35"/>
    <row r="8035" s="62" customFormat="1" x14ac:dyDescent="0.35"/>
    <row r="8036" s="62" customFormat="1" x14ac:dyDescent="0.35"/>
    <row r="8037" s="62" customFormat="1" x14ac:dyDescent="0.35"/>
    <row r="8038" s="62" customFormat="1" x14ac:dyDescent="0.35"/>
    <row r="8039" s="62" customFormat="1" x14ac:dyDescent="0.35"/>
    <row r="8040" s="62" customFormat="1" x14ac:dyDescent="0.35"/>
    <row r="8041" s="62" customFormat="1" x14ac:dyDescent="0.35"/>
    <row r="8042" s="62" customFormat="1" x14ac:dyDescent="0.35"/>
    <row r="8043" s="62" customFormat="1" x14ac:dyDescent="0.35"/>
    <row r="8044" s="62" customFormat="1" x14ac:dyDescent="0.35"/>
    <row r="8045" s="62" customFormat="1" x14ac:dyDescent="0.35"/>
    <row r="8046" s="62" customFormat="1" x14ac:dyDescent="0.35"/>
    <row r="8047" s="62" customFormat="1" x14ac:dyDescent="0.35"/>
    <row r="8048" s="62" customFormat="1" x14ac:dyDescent="0.35"/>
    <row r="8049" s="62" customFormat="1" x14ac:dyDescent="0.35"/>
    <row r="8050" s="62" customFormat="1" x14ac:dyDescent="0.35"/>
    <row r="8051" s="62" customFormat="1" x14ac:dyDescent="0.35"/>
    <row r="8052" s="62" customFormat="1" x14ac:dyDescent="0.35"/>
    <row r="8053" s="62" customFormat="1" x14ac:dyDescent="0.35"/>
    <row r="8054" s="62" customFormat="1" x14ac:dyDescent="0.35"/>
    <row r="8055" s="62" customFormat="1" x14ac:dyDescent="0.35"/>
    <row r="8056" s="62" customFormat="1" x14ac:dyDescent="0.35"/>
    <row r="8057" s="62" customFormat="1" x14ac:dyDescent="0.35"/>
    <row r="8058" s="62" customFormat="1" x14ac:dyDescent="0.35"/>
    <row r="8059" s="62" customFormat="1" x14ac:dyDescent="0.35"/>
    <row r="8060" s="62" customFormat="1" x14ac:dyDescent="0.35"/>
    <row r="8061" s="62" customFormat="1" x14ac:dyDescent="0.35"/>
    <row r="8062" s="62" customFormat="1" x14ac:dyDescent="0.35"/>
    <row r="8063" s="62" customFormat="1" x14ac:dyDescent="0.35"/>
    <row r="8064" s="62" customFormat="1" x14ac:dyDescent="0.35"/>
    <row r="8065" s="62" customFormat="1" x14ac:dyDescent="0.35"/>
    <row r="8066" s="62" customFormat="1" x14ac:dyDescent="0.35"/>
    <row r="8067" s="62" customFormat="1" x14ac:dyDescent="0.35"/>
    <row r="8068" s="62" customFormat="1" x14ac:dyDescent="0.35"/>
    <row r="8069" s="62" customFormat="1" x14ac:dyDescent="0.35"/>
    <row r="8070" s="62" customFormat="1" x14ac:dyDescent="0.35"/>
    <row r="8071" s="62" customFormat="1" x14ac:dyDescent="0.35"/>
    <row r="8072" s="62" customFormat="1" x14ac:dyDescent="0.35"/>
    <row r="8073" s="62" customFormat="1" x14ac:dyDescent="0.35"/>
    <row r="8074" s="62" customFormat="1" x14ac:dyDescent="0.35"/>
    <row r="8075" s="62" customFormat="1" x14ac:dyDescent="0.35"/>
    <row r="8076" s="62" customFormat="1" x14ac:dyDescent="0.35"/>
    <row r="8077" s="62" customFormat="1" x14ac:dyDescent="0.35"/>
    <row r="8078" s="62" customFormat="1" x14ac:dyDescent="0.35"/>
    <row r="8079" s="62" customFormat="1" x14ac:dyDescent="0.35"/>
    <row r="8080" s="62" customFormat="1" x14ac:dyDescent="0.35"/>
    <row r="8081" s="62" customFormat="1" x14ac:dyDescent="0.35"/>
    <row r="8082" s="62" customFormat="1" x14ac:dyDescent="0.35"/>
    <row r="8083" s="62" customFormat="1" x14ac:dyDescent="0.35"/>
    <row r="8084" s="62" customFormat="1" x14ac:dyDescent="0.35"/>
    <row r="8085" s="62" customFormat="1" x14ac:dyDescent="0.35"/>
    <row r="8086" s="62" customFormat="1" x14ac:dyDescent="0.35"/>
    <row r="8087" s="62" customFormat="1" x14ac:dyDescent="0.35"/>
    <row r="8088" s="62" customFormat="1" x14ac:dyDescent="0.35"/>
    <row r="8089" s="62" customFormat="1" x14ac:dyDescent="0.35"/>
    <row r="8090" s="62" customFormat="1" x14ac:dyDescent="0.35"/>
    <row r="8091" s="62" customFormat="1" x14ac:dyDescent="0.35"/>
    <row r="8092" s="62" customFormat="1" x14ac:dyDescent="0.35"/>
    <row r="8093" s="62" customFormat="1" x14ac:dyDescent="0.35"/>
    <row r="8094" s="62" customFormat="1" x14ac:dyDescent="0.35"/>
    <row r="8095" s="62" customFormat="1" x14ac:dyDescent="0.35"/>
    <row r="8096" s="62" customFormat="1" x14ac:dyDescent="0.35"/>
    <row r="8097" s="62" customFormat="1" x14ac:dyDescent="0.35"/>
    <row r="8098" s="62" customFormat="1" x14ac:dyDescent="0.35"/>
    <row r="8099" s="62" customFormat="1" x14ac:dyDescent="0.35"/>
    <row r="8100" s="62" customFormat="1" x14ac:dyDescent="0.35"/>
    <row r="8101" s="62" customFormat="1" x14ac:dyDescent="0.35"/>
    <row r="8102" s="62" customFormat="1" x14ac:dyDescent="0.35"/>
    <row r="8103" s="62" customFormat="1" x14ac:dyDescent="0.35"/>
    <row r="8104" s="62" customFormat="1" x14ac:dyDescent="0.35"/>
    <row r="8105" s="62" customFormat="1" x14ac:dyDescent="0.35"/>
    <row r="8106" s="62" customFormat="1" x14ac:dyDescent="0.35"/>
    <row r="8107" s="62" customFormat="1" x14ac:dyDescent="0.35"/>
    <row r="8108" s="62" customFormat="1" x14ac:dyDescent="0.35"/>
    <row r="8109" s="62" customFormat="1" x14ac:dyDescent="0.35"/>
    <row r="8110" s="62" customFormat="1" x14ac:dyDescent="0.35"/>
    <row r="8111" s="62" customFormat="1" x14ac:dyDescent="0.35"/>
    <row r="8112" s="62" customFormat="1" x14ac:dyDescent="0.35"/>
    <row r="8113" s="62" customFormat="1" x14ac:dyDescent="0.35"/>
    <row r="8114" s="62" customFormat="1" x14ac:dyDescent="0.35"/>
    <row r="8115" s="62" customFormat="1" x14ac:dyDescent="0.35"/>
    <row r="8116" s="62" customFormat="1" x14ac:dyDescent="0.35"/>
    <row r="8117" s="62" customFormat="1" x14ac:dyDescent="0.35"/>
    <row r="8118" s="62" customFormat="1" x14ac:dyDescent="0.35"/>
    <row r="8119" s="62" customFormat="1" x14ac:dyDescent="0.35"/>
    <row r="8120" s="62" customFormat="1" x14ac:dyDescent="0.35"/>
    <row r="8121" s="62" customFormat="1" x14ac:dyDescent="0.35"/>
    <row r="8122" s="62" customFormat="1" x14ac:dyDescent="0.35"/>
    <row r="8123" s="62" customFormat="1" x14ac:dyDescent="0.35"/>
    <row r="8124" s="62" customFormat="1" x14ac:dyDescent="0.35"/>
    <row r="8125" s="62" customFormat="1" x14ac:dyDescent="0.35"/>
    <row r="8126" s="62" customFormat="1" x14ac:dyDescent="0.35"/>
    <row r="8127" s="62" customFormat="1" x14ac:dyDescent="0.35"/>
    <row r="8128" s="62" customFormat="1" x14ac:dyDescent="0.35"/>
    <row r="8129" s="62" customFormat="1" x14ac:dyDescent="0.35"/>
    <row r="8130" s="62" customFormat="1" x14ac:dyDescent="0.35"/>
    <row r="8131" s="62" customFormat="1" x14ac:dyDescent="0.35"/>
    <row r="8132" s="62" customFormat="1" x14ac:dyDescent="0.35"/>
    <row r="8133" s="62" customFormat="1" x14ac:dyDescent="0.35"/>
    <row r="8134" s="62" customFormat="1" x14ac:dyDescent="0.35"/>
    <row r="8135" s="62" customFormat="1" x14ac:dyDescent="0.35"/>
    <row r="8136" s="62" customFormat="1" x14ac:dyDescent="0.35"/>
    <row r="8137" s="62" customFormat="1" x14ac:dyDescent="0.35"/>
    <row r="8138" s="62" customFormat="1" x14ac:dyDescent="0.35"/>
    <row r="8139" s="62" customFormat="1" x14ac:dyDescent="0.35"/>
    <row r="8140" s="62" customFormat="1" x14ac:dyDescent="0.35"/>
    <row r="8141" s="62" customFormat="1" x14ac:dyDescent="0.35"/>
    <row r="8142" s="62" customFormat="1" x14ac:dyDescent="0.35"/>
    <row r="8143" s="62" customFormat="1" x14ac:dyDescent="0.35"/>
    <row r="8144" s="62" customFormat="1" x14ac:dyDescent="0.35"/>
    <row r="8145" s="62" customFormat="1" x14ac:dyDescent="0.35"/>
    <row r="8146" s="62" customFormat="1" x14ac:dyDescent="0.35"/>
    <row r="8147" s="62" customFormat="1" x14ac:dyDescent="0.35"/>
    <row r="8148" s="62" customFormat="1" x14ac:dyDescent="0.35"/>
    <row r="8149" s="62" customFormat="1" x14ac:dyDescent="0.35"/>
    <row r="8150" s="62" customFormat="1" x14ac:dyDescent="0.35"/>
    <row r="8151" s="62" customFormat="1" x14ac:dyDescent="0.35"/>
    <row r="8152" s="62" customFormat="1" x14ac:dyDescent="0.35"/>
    <row r="8153" s="62" customFormat="1" x14ac:dyDescent="0.35"/>
    <row r="8154" s="62" customFormat="1" x14ac:dyDescent="0.35"/>
    <row r="8155" s="62" customFormat="1" x14ac:dyDescent="0.35"/>
    <row r="8156" s="62" customFormat="1" x14ac:dyDescent="0.35"/>
    <row r="8157" s="62" customFormat="1" x14ac:dyDescent="0.35"/>
    <row r="8158" s="62" customFormat="1" x14ac:dyDescent="0.35"/>
    <row r="8159" s="62" customFormat="1" x14ac:dyDescent="0.35"/>
    <row r="8160" s="62" customFormat="1" x14ac:dyDescent="0.35"/>
    <row r="8161" s="62" customFormat="1" x14ac:dyDescent="0.35"/>
    <row r="8162" s="62" customFormat="1" x14ac:dyDescent="0.35"/>
    <row r="8163" s="62" customFormat="1" x14ac:dyDescent="0.35"/>
    <row r="8164" s="62" customFormat="1" x14ac:dyDescent="0.35"/>
    <row r="8165" s="62" customFormat="1" x14ac:dyDescent="0.35"/>
    <row r="8166" s="62" customFormat="1" x14ac:dyDescent="0.35"/>
    <row r="8167" s="62" customFormat="1" x14ac:dyDescent="0.35"/>
    <row r="8168" s="62" customFormat="1" x14ac:dyDescent="0.35"/>
    <row r="8169" s="62" customFormat="1" x14ac:dyDescent="0.35"/>
    <row r="8170" s="62" customFormat="1" x14ac:dyDescent="0.35"/>
    <row r="8171" s="62" customFormat="1" x14ac:dyDescent="0.35"/>
    <row r="8172" s="62" customFormat="1" x14ac:dyDescent="0.35"/>
    <row r="8173" s="62" customFormat="1" x14ac:dyDescent="0.35"/>
    <row r="8174" s="62" customFormat="1" x14ac:dyDescent="0.35"/>
    <row r="8175" s="62" customFormat="1" x14ac:dyDescent="0.35"/>
    <row r="8176" s="62" customFormat="1" x14ac:dyDescent="0.35"/>
    <row r="8177" s="62" customFormat="1" x14ac:dyDescent="0.35"/>
    <row r="8178" s="62" customFormat="1" x14ac:dyDescent="0.35"/>
    <row r="8179" s="62" customFormat="1" x14ac:dyDescent="0.35"/>
    <row r="8180" s="62" customFormat="1" x14ac:dyDescent="0.35"/>
    <row r="8181" s="62" customFormat="1" x14ac:dyDescent="0.35"/>
    <row r="8182" s="62" customFormat="1" x14ac:dyDescent="0.35"/>
    <row r="8183" s="62" customFormat="1" x14ac:dyDescent="0.35"/>
    <row r="8184" s="62" customFormat="1" x14ac:dyDescent="0.35"/>
    <row r="8185" s="62" customFormat="1" x14ac:dyDescent="0.35"/>
    <row r="8186" s="62" customFormat="1" x14ac:dyDescent="0.35"/>
    <row r="8187" s="62" customFormat="1" x14ac:dyDescent="0.35"/>
    <row r="8188" s="62" customFormat="1" x14ac:dyDescent="0.35"/>
    <row r="8189" s="62" customFormat="1" x14ac:dyDescent="0.35"/>
    <row r="8190" s="62" customFormat="1" x14ac:dyDescent="0.35"/>
    <row r="8191" s="62" customFormat="1" x14ac:dyDescent="0.35"/>
    <row r="8192" s="62" customFormat="1" x14ac:dyDescent="0.35"/>
    <row r="8193" s="62" customFormat="1" x14ac:dyDescent="0.35"/>
    <row r="8194" s="62" customFormat="1" x14ac:dyDescent="0.35"/>
    <row r="8195" s="62" customFormat="1" x14ac:dyDescent="0.35"/>
    <row r="8196" s="62" customFormat="1" x14ac:dyDescent="0.35"/>
    <row r="8197" s="62" customFormat="1" x14ac:dyDescent="0.35"/>
    <row r="8198" s="62" customFormat="1" x14ac:dyDescent="0.35"/>
    <row r="8199" s="62" customFormat="1" x14ac:dyDescent="0.35"/>
    <row r="8200" s="62" customFormat="1" x14ac:dyDescent="0.35"/>
    <row r="8201" s="62" customFormat="1" x14ac:dyDescent="0.35"/>
    <row r="8202" s="62" customFormat="1" x14ac:dyDescent="0.35"/>
    <row r="8203" s="62" customFormat="1" x14ac:dyDescent="0.35"/>
    <row r="8204" s="62" customFormat="1" x14ac:dyDescent="0.35"/>
    <row r="8205" s="62" customFormat="1" x14ac:dyDescent="0.35"/>
    <row r="8206" s="62" customFormat="1" x14ac:dyDescent="0.35"/>
    <row r="8207" s="62" customFormat="1" x14ac:dyDescent="0.35"/>
    <row r="8208" s="62" customFormat="1" x14ac:dyDescent="0.35"/>
    <row r="8209" s="62" customFormat="1" x14ac:dyDescent="0.35"/>
    <row r="8210" s="62" customFormat="1" x14ac:dyDescent="0.35"/>
    <row r="8211" s="62" customFormat="1" x14ac:dyDescent="0.35"/>
    <row r="8212" s="62" customFormat="1" x14ac:dyDescent="0.35"/>
    <row r="8213" s="62" customFormat="1" x14ac:dyDescent="0.35"/>
    <row r="8214" s="62" customFormat="1" x14ac:dyDescent="0.35"/>
    <row r="8215" s="62" customFormat="1" x14ac:dyDescent="0.35"/>
    <row r="8216" s="62" customFormat="1" x14ac:dyDescent="0.35"/>
    <row r="8217" s="62" customFormat="1" x14ac:dyDescent="0.35"/>
    <row r="8218" s="62" customFormat="1" x14ac:dyDescent="0.35"/>
    <row r="8219" s="62" customFormat="1" x14ac:dyDescent="0.35"/>
    <row r="8220" s="62" customFormat="1" x14ac:dyDescent="0.35"/>
    <row r="8221" s="62" customFormat="1" x14ac:dyDescent="0.35"/>
    <row r="8222" s="62" customFormat="1" x14ac:dyDescent="0.35"/>
    <row r="8223" s="62" customFormat="1" x14ac:dyDescent="0.35"/>
    <row r="8224" s="62" customFormat="1" x14ac:dyDescent="0.35"/>
    <row r="8225" s="62" customFormat="1" x14ac:dyDescent="0.35"/>
    <row r="8226" s="62" customFormat="1" x14ac:dyDescent="0.35"/>
    <row r="8227" s="62" customFormat="1" x14ac:dyDescent="0.35"/>
    <row r="8228" s="62" customFormat="1" x14ac:dyDescent="0.35"/>
    <row r="8229" s="62" customFormat="1" x14ac:dyDescent="0.35"/>
    <row r="8230" s="62" customFormat="1" x14ac:dyDescent="0.35"/>
    <row r="8231" s="62" customFormat="1" x14ac:dyDescent="0.35"/>
    <row r="8232" s="62" customFormat="1" x14ac:dyDescent="0.35"/>
    <row r="8233" s="62" customFormat="1" x14ac:dyDescent="0.35"/>
    <row r="8234" s="62" customFormat="1" x14ac:dyDescent="0.35"/>
    <row r="8235" s="62" customFormat="1" x14ac:dyDescent="0.35"/>
    <row r="8236" s="62" customFormat="1" x14ac:dyDescent="0.35"/>
    <row r="8237" s="62" customFormat="1" x14ac:dyDescent="0.35"/>
    <row r="8238" s="62" customFormat="1" x14ac:dyDescent="0.35"/>
    <row r="8239" s="62" customFormat="1" x14ac:dyDescent="0.35"/>
    <row r="8240" s="62" customFormat="1" x14ac:dyDescent="0.35"/>
    <row r="8241" s="62" customFormat="1" x14ac:dyDescent="0.35"/>
    <row r="8242" s="62" customFormat="1" x14ac:dyDescent="0.35"/>
    <row r="8243" s="62" customFormat="1" x14ac:dyDescent="0.35"/>
    <row r="8244" s="62" customFormat="1" x14ac:dyDescent="0.35"/>
    <row r="8245" s="62" customFormat="1" x14ac:dyDescent="0.35"/>
    <row r="8246" s="62" customFormat="1" x14ac:dyDescent="0.35"/>
    <row r="8247" s="62" customFormat="1" x14ac:dyDescent="0.35"/>
    <row r="8248" s="62" customFormat="1" x14ac:dyDescent="0.35"/>
    <row r="8249" s="62" customFormat="1" x14ac:dyDescent="0.35"/>
    <row r="8250" s="62" customFormat="1" x14ac:dyDescent="0.35"/>
    <row r="8251" s="62" customFormat="1" x14ac:dyDescent="0.35"/>
    <row r="8252" s="62" customFormat="1" x14ac:dyDescent="0.35"/>
    <row r="8253" s="62" customFormat="1" x14ac:dyDescent="0.35"/>
    <row r="8254" s="62" customFormat="1" x14ac:dyDescent="0.35"/>
    <row r="8255" s="62" customFormat="1" x14ac:dyDescent="0.35"/>
    <row r="8256" s="62" customFormat="1" x14ac:dyDescent="0.35"/>
    <row r="8257" s="62" customFormat="1" x14ac:dyDescent="0.35"/>
    <row r="8258" s="62" customFormat="1" x14ac:dyDescent="0.35"/>
    <row r="8259" s="62" customFormat="1" x14ac:dyDescent="0.35"/>
    <row r="8260" s="62" customFormat="1" x14ac:dyDescent="0.35"/>
    <row r="8261" s="62" customFormat="1" x14ac:dyDescent="0.35"/>
    <row r="8262" s="62" customFormat="1" x14ac:dyDescent="0.35"/>
    <row r="8263" s="62" customFormat="1" x14ac:dyDescent="0.35"/>
    <row r="8264" s="62" customFormat="1" x14ac:dyDescent="0.35"/>
    <row r="8265" s="62" customFormat="1" x14ac:dyDescent="0.35"/>
    <row r="8266" s="62" customFormat="1" x14ac:dyDescent="0.35"/>
    <row r="8267" s="62" customFormat="1" x14ac:dyDescent="0.35"/>
    <row r="8268" s="62" customFormat="1" x14ac:dyDescent="0.35"/>
    <row r="8269" s="62" customFormat="1" x14ac:dyDescent="0.35"/>
    <row r="8270" s="62" customFormat="1" x14ac:dyDescent="0.35"/>
    <row r="8271" s="62" customFormat="1" x14ac:dyDescent="0.35"/>
    <row r="8272" s="62" customFormat="1" x14ac:dyDescent="0.35"/>
    <row r="8273" s="62" customFormat="1" x14ac:dyDescent="0.35"/>
    <row r="8274" s="62" customFormat="1" x14ac:dyDescent="0.35"/>
    <row r="8275" s="62" customFormat="1" x14ac:dyDescent="0.35"/>
    <row r="8276" s="62" customFormat="1" x14ac:dyDescent="0.35"/>
    <row r="8277" s="62" customFormat="1" x14ac:dyDescent="0.35"/>
    <row r="8278" s="62" customFormat="1" x14ac:dyDescent="0.35"/>
    <row r="8279" s="62" customFormat="1" x14ac:dyDescent="0.35"/>
    <row r="8280" s="62" customFormat="1" x14ac:dyDescent="0.35"/>
    <row r="8281" s="62" customFormat="1" x14ac:dyDescent="0.35"/>
    <row r="8282" s="62" customFormat="1" x14ac:dyDescent="0.35"/>
    <row r="8283" s="62" customFormat="1" x14ac:dyDescent="0.35"/>
    <row r="8284" s="62" customFormat="1" x14ac:dyDescent="0.35"/>
    <row r="8285" s="62" customFormat="1" x14ac:dyDescent="0.35"/>
    <row r="8286" s="62" customFormat="1" x14ac:dyDescent="0.35"/>
    <row r="8287" s="62" customFormat="1" x14ac:dyDescent="0.35"/>
    <row r="8288" s="62" customFormat="1" x14ac:dyDescent="0.35"/>
    <row r="8289" s="62" customFormat="1" x14ac:dyDescent="0.35"/>
    <row r="8290" s="62" customFormat="1" x14ac:dyDescent="0.35"/>
    <row r="8291" s="62" customFormat="1" x14ac:dyDescent="0.35"/>
    <row r="8292" s="62" customFormat="1" x14ac:dyDescent="0.35"/>
    <row r="8293" s="62" customFormat="1" x14ac:dyDescent="0.35"/>
    <row r="8294" s="62" customFormat="1" x14ac:dyDescent="0.35"/>
    <row r="8295" s="62" customFormat="1" x14ac:dyDescent="0.35"/>
    <row r="8296" s="62" customFormat="1" x14ac:dyDescent="0.35"/>
    <row r="8297" s="62" customFormat="1" x14ac:dyDescent="0.35"/>
    <row r="8298" s="62" customFormat="1" x14ac:dyDescent="0.35"/>
    <row r="8299" s="62" customFormat="1" x14ac:dyDescent="0.35"/>
    <row r="8300" s="62" customFormat="1" x14ac:dyDescent="0.35"/>
    <row r="8301" s="62" customFormat="1" x14ac:dyDescent="0.35"/>
    <row r="8302" s="62" customFormat="1" x14ac:dyDescent="0.35"/>
    <row r="8303" s="62" customFormat="1" x14ac:dyDescent="0.35"/>
    <row r="8304" s="62" customFormat="1" x14ac:dyDescent="0.35"/>
    <row r="8305" s="62" customFormat="1" x14ac:dyDescent="0.35"/>
    <row r="8306" s="62" customFormat="1" x14ac:dyDescent="0.35"/>
    <row r="8307" s="62" customFormat="1" x14ac:dyDescent="0.35"/>
    <row r="8308" s="62" customFormat="1" x14ac:dyDescent="0.35"/>
    <row r="8309" s="62" customFormat="1" x14ac:dyDescent="0.35"/>
    <row r="8310" s="62" customFormat="1" x14ac:dyDescent="0.35"/>
    <row r="8311" s="62" customFormat="1" x14ac:dyDescent="0.35"/>
    <row r="8312" s="62" customFormat="1" x14ac:dyDescent="0.35"/>
    <row r="8313" s="62" customFormat="1" x14ac:dyDescent="0.35"/>
    <row r="8314" s="62" customFormat="1" x14ac:dyDescent="0.35"/>
    <row r="8315" s="62" customFormat="1" x14ac:dyDescent="0.35"/>
    <row r="8316" s="62" customFormat="1" x14ac:dyDescent="0.35"/>
    <row r="8317" s="62" customFormat="1" x14ac:dyDescent="0.35"/>
    <row r="8318" s="62" customFormat="1" x14ac:dyDescent="0.35"/>
    <row r="8319" s="62" customFormat="1" x14ac:dyDescent="0.35"/>
    <row r="8320" s="62" customFormat="1" x14ac:dyDescent="0.35"/>
    <row r="8321" s="62" customFormat="1" x14ac:dyDescent="0.35"/>
    <row r="8322" s="62" customFormat="1" x14ac:dyDescent="0.35"/>
    <row r="8323" s="62" customFormat="1" x14ac:dyDescent="0.35"/>
    <row r="8324" s="62" customFormat="1" x14ac:dyDescent="0.35"/>
    <row r="8325" s="62" customFormat="1" x14ac:dyDescent="0.35"/>
    <row r="8326" s="62" customFormat="1" x14ac:dyDescent="0.35"/>
    <row r="8327" s="62" customFormat="1" x14ac:dyDescent="0.35"/>
    <row r="8328" s="62" customFormat="1" x14ac:dyDescent="0.35"/>
    <row r="8329" s="62" customFormat="1" x14ac:dyDescent="0.35"/>
    <row r="8330" s="62" customFormat="1" x14ac:dyDescent="0.35"/>
    <row r="8331" s="62" customFormat="1" x14ac:dyDescent="0.35"/>
    <row r="8332" s="62" customFormat="1" x14ac:dyDescent="0.35"/>
    <row r="8333" s="62" customFormat="1" x14ac:dyDescent="0.35"/>
    <row r="8334" s="62" customFormat="1" x14ac:dyDescent="0.35"/>
    <row r="8335" s="62" customFormat="1" x14ac:dyDescent="0.35"/>
    <row r="8336" s="62" customFormat="1" x14ac:dyDescent="0.35"/>
    <row r="8337" s="62" customFormat="1" x14ac:dyDescent="0.35"/>
    <row r="8338" s="62" customFormat="1" x14ac:dyDescent="0.35"/>
    <row r="8339" s="62" customFormat="1" x14ac:dyDescent="0.35"/>
    <row r="8340" s="62" customFormat="1" x14ac:dyDescent="0.35"/>
    <row r="8341" s="62" customFormat="1" x14ac:dyDescent="0.35"/>
    <row r="8342" s="62" customFormat="1" x14ac:dyDescent="0.35"/>
    <row r="8343" s="62" customFormat="1" x14ac:dyDescent="0.35"/>
    <row r="8344" s="62" customFormat="1" x14ac:dyDescent="0.35"/>
    <row r="8345" s="62" customFormat="1" x14ac:dyDescent="0.35"/>
    <row r="8346" s="62" customFormat="1" x14ac:dyDescent="0.35"/>
    <row r="8347" s="62" customFormat="1" x14ac:dyDescent="0.35"/>
    <row r="8348" s="62" customFormat="1" x14ac:dyDescent="0.35"/>
    <row r="8349" s="62" customFormat="1" x14ac:dyDescent="0.35"/>
    <row r="8350" s="62" customFormat="1" x14ac:dyDescent="0.35"/>
    <row r="8351" s="62" customFormat="1" x14ac:dyDescent="0.35"/>
    <row r="8352" s="62" customFormat="1" x14ac:dyDescent="0.35"/>
    <row r="8353" s="62" customFormat="1" x14ac:dyDescent="0.35"/>
    <row r="8354" s="62" customFormat="1" x14ac:dyDescent="0.35"/>
    <row r="8355" s="62" customFormat="1" x14ac:dyDescent="0.35"/>
    <row r="8356" s="62" customFormat="1" x14ac:dyDescent="0.35"/>
    <row r="8357" s="62" customFormat="1" x14ac:dyDescent="0.35"/>
    <row r="8358" s="62" customFormat="1" x14ac:dyDescent="0.35"/>
    <row r="8359" s="62" customFormat="1" x14ac:dyDescent="0.35"/>
    <row r="8360" s="62" customFormat="1" x14ac:dyDescent="0.35"/>
    <row r="8361" s="62" customFormat="1" x14ac:dyDescent="0.35"/>
    <row r="8362" s="62" customFormat="1" x14ac:dyDescent="0.35"/>
    <row r="8363" s="62" customFormat="1" x14ac:dyDescent="0.35"/>
    <row r="8364" s="62" customFormat="1" x14ac:dyDescent="0.35"/>
    <row r="8365" s="62" customFormat="1" x14ac:dyDescent="0.35"/>
    <row r="8366" s="62" customFormat="1" x14ac:dyDescent="0.35"/>
    <row r="8367" s="62" customFormat="1" x14ac:dyDescent="0.35"/>
    <row r="8368" s="62" customFormat="1" x14ac:dyDescent="0.35"/>
    <row r="8369" s="62" customFormat="1" x14ac:dyDescent="0.35"/>
    <row r="8370" s="62" customFormat="1" x14ac:dyDescent="0.35"/>
    <row r="8371" s="62" customFormat="1" x14ac:dyDescent="0.35"/>
    <row r="8372" s="62" customFormat="1" x14ac:dyDescent="0.35"/>
    <row r="8373" s="62" customFormat="1" x14ac:dyDescent="0.35"/>
    <row r="8374" s="62" customFormat="1" x14ac:dyDescent="0.35"/>
    <row r="8375" s="62" customFormat="1" x14ac:dyDescent="0.35"/>
    <row r="8376" s="62" customFormat="1" x14ac:dyDescent="0.35"/>
    <row r="8377" s="62" customFormat="1" x14ac:dyDescent="0.35"/>
    <row r="8378" s="62" customFormat="1" x14ac:dyDescent="0.35"/>
    <row r="8379" s="62" customFormat="1" x14ac:dyDescent="0.35"/>
    <row r="8380" s="62" customFormat="1" x14ac:dyDescent="0.35"/>
    <row r="8381" s="62" customFormat="1" x14ac:dyDescent="0.35"/>
    <row r="8382" s="62" customFormat="1" x14ac:dyDescent="0.35"/>
    <row r="8383" s="62" customFormat="1" x14ac:dyDescent="0.35"/>
    <row r="8384" s="62" customFormat="1" x14ac:dyDescent="0.35"/>
    <row r="8385" s="62" customFormat="1" x14ac:dyDescent="0.35"/>
    <row r="8386" s="62" customFormat="1" x14ac:dyDescent="0.35"/>
    <row r="8387" s="62" customFormat="1" x14ac:dyDescent="0.35"/>
    <row r="8388" s="62" customFormat="1" x14ac:dyDescent="0.35"/>
    <row r="8389" s="62" customFormat="1" x14ac:dyDescent="0.35"/>
    <row r="8390" s="62" customFormat="1" x14ac:dyDescent="0.35"/>
    <row r="8391" s="62" customFormat="1" x14ac:dyDescent="0.35"/>
    <row r="8392" s="62" customFormat="1" x14ac:dyDescent="0.35"/>
    <row r="8393" s="62" customFormat="1" x14ac:dyDescent="0.35"/>
    <row r="8394" s="62" customFormat="1" x14ac:dyDescent="0.35"/>
    <row r="8395" s="62" customFormat="1" x14ac:dyDescent="0.35"/>
    <row r="8396" s="62" customFormat="1" x14ac:dyDescent="0.35"/>
    <row r="8397" s="62" customFormat="1" x14ac:dyDescent="0.35"/>
    <row r="8398" s="62" customFormat="1" x14ac:dyDescent="0.35"/>
    <row r="8399" s="62" customFormat="1" x14ac:dyDescent="0.35"/>
    <row r="8400" s="62" customFormat="1" x14ac:dyDescent="0.35"/>
    <row r="8401" s="62" customFormat="1" x14ac:dyDescent="0.35"/>
    <row r="8402" s="62" customFormat="1" x14ac:dyDescent="0.35"/>
    <row r="8403" s="62" customFormat="1" x14ac:dyDescent="0.35"/>
    <row r="8404" s="62" customFormat="1" x14ac:dyDescent="0.35"/>
    <row r="8405" s="62" customFormat="1" x14ac:dyDescent="0.35"/>
    <row r="8406" s="62" customFormat="1" x14ac:dyDescent="0.35"/>
    <row r="8407" s="62" customFormat="1" x14ac:dyDescent="0.35"/>
    <row r="8408" s="62" customFormat="1" x14ac:dyDescent="0.35"/>
    <row r="8409" s="62" customFormat="1" x14ac:dyDescent="0.35"/>
    <row r="8410" s="62" customFormat="1" x14ac:dyDescent="0.35"/>
    <row r="8411" s="62" customFormat="1" x14ac:dyDescent="0.35"/>
    <row r="8412" s="62" customFormat="1" x14ac:dyDescent="0.35"/>
    <row r="8413" s="62" customFormat="1" x14ac:dyDescent="0.35"/>
    <row r="8414" s="62" customFormat="1" x14ac:dyDescent="0.35"/>
    <row r="8415" s="62" customFormat="1" x14ac:dyDescent="0.35"/>
    <row r="8416" s="62" customFormat="1" x14ac:dyDescent="0.35"/>
    <row r="8417" s="62" customFormat="1" x14ac:dyDescent="0.35"/>
    <row r="8418" s="62" customFormat="1" x14ac:dyDescent="0.35"/>
    <row r="8419" s="62" customFormat="1" x14ac:dyDescent="0.35"/>
    <row r="8420" s="62" customFormat="1" x14ac:dyDescent="0.35"/>
    <row r="8421" s="62" customFormat="1" x14ac:dyDescent="0.35"/>
    <row r="8422" s="62" customFormat="1" x14ac:dyDescent="0.35"/>
    <row r="8423" s="62" customFormat="1" x14ac:dyDescent="0.35"/>
    <row r="8424" s="62" customFormat="1" x14ac:dyDescent="0.35"/>
    <row r="8425" s="62" customFormat="1" x14ac:dyDescent="0.35"/>
    <row r="8426" s="62" customFormat="1" x14ac:dyDescent="0.35"/>
    <row r="8427" s="62" customFormat="1" x14ac:dyDescent="0.35"/>
    <row r="8428" s="62" customFormat="1" x14ac:dyDescent="0.35"/>
    <row r="8429" s="62" customFormat="1" x14ac:dyDescent="0.35"/>
    <row r="8430" s="62" customFormat="1" x14ac:dyDescent="0.35"/>
    <row r="8431" s="62" customFormat="1" x14ac:dyDescent="0.35"/>
    <row r="8432" s="62" customFormat="1" x14ac:dyDescent="0.35"/>
    <row r="8433" s="62" customFormat="1" x14ac:dyDescent="0.35"/>
    <row r="8434" s="62" customFormat="1" x14ac:dyDescent="0.35"/>
    <row r="8435" s="62" customFormat="1" x14ac:dyDescent="0.35"/>
    <row r="8436" s="62" customFormat="1" x14ac:dyDescent="0.35"/>
    <row r="8437" s="62" customFormat="1" x14ac:dyDescent="0.35"/>
    <row r="8438" s="62" customFormat="1" x14ac:dyDescent="0.35"/>
    <row r="8439" s="62" customFormat="1" x14ac:dyDescent="0.35"/>
    <row r="8440" s="62" customFormat="1" x14ac:dyDescent="0.35"/>
    <row r="8441" s="62" customFormat="1" x14ac:dyDescent="0.35"/>
    <row r="8442" s="62" customFormat="1" x14ac:dyDescent="0.35"/>
    <row r="8443" s="62" customFormat="1" x14ac:dyDescent="0.35"/>
    <row r="8444" s="62" customFormat="1" x14ac:dyDescent="0.35"/>
    <row r="8445" s="62" customFormat="1" x14ac:dyDescent="0.35"/>
    <row r="8446" s="62" customFormat="1" x14ac:dyDescent="0.35"/>
    <row r="8447" s="62" customFormat="1" x14ac:dyDescent="0.35"/>
    <row r="8448" s="62" customFormat="1" x14ac:dyDescent="0.35"/>
    <row r="8449" s="62" customFormat="1" x14ac:dyDescent="0.35"/>
    <row r="8450" s="62" customFormat="1" x14ac:dyDescent="0.35"/>
    <row r="8451" s="62" customFormat="1" x14ac:dyDescent="0.35"/>
    <row r="8452" s="62" customFormat="1" x14ac:dyDescent="0.35"/>
    <row r="8453" s="62" customFormat="1" x14ac:dyDescent="0.35"/>
    <row r="8454" s="62" customFormat="1" x14ac:dyDescent="0.35"/>
    <row r="8455" s="62" customFormat="1" x14ac:dyDescent="0.35"/>
    <row r="8456" s="62" customFormat="1" x14ac:dyDescent="0.35"/>
    <row r="8457" s="62" customFormat="1" x14ac:dyDescent="0.35"/>
    <row r="8458" s="62" customFormat="1" x14ac:dyDescent="0.35"/>
    <row r="8459" s="62" customFormat="1" x14ac:dyDescent="0.35"/>
    <row r="8460" s="62" customFormat="1" x14ac:dyDescent="0.35"/>
    <row r="8461" s="62" customFormat="1" x14ac:dyDescent="0.35"/>
    <row r="8462" s="62" customFormat="1" x14ac:dyDescent="0.35"/>
    <row r="8463" s="62" customFormat="1" x14ac:dyDescent="0.35"/>
    <row r="8464" s="62" customFormat="1" x14ac:dyDescent="0.35"/>
    <row r="8465" s="62" customFormat="1" x14ac:dyDescent="0.35"/>
    <row r="8466" s="62" customFormat="1" x14ac:dyDescent="0.35"/>
    <row r="8467" s="62" customFormat="1" x14ac:dyDescent="0.35"/>
    <row r="8468" s="62" customFormat="1" x14ac:dyDescent="0.35"/>
    <row r="8469" s="62" customFormat="1" x14ac:dyDescent="0.35"/>
    <row r="8470" s="62" customFormat="1" x14ac:dyDescent="0.35"/>
    <row r="8471" s="62" customFormat="1" x14ac:dyDescent="0.35"/>
    <row r="8472" s="62" customFormat="1" x14ac:dyDescent="0.35"/>
    <row r="8473" s="62" customFormat="1" x14ac:dyDescent="0.35"/>
    <row r="8474" s="62" customFormat="1" x14ac:dyDescent="0.35"/>
    <row r="8475" s="62" customFormat="1" x14ac:dyDescent="0.35"/>
    <row r="8476" s="62" customFormat="1" x14ac:dyDescent="0.35"/>
    <row r="8477" s="62" customFormat="1" x14ac:dyDescent="0.35"/>
    <row r="8478" s="62" customFormat="1" x14ac:dyDescent="0.35"/>
    <row r="8479" s="62" customFormat="1" x14ac:dyDescent="0.35"/>
    <row r="8480" s="62" customFormat="1" x14ac:dyDescent="0.35"/>
    <row r="8481" s="62" customFormat="1" x14ac:dyDescent="0.35"/>
    <row r="8482" s="62" customFormat="1" x14ac:dyDescent="0.35"/>
    <row r="8483" s="62" customFormat="1" x14ac:dyDescent="0.35"/>
    <row r="8484" s="62" customFormat="1" x14ac:dyDescent="0.35"/>
    <row r="8485" s="62" customFormat="1" x14ac:dyDescent="0.35"/>
    <row r="8486" s="62" customFormat="1" x14ac:dyDescent="0.35"/>
    <row r="8487" s="62" customFormat="1" x14ac:dyDescent="0.35"/>
    <row r="8488" s="62" customFormat="1" x14ac:dyDescent="0.35"/>
    <row r="8489" s="62" customFormat="1" x14ac:dyDescent="0.35"/>
    <row r="8490" s="62" customFormat="1" x14ac:dyDescent="0.35"/>
    <row r="8491" s="62" customFormat="1" x14ac:dyDescent="0.35"/>
    <row r="8492" s="62" customFormat="1" x14ac:dyDescent="0.35"/>
    <row r="8493" s="62" customFormat="1" x14ac:dyDescent="0.35"/>
    <row r="8494" s="62" customFormat="1" x14ac:dyDescent="0.35"/>
    <row r="8495" s="62" customFormat="1" x14ac:dyDescent="0.35"/>
    <row r="8496" s="62" customFormat="1" x14ac:dyDescent="0.35"/>
    <row r="8497" s="62" customFormat="1" x14ac:dyDescent="0.35"/>
    <row r="8498" s="62" customFormat="1" x14ac:dyDescent="0.35"/>
    <row r="8499" s="62" customFormat="1" x14ac:dyDescent="0.35"/>
    <row r="8500" s="62" customFormat="1" x14ac:dyDescent="0.35"/>
    <row r="8501" s="62" customFormat="1" x14ac:dyDescent="0.35"/>
    <row r="8502" s="62" customFormat="1" x14ac:dyDescent="0.35"/>
    <row r="8503" s="62" customFormat="1" x14ac:dyDescent="0.35"/>
    <row r="8504" s="62" customFormat="1" x14ac:dyDescent="0.35"/>
    <row r="8505" s="62" customFormat="1" x14ac:dyDescent="0.35"/>
    <row r="8506" s="62" customFormat="1" x14ac:dyDescent="0.35"/>
    <row r="8507" s="62" customFormat="1" x14ac:dyDescent="0.35"/>
    <row r="8508" s="62" customFormat="1" x14ac:dyDescent="0.35"/>
    <row r="8509" s="62" customFormat="1" x14ac:dyDescent="0.35"/>
    <row r="8510" s="62" customFormat="1" x14ac:dyDescent="0.35"/>
    <row r="8511" s="62" customFormat="1" x14ac:dyDescent="0.35"/>
    <row r="8512" s="62" customFormat="1" x14ac:dyDescent="0.35"/>
    <row r="8513" s="62" customFormat="1" x14ac:dyDescent="0.35"/>
    <row r="8514" s="62" customFormat="1" x14ac:dyDescent="0.35"/>
    <row r="8515" s="62" customFormat="1" x14ac:dyDescent="0.35"/>
    <row r="8516" s="62" customFormat="1" x14ac:dyDescent="0.35"/>
    <row r="8517" s="62" customFormat="1" x14ac:dyDescent="0.35"/>
    <row r="8518" s="62" customFormat="1" x14ac:dyDescent="0.35"/>
    <row r="8519" s="62" customFormat="1" x14ac:dyDescent="0.35"/>
    <row r="8520" s="62" customFormat="1" x14ac:dyDescent="0.35"/>
    <row r="8521" s="62" customFormat="1" x14ac:dyDescent="0.35"/>
    <row r="8522" s="62" customFormat="1" x14ac:dyDescent="0.35"/>
    <row r="8523" s="62" customFormat="1" x14ac:dyDescent="0.35"/>
    <row r="8524" s="62" customFormat="1" x14ac:dyDescent="0.35"/>
    <row r="8525" s="62" customFormat="1" x14ac:dyDescent="0.35"/>
    <row r="8526" s="62" customFormat="1" x14ac:dyDescent="0.35"/>
    <row r="8527" s="62" customFormat="1" x14ac:dyDescent="0.35"/>
    <row r="8528" s="62" customFormat="1" x14ac:dyDescent="0.35"/>
    <row r="8529" s="62" customFormat="1" x14ac:dyDescent="0.35"/>
    <row r="8530" s="62" customFormat="1" x14ac:dyDescent="0.35"/>
    <row r="8531" s="62" customFormat="1" x14ac:dyDescent="0.35"/>
    <row r="8532" s="62" customFormat="1" x14ac:dyDescent="0.35"/>
    <row r="8533" s="62" customFormat="1" x14ac:dyDescent="0.35"/>
    <row r="8534" s="62" customFormat="1" x14ac:dyDescent="0.35"/>
    <row r="8535" s="62" customFormat="1" x14ac:dyDescent="0.35"/>
    <row r="8536" s="62" customFormat="1" x14ac:dyDescent="0.35"/>
    <row r="8537" s="62" customFormat="1" x14ac:dyDescent="0.35"/>
    <row r="8538" s="62" customFormat="1" x14ac:dyDescent="0.35"/>
    <row r="8539" s="62" customFormat="1" x14ac:dyDescent="0.35"/>
    <row r="8540" s="62" customFormat="1" x14ac:dyDescent="0.35"/>
    <row r="8541" s="62" customFormat="1" x14ac:dyDescent="0.35"/>
    <row r="8542" s="62" customFormat="1" x14ac:dyDescent="0.35"/>
    <row r="8543" s="62" customFormat="1" x14ac:dyDescent="0.35"/>
    <row r="8544" s="62" customFormat="1" x14ac:dyDescent="0.35"/>
    <row r="8545" s="62" customFormat="1" x14ac:dyDescent="0.35"/>
    <row r="8546" s="62" customFormat="1" x14ac:dyDescent="0.35"/>
    <row r="8547" s="62" customFormat="1" x14ac:dyDescent="0.35"/>
    <row r="8548" s="62" customFormat="1" x14ac:dyDescent="0.35"/>
    <row r="8549" s="62" customFormat="1" x14ac:dyDescent="0.35"/>
    <row r="8550" s="62" customFormat="1" x14ac:dyDescent="0.35"/>
    <row r="8551" s="62" customFormat="1" x14ac:dyDescent="0.35"/>
    <row r="8552" s="62" customFormat="1" x14ac:dyDescent="0.35"/>
    <row r="8553" s="62" customFormat="1" x14ac:dyDescent="0.35"/>
    <row r="8554" s="62" customFormat="1" x14ac:dyDescent="0.35"/>
    <row r="8555" s="62" customFormat="1" x14ac:dyDescent="0.35"/>
    <row r="8556" s="62" customFormat="1" x14ac:dyDescent="0.35"/>
    <row r="8557" s="62" customFormat="1" x14ac:dyDescent="0.35"/>
    <row r="8558" s="62" customFormat="1" x14ac:dyDescent="0.35"/>
    <row r="8559" s="62" customFormat="1" x14ac:dyDescent="0.35"/>
    <row r="8560" s="62" customFormat="1" x14ac:dyDescent="0.35"/>
    <row r="8561" s="62" customFormat="1" x14ac:dyDescent="0.35"/>
    <row r="8562" s="62" customFormat="1" x14ac:dyDescent="0.35"/>
    <row r="8563" s="62" customFormat="1" x14ac:dyDescent="0.35"/>
    <row r="8564" s="62" customFormat="1" x14ac:dyDescent="0.35"/>
    <row r="8565" s="62" customFormat="1" x14ac:dyDescent="0.35"/>
    <row r="8566" s="62" customFormat="1" x14ac:dyDescent="0.35"/>
    <row r="8567" s="62" customFormat="1" x14ac:dyDescent="0.35"/>
    <row r="8568" s="62" customFormat="1" x14ac:dyDescent="0.35"/>
    <row r="8569" s="62" customFormat="1" x14ac:dyDescent="0.35"/>
    <row r="8570" s="62" customFormat="1" x14ac:dyDescent="0.35"/>
    <row r="8571" s="62" customFormat="1" x14ac:dyDescent="0.35"/>
    <row r="8572" s="62" customFormat="1" x14ac:dyDescent="0.35"/>
    <row r="8573" s="62" customFormat="1" x14ac:dyDescent="0.35"/>
    <row r="8574" s="62" customFormat="1" x14ac:dyDescent="0.35"/>
    <row r="8575" s="62" customFormat="1" x14ac:dyDescent="0.35"/>
    <row r="8576" s="62" customFormat="1" x14ac:dyDescent="0.35"/>
    <row r="8577" s="62" customFormat="1" x14ac:dyDescent="0.35"/>
    <row r="8578" s="62" customFormat="1" x14ac:dyDescent="0.35"/>
    <row r="8579" s="62" customFormat="1" x14ac:dyDescent="0.35"/>
    <row r="8580" s="62" customFormat="1" x14ac:dyDescent="0.35"/>
    <row r="8581" s="62" customFormat="1" x14ac:dyDescent="0.35"/>
    <row r="8582" s="62" customFormat="1" x14ac:dyDescent="0.35"/>
    <row r="8583" s="62" customFormat="1" x14ac:dyDescent="0.35"/>
    <row r="8584" s="62" customFormat="1" x14ac:dyDescent="0.35"/>
    <row r="8585" s="62" customFormat="1" x14ac:dyDescent="0.35"/>
    <row r="8586" s="62" customFormat="1" x14ac:dyDescent="0.35"/>
    <row r="8587" s="62" customFormat="1" x14ac:dyDescent="0.35"/>
    <row r="8588" s="62" customFormat="1" x14ac:dyDescent="0.35"/>
    <row r="8589" s="62" customFormat="1" x14ac:dyDescent="0.35"/>
    <row r="8590" s="62" customFormat="1" x14ac:dyDescent="0.35"/>
    <row r="8591" s="62" customFormat="1" x14ac:dyDescent="0.35"/>
    <row r="8592" s="62" customFormat="1" x14ac:dyDescent="0.35"/>
    <row r="8593" s="62" customFormat="1" x14ac:dyDescent="0.35"/>
    <row r="8594" s="62" customFormat="1" x14ac:dyDescent="0.35"/>
    <row r="8595" s="62" customFormat="1" x14ac:dyDescent="0.35"/>
    <row r="8596" s="62" customFormat="1" x14ac:dyDescent="0.35"/>
    <row r="8597" s="62" customFormat="1" x14ac:dyDescent="0.35"/>
    <row r="8598" s="62" customFormat="1" x14ac:dyDescent="0.35"/>
    <row r="8599" s="62" customFormat="1" x14ac:dyDescent="0.35"/>
    <row r="8600" s="62" customFormat="1" x14ac:dyDescent="0.35"/>
    <row r="8601" s="62" customFormat="1" x14ac:dyDescent="0.35"/>
    <row r="8602" s="62" customFormat="1" x14ac:dyDescent="0.35"/>
    <row r="8603" s="62" customFormat="1" x14ac:dyDescent="0.35"/>
    <row r="8604" s="62" customFormat="1" x14ac:dyDescent="0.35"/>
    <row r="8605" s="62" customFormat="1" x14ac:dyDescent="0.35"/>
    <row r="8606" s="62" customFormat="1" x14ac:dyDescent="0.35"/>
    <row r="8607" s="62" customFormat="1" x14ac:dyDescent="0.35"/>
    <row r="8608" s="62" customFormat="1" x14ac:dyDescent="0.35"/>
    <row r="8609" s="62" customFormat="1" x14ac:dyDescent="0.35"/>
    <row r="8610" s="62" customFormat="1" x14ac:dyDescent="0.35"/>
    <row r="8611" s="62" customFormat="1" x14ac:dyDescent="0.35"/>
    <row r="8612" s="62" customFormat="1" x14ac:dyDescent="0.35"/>
    <row r="8613" s="62" customFormat="1" x14ac:dyDescent="0.35"/>
    <row r="8614" s="62" customFormat="1" x14ac:dyDescent="0.35"/>
    <row r="8615" s="62" customFormat="1" x14ac:dyDescent="0.35"/>
    <row r="8616" s="62" customFormat="1" x14ac:dyDescent="0.35"/>
    <row r="8617" s="62" customFormat="1" x14ac:dyDescent="0.35"/>
    <row r="8618" s="62" customFormat="1" x14ac:dyDescent="0.35"/>
    <row r="8619" s="62" customFormat="1" x14ac:dyDescent="0.35"/>
    <row r="8620" s="62" customFormat="1" x14ac:dyDescent="0.35"/>
    <row r="8621" s="62" customFormat="1" x14ac:dyDescent="0.35"/>
    <row r="8622" s="62" customFormat="1" x14ac:dyDescent="0.35"/>
    <row r="8623" s="62" customFormat="1" x14ac:dyDescent="0.35"/>
    <row r="8624" s="62" customFormat="1" x14ac:dyDescent="0.35"/>
    <row r="8625" s="62" customFormat="1" x14ac:dyDescent="0.35"/>
    <row r="8626" s="62" customFormat="1" x14ac:dyDescent="0.35"/>
    <row r="8627" s="62" customFormat="1" x14ac:dyDescent="0.35"/>
    <row r="8628" s="62" customFormat="1" x14ac:dyDescent="0.35"/>
    <row r="8629" s="62" customFormat="1" x14ac:dyDescent="0.35"/>
    <row r="8630" s="62" customFormat="1" x14ac:dyDescent="0.35"/>
    <row r="8631" s="62" customFormat="1" x14ac:dyDescent="0.35"/>
    <row r="8632" s="62" customFormat="1" x14ac:dyDescent="0.35"/>
    <row r="8633" s="62" customFormat="1" x14ac:dyDescent="0.35"/>
    <row r="8634" s="62" customFormat="1" x14ac:dyDescent="0.35"/>
    <row r="8635" s="62" customFormat="1" x14ac:dyDescent="0.35"/>
    <row r="8636" s="62" customFormat="1" x14ac:dyDescent="0.35"/>
    <row r="8637" s="62" customFormat="1" x14ac:dyDescent="0.35"/>
    <row r="8638" s="62" customFormat="1" x14ac:dyDescent="0.35"/>
    <row r="8639" s="62" customFormat="1" x14ac:dyDescent="0.35"/>
    <row r="8640" s="62" customFormat="1" x14ac:dyDescent="0.35"/>
    <row r="8641" s="62" customFormat="1" x14ac:dyDescent="0.35"/>
    <row r="8642" s="62" customFormat="1" x14ac:dyDescent="0.35"/>
    <row r="8643" s="62" customFormat="1" x14ac:dyDescent="0.35"/>
    <row r="8644" s="62" customFormat="1" x14ac:dyDescent="0.35"/>
    <row r="8645" s="62" customFormat="1" x14ac:dyDescent="0.35"/>
    <row r="8646" s="62" customFormat="1" x14ac:dyDescent="0.35"/>
    <row r="8647" s="62" customFormat="1" x14ac:dyDescent="0.35"/>
    <row r="8648" s="62" customFormat="1" x14ac:dyDescent="0.35"/>
    <row r="8649" s="62" customFormat="1" x14ac:dyDescent="0.35"/>
    <row r="8650" s="62" customFormat="1" x14ac:dyDescent="0.35"/>
    <row r="8651" s="62" customFormat="1" x14ac:dyDescent="0.35"/>
    <row r="8652" s="62" customFormat="1" x14ac:dyDescent="0.35"/>
    <row r="8653" s="62" customFormat="1" x14ac:dyDescent="0.35"/>
    <row r="8654" s="62" customFormat="1" x14ac:dyDescent="0.35"/>
    <row r="8655" s="62" customFormat="1" x14ac:dyDescent="0.35"/>
    <row r="8656" s="62" customFormat="1" x14ac:dyDescent="0.35"/>
    <row r="8657" s="62" customFormat="1" x14ac:dyDescent="0.35"/>
    <row r="8658" s="62" customFormat="1" x14ac:dyDescent="0.35"/>
    <row r="8659" s="62" customFormat="1" x14ac:dyDescent="0.35"/>
    <row r="8660" s="62" customFormat="1" x14ac:dyDescent="0.35"/>
    <row r="8661" s="62" customFormat="1" x14ac:dyDescent="0.35"/>
    <row r="8662" s="62" customFormat="1" x14ac:dyDescent="0.35"/>
    <row r="8663" s="62" customFormat="1" x14ac:dyDescent="0.35"/>
    <row r="8664" s="62" customFormat="1" x14ac:dyDescent="0.35"/>
    <row r="8665" s="62" customFormat="1" x14ac:dyDescent="0.35"/>
    <row r="8666" s="62" customFormat="1" x14ac:dyDescent="0.35"/>
    <row r="8667" s="62" customFormat="1" x14ac:dyDescent="0.35"/>
    <row r="8668" s="62" customFormat="1" x14ac:dyDescent="0.35"/>
    <row r="8669" s="62" customFormat="1" x14ac:dyDescent="0.35"/>
    <row r="8670" s="62" customFormat="1" x14ac:dyDescent="0.35"/>
    <row r="8671" s="62" customFormat="1" x14ac:dyDescent="0.35"/>
    <row r="8672" s="62" customFormat="1" x14ac:dyDescent="0.35"/>
    <row r="8673" s="62" customFormat="1" x14ac:dyDescent="0.35"/>
    <row r="8674" s="62" customFormat="1" x14ac:dyDescent="0.35"/>
    <row r="8675" s="62" customFormat="1" x14ac:dyDescent="0.35"/>
    <row r="8676" s="62" customFormat="1" x14ac:dyDescent="0.35"/>
    <row r="8677" s="62" customFormat="1" x14ac:dyDescent="0.35"/>
    <row r="8678" s="62" customFormat="1" x14ac:dyDescent="0.35"/>
    <row r="8679" s="62" customFormat="1" x14ac:dyDescent="0.35"/>
    <row r="8680" s="62" customFormat="1" x14ac:dyDescent="0.35"/>
    <row r="8681" s="62" customFormat="1" x14ac:dyDescent="0.35"/>
    <row r="8682" s="62" customFormat="1" x14ac:dyDescent="0.35"/>
    <row r="8683" s="62" customFormat="1" x14ac:dyDescent="0.35"/>
    <row r="8684" s="62" customFormat="1" x14ac:dyDescent="0.35"/>
    <row r="8685" s="62" customFormat="1" x14ac:dyDescent="0.35"/>
    <row r="8686" s="62" customFormat="1" x14ac:dyDescent="0.35"/>
    <row r="8687" s="62" customFormat="1" x14ac:dyDescent="0.35"/>
    <row r="8688" s="62" customFormat="1" x14ac:dyDescent="0.35"/>
    <row r="8689" s="62" customFormat="1" x14ac:dyDescent="0.35"/>
    <row r="8690" s="62" customFormat="1" x14ac:dyDescent="0.35"/>
    <row r="8691" s="62" customFormat="1" x14ac:dyDescent="0.35"/>
    <row r="8692" s="62" customFormat="1" x14ac:dyDescent="0.35"/>
    <row r="8693" s="62" customFormat="1" x14ac:dyDescent="0.35"/>
    <row r="8694" s="62" customFormat="1" x14ac:dyDescent="0.35"/>
    <row r="8695" s="62" customFormat="1" x14ac:dyDescent="0.35"/>
    <row r="8696" s="62" customFormat="1" x14ac:dyDescent="0.35"/>
    <row r="8697" s="62" customFormat="1" x14ac:dyDescent="0.35"/>
    <row r="8698" s="62" customFormat="1" x14ac:dyDescent="0.35"/>
    <row r="8699" s="62" customFormat="1" x14ac:dyDescent="0.35"/>
    <row r="8700" s="62" customFormat="1" x14ac:dyDescent="0.35"/>
    <row r="8701" s="62" customFormat="1" x14ac:dyDescent="0.35"/>
    <row r="8702" s="62" customFormat="1" x14ac:dyDescent="0.35"/>
    <row r="8703" s="62" customFormat="1" x14ac:dyDescent="0.35"/>
    <row r="8704" s="62" customFormat="1" x14ac:dyDescent="0.35"/>
    <row r="8705" s="62" customFormat="1" x14ac:dyDescent="0.35"/>
    <row r="8706" s="62" customFormat="1" x14ac:dyDescent="0.35"/>
    <row r="8707" s="62" customFormat="1" x14ac:dyDescent="0.35"/>
    <row r="8708" s="62" customFormat="1" x14ac:dyDescent="0.35"/>
    <row r="8709" s="62" customFormat="1" x14ac:dyDescent="0.35"/>
    <row r="8710" s="62" customFormat="1" x14ac:dyDescent="0.35"/>
    <row r="8711" s="62" customFormat="1" x14ac:dyDescent="0.35"/>
    <row r="8712" s="62" customFormat="1" x14ac:dyDescent="0.35"/>
    <row r="8713" s="62" customFormat="1" x14ac:dyDescent="0.35"/>
    <row r="8714" s="62" customFormat="1" x14ac:dyDescent="0.35"/>
    <row r="8715" s="62" customFormat="1" x14ac:dyDescent="0.35"/>
    <row r="8716" s="62" customFormat="1" x14ac:dyDescent="0.35"/>
    <row r="8717" s="62" customFormat="1" x14ac:dyDescent="0.35"/>
    <row r="8718" s="62" customFormat="1" x14ac:dyDescent="0.35"/>
    <row r="8719" s="62" customFormat="1" x14ac:dyDescent="0.35"/>
    <row r="8720" s="62" customFormat="1" x14ac:dyDescent="0.35"/>
    <row r="8721" s="62" customFormat="1" x14ac:dyDescent="0.35"/>
    <row r="8722" s="62" customFormat="1" x14ac:dyDescent="0.35"/>
    <row r="8723" s="62" customFormat="1" x14ac:dyDescent="0.35"/>
    <row r="8724" s="62" customFormat="1" x14ac:dyDescent="0.35"/>
    <row r="8725" s="62" customFormat="1" x14ac:dyDescent="0.35"/>
    <row r="8726" s="62" customFormat="1" x14ac:dyDescent="0.35"/>
    <row r="8727" s="62" customFormat="1" x14ac:dyDescent="0.35"/>
    <row r="8728" s="62" customFormat="1" x14ac:dyDescent="0.35"/>
    <row r="8729" s="62" customFormat="1" x14ac:dyDescent="0.35"/>
    <row r="8730" s="62" customFormat="1" x14ac:dyDescent="0.35"/>
    <row r="8731" s="62" customFormat="1" x14ac:dyDescent="0.35"/>
    <row r="8732" s="62" customFormat="1" x14ac:dyDescent="0.35"/>
    <row r="8733" s="62" customFormat="1" x14ac:dyDescent="0.35"/>
    <row r="8734" s="62" customFormat="1" x14ac:dyDescent="0.35"/>
    <row r="8735" s="62" customFormat="1" x14ac:dyDescent="0.35"/>
    <row r="8736" s="62" customFormat="1" x14ac:dyDescent="0.35"/>
    <row r="8737" s="62" customFormat="1" x14ac:dyDescent="0.35"/>
    <row r="8738" s="62" customFormat="1" x14ac:dyDescent="0.35"/>
    <row r="8739" s="62" customFormat="1" x14ac:dyDescent="0.35"/>
    <row r="8740" s="62" customFormat="1" x14ac:dyDescent="0.35"/>
    <row r="8741" s="62" customFormat="1" x14ac:dyDescent="0.35"/>
    <row r="8742" s="62" customFormat="1" x14ac:dyDescent="0.35"/>
    <row r="8743" s="62" customFormat="1" x14ac:dyDescent="0.35"/>
    <row r="8744" s="62" customFormat="1" x14ac:dyDescent="0.35"/>
    <row r="8745" s="62" customFormat="1" x14ac:dyDescent="0.35"/>
    <row r="8746" s="62" customFormat="1" x14ac:dyDescent="0.35"/>
    <row r="8747" s="62" customFormat="1" x14ac:dyDescent="0.35"/>
    <row r="8748" s="62" customFormat="1" x14ac:dyDescent="0.35"/>
    <row r="8749" s="62" customFormat="1" x14ac:dyDescent="0.35"/>
    <row r="8750" s="62" customFormat="1" x14ac:dyDescent="0.35"/>
    <row r="8751" s="62" customFormat="1" x14ac:dyDescent="0.35"/>
    <row r="8752" s="62" customFormat="1" x14ac:dyDescent="0.35"/>
    <row r="8753" s="62" customFormat="1" x14ac:dyDescent="0.35"/>
    <row r="8754" s="62" customFormat="1" x14ac:dyDescent="0.35"/>
    <row r="8755" s="62" customFormat="1" x14ac:dyDescent="0.35"/>
    <row r="8756" s="62" customFormat="1" x14ac:dyDescent="0.35"/>
    <row r="8757" s="62" customFormat="1" x14ac:dyDescent="0.35"/>
    <row r="8758" s="62" customFormat="1" x14ac:dyDescent="0.35"/>
    <row r="8759" s="62" customFormat="1" x14ac:dyDescent="0.35"/>
    <row r="8760" s="62" customFormat="1" x14ac:dyDescent="0.35"/>
    <row r="8761" s="62" customFormat="1" x14ac:dyDescent="0.35"/>
    <row r="8762" s="62" customFormat="1" x14ac:dyDescent="0.35"/>
    <row r="8763" s="62" customFormat="1" x14ac:dyDescent="0.35"/>
    <row r="8764" s="62" customFormat="1" x14ac:dyDescent="0.35"/>
    <row r="8765" s="62" customFormat="1" x14ac:dyDescent="0.35"/>
    <row r="8766" s="62" customFormat="1" x14ac:dyDescent="0.35"/>
    <row r="8767" s="62" customFormat="1" x14ac:dyDescent="0.35"/>
    <row r="8768" s="62" customFormat="1" x14ac:dyDescent="0.35"/>
    <row r="8769" s="62" customFormat="1" x14ac:dyDescent="0.35"/>
    <row r="8770" s="62" customFormat="1" x14ac:dyDescent="0.35"/>
    <row r="8771" s="62" customFormat="1" x14ac:dyDescent="0.35"/>
    <row r="8772" s="62" customFormat="1" x14ac:dyDescent="0.35"/>
    <row r="8773" s="62" customFormat="1" x14ac:dyDescent="0.35"/>
    <row r="8774" s="62" customFormat="1" x14ac:dyDescent="0.35"/>
    <row r="8775" s="62" customFormat="1" x14ac:dyDescent="0.35"/>
    <row r="8776" s="62" customFormat="1" x14ac:dyDescent="0.35"/>
    <row r="8777" s="62" customFormat="1" x14ac:dyDescent="0.35"/>
    <row r="8778" s="62" customFormat="1" x14ac:dyDescent="0.35"/>
    <row r="8779" s="62" customFormat="1" x14ac:dyDescent="0.35"/>
    <row r="8780" s="62" customFormat="1" x14ac:dyDescent="0.35"/>
    <row r="8781" s="62" customFormat="1" x14ac:dyDescent="0.35"/>
    <row r="8782" s="62" customFormat="1" x14ac:dyDescent="0.35"/>
    <row r="8783" s="62" customFormat="1" x14ac:dyDescent="0.35"/>
    <row r="8784" s="62" customFormat="1" x14ac:dyDescent="0.35"/>
    <row r="8785" s="62" customFormat="1" x14ac:dyDescent="0.35"/>
    <row r="8786" s="62" customFormat="1" x14ac:dyDescent="0.35"/>
    <row r="8787" s="62" customFormat="1" x14ac:dyDescent="0.35"/>
    <row r="8788" s="62" customFormat="1" x14ac:dyDescent="0.35"/>
    <row r="8789" s="62" customFormat="1" x14ac:dyDescent="0.35"/>
    <row r="8790" s="62" customFormat="1" x14ac:dyDescent="0.35"/>
    <row r="8791" s="62" customFormat="1" x14ac:dyDescent="0.35"/>
    <row r="8792" s="62" customFormat="1" x14ac:dyDescent="0.35"/>
    <row r="8793" s="62" customFormat="1" x14ac:dyDescent="0.35"/>
    <row r="8794" s="62" customFormat="1" x14ac:dyDescent="0.35"/>
    <row r="8795" s="62" customFormat="1" x14ac:dyDescent="0.35"/>
    <row r="8796" s="62" customFormat="1" x14ac:dyDescent="0.35"/>
    <row r="8797" s="62" customFormat="1" x14ac:dyDescent="0.35"/>
    <row r="8798" s="62" customFormat="1" x14ac:dyDescent="0.35"/>
    <row r="8799" s="62" customFormat="1" x14ac:dyDescent="0.35"/>
    <row r="8800" s="62" customFormat="1" x14ac:dyDescent="0.35"/>
    <row r="8801" s="62" customFormat="1" x14ac:dyDescent="0.35"/>
    <row r="8802" s="62" customFormat="1" x14ac:dyDescent="0.35"/>
    <row r="8803" s="62" customFormat="1" x14ac:dyDescent="0.35"/>
    <row r="8804" s="62" customFormat="1" x14ac:dyDescent="0.35"/>
    <row r="8805" s="62" customFormat="1" x14ac:dyDescent="0.35"/>
    <row r="8806" s="62" customFormat="1" x14ac:dyDescent="0.35"/>
    <row r="8807" s="62" customFormat="1" x14ac:dyDescent="0.35"/>
    <row r="8808" s="62" customFormat="1" x14ac:dyDescent="0.35"/>
    <row r="8809" s="62" customFormat="1" x14ac:dyDescent="0.35"/>
    <row r="8810" s="62" customFormat="1" x14ac:dyDescent="0.35"/>
    <row r="8811" s="62" customFormat="1" x14ac:dyDescent="0.35"/>
    <row r="8812" s="62" customFormat="1" x14ac:dyDescent="0.35"/>
    <row r="8813" s="62" customFormat="1" x14ac:dyDescent="0.35"/>
    <row r="8814" s="62" customFormat="1" x14ac:dyDescent="0.35"/>
    <row r="8815" s="62" customFormat="1" x14ac:dyDescent="0.35"/>
    <row r="8816" s="62" customFormat="1" x14ac:dyDescent="0.35"/>
    <row r="8817" s="62" customFormat="1" x14ac:dyDescent="0.35"/>
    <row r="8818" s="62" customFormat="1" x14ac:dyDescent="0.35"/>
    <row r="8819" s="62" customFormat="1" x14ac:dyDescent="0.35"/>
    <row r="8820" s="62" customFormat="1" x14ac:dyDescent="0.35"/>
    <row r="8821" s="62" customFormat="1" x14ac:dyDescent="0.35"/>
    <row r="8822" s="62" customFormat="1" x14ac:dyDescent="0.35"/>
    <row r="8823" s="62" customFormat="1" x14ac:dyDescent="0.35"/>
    <row r="8824" s="62" customFormat="1" x14ac:dyDescent="0.35"/>
    <row r="8825" s="62" customFormat="1" x14ac:dyDescent="0.35"/>
    <row r="8826" s="62" customFormat="1" x14ac:dyDescent="0.35"/>
    <row r="8827" s="62" customFormat="1" x14ac:dyDescent="0.35"/>
    <row r="8828" s="62" customFormat="1" x14ac:dyDescent="0.35"/>
    <row r="8829" s="62" customFormat="1" x14ac:dyDescent="0.35"/>
    <row r="8830" s="62" customFormat="1" x14ac:dyDescent="0.35"/>
    <row r="8831" s="62" customFormat="1" x14ac:dyDescent="0.35"/>
    <row r="8832" s="62" customFormat="1" x14ac:dyDescent="0.35"/>
    <row r="8833" s="62" customFormat="1" x14ac:dyDescent="0.35"/>
    <row r="8834" s="62" customFormat="1" x14ac:dyDescent="0.35"/>
    <row r="8835" s="62" customFormat="1" x14ac:dyDescent="0.35"/>
    <row r="8836" s="62" customFormat="1" x14ac:dyDescent="0.35"/>
    <row r="8837" s="62" customFormat="1" x14ac:dyDescent="0.35"/>
    <row r="8838" s="62" customFormat="1" x14ac:dyDescent="0.35"/>
    <row r="8839" s="62" customFormat="1" x14ac:dyDescent="0.35"/>
    <row r="8840" s="62" customFormat="1" x14ac:dyDescent="0.35"/>
    <row r="8841" s="62" customFormat="1" x14ac:dyDescent="0.35"/>
    <row r="8842" s="62" customFormat="1" x14ac:dyDescent="0.35"/>
    <row r="8843" s="62" customFormat="1" x14ac:dyDescent="0.35"/>
    <row r="8844" s="62" customFormat="1" x14ac:dyDescent="0.35"/>
    <row r="8845" s="62" customFormat="1" x14ac:dyDescent="0.35"/>
    <row r="8846" s="62" customFormat="1" x14ac:dyDescent="0.35"/>
    <row r="8847" s="62" customFormat="1" x14ac:dyDescent="0.35"/>
    <row r="8848" s="62" customFormat="1" x14ac:dyDescent="0.35"/>
    <row r="8849" s="62" customFormat="1" x14ac:dyDescent="0.35"/>
    <row r="8850" s="62" customFormat="1" x14ac:dyDescent="0.35"/>
    <row r="8851" s="62" customFormat="1" x14ac:dyDescent="0.35"/>
    <row r="8852" s="62" customFormat="1" x14ac:dyDescent="0.35"/>
    <row r="8853" s="62" customFormat="1" x14ac:dyDescent="0.35"/>
    <row r="8854" s="62" customFormat="1" x14ac:dyDescent="0.35"/>
    <row r="8855" s="62" customFormat="1" x14ac:dyDescent="0.35"/>
    <row r="8856" s="62" customFormat="1" x14ac:dyDescent="0.35"/>
    <row r="8857" s="62" customFormat="1" x14ac:dyDescent="0.35"/>
    <row r="8858" s="62" customFormat="1" x14ac:dyDescent="0.35"/>
    <row r="8859" s="62" customFormat="1" x14ac:dyDescent="0.35"/>
    <row r="8860" s="62" customFormat="1" x14ac:dyDescent="0.35"/>
    <row r="8861" s="62" customFormat="1" x14ac:dyDescent="0.35"/>
    <row r="8862" s="62" customFormat="1" x14ac:dyDescent="0.35"/>
    <row r="8863" s="62" customFormat="1" x14ac:dyDescent="0.35"/>
    <row r="8864" s="62" customFormat="1" x14ac:dyDescent="0.35"/>
    <row r="8865" s="62" customFormat="1" x14ac:dyDescent="0.35"/>
    <row r="8866" s="62" customFormat="1" x14ac:dyDescent="0.35"/>
    <row r="8867" s="62" customFormat="1" x14ac:dyDescent="0.35"/>
    <row r="8868" s="62" customFormat="1" x14ac:dyDescent="0.35"/>
    <row r="8869" s="62" customFormat="1" x14ac:dyDescent="0.35"/>
    <row r="8870" s="62" customFormat="1" x14ac:dyDescent="0.35"/>
    <row r="8871" s="62" customFormat="1" x14ac:dyDescent="0.35"/>
    <row r="8872" s="62" customFormat="1" x14ac:dyDescent="0.35"/>
    <row r="8873" s="62" customFormat="1" x14ac:dyDescent="0.35"/>
    <row r="8874" s="62" customFormat="1" x14ac:dyDescent="0.35"/>
    <row r="8875" s="62" customFormat="1" x14ac:dyDescent="0.35"/>
    <row r="8876" s="62" customFormat="1" x14ac:dyDescent="0.35"/>
    <row r="8877" s="62" customFormat="1" x14ac:dyDescent="0.35"/>
    <row r="8878" s="62" customFormat="1" x14ac:dyDescent="0.35"/>
    <row r="8879" s="62" customFormat="1" x14ac:dyDescent="0.35"/>
    <row r="8880" s="62" customFormat="1" x14ac:dyDescent="0.35"/>
    <row r="8881" s="62" customFormat="1" x14ac:dyDescent="0.35"/>
    <row r="8882" s="62" customFormat="1" x14ac:dyDescent="0.35"/>
    <row r="8883" s="62" customFormat="1" x14ac:dyDescent="0.35"/>
    <row r="8884" s="62" customFormat="1" x14ac:dyDescent="0.35"/>
    <row r="8885" s="62" customFormat="1" x14ac:dyDescent="0.35"/>
    <row r="8886" s="62" customFormat="1" x14ac:dyDescent="0.35"/>
    <row r="8887" s="62" customFormat="1" x14ac:dyDescent="0.35"/>
    <row r="8888" s="62" customFormat="1" x14ac:dyDescent="0.35"/>
    <row r="8889" s="62" customFormat="1" x14ac:dyDescent="0.35"/>
    <row r="8890" s="62" customFormat="1" x14ac:dyDescent="0.35"/>
    <row r="8891" s="62" customFormat="1" x14ac:dyDescent="0.35"/>
    <row r="8892" s="62" customFormat="1" x14ac:dyDescent="0.35"/>
    <row r="8893" s="62" customFormat="1" x14ac:dyDescent="0.35"/>
    <row r="8894" s="62" customFormat="1" x14ac:dyDescent="0.35"/>
    <row r="8895" s="62" customFormat="1" x14ac:dyDescent="0.35"/>
    <row r="8896" s="62" customFormat="1" x14ac:dyDescent="0.35"/>
    <row r="8897" s="62" customFormat="1" x14ac:dyDescent="0.35"/>
    <row r="8898" s="62" customFormat="1" x14ac:dyDescent="0.35"/>
    <row r="8899" s="62" customFormat="1" x14ac:dyDescent="0.35"/>
    <row r="8900" s="62" customFormat="1" x14ac:dyDescent="0.35"/>
    <row r="8901" s="62" customFormat="1" x14ac:dyDescent="0.35"/>
    <row r="8902" s="62" customFormat="1" x14ac:dyDescent="0.35"/>
    <row r="8903" s="62" customFormat="1" x14ac:dyDescent="0.35"/>
    <row r="8904" s="62" customFormat="1" x14ac:dyDescent="0.35"/>
    <row r="8905" s="62" customFormat="1" x14ac:dyDescent="0.35"/>
    <row r="8906" s="62" customFormat="1" x14ac:dyDescent="0.35"/>
    <row r="8907" s="62" customFormat="1" x14ac:dyDescent="0.35"/>
    <row r="8908" s="62" customFormat="1" x14ac:dyDescent="0.35"/>
    <row r="8909" s="62" customFormat="1" x14ac:dyDescent="0.35"/>
    <row r="8910" s="62" customFormat="1" x14ac:dyDescent="0.35"/>
    <row r="8911" s="62" customFormat="1" x14ac:dyDescent="0.35"/>
    <row r="8912" s="62" customFormat="1" x14ac:dyDescent="0.35"/>
    <row r="8913" s="62" customFormat="1" x14ac:dyDescent="0.35"/>
    <row r="8914" s="62" customFormat="1" x14ac:dyDescent="0.35"/>
    <row r="8915" s="62" customFormat="1" x14ac:dyDescent="0.35"/>
    <row r="8916" s="62" customFormat="1" x14ac:dyDescent="0.35"/>
    <row r="8917" s="62" customFormat="1" x14ac:dyDescent="0.35"/>
    <row r="8918" s="62" customFormat="1" x14ac:dyDescent="0.35"/>
    <row r="8919" s="62" customFormat="1" x14ac:dyDescent="0.35"/>
    <row r="8920" s="62" customFormat="1" x14ac:dyDescent="0.35"/>
    <row r="8921" s="62" customFormat="1" x14ac:dyDescent="0.35"/>
    <row r="8922" s="62" customFormat="1" x14ac:dyDescent="0.35"/>
    <row r="8923" s="62" customFormat="1" x14ac:dyDescent="0.35"/>
    <row r="8924" s="62" customFormat="1" x14ac:dyDescent="0.35"/>
    <row r="8925" s="62" customFormat="1" x14ac:dyDescent="0.35"/>
    <row r="8926" s="62" customFormat="1" x14ac:dyDescent="0.35"/>
    <row r="8927" s="62" customFormat="1" x14ac:dyDescent="0.35"/>
    <row r="8928" s="62" customFormat="1" x14ac:dyDescent="0.35"/>
    <row r="8929" s="62" customFormat="1" x14ac:dyDescent="0.35"/>
    <row r="8930" s="62" customFormat="1" x14ac:dyDescent="0.35"/>
    <row r="8931" s="62" customFormat="1" x14ac:dyDescent="0.35"/>
    <row r="8932" s="62" customFormat="1" x14ac:dyDescent="0.35"/>
    <row r="8933" s="62" customFormat="1" x14ac:dyDescent="0.35"/>
    <row r="8934" s="62" customFormat="1" x14ac:dyDescent="0.35"/>
    <row r="8935" s="62" customFormat="1" x14ac:dyDescent="0.35"/>
    <row r="8936" s="62" customFormat="1" x14ac:dyDescent="0.35"/>
    <row r="8937" s="62" customFormat="1" x14ac:dyDescent="0.35"/>
    <row r="8938" s="62" customFormat="1" x14ac:dyDescent="0.35"/>
    <row r="8939" s="62" customFormat="1" x14ac:dyDescent="0.35"/>
    <row r="8940" s="62" customFormat="1" x14ac:dyDescent="0.35"/>
    <row r="8941" s="62" customFormat="1" x14ac:dyDescent="0.35"/>
    <row r="8942" s="62" customFormat="1" x14ac:dyDescent="0.35"/>
    <row r="8943" s="62" customFormat="1" x14ac:dyDescent="0.35"/>
    <row r="8944" s="62" customFormat="1" x14ac:dyDescent="0.35"/>
    <row r="8945" s="62" customFormat="1" x14ac:dyDescent="0.35"/>
    <row r="8946" s="62" customFormat="1" x14ac:dyDescent="0.35"/>
    <row r="8947" s="62" customFormat="1" x14ac:dyDescent="0.35"/>
    <row r="8948" s="62" customFormat="1" x14ac:dyDescent="0.35"/>
    <row r="8949" s="62" customFormat="1" x14ac:dyDescent="0.35"/>
    <row r="8950" s="62" customFormat="1" x14ac:dyDescent="0.35"/>
    <row r="8951" s="62" customFormat="1" x14ac:dyDescent="0.35"/>
    <row r="8952" s="62" customFormat="1" x14ac:dyDescent="0.35"/>
    <row r="8953" s="62" customFormat="1" x14ac:dyDescent="0.35"/>
    <row r="8954" s="62" customFormat="1" x14ac:dyDescent="0.35"/>
    <row r="8955" s="62" customFormat="1" x14ac:dyDescent="0.35"/>
    <row r="8956" s="62" customFormat="1" x14ac:dyDescent="0.35"/>
    <row r="8957" s="62" customFormat="1" x14ac:dyDescent="0.35"/>
    <row r="8958" s="62" customFormat="1" x14ac:dyDescent="0.35"/>
    <row r="8959" s="62" customFormat="1" x14ac:dyDescent="0.35"/>
    <row r="8960" s="62" customFormat="1" x14ac:dyDescent="0.35"/>
    <row r="8961" s="62" customFormat="1" x14ac:dyDescent="0.35"/>
    <row r="8962" s="62" customFormat="1" x14ac:dyDescent="0.35"/>
    <row r="8963" s="62" customFormat="1" x14ac:dyDescent="0.35"/>
    <row r="8964" s="62" customFormat="1" x14ac:dyDescent="0.35"/>
    <row r="8965" s="62" customFormat="1" x14ac:dyDescent="0.35"/>
    <row r="8966" s="62" customFormat="1" x14ac:dyDescent="0.35"/>
    <row r="8967" s="62" customFormat="1" x14ac:dyDescent="0.35"/>
    <row r="8968" s="62" customFormat="1" x14ac:dyDescent="0.35"/>
    <row r="8969" s="62" customFormat="1" x14ac:dyDescent="0.35"/>
    <row r="8970" s="62" customFormat="1" x14ac:dyDescent="0.35"/>
    <row r="8971" s="62" customFormat="1" x14ac:dyDescent="0.35"/>
    <row r="8972" s="62" customFormat="1" x14ac:dyDescent="0.35"/>
    <row r="8973" s="62" customFormat="1" x14ac:dyDescent="0.35"/>
    <row r="8974" s="62" customFormat="1" x14ac:dyDescent="0.35"/>
    <row r="8975" s="62" customFormat="1" x14ac:dyDescent="0.35"/>
    <row r="8976" s="62" customFormat="1" x14ac:dyDescent="0.35"/>
    <row r="8977" s="62" customFormat="1" x14ac:dyDescent="0.35"/>
    <row r="8978" s="62" customFormat="1" x14ac:dyDescent="0.35"/>
    <row r="8979" s="62" customFormat="1" x14ac:dyDescent="0.35"/>
    <row r="8980" s="62" customFormat="1" x14ac:dyDescent="0.35"/>
    <row r="8981" s="62" customFormat="1" x14ac:dyDescent="0.35"/>
    <row r="8982" s="62" customFormat="1" x14ac:dyDescent="0.35"/>
    <row r="8983" s="62" customFormat="1" x14ac:dyDescent="0.35"/>
    <row r="8984" s="62" customFormat="1" x14ac:dyDescent="0.35"/>
    <row r="8985" s="62" customFormat="1" x14ac:dyDescent="0.35"/>
    <row r="8986" s="62" customFormat="1" x14ac:dyDescent="0.35"/>
    <row r="8987" s="62" customFormat="1" x14ac:dyDescent="0.35"/>
    <row r="8988" s="62" customFormat="1" x14ac:dyDescent="0.35"/>
    <row r="8989" s="62" customFormat="1" x14ac:dyDescent="0.35"/>
    <row r="8990" s="62" customFormat="1" x14ac:dyDescent="0.35"/>
    <row r="8991" s="62" customFormat="1" x14ac:dyDescent="0.35"/>
    <row r="8992" s="62" customFormat="1" x14ac:dyDescent="0.35"/>
    <row r="8993" s="62" customFormat="1" x14ac:dyDescent="0.35"/>
    <row r="8994" s="62" customFormat="1" x14ac:dyDescent="0.35"/>
    <row r="8995" s="62" customFormat="1" x14ac:dyDescent="0.35"/>
    <row r="8996" s="62" customFormat="1" x14ac:dyDescent="0.35"/>
    <row r="8997" s="62" customFormat="1" x14ac:dyDescent="0.35"/>
    <row r="8998" s="62" customFormat="1" x14ac:dyDescent="0.35"/>
    <row r="8999" s="62" customFormat="1" x14ac:dyDescent="0.35"/>
    <row r="9000" s="62" customFormat="1" x14ac:dyDescent="0.35"/>
    <row r="9001" s="62" customFormat="1" x14ac:dyDescent="0.35"/>
    <row r="9002" s="62" customFormat="1" x14ac:dyDescent="0.35"/>
    <row r="9003" s="62" customFormat="1" x14ac:dyDescent="0.35"/>
    <row r="9004" s="62" customFormat="1" x14ac:dyDescent="0.35"/>
    <row r="9005" s="62" customFormat="1" x14ac:dyDescent="0.35"/>
    <row r="9006" s="62" customFormat="1" x14ac:dyDescent="0.35"/>
    <row r="9007" s="62" customFormat="1" x14ac:dyDescent="0.35"/>
    <row r="9008" s="62" customFormat="1" x14ac:dyDescent="0.35"/>
    <row r="9009" s="62" customFormat="1" x14ac:dyDescent="0.35"/>
    <row r="9010" s="62" customFormat="1" x14ac:dyDescent="0.35"/>
    <row r="9011" s="62" customFormat="1" x14ac:dyDescent="0.35"/>
    <row r="9012" s="62" customFormat="1" x14ac:dyDescent="0.35"/>
    <row r="9013" s="62" customFormat="1" x14ac:dyDescent="0.35"/>
    <row r="9014" s="62" customFormat="1" x14ac:dyDescent="0.35"/>
    <row r="9015" s="62" customFormat="1" x14ac:dyDescent="0.35"/>
    <row r="9016" s="62" customFormat="1" x14ac:dyDescent="0.35"/>
    <row r="9017" s="62" customFormat="1" x14ac:dyDescent="0.35"/>
    <row r="9018" s="62" customFormat="1" x14ac:dyDescent="0.35"/>
    <row r="9019" s="62" customFormat="1" x14ac:dyDescent="0.35"/>
    <row r="9020" s="62" customFormat="1" x14ac:dyDescent="0.35"/>
    <row r="9021" s="62" customFormat="1" x14ac:dyDescent="0.35"/>
    <row r="9022" s="62" customFormat="1" x14ac:dyDescent="0.35"/>
    <row r="9023" s="62" customFormat="1" x14ac:dyDescent="0.35"/>
    <row r="9024" s="62" customFormat="1" x14ac:dyDescent="0.35"/>
    <row r="9025" s="62" customFormat="1" x14ac:dyDescent="0.35"/>
    <row r="9026" s="62" customFormat="1" x14ac:dyDescent="0.35"/>
    <row r="9027" s="62" customFormat="1" x14ac:dyDescent="0.35"/>
    <row r="9028" s="62" customFormat="1" x14ac:dyDescent="0.35"/>
    <row r="9029" s="62" customFormat="1" x14ac:dyDescent="0.35"/>
    <row r="9030" s="62" customFormat="1" x14ac:dyDescent="0.35"/>
    <row r="9031" s="62" customFormat="1" x14ac:dyDescent="0.35"/>
    <row r="9032" s="62" customFormat="1" x14ac:dyDescent="0.35"/>
    <row r="9033" s="62" customFormat="1" x14ac:dyDescent="0.35"/>
    <row r="9034" s="62" customFormat="1" x14ac:dyDescent="0.35"/>
    <row r="9035" s="62" customFormat="1" x14ac:dyDescent="0.35"/>
    <row r="9036" s="62" customFormat="1" x14ac:dyDescent="0.35"/>
    <row r="9037" s="62" customFormat="1" x14ac:dyDescent="0.35"/>
    <row r="9038" s="62" customFormat="1" x14ac:dyDescent="0.35"/>
    <row r="9039" s="62" customFormat="1" x14ac:dyDescent="0.35"/>
    <row r="9040" s="62" customFormat="1" x14ac:dyDescent="0.35"/>
    <row r="9041" s="62" customFormat="1" x14ac:dyDescent="0.35"/>
    <row r="9042" s="62" customFormat="1" x14ac:dyDescent="0.35"/>
    <row r="9043" s="62" customFormat="1" x14ac:dyDescent="0.35"/>
    <row r="9044" s="62" customFormat="1" x14ac:dyDescent="0.35"/>
    <row r="9045" s="62" customFormat="1" x14ac:dyDescent="0.35"/>
    <row r="9046" s="62" customFormat="1" x14ac:dyDescent="0.35"/>
    <row r="9047" s="62" customFormat="1" x14ac:dyDescent="0.35"/>
    <row r="9048" s="62" customFormat="1" x14ac:dyDescent="0.35"/>
    <row r="9049" s="62" customFormat="1" x14ac:dyDescent="0.35"/>
    <row r="9050" s="62" customFormat="1" x14ac:dyDescent="0.35"/>
    <row r="9051" s="62" customFormat="1" x14ac:dyDescent="0.35"/>
    <row r="9052" s="62" customFormat="1" x14ac:dyDescent="0.35"/>
    <row r="9053" s="62" customFormat="1" x14ac:dyDescent="0.35"/>
    <row r="9054" s="62" customFormat="1" x14ac:dyDescent="0.35"/>
    <row r="9055" s="62" customFormat="1" x14ac:dyDescent="0.35"/>
    <row r="9056" s="62" customFormat="1" x14ac:dyDescent="0.35"/>
    <row r="9057" s="62" customFormat="1" x14ac:dyDescent="0.35"/>
    <row r="9058" s="62" customFormat="1" x14ac:dyDescent="0.35"/>
    <row r="9059" s="62" customFormat="1" x14ac:dyDescent="0.35"/>
    <row r="9060" s="62" customFormat="1" x14ac:dyDescent="0.35"/>
    <row r="9061" s="62" customFormat="1" x14ac:dyDescent="0.35"/>
    <row r="9062" s="62" customFormat="1" x14ac:dyDescent="0.35"/>
    <row r="9063" s="62" customFormat="1" x14ac:dyDescent="0.35"/>
    <row r="9064" s="62" customFormat="1" x14ac:dyDescent="0.35"/>
    <row r="9065" s="62" customFormat="1" x14ac:dyDescent="0.35"/>
    <row r="9066" s="62" customFormat="1" x14ac:dyDescent="0.35"/>
    <row r="9067" s="62" customFormat="1" x14ac:dyDescent="0.35"/>
    <row r="9068" s="62" customFormat="1" x14ac:dyDescent="0.35"/>
    <row r="9069" s="62" customFormat="1" x14ac:dyDescent="0.35"/>
    <row r="9070" s="62" customFormat="1" x14ac:dyDescent="0.35"/>
    <row r="9071" s="62" customFormat="1" x14ac:dyDescent="0.35"/>
    <row r="9072" s="62" customFormat="1" x14ac:dyDescent="0.35"/>
    <row r="9073" s="62" customFormat="1" x14ac:dyDescent="0.35"/>
    <row r="9074" s="62" customFormat="1" x14ac:dyDescent="0.35"/>
    <row r="9075" s="62" customFormat="1" x14ac:dyDescent="0.35"/>
    <row r="9076" s="62" customFormat="1" x14ac:dyDescent="0.35"/>
    <row r="9077" s="62" customFormat="1" x14ac:dyDescent="0.35"/>
    <row r="9078" s="62" customFormat="1" x14ac:dyDescent="0.35"/>
    <row r="9079" s="62" customFormat="1" x14ac:dyDescent="0.35"/>
    <row r="9080" s="62" customFormat="1" x14ac:dyDescent="0.35"/>
    <row r="9081" s="62" customFormat="1" x14ac:dyDescent="0.35"/>
    <row r="9082" s="62" customFormat="1" x14ac:dyDescent="0.35"/>
    <row r="9083" s="62" customFormat="1" x14ac:dyDescent="0.35"/>
    <row r="9084" s="62" customFormat="1" x14ac:dyDescent="0.35"/>
    <row r="9085" s="62" customFormat="1" x14ac:dyDescent="0.35"/>
    <row r="9086" s="62" customFormat="1" x14ac:dyDescent="0.35"/>
    <row r="9087" s="62" customFormat="1" x14ac:dyDescent="0.35"/>
    <row r="9088" s="62" customFormat="1" x14ac:dyDescent="0.35"/>
    <row r="9089" s="62" customFormat="1" x14ac:dyDescent="0.35"/>
    <row r="9090" s="62" customFormat="1" x14ac:dyDescent="0.35"/>
    <row r="9091" s="62" customFormat="1" x14ac:dyDescent="0.35"/>
    <row r="9092" s="62" customFormat="1" x14ac:dyDescent="0.35"/>
    <row r="9093" s="62" customFormat="1" x14ac:dyDescent="0.35"/>
    <row r="9094" s="62" customFormat="1" x14ac:dyDescent="0.35"/>
    <row r="9095" s="62" customFormat="1" x14ac:dyDescent="0.35"/>
    <row r="9096" s="62" customFormat="1" x14ac:dyDescent="0.35"/>
    <row r="9097" s="62" customFormat="1" x14ac:dyDescent="0.35"/>
    <row r="9098" s="62" customFormat="1" x14ac:dyDescent="0.35"/>
    <row r="9099" s="62" customFormat="1" x14ac:dyDescent="0.35"/>
    <row r="9100" s="62" customFormat="1" x14ac:dyDescent="0.35"/>
    <row r="9101" s="62" customFormat="1" x14ac:dyDescent="0.35"/>
    <row r="9102" s="62" customFormat="1" x14ac:dyDescent="0.35"/>
    <row r="9103" s="62" customFormat="1" x14ac:dyDescent="0.35"/>
    <row r="9104" s="62" customFormat="1" x14ac:dyDescent="0.35"/>
    <row r="9105" s="62" customFormat="1" x14ac:dyDescent="0.35"/>
    <row r="9106" s="62" customFormat="1" x14ac:dyDescent="0.35"/>
    <row r="9107" s="62" customFormat="1" x14ac:dyDescent="0.35"/>
    <row r="9108" s="62" customFormat="1" x14ac:dyDescent="0.35"/>
    <row r="9109" s="62" customFormat="1" x14ac:dyDescent="0.35"/>
    <row r="9110" s="62" customFormat="1" x14ac:dyDescent="0.35"/>
    <row r="9111" s="62" customFormat="1" x14ac:dyDescent="0.35"/>
    <row r="9112" s="62" customFormat="1" x14ac:dyDescent="0.35"/>
    <row r="9113" s="62" customFormat="1" x14ac:dyDescent="0.35"/>
    <row r="9114" s="62" customFormat="1" x14ac:dyDescent="0.35"/>
    <row r="9115" s="62" customFormat="1" x14ac:dyDescent="0.35"/>
    <row r="9116" s="62" customFormat="1" x14ac:dyDescent="0.35"/>
    <row r="9117" s="62" customFormat="1" x14ac:dyDescent="0.35"/>
    <row r="9118" s="62" customFormat="1" x14ac:dyDescent="0.35"/>
    <row r="9119" s="62" customFormat="1" x14ac:dyDescent="0.35"/>
    <row r="9120" s="62" customFormat="1" x14ac:dyDescent="0.35"/>
    <row r="9121" s="62" customFormat="1" x14ac:dyDescent="0.35"/>
    <row r="9122" s="62" customFormat="1" x14ac:dyDescent="0.35"/>
    <row r="9123" s="62" customFormat="1" x14ac:dyDescent="0.35"/>
    <row r="9124" s="62" customFormat="1" x14ac:dyDescent="0.35"/>
    <row r="9125" s="62" customFormat="1" x14ac:dyDescent="0.35"/>
    <row r="9126" s="62" customFormat="1" x14ac:dyDescent="0.35"/>
    <row r="9127" s="62" customFormat="1" x14ac:dyDescent="0.35"/>
    <row r="9128" s="62" customFormat="1" x14ac:dyDescent="0.35"/>
    <row r="9129" s="62" customFormat="1" x14ac:dyDescent="0.35"/>
    <row r="9130" s="62" customFormat="1" x14ac:dyDescent="0.35"/>
    <row r="9131" s="62" customFormat="1" x14ac:dyDescent="0.35"/>
    <row r="9132" s="62" customFormat="1" x14ac:dyDescent="0.35"/>
    <row r="9133" s="62" customFormat="1" x14ac:dyDescent="0.35"/>
    <row r="9134" s="62" customFormat="1" x14ac:dyDescent="0.35"/>
    <row r="9135" s="62" customFormat="1" x14ac:dyDescent="0.35"/>
    <row r="9136" s="62" customFormat="1" x14ac:dyDescent="0.35"/>
    <row r="9137" s="62" customFormat="1" x14ac:dyDescent="0.35"/>
    <row r="9138" s="62" customFormat="1" x14ac:dyDescent="0.35"/>
    <row r="9139" s="62" customFormat="1" x14ac:dyDescent="0.35"/>
    <row r="9140" s="62" customFormat="1" x14ac:dyDescent="0.35"/>
    <row r="9141" s="62" customFormat="1" x14ac:dyDescent="0.35"/>
    <row r="9142" s="62" customFormat="1" x14ac:dyDescent="0.35"/>
    <row r="9143" s="62" customFormat="1" x14ac:dyDescent="0.35"/>
    <row r="9144" s="62" customFormat="1" x14ac:dyDescent="0.35"/>
    <row r="9145" s="62" customFormat="1" x14ac:dyDescent="0.35"/>
    <row r="9146" s="62" customFormat="1" x14ac:dyDescent="0.35"/>
    <row r="9147" s="62" customFormat="1" x14ac:dyDescent="0.35"/>
    <row r="9148" s="62" customFormat="1" x14ac:dyDescent="0.35"/>
    <row r="9149" s="62" customFormat="1" x14ac:dyDescent="0.35"/>
    <row r="9150" s="62" customFormat="1" x14ac:dyDescent="0.35"/>
    <row r="9151" s="62" customFormat="1" x14ac:dyDescent="0.35"/>
    <row r="9152" s="62" customFormat="1" x14ac:dyDescent="0.35"/>
    <row r="9153" s="62" customFormat="1" x14ac:dyDescent="0.35"/>
    <row r="9154" s="62" customFormat="1" x14ac:dyDescent="0.35"/>
    <row r="9155" s="62" customFormat="1" x14ac:dyDescent="0.35"/>
    <row r="9156" s="62" customFormat="1" x14ac:dyDescent="0.35"/>
    <row r="9157" s="62" customFormat="1" x14ac:dyDescent="0.35"/>
    <row r="9158" s="62" customFormat="1" x14ac:dyDescent="0.35"/>
    <row r="9159" s="62" customFormat="1" x14ac:dyDescent="0.35"/>
    <row r="9160" s="62" customFormat="1" x14ac:dyDescent="0.35"/>
    <row r="9161" s="62" customFormat="1" x14ac:dyDescent="0.35"/>
    <row r="9162" s="62" customFormat="1" x14ac:dyDescent="0.35"/>
    <row r="9163" s="62" customFormat="1" x14ac:dyDescent="0.35"/>
    <row r="9164" s="62" customFormat="1" x14ac:dyDescent="0.35"/>
    <row r="9165" s="62" customFormat="1" x14ac:dyDescent="0.35"/>
    <row r="9166" s="62" customFormat="1" x14ac:dyDescent="0.35"/>
    <row r="9167" s="62" customFormat="1" x14ac:dyDescent="0.35"/>
    <row r="9168" s="62" customFormat="1" x14ac:dyDescent="0.35"/>
    <row r="9169" s="62" customFormat="1" x14ac:dyDescent="0.35"/>
    <row r="9170" s="62" customFormat="1" x14ac:dyDescent="0.35"/>
    <row r="9171" s="62" customFormat="1" x14ac:dyDescent="0.35"/>
    <row r="9172" s="62" customFormat="1" x14ac:dyDescent="0.35"/>
    <row r="9173" s="62" customFormat="1" x14ac:dyDescent="0.35"/>
    <row r="9174" s="62" customFormat="1" x14ac:dyDescent="0.35"/>
    <row r="9175" s="62" customFormat="1" x14ac:dyDescent="0.35"/>
    <row r="9176" s="62" customFormat="1" x14ac:dyDescent="0.35"/>
    <row r="9177" s="62" customFormat="1" x14ac:dyDescent="0.35"/>
    <row r="9178" s="62" customFormat="1" x14ac:dyDescent="0.35"/>
    <row r="9179" s="62" customFormat="1" x14ac:dyDescent="0.35"/>
    <row r="9180" s="62" customFormat="1" x14ac:dyDescent="0.35"/>
    <row r="9181" s="62" customFormat="1" x14ac:dyDescent="0.35"/>
    <row r="9182" s="62" customFormat="1" x14ac:dyDescent="0.35"/>
    <row r="9183" s="62" customFormat="1" x14ac:dyDescent="0.35"/>
    <row r="9184" s="62" customFormat="1" x14ac:dyDescent="0.35"/>
    <row r="9185" s="62" customFormat="1" x14ac:dyDescent="0.35"/>
    <row r="9186" s="62" customFormat="1" x14ac:dyDescent="0.35"/>
    <row r="9187" s="62" customFormat="1" x14ac:dyDescent="0.35"/>
    <row r="9188" s="62" customFormat="1" x14ac:dyDescent="0.35"/>
    <row r="9189" s="62" customFormat="1" x14ac:dyDescent="0.35"/>
    <row r="9190" s="62" customFormat="1" x14ac:dyDescent="0.35"/>
    <row r="9191" s="62" customFormat="1" x14ac:dyDescent="0.35"/>
    <row r="9192" s="62" customFormat="1" x14ac:dyDescent="0.35"/>
    <row r="9193" s="62" customFormat="1" x14ac:dyDescent="0.35"/>
    <row r="9194" s="62" customFormat="1" x14ac:dyDescent="0.35"/>
    <row r="9195" s="62" customFormat="1" x14ac:dyDescent="0.35"/>
    <row r="9196" s="62" customFormat="1" x14ac:dyDescent="0.35"/>
    <row r="9197" s="62" customFormat="1" x14ac:dyDescent="0.35"/>
    <row r="9198" s="62" customFormat="1" x14ac:dyDescent="0.35"/>
    <row r="9199" s="62" customFormat="1" x14ac:dyDescent="0.35"/>
    <row r="9200" s="62" customFormat="1" x14ac:dyDescent="0.35"/>
    <row r="9201" s="62" customFormat="1" x14ac:dyDescent="0.35"/>
    <row r="9202" s="62" customFormat="1" x14ac:dyDescent="0.35"/>
    <row r="9203" s="62" customFormat="1" x14ac:dyDescent="0.35"/>
    <row r="9204" s="62" customFormat="1" x14ac:dyDescent="0.35"/>
    <row r="9205" s="62" customFormat="1" x14ac:dyDescent="0.35"/>
    <row r="9206" s="62" customFormat="1" x14ac:dyDescent="0.35"/>
    <row r="9207" s="62" customFormat="1" x14ac:dyDescent="0.35"/>
    <row r="9208" s="62" customFormat="1" x14ac:dyDescent="0.35"/>
    <row r="9209" s="62" customFormat="1" x14ac:dyDescent="0.35"/>
    <row r="9210" s="62" customFormat="1" x14ac:dyDescent="0.35"/>
    <row r="9211" s="62" customFormat="1" x14ac:dyDescent="0.35"/>
    <row r="9212" s="62" customFormat="1" x14ac:dyDescent="0.35"/>
    <row r="9213" s="62" customFormat="1" x14ac:dyDescent="0.35"/>
    <row r="9214" s="62" customFormat="1" x14ac:dyDescent="0.35"/>
    <row r="9215" s="62" customFormat="1" x14ac:dyDescent="0.35"/>
    <row r="9216" s="62" customFormat="1" x14ac:dyDescent="0.35"/>
    <row r="9217" s="62" customFormat="1" x14ac:dyDescent="0.35"/>
    <row r="9218" s="62" customFormat="1" x14ac:dyDescent="0.35"/>
    <row r="9219" s="62" customFormat="1" x14ac:dyDescent="0.35"/>
    <row r="9220" s="62" customFormat="1" x14ac:dyDescent="0.35"/>
    <row r="9221" s="62" customFormat="1" x14ac:dyDescent="0.35"/>
    <row r="9222" s="62" customFormat="1" x14ac:dyDescent="0.35"/>
    <row r="9223" s="62" customFormat="1" x14ac:dyDescent="0.35"/>
    <row r="9224" s="62" customFormat="1" x14ac:dyDescent="0.35"/>
    <row r="9225" s="62" customFormat="1" x14ac:dyDescent="0.35"/>
    <row r="9226" s="62" customFormat="1" x14ac:dyDescent="0.35"/>
    <row r="9227" s="62" customFormat="1" x14ac:dyDescent="0.35"/>
    <row r="9228" s="62" customFormat="1" x14ac:dyDescent="0.35"/>
    <row r="9229" s="62" customFormat="1" x14ac:dyDescent="0.35"/>
    <row r="9230" s="62" customFormat="1" x14ac:dyDescent="0.35"/>
    <row r="9231" s="62" customFormat="1" x14ac:dyDescent="0.35"/>
    <row r="9232" s="62" customFormat="1" x14ac:dyDescent="0.35"/>
    <row r="9233" s="62" customFormat="1" x14ac:dyDescent="0.35"/>
    <row r="9234" s="62" customFormat="1" x14ac:dyDescent="0.35"/>
    <row r="9235" s="62" customFormat="1" x14ac:dyDescent="0.35"/>
    <row r="9236" s="62" customFormat="1" x14ac:dyDescent="0.35"/>
    <row r="9237" s="62" customFormat="1" x14ac:dyDescent="0.35"/>
    <row r="9238" s="62" customFormat="1" x14ac:dyDescent="0.35"/>
    <row r="9239" s="62" customFormat="1" x14ac:dyDescent="0.35"/>
    <row r="9240" s="62" customFormat="1" x14ac:dyDescent="0.35"/>
    <row r="9241" s="62" customFormat="1" x14ac:dyDescent="0.35"/>
    <row r="9242" s="62" customFormat="1" x14ac:dyDescent="0.35"/>
    <row r="9243" s="62" customFormat="1" x14ac:dyDescent="0.35"/>
    <row r="9244" s="62" customFormat="1" x14ac:dyDescent="0.35"/>
    <row r="9245" s="62" customFormat="1" x14ac:dyDescent="0.35"/>
    <row r="9246" s="62" customFormat="1" x14ac:dyDescent="0.35"/>
    <row r="9247" s="62" customFormat="1" x14ac:dyDescent="0.35"/>
    <row r="9248" s="62" customFormat="1" x14ac:dyDescent="0.35"/>
    <row r="9249" s="62" customFormat="1" x14ac:dyDescent="0.35"/>
    <row r="9250" s="62" customFormat="1" x14ac:dyDescent="0.35"/>
    <row r="9251" s="62" customFormat="1" x14ac:dyDescent="0.35"/>
    <row r="9252" s="62" customFormat="1" x14ac:dyDescent="0.35"/>
    <row r="9253" s="62" customFormat="1" x14ac:dyDescent="0.35"/>
    <row r="9254" s="62" customFormat="1" x14ac:dyDescent="0.35"/>
    <row r="9255" s="62" customFormat="1" x14ac:dyDescent="0.35"/>
    <row r="9256" s="62" customFormat="1" x14ac:dyDescent="0.35"/>
    <row r="9257" s="62" customFormat="1" x14ac:dyDescent="0.35"/>
    <row r="9258" s="62" customFormat="1" x14ac:dyDescent="0.35"/>
    <row r="9259" s="62" customFormat="1" x14ac:dyDescent="0.35"/>
    <row r="9260" s="62" customFormat="1" x14ac:dyDescent="0.35"/>
    <row r="9261" s="62" customFormat="1" x14ac:dyDescent="0.35"/>
    <row r="9262" s="62" customFormat="1" x14ac:dyDescent="0.35"/>
    <row r="9263" s="62" customFormat="1" x14ac:dyDescent="0.35"/>
    <row r="9264" s="62" customFormat="1" x14ac:dyDescent="0.35"/>
    <row r="9265" s="62" customFormat="1" x14ac:dyDescent="0.35"/>
    <row r="9266" s="62" customFormat="1" x14ac:dyDescent="0.35"/>
    <row r="9267" s="62" customFormat="1" x14ac:dyDescent="0.35"/>
    <row r="9268" s="62" customFormat="1" x14ac:dyDescent="0.35"/>
    <row r="9269" s="62" customFormat="1" x14ac:dyDescent="0.35"/>
    <row r="9270" s="62" customFormat="1" x14ac:dyDescent="0.35"/>
    <row r="9271" s="62" customFormat="1" x14ac:dyDescent="0.35"/>
    <row r="9272" s="62" customFormat="1" x14ac:dyDescent="0.35"/>
    <row r="9273" s="62" customFormat="1" x14ac:dyDescent="0.35"/>
    <row r="9274" s="62" customFormat="1" x14ac:dyDescent="0.35"/>
    <row r="9275" s="62" customFormat="1" x14ac:dyDescent="0.35"/>
    <row r="9276" s="62" customFormat="1" x14ac:dyDescent="0.35"/>
    <row r="9277" s="62" customFormat="1" x14ac:dyDescent="0.35"/>
    <row r="9278" s="62" customFormat="1" x14ac:dyDescent="0.35"/>
    <row r="9279" s="62" customFormat="1" x14ac:dyDescent="0.35"/>
    <row r="9280" s="62" customFormat="1" x14ac:dyDescent="0.35"/>
    <row r="9281" s="62" customFormat="1" x14ac:dyDescent="0.35"/>
    <row r="9282" s="62" customFormat="1" x14ac:dyDescent="0.35"/>
    <row r="9283" s="62" customFormat="1" x14ac:dyDescent="0.35"/>
    <row r="9284" s="62" customFormat="1" x14ac:dyDescent="0.35"/>
    <row r="9285" s="62" customFormat="1" x14ac:dyDescent="0.35"/>
    <row r="9286" s="62" customFormat="1" x14ac:dyDescent="0.35"/>
    <row r="9287" s="62" customFormat="1" x14ac:dyDescent="0.35"/>
    <row r="9288" s="62" customFormat="1" x14ac:dyDescent="0.35"/>
    <row r="9289" s="62" customFormat="1" x14ac:dyDescent="0.35"/>
    <row r="9290" s="62" customFormat="1" x14ac:dyDescent="0.35"/>
    <row r="9291" s="62" customFormat="1" x14ac:dyDescent="0.35"/>
    <row r="9292" s="62" customFormat="1" x14ac:dyDescent="0.35"/>
    <row r="9293" s="62" customFormat="1" x14ac:dyDescent="0.35"/>
    <row r="9294" s="62" customFormat="1" x14ac:dyDescent="0.35"/>
    <row r="9295" s="62" customFormat="1" x14ac:dyDescent="0.35"/>
    <row r="9296" s="62" customFormat="1" x14ac:dyDescent="0.35"/>
    <row r="9297" s="62" customFormat="1" x14ac:dyDescent="0.35"/>
    <row r="9298" s="62" customFormat="1" x14ac:dyDescent="0.35"/>
    <row r="9299" s="62" customFormat="1" x14ac:dyDescent="0.35"/>
    <row r="9300" s="62" customFormat="1" x14ac:dyDescent="0.35"/>
    <row r="9301" s="62" customFormat="1" x14ac:dyDescent="0.35"/>
    <row r="9302" s="62" customFormat="1" x14ac:dyDescent="0.35"/>
    <row r="9303" s="62" customFormat="1" x14ac:dyDescent="0.35"/>
    <row r="9304" s="62" customFormat="1" x14ac:dyDescent="0.35"/>
    <row r="9305" s="62" customFormat="1" x14ac:dyDescent="0.35"/>
    <row r="9306" s="62" customFormat="1" x14ac:dyDescent="0.35"/>
    <row r="9307" s="62" customFormat="1" x14ac:dyDescent="0.35"/>
    <row r="9308" s="62" customFormat="1" x14ac:dyDescent="0.35"/>
    <row r="9309" s="62" customFormat="1" x14ac:dyDescent="0.35"/>
    <row r="9310" s="62" customFormat="1" x14ac:dyDescent="0.35"/>
    <row r="9311" s="62" customFormat="1" x14ac:dyDescent="0.35"/>
    <row r="9312" s="62" customFormat="1" x14ac:dyDescent="0.35"/>
    <row r="9313" s="62" customFormat="1" x14ac:dyDescent="0.35"/>
    <row r="9314" s="62" customFormat="1" x14ac:dyDescent="0.35"/>
    <row r="9315" s="62" customFormat="1" x14ac:dyDescent="0.35"/>
    <row r="9316" s="62" customFormat="1" x14ac:dyDescent="0.35"/>
    <row r="9317" s="62" customFormat="1" x14ac:dyDescent="0.35"/>
    <row r="9318" s="62" customFormat="1" x14ac:dyDescent="0.35"/>
    <row r="9319" s="62" customFormat="1" x14ac:dyDescent="0.35"/>
    <row r="9320" s="62" customFormat="1" x14ac:dyDescent="0.35"/>
    <row r="9321" s="62" customFormat="1" x14ac:dyDescent="0.35"/>
    <row r="9322" s="62" customFormat="1" x14ac:dyDescent="0.35"/>
    <row r="9323" s="62" customFormat="1" x14ac:dyDescent="0.35"/>
    <row r="9324" s="62" customFormat="1" x14ac:dyDescent="0.35"/>
    <row r="9325" s="62" customFormat="1" x14ac:dyDescent="0.35"/>
    <row r="9326" s="62" customFormat="1" x14ac:dyDescent="0.35"/>
    <row r="9327" s="62" customFormat="1" x14ac:dyDescent="0.35"/>
    <row r="9328" s="62" customFormat="1" x14ac:dyDescent="0.35"/>
    <row r="9329" s="62" customFormat="1" x14ac:dyDescent="0.35"/>
    <row r="9330" s="62" customFormat="1" x14ac:dyDescent="0.35"/>
    <row r="9331" s="62" customFormat="1" x14ac:dyDescent="0.35"/>
    <row r="9332" s="62" customFormat="1" x14ac:dyDescent="0.35"/>
    <row r="9333" s="62" customFormat="1" x14ac:dyDescent="0.35"/>
    <row r="9334" s="62" customFormat="1" x14ac:dyDescent="0.35"/>
    <row r="9335" s="62" customFormat="1" x14ac:dyDescent="0.35"/>
    <row r="9336" s="62" customFormat="1" x14ac:dyDescent="0.35"/>
    <row r="9337" s="62" customFormat="1" x14ac:dyDescent="0.35"/>
    <row r="9338" s="62" customFormat="1" x14ac:dyDescent="0.35"/>
    <row r="9339" s="62" customFormat="1" x14ac:dyDescent="0.35"/>
    <row r="9340" s="62" customFormat="1" x14ac:dyDescent="0.35"/>
    <row r="9341" s="62" customFormat="1" x14ac:dyDescent="0.35"/>
    <row r="9342" s="62" customFormat="1" x14ac:dyDescent="0.35"/>
    <row r="9343" s="62" customFormat="1" x14ac:dyDescent="0.35"/>
    <row r="9344" s="62" customFormat="1" x14ac:dyDescent="0.35"/>
    <row r="9345" s="62" customFormat="1" x14ac:dyDescent="0.35"/>
    <row r="9346" s="62" customFormat="1" x14ac:dyDescent="0.35"/>
    <row r="9347" s="62" customFormat="1" x14ac:dyDescent="0.35"/>
    <row r="9348" s="62" customFormat="1" x14ac:dyDescent="0.35"/>
    <row r="9349" s="62" customFormat="1" x14ac:dyDescent="0.35"/>
    <row r="9350" s="62" customFormat="1" x14ac:dyDescent="0.35"/>
    <row r="9351" s="62" customFormat="1" x14ac:dyDescent="0.35"/>
    <row r="9352" s="62" customFormat="1" x14ac:dyDescent="0.35"/>
    <row r="9353" s="62" customFormat="1" x14ac:dyDescent="0.35"/>
    <row r="9354" s="62" customFormat="1" x14ac:dyDescent="0.35"/>
    <row r="9355" s="62" customFormat="1" x14ac:dyDescent="0.35"/>
    <row r="9356" s="62" customFormat="1" x14ac:dyDescent="0.35"/>
    <row r="9357" s="62" customFormat="1" x14ac:dyDescent="0.35"/>
    <row r="9358" s="62" customFormat="1" x14ac:dyDescent="0.35"/>
    <row r="9359" s="62" customFormat="1" x14ac:dyDescent="0.35"/>
    <row r="9360" s="62" customFormat="1" x14ac:dyDescent="0.35"/>
    <row r="9361" s="62" customFormat="1" x14ac:dyDescent="0.35"/>
    <row r="9362" s="62" customFormat="1" x14ac:dyDescent="0.35"/>
    <row r="9363" s="62" customFormat="1" x14ac:dyDescent="0.35"/>
    <row r="9364" s="62" customFormat="1" x14ac:dyDescent="0.35"/>
    <row r="9365" s="62" customFormat="1" x14ac:dyDescent="0.35"/>
    <row r="9366" s="62" customFormat="1" x14ac:dyDescent="0.35"/>
    <row r="9367" s="62" customFormat="1" x14ac:dyDescent="0.35"/>
    <row r="9368" s="62" customFormat="1" x14ac:dyDescent="0.35"/>
    <row r="9369" s="62" customFormat="1" x14ac:dyDescent="0.35"/>
    <row r="9370" s="62" customFormat="1" x14ac:dyDescent="0.35"/>
    <row r="9371" s="62" customFormat="1" x14ac:dyDescent="0.35"/>
    <row r="9372" s="62" customFormat="1" x14ac:dyDescent="0.35"/>
    <row r="9373" s="62" customFormat="1" x14ac:dyDescent="0.35"/>
    <row r="9374" s="62" customFormat="1" x14ac:dyDescent="0.35"/>
    <row r="9375" s="62" customFormat="1" x14ac:dyDescent="0.35"/>
    <row r="9376" s="62" customFormat="1" x14ac:dyDescent="0.35"/>
    <row r="9377" s="62" customFormat="1" x14ac:dyDescent="0.35"/>
    <row r="9378" s="62" customFormat="1" x14ac:dyDescent="0.35"/>
    <row r="9379" s="62" customFormat="1" x14ac:dyDescent="0.35"/>
    <row r="9380" s="62" customFormat="1" x14ac:dyDescent="0.35"/>
    <row r="9381" s="62" customFormat="1" x14ac:dyDescent="0.35"/>
    <row r="9382" s="62" customFormat="1" x14ac:dyDescent="0.35"/>
    <row r="9383" s="62" customFormat="1" x14ac:dyDescent="0.35"/>
    <row r="9384" s="62" customFormat="1" x14ac:dyDescent="0.35"/>
    <row r="9385" s="62" customFormat="1" x14ac:dyDescent="0.35"/>
    <row r="9386" s="62" customFormat="1" x14ac:dyDescent="0.35"/>
    <row r="9387" s="62" customFormat="1" x14ac:dyDescent="0.35"/>
    <row r="9388" s="62" customFormat="1" x14ac:dyDescent="0.35"/>
    <row r="9389" s="62" customFormat="1" x14ac:dyDescent="0.35"/>
    <row r="9390" s="62" customFormat="1" x14ac:dyDescent="0.35"/>
    <row r="9391" s="62" customFormat="1" x14ac:dyDescent="0.35"/>
    <row r="9392" s="62" customFormat="1" x14ac:dyDescent="0.35"/>
    <row r="9393" s="62" customFormat="1" x14ac:dyDescent="0.35"/>
    <row r="9394" s="62" customFormat="1" x14ac:dyDescent="0.35"/>
    <row r="9395" s="62" customFormat="1" x14ac:dyDescent="0.35"/>
    <row r="9396" s="62" customFormat="1" x14ac:dyDescent="0.35"/>
    <row r="9397" s="62" customFormat="1" x14ac:dyDescent="0.35"/>
    <row r="9398" s="62" customFormat="1" x14ac:dyDescent="0.35"/>
    <row r="9399" s="62" customFormat="1" x14ac:dyDescent="0.35"/>
    <row r="9400" s="62" customFormat="1" x14ac:dyDescent="0.35"/>
    <row r="9401" s="62" customFormat="1" x14ac:dyDescent="0.35"/>
    <row r="9402" s="62" customFormat="1" x14ac:dyDescent="0.35"/>
    <row r="9403" s="62" customFormat="1" x14ac:dyDescent="0.35"/>
    <row r="9404" s="62" customFormat="1" x14ac:dyDescent="0.35"/>
    <row r="9405" s="62" customFormat="1" x14ac:dyDescent="0.35"/>
    <row r="9406" s="62" customFormat="1" x14ac:dyDescent="0.35"/>
    <row r="9407" s="62" customFormat="1" x14ac:dyDescent="0.35"/>
    <row r="9408" s="62" customFormat="1" x14ac:dyDescent="0.35"/>
    <row r="9409" s="62" customFormat="1" x14ac:dyDescent="0.35"/>
    <row r="9410" s="62" customFormat="1" x14ac:dyDescent="0.35"/>
    <row r="9411" s="62" customFormat="1" x14ac:dyDescent="0.35"/>
    <row r="9412" s="62" customFormat="1" x14ac:dyDescent="0.35"/>
    <row r="9413" s="62" customFormat="1" x14ac:dyDescent="0.35"/>
    <row r="9414" s="62" customFormat="1" x14ac:dyDescent="0.35"/>
    <row r="9415" s="62" customFormat="1" x14ac:dyDescent="0.35"/>
    <row r="9416" s="62" customFormat="1" x14ac:dyDescent="0.35"/>
    <row r="9417" s="62" customFormat="1" x14ac:dyDescent="0.35"/>
    <row r="9418" s="62" customFormat="1" x14ac:dyDescent="0.35"/>
    <row r="9419" s="62" customFormat="1" x14ac:dyDescent="0.35"/>
    <row r="9420" s="62" customFormat="1" x14ac:dyDescent="0.35"/>
    <row r="9421" s="62" customFormat="1" x14ac:dyDescent="0.35"/>
    <row r="9422" s="62" customFormat="1" x14ac:dyDescent="0.35"/>
    <row r="9423" s="62" customFormat="1" x14ac:dyDescent="0.35"/>
    <row r="9424" s="62" customFormat="1" x14ac:dyDescent="0.35"/>
    <row r="9425" s="62" customFormat="1" x14ac:dyDescent="0.35"/>
    <row r="9426" s="62" customFormat="1" x14ac:dyDescent="0.35"/>
    <row r="9427" s="62" customFormat="1" x14ac:dyDescent="0.35"/>
    <row r="9428" s="62" customFormat="1" x14ac:dyDescent="0.35"/>
    <row r="9429" s="62" customFormat="1" x14ac:dyDescent="0.35"/>
    <row r="9430" s="62" customFormat="1" x14ac:dyDescent="0.35"/>
    <row r="9431" s="62" customFormat="1" x14ac:dyDescent="0.35"/>
    <row r="9432" s="62" customFormat="1" x14ac:dyDescent="0.35"/>
    <row r="9433" s="62" customFormat="1" x14ac:dyDescent="0.35"/>
    <row r="9434" s="62" customFormat="1" x14ac:dyDescent="0.35"/>
    <row r="9435" s="62" customFormat="1" x14ac:dyDescent="0.35"/>
    <row r="9436" s="62" customFormat="1" x14ac:dyDescent="0.35"/>
    <row r="9437" s="62" customFormat="1" x14ac:dyDescent="0.35"/>
    <row r="9438" s="62" customFormat="1" x14ac:dyDescent="0.35"/>
    <row r="9439" s="62" customFormat="1" x14ac:dyDescent="0.35"/>
    <row r="9440" s="62" customFormat="1" x14ac:dyDescent="0.35"/>
    <row r="9441" s="62" customFormat="1" x14ac:dyDescent="0.35"/>
    <row r="9442" s="62" customFormat="1" x14ac:dyDescent="0.35"/>
    <row r="9443" s="62" customFormat="1" x14ac:dyDescent="0.35"/>
    <row r="9444" s="62" customFormat="1" x14ac:dyDescent="0.35"/>
    <row r="9445" s="62" customFormat="1" x14ac:dyDescent="0.35"/>
    <row r="9446" s="62" customFormat="1" x14ac:dyDescent="0.35"/>
    <row r="9447" s="62" customFormat="1" x14ac:dyDescent="0.35"/>
    <row r="9448" s="62" customFormat="1" x14ac:dyDescent="0.35"/>
    <row r="9449" s="62" customFormat="1" x14ac:dyDescent="0.35"/>
    <row r="9450" s="62" customFormat="1" x14ac:dyDescent="0.35"/>
    <row r="9451" s="62" customFormat="1" x14ac:dyDescent="0.35"/>
    <row r="9452" s="62" customFormat="1" x14ac:dyDescent="0.35"/>
    <row r="9453" s="62" customFormat="1" x14ac:dyDescent="0.35"/>
    <row r="9454" s="62" customFormat="1" x14ac:dyDescent="0.35"/>
    <row r="9455" s="62" customFormat="1" x14ac:dyDescent="0.35"/>
    <row r="9456" s="62" customFormat="1" x14ac:dyDescent="0.35"/>
    <row r="9457" s="62" customFormat="1" x14ac:dyDescent="0.35"/>
    <row r="9458" s="62" customFormat="1" x14ac:dyDescent="0.35"/>
    <row r="9459" s="62" customFormat="1" x14ac:dyDescent="0.35"/>
    <row r="9460" s="62" customFormat="1" x14ac:dyDescent="0.35"/>
    <row r="9461" s="62" customFormat="1" x14ac:dyDescent="0.35"/>
    <row r="9462" s="62" customFormat="1" x14ac:dyDescent="0.35"/>
    <row r="9463" s="62" customFormat="1" x14ac:dyDescent="0.35"/>
    <row r="9464" s="62" customFormat="1" x14ac:dyDescent="0.35"/>
    <row r="9465" s="62" customFormat="1" x14ac:dyDescent="0.35"/>
    <row r="9466" s="62" customFormat="1" x14ac:dyDescent="0.35"/>
    <row r="9467" s="62" customFormat="1" x14ac:dyDescent="0.35"/>
    <row r="9468" s="62" customFormat="1" x14ac:dyDescent="0.35"/>
    <row r="9469" s="62" customFormat="1" x14ac:dyDescent="0.35"/>
    <row r="9470" s="62" customFormat="1" x14ac:dyDescent="0.35"/>
    <row r="9471" s="62" customFormat="1" x14ac:dyDescent="0.35"/>
    <row r="9472" s="62" customFormat="1" x14ac:dyDescent="0.35"/>
    <row r="9473" s="62" customFormat="1" x14ac:dyDescent="0.35"/>
    <row r="9474" s="62" customFormat="1" x14ac:dyDescent="0.35"/>
    <row r="9475" s="62" customFormat="1" x14ac:dyDescent="0.35"/>
    <row r="9476" s="62" customFormat="1" x14ac:dyDescent="0.35"/>
    <row r="9477" s="62" customFormat="1" x14ac:dyDescent="0.35"/>
    <row r="9478" s="62" customFormat="1" x14ac:dyDescent="0.35"/>
    <row r="9479" s="62" customFormat="1" x14ac:dyDescent="0.35"/>
    <row r="9480" s="62" customFormat="1" x14ac:dyDescent="0.35"/>
    <row r="9481" s="62" customFormat="1" x14ac:dyDescent="0.35"/>
    <row r="9482" s="62" customFormat="1" x14ac:dyDescent="0.35"/>
    <row r="9483" s="62" customFormat="1" x14ac:dyDescent="0.35"/>
    <row r="9484" s="62" customFormat="1" x14ac:dyDescent="0.35"/>
    <row r="9485" s="62" customFormat="1" x14ac:dyDescent="0.35"/>
    <row r="9486" s="62" customFormat="1" x14ac:dyDescent="0.35"/>
    <row r="9487" s="62" customFormat="1" x14ac:dyDescent="0.35"/>
    <row r="9488" s="62" customFormat="1" x14ac:dyDescent="0.35"/>
    <row r="9489" s="62" customFormat="1" x14ac:dyDescent="0.35"/>
    <row r="9490" s="62" customFormat="1" x14ac:dyDescent="0.35"/>
    <row r="9491" s="62" customFormat="1" x14ac:dyDescent="0.35"/>
    <row r="9492" s="62" customFormat="1" x14ac:dyDescent="0.35"/>
    <row r="9493" s="62" customFormat="1" x14ac:dyDescent="0.35"/>
    <row r="9494" s="62" customFormat="1" x14ac:dyDescent="0.35"/>
    <row r="9495" s="62" customFormat="1" x14ac:dyDescent="0.35"/>
    <row r="9496" s="62" customFormat="1" x14ac:dyDescent="0.35"/>
    <row r="9497" s="62" customFormat="1" x14ac:dyDescent="0.35"/>
    <row r="9498" s="62" customFormat="1" x14ac:dyDescent="0.35"/>
    <row r="9499" s="62" customFormat="1" x14ac:dyDescent="0.35"/>
    <row r="9500" s="62" customFormat="1" x14ac:dyDescent="0.35"/>
    <row r="9501" s="62" customFormat="1" x14ac:dyDescent="0.35"/>
    <row r="9502" s="62" customFormat="1" x14ac:dyDescent="0.35"/>
    <row r="9503" s="62" customFormat="1" x14ac:dyDescent="0.35"/>
    <row r="9504" s="62" customFormat="1" x14ac:dyDescent="0.35"/>
    <row r="9505" s="62" customFormat="1" x14ac:dyDescent="0.35"/>
    <row r="9506" s="62" customFormat="1" x14ac:dyDescent="0.35"/>
    <row r="9507" s="62" customFormat="1" x14ac:dyDescent="0.35"/>
    <row r="9508" s="62" customFormat="1" x14ac:dyDescent="0.35"/>
    <row r="9509" s="62" customFormat="1" x14ac:dyDescent="0.35"/>
    <row r="9510" s="62" customFormat="1" x14ac:dyDescent="0.35"/>
    <row r="9511" s="62" customFormat="1" x14ac:dyDescent="0.35"/>
    <row r="9512" s="62" customFormat="1" x14ac:dyDescent="0.35"/>
    <row r="9513" s="62" customFormat="1" x14ac:dyDescent="0.35"/>
    <row r="9514" s="62" customFormat="1" x14ac:dyDescent="0.35"/>
    <row r="9515" s="62" customFormat="1" x14ac:dyDescent="0.35"/>
    <row r="9516" s="62" customFormat="1" x14ac:dyDescent="0.35"/>
    <row r="9517" s="62" customFormat="1" x14ac:dyDescent="0.35"/>
    <row r="9518" s="62" customFormat="1" x14ac:dyDescent="0.35"/>
    <row r="9519" s="62" customFormat="1" x14ac:dyDescent="0.35"/>
    <row r="9520" s="62" customFormat="1" x14ac:dyDescent="0.35"/>
    <row r="9521" s="62" customFormat="1" x14ac:dyDescent="0.35"/>
    <row r="9522" s="62" customFormat="1" x14ac:dyDescent="0.35"/>
    <row r="9523" s="62" customFormat="1" x14ac:dyDescent="0.35"/>
    <row r="9524" s="62" customFormat="1" x14ac:dyDescent="0.35"/>
    <row r="9525" s="62" customFormat="1" x14ac:dyDescent="0.35"/>
    <row r="9526" s="62" customFormat="1" x14ac:dyDescent="0.35"/>
    <row r="9527" s="62" customFormat="1" x14ac:dyDescent="0.35"/>
    <row r="9528" s="62" customFormat="1" x14ac:dyDescent="0.35"/>
    <row r="9529" s="62" customFormat="1" x14ac:dyDescent="0.35"/>
    <row r="9530" s="62" customFormat="1" x14ac:dyDescent="0.35"/>
    <row r="9531" s="62" customFormat="1" x14ac:dyDescent="0.35"/>
    <row r="9532" s="62" customFormat="1" x14ac:dyDescent="0.35"/>
    <row r="9533" s="62" customFormat="1" x14ac:dyDescent="0.35"/>
    <row r="9534" s="62" customFormat="1" x14ac:dyDescent="0.35"/>
    <row r="9535" s="62" customFormat="1" x14ac:dyDescent="0.35"/>
    <row r="9536" s="62" customFormat="1" x14ac:dyDescent="0.35"/>
    <row r="9537" s="62" customFormat="1" x14ac:dyDescent="0.35"/>
    <row r="9538" s="62" customFormat="1" x14ac:dyDescent="0.35"/>
    <row r="9539" s="62" customFormat="1" x14ac:dyDescent="0.35"/>
    <row r="9540" s="62" customFormat="1" x14ac:dyDescent="0.35"/>
    <row r="9541" s="62" customFormat="1" x14ac:dyDescent="0.35"/>
    <row r="9542" s="62" customFormat="1" x14ac:dyDescent="0.35"/>
    <row r="9543" s="62" customFormat="1" x14ac:dyDescent="0.35"/>
    <row r="9544" s="62" customFormat="1" x14ac:dyDescent="0.35"/>
    <row r="9545" s="62" customFormat="1" x14ac:dyDescent="0.35"/>
    <row r="9546" s="62" customFormat="1" x14ac:dyDescent="0.35"/>
    <row r="9547" s="62" customFormat="1" x14ac:dyDescent="0.35"/>
    <row r="9548" s="62" customFormat="1" x14ac:dyDescent="0.35"/>
    <row r="9549" s="62" customFormat="1" x14ac:dyDescent="0.35"/>
    <row r="9550" s="62" customFormat="1" x14ac:dyDescent="0.35"/>
    <row r="9551" s="62" customFormat="1" x14ac:dyDescent="0.35"/>
    <row r="9552" s="62" customFormat="1" x14ac:dyDescent="0.35"/>
    <row r="9553" s="62" customFormat="1" x14ac:dyDescent="0.35"/>
    <row r="9554" s="62" customFormat="1" x14ac:dyDescent="0.35"/>
    <row r="9555" s="62" customFormat="1" x14ac:dyDescent="0.35"/>
    <row r="9556" s="62" customFormat="1" x14ac:dyDescent="0.35"/>
    <row r="9557" s="62" customFormat="1" x14ac:dyDescent="0.35"/>
    <row r="9558" s="62" customFormat="1" x14ac:dyDescent="0.35"/>
    <row r="9559" s="62" customFormat="1" x14ac:dyDescent="0.35"/>
    <row r="9560" s="62" customFormat="1" x14ac:dyDescent="0.35"/>
    <row r="9561" s="62" customFormat="1" x14ac:dyDescent="0.35"/>
    <row r="9562" s="62" customFormat="1" x14ac:dyDescent="0.35"/>
    <row r="9563" s="62" customFormat="1" x14ac:dyDescent="0.35"/>
    <row r="9564" s="62" customFormat="1" x14ac:dyDescent="0.35"/>
    <row r="9565" s="62" customFormat="1" x14ac:dyDescent="0.35"/>
    <row r="9566" s="62" customFormat="1" x14ac:dyDescent="0.35"/>
    <row r="9567" s="62" customFormat="1" x14ac:dyDescent="0.35"/>
    <row r="9568" s="62" customFormat="1" x14ac:dyDescent="0.35"/>
    <row r="9569" s="62" customFormat="1" x14ac:dyDescent="0.35"/>
    <row r="9570" s="62" customFormat="1" x14ac:dyDescent="0.35"/>
    <row r="9571" s="62" customFormat="1" x14ac:dyDescent="0.35"/>
    <row r="9572" s="62" customFormat="1" x14ac:dyDescent="0.35"/>
    <row r="9573" s="62" customFormat="1" x14ac:dyDescent="0.35"/>
    <row r="9574" s="62" customFormat="1" x14ac:dyDescent="0.35"/>
    <row r="9575" s="62" customFormat="1" x14ac:dyDescent="0.35"/>
    <row r="9576" s="62" customFormat="1" x14ac:dyDescent="0.35"/>
    <row r="9577" s="62" customFormat="1" x14ac:dyDescent="0.35"/>
    <row r="9578" s="62" customFormat="1" x14ac:dyDescent="0.35"/>
    <row r="9579" s="62" customFormat="1" x14ac:dyDescent="0.35"/>
    <row r="9580" s="62" customFormat="1" x14ac:dyDescent="0.35"/>
    <row r="9581" s="62" customFormat="1" x14ac:dyDescent="0.35"/>
    <row r="9582" s="62" customFormat="1" x14ac:dyDescent="0.35"/>
    <row r="9583" s="62" customFormat="1" x14ac:dyDescent="0.35"/>
    <row r="9584" s="62" customFormat="1" x14ac:dyDescent="0.35"/>
    <row r="9585" s="62" customFormat="1" x14ac:dyDescent="0.35"/>
    <row r="9586" s="62" customFormat="1" x14ac:dyDescent="0.35"/>
    <row r="9587" s="62" customFormat="1" x14ac:dyDescent="0.35"/>
    <row r="9588" s="62" customFormat="1" x14ac:dyDescent="0.35"/>
    <row r="9589" s="62" customFormat="1" x14ac:dyDescent="0.35"/>
    <row r="9590" s="62" customFormat="1" x14ac:dyDescent="0.35"/>
    <row r="9591" s="62" customFormat="1" x14ac:dyDescent="0.35"/>
    <row r="9592" s="62" customFormat="1" x14ac:dyDescent="0.35"/>
    <row r="9593" s="62" customFormat="1" x14ac:dyDescent="0.35"/>
    <row r="9594" s="62" customFormat="1" x14ac:dyDescent="0.35"/>
    <row r="9595" s="62" customFormat="1" x14ac:dyDescent="0.35"/>
    <row r="9596" s="62" customFormat="1" x14ac:dyDescent="0.35"/>
    <row r="9597" s="62" customFormat="1" x14ac:dyDescent="0.35"/>
    <row r="9598" s="62" customFormat="1" x14ac:dyDescent="0.35"/>
    <row r="9599" s="62" customFormat="1" x14ac:dyDescent="0.35"/>
    <row r="9600" s="62" customFormat="1" x14ac:dyDescent="0.35"/>
    <row r="9601" s="62" customFormat="1" x14ac:dyDescent="0.35"/>
    <row r="9602" s="62" customFormat="1" x14ac:dyDescent="0.35"/>
    <row r="9603" s="62" customFormat="1" x14ac:dyDescent="0.35"/>
    <row r="9604" s="62" customFormat="1" x14ac:dyDescent="0.35"/>
    <row r="9605" s="62" customFormat="1" x14ac:dyDescent="0.35"/>
    <row r="9606" s="62" customFormat="1" x14ac:dyDescent="0.35"/>
    <row r="9607" s="62" customFormat="1" x14ac:dyDescent="0.35"/>
    <row r="9608" s="62" customFormat="1" x14ac:dyDescent="0.35"/>
    <row r="9609" s="62" customFormat="1" x14ac:dyDescent="0.35"/>
    <row r="9610" s="62" customFormat="1" x14ac:dyDescent="0.35"/>
    <row r="9611" s="62" customFormat="1" x14ac:dyDescent="0.35"/>
    <row r="9612" s="62" customFormat="1" x14ac:dyDescent="0.35"/>
    <row r="9613" s="62" customFormat="1" x14ac:dyDescent="0.35"/>
    <row r="9614" s="62" customFormat="1" x14ac:dyDescent="0.35"/>
    <row r="9615" s="62" customFormat="1" x14ac:dyDescent="0.35"/>
    <row r="9616" s="62" customFormat="1" x14ac:dyDescent="0.35"/>
    <row r="9617" s="62" customFormat="1" x14ac:dyDescent="0.35"/>
    <row r="9618" s="62" customFormat="1" x14ac:dyDescent="0.35"/>
    <row r="9619" s="62" customFormat="1" x14ac:dyDescent="0.35"/>
    <row r="9620" s="62" customFormat="1" x14ac:dyDescent="0.35"/>
    <row r="9621" s="62" customFormat="1" x14ac:dyDescent="0.35"/>
    <row r="9622" s="62" customFormat="1" x14ac:dyDescent="0.35"/>
    <row r="9623" s="62" customFormat="1" x14ac:dyDescent="0.35"/>
    <row r="9624" s="62" customFormat="1" x14ac:dyDescent="0.35"/>
    <row r="9625" s="62" customFormat="1" x14ac:dyDescent="0.35"/>
    <row r="9626" s="62" customFormat="1" x14ac:dyDescent="0.35"/>
    <row r="9627" s="62" customFormat="1" x14ac:dyDescent="0.35"/>
    <row r="9628" s="62" customFormat="1" x14ac:dyDescent="0.35"/>
    <row r="9629" s="62" customFormat="1" x14ac:dyDescent="0.35"/>
    <row r="9630" s="62" customFormat="1" x14ac:dyDescent="0.35"/>
    <row r="9631" s="62" customFormat="1" x14ac:dyDescent="0.35"/>
    <row r="9632" s="62" customFormat="1" x14ac:dyDescent="0.35"/>
    <row r="9633" s="62" customFormat="1" x14ac:dyDescent="0.35"/>
    <row r="9634" s="62" customFormat="1" x14ac:dyDescent="0.35"/>
    <row r="9635" s="62" customFormat="1" x14ac:dyDescent="0.35"/>
    <row r="9636" s="62" customFormat="1" x14ac:dyDescent="0.35"/>
    <row r="9637" s="62" customFormat="1" x14ac:dyDescent="0.35"/>
    <row r="9638" s="62" customFormat="1" x14ac:dyDescent="0.35"/>
    <row r="9639" s="62" customFormat="1" x14ac:dyDescent="0.35"/>
    <row r="9640" s="62" customFormat="1" x14ac:dyDescent="0.35"/>
    <row r="9641" s="62" customFormat="1" x14ac:dyDescent="0.35"/>
    <row r="9642" s="62" customFormat="1" x14ac:dyDescent="0.35"/>
    <row r="9643" s="62" customFormat="1" x14ac:dyDescent="0.35"/>
    <row r="9644" s="62" customFormat="1" x14ac:dyDescent="0.35"/>
    <row r="9645" s="62" customFormat="1" x14ac:dyDescent="0.35"/>
    <row r="9646" s="62" customFormat="1" x14ac:dyDescent="0.35"/>
    <row r="9647" s="62" customFormat="1" x14ac:dyDescent="0.35"/>
    <row r="9648" s="62" customFormat="1" x14ac:dyDescent="0.35"/>
    <row r="9649" s="62" customFormat="1" x14ac:dyDescent="0.35"/>
    <row r="9650" s="62" customFormat="1" x14ac:dyDescent="0.35"/>
    <row r="9651" s="62" customFormat="1" x14ac:dyDescent="0.35"/>
    <row r="9652" s="62" customFormat="1" x14ac:dyDescent="0.35"/>
    <row r="9653" s="62" customFormat="1" x14ac:dyDescent="0.35"/>
    <row r="9654" s="62" customFormat="1" x14ac:dyDescent="0.35"/>
    <row r="9655" s="62" customFormat="1" x14ac:dyDescent="0.35"/>
    <row r="9656" s="62" customFormat="1" x14ac:dyDescent="0.35"/>
    <row r="9657" s="62" customFormat="1" x14ac:dyDescent="0.35"/>
    <row r="9658" s="62" customFormat="1" x14ac:dyDescent="0.35"/>
    <row r="9659" s="62" customFormat="1" x14ac:dyDescent="0.35"/>
    <row r="9660" s="62" customFormat="1" x14ac:dyDescent="0.35"/>
    <row r="9661" s="62" customFormat="1" x14ac:dyDescent="0.35"/>
    <row r="9662" s="62" customFormat="1" x14ac:dyDescent="0.35"/>
    <row r="9663" s="62" customFormat="1" x14ac:dyDescent="0.35"/>
    <row r="9664" s="62" customFormat="1" x14ac:dyDescent="0.35"/>
    <row r="9665" s="62" customFormat="1" x14ac:dyDescent="0.35"/>
    <row r="9666" s="62" customFormat="1" x14ac:dyDescent="0.35"/>
    <row r="9667" s="62" customFormat="1" x14ac:dyDescent="0.35"/>
    <row r="9668" s="62" customFormat="1" x14ac:dyDescent="0.35"/>
    <row r="9669" s="62" customFormat="1" x14ac:dyDescent="0.35"/>
    <row r="9670" s="62" customFormat="1" x14ac:dyDescent="0.35"/>
    <row r="9671" s="62" customFormat="1" x14ac:dyDescent="0.35"/>
    <row r="9672" s="62" customFormat="1" x14ac:dyDescent="0.35"/>
    <row r="9673" s="62" customFormat="1" x14ac:dyDescent="0.35"/>
    <row r="9674" s="62" customFormat="1" x14ac:dyDescent="0.35"/>
    <row r="9675" s="62" customFormat="1" x14ac:dyDescent="0.35"/>
    <row r="9676" s="62" customFormat="1" x14ac:dyDescent="0.35"/>
    <row r="9677" s="62" customFormat="1" x14ac:dyDescent="0.35"/>
    <row r="9678" s="62" customFormat="1" x14ac:dyDescent="0.35"/>
    <row r="9679" s="62" customFormat="1" x14ac:dyDescent="0.35"/>
    <row r="9680" s="62" customFormat="1" x14ac:dyDescent="0.35"/>
    <row r="9681" s="62" customFormat="1" x14ac:dyDescent="0.35"/>
    <row r="9682" s="62" customFormat="1" x14ac:dyDescent="0.35"/>
    <row r="9683" s="62" customFormat="1" x14ac:dyDescent="0.35"/>
    <row r="9684" s="62" customFormat="1" x14ac:dyDescent="0.35"/>
    <row r="9685" s="62" customFormat="1" x14ac:dyDescent="0.35"/>
    <row r="9686" s="62" customFormat="1" x14ac:dyDescent="0.35"/>
    <row r="9687" s="62" customFormat="1" x14ac:dyDescent="0.35"/>
    <row r="9688" s="62" customFormat="1" x14ac:dyDescent="0.35"/>
    <row r="9689" s="62" customFormat="1" x14ac:dyDescent="0.35"/>
    <row r="9690" s="62" customFormat="1" x14ac:dyDescent="0.35"/>
    <row r="9691" s="62" customFormat="1" x14ac:dyDescent="0.35"/>
    <row r="9692" s="62" customFormat="1" x14ac:dyDescent="0.35"/>
    <row r="9693" s="62" customFormat="1" x14ac:dyDescent="0.35"/>
    <row r="9694" s="62" customFormat="1" x14ac:dyDescent="0.35"/>
    <row r="9695" s="62" customFormat="1" x14ac:dyDescent="0.35"/>
    <row r="9696" s="62" customFormat="1" x14ac:dyDescent="0.35"/>
    <row r="9697" s="62" customFormat="1" x14ac:dyDescent="0.35"/>
    <row r="9698" s="62" customFormat="1" x14ac:dyDescent="0.35"/>
    <row r="9699" s="62" customFormat="1" x14ac:dyDescent="0.35"/>
    <row r="9700" s="62" customFormat="1" x14ac:dyDescent="0.35"/>
    <row r="9701" s="62" customFormat="1" x14ac:dyDescent="0.35"/>
    <row r="9702" s="62" customFormat="1" x14ac:dyDescent="0.35"/>
    <row r="9703" s="62" customFormat="1" x14ac:dyDescent="0.35"/>
    <row r="9704" s="62" customFormat="1" x14ac:dyDescent="0.35"/>
    <row r="9705" s="62" customFormat="1" x14ac:dyDescent="0.35"/>
    <row r="9706" s="62" customFormat="1" x14ac:dyDescent="0.35"/>
    <row r="9707" s="62" customFormat="1" x14ac:dyDescent="0.35"/>
    <row r="9708" s="62" customFormat="1" x14ac:dyDescent="0.35"/>
    <row r="9709" s="62" customFormat="1" x14ac:dyDescent="0.35"/>
    <row r="9710" s="62" customFormat="1" x14ac:dyDescent="0.35"/>
    <row r="9711" s="62" customFormat="1" x14ac:dyDescent="0.35"/>
    <row r="9712" s="62" customFormat="1" x14ac:dyDescent="0.35"/>
    <row r="9713" s="62" customFormat="1" x14ac:dyDescent="0.35"/>
    <row r="9714" s="62" customFormat="1" x14ac:dyDescent="0.35"/>
    <row r="9715" s="62" customFormat="1" x14ac:dyDescent="0.35"/>
    <row r="9716" s="62" customFormat="1" x14ac:dyDescent="0.35"/>
    <row r="9717" s="62" customFormat="1" x14ac:dyDescent="0.35"/>
    <row r="9718" s="62" customFormat="1" x14ac:dyDescent="0.35"/>
    <row r="9719" s="62" customFormat="1" x14ac:dyDescent="0.35"/>
    <row r="9720" s="62" customFormat="1" x14ac:dyDescent="0.35"/>
    <row r="9721" s="62" customFormat="1" x14ac:dyDescent="0.35"/>
    <row r="9722" s="62" customFormat="1" x14ac:dyDescent="0.35"/>
    <row r="9723" s="62" customFormat="1" x14ac:dyDescent="0.35"/>
    <row r="9724" s="62" customFormat="1" x14ac:dyDescent="0.35"/>
    <row r="9725" s="62" customFormat="1" x14ac:dyDescent="0.35"/>
    <row r="9726" s="62" customFormat="1" x14ac:dyDescent="0.35"/>
    <row r="9727" s="62" customFormat="1" x14ac:dyDescent="0.35"/>
    <row r="9728" s="62" customFormat="1" x14ac:dyDescent="0.35"/>
    <row r="9729" s="62" customFormat="1" x14ac:dyDescent="0.35"/>
    <row r="9730" s="62" customFormat="1" x14ac:dyDescent="0.35"/>
    <row r="9731" s="62" customFormat="1" x14ac:dyDescent="0.35"/>
    <row r="9732" s="62" customFormat="1" x14ac:dyDescent="0.35"/>
    <row r="9733" s="62" customFormat="1" x14ac:dyDescent="0.35"/>
    <row r="9734" s="62" customFormat="1" x14ac:dyDescent="0.35"/>
    <row r="9735" s="62" customFormat="1" x14ac:dyDescent="0.35"/>
    <row r="9736" s="62" customFormat="1" x14ac:dyDescent="0.35"/>
    <row r="9737" s="62" customFormat="1" x14ac:dyDescent="0.35"/>
    <row r="9738" s="62" customFormat="1" x14ac:dyDescent="0.35"/>
    <row r="9739" s="62" customFormat="1" x14ac:dyDescent="0.35"/>
    <row r="9740" s="62" customFormat="1" x14ac:dyDescent="0.35"/>
    <row r="9741" s="62" customFormat="1" x14ac:dyDescent="0.35"/>
    <row r="9742" s="62" customFormat="1" x14ac:dyDescent="0.35"/>
    <row r="9743" s="62" customFormat="1" x14ac:dyDescent="0.35"/>
    <row r="9744" s="62" customFormat="1" x14ac:dyDescent="0.35"/>
    <row r="9745" s="62" customFormat="1" x14ac:dyDescent="0.35"/>
    <row r="9746" s="62" customFormat="1" x14ac:dyDescent="0.35"/>
    <row r="9747" s="62" customFormat="1" x14ac:dyDescent="0.35"/>
    <row r="9748" s="62" customFormat="1" x14ac:dyDescent="0.35"/>
    <row r="9749" s="62" customFormat="1" x14ac:dyDescent="0.35"/>
    <row r="9750" s="62" customFormat="1" x14ac:dyDescent="0.35"/>
    <row r="9751" s="62" customFormat="1" x14ac:dyDescent="0.35"/>
    <row r="9752" s="62" customFormat="1" x14ac:dyDescent="0.35"/>
    <row r="9753" s="62" customFormat="1" x14ac:dyDescent="0.35"/>
    <row r="9754" s="62" customFormat="1" x14ac:dyDescent="0.35"/>
    <row r="9755" s="62" customFormat="1" x14ac:dyDescent="0.35"/>
    <row r="9756" s="62" customFormat="1" x14ac:dyDescent="0.35"/>
    <row r="9757" s="62" customFormat="1" x14ac:dyDescent="0.35"/>
    <row r="9758" s="62" customFormat="1" x14ac:dyDescent="0.35"/>
    <row r="9759" s="62" customFormat="1" x14ac:dyDescent="0.35"/>
    <row r="9760" s="62" customFormat="1" x14ac:dyDescent="0.35"/>
    <row r="9761" s="62" customFormat="1" x14ac:dyDescent="0.35"/>
    <row r="9762" s="62" customFormat="1" x14ac:dyDescent="0.35"/>
    <row r="9763" s="62" customFormat="1" x14ac:dyDescent="0.35"/>
    <row r="9764" s="62" customFormat="1" x14ac:dyDescent="0.35"/>
    <row r="9765" s="62" customFormat="1" x14ac:dyDescent="0.35"/>
    <row r="9766" s="62" customFormat="1" x14ac:dyDescent="0.35"/>
    <row r="9767" s="62" customFormat="1" x14ac:dyDescent="0.35"/>
    <row r="9768" s="62" customFormat="1" x14ac:dyDescent="0.35"/>
    <row r="9769" s="62" customFormat="1" x14ac:dyDescent="0.35"/>
    <row r="9770" s="62" customFormat="1" x14ac:dyDescent="0.35"/>
    <row r="9771" s="62" customFormat="1" x14ac:dyDescent="0.35"/>
    <row r="9772" s="62" customFormat="1" x14ac:dyDescent="0.35"/>
    <row r="9773" s="62" customFormat="1" x14ac:dyDescent="0.35"/>
    <row r="9774" s="62" customFormat="1" x14ac:dyDescent="0.35"/>
    <row r="9775" s="62" customFormat="1" x14ac:dyDescent="0.35"/>
    <row r="9776" s="62" customFormat="1" x14ac:dyDescent="0.35"/>
    <row r="9777" s="62" customFormat="1" x14ac:dyDescent="0.35"/>
    <row r="9778" s="62" customFormat="1" x14ac:dyDescent="0.35"/>
    <row r="9779" s="62" customFormat="1" x14ac:dyDescent="0.35"/>
    <row r="9780" s="62" customFormat="1" x14ac:dyDescent="0.35"/>
    <row r="9781" s="62" customFormat="1" x14ac:dyDescent="0.35"/>
    <row r="9782" s="62" customFormat="1" x14ac:dyDescent="0.35"/>
    <row r="9783" s="62" customFormat="1" x14ac:dyDescent="0.35"/>
    <row r="9784" s="62" customFormat="1" x14ac:dyDescent="0.35"/>
    <row r="9785" s="62" customFormat="1" x14ac:dyDescent="0.35"/>
    <row r="9786" s="62" customFormat="1" x14ac:dyDescent="0.35"/>
    <row r="9787" s="62" customFormat="1" x14ac:dyDescent="0.35"/>
    <row r="9788" s="62" customFormat="1" x14ac:dyDescent="0.35"/>
    <row r="9789" s="62" customFormat="1" x14ac:dyDescent="0.35"/>
    <row r="9790" s="62" customFormat="1" x14ac:dyDescent="0.35"/>
    <row r="9791" s="62" customFormat="1" x14ac:dyDescent="0.35"/>
    <row r="9792" s="62" customFormat="1" x14ac:dyDescent="0.35"/>
    <row r="9793" s="62" customFormat="1" x14ac:dyDescent="0.35"/>
    <row r="9794" s="62" customFormat="1" x14ac:dyDescent="0.35"/>
    <row r="9795" s="62" customFormat="1" x14ac:dyDescent="0.35"/>
    <row r="9796" s="62" customFormat="1" x14ac:dyDescent="0.35"/>
    <row r="9797" s="62" customFormat="1" x14ac:dyDescent="0.35"/>
    <row r="9798" s="62" customFormat="1" x14ac:dyDescent="0.35"/>
    <row r="9799" s="62" customFormat="1" x14ac:dyDescent="0.35"/>
    <row r="9800" s="62" customFormat="1" x14ac:dyDescent="0.35"/>
    <row r="9801" s="62" customFormat="1" x14ac:dyDescent="0.35"/>
    <row r="9802" s="62" customFormat="1" x14ac:dyDescent="0.35"/>
    <row r="9803" s="62" customFormat="1" x14ac:dyDescent="0.35"/>
    <row r="9804" s="62" customFormat="1" x14ac:dyDescent="0.35"/>
    <row r="9805" s="62" customFormat="1" x14ac:dyDescent="0.35"/>
    <row r="9806" s="62" customFormat="1" x14ac:dyDescent="0.35"/>
    <row r="9807" s="62" customFormat="1" x14ac:dyDescent="0.35"/>
    <row r="9808" s="62" customFormat="1" x14ac:dyDescent="0.35"/>
    <row r="9809" s="62" customFormat="1" x14ac:dyDescent="0.35"/>
    <row r="9810" s="62" customFormat="1" x14ac:dyDescent="0.35"/>
    <row r="9811" s="62" customFormat="1" x14ac:dyDescent="0.35"/>
    <row r="9812" s="62" customFormat="1" x14ac:dyDescent="0.35"/>
    <row r="9813" s="62" customFormat="1" x14ac:dyDescent="0.35"/>
    <row r="9814" s="62" customFormat="1" x14ac:dyDescent="0.35"/>
    <row r="9815" s="62" customFormat="1" x14ac:dyDescent="0.35"/>
    <row r="9816" s="62" customFormat="1" x14ac:dyDescent="0.35"/>
    <row r="9817" s="62" customFormat="1" x14ac:dyDescent="0.35"/>
    <row r="9818" s="62" customFormat="1" x14ac:dyDescent="0.35"/>
    <row r="9819" s="62" customFormat="1" x14ac:dyDescent="0.35"/>
    <row r="9820" s="62" customFormat="1" x14ac:dyDescent="0.35"/>
    <row r="9821" s="62" customFormat="1" x14ac:dyDescent="0.35"/>
    <row r="9822" s="62" customFormat="1" x14ac:dyDescent="0.35"/>
    <row r="9823" s="62" customFormat="1" x14ac:dyDescent="0.35"/>
    <row r="9824" s="62" customFormat="1" x14ac:dyDescent="0.35"/>
    <row r="9825" s="62" customFormat="1" x14ac:dyDescent="0.35"/>
    <row r="9826" s="62" customFormat="1" x14ac:dyDescent="0.35"/>
    <row r="9827" s="62" customFormat="1" x14ac:dyDescent="0.35"/>
    <row r="9828" s="62" customFormat="1" x14ac:dyDescent="0.35"/>
    <row r="9829" s="62" customFormat="1" x14ac:dyDescent="0.35"/>
    <row r="9830" s="62" customFormat="1" x14ac:dyDescent="0.35"/>
    <row r="9831" s="62" customFormat="1" x14ac:dyDescent="0.35"/>
    <row r="9832" s="62" customFormat="1" x14ac:dyDescent="0.35"/>
    <row r="9833" s="62" customFormat="1" x14ac:dyDescent="0.35"/>
    <row r="9834" s="62" customFormat="1" x14ac:dyDescent="0.35"/>
    <row r="9835" s="62" customFormat="1" x14ac:dyDescent="0.35"/>
    <row r="9836" s="62" customFormat="1" x14ac:dyDescent="0.35"/>
    <row r="9837" s="62" customFormat="1" x14ac:dyDescent="0.35"/>
    <row r="9838" s="62" customFormat="1" x14ac:dyDescent="0.35"/>
    <row r="9839" s="62" customFormat="1" x14ac:dyDescent="0.35"/>
    <row r="9840" s="62" customFormat="1" x14ac:dyDescent="0.35"/>
    <row r="9841" s="62" customFormat="1" x14ac:dyDescent="0.35"/>
    <row r="9842" s="62" customFormat="1" x14ac:dyDescent="0.35"/>
    <row r="9843" s="62" customFormat="1" x14ac:dyDescent="0.35"/>
    <row r="9844" s="62" customFormat="1" x14ac:dyDescent="0.35"/>
    <row r="9845" s="62" customFormat="1" x14ac:dyDescent="0.35"/>
    <row r="9846" s="62" customFormat="1" x14ac:dyDescent="0.35"/>
    <row r="9847" s="62" customFormat="1" x14ac:dyDescent="0.35"/>
    <row r="9848" s="62" customFormat="1" x14ac:dyDescent="0.35"/>
    <row r="9849" s="62" customFormat="1" x14ac:dyDescent="0.35"/>
    <row r="9850" s="62" customFormat="1" x14ac:dyDescent="0.35"/>
    <row r="9851" s="62" customFormat="1" x14ac:dyDescent="0.35"/>
    <row r="9852" s="62" customFormat="1" x14ac:dyDescent="0.35"/>
    <row r="9853" s="62" customFormat="1" x14ac:dyDescent="0.35"/>
    <row r="9854" s="62" customFormat="1" x14ac:dyDescent="0.35"/>
    <row r="9855" s="62" customFormat="1" x14ac:dyDescent="0.35"/>
    <row r="9856" s="62" customFormat="1" x14ac:dyDescent="0.35"/>
    <row r="9857" s="62" customFormat="1" x14ac:dyDescent="0.35"/>
    <row r="9858" s="62" customFormat="1" x14ac:dyDescent="0.35"/>
    <row r="9859" s="62" customFormat="1" x14ac:dyDescent="0.35"/>
    <row r="9860" s="62" customFormat="1" x14ac:dyDescent="0.35"/>
    <row r="9861" s="62" customFormat="1" x14ac:dyDescent="0.35"/>
    <row r="9862" s="62" customFormat="1" x14ac:dyDescent="0.35"/>
    <row r="9863" s="62" customFormat="1" x14ac:dyDescent="0.35"/>
    <row r="9864" s="62" customFormat="1" x14ac:dyDescent="0.35"/>
    <row r="9865" s="62" customFormat="1" x14ac:dyDescent="0.35"/>
    <row r="9866" s="62" customFormat="1" x14ac:dyDescent="0.35"/>
    <row r="9867" s="62" customFormat="1" x14ac:dyDescent="0.35"/>
    <row r="9868" s="62" customFormat="1" x14ac:dyDescent="0.35"/>
    <row r="9869" s="62" customFormat="1" x14ac:dyDescent="0.35"/>
    <row r="9870" s="62" customFormat="1" x14ac:dyDescent="0.35"/>
    <row r="9871" s="62" customFormat="1" x14ac:dyDescent="0.35"/>
    <row r="9872" s="62" customFormat="1" x14ac:dyDescent="0.35"/>
    <row r="9873" s="62" customFormat="1" x14ac:dyDescent="0.35"/>
    <row r="9874" s="62" customFormat="1" x14ac:dyDescent="0.35"/>
    <row r="9875" s="62" customFormat="1" x14ac:dyDescent="0.35"/>
    <row r="9876" s="62" customFormat="1" x14ac:dyDescent="0.35"/>
    <row r="9877" s="62" customFormat="1" x14ac:dyDescent="0.35"/>
    <row r="9878" s="62" customFormat="1" x14ac:dyDescent="0.35"/>
    <row r="9879" s="62" customFormat="1" x14ac:dyDescent="0.35"/>
    <row r="9880" s="62" customFormat="1" x14ac:dyDescent="0.35"/>
    <row r="9881" s="62" customFormat="1" x14ac:dyDescent="0.35"/>
    <row r="9882" s="62" customFormat="1" x14ac:dyDescent="0.35"/>
    <row r="9883" s="62" customFormat="1" x14ac:dyDescent="0.35"/>
    <row r="9884" s="62" customFormat="1" x14ac:dyDescent="0.35"/>
    <row r="9885" s="62" customFormat="1" x14ac:dyDescent="0.35"/>
    <row r="9886" s="62" customFormat="1" x14ac:dyDescent="0.35"/>
    <row r="9887" s="62" customFormat="1" x14ac:dyDescent="0.35"/>
    <row r="9888" s="62" customFormat="1" x14ac:dyDescent="0.35"/>
    <row r="9889" s="62" customFormat="1" x14ac:dyDescent="0.35"/>
    <row r="9890" s="62" customFormat="1" x14ac:dyDescent="0.35"/>
    <row r="9891" s="62" customFormat="1" x14ac:dyDescent="0.35"/>
    <row r="9892" s="62" customFormat="1" x14ac:dyDescent="0.35"/>
    <row r="9893" s="62" customFormat="1" x14ac:dyDescent="0.35"/>
    <row r="9894" s="62" customFormat="1" x14ac:dyDescent="0.35"/>
    <row r="9895" s="62" customFormat="1" x14ac:dyDescent="0.35"/>
    <row r="9896" s="62" customFormat="1" x14ac:dyDescent="0.35"/>
    <row r="9897" s="62" customFormat="1" x14ac:dyDescent="0.35"/>
    <row r="9898" s="62" customFormat="1" x14ac:dyDescent="0.35"/>
    <row r="9899" s="62" customFormat="1" x14ac:dyDescent="0.35"/>
    <row r="9900" s="62" customFormat="1" x14ac:dyDescent="0.35"/>
    <row r="9901" s="62" customFormat="1" x14ac:dyDescent="0.35"/>
    <row r="9902" s="62" customFormat="1" x14ac:dyDescent="0.35"/>
    <row r="9903" s="62" customFormat="1" x14ac:dyDescent="0.35"/>
    <row r="9904" s="62" customFormat="1" x14ac:dyDescent="0.35"/>
    <row r="9905" s="62" customFormat="1" x14ac:dyDescent="0.35"/>
    <row r="9906" s="62" customFormat="1" x14ac:dyDescent="0.35"/>
    <row r="9907" s="62" customFormat="1" x14ac:dyDescent="0.35"/>
    <row r="9908" s="62" customFormat="1" x14ac:dyDescent="0.35"/>
    <row r="9909" s="62" customFormat="1" x14ac:dyDescent="0.35"/>
    <row r="9910" s="62" customFormat="1" x14ac:dyDescent="0.35"/>
    <row r="9911" s="62" customFormat="1" x14ac:dyDescent="0.35"/>
    <row r="9912" s="62" customFormat="1" x14ac:dyDescent="0.35"/>
    <row r="9913" s="62" customFormat="1" x14ac:dyDescent="0.35"/>
    <row r="9914" s="62" customFormat="1" x14ac:dyDescent="0.35"/>
    <row r="9915" s="62" customFormat="1" x14ac:dyDescent="0.35"/>
    <row r="9916" s="62" customFormat="1" x14ac:dyDescent="0.35"/>
    <row r="9917" s="62" customFormat="1" x14ac:dyDescent="0.35"/>
    <row r="9918" s="62" customFormat="1" x14ac:dyDescent="0.35"/>
    <row r="9919" s="62" customFormat="1" x14ac:dyDescent="0.35"/>
    <row r="9920" s="62" customFormat="1" x14ac:dyDescent="0.35"/>
    <row r="9921" s="62" customFormat="1" x14ac:dyDescent="0.35"/>
    <row r="9922" s="62" customFormat="1" x14ac:dyDescent="0.35"/>
    <row r="9923" s="62" customFormat="1" x14ac:dyDescent="0.35"/>
    <row r="9924" s="62" customFormat="1" x14ac:dyDescent="0.35"/>
    <row r="9925" s="62" customFormat="1" x14ac:dyDescent="0.35"/>
    <row r="9926" s="62" customFormat="1" x14ac:dyDescent="0.35"/>
    <row r="9927" s="62" customFormat="1" x14ac:dyDescent="0.35"/>
    <row r="9928" s="62" customFormat="1" x14ac:dyDescent="0.35"/>
    <row r="9929" s="62" customFormat="1" x14ac:dyDescent="0.35"/>
    <row r="9930" s="62" customFormat="1" x14ac:dyDescent="0.35"/>
    <row r="9931" s="62" customFormat="1" x14ac:dyDescent="0.35"/>
    <row r="9932" s="62" customFormat="1" x14ac:dyDescent="0.35"/>
    <row r="9933" s="62" customFormat="1" x14ac:dyDescent="0.35"/>
    <row r="9934" s="62" customFormat="1" x14ac:dyDescent="0.35"/>
    <row r="9935" s="62" customFormat="1" x14ac:dyDescent="0.35"/>
    <row r="9936" s="62" customFormat="1" x14ac:dyDescent="0.35"/>
    <row r="9937" s="62" customFormat="1" x14ac:dyDescent="0.35"/>
    <row r="9938" s="62" customFormat="1" x14ac:dyDescent="0.35"/>
    <row r="9939" s="62" customFormat="1" x14ac:dyDescent="0.35"/>
    <row r="9940" s="62" customFormat="1" x14ac:dyDescent="0.35"/>
    <row r="9941" s="62" customFormat="1" x14ac:dyDescent="0.35"/>
    <row r="9942" s="62" customFormat="1" x14ac:dyDescent="0.35"/>
    <row r="9943" s="62" customFormat="1" x14ac:dyDescent="0.35"/>
    <row r="9944" s="62" customFormat="1" x14ac:dyDescent="0.35"/>
    <row r="9945" s="62" customFormat="1" x14ac:dyDescent="0.35"/>
    <row r="9946" s="62" customFormat="1" x14ac:dyDescent="0.35"/>
    <row r="9947" s="62" customFormat="1" x14ac:dyDescent="0.35"/>
    <row r="9948" s="62" customFormat="1" x14ac:dyDescent="0.35"/>
    <row r="9949" s="62" customFormat="1" x14ac:dyDescent="0.35"/>
    <row r="9950" s="62" customFormat="1" x14ac:dyDescent="0.35"/>
    <row r="9951" s="62" customFormat="1" x14ac:dyDescent="0.35"/>
    <row r="9952" s="62" customFormat="1" x14ac:dyDescent="0.35"/>
    <row r="9953" s="62" customFormat="1" x14ac:dyDescent="0.35"/>
    <row r="9954" s="62" customFormat="1" x14ac:dyDescent="0.35"/>
    <row r="9955" s="62" customFormat="1" x14ac:dyDescent="0.35"/>
    <row r="9956" s="62" customFormat="1" x14ac:dyDescent="0.35"/>
    <row r="9957" s="62" customFormat="1" x14ac:dyDescent="0.35"/>
    <row r="9958" s="62" customFormat="1" x14ac:dyDescent="0.35"/>
    <row r="9959" s="62" customFormat="1" x14ac:dyDescent="0.35"/>
    <row r="9960" s="62" customFormat="1" x14ac:dyDescent="0.35"/>
    <row r="9961" s="62" customFormat="1" x14ac:dyDescent="0.35"/>
    <row r="9962" s="62" customFormat="1" x14ac:dyDescent="0.35"/>
    <row r="9963" s="62" customFormat="1" x14ac:dyDescent="0.35"/>
    <row r="9964" s="62" customFormat="1" x14ac:dyDescent="0.35"/>
    <row r="9965" s="62" customFormat="1" x14ac:dyDescent="0.35"/>
    <row r="9966" s="62" customFormat="1" x14ac:dyDescent="0.35"/>
    <row r="9967" s="62" customFormat="1" x14ac:dyDescent="0.35"/>
    <row r="9968" s="62" customFormat="1" x14ac:dyDescent="0.35"/>
    <row r="9969" s="62" customFormat="1" x14ac:dyDescent="0.35"/>
    <row r="9970" s="62" customFormat="1" x14ac:dyDescent="0.35"/>
    <row r="9971" s="62" customFormat="1" x14ac:dyDescent="0.35"/>
    <row r="9972" s="62" customFormat="1" x14ac:dyDescent="0.35"/>
    <row r="9973" s="62" customFormat="1" x14ac:dyDescent="0.35"/>
    <row r="9974" s="62" customFormat="1" x14ac:dyDescent="0.35"/>
    <row r="9975" s="62" customFormat="1" x14ac:dyDescent="0.35"/>
    <row r="9976" s="62" customFormat="1" x14ac:dyDescent="0.35"/>
    <row r="9977" s="62" customFormat="1" x14ac:dyDescent="0.35"/>
    <row r="9978" s="62" customFormat="1" x14ac:dyDescent="0.35"/>
    <row r="9979" s="62" customFormat="1" x14ac:dyDescent="0.35"/>
    <row r="9980" s="62" customFormat="1" x14ac:dyDescent="0.35"/>
    <row r="9981" s="62" customFormat="1" x14ac:dyDescent="0.35"/>
    <row r="9982" s="62" customFormat="1" x14ac:dyDescent="0.35"/>
    <row r="9983" s="62" customFormat="1" x14ac:dyDescent="0.35"/>
    <row r="9984" s="62" customFormat="1" x14ac:dyDescent="0.35"/>
    <row r="9985" s="62" customFormat="1" x14ac:dyDescent="0.35"/>
    <row r="9986" s="62" customFormat="1" x14ac:dyDescent="0.35"/>
    <row r="9987" s="62" customFormat="1" x14ac:dyDescent="0.35"/>
    <row r="9988" s="62" customFormat="1" x14ac:dyDescent="0.35"/>
    <row r="9989" s="62" customFormat="1" x14ac:dyDescent="0.35"/>
    <row r="9990" s="62" customFormat="1" x14ac:dyDescent="0.35"/>
    <row r="9991" s="62" customFormat="1" x14ac:dyDescent="0.35"/>
    <row r="9992" s="62" customFormat="1" x14ac:dyDescent="0.35"/>
    <row r="9993" s="62" customFormat="1" x14ac:dyDescent="0.35"/>
    <row r="9994" s="62" customFormat="1" x14ac:dyDescent="0.35"/>
    <row r="9995" s="62" customFormat="1" x14ac:dyDescent="0.35"/>
    <row r="9996" s="62" customFormat="1" x14ac:dyDescent="0.35"/>
    <row r="9997" s="62" customFormat="1" x14ac:dyDescent="0.35"/>
    <row r="9998" s="62" customFormat="1" x14ac:dyDescent="0.35"/>
    <row r="9999" s="62" customFormat="1" x14ac:dyDescent="0.35"/>
    <row r="10000" s="62" customFormat="1" x14ac:dyDescent="0.35"/>
    <row r="10001" s="62" customFormat="1" x14ac:dyDescent="0.35"/>
    <row r="10002" s="62" customFormat="1" x14ac:dyDescent="0.35"/>
    <row r="10003" s="62" customFormat="1" x14ac:dyDescent="0.35"/>
    <row r="10004" s="62" customFormat="1" x14ac:dyDescent="0.35"/>
    <row r="10005" s="62" customFormat="1" x14ac:dyDescent="0.35"/>
    <row r="10006" s="62" customFormat="1" x14ac:dyDescent="0.35"/>
    <row r="10007" s="62" customFormat="1" x14ac:dyDescent="0.35"/>
    <row r="10008" s="62" customFormat="1" x14ac:dyDescent="0.35"/>
    <row r="10009" s="62" customFormat="1" x14ac:dyDescent="0.35"/>
    <row r="10010" s="62" customFormat="1" x14ac:dyDescent="0.35"/>
    <row r="10011" s="62" customFormat="1" x14ac:dyDescent="0.35"/>
    <row r="10012" s="62" customFormat="1" x14ac:dyDescent="0.35"/>
    <row r="10013" s="62" customFormat="1" x14ac:dyDescent="0.35"/>
    <row r="10014" s="62" customFormat="1" x14ac:dyDescent="0.35"/>
    <row r="10015" s="62" customFormat="1" x14ac:dyDescent="0.35"/>
    <row r="10016" s="62" customFormat="1" x14ac:dyDescent="0.35"/>
    <row r="10017" s="62" customFormat="1" x14ac:dyDescent="0.35"/>
    <row r="10018" s="62" customFormat="1" x14ac:dyDescent="0.35"/>
    <row r="10019" s="62" customFormat="1" x14ac:dyDescent="0.35"/>
    <row r="10020" s="62" customFormat="1" x14ac:dyDescent="0.35"/>
    <row r="10021" s="62" customFormat="1" x14ac:dyDescent="0.35"/>
    <row r="10022" s="62" customFormat="1" x14ac:dyDescent="0.35"/>
    <row r="10023" s="62" customFormat="1" x14ac:dyDescent="0.35"/>
    <row r="10024" s="62" customFormat="1" x14ac:dyDescent="0.35"/>
    <row r="10025" s="62" customFormat="1" x14ac:dyDescent="0.35"/>
    <row r="10026" s="62" customFormat="1" x14ac:dyDescent="0.35"/>
    <row r="10027" s="62" customFormat="1" x14ac:dyDescent="0.35"/>
    <row r="10028" s="62" customFormat="1" x14ac:dyDescent="0.35"/>
    <row r="10029" s="62" customFormat="1" x14ac:dyDescent="0.35"/>
    <row r="10030" s="62" customFormat="1" x14ac:dyDescent="0.35"/>
    <row r="10031" s="62" customFormat="1" x14ac:dyDescent="0.35"/>
    <row r="10032" s="62" customFormat="1" x14ac:dyDescent="0.35"/>
    <row r="10033" s="62" customFormat="1" x14ac:dyDescent="0.35"/>
    <row r="10034" s="62" customFormat="1" x14ac:dyDescent="0.35"/>
    <row r="10035" s="62" customFormat="1" x14ac:dyDescent="0.35"/>
    <row r="10036" s="62" customFormat="1" x14ac:dyDescent="0.35"/>
    <row r="10037" s="62" customFormat="1" x14ac:dyDescent="0.35"/>
    <row r="10038" s="62" customFormat="1" x14ac:dyDescent="0.35"/>
    <row r="10039" s="62" customFormat="1" x14ac:dyDescent="0.35"/>
    <row r="10040" s="62" customFormat="1" x14ac:dyDescent="0.35"/>
    <row r="10041" s="62" customFormat="1" x14ac:dyDescent="0.35"/>
    <row r="10042" s="62" customFormat="1" x14ac:dyDescent="0.35"/>
    <row r="10043" s="62" customFormat="1" x14ac:dyDescent="0.35"/>
    <row r="10044" s="62" customFormat="1" x14ac:dyDescent="0.35"/>
    <row r="10045" s="62" customFormat="1" x14ac:dyDescent="0.35"/>
    <row r="10046" s="62" customFormat="1" x14ac:dyDescent="0.35"/>
    <row r="10047" s="62" customFormat="1" x14ac:dyDescent="0.35"/>
    <row r="10048" s="62" customFormat="1" x14ac:dyDescent="0.35"/>
    <row r="10049" s="62" customFormat="1" x14ac:dyDescent="0.35"/>
    <row r="10050" s="62" customFormat="1" x14ac:dyDescent="0.35"/>
    <row r="10051" s="62" customFormat="1" x14ac:dyDescent="0.35"/>
    <row r="10052" s="62" customFormat="1" x14ac:dyDescent="0.35"/>
    <row r="10053" s="62" customFormat="1" x14ac:dyDescent="0.35"/>
    <row r="10054" s="62" customFormat="1" x14ac:dyDescent="0.35"/>
    <row r="10055" s="62" customFormat="1" x14ac:dyDescent="0.35"/>
    <row r="10056" s="62" customFormat="1" x14ac:dyDescent="0.35"/>
    <row r="10057" s="62" customFormat="1" x14ac:dyDescent="0.35"/>
    <row r="10058" s="62" customFormat="1" x14ac:dyDescent="0.35"/>
    <row r="10059" s="62" customFormat="1" x14ac:dyDescent="0.35"/>
    <row r="10060" s="62" customFormat="1" x14ac:dyDescent="0.35"/>
    <row r="10061" s="62" customFormat="1" x14ac:dyDescent="0.35"/>
    <row r="10062" s="62" customFormat="1" x14ac:dyDescent="0.35"/>
    <row r="10063" s="62" customFormat="1" x14ac:dyDescent="0.35"/>
    <row r="10064" s="62" customFormat="1" x14ac:dyDescent="0.35"/>
    <row r="10065" s="62" customFormat="1" x14ac:dyDescent="0.35"/>
    <row r="10066" s="62" customFormat="1" x14ac:dyDescent="0.35"/>
    <row r="10067" s="62" customFormat="1" x14ac:dyDescent="0.35"/>
    <row r="10068" s="62" customFormat="1" x14ac:dyDescent="0.35"/>
    <row r="10069" s="62" customFormat="1" x14ac:dyDescent="0.35"/>
    <row r="10070" s="62" customFormat="1" x14ac:dyDescent="0.35"/>
    <row r="10071" s="62" customFormat="1" x14ac:dyDescent="0.35"/>
    <row r="10072" s="62" customFormat="1" x14ac:dyDescent="0.35"/>
    <row r="10073" s="62" customFormat="1" x14ac:dyDescent="0.35"/>
    <row r="10074" s="62" customFormat="1" x14ac:dyDescent="0.35"/>
    <row r="10075" s="62" customFormat="1" x14ac:dyDescent="0.35"/>
    <row r="10076" s="62" customFormat="1" x14ac:dyDescent="0.35"/>
    <row r="10077" s="62" customFormat="1" x14ac:dyDescent="0.35"/>
    <row r="10078" s="62" customFormat="1" x14ac:dyDescent="0.35"/>
    <row r="10079" s="62" customFormat="1" x14ac:dyDescent="0.35"/>
    <row r="10080" s="62" customFormat="1" x14ac:dyDescent="0.35"/>
    <row r="10081" s="62" customFormat="1" x14ac:dyDescent="0.35"/>
    <row r="10082" s="62" customFormat="1" x14ac:dyDescent="0.35"/>
    <row r="10083" s="62" customFormat="1" x14ac:dyDescent="0.35"/>
    <row r="10084" s="62" customFormat="1" x14ac:dyDescent="0.35"/>
    <row r="10085" s="62" customFormat="1" x14ac:dyDescent="0.35"/>
    <row r="10086" s="62" customFormat="1" x14ac:dyDescent="0.35"/>
    <row r="10087" s="62" customFormat="1" x14ac:dyDescent="0.35"/>
    <row r="10088" s="62" customFormat="1" x14ac:dyDescent="0.35"/>
    <row r="10089" s="62" customFormat="1" x14ac:dyDescent="0.35"/>
    <row r="10090" s="62" customFormat="1" x14ac:dyDescent="0.35"/>
    <row r="10091" s="62" customFormat="1" x14ac:dyDescent="0.35"/>
    <row r="10092" s="62" customFormat="1" x14ac:dyDescent="0.35"/>
    <row r="10093" s="62" customFormat="1" x14ac:dyDescent="0.35"/>
    <row r="10094" s="62" customFormat="1" x14ac:dyDescent="0.35"/>
    <row r="10095" s="62" customFormat="1" x14ac:dyDescent="0.35"/>
    <row r="10096" s="62" customFormat="1" x14ac:dyDescent="0.35"/>
    <row r="10097" s="62" customFormat="1" x14ac:dyDescent="0.35"/>
    <row r="10098" s="62" customFormat="1" x14ac:dyDescent="0.35"/>
    <row r="10099" s="62" customFormat="1" x14ac:dyDescent="0.35"/>
    <row r="10100" s="62" customFormat="1" x14ac:dyDescent="0.35"/>
    <row r="10101" s="62" customFormat="1" x14ac:dyDescent="0.35"/>
    <row r="10102" s="62" customFormat="1" x14ac:dyDescent="0.35"/>
    <row r="10103" s="62" customFormat="1" x14ac:dyDescent="0.35"/>
    <row r="10104" s="62" customFormat="1" x14ac:dyDescent="0.35"/>
    <row r="10105" s="62" customFormat="1" x14ac:dyDescent="0.35"/>
    <row r="10106" s="62" customFormat="1" x14ac:dyDescent="0.35"/>
    <row r="10107" s="62" customFormat="1" x14ac:dyDescent="0.35"/>
    <row r="10108" s="62" customFormat="1" x14ac:dyDescent="0.35"/>
    <row r="10109" s="62" customFormat="1" x14ac:dyDescent="0.35"/>
    <row r="10110" s="62" customFormat="1" x14ac:dyDescent="0.35"/>
    <row r="10111" s="62" customFormat="1" x14ac:dyDescent="0.35"/>
    <row r="10112" s="62" customFormat="1" x14ac:dyDescent="0.35"/>
    <row r="10113" s="62" customFormat="1" x14ac:dyDescent="0.35"/>
    <row r="10114" s="62" customFormat="1" x14ac:dyDescent="0.35"/>
    <row r="10115" s="62" customFormat="1" x14ac:dyDescent="0.35"/>
    <row r="10116" s="62" customFormat="1" x14ac:dyDescent="0.35"/>
    <row r="10117" s="62" customFormat="1" x14ac:dyDescent="0.35"/>
    <row r="10118" s="62" customFormat="1" x14ac:dyDescent="0.35"/>
    <row r="10119" s="62" customFormat="1" x14ac:dyDescent="0.35"/>
    <row r="10120" s="62" customFormat="1" x14ac:dyDescent="0.35"/>
    <row r="10121" s="62" customFormat="1" x14ac:dyDescent="0.35"/>
    <row r="10122" s="62" customFormat="1" x14ac:dyDescent="0.35"/>
    <row r="10123" s="62" customFormat="1" x14ac:dyDescent="0.35"/>
    <row r="10124" s="62" customFormat="1" x14ac:dyDescent="0.35"/>
    <row r="10125" s="62" customFormat="1" x14ac:dyDescent="0.35"/>
    <row r="10126" s="62" customFormat="1" x14ac:dyDescent="0.35"/>
    <row r="10127" s="62" customFormat="1" x14ac:dyDescent="0.35"/>
    <row r="10128" s="62" customFormat="1" x14ac:dyDescent="0.35"/>
    <row r="10129" s="62" customFormat="1" x14ac:dyDescent="0.35"/>
    <row r="10130" s="62" customFormat="1" x14ac:dyDescent="0.35"/>
    <row r="10131" s="62" customFormat="1" x14ac:dyDescent="0.35"/>
    <row r="10132" s="62" customFormat="1" x14ac:dyDescent="0.35"/>
    <row r="10133" s="62" customFormat="1" x14ac:dyDescent="0.35"/>
    <row r="10134" s="62" customFormat="1" x14ac:dyDescent="0.35"/>
    <row r="10135" s="62" customFormat="1" x14ac:dyDescent="0.35"/>
    <row r="10136" s="62" customFormat="1" x14ac:dyDescent="0.35"/>
    <row r="10137" s="62" customFormat="1" x14ac:dyDescent="0.35"/>
    <row r="10138" s="62" customFormat="1" x14ac:dyDescent="0.35"/>
    <row r="10139" s="62" customFormat="1" x14ac:dyDescent="0.35"/>
    <row r="10140" s="62" customFormat="1" x14ac:dyDescent="0.35"/>
    <row r="10141" s="62" customFormat="1" x14ac:dyDescent="0.35"/>
    <row r="10142" s="62" customFormat="1" x14ac:dyDescent="0.35"/>
    <row r="10143" s="62" customFormat="1" x14ac:dyDescent="0.35"/>
    <row r="10144" s="62" customFormat="1" x14ac:dyDescent="0.35"/>
    <row r="10145" s="62" customFormat="1" x14ac:dyDescent="0.35"/>
    <row r="10146" s="62" customFormat="1" x14ac:dyDescent="0.35"/>
    <row r="10147" s="62" customFormat="1" x14ac:dyDescent="0.35"/>
    <row r="10148" s="62" customFormat="1" x14ac:dyDescent="0.35"/>
    <row r="10149" s="62" customFormat="1" x14ac:dyDescent="0.35"/>
    <row r="10150" s="62" customFormat="1" x14ac:dyDescent="0.35"/>
    <row r="10151" s="62" customFormat="1" x14ac:dyDescent="0.35"/>
    <row r="10152" s="62" customFormat="1" x14ac:dyDescent="0.35"/>
    <row r="10153" s="62" customFormat="1" x14ac:dyDescent="0.35"/>
    <row r="10154" s="62" customFormat="1" x14ac:dyDescent="0.35"/>
    <row r="10155" s="62" customFormat="1" x14ac:dyDescent="0.35"/>
    <row r="10156" s="62" customFormat="1" x14ac:dyDescent="0.35"/>
    <row r="10157" s="62" customFormat="1" x14ac:dyDescent="0.35"/>
    <row r="10158" s="62" customFormat="1" x14ac:dyDescent="0.35"/>
    <row r="10159" s="62" customFormat="1" x14ac:dyDescent="0.35"/>
    <row r="10160" s="62" customFormat="1" x14ac:dyDescent="0.35"/>
    <row r="10161" s="62" customFormat="1" x14ac:dyDescent="0.35"/>
    <row r="10162" s="62" customFormat="1" x14ac:dyDescent="0.35"/>
    <row r="10163" s="62" customFormat="1" x14ac:dyDescent="0.35"/>
    <row r="10164" s="62" customFormat="1" x14ac:dyDescent="0.35"/>
    <row r="10165" s="62" customFormat="1" x14ac:dyDescent="0.35"/>
    <row r="10166" s="62" customFormat="1" x14ac:dyDescent="0.35"/>
    <row r="10167" s="62" customFormat="1" x14ac:dyDescent="0.35"/>
    <row r="10168" s="62" customFormat="1" x14ac:dyDescent="0.35"/>
    <row r="10169" s="62" customFormat="1" x14ac:dyDescent="0.35"/>
    <row r="10170" s="62" customFormat="1" x14ac:dyDescent="0.35"/>
    <row r="10171" s="62" customFormat="1" x14ac:dyDescent="0.35"/>
    <row r="10172" s="62" customFormat="1" x14ac:dyDescent="0.35"/>
    <row r="10173" s="62" customFormat="1" x14ac:dyDescent="0.35"/>
    <row r="10174" s="62" customFormat="1" x14ac:dyDescent="0.35"/>
    <row r="10175" s="62" customFormat="1" x14ac:dyDescent="0.35"/>
    <row r="10176" s="62" customFormat="1" x14ac:dyDescent="0.35"/>
    <row r="10177" s="62" customFormat="1" x14ac:dyDescent="0.35"/>
    <row r="10178" s="62" customFormat="1" x14ac:dyDescent="0.35"/>
    <row r="10179" s="62" customFormat="1" x14ac:dyDescent="0.35"/>
    <row r="10180" s="62" customFormat="1" x14ac:dyDescent="0.35"/>
    <row r="10181" s="62" customFormat="1" x14ac:dyDescent="0.35"/>
    <row r="10182" s="62" customFormat="1" x14ac:dyDescent="0.35"/>
    <row r="10183" s="62" customFormat="1" x14ac:dyDescent="0.35"/>
    <row r="10184" s="62" customFormat="1" x14ac:dyDescent="0.35"/>
    <row r="10185" s="62" customFormat="1" x14ac:dyDescent="0.35"/>
    <row r="10186" s="62" customFormat="1" x14ac:dyDescent="0.35"/>
    <row r="10187" s="62" customFormat="1" x14ac:dyDescent="0.35"/>
    <row r="10188" s="62" customFormat="1" x14ac:dyDescent="0.35"/>
    <row r="10189" s="62" customFormat="1" x14ac:dyDescent="0.35"/>
    <row r="10190" s="62" customFormat="1" x14ac:dyDescent="0.35"/>
    <row r="10191" s="62" customFormat="1" x14ac:dyDescent="0.35"/>
    <row r="10192" s="62" customFormat="1" x14ac:dyDescent="0.35"/>
    <row r="10193" s="62" customFormat="1" x14ac:dyDescent="0.35"/>
    <row r="10194" s="62" customFormat="1" x14ac:dyDescent="0.35"/>
    <row r="10195" s="62" customFormat="1" x14ac:dyDescent="0.35"/>
    <row r="10196" s="62" customFormat="1" x14ac:dyDescent="0.35"/>
    <row r="10197" s="62" customFormat="1" x14ac:dyDescent="0.35"/>
    <row r="10198" s="62" customFormat="1" x14ac:dyDescent="0.35"/>
    <row r="10199" s="62" customFormat="1" x14ac:dyDescent="0.35"/>
    <row r="10200" s="62" customFormat="1" x14ac:dyDescent="0.35"/>
    <row r="10201" s="62" customFormat="1" x14ac:dyDescent="0.35"/>
    <row r="10202" s="62" customFormat="1" x14ac:dyDescent="0.35"/>
    <row r="10203" s="62" customFormat="1" x14ac:dyDescent="0.35"/>
    <row r="10204" s="62" customFormat="1" x14ac:dyDescent="0.35"/>
    <row r="10205" s="62" customFormat="1" x14ac:dyDescent="0.35"/>
    <row r="10206" s="62" customFormat="1" x14ac:dyDescent="0.35"/>
    <row r="10207" s="62" customFormat="1" x14ac:dyDescent="0.35"/>
    <row r="10208" s="62" customFormat="1" x14ac:dyDescent="0.35"/>
    <row r="10209" s="62" customFormat="1" x14ac:dyDescent="0.35"/>
    <row r="10210" s="62" customFormat="1" x14ac:dyDescent="0.35"/>
    <row r="10211" s="62" customFormat="1" x14ac:dyDescent="0.35"/>
    <row r="10212" s="62" customFormat="1" x14ac:dyDescent="0.35"/>
    <row r="10213" s="62" customFormat="1" x14ac:dyDescent="0.35"/>
    <row r="10214" s="62" customFormat="1" x14ac:dyDescent="0.35"/>
    <row r="10215" s="62" customFormat="1" x14ac:dyDescent="0.35"/>
    <row r="10216" s="62" customFormat="1" x14ac:dyDescent="0.35"/>
    <row r="10217" s="62" customFormat="1" x14ac:dyDescent="0.35"/>
    <row r="10218" s="62" customFormat="1" x14ac:dyDescent="0.35"/>
    <row r="10219" s="62" customFormat="1" x14ac:dyDescent="0.35"/>
    <row r="10220" s="62" customFormat="1" x14ac:dyDescent="0.35"/>
    <row r="10221" s="62" customFormat="1" x14ac:dyDescent="0.35"/>
    <row r="10222" s="62" customFormat="1" x14ac:dyDescent="0.35"/>
    <row r="10223" s="62" customFormat="1" x14ac:dyDescent="0.35"/>
    <row r="10224" s="62" customFormat="1" x14ac:dyDescent="0.35"/>
    <row r="10225" s="62" customFormat="1" x14ac:dyDescent="0.35"/>
    <row r="10226" s="62" customFormat="1" x14ac:dyDescent="0.35"/>
    <row r="10227" s="62" customFormat="1" x14ac:dyDescent="0.35"/>
    <row r="10228" s="62" customFormat="1" x14ac:dyDescent="0.35"/>
    <row r="10229" s="62" customFormat="1" x14ac:dyDescent="0.35"/>
    <row r="10230" s="62" customFormat="1" x14ac:dyDescent="0.35"/>
    <row r="10231" s="62" customFormat="1" x14ac:dyDescent="0.35"/>
    <row r="10232" s="62" customFormat="1" x14ac:dyDescent="0.35"/>
    <row r="10233" s="62" customFormat="1" x14ac:dyDescent="0.35"/>
    <row r="10234" s="62" customFormat="1" x14ac:dyDescent="0.35"/>
    <row r="10235" s="62" customFormat="1" x14ac:dyDescent="0.35"/>
    <row r="10236" s="62" customFormat="1" x14ac:dyDescent="0.35"/>
    <row r="10237" s="62" customFormat="1" x14ac:dyDescent="0.35"/>
    <row r="10238" s="62" customFormat="1" x14ac:dyDescent="0.35"/>
    <row r="10239" s="62" customFormat="1" x14ac:dyDescent="0.35"/>
    <row r="10240" s="62" customFormat="1" x14ac:dyDescent="0.35"/>
    <row r="10241" s="62" customFormat="1" x14ac:dyDescent="0.35"/>
    <row r="10242" s="62" customFormat="1" x14ac:dyDescent="0.35"/>
    <row r="10243" s="62" customFormat="1" x14ac:dyDescent="0.35"/>
    <row r="10244" s="62" customFormat="1" x14ac:dyDescent="0.35"/>
    <row r="10245" s="62" customFormat="1" x14ac:dyDescent="0.35"/>
    <row r="10246" s="62" customFormat="1" x14ac:dyDescent="0.35"/>
    <row r="10247" s="62" customFormat="1" x14ac:dyDescent="0.35"/>
    <row r="10248" s="62" customFormat="1" x14ac:dyDescent="0.35"/>
    <row r="10249" s="62" customFormat="1" x14ac:dyDescent="0.35"/>
    <row r="10250" s="62" customFormat="1" x14ac:dyDescent="0.35"/>
    <row r="10251" s="62" customFormat="1" x14ac:dyDescent="0.35"/>
    <row r="10252" s="62" customFormat="1" x14ac:dyDescent="0.35"/>
    <row r="10253" s="62" customFormat="1" x14ac:dyDescent="0.35"/>
    <row r="10254" s="62" customFormat="1" x14ac:dyDescent="0.35"/>
    <row r="10255" s="62" customFormat="1" x14ac:dyDescent="0.35"/>
    <row r="10256" s="62" customFormat="1" x14ac:dyDescent="0.35"/>
    <row r="10257" s="62" customFormat="1" x14ac:dyDescent="0.35"/>
    <row r="10258" s="62" customFormat="1" x14ac:dyDescent="0.35"/>
    <row r="10259" s="62" customFormat="1" x14ac:dyDescent="0.35"/>
    <row r="10260" s="62" customFormat="1" x14ac:dyDescent="0.35"/>
    <row r="10261" s="62" customFormat="1" x14ac:dyDescent="0.35"/>
    <row r="10262" s="62" customFormat="1" x14ac:dyDescent="0.35"/>
    <row r="10263" s="62" customFormat="1" x14ac:dyDescent="0.35"/>
    <row r="10264" s="62" customFormat="1" x14ac:dyDescent="0.35"/>
    <row r="10265" s="62" customFormat="1" x14ac:dyDescent="0.35"/>
    <row r="10266" s="62" customFormat="1" x14ac:dyDescent="0.35"/>
    <row r="10267" s="62" customFormat="1" x14ac:dyDescent="0.35"/>
    <row r="10268" s="62" customFormat="1" x14ac:dyDescent="0.35"/>
    <row r="10269" s="62" customFormat="1" x14ac:dyDescent="0.35"/>
    <row r="10270" s="62" customFormat="1" x14ac:dyDescent="0.35"/>
    <row r="10271" s="62" customFormat="1" x14ac:dyDescent="0.35"/>
    <row r="10272" s="62" customFormat="1" x14ac:dyDescent="0.35"/>
    <row r="10273" s="62" customFormat="1" x14ac:dyDescent="0.35"/>
    <row r="10274" s="62" customFormat="1" x14ac:dyDescent="0.35"/>
    <row r="10275" s="62" customFormat="1" x14ac:dyDescent="0.35"/>
    <row r="10276" s="62" customFormat="1" x14ac:dyDescent="0.35"/>
    <row r="10277" s="62" customFormat="1" x14ac:dyDescent="0.35"/>
    <row r="10278" s="62" customFormat="1" x14ac:dyDescent="0.35"/>
    <row r="10279" s="62" customFormat="1" x14ac:dyDescent="0.35"/>
    <row r="10280" s="62" customFormat="1" x14ac:dyDescent="0.35"/>
    <row r="10281" s="62" customFormat="1" x14ac:dyDescent="0.35"/>
    <row r="10282" s="62" customFormat="1" x14ac:dyDescent="0.35"/>
    <row r="10283" s="62" customFormat="1" x14ac:dyDescent="0.35"/>
    <row r="10284" s="62" customFormat="1" x14ac:dyDescent="0.35"/>
    <row r="10285" s="62" customFormat="1" x14ac:dyDescent="0.35"/>
    <row r="10286" s="62" customFormat="1" x14ac:dyDescent="0.35"/>
    <row r="10287" s="62" customFormat="1" x14ac:dyDescent="0.35"/>
    <row r="10288" s="62" customFormat="1" x14ac:dyDescent="0.35"/>
    <row r="10289" s="62" customFormat="1" x14ac:dyDescent="0.35"/>
    <row r="10290" s="62" customFormat="1" x14ac:dyDescent="0.35"/>
    <row r="10291" s="62" customFormat="1" x14ac:dyDescent="0.35"/>
    <row r="10292" s="62" customFormat="1" x14ac:dyDescent="0.35"/>
    <row r="10293" s="62" customFormat="1" x14ac:dyDescent="0.35"/>
    <row r="10294" s="62" customFormat="1" x14ac:dyDescent="0.35"/>
    <row r="10295" s="62" customFormat="1" x14ac:dyDescent="0.35"/>
    <row r="10296" s="62" customFormat="1" x14ac:dyDescent="0.35"/>
    <row r="10297" s="62" customFormat="1" x14ac:dyDescent="0.35"/>
    <row r="10298" s="62" customFormat="1" x14ac:dyDescent="0.35"/>
    <row r="10299" s="62" customFormat="1" x14ac:dyDescent="0.35"/>
    <row r="10300" s="62" customFormat="1" x14ac:dyDescent="0.35"/>
    <row r="10301" s="62" customFormat="1" x14ac:dyDescent="0.35"/>
    <row r="10302" s="62" customFormat="1" x14ac:dyDescent="0.35"/>
    <row r="10303" s="62" customFormat="1" x14ac:dyDescent="0.35"/>
    <row r="10304" s="62" customFormat="1" x14ac:dyDescent="0.35"/>
    <row r="10305" s="62" customFormat="1" x14ac:dyDescent="0.35"/>
    <row r="10306" s="62" customFormat="1" x14ac:dyDescent="0.35"/>
    <row r="10307" s="62" customFormat="1" x14ac:dyDescent="0.35"/>
    <row r="10308" s="62" customFormat="1" x14ac:dyDescent="0.35"/>
    <row r="10309" s="62" customFormat="1" x14ac:dyDescent="0.35"/>
    <row r="10310" s="62" customFormat="1" x14ac:dyDescent="0.35"/>
    <row r="10311" s="62" customFormat="1" x14ac:dyDescent="0.35"/>
    <row r="10312" s="62" customFormat="1" x14ac:dyDescent="0.35"/>
    <row r="10313" s="62" customFormat="1" x14ac:dyDescent="0.35"/>
    <row r="10314" s="62" customFormat="1" x14ac:dyDescent="0.35"/>
    <row r="10315" s="62" customFormat="1" x14ac:dyDescent="0.35"/>
    <row r="10316" s="62" customFormat="1" x14ac:dyDescent="0.35"/>
    <row r="10317" s="62" customFormat="1" x14ac:dyDescent="0.35"/>
    <row r="10318" s="62" customFormat="1" x14ac:dyDescent="0.35"/>
    <row r="10319" s="62" customFormat="1" x14ac:dyDescent="0.35"/>
    <row r="10320" s="62" customFormat="1" x14ac:dyDescent="0.35"/>
    <row r="10321" s="62" customFormat="1" x14ac:dyDescent="0.35"/>
    <row r="10322" s="62" customFormat="1" x14ac:dyDescent="0.35"/>
    <row r="10323" s="62" customFormat="1" x14ac:dyDescent="0.35"/>
    <row r="10324" s="62" customFormat="1" x14ac:dyDescent="0.35"/>
    <row r="10325" s="62" customFormat="1" x14ac:dyDescent="0.35"/>
    <row r="10326" s="62" customFormat="1" x14ac:dyDescent="0.35"/>
    <row r="10327" s="62" customFormat="1" x14ac:dyDescent="0.35"/>
    <row r="10328" s="62" customFormat="1" x14ac:dyDescent="0.35"/>
    <row r="10329" s="62" customFormat="1" x14ac:dyDescent="0.35"/>
    <row r="10330" s="62" customFormat="1" x14ac:dyDescent="0.35"/>
    <row r="10331" s="62" customFormat="1" x14ac:dyDescent="0.35"/>
    <row r="10332" s="62" customFormat="1" x14ac:dyDescent="0.35"/>
    <row r="10333" s="62" customFormat="1" x14ac:dyDescent="0.35"/>
    <row r="10334" s="62" customFormat="1" x14ac:dyDescent="0.35"/>
    <row r="10335" s="62" customFormat="1" x14ac:dyDescent="0.35"/>
    <row r="10336" s="62" customFormat="1" x14ac:dyDescent="0.35"/>
    <row r="10337" s="62" customFormat="1" x14ac:dyDescent="0.35"/>
    <row r="10338" s="62" customFormat="1" x14ac:dyDescent="0.35"/>
    <row r="10339" s="62" customFormat="1" x14ac:dyDescent="0.35"/>
    <row r="10340" s="62" customFormat="1" x14ac:dyDescent="0.35"/>
    <row r="10341" s="62" customFormat="1" x14ac:dyDescent="0.35"/>
    <row r="10342" s="62" customFormat="1" x14ac:dyDescent="0.35"/>
    <row r="10343" s="62" customFormat="1" x14ac:dyDescent="0.35"/>
    <row r="10344" s="62" customFormat="1" x14ac:dyDescent="0.35"/>
    <row r="10345" s="62" customFormat="1" x14ac:dyDescent="0.35"/>
    <row r="10346" s="62" customFormat="1" x14ac:dyDescent="0.35"/>
    <row r="10347" s="62" customFormat="1" x14ac:dyDescent="0.35"/>
    <row r="10348" s="62" customFormat="1" x14ac:dyDescent="0.35"/>
    <row r="10349" s="62" customFormat="1" x14ac:dyDescent="0.35"/>
    <row r="10350" s="62" customFormat="1" x14ac:dyDescent="0.35"/>
    <row r="10351" s="62" customFormat="1" x14ac:dyDescent="0.35"/>
    <row r="10352" s="62" customFormat="1" x14ac:dyDescent="0.35"/>
    <row r="10353" s="62" customFormat="1" x14ac:dyDescent="0.35"/>
    <row r="10354" s="62" customFormat="1" x14ac:dyDescent="0.35"/>
    <row r="10355" s="62" customFormat="1" x14ac:dyDescent="0.35"/>
    <row r="10356" s="62" customFormat="1" x14ac:dyDescent="0.35"/>
    <row r="10357" s="62" customFormat="1" x14ac:dyDescent="0.35"/>
    <row r="10358" s="62" customFormat="1" x14ac:dyDescent="0.35"/>
    <row r="10359" s="62" customFormat="1" x14ac:dyDescent="0.35"/>
    <row r="10360" s="62" customFormat="1" x14ac:dyDescent="0.35"/>
    <row r="10361" s="62" customFormat="1" x14ac:dyDescent="0.35"/>
    <row r="10362" s="62" customFormat="1" x14ac:dyDescent="0.35"/>
    <row r="10363" s="62" customFormat="1" x14ac:dyDescent="0.35"/>
    <row r="10364" s="62" customFormat="1" x14ac:dyDescent="0.35"/>
    <row r="10365" s="62" customFormat="1" x14ac:dyDescent="0.35"/>
    <row r="10366" s="62" customFormat="1" x14ac:dyDescent="0.35"/>
    <row r="10367" s="62" customFormat="1" x14ac:dyDescent="0.35"/>
    <row r="10368" s="62" customFormat="1" x14ac:dyDescent="0.35"/>
    <row r="10369" s="62" customFormat="1" x14ac:dyDescent="0.35"/>
    <row r="10370" s="62" customFormat="1" x14ac:dyDescent="0.35"/>
    <row r="10371" s="62" customFormat="1" x14ac:dyDescent="0.35"/>
    <row r="10372" s="62" customFormat="1" x14ac:dyDescent="0.35"/>
    <row r="10373" s="62" customFormat="1" x14ac:dyDescent="0.35"/>
    <row r="10374" s="62" customFormat="1" x14ac:dyDescent="0.35"/>
    <row r="10375" s="62" customFormat="1" x14ac:dyDescent="0.35"/>
    <row r="10376" s="62" customFormat="1" x14ac:dyDescent="0.35"/>
    <row r="10377" s="62" customFormat="1" x14ac:dyDescent="0.35"/>
    <row r="10378" s="62" customFormat="1" x14ac:dyDescent="0.35"/>
    <row r="10379" s="62" customFormat="1" x14ac:dyDescent="0.35"/>
    <row r="10380" s="62" customFormat="1" x14ac:dyDescent="0.35"/>
    <row r="10381" s="62" customFormat="1" x14ac:dyDescent="0.35"/>
    <row r="10382" s="62" customFormat="1" x14ac:dyDescent="0.35"/>
    <row r="10383" s="62" customFormat="1" x14ac:dyDescent="0.35"/>
    <row r="10384" s="62" customFormat="1" x14ac:dyDescent="0.35"/>
    <row r="10385" s="62" customFormat="1" x14ac:dyDescent="0.35"/>
    <row r="10386" s="62" customFormat="1" x14ac:dyDescent="0.35"/>
    <row r="10387" s="62" customFormat="1" x14ac:dyDescent="0.35"/>
    <row r="10388" s="62" customFormat="1" x14ac:dyDescent="0.35"/>
    <row r="10389" s="62" customFormat="1" x14ac:dyDescent="0.35"/>
    <row r="10390" s="62" customFormat="1" x14ac:dyDescent="0.35"/>
    <row r="10391" s="62" customFormat="1" x14ac:dyDescent="0.35"/>
    <row r="10392" s="62" customFormat="1" x14ac:dyDescent="0.35"/>
    <row r="10393" s="62" customFormat="1" x14ac:dyDescent="0.35"/>
    <row r="10394" s="62" customFormat="1" x14ac:dyDescent="0.35"/>
    <row r="10395" s="62" customFormat="1" x14ac:dyDescent="0.35"/>
    <row r="10396" s="62" customFormat="1" x14ac:dyDescent="0.35"/>
    <row r="10397" s="62" customFormat="1" x14ac:dyDescent="0.35"/>
    <row r="10398" s="62" customFormat="1" x14ac:dyDescent="0.35"/>
    <row r="10399" s="62" customFormat="1" x14ac:dyDescent="0.35"/>
    <row r="10400" s="62" customFormat="1" x14ac:dyDescent="0.35"/>
    <row r="10401" s="62" customFormat="1" x14ac:dyDescent="0.35"/>
    <row r="10402" s="62" customFormat="1" x14ac:dyDescent="0.35"/>
    <row r="10403" s="62" customFormat="1" x14ac:dyDescent="0.35"/>
    <row r="10404" s="62" customFormat="1" x14ac:dyDescent="0.35"/>
    <row r="10405" s="62" customFormat="1" x14ac:dyDescent="0.35"/>
    <row r="10406" s="62" customFormat="1" x14ac:dyDescent="0.35"/>
    <row r="10407" s="62" customFormat="1" x14ac:dyDescent="0.35"/>
    <row r="10408" s="62" customFormat="1" x14ac:dyDescent="0.35"/>
    <row r="10409" s="62" customFormat="1" x14ac:dyDescent="0.35"/>
    <row r="10410" s="62" customFormat="1" x14ac:dyDescent="0.35"/>
    <row r="10411" s="62" customFormat="1" x14ac:dyDescent="0.35"/>
    <row r="10412" s="62" customFormat="1" x14ac:dyDescent="0.35"/>
    <row r="10413" s="62" customFormat="1" x14ac:dyDescent="0.35"/>
    <row r="10414" s="62" customFormat="1" x14ac:dyDescent="0.35"/>
    <row r="10415" s="62" customFormat="1" x14ac:dyDescent="0.35"/>
    <row r="10416" s="62" customFormat="1" x14ac:dyDescent="0.35"/>
    <row r="10417" s="62" customFormat="1" x14ac:dyDescent="0.35"/>
    <row r="10418" s="62" customFormat="1" x14ac:dyDescent="0.35"/>
    <row r="10419" s="62" customFormat="1" x14ac:dyDescent="0.35"/>
    <row r="10420" s="62" customFormat="1" x14ac:dyDescent="0.35"/>
    <row r="10421" s="62" customFormat="1" x14ac:dyDescent="0.35"/>
    <row r="10422" s="62" customFormat="1" x14ac:dyDescent="0.35"/>
    <row r="10423" s="62" customFormat="1" x14ac:dyDescent="0.35"/>
    <row r="10424" s="62" customFormat="1" x14ac:dyDescent="0.35"/>
    <row r="10425" s="62" customFormat="1" x14ac:dyDescent="0.35"/>
    <row r="10426" s="62" customFormat="1" x14ac:dyDescent="0.35"/>
    <row r="10427" s="62" customFormat="1" x14ac:dyDescent="0.35"/>
    <row r="10428" s="62" customFormat="1" x14ac:dyDescent="0.35"/>
    <row r="10429" s="62" customFormat="1" x14ac:dyDescent="0.35"/>
    <row r="10430" s="62" customFormat="1" x14ac:dyDescent="0.35"/>
    <row r="10431" s="62" customFormat="1" x14ac:dyDescent="0.35"/>
    <row r="10432" s="62" customFormat="1" x14ac:dyDescent="0.35"/>
    <row r="10433" s="62" customFormat="1" x14ac:dyDescent="0.35"/>
    <row r="10434" s="62" customFormat="1" x14ac:dyDescent="0.35"/>
    <row r="10435" s="62" customFormat="1" x14ac:dyDescent="0.35"/>
    <row r="10436" s="62" customFormat="1" x14ac:dyDescent="0.35"/>
    <row r="10437" s="62" customFormat="1" x14ac:dyDescent="0.35"/>
    <row r="10438" s="62" customFormat="1" x14ac:dyDescent="0.35"/>
    <row r="10439" s="62" customFormat="1" x14ac:dyDescent="0.35"/>
    <row r="10440" s="62" customFormat="1" x14ac:dyDescent="0.35"/>
    <row r="10441" s="62" customFormat="1" x14ac:dyDescent="0.35"/>
    <row r="10442" s="62" customFormat="1" x14ac:dyDescent="0.35"/>
    <row r="10443" s="62" customFormat="1" x14ac:dyDescent="0.35"/>
    <row r="10444" s="62" customFormat="1" x14ac:dyDescent="0.35"/>
    <row r="10445" s="62" customFormat="1" x14ac:dyDescent="0.35"/>
    <row r="10446" s="62" customFormat="1" x14ac:dyDescent="0.35"/>
    <row r="10447" s="62" customFormat="1" x14ac:dyDescent="0.35"/>
    <row r="10448" s="62" customFormat="1" x14ac:dyDescent="0.35"/>
    <row r="10449" s="62" customFormat="1" x14ac:dyDescent="0.35"/>
    <row r="10450" s="62" customFormat="1" x14ac:dyDescent="0.35"/>
    <row r="10451" s="62" customFormat="1" x14ac:dyDescent="0.35"/>
    <row r="10452" s="62" customFormat="1" x14ac:dyDescent="0.35"/>
    <row r="10453" s="62" customFormat="1" x14ac:dyDescent="0.35"/>
    <row r="10454" s="62" customFormat="1" x14ac:dyDescent="0.35"/>
    <row r="10455" s="62" customFormat="1" x14ac:dyDescent="0.35"/>
    <row r="10456" s="62" customFormat="1" x14ac:dyDescent="0.35"/>
    <row r="10457" s="62" customFormat="1" x14ac:dyDescent="0.35"/>
    <row r="10458" s="62" customFormat="1" x14ac:dyDescent="0.35"/>
    <row r="10459" s="62" customFormat="1" x14ac:dyDescent="0.35"/>
    <row r="10460" s="62" customFormat="1" x14ac:dyDescent="0.35"/>
    <row r="10461" s="62" customFormat="1" x14ac:dyDescent="0.35"/>
    <row r="10462" s="62" customFormat="1" x14ac:dyDescent="0.35"/>
    <row r="10463" s="62" customFormat="1" x14ac:dyDescent="0.35"/>
    <row r="10464" s="62" customFormat="1" x14ac:dyDescent="0.35"/>
    <row r="10465" s="62" customFormat="1" x14ac:dyDescent="0.35"/>
    <row r="10466" s="62" customFormat="1" x14ac:dyDescent="0.35"/>
    <row r="10467" s="62" customFormat="1" x14ac:dyDescent="0.35"/>
    <row r="10468" s="62" customFormat="1" x14ac:dyDescent="0.35"/>
    <row r="10469" s="62" customFormat="1" x14ac:dyDescent="0.35"/>
    <row r="10470" s="62" customFormat="1" x14ac:dyDescent="0.35"/>
    <row r="10471" s="62" customFormat="1" x14ac:dyDescent="0.35"/>
    <row r="10472" s="62" customFormat="1" x14ac:dyDescent="0.35"/>
    <row r="10473" s="62" customFormat="1" x14ac:dyDescent="0.35"/>
    <row r="10474" s="62" customFormat="1" x14ac:dyDescent="0.35"/>
    <row r="10475" s="62" customFormat="1" x14ac:dyDescent="0.35"/>
    <row r="10476" s="62" customFormat="1" x14ac:dyDescent="0.35"/>
    <row r="10477" s="62" customFormat="1" x14ac:dyDescent="0.35"/>
    <row r="10478" s="62" customFormat="1" x14ac:dyDescent="0.35"/>
    <row r="10479" s="62" customFormat="1" x14ac:dyDescent="0.35"/>
    <row r="10480" s="62" customFormat="1" x14ac:dyDescent="0.35"/>
    <row r="10481" s="62" customFormat="1" x14ac:dyDescent="0.35"/>
    <row r="10482" s="62" customFormat="1" x14ac:dyDescent="0.35"/>
    <row r="10483" s="62" customFormat="1" x14ac:dyDescent="0.35"/>
    <row r="10484" s="62" customFormat="1" x14ac:dyDescent="0.35"/>
    <row r="10485" s="62" customFormat="1" x14ac:dyDescent="0.35"/>
    <row r="10486" s="62" customFormat="1" x14ac:dyDescent="0.35"/>
    <row r="10487" s="62" customFormat="1" x14ac:dyDescent="0.35"/>
    <row r="10488" s="62" customFormat="1" x14ac:dyDescent="0.35"/>
    <row r="10489" s="62" customFormat="1" x14ac:dyDescent="0.35"/>
    <row r="10490" s="62" customFormat="1" x14ac:dyDescent="0.35"/>
    <row r="10491" s="62" customFormat="1" x14ac:dyDescent="0.35"/>
    <row r="10492" s="62" customFormat="1" x14ac:dyDescent="0.35"/>
    <row r="10493" s="62" customFormat="1" x14ac:dyDescent="0.35"/>
    <row r="10494" s="62" customFormat="1" x14ac:dyDescent="0.35"/>
    <row r="10495" s="62" customFormat="1" x14ac:dyDescent="0.35"/>
    <row r="10496" s="62" customFormat="1" x14ac:dyDescent="0.35"/>
    <row r="10497" s="62" customFormat="1" x14ac:dyDescent="0.35"/>
    <row r="10498" s="62" customFormat="1" x14ac:dyDescent="0.35"/>
    <row r="10499" s="62" customFormat="1" x14ac:dyDescent="0.35"/>
    <row r="10500" s="62" customFormat="1" x14ac:dyDescent="0.35"/>
    <row r="10501" s="62" customFormat="1" x14ac:dyDescent="0.35"/>
    <row r="10502" s="62" customFormat="1" x14ac:dyDescent="0.35"/>
    <row r="10503" s="62" customFormat="1" x14ac:dyDescent="0.35"/>
    <row r="10504" s="62" customFormat="1" x14ac:dyDescent="0.35"/>
    <row r="10505" s="62" customFormat="1" x14ac:dyDescent="0.35"/>
    <row r="10506" s="62" customFormat="1" x14ac:dyDescent="0.35"/>
    <row r="10507" s="62" customFormat="1" x14ac:dyDescent="0.35"/>
    <row r="10508" s="62" customFormat="1" x14ac:dyDescent="0.35"/>
    <row r="10509" s="62" customFormat="1" x14ac:dyDescent="0.35"/>
    <row r="10510" s="62" customFormat="1" x14ac:dyDescent="0.35"/>
    <row r="10511" s="62" customFormat="1" x14ac:dyDescent="0.35"/>
    <row r="10512" s="62" customFormat="1" x14ac:dyDescent="0.35"/>
    <row r="10513" s="62" customFormat="1" x14ac:dyDescent="0.35"/>
    <row r="10514" s="62" customFormat="1" x14ac:dyDescent="0.35"/>
    <row r="10515" s="62" customFormat="1" x14ac:dyDescent="0.35"/>
    <row r="10516" s="62" customFormat="1" x14ac:dyDescent="0.35"/>
    <row r="10517" s="62" customFormat="1" x14ac:dyDescent="0.35"/>
    <row r="10518" s="62" customFormat="1" x14ac:dyDescent="0.35"/>
    <row r="10519" s="62" customFormat="1" x14ac:dyDescent="0.35"/>
    <row r="10520" s="62" customFormat="1" x14ac:dyDescent="0.35"/>
    <row r="10521" s="62" customFormat="1" x14ac:dyDescent="0.35"/>
    <row r="10522" s="62" customFormat="1" x14ac:dyDescent="0.35"/>
    <row r="10523" s="62" customFormat="1" x14ac:dyDescent="0.35"/>
    <row r="10524" s="62" customFormat="1" x14ac:dyDescent="0.35"/>
    <row r="10525" s="62" customFormat="1" x14ac:dyDescent="0.35"/>
    <row r="10526" s="62" customFormat="1" x14ac:dyDescent="0.35"/>
    <row r="10527" s="62" customFormat="1" x14ac:dyDescent="0.35"/>
    <row r="10528" s="62" customFormat="1" x14ac:dyDescent="0.35"/>
    <row r="10529" s="62" customFormat="1" x14ac:dyDescent="0.35"/>
    <row r="10530" s="62" customFormat="1" x14ac:dyDescent="0.35"/>
    <row r="10531" s="62" customFormat="1" x14ac:dyDescent="0.35"/>
    <row r="10532" s="62" customFormat="1" x14ac:dyDescent="0.35"/>
    <row r="10533" s="62" customFormat="1" x14ac:dyDescent="0.35"/>
    <row r="10534" s="62" customFormat="1" x14ac:dyDescent="0.35"/>
    <row r="10535" s="62" customFormat="1" x14ac:dyDescent="0.35"/>
    <row r="10536" s="62" customFormat="1" x14ac:dyDescent="0.35"/>
    <row r="10537" s="62" customFormat="1" x14ac:dyDescent="0.35"/>
    <row r="10538" s="62" customFormat="1" x14ac:dyDescent="0.35"/>
    <row r="10539" s="62" customFormat="1" x14ac:dyDescent="0.35"/>
    <row r="10540" s="62" customFormat="1" x14ac:dyDescent="0.35"/>
    <row r="10541" s="62" customFormat="1" x14ac:dyDescent="0.35"/>
    <row r="10542" s="62" customFormat="1" x14ac:dyDescent="0.35"/>
    <row r="10543" s="62" customFormat="1" x14ac:dyDescent="0.35"/>
    <row r="10544" s="62" customFormat="1" x14ac:dyDescent="0.35"/>
    <row r="10545" s="62" customFormat="1" x14ac:dyDescent="0.35"/>
    <row r="10546" s="62" customFormat="1" x14ac:dyDescent="0.35"/>
    <row r="10547" s="62" customFormat="1" x14ac:dyDescent="0.35"/>
    <row r="10548" s="62" customFormat="1" x14ac:dyDescent="0.35"/>
    <row r="10549" s="62" customFormat="1" x14ac:dyDescent="0.35"/>
    <row r="10550" s="62" customFormat="1" x14ac:dyDescent="0.35"/>
    <row r="10551" s="62" customFormat="1" x14ac:dyDescent="0.35"/>
    <row r="10552" s="62" customFormat="1" x14ac:dyDescent="0.35"/>
    <row r="10553" s="62" customFormat="1" x14ac:dyDescent="0.35"/>
    <row r="10554" s="62" customFormat="1" x14ac:dyDescent="0.35"/>
    <row r="10555" s="62" customFormat="1" x14ac:dyDescent="0.35"/>
    <row r="10556" s="62" customFormat="1" x14ac:dyDescent="0.35"/>
    <row r="10557" s="62" customFormat="1" x14ac:dyDescent="0.35"/>
    <row r="10558" s="62" customFormat="1" x14ac:dyDescent="0.35"/>
    <row r="10559" s="62" customFormat="1" x14ac:dyDescent="0.35"/>
    <row r="10560" s="62" customFormat="1" x14ac:dyDescent="0.35"/>
    <row r="10561" s="62" customFormat="1" x14ac:dyDescent="0.35"/>
    <row r="10562" s="62" customFormat="1" x14ac:dyDescent="0.35"/>
    <row r="10563" s="62" customFormat="1" x14ac:dyDescent="0.35"/>
    <row r="10564" s="62" customFormat="1" x14ac:dyDescent="0.35"/>
    <row r="10565" s="62" customFormat="1" x14ac:dyDescent="0.35"/>
    <row r="10566" s="62" customFormat="1" x14ac:dyDescent="0.35"/>
    <row r="10567" s="62" customFormat="1" x14ac:dyDescent="0.35"/>
    <row r="10568" s="62" customFormat="1" x14ac:dyDescent="0.35"/>
    <row r="10569" s="62" customFormat="1" x14ac:dyDescent="0.35"/>
    <row r="10570" s="62" customFormat="1" x14ac:dyDescent="0.35"/>
    <row r="10571" s="62" customFormat="1" x14ac:dyDescent="0.35"/>
    <row r="10572" s="62" customFormat="1" x14ac:dyDescent="0.35"/>
    <row r="10573" s="62" customFormat="1" x14ac:dyDescent="0.35"/>
    <row r="10574" s="62" customFormat="1" x14ac:dyDescent="0.35"/>
    <row r="10575" s="62" customFormat="1" x14ac:dyDescent="0.35"/>
    <row r="10576" s="62" customFormat="1" x14ac:dyDescent="0.35"/>
    <row r="10577" s="62" customFormat="1" x14ac:dyDescent="0.35"/>
    <row r="10578" s="62" customFormat="1" x14ac:dyDescent="0.35"/>
    <row r="10579" s="62" customFormat="1" x14ac:dyDescent="0.35"/>
    <row r="10580" s="62" customFormat="1" x14ac:dyDescent="0.35"/>
    <row r="10581" s="62" customFormat="1" x14ac:dyDescent="0.35"/>
    <row r="10582" s="62" customFormat="1" x14ac:dyDescent="0.35"/>
    <row r="10583" s="62" customFormat="1" x14ac:dyDescent="0.35"/>
    <row r="10584" s="62" customFormat="1" x14ac:dyDescent="0.35"/>
    <row r="10585" s="62" customFormat="1" x14ac:dyDescent="0.35"/>
    <row r="10586" s="62" customFormat="1" x14ac:dyDescent="0.35"/>
    <row r="10587" s="62" customFormat="1" x14ac:dyDescent="0.35"/>
    <row r="10588" s="62" customFormat="1" x14ac:dyDescent="0.35"/>
    <row r="10589" s="62" customFormat="1" x14ac:dyDescent="0.35"/>
    <row r="10590" s="62" customFormat="1" x14ac:dyDescent="0.35"/>
    <row r="10591" s="62" customFormat="1" x14ac:dyDescent="0.35"/>
    <row r="10592" s="62" customFormat="1" x14ac:dyDescent="0.35"/>
    <row r="10593" s="62" customFormat="1" x14ac:dyDescent="0.35"/>
    <row r="10594" s="62" customFormat="1" x14ac:dyDescent="0.35"/>
    <row r="10595" s="62" customFormat="1" x14ac:dyDescent="0.35"/>
    <row r="10596" s="62" customFormat="1" x14ac:dyDescent="0.35"/>
    <row r="10597" s="62" customFormat="1" x14ac:dyDescent="0.35"/>
    <row r="10598" s="62" customFormat="1" x14ac:dyDescent="0.35"/>
    <row r="10599" s="62" customFormat="1" x14ac:dyDescent="0.35"/>
    <row r="10600" s="62" customFormat="1" x14ac:dyDescent="0.35"/>
    <row r="10601" s="62" customFormat="1" x14ac:dyDescent="0.35"/>
    <row r="10602" s="62" customFormat="1" x14ac:dyDescent="0.35"/>
    <row r="10603" s="62" customFormat="1" x14ac:dyDescent="0.35"/>
    <row r="10604" s="62" customFormat="1" x14ac:dyDescent="0.35"/>
    <row r="10605" s="62" customFormat="1" x14ac:dyDescent="0.35"/>
    <row r="10606" s="62" customFormat="1" x14ac:dyDescent="0.35"/>
    <row r="10607" s="62" customFormat="1" x14ac:dyDescent="0.35"/>
    <row r="10608" s="62" customFormat="1" x14ac:dyDescent="0.35"/>
    <row r="10609" s="62" customFormat="1" x14ac:dyDescent="0.35"/>
    <row r="10610" s="62" customFormat="1" x14ac:dyDescent="0.35"/>
    <row r="10611" s="62" customFormat="1" x14ac:dyDescent="0.35"/>
    <row r="10612" s="62" customFormat="1" x14ac:dyDescent="0.35"/>
    <row r="10613" s="62" customFormat="1" x14ac:dyDescent="0.35"/>
    <row r="10614" s="62" customFormat="1" x14ac:dyDescent="0.35"/>
    <row r="10615" s="62" customFormat="1" x14ac:dyDescent="0.35"/>
    <row r="10616" s="62" customFormat="1" x14ac:dyDescent="0.35"/>
    <row r="10617" s="62" customFormat="1" x14ac:dyDescent="0.35"/>
    <row r="10618" s="62" customFormat="1" x14ac:dyDescent="0.35"/>
    <row r="10619" s="62" customFormat="1" x14ac:dyDescent="0.35"/>
    <row r="10620" s="62" customFormat="1" x14ac:dyDescent="0.35"/>
    <row r="10621" s="62" customFormat="1" x14ac:dyDescent="0.35"/>
    <row r="10622" s="62" customFormat="1" x14ac:dyDescent="0.35"/>
    <row r="10623" s="62" customFormat="1" x14ac:dyDescent="0.35"/>
    <row r="10624" s="62" customFormat="1" x14ac:dyDescent="0.35"/>
    <row r="10625" s="62" customFormat="1" x14ac:dyDescent="0.35"/>
    <row r="10626" s="62" customFormat="1" x14ac:dyDescent="0.35"/>
    <row r="10627" s="62" customFormat="1" x14ac:dyDescent="0.35"/>
    <row r="10628" s="62" customFormat="1" x14ac:dyDescent="0.35"/>
    <row r="10629" s="62" customFormat="1" x14ac:dyDescent="0.35"/>
    <row r="10630" s="62" customFormat="1" x14ac:dyDescent="0.35"/>
    <row r="10631" s="62" customFormat="1" x14ac:dyDescent="0.35"/>
    <row r="10632" s="62" customFormat="1" x14ac:dyDescent="0.35"/>
    <row r="10633" s="62" customFormat="1" x14ac:dyDescent="0.35"/>
    <row r="10634" s="62" customFormat="1" x14ac:dyDescent="0.35"/>
    <row r="10635" s="62" customFormat="1" x14ac:dyDescent="0.35"/>
    <row r="10636" s="62" customFormat="1" x14ac:dyDescent="0.35"/>
    <row r="10637" s="62" customFormat="1" x14ac:dyDescent="0.35"/>
    <row r="10638" s="62" customFormat="1" x14ac:dyDescent="0.35"/>
    <row r="10639" s="62" customFormat="1" x14ac:dyDescent="0.35"/>
    <row r="10640" s="62" customFormat="1" x14ac:dyDescent="0.35"/>
    <row r="10641" s="62" customFormat="1" x14ac:dyDescent="0.35"/>
    <row r="10642" s="62" customFormat="1" x14ac:dyDescent="0.35"/>
    <row r="10643" s="62" customFormat="1" x14ac:dyDescent="0.35"/>
    <row r="10644" s="62" customFormat="1" x14ac:dyDescent="0.35"/>
    <row r="10645" s="62" customFormat="1" x14ac:dyDescent="0.35"/>
    <row r="10646" s="62" customFormat="1" x14ac:dyDescent="0.35"/>
    <row r="10647" s="62" customFormat="1" x14ac:dyDescent="0.35"/>
    <row r="10648" s="62" customFormat="1" x14ac:dyDescent="0.35"/>
    <row r="10649" s="62" customFormat="1" x14ac:dyDescent="0.35"/>
    <row r="10650" s="62" customFormat="1" x14ac:dyDescent="0.35"/>
    <row r="10651" s="62" customFormat="1" x14ac:dyDescent="0.35"/>
    <row r="10652" s="62" customFormat="1" x14ac:dyDescent="0.35"/>
    <row r="10653" s="62" customFormat="1" x14ac:dyDescent="0.35"/>
    <row r="10654" s="62" customFormat="1" x14ac:dyDescent="0.35"/>
    <row r="10655" s="62" customFormat="1" x14ac:dyDescent="0.35"/>
    <row r="10656" s="62" customFormat="1" x14ac:dyDescent="0.35"/>
    <row r="10657" s="62" customFormat="1" x14ac:dyDescent="0.35"/>
    <row r="10658" s="62" customFormat="1" x14ac:dyDescent="0.35"/>
    <row r="10659" s="62" customFormat="1" x14ac:dyDescent="0.35"/>
    <row r="10660" s="62" customFormat="1" x14ac:dyDescent="0.35"/>
    <row r="10661" s="62" customFormat="1" x14ac:dyDescent="0.35"/>
    <row r="10662" s="62" customFormat="1" x14ac:dyDescent="0.35"/>
    <row r="10663" s="62" customFormat="1" x14ac:dyDescent="0.35"/>
    <row r="10664" s="62" customFormat="1" x14ac:dyDescent="0.35"/>
    <row r="10665" s="62" customFormat="1" x14ac:dyDescent="0.35"/>
    <row r="10666" s="62" customFormat="1" x14ac:dyDescent="0.35"/>
    <row r="10667" s="62" customFormat="1" x14ac:dyDescent="0.35"/>
    <row r="10668" s="62" customFormat="1" x14ac:dyDescent="0.35"/>
    <row r="10669" s="62" customFormat="1" x14ac:dyDescent="0.35"/>
    <row r="10670" s="62" customFormat="1" x14ac:dyDescent="0.35"/>
    <row r="10671" s="62" customFormat="1" x14ac:dyDescent="0.35"/>
    <row r="10672" s="62" customFormat="1" x14ac:dyDescent="0.35"/>
    <row r="10673" s="62" customFormat="1" x14ac:dyDescent="0.35"/>
    <row r="10674" s="62" customFormat="1" x14ac:dyDescent="0.35"/>
    <row r="10675" s="62" customFormat="1" x14ac:dyDescent="0.35"/>
    <row r="10676" s="62" customFormat="1" x14ac:dyDescent="0.35"/>
    <row r="10677" s="62" customFormat="1" x14ac:dyDescent="0.35"/>
    <row r="10678" s="62" customFormat="1" x14ac:dyDescent="0.35"/>
    <row r="10679" s="62" customFormat="1" x14ac:dyDescent="0.35"/>
    <row r="10680" s="62" customFormat="1" x14ac:dyDescent="0.35"/>
    <row r="10681" s="62" customFormat="1" x14ac:dyDescent="0.35"/>
    <row r="10682" s="62" customFormat="1" x14ac:dyDescent="0.35"/>
    <row r="10683" s="62" customFormat="1" x14ac:dyDescent="0.35"/>
    <row r="10684" s="62" customFormat="1" x14ac:dyDescent="0.35"/>
    <row r="10685" s="62" customFormat="1" x14ac:dyDescent="0.35"/>
    <row r="10686" s="62" customFormat="1" x14ac:dyDescent="0.35"/>
    <row r="10687" s="62" customFormat="1" x14ac:dyDescent="0.35"/>
    <row r="10688" s="62" customFormat="1" x14ac:dyDescent="0.35"/>
    <row r="10689" s="62" customFormat="1" x14ac:dyDescent="0.35"/>
    <row r="10690" s="62" customFormat="1" x14ac:dyDescent="0.35"/>
    <row r="10691" s="62" customFormat="1" x14ac:dyDescent="0.35"/>
    <row r="10692" s="62" customFormat="1" x14ac:dyDescent="0.35"/>
    <row r="10693" s="62" customFormat="1" x14ac:dyDescent="0.35"/>
    <row r="10694" s="62" customFormat="1" x14ac:dyDescent="0.35"/>
    <row r="10695" s="62" customFormat="1" x14ac:dyDescent="0.35"/>
    <row r="10696" s="62" customFormat="1" x14ac:dyDescent="0.35"/>
    <row r="10697" s="62" customFormat="1" x14ac:dyDescent="0.35"/>
    <row r="10698" s="62" customFormat="1" x14ac:dyDescent="0.35"/>
    <row r="10699" s="62" customFormat="1" x14ac:dyDescent="0.35"/>
    <row r="10700" s="62" customFormat="1" x14ac:dyDescent="0.35"/>
    <row r="10701" s="62" customFormat="1" x14ac:dyDescent="0.35"/>
    <row r="10702" s="62" customFormat="1" x14ac:dyDescent="0.35"/>
    <row r="10703" s="62" customFormat="1" x14ac:dyDescent="0.35"/>
    <row r="10704" s="62" customFormat="1" x14ac:dyDescent="0.35"/>
    <row r="10705" s="62" customFormat="1" x14ac:dyDescent="0.35"/>
    <row r="10706" s="62" customFormat="1" x14ac:dyDescent="0.35"/>
    <row r="10707" s="62" customFormat="1" x14ac:dyDescent="0.35"/>
    <row r="10708" s="62" customFormat="1" x14ac:dyDescent="0.35"/>
    <row r="10709" s="62" customFormat="1" x14ac:dyDescent="0.35"/>
    <row r="10710" s="62" customFormat="1" x14ac:dyDescent="0.35"/>
    <row r="10711" s="62" customFormat="1" x14ac:dyDescent="0.35"/>
    <row r="10712" s="62" customFormat="1" x14ac:dyDescent="0.35"/>
    <row r="10713" s="62" customFormat="1" x14ac:dyDescent="0.35"/>
    <row r="10714" s="62" customFormat="1" x14ac:dyDescent="0.35"/>
    <row r="10715" s="62" customFormat="1" x14ac:dyDescent="0.35"/>
    <row r="10716" s="62" customFormat="1" x14ac:dyDescent="0.35"/>
    <row r="10717" s="62" customFormat="1" x14ac:dyDescent="0.35"/>
    <row r="10718" s="62" customFormat="1" x14ac:dyDescent="0.35"/>
    <row r="10719" s="62" customFormat="1" x14ac:dyDescent="0.35"/>
    <row r="10720" s="62" customFormat="1" x14ac:dyDescent="0.35"/>
    <row r="10721" s="62" customFormat="1" x14ac:dyDescent="0.35"/>
    <row r="10722" s="62" customFormat="1" x14ac:dyDescent="0.35"/>
    <row r="10723" s="62" customFormat="1" x14ac:dyDescent="0.35"/>
    <row r="10724" s="62" customFormat="1" x14ac:dyDescent="0.35"/>
    <row r="10725" s="62" customFormat="1" x14ac:dyDescent="0.35"/>
    <row r="10726" s="62" customFormat="1" x14ac:dyDescent="0.35"/>
    <row r="10727" s="62" customFormat="1" x14ac:dyDescent="0.35"/>
    <row r="10728" s="62" customFormat="1" x14ac:dyDescent="0.35"/>
    <row r="10729" s="62" customFormat="1" x14ac:dyDescent="0.35"/>
    <row r="10730" s="62" customFormat="1" x14ac:dyDescent="0.35"/>
    <row r="10731" s="62" customFormat="1" x14ac:dyDescent="0.35"/>
    <row r="10732" s="62" customFormat="1" x14ac:dyDescent="0.35"/>
    <row r="10733" s="62" customFormat="1" x14ac:dyDescent="0.35"/>
    <row r="10734" s="62" customFormat="1" x14ac:dyDescent="0.35"/>
    <row r="10735" s="62" customFormat="1" x14ac:dyDescent="0.35"/>
    <row r="10736" s="62" customFormat="1" x14ac:dyDescent="0.35"/>
    <row r="10737" s="62" customFormat="1" x14ac:dyDescent="0.35"/>
    <row r="10738" s="62" customFormat="1" x14ac:dyDescent="0.35"/>
    <row r="10739" s="62" customFormat="1" x14ac:dyDescent="0.35"/>
    <row r="10740" s="62" customFormat="1" x14ac:dyDescent="0.35"/>
    <row r="10741" s="62" customFormat="1" x14ac:dyDescent="0.35"/>
    <row r="10742" s="62" customFormat="1" x14ac:dyDescent="0.35"/>
    <row r="10743" s="62" customFormat="1" x14ac:dyDescent="0.35"/>
    <row r="10744" s="62" customFormat="1" x14ac:dyDescent="0.35"/>
    <row r="10745" s="62" customFormat="1" x14ac:dyDescent="0.35"/>
    <row r="10746" s="62" customFormat="1" x14ac:dyDescent="0.35"/>
    <row r="10747" s="62" customFormat="1" x14ac:dyDescent="0.35"/>
    <row r="10748" s="62" customFormat="1" x14ac:dyDescent="0.35"/>
    <row r="10749" s="62" customFormat="1" x14ac:dyDescent="0.35"/>
    <row r="10750" s="62" customFormat="1" x14ac:dyDescent="0.35"/>
    <row r="10751" s="62" customFormat="1" x14ac:dyDescent="0.35"/>
    <row r="10752" s="62" customFormat="1" x14ac:dyDescent="0.35"/>
    <row r="10753" s="62" customFormat="1" x14ac:dyDescent="0.35"/>
    <row r="10754" s="62" customFormat="1" x14ac:dyDescent="0.35"/>
    <row r="10755" s="62" customFormat="1" x14ac:dyDescent="0.35"/>
    <row r="10756" s="62" customFormat="1" x14ac:dyDescent="0.35"/>
    <row r="10757" s="62" customFormat="1" x14ac:dyDescent="0.35"/>
    <row r="10758" s="62" customFormat="1" x14ac:dyDescent="0.35"/>
    <row r="10759" s="62" customFormat="1" x14ac:dyDescent="0.35"/>
    <row r="10760" s="62" customFormat="1" x14ac:dyDescent="0.35"/>
    <row r="10761" s="62" customFormat="1" x14ac:dyDescent="0.35"/>
    <row r="10762" s="62" customFormat="1" x14ac:dyDescent="0.35"/>
    <row r="10763" s="62" customFormat="1" x14ac:dyDescent="0.35"/>
    <row r="10764" s="62" customFormat="1" x14ac:dyDescent="0.35"/>
    <row r="10765" s="62" customFormat="1" x14ac:dyDescent="0.35"/>
    <row r="10766" s="62" customFormat="1" x14ac:dyDescent="0.35"/>
    <row r="10767" s="62" customFormat="1" x14ac:dyDescent="0.35"/>
    <row r="10768" s="62" customFormat="1" x14ac:dyDescent="0.35"/>
    <row r="10769" s="62" customFormat="1" x14ac:dyDescent="0.35"/>
    <row r="10770" s="62" customFormat="1" x14ac:dyDescent="0.35"/>
    <row r="10771" s="62" customFormat="1" x14ac:dyDescent="0.35"/>
    <row r="10772" s="62" customFormat="1" x14ac:dyDescent="0.35"/>
    <row r="10773" s="62" customFormat="1" x14ac:dyDescent="0.35"/>
    <row r="10774" s="62" customFormat="1" x14ac:dyDescent="0.35"/>
    <row r="10775" s="62" customFormat="1" x14ac:dyDescent="0.35"/>
    <row r="10776" s="62" customFormat="1" x14ac:dyDescent="0.35"/>
    <row r="10777" s="62" customFormat="1" x14ac:dyDescent="0.35"/>
    <row r="10778" s="62" customFormat="1" x14ac:dyDescent="0.35"/>
    <row r="10779" s="62" customFormat="1" x14ac:dyDescent="0.35"/>
    <row r="10780" s="62" customFormat="1" x14ac:dyDescent="0.35"/>
    <row r="10781" s="62" customFormat="1" x14ac:dyDescent="0.35"/>
    <row r="10782" s="62" customFormat="1" x14ac:dyDescent="0.35"/>
    <row r="10783" s="62" customFormat="1" x14ac:dyDescent="0.35"/>
    <row r="10784" s="62" customFormat="1" x14ac:dyDescent="0.35"/>
    <row r="10785" s="62" customFormat="1" x14ac:dyDescent="0.35"/>
    <row r="10786" s="62" customFormat="1" x14ac:dyDescent="0.35"/>
    <row r="10787" s="62" customFormat="1" x14ac:dyDescent="0.35"/>
    <row r="10788" s="62" customFormat="1" x14ac:dyDescent="0.35"/>
    <row r="10789" s="62" customFormat="1" x14ac:dyDescent="0.35"/>
    <row r="10790" s="62" customFormat="1" x14ac:dyDescent="0.35"/>
    <row r="10791" s="62" customFormat="1" x14ac:dyDescent="0.35"/>
    <row r="10792" s="62" customFormat="1" x14ac:dyDescent="0.35"/>
    <row r="10793" s="62" customFormat="1" x14ac:dyDescent="0.35"/>
    <row r="10794" s="62" customFormat="1" x14ac:dyDescent="0.35"/>
    <row r="10795" s="62" customFormat="1" x14ac:dyDescent="0.35"/>
    <row r="10796" s="62" customFormat="1" x14ac:dyDescent="0.35"/>
    <row r="10797" s="62" customFormat="1" x14ac:dyDescent="0.35"/>
    <row r="10798" s="62" customFormat="1" x14ac:dyDescent="0.35"/>
    <row r="10799" s="62" customFormat="1" x14ac:dyDescent="0.35"/>
    <row r="10800" s="62" customFormat="1" x14ac:dyDescent="0.35"/>
    <row r="10801" s="62" customFormat="1" x14ac:dyDescent="0.35"/>
    <row r="10802" s="62" customFormat="1" x14ac:dyDescent="0.35"/>
    <row r="10803" s="62" customFormat="1" x14ac:dyDescent="0.35"/>
    <row r="10804" s="62" customFormat="1" x14ac:dyDescent="0.35"/>
    <row r="10805" s="62" customFormat="1" x14ac:dyDescent="0.35"/>
    <row r="10806" s="62" customFormat="1" x14ac:dyDescent="0.35"/>
    <row r="10807" s="62" customFormat="1" x14ac:dyDescent="0.35"/>
    <row r="10808" s="62" customFormat="1" x14ac:dyDescent="0.35"/>
    <row r="10809" s="62" customFormat="1" x14ac:dyDescent="0.35"/>
    <row r="10810" s="62" customFormat="1" x14ac:dyDescent="0.35"/>
    <row r="10811" s="62" customFormat="1" x14ac:dyDescent="0.35"/>
    <row r="10812" s="62" customFormat="1" x14ac:dyDescent="0.35"/>
    <row r="10813" s="62" customFormat="1" x14ac:dyDescent="0.35"/>
    <row r="10814" s="62" customFormat="1" x14ac:dyDescent="0.35"/>
    <row r="10815" s="62" customFormat="1" x14ac:dyDescent="0.35"/>
    <row r="10816" s="62" customFormat="1" x14ac:dyDescent="0.35"/>
    <row r="10817" s="62" customFormat="1" x14ac:dyDescent="0.35"/>
    <row r="10818" s="62" customFormat="1" x14ac:dyDescent="0.35"/>
    <row r="10819" s="62" customFormat="1" x14ac:dyDescent="0.35"/>
    <row r="10820" s="62" customFormat="1" x14ac:dyDescent="0.35"/>
    <row r="10821" s="62" customFormat="1" x14ac:dyDescent="0.35"/>
    <row r="10822" s="62" customFormat="1" x14ac:dyDescent="0.35"/>
    <row r="10823" s="62" customFormat="1" x14ac:dyDescent="0.35"/>
    <row r="10824" s="62" customFormat="1" x14ac:dyDescent="0.35"/>
    <row r="10825" s="62" customFormat="1" x14ac:dyDescent="0.35"/>
    <row r="10826" s="62" customFormat="1" x14ac:dyDescent="0.35"/>
    <row r="10827" s="62" customFormat="1" x14ac:dyDescent="0.35"/>
    <row r="10828" s="62" customFormat="1" x14ac:dyDescent="0.35"/>
    <row r="10829" s="62" customFormat="1" x14ac:dyDescent="0.35"/>
    <row r="10830" s="62" customFormat="1" x14ac:dyDescent="0.35"/>
    <row r="10831" s="62" customFormat="1" x14ac:dyDescent="0.35"/>
    <row r="10832" s="62" customFormat="1" x14ac:dyDescent="0.35"/>
    <row r="10833" s="62" customFormat="1" x14ac:dyDescent="0.35"/>
    <row r="10834" s="62" customFormat="1" x14ac:dyDescent="0.35"/>
    <row r="10835" s="62" customFormat="1" x14ac:dyDescent="0.35"/>
    <row r="10836" s="62" customFormat="1" x14ac:dyDescent="0.35"/>
    <row r="10837" s="62" customFormat="1" x14ac:dyDescent="0.35"/>
    <row r="10838" s="62" customFormat="1" x14ac:dyDescent="0.35"/>
    <row r="10839" s="62" customFormat="1" x14ac:dyDescent="0.35"/>
    <row r="10840" s="62" customFormat="1" x14ac:dyDescent="0.35"/>
    <row r="10841" s="62" customFormat="1" x14ac:dyDescent="0.35"/>
    <row r="10842" s="62" customFormat="1" x14ac:dyDescent="0.35"/>
    <row r="10843" s="62" customFormat="1" x14ac:dyDescent="0.35"/>
    <row r="10844" s="62" customFormat="1" x14ac:dyDescent="0.35"/>
    <row r="10845" s="62" customFormat="1" x14ac:dyDescent="0.35"/>
    <row r="10846" s="62" customFormat="1" x14ac:dyDescent="0.35"/>
    <row r="10847" s="62" customFormat="1" x14ac:dyDescent="0.35"/>
    <row r="10848" s="62" customFormat="1" x14ac:dyDescent="0.35"/>
    <row r="10849" s="62" customFormat="1" x14ac:dyDescent="0.35"/>
    <row r="10850" s="62" customFormat="1" x14ac:dyDescent="0.35"/>
    <row r="10851" s="62" customFormat="1" x14ac:dyDescent="0.35"/>
    <row r="10852" s="62" customFormat="1" x14ac:dyDescent="0.35"/>
    <row r="10853" s="62" customFormat="1" x14ac:dyDescent="0.35"/>
    <row r="10854" s="62" customFormat="1" x14ac:dyDescent="0.35"/>
    <row r="10855" s="62" customFormat="1" x14ac:dyDescent="0.35"/>
    <row r="10856" s="62" customFormat="1" x14ac:dyDescent="0.35"/>
    <row r="10857" s="62" customFormat="1" x14ac:dyDescent="0.35"/>
    <row r="10858" s="62" customFormat="1" x14ac:dyDescent="0.35"/>
    <row r="10859" s="62" customFormat="1" x14ac:dyDescent="0.35"/>
    <row r="10860" s="62" customFormat="1" x14ac:dyDescent="0.35"/>
    <row r="10861" s="62" customFormat="1" x14ac:dyDescent="0.35"/>
    <row r="10862" s="62" customFormat="1" x14ac:dyDescent="0.35"/>
    <row r="10863" s="62" customFormat="1" x14ac:dyDescent="0.35"/>
    <row r="10864" s="62" customFormat="1" x14ac:dyDescent="0.35"/>
    <row r="10865" s="62" customFormat="1" x14ac:dyDescent="0.35"/>
    <row r="10866" s="62" customFormat="1" x14ac:dyDescent="0.35"/>
    <row r="10867" s="62" customFormat="1" x14ac:dyDescent="0.35"/>
    <row r="10868" s="62" customFormat="1" x14ac:dyDescent="0.35"/>
    <row r="10869" s="62" customFormat="1" x14ac:dyDescent="0.35"/>
    <row r="10870" s="62" customFormat="1" x14ac:dyDescent="0.35"/>
    <row r="10871" s="62" customFormat="1" x14ac:dyDescent="0.35"/>
    <row r="10872" s="62" customFormat="1" x14ac:dyDescent="0.35"/>
    <row r="10873" s="62" customFormat="1" x14ac:dyDescent="0.35"/>
    <row r="10874" s="62" customFormat="1" x14ac:dyDescent="0.35"/>
    <row r="10875" s="62" customFormat="1" x14ac:dyDescent="0.35"/>
    <row r="10876" s="62" customFormat="1" x14ac:dyDescent="0.35"/>
    <row r="10877" s="62" customFormat="1" x14ac:dyDescent="0.35"/>
    <row r="10878" s="62" customFormat="1" x14ac:dyDescent="0.35"/>
    <row r="10879" s="62" customFormat="1" x14ac:dyDescent="0.35"/>
    <row r="10880" s="62" customFormat="1" x14ac:dyDescent="0.35"/>
    <row r="10881" s="62" customFormat="1" x14ac:dyDescent="0.35"/>
    <row r="10882" s="62" customFormat="1" x14ac:dyDescent="0.35"/>
    <row r="10883" s="62" customFormat="1" x14ac:dyDescent="0.35"/>
    <row r="10884" s="62" customFormat="1" x14ac:dyDescent="0.35"/>
    <row r="10885" s="62" customFormat="1" x14ac:dyDescent="0.35"/>
    <row r="10886" s="62" customFormat="1" x14ac:dyDescent="0.35"/>
    <row r="10887" s="62" customFormat="1" x14ac:dyDescent="0.35"/>
    <row r="10888" s="62" customFormat="1" x14ac:dyDescent="0.35"/>
    <row r="10889" s="62" customFormat="1" x14ac:dyDescent="0.35"/>
    <row r="10890" s="62" customFormat="1" x14ac:dyDescent="0.35"/>
    <row r="10891" s="62" customFormat="1" x14ac:dyDescent="0.35"/>
    <row r="10892" s="62" customFormat="1" x14ac:dyDescent="0.35"/>
    <row r="10893" s="62" customFormat="1" x14ac:dyDescent="0.35"/>
    <row r="10894" s="62" customFormat="1" x14ac:dyDescent="0.35"/>
    <row r="10895" s="62" customFormat="1" x14ac:dyDescent="0.35"/>
    <row r="10896" s="62" customFormat="1" x14ac:dyDescent="0.35"/>
    <row r="10897" s="62" customFormat="1" x14ac:dyDescent="0.35"/>
    <row r="10898" s="62" customFormat="1" x14ac:dyDescent="0.35"/>
    <row r="10899" s="62" customFormat="1" x14ac:dyDescent="0.35"/>
    <row r="10900" s="62" customFormat="1" x14ac:dyDescent="0.35"/>
    <row r="10901" s="62" customFormat="1" x14ac:dyDescent="0.35"/>
    <row r="10902" s="62" customFormat="1" x14ac:dyDescent="0.35"/>
    <row r="10903" s="62" customFormat="1" x14ac:dyDescent="0.35"/>
    <row r="10904" s="62" customFormat="1" x14ac:dyDescent="0.35"/>
    <row r="10905" s="62" customFormat="1" x14ac:dyDescent="0.35"/>
    <row r="10906" s="62" customFormat="1" x14ac:dyDescent="0.35"/>
    <row r="10907" s="62" customFormat="1" x14ac:dyDescent="0.35"/>
    <row r="10908" s="62" customFormat="1" x14ac:dyDescent="0.35"/>
    <row r="10909" s="62" customFormat="1" x14ac:dyDescent="0.35"/>
    <row r="10910" s="62" customFormat="1" x14ac:dyDescent="0.35"/>
    <row r="10911" s="62" customFormat="1" x14ac:dyDescent="0.35"/>
    <row r="10912" s="62" customFormat="1" x14ac:dyDescent="0.35"/>
    <row r="10913" s="62" customFormat="1" x14ac:dyDescent="0.35"/>
    <row r="10914" s="62" customFormat="1" x14ac:dyDescent="0.35"/>
    <row r="10915" s="62" customFormat="1" x14ac:dyDescent="0.35"/>
    <row r="10916" s="62" customFormat="1" x14ac:dyDescent="0.35"/>
    <row r="10917" s="62" customFormat="1" x14ac:dyDescent="0.35"/>
    <row r="10918" s="62" customFormat="1" x14ac:dyDescent="0.35"/>
    <row r="10919" s="62" customFormat="1" x14ac:dyDescent="0.35"/>
    <row r="10920" s="62" customFormat="1" x14ac:dyDescent="0.35"/>
    <row r="10921" s="62" customFormat="1" x14ac:dyDescent="0.35"/>
    <row r="10922" s="62" customFormat="1" x14ac:dyDescent="0.35"/>
    <row r="10923" s="62" customFormat="1" x14ac:dyDescent="0.35"/>
    <row r="10924" s="62" customFormat="1" x14ac:dyDescent="0.35"/>
    <row r="10925" s="62" customFormat="1" x14ac:dyDescent="0.35"/>
    <row r="10926" s="62" customFormat="1" x14ac:dyDescent="0.35"/>
    <row r="10927" s="62" customFormat="1" x14ac:dyDescent="0.35"/>
    <row r="10928" s="62" customFormat="1" x14ac:dyDescent="0.35"/>
    <row r="10929" s="62" customFormat="1" x14ac:dyDescent="0.35"/>
    <row r="10930" s="62" customFormat="1" x14ac:dyDescent="0.35"/>
    <row r="10931" s="62" customFormat="1" x14ac:dyDescent="0.35"/>
    <row r="10932" s="62" customFormat="1" x14ac:dyDescent="0.35"/>
    <row r="10933" s="62" customFormat="1" x14ac:dyDescent="0.35"/>
    <row r="10934" s="62" customFormat="1" x14ac:dyDescent="0.35"/>
    <row r="10935" s="62" customFormat="1" x14ac:dyDescent="0.35"/>
    <row r="10936" s="62" customFormat="1" x14ac:dyDescent="0.35"/>
    <row r="10937" s="62" customFormat="1" x14ac:dyDescent="0.35"/>
    <row r="10938" s="62" customFormat="1" x14ac:dyDescent="0.35"/>
    <row r="10939" s="62" customFormat="1" x14ac:dyDescent="0.35"/>
    <row r="10940" s="62" customFormat="1" x14ac:dyDescent="0.35"/>
    <row r="10941" s="62" customFormat="1" x14ac:dyDescent="0.35"/>
    <row r="10942" s="62" customFormat="1" x14ac:dyDescent="0.35"/>
    <row r="10943" s="62" customFormat="1" x14ac:dyDescent="0.35"/>
    <row r="10944" s="62" customFormat="1" x14ac:dyDescent="0.35"/>
    <row r="10945" s="62" customFormat="1" x14ac:dyDescent="0.35"/>
    <row r="10946" s="62" customFormat="1" x14ac:dyDescent="0.35"/>
    <row r="10947" s="62" customFormat="1" x14ac:dyDescent="0.35"/>
    <row r="10948" s="62" customFormat="1" x14ac:dyDescent="0.35"/>
    <row r="10949" s="62" customFormat="1" x14ac:dyDescent="0.35"/>
    <row r="10950" s="62" customFormat="1" x14ac:dyDescent="0.35"/>
    <row r="10951" s="62" customFormat="1" x14ac:dyDescent="0.35"/>
    <row r="10952" s="62" customFormat="1" x14ac:dyDescent="0.35"/>
    <row r="10953" s="62" customFormat="1" x14ac:dyDescent="0.35"/>
    <row r="10954" s="62" customFormat="1" x14ac:dyDescent="0.35"/>
    <row r="10955" s="62" customFormat="1" x14ac:dyDescent="0.35"/>
    <row r="10956" s="62" customFormat="1" x14ac:dyDescent="0.35"/>
    <row r="10957" s="62" customFormat="1" x14ac:dyDescent="0.35"/>
    <row r="10958" s="62" customFormat="1" x14ac:dyDescent="0.35"/>
    <row r="10959" s="62" customFormat="1" x14ac:dyDescent="0.35"/>
    <row r="10960" s="62" customFormat="1" x14ac:dyDescent="0.35"/>
    <row r="10961" s="62" customFormat="1" x14ac:dyDescent="0.35"/>
    <row r="10962" s="62" customFormat="1" x14ac:dyDescent="0.35"/>
    <row r="10963" s="62" customFormat="1" x14ac:dyDescent="0.35"/>
    <row r="10964" s="62" customFormat="1" x14ac:dyDescent="0.35"/>
    <row r="10965" s="62" customFormat="1" x14ac:dyDescent="0.35"/>
    <row r="10966" s="62" customFormat="1" x14ac:dyDescent="0.35"/>
    <row r="10967" s="62" customFormat="1" x14ac:dyDescent="0.35"/>
    <row r="10968" s="62" customFormat="1" x14ac:dyDescent="0.35"/>
    <row r="10969" s="62" customFormat="1" x14ac:dyDescent="0.35"/>
    <row r="10970" s="62" customFormat="1" x14ac:dyDescent="0.35"/>
    <row r="10971" s="62" customFormat="1" x14ac:dyDescent="0.35"/>
    <row r="10972" s="62" customFormat="1" x14ac:dyDescent="0.35"/>
    <row r="10973" s="62" customFormat="1" x14ac:dyDescent="0.35"/>
    <row r="10974" s="62" customFormat="1" x14ac:dyDescent="0.35"/>
    <row r="10975" s="62" customFormat="1" x14ac:dyDescent="0.35"/>
    <row r="10976" s="62" customFormat="1" x14ac:dyDescent="0.35"/>
    <row r="10977" s="62" customFormat="1" x14ac:dyDescent="0.35"/>
    <row r="10978" s="62" customFormat="1" x14ac:dyDescent="0.35"/>
    <row r="10979" s="62" customFormat="1" x14ac:dyDescent="0.35"/>
    <row r="10980" s="62" customFormat="1" x14ac:dyDescent="0.35"/>
    <row r="10981" s="62" customFormat="1" x14ac:dyDescent="0.35"/>
    <row r="10982" s="62" customFormat="1" x14ac:dyDescent="0.35"/>
    <row r="10983" s="62" customFormat="1" x14ac:dyDescent="0.35"/>
    <row r="10984" s="62" customFormat="1" x14ac:dyDescent="0.35"/>
    <row r="10985" s="62" customFormat="1" x14ac:dyDescent="0.35"/>
    <row r="10986" s="62" customFormat="1" x14ac:dyDescent="0.35"/>
    <row r="10987" s="62" customFormat="1" x14ac:dyDescent="0.35"/>
    <row r="10988" s="62" customFormat="1" x14ac:dyDescent="0.35"/>
    <row r="10989" s="62" customFormat="1" x14ac:dyDescent="0.35"/>
    <row r="10990" s="62" customFormat="1" x14ac:dyDescent="0.35"/>
    <row r="10991" s="62" customFormat="1" x14ac:dyDescent="0.35"/>
    <row r="10992" s="62" customFormat="1" x14ac:dyDescent="0.35"/>
    <row r="10993" s="62" customFormat="1" x14ac:dyDescent="0.35"/>
    <row r="10994" s="62" customFormat="1" x14ac:dyDescent="0.35"/>
    <row r="10995" s="62" customFormat="1" x14ac:dyDescent="0.35"/>
    <row r="10996" s="62" customFormat="1" x14ac:dyDescent="0.35"/>
    <row r="10997" s="62" customFormat="1" x14ac:dyDescent="0.35"/>
    <row r="10998" s="62" customFormat="1" x14ac:dyDescent="0.35"/>
    <row r="10999" s="62" customFormat="1" x14ac:dyDescent="0.35"/>
    <row r="11000" s="62" customFormat="1" x14ac:dyDescent="0.35"/>
    <row r="11001" s="62" customFormat="1" x14ac:dyDescent="0.35"/>
    <row r="11002" s="62" customFormat="1" x14ac:dyDescent="0.35"/>
    <row r="11003" s="62" customFormat="1" x14ac:dyDescent="0.35"/>
    <row r="11004" s="62" customFormat="1" x14ac:dyDescent="0.35"/>
    <row r="11005" s="62" customFormat="1" x14ac:dyDescent="0.35"/>
    <row r="11006" s="62" customFormat="1" x14ac:dyDescent="0.35"/>
    <row r="11007" s="62" customFormat="1" x14ac:dyDescent="0.35"/>
    <row r="11008" s="62" customFormat="1" x14ac:dyDescent="0.35"/>
    <row r="11009" s="62" customFormat="1" x14ac:dyDescent="0.35"/>
    <row r="11010" s="62" customFormat="1" x14ac:dyDescent="0.35"/>
    <row r="11011" s="62" customFormat="1" x14ac:dyDescent="0.35"/>
    <row r="11012" s="62" customFormat="1" x14ac:dyDescent="0.35"/>
    <row r="11013" s="62" customFormat="1" x14ac:dyDescent="0.35"/>
    <row r="11014" s="62" customFormat="1" x14ac:dyDescent="0.35"/>
    <row r="11015" s="62" customFormat="1" x14ac:dyDescent="0.35"/>
    <row r="11016" s="62" customFormat="1" x14ac:dyDescent="0.35"/>
    <row r="11017" s="62" customFormat="1" x14ac:dyDescent="0.35"/>
    <row r="11018" s="62" customFormat="1" x14ac:dyDescent="0.35"/>
    <row r="11019" s="62" customFormat="1" x14ac:dyDescent="0.35"/>
    <row r="11020" s="62" customFormat="1" x14ac:dyDescent="0.35"/>
    <row r="11021" s="62" customFormat="1" x14ac:dyDescent="0.35"/>
    <row r="11022" s="62" customFormat="1" x14ac:dyDescent="0.35"/>
    <row r="11023" s="62" customFormat="1" x14ac:dyDescent="0.35"/>
    <row r="11024" s="62" customFormat="1" x14ac:dyDescent="0.35"/>
    <row r="11025" s="62" customFormat="1" x14ac:dyDescent="0.35"/>
    <row r="11026" s="62" customFormat="1" x14ac:dyDescent="0.35"/>
    <row r="11027" s="62" customFormat="1" x14ac:dyDescent="0.35"/>
    <row r="11028" s="62" customFormat="1" x14ac:dyDescent="0.35"/>
    <row r="11029" s="62" customFormat="1" x14ac:dyDescent="0.35"/>
    <row r="11030" s="62" customFormat="1" x14ac:dyDescent="0.35"/>
    <row r="11031" s="62" customFormat="1" x14ac:dyDescent="0.35"/>
    <row r="11032" s="62" customFormat="1" x14ac:dyDescent="0.35"/>
    <row r="11033" s="62" customFormat="1" x14ac:dyDescent="0.35"/>
    <row r="11034" s="62" customFormat="1" x14ac:dyDescent="0.35"/>
    <row r="11035" s="62" customFormat="1" x14ac:dyDescent="0.35"/>
    <row r="11036" s="62" customFormat="1" x14ac:dyDescent="0.35"/>
    <row r="11037" s="62" customFormat="1" x14ac:dyDescent="0.35"/>
    <row r="11038" s="62" customFormat="1" x14ac:dyDescent="0.35"/>
    <row r="11039" s="62" customFormat="1" x14ac:dyDescent="0.35"/>
    <row r="11040" s="62" customFormat="1" x14ac:dyDescent="0.35"/>
    <row r="11041" s="62" customFormat="1" x14ac:dyDescent="0.35"/>
    <row r="11042" s="62" customFormat="1" x14ac:dyDescent="0.35"/>
    <row r="11043" s="62" customFormat="1" x14ac:dyDescent="0.35"/>
    <row r="11044" s="62" customFormat="1" x14ac:dyDescent="0.35"/>
    <row r="11045" s="62" customFormat="1" x14ac:dyDescent="0.35"/>
    <row r="11046" s="62" customFormat="1" x14ac:dyDescent="0.35"/>
    <row r="11047" s="62" customFormat="1" x14ac:dyDescent="0.35"/>
    <row r="11048" s="62" customFormat="1" x14ac:dyDescent="0.35"/>
    <row r="11049" s="62" customFormat="1" x14ac:dyDescent="0.35"/>
    <row r="11050" s="62" customFormat="1" x14ac:dyDescent="0.35"/>
    <row r="11051" s="62" customFormat="1" x14ac:dyDescent="0.35"/>
    <row r="11052" s="62" customFormat="1" x14ac:dyDescent="0.35"/>
    <row r="11053" s="62" customFormat="1" x14ac:dyDescent="0.35"/>
    <row r="11054" s="62" customFormat="1" x14ac:dyDescent="0.35"/>
    <row r="11055" s="62" customFormat="1" x14ac:dyDescent="0.35"/>
    <row r="11056" s="62" customFormat="1" x14ac:dyDescent="0.35"/>
    <row r="11057" s="62" customFormat="1" x14ac:dyDescent="0.35"/>
    <row r="11058" s="62" customFormat="1" x14ac:dyDescent="0.35"/>
    <row r="11059" s="62" customFormat="1" x14ac:dyDescent="0.35"/>
    <row r="11060" s="62" customFormat="1" x14ac:dyDescent="0.35"/>
    <row r="11061" s="62" customFormat="1" x14ac:dyDescent="0.35"/>
    <row r="11062" s="62" customFormat="1" x14ac:dyDescent="0.35"/>
    <row r="11063" s="62" customFormat="1" x14ac:dyDescent="0.35"/>
    <row r="11064" s="62" customFormat="1" x14ac:dyDescent="0.35"/>
    <row r="11065" s="62" customFormat="1" x14ac:dyDescent="0.35"/>
    <row r="11066" s="62" customFormat="1" x14ac:dyDescent="0.35"/>
    <row r="11067" s="62" customFormat="1" x14ac:dyDescent="0.35"/>
    <row r="11068" s="62" customFormat="1" x14ac:dyDescent="0.35"/>
    <row r="11069" s="62" customFormat="1" x14ac:dyDescent="0.35"/>
    <row r="11070" s="62" customFormat="1" x14ac:dyDescent="0.35"/>
    <row r="11071" s="62" customFormat="1" x14ac:dyDescent="0.35"/>
    <row r="11072" s="62" customFormat="1" x14ac:dyDescent="0.35"/>
    <row r="11073" s="62" customFormat="1" x14ac:dyDescent="0.35"/>
    <row r="11074" s="62" customFormat="1" x14ac:dyDescent="0.35"/>
    <row r="11075" s="62" customFormat="1" x14ac:dyDescent="0.35"/>
    <row r="11076" s="62" customFormat="1" x14ac:dyDescent="0.35"/>
    <row r="11077" s="62" customFormat="1" x14ac:dyDescent="0.35"/>
    <row r="11078" s="62" customFormat="1" x14ac:dyDescent="0.35"/>
    <row r="11079" s="62" customFormat="1" x14ac:dyDescent="0.35"/>
    <row r="11080" s="62" customFormat="1" x14ac:dyDescent="0.35"/>
    <row r="11081" s="62" customFormat="1" x14ac:dyDescent="0.35"/>
    <row r="11082" s="62" customFormat="1" x14ac:dyDescent="0.35"/>
    <row r="11083" s="62" customFormat="1" x14ac:dyDescent="0.35"/>
    <row r="11084" s="62" customFormat="1" x14ac:dyDescent="0.35"/>
    <row r="11085" s="62" customFormat="1" x14ac:dyDescent="0.35"/>
    <row r="11086" s="62" customFormat="1" x14ac:dyDescent="0.35"/>
    <row r="11087" s="62" customFormat="1" x14ac:dyDescent="0.35"/>
    <row r="11088" s="62" customFormat="1" x14ac:dyDescent="0.35"/>
    <row r="11089" s="62" customFormat="1" x14ac:dyDescent="0.35"/>
    <row r="11090" s="62" customFormat="1" x14ac:dyDescent="0.35"/>
    <row r="11091" s="62" customFormat="1" x14ac:dyDescent="0.35"/>
    <row r="11092" s="62" customFormat="1" x14ac:dyDescent="0.35"/>
    <row r="11093" s="62" customFormat="1" x14ac:dyDescent="0.35"/>
    <row r="11094" s="62" customFormat="1" x14ac:dyDescent="0.35"/>
    <row r="11095" s="62" customFormat="1" x14ac:dyDescent="0.35"/>
    <row r="11096" s="62" customFormat="1" x14ac:dyDescent="0.35"/>
    <row r="11097" s="62" customFormat="1" x14ac:dyDescent="0.35"/>
    <row r="11098" s="62" customFormat="1" x14ac:dyDescent="0.35"/>
    <row r="11099" s="62" customFormat="1" x14ac:dyDescent="0.35"/>
    <row r="11100" s="62" customFormat="1" x14ac:dyDescent="0.35"/>
    <row r="11101" s="62" customFormat="1" x14ac:dyDescent="0.35"/>
    <row r="11102" s="62" customFormat="1" x14ac:dyDescent="0.35"/>
    <row r="11103" s="62" customFormat="1" x14ac:dyDescent="0.35"/>
    <row r="11104" s="62" customFormat="1" x14ac:dyDescent="0.35"/>
    <row r="11105" s="62" customFormat="1" x14ac:dyDescent="0.35"/>
    <row r="11106" s="62" customFormat="1" x14ac:dyDescent="0.35"/>
    <row r="11107" s="62" customFormat="1" x14ac:dyDescent="0.35"/>
    <row r="11108" s="62" customFormat="1" x14ac:dyDescent="0.35"/>
    <row r="11109" s="62" customFormat="1" x14ac:dyDescent="0.35"/>
    <row r="11110" s="62" customFormat="1" x14ac:dyDescent="0.35"/>
    <row r="11111" s="62" customFormat="1" x14ac:dyDescent="0.35"/>
    <row r="11112" s="62" customFormat="1" x14ac:dyDescent="0.35"/>
    <row r="11113" s="62" customFormat="1" x14ac:dyDescent="0.35"/>
    <row r="11114" s="62" customFormat="1" x14ac:dyDescent="0.35"/>
    <row r="11115" s="62" customFormat="1" x14ac:dyDescent="0.35"/>
    <row r="11116" s="62" customFormat="1" x14ac:dyDescent="0.35"/>
    <row r="11117" s="62" customFormat="1" x14ac:dyDescent="0.35"/>
    <row r="11118" s="62" customFormat="1" x14ac:dyDescent="0.35"/>
    <row r="11119" s="62" customFormat="1" x14ac:dyDescent="0.35"/>
    <row r="11120" s="62" customFormat="1" x14ac:dyDescent="0.35"/>
    <row r="11121" s="62" customFormat="1" x14ac:dyDescent="0.35"/>
    <row r="11122" s="62" customFormat="1" x14ac:dyDescent="0.35"/>
    <row r="11123" s="62" customFormat="1" x14ac:dyDescent="0.35"/>
    <row r="11124" s="62" customFormat="1" x14ac:dyDescent="0.35"/>
    <row r="11125" s="62" customFormat="1" x14ac:dyDescent="0.35"/>
    <row r="11126" s="62" customFormat="1" x14ac:dyDescent="0.35"/>
    <row r="11127" s="62" customFormat="1" x14ac:dyDescent="0.35"/>
    <row r="11128" s="62" customFormat="1" x14ac:dyDescent="0.35"/>
    <row r="11129" s="62" customFormat="1" x14ac:dyDescent="0.35"/>
    <row r="11130" s="62" customFormat="1" x14ac:dyDescent="0.35"/>
    <row r="11131" s="62" customFormat="1" x14ac:dyDescent="0.35"/>
    <row r="11132" s="62" customFormat="1" x14ac:dyDescent="0.35"/>
    <row r="11133" s="62" customFormat="1" x14ac:dyDescent="0.35"/>
    <row r="11134" s="62" customFormat="1" x14ac:dyDescent="0.35"/>
    <row r="11135" s="62" customFormat="1" x14ac:dyDescent="0.35"/>
    <row r="11136" s="62" customFormat="1" x14ac:dyDescent="0.35"/>
    <row r="11137" s="62" customFormat="1" x14ac:dyDescent="0.35"/>
    <row r="11138" s="62" customFormat="1" x14ac:dyDescent="0.35"/>
    <row r="11139" s="62" customFormat="1" x14ac:dyDescent="0.35"/>
    <row r="11140" s="62" customFormat="1" x14ac:dyDescent="0.35"/>
    <row r="11141" s="62" customFormat="1" x14ac:dyDescent="0.35"/>
    <row r="11142" s="62" customFormat="1" x14ac:dyDescent="0.35"/>
    <row r="11143" s="62" customFormat="1" x14ac:dyDescent="0.35"/>
    <row r="11144" s="62" customFormat="1" x14ac:dyDescent="0.35"/>
    <row r="11145" s="62" customFormat="1" x14ac:dyDescent="0.35"/>
    <row r="11146" s="62" customFormat="1" x14ac:dyDescent="0.35"/>
    <row r="11147" s="62" customFormat="1" x14ac:dyDescent="0.35"/>
    <row r="11148" s="62" customFormat="1" x14ac:dyDescent="0.35"/>
    <row r="11149" s="62" customFormat="1" x14ac:dyDescent="0.35"/>
    <row r="11150" s="62" customFormat="1" x14ac:dyDescent="0.35"/>
    <row r="11151" s="62" customFormat="1" x14ac:dyDescent="0.35"/>
    <row r="11152" s="62" customFormat="1" x14ac:dyDescent="0.35"/>
    <row r="11153" s="62" customFormat="1" x14ac:dyDescent="0.35"/>
    <row r="11154" s="62" customFormat="1" x14ac:dyDescent="0.35"/>
    <row r="11155" s="62" customFormat="1" x14ac:dyDescent="0.35"/>
    <row r="11156" s="62" customFormat="1" x14ac:dyDescent="0.35"/>
    <row r="11157" s="62" customFormat="1" x14ac:dyDescent="0.35"/>
    <row r="11158" s="62" customFormat="1" x14ac:dyDescent="0.35"/>
    <row r="11159" s="62" customFormat="1" x14ac:dyDescent="0.35"/>
    <row r="11160" s="62" customFormat="1" x14ac:dyDescent="0.35"/>
    <row r="11161" s="62" customFormat="1" x14ac:dyDescent="0.35"/>
    <row r="11162" s="62" customFormat="1" x14ac:dyDescent="0.35"/>
    <row r="11163" s="62" customFormat="1" x14ac:dyDescent="0.35"/>
    <row r="11164" s="62" customFormat="1" x14ac:dyDescent="0.35"/>
    <row r="11165" s="62" customFormat="1" x14ac:dyDescent="0.35"/>
    <row r="11166" s="62" customFormat="1" x14ac:dyDescent="0.35"/>
    <row r="11167" s="62" customFormat="1" x14ac:dyDescent="0.35"/>
    <row r="11168" s="62" customFormat="1" x14ac:dyDescent="0.35"/>
    <row r="11169" s="62" customFormat="1" x14ac:dyDescent="0.35"/>
    <row r="11170" s="62" customFormat="1" x14ac:dyDescent="0.35"/>
    <row r="11171" s="62" customFormat="1" x14ac:dyDescent="0.35"/>
    <row r="11172" s="62" customFormat="1" x14ac:dyDescent="0.35"/>
    <row r="11173" s="62" customFormat="1" x14ac:dyDescent="0.35"/>
    <row r="11174" s="62" customFormat="1" x14ac:dyDescent="0.35"/>
    <row r="11175" s="62" customFormat="1" x14ac:dyDescent="0.35"/>
    <row r="11176" s="62" customFormat="1" x14ac:dyDescent="0.35"/>
    <row r="11177" s="62" customFormat="1" x14ac:dyDescent="0.35"/>
    <row r="11178" s="62" customFormat="1" x14ac:dyDescent="0.35"/>
    <row r="11179" s="62" customFormat="1" x14ac:dyDescent="0.35"/>
    <row r="11180" s="62" customFormat="1" x14ac:dyDescent="0.35"/>
    <row r="11181" s="62" customFormat="1" x14ac:dyDescent="0.35"/>
    <row r="11182" s="62" customFormat="1" x14ac:dyDescent="0.35"/>
    <row r="11183" s="62" customFormat="1" x14ac:dyDescent="0.35"/>
    <row r="11184" s="62" customFormat="1" x14ac:dyDescent="0.35"/>
    <row r="11185" s="62" customFormat="1" x14ac:dyDescent="0.35"/>
    <row r="11186" s="62" customFormat="1" x14ac:dyDescent="0.35"/>
    <row r="11187" s="62" customFormat="1" x14ac:dyDescent="0.35"/>
    <row r="11188" s="62" customFormat="1" x14ac:dyDescent="0.35"/>
    <row r="11189" s="62" customFormat="1" x14ac:dyDescent="0.35"/>
    <row r="11190" s="62" customFormat="1" x14ac:dyDescent="0.35"/>
    <row r="11191" s="62" customFormat="1" x14ac:dyDescent="0.35"/>
    <row r="11192" s="62" customFormat="1" x14ac:dyDescent="0.35"/>
    <row r="11193" s="62" customFormat="1" x14ac:dyDescent="0.35"/>
    <row r="11194" s="62" customFormat="1" x14ac:dyDescent="0.35"/>
    <row r="11195" s="62" customFormat="1" x14ac:dyDescent="0.35"/>
    <row r="11196" s="62" customFormat="1" x14ac:dyDescent="0.35"/>
    <row r="11197" s="62" customFormat="1" x14ac:dyDescent="0.35"/>
    <row r="11198" s="62" customFormat="1" x14ac:dyDescent="0.35"/>
    <row r="11199" s="62" customFormat="1" x14ac:dyDescent="0.35"/>
    <row r="11200" s="62" customFormat="1" x14ac:dyDescent="0.35"/>
    <row r="11201" s="62" customFormat="1" x14ac:dyDescent="0.35"/>
    <row r="11202" s="62" customFormat="1" x14ac:dyDescent="0.35"/>
    <row r="11203" s="62" customFormat="1" x14ac:dyDescent="0.35"/>
    <row r="11204" s="62" customFormat="1" x14ac:dyDescent="0.35"/>
    <row r="11205" s="62" customFormat="1" x14ac:dyDescent="0.35"/>
    <row r="11206" s="62" customFormat="1" x14ac:dyDescent="0.35"/>
    <row r="11207" s="62" customFormat="1" x14ac:dyDescent="0.35"/>
    <row r="11208" s="62" customFormat="1" x14ac:dyDescent="0.35"/>
    <row r="11209" s="62" customFormat="1" x14ac:dyDescent="0.35"/>
    <row r="11210" s="62" customFormat="1" x14ac:dyDescent="0.35"/>
    <row r="11211" s="62" customFormat="1" x14ac:dyDescent="0.35"/>
    <row r="11212" s="62" customFormat="1" x14ac:dyDescent="0.35"/>
    <row r="11213" s="62" customFormat="1" x14ac:dyDescent="0.35"/>
    <row r="11214" s="62" customFormat="1" x14ac:dyDescent="0.35"/>
    <row r="11215" s="62" customFormat="1" x14ac:dyDescent="0.35"/>
    <row r="11216" s="62" customFormat="1" x14ac:dyDescent="0.35"/>
    <row r="11217" s="62" customFormat="1" x14ac:dyDescent="0.35"/>
    <row r="11218" s="62" customFormat="1" x14ac:dyDescent="0.35"/>
    <row r="11219" s="62" customFormat="1" x14ac:dyDescent="0.35"/>
    <row r="11220" s="62" customFormat="1" x14ac:dyDescent="0.35"/>
    <row r="11221" s="62" customFormat="1" x14ac:dyDescent="0.35"/>
    <row r="11222" s="62" customFormat="1" x14ac:dyDescent="0.35"/>
    <row r="11223" s="62" customFormat="1" x14ac:dyDescent="0.35"/>
    <row r="11224" s="62" customFormat="1" x14ac:dyDescent="0.35"/>
    <row r="11225" s="62" customFormat="1" x14ac:dyDescent="0.35"/>
    <row r="11226" s="62" customFormat="1" x14ac:dyDescent="0.35"/>
    <row r="11227" s="62" customFormat="1" x14ac:dyDescent="0.35"/>
    <row r="11228" s="62" customFormat="1" x14ac:dyDescent="0.35"/>
    <row r="11229" s="62" customFormat="1" x14ac:dyDescent="0.35"/>
    <row r="11230" s="62" customFormat="1" x14ac:dyDescent="0.35"/>
    <row r="11231" s="62" customFormat="1" x14ac:dyDescent="0.35"/>
    <row r="11232" s="62" customFormat="1" x14ac:dyDescent="0.35"/>
    <row r="11233" s="62" customFormat="1" x14ac:dyDescent="0.35"/>
    <row r="11234" s="62" customFormat="1" x14ac:dyDescent="0.35"/>
    <row r="11235" s="62" customFormat="1" x14ac:dyDescent="0.35"/>
    <row r="11236" s="62" customFormat="1" x14ac:dyDescent="0.35"/>
    <row r="11237" s="62" customFormat="1" x14ac:dyDescent="0.35"/>
    <row r="11238" s="62" customFormat="1" x14ac:dyDescent="0.35"/>
    <row r="11239" s="62" customFormat="1" x14ac:dyDescent="0.35"/>
    <row r="11240" s="62" customFormat="1" x14ac:dyDescent="0.35"/>
    <row r="11241" s="62" customFormat="1" x14ac:dyDescent="0.35"/>
    <row r="11242" s="62" customFormat="1" x14ac:dyDescent="0.35"/>
    <row r="11243" s="62" customFormat="1" x14ac:dyDescent="0.35"/>
    <row r="11244" s="62" customFormat="1" x14ac:dyDescent="0.35"/>
    <row r="11245" s="62" customFormat="1" x14ac:dyDescent="0.35"/>
    <row r="11246" s="62" customFormat="1" x14ac:dyDescent="0.35"/>
    <row r="11247" s="62" customFormat="1" x14ac:dyDescent="0.35"/>
    <row r="11248" s="62" customFormat="1" x14ac:dyDescent="0.35"/>
    <row r="11249" s="62" customFormat="1" x14ac:dyDescent="0.35"/>
    <row r="11250" s="62" customFormat="1" x14ac:dyDescent="0.35"/>
    <row r="11251" s="62" customFormat="1" x14ac:dyDescent="0.35"/>
    <row r="11252" s="62" customFormat="1" x14ac:dyDescent="0.35"/>
    <row r="11253" s="62" customFormat="1" x14ac:dyDescent="0.35"/>
    <row r="11254" s="62" customFormat="1" x14ac:dyDescent="0.35"/>
    <row r="11255" s="62" customFormat="1" x14ac:dyDescent="0.35"/>
    <row r="11256" s="62" customFormat="1" x14ac:dyDescent="0.35"/>
    <row r="11257" s="62" customFormat="1" x14ac:dyDescent="0.35"/>
    <row r="11258" s="62" customFormat="1" x14ac:dyDescent="0.35"/>
    <row r="11259" s="62" customFormat="1" x14ac:dyDescent="0.35"/>
    <row r="11260" s="62" customFormat="1" x14ac:dyDescent="0.35"/>
    <row r="11261" s="62" customFormat="1" x14ac:dyDescent="0.35"/>
    <row r="11262" s="62" customFormat="1" x14ac:dyDescent="0.35"/>
    <row r="11263" s="62" customFormat="1" x14ac:dyDescent="0.35"/>
    <row r="11264" s="62" customFormat="1" x14ac:dyDescent="0.35"/>
    <row r="11265" s="62" customFormat="1" x14ac:dyDescent="0.35"/>
    <row r="11266" s="62" customFormat="1" x14ac:dyDescent="0.35"/>
    <row r="11267" s="62" customFormat="1" x14ac:dyDescent="0.35"/>
    <row r="11268" s="62" customFormat="1" x14ac:dyDescent="0.35"/>
    <row r="11269" s="62" customFormat="1" x14ac:dyDescent="0.35"/>
    <row r="11270" s="62" customFormat="1" x14ac:dyDescent="0.35"/>
    <row r="11271" s="62" customFormat="1" x14ac:dyDescent="0.35"/>
    <row r="11272" s="62" customFormat="1" x14ac:dyDescent="0.35"/>
    <row r="11273" s="62" customFormat="1" x14ac:dyDescent="0.35"/>
    <row r="11274" s="62" customFormat="1" x14ac:dyDescent="0.35"/>
    <row r="11275" s="62" customFormat="1" x14ac:dyDescent="0.35"/>
    <row r="11276" s="62" customFormat="1" x14ac:dyDescent="0.35"/>
    <row r="11277" s="62" customFormat="1" x14ac:dyDescent="0.35"/>
    <row r="11278" s="62" customFormat="1" x14ac:dyDescent="0.35"/>
    <row r="11279" s="62" customFormat="1" x14ac:dyDescent="0.35"/>
    <row r="11280" s="62" customFormat="1" x14ac:dyDescent="0.35"/>
    <row r="11281" s="62" customFormat="1" x14ac:dyDescent="0.35"/>
    <row r="11282" s="62" customFormat="1" x14ac:dyDescent="0.35"/>
    <row r="11283" s="62" customFormat="1" x14ac:dyDescent="0.35"/>
    <row r="11284" s="62" customFormat="1" x14ac:dyDescent="0.35"/>
    <row r="11285" s="62" customFormat="1" x14ac:dyDescent="0.35"/>
    <row r="11286" s="62" customFormat="1" x14ac:dyDescent="0.35"/>
    <row r="11287" s="62" customFormat="1" x14ac:dyDescent="0.35"/>
    <row r="11288" s="62" customFormat="1" x14ac:dyDescent="0.35"/>
    <row r="11289" s="62" customFormat="1" x14ac:dyDescent="0.35"/>
    <row r="11290" s="62" customFormat="1" x14ac:dyDescent="0.35"/>
    <row r="11291" s="62" customFormat="1" x14ac:dyDescent="0.35"/>
    <row r="11292" s="62" customFormat="1" x14ac:dyDescent="0.35"/>
    <row r="11293" s="62" customFormat="1" x14ac:dyDescent="0.35"/>
    <row r="11294" s="62" customFormat="1" x14ac:dyDescent="0.35"/>
    <row r="11295" s="62" customFormat="1" x14ac:dyDescent="0.35"/>
    <row r="11296" s="62" customFormat="1" x14ac:dyDescent="0.35"/>
    <row r="11297" s="62" customFormat="1" x14ac:dyDescent="0.35"/>
    <row r="11298" s="62" customFormat="1" x14ac:dyDescent="0.35"/>
    <row r="11299" s="62" customFormat="1" x14ac:dyDescent="0.35"/>
    <row r="11300" s="62" customFormat="1" x14ac:dyDescent="0.35"/>
    <row r="11301" s="62" customFormat="1" x14ac:dyDescent="0.35"/>
    <row r="11302" s="62" customFormat="1" x14ac:dyDescent="0.35"/>
    <row r="11303" s="62" customFormat="1" x14ac:dyDescent="0.35"/>
    <row r="11304" s="62" customFormat="1" x14ac:dyDescent="0.35"/>
    <row r="11305" s="62" customFormat="1" x14ac:dyDescent="0.35"/>
    <row r="11306" s="62" customFormat="1" x14ac:dyDescent="0.35"/>
    <row r="11307" s="62" customFormat="1" x14ac:dyDescent="0.35"/>
    <row r="11308" s="62" customFormat="1" x14ac:dyDescent="0.35"/>
    <row r="11309" s="62" customFormat="1" x14ac:dyDescent="0.35"/>
    <row r="11310" s="62" customFormat="1" x14ac:dyDescent="0.35"/>
    <row r="11311" s="62" customFormat="1" x14ac:dyDescent="0.35"/>
    <row r="11312" s="62" customFormat="1" x14ac:dyDescent="0.35"/>
    <row r="11313" s="62" customFormat="1" x14ac:dyDescent="0.35"/>
    <row r="11314" s="62" customFormat="1" x14ac:dyDescent="0.35"/>
    <row r="11315" s="62" customFormat="1" x14ac:dyDescent="0.35"/>
    <row r="11316" s="62" customFormat="1" x14ac:dyDescent="0.35"/>
    <row r="11317" s="62" customFormat="1" x14ac:dyDescent="0.35"/>
    <row r="11318" s="62" customFormat="1" x14ac:dyDescent="0.35"/>
    <row r="11319" s="62" customFormat="1" x14ac:dyDescent="0.35"/>
    <row r="11320" s="62" customFormat="1" x14ac:dyDescent="0.35"/>
    <row r="11321" s="62" customFormat="1" x14ac:dyDescent="0.35"/>
    <row r="11322" s="62" customFormat="1" x14ac:dyDescent="0.35"/>
    <row r="11323" s="62" customFormat="1" x14ac:dyDescent="0.35"/>
    <row r="11324" s="62" customFormat="1" x14ac:dyDescent="0.35"/>
    <row r="11325" s="62" customFormat="1" x14ac:dyDescent="0.35"/>
    <row r="11326" s="62" customFormat="1" x14ac:dyDescent="0.35"/>
    <row r="11327" s="62" customFormat="1" x14ac:dyDescent="0.35"/>
    <row r="11328" s="62" customFormat="1" x14ac:dyDescent="0.35"/>
    <row r="11329" s="62" customFormat="1" x14ac:dyDescent="0.35"/>
    <row r="11330" s="62" customFormat="1" x14ac:dyDescent="0.35"/>
    <row r="11331" s="62" customFormat="1" x14ac:dyDescent="0.35"/>
    <row r="11332" s="62" customFormat="1" x14ac:dyDescent="0.35"/>
    <row r="11333" s="62" customFormat="1" x14ac:dyDescent="0.35"/>
    <row r="11334" s="62" customFormat="1" x14ac:dyDescent="0.35"/>
    <row r="11335" s="62" customFormat="1" x14ac:dyDescent="0.35"/>
    <row r="11336" s="62" customFormat="1" x14ac:dyDescent="0.35"/>
    <row r="11337" s="62" customFormat="1" x14ac:dyDescent="0.35"/>
    <row r="11338" s="62" customFormat="1" x14ac:dyDescent="0.35"/>
    <row r="11339" s="62" customFormat="1" x14ac:dyDescent="0.35"/>
    <row r="11340" s="62" customFormat="1" x14ac:dyDescent="0.35"/>
    <row r="11341" s="62" customFormat="1" x14ac:dyDescent="0.35"/>
    <row r="11342" s="62" customFormat="1" x14ac:dyDescent="0.35"/>
    <row r="11343" s="62" customFormat="1" x14ac:dyDescent="0.35"/>
    <row r="11344" s="62" customFormat="1" x14ac:dyDescent="0.35"/>
    <row r="11345" s="62" customFormat="1" x14ac:dyDescent="0.35"/>
    <row r="11346" s="62" customFormat="1" x14ac:dyDescent="0.35"/>
    <row r="11347" s="62" customFormat="1" x14ac:dyDescent="0.35"/>
    <row r="11348" s="62" customFormat="1" x14ac:dyDescent="0.35"/>
    <row r="11349" s="62" customFormat="1" x14ac:dyDescent="0.35"/>
    <row r="11350" s="62" customFormat="1" x14ac:dyDescent="0.35"/>
    <row r="11351" s="62" customFormat="1" x14ac:dyDescent="0.35"/>
    <row r="11352" s="62" customFormat="1" x14ac:dyDescent="0.35"/>
    <row r="11353" s="62" customFormat="1" x14ac:dyDescent="0.35"/>
    <row r="11354" s="62" customFormat="1" x14ac:dyDescent="0.35"/>
    <row r="11355" s="62" customFormat="1" x14ac:dyDescent="0.35"/>
    <row r="11356" s="62" customFormat="1" x14ac:dyDescent="0.35"/>
    <row r="11357" s="62" customFormat="1" x14ac:dyDescent="0.35"/>
    <row r="11358" s="62" customFormat="1" x14ac:dyDescent="0.35"/>
    <row r="11359" s="62" customFormat="1" x14ac:dyDescent="0.35"/>
    <row r="11360" s="62" customFormat="1" x14ac:dyDescent="0.35"/>
    <row r="11361" s="62" customFormat="1" x14ac:dyDescent="0.35"/>
    <row r="11362" s="62" customFormat="1" x14ac:dyDescent="0.35"/>
    <row r="11363" s="62" customFormat="1" x14ac:dyDescent="0.35"/>
    <row r="11364" s="62" customFormat="1" x14ac:dyDescent="0.35"/>
    <row r="11365" s="62" customFormat="1" x14ac:dyDescent="0.35"/>
    <row r="11366" s="62" customFormat="1" x14ac:dyDescent="0.35"/>
    <row r="11367" s="62" customFormat="1" x14ac:dyDescent="0.35"/>
    <row r="11368" s="62" customFormat="1" x14ac:dyDescent="0.35"/>
    <row r="11369" s="62" customFormat="1" x14ac:dyDescent="0.35"/>
    <row r="11370" s="62" customFormat="1" x14ac:dyDescent="0.35"/>
    <row r="11371" s="62" customFormat="1" x14ac:dyDescent="0.35"/>
    <row r="11372" s="62" customFormat="1" x14ac:dyDescent="0.35"/>
    <row r="11373" s="62" customFormat="1" x14ac:dyDescent="0.35"/>
    <row r="11374" s="62" customFormat="1" x14ac:dyDescent="0.35"/>
    <row r="11375" s="62" customFormat="1" x14ac:dyDescent="0.35"/>
    <row r="11376" s="62" customFormat="1" x14ac:dyDescent="0.35"/>
    <row r="11377" s="62" customFormat="1" x14ac:dyDescent="0.35"/>
    <row r="11378" s="62" customFormat="1" x14ac:dyDescent="0.35"/>
    <row r="11379" s="62" customFormat="1" x14ac:dyDescent="0.35"/>
    <row r="11380" s="62" customFormat="1" x14ac:dyDescent="0.35"/>
    <row r="11381" s="62" customFormat="1" x14ac:dyDescent="0.35"/>
    <row r="11382" s="62" customFormat="1" x14ac:dyDescent="0.35"/>
    <row r="11383" s="62" customFormat="1" x14ac:dyDescent="0.35"/>
    <row r="11384" s="62" customFormat="1" x14ac:dyDescent="0.35"/>
    <row r="11385" s="62" customFormat="1" x14ac:dyDescent="0.35"/>
    <row r="11386" s="62" customFormat="1" x14ac:dyDescent="0.35"/>
    <row r="11387" s="62" customFormat="1" x14ac:dyDescent="0.35"/>
    <row r="11388" s="62" customFormat="1" x14ac:dyDescent="0.35"/>
    <row r="11389" s="62" customFormat="1" x14ac:dyDescent="0.35"/>
    <row r="11390" s="62" customFormat="1" x14ac:dyDescent="0.35"/>
    <row r="11391" s="62" customFormat="1" x14ac:dyDescent="0.35"/>
    <row r="11392" s="62" customFormat="1" x14ac:dyDescent="0.35"/>
    <row r="11393" s="62" customFormat="1" x14ac:dyDescent="0.35"/>
    <row r="11394" s="62" customFormat="1" x14ac:dyDescent="0.35"/>
    <row r="11395" s="62" customFormat="1" x14ac:dyDescent="0.35"/>
    <row r="11396" s="62" customFormat="1" x14ac:dyDescent="0.35"/>
    <row r="11397" s="62" customFormat="1" x14ac:dyDescent="0.35"/>
    <row r="11398" s="62" customFormat="1" x14ac:dyDescent="0.35"/>
    <row r="11399" s="62" customFormat="1" x14ac:dyDescent="0.35"/>
    <row r="11400" s="62" customFormat="1" x14ac:dyDescent="0.35"/>
    <row r="11401" s="62" customFormat="1" x14ac:dyDescent="0.35"/>
    <row r="11402" s="62" customFormat="1" x14ac:dyDescent="0.35"/>
    <row r="11403" s="62" customFormat="1" x14ac:dyDescent="0.35"/>
    <row r="11404" s="62" customFormat="1" x14ac:dyDescent="0.35"/>
    <row r="11405" s="62" customFormat="1" x14ac:dyDescent="0.35"/>
    <row r="11406" s="62" customFormat="1" x14ac:dyDescent="0.35"/>
    <row r="11407" s="62" customFormat="1" x14ac:dyDescent="0.35"/>
    <row r="11408" s="62" customFormat="1" x14ac:dyDescent="0.35"/>
    <row r="11409" s="62" customFormat="1" x14ac:dyDescent="0.35"/>
    <row r="11410" s="62" customFormat="1" x14ac:dyDescent="0.35"/>
    <row r="11411" s="62" customFormat="1" x14ac:dyDescent="0.35"/>
    <row r="11412" s="62" customFormat="1" x14ac:dyDescent="0.35"/>
    <row r="11413" s="62" customFormat="1" x14ac:dyDescent="0.35"/>
    <row r="11414" s="62" customFormat="1" x14ac:dyDescent="0.35"/>
    <row r="11415" s="62" customFormat="1" x14ac:dyDescent="0.35"/>
    <row r="11416" s="62" customFormat="1" x14ac:dyDescent="0.35"/>
    <row r="11417" s="62" customFormat="1" x14ac:dyDescent="0.35"/>
    <row r="11418" s="62" customFormat="1" x14ac:dyDescent="0.35"/>
    <row r="11419" s="62" customFormat="1" x14ac:dyDescent="0.35"/>
    <row r="11420" s="62" customFormat="1" x14ac:dyDescent="0.35"/>
    <row r="11421" s="62" customFormat="1" x14ac:dyDescent="0.35"/>
    <row r="11422" s="62" customFormat="1" x14ac:dyDescent="0.35"/>
    <row r="11423" s="62" customFormat="1" x14ac:dyDescent="0.35"/>
    <row r="11424" s="62" customFormat="1" x14ac:dyDescent="0.35"/>
    <row r="11425" s="62" customFormat="1" x14ac:dyDescent="0.35"/>
    <row r="11426" s="62" customFormat="1" x14ac:dyDescent="0.35"/>
    <row r="11427" s="62" customFormat="1" x14ac:dyDescent="0.35"/>
    <row r="11428" s="62" customFormat="1" x14ac:dyDescent="0.35"/>
    <row r="11429" s="62" customFormat="1" x14ac:dyDescent="0.35"/>
    <row r="11430" s="62" customFormat="1" x14ac:dyDescent="0.35"/>
    <row r="11431" s="62" customFormat="1" x14ac:dyDescent="0.35"/>
    <row r="11432" s="62" customFormat="1" x14ac:dyDescent="0.35"/>
    <row r="11433" s="62" customFormat="1" x14ac:dyDescent="0.35"/>
    <row r="11434" s="62" customFormat="1" x14ac:dyDescent="0.35"/>
    <row r="11435" s="62" customFormat="1" x14ac:dyDescent="0.35"/>
    <row r="11436" s="62" customFormat="1" x14ac:dyDescent="0.35"/>
    <row r="11437" s="62" customFormat="1" x14ac:dyDescent="0.35"/>
    <row r="11438" s="62" customFormat="1" x14ac:dyDescent="0.35"/>
    <row r="11439" s="62" customFormat="1" x14ac:dyDescent="0.35"/>
    <row r="11440" s="62" customFormat="1" x14ac:dyDescent="0.35"/>
    <row r="11441" s="62" customFormat="1" x14ac:dyDescent="0.35"/>
    <row r="11442" s="62" customFormat="1" x14ac:dyDescent="0.35"/>
    <row r="11443" s="62" customFormat="1" x14ac:dyDescent="0.35"/>
    <row r="11444" s="62" customFormat="1" x14ac:dyDescent="0.35"/>
    <row r="11445" s="62" customFormat="1" x14ac:dyDescent="0.35"/>
    <row r="11446" s="62" customFormat="1" x14ac:dyDescent="0.35"/>
    <row r="11447" s="62" customFormat="1" x14ac:dyDescent="0.35"/>
    <row r="11448" s="62" customFormat="1" x14ac:dyDescent="0.35"/>
    <row r="11449" s="62" customFormat="1" x14ac:dyDescent="0.35"/>
    <row r="11450" s="62" customFormat="1" x14ac:dyDescent="0.35"/>
    <row r="11451" s="62" customFormat="1" x14ac:dyDescent="0.35"/>
    <row r="11452" s="62" customFormat="1" x14ac:dyDescent="0.35"/>
    <row r="11453" s="62" customFormat="1" x14ac:dyDescent="0.35"/>
    <row r="11454" s="62" customFormat="1" x14ac:dyDescent="0.35"/>
    <row r="11455" s="62" customFormat="1" x14ac:dyDescent="0.35"/>
    <row r="11456" s="62" customFormat="1" x14ac:dyDescent="0.35"/>
    <row r="11457" s="62" customFormat="1" x14ac:dyDescent="0.35"/>
    <row r="11458" s="62" customFormat="1" x14ac:dyDescent="0.35"/>
    <row r="11459" s="62" customFormat="1" x14ac:dyDescent="0.35"/>
    <row r="11460" s="62" customFormat="1" x14ac:dyDescent="0.35"/>
    <row r="11461" s="62" customFormat="1" x14ac:dyDescent="0.35"/>
    <row r="11462" s="62" customFormat="1" x14ac:dyDescent="0.35"/>
    <row r="11463" s="62" customFormat="1" x14ac:dyDescent="0.35"/>
    <row r="11464" s="62" customFormat="1" x14ac:dyDescent="0.35"/>
    <row r="11465" s="62" customFormat="1" x14ac:dyDescent="0.35"/>
    <row r="11466" s="62" customFormat="1" x14ac:dyDescent="0.35"/>
    <row r="11467" s="62" customFormat="1" x14ac:dyDescent="0.35"/>
    <row r="11468" s="62" customFormat="1" x14ac:dyDescent="0.35"/>
    <row r="11469" s="62" customFormat="1" x14ac:dyDescent="0.35"/>
    <row r="11470" s="62" customFormat="1" x14ac:dyDescent="0.35"/>
    <row r="11471" s="62" customFormat="1" x14ac:dyDescent="0.35"/>
    <row r="11472" s="62" customFormat="1" x14ac:dyDescent="0.35"/>
    <row r="11473" s="62" customFormat="1" x14ac:dyDescent="0.35"/>
    <row r="11474" s="62" customFormat="1" x14ac:dyDescent="0.35"/>
    <row r="11475" s="62" customFormat="1" x14ac:dyDescent="0.35"/>
    <row r="11476" s="62" customFormat="1" x14ac:dyDescent="0.35"/>
    <row r="11477" s="62" customFormat="1" x14ac:dyDescent="0.35"/>
    <row r="11478" s="62" customFormat="1" x14ac:dyDescent="0.35"/>
    <row r="11479" s="62" customFormat="1" x14ac:dyDescent="0.35"/>
    <row r="11480" s="62" customFormat="1" x14ac:dyDescent="0.35"/>
    <row r="11481" s="62" customFormat="1" x14ac:dyDescent="0.35"/>
    <row r="11482" s="62" customFormat="1" x14ac:dyDescent="0.35"/>
    <row r="11483" s="62" customFormat="1" x14ac:dyDescent="0.35"/>
    <row r="11484" s="62" customFormat="1" x14ac:dyDescent="0.35"/>
    <row r="11485" s="62" customFormat="1" x14ac:dyDescent="0.35"/>
    <row r="11486" s="62" customFormat="1" x14ac:dyDescent="0.35"/>
    <row r="11487" s="62" customFormat="1" x14ac:dyDescent="0.35"/>
    <row r="11488" s="62" customFormat="1" x14ac:dyDescent="0.35"/>
    <row r="11489" s="62" customFormat="1" x14ac:dyDescent="0.35"/>
    <row r="11490" s="62" customFormat="1" x14ac:dyDescent="0.35"/>
    <row r="11491" s="62" customFormat="1" x14ac:dyDescent="0.35"/>
    <row r="11492" s="62" customFormat="1" x14ac:dyDescent="0.35"/>
    <row r="11493" s="62" customFormat="1" x14ac:dyDescent="0.35"/>
    <row r="11494" s="62" customFormat="1" x14ac:dyDescent="0.35"/>
    <row r="11495" s="62" customFormat="1" x14ac:dyDescent="0.35"/>
    <row r="11496" s="62" customFormat="1" x14ac:dyDescent="0.35"/>
    <row r="11497" s="62" customFormat="1" x14ac:dyDescent="0.35"/>
    <row r="11498" s="62" customFormat="1" x14ac:dyDescent="0.35"/>
    <row r="11499" s="62" customFormat="1" x14ac:dyDescent="0.35"/>
    <row r="11500" s="62" customFormat="1" x14ac:dyDescent="0.35"/>
    <row r="11501" s="62" customFormat="1" x14ac:dyDescent="0.35"/>
    <row r="11502" s="62" customFormat="1" x14ac:dyDescent="0.35"/>
    <row r="11503" s="62" customFormat="1" x14ac:dyDescent="0.35"/>
    <row r="11504" s="62" customFormat="1" x14ac:dyDescent="0.35"/>
    <row r="11505" s="62" customFormat="1" x14ac:dyDescent="0.35"/>
    <row r="11506" s="62" customFormat="1" x14ac:dyDescent="0.35"/>
    <row r="11507" s="62" customFormat="1" x14ac:dyDescent="0.35"/>
    <row r="11508" s="62" customFormat="1" x14ac:dyDescent="0.35"/>
    <row r="11509" s="62" customFormat="1" x14ac:dyDescent="0.35"/>
    <row r="11510" s="62" customFormat="1" x14ac:dyDescent="0.35"/>
    <row r="11511" s="62" customFormat="1" x14ac:dyDescent="0.35"/>
    <row r="11512" s="62" customFormat="1" x14ac:dyDescent="0.35"/>
    <row r="11513" s="62" customFormat="1" x14ac:dyDescent="0.35"/>
    <row r="11514" s="62" customFormat="1" x14ac:dyDescent="0.35"/>
    <row r="11515" s="62" customFormat="1" x14ac:dyDescent="0.35"/>
    <row r="11516" s="62" customFormat="1" x14ac:dyDescent="0.35"/>
    <row r="11517" s="62" customFormat="1" x14ac:dyDescent="0.35"/>
    <row r="11518" s="62" customFormat="1" x14ac:dyDescent="0.35"/>
    <row r="11519" s="62" customFormat="1" x14ac:dyDescent="0.35"/>
    <row r="11520" s="62" customFormat="1" x14ac:dyDescent="0.35"/>
    <row r="11521" s="62" customFormat="1" x14ac:dyDescent="0.35"/>
    <row r="11522" s="62" customFormat="1" x14ac:dyDescent="0.35"/>
    <row r="11523" s="62" customFormat="1" x14ac:dyDescent="0.35"/>
    <row r="11524" s="62" customFormat="1" x14ac:dyDescent="0.35"/>
    <row r="11525" s="62" customFormat="1" x14ac:dyDescent="0.35"/>
    <row r="11526" s="62" customFormat="1" x14ac:dyDescent="0.35"/>
    <row r="11527" s="62" customFormat="1" x14ac:dyDescent="0.35"/>
    <row r="11528" s="62" customFormat="1" x14ac:dyDescent="0.35"/>
    <row r="11529" s="62" customFormat="1" x14ac:dyDescent="0.35"/>
    <row r="11530" s="62" customFormat="1" x14ac:dyDescent="0.35"/>
    <row r="11531" s="62" customFormat="1" x14ac:dyDescent="0.35"/>
    <row r="11532" s="62" customFormat="1" x14ac:dyDescent="0.35"/>
    <row r="11533" s="62" customFormat="1" x14ac:dyDescent="0.35"/>
    <row r="11534" s="62" customFormat="1" x14ac:dyDescent="0.35"/>
    <row r="11535" s="62" customFormat="1" x14ac:dyDescent="0.35"/>
    <row r="11536" s="62" customFormat="1" x14ac:dyDescent="0.35"/>
    <row r="11537" s="62" customFormat="1" x14ac:dyDescent="0.35"/>
    <row r="11538" s="62" customFormat="1" x14ac:dyDescent="0.35"/>
    <row r="11539" s="62" customFormat="1" x14ac:dyDescent="0.35"/>
    <row r="11540" s="62" customFormat="1" x14ac:dyDescent="0.35"/>
    <row r="11541" s="62" customFormat="1" x14ac:dyDescent="0.35"/>
    <row r="11542" s="62" customFormat="1" x14ac:dyDescent="0.35"/>
    <row r="11543" s="62" customFormat="1" x14ac:dyDescent="0.35"/>
    <row r="11544" s="62" customFormat="1" x14ac:dyDescent="0.35"/>
    <row r="11545" s="62" customFormat="1" x14ac:dyDescent="0.35"/>
    <row r="11546" s="62" customFormat="1" x14ac:dyDescent="0.35"/>
    <row r="11547" s="62" customFormat="1" x14ac:dyDescent="0.35"/>
    <row r="11548" s="62" customFormat="1" x14ac:dyDescent="0.35"/>
    <row r="11549" s="62" customFormat="1" x14ac:dyDescent="0.35"/>
    <row r="11550" s="62" customFormat="1" x14ac:dyDescent="0.35"/>
    <row r="11551" s="62" customFormat="1" x14ac:dyDescent="0.35"/>
    <row r="11552" s="62" customFormat="1" x14ac:dyDescent="0.35"/>
    <row r="11553" s="62" customFormat="1" x14ac:dyDescent="0.35"/>
    <row r="11554" s="62" customFormat="1" x14ac:dyDescent="0.35"/>
    <row r="11555" s="62" customFormat="1" x14ac:dyDescent="0.35"/>
    <row r="11556" s="62" customFormat="1" x14ac:dyDescent="0.35"/>
    <row r="11557" s="62" customFormat="1" x14ac:dyDescent="0.35"/>
    <row r="11558" s="62" customFormat="1" x14ac:dyDescent="0.35"/>
    <row r="11559" s="62" customFormat="1" x14ac:dyDescent="0.35"/>
    <row r="11560" s="62" customFormat="1" x14ac:dyDescent="0.35"/>
    <row r="11561" s="62" customFormat="1" x14ac:dyDescent="0.35"/>
    <row r="11562" s="62" customFormat="1" x14ac:dyDescent="0.35"/>
    <row r="11563" s="62" customFormat="1" x14ac:dyDescent="0.35"/>
    <row r="11564" s="62" customFormat="1" x14ac:dyDescent="0.35"/>
    <row r="11565" s="62" customFormat="1" x14ac:dyDescent="0.35"/>
    <row r="11566" s="62" customFormat="1" x14ac:dyDescent="0.35"/>
    <row r="11567" s="62" customFormat="1" x14ac:dyDescent="0.35"/>
    <row r="11568" s="62" customFormat="1" x14ac:dyDescent="0.35"/>
    <row r="11569" s="62" customFormat="1" x14ac:dyDescent="0.35"/>
    <row r="11570" s="62" customFormat="1" x14ac:dyDescent="0.35"/>
    <row r="11571" s="62" customFormat="1" x14ac:dyDescent="0.35"/>
    <row r="11572" s="62" customFormat="1" x14ac:dyDescent="0.35"/>
    <row r="11573" s="62" customFormat="1" x14ac:dyDescent="0.35"/>
    <row r="11574" s="62" customFormat="1" x14ac:dyDescent="0.35"/>
    <row r="11575" s="62" customFormat="1" x14ac:dyDescent="0.35"/>
    <row r="11576" s="62" customFormat="1" x14ac:dyDescent="0.35"/>
    <row r="11577" s="62" customFormat="1" x14ac:dyDescent="0.35"/>
    <row r="11578" s="62" customFormat="1" x14ac:dyDescent="0.35"/>
    <row r="11579" s="62" customFormat="1" x14ac:dyDescent="0.35"/>
    <row r="11580" s="62" customFormat="1" x14ac:dyDescent="0.35"/>
    <row r="11581" s="62" customFormat="1" x14ac:dyDescent="0.35"/>
    <row r="11582" s="62" customFormat="1" x14ac:dyDescent="0.35"/>
    <row r="11583" s="62" customFormat="1" x14ac:dyDescent="0.35"/>
    <row r="11584" s="62" customFormat="1" x14ac:dyDescent="0.35"/>
    <row r="11585" s="62" customFormat="1" x14ac:dyDescent="0.35"/>
    <row r="11586" s="62" customFormat="1" x14ac:dyDescent="0.35"/>
    <row r="11587" s="62" customFormat="1" x14ac:dyDescent="0.35"/>
    <row r="11588" s="62" customFormat="1" x14ac:dyDescent="0.35"/>
    <row r="11589" s="62" customFormat="1" x14ac:dyDescent="0.35"/>
    <row r="11590" s="62" customFormat="1" x14ac:dyDescent="0.35"/>
    <row r="11591" s="62" customFormat="1" x14ac:dyDescent="0.35"/>
    <row r="11592" s="62" customFormat="1" x14ac:dyDescent="0.35"/>
    <row r="11593" s="62" customFormat="1" x14ac:dyDescent="0.35"/>
    <row r="11594" s="62" customFormat="1" x14ac:dyDescent="0.35"/>
    <row r="11595" s="62" customFormat="1" x14ac:dyDescent="0.35"/>
    <row r="11596" s="62" customFormat="1" x14ac:dyDescent="0.35"/>
    <row r="11597" s="62" customFormat="1" x14ac:dyDescent="0.35"/>
    <row r="11598" s="62" customFormat="1" x14ac:dyDescent="0.35"/>
    <row r="11599" s="62" customFormat="1" x14ac:dyDescent="0.35"/>
    <row r="11600" s="62" customFormat="1" x14ac:dyDescent="0.35"/>
    <row r="11601" s="62" customFormat="1" x14ac:dyDescent="0.35"/>
    <row r="11602" s="62" customFormat="1" x14ac:dyDescent="0.35"/>
    <row r="11603" s="62" customFormat="1" x14ac:dyDescent="0.35"/>
    <row r="11604" s="62" customFormat="1" x14ac:dyDescent="0.35"/>
    <row r="11605" s="62" customFormat="1" x14ac:dyDescent="0.35"/>
    <row r="11606" s="62" customFormat="1" x14ac:dyDescent="0.35"/>
    <row r="11607" s="62" customFormat="1" x14ac:dyDescent="0.35"/>
    <row r="11608" s="62" customFormat="1" x14ac:dyDescent="0.35"/>
    <row r="11609" s="62" customFormat="1" x14ac:dyDescent="0.35"/>
    <row r="11610" s="62" customFormat="1" x14ac:dyDescent="0.35"/>
    <row r="11611" s="62" customFormat="1" x14ac:dyDescent="0.35"/>
    <row r="11612" s="62" customFormat="1" x14ac:dyDescent="0.35"/>
    <row r="11613" s="62" customFormat="1" x14ac:dyDescent="0.35"/>
    <row r="11614" s="62" customFormat="1" x14ac:dyDescent="0.35"/>
    <row r="11615" s="62" customFormat="1" x14ac:dyDescent="0.35"/>
    <row r="11616" s="62" customFormat="1" x14ac:dyDescent="0.35"/>
    <row r="11617" s="62" customFormat="1" x14ac:dyDescent="0.35"/>
    <row r="11618" s="62" customFormat="1" x14ac:dyDescent="0.35"/>
    <row r="11619" s="62" customFormat="1" x14ac:dyDescent="0.35"/>
    <row r="11620" s="62" customFormat="1" x14ac:dyDescent="0.35"/>
    <row r="11621" s="62" customFormat="1" x14ac:dyDescent="0.35"/>
    <row r="11622" s="62" customFormat="1" x14ac:dyDescent="0.35"/>
    <row r="11623" s="62" customFormat="1" x14ac:dyDescent="0.35"/>
    <row r="11624" s="62" customFormat="1" x14ac:dyDescent="0.35"/>
    <row r="11625" s="62" customFormat="1" x14ac:dyDescent="0.35"/>
    <row r="11626" s="62" customFormat="1" x14ac:dyDescent="0.35"/>
    <row r="11627" s="62" customFormat="1" x14ac:dyDescent="0.35"/>
    <row r="11628" s="62" customFormat="1" x14ac:dyDescent="0.35"/>
    <row r="11629" s="62" customFormat="1" x14ac:dyDescent="0.35"/>
    <row r="11630" s="62" customFormat="1" x14ac:dyDescent="0.35"/>
    <row r="11631" s="62" customFormat="1" x14ac:dyDescent="0.35"/>
    <row r="11632" s="62" customFormat="1" x14ac:dyDescent="0.35"/>
    <row r="11633" s="62" customFormat="1" x14ac:dyDescent="0.35"/>
    <row r="11634" s="62" customFormat="1" x14ac:dyDescent="0.35"/>
    <row r="11635" s="62" customFormat="1" x14ac:dyDescent="0.35"/>
    <row r="11636" s="62" customFormat="1" x14ac:dyDescent="0.35"/>
    <row r="11637" s="62" customFormat="1" x14ac:dyDescent="0.35"/>
    <row r="11638" s="62" customFormat="1" x14ac:dyDescent="0.35"/>
    <row r="11639" s="62" customFormat="1" x14ac:dyDescent="0.35"/>
    <row r="11640" s="62" customFormat="1" x14ac:dyDescent="0.35"/>
    <row r="11641" s="62" customFormat="1" x14ac:dyDescent="0.35"/>
    <row r="11642" s="62" customFormat="1" x14ac:dyDescent="0.35"/>
    <row r="11643" s="62" customFormat="1" x14ac:dyDescent="0.35"/>
    <row r="11644" s="62" customFormat="1" x14ac:dyDescent="0.35"/>
    <row r="11645" s="62" customFormat="1" x14ac:dyDescent="0.35"/>
    <row r="11646" s="62" customFormat="1" x14ac:dyDescent="0.35"/>
    <row r="11647" s="62" customFormat="1" x14ac:dyDescent="0.35"/>
    <row r="11648" s="62" customFormat="1" x14ac:dyDescent="0.35"/>
    <row r="11649" s="62" customFormat="1" x14ac:dyDescent="0.35"/>
    <row r="11650" s="62" customFormat="1" x14ac:dyDescent="0.35"/>
    <row r="11651" s="62" customFormat="1" x14ac:dyDescent="0.35"/>
    <row r="11652" s="62" customFormat="1" x14ac:dyDescent="0.35"/>
    <row r="11653" s="62" customFormat="1" x14ac:dyDescent="0.35"/>
    <row r="11654" s="62" customFormat="1" x14ac:dyDescent="0.35"/>
    <row r="11655" s="62" customFormat="1" x14ac:dyDescent="0.35"/>
    <row r="11656" s="62" customFormat="1" x14ac:dyDescent="0.35"/>
    <row r="11657" s="62" customFormat="1" x14ac:dyDescent="0.35"/>
    <row r="11658" s="62" customFormat="1" x14ac:dyDescent="0.35"/>
    <row r="11659" s="62" customFormat="1" x14ac:dyDescent="0.35"/>
    <row r="11660" s="62" customFormat="1" x14ac:dyDescent="0.35"/>
    <row r="11661" s="62" customFormat="1" x14ac:dyDescent="0.35"/>
    <row r="11662" s="62" customFormat="1" x14ac:dyDescent="0.35"/>
    <row r="11663" s="62" customFormat="1" x14ac:dyDescent="0.35"/>
    <row r="11664" s="62" customFormat="1" x14ac:dyDescent="0.35"/>
    <row r="11665" s="62" customFormat="1" x14ac:dyDescent="0.35"/>
    <row r="11666" s="62" customFormat="1" x14ac:dyDescent="0.35"/>
    <row r="11667" s="62" customFormat="1" x14ac:dyDescent="0.35"/>
    <row r="11668" s="62" customFormat="1" x14ac:dyDescent="0.35"/>
    <row r="11669" s="62" customFormat="1" x14ac:dyDescent="0.35"/>
    <row r="11670" s="62" customFormat="1" x14ac:dyDescent="0.35"/>
    <row r="11671" s="62" customFormat="1" x14ac:dyDescent="0.35"/>
    <row r="11672" s="62" customFormat="1" x14ac:dyDescent="0.35"/>
    <row r="11673" s="62" customFormat="1" x14ac:dyDescent="0.35"/>
    <row r="11674" s="62" customFormat="1" x14ac:dyDescent="0.35"/>
    <row r="11675" s="62" customFormat="1" x14ac:dyDescent="0.35"/>
    <row r="11676" s="62" customFormat="1" x14ac:dyDescent="0.35"/>
    <row r="11677" s="62" customFormat="1" x14ac:dyDescent="0.35"/>
    <row r="11678" s="62" customFormat="1" x14ac:dyDescent="0.35"/>
    <row r="11679" s="62" customFormat="1" x14ac:dyDescent="0.35"/>
    <row r="11680" s="62" customFormat="1" x14ac:dyDescent="0.35"/>
    <row r="11681" s="62" customFormat="1" x14ac:dyDescent="0.35"/>
    <row r="11682" s="62" customFormat="1" x14ac:dyDescent="0.35"/>
    <row r="11683" s="62" customFormat="1" x14ac:dyDescent="0.35"/>
    <row r="11684" s="62" customFormat="1" x14ac:dyDescent="0.35"/>
    <row r="11685" s="62" customFormat="1" x14ac:dyDescent="0.35"/>
    <row r="11686" s="62" customFormat="1" x14ac:dyDescent="0.35"/>
    <row r="11687" s="62" customFormat="1" x14ac:dyDescent="0.35"/>
    <row r="11688" s="62" customFormat="1" x14ac:dyDescent="0.35"/>
    <row r="11689" s="62" customFormat="1" x14ac:dyDescent="0.35"/>
    <row r="11690" s="62" customFormat="1" x14ac:dyDescent="0.35"/>
    <row r="11691" s="62" customFormat="1" x14ac:dyDescent="0.35"/>
    <row r="11692" s="62" customFormat="1" x14ac:dyDescent="0.35"/>
    <row r="11693" s="62" customFormat="1" x14ac:dyDescent="0.35"/>
    <row r="11694" s="62" customFormat="1" x14ac:dyDescent="0.35"/>
    <row r="11695" s="62" customFormat="1" x14ac:dyDescent="0.35"/>
    <row r="11696" s="62" customFormat="1" x14ac:dyDescent="0.35"/>
    <row r="11697" s="62" customFormat="1" x14ac:dyDescent="0.35"/>
    <row r="11698" s="62" customFormat="1" x14ac:dyDescent="0.35"/>
    <row r="11699" s="62" customFormat="1" x14ac:dyDescent="0.35"/>
    <row r="11700" s="62" customFormat="1" x14ac:dyDescent="0.35"/>
    <row r="11701" s="62" customFormat="1" x14ac:dyDescent="0.35"/>
    <row r="11702" s="62" customFormat="1" x14ac:dyDescent="0.35"/>
    <row r="11703" s="62" customFormat="1" x14ac:dyDescent="0.35"/>
    <row r="11704" s="62" customFormat="1" x14ac:dyDescent="0.35"/>
    <row r="11705" s="62" customFormat="1" x14ac:dyDescent="0.35"/>
    <row r="11706" s="62" customFormat="1" x14ac:dyDescent="0.35"/>
    <row r="11707" s="62" customFormat="1" x14ac:dyDescent="0.35"/>
    <row r="11708" s="62" customFormat="1" x14ac:dyDescent="0.35"/>
    <row r="11709" s="62" customFormat="1" x14ac:dyDescent="0.35"/>
    <row r="11710" s="62" customFormat="1" x14ac:dyDescent="0.35"/>
    <row r="11711" s="62" customFormat="1" x14ac:dyDescent="0.35"/>
    <row r="11712" s="62" customFormat="1" x14ac:dyDescent="0.35"/>
    <row r="11713" s="62" customFormat="1" x14ac:dyDescent="0.35"/>
    <row r="11714" s="62" customFormat="1" x14ac:dyDescent="0.35"/>
    <row r="11715" s="62" customFormat="1" x14ac:dyDescent="0.35"/>
    <row r="11716" s="62" customFormat="1" x14ac:dyDescent="0.35"/>
    <row r="11717" s="62" customFormat="1" x14ac:dyDescent="0.35"/>
    <row r="11718" s="62" customFormat="1" x14ac:dyDescent="0.35"/>
    <row r="11719" s="62" customFormat="1" x14ac:dyDescent="0.35"/>
    <row r="11720" s="62" customFormat="1" x14ac:dyDescent="0.35"/>
    <row r="11721" s="62" customFormat="1" x14ac:dyDescent="0.35"/>
    <row r="11722" s="62" customFormat="1" x14ac:dyDescent="0.35"/>
    <row r="11723" s="62" customFormat="1" x14ac:dyDescent="0.35"/>
    <row r="11724" s="62" customFormat="1" x14ac:dyDescent="0.35"/>
    <row r="11725" s="62" customFormat="1" x14ac:dyDescent="0.35"/>
    <row r="11726" s="62" customFormat="1" x14ac:dyDescent="0.35"/>
    <row r="11727" s="62" customFormat="1" x14ac:dyDescent="0.35"/>
    <row r="11728" s="62" customFormat="1" x14ac:dyDescent="0.35"/>
    <row r="11729" s="62" customFormat="1" x14ac:dyDescent="0.35"/>
    <row r="11730" s="62" customFormat="1" x14ac:dyDescent="0.35"/>
    <row r="11731" s="62" customFormat="1" x14ac:dyDescent="0.35"/>
    <row r="11732" s="62" customFormat="1" x14ac:dyDescent="0.35"/>
    <row r="11733" s="62" customFormat="1" x14ac:dyDescent="0.35"/>
    <row r="11734" s="62" customFormat="1" x14ac:dyDescent="0.35"/>
    <row r="11735" s="62" customFormat="1" x14ac:dyDescent="0.35"/>
    <row r="11736" s="62" customFormat="1" x14ac:dyDescent="0.35"/>
    <row r="11737" s="62" customFormat="1" x14ac:dyDescent="0.35"/>
    <row r="11738" s="62" customFormat="1" x14ac:dyDescent="0.35"/>
    <row r="11739" s="62" customFormat="1" x14ac:dyDescent="0.35"/>
    <row r="11740" s="62" customFormat="1" x14ac:dyDescent="0.35"/>
    <row r="11741" s="62" customFormat="1" x14ac:dyDescent="0.35"/>
    <row r="11742" s="62" customFormat="1" x14ac:dyDescent="0.35"/>
    <row r="11743" s="62" customFormat="1" x14ac:dyDescent="0.35"/>
    <row r="11744" s="62" customFormat="1" x14ac:dyDescent="0.35"/>
    <row r="11745" s="62" customFormat="1" x14ac:dyDescent="0.35"/>
    <row r="11746" s="62" customFormat="1" x14ac:dyDescent="0.35"/>
    <row r="11747" s="62" customFormat="1" x14ac:dyDescent="0.35"/>
    <row r="11748" s="62" customFormat="1" x14ac:dyDescent="0.35"/>
    <row r="11749" s="62" customFormat="1" x14ac:dyDescent="0.35"/>
    <row r="11750" s="62" customFormat="1" x14ac:dyDescent="0.35"/>
    <row r="11751" s="62" customFormat="1" x14ac:dyDescent="0.35"/>
    <row r="11752" s="62" customFormat="1" x14ac:dyDescent="0.35"/>
    <row r="11753" s="62" customFormat="1" x14ac:dyDescent="0.35"/>
    <row r="11754" s="62" customFormat="1" x14ac:dyDescent="0.35"/>
    <row r="11755" s="62" customFormat="1" x14ac:dyDescent="0.35"/>
    <row r="11756" s="62" customFormat="1" x14ac:dyDescent="0.35"/>
    <row r="11757" s="62" customFormat="1" x14ac:dyDescent="0.35"/>
    <row r="11758" s="62" customFormat="1" x14ac:dyDescent="0.35"/>
    <row r="11759" s="62" customFormat="1" x14ac:dyDescent="0.35"/>
    <row r="11760" s="62" customFormat="1" x14ac:dyDescent="0.35"/>
    <row r="11761" s="62" customFormat="1" x14ac:dyDescent="0.35"/>
    <row r="11762" s="62" customFormat="1" x14ac:dyDescent="0.35"/>
    <row r="11763" s="62" customFormat="1" x14ac:dyDescent="0.35"/>
    <row r="11764" s="62" customFormat="1" x14ac:dyDescent="0.35"/>
    <row r="11765" s="62" customFormat="1" x14ac:dyDescent="0.35"/>
    <row r="11766" s="62" customFormat="1" x14ac:dyDescent="0.35"/>
    <row r="11767" s="62" customFormat="1" x14ac:dyDescent="0.35"/>
    <row r="11768" s="62" customFormat="1" x14ac:dyDescent="0.35"/>
    <row r="11769" s="62" customFormat="1" x14ac:dyDescent="0.35"/>
    <row r="11770" s="62" customFormat="1" x14ac:dyDescent="0.35"/>
    <row r="11771" s="62" customFormat="1" x14ac:dyDescent="0.35"/>
    <row r="11772" s="62" customFormat="1" x14ac:dyDescent="0.35"/>
    <row r="11773" s="62" customFormat="1" x14ac:dyDescent="0.35"/>
    <row r="11774" s="62" customFormat="1" x14ac:dyDescent="0.35"/>
    <row r="11775" s="62" customFormat="1" x14ac:dyDescent="0.35"/>
    <row r="11776" s="62" customFormat="1" x14ac:dyDescent="0.35"/>
    <row r="11777" s="62" customFormat="1" x14ac:dyDescent="0.35"/>
    <row r="11778" s="62" customFormat="1" x14ac:dyDescent="0.35"/>
    <row r="11779" s="62" customFormat="1" x14ac:dyDescent="0.35"/>
    <row r="11780" s="62" customFormat="1" x14ac:dyDescent="0.35"/>
    <row r="11781" s="62" customFormat="1" x14ac:dyDescent="0.35"/>
    <row r="11782" s="62" customFormat="1" x14ac:dyDescent="0.35"/>
    <row r="11783" s="62" customFormat="1" x14ac:dyDescent="0.35"/>
    <row r="11784" s="62" customFormat="1" x14ac:dyDescent="0.35"/>
    <row r="11785" s="62" customFormat="1" x14ac:dyDescent="0.35"/>
    <row r="11786" s="62" customFormat="1" x14ac:dyDescent="0.35"/>
    <row r="11787" s="62" customFormat="1" x14ac:dyDescent="0.35"/>
    <row r="11788" s="62" customFormat="1" x14ac:dyDescent="0.35"/>
    <row r="11789" s="62" customFormat="1" x14ac:dyDescent="0.35"/>
    <row r="11790" s="62" customFormat="1" x14ac:dyDescent="0.35"/>
    <row r="11791" s="62" customFormat="1" x14ac:dyDescent="0.35"/>
    <row r="11792" s="62" customFormat="1" x14ac:dyDescent="0.35"/>
    <row r="11793" s="62" customFormat="1" x14ac:dyDescent="0.35"/>
    <row r="11794" s="62" customFormat="1" x14ac:dyDescent="0.35"/>
    <row r="11795" s="62" customFormat="1" x14ac:dyDescent="0.35"/>
    <row r="11796" s="62" customFormat="1" x14ac:dyDescent="0.35"/>
    <row r="11797" s="62" customFormat="1" x14ac:dyDescent="0.35"/>
    <row r="11798" s="62" customFormat="1" x14ac:dyDescent="0.35"/>
    <row r="11799" s="62" customFormat="1" x14ac:dyDescent="0.35"/>
    <row r="11800" s="62" customFormat="1" x14ac:dyDescent="0.35"/>
    <row r="11801" s="62" customFormat="1" x14ac:dyDescent="0.35"/>
    <row r="11802" s="62" customFormat="1" x14ac:dyDescent="0.35"/>
    <row r="11803" s="62" customFormat="1" x14ac:dyDescent="0.35"/>
    <row r="11804" s="62" customFormat="1" x14ac:dyDescent="0.35"/>
    <row r="11805" s="62" customFormat="1" x14ac:dyDescent="0.35"/>
    <row r="11806" s="62" customFormat="1" x14ac:dyDescent="0.35"/>
    <row r="11807" s="62" customFormat="1" x14ac:dyDescent="0.35"/>
    <row r="11808" s="62" customFormat="1" x14ac:dyDescent="0.35"/>
    <row r="11809" s="62" customFormat="1" x14ac:dyDescent="0.35"/>
    <row r="11810" s="62" customFormat="1" x14ac:dyDescent="0.35"/>
    <row r="11811" s="62" customFormat="1" x14ac:dyDescent="0.35"/>
    <row r="11812" s="62" customFormat="1" x14ac:dyDescent="0.35"/>
    <row r="11813" s="62" customFormat="1" x14ac:dyDescent="0.35"/>
    <row r="11814" s="62" customFormat="1" x14ac:dyDescent="0.35"/>
    <row r="11815" s="62" customFormat="1" x14ac:dyDescent="0.35"/>
    <row r="11816" s="62" customFormat="1" x14ac:dyDescent="0.35"/>
    <row r="11817" s="62" customFormat="1" x14ac:dyDescent="0.35"/>
    <row r="11818" s="62" customFormat="1" x14ac:dyDescent="0.35"/>
    <row r="11819" s="62" customFormat="1" x14ac:dyDescent="0.35"/>
    <row r="11820" s="62" customFormat="1" x14ac:dyDescent="0.35"/>
    <row r="11821" s="62" customFormat="1" x14ac:dyDescent="0.35"/>
    <row r="11822" s="62" customFormat="1" x14ac:dyDescent="0.35"/>
    <row r="11823" s="62" customFormat="1" x14ac:dyDescent="0.35"/>
    <row r="11824" s="62" customFormat="1" x14ac:dyDescent="0.35"/>
    <row r="11825" s="62" customFormat="1" x14ac:dyDescent="0.35"/>
    <row r="11826" s="62" customFormat="1" x14ac:dyDescent="0.35"/>
    <row r="11827" s="62" customFormat="1" x14ac:dyDescent="0.35"/>
    <row r="11828" s="62" customFormat="1" x14ac:dyDescent="0.35"/>
    <row r="11829" s="62" customFormat="1" x14ac:dyDescent="0.35"/>
    <row r="11830" s="62" customFormat="1" x14ac:dyDescent="0.35"/>
    <row r="11831" s="62" customFormat="1" x14ac:dyDescent="0.35"/>
    <row r="11832" s="62" customFormat="1" x14ac:dyDescent="0.35"/>
    <row r="11833" s="62" customFormat="1" x14ac:dyDescent="0.35"/>
    <row r="11834" s="62" customFormat="1" x14ac:dyDescent="0.35"/>
    <row r="11835" s="62" customFormat="1" x14ac:dyDescent="0.35"/>
    <row r="11836" s="62" customFormat="1" x14ac:dyDescent="0.35"/>
    <row r="11837" s="62" customFormat="1" x14ac:dyDescent="0.35"/>
    <row r="11838" s="62" customFormat="1" x14ac:dyDescent="0.35"/>
    <row r="11839" s="62" customFormat="1" x14ac:dyDescent="0.35"/>
    <row r="11840" s="62" customFormat="1" x14ac:dyDescent="0.35"/>
    <row r="11841" s="62" customFormat="1" x14ac:dyDescent="0.35"/>
    <row r="11842" s="62" customFormat="1" x14ac:dyDescent="0.35"/>
    <row r="11843" s="62" customFormat="1" x14ac:dyDescent="0.35"/>
    <row r="11844" s="62" customFormat="1" x14ac:dyDescent="0.35"/>
    <row r="11845" s="62" customFormat="1" x14ac:dyDescent="0.35"/>
    <row r="11846" s="62" customFormat="1" x14ac:dyDescent="0.35"/>
    <row r="11847" s="62" customFormat="1" x14ac:dyDescent="0.35"/>
    <row r="11848" s="62" customFormat="1" x14ac:dyDescent="0.35"/>
    <row r="11849" s="62" customFormat="1" x14ac:dyDescent="0.35"/>
    <row r="11850" s="62" customFormat="1" x14ac:dyDescent="0.35"/>
    <row r="11851" s="62" customFormat="1" x14ac:dyDescent="0.35"/>
    <row r="11852" s="62" customFormat="1" x14ac:dyDescent="0.35"/>
    <row r="11853" s="62" customFormat="1" x14ac:dyDescent="0.35"/>
    <row r="11854" s="62" customFormat="1" x14ac:dyDescent="0.35"/>
    <row r="11855" s="62" customFormat="1" x14ac:dyDescent="0.35"/>
    <row r="11856" s="62" customFormat="1" x14ac:dyDescent="0.35"/>
    <row r="11857" s="62" customFormat="1" x14ac:dyDescent="0.35"/>
    <row r="11858" s="62" customFormat="1" x14ac:dyDescent="0.35"/>
    <row r="11859" s="62" customFormat="1" x14ac:dyDescent="0.35"/>
    <row r="11860" s="62" customFormat="1" x14ac:dyDescent="0.35"/>
    <row r="11861" s="62" customFormat="1" x14ac:dyDescent="0.35"/>
    <row r="11862" s="62" customFormat="1" x14ac:dyDescent="0.35"/>
    <row r="11863" s="62" customFormat="1" x14ac:dyDescent="0.35"/>
    <row r="11864" s="62" customFormat="1" x14ac:dyDescent="0.35"/>
    <row r="11865" s="62" customFormat="1" x14ac:dyDescent="0.35"/>
    <row r="11866" s="62" customFormat="1" x14ac:dyDescent="0.35"/>
    <row r="11867" s="62" customFormat="1" x14ac:dyDescent="0.35"/>
    <row r="11868" s="62" customFormat="1" x14ac:dyDescent="0.35"/>
    <row r="11869" s="62" customFormat="1" x14ac:dyDescent="0.35"/>
    <row r="11870" s="62" customFormat="1" x14ac:dyDescent="0.35"/>
    <row r="11871" s="62" customFormat="1" x14ac:dyDescent="0.35"/>
    <row r="11872" s="62" customFormat="1" x14ac:dyDescent="0.35"/>
    <row r="11873" s="62" customFormat="1" x14ac:dyDescent="0.35"/>
    <row r="11874" s="62" customFormat="1" x14ac:dyDescent="0.35"/>
    <row r="11875" s="62" customFormat="1" x14ac:dyDescent="0.35"/>
    <row r="11876" s="62" customFormat="1" x14ac:dyDescent="0.35"/>
    <row r="11877" s="62" customFormat="1" x14ac:dyDescent="0.35"/>
    <row r="11878" s="62" customFormat="1" x14ac:dyDescent="0.35"/>
    <row r="11879" s="62" customFormat="1" x14ac:dyDescent="0.35"/>
    <row r="11880" s="62" customFormat="1" x14ac:dyDescent="0.35"/>
    <row r="11881" s="62" customFormat="1" x14ac:dyDescent="0.35"/>
    <row r="11882" s="62" customFormat="1" x14ac:dyDescent="0.35"/>
    <row r="11883" s="62" customFormat="1" x14ac:dyDescent="0.35"/>
    <row r="11884" s="62" customFormat="1" x14ac:dyDescent="0.35"/>
    <row r="11885" s="62" customFormat="1" x14ac:dyDescent="0.35"/>
    <row r="11886" s="62" customFormat="1" x14ac:dyDescent="0.35"/>
    <row r="11887" s="62" customFormat="1" x14ac:dyDescent="0.35"/>
    <row r="11888" s="62" customFormat="1" x14ac:dyDescent="0.35"/>
    <row r="11889" s="62" customFormat="1" x14ac:dyDescent="0.35"/>
    <row r="11890" s="62" customFormat="1" x14ac:dyDescent="0.35"/>
    <row r="11891" s="62" customFormat="1" x14ac:dyDescent="0.35"/>
    <row r="11892" s="62" customFormat="1" x14ac:dyDescent="0.35"/>
    <row r="11893" s="62" customFormat="1" x14ac:dyDescent="0.35"/>
    <row r="11894" s="62" customFormat="1" x14ac:dyDescent="0.35"/>
    <row r="11895" s="62" customFormat="1" x14ac:dyDescent="0.35"/>
    <row r="11896" s="62" customFormat="1" x14ac:dyDescent="0.35"/>
    <row r="11897" s="62" customFormat="1" x14ac:dyDescent="0.35"/>
    <row r="11898" s="62" customFormat="1" x14ac:dyDescent="0.35"/>
    <row r="11899" s="62" customFormat="1" x14ac:dyDescent="0.35"/>
    <row r="11900" s="62" customFormat="1" x14ac:dyDescent="0.35"/>
    <row r="11901" s="62" customFormat="1" x14ac:dyDescent="0.35"/>
    <row r="11902" s="62" customFormat="1" x14ac:dyDescent="0.35"/>
    <row r="11903" s="62" customFormat="1" x14ac:dyDescent="0.35"/>
    <row r="11904" s="62" customFormat="1" x14ac:dyDescent="0.35"/>
    <row r="11905" s="62" customFormat="1" x14ac:dyDescent="0.35"/>
    <row r="11906" s="62" customFormat="1" x14ac:dyDescent="0.35"/>
    <row r="11907" s="62" customFormat="1" x14ac:dyDescent="0.35"/>
    <row r="11908" s="62" customFormat="1" x14ac:dyDescent="0.35"/>
    <row r="11909" s="62" customFormat="1" x14ac:dyDescent="0.35"/>
    <row r="11910" s="62" customFormat="1" x14ac:dyDescent="0.35"/>
    <row r="11911" s="62" customFormat="1" x14ac:dyDescent="0.35"/>
    <row r="11912" s="62" customFormat="1" x14ac:dyDescent="0.35"/>
    <row r="11913" s="62" customFormat="1" x14ac:dyDescent="0.35"/>
    <row r="11914" s="62" customFormat="1" x14ac:dyDescent="0.35"/>
    <row r="11915" s="62" customFormat="1" x14ac:dyDescent="0.35"/>
    <row r="11916" s="62" customFormat="1" x14ac:dyDescent="0.35"/>
    <row r="11917" s="62" customFormat="1" x14ac:dyDescent="0.35"/>
    <row r="11918" s="62" customFormat="1" x14ac:dyDescent="0.35"/>
    <row r="11919" s="62" customFormat="1" x14ac:dyDescent="0.35"/>
    <row r="11920" s="62" customFormat="1" x14ac:dyDescent="0.35"/>
    <row r="11921" s="62" customFormat="1" x14ac:dyDescent="0.35"/>
    <row r="11922" s="62" customFormat="1" x14ac:dyDescent="0.35"/>
    <row r="11923" s="62" customFormat="1" x14ac:dyDescent="0.35"/>
    <row r="11924" s="62" customFormat="1" x14ac:dyDescent="0.35"/>
    <row r="11925" s="62" customFormat="1" x14ac:dyDescent="0.35"/>
    <row r="11926" s="62" customFormat="1" x14ac:dyDescent="0.35"/>
    <row r="11927" s="62" customFormat="1" x14ac:dyDescent="0.35"/>
    <row r="11928" s="62" customFormat="1" x14ac:dyDescent="0.35"/>
    <row r="11929" s="62" customFormat="1" x14ac:dyDescent="0.35"/>
    <row r="11930" s="62" customFormat="1" x14ac:dyDescent="0.35"/>
    <row r="11931" s="62" customFormat="1" x14ac:dyDescent="0.35"/>
    <row r="11932" s="62" customFormat="1" x14ac:dyDescent="0.35"/>
    <row r="11933" s="62" customFormat="1" x14ac:dyDescent="0.35"/>
    <row r="11934" s="62" customFormat="1" x14ac:dyDescent="0.35"/>
    <row r="11935" s="62" customFormat="1" x14ac:dyDescent="0.35"/>
    <row r="11936" s="62" customFormat="1" x14ac:dyDescent="0.35"/>
    <row r="11937" s="62" customFormat="1" x14ac:dyDescent="0.35"/>
    <row r="11938" s="62" customFormat="1" x14ac:dyDescent="0.35"/>
    <row r="11939" s="62" customFormat="1" x14ac:dyDescent="0.35"/>
    <row r="11940" s="62" customFormat="1" x14ac:dyDescent="0.35"/>
    <row r="11941" s="62" customFormat="1" x14ac:dyDescent="0.35"/>
    <row r="11942" s="62" customFormat="1" x14ac:dyDescent="0.35"/>
    <row r="11943" s="62" customFormat="1" x14ac:dyDescent="0.35"/>
    <row r="11944" s="62" customFormat="1" x14ac:dyDescent="0.35"/>
    <row r="11945" s="62" customFormat="1" x14ac:dyDescent="0.35"/>
    <row r="11946" s="62" customFormat="1" x14ac:dyDescent="0.35"/>
    <row r="11947" s="62" customFormat="1" x14ac:dyDescent="0.35"/>
    <row r="11948" s="62" customFormat="1" x14ac:dyDescent="0.35"/>
    <row r="11949" s="62" customFormat="1" x14ac:dyDescent="0.35"/>
    <row r="11950" s="62" customFormat="1" x14ac:dyDescent="0.35"/>
    <row r="11951" s="62" customFormat="1" x14ac:dyDescent="0.35"/>
    <row r="11952" s="62" customFormat="1" x14ac:dyDescent="0.35"/>
    <row r="11953" s="62" customFormat="1" x14ac:dyDescent="0.35"/>
    <row r="11954" s="62" customFormat="1" x14ac:dyDescent="0.35"/>
    <row r="11955" s="62" customFormat="1" x14ac:dyDescent="0.35"/>
    <row r="11956" s="62" customFormat="1" x14ac:dyDescent="0.35"/>
    <row r="11957" s="62" customFormat="1" x14ac:dyDescent="0.35"/>
    <row r="11958" s="62" customFormat="1" x14ac:dyDescent="0.35"/>
    <row r="11959" s="62" customFormat="1" x14ac:dyDescent="0.35"/>
    <row r="11960" s="62" customFormat="1" x14ac:dyDescent="0.35"/>
    <row r="11961" s="62" customFormat="1" x14ac:dyDescent="0.35"/>
    <row r="11962" s="62" customFormat="1" x14ac:dyDescent="0.35"/>
    <row r="11963" s="62" customFormat="1" x14ac:dyDescent="0.35"/>
    <row r="11964" s="62" customFormat="1" x14ac:dyDescent="0.35"/>
    <row r="11965" s="62" customFormat="1" x14ac:dyDescent="0.35"/>
    <row r="11966" s="62" customFormat="1" x14ac:dyDescent="0.35"/>
    <row r="11967" s="62" customFormat="1" x14ac:dyDescent="0.35"/>
    <row r="11968" s="62" customFormat="1" x14ac:dyDescent="0.35"/>
    <row r="11969" s="62" customFormat="1" x14ac:dyDescent="0.35"/>
    <row r="11970" s="62" customFormat="1" x14ac:dyDescent="0.35"/>
    <row r="11971" s="62" customFormat="1" x14ac:dyDescent="0.35"/>
    <row r="11972" s="62" customFormat="1" x14ac:dyDescent="0.35"/>
    <row r="11973" s="62" customFormat="1" x14ac:dyDescent="0.35"/>
    <row r="11974" s="62" customFormat="1" x14ac:dyDescent="0.35"/>
    <row r="11975" s="62" customFormat="1" x14ac:dyDescent="0.35"/>
    <row r="11976" s="62" customFormat="1" x14ac:dyDescent="0.35"/>
    <row r="11977" s="62" customFormat="1" x14ac:dyDescent="0.35"/>
    <row r="11978" s="62" customFormat="1" x14ac:dyDescent="0.35"/>
    <row r="11979" s="62" customFormat="1" x14ac:dyDescent="0.35"/>
    <row r="11980" s="62" customFormat="1" x14ac:dyDescent="0.35"/>
    <row r="11981" s="62" customFormat="1" x14ac:dyDescent="0.35"/>
    <row r="11982" s="62" customFormat="1" x14ac:dyDescent="0.35"/>
    <row r="11983" s="62" customFormat="1" x14ac:dyDescent="0.35"/>
    <row r="11984" s="62" customFormat="1" x14ac:dyDescent="0.35"/>
    <row r="11985" s="62" customFormat="1" x14ac:dyDescent="0.35"/>
    <row r="11986" s="62" customFormat="1" x14ac:dyDescent="0.35"/>
    <row r="11987" s="62" customFormat="1" x14ac:dyDescent="0.35"/>
    <row r="11988" s="62" customFormat="1" x14ac:dyDescent="0.35"/>
    <row r="11989" s="62" customFormat="1" x14ac:dyDescent="0.35"/>
    <row r="11990" s="62" customFormat="1" x14ac:dyDescent="0.35"/>
    <row r="11991" s="62" customFormat="1" x14ac:dyDescent="0.35"/>
    <row r="11992" s="62" customFormat="1" x14ac:dyDescent="0.35"/>
    <row r="11993" s="62" customFormat="1" x14ac:dyDescent="0.35"/>
    <row r="11994" s="62" customFormat="1" x14ac:dyDescent="0.35"/>
    <row r="11995" s="62" customFormat="1" x14ac:dyDescent="0.35"/>
    <row r="11996" s="62" customFormat="1" x14ac:dyDescent="0.35"/>
    <row r="11997" s="62" customFormat="1" x14ac:dyDescent="0.35"/>
    <row r="11998" s="62" customFormat="1" x14ac:dyDescent="0.35"/>
    <row r="11999" s="62" customFormat="1" x14ac:dyDescent="0.35"/>
    <row r="12000" s="62" customFormat="1" x14ac:dyDescent="0.35"/>
    <row r="12001" s="62" customFormat="1" x14ac:dyDescent="0.35"/>
    <row r="12002" s="62" customFormat="1" x14ac:dyDescent="0.35"/>
    <row r="12003" s="62" customFormat="1" x14ac:dyDescent="0.35"/>
    <row r="12004" s="62" customFormat="1" x14ac:dyDescent="0.35"/>
    <row r="12005" s="62" customFormat="1" x14ac:dyDescent="0.35"/>
    <row r="12006" s="62" customFormat="1" x14ac:dyDescent="0.35"/>
    <row r="12007" s="62" customFormat="1" x14ac:dyDescent="0.35"/>
    <row r="12008" s="62" customFormat="1" x14ac:dyDescent="0.35"/>
    <row r="12009" s="62" customFormat="1" x14ac:dyDescent="0.35"/>
    <row r="12010" s="62" customFormat="1" x14ac:dyDescent="0.35"/>
    <row r="12011" s="62" customFormat="1" x14ac:dyDescent="0.35"/>
    <row r="12012" s="62" customFormat="1" x14ac:dyDescent="0.35"/>
    <row r="12013" s="62" customFormat="1" x14ac:dyDescent="0.35"/>
    <row r="12014" s="62" customFormat="1" x14ac:dyDescent="0.35"/>
    <row r="12015" s="62" customFormat="1" x14ac:dyDescent="0.35"/>
    <row r="12016" s="62" customFormat="1" x14ac:dyDescent="0.35"/>
    <row r="12017" s="62" customFormat="1" x14ac:dyDescent="0.35"/>
    <row r="12018" s="62" customFormat="1" x14ac:dyDescent="0.35"/>
    <row r="12019" s="62" customFormat="1" x14ac:dyDescent="0.35"/>
    <row r="12020" s="62" customFormat="1" x14ac:dyDescent="0.35"/>
    <row r="12021" s="62" customFormat="1" x14ac:dyDescent="0.35"/>
    <row r="12022" s="62" customFormat="1" x14ac:dyDescent="0.35"/>
    <row r="12023" s="62" customFormat="1" x14ac:dyDescent="0.35"/>
    <row r="12024" s="62" customFormat="1" x14ac:dyDescent="0.35"/>
    <row r="12025" s="62" customFormat="1" x14ac:dyDescent="0.35"/>
    <row r="12026" s="62" customFormat="1" x14ac:dyDescent="0.35"/>
    <row r="12027" s="62" customFormat="1" x14ac:dyDescent="0.35"/>
    <row r="12028" s="62" customFormat="1" x14ac:dyDescent="0.35"/>
    <row r="12029" s="62" customFormat="1" x14ac:dyDescent="0.35"/>
    <row r="12030" s="62" customFormat="1" x14ac:dyDescent="0.35"/>
    <row r="12031" s="62" customFormat="1" x14ac:dyDescent="0.35"/>
    <row r="12032" s="62" customFormat="1" x14ac:dyDescent="0.35"/>
    <row r="12033" s="62" customFormat="1" x14ac:dyDescent="0.35"/>
    <row r="12034" s="62" customFormat="1" x14ac:dyDescent="0.35"/>
    <row r="12035" s="62" customFormat="1" x14ac:dyDescent="0.35"/>
    <row r="12036" s="62" customFormat="1" x14ac:dyDescent="0.35"/>
    <row r="12037" s="62" customFormat="1" x14ac:dyDescent="0.35"/>
    <row r="12038" s="62" customFormat="1" x14ac:dyDescent="0.35"/>
    <row r="12039" s="62" customFormat="1" x14ac:dyDescent="0.35"/>
    <row r="12040" s="62" customFormat="1" x14ac:dyDescent="0.35"/>
    <row r="12041" s="62" customFormat="1" x14ac:dyDescent="0.35"/>
    <row r="12042" s="62" customFormat="1" x14ac:dyDescent="0.35"/>
    <row r="12043" s="62" customFormat="1" x14ac:dyDescent="0.35"/>
    <row r="12044" s="62" customFormat="1" x14ac:dyDescent="0.35"/>
    <row r="12045" s="62" customFormat="1" x14ac:dyDescent="0.35"/>
    <row r="12046" s="62" customFormat="1" x14ac:dyDescent="0.35"/>
    <row r="12047" s="62" customFormat="1" x14ac:dyDescent="0.35"/>
    <row r="12048" s="62" customFormat="1" x14ac:dyDescent="0.35"/>
    <row r="12049" s="62" customFormat="1" x14ac:dyDescent="0.35"/>
    <row r="12050" s="62" customFormat="1" x14ac:dyDescent="0.35"/>
    <row r="12051" s="62" customFormat="1" x14ac:dyDescent="0.35"/>
    <row r="12052" s="62" customFormat="1" x14ac:dyDescent="0.35"/>
    <row r="12053" s="62" customFormat="1" x14ac:dyDescent="0.35"/>
    <row r="12054" s="62" customFormat="1" x14ac:dyDescent="0.35"/>
    <row r="12055" s="62" customFormat="1" x14ac:dyDescent="0.35"/>
    <row r="12056" s="62" customFormat="1" x14ac:dyDescent="0.35"/>
    <row r="12057" s="62" customFormat="1" x14ac:dyDescent="0.35"/>
    <row r="12058" s="62" customFormat="1" x14ac:dyDescent="0.35"/>
    <row r="12059" s="62" customFormat="1" x14ac:dyDescent="0.35"/>
    <row r="12060" s="62" customFormat="1" x14ac:dyDescent="0.35"/>
    <row r="12061" s="62" customFormat="1" x14ac:dyDescent="0.35"/>
    <row r="12062" s="62" customFormat="1" x14ac:dyDescent="0.35"/>
    <row r="12063" s="62" customFormat="1" x14ac:dyDescent="0.35"/>
    <row r="12064" s="62" customFormat="1" x14ac:dyDescent="0.35"/>
    <row r="12065" s="62" customFormat="1" x14ac:dyDescent="0.35"/>
    <row r="12066" s="62" customFormat="1" x14ac:dyDescent="0.35"/>
    <row r="12067" s="62" customFormat="1" x14ac:dyDescent="0.35"/>
    <row r="12068" s="62" customFormat="1" x14ac:dyDescent="0.35"/>
    <row r="12069" s="62" customFormat="1" x14ac:dyDescent="0.35"/>
    <row r="12070" s="62" customFormat="1" x14ac:dyDescent="0.35"/>
    <row r="12071" s="62" customFormat="1" x14ac:dyDescent="0.35"/>
    <row r="12072" s="62" customFormat="1" x14ac:dyDescent="0.35"/>
    <row r="12073" s="62" customFormat="1" x14ac:dyDescent="0.35"/>
    <row r="12074" s="62" customFormat="1" x14ac:dyDescent="0.35"/>
    <row r="12075" s="62" customFormat="1" x14ac:dyDescent="0.35"/>
    <row r="12076" s="62" customFormat="1" x14ac:dyDescent="0.35"/>
    <row r="12077" s="62" customFormat="1" x14ac:dyDescent="0.35"/>
    <row r="12078" s="62" customFormat="1" x14ac:dyDescent="0.35"/>
    <row r="12079" s="62" customFormat="1" x14ac:dyDescent="0.35"/>
    <row r="12080" s="62" customFormat="1" x14ac:dyDescent="0.35"/>
    <row r="12081" s="62" customFormat="1" x14ac:dyDescent="0.35"/>
    <row r="12082" s="62" customFormat="1" x14ac:dyDescent="0.35"/>
    <row r="12083" s="62" customFormat="1" x14ac:dyDescent="0.35"/>
    <row r="12084" s="62" customFormat="1" x14ac:dyDescent="0.35"/>
    <row r="12085" s="62" customFormat="1" x14ac:dyDescent="0.35"/>
    <row r="12086" s="62" customFormat="1" x14ac:dyDescent="0.35"/>
    <row r="12087" s="62" customFormat="1" x14ac:dyDescent="0.35"/>
    <row r="12088" s="62" customFormat="1" x14ac:dyDescent="0.35"/>
    <row r="12089" s="62" customFormat="1" x14ac:dyDescent="0.35"/>
    <row r="12090" s="62" customFormat="1" x14ac:dyDescent="0.35"/>
    <row r="12091" s="62" customFormat="1" x14ac:dyDescent="0.35"/>
    <row r="12092" s="62" customFormat="1" x14ac:dyDescent="0.35"/>
    <row r="12093" s="62" customFormat="1" x14ac:dyDescent="0.35"/>
    <row r="12094" s="62" customFormat="1" x14ac:dyDescent="0.35"/>
    <row r="12095" s="62" customFormat="1" x14ac:dyDescent="0.35"/>
    <row r="12096" s="62" customFormat="1" x14ac:dyDescent="0.35"/>
    <row r="12097" s="62" customFormat="1" x14ac:dyDescent="0.35"/>
    <row r="12098" s="62" customFormat="1" x14ac:dyDescent="0.35"/>
    <row r="12099" s="62" customFormat="1" x14ac:dyDescent="0.35"/>
    <row r="12100" s="62" customFormat="1" x14ac:dyDescent="0.35"/>
    <row r="12101" s="62" customFormat="1" x14ac:dyDescent="0.35"/>
    <row r="12102" s="62" customFormat="1" x14ac:dyDescent="0.35"/>
    <row r="12103" s="62" customFormat="1" x14ac:dyDescent="0.35"/>
    <row r="12104" s="62" customFormat="1" x14ac:dyDescent="0.35"/>
    <row r="12105" s="62" customFormat="1" x14ac:dyDescent="0.35"/>
    <row r="12106" s="62" customFormat="1" x14ac:dyDescent="0.35"/>
    <row r="12107" s="62" customFormat="1" x14ac:dyDescent="0.35"/>
    <row r="12108" s="62" customFormat="1" x14ac:dyDescent="0.35"/>
    <row r="12109" s="62" customFormat="1" x14ac:dyDescent="0.35"/>
    <row r="12110" s="62" customFormat="1" x14ac:dyDescent="0.35"/>
    <row r="12111" s="62" customFormat="1" x14ac:dyDescent="0.35"/>
    <row r="12112" s="62" customFormat="1" x14ac:dyDescent="0.35"/>
    <row r="12113" s="62" customFormat="1" x14ac:dyDescent="0.35"/>
    <row r="12114" s="62" customFormat="1" x14ac:dyDescent="0.35"/>
    <row r="12115" s="62" customFormat="1" x14ac:dyDescent="0.35"/>
    <row r="12116" s="62" customFormat="1" x14ac:dyDescent="0.35"/>
    <row r="12117" s="62" customFormat="1" x14ac:dyDescent="0.35"/>
    <row r="12118" s="62" customFormat="1" x14ac:dyDescent="0.35"/>
    <row r="12119" s="62" customFormat="1" x14ac:dyDescent="0.35"/>
    <row r="12120" s="62" customFormat="1" x14ac:dyDescent="0.35"/>
    <row r="12121" s="62" customFormat="1" x14ac:dyDescent="0.35"/>
    <row r="12122" s="62" customFormat="1" x14ac:dyDescent="0.35"/>
    <row r="12123" s="62" customFormat="1" x14ac:dyDescent="0.35"/>
    <row r="12124" s="62" customFormat="1" x14ac:dyDescent="0.35"/>
    <row r="12125" s="62" customFormat="1" x14ac:dyDescent="0.35"/>
    <row r="12126" s="62" customFormat="1" x14ac:dyDescent="0.35"/>
    <row r="12127" s="62" customFormat="1" x14ac:dyDescent="0.35"/>
    <row r="12128" s="62" customFormat="1" x14ac:dyDescent="0.35"/>
    <row r="12129" s="62" customFormat="1" x14ac:dyDescent="0.35"/>
    <row r="12130" s="62" customFormat="1" x14ac:dyDescent="0.35"/>
    <row r="12131" s="62" customFormat="1" x14ac:dyDescent="0.35"/>
    <row r="12132" s="62" customFormat="1" x14ac:dyDescent="0.35"/>
    <row r="12133" s="62" customFormat="1" x14ac:dyDescent="0.35"/>
    <row r="12134" s="62" customFormat="1" x14ac:dyDescent="0.35"/>
    <row r="12135" s="62" customFormat="1" x14ac:dyDescent="0.35"/>
    <row r="12136" s="62" customFormat="1" x14ac:dyDescent="0.35"/>
    <row r="12137" s="62" customFormat="1" x14ac:dyDescent="0.35"/>
    <row r="12138" s="62" customFormat="1" x14ac:dyDescent="0.35"/>
    <row r="12139" s="62" customFormat="1" x14ac:dyDescent="0.35"/>
    <row r="12140" s="62" customFormat="1" x14ac:dyDescent="0.35"/>
    <row r="12141" s="62" customFormat="1" x14ac:dyDescent="0.35"/>
    <row r="12142" s="62" customFormat="1" x14ac:dyDescent="0.35"/>
    <row r="12143" s="62" customFormat="1" x14ac:dyDescent="0.35"/>
    <row r="12144" s="62" customFormat="1" x14ac:dyDescent="0.35"/>
    <row r="12145" s="62" customFormat="1" x14ac:dyDescent="0.35"/>
    <row r="12146" s="62" customFormat="1" x14ac:dyDescent="0.35"/>
    <row r="12147" s="62" customFormat="1" x14ac:dyDescent="0.35"/>
    <row r="12148" s="62" customFormat="1" x14ac:dyDescent="0.35"/>
    <row r="12149" s="62" customFormat="1" x14ac:dyDescent="0.35"/>
    <row r="12150" s="62" customFormat="1" x14ac:dyDescent="0.35"/>
    <row r="12151" s="62" customFormat="1" x14ac:dyDescent="0.35"/>
    <row r="12152" s="62" customFormat="1" x14ac:dyDescent="0.35"/>
    <row r="12153" s="62" customFormat="1" x14ac:dyDescent="0.35"/>
    <row r="12154" s="62" customFormat="1" x14ac:dyDescent="0.35"/>
    <row r="12155" s="62" customFormat="1" x14ac:dyDescent="0.35"/>
    <row r="12156" s="62" customFormat="1" x14ac:dyDescent="0.35"/>
    <row r="12157" s="62" customFormat="1" x14ac:dyDescent="0.35"/>
    <row r="12158" s="62" customFormat="1" x14ac:dyDescent="0.35"/>
    <row r="12159" s="62" customFormat="1" x14ac:dyDescent="0.35"/>
    <row r="12160" s="62" customFormat="1" x14ac:dyDescent="0.35"/>
    <row r="12161" s="62" customFormat="1" x14ac:dyDescent="0.35"/>
    <row r="12162" s="62" customFormat="1" x14ac:dyDescent="0.35"/>
    <row r="12163" s="62" customFormat="1" x14ac:dyDescent="0.35"/>
    <row r="12164" s="62" customFormat="1" x14ac:dyDescent="0.35"/>
    <row r="12165" s="62" customFormat="1" x14ac:dyDescent="0.35"/>
    <row r="12166" s="62" customFormat="1" x14ac:dyDescent="0.35"/>
    <row r="12167" s="62" customFormat="1" x14ac:dyDescent="0.35"/>
    <row r="12168" s="62" customFormat="1" x14ac:dyDescent="0.35"/>
    <row r="12169" s="62" customFormat="1" x14ac:dyDescent="0.35"/>
    <row r="12170" s="62" customFormat="1" x14ac:dyDescent="0.35"/>
    <row r="12171" s="62" customFormat="1" x14ac:dyDescent="0.35"/>
    <row r="12172" s="62" customFormat="1" x14ac:dyDescent="0.35"/>
    <row r="12173" s="62" customFormat="1" x14ac:dyDescent="0.35"/>
    <row r="12174" s="62" customFormat="1" x14ac:dyDescent="0.35"/>
    <row r="12175" s="62" customFormat="1" x14ac:dyDescent="0.35"/>
    <row r="12176" s="62" customFormat="1" x14ac:dyDescent="0.35"/>
    <row r="12177" s="62" customFormat="1" x14ac:dyDescent="0.35"/>
    <row r="12178" s="62" customFormat="1" x14ac:dyDescent="0.35"/>
    <row r="12179" s="62" customFormat="1" x14ac:dyDescent="0.35"/>
    <row r="12180" s="62" customFormat="1" x14ac:dyDescent="0.35"/>
    <row r="12181" s="62" customFormat="1" x14ac:dyDescent="0.35"/>
    <row r="12182" s="62" customFormat="1" x14ac:dyDescent="0.35"/>
    <row r="12183" s="62" customFormat="1" x14ac:dyDescent="0.35"/>
    <row r="12184" s="62" customFormat="1" x14ac:dyDescent="0.35"/>
    <row r="12185" s="62" customFormat="1" x14ac:dyDescent="0.35"/>
    <row r="12186" s="62" customFormat="1" x14ac:dyDescent="0.35"/>
    <row r="12187" s="62" customFormat="1" x14ac:dyDescent="0.35"/>
    <row r="12188" s="62" customFormat="1" x14ac:dyDescent="0.35"/>
    <row r="12189" s="62" customFormat="1" x14ac:dyDescent="0.35"/>
    <row r="12190" s="62" customFormat="1" x14ac:dyDescent="0.35"/>
    <row r="12191" s="62" customFormat="1" x14ac:dyDescent="0.35"/>
    <row r="12192" s="62" customFormat="1" x14ac:dyDescent="0.35"/>
    <row r="12193" s="62" customFormat="1" x14ac:dyDescent="0.35"/>
    <row r="12194" s="62" customFormat="1" x14ac:dyDescent="0.35"/>
    <row r="12195" s="62" customFormat="1" x14ac:dyDescent="0.35"/>
    <row r="12196" s="62" customFormat="1" x14ac:dyDescent="0.35"/>
    <row r="12197" s="62" customFormat="1" x14ac:dyDescent="0.35"/>
    <row r="12198" s="62" customFormat="1" x14ac:dyDescent="0.35"/>
    <row r="12199" s="62" customFormat="1" x14ac:dyDescent="0.35"/>
    <row r="12200" s="62" customFormat="1" x14ac:dyDescent="0.35"/>
    <row r="12201" s="62" customFormat="1" x14ac:dyDescent="0.35"/>
    <row r="12202" s="62" customFormat="1" x14ac:dyDescent="0.35"/>
    <row r="12203" s="62" customFormat="1" x14ac:dyDescent="0.35"/>
    <row r="12204" s="62" customFormat="1" x14ac:dyDescent="0.35"/>
    <row r="12205" s="62" customFormat="1" x14ac:dyDescent="0.35"/>
    <row r="12206" s="62" customFormat="1" x14ac:dyDescent="0.35"/>
    <row r="12207" s="62" customFormat="1" x14ac:dyDescent="0.35"/>
    <row r="12208" s="62" customFormat="1" x14ac:dyDescent="0.35"/>
    <row r="12209" s="62" customFormat="1" x14ac:dyDescent="0.35"/>
    <row r="12210" s="62" customFormat="1" x14ac:dyDescent="0.35"/>
    <row r="12211" s="62" customFormat="1" x14ac:dyDescent="0.35"/>
    <row r="12212" s="62" customFormat="1" x14ac:dyDescent="0.35"/>
    <row r="12213" s="62" customFormat="1" x14ac:dyDescent="0.35"/>
    <row r="12214" s="62" customFormat="1" x14ac:dyDescent="0.35"/>
    <row r="12215" s="62" customFormat="1" x14ac:dyDescent="0.35"/>
    <row r="12216" s="62" customFormat="1" x14ac:dyDescent="0.35"/>
    <row r="12217" s="62" customFormat="1" x14ac:dyDescent="0.35"/>
    <row r="12218" s="62" customFormat="1" x14ac:dyDescent="0.35"/>
    <row r="12219" s="62" customFormat="1" x14ac:dyDescent="0.35"/>
    <row r="12220" s="62" customFormat="1" x14ac:dyDescent="0.35"/>
    <row r="12221" s="62" customFormat="1" x14ac:dyDescent="0.35"/>
    <row r="12222" s="62" customFormat="1" x14ac:dyDescent="0.35"/>
    <row r="12223" s="62" customFormat="1" x14ac:dyDescent="0.35"/>
    <row r="12224" s="62" customFormat="1" x14ac:dyDescent="0.35"/>
    <row r="12225" s="62" customFormat="1" x14ac:dyDescent="0.35"/>
    <row r="12226" s="62" customFormat="1" x14ac:dyDescent="0.35"/>
    <row r="12227" s="62" customFormat="1" x14ac:dyDescent="0.35"/>
    <row r="12228" s="62" customFormat="1" x14ac:dyDescent="0.35"/>
    <row r="12229" s="62" customFormat="1" x14ac:dyDescent="0.35"/>
    <row r="12230" s="62" customFormat="1" x14ac:dyDescent="0.35"/>
    <row r="12231" s="62" customFormat="1" x14ac:dyDescent="0.35"/>
    <row r="12232" s="62" customFormat="1" x14ac:dyDescent="0.35"/>
    <row r="12233" s="62" customFormat="1" x14ac:dyDescent="0.35"/>
    <row r="12234" s="62" customFormat="1" x14ac:dyDescent="0.35"/>
    <row r="12235" s="62" customFormat="1" x14ac:dyDescent="0.35"/>
    <row r="12236" s="62" customFormat="1" x14ac:dyDescent="0.35"/>
    <row r="12237" s="62" customFormat="1" x14ac:dyDescent="0.35"/>
    <row r="12238" s="62" customFormat="1" x14ac:dyDescent="0.35"/>
    <row r="12239" s="62" customFormat="1" x14ac:dyDescent="0.35"/>
    <row r="12240" s="62" customFormat="1" x14ac:dyDescent="0.35"/>
    <row r="12241" s="62" customFormat="1" x14ac:dyDescent="0.35"/>
    <row r="12242" s="62" customFormat="1" x14ac:dyDescent="0.35"/>
    <row r="12243" s="62" customFormat="1" x14ac:dyDescent="0.35"/>
    <row r="12244" s="62" customFormat="1" x14ac:dyDescent="0.35"/>
    <row r="12245" s="62" customFormat="1" x14ac:dyDescent="0.35"/>
    <row r="12246" s="62" customFormat="1" x14ac:dyDescent="0.35"/>
    <row r="12247" s="62" customFormat="1" x14ac:dyDescent="0.35"/>
    <row r="12248" s="62" customFormat="1" x14ac:dyDescent="0.35"/>
    <row r="12249" s="62" customFormat="1" x14ac:dyDescent="0.35"/>
    <row r="12250" s="62" customFormat="1" x14ac:dyDescent="0.35"/>
    <row r="12251" s="62" customFormat="1" x14ac:dyDescent="0.35"/>
    <row r="12252" s="62" customFormat="1" x14ac:dyDescent="0.35"/>
    <row r="12253" s="62" customFormat="1" x14ac:dyDescent="0.35"/>
    <row r="12254" s="62" customFormat="1" x14ac:dyDescent="0.35"/>
    <row r="12255" s="62" customFormat="1" x14ac:dyDescent="0.35"/>
    <row r="12256" s="62" customFormat="1" x14ac:dyDescent="0.35"/>
    <row r="12257" s="62" customFormat="1" x14ac:dyDescent="0.35"/>
    <row r="12258" s="62" customFormat="1" x14ac:dyDescent="0.35"/>
    <row r="12259" s="62" customFormat="1" x14ac:dyDescent="0.35"/>
    <row r="12260" s="62" customFormat="1" x14ac:dyDescent="0.35"/>
    <row r="12261" s="62" customFormat="1" x14ac:dyDescent="0.35"/>
    <row r="12262" s="62" customFormat="1" x14ac:dyDescent="0.35"/>
    <row r="12263" s="62" customFormat="1" x14ac:dyDescent="0.35"/>
    <row r="12264" s="62" customFormat="1" x14ac:dyDescent="0.35"/>
    <row r="12265" s="62" customFormat="1" x14ac:dyDescent="0.35"/>
    <row r="12266" s="62" customFormat="1" x14ac:dyDescent="0.35"/>
    <row r="12267" s="62" customFormat="1" x14ac:dyDescent="0.35"/>
    <row r="12268" s="62" customFormat="1" x14ac:dyDescent="0.35"/>
    <row r="12269" s="62" customFormat="1" x14ac:dyDescent="0.35"/>
    <row r="12270" s="62" customFormat="1" x14ac:dyDescent="0.35"/>
    <row r="12271" s="62" customFormat="1" x14ac:dyDescent="0.35"/>
    <row r="12272" s="62" customFormat="1" x14ac:dyDescent="0.35"/>
    <row r="12273" s="62" customFormat="1" x14ac:dyDescent="0.35"/>
    <row r="12274" s="62" customFormat="1" x14ac:dyDescent="0.35"/>
    <row r="12275" s="62" customFormat="1" x14ac:dyDescent="0.35"/>
    <row r="12276" s="62" customFormat="1" x14ac:dyDescent="0.35"/>
    <row r="12277" s="62" customFormat="1" x14ac:dyDescent="0.35"/>
    <row r="12278" s="62" customFormat="1" x14ac:dyDescent="0.35"/>
    <row r="12279" s="62" customFormat="1" x14ac:dyDescent="0.35"/>
    <row r="12280" s="62" customFormat="1" x14ac:dyDescent="0.35"/>
    <row r="12281" s="62" customFormat="1" x14ac:dyDescent="0.35"/>
    <row r="12282" s="62" customFormat="1" x14ac:dyDescent="0.35"/>
    <row r="12283" s="62" customFormat="1" x14ac:dyDescent="0.35"/>
    <row r="12284" s="62" customFormat="1" x14ac:dyDescent="0.35"/>
    <row r="12285" s="62" customFormat="1" x14ac:dyDescent="0.35"/>
    <row r="12286" s="62" customFormat="1" x14ac:dyDescent="0.35"/>
    <row r="12287" s="62" customFormat="1" x14ac:dyDescent="0.35"/>
    <row r="12288" s="62" customFormat="1" x14ac:dyDescent="0.35"/>
    <row r="12289" s="62" customFormat="1" x14ac:dyDescent="0.35"/>
    <row r="12290" s="62" customFormat="1" x14ac:dyDescent="0.35"/>
    <row r="12291" s="62" customFormat="1" x14ac:dyDescent="0.35"/>
    <row r="12292" s="62" customFormat="1" x14ac:dyDescent="0.35"/>
    <row r="12293" s="62" customFormat="1" x14ac:dyDescent="0.35"/>
    <row r="12294" s="62" customFormat="1" x14ac:dyDescent="0.35"/>
    <row r="12295" s="62" customFormat="1" x14ac:dyDescent="0.35"/>
    <row r="12296" s="62" customFormat="1" x14ac:dyDescent="0.35"/>
    <row r="12297" s="62" customFormat="1" x14ac:dyDescent="0.35"/>
    <row r="12298" s="62" customFormat="1" x14ac:dyDescent="0.35"/>
    <row r="12299" s="62" customFormat="1" x14ac:dyDescent="0.35"/>
    <row r="12300" s="62" customFormat="1" x14ac:dyDescent="0.35"/>
    <row r="12301" s="62" customFormat="1" x14ac:dyDescent="0.35"/>
    <row r="12302" s="62" customFormat="1" x14ac:dyDescent="0.35"/>
    <row r="12303" s="62" customFormat="1" x14ac:dyDescent="0.35"/>
    <row r="12304" s="62" customFormat="1" x14ac:dyDescent="0.35"/>
    <row r="12305" s="62" customFormat="1" x14ac:dyDescent="0.35"/>
    <row r="12306" s="62" customFormat="1" x14ac:dyDescent="0.35"/>
    <row r="12307" s="62" customFormat="1" x14ac:dyDescent="0.35"/>
    <row r="12308" s="62" customFormat="1" x14ac:dyDescent="0.35"/>
    <row r="12309" s="62" customFormat="1" x14ac:dyDescent="0.35"/>
    <row r="12310" s="62" customFormat="1" x14ac:dyDescent="0.35"/>
    <row r="12311" s="62" customFormat="1" x14ac:dyDescent="0.35"/>
    <row r="12312" s="62" customFormat="1" x14ac:dyDescent="0.35"/>
    <row r="12313" s="62" customFormat="1" x14ac:dyDescent="0.35"/>
    <row r="12314" s="62" customFormat="1" x14ac:dyDescent="0.35"/>
    <row r="12315" s="62" customFormat="1" x14ac:dyDescent="0.35"/>
    <row r="12316" s="62" customFormat="1" x14ac:dyDescent="0.35"/>
    <row r="12317" s="62" customFormat="1" x14ac:dyDescent="0.35"/>
    <row r="12318" s="62" customFormat="1" x14ac:dyDescent="0.35"/>
    <row r="12319" s="62" customFormat="1" x14ac:dyDescent="0.35"/>
    <row r="12320" s="62" customFormat="1" x14ac:dyDescent="0.35"/>
    <row r="12321" s="62" customFormat="1" x14ac:dyDescent="0.35"/>
    <row r="12322" s="62" customFormat="1" x14ac:dyDescent="0.35"/>
    <row r="12323" s="62" customFormat="1" x14ac:dyDescent="0.35"/>
    <row r="12324" s="62" customFormat="1" x14ac:dyDescent="0.35"/>
    <row r="12325" s="62" customFormat="1" x14ac:dyDescent="0.35"/>
    <row r="12326" s="62" customFormat="1" x14ac:dyDescent="0.35"/>
    <row r="12327" s="62" customFormat="1" x14ac:dyDescent="0.35"/>
    <row r="12328" s="62" customFormat="1" x14ac:dyDescent="0.35"/>
    <row r="12329" s="62" customFormat="1" x14ac:dyDescent="0.35"/>
    <row r="12330" s="62" customFormat="1" x14ac:dyDescent="0.35"/>
    <row r="12331" s="62" customFormat="1" x14ac:dyDescent="0.35"/>
    <row r="12332" s="62" customFormat="1" x14ac:dyDescent="0.35"/>
    <row r="12333" s="62" customFormat="1" x14ac:dyDescent="0.35"/>
    <row r="12334" s="62" customFormat="1" x14ac:dyDescent="0.35"/>
    <row r="12335" s="62" customFormat="1" x14ac:dyDescent="0.35"/>
    <row r="12336" s="62" customFormat="1" x14ac:dyDescent="0.35"/>
    <row r="12337" s="62" customFormat="1" x14ac:dyDescent="0.35"/>
    <row r="12338" s="62" customFormat="1" x14ac:dyDescent="0.35"/>
    <row r="12339" s="62" customFormat="1" x14ac:dyDescent="0.35"/>
    <row r="12340" s="62" customFormat="1" x14ac:dyDescent="0.35"/>
    <row r="12341" s="62" customFormat="1" x14ac:dyDescent="0.35"/>
    <row r="12342" s="62" customFormat="1" x14ac:dyDescent="0.35"/>
    <row r="12343" s="62" customFormat="1" x14ac:dyDescent="0.35"/>
    <row r="12344" s="62" customFormat="1" x14ac:dyDescent="0.35"/>
    <row r="12345" s="62" customFormat="1" x14ac:dyDescent="0.35"/>
    <row r="12346" s="62" customFormat="1" x14ac:dyDescent="0.35"/>
    <row r="12347" s="62" customFormat="1" x14ac:dyDescent="0.35"/>
    <row r="12348" s="62" customFormat="1" x14ac:dyDescent="0.35"/>
    <row r="12349" s="62" customFormat="1" x14ac:dyDescent="0.35"/>
    <row r="12350" s="62" customFormat="1" x14ac:dyDescent="0.35"/>
    <row r="12351" s="62" customFormat="1" x14ac:dyDescent="0.35"/>
    <row r="12352" s="62" customFormat="1" x14ac:dyDescent="0.35"/>
    <row r="12353" s="62" customFormat="1" x14ac:dyDescent="0.35"/>
    <row r="12354" s="62" customFormat="1" x14ac:dyDescent="0.35"/>
    <row r="12355" s="62" customFormat="1" x14ac:dyDescent="0.35"/>
    <row r="12356" s="62" customFormat="1" x14ac:dyDescent="0.35"/>
    <row r="12357" s="62" customFormat="1" x14ac:dyDescent="0.35"/>
    <row r="12358" s="62" customFormat="1" x14ac:dyDescent="0.35"/>
    <row r="12359" s="62" customFormat="1" x14ac:dyDescent="0.35"/>
    <row r="12360" s="62" customFormat="1" x14ac:dyDescent="0.35"/>
    <row r="12361" s="62" customFormat="1" x14ac:dyDescent="0.35"/>
    <row r="12362" s="62" customFormat="1" x14ac:dyDescent="0.35"/>
    <row r="12363" s="62" customFormat="1" x14ac:dyDescent="0.35"/>
    <row r="12364" s="62" customFormat="1" x14ac:dyDescent="0.35"/>
    <row r="12365" s="62" customFormat="1" x14ac:dyDescent="0.35"/>
    <row r="12366" s="62" customFormat="1" x14ac:dyDescent="0.35"/>
    <row r="12367" s="62" customFormat="1" x14ac:dyDescent="0.35"/>
    <row r="12368" s="62" customFormat="1" x14ac:dyDescent="0.35"/>
    <row r="12369" s="62" customFormat="1" x14ac:dyDescent="0.35"/>
    <row r="12370" s="62" customFormat="1" x14ac:dyDescent="0.35"/>
    <row r="12371" s="62" customFormat="1" x14ac:dyDescent="0.35"/>
    <row r="12372" s="62" customFormat="1" x14ac:dyDescent="0.35"/>
    <row r="12373" s="62" customFormat="1" x14ac:dyDescent="0.35"/>
    <row r="12374" s="62" customFormat="1" x14ac:dyDescent="0.35"/>
    <row r="12375" s="62" customFormat="1" x14ac:dyDescent="0.35"/>
    <row r="12376" s="62" customFormat="1" x14ac:dyDescent="0.35"/>
    <row r="12377" s="62" customFormat="1" x14ac:dyDescent="0.35"/>
    <row r="12378" s="62" customFormat="1" x14ac:dyDescent="0.35"/>
    <row r="12379" s="62" customFormat="1" x14ac:dyDescent="0.35"/>
    <row r="12380" s="62" customFormat="1" x14ac:dyDescent="0.35"/>
    <row r="12381" s="62" customFormat="1" x14ac:dyDescent="0.35"/>
    <row r="12382" s="62" customFormat="1" x14ac:dyDescent="0.35"/>
    <row r="12383" s="62" customFormat="1" x14ac:dyDescent="0.35"/>
    <row r="12384" s="62" customFormat="1" x14ac:dyDescent="0.35"/>
    <row r="12385" s="62" customFormat="1" x14ac:dyDescent="0.35"/>
    <row r="12386" s="62" customFormat="1" x14ac:dyDescent="0.35"/>
    <row r="12387" s="62" customFormat="1" x14ac:dyDescent="0.35"/>
    <row r="12388" s="62" customFormat="1" x14ac:dyDescent="0.35"/>
    <row r="12389" s="62" customFormat="1" x14ac:dyDescent="0.35"/>
    <row r="12390" s="62" customFormat="1" x14ac:dyDescent="0.35"/>
    <row r="12391" s="62" customFormat="1" x14ac:dyDescent="0.35"/>
    <row r="12392" s="62" customFormat="1" x14ac:dyDescent="0.35"/>
    <row r="12393" s="62" customFormat="1" x14ac:dyDescent="0.35"/>
    <row r="12394" s="62" customFormat="1" x14ac:dyDescent="0.35"/>
    <row r="12395" s="62" customFormat="1" x14ac:dyDescent="0.35"/>
    <row r="12396" s="62" customFormat="1" x14ac:dyDescent="0.35"/>
    <row r="12397" s="62" customFormat="1" x14ac:dyDescent="0.35"/>
    <row r="12398" s="62" customFormat="1" x14ac:dyDescent="0.35"/>
    <row r="12399" s="62" customFormat="1" x14ac:dyDescent="0.35"/>
    <row r="12400" s="62" customFormat="1" x14ac:dyDescent="0.35"/>
    <row r="12401" s="62" customFormat="1" x14ac:dyDescent="0.35"/>
    <row r="12402" s="62" customFormat="1" x14ac:dyDescent="0.35"/>
    <row r="12403" s="62" customFormat="1" x14ac:dyDescent="0.35"/>
    <row r="12404" s="62" customFormat="1" x14ac:dyDescent="0.35"/>
    <row r="12405" s="62" customFormat="1" x14ac:dyDescent="0.35"/>
    <row r="12406" s="62" customFormat="1" x14ac:dyDescent="0.35"/>
    <row r="12407" s="62" customFormat="1" x14ac:dyDescent="0.35"/>
    <row r="12408" s="62" customFormat="1" x14ac:dyDescent="0.35"/>
    <row r="12409" s="62" customFormat="1" x14ac:dyDescent="0.35"/>
    <row r="12410" s="62" customFormat="1" x14ac:dyDescent="0.35"/>
    <row r="12411" s="62" customFormat="1" x14ac:dyDescent="0.35"/>
    <row r="12412" s="62" customFormat="1" x14ac:dyDescent="0.35"/>
    <row r="12413" s="62" customFormat="1" x14ac:dyDescent="0.35"/>
    <row r="12414" s="62" customFormat="1" x14ac:dyDescent="0.35"/>
    <row r="12415" s="62" customFormat="1" x14ac:dyDescent="0.35"/>
    <row r="12416" s="62" customFormat="1" x14ac:dyDescent="0.35"/>
    <row r="12417" s="62" customFormat="1" x14ac:dyDescent="0.35"/>
    <row r="12418" s="62" customFormat="1" x14ac:dyDescent="0.35"/>
    <row r="12419" s="62" customFormat="1" x14ac:dyDescent="0.35"/>
    <row r="12420" s="62" customFormat="1" x14ac:dyDescent="0.35"/>
    <row r="12421" s="62" customFormat="1" x14ac:dyDescent="0.35"/>
    <row r="12422" s="62" customFormat="1" x14ac:dyDescent="0.35"/>
    <row r="12423" s="62" customFormat="1" x14ac:dyDescent="0.35"/>
    <row r="12424" s="62" customFormat="1" x14ac:dyDescent="0.35"/>
    <row r="12425" s="62" customFormat="1" x14ac:dyDescent="0.35"/>
    <row r="12426" s="62" customFormat="1" x14ac:dyDescent="0.35"/>
    <row r="12427" s="62" customFormat="1" x14ac:dyDescent="0.35"/>
    <row r="12428" s="62" customFormat="1" x14ac:dyDescent="0.35"/>
    <row r="12429" s="62" customFormat="1" x14ac:dyDescent="0.35"/>
    <row r="12430" s="62" customFormat="1" x14ac:dyDescent="0.35"/>
    <row r="12431" s="62" customFormat="1" x14ac:dyDescent="0.35"/>
    <row r="12432" s="62" customFormat="1" x14ac:dyDescent="0.35"/>
    <row r="12433" s="62" customFormat="1" x14ac:dyDescent="0.35"/>
    <row r="12434" s="62" customFormat="1" x14ac:dyDescent="0.35"/>
    <row r="12435" s="62" customFormat="1" x14ac:dyDescent="0.35"/>
    <row r="12436" s="62" customFormat="1" x14ac:dyDescent="0.35"/>
    <row r="12437" s="62" customFormat="1" x14ac:dyDescent="0.35"/>
    <row r="12438" s="62" customFormat="1" x14ac:dyDescent="0.35"/>
    <row r="12439" s="62" customFormat="1" x14ac:dyDescent="0.35"/>
    <row r="12440" s="62" customFormat="1" x14ac:dyDescent="0.35"/>
    <row r="12441" s="62" customFormat="1" x14ac:dyDescent="0.35"/>
    <row r="12442" s="62" customFormat="1" x14ac:dyDescent="0.35"/>
    <row r="12443" s="62" customFormat="1" x14ac:dyDescent="0.35"/>
    <row r="12444" s="62" customFormat="1" x14ac:dyDescent="0.35"/>
    <row r="12445" s="62" customFormat="1" x14ac:dyDescent="0.35"/>
    <row r="12446" s="62" customFormat="1" x14ac:dyDescent="0.35"/>
    <row r="12447" s="62" customFormat="1" x14ac:dyDescent="0.35"/>
    <row r="12448" s="62" customFormat="1" x14ac:dyDescent="0.35"/>
    <row r="12449" s="62" customFormat="1" x14ac:dyDescent="0.35"/>
    <row r="12450" s="62" customFormat="1" x14ac:dyDescent="0.35"/>
    <row r="12451" s="62" customFormat="1" x14ac:dyDescent="0.35"/>
    <row r="12452" s="62" customFormat="1" x14ac:dyDescent="0.35"/>
    <row r="12453" s="62" customFormat="1" x14ac:dyDescent="0.35"/>
    <row r="12454" s="62" customFormat="1" x14ac:dyDescent="0.35"/>
    <row r="12455" s="62" customFormat="1" x14ac:dyDescent="0.35"/>
    <row r="12456" s="62" customFormat="1" x14ac:dyDescent="0.35"/>
    <row r="12457" s="62" customFormat="1" x14ac:dyDescent="0.35"/>
    <row r="12458" s="62" customFormat="1" x14ac:dyDescent="0.35"/>
    <row r="12459" s="62" customFormat="1" x14ac:dyDescent="0.35"/>
    <row r="12460" s="62" customFormat="1" x14ac:dyDescent="0.35"/>
    <row r="12461" s="62" customFormat="1" x14ac:dyDescent="0.35"/>
    <row r="12462" s="62" customFormat="1" x14ac:dyDescent="0.35"/>
    <row r="12463" s="62" customFormat="1" x14ac:dyDescent="0.35"/>
    <row r="12464" s="62" customFormat="1" x14ac:dyDescent="0.35"/>
    <row r="12465" s="62" customFormat="1" x14ac:dyDescent="0.35"/>
    <row r="12466" s="62" customFormat="1" x14ac:dyDescent="0.35"/>
    <row r="12467" s="62" customFormat="1" x14ac:dyDescent="0.35"/>
    <row r="12468" s="62" customFormat="1" x14ac:dyDescent="0.35"/>
    <row r="12469" s="62" customFormat="1" x14ac:dyDescent="0.35"/>
    <row r="12470" s="62" customFormat="1" x14ac:dyDescent="0.35"/>
    <row r="12471" s="62" customFormat="1" x14ac:dyDescent="0.35"/>
    <row r="12472" s="62" customFormat="1" x14ac:dyDescent="0.35"/>
    <row r="12473" s="62" customFormat="1" x14ac:dyDescent="0.35"/>
    <row r="12474" s="62" customFormat="1" x14ac:dyDescent="0.35"/>
    <row r="12475" s="62" customFormat="1" x14ac:dyDescent="0.35"/>
    <row r="12476" s="62" customFormat="1" x14ac:dyDescent="0.35"/>
    <row r="12477" s="62" customFormat="1" x14ac:dyDescent="0.35"/>
    <row r="12478" s="62" customFormat="1" x14ac:dyDescent="0.35"/>
    <row r="12479" s="62" customFormat="1" x14ac:dyDescent="0.35"/>
    <row r="12480" s="62" customFormat="1" x14ac:dyDescent="0.35"/>
    <row r="12481" s="62" customFormat="1" x14ac:dyDescent="0.35"/>
    <row r="12482" s="62" customFormat="1" x14ac:dyDescent="0.35"/>
    <row r="12483" s="62" customFormat="1" x14ac:dyDescent="0.35"/>
    <row r="12484" s="62" customFormat="1" x14ac:dyDescent="0.35"/>
    <row r="12485" s="62" customFormat="1" x14ac:dyDescent="0.35"/>
    <row r="12486" s="62" customFormat="1" x14ac:dyDescent="0.35"/>
    <row r="12487" s="62" customFormat="1" x14ac:dyDescent="0.35"/>
    <row r="12488" s="62" customFormat="1" x14ac:dyDescent="0.35"/>
    <row r="12489" s="62" customFormat="1" x14ac:dyDescent="0.35"/>
    <row r="12490" s="62" customFormat="1" x14ac:dyDescent="0.35"/>
    <row r="12491" s="62" customFormat="1" x14ac:dyDescent="0.35"/>
    <row r="12492" s="62" customFormat="1" x14ac:dyDescent="0.35"/>
    <row r="12493" s="62" customFormat="1" x14ac:dyDescent="0.35"/>
    <row r="12494" s="62" customFormat="1" x14ac:dyDescent="0.35"/>
    <row r="12495" s="62" customFormat="1" x14ac:dyDescent="0.35"/>
    <row r="12496" s="62" customFormat="1" x14ac:dyDescent="0.35"/>
    <row r="12497" s="62" customFormat="1" x14ac:dyDescent="0.35"/>
    <row r="12498" s="62" customFormat="1" x14ac:dyDescent="0.35"/>
    <row r="12499" s="62" customFormat="1" x14ac:dyDescent="0.35"/>
    <row r="12500" s="62" customFormat="1" x14ac:dyDescent="0.35"/>
    <row r="12501" s="62" customFormat="1" x14ac:dyDescent="0.35"/>
    <row r="12502" s="62" customFormat="1" x14ac:dyDescent="0.35"/>
    <row r="12503" s="62" customFormat="1" x14ac:dyDescent="0.35"/>
    <row r="12504" s="62" customFormat="1" x14ac:dyDescent="0.35"/>
    <row r="12505" s="62" customFormat="1" x14ac:dyDescent="0.35"/>
    <row r="12506" s="62" customFormat="1" x14ac:dyDescent="0.35"/>
    <row r="12507" s="62" customFormat="1" x14ac:dyDescent="0.35"/>
    <row r="12508" s="62" customFormat="1" x14ac:dyDescent="0.35"/>
    <row r="12509" s="62" customFormat="1" x14ac:dyDescent="0.35"/>
    <row r="12510" s="62" customFormat="1" x14ac:dyDescent="0.35"/>
    <row r="12511" s="62" customFormat="1" x14ac:dyDescent="0.35"/>
    <row r="12512" s="62" customFormat="1" x14ac:dyDescent="0.35"/>
    <row r="12513" s="62" customFormat="1" x14ac:dyDescent="0.35"/>
    <row r="12514" s="62" customFormat="1" x14ac:dyDescent="0.35"/>
    <row r="12515" s="62" customFormat="1" x14ac:dyDescent="0.35"/>
    <row r="12516" s="62" customFormat="1" x14ac:dyDescent="0.35"/>
    <row r="12517" s="62" customFormat="1" x14ac:dyDescent="0.35"/>
    <row r="12518" s="62" customFormat="1" x14ac:dyDescent="0.35"/>
    <row r="12519" s="62" customFormat="1" x14ac:dyDescent="0.35"/>
    <row r="12520" s="62" customFormat="1" x14ac:dyDescent="0.35"/>
    <row r="12521" s="62" customFormat="1" x14ac:dyDescent="0.35"/>
    <row r="12522" s="62" customFormat="1" x14ac:dyDescent="0.35"/>
    <row r="12523" s="62" customFormat="1" x14ac:dyDescent="0.35"/>
    <row r="12524" s="62" customFormat="1" x14ac:dyDescent="0.35"/>
    <row r="12525" s="62" customFormat="1" x14ac:dyDescent="0.35"/>
    <row r="12526" s="62" customFormat="1" x14ac:dyDescent="0.35"/>
    <row r="12527" s="62" customFormat="1" x14ac:dyDescent="0.35"/>
    <row r="12528" s="62" customFormat="1" x14ac:dyDescent="0.35"/>
    <row r="12529" s="62" customFormat="1" x14ac:dyDescent="0.35"/>
    <row r="12530" s="62" customFormat="1" x14ac:dyDescent="0.35"/>
    <row r="12531" s="62" customFormat="1" x14ac:dyDescent="0.35"/>
    <row r="12532" s="62" customFormat="1" x14ac:dyDescent="0.35"/>
    <row r="12533" s="62" customFormat="1" x14ac:dyDescent="0.35"/>
    <row r="12534" s="62" customFormat="1" x14ac:dyDescent="0.35"/>
    <row r="12535" s="62" customFormat="1" x14ac:dyDescent="0.35"/>
    <row r="12536" s="62" customFormat="1" x14ac:dyDescent="0.35"/>
    <row r="12537" s="62" customFormat="1" x14ac:dyDescent="0.35"/>
    <row r="12538" s="62" customFormat="1" x14ac:dyDescent="0.35"/>
    <row r="12539" s="62" customFormat="1" x14ac:dyDescent="0.35"/>
    <row r="12540" s="62" customFormat="1" x14ac:dyDescent="0.35"/>
    <row r="12541" s="62" customFormat="1" x14ac:dyDescent="0.35"/>
    <row r="12542" s="62" customFormat="1" x14ac:dyDescent="0.35"/>
    <row r="12543" s="62" customFormat="1" x14ac:dyDescent="0.35"/>
    <row r="12544" s="62" customFormat="1" x14ac:dyDescent="0.35"/>
    <row r="12545" s="62" customFormat="1" x14ac:dyDescent="0.35"/>
    <row r="12546" s="62" customFormat="1" x14ac:dyDescent="0.35"/>
    <row r="12547" s="62" customFormat="1" x14ac:dyDescent="0.35"/>
    <row r="12548" s="62" customFormat="1" x14ac:dyDescent="0.35"/>
    <row r="12549" s="62" customFormat="1" x14ac:dyDescent="0.35"/>
    <row r="12550" s="62" customFormat="1" x14ac:dyDescent="0.35"/>
    <row r="12551" s="62" customFormat="1" x14ac:dyDescent="0.35"/>
    <row r="12552" s="62" customFormat="1" x14ac:dyDescent="0.35"/>
    <row r="12553" s="62" customFormat="1" x14ac:dyDescent="0.35"/>
    <row r="12554" s="62" customFormat="1" x14ac:dyDescent="0.35"/>
    <row r="12555" s="62" customFormat="1" x14ac:dyDescent="0.35"/>
    <row r="12556" s="62" customFormat="1" x14ac:dyDescent="0.35"/>
    <row r="12557" s="62" customFormat="1" x14ac:dyDescent="0.35"/>
    <row r="12558" s="62" customFormat="1" x14ac:dyDescent="0.35"/>
    <row r="12559" s="62" customFormat="1" x14ac:dyDescent="0.35"/>
    <row r="12560" s="62" customFormat="1" x14ac:dyDescent="0.35"/>
    <row r="12561" s="62" customFormat="1" x14ac:dyDescent="0.35"/>
    <row r="12562" s="62" customFormat="1" x14ac:dyDescent="0.35"/>
    <row r="12563" s="62" customFormat="1" x14ac:dyDescent="0.35"/>
    <row r="12564" s="62" customFormat="1" x14ac:dyDescent="0.35"/>
    <row r="12565" s="62" customFormat="1" x14ac:dyDescent="0.35"/>
    <row r="12566" s="62" customFormat="1" x14ac:dyDescent="0.35"/>
    <row r="12567" s="62" customFormat="1" x14ac:dyDescent="0.35"/>
    <row r="12568" s="62" customFormat="1" x14ac:dyDescent="0.35"/>
    <row r="12569" s="62" customFormat="1" x14ac:dyDescent="0.35"/>
    <row r="12570" s="62" customFormat="1" x14ac:dyDescent="0.35"/>
    <row r="12571" s="62" customFormat="1" x14ac:dyDescent="0.35"/>
    <row r="12572" s="62" customFormat="1" x14ac:dyDescent="0.35"/>
    <row r="12573" s="62" customFormat="1" x14ac:dyDescent="0.35"/>
    <row r="12574" s="62" customFormat="1" x14ac:dyDescent="0.35"/>
    <row r="12575" s="62" customFormat="1" x14ac:dyDescent="0.35"/>
    <row r="12576" s="62" customFormat="1" x14ac:dyDescent="0.35"/>
    <row r="12577" s="62" customFormat="1" x14ac:dyDescent="0.35"/>
    <row r="12578" s="62" customFormat="1" x14ac:dyDescent="0.35"/>
    <row r="12579" s="62" customFormat="1" x14ac:dyDescent="0.35"/>
    <row r="12580" s="62" customFormat="1" x14ac:dyDescent="0.35"/>
    <row r="12581" s="62" customFormat="1" x14ac:dyDescent="0.35"/>
    <row r="12582" s="62" customFormat="1" x14ac:dyDescent="0.35"/>
    <row r="12583" s="62" customFormat="1" x14ac:dyDescent="0.35"/>
    <row r="12584" s="62" customFormat="1" x14ac:dyDescent="0.35"/>
    <row r="12585" s="62" customFormat="1" x14ac:dyDescent="0.35"/>
    <row r="12586" s="62" customFormat="1" x14ac:dyDescent="0.35"/>
    <row r="12587" s="62" customFormat="1" x14ac:dyDescent="0.35"/>
    <row r="12588" s="62" customFormat="1" x14ac:dyDescent="0.35"/>
    <row r="12589" s="62" customFormat="1" x14ac:dyDescent="0.35"/>
    <row r="12590" s="62" customFormat="1" x14ac:dyDescent="0.35"/>
    <row r="12591" s="62" customFormat="1" x14ac:dyDescent="0.35"/>
    <row r="12592" s="62" customFormat="1" x14ac:dyDescent="0.35"/>
    <row r="12593" s="62" customFormat="1" x14ac:dyDescent="0.35"/>
    <row r="12594" s="62" customFormat="1" x14ac:dyDescent="0.35"/>
    <row r="12595" s="62" customFormat="1" x14ac:dyDescent="0.35"/>
    <row r="12596" s="62" customFormat="1" x14ac:dyDescent="0.35"/>
    <row r="12597" s="62" customFormat="1" x14ac:dyDescent="0.35"/>
    <row r="12598" s="62" customFormat="1" x14ac:dyDescent="0.35"/>
    <row r="12599" s="62" customFormat="1" x14ac:dyDescent="0.35"/>
    <row r="12600" s="62" customFormat="1" x14ac:dyDescent="0.35"/>
    <row r="12601" s="62" customFormat="1" x14ac:dyDescent="0.35"/>
    <row r="12602" s="62" customFormat="1" x14ac:dyDescent="0.35"/>
    <row r="12603" s="62" customFormat="1" x14ac:dyDescent="0.35"/>
    <row r="12604" s="62" customFormat="1" x14ac:dyDescent="0.35"/>
    <row r="12605" s="62" customFormat="1" x14ac:dyDescent="0.35"/>
    <row r="12606" s="62" customFormat="1" x14ac:dyDescent="0.35"/>
    <row r="12607" s="62" customFormat="1" x14ac:dyDescent="0.35"/>
    <row r="12608" s="62" customFormat="1" x14ac:dyDescent="0.35"/>
    <row r="12609" s="62" customFormat="1" x14ac:dyDescent="0.35"/>
    <row r="12610" s="62" customFormat="1" x14ac:dyDescent="0.35"/>
    <row r="12611" s="62" customFormat="1" x14ac:dyDescent="0.35"/>
    <row r="12612" s="62" customFormat="1" x14ac:dyDescent="0.35"/>
    <row r="12613" s="62" customFormat="1" x14ac:dyDescent="0.35"/>
    <row r="12614" s="62" customFormat="1" x14ac:dyDescent="0.35"/>
    <row r="12615" s="62" customFormat="1" x14ac:dyDescent="0.35"/>
    <row r="12616" s="62" customFormat="1" x14ac:dyDescent="0.35"/>
    <row r="12617" s="62" customFormat="1" x14ac:dyDescent="0.35"/>
    <row r="12618" s="62" customFormat="1" x14ac:dyDescent="0.35"/>
    <row r="12619" s="62" customFormat="1" x14ac:dyDescent="0.35"/>
    <row r="12620" s="62" customFormat="1" x14ac:dyDescent="0.35"/>
    <row r="12621" s="62" customFormat="1" x14ac:dyDescent="0.35"/>
    <row r="12622" s="62" customFormat="1" x14ac:dyDescent="0.35"/>
    <row r="12623" s="62" customFormat="1" x14ac:dyDescent="0.35"/>
    <row r="12624" s="62" customFormat="1" x14ac:dyDescent="0.35"/>
    <row r="12625" s="62" customFormat="1" x14ac:dyDescent="0.35"/>
    <row r="12626" s="62" customFormat="1" x14ac:dyDescent="0.35"/>
    <row r="12627" s="62" customFormat="1" x14ac:dyDescent="0.35"/>
    <row r="12628" s="62" customFormat="1" x14ac:dyDescent="0.35"/>
    <row r="12629" s="62" customFormat="1" x14ac:dyDescent="0.35"/>
    <row r="12630" s="62" customFormat="1" x14ac:dyDescent="0.35"/>
    <row r="12631" s="62" customFormat="1" x14ac:dyDescent="0.35"/>
    <row r="12632" s="62" customFormat="1" x14ac:dyDescent="0.35"/>
    <row r="12633" s="62" customFormat="1" x14ac:dyDescent="0.35"/>
    <row r="12634" s="62" customFormat="1" x14ac:dyDescent="0.35"/>
    <row r="12635" s="62" customFormat="1" x14ac:dyDescent="0.35"/>
    <row r="12636" s="62" customFormat="1" x14ac:dyDescent="0.35"/>
    <row r="12637" s="62" customFormat="1" x14ac:dyDescent="0.35"/>
    <row r="12638" s="62" customFormat="1" x14ac:dyDescent="0.35"/>
    <row r="12639" s="62" customFormat="1" x14ac:dyDescent="0.35"/>
    <row r="12640" s="62" customFormat="1" x14ac:dyDescent="0.35"/>
    <row r="12641" s="62" customFormat="1" x14ac:dyDescent="0.35"/>
    <row r="12642" s="62" customFormat="1" x14ac:dyDescent="0.35"/>
    <row r="12643" s="62" customFormat="1" x14ac:dyDescent="0.35"/>
    <row r="12644" s="62" customFormat="1" x14ac:dyDescent="0.35"/>
    <row r="12645" s="62" customFormat="1" x14ac:dyDescent="0.35"/>
    <row r="12646" s="62" customFormat="1" x14ac:dyDescent="0.35"/>
    <row r="12647" s="62" customFormat="1" x14ac:dyDescent="0.35"/>
    <row r="12648" s="62" customFormat="1" x14ac:dyDescent="0.35"/>
    <row r="12649" s="62" customFormat="1" x14ac:dyDescent="0.35"/>
    <row r="12650" s="62" customFormat="1" x14ac:dyDescent="0.35"/>
    <row r="12651" s="62" customFormat="1" x14ac:dyDescent="0.35"/>
    <row r="12652" s="62" customFormat="1" x14ac:dyDescent="0.35"/>
    <row r="12653" s="62" customFormat="1" x14ac:dyDescent="0.35"/>
    <row r="12654" s="62" customFormat="1" x14ac:dyDescent="0.35"/>
    <row r="12655" s="62" customFormat="1" x14ac:dyDescent="0.35"/>
    <row r="12656" s="62" customFormat="1" x14ac:dyDescent="0.35"/>
    <row r="12657" s="62" customFormat="1" x14ac:dyDescent="0.35"/>
    <row r="12658" s="62" customFormat="1" x14ac:dyDescent="0.35"/>
    <row r="12659" s="62" customFormat="1" x14ac:dyDescent="0.35"/>
    <row r="12660" s="62" customFormat="1" x14ac:dyDescent="0.35"/>
    <row r="12661" s="62" customFormat="1" x14ac:dyDescent="0.35"/>
    <row r="12662" s="62" customFormat="1" x14ac:dyDescent="0.35"/>
    <row r="12663" s="62" customFormat="1" x14ac:dyDescent="0.35"/>
    <row r="12664" s="62" customFormat="1" x14ac:dyDescent="0.35"/>
    <row r="12665" s="62" customFormat="1" x14ac:dyDescent="0.35"/>
    <row r="12666" s="62" customFormat="1" x14ac:dyDescent="0.35"/>
    <row r="12667" s="62" customFormat="1" x14ac:dyDescent="0.35"/>
    <row r="12668" s="62" customFormat="1" x14ac:dyDescent="0.35"/>
    <row r="12669" s="62" customFormat="1" x14ac:dyDescent="0.35"/>
    <row r="12670" s="62" customFormat="1" x14ac:dyDescent="0.35"/>
    <row r="12671" s="62" customFormat="1" x14ac:dyDescent="0.35"/>
    <row r="12672" s="62" customFormat="1" x14ac:dyDescent="0.35"/>
    <row r="12673" s="62" customFormat="1" x14ac:dyDescent="0.35"/>
    <row r="12674" s="62" customFormat="1" x14ac:dyDescent="0.35"/>
    <row r="12675" s="62" customFormat="1" x14ac:dyDescent="0.35"/>
    <row r="12676" s="62" customFormat="1" x14ac:dyDescent="0.35"/>
    <row r="12677" s="62" customFormat="1" x14ac:dyDescent="0.35"/>
    <row r="12678" s="62" customFormat="1" x14ac:dyDescent="0.35"/>
    <row r="12679" s="62" customFormat="1" x14ac:dyDescent="0.35"/>
    <row r="12680" s="62" customFormat="1" x14ac:dyDescent="0.35"/>
    <row r="12681" s="62" customFormat="1" x14ac:dyDescent="0.35"/>
    <row r="12682" s="62" customFormat="1" x14ac:dyDescent="0.35"/>
    <row r="12683" s="62" customFormat="1" x14ac:dyDescent="0.35"/>
    <row r="12684" s="62" customFormat="1" x14ac:dyDescent="0.35"/>
    <row r="12685" s="62" customFormat="1" x14ac:dyDescent="0.35"/>
    <row r="12686" s="62" customFormat="1" x14ac:dyDescent="0.35"/>
    <row r="12687" s="62" customFormat="1" x14ac:dyDescent="0.35"/>
    <row r="12688" s="62" customFormat="1" x14ac:dyDescent="0.35"/>
    <row r="12689" s="62" customFormat="1" x14ac:dyDescent="0.35"/>
    <row r="12690" s="62" customFormat="1" x14ac:dyDescent="0.35"/>
    <row r="12691" s="62" customFormat="1" x14ac:dyDescent="0.35"/>
    <row r="12692" s="62" customFormat="1" x14ac:dyDescent="0.35"/>
    <row r="12693" s="62" customFormat="1" x14ac:dyDescent="0.35"/>
    <row r="12694" s="62" customFormat="1" x14ac:dyDescent="0.35"/>
    <row r="12695" s="62" customFormat="1" x14ac:dyDescent="0.35"/>
    <row r="12696" s="62" customFormat="1" x14ac:dyDescent="0.35"/>
    <row r="12697" s="62" customFormat="1" x14ac:dyDescent="0.35"/>
    <row r="12698" s="62" customFormat="1" x14ac:dyDescent="0.35"/>
    <row r="12699" s="62" customFormat="1" x14ac:dyDescent="0.35"/>
    <row r="12700" s="62" customFormat="1" x14ac:dyDescent="0.35"/>
    <row r="12701" s="62" customFormat="1" x14ac:dyDescent="0.35"/>
    <row r="12702" s="62" customFormat="1" x14ac:dyDescent="0.35"/>
    <row r="12703" s="62" customFormat="1" x14ac:dyDescent="0.35"/>
    <row r="12704" s="62" customFormat="1" x14ac:dyDescent="0.35"/>
    <row r="12705" s="62" customFormat="1" x14ac:dyDescent="0.35"/>
    <row r="12706" s="62" customFormat="1" x14ac:dyDescent="0.35"/>
    <row r="12707" s="62" customFormat="1" x14ac:dyDescent="0.35"/>
    <row r="12708" s="62" customFormat="1" x14ac:dyDescent="0.35"/>
    <row r="12709" s="62" customFormat="1" x14ac:dyDescent="0.35"/>
    <row r="12710" s="62" customFormat="1" x14ac:dyDescent="0.35"/>
    <row r="12711" s="62" customFormat="1" x14ac:dyDescent="0.35"/>
    <row r="12712" s="62" customFormat="1" x14ac:dyDescent="0.35"/>
    <row r="12713" s="62" customFormat="1" x14ac:dyDescent="0.35"/>
    <row r="12714" s="62" customFormat="1" x14ac:dyDescent="0.35"/>
    <row r="12715" s="62" customFormat="1" x14ac:dyDescent="0.35"/>
    <row r="12716" s="62" customFormat="1" x14ac:dyDescent="0.35"/>
    <row r="12717" s="62" customFormat="1" x14ac:dyDescent="0.35"/>
    <row r="12718" s="62" customFormat="1" x14ac:dyDescent="0.35"/>
    <row r="12719" s="62" customFormat="1" x14ac:dyDescent="0.35"/>
    <row r="12720" s="62" customFormat="1" x14ac:dyDescent="0.35"/>
    <row r="12721" s="62" customFormat="1" x14ac:dyDescent="0.35"/>
    <row r="12722" s="62" customFormat="1" x14ac:dyDescent="0.35"/>
    <row r="12723" s="62" customFormat="1" x14ac:dyDescent="0.35"/>
    <row r="12724" s="62" customFormat="1" x14ac:dyDescent="0.35"/>
    <row r="12725" s="62" customFormat="1" x14ac:dyDescent="0.35"/>
    <row r="12726" s="62" customFormat="1" x14ac:dyDescent="0.35"/>
    <row r="12727" s="62" customFormat="1" x14ac:dyDescent="0.35"/>
    <row r="12728" s="62" customFormat="1" x14ac:dyDescent="0.35"/>
    <row r="12729" s="62" customFormat="1" x14ac:dyDescent="0.35"/>
    <row r="12730" s="62" customFormat="1" x14ac:dyDescent="0.35"/>
    <row r="12731" s="62" customFormat="1" x14ac:dyDescent="0.35"/>
    <row r="12732" s="62" customFormat="1" x14ac:dyDescent="0.35"/>
    <row r="12733" s="62" customFormat="1" x14ac:dyDescent="0.35"/>
    <row r="12734" s="62" customFormat="1" x14ac:dyDescent="0.35"/>
    <row r="12735" s="62" customFormat="1" x14ac:dyDescent="0.35"/>
    <row r="12736" s="62" customFormat="1" x14ac:dyDescent="0.35"/>
    <row r="12737" s="62" customFormat="1" x14ac:dyDescent="0.35"/>
    <row r="12738" s="62" customFormat="1" x14ac:dyDescent="0.35"/>
    <row r="12739" s="62" customFormat="1" x14ac:dyDescent="0.35"/>
    <row r="12740" s="62" customFormat="1" x14ac:dyDescent="0.35"/>
    <row r="12741" s="62" customFormat="1" x14ac:dyDescent="0.35"/>
    <row r="12742" s="62" customFormat="1" x14ac:dyDescent="0.35"/>
    <row r="12743" s="62" customFormat="1" x14ac:dyDescent="0.35"/>
    <row r="12744" s="62" customFormat="1" x14ac:dyDescent="0.35"/>
    <row r="12745" s="62" customFormat="1" x14ac:dyDescent="0.35"/>
    <row r="12746" s="62" customFormat="1" x14ac:dyDescent="0.35"/>
    <row r="12747" s="62" customFormat="1" x14ac:dyDescent="0.35"/>
    <row r="12748" s="62" customFormat="1" x14ac:dyDescent="0.35"/>
    <row r="12749" s="62" customFormat="1" x14ac:dyDescent="0.35"/>
    <row r="12750" s="62" customFormat="1" x14ac:dyDescent="0.35"/>
    <row r="12751" s="62" customFormat="1" x14ac:dyDescent="0.35"/>
    <row r="12752" s="62" customFormat="1" x14ac:dyDescent="0.35"/>
    <row r="12753" s="62" customFormat="1" x14ac:dyDescent="0.35"/>
    <row r="12754" s="62" customFormat="1" x14ac:dyDescent="0.35"/>
    <row r="12755" s="62" customFormat="1" x14ac:dyDescent="0.35"/>
    <row r="12756" s="62" customFormat="1" x14ac:dyDescent="0.35"/>
    <row r="12757" s="62" customFormat="1" x14ac:dyDescent="0.35"/>
    <row r="12758" s="62" customFormat="1" x14ac:dyDescent="0.35"/>
    <row r="12759" s="62" customFormat="1" x14ac:dyDescent="0.35"/>
    <row r="12760" s="62" customFormat="1" x14ac:dyDescent="0.35"/>
    <row r="12761" s="62" customFormat="1" x14ac:dyDescent="0.35"/>
    <row r="12762" s="62" customFormat="1" x14ac:dyDescent="0.35"/>
    <row r="12763" s="62" customFormat="1" x14ac:dyDescent="0.35"/>
    <row r="12764" s="62" customFormat="1" x14ac:dyDescent="0.35"/>
    <row r="12765" s="62" customFormat="1" x14ac:dyDescent="0.35"/>
    <row r="12766" s="62" customFormat="1" x14ac:dyDescent="0.35"/>
    <row r="12767" s="62" customFormat="1" x14ac:dyDescent="0.35"/>
    <row r="12768" s="62" customFormat="1" x14ac:dyDescent="0.35"/>
    <row r="12769" s="62" customFormat="1" x14ac:dyDescent="0.35"/>
    <row r="12770" s="62" customFormat="1" x14ac:dyDescent="0.35"/>
    <row r="12771" s="62" customFormat="1" x14ac:dyDescent="0.35"/>
    <row r="12772" s="62" customFormat="1" x14ac:dyDescent="0.35"/>
    <row r="12773" s="62" customFormat="1" x14ac:dyDescent="0.35"/>
    <row r="12774" s="62" customFormat="1" x14ac:dyDescent="0.35"/>
    <row r="12775" s="62" customFormat="1" x14ac:dyDescent="0.35"/>
    <row r="12776" s="62" customFormat="1" x14ac:dyDescent="0.35"/>
    <row r="12777" s="62" customFormat="1" x14ac:dyDescent="0.35"/>
    <row r="12778" s="62" customFormat="1" x14ac:dyDescent="0.35"/>
    <row r="12779" s="62" customFormat="1" x14ac:dyDescent="0.35"/>
    <row r="12780" s="62" customFormat="1" x14ac:dyDescent="0.35"/>
    <row r="12781" s="62" customFormat="1" x14ac:dyDescent="0.35"/>
    <row r="12782" s="62" customFormat="1" x14ac:dyDescent="0.35"/>
    <row r="12783" s="62" customFormat="1" x14ac:dyDescent="0.35"/>
    <row r="12784" s="62" customFormat="1" x14ac:dyDescent="0.35"/>
    <row r="12785" s="62" customFormat="1" x14ac:dyDescent="0.35"/>
    <row r="12786" s="62" customFormat="1" x14ac:dyDescent="0.35"/>
    <row r="12787" s="62" customFormat="1" x14ac:dyDescent="0.35"/>
    <row r="12788" s="62" customFormat="1" x14ac:dyDescent="0.35"/>
    <row r="12789" s="62" customFormat="1" x14ac:dyDescent="0.35"/>
    <row r="12790" s="62" customFormat="1" x14ac:dyDescent="0.35"/>
    <row r="12791" s="62" customFormat="1" x14ac:dyDescent="0.35"/>
    <row r="12792" s="62" customFormat="1" x14ac:dyDescent="0.35"/>
    <row r="12793" s="62" customFormat="1" x14ac:dyDescent="0.35"/>
    <row r="12794" s="62" customFormat="1" x14ac:dyDescent="0.35"/>
    <row r="12795" s="62" customFormat="1" x14ac:dyDescent="0.35"/>
    <row r="12796" s="62" customFormat="1" x14ac:dyDescent="0.35"/>
    <row r="12797" s="62" customFormat="1" x14ac:dyDescent="0.35"/>
    <row r="12798" s="62" customFormat="1" x14ac:dyDescent="0.35"/>
    <row r="12799" s="62" customFormat="1" x14ac:dyDescent="0.35"/>
    <row r="12800" s="62" customFormat="1" x14ac:dyDescent="0.35"/>
    <row r="12801" s="62" customFormat="1" x14ac:dyDescent="0.35"/>
    <row r="12802" s="62" customFormat="1" x14ac:dyDescent="0.35"/>
    <row r="12803" s="62" customFormat="1" x14ac:dyDescent="0.35"/>
    <row r="12804" s="62" customFormat="1" x14ac:dyDescent="0.35"/>
    <row r="12805" s="62" customFormat="1" x14ac:dyDescent="0.35"/>
    <row r="12806" s="62" customFormat="1" x14ac:dyDescent="0.35"/>
    <row r="12807" s="62" customFormat="1" x14ac:dyDescent="0.35"/>
    <row r="12808" s="62" customFormat="1" x14ac:dyDescent="0.35"/>
    <row r="12809" s="62" customFormat="1" x14ac:dyDescent="0.35"/>
    <row r="12810" s="62" customFormat="1" x14ac:dyDescent="0.35"/>
    <row r="12811" s="62" customFormat="1" x14ac:dyDescent="0.35"/>
    <row r="12812" s="62" customFormat="1" x14ac:dyDescent="0.35"/>
    <row r="12813" s="62" customFormat="1" x14ac:dyDescent="0.35"/>
    <row r="12814" s="62" customFormat="1" x14ac:dyDescent="0.35"/>
    <row r="12815" s="62" customFormat="1" x14ac:dyDescent="0.35"/>
    <row r="12816" s="62" customFormat="1" x14ac:dyDescent="0.35"/>
    <row r="12817" s="62" customFormat="1" x14ac:dyDescent="0.35"/>
    <row r="12818" s="62" customFormat="1" x14ac:dyDescent="0.35"/>
    <row r="12819" s="62" customFormat="1" x14ac:dyDescent="0.35"/>
    <row r="12820" s="62" customFormat="1" x14ac:dyDescent="0.35"/>
    <row r="12821" s="62" customFormat="1" x14ac:dyDescent="0.35"/>
    <row r="12822" s="62" customFormat="1" x14ac:dyDescent="0.35"/>
    <row r="12823" s="62" customFormat="1" x14ac:dyDescent="0.35"/>
    <row r="12824" s="62" customFormat="1" x14ac:dyDescent="0.35"/>
    <row r="12825" s="62" customFormat="1" x14ac:dyDescent="0.35"/>
    <row r="12826" s="62" customFormat="1" x14ac:dyDescent="0.35"/>
    <row r="12827" s="62" customFormat="1" x14ac:dyDescent="0.35"/>
    <row r="12828" s="62" customFormat="1" x14ac:dyDescent="0.35"/>
    <row r="12829" s="62" customFormat="1" x14ac:dyDescent="0.35"/>
    <row r="12830" s="62" customFormat="1" x14ac:dyDescent="0.35"/>
    <row r="12831" s="62" customFormat="1" x14ac:dyDescent="0.35"/>
    <row r="12832" s="62" customFormat="1" x14ac:dyDescent="0.35"/>
    <row r="12833" s="62" customFormat="1" x14ac:dyDescent="0.35"/>
    <row r="12834" s="62" customFormat="1" x14ac:dyDescent="0.35"/>
    <row r="12835" s="62" customFormat="1" x14ac:dyDescent="0.35"/>
    <row r="12836" s="62" customFormat="1" x14ac:dyDescent="0.35"/>
    <row r="12837" s="62" customFormat="1" x14ac:dyDescent="0.35"/>
    <row r="12838" s="62" customFormat="1" x14ac:dyDescent="0.35"/>
    <row r="12839" s="62" customFormat="1" x14ac:dyDescent="0.35"/>
    <row r="12840" s="62" customFormat="1" x14ac:dyDescent="0.35"/>
    <row r="12841" s="62" customFormat="1" x14ac:dyDescent="0.35"/>
    <row r="12842" s="62" customFormat="1" x14ac:dyDescent="0.35"/>
    <row r="12843" s="62" customFormat="1" x14ac:dyDescent="0.35"/>
    <row r="12844" s="62" customFormat="1" x14ac:dyDescent="0.35"/>
    <row r="12845" s="62" customFormat="1" x14ac:dyDescent="0.35"/>
    <row r="12846" s="62" customFormat="1" x14ac:dyDescent="0.35"/>
    <row r="12847" s="62" customFormat="1" x14ac:dyDescent="0.35"/>
    <row r="12848" s="62" customFormat="1" x14ac:dyDescent="0.35"/>
    <row r="12849" s="62" customFormat="1" x14ac:dyDescent="0.35"/>
    <row r="12850" s="62" customFormat="1" x14ac:dyDescent="0.35"/>
    <row r="12851" s="62" customFormat="1" x14ac:dyDescent="0.35"/>
    <row r="12852" s="62" customFormat="1" x14ac:dyDescent="0.35"/>
    <row r="12853" s="62" customFormat="1" x14ac:dyDescent="0.35"/>
    <row r="12854" s="62" customFormat="1" x14ac:dyDescent="0.35"/>
    <row r="12855" s="62" customFormat="1" x14ac:dyDescent="0.35"/>
    <row r="12856" s="62" customFormat="1" x14ac:dyDescent="0.35"/>
    <row r="12857" s="62" customFormat="1" x14ac:dyDescent="0.35"/>
    <row r="12858" s="62" customFormat="1" x14ac:dyDescent="0.35"/>
    <row r="12859" s="62" customFormat="1" x14ac:dyDescent="0.35"/>
    <row r="12860" s="62" customFormat="1" x14ac:dyDescent="0.35"/>
    <row r="12861" s="62" customFormat="1" x14ac:dyDescent="0.35"/>
    <row r="12862" s="62" customFormat="1" x14ac:dyDescent="0.35"/>
    <row r="12863" s="62" customFormat="1" x14ac:dyDescent="0.35"/>
    <row r="12864" s="62" customFormat="1" x14ac:dyDescent="0.35"/>
    <row r="12865" s="62" customFormat="1" x14ac:dyDescent="0.35"/>
    <row r="12866" s="62" customFormat="1" x14ac:dyDescent="0.35"/>
    <row r="12867" s="62" customFormat="1" x14ac:dyDescent="0.35"/>
    <row r="12868" s="62" customFormat="1" x14ac:dyDescent="0.35"/>
    <row r="12869" s="62" customFormat="1" x14ac:dyDescent="0.35"/>
    <row r="12870" s="62" customFormat="1" x14ac:dyDescent="0.35"/>
    <row r="12871" s="62" customFormat="1" x14ac:dyDescent="0.35"/>
    <row r="12872" s="62" customFormat="1" x14ac:dyDescent="0.35"/>
    <row r="12873" s="62" customFormat="1" x14ac:dyDescent="0.35"/>
    <row r="12874" s="62" customFormat="1" x14ac:dyDescent="0.35"/>
    <row r="12875" s="62" customFormat="1" x14ac:dyDescent="0.35"/>
    <row r="12876" s="62" customFormat="1" x14ac:dyDescent="0.35"/>
    <row r="12877" s="62" customFormat="1" x14ac:dyDescent="0.35"/>
    <row r="12878" s="62" customFormat="1" x14ac:dyDescent="0.35"/>
    <row r="12879" s="62" customFormat="1" x14ac:dyDescent="0.35"/>
    <row r="12880" s="62" customFormat="1" x14ac:dyDescent="0.35"/>
    <row r="12881" s="62" customFormat="1" x14ac:dyDescent="0.35"/>
    <row r="12882" s="62" customFormat="1" x14ac:dyDescent="0.35"/>
    <row r="12883" s="62" customFormat="1" x14ac:dyDescent="0.35"/>
    <row r="12884" s="62" customFormat="1" x14ac:dyDescent="0.35"/>
    <row r="12885" s="62" customFormat="1" x14ac:dyDescent="0.35"/>
    <row r="12886" s="62" customFormat="1" x14ac:dyDescent="0.35"/>
    <row r="12887" s="62" customFormat="1" x14ac:dyDescent="0.35"/>
    <row r="12888" s="62" customFormat="1" x14ac:dyDescent="0.35"/>
    <row r="12889" s="62" customFormat="1" x14ac:dyDescent="0.35"/>
    <row r="12890" s="62" customFormat="1" x14ac:dyDescent="0.35"/>
    <row r="12891" s="62" customFormat="1" x14ac:dyDescent="0.35"/>
    <row r="12892" s="62" customFormat="1" x14ac:dyDescent="0.35"/>
    <row r="12893" s="62" customFormat="1" x14ac:dyDescent="0.35"/>
    <row r="12894" s="62" customFormat="1" x14ac:dyDescent="0.35"/>
    <row r="12895" s="62" customFormat="1" x14ac:dyDescent="0.35"/>
    <row r="12896" s="62" customFormat="1" x14ac:dyDescent="0.35"/>
    <row r="12897" s="62" customFormat="1" x14ac:dyDescent="0.35"/>
    <row r="12898" s="62" customFormat="1" x14ac:dyDescent="0.35"/>
    <row r="12899" s="62" customFormat="1" x14ac:dyDescent="0.35"/>
    <row r="12900" s="62" customFormat="1" x14ac:dyDescent="0.35"/>
    <row r="12901" s="62" customFormat="1" x14ac:dyDescent="0.35"/>
    <row r="12902" s="62" customFormat="1" x14ac:dyDescent="0.35"/>
    <row r="12903" s="62" customFormat="1" x14ac:dyDescent="0.35"/>
    <row r="12904" s="62" customFormat="1" x14ac:dyDescent="0.35"/>
    <row r="12905" s="62" customFormat="1" x14ac:dyDescent="0.35"/>
    <row r="12906" s="62" customFormat="1" x14ac:dyDescent="0.35"/>
    <row r="12907" s="62" customFormat="1" x14ac:dyDescent="0.35"/>
    <row r="12908" s="62" customFormat="1" x14ac:dyDescent="0.35"/>
    <row r="12909" s="62" customFormat="1" x14ac:dyDescent="0.35"/>
    <row r="12910" s="62" customFormat="1" x14ac:dyDescent="0.35"/>
    <row r="12911" s="62" customFormat="1" x14ac:dyDescent="0.35"/>
    <row r="12912" s="62" customFormat="1" x14ac:dyDescent="0.35"/>
    <row r="12913" s="62" customFormat="1" x14ac:dyDescent="0.35"/>
    <row r="12914" s="62" customFormat="1" x14ac:dyDescent="0.35"/>
    <row r="12915" s="62" customFormat="1" x14ac:dyDescent="0.35"/>
    <row r="12916" s="62" customFormat="1" x14ac:dyDescent="0.35"/>
    <row r="12917" s="62" customFormat="1" x14ac:dyDescent="0.35"/>
    <row r="12918" s="62" customFormat="1" x14ac:dyDescent="0.35"/>
    <row r="12919" s="62" customFormat="1" x14ac:dyDescent="0.35"/>
    <row r="12920" s="62" customFormat="1" x14ac:dyDescent="0.35"/>
    <row r="12921" s="62" customFormat="1" x14ac:dyDescent="0.35"/>
    <row r="12922" s="62" customFormat="1" x14ac:dyDescent="0.35"/>
    <row r="12923" s="62" customFormat="1" x14ac:dyDescent="0.35"/>
    <row r="12924" s="62" customFormat="1" x14ac:dyDescent="0.35"/>
    <row r="12925" s="62" customFormat="1" x14ac:dyDescent="0.35"/>
    <row r="12926" s="62" customFormat="1" x14ac:dyDescent="0.35"/>
    <row r="12927" s="62" customFormat="1" x14ac:dyDescent="0.35"/>
    <row r="12928" s="62" customFormat="1" x14ac:dyDescent="0.35"/>
    <row r="12929" s="62" customFormat="1" x14ac:dyDescent="0.35"/>
    <row r="12930" s="62" customFormat="1" x14ac:dyDescent="0.35"/>
    <row r="12931" s="62" customFormat="1" x14ac:dyDescent="0.35"/>
    <row r="12932" s="62" customFormat="1" x14ac:dyDescent="0.35"/>
    <row r="12933" s="62" customFormat="1" x14ac:dyDescent="0.35"/>
    <row r="12934" s="62" customFormat="1" x14ac:dyDescent="0.35"/>
    <row r="12935" s="62" customFormat="1" x14ac:dyDescent="0.35"/>
    <row r="12936" s="62" customFormat="1" x14ac:dyDescent="0.35"/>
    <row r="12937" s="62" customFormat="1" x14ac:dyDescent="0.35"/>
    <row r="12938" s="62" customFormat="1" x14ac:dyDescent="0.35"/>
    <row r="12939" s="62" customFormat="1" x14ac:dyDescent="0.35"/>
    <row r="12940" s="62" customFormat="1" x14ac:dyDescent="0.35"/>
    <row r="12941" s="62" customFormat="1" x14ac:dyDescent="0.35"/>
    <row r="12942" s="62" customFormat="1" x14ac:dyDescent="0.35"/>
    <row r="12943" s="62" customFormat="1" x14ac:dyDescent="0.35"/>
    <row r="12944" s="62" customFormat="1" x14ac:dyDescent="0.35"/>
    <row r="12945" s="62" customFormat="1" x14ac:dyDescent="0.35"/>
    <row r="12946" s="62" customFormat="1" x14ac:dyDescent="0.35"/>
    <row r="12947" s="62" customFormat="1" x14ac:dyDescent="0.35"/>
    <row r="12948" s="62" customFormat="1" x14ac:dyDescent="0.35"/>
    <row r="12949" s="62" customFormat="1" x14ac:dyDescent="0.35"/>
    <row r="12950" s="62" customFormat="1" x14ac:dyDescent="0.35"/>
    <row r="12951" s="62" customFormat="1" x14ac:dyDescent="0.35"/>
    <row r="12952" s="62" customFormat="1" x14ac:dyDescent="0.35"/>
    <row r="12953" s="62" customFormat="1" x14ac:dyDescent="0.35"/>
    <row r="12954" s="62" customFormat="1" x14ac:dyDescent="0.35"/>
    <row r="12955" s="62" customFormat="1" x14ac:dyDescent="0.35"/>
    <row r="12956" s="62" customFormat="1" x14ac:dyDescent="0.35"/>
    <row r="12957" s="62" customFormat="1" x14ac:dyDescent="0.35"/>
    <row r="12958" s="62" customFormat="1" x14ac:dyDescent="0.35"/>
    <row r="12959" s="62" customFormat="1" x14ac:dyDescent="0.35"/>
    <row r="12960" s="62" customFormat="1" x14ac:dyDescent="0.35"/>
    <row r="12961" s="62" customFormat="1" x14ac:dyDescent="0.35"/>
    <row r="12962" s="62" customFormat="1" x14ac:dyDescent="0.35"/>
    <row r="12963" s="62" customFormat="1" x14ac:dyDescent="0.35"/>
    <row r="12964" s="62" customFormat="1" x14ac:dyDescent="0.35"/>
    <row r="12965" s="62" customFormat="1" x14ac:dyDescent="0.35"/>
    <row r="12966" s="62" customFormat="1" x14ac:dyDescent="0.35"/>
    <row r="12967" s="62" customFormat="1" x14ac:dyDescent="0.35"/>
    <row r="12968" s="62" customFormat="1" x14ac:dyDescent="0.35"/>
    <row r="12969" s="62" customFormat="1" x14ac:dyDescent="0.35"/>
    <row r="12970" s="62" customFormat="1" x14ac:dyDescent="0.35"/>
    <row r="12971" s="62" customFormat="1" x14ac:dyDescent="0.35"/>
    <row r="12972" s="62" customFormat="1" x14ac:dyDescent="0.35"/>
    <row r="12973" s="62" customFormat="1" x14ac:dyDescent="0.35"/>
    <row r="12974" s="62" customFormat="1" x14ac:dyDescent="0.35"/>
    <row r="12975" s="62" customFormat="1" x14ac:dyDescent="0.35"/>
    <row r="12976" s="62" customFormat="1" x14ac:dyDescent="0.35"/>
    <row r="12977" s="62" customFormat="1" x14ac:dyDescent="0.35"/>
    <row r="12978" s="62" customFormat="1" x14ac:dyDescent="0.35"/>
    <row r="12979" s="62" customFormat="1" x14ac:dyDescent="0.35"/>
    <row r="12980" s="62" customFormat="1" x14ac:dyDescent="0.35"/>
    <row r="12981" s="62" customFormat="1" x14ac:dyDescent="0.35"/>
    <row r="12982" s="62" customFormat="1" x14ac:dyDescent="0.35"/>
    <row r="12983" s="62" customFormat="1" x14ac:dyDescent="0.35"/>
    <row r="12984" s="62" customFormat="1" x14ac:dyDescent="0.35"/>
    <row r="12985" s="62" customFormat="1" x14ac:dyDescent="0.35"/>
    <row r="12986" s="62" customFormat="1" x14ac:dyDescent="0.35"/>
    <row r="12987" s="62" customFormat="1" x14ac:dyDescent="0.35"/>
    <row r="12988" s="62" customFormat="1" x14ac:dyDescent="0.35"/>
    <row r="12989" s="62" customFormat="1" x14ac:dyDescent="0.35"/>
    <row r="12990" s="62" customFormat="1" x14ac:dyDescent="0.35"/>
    <row r="12991" s="62" customFormat="1" x14ac:dyDescent="0.35"/>
    <row r="12992" s="62" customFormat="1" x14ac:dyDescent="0.35"/>
    <row r="12993" s="62" customFormat="1" x14ac:dyDescent="0.35"/>
    <row r="12994" s="62" customFormat="1" x14ac:dyDescent="0.35"/>
    <row r="12995" s="62" customFormat="1" x14ac:dyDescent="0.35"/>
    <row r="12996" s="62" customFormat="1" x14ac:dyDescent="0.35"/>
    <row r="12997" s="62" customFormat="1" x14ac:dyDescent="0.35"/>
    <row r="12998" s="62" customFormat="1" x14ac:dyDescent="0.35"/>
    <row r="12999" s="62" customFormat="1" x14ac:dyDescent="0.35"/>
    <row r="13000" s="62" customFormat="1" x14ac:dyDescent="0.35"/>
    <row r="13001" s="62" customFormat="1" x14ac:dyDescent="0.35"/>
    <row r="13002" s="62" customFormat="1" x14ac:dyDescent="0.35"/>
    <row r="13003" s="62" customFormat="1" x14ac:dyDescent="0.35"/>
    <row r="13004" s="62" customFormat="1" x14ac:dyDescent="0.35"/>
    <row r="13005" s="62" customFormat="1" x14ac:dyDescent="0.35"/>
    <row r="13006" s="62" customFormat="1" x14ac:dyDescent="0.35"/>
    <row r="13007" s="62" customFormat="1" x14ac:dyDescent="0.35"/>
    <row r="13008" s="62" customFormat="1" x14ac:dyDescent="0.35"/>
    <row r="13009" s="62" customFormat="1" x14ac:dyDescent="0.35"/>
    <row r="13010" s="62" customFormat="1" x14ac:dyDescent="0.35"/>
    <row r="13011" s="62" customFormat="1" x14ac:dyDescent="0.35"/>
    <row r="13012" s="62" customFormat="1" x14ac:dyDescent="0.35"/>
    <row r="13013" s="62" customFormat="1" x14ac:dyDescent="0.35"/>
    <row r="13014" s="62" customFormat="1" x14ac:dyDescent="0.35"/>
    <row r="13015" s="62" customFormat="1" x14ac:dyDescent="0.35"/>
    <row r="13016" s="62" customFormat="1" x14ac:dyDescent="0.35"/>
    <row r="13017" s="62" customFormat="1" x14ac:dyDescent="0.35"/>
    <row r="13018" s="62" customFormat="1" x14ac:dyDescent="0.35"/>
    <row r="13019" s="62" customFormat="1" x14ac:dyDescent="0.35"/>
    <row r="13020" s="62" customFormat="1" x14ac:dyDescent="0.35"/>
    <row r="13021" s="62" customFormat="1" x14ac:dyDescent="0.35"/>
    <row r="13022" s="62" customFormat="1" x14ac:dyDescent="0.35"/>
    <row r="13023" s="62" customFormat="1" x14ac:dyDescent="0.35"/>
    <row r="13024" s="62" customFormat="1" x14ac:dyDescent="0.35"/>
    <row r="13025" s="62" customFormat="1" x14ac:dyDescent="0.35"/>
    <row r="13026" s="62" customFormat="1" x14ac:dyDescent="0.35"/>
    <row r="13027" s="62" customFormat="1" x14ac:dyDescent="0.35"/>
    <row r="13028" s="62" customFormat="1" x14ac:dyDescent="0.35"/>
    <row r="13029" s="62" customFormat="1" x14ac:dyDescent="0.35"/>
    <row r="13030" s="62" customFormat="1" x14ac:dyDescent="0.35"/>
    <row r="13031" s="62" customFormat="1" x14ac:dyDescent="0.35"/>
    <row r="13032" s="62" customFormat="1" x14ac:dyDescent="0.35"/>
    <row r="13033" s="62" customFormat="1" x14ac:dyDescent="0.35"/>
    <row r="13034" s="62" customFormat="1" x14ac:dyDescent="0.35"/>
    <row r="13035" s="62" customFormat="1" x14ac:dyDescent="0.35"/>
    <row r="13036" s="62" customFormat="1" x14ac:dyDescent="0.35"/>
    <row r="13037" s="62" customFormat="1" x14ac:dyDescent="0.35"/>
    <row r="13038" s="62" customFormat="1" x14ac:dyDescent="0.35"/>
    <row r="13039" s="62" customFormat="1" x14ac:dyDescent="0.35"/>
    <row r="13040" s="62" customFormat="1" x14ac:dyDescent="0.35"/>
    <row r="13041" s="62" customFormat="1" x14ac:dyDescent="0.35"/>
    <row r="13042" s="62" customFormat="1" x14ac:dyDescent="0.35"/>
    <row r="13043" s="62" customFormat="1" x14ac:dyDescent="0.35"/>
    <row r="13044" s="62" customFormat="1" x14ac:dyDescent="0.35"/>
    <row r="13045" s="62" customFormat="1" x14ac:dyDescent="0.35"/>
    <row r="13046" s="62" customFormat="1" x14ac:dyDescent="0.35"/>
    <row r="13047" s="62" customFormat="1" x14ac:dyDescent="0.35"/>
    <row r="13048" s="62" customFormat="1" x14ac:dyDescent="0.35"/>
    <row r="13049" s="62" customFormat="1" x14ac:dyDescent="0.35"/>
    <row r="13050" s="62" customFormat="1" x14ac:dyDescent="0.35"/>
    <row r="13051" s="62" customFormat="1" x14ac:dyDescent="0.35"/>
    <row r="13052" s="62" customFormat="1" x14ac:dyDescent="0.35"/>
    <row r="13053" s="62" customFormat="1" x14ac:dyDescent="0.35"/>
    <row r="13054" s="62" customFormat="1" x14ac:dyDescent="0.35"/>
    <row r="13055" s="62" customFormat="1" x14ac:dyDescent="0.35"/>
    <row r="13056" s="62" customFormat="1" x14ac:dyDescent="0.35"/>
    <row r="13057" s="62" customFormat="1" x14ac:dyDescent="0.35"/>
    <row r="13058" s="62" customFormat="1" x14ac:dyDescent="0.35"/>
    <row r="13059" s="62" customFormat="1" x14ac:dyDescent="0.35"/>
    <row r="13060" s="62" customFormat="1" x14ac:dyDescent="0.35"/>
    <row r="13061" s="62" customFormat="1" x14ac:dyDescent="0.35"/>
    <row r="13062" s="62" customFormat="1" x14ac:dyDescent="0.35"/>
    <row r="13063" s="62" customFormat="1" x14ac:dyDescent="0.35"/>
    <row r="13064" s="62" customFormat="1" x14ac:dyDescent="0.35"/>
    <row r="13065" s="62" customFormat="1" x14ac:dyDescent="0.35"/>
    <row r="13066" s="62" customFormat="1" x14ac:dyDescent="0.35"/>
    <row r="13067" s="62" customFormat="1" x14ac:dyDescent="0.35"/>
    <row r="13068" s="62" customFormat="1" x14ac:dyDescent="0.35"/>
    <row r="13069" s="62" customFormat="1" x14ac:dyDescent="0.35"/>
    <row r="13070" s="62" customFormat="1" x14ac:dyDescent="0.35"/>
    <row r="13071" s="62" customFormat="1" x14ac:dyDescent="0.35"/>
    <row r="13072" s="62" customFormat="1" x14ac:dyDescent="0.35"/>
    <row r="13073" s="62" customFormat="1" x14ac:dyDescent="0.35"/>
    <row r="13074" s="62" customFormat="1" x14ac:dyDescent="0.35"/>
    <row r="13075" s="62" customFormat="1" x14ac:dyDescent="0.35"/>
    <row r="13076" s="62" customFormat="1" x14ac:dyDescent="0.35"/>
    <row r="13077" s="62" customFormat="1" x14ac:dyDescent="0.35"/>
    <row r="13078" s="62" customFormat="1" x14ac:dyDescent="0.35"/>
    <row r="13079" s="62" customFormat="1" x14ac:dyDescent="0.35"/>
    <row r="13080" s="62" customFormat="1" x14ac:dyDescent="0.35"/>
    <row r="13081" s="62" customFormat="1" x14ac:dyDescent="0.35"/>
    <row r="13082" s="62" customFormat="1" x14ac:dyDescent="0.35"/>
    <row r="13083" s="62" customFormat="1" x14ac:dyDescent="0.35"/>
    <row r="13084" s="62" customFormat="1" x14ac:dyDescent="0.35"/>
    <row r="13085" s="62" customFormat="1" x14ac:dyDescent="0.35"/>
    <row r="13086" s="62" customFormat="1" x14ac:dyDescent="0.35"/>
    <row r="13087" s="62" customFormat="1" x14ac:dyDescent="0.35"/>
    <row r="13088" s="62" customFormat="1" x14ac:dyDescent="0.35"/>
    <row r="13089" s="62" customFormat="1" x14ac:dyDescent="0.35"/>
    <row r="13090" s="62" customFormat="1" x14ac:dyDescent="0.35"/>
    <row r="13091" s="62" customFormat="1" x14ac:dyDescent="0.35"/>
    <row r="13092" s="62" customFormat="1" x14ac:dyDescent="0.35"/>
    <row r="13093" s="62" customFormat="1" x14ac:dyDescent="0.35"/>
    <row r="13094" s="62" customFormat="1" x14ac:dyDescent="0.35"/>
    <row r="13095" s="62" customFormat="1" x14ac:dyDescent="0.35"/>
    <row r="13096" s="62" customFormat="1" x14ac:dyDescent="0.35"/>
    <row r="13097" s="62" customFormat="1" x14ac:dyDescent="0.35"/>
    <row r="13098" s="62" customFormat="1" x14ac:dyDescent="0.35"/>
    <row r="13099" s="62" customFormat="1" x14ac:dyDescent="0.35"/>
    <row r="13100" s="62" customFormat="1" x14ac:dyDescent="0.35"/>
    <row r="13101" s="62" customFormat="1" x14ac:dyDescent="0.35"/>
    <row r="13102" s="62" customFormat="1" x14ac:dyDescent="0.35"/>
    <row r="13103" s="62" customFormat="1" x14ac:dyDescent="0.35"/>
    <row r="13104" s="62" customFormat="1" x14ac:dyDescent="0.35"/>
    <row r="13105" s="62" customFormat="1" x14ac:dyDescent="0.35"/>
    <row r="13106" s="62" customFormat="1" x14ac:dyDescent="0.35"/>
    <row r="13107" s="62" customFormat="1" x14ac:dyDescent="0.35"/>
    <row r="13108" s="62" customFormat="1" x14ac:dyDescent="0.35"/>
    <row r="13109" s="62" customFormat="1" x14ac:dyDescent="0.35"/>
    <row r="13110" s="62" customFormat="1" x14ac:dyDescent="0.35"/>
    <row r="13111" s="62" customFormat="1" x14ac:dyDescent="0.35"/>
    <row r="13112" s="62" customFormat="1" x14ac:dyDescent="0.35"/>
    <row r="13113" s="62" customFormat="1" x14ac:dyDescent="0.35"/>
    <row r="13114" s="62" customFormat="1" x14ac:dyDescent="0.35"/>
    <row r="13115" s="62" customFormat="1" x14ac:dyDescent="0.35"/>
    <row r="13116" s="62" customFormat="1" x14ac:dyDescent="0.35"/>
    <row r="13117" s="62" customFormat="1" x14ac:dyDescent="0.35"/>
    <row r="13118" s="62" customFormat="1" x14ac:dyDescent="0.35"/>
    <row r="13119" s="62" customFormat="1" x14ac:dyDescent="0.35"/>
    <row r="13120" s="62" customFormat="1" x14ac:dyDescent="0.35"/>
    <row r="13121" s="62" customFormat="1" x14ac:dyDescent="0.35"/>
    <row r="13122" s="62" customFormat="1" x14ac:dyDescent="0.35"/>
    <row r="13123" s="62" customFormat="1" x14ac:dyDescent="0.35"/>
    <row r="13124" s="62" customFormat="1" x14ac:dyDescent="0.35"/>
    <row r="13125" s="62" customFormat="1" x14ac:dyDescent="0.35"/>
    <row r="13126" s="62" customFormat="1" x14ac:dyDescent="0.35"/>
    <row r="13127" s="62" customFormat="1" x14ac:dyDescent="0.35"/>
    <row r="13128" s="62" customFormat="1" x14ac:dyDescent="0.35"/>
    <row r="13129" s="62" customFormat="1" x14ac:dyDescent="0.35"/>
    <row r="13130" s="62" customFormat="1" x14ac:dyDescent="0.35"/>
    <row r="13131" s="62" customFormat="1" x14ac:dyDescent="0.35"/>
    <row r="13132" s="62" customFormat="1" x14ac:dyDescent="0.35"/>
    <row r="13133" s="62" customFormat="1" x14ac:dyDescent="0.35"/>
    <row r="13134" s="62" customFormat="1" x14ac:dyDescent="0.35"/>
    <row r="13135" s="62" customFormat="1" x14ac:dyDescent="0.35"/>
    <row r="13136" s="62" customFormat="1" x14ac:dyDescent="0.35"/>
    <row r="13137" s="62" customFormat="1" x14ac:dyDescent="0.35"/>
    <row r="13138" s="62" customFormat="1" x14ac:dyDescent="0.35"/>
    <row r="13139" s="62" customFormat="1" x14ac:dyDescent="0.35"/>
    <row r="13140" s="62" customFormat="1" x14ac:dyDescent="0.35"/>
    <row r="13141" s="62" customFormat="1" x14ac:dyDescent="0.35"/>
    <row r="13142" s="62" customFormat="1" x14ac:dyDescent="0.35"/>
    <row r="13143" s="62" customFormat="1" x14ac:dyDescent="0.35"/>
    <row r="13144" s="62" customFormat="1" x14ac:dyDescent="0.35"/>
    <row r="13145" s="62" customFormat="1" x14ac:dyDescent="0.35"/>
    <row r="13146" s="62" customFormat="1" x14ac:dyDescent="0.35"/>
    <row r="13147" s="62" customFormat="1" x14ac:dyDescent="0.35"/>
    <row r="13148" s="62" customFormat="1" x14ac:dyDescent="0.35"/>
    <row r="13149" s="62" customFormat="1" x14ac:dyDescent="0.35"/>
    <row r="13150" s="62" customFormat="1" x14ac:dyDescent="0.35"/>
    <row r="13151" s="62" customFormat="1" x14ac:dyDescent="0.35"/>
    <row r="13152" s="62" customFormat="1" x14ac:dyDescent="0.35"/>
    <row r="13153" s="62" customFormat="1" x14ac:dyDescent="0.35"/>
    <row r="13154" s="62" customFormat="1" x14ac:dyDescent="0.35"/>
    <row r="13155" s="62" customFormat="1" x14ac:dyDescent="0.35"/>
    <row r="13156" s="62" customFormat="1" x14ac:dyDescent="0.35"/>
    <row r="13157" s="62" customFormat="1" x14ac:dyDescent="0.35"/>
    <row r="13158" s="62" customFormat="1" x14ac:dyDescent="0.35"/>
    <row r="13159" s="62" customFormat="1" x14ac:dyDescent="0.35"/>
    <row r="13160" s="62" customFormat="1" x14ac:dyDescent="0.35"/>
    <row r="13161" s="62" customFormat="1" x14ac:dyDescent="0.35"/>
    <row r="13162" s="62" customFormat="1" x14ac:dyDescent="0.35"/>
    <row r="13163" s="62" customFormat="1" x14ac:dyDescent="0.35"/>
    <row r="13164" s="62" customFormat="1" x14ac:dyDescent="0.35"/>
    <row r="13165" s="62" customFormat="1" x14ac:dyDescent="0.35"/>
    <row r="13166" s="62" customFormat="1" x14ac:dyDescent="0.35"/>
    <row r="13167" s="62" customFormat="1" x14ac:dyDescent="0.35"/>
    <row r="13168" s="62" customFormat="1" x14ac:dyDescent="0.35"/>
    <row r="13169" s="62" customFormat="1" x14ac:dyDescent="0.35"/>
    <row r="13170" s="62" customFormat="1" x14ac:dyDescent="0.35"/>
    <row r="13171" s="62" customFormat="1" x14ac:dyDescent="0.35"/>
    <row r="13172" s="62" customFormat="1" x14ac:dyDescent="0.35"/>
    <row r="13173" s="62" customFormat="1" x14ac:dyDescent="0.35"/>
    <row r="13174" s="62" customFormat="1" x14ac:dyDescent="0.35"/>
    <row r="13175" s="62" customFormat="1" x14ac:dyDescent="0.35"/>
    <row r="13176" s="62" customFormat="1" x14ac:dyDescent="0.35"/>
    <row r="13177" s="62" customFormat="1" x14ac:dyDescent="0.35"/>
    <row r="13178" s="62" customFormat="1" x14ac:dyDescent="0.35"/>
    <row r="13179" s="62" customFormat="1" x14ac:dyDescent="0.35"/>
    <row r="13180" s="62" customFormat="1" x14ac:dyDescent="0.35"/>
    <row r="13181" s="62" customFormat="1" x14ac:dyDescent="0.35"/>
    <row r="13182" s="62" customFormat="1" x14ac:dyDescent="0.35"/>
    <row r="13183" s="62" customFormat="1" x14ac:dyDescent="0.35"/>
    <row r="13184" s="62" customFormat="1" x14ac:dyDescent="0.35"/>
    <row r="13185" s="62" customFormat="1" x14ac:dyDescent="0.35"/>
    <row r="13186" s="62" customFormat="1" x14ac:dyDescent="0.35"/>
    <row r="13187" s="62" customFormat="1" x14ac:dyDescent="0.35"/>
    <row r="13188" s="62" customFormat="1" x14ac:dyDescent="0.35"/>
    <row r="13189" s="62" customFormat="1" x14ac:dyDescent="0.35"/>
    <row r="13190" s="62" customFormat="1" x14ac:dyDescent="0.35"/>
    <row r="13191" s="62" customFormat="1" x14ac:dyDescent="0.35"/>
    <row r="13192" s="62" customFormat="1" x14ac:dyDescent="0.35"/>
    <row r="13193" s="62" customFormat="1" x14ac:dyDescent="0.35"/>
    <row r="13194" s="62" customFormat="1" x14ac:dyDescent="0.35"/>
    <row r="13195" s="62" customFormat="1" x14ac:dyDescent="0.35"/>
    <row r="13196" s="62" customFormat="1" x14ac:dyDescent="0.35"/>
    <row r="13197" s="62" customFormat="1" x14ac:dyDescent="0.35"/>
    <row r="13198" s="62" customFormat="1" x14ac:dyDescent="0.35"/>
    <row r="13199" s="62" customFormat="1" x14ac:dyDescent="0.35"/>
    <row r="13200" s="62" customFormat="1" x14ac:dyDescent="0.35"/>
    <row r="13201" s="62" customFormat="1" x14ac:dyDescent="0.35"/>
    <row r="13202" s="62" customFormat="1" x14ac:dyDescent="0.35"/>
    <row r="13203" s="62" customFormat="1" x14ac:dyDescent="0.35"/>
    <row r="13204" s="62" customFormat="1" x14ac:dyDescent="0.35"/>
    <row r="13205" s="62" customFormat="1" x14ac:dyDescent="0.35"/>
    <row r="13206" s="62" customFormat="1" x14ac:dyDescent="0.35"/>
    <row r="13207" s="62" customFormat="1" x14ac:dyDescent="0.35"/>
    <row r="13208" s="62" customFormat="1" x14ac:dyDescent="0.35"/>
    <row r="13209" s="62" customFormat="1" x14ac:dyDescent="0.35"/>
    <row r="13210" s="62" customFormat="1" x14ac:dyDescent="0.35"/>
    <row r="13211" s="62" customFormat="1" x14ac:dyDescent="0.35"/>
    <row r="13212" s="62" customFormat="1" x14ac:dyDescent="0.35"/>
    <row r="13213" s="62" customFormat="1" x14ac:dyDescent="0.35"/>
    <row r="13214" s="62" customFormat="1" x14ac:dyDescent="0.35"/>
    <row r="13215" s="62" customFormat="1" x14ac:dyDescent="0.35"/>
    <row r="13216" s="62" customFormat="1" x14ac:dyDescent="0.35"/>
    <row r="13217" s="62" customFormat="1" x14ac:dyDescent="0.35"/>
    <row r="13218" s="62" customFormat="1" x14ac:dyDescent="0.35"/>
    <row r="13219" s="62" customFormat="1" x14ac:dyDescent="0.35"/>
    <row r="13220" s="62" customFormat="1" x14ac:dyDescent="0.35"/>
    <row r="13221" s="62" customFormat="1" x14ac:dyDescent="0.35"/>
    <row r="13222" s="62" customFormat="1" x14ac:dyDescent="0.35"/>
    <row r="13223" s="62" customFormat="1" x14ac:dyDescent="0.35"/>
    <row r="13224" s="62" customFormat="1" x14ac:dyDescent="0.35"/>
    <row r="13225" s="62" customFormat="1" x14ac:dyDescent="0.35"/>
    <row r="13226" s="62" customFormat="1" x14ac:dyDescent="0.35"/>
    <row r="13227" s="62" customFormat="1" x14ac:dyDescent="0.35"/>
    <row r="13228" s="62" customFormat="1" x14ac:dyDescent="0.35"/>
    <row r="13229" s="62" customFormat="1" x14ac:dyDescent="0.35"/>
    <row r="13230" s="62" customFormat="1" x14ac:dyDescent="0.35"/>
    <row r="13231" s="62" customFormat="1" x14ac:dyDescent="0.35"/>
    <row r="13232" s="62" customFormat="1" x14ac:dyDescent="0.35"/>
    <row r="13233" s="62" customFormat="1" x14ac:dyDescent="0.35"/>
    <row r="13234" s="62" customFormat="1" x14ac:dyDescent="0.35"/>
    <row r="13235" s="62" customFormat="1" x14ac:dyDescent="0.35"/>
    <row r="13236" s="62" customFormat="1" x14ac:dyDescent="0.35"/>
    <row r="13237" s="62" customFormat="1" x14ac:dyDescent="0.35"/>
    <row r="13238" s="62" customFormat="1" x14ac:dyDescent="0.35"/>
    <row r="13239" s="62" customFormat="1" x14ac:dyDescent="0.35"/>
    <row r="13240" s="62" customFormat="1" x14ac:dyDescent="0.35"/>
    <row r="13241" s="62" customFormat="1" x14ac:dyDescent="0.35"/>
    <row r="13242" s="62" customFormat="1" x14ac:dyDescent="0.35"/>
    <row r="13243" s="62" customFormat="1" x14ac:dyDescent="0.35"/>
    <row r="13244" s="62" customFormat="1" x14ac:dyDescent="0.35"/>
    <row r="13245" s="62" customFormat="1" x14ac:dyDescent="0.35"/>
    <row r="13246" s="62" customFormat="1" x14ac:dyDescent="0.35"/>
    <row r="13247" s="62" customFormat="1" x14ac:dyDescent="0.35"/>
    <row r="13248" s="62" customFormat="1" x14ac:dyDescent="0.35"/>
    <row r="13249" s="62" customFormat="1" x14ac:dyDescent="0.35"/>
    <row r="13250" s="62" customFormat="1" x14ac:dyDescent="0.35"/>
    <row r="13251" s="62" customFormat="1" x14ac:dyDescent="0.35"/>
    <row r="13252" s="62" customFormat="1" x14ac:dyDescent="0.35"/>
    <row r="13253" s="62" customFormat="1" x14ac:dyDescent="0.35"/>
    <row r="13254" s="62" customFormat="1" x14ac:dyDescent="0.35"/>
    <row r="13255" s="62" customFormat="1" x14ac:dyDescent="0.35"/>
    <row r="13256" s="62" customFormat="1" x14ac:dyDescent="0.35"/>
    <row r="13257" s="62" customFormat="1" x14ac:dyDescent="0.35"/>
    <row r="13258" s="62" customFormat="1" x14ac:dyDescent="0.35"/>
    <row r="13259" s="62" customFormat="1" x14ac:dyDescent="0.35"/>
    <row r="13260" s="62" customFormat="1" x14ac:dyDescent="0.35"/>
    <row r="13261" s="62" customFormat="1" x14ac:dyDescent="0.35"/>
    <row r="13262" s="62" customFormat="1" x14ac:dyDescent="0.35"/>
    <row r="13263" s="62" customFormat="1" x14ac:dyDescent="0.35"/>
    <row r="13264" s="62" customFormat="1" x14ac:dyDescent="0.35"/>
    <row r="13265" s="62" customFormat="1" x14ac:dyDescent="0.35"/>
    <row r="13266" s="62" customFormat="1" x14ac:dyDescent="0.35"/>
    <row r="13267" s="62" customFormat="1" x14ac:dyDescent="0.35"/>
    <row r="13268" s="62" customFormat="1" x14ac:dyDescent="0.35"/>
    <row r="13269" s="62" customFormat="1" x14ac:dyDescent="0.35"/>
    <row r="13270" s="62" customFormat="1" x14ac:dyDescent="0.35"/>
    <row r="13271" s="62" customFormat="1" x14ac:dyDescent="0.35"/>
    <row r="13272" s="62" customFormat="1" x14ac:dyDescent="0.35"/>
    <row r="13273" s="62" customFormat="1" x14ac:dyDescent="0.35"/>
    <row r="13274" s="62" customFormat="1" x14ac:dyDescent="0.35"/>
    <row r="13275" s="62" customFormat="1" x14ac:dyDescent="0.35"/>
    <row r="13276" s="62" customFormat="1" x14ac:dyDescent="0.35"/>
    <row r="13277" s="62" customFormat="1" x14ac:dyDescent="0.35"/>
    <row r="13278" s="62" customFormat="1" x14ac:dyDescent="0.35"/>
    <row r="13279" s="62" customFormat="1" x14ac:dyDescent="0.35"/>
    <row r="13280" s="62" customFormat="1" x14ac:dyDescent="0.35"/>
    <row r="13281" s="62" customFormat="1" x14ac:dyDescent="0.35"/>
    <row r="13282" s="62" customFormat="1" x14ac:dyDescent="0.35"/>
    <row r="13283" s="62" customFormat="1" x14ac:dyDescent="0.35"/>
    <row r="13284" s="62" customFormat="1" x14ac:dyDescent="0.35"/>
    <row r="13285" s="62" customFormat="1" x14ac:dyDescent="0.35"/>
    <row r="13286" s="62" customFormat="1" x14ac:dyDescent="0.35"/>
    <row r="13287" s="62" customFormat="1" x14ac:dyDescent="0.35"/>
    <row r="13288" s="62" customFormat="1" x14ac:dyDescent="0.35"/>
    <row r="13289" s="62" customFormat="1" x14ac:dyDescent="0.35"/>
    <row r="13290" s="62" customFormat="1" x14ac:dyDescent="0.35"/>
    <row r="13291" s="62" customFormat="1" x14ac:dyDescent="0.35"/>
    <row r="13292" s="62" customFormat="1" x14ac:dyDescent="0.35"/>
    <row r="13293" s="62" customFormat="1" x14ac:dyDescent="0.35"/>
    <row r="13294" s="62" customFormat="1" x14ac:dyDescent="0.35"/>
    <row r="13295" s="62" customFormat="1" x14ac:dyDescent="0.35"/>
    <row r="13296" s="62" customFormat="1" x14ac:dyDescent="0.35"/>
    <row r="13297" s="62" customFormat="1" x14ac:dyDescent="0.35"/>
    <row r="13298" s="62" customFormat="1" x14ac:dyDescent="0.35"/>
    <row r="13299" s="62" customFormat="1" x14ac:dyDescent="0.35"/>
    <row r="13300" s="62" customFormat="1" x14ac:dyDescent="0.35"/>
    <row r="13301" s="62" customFormat="1" x14ac:dyDescent="0.35"/>
    <row r="13302" s="62" customFormat="1" x14ac:dyDescent="0.35"/>
    <row r="13303" s="62" customFormat="1" x14ac:dyDescent="0.35"/>
    <row r="13304" s="62" customFormat="1" x14ac:dyDescent="0.35"/>
    <row r="13305" s="62" customFormat="1" x14ac:dyDescent="0.35"/>
    <row r="13306" s="62" customFormat="1" x14ac:dyDescent="0.35"/>
    <row r="13307" s="62" customFormat="1" x14ac:dyDescent="0.35"/>
    <row r="13308" s="62" customFormat="1" x14ac:dyDescent="0.35"/>
    <row r="13309" s="62" customFormat="1" x14ac:dyDescent="0.35"/>
    <row r="13310" s="62" customFormat="1" x14ac:dyDescent="0.35"/>
    <row r="13311" s="62" customFormat="1" x14ac:dyDescent="0.35"/>
    <row r="13312" s="62" customFormat="1" x14ac:dyDescent="0.35"/>
    <row r="13313" s="62" customFormat="1" x14ac:dyDescent="0.35"/>
    <row r="13314" s="62" customFormat="1" x14ac:dyDescent="0.35"/>
    <row r="13315" s="62" customFormat="1" x14ac:dyDescent="0.35"/>
    <row r="13316" s="62" customFormat="1" x14ac:dyDescent="0.35"/>
    <row r="13317" s="62" customFormat="1" x14ac:dyDescent="0.35"/>
    <row r="13318" s="62" customFormat="1" x14ac:dyDescent="0.35"/>
    <row r="13319" s="62" customFormat="1" x14ac:dyDescent="0.35"/>
    <row r="13320" s="62" customFormat="1" x14ac:dyDescent="0.35"/>
    <row r="13321" s="62" customFormat="1" x14ac:dyDescent="0.35"/>
    <row r="13322" s="62" customFormat="1" x14ac:dyDescent="0.35"/>
    <row r="13323" s="62" customFormat="1" x14ac:dyDescent="0.35"/>
    <row r="13324" s="62" customFormat="1" x14ac:dyDescent="0.35"/>
    <row r="13325" s="62" customFormat="1" x14ac:dyDescent="0.35"/>
    <row r="13326" s="62" customFormat="1" x14ac:dyDescent="0.35"/>
    <row r="13327" s="62" customFormat="1" x14ac:dyDescent="0.35"/>
    <row r="13328" s="62" customFormat="1" x14ac:dyDescent="0.35"/>
    <row r="13329" s="62" customFormat="1" x14ac:dyDescent="0.35"/>
    <row r="13330" s="62" customFormat="1" x14ac:dyDescent="0.35"/>
    <row r="13331" s="62" customFormat="1" x14ac:dyDescent="0.35"/>
    <row r="13332" s="62" customFormat="1" x14ac:dyDescent="0.35"/>
    <row r="13333" s="62" customFormat="1" x14ac:dyDescent="0.35"/>
    <row r="13334" s="62" customFormat="1" x14ac:dyDescent="0.35"/>
    <row r="13335" s="62" customFormat="1" x14ac:dyDescent="0.35"/>
    <row r="13336" s="62" customFormat="1" x14ac:dyDescent="0.35"/>
    <row r="13337" s="62" customFormat="1" x14ac:dyDescent="0.35"/>
    <row r="13338" s="62" customFormat="1" x14ac:dyDescent="0.35"/>
    <row r="13339" s="62" customFormat="1" x14ac:dyDescent="0.35"/>
    <row r="13340" s="62" customFormat="1" x14ac:dyDescent="0.35"/>
    <row r="13341" s="62" customFormat="1" x14ac:dyDescent="0.35"/>
    <row r="13342" s="62" customFormat="1" x14ac:dyDescent="0.35"/>
    <row r="13343" s="62" customFormat="1" x14ac:dyDescent="0.35"/>
    <row r="13344" s="62" customFormat="1" x14ac:dyDescent="0.35"/>
    <row r="13345" s="62" customFormat="1" x14ac:dyDescent="0.35"/>
    <row r="13346" s="62" customFormat="1" x14ac:dyDescent="0.35"/>
    <row r="13347" s="62" customFormat="1" x14ac:dyDescent="0.35"/>
    <row r="13348" s="62" customFormat="1" x14ac:dyDescent="0.35"/>
    <row r="13349" s="62" customFormat="1" x14ac:dyDescent="0.35"/>
    <row r="13350" s="62" customFormat="1" x14ac:dyDescent="0.35"/>
    <row r="13351" s="62" customFormat="1" x14ac:dyDescent="0.35"/>
    <row r="13352" s="62" customFormat="1" x14ac:dyDescent="0.35"/>
    <row r="13353" s="62" customFormat="1" x14ac:dyDescent="0.35"/>
    <row r="13354" s="62" customFormat="1" x14ac:dyDescent="0.35"/>
    <row r="13355" s="62" customFormat="1" x14ac:dyDescent="0.35"/>
    <row r="13356" s="62" customFormat="1" x14ac:dyDescent="0.35"/>
    <row r="13357" s="62" customFormat="1" x14ac:dyDescent="0.35"/>
    <row r="13358" s="62" customFormat="1" x14ac:dyDescent="0.35"/>
    <row r="13359" s="62" customFormat="1" x14ac:dyDescent="0.35"/>
    <row r="13360" s="62" customFormat="1" x14ac:dyDescent="0.35"/>
    <row r="13361" s="62" customFormat="1" x14ac:dyDescent="0.35"/>
    <row r="13362" s="62" customFormat="1" x14ac:dyDescent="0.35"/>
    <row r="13363" s="62" customFormat="1" x14ac:dyDescent="0.35"/>
    <row r="13364" s="62" customFormat="1" x14ac:dyDescent="0.35"/>
    <row r="13365" s="62" customFormat="1" x14ac:dyDescent="0.35"/>
    <row r="13366" s="62" customFormat="1" x14ac:dyDescent="0.35"/>
    <row r="13367" s="62" customFormat="1" x14ac:dyDescent="0.35"/>
    <row r="13368" s="62" customFormat="1" x14ac:dyDescent="0.35"/>
    <row r="13369" s="62" customFormat="1" x14ac:dyDescent="0.35"/>
    <row r="13370" s="62" customFormat="1" x14ac:dyDescent="0.35"/>
    <row r="13371" s="62" customFormat="1" x14ac:dyDescent="0.35"/>
    <row r="13372" s="62" customFormat="1" x14ac:dyDescent="0.35"/>
    <row r="13373" s="62" customFormat="1" x14ac:dyDescent="0.35"/>
    <row r="13374" s="62" customFormat="1" x14ac:dyDescent="0.35"/>
    <row r="13375" s="62" customFormat="1" x14ac:dyDescent="0.35"/>
    <row r="13376" s="62" customFormat="1" x14ac:dyDescent="0.35"/>
    <row r="13377" s="62" customFormat="1" x14ac:dyDescent="0.35"/>
    <row r="13378" s="62" customFormat="1" x14ac:dyDescent="0.35"/>
    <row r="13379" s="62" customFormat="1" x14ac:dyDescent="0.35"/>
    <row r="13380" s="62" customFormat="1" x14ac:dyDescent="0.35"/>
    <row r="13381" s="62" customFormat="1" x14ac:dyDescent="0.35"/>
    <row r="13382" s="62" customFormat="1" x14ac:dyDescent="0.35"/>
    <row r="13383" s="62" customFormat="1" x14ac:dyDescent="0.35"/>
    <row r="13384" s="62" customFormat="1" x14ac:dyDescent="0.35"/>
    <row r="13385" s="62" customFormat="1" x14ac:dyDescent="0.35"/>
    <row r="13386" s="62" customFormat="1" x14ac:dyDescent="0.35"/>
    <row r="13387" s="62" customFormat="1" x14ac:dyDescent="0.35"/>
    <row r="13388" s="62" customFormat="1" x14ac:dyDescent="0.35"/>
    <row r="13389" s="62" customFormat="1" x14ac:dyDescent="0.35"/>
    <row r="13390" s="62" customFormat="1" x14ac:dyDescent="0.35"/>
    <row r="13391" s="62" customFormat="1" x14ac:dyDescent="0.35"/>
    <row r="13392" s="62" customFormat="1" x14ac:dyDescent="0.35"/>
    <row r="13393" s="62" customFormat="1" x14ac:dyDescent="0.35"/>
    <row r="13394" s="62" customFormat="1" x14ac:dyDescent="0.35"/>
    <row r="13395" s="62" customFormat="1" x14ac:dyDescent="0.35"/>
    <row r="13396" s="62" customFormat="1" x14ac:dyDescent="0.35"/>
    <row r="13397" s="62" customFormat="1" x14ac:dyDescent="0.35"/>
    <row r="13398" s="62" customFormat="1" x14ac:dyDescent="0.35"/>
    <row r="13399" s="62" customFormat="1" x14ac:dyDescent="0.35"/>
    <row r="13400" s="62" customFormat="1" x14ac:dyDescent="0.35"/>
    <row r="13401" s="62" customFormat="1" x14ac:dyDescent="0.35"/>
    <row r="13402" s="62" customFormat="1" x14ac:dyDescent="0.35"/>
    <row r="13403" s="62" customFormat="1" x14ac:dyDescent="0.35"/>
    <row r="13404" s="62" customFormat="1" x14ac:dyDescent="0.35"/>
    <row r="13405" s="62" customFormat="1" x14ac:dyDescent="0.35"/>
    <row r="13406" s="62" customFormat="1" x14ac:dyDescent="0.35"/>
    <row r="13407" s="62" customFormat="1" x14ac:dyDescent="0.35"/>
    <row r="13408" s="62" customFormat="1" x14ac:dyDescent="0.35"/>
    <row r="13409" s="62" customFormat="1" x14ac:dyDescent="0.35"/>
    <row r="13410" s="62" customFormat="1" x14ac:dyDescent="0.35"/>
    <row r="13411" s="62" customFormat="1" x14ac:dyDescent="0.35"/>
    <row r="13412" s="62" customFormat="1" x14ac:dyDescent="0.35"/>
    <row r="13413" s="62" customFormat="1" x14ac:dyDescent="0.35"/>
    <row r="13414" s="62" customFormat="1" x14ac:dyDescent="0.35"/>
    <row r="13415" s="62" customFormat="1" x14ac:dyDescent="0.35"/>
    <row r="13416" s="62" customFormat="1" x14ac:dyDescent="0.35"/>
    <row r="13417" s="62" customFormat="1" x14ac:dyDescent="0.35"/>
    <row r="13418" s="62" customFormat="1" x14ac:dyDescent="0.35"/>
    <row r="13419" s="62" customFormat="1" x14ac:dyDescent="0.35"/>
    <row r="13420" s="62" customFormat="1" x14ac:dyDescent="0.35"/>
    <row r="13421" s="62" customFormat="1" x14ac:dyDescent="0.35"/>
    <row r="13422" s="62" customFormat="1" x14ac:dyDescent="0.35"/>
    <row r="13423" s="62" customFormat="1" x14ac:dyDescent="0.35"/>
    <row r="13424" s="62" customFormat="1" x14ac:dyDescent="0.35"/>
    <row r="13425" s="62" customFormat="1" x14ac:dyDescent="0.35"/>
    <row r="13426" s="62" customFormat="1" x14ac:dyDescent="0.35"/>
    <row r="13427" s="62" customFormat="1" x14ac:dyDescent="0.35"/>
    <row r="13428" s="62" customFormat="1" x14ac:dyDescent="0.35"/>
    <row r="13429" s="62" customFormat="1" x14ac:dyDescent="0.35"/>
    <row r="13430" s="62" customFormat="1" x14ac:dyDescent="0.35"/>
    <row r="13431" s="62" customFormat="1" x14ac:dyDescent="0.35"/>
    <row r="13432" s="62" customFormat="1" x14ac:dyDescent="0.35"/>
    <row r="13433" s="62" customFormat="1" x14ac:dyDescent="0.35"/>
    <row r="13434" s="62" customFormat="1" x14ac:dyDescent="0.35"/>
    <row r="13435" s="62" customFormat="1" x14ac:dyDescent="0.35"/>
    <row r="13436" s="62" customFormat="1" x14ac:dyDescent="0.35"/>
    <row r="13437" s="62" customFormat="1" x14ac:dyDescent="0.35"/>
    <row r="13438" s="62" customFormat="1" x14ac:dyDescent="0.35"/>
    <row r="13439" s="62" customFormat="1" x14ac:dyDescent="0.35"/>
    <row r="13440" s="62" customFormat="1" x14ac:dyDescent="0.35"/>
    <row r="13441" s="62" customFormat="1" x14ac:dyDescent="0.35"/>
    <row r="13442" s="62" customFormat="1" x14ac:dyDescent="0.35"/>
    <row r="13443" s="62" customFormat="1" x14ac:dyDescent="0.35"/>
    <row r="13444" s="62" customFormat="1" x14ac:dyDescent="0.35"/>
    <row r="13445" s="62" customFormat="1" x14ac:dyDescent="0.35"/>
    <row r="13446" s="62" customFormat="1" x14ac:dyDescent="0.35"/>
    <row r="13447" s="62" customFormat="1" x14ac:dyDescent="0.35"/>
    <row r="13448" s="62" customFormat="1" x14ac:dyDescent="0.35"/>
    <row r="13449" s="62" customFormat="1" x14ac:dyDescent="0.35"/>
    <row r="13450" s="62" customFormat="1" x14ac:dyDescent="0.35"/>
    <row r="13451" s="62" customFormat="1" x14ac:dyDescent="0.35"/>
    <row r="13452" s="62" customFormat="1" x14ac:dyDescent="0.35"/>
    <row r="13453" s="62" customFormat="1" x14ac:dyDescent="0.35"/>
    <row r="13454" s="62" customFormat="1" x14ac:dyDescent="0.35"/>
    <row r="13455" s="62" customFormat="1" x14ac:dyDescent="0.35"/>
    <row r="13456" s="62" customFormat="1" x14ac:dyDescent="0.35"/>
    <row r="13457" s="62" customFormat="1" x14ac:dyDescent="0.35"/>
    <row r="13458" s="62" customFormat="1" x14ac:dyDescent="0.35"/>
    <row r="13459" s="62" customFormat="1" x14ac:dyDescent="0.35"/>
    <row r="13460" s="62" customFormat="1" x14ac:dyDescent="0.35"/>
    <row r="13461" s="62" customFormat="1" x14ac:dyDescent="0.35"/>
    <row r="13462" s="62" customFormat="1" x14ac:dyDescent="0.35"/>
    <row r="13463" s="62" customFormat="1" x14ac:dyDescent="0.35"/>
    <row r="13464" s="62" customFormat="1" x14ac:dyDescent="0.35"/>
    <row r="13465" s="62" customFormat="1" x14ac:dyDescent="0.35"/>
    <row r="13466" s="62" customFormat="1" x14ac:dyDescent="0.35"/>
    <row r="13467" s="62" customFormat="1" x14ac:dyDescent="0.35"/>
    <row r="13468" s="62" customFormat="1" x14ac:dyDescent="0.35"/>
    <row r="13469" s="62" customFormat="1" x14ac:dyDescent="0.35"/>
    <row r="13470" s="62" customFormat="1" x14ac:dyDescent="0.35"/>
    <row r="13471" s="62" customFormat="1" x14ac:dyDescent="0.35"/>
    <row r="13472" s="62" customFormat="1" x14ac:dyDescent="0.35"/>
    <row r="13473" s="62" customFormat="1" x14ac:dyDescent="0.35"/>
    <row r="13474" s="62" customFormat="1" x14ac:dyDescent="0.35"/>
    <row r="13475" s="62" customFormat="1" x14ac:dyDescent="0.35"/>
    <row r="13476" s="62" customFormat="1" x14ac:dyDescent="0.35"/>
    <row r="13477" s="62" customFormat="1" x14ac:dyDescent="0.35"/>
    <row r="13478" s="62" customFormat="1" x14ac:dyDescent="0.35"/>
    <row r="13479" s="62" customFormat="1" x14ac:dyDescent="0.35"/>
    <row r="13480" s="62" customFormat="1" x14ac:dyDescent="0.35"/>
    <row r="13481" s="62" customFormat="1" x14ac:dyDescent="0.35"/>
    <row r="13482" s="62" customFormat="1" x14ac:dyDescent="0.35"/>
    <row r="13483" s="62" customFormat="1" x14ac:dyDescent="0.35"/>
    <row r="13484" s="62" customFormat="1" x14ac:dyDescent="0.35"/>
    <row r="13485" s="62" customFormat="1" x14ac:dyDescent="0.35"/>
    <row r="13486" s="62" customFormat="1" x14ac:dyDescent="0.35"/>
    <row r="13487" s="62" customFormat="1" x14ac:dyDescent="0.35"/>
    <row r="13488" s="62" customFormat="1" x14ac:dyDescent="0.35"/>
    <row r="13489" s="62" customFormat="1" x14ac:dyDescent="0.35"/>
    <row r="13490" s="62" customFormat="1" x14ac:dyDescent="0.35"/>
    <row r="13491" s="62" customFormat="1" x14ac:dyDescent="0.35"/>
    <row r="13492" s="62" customFormat="1" x14ac:dyDescent="0.35"/>
    <row r="13493" s="62" customFormat="1" x14ac:dyDescent="0.35"/>
    <row r="13494" s="62" customFormat="1" x14ac:dyDescent="0.35"/>
    <row r="13495" s="62" customFormat="1" x14ac:dyDescent="0.35"/>
    <row r="13496" s="62" customFormat="1" x14ac:dyDescent="0.35"/>
    <row r="13497" s="62" customFormat="1" x14ac:dyDescent="0.35"/>
    <row r="13498" s="62" customFormat="1" x14ac:dyDescent="0.35"/>
    <row r="13499" s="62" customFormat="1" x14ac:dyDescent="0.35"/>
    <row r="13500" s="62" customFormat="1" x14ac:dyDescent="0.35"/>
    <row r="13501" s="62" customFormat="1" x14ac:dyDescent="0.35"/>
    <row r="13502" s="62" customFormat="1" x14ac:dyDescent="0.35"/>
    <row r="13503" s="62" customFormat="1" x14ac:dyDescent="0.35"/>
    <row r="13504" s="62" customFormat="1" x14ac:dyDescent="0.35"/>
    <row r="13505" s="62" customFormat="1" x14ac:dyDescent="0.35"/>
    <row r="13506" s="62" customFormat="1" x14ac:dyDescent="0.35"/>
    <row r="13507" s="62" customFormat="1" x14ac:dyDescent="0.35"/>
    <row r="13508" s="62" customFormat="1" x14ac:dyDescent="0.35"/>
    <row r="13509" s="62" customFormat="1" x14ac:dyDescent="0.35"/>
    <row r="13510" s="62" customFormat="1" x14ac:dyDescent="0.35"/>
    <row r="13511" s="62" customFormat="1" x14ac:dyDescent="0.35"/>
    <row r="13512" s="62" customFormat="1" x14ac:dyDescent="0.35"/>
    <row r="13513" s="62" customFormat="1" x14ac:dyDescent="0.35"/>
    <row r="13514" s="62" customFormat="1" x14ac:dyDescent="0.35"/>
    <row r="13515" s="62" customFormat="1" x14ac:dyDescent="0.35"/>
    <row r="13516" s="62" customFormat="1" x14ac:dyDescent="0.35"/>
    <row r="13517" s="62" customFormat="1" x14ac:dyDescent="0.35"/>
    <row r="13518" s="62" customFormat="1" x14ac:dyDescent="0.35"/>
    <row r="13519" s="62" customFormat="1" x14ac:dyDescent="0.35"/>
    <row r="13520" s="62" customFormat="1" x14ac:dyDescent="0.35"/>
    <row r="13521" s="62" customFormat="1" x14ac:dyDescent="0.35"/>
    <row r="13522" s="62" customFormat="1" x14ac:dyDescent="0.35"/>
    <row r="13523" s="62" customFormat="1" x14ac:dyDescent="0.35"/>
    <row r="13524" s="62" customFormat="1" x14ac:dyDescent="0.35"/>
    <row r="13525" s="62" customFormat="1" x14ac:dyDescent="0.35"/>
    <row r="13526" s="62" customFormat="1" x14ac:dyDescent="0.35"/>
    <row r="13527" s="62" customFormat="1" x14ac:dyDescent="0.35"/>
    <row r="13528" s="62" customFormat="1" x14ac:dyDescent="0.35"/>
    <row r="13529" s="62" customFormat="1" x14ac:dyDescent="0.35"/>
    <row r="13530" s="62" customFormat="1" x14ac:dyDescent="0.35"/>
    <row r="13531" s="62" customFormat="1" x14ac:dyDescent="0.35"/>
    <row r="13532" s="62" customFormat="1" x14ac:dyDescent="0.35"/>
    <row r="13533" s="62" customFormat="1" x14ac:dyDescent="0.35"/>
    <row r="13534" s="62" customFormat="1" x14ac:dyDescent="0.35"/>
    <row r="13535" s="62" customFormat="1" x14ac:dyDescent="0.35"/>
    <row r="13536" s="62" customFormat="1" x14ac:dyDescent="0.35"/>
    <row r="13537" s="62" customFormat="1" x14ac:dyDescent="0.35"/>
    <row r="13538" s="62" customFormat="1" x14ac:dyDescent="0.35"/>
    <row r="13539" s="62" customFormat="1" x14ac:dyDescent="0.35"/>
    <row r="13540" s="62" customFormat="1" x14ac:dyDescent="0.35"/>
    <row r="13541" s="62" customFormat="1" x14ac:dyDescent="0.35"/>
    <row r="13542" s="62" customFormat="1" x14ac:dyDescent="0.35"/>
    <row r="13543" s="62" customFormat="1" x14ac:dyDescent="0.35"/>
    <row r="13544" s="62" customFormat="1" x14ac:dyDescent="0.35"/>
    <row r="13545" s="62" customFormat="1" x14ac:dyDescent="0.35"/>
    <row r="13546" s="62" customFormat="1" x14ac:dyDescent="0.35"/>
    <row r="13547" s="62" customFormat="1" x14ac:dyDescent="0.35"/>
    <row r="13548" s="62" customFormat="1" x14ac:dyDescent="0.35"/>
    <row r="13549" s="62" customFormat="1" x14ac:dyDescent="0.35"/>
    <row r="13550" s="62" customFormat="1" x14ac:dyDescent="0.35"/>
    <row r="13551" s="62" customFormat="1" x14ac:dyDescent="0.35"/>
    <row r="13552" s="62" customFormat="1" x14ac:dyDescent="0.35"/>
    <row r="13553" s="62" customFormat="1" x14ac:dyDescent="0.35"/>
    <row r="13554" s="62" customFormat="1" x14ac:dyDescent="0.35"/>
    <row r="13555" s="62" customFormat="1" x14ac:dyDescent="0.35"/>
    <row r="13556" s="62" customFormat="1" x14ac:dyDescent="0.35"/>
    <row r="13557" s="62" customFormat="1" x14ac:dyDescent="0.35"/>
    <row r="13558" s="62" customFormat="1" x14ac:dyDescent="0.35"/>
    <row r="13559" s="62" customFormat="1" x14ac:dyDescent="0.35"/>
    <row r="13560" s="62" customFormat="1" x14ac:dyDescent="0.35"/>
    <row r="13561" s="62" customFormat="1" x14ac:dyDescent="0.35"/>
    <row r="13562" s="62" customFormat="1" x14ac:dyDescent="0.35"/>
    <row r="13563" s="62" customFormat="1" x14ac:dyDescent="0.35"/>
    <row r="13564" s="62" customFormat="1" x14ac:dyDescent="0.35"/>
    <row r="13565" s="62" customFormat="1" x14ac:dyDescent="0.35"/>
    <row r="13566" s="62" customFormat="1" x14ac:dyDescent="0.35"/>
    <row r="13567" s="62" customFormat="1" x14ac:dyDescent="0.35"/>
    <row r="13568" s="62" customFormat="1" x14ac:dyDescent="0.35"/>
    <row r="13569" s="62" customFormat="1" x14ac:dyDescent="0.35"/>
    <row r="13570" s="62" customFormat="1" x14ac:dyDescent="0.35"/>
    <row r="13571" s="62" customFormat="1" x14ac:dyDescent="0.35"/>
    <row r="13572" s="62" customFormat="1" x14ac:dyDescent="0.35"/>
    <row r="13573" s="62" customFormat="1" x14ac:dyDescent="0.35"/>
    <row r="13574" s="62" customFormat="1" x14ac:dyDescent="0.35"/>
    <row r="13575" s="62" customFormat="1" x14ac:dyDescent="0.35"/>
    <row r="13576" s="62" customFormat="1" x14ac:dyDescent="0.35"/>
    <row r="13577" s="62" customFormat="1" x14ac:dyDescent="0.35"/>
    <row r="13578" s="62" customFormat="1" x14ac:dyDescent="0.35"/>
    <row r="13579" s="62" customFormat="1" x14ac:dyDescent="0.35"/>
    <row r="13580" s="62" customFormat="1" x14ac:dyDescent="0.35"/>
    <row r="13581" s="62" customFormat="1" x14ac:dyDescent="0.35"/>
    <row r="13582" s="62" customFormat="1" x14ac:dyDescent="0.35"/>
    <row r="13583" s="62" customFormat="1" x14ac:dyDescent="0.35"/>
    <row r="13584" s="62" customFormat="1" x14ac:dyDescent="0.35"/>
    <row r="13585" s="62" customFormat="1" x14ac:dyDescent="0.35"/>
    <row r="13586" s="62" customFormat="1" x14ac:dyDescent="0.35"/>
    <row r="13587" s="62" customFormat="1" x14ac:dyDescent="0.35"/>
    <row r="13588" s="62" customFormat="1" x14ac:dyDescent="0.35"/>
    <row r="13589" s="62" customFormat="1" x14ac:dyDescent="0.35"/>
    <row r="13590" s="62" customFormat="1" x14ac:dyDescent="0.35"/>
    <row r="13591" s="62" customFormat="1" x14ac:dyDescent="0.35"/>
    <row r="13592" s="62" customFormat="1" x14ac:dyDescent="0.35"/>
    <row r="13593" s="62" customFormat="1" x14ac:dyDescent="0.35"/>
    <row r="13594" s="62" customFormat="1" x14ac:dyDescent="0.35"/>
    <row r="13595" s="62" customFormat="1" x14ac:dyDescent="0.35"/>
    <row r="13596" s="62" customFormat="1" x14ac:dyDescent="0.35"/>
    <row r="13597" s="62" customFormat="1" x14ac:dyDescent="0.35"/>
    <row r="13598" s="62" customFormat="1" x14ac:dyDescent="0.35"/>
    <row r="13599" s="62" customFormat="1" x14ac:dyDescent="0.35"/>
    <row r="13600" s="62" customFormat="1" x14ac:dyDescent="0.35"/>
    <row r="13601" s="62" customFormat="1" x14ac:dyDescent="0.35"/>
    <row r="13602" s="62" customFormat="1" x14ac:dyDescent="0.35"/>
    <row r="13603" s="62" customFormat="1" x14ac:dyDescent="0.35"/>
    <row r="13604" s="62" customFormat="1" x14ac:dyDescent="0.35"/>
    <row r="13605" s="62" customFormat="1" x14ac:dyDescent="0.35"/>
    <row r="13606" s="62" customFormat="1" x14ac:dyDescent="0.35"/>
    <row r="13607" s="62" customFormat="1" x14ac:dyDescent="0.35"/>
    <row r="13608" s="62" customFormat="1" x14ac:dyDescent="0.35"/>
    <row r="13609" s="62" customFormat="1" x14ac:dyDescent="0.35"/>
    <row r="13610" s="62" customFormat="1" x14ac:dyDescent="0.35"/>
    <row r="13611" s="62" customFormat="1" x14ac:dyDescent="0.35"/>
    <row r="13612" s="62" customFormat="1" x14ac:dyDescent="0.35"/>
    <row r="13613" s="62" customFormat="1" x14ac:dyDescent="0.35"/>
    <row r="13614" s="62" customFormat="1" x14ac:dyDescent="0.35"/>
    <row r="13615" s="62" customFormat="1" x14ac:dyDescent="0.35"/>
    <row r="13616" s="62" customFormat="1" x14ac:dyDescent="0.35"/>
    <row r="13617" s="62" customFormat="1" x14ac:dyDescent="0.35"/>
    <row r="13618" s="62" customFormat="1" x14ac:dyDescent="0.35"/>
    <row r="13619" s="62" customFormat="1" x14ac:dyDescent="0.35"/>
    <row r="13620" s="62" customFormat="1" x14ac:dyDescent="0.35"/>
    <row r="13621" s="62" customFormat="1" x14ac:dyDescent="0.35"/>
    <row r="13622" s="62" customFormat="1" x14ac:dyDescent="0.35"/>
    <row r="13623" s="62" customFormat="1" x14ac:dyDescent="0.35"/>
    <row r="13624" s="62" customFormat="1" x14ac:dyDescent="0.35"/>
    <row r="13625" s="62" customFormat="1" x14ac:dyDescent="0.35"/>
    <row r="13626" s="62" customFormat="1" x14ac:dyDescent="0.35"/>
    <row r="13627" s="62" customFormat="1" x14ac:dyDescent="0.35"/>
    <row r="13628" s="62" customFormat="1" x14ac:dyDescent="0.35"/>
    <row r="13629" s="62" customFormat="1" x14ac:dyDescent="0.35"/>
    <row r="13630" s="62" customFormat="1" x14ac:dyDescent="0.35"/>
    <row r="13631" s="62" customFormat="1" x14ac:dyDescent="0.35"/>
    <row r="13632" s="62" customFormat="1" x14ac:dyDescent="0.35"/>
    <row r="13633" s="62" customFormat="1" x14ac:dyDescent="0.35"/>
    <row r="13634" s="62" customFormat="1" x14ac:dyDescent="0.35"/>
    <row r="13635" s="62" customFormat="1" x14ac:dyDescent="0.35"/>
    <row r="13636" s="62" customFormat="1" x14ac:dyDescent="0.35"/>
    <row r="13637" s="62" customFormat="1" x14ac:dyDescent="0.35"/>
    <row r="13638" s="62" customFormat="1" x14ac:dyDescent="0.35"/>
    <row r="13639" s="62" customFormat="1" x14ac:dyDescent="0.35"/>
    <row r="13640" s="62" customFormat="1" x14ac:dyDescent="0.35"/>
    <row r="13641" s="62" customFormat="1" x14ac:dyDescent="0.35"/>
    <row r="13642" s="62" customFormat="1" x14ac:dyDescent="0.35"/>
    <row r="13643" s="62" customFormat="1" x14ac:dyDescent="0.35"/>
    <row r="13644" s="62" customFormat="1" x14ac:dyDescent="0.35"/>
    <row r="13645" s="62" customFormat="1" x14ac:dyDescent="0.35"/>
    <row r="13646" s="62" customFormat="1" x14ac:dyDescent="0.35"/>
    <row r="13647" s="62" customFormat="1" x14ac:dyDescent="0.35"/>
    <row r="13648" s="62" customFormat="1" x14ac:dyDescent="0.35"/>
    <row r="13649" s="62" customFormat="1" x14ac:dyDescent="0.35"/>
    <row r="13650" s="62" customFormat="1" x14ac:dyDescent="0.35"/>
    <row r="13651" s="62" customFormat="1" x14ac:dyDescent="0.35"/>
    <row r="13652" s="62" customFormat="1" x14ac:dyDescent="0.35"/>
    <row r="13653" s="62" customFormat="1" x14ac:dyDescent="0.35"/>
    <row r="13654" s="62" customFormat="1" x14ac:dyDescent="0.35"/>
    <row r="13655" s="62" customFormat="1" x14ac:dyDescent="0.35"/>
    <row r="13656" s="62" customFormat="1" x14ac:dyDescent="0.35"/>
    <row r="13657" s="62" customFormat="1" x14ac:dyDescent="0.35"/>
    <row r="13658" s="62" customFormat="1" x14ac:dyDescent="0.35"/>
    <row r="13659" s="62" customFormat="1" x14ac:dyDescent="0.35"/>
    <row r="13660" s="62" customFormat="1" x14ac:dyDescent="0.35"/>
    <row r="13661" s="62" customFormat="1" x14ac:dyDescent="0.35"/>
    <row r="13662" s="62" customFormat="1" x14ac:dyDescent="0.35"/>
    <row r="13663" s="62" customFormat="1" x14ac:dyDescent="0.35"/>
    <row r="13664" s="62" customFormat="1" x14ac:dyDescent="0.35"/>
    <row r="13665" s="62" customFormat="1" x14ac:dyDescent="0.35"/>
    <row r="13666" s="62" customFormat="1" x14ac:dyDescent="0.35"/>
    <row r="13667" s="62" customFormat="1" x14ac:dyDescent="0.35"/>
    <row r="13668" s="62" customFormat="1" x14ac:dyDescent="0.35"/>
    <row r="13669" s="62" customFormat="1" x14ac:dyDescent="0.35"/>
    <row r="13670" s="62" customFormat="1" x14ac:dyDescent="0.35"/>
    <row r="13671" s="62" customFormat="1" x14ac:dyDescent="0.35"/>
    <row r="13672" s="62" customFormat="1" x14ac:dyDescent="0.35"/>
    <row r="13673" s="62" customFormat="1" x14ac:dyDescent="0.35"/>
    <row r="13674" s="62" customFormat="1" x14ac:dyDescent="0.35"/>
    <row r="13675" s="62" customFormat="1" x14ac:dyDescent="0.35"/>
    <row r="13676" s="62" customFormat="1" x14ac:dyDescent="0.35"/>
    <row r="13677" s="62" customFormat="1" x14ac:dyDescent="0.35"/>
    <row r="13678" s="62" customFormat="1" x14ac:dyDescent="0.35"/>
    <row r="13679" s="62" customFormat="1" x14ac:dyDescent="0.35"/>
    <row r="13680" s="62" customFormat="1" x14ac:dyDescent="0.35"/>
    <row r="13681" s="62" customFormat="1" x14ac:dyDescent="0.35"/>
    <row r="13682" s="62" customFormat="1" x14ac:dyDescent="0.35"/>
    <row r="13683" s="62" customFormat="1" x14ac:dyDescent="0.35"/>
    <row r="13684" s="62" customFormat="1" x14ac:dyDescent="0.35"/>
    <row r="13685" s="62" customFormat="1" x14ac:dyDescent="0.35"/>
    <row r="13686" s="62" customFormat="1" x14ac:dyDescent="0.35"/>
    <row r="13687" s="62" customFormat="1" x14ac:dyDescent="0.35"/>
    <row r="13688" s="62" customFormat="1" x14ac:dyDescent="0.35"/>
    <row r="13689" s="62" customFormat="1" x14ac:dyDescent="0.35"/>
    <row r="13690" s="62" customFormat="1" x14ac:dyDescent="0.35"/>
    <row r="13691" s="62" customFormat="1" x14ac:dyDescent="0.35"/>
    <row r="13692" s="62" customFormat="1" x14ac:dyDescent="0.35"/>
    <row r="13693" s="62" customFormat="1" x14ac:dyDescent="0.35"/>
    <row r="13694" s="62" customFormat="1" x14ac:dyDescent="0.35"/>
    <row r="13695" s="62" customFormat="1" x14ac:dyDescent="0.35"/>
    <row r="13696" s="62" customFormat="1" x14ac:dyDescent="0.35"/>
    <row r="13697" s="62" customFormat="1" x14ac:dyDescent="0.35"/>
    <row r="13698" s="62" customFormat="1" x14ac:dyDescent="0.35"/>
    <row r="13699" s="62" customFormat="1" x14ac:dyDescent="0.35"/>
    <row r="13700" s="62" customFormat="1" x14ac:dyDescent="0.35"/>
    <row r="13701" s="62" customFormat="1" x14ac:dyDescent="0.35"/>
    <row r="13702" s="62" customFormat="1" x14ac:dyDescent="0.35"/>
    <row r="13703" s="62" customFormat="1" x14ac:dyDescent="0.35"/>
    <row r="13704" s="62" customFormat="1" x14ac:dyDescent="0.35"/>
    <row r="13705" s="62" customFormat="1" x14ac:dyDescent="0.35"/>
    <row r="13706" s="62" customFormat="1" x14ac:dyDescent="0.35"/>
    <row r="13707" s="62" customFormat="1" x14ac:dyDescent="0.35"/>
    <row r="13708" s="62" customFormat="1" x14ac:dyDescent="0.35"/>
    <row r="13709" s="62" customFormat="1" x14ac:dyDescent="0.35"/>
    <row r="13710" s="62" customFormat="1" x14ac:dyDescent="0.35"/>
    <row r="13711" s="62" customFormat="1" x14ac:dyDescent="0.35"/>
    <row r="13712" s="62" customFormat="1" x14ac:dyDescent="0.35"/>
    <row r="13713" s="62" customFormat="1" x14ac:dyDescent="0.35"/>
    <row r="13714" s="62" customFormat="1" x14ac:dyDescent="0.35"/>
    <row r="13715" s="62" customFormat="1" x14ac:dyDescent="0.35"/>
    <row r="13716" s="62" customFormat="1" x14ac:dyDescent="0.35"/>
    <row r="13717" s="62" customFormat="1" x14ac:dyDescent="0.35"/>
    <row r="13718" s="62" customFormat="1" x14ac:dyDescent="0.35"/>
    <row r="13719" s="62" customFormat="1" x14ac:dyDescent="0.35"/>
    <row r="13720" s="62" customFormat="1" x14ac:dyDescent="0.35"/>
    <row r="13721" s="62" customFormat="1" x14ac:dyDescent="0.35"/>
    <row r="13722" s="62" customFormat="1" x14ac:dyDescent="0.35"/>
    <row r="13723" s="62" customFormat="1" x14ac:dyDescent="0.35"/>
    <row r="13724" s="62" customFormat="1" x14ac:dyDescent="0.35"/>
    <row r="13725" s="62" customFormat="1" x14ac:dyDescent="0.35"/>
    <row r="13726" s="62" customFormat="1" x14ac:dyDescent="0.35"/>
    <row r="13727" s="62" customFormat="1" x14ac:dyDescent="0.35"/>
    <row r="13728" s="62" customFormat="1" x14ac:dyDescent="0.35"/>
    <row r="13729" s="62" customFormat="1" x14ac:dyDescent="0.35"/>
    <row r="13730" s="62" customFormat="1" x14ac:dyDescent="0.35"/>
    <row r="13731" s="62" customFormat="1" x14ac:dyDescent="0.35"/>
    <row r="13732" s="62" customFormat="1" x14ac:dyDescent="0.35"/>
    <row r="13733" s="62" customFormat="1" x14ac:dyDescent="0.35"/>
    <row r="13734" s="62" customFormat="1" x14ac:dyDescent="0.35"/>
    <row r="13735" s="62" customFormat="1" x14ac:dyDescent="0.35"/>
    <row r="13736" s="62" customFormat="1" x14ac:dyDescent="0.35"/>
    <row r="13737" s="62" customFormat="1" x14ac:dyDescent="0.35"/>
    <row r="13738" s="62" customFormat="1" x14ac:dyDescent="0.35"/>
    <row r="13739" s="62" customFormat="1" x14ac:dyDescent="0.35"/>
    <row r="13740" s="62" customFormat="1" x14ac:dyDescent="0.35"/>
    <row r="13741" s="62" customFormat="1" x14ac:dyDescent="0.35"/>
    <row r="13742" s="62" customFormat="1" x14ac:dyDescent="0.35"/>
    <row r="13743" s="62" customFormat="1" x14ac:dyDescent="0.35"/>
    <row r="13744" s="62" customFormat="1" x14ac:dyDescent="0.35"/>
    <row r="13745" s="62" customFormat="1" x14ac:dyDescent="0.35"/>
    <row r="13746" s="62" customFormat="1" x14ac:dyDescent="0.35"/>
    <row r="13747" s="62" customFormat="1" x14ac:dyDescent="0.35"/>
    <row r="13748" s="62" customFormat="1" x14ac:dyDescent="0.35"/>
    <row r="13749" s="62" customFormat="1" x14ac:dyDescent="0.35"/>
    <row r="13750" s="62" customFormat="1" x14ac:dyDescent="0.35"/>
    <row r="13751" s="62" customFormat="1" x14ac:dyDescent="0.35"/>
    <row r="13752" s="62" customFormat="1" x14ac:dyDescent="0.35"/>
    <row r="13753" s="62" customFormat="1" x14ac:dyDescent="0.35"/>
    <row r="13754" s="62" customFormat="1" x14ac:dyDescent="0.35"/>
    <row r="13755" s="62" customFormat="1" x14ac:dyDescent="0.35"/>
    <row r="13756" s="62" customFormat="1" x14ac:dyDescent="0.35"/>
    <row r="13757" s="62" customFormat="1" x14ac:dyDescent="0.35"/>
    <row r="13758" s="62" customFormat="1" x14ac:dyDescent="0.35"/>
    <row r="13759" s="62" customFormat="1" x14ac:dyDescent="0.35"/>
    <row r="13760" s="62" customFormat="1" x14ac:dyDescent="0.35"/>
    <row r="13761" s="62" customFormat="1" x14ac:dyDescent="0.35"/>
    <row r="13762" s="62" customFormat="1" x14ac:dyDescent="0.35"/>
    <row r="13763" s="62" customFormat="1" x14ac:dyDescent="0.35"/>
    <row r="13764" s="62" customFormat="1" x14ac:dyDescent="0.35"/>
    <row r="13765" s="62" customFormat="1" x14ac:dyDescent="0.35"/>
    <row r="13766" s="62" customFormat="1" x14ac:dyDescent="0.35"/>
    <row r="13767" s="62" customFormat="1" x14ac:dyDescent="0.35"/>
    <row r="13768" s="62" customFormat="1" x14ac:dyDescent="0.35"/>
    <row r="13769" s="62" customFormat="1" x14ac:dyDescent="0.35"/>
    <row r="13770" s="62" customFormat="1" x14ac:dyDescent="0.35"/>
    <row r="13771" s="62" customFormat="1" x14ac:dyDescent="0.35"/>
    <row r="13772" s="62" customFormat="1" x14ac:dyDescent="0.35"/>
    <row r="13773" s="62" customFormat="1" x14ac:dyDescent="0.35"/>
    <row r="13774" s="62" customFormat="1" x14ac:dyDescent="0.35"/>
    <row r="13775" s="62" customFormat="1" x14ac:dyDescent="0.35"/>
    <row r="13776" s="62" customFormat="1" x14ac:dyDescent="0.35"/>
    <row r="13777" s="62" customFormat="1" x14ac:dyDescent="0.35"/>
    <row r="13778" s="62" customFormat="1" x14ac:dyDescent="0.35"/>
    <row r="13779" s="62" customFormat="1" x14ac:dyDescent="0.35"/>
    <row r="13780" s="62" customFormat="1" x14ac:dyDescent="0.35"/>
    <row r="13781" s="62" customFormat="1" x14ac:dyDescent="0.35"/>
    <row r="13782" s="62" customFormat="1" x14ac:dyDescent="0.35"/>
    <row r="13783" s="62" customFormat="1" x14ac:dyDescent="0.35"/>
    <row r="13784" s="62" customFormat="1" x14ac:dyDescent="0.35"/>
    <row r="13785" s="62" customFormat="1" x14ac:dyDescent="0.35"/>
    <row r="13786" s="62" customFormat="1" x14ac:dyDescent="0.35"/>
    <row r="13787" s="62" customFormat="1" x14ac:dyDescent="0.35"/>
    <row r="13788" s="62" customFormat="1" x14ac:dyDescent="0.35"/>
    <row r="13789" s="62" customFormat="1" x14ac:dyDescent="0.35"/>
    <row r="13790" s="62" customFormat="1" x14ac:dyDescent="0.35"/>
    <row r="13791" s="62" customFormat="1" x14ac:dyDescent="0.35"/>
    <row r="13792" s="62" customFormat="1" x14ac:dyDescent="0.35"/>
    <row r="13793" s="62" customFormat="1" x14ac:dyDescent="0.35"/>
    <row r="13794" s="62" customFormat="1" x14ac:dyDescent="0.35"/>
    <row r="13795" s="62" customFormat="1" x14ac:dyDescent="0.35"/>
    <row r="13796" s="62" customFormat="1" x14ac:dyDescent="0.35"/>
    <row r="13797" s="62" customFormat="1" x14ac:dyDescent="0.35"/>
    <row r="13798" s="62" customFormat="1" x14ac:dyDescent="0.35"/>
    <row r="13799" s="62" customFormat="1" x14ac:dyDescent="0.35"/>
    <row r="13800" s="62" customFormat="1" x14ac:dyDescent="0.35"/>
    <row r="13801" s="62" customFormat="1" x14ac:dyDescent="0.35"/>
    <row r="13802" s="62" customFormat="1" x14ac:dyDescent="0.35"/>
    <row r="13803" s="62" customFormat="1" x14ac:dyDescent="0.35"/>
    <row r="13804" s="62" customFormat="1" x14ac:dyDescent="0.35"/>
    <row r="13805" s="62" customFormat="1" x14ac:dyDescent="0.35"/>
    <row r="13806" s="62" customFormat="1" x14ac:dyDescent="0.35"/>
    <row r="13807" s="62" customFormat="1" x14ac:dyDescent="0.35"/>
    <row r="13808" s="62" customFormat="1" x14ac:dyDescent="0.35"/>
    <row r="13809" s="62" customFormat="1" x14ac:dyDescent="0.35"/>
    <row r="13810" s="62" customFormat="1" x14ac:dyDescent="0.35"/>
    <row r="13811" s="62" customFormat="1" x14ac:dyDescent="0.35"/>
    <row r="13812" s="62" customFormat="1" x14ac:dyDescent="0.35"/>
    <row r="13813" s="62" customFormat="1" x14ac:dyDescent="0.35"/>
    <row r="13814" s="62" customFormat="1" x14ac:dyDescent="0.35"/>
    <row r="13815" s="62" customFormat="1" x14ac:dyDescent="0.35"/>
    <row r="13816" s="62" customFormat="1" x14ac:dyDescent="0.35"/>
    <row r="13817" s="62" customFormat="1" x14ac:dyDescent="0.35"/>
    <row r="13818" s="62" customFormat="1" x14ac:dyDescent="0.35"/>
    <row r="13819" s="62" customFormat="1" x14ac:dyDescent="0.35"/>
    <row r="13820" s="62" customFormat="1" x14ac:dyDescent="0.35"/>
    <row r="13821" s="62" customFormat="1" x14ac:dyDescent="0.35"/>
    <row r="13822" s="62" customFormat="1" x14ac:dyDescent="0.35"/>
    <row r="13823" s="62" customFormat="1" x14ac:dyDescent="0.35"/>
    <row r="13824" s="62" customFormat="1" x14ac:dyDescent="0.35"/>
    <row r="13825" s="62" customFormat="1" x14ac:dyDescent="0.35"/>
    <row r="13826" s="62" customFormat="1" x14ac:dyDescent="0.35"/>
    <row r="13827" s="62" customFormat="1" x14ac:dyDescent="0.35"/>
    <row r="13828" s="62" customFormat="1" x14ac:dyDescent="0.35"/>
    <row r="13829" s="62" customFormat="1" x14ac:dyDescent="0.35"/>
    <row r="13830" s="62" customFormat="1" x14ac:dyDescent="0.35"/>
    <row r="13831" s="62" customFormat="1" x14ac:dyDescent="0.35"/>
    <row r="13832" s="62" customFormat="1" x14ac:dyDescent="0.35"/>
    <row r="13833" s="62" customFormat="1" x14ac:dyDescent="0.35"/>
    <row r="13834" s="62" customFormat="1" x14ac:dyDescent="0.35"/>
    <row r="13835" s="62" customFormat="1" x14ac:dyDescent="0.35"/>
    <row r="13836" s="62" customFormat="1" x14ac:dyDescent="0.35"/>
    <row r="13837" s="62" customFormat="1" x14ac:dyDescent="0.35"/>
    <row r="13838" s="62" customFormat="1" x14ac:dyDescent="0.35"/>
    <row r="13839" s="62" customFormat="1" x14ac:dyDescent="0.35"/>
    <row r="13840" s="62" customFormat="1" x14ac:dyDescent="0.35"/>
    <row r="13841" s="62" customFormat="1" x14ac:dyDescent="0.35"/>
    <row r="13842" s="62" customFormat="1" x14ac:dyDescent="0.35"/>
    <row r="13843" s="62" customFormat="1" x14ac:dyDescent="0.35"/>
    <row r="13844" s="62" customFormat="1" x14ac:dyDescent="0.35"/>
    <row r="13845" s="62" customFormat="1" x14ac:dyDescent="0.35"/>
    <row r="13846" s="62" customFormat="1" x14ac:dyDescent="0.35"/>
    <row r="13847" s="62" customFormat="1" x14ac:dyDescent="0.35"/>
    <row r="13848" s="62" customFormat="1" x14ac:dyDescent="0.35"/>
    <row r="13849" s="62" customFormat="1" x14ac:dyDescent="0.35"/>
    <row r="13850" s="62" customFormat="1" x14ac:dyDescent="0.35"/>
    <row r="13851" s="62" customFormat="1" x14ac:dyDescent="0.35"/>
    <row r="13852" s="62" customFormat="1" x14ac:dyDescent="0.35"/>
    <row r="13853" s="62" customFormat="1" x14ac:dyDescent="0.35"/>
    <row r="13854" s="62" customFormat="1" x14ac:dyDescent="0.35"/>
    <row r="13855" s="62" customFormat="1" x14ac:dyDescent="0.35"/>
    <row r="13856" s="62" customFormat="1" x14ac:dyDescent="0.35"/>
    <row r="13857" s="62" customFormat="1" x14ac:dyDescent="0.35"/>
    <row r="13858" s="62" customFormat="1" x14ac:dyDescent="0.35"/>
    <row r="13859" s="62" customFormat="1" x14ac:dyDescent="0.35"/>
    <row r="13860" s="62" customFormat="1" x14ac:dyDescent="0.35"/>
    <row r="13861" s="62" customFormat="1" x14ac:dyDescent="0.35"/>
    <row r="13862" s="62" customFormat="1" x14ac:dyDescent="0.35"/>
    <row r="13863" s="62" customFormat="1" x14ac:dyDescent="0.35"/>
    <row r="13864" s="62" customFormat="1" x14ac:dyDescent="0.35"/>
    <row r="13865" s="62" customFormat="1" x14ac:dyDescent="0.35"/>
    <row r="13866" s="62" customFormat="1" x14ac:dyDescent="0.35"/>
    <row r="13867" s="62" customFormat="1" x14ac:dyDescent="0.35"/>
    <row r="13868" s="62" customFormat="1" x14ac:dyDescent="0.35"/>
    <row r="13869" s="62" customFormat="1" x14ac:dyDescent="0.35"/>
    <row r="13870" s="62" customFormat="1" x14ac:dyDescent="0.35"/>
    <row r="13871" s="62" customFormat="1" x14ac:dyDescent="0.35"/>
    <row r="13872" s="62" customFormat="1" x14ac:dyDescent="0.35"/>
    <row r="13873" s="62" customFormat="1" x14ac:dyDescent="0.35"/>
    <row r="13874" s="62" customFormat="1" x14ac:dyDescent="0.35"/>
    <row r="13875" s="62" customFormat="1" x14ac:dyDescent="0.35"/>
    <row r="13876" s="62" customFormat="1" x14ac:dyDescent="0.35"/>
    <row r="13877" s="62" customFormat="1" x14ac:dyDescent="0.35"/>
    <row r="13878" s="62" customFormat="1" x14ac:dyDescent="0.35"/>
    <row r="13879" s="62" customFormat="1" x14ac:dyDescent="0.35"/>
    <row r="13880" s="62" customFormat="1" x14ac:dyDescent="0.35"/>
    <row r="13881" s="62" customFormat="1" x14ac:dyDescent="0.35"/>
    <row r="13882" s="62" customFormat="1" x14ac:dyDescent="0.35"/>
    <row r="13883" s="62" customFormat="1" x14ac:dyDescent="0.35"/>
    <row r="13884" s="62" customFormat="1" x14ac:dyDescent="0.35"/>
    <row r="13885" s="62" customFormat="1" x14ac:dyDescent="0.35"/>
    <row r="13886" s="62" customFormat="1" x14ac:dyDescent="0.35"/>
    <row r="13887" s="62" customFormat="1" x14ac:dyDescent="0.35"/>
    <row r="13888" s="62" customFormat="1" x14ac:dyDescent="0.35"/>
    <row r="13889" s="62" customFormat="1" x14ac:dyDescent="0.35"/>
    <row r="13890" s="62" customFormat="1" x14ac:dyDescent="0.35"/>
    <row r="13891" s="62" customFormat="1" x14ac:dyDescent="0.35"/>
    <row r="13892" s="62" customFormat="1" x14ac:dyDescent="0.35"/>
    <row r="13893" s="62" customFormat="1" x14ac:dyDescent="0.35"/>
    <row r="13894" s="62" customFormat="1" x14ac:dyDescent="0.35"/>
    <row r="13895" s="62" customFormat="1" x14ac:dyDescent="0.35"/>
    <row r="13896" s="62" customFormat="1" x14ac:dyDescent="0.35"/>
    <row r="13897" s="62" customFormat="1" x14ac:dyDescent="0.35"/>
    <row r="13898" s="62" customFormat="1" x14ac:dyDescent="0.35"/>
    <row r="13899" s="62" customFormat="1" x14ac:dyDescent="0.35"/>
    <row r="13900" s="62" customFormat="1" x14ac:dyDescent="0.35"/>
    <row r="13901" s="62" customFormat="1" x14ac:dyDescent="0.35"/>
    <row r="13902" s="62" customFormat="1" x14ac:dyDescent="0.35"/>
    <row r="13903" s="62" customFormat="1" x14ac:dyDescent="0.35"/>
    <row r="13904" s="62" customFormat="1" x14ac:dyDescent="0.35"/>
    <row r="13905" s="62" customFormat="1" x14ac:dyDescent="0.35"/>
    <row r="13906" s="62" customFormat="1" x14ac:dyDescent="0.35"/>
    <row r="13907" s="62" customFormat="1" x14ac:dyDescent="0.35"/>
    <row r="13908" s="62" customFormat="1" x14ac:dyDescent="0.35"/>
    <row r="13909" s="62" customFormat="1" x14ac:dyDescent="0.35"/>
    <row r="13910" s="62" customFormat="1" x14ac:dyDescent="0.35"/>
    <row r="13911" s="62" customFormat="1" x14ac:dyDescent="0.35"/>
    <row r="13912" s="62" customFormat="1" x14ac:dyDescent="0.35"/>
    <row r="13913" s="62" customFormat="1" x14ac:dyDescent="0.35"/>
    <row r="13914" s="62" customFormat="1" x14ac:dyDescent="0.35"/>
    <row r="13915" s="62" customFormat="1" x14ac:dyDescent="0.35"/>
    <row r="13916" s="62" customFormat="1" x14ac:dyDescent="0.35"/>
    <row r="13917" s="62" customFormat="1" x14ac:dyDescent="0.35"/>
    <row r="13918" s="62" customFormat="1" x14ac:dyDescent="0.35"/>
    <row r="13919" s="62" customFormat="1" x14ac:dyDescent="0.35"/>
    <row r="13920" s="62" customFormat="1" x14ac:dyDescent="0.35"/>
    <row r="13921" s="62" customFormat="1" x14ac:dyDescent="0.35"/>
    <row r="13922" s="62" customFormat="1" x14ac:dyDescent="0.35"/>
    <row r="13923" s="62" customFormat="1" x14ac:dyDescent="0.35"/>
    <row r="13924" s="62" customFormat="1" x14ac:dyDescent="0.35"/>
    <row r="13925" s="62" customFormat="1" x14ac:dyDescent="0.35"/>
    <row r="13926" s="62" customFormat="1" x14ac:dyDescent="0.35"/>
    <row r="13927" s="62" customFormat="1" x14ac:dyDescent="0.35"/>
    <row r="13928" s="62" customFormat="1" x14ac:dyDescent="0.35"/>
    <row r="13929" s="62" customFormat="1" x14ac:dyDescent="0.35"/>
    <row r="13930" s="62" customFormat="1" x14ac:dyDescent="0.35"/>
    <row r="13931" s="62" customFormat="1" x14ac:dyDescent="0.35"/>
    <row r="13932" s="62" customFormat="1" x14ac:dyDescent="0.35"/>
    <row r="13933" s="62" customFormat="1" x14ac:dyDescent="0.35"/>
    <row r="13934" s="62" customFormat="1" x14ac:dyDescent="0.35"/>
    <row r="13935" s="62" customFormat="1" x14ac:dyDescent="0.35"/>
    <row r="13936" s="62" customFormat="1" x14ac:dyDescent="0.35"/>
    <row r="13937" s="62" customFormat="1" x14ac:dyDescent="0.35"/>
    <row r="13938" s="62" customFormat="1" x14ac:dyDescent="0.35"/>
    <row r="13939" s="62" customFormat="1" x14ac:dyDescent="0.35"/>
    <row r="13940" s="62" customFormat="1" x14ac:dyDescent="0.35"/>
    <row r="13941" s="62" customFormat="1" x14ac:dyDescent="0.35"/>
    <row r="13942" s="62" customFormat="1" x14ac:dyDescent="0.35"/>
    <row r="13943" s="62" customFormat="1" x14ac:dyDescent="0.35"/>
    <row r="13944" s="62" customFormat="1" x14ac:dyDescent="0.35"/>
    <row r="13945" s="62" customFormat="1" x14ac:dyDescent="0.35"/>
    <row r="13946" s="62" customFormat="1" x14ac:dyDescent="0.35"/>
    <row r="13947" s="62" customFormat="1" x14ac:dyDescent="0.35"/>
    <row r="13948" s="62" customFormat="1" x14ac:dyDescent="0.35"/>
    <row r="13949" s="62" customFormat="1" x14ac:dyDescent="0.35"/>
    <row r="13950" s="62" customFormat="1" x14ac:dyDescent="0.35"/>
    <row r="13951" s="62" customFormat="1" x14ac:dyDescent="0.35"/>
    <row r="13952" s="62" customFormat="1" x14ac:dyDescent="0.35"/>
    <row r="13953" s="62" customFormat="1" x14ac:dyDescent="0.35"/>
    <row r="13954" s="62" customFormat="1" x14ac:dyDescent="0.35"/>
    <row r="13955" s="62" customFormat="1" x14ac:dyDescent="0.35"/>
    <row r="13956" s="62" customFormat="1" x14ac:dyDescent="0.35"/>
    <row r="13957" s="62" customFormat="1" x14ac:dyDescent="0.35"/>
    <row r="13958" s="62" customFormat="1" x14ac:dyDescent="0.35"/>
    <row r="13959" s="62" customFormat="1" x14ac:dyDescent="0.35"/>
    <row r="13960" s="62" customFormat="1" x14ac:dyDescent="0.35"/>
    <row r="13961" s="62" customFormat="1" x14ac:dyDescent="0.35"/>
    <row r="13962" s="62" customFormat="1" x14ac:dyDescent="0.35"/>
    <row r="13963" s="62" customFormat="1" x14ac:dyDescent="0.35"/>
    <row r="13964" s="62" customFormat="1" x14ac:dyDescent="0.35"/>
    <row r="13965" s="62" customFormat="1" x14ac:dyDescent="0.35"/>
    <row r="13966" s="62" customFormat="1" x14ac:dyDescent="0.35"/>
    <row r="13967" s="62" customFormat="1" x14ac:dyDescent="0.35"/>
    <row r="13968" s="62" customFormat="1" x14ac:dyDescent="0.35"/>
    <row r="13969" s="62" customFormat="1" x14ac:dyDescent="0.35"/>
    <row r="13970" s="62" customFormat="1" x14ac:dyDescent="0.35"/>
    <row r="13971" s="62" customFormat="1" x14ac:dyDescent="0.35"/>
    <row r="13972" s="62" customFormat="1" x14ac:dyDescent="0.35"/>
    <row r="13973" s="62" customFormat="1" x14ac:dyDescent="0.35"/>
    <row r="13974" s="62" customFormat="1" x14ac:dyDescent="0.35"/>
    <row r="13975" s="62" customFormat="1" x14ac:dyDescent="0.35"/>
    <row r="13976" s="62" customFormat="1" x14ac:dyDescent="0.35"/>
    <row r="13977" s="62" customFormat="1" x14ac:dyDescent="0.35"/>
    <row r="13978" s="62" customFormat="1" x14ac:dyDescent="0.35"/>
    <row r="13979" s="62" customFormat="1" x14ac:dyDescent="0.35"/>
    <row r="13980" s="62" customFormat="1" x14ac:dyDescent="0.35"/>
    <row r="13981" s="62" customFormat="1" x14ac:dyDescent="0.35"/>
    <row r="13982" s="62" customFormat="1" x14ac:dyDescent="0.35"/>
    <row r="13983" s="62" customFormat="1" x14ac:dyDescent="0.35"/>
    <row r="13984" s="62" customFormat="1" x14ac:dyDescent="0.35"/>
    <row r="13985" s="62" customFormat="1" x14ac:dyDescent="0.35"/>
    <row r="13986" s="62" customFormat="1" x14ac:dyDescent="0.35"/>
    <row r="13987" s="62" customFormat="1" x14ac:dyDescent="0.35"/>
    <row r="13988" s="62" customFormat="1" x14ac:dyDescent="0.35"/>
    <row r="13989" s="62" customFormat="1" x14ac:dyDescent="0.35"/>
    <row r="13990" s="62" customFormat="1" x14ac:dyDescent="0.35"/>
    <row r="13991" s="62" customFormat="1" x14ac:dyDescent="0.35"/>
    <row r="13992" s="62" customFormat="1" x14ac:dyDescent="0.35"/>
    <row r="13993" s="62" customFormat="1" x14ac:dyDescent="0.35"/>
    <row r="13994" s="62" customFormat="1" x14ac:dyDescent="0.35"/>
    <row r="13995" s="62" customFormat="1" x14ac:dyDescent="0.35"/>
    <row r="13996" s="62" customFormat="1" x14ac:dyDescent="0.35"/>
    <row r="13997" s="62" customFormat="1" x14ac:dyDescent="0.35"/>
    <row r="13998" s="62" customFormat="1" x14ac:dyDescent="0.35"/>
    <row r="13999" s="62" customFormat="1" x14ac:dyDescent="0.35"/>
    <row r="14000" s="62" customFormat="1" x14ac:dyDescent="0.35"/>
    <row r="14001" s="62" customFormat="1" x14ac:dyDescent="0.35"/>
    <row r="14002" s="62" customFormat="1" x14ac:dyDescent="0.35"/>
    <row r="14003" s="62" customFormat="1" x14ac:dyDescent="0.35"/>
    <row r="14004" s="62" customFormat="1" x14ac:dyDescent="0.35"/>
    <row r="14005" s="62" customFormat="1" x14ac:dyDescent="0.35"/>
    <row r="14006" s="62" customFormat="1" x14ac:dyDescent="0.35"/>
    <row r="14007" s="62" customFormat="1" x14ac:dyDescent="0.35"/>
    <row r="14008" s="62" customFormat="1" x14ac:dyDescent="0.35"/>
    <row r="14009" s="62" customFormat="1" x14ac:dyDescent="0.35"/>
    <row r="14010" s="62" customFormat="1" x14ac:dyDescent="0.35"/>
    <row r="14011" s="62" customFormat="1" x14ac:dyDescent="0.35"/>
    <row r="14012" s="62" customFormat="1" x14ac:dyDescent="0.35"/>
    <row r="14013" s="62" customFormat="1" x14ac:dyDescent="0.35"/>
    <row r="14014" s="62" customFormat="1" x14ac:dyDescent="0.35"/>
    <row r="14015" s="62" customFormat="1" x14ac:dyDescent="0.35"/>
    <row r="14016" s="62" customFormat="1" x14ac:dyDescent="0.35"/>
    <row r="14017" s="62" customFormat="1" x14ac:dyDescent="0.35"/>
    <row r="14018" s="62" customFormat="1" x14ac:dyDescent="0.35"/>
    <row r="14019" s="62" customFormat="1" x14ac:dyDescent="0.35"/>
    <row r="14020" s="62" customFormat="1" x14ac:dyDescent="0.35"/>
    <row r="14021" s="62" customFormat="1" x14ac:dyDescent="0.35"/>
    <row r="14022" s="62" customFormat="1" x14ac:dyDescent="0.35"/>
    <row r="14023" s="62" customFormat="1" x14ac:dyDescent="0.35"/>
    <row r="14024" s="62" customFormat="1" x14ac:dyDescent="0.35"/>
    <row r="14025" s="62" customFormat="1" x14ac:dyDescent="0.35"/>
    <row r="14026" s="62" customFormat="1" x14ac:dyDescent="0.35"/>
    <row r="14027" s="62" customFormat="1" x14ac:dyDescent="0.35"/>
    <row r="14028" s="62" customFormat="1" x14ac:dyDescent="0.35"/>
    <row r="14029" s="62" customFormat="1" x14ac:dyDescent="0.35"/>
    <row r="14030" s="62" customFormat="1" x14ac:dyDescent="0.35"/>
    <row r="14031" s="62" customFormat="1" x14ac:dyDescent="0.35"/>
    <row r="14032" s="62" customFormat="1" x14ac:dyDescent="0.35"/>
    <row r="14033" s="62" customFormat="1" x14ac:dyDescent="0.35"/>
    <row r="14034" s="62" customFormat="1" x14ac:dyDescent="0.35"/>
    <row r="14035" s="62" customFormat="1" x14ac:dyDescent="0.35"/>
    <row r="14036" s="62" customFormat="1" x14ac:dyDescent="0.35"/>
    <row r="14037" s="62" customFormat="1" x14ac:dyDescent="0.35"/>
    <row r="14038" s="62" customFormat="1" x14ac:dyDescent="0.35"/>
    <row r="14039" s="62" customFormat="1" x14ac:dyDescent="0.35"/>
    <row r="14040" s="62" customFormat="1" x14ac:dyDescent="0.35"/>
    <row r="14041" s="62" customFormat="1" x14ac:dyDescent="0.35"/>
    <row r="14042" s="62" customFormat="1" x14ac:dyDescent="0.35"/>
    <row r="14043" s="62" customFormat="1" x14ac:dyDescent="0.35"/>
    <row r="14044" s="62" customFormat="1" x14ac:dyDescent="0.35"/>
    <row r="14045" s="62" customFormat="1" x14ac:dyDescent="0.35"/>
    <row r="14046" s="62" customFormat="1" x14ac:dyDescent="0.35"/>
    <row r="14047" s="62" customFormat="1" x14ac:dyDescent="0.35"/>
    <row r="14048" s="62" customFormat="1" x14ac:dyDescent="0.35"/>
    <row r="14049" s="62" customFormat="1" x14ac:dyDescent="0.35"/>
    <row r="14050" s="62" customFormat="1" x14ac:dyDescent="0.35"/>
    <row r="14051" s="62" customFormat="1" x14ac:dyDescent="0.35"/>
    <row r="14052" s="62" customFormat="1" x14ac:dyDescent="0.35"/>
    <row r="14053" s="62" customFormat="1" x14ac:dyDescent="0.35"/>
    <row r="14054" s="62" customFormat="1" x14ac:dyDescent="0.35"/>
    <row r="14055" s="62" customFormat="1" x14ac:dyDescent="0.35"/>
    <row r="14056" s="62" customFormat="1" x14ac:dyDescent="0.35"/>
    <row r="14057" s="62" customFormat="1" x14ac:dyDescent="0.35"/>
    <row r="14058" s="62" customFormat="1" x14ac:dyDescent="0.35"/>
    <row r="14059" s="62" customFormat="1" x14ac:dyDescent="0.35"/>
    <row r="14060" s="62" customFormat="1" x14ac:dyDescent="0.35"/>
    <row r="14061" s="62" customFormat="1" x14ac:dyDescent="0.35"/>
    <row r="14062" s="62" customFormat="1" x14ac:dyDescent="0.35"/>
    <row r="14063" s="62" customFormat="1" x14ac:dyDescent="0.35"/>
    <row r="14064" s="62" customFormat="1" x14ac:dyDescent="0.35"/>
    <row r="14065" s="62" customFormat="1" x14ac:dyDescent="0.35"/>
    <row r="14066" s="62" customFormat="1" x14ac:dyDescent="0.35"/>
    <row r="14067" s="62" customFormat="1" x14ac:dyDescent="0.35"/>
    <row r="14068" s="62" customFormat="1" x14ac:dyDescent="0.35"/>
    <row r="14069" s="62" customFormat="1" x14ac:dyDescent="0.35"/>
    <row r="14070" s="62" customFormat="1" x14ac:dyDescent="0.35"/>
    <row r="14071" s="62" customFormat="1" x14ac:dyDescent="0.35"/>
    <row r="14072" s="62" customFormat="1" x14ac:dyDescent="0.35"/>
    <row r="14073" s="62" customFormat="1" x14ac:dyDescent="0.35"/>
    <row r="14074" s="62" customFormat="1" x14ac:dyDescent="0.35"/>
    <row r="14075" s="62" customFormat="1" x14ac:dyDescent="0.35"/>
    <row r="14076" s="62" customFormat="1" x14ac:dyDescent="0.35"/>
    <row r="14077" s="62" customFormat="1" x14ac:dyDescent="0.35"/>
    <row r="14078" s="62" customFormat="1" x14ac:dyDescent="0.35"/>
    <row r="14079" s="62" customFormat="1" x14ac:dyDescent="0.35"/>
    <row r="14080" s="62" customFormat="1" x14ac:dyDescent="0.35"/>
    <row r="14081" s="62" customFormat="1" x14ac:dyDescent="0.35"/>
    <row r="14082" s="62" customFormat="1" x14ac:dyDescent="0.35"/>
    <row r="14083" s="62" customFormat="1" x14ac:dyDescent="0.35"/>
    <row r="14084" s="62" customFormat="1" x14ac:dyDescent="0.35"/>
    <row r="14085" s="62" customFormat="1" x14ac:dyDescent="0.35"/>
    <row r="14086" s="62" customFormat="1" x14ac:dyDescent="0.35"/>
    <row r="14087" s="62" customFormat="1" x14ac:dyDescent="0.35"/>
    <row r="14088" s="62" customFormat="1" x14ac:dyDescent="0.35"/>
    <row r="14089" s="62" customFormat="1" x14ac:dyDescent="0.35"/>
    <row r="14090" s="62" customFormat="1" x14ac:dyDescent="0.35"/>
    <row r="14091" s="62" customFormat="1" x14ac:dyDescent="0.35"/>
    <row r="14092" s="62" customFormat="1" x14ac:dyDescent="0.35"/>
    <row r="14093" s="62" customFormat="1" x14ac:dyDescent="0.35"/>
    <row r="14094" s="62" customFormat="1" x14ac:dyDescent="0.35"/>
    <row r="14095" s="62" customFormat="1" x14ac:dyDescent="0.35"/>
    <row r="14096" s="62" customFormat="1" x14ac:dyDescent="0.35"/>
    <row r="14097" s="62" customFormat="1" x14ac:dyDescent="0.35"/>
    <row r="14098" s="62" customFormat="1" x14ac:dyDescent="0.35"/>
    <row r="14099" s="62" customFormat="1" x14ac:dyDescent="0.35"/>
    <row r="14100" s="62" customFormat="1" x14ac:dyDescent="0.35"/>
    <row r="14101" s="62" customFormat="1" x14ac:dyDescent="0.35"/>
    <row r="14102" s="62" customFormat="1" x14ac:dyDescent="0.35"/>
    <row r="14103" s="62" customFormat="1" x14ac:dyDescent="0.35"/>
    <row r="14104" s="62" customFormat="1" x14ac:dyDescent="0.35"/>
    <row r="14105" s="62" customFormat="1" x14ac:dyDescent="0.35"/>
    <row r="14106" s="62" customFormat="1" x14ac:dyDescent="0.35"/>
    <row r="14107" s="62" customFormat="1" x14ac:dyDescent="0.35"/>
    <row r="14108" s="62" customFormat="1" x14ac:dyDescent="0.35"/>
    <row r="14109" s="62" customFormat="1" x14ac:dyDescent="0.35"/>
    <row r="14110" s="62" customFormat="1" x14ac:dyDescent="0.35"/>
    <row r="14111" s="62" customFormat="1" x14ac:dyDescent="0.35"/>
    <row r="14112" s="62" customFormat="1" x14ac:dyDescent="0.35"/>
    <row r="14113" s="62" customFormat="1" x14ac:dyDescent="0.35"/>
    <row r="14114" s="62" customFormat="1" x14ac:dyDescent="0.35"/>
    <row r="14115" s="62" customFormat="1" x14ac:dyDescent="0.35"/>
    <row r="14116" s="62" customFormat="1" x14ac:dyDescent="0.35"/>
    <row r="14117" s="62" customFormat="1" x14ac:dyDescent="0.35"/>
    <row r="14118" s="62" customFormat="1" x14ac:dyDescent="0.35"/>
    <row r="14119" s="62" customFormat="1" x14ac:dyDescent="0.35"/>
    <row r="14120" s="62" customFormat="1" x14ac:dyDescent="0.35"/>
    <row r="14121" s="62" customFormat="1" x14ac:dyDescent="0.35"/>
    <row r="14122" s="62" customFormat="1" x14ac:dyDescent="0.35"/>
    <row r="14123" s="62" customFormat="1" x14ac:dyDescent="0.35"/>
    <row r="14124" s="62" customFormat="1" x14ac:dyDescent="0.35"/>
    <row r="14125" s="62" customFormat="1" x14ac:dyDescent="0.35"/>
    <row r="14126" s="62" customFormat="1" x14ac:dyDescent="0.35"/>
    <row r="14127" s="62" customFormat="1" x14ac:dyDescent="0.35"/>
    <row r="14128" s="62" customFormat="1" x14ac:dyDescent="0.35"/>
    <row r="14129" s="62" customFormat="1" x14ac:dyDescent="0.35"/>
    <row r="14130" s="62" customFormat="1" x14ac:dyDescent="0.35"/>
    <row r="14131" s="62" customFormat="1" x14ac:dyDescent="0.35"/>
    <row r="14132" s="62" customFormat="1" x14ac:dyDescent="0.35"/>
    <row r="14133" s="62" customFormat="1" x14ac:dyDescent="0.35"/>
    <row r="14134" s="62" customFormat="1" x14ac:dyDescent="0.35"/>
    <row r="14135" s="62" customFormat="1" x14ac:dyDescent="0.35"/>
    <row r="14136" s="62" customFormat="1" x14ac:dyDescent="0.35"/>
    <row r="14137" s="62" customFormat="1" x14ac:dyDescent="0.35"/>
    <row r="14138" s="62" customFormat="1" x14ac:dyDescent="0.35"/>
    <row r="14139" s="62" customFormat="1" x14ac:dyDescent="0.35"/>
    <row r="14140" s="62" customFormat="1" x14ac:dyDescent="0.35"/>
    <row r="14141" s="62" customFormat="1" x14ac:dyDescent="0.35"/>
    <row r="14142" s="62" customFormat="1" x14ac:dyDescent="0.35"/>
    <row r="14143" s="62" customFormat="1" x14ac:dyDescent="0.35"/>
    <row r="14144" s="62" customFormat="1" x14ac:dyDescent="0.35"/>
    <row r="14145" s="62" customFormat="1" x14ac:dyDescent="0.35"/>
    <row r="14146" s="62" customFormat="1" x14ac:dyDescent="0.35"/>
    <row r="14147" s="62" customFormat="1" x14ac:dyDescent="0.35"/>
    <row r="14148" s="62" customFormat="1" x14ac:dyDescent="0.35"/>
    <row r="14149" s="62" customFormat="1" x14ac:dyDescent="0.35"/>
    <row r="14150" s="62" customFormat="1" x14ac:dyDescent="0.35"/>
    <row r="14151" s="62" customFormat="1" x14ac:dyDescent="0.35"/>
    <row r="14152" s="62" customFormat="1" x14ac:dyDescent="0.35"/>
    <row r="14153" s="62" customFormat="1" x14ac:dyDescent="0.35"/>
    <row r="14154" s="62" customFormat="1" x14ac:dyDescent="0.35"/>
    <row r="14155" s="62" customFormat="1" x14ac:dyDescent="0.35"/>
    <row r="14156" s="62" customFormat="1" x14ac:dyDescent="0.35"/>
    <row r="14157" s="62" customFormat="1" x14ac:dyDescent="0.35"/>
    <row r="14158" s="62" customFormat="1" x14ac:dyDescent="0.35"/>
    <row r="14159" s="62" customFormat="1" x14ac:dyDescent="0.35"/>
    <row r="14160" s="62" customFormat="1" x14ac:dyDescent="0.35"/>
    <row r="14161" s="62" customFormat="1" x14ac:dyDescent="0.35"/>
    <row r="14162" s="62" customFormat="1" x14ac:dyDescent="0.35"/>
    <row r="14163" s="62" customFormat="1" x14ac:dyDescent="0.35"/>
    <row r="14164" s="62" customFormat="1" x14ac:dyDescent="0.35"/>
    <row r="14165" s="62" customFormat="1" x14ac:dyDescent="0.35"/>
    <row r="14166" s="62" customFormat="1" x14ac:dyDescent="0.35"/>
    <row r="14167" s="62" customFormat="1" x14ac:dyDescent="0.35"/>
    <row r="14168" s="62" customFormat="1" x14ac:dyDescent="0.35"/>
    <row r="14169" s="62" customFormat="1" x14ac:dyDescent="0.35"/>
    <row r="14170" s="62" customFormat="1" x14ac:dyDescent="0.35"/>
    <row r="14171" s="62" customFormat="1" x14ac:dyDescent="0.35"/>
    <row r="14172" s="62" customFormat="1" x14ac:dyDescent="0.35"/>
    <row r="14173" s="62" customFormat="1" x14ac:dyDescent="0.35"/>
    <row r="14174" s="62" customFormat="1" x14ac:dyDescent="0.35"/>
    <row r="14175" s="62" customFormat="1" x14ac:dyDescent="0.35"/>
    <row r="14176" s="62" customFormat="1" x14ac:dyDescent="0.35"/>
    <row r="14177" s="62" customFormat="1" x14ac:dyDescent="0.35"/>
    <row r="14178" s="62" customFormat="1" x14ac:dyDescent="0.35"/>
    <row r="14179" s="62" customFormat="1" x14ac:dyDescent="0.35"/>
    <row r="14180" s="62" customFormat="1" x14ac:dyDescent="0.35"/>
    <row r="14181" s="62" customFormat="1" x14ac:dyDescent="0.35"/>
    <row r="14182" s="62" customFormat="1" x14ac:dyDescent="0.35"/>
    <row r="14183" s="62" customFormat="1" x14ac:dyDescent="0.35"/>
    <row r="14184" s="62" customFormat="1" x14ac:dyDescent="0.35"/>
    <row r="14185" s="62" customFormat="1" x14ac:dyDescent="0.35"/>
    <row r="14186" s="62" customFormat="1" x14ac:dyDescent="0.35"/>
    <row r="14187" s="62" customFormat="1" x14ac:dyDescent="0.35"/>
    <row r="14188" s="62" customFormat="1" x14ac:dyDescent="0.35"/>
    <row r="14189" s="62" customFormat="1" x14ac:dyDescent="0.35"/>
    <row r="14190" s="62" customFormat="1" x14ac:dyDescent="0.35"/>
    <row r="14191" s="62" customFormat="1" x14ac:dyDescent="0.35"/>
    <row r="14192" s="62" customFormat="1" x14ac:dyDescent="0.35"/>
    <row r="14193" s="62" customFormat="1" x14ac:dyDescent="0.35"/>
    <row r="14194" s="62" customFormat="1" x14ac:dyDescent="0.35"/>
    <row r="14195" s="62" customFormat="1" x14ac:dyDescent="0.35"/>
    <row r="14196" s="62" customFormat="1" x14ac:dyDescent="0.35"/>
    <row r="14197" s="62" customFormat="1" x14ac:dyDescent="0.35"/>
    <row r="14198" s="62" customFormat="1" x14ac:dyDescent="0.35"/>
    <row r="14199" s="62" customFormat="1" x14ac:dyDescent="0.35"/>
    <row r="14200" s="62" customFormat="1" x14ac:dyDescent="0.35"/>
    <row r="14201" s="62" customFormat="1" x14ac:dyDescent="0.35"/>
    <row r="14202" s="62" customFormat="1" x14ac:dyDescent="0.35"/>
    <row r="14203" s="62" customFormat="1" x14ac:dyDescent="0.35"/>
    <row r="14204" s="62" customFormat="1" x14ac:dyDescent="0.35"/>
    <row r="14205" s="62" customFormat="1" x14ac:dyDescent="0.35"/>
    <row r="14206" s="62" customFormat="1" x14ac:dyDescent="0.35"/>
    <row r="14207" s="62" customFormat="1" x14ac:dyDescent="0.35"/>
    <row r="14208" s="62" customFormat="1" x14ac:dyDescent="0.35"/>
    <row r="14209" s="62" customFormat="1" x14ac:dyDescent="0.35"/>
    <row r="14210" s="62" customFormat="1" x14ac:dyDescent="0.35"/>
    <row r="14211" s="62" customFormat="1" x14ac:dyDescent="0.35"/>
    <row r="14212" s="62" customFormat="1" x14ac:dyDescent="0.35"/>
    <row r="14213" s="62" customFormat="1" x14ac:dyDescent="0.35"/>
    <row r="14214" s="62" customFormat="1" x14ac:dyDescent="0.35"/>
    <row r="14215" s="62" customFormat="1" x14ac:dyDescent="0.35"/>
    <row r="14216" s="62" customFormat="1" x14ac:dyDescent="0.35"/>
    <row r="14217" s="62" customFormat="1" x14ac:dyDescent="0.35"/>
    <row r="14218" s="62" customFormat="1" x14ac:dyDescent="0.35"/>
    <row r="14219" s="62" customFormat="1" x14ac:dyDescent="0.35"/>
    <row r="14220" s="62" customFormat="1" x14ac:dyDescent="0.35"/>
    <row r="14221" s="62" customFormat="1" x14ac:dyDescent="0.35"/>
    <row r="14222" s="62" customFormat="1" x14ac:dyDescent="0.35"/>
    <row r="14223" s="62" customFormat="1" x14ac:dyDescent="0.35"/>
    <row r="14224" s="62" customFormat="1" x14ac:dyDescent="0.35"/>
    <row r="14225" s="62" customFormat="1" x14ac:dyDescent="0.35"/>
    <row r="14226" s="62" customFormat="1" x14ac:dyDescent="0.35"/>
    <row r="14227" s="62" customFormat="1" x14ac:dyDescent="0.35"/>
    <row r="14228" s="62" customFormat="1" x14ac:dyDescent="0.35"/>
    <row r="14229" s="62" customFormat="1" x14ac:dyDescent="0.35"/>
    <row r="14230" s="62" customFormat="1" x14ac:dyDescent="0.35"/>
    <row r="14231" s="62" customFormat="1" x14ac:dyDescent="0.35"/>
    <row r="14232" s="62" customFormat="1" x14ac:dyDescent="0.35"/>
    <row r="14233" s="62" customFormat="1" x14ac:dyDescent="0.35"/>
    <row r="14234" s="62" customFormat="1" x14ac:dyDescent="0.35"/>
    <row r="14235" s="62" customFormat="1" x14ac:dyDescent="0.35"/>
    <row r="14236" s="62" customFormat="1" x14ac:dyDescent="0.35"/>
    <row r="14237" s="62" customFormat="1" x14ac:dyDescent="0.35"/>
    <row r="14238" s="62" customFormat="1" x14ac:dyDescent="0.35"/>
    <row r="14239" s="62" customFormat="1" x14ac:dyDescent="0.35"/>
    <row r="14240" s="62" customFormat="1" x14ac:dyDescent="0.35"/>
    <row r="14241" s="62" customFormat="1" x14ac:dyDescent="0.35"/>
    <row r="14242" s="62" customFormat="1" x14ac:dyDescent="0.35"/>
    <row r="14243" s="62" customFormat="1" x14ac:dyDescent="0.35"/>
    <row r="14244" s="62" customFormat="1" x14ac:dyDescent="0.35"/>
    <row r="14245" s="62" customFormat="1" x14ac:dyDescent="0.35"/>
    <row r="14246" s="62" customFormat="1" x14ac:dyDescent="0.35"/>
    <row r="14247" s="62" customFormat="1" x14ac:dyDescent="0.35"/>
    <row r="14248" s="62" customFormat="1" x14ac:dyDescent="0.35"/>
    <row r="14249" s="62" customFormat="1" x14ac:dyDescent="0.35"/>
    <row r="14250" s="62" customFormat="1" x14ac:dyDescent="0.35"/>
    <row r="14251" s="62" customFormat="1" x14ac:dyDescent="0.35"/>
    <row r="14252" s="62" customFormat="1" x14ac:dyDescent="0.35"/>
    <row r="14253" s="62" customFormat="1" x14ac:dyDescent="0.35"/>
    <row r="14254" s="62" customFormat="1" x14ac:dyDescent="0.35"/>
    <row r="14255" s="62" customFormat="1" x14ac:dyDescent="0.35"/>
    <row r="14256" s="62" customFormat="1" x14ac:dyDescent="0.35"/>
    <row r="14257" s="62" customFormat="1" x14ac:dyDescent="0.35"/>
    <row r="14258" s="62" customFormat="1" x14ac:dyDescent="0.35"/>
    <row r="14259" s="62" customFormat="1" x14ac:dyDescent="0.35"/>
    <row r="14260" s="62" customFormat="1" x14ac:dyDescent="0.35"/>
    <row r="14261" s="62" customFormat="1" x14ac:dyDescent="0.35"/>
    <row r="14262" s="62" customFormat="1" x14ac:dyDescent="0.35"/>
    <row r="14263" s="62" customFormat="1" x14ac:dyDescent="0.35"/>
    <row r="14264" s="62" customFormat="1" x14ac:dyDescent="0.35"/>
    <row r="14265" s="62" customFormat="1" x14ac:dyDescent="0.35"/>
    <row r="14266" s="62" customFormat="1" x14ac:dyDescent="0.35"/>
    <row r="14267" s="62" customFormat="1" x14ac:dyDescent="0.35"/>
    <row r="14268" s="62" customFormat="1" x14ac:dyDescent="0.35"/>
    <row r="14269" s="62" customFormat="1" x14ac:dyDescent="0.35"/>
    <row r="14270" s="62" customFormat="1" x14ac:dyDescent="0.35"/>
    <row r="14271" s="62" customFormat="1" x14ac:dyDescent="0.35"/>
    <row r="14272" s="62" customFormat="1" x14ac:dyDescent="0.35"/>
    <row r="14273" s="62" customFormat="1" x14ac:dyDescent="0.35"/>
    <row r="14274" s="62" customFormat="1" x14ac:dyDescent="0.35"/>
    <row r="14275" s="62" customFormat="1" x14ac:dyDescent="0.35"/>
    <row r="14276" s="62" customFormat="1" x14ac:dyDescent="0.35"/>
    <row r="14277" s="62" customFormat="1" x14ac:dyDescent="0.35"/>
    <row r="14278" s="62" customFormat="1" x14ac:dyDescent="0.35"/>
    <row r="14279" s="62" customFormat="1" x14ac:dyDescent="0.35"/>
    <row r="14280" s="62" customFormat="1" x14ac:dyDescent="0.35"/>
    <row r="14281" s="62" customFormat="1" x14ac:dyDescent="0.35"/>
    <row r="14282" s="62" customFormat="1" x14ac:dyDescent="0.35"/>
    <row r="14283" s="62" customFormat="1" x14ac:dyDescent="0.35"/>
    <row r="14284" s="62" customFormat="1" x14ac:dyDescent="0.35"/>
    <row r="14285" s="62" customFormat="1" x14ac:dyDescent="0.35"/>
    <row r="14286" s="62" customFormat="1" x14ac:dyDescent="0.35"/>
    <row r="14287" s="62" customFormat="1" x14ac:dyDescent="0.35"/>
    <row r="14288" s="62" customFormat="1" x14ac:dyDescent="0.35"/>
    <row r="14289" s="62" customFormat="1" x14ac:dyDescent="0.35"/>
    <row r="14290" s="62" customFormat="1" x14ac:dyDescent="0.35"/>
    <row r="14291" s="62" customFormat="1" x14ac:dyDescent="0.35"/>
    <row r="14292" s="62" customFormat="1" x14ac:dyDescent="0.35"/>
    <row r="14293" s="62" customFormat="1" x14ac:dyDescent="0.35"/>
    <row r="14294" s="62" customFormat="1" x14ac:dyDescent="0.35"/>
    <row r="14295" s="62" customFormat="1" x14ac:dyDescent="0.35"/>
    <row r="14296" s="62" customFormat="1" x14ac:dyDescent="0.35"/>
    <row r="14297" s="62" customFormat="1" x14ac:dyDescent="0.35"/>
    <row r="14298" s="62" customFormat="1" x14ac:dyDescent="0.35"/>
    <row r="14299" s="62" customFormat="1" x14ac:dyDescent="0.35"/>
    <row r="14300" s="62" customFormat="1" x14ac:dyDescent="0.35"/>
    <row r="14301" s="62" customFormat="1" x14ac:dyDescent="0.35"/>
    <row r="14302" s="62" customFormat="1" x14ac:dyDescent="0.35"/>
    <row r="14303" s="62" customFormat="1" x14ac:dyDescent="0.35"/>
    <row r="14304" s="62" customFormat="1" x14ac:dyDescent="0.35"/>
    <row r="14305" s="62" customFormat="1" x14ac:dyDescent="0.35"/>
    <row r="14306" s="62" customFormat="1" x14ac:dyDescent="0.35"/>
    <row r="14307" s="62" customFormat="1" x14ac:dyDescent="0.35"/>
    <row r="14308" s="62" customFormat="1" x14ac:dyDescent="0.35"/>
    <row r="14309" s="62" customFormat="1" x14ac:dyDescent="0.35"/>
    <row r="14310" s="62" customFormat="1" x14ac:dyDescent="0.35"/>
    <row r="14311" s="62" customFormat="1" x14ac:dyDescent="0.35"/>
    <row r="14312" s="62" customFormat="1" x14ac:dyDescent="0.35"/>
    <row r="14313" s="62" customFormat="1" x14ac:dyDescent="0.35"/>
    <row r="14314" s="62" customFormat="1" x14ac:dyDescent="0.35"/>
    <row r="14315" s="62" customFormat="1" x14ac:dyDescent="0.35"/>
    <row r="14316" s="62" customFormat="1" x14ac:dyDescent="0.35"/>
    <row r="14317" s="62" customFormat="1" x14ac:dyDescent="0.35"/>
    <row r="14318" s="62" customFormat="1" x14ac:dyDescent="0.35"/>
    <row r="14319" s="62" customFormat="1" x14ac:dyDescent="0.35"/>
    <row r="14320" s="62" customFormat="1" x14ac:dyDescent="0.35"/>
    <row r="14321" s="62" customFormat="1" x14ac:dyDescent="0.35"/>
    <row r="14322" s="62" customFormat="1" x14ac:dyDescent="0.35"/>
    <row r="14323" s="62" customFormat="1" x14ac:dyDescent="0.35"/>
    <row r="14324" s="62" customFormat="1" x14ac:dyDescent="0.35"/>
    <row r="14325" s="62" customFormat="1" x14ac:dyDescent="0.35"/>
    <row r="14326" s="62" customFormat="1" x14ac:dyDescent="0.35"/>
    <row r="14327" s="62" customFormat="1" x14ac:dyDescent="0.35"/>
    <row r="14328" s="62" customFormat="1" x14ac:dyDescent="0.35"/>
    <row r="14329" s="62" customFormat="1" x14ac:dyDescent="0.35"/>
    <row r="14330" s="62" customFormat="1" x14ac:dyDescent="0.35"/>
    <row r="14331" s="62" customFormat="1" x14ac:dyDescent="0.35"/>
    <row r="14332" s="62" customFormat="1" x14ac:dyDescent="0.35"/>
    <row r="14333" s="62" customFormat="1" x14ac:dyDescent="0.35"/>
    <row r="14334" s="62" customFormat="1" x14ac:dyDescent="0.35"/>
    <row r="14335" s="62" customFormat="1" x14ac:dyDescent="0.35"/>
    <row r="14336" s="62" customFormat="1" x14ac:dyDescent="0.35"/>
    <row r="14337" s="62" customFormat="1" x14ac:dyDescent="0.35"/>
    <row r="14338" s="62" customFormat="1" x14ac:dyDescent="0.35"/>
    <row r="14339" s="62" customFormat="1" x14ac:dyDescent="0.35"/>
    <row r="14340" s="62" customFormat="1" x14ac:dyDescent="0.35"/>
    <row r="14341" s="62" customFormat="1" x14ac:dyDescent="0.35"/>
    <row r="14342" s="62" customFormat="1" x14ac:dyDescent="0.35"/>
    <row r="14343" s="62" customFormat="1" x14ac:dyDescent="0.35"/>
    <row r="14344" s="62" customFormat="1" x14ac:dyDescent="0.35"/>
    <row r="14345" s="62" customFormat="1" x14ac:dyDescent="0.35"/>
    <row r="14346" s="62" customFormat="1" x14ac:dyDescent="0.35"/>
    <row r="14347" s="62" customFormat="1" x14ac:dyDescent="0.35"/>
    <row r="14348" s="62" customFormat="1" x14ac:dyDescent="0.35"/>
    <row r="14349" s="62" customFormat="1" x14ac:dyDescent="0.35"/>
    <row r="14350" s="62" customFormat="1" x14ac:dyDescent="0.35"/>
    <row r="14351" s="62" customFormat="1" x14ac:dyDescent="0.35"/>
    <row r="14352" s="62" customFormat="1" x14ac:dyDescent="0.35"/>
    <row r="14353" s="62" customFormat="1" x14ac:dyDescent="0.35"/>
    <row r="14354" s="62" customFormat="1" x14ac:dyDescent="0.35"/>
    <row r="14355" s="62" customFormat="1" x14ac:dyDescent="0.35"/>
    <row r="14356" s="62" customFormat="1" x14ac:dyDescent="0.35"/>
    <row r="14357" s="62" customFormat="1" x14ac:dyDescent="0.35"/>
    <row r="14358" s="62" customFormat="1" x14ac:dyDescent="0.35"/>
    <row r="14359" s="62" customFormat="1" x14ac:dyDescent="0.35"/>
    <row r="14360" s="62" customFormat="1" x14ac:dyDescent="0.35"/>
    <row r="14361" s="62" customFormat="1" x14ac:dyDescent="0.35"/>
    <row r="14362" s="62" customFormat="1" x14ac:dyDescent="0.35"/>
    <row r="14363" s="62" customFormat="1" x14ac:dyDescent="0.35"/>
    <row r="14364" s="62" customFormat="1" x14ac:dyDescent="0.35"/>
    <row r="14365" s="62" customFormat="1" x14ac:dyDescent="0.35"/>
    <row r="14366" s="62" customFormat="1" x14ac:dyDescent="0.35"/>
    <row r="14367" s="62" customFormat="1" x14ac:dyDescent="0.35"/>
    <row r="14368" s="62" customFormat="1" x14ac:dyDescent="0.35"/>
    <row r="14369" s="62" customFormat="1" x14ac:dyDescent="0.35"/>
    <row r="14370" s="62" customFormat="1" x14ac:dyDescent="0.35"/>
    <row r="14371" s="62" customFormat="1" x14ac:dyDescent="0.35"/>
    <row r="14372" s="62" customFormat="1" x14ac:dyDescent="0.35"/>
    <row r="14373" s="62" customFormat="1" x14ac:dyDescent="0.35"/>
    <row r="14374" s="62" customFormat="1" x14ac:dyDescent="0.35"/>
    <row r="14375" s="62" customFormat="1" x14ac:dyDescent="0.35"/>
    <row r="14376" s="62" customFormat="1" x14ac:dyDescent="0.35"/>
    <row r="14377" s="62" customFormat="1" x14ac:dyDescent="0.35"/>
    <row r="14378" s="62" customFormat="1" x14ac:dyDescent="0.35"/>
    <row r="14379" s="62" customFormat="1" x14ac:dyDescent="0.35"/>
    <row r="14380" s="62" customFormat="1" x14ac:dyDescent="0.35"/>
    <row r="14381" s="62" customFormat="1" x14ac:dyDescent="0.35"/>
    <row r="14382" s="62" customFormat="1" x14ac:dyDescent="0.35"/>
    <row r="14383" s="62" customFormat="1" x14ac:dyDescent="0.35"/>
    <row r="14384" s="62" customFormat="1" x14ac:dyDescent="0.35"/>
    <row r="14385" s="62" customFormat="1" x14ac:dyDescent="0.35"/>
    <row r="14386" s="62" customFormat="1" x14ac:dyDescent="0.35"/>
    <row r="14387" s="62" customFormat="1" x14ac:dyDescent="0.35"/>
    <row r="14388" s="62" customFormat="1" x14ac:dyDescent="0.35"/>
    <row r="14389" s="62" customFormat="1" x14ac:dyDescent="0.35"/>
    <row r="14390" s="62" customFormat="1" x14ac:dyDescent="0.35"/>
    <row r="14391" s="62" customFormat="1" x14ac:dyDescent="0.35"/>
    <row r="14392" s="62" customFormat="1" x14ac:dyDescent="0.35"/>
    <row r="14393" s="62" customFormat="1" x14ac:dyDescent="0.35"/>
    <row r="14394" s="62" customFormat="1" x14ac:dyDescent="0.35"/>
    <row r="14395" s="62" customFormat="1" x14ac:dyDescent="0.35"/>
    <row r="14396" s="62" customFormat="1" x14ac:dyDescent="0.35"/>
    <row r="14397" s="62" customFormat="1" x14ac:dyDescent="0.35"/>
    <row r="14398" s="62" customFormat="1" x14ac:dyDescent="0.35"/>
    <row r="14399" s="62" customFormat="1" x14ac:dyDescent="0.35"/>
    <row r="14400" s="62" customFormat="1" x14ac:dyDescent="0.35"/>
    <row r="14401" s="62" customFormat="1" x14ac:dyDescent="0.35"/>
    <row r="14402" s="62" customFormat="1" x14ac:dyDescent="0.35"/>
    <row r="14403" s="62" customFormat="1" x14ac:dyDescent="0.35"/>
    <row r="14404" s="62" customFormat="1" x14ac:dyDescent="0.35"/>
    <row r="14405" s="62" customFormat="1" x14ac:dyDescent="0.35"/>
    <row r="14406" s="62" customFormat="1" x14ac:dyDescent="0.35"/>
    <row r="14407" s="62" customFormat="1" x14ac:dyDescent="0.35"/>
    <row r="14408" s="62" customFormat="1" x14ac:dyDescent="0.35"/>
    <row r="14409" s="62" customFormat="1" x14ac:dyDescent="0.35"/>
    <row r="14410" s="62" customFormat="1" x14ac:dyDescent="0.35"/>
    <row r="14411" s="62" customFormat="1" x14ac:dyDescent="0.35"/>
    <row r="14412" s="62" customFormat="1" x14ac:dyDescent="0.35"/>
    <row r="14413" s="62" customFormat="1" x14ac:dyDescent="0.35"/>
    <row r="14414" s="62" customFormat="1" x14ac:dyDescent="0.35"/>
    <row r="14415" s="62" customFormat="1" x14ac:dyDescent="0.35"/>
    <row r="14416" s="62" customFormat="1" x14ac:dyDescent="0.35"/>
    <row r="14417" s="62" customFormat="1" x14ac:dyDescent="0.35"/>
    <row r="14418" s="62" customFormat="1" x14ac:dyDescent="0.35"/>
    <row r="14419" s="62" customFormat="1" x14ac:dyDescent="0.35"/>
    <row r="14420" s="62" customFormat="1" x14ac:dyDescent="0.35"/>
    <row r="14421" s="62" customFormat="1" x14ac:dyDescent="0.35"/>
    <row r="14422" s="62" customFormat="1" x14ac:dyDescent="0.35"/>
    <row r="14423" s="62" customFormat="1" x14ac:dyDescent="0.35"/>
    <row r="14424" s="62" customFormat="1" x14ac:dyDescent="0.35"/>
    <row r="14425" s="62" customFormat="1" x14ac:dyDescent="0.35"/>
    <row r="14426" s="62" customFormat="1" x14ac:dyDescent="0.35"/>
    <row r="14427" s="62" customFormat="1" x14ac:dyDescent="0.35"/>
    <row r="14428" s="62" customFormat="1" x14ac:dyDescent="0.35"/>
    <row r="14429" s="62" customFormat="1" x14ac:dyDescent="0.35"/>
    <row r="14430" s="62" customFormat="1" x14ac:dyDescent="0.35"/>
    <row r="14431" s="62" customFormat="1" x14ac:dyDescent="0.35"/>
    <row r="14432" s="62" customFormat="1" x14ac:dyDescent="0.35"/>
    <row r="14433" s="62" customFormat="1" x14ac:dyDescent="0.35"/>
    <row r="14434" s="62" customFormat="1" x14ac:dyDescent="0.35"/>
    <row r="14435" s="62" customFormat="1" x14ac:dyDescent="0.35"/>
    <row r="14436" s="62" customFormat="1" x14ac:dyDescent="0.35"/>
    <row r="14437" s="62" customFormat="1" x14ac:dyDescent="0.35"/>
    <row r="14438" s="62" customFormat="1" x14ac:dyDescent="0.35"/>
    <row r="14439" s="62" customFormat="1" x14ac:dyDescent="0.35"/>
    <row r="14440" s="62" customFormat="1" x14ac:dyDescent="0.35"/>
    <row r="14441" s="62" customFormat="1" x14ac:dyDescent="0.35"/>
    <row r="14442" s="62" customFormat="1" x14ac:dyDescent="0.35"/>
    <row r="14443" s="62" customFormat="1" x14ac:dyDescent="0.35"/>
    <row r="14444" s="62" customFormat="1" x14ac:dyDescent="0.35"/>
    <row r="14445" s="62" customFormat="1" x14ac:dyDescent="0.35"/>
    <row r="14446" s="62" customFormat="1" x14ac:dyDescent="0.35"/>
    <row r="14447" s="62" customFormat="1" x14ac:dyDescent="0.35"/>
    <row r="14448" s="62" customFormat="1" x14ac:dyDescent="0.35"/>
    <row r="14449" s="62" customFormat="1" x14ac:dyDescent="0.35"/>
    <row r="14450" s="62" customFormat="1" x14ac:dyDescent="0.35"/>
    <row r="14451" s="62" customFormat="1" x14ac:dyDescent="0.35"/>
    <row r="14452" s="62" customFormat="1" x14ac:dyDescent="0.35"/>
    <row r="14453" s="62" customFormat="1" x14ac:dyDescent="0.35"/>
    <row r="14454" s="62" customFormat="1" x14ac:dyDescent="0.35"/>
    <row r="14455" s="62" customFormat="1" x14ac:dyDescent="0.35"/>
    <row r="14456" s="62" customFormat="1" x14ac:dyDescent="0.35"/>
    <row r="14457" s="62" customFormat="1" x14ac:dyDescent="0.35"/>
    <row r="14458" s="62" customFormat="1" x14ac:dyDescent="0.35"/>
    <row r="14459" s="62" customFormat="1" x14ac:dyDescent="0.35"/>
    <row r="14460" s="62" customFormat="1" x14ac:dyDescent="0.35"/>
    <row r="14461" s="62" customFormat="1" x14ac:dyDescent="0.35"/>
    <row r="14462" s="62" customFormat="1" x14ac:dyDescent="0.35"/>
    <row r="14463" s="62" customFormat="1" x14ac:dyDescent="0.35"/>
    <row r="14464" s="62" customFormat="1" x14ac:dyDescent="0.35"/>
    <row r="14465" s="62" customFormat="1" x14ac:dyDescent="0.35"/>
    <row r="14466" s="62" customFormat="1" x14ac:dyDescent="0.35"/>
    <row r="14467" s="62" customFormat="1" x14ac:dyDescent="0.35"/>
    <row r="14468" s="62" customFormat="1" x14ac:dyDescent="0.35"/>
    <row r="14469" s="62" customFormat="1" x14ac:dyDescent="0.35"/>
    <row r="14470" s="62" customFormat="1" x14ac:dyDescent="0.35"/>
    <row r="14471" s="62" customFormat="1" x14ac:dyDescent="0.35"/>
    <row r="14472" s="62" customFormat="1" x14ac:dyDescent="0.35"/>
    <row r="14473" s="62" customFormat="1" x14ac:dyDescent="0.35"/>
    <row r="14474" s="62" customFormat="1" x14ac:dyDescent="0.35"/>
    <row r="14475" s="62" customFormat="1" x14ac:dyDescent="0.35"/>
    <row r="14476" s="62" customFormat="1" x14ac:dyDescent="0.35"/>
    <row r="14477" s="62" customFormat="1" x14ac:dyDescent="0.35"/>
    <row r="14478" s="62" customFormat="1" x14ac:dyDescent="0.35"/>
    <row r="14479" s="62" customFormat="1" x14ac:dyDescent="0.35"/>
    <row r="14480" s="62" customFormat="1" x14ac:dyDescent="0.35"/>
    <row r="14481" s="62" customFormat="1" x14ac:dyDescent="0.35"/>
    <row r="14482" s="62" customFormat="1" x14ac:dyDescent="0.35"/>
    <row r="14483" s="62" customFormat="1" x14ac:dyDescent="0.35"/>
    <row r="14484" s="62" customFormat="1" x14ac:dyDescent="0.35"/>
    <row r="14485" s="62" customFormat="1" x14ac:dyDescent="0.35"/>
    <row r="14486" s="62" customFormat="1" x14ac:dyDescent="0.35"/>
    <row r="14487" s="62" customFormat="1" x14ac:dyDescent="0.35"/>
    <row r="14488" s="62" customFormat="1" x14ac:dyDescent="0.35"/>
    <row r="14489" s="62" customFormat="1" x14ac:dyDescent="0.35"/>
    <row r="14490" s="62" customFormat="1" x14ac:dyDescent="0.35"/>
    <row r="14491" s="62" customFormat="1" x14ac:dyDescent="0.35"/>
    <row r="14492" s="62" customFormat="1" x14ac:dyDescent="0.35"/>
    <row r="14493" s="62" customFormat="1" x14ac:dyDescent="0.35"/>
    <row r="14494" s="62" customFormat="1" x14ac:dyDescent="0.35"/>
    <row r="14495" s="62" customFormat="1" x14ac:dyDescent="0.35"/>
    <row r="14496" s="62" customFormat="1" x14ac:dyDescent="0.35"/>
    <row r="14497" s="62" customFormat="1" x14ac:dyDescent="0.35"/>
    <row r="14498" s="62" customFormat="1" x14ac:dyDescent="0.35"/>
    <row r="14499" s="62" customFormat="1" x14ac:dyDescent="0.35"/>
    <row r="14500" s="62" customFormat="1" x14ac:dyDescent="0.35"/>
    <row r="14501" s="62" customFormat="1" x14ac:dyDescent="0.35"/>
    <row r="14502" s="62" customFormat="1" x14ac:dyDescent="0.35"/>
    <row r="14503" s="62" customFormat="1" x14ac:dyDescent="0.35"/>
    <row r="14504" s="62" customFormat="1" x14ac:dyDescent="0.35"/>
    <row r="14505" s="62" customFormat="1" x14ac:dyDescent="0.35"/>
    <row r="14506" s="62" customFormat="1" x14ac:dyDescent="0.35"/>
    <row r="14507" s="62" customFormat="1" x14ac:dyDescent="0.35"/>
    <row r="14508" s="62" customFormat="1" x14ac:dyDescent="0.35"/>
    <row r="14509" s="62" customFormat="1" x14ac:dyDescent="0.35"/>
    <row r="14510" s="62" customFormat="1" x14ac:dyDescent="0.35"/>
    <row r="14511" s="62" customFormat="1" x14ac:dyDescent="0.35"/>
    <row r="14512" s="62" customFormat="1" x14ac:dyDescent="0.35"/>
    <row r="14513" s="62" customFormat="1" x14ac:dyDescent="0.35"/>
    <row r="14514" s="62" customFormat="1" x14ac:dyDescent="0.35"/>
    <row r="14515" s="62" customFormat="1" x14ac:dyDescent="0.35"/>
    <row r="14516" s="62" customFormat="1" x14ac:dyDescent="0.35"/>
    <row r="14517" s="62" customFormat="1" x14ac:dyDescent="0.35"/>
    <row r="14518" s="62" customFormat="1" x14ac:dyDescent="0.35"/>
    <row r="14519" s="62" customFormat="1" x14ac:dyDescent="0.35"/>
    <row r="14520" s="62" customFormat="1" x14ac:dyDescent="0.35"/>
    <row r="14521" s="62" customFormat="1" x14ac:dyDescent="0.35"/>
    <row r="14522" s="62" customFormat="1" x14ac:dyDescent="0.35"/>
    <row r="14523" s="62" customFormat="1" x14ac:dyDescent="0.35"/>
    <row r="14524" s="62" customFormat="1" x14ac:dyDescent="0.35"/>
    <row r="14525" s="62" customFormat="1" x14ac:dyDescent="0.35"/>
    <row r="14526" s="62" customFormat="1" x14ac:dyDescent="0.35"/>
    <row r="14527" s="62" customFormat="1" x14ac:dyDescent="0.35"/>
    <row r="14528" s="62" customFormat="1" x14ac:dyDescent="0.35"/>
    <row r="14529" s="62" customFormat="1" x14ac:dyDescent="0.35"/>
    <row r="14530" s="62" customFormat="1" x14ac:dyDescent="0.35"/>
    <row r="14531" s="62" customFormat="1" x14ac:dyDescent="0.35"/>
    <row r="14532" s="62" customFormat="1" x14ac:dyDescent="0.35"/>
    <row r="14533" s="62" customFormat="1" x14ac:dyDescent="0.35"/>
    <row r="14534" s="62" customFormat="1" x14ac:dyDescent="0.35"/>
    <row r="14535" s="62" customFormat="1" x14ac:dyDescent="0.35"/>
    <row r="14536" s="62" customFormat="1" x14ac:dyDescent="0.35"/>
    <row r="14537" s="62" customFormat="1" x14ac:dyDescent="0.35"/>
    <row r="14538" s="62" customFormat="1" x14ac:dyDescent="0.35"/>
    <row r="14539" s="62" customFormat="1" x14ac:dyDescent="0.35"/>
    <row r="14540" s="62" customFormat="1" x14ac:dyDescent="0.35"/>
    <row r="14541" s="62" customFormat="1" x14ac:dyDescent="0.35"/>
    <row r="14542" s="62" customFormat="1" x14ac:dyDescent="0.35"/>
    <row r="14543" s="62" customFormat="1" x14ac:dyDescent="0.35"/>
    <row r="14544" s="62" customFormat="1" x14ac:dyDescent="0.35"/>
    <row r="14545" s="62" customFormat="1" x14ac:dyDescent="0.35"/>
    <row r="14546" s="62" customFormat="1" x14ac:dyDescent="0.35"/>
    <row r="14547" s="62" customFormat="1" x14ac:dyDescent="0.35"/>
    <row r="14548" s="62" customFormat="1" x14ac:dyDescent="0.35"/>
    <row r="14549" s="62" customFormat="1" x14ac:dyDescent="0.35"/>
    <row r="14550" s="62" customFormat="1" x14ac:dyDescent="0.35"/>
    <row r="14551" s="62" customFormat="1" x14ac:dyDescent="0.35"/>
    <row r="14552" s="62" customFormat="1" x14ac:dyDescent="0.35"/>
    <row r="14553" s="62" customFormat="1" x14ac:dyDescent="0.35"/>
    <row r="14554" s="62" customFormat="1" x14ac:dyDescent="0.35"/>
    <row r="14555" s="62" customFormat="1" x14ac:dyDescent="0.35"/>
    <row r="14556" s="62" customFormat="1" x14ac:dyDescent="0.35"/>
    <row r="14557" s="62" customFormat="1" x14ac:dyDescent="0.35"/>
    <row r="14558" s="62" customFormat="1" x14ac:dyDescent="0.35"/>
    <row r="14559" s="62" customFormat="1" x14ac:dyDescent="0.35"/>
    <row r="14560" s="62" customFormat="1" x14ac:dyDescent="0.35"/>
    <row r="14561" s="62" customFormat="1" x14ac:dyDescent="0.35"/>
    <row r="14562" s="62" customFormat="1" x14ac:dyDescent="0.35"/>
    <row r="14563" s="62" customFormat="1" x14ac:dyDescent="0.35"/>
    <row r="14564" s="62" customFormat="1" x14ac:dyDescent="0.35"/>
    <row r="14565" s="62" customFormat="1" x14ac:dyDescent="0.35"/>
    <row r="14566" s="62" customFormat="1" x14ac:dyDescent="0.35"/>
    <row r="14567" s="62" customFormat="1" x14ac:dyDescent="0.35"/>
    <row r="14568" s="62" customFormat="1" x14ac:dyDescent="0.35"/>
    <row r="14569" s="62" customFormat="1" x14ac:dyDescent="0.35"/>
    <row r="14570" s="62" customFormat="1" x14ac:dyDescent="0.35"/>
    <row r="14571" s="62" customFormat="1" x14ac:dyDescent="0.35"/>
    <row r="14572" s="62" customFormat="1" x14ac:dyDescent="0.35"/>
    <row r="14573" s="62" customFormat="1" x14ac:dyDescent="0.35"/>
    <row r="14574" s="62" customFormat="1" x14ac:dyDescent="0.35"/>
    <row r="14575" s="62" customFormat="1" x14ac:dyDescent="0.35"/>
    <row r="14576" s="62" customFormat="1" x14ac:dyDescent="0.35"/>
    <row r="14577" s="62" customFormat="1" x14ac:dyDescent="0.35"/>
    <row r="14578" s="62" customFormat="1" x14ac:dyDescent="0.35"/>
    <row r="14579" s="62" customFormat="1" x14ac:dyDescent="0.35"/>
    <row r="14580" s="62" customFormat="1" x14ac:dyDescent="0.35"/>
    <row r="14581" s="62" customFormat="1" x14ac:dyDescent="0.35"/>
    <row r="14582" s="62" customFormat="1" x14ac:dyDescent="0.35"/>
    <row r="14583" s="62" customFormat="1" x14ac:dyDescent="0.35"/>
    <row r="14584" s="62" customFormat="1" x14ac:dyDescent="0.35"/>
    <row r="14585" s="62" customFormat="1" x14ac:dyDescent="0.35"/>
    <row r="14586" s="62" customFormat="1" x14ac:dyDescent="0.35"/>
    <row r="14587" s="62" customFormat="1" x14ac:dyDescent="0.35"/>
    <row r="14588" s="62" customFormat="1" x14ac:dyDescent="0.35"/>
    <row r="14589" s="62" customFormat="1" x14ac:dyDescent="0.35"/>
    <row r="14590" s="62" customFormat="1" x14ac:dyDescent="0.35"/>
    <row r="14591" s="62" customFormat="1" x14ac:dyDescent="0.35"/>
    <row r="14592" s="62" customFormat="1" x14ac:dyDescent="0.35"/>
    <row r="14593" s="62" customFormat="1" x14ac:dyDescent="0.35"/>
    <row r="14594" s="62" customFormat="1" x14ac:dyDescent="0.35"/>
    <row r="14595" s="62" customFormat="1" x14ac:dyDescent="0.35"/>
    <row r="14596" s="62" customFormat="1" x14ac:dyDescent="0.35"/>
    <row r="14597" s="62" customFormat="1" x14ac:dyDescent="0.35"/>
    <row r="14598" s="62" customFormat="1" x14ac:dyDescent="0.35"/>
    <row r="14599" s="62" customFormat="1" x14ac:dyDescent="0.35"/>
    <row r="14600" s="62" customFormat="1" x14ac:dyDescent="0.35"/>
    <row r="14601" s="62" customFormat="1" x14ac:dyDescent="0.35"/>
    <row r="14602" s="62" customFormat="1" x14ac:dyDescent="0.35"/>
    <row r="14603" s="62" customFormat="1" x14ac:dyDescent="0.35"/>
    <row r="14604" s="62" customFormat="1" x14ac:dyDescent="0.35"/>
    <row r="14605" s="62" customFormat="1" x14ac:dyDescent="0.35"/>
    <row r="14606" s="62" customFormat="1" x14ac:dyDescent="0.35"/>
    <row r="14607" s="62" customFormat="1" x14ac:dyDescent="0.35"/>
    <row r="14608" s="62" customFormat="1" x14ac:dyDescent="0.35"/>
    <row r="14609" s="62" customFormat="1" x14ac:dyDescent="0.35"/>
    <row r="14610" s="62" customFormat="1" x14ac:dyDescent="0.35"/>
    <row r="14611" s="62" customFormat="1" x14ac:dyDescent="0.35"/>
    <row r="14612" s="62" customFormat="1" x14ac:dyDescent="0.35"/>
    <row r="14613" s="62" customFormat="1" x14ac:dyDescent="0.35"/>
    <row r="14614" s="62" customFormat="1" x14ac:dyDescent="0.35"/>
    <row r="14615" s="62" customFormat="1" x14ac:dyDescent="0.35"/>
    <row r="14616" s="62" customFormat="1" x14ac:dyDescent="0.35"/>
    <row r="14617" s="62" customFormat="1" x14ac:dyDescent="0.35"/>
    <row r="14618" s="62" customFormat="1" x14ac:dyDescent="0.35"/>
    <row r="14619" s="62" customFormat="1" x14ac:dyDescent="0.35"/>
    <row r="14620" s="62" customFormat="1" x14ac:dyDescent="0.35"/>
    <row r="14621" s="62" customFormat="1" x14ac:dyDescent="0.35"/>
    <row r="14622" s="62" customFormat="1" x14ac:dyDescent="0.35"/>
    <row r="14623" s="62" customFormat="1" x14ac:dyDescent="0.35"/>
    <row r="14624" s="62" customFormat="1" x14ac:dyDescent="0.35"/>
    <row r="14625" s="62" customFormat="1" x14ac:dyDescent="0.35"/>
    <row r="14626" s="62" customFormat="1" x14ac:dyDescent="0.35"/>
    <row r="14627" s="62" customFormat="1" x14ac:dyDescent="0.35"/>
    <row r="14628" s="62" customFormat="1" x14ac:dyDescent="0.35"/>
    <row r="14629" s="62" customFormat="1" x14ac:dyDescent="0.35"/>
    <row r="14630" s="62" customFormat="1" x14ac:dyDescent="0.35"/>
    <row r="14631" s="62" customFormat="1" x14ac:dyDescent="0.35"/>
    <row r="14632" s="62" customFormat="1" x14ac:dyDescent="0.35"/>
    <row r="14633" s="62" customFormat="1" x14ac:dyDescent="0.35"/>
    <row r="14634" s="62" customFormat="1" x14ac:dyDescent="0.35"/>
    <row r="14635" s="62" customFormat="1" x14ac:dyDescent="0.35"/>
    <row r="14636" s="62" customFormat="1" x14ac:dyDescent="0.35"/>
    <row r="14637" s="62" customFormat="1" x14ac:dyDescent="0.35"/>
    <row r="14638" s="62" customFormat="1" x14ac:dyDescent="0.35"/>
    <row r="14639" s="62" customFormat="1" x14ac:dyDescent="0.35"/>
    <row r="14640" s="62" customFormat="1" x14ac:dyDescent="0.35"/>
    <row r="14641" s="62" customFormat="1" x14ac:dyDescent="0.35"/>
    <row r="14642" s="62" customFormat="1" x14ac:dyDescent="0.35"/>
    <row r="14643" s="62" customFormat="1" x14ac:dyDescent="0.35"/>
    <row r="14644" s="62" customFormat="1" x14ac:dyDescent="0.35"/>
    <row r="14645" s="62" customFormat="1" x14ac:dyDescent="0.35"/>
    <row r="14646" s="62" customFormat="1" x14ac:dyDescent="0.35"/>
    <row r="14647" s="62" customFormat="1" x14ac:dyDescent="0.35"/>
    <row r="14648" s="62" customFormat="1" x14ac:dyDescent="0.35"/>
    <row r="14649" s="62" customFormat="1" x14ac:dyDescent="0.35"/>
    <row r="14650" s="62" customFormat="1" x14ac:dyDescent="0.35"/>
    <row r="14651" s="62" customFormat="1" x14ac:dyDescent="0.35"/>
    <row r="14652" s="62" customFormat="1" x14ac:dyDescent="0.35"/>
    <row r="14653" s="62" customFormat="1" x14ac:dyDescent="0.35"/>
    <row r="14654" s="62" customFormat="1" x14ac:dyDescent="0.35"/>
    <row r="14655" s="62" customFormat="1" x14ac:dyDescent="0.35"/>
    <row r="14656" s="62" customFormat="1" x14ac:dyDescent="0.35"/>
    <row r="14657" s="62" customFormat="1" x14ac:dyDescent="0.35"/>
    <row r="14658" s="62" customFormat="1" x14ac:dyDescent="0.35"/>
    <row r="14659" s="62" customFormat="1" x14ac:dyDescent="0.35"/>
    <row r="14660" s="62" customFormat="1" x14ac:dyDescent="0.35"/>
    <row r="14661" s="62" customFormat="1" x14ac:dyDescent="0.35"/>
    <row r="14662" s="62" customFormat="1" x14ac:dyDescent="0.35"/>
    <row r="14663" s="62" customFormat="1" x14ac:dyDescent="0.35"/>
    <row r="14664" s="62" customFormat="1" x14ac:dyDescent="0.35"/>
    <row r="14665" s="62" customFormat="1" x14ac:dyDescent="0.35"/>
    <row r="14666" s="62" customFormat="1" x14ac:dyDescent="0.35"/>
    <row r="14667" s="62" customFormat="1" x14ac:dyDescent="0.35"/>
    <row r="14668" s="62" customFormat="1" x14ac:dyDescent="0.35"/>
    <row r="14669" s="62" customFormat="1" x14ac:dyDescent="0.35"/>
    <row r="14670" s="62" customFormat="1" x14ac:dyDescent="0.35"/>
    <row r="14671" s="62" customFormat="1" x14ac:dyDescent="0.35"/>
    <row r="14672" s="62" customFormat="1" x14ac:dyDescent="0.35"/>
    <row r="14673" s="62" customFormat="1" x14ac:dyDescent="0.35"/>
    <row r="14674" s="62" customFormat="1" x14ac:dyDescent="0.35"/>
    <row r="14675" s="62" customFormat="1" x14ac:dyDescent="0.35"/>
    <row r="14676" s="62" customFormat="1" x14ac:dyDescent="0.35"/>
    <row r="14677" s="62" customFormat="1" x14ac:dyDescent="0.35"/>
    <row r="14678" s="62" customFormat="1" x14ac:dyDescent="0.35"/>
    <row r="14679" s="62" customFormat="1" x14ac:dyDescent="0.35"/>
    <row r="14680" s="62" customFormat="1" x14ac:dyDescent="0.35"/>
    <row r="14681" s="62" customFormat="1" x14ac:dyDescent="0.35"/>
    <row r="14682" s="62" customFormat="1" x14ac:dyDescent="0.35"/>
    <row r="14683" s="62" customFormat="1" x14ac:dyDescent="0.35"/>
    <row r="14684" s="62" customFormat="1" x14ac:dyDescent="0.35"/>
    <row r="14685" s="62" customFormat="1" x14ac:dyDescent="0.35"/>
    <row r="14686" s="62" customFormat="1" x14ac:dyDescent="0.35"/>
    <row r="14687" s="62" customFormat="1" x14ac:dyDescent="0.35"/>
    <row r="14688" s="62" customFormat="1" x14ac:dyDescent="0.35"/>
    <row r="14689" s="62" customFormat="1" x14ac:dyDescent="0.35"/>
    <row r="14690" s="62" customFormat="1" x14ac:dyDescent="0.35"/>
    <row r="14691" s="62" customFormat="1" x14ac:dyDescent="0.35"/>
    <row r="14692" s="62" customFormat="1" x14ac:dyDescent="0.35"/>
    <row r="14693" s="62" customFormat="1" x14ac:dyDescent="0.35"/>
    <row r="14694" s="62" customFormat="1" x14ac:dyDescent="0.35"/>
    <row r="14695" s="62" customFormat="1" x14ac:dyDescent="0.35"/>
    <row r="14696" s="62" customFormat="1" x14ac:dyDescent="0.35"/>
    <row r="14697" s="62" customFormat="1" x14ac:dyDescent="0.35"/>
    <row r="14698" s="62" customFormat="1" x14ac:dyDescent="0.35"/>
    <row r="14699" s="62" customFormat="1" x14ac:dyDescent="0.35"/>
    <row r="14700" s="62" customFormat="1" x14ac:dyDescent="0.35"/>
    <row r="14701" s="62" customFormat="1" x14ac:dyDescent="0.35"/>
    <row r="14702" s="62" customFormat="1" x14ac:dyDescent="0.35"/>
    <row r="14703" s="62" customFormat="1" x14ac:dyDescent="0.35"/>
    <row r="14704" s="62" customFormat="1" x14ac:dyDescent="0.35"/>
    <row r="14705" s="62" customFormat="1" x14ac:dyDescent="0.35"/>
    <row r="14706" s="62" customFormat="1" x14ac:dyDescent="0.35"/>
    <row r="14707" s="62" customFormat="1" x14ac:dyDescent="0.35"/>
    <row r="14708" s="62" customFormat="1" x14ac:dyDescent="0.35"/>
    <row r="14709" s="62" customFormat="1" x14ac:dyDescent="0.35"/>
    <row r="14710" s="62" customFormat="1" x14ac:dyDescent="0.35"/>
    <row r="14711" s="62" customFormat="1" x14ac:dyDescent="0.35"/>
    <row r="14712" s="62" customFormat="1" x14ac:dyDescent="0.35"/>
    <row r="14713" s="62" customFormat="1" x14ac:dyDescent="0.35"/>
    <row r="14714" s="62" customFormat="1" x14ac:dyDescent="0.35"/>
    <row r="14715" s="62" customFormat="1" x14ac:dyDescent="0.35"/>
    <row r="14716" s="62" customFormat="1" x14ac:dyDescent="0.35"/>
    <row r="14717" s="62" customFormat="1" x14ac:dyDescent="0.35"/>
    <row r="14718" s="62" customFormat="1" x14ac:dyDescent="0.35"/>
    <row r="14719" s="62" customFormat="1" x14ac:dyDescent="0.35"/>
    <row r="14720" s="62" customFormat="1" x14ac:dyDescent="0.35"/>
    <row r="14721" s="62" customFormat="1" x14ac:dyDescent="0.35"/>
    <row r="14722" s="62" customFormat="1" x14ac:dyDescent="0.35"/>
    <row r="14723" s="62" customFormat="1" x14ac:dyDescent="0.35"/>
    <row r="14724" s="62" customFormat="1" x14ac:dyDescent="0.35"/>
    <row r="14725" s="62" customFormat="1" x14ac:dyDescent="0.35"/>
    <row r="14726" s="62" customFormat="1" x14ac:dyDescent="0.35"/>
    <row r="14727" s="62" customFormat="1" x14ac:dyDescent="0.35"/>
    <row r="14728" s="62" customFormat="1" x14ac:dyDescent="0.35"/>
    <row r="14729" s="62" customFormat="1" x14ac:dyDescent="0.35"/>
    <row r="14730" s="62" customFormat="1" x14ac:dyDescent="0.35"/>
    <row r="14731" s="62" customFormat="1" x14ac:dyDescent="0.35"/>
    <row r="14732" s="62" customFormat="1" x14ac:dyDescent="0.35"/>
    <row r="14733" s="62" customFormat="1" x14ac:dyDescent="0.35"/>
    <row r="14734" s="62" customFormat="1" x14ac:dyDescent="0.35"/>
    <row r="14735" s="62" customFormat="1" x14ac:dyDescent="0.35"/>
    <row r="14736" s="62" customFormat="1" x14ac:dyDescent="0.35"/>
    <row r="14737" s="62" customFormat="1" x14ac:dyDescent="0.35"/>
    <row r="14738" s="62" customFormat="1" x14ac:dyDescent="0.35"/>
    <row r="14739" s="62" customFormat="1" x14ac:dyDescent="0.35"/>
    <row r="14740" s="62" customFormat="1" x14ac:dyDescent="0.35"/>
    <row r="14741" s="62" customFormat="1" x14ac:dyDescent="0.35"/>
    <row r="14742" s="62" customFormat="1" x14ac:dyDescent="0.35"/>
    <row r="14743" s="62" customFormat="1" x14ac:dyDescent="0.35"/>
    <row r="14744" s="62" customFormat="1" x14ac:dyDescent="0.35"/>
    <row r="14745" s="62" customFormat="1" x14ac:dyDescent="0.35"/>
    <row r="14746" s="62" customFormat="1" x14ac:dyDescent="0.35"/>
    <row r="14747" s="62" customFormat="1" x14ac:dyDescent="0.35"/>
    <row r="14748" s="62" customFormat="1" x14ac:dyDescent="0.35"/>
    <row r="14749" s="62" customFormat="1" x14ac:dyDescent="0.35"/>
    <row r="14750" s="62" customFormat="1" x14ac:dyDescent="0.35"/>
    <row r="14751" s="62" customFormat="1" x14ac:dyDescent="0.35"/>
    <row r="14752" s="62" customFormat="1" x14ac:dyDescent="0.35"/>
    <row r="14753" s="62" customFormat="1" x14ac:dyDescent="0.35"/>
    <row r="14754" s="62" customFormat="1" x14ac:dyDescent="0.35"/>
    <row r="14755" s="62" customFormat="1" x14ac:dyDescent="0.35"/>
    <row r="14756" s="62" customFormat="1" x14ac:dyDescent="0.35"/>
    <row r="14757" s="62" customFormat="1" x14ac:dyDescent="0.35"/>
    <row r="14758" s="62" customFormat="1" x14ac:dyDescent="0.35"/>
    <row r="14759" s="62" customFormat="1" x14ac:dyDescent="0.35"/>
    <row r="14760" s="62" customFormat="1" x14ac:dyDescent="0.35"/>
    <row r="14761" s="62" customFormat="1" x14ac:dyDescent="0.35"/>
    <row r="14762" s="62" customFormat="1" x14ac:dyDescent="0.35"/>
    <row r="14763" s="62" customFormat="1" x14ac:dyDescent="0.35"/>
    <row r="14764" s="62" customFormat="1" x14ac:dyDescent="0.35"/>
    <row r="14765" s="62" customFormat="1" x14ac:dyDescent="0.35"/>
    <row r="14766" s="62" customFormat="1" x14ac:dyDescent="0.35"/>
    <row r="14767" s="62" customFormat="1" x14ac:dyDescent="0.35"/>
    <row r="14768" s="62" customFormat="1" x14ac:dyDescent="0.35"/>
    <row r="14769" s="62" customFormat="1" x14ac:dyDescent="0.35"/>
    <row r="14770" s="62" customFormat="1" x14ac:dyDescent="0.35"/>
    <row r="14771" s="62" customFormat="1" x14ac:dyDescent="0.35"/>
    <row r="14772" s="62" customFormat="1" x14ac:dyDescent="0.35"/>
    <row r="14773" s="62" customFormat="1" x14ac:dyDescent="0.35"/>
    <row r="14774" s="62" customFormat="1" x14ac:dyDescent="0.35"/>
    <row r="14775" s="62" customFormat="1" x14ac:dyDescent="0.35"/>
    <row r="14776" s="62" customFormat="1" x14ac:dyDescent="0.35"/>
    <row r="14777" s="62" customFormat="1" x14ac:dyDescent="0.35"/>
    <row r="14778" s="62" customFormat="1" x14ac:dyDescent="0.35"/>
    <row r="14779" s="62" customFormat="1" x14ac:dyDescent="0.35"/>
    <row r="14780" s="62" customFormat="1" x14ac:dyDescent="0.35"/>
    <row r="14781" s="62" customFormat="1" x14ac:dyDescent="0.35"/>
    <row r="14782" s="62" customFormat="1" x14ac:dyDescent="0.35"/>
    <row r="14783" s="62" customFormat="1" x14ac:dyDescent="0.35"/>
    <row r="14784" s="62" customFormat="1" x14ac:dyDescent="0.35"/>
    <row r="14785" s="62" customFormat="1" x14ac:dyDescent="0.35"/>
    <row r="14786" s="62" customFormat="1" x14ac:dyDescent="0.35"/>
    <row r="14787" s="62" customFormat="1" x14ac:dyDescent="0.35"/>
    <row r="14788" s="62" customFormat="1" x14ac:dyDescent="0.35"/>
    <row r="14789" s="62" customFormat="1" x14ac:dyDescent="0.35"/>
    <row r="14790" s="62" customFormat="1" x14ac:dyDescent="0.35"/>
    <row r="14791" s="62" customFormat="1" x14ac:dyDescent="0.35"/>
    <row r="14792" s="62" customFormat="1" x14ac:dyDescent="0.35"/>
    <row r="14793" s="62" customFormat="1" x14ac:dyDescent="0.35"/>
    <row r="14794" s="62" customFormat="1" x14ac:dyDescent="0.35"/>
    <row r="14795" s="62" customFormat="1" x14ac:dyDescent="0.35"/>
    <row r="14796" s="62" customFormat="1" x14ac:dyDescent="0.35"/>
    <row r="14797" s="62" customFormat="1" x14ac:dyDescent="0.35"/>
    <row r="14798" s="62" customFormat="1" x14ac:dyDescent="0.35"/>
    <row r="14799" s="62" customFormat="1" x14ac:dyDescent="0.35"/>
    <row r="14800" s="62" customFormat="1" x14ac:dyDescent="0.35"/>
    <row r="14801" s="62" customFormat="1" x14ac:dyDescent="0.35"/>
    <row r="14802" s="62" customFormat="1" x14ac:dyDescent="0.35"/>
    <row r="14803" s="62" customFormat="1" x14ac:dyDescent="0.35"/>
    <row r="14804" s="62" customFormat="1" x14ac:dyDescent="0.35"/>
    <row r="14805" s="62" customFormat="1" x14ac:dyDescent="0.35"/>
    <row r="14806" s="62" customFormat="1" x14ac:dyDescent="0.35"/>
    <row r="14807" s="62" customFormat="1" x14ac:dyDescent="0.35"/>
    <row r="14808" s="62" customFormat="1" x14ac:dyDescent="0.35"/>
    <row r="14809" s="62" customFormat="1" x14ac:dyDescent="0.35"/>
    <row r="14810" s="62" customFormat="1" x14ac:dyDescent="0.35"/>
    <row r="14811" s="62" customFormat="1" x14ac:dyDescent="0.35"/>
    <row r="14812" s="62" customFormat="1" x14ac:dyDescent="0.35"/>
    <row r="14813" s="62" customFormat="1" x14ac:dyDescent="0.35"/>
    <row r="14814" s="62" customFormat="1" x14ac:dyDescent="0.35"/>
    <row r="14815" s="62" customFormat="1" x14ac:dyDescent="0.35"/>
    <row r="14816" s="62" customFormat="1" x14ac:dyDescent="0.35"/>
    <row r="14817" s="62" customFormat="1" x14ac:dyDescent="0.35"/>
    <row r="14818" s="62" customFormat="1" x14ac:dyDescent="0.35"/>
    <row r="14819" s="62" customFormat="1" x14ac:dyDescent="0.35"/>
    <row r="14820" s="62" customFormat="1" x14ac:dyDescent="0.35"/>
    <row r="14821" s="62" customFormat="1" x14ac:dyDescent="0.35"/>
    <row r="14822" s="62" customFormat="1" x14ac:dyDescent="0.35"/>
    <row r="14823" s="62" customFormat="1" x14ac:dyDescent="0.35"/>
    <row r="14824" s="62" customFormat="1" x14ac:dyDescent="0.35"/>
    <row r="14825" s="62" customFormat="1" x14ac:dyDescent="0.35"/>
    <row r="14826" s="62" customFormat="1" x14ac:dyDescent="0.35"/>
    <row r="14827" s="62" customFormat="1" x14ac:dyDescent="0.35"/>
    <row r="14828" s="62" customFormat="1" x14ac:dyDescent="0.35"/>
    <row r="14829" s="62" customFormat="1" x14ac:dyDescent="0.35"/>
    <row r="14830" s="62" customFormat="1" x14ac:dyDescent="0.35"/>
    <row r="14831" s="62" customFormat="1" x14ac:dyDescent="0.35"/>
    <row r="14832" s="62" customFormat="1" x14ac:dyDescent="0.35"/>
    <row r="14833" s="62" customFormat="1" x14ac:dyDescent="0.35"/>
    <row r="14834" s="62" customFormat="1" x14ac:dyDescent="0.35"/>
    <row r="14835" s="62" customFormat="1" x14ac:dyDescent="0.35"/>
    <row r="14836" s="62" customFormat="1" x14ac:dyDescent="0.35"/>
    <row r="14837" s="62" customFormat="1" x14ac:dyDescent="0.35"/>
    <row r="14838" s="62" customFormat="1" x14ac:dyDescent="0.35"/>
    <row r="14839" s="62" customFormat="1" x14ac:dyDescent="0.35"/>
    <row r="14840" s="62" customFormat="1" x14ac:dyDescent="0.35"/>
    <row r="14841" s="62" customFormat="1" x14ac:dyDescent="0.35"/>
    <row r="14842" s="62" customFormat="1" x14ac:dyDescent="0.35"/>
    <row r="14843" s="62" customFormat="1" x14ac:dyDescent="0.35"/>
    <row r="14844" s="62" customFormat="1" x14ac:dyDescent="0.35"/>
    <row r="14845" s="62" customFormat="1" x14ac:dyDescent="0.35"/>
    <row r="14846" s="62" customFormat="1" x14ac:dyDescent="0.35"/>
    <row r="14847" s="62" customFormat="1" x14ac:dyDescent="0.35"/>
    <row r="14848" s="62" customFormat="1" x14ac:dyDescent="0.35"/>
    <row r="14849" s="62" customFormat="1" x14ac:dyDescent="0.35"/>
    <row r="14850" s="62" customFormat="1" x14ac:dyDescent="0.35"/>
    <row r="14851" s="62" customFormat="1" x14ac:dyDescent="0.35"/>
    <row r="14852" s="62" customFormat="1" x14ac:dyDescent="0.35"/>
    <row r="14853" s="62" customFormat="1" x14ac:dyDescent="0.35"/>
    <row r="14854" s="62" customFormat="1" x14ac:dyDescent="0.35"/>
    <row r="14855" s="62" customFormat="1" x14ac:dyDescent="0.35"/>
    <row r="14856" s="62" customFormat="1" x14ac:dyDescent="0.35"/>
    <row r="14857" s="62" customFormat="1" x14ac:dyDescent="0.35"/>
    <row r="14858" s="62" customFormat="1" x14ac:dyDescent="0.35"/>
    <row r="14859" s="62" customFormat="1" x14ac:dyDescent="0.35"/>
    <row r="14860" s="62" customFormat="1" x14ac:dyDescent="0.35"/>
    <row r="14861" s="62" customFormat="1" x14ac:dyDescent="0.35"/>
    <row r="14862" s="62" customFormat="1" x14ac:dyDescent="0.35"/>
    <row r="14863" s="62" customFormat="1" x14ac:dyDescent="0.35"/>
    <row r="14864" s="62" customFormat="1" x14ac:dyDescent="0.35"/>
    <row r="14865" s="62" customFormat="1" x14ac:dyDescent="0.35"/>
    <row r="14866" s="62" customFormat="1" x14ac:dyDescent="0.35"/>
    <row r="14867" s="62" customFormat="1" x14ac:dyDescent="0.35"/>
    <row r="14868" s="62" customFormat="1" x14ac:dyDescent="0.35"/>
    <row r="14869" s="62" customFormat="1" x14ac:dyDescent="0.35"/>
    <row r="14870" s="62" customFormat="1" x14ac:dyDescent="0.35"/>
    <row r="14871" s="62" customFormat="1" x14ac:dyDescent="0.35"/>
    <row r="14872" s="62" customFormat="1" x14ac:dyDescent="0.35"/>
    <row r="14873" s="62" customFormat="1" x14ac:dyDescent="0.35"/>
    <row r="14874" s="62" customFormat="1" x14ac:dyDescent="0.35"/>
    <row r="14875" s="62" customFormat="1" x14ac:dyDescent="0.35"/>
    <row r="14876" s="62" customFormat="1" x14ac:dyDescent="0.35"/>
    <row r="14877" s="62" customFormat="1" x14ac:dyDescent="0.35"/>
    <row r="14878" s="62" customFormat="1" x14ac:dyDescent="0.35"/>
    <row r="14879" s="62" customFormat="1" x14ac:dyDescent="0.35"/>
    <row r="14880" s="62" customFormat="1" x14ac:dyDescent="0.35"/>
    <row r="14881" s="62" customFormat="1" x14ac:dyDescent="0.35"/>
    <row r="14882" s="62" customFormat="1" x14ac:dyDescent="0.35"/>
    <row r="14883" s="62" customFormat="1" x14ac:dyDescent="0.35"/>
    <row r="14884" s="62" customFormat="1" x14ac:dyDescent="0.35"/>
    <row r="14885" s="62" customFormat="1" x14ac:dyDescent="0.35"/>
    <row r="14886" s="62" customFormat="1" x14ac:dyDescent="0.35"/>
    <row r="14887" s="62" customFormat="1" x14ac:dyDescent="0.35"/>
    <row r="14888" s="62" customFormat="1" x14ac:dyDescent="0.35"/>
    <row r="14889" s="62" customFormat="1" x14ac:dyDescent="0.35"/>
    <row r="14890" s="62" customFormat="1" x14ac:dyDescent="0.35"/>
    <row r="14891" s="62" customFormat="1" x14ac:dyDescent="0.35"/>
    <row r="14892" s="62" customFormat="1" x14ac:dyDescent="0.35"/>
    <row r="14893" s="62" customFormat="1" x14ac:dyDescent="0.35"/>
    <row r="14894" s="62" customFormat="1" x14ac:dyDescent="0.35"/>
    <row r="14895" s="62" customFormat="1" x14ac:dyDescent="0.35"/>
    <row r="14896" s="62" customFormat="1" x14ac:dyDescent="0.35"/>
    <row r="14897" s="62" customFormat="1" x14ac:dyDescent="0.35"/>
    <row r="14898" s="62" customFormat="1" x14ac:dyDescent="0.35"/>
    <row r="14899" s="62" customFormat="1" x14ac:dyDescent="0.35"/>
    <row r="14900" s="62" customFormat="1" x14ac:dyDescent="0.35"/>
    <row r="14901" s="62" customFormat="1" x14ac:dyDescent="0.35"/>
    <row r="14902" s="62" customFormat="1" x14ac:dyDescent="0.35"/>
    <row r="14903" s="62" customFormat="1" x14ac:dyDescent="0.35"/>
    <row r="14904" s="62" customFormat="1" x14ac:dyDescent="0.35"/>
    <row r="14905" s="62" customFormat="1" x14ac:dyDescent="0.35"/>
    <row r="14906" s="62" customFormat="1" x14ac:dyDescent="0.35"/>
    <row r="14907" s="62" customFormat="1" x14ac:dyDescent="0.35"/>
    <row r="14908" s="62" customFormat="1" x14ac:dyDescent="0.35"/>
    <row r="14909" s="62" customFormat="1" x14ac:dyDescent="0.35"/>
    <row r="14910" s="62" customFormat="1" x14ac:dyDescent="0.35"/>
    <row r="14911" s="62" customFormat="1" x14ac:dyDescent="0.35"/>
    <row r="14912" s="62" customFormat="1" x14ac:dyDescent="0.35"/>
    <row r="14913" s="62" customFormat="1" x14ac:dyDescent="0.35"/>
    <row r="14914" s="62" customFormat="1" x14ac:dyDescent="0.35"/>
    <row r="14915" s="62" customFormat="1" x14ac:dyDescent="0.35"/>
    <row r="14916" s="62" customFormat="1" x14ac:dyDescent="0.35"/>
    <row r="14917" s="62" customFormat="1" x14ac:dyDescent="0.35"/>
    <row r="14918" s="62" customFormat="1" x14ac:dyDescent="0.35"/>
    <row r="14919" s="62" customFormat="1" x14ac:dyDescent="0.35"/>
    <row r="14920" s="62" customFormat="1" x14ac:dyDescent="0.35"/>
    <row r="14921" s="62" customFormat="1" x14ac:dyDescent="0.35"/>
    <row r="14922" s="62" customFormat="1" x14ac:dyDescent="0.35"/>
    <row r="14923" s="62" customFormat="1" x14ac:dyDescent="0.35"/>
    <row r="14924" s="62" customFormat="1" x14ac:dyDescent="0.35"/>
    <row r="14925" s="62" customFormat="1" x14ac:dyDescent="0.35"/>
    <row r="14926" s="62" customFormat="1" x14ac:dyDescent="0.35"/>
    <row r="14927" s="62" customFormat="1" x14ac:dyDescent="0.35"/>
    <row r="14928" s="62" customFormat="1" x14ac:dyDescent="0.35"/>
    <row r="14929" s="62" customFormat="1" x14ac:dyDescent="0.35"/>
    <row r="14930" s="62" customFormat="1" x14ac:dyDescent="0.35"/>
    <row r="14931" s="62" customFormat="1" x14ac:dyDescent="0.35"/>
    <row r="14932" s="62" customFormat="1" x14ac:dyDescent="0.35"/>
    <row r="14933" s="62" customFormat="1" x14ac:dyDescent="0.35"/>
    <row r="14934" s="62" customFormat="1" x14ac:dyDescent="0.35"/>
    <row r="14935" s="62" customFormat="1" x14ac:dyDescent="0.35"/>
    <row r="14936" s="62" customFormat="1" x14ac:dyDescent="0.35"/>
    <row r="14937" s="62" customFormat="1" x14ac:dyDescent="0.35"/>
    <row r="14938" s="62" customFormat="1" x14ac:dyDescent="0.35"/>
    <row r="14939" s="62" customFormat="1" x14ac:dyDescent="0.35"/>
    <row r="14940" s="62" customFormat="1" x14ac:dyDescent="0.35"/>
    <row r="14941" s="62" customFormat="1" x14ac:dyDescent="0.35"/>
    <row r="14942" s="62" customFormat="1" x14ac:dyDescent="0.35"/>
    <row r="14943" s="62" customFormat="1" x14ac:dyDescent="0.35"/>
    <row r="14944" s="62" customFormat="1" x14ac:dyDescent="0.35"/>
    <row r="14945" s="62" customFormat="1" x14ac:dyDescent="0.35"/>
    <row r="14946" s="62" customFormat="1" x14ac:dyDescent="0.35"/>
    <row r="14947" s="62" customFormat="1" x14ac:dyDescent="0.35"/>
    <row r="14948" s="62" customFormat="1" x14ac:dyDescent="0.35"/>
    <row r="14949" s="62" customFormat="1" x14ac:dyDescent="0.35"/>
    <row r="14950" s="62" customFormat="1" x14ac:dyDescent="0.35"/>
    <row r="14951" s="62" customFormat="1" x14ac:dyDescent="0.35"/>
    <row r="14952" s="62" customFormat="1" x14ac:dyDescent="0.35"/>
    <row r="14953" s="62" customFormat="1" x14ac:dyDescent="0.35"/>
    <row r="14954" s="62" customFormat="1" x14ac:dyDescent="0.35"/>
    <row r="14955" s="62" customFormat="1" x14ac:dyDescent="0.35"/>
    <row r="14956" s="62" customFormat="1" x14ac:dyDescent="0.35"/>
    <row r="14957" s="62" customFormat="1" x14ac:dyDescent="0.35"/>
    <row r="14958" s="62" customFormat="1" x14ac:dyDescent="0.35"/>
    <row r="14959" s="62" customFormat="1" x14ac:dyDescent="0.35"/>
    <row r="14960" s="62" customFormat="1" x14ac:dyDescent="0.35"/>
    <row r="14961" s="62" customFormat="1" x14ac:dyDescent="0.35"/>
    <row r="14962" s="62" customFormat="1" x14ac:dyDescent="0.35"/>
    <row r="14963" s="62" customFormat="1" x14ac:dyDescent="0.35"/>
    <row r="14964" s="62" customFormat="1" x14ac:dyDescent="0.35"/>
    <row r="14965" s="62" customFormat="1" x14ac:dyDescent="0.35"/>
    <row r="14966" s="62" customFormat="1" x14ac:dyDescent="0.35"/>
    <row r="14967" s="62" customFormat="1" x14ac:dyDescent="0.35"/>
    <row r="14968" s="62" customFormat="1" x14ac:dyDescent="0.35"/>
    <row r="14969" s="62" customFormat="1" x14ac:dyDescent="0.35"/>
    <row r="14970" s="62" customFormat="1" x14ac:dyDescent="0.35"/>
    <row r="14971" s="62" customFormat="1" x14ac:dyDescent="0.35"/>
    <row r="14972" s="62" customFormat="1" x14ac:dyDescent="0.35"/>
    <row r="14973" s="62" customFormat="1" x14ac:dyDescent="0.35"/>
    <row r="14974" s="62" customFormat="1" x14ac:dyDescent="0.35"/>
    <row r="14975" s="62" customFormat="1" x14ac:dyDescent="0.35"/>
    <row r="14976" s="62" customFormat="1" x14ac:dyDescent="0.35"/>
    <row r="14977" s="62" customFormat="1" x14ac:dyDescent="0.35"/>
    <row r="14978" s="62" customFormat="1" x14ac:dyDescent="0.35"/>
    <row r="14979" s="62" customFormat="1" x14ac:dyDescent="0.35"/>
    <row r="14980" s="62" customFormat="1" x14ac:dyDescent="0.35"/>
    <row r="14981" s="62" customFormat="1" x14ac:dyDescent="0.35"/>
    <row r="14982" s="62" customFormat="1" x14ac:dyDescent="0.35"/>
    <row r="14983" s="62" customFormat="1" x14ac:dyDescent="0.35"/>
    <row r="14984" s="62" customFormat="1" x14ac:dyDescent="0.35"/>
    <row r="14985" s="62" customFormat="1" x14ac:dyDescent="0.35"/>
    <row r="14986" s="62" customFormat="1" x14ac:dyDescent="0.35"/>
    <row r="14987" s="62" customFormat="1" x14ac:dyDescent="0.35"/>
    <row r="14988" s="62" customFormat="1" x14ac:dyDescent="0.35"/>
    <row r="14989" s="62" customFormat="1" x14ac:dyDescent="0.35"/>
    <row r="14990" s="62" customFormat="1" x14ac:dyDescent="0.35"/>
    <row r="14991" s="62" customFormat="1" x14ac:dyDescent="0.35"/>
    <row r="14992" s="62" customFormat="1" x14ac:dyDescent="0.35"/>
    <row r="14993" s="62" customFormat="1" x14ac:dyDescent="0.35"/>
    <row r="14994" s="62" customFormat="1" x14ac:dyDescent="0.35"/>
    <row r="14995" s="62" customFormat="1" x14ac:dyDescent="0.35"/>
    <row r="14996" s="62" customFormat="1" x14ac:dyDescent="0.35"/>
    <row r="14997" s="62" customFormat="1" x14ac:dyDescent="0.35"/>
    <row r="14998" s="62" customFormat="1" x14ac:dyDescent="0.35"/>
    <row r="14999" s="62" customFormat="1" x14ac:dyDescent="0.35"/>
    <row r="15000" s="62" customFormat="1" x14ac:dyDescent="0.35"/>
    <row r="15001" s="62" customFormat="1" x14ac:dyDescent="0.35"/>
    <row r="15002" s="62" customFormat="1" x14ac:dyDescent="0.35"/>
    <row r="15003" s="62" customFormat="1" x14ac:dyDescent="0.35"/>
    <row r="15004" s="62" customFormat="1" x14ac:dyDescent="0.35"/>
    <row r="15005" s="62" customFormat="1" x14ac:dyDescent="0.35"/>
    <row r="15006" s="62" customFormat="1" x14ac:dyDescent="0.35"/>
    <row r="15007" s="62" customFormat="1" x14ac:dyDescent="0.35"/>
    <row r="15008" s="62" customFormat="1" x14ac:dyDescent="0.35"/>
    <row r="15009" s="62" customFormat="1" x14ac:dyDescent="0.35"/>
    <row r="15010" s="62" customFormat="1" x14ac:dyDescent="0.35"/>
    <row r="15011" s="62" customFormat="1" x14ac:dyDescent="0.35"/>
    <row r="15012" s="62" customFormat="1" x14ac:dyDescent="0.35"/>
    <row r="15013" s="62" customFormat="1" x14ac:dyDescent="0.35"/>
    <row r="15014" s="62" customFormat="1" x14ac:dyDescent="0.35"/>
    <row r="15015" s="62" customFormat="1" x14ac:dyDescent="0.35"/>
    <row r="15016" s="62" customFormat="1" x14ac:dyDescent="0.35"/>
    <row r="15017" s="62" customFormat="1" x14ac:dyDescent="0.35"/>
    <row r="15018" s="62" customFormat="1" x14ac:dyDescent="0.35"/>
    <row r="15019" s="62" customFormat="1" x14ac:dyDescent="0.35"/>
    <row r="15020" s="62" customFormat="1" x14ac:dyDescent="0.35"/>
    <row r="15021" s="62" customFormat="1" x14ac:dyDescent="0.35"/>
    <row r="15022" s="62" customFormat="1" x14ac:dyDescent="0.35"/>
    <row r="15023" s="62" customFormat="1" x14ac:dyDescent="0.35"/>
    <row r="15024" s="62" customFormat="1" x14ac:dyDescent="0.35"/>
    <row r="15025" s="62" customFormat="1" x14ac:dyDescent="0.35"/>
    <row r="15026" s="62" customFormat="1" x14ac:dyDescent="0.35"/>
    <row r="15027" s="62" customFormat="1" x14ac:dyDescent="0.35"/>
    <row r="15028" s="62" customFormat="1" x14ac:dyDescent="0.35"/>
    <row r="15029" s="62" customFormat="1" x14ac:dyDescent="0.35"/>
    <row r="15030" s="62" customFormat="1" x14ac:dyDescent="0.35"/>
    <row r="15031" s="62" customFormat="1" x14ac:dyDescent="0.35"/>
    <row r="15032" s="62" customFormat="1" x14ac:dyDescent="0.35"/>
    <row r="15033" s="62" customFormat="1" x14ac:dyDescent="0.35"/>
    <row r="15034" s="62" customFormat="1" x14ac:dyDescent="0.35"/>
    <row r="15035" s="62" customFormat="1" x14ac:dyDescent="0.35"/>
    <row r="15036" s="62" customFormat="1" x14ac:dyDescent="0.35"/>
    <row r="15037" s="62" customFormat="1" x14ac:dyDescent="0.35"/>
    <row r="15038" s="62" customFormat="1" x14ac:dyDescent="0.35"/>
    <row r="15039" s="62" customFormat="1" x14ac:dyDescent="0.35"/>
    <row r="15040" s="62" customFormat="1" x14ac:dyDescent="0.35"/>
    <row r="15041" s="62" customFormat="1" x14ac:dyDescent="0.35"/>
    <row r="15042" s="62" customFormat="1" x14ac:dyDescent="0.35"/>
    <row r="15043" s="62" customFormat="1" x14ac:dyDescent="0.35"/>
    <row r="15044" s="62" customFormat="1" x14ac:dyDescent="0.35"/>
    <row r="15045" s="62" customFormat="1" x14ac:dyDescent="0.35"/>
    <row r="15046" s="62" customFormat="1" x14ac:dyDescent="0.35"/>
    <row r="15047" s="62" customFormat="1" x14ac:dyDescent="0.35"/>
    <row r="15048" s="62" customFormat="1" x14ac:dyDescent="0.35"/>
    <row r="15049" s="62" customFormat="1" x14ac:dyDescent="0.35"/>
    <row r="15050" s="62" customFormat="1" x14ac:dyDescent="0.35"/>
    <row r="15051" s="62" customFormat="1" x14ac:dyDescent="0.35"/>
    <row r="15052" s="62" customFormat="1" x14ac:dyDescent="0.35"/>
    <row r="15053" s="62" customFormat="1" x14ac:dyDescent="0.35"/>
    <row r="15054" s="62" customFormat="1" x14ac:dyDescent="0.35"/>
    <row r="15055" s="62" customFormat="1" x14ac:dyDescent="0.35"/>
    <row r="15056" s="62" customFormat="1" x14ac:dyDescent="0.35"/>
    <row r="15057" s="62" customFormat="1" x14ac:dyDescent="0.35"/>
    <row r="15058" s="62" customFormat="1" x14ac:dyDescent="0.35"/>
    <row r="15059" s="62" customFormat="1" x14ac:dyDescent="0.35"/>
    <row r="15060" s="62" customFormat="1" x14ac:dyDescent="0.35"/>
    <row r="15061" s="62" customFormat="1" x14ac:dyDescent="0.35"/>
    <row r="15062" s="62" customFormat="1" x14ac:dyDescent="0.35"/>
    <row r="15063" s="62" customFormat="1" x14ac:dyDescent="0.35"/>
    <row r="15064" s="62" customFormat="1" x14ac:dyDescent="0.35"/>
    <row r="15065" s="62" customFormat="1" x14ac:dyDescent="0.35"/>
    <row r="15066" s="62" customFormat="1" x14ac:dyDescent="0.35"/>
    <row r="15067" s="62" customFormat="1" x14ac:dyDescent="0.35"/>
    <row r="15068" s="62" customFormat="1" x14ac:dyDescent="0.35"/>
    <row r="15069" s="62" customFormat="1" x14ac:dyDescent="0.35"/>
    <row r="15070" s="62" customFormat="1" x14ac:dyDescent="0.35"/>
    <row r="15071" s="62" customFormat="1" x14ac:dyDescent="0.35"/>
    <row r="15072" s="62" customFormat="1" x14ac:dyDescent="0.35"/>
    <row r="15073" s="62" customFormat="1" x14ac:dyDescent="0.35"/>
    <row r="15074" s="62" customFormat="1" x14ac:dyDescent="0.35"/>
    <row r="15075" s="62" customFormat="1" x14ac:dyDescent="0.35"/>
    <row r="15076" s="62" customFormat="1" x14ac:dyDescent="0.35"/>
    <row r="15077" s="62" customFormat="1" x14ac:dyDescent="0.35"/>
    <row r="15078" s="62" customFormat="1" x14ac:dyDescent="0.35"/>
    <row r="15079" s="62" customFormat="1" x14ac:dyDescent="0.35"/>
    <row r="15080" s="62" customFormat="1" x14ac:dyDescent="0.35"/>
    <row r="15081" s="62" customFormat="1" x14ac:dyDescent="0.35"/>
    <row r="15082" s="62" customFormat="1" x14ac:dyDescent="0.35"/>
    <row r="15083" s="62" customFormat="1" x14ac:dyDescent="0.35"/>
    <row r="15084" s="62" customFormat="1" x14ac:dyDescent="0.35"/>
    <row r="15085" s="62" customFormat="1" x14ac:dyDescent="0.35"/>
    <row r="15086" s="62" customFormat="1" x14ac:dyDescent="0.35"/>
    <row r="15087" s="62" customFormat="1" x14ac:dyDescent="0.35"/>
    <row r="15088" s="62" customFormat="1" x14ac:dyDescent="0.35"/>
    <row r="15089" s="62" customFormat="1" x14ac:dyDescent="0.35"/>
    <row r="15090" s="62" customFormat="1" x14ac:dyDescent="0.35"/>
    <row r="15091" s="62" customFormat="1" x14ac:dyDescent="0.35"/>
    <row r="15092" s="62" customFormat="1" x14ac:dyDescent="0.35"/>
    <row r="15093" s="62" customFormat="1" x14ac:dyDescent="0.35"/>
    <row r="15094" s="62" customFormat="1" x14ac:dyDescent="0.35"/>
    <row r="15095" s="62" customFormat="1" x14ac:dyDescent="0.35"/>
    <row r="15096" s="62" customFormat="1" x14ac:dyDescent="0.35"/>
    <row r="15097" s="62" customFormat="1" x14ac:dyDescent="0.35"/>
    <row r="15098" s="62" customFormat="1" x14ac:dyDescent="0.35"/>
    <row r="15099" s="62" customFormat="1" x14ac:dyDescent="0.35"/>
    <row r="15100" s="62" customFormat="1" x14ac:dyDescent="0.35"/>
    <row r="15101" s="62" customFormat="1" x14ac:dyDescent="0.35"/>
    <row r="15102" s="62" customFormat="1" x14ac:dyDescent="0.35"/>
    <row r="15103" s="62" customFormat="1" x14ac:dyDescent="0.35"/>
    <row r="15104" s="62" customFormat="1" x14ac:dyDescent="0.35"/>
    <row r="15105" s="62" customFormat="1" x14ac:dyDescent="0.35"/>
    <row r="15106" s="62" customFormat="1" x14ac:dyDescent="0.35"/>
    <row r="15107" s="62" customFormat="1" x14ac:dyDescent="0.35"/>
    <row r="15108" s="62" customFormat="1" x14ac:dyDescent="0.35"/>
    <row r="15109" s="62" customFormat="1" x14ac:dyDescent="0.35"/>
    <row r="15110" s="62" customFormat="1" x14ac:dyDescent="0.35"/>
    <row r="15111" s="62" customFormat="1" x14ac:dyDescent="0.35"/>
    <row r="15112" s="62" customFormat="1" x14ac:dyDescent="0.35"/>
    <row r="15113" s="62" customFormat="1" x14ac:dyDescent="0.35"/>
    <row r="15114" s="62" customFormat="1" x14ac:dyDescent="0.35"/>
    <row r="15115" s="62" customFormat="1" x14ac:dyDescent="0.35"/>
    <row r="15116" s="62" customFormat="1" x14ac:dyDescent="0.35"/>
    <row r="15117" s="62" customFormat="1" x14ac:dyDescent="0.35"/>
    <row r="15118" s="62" customFormat="1" x14ac:dyDescent="0.35"/>
    <row r="15119" s="62" customFormat="1" x14ac:dyDescent="0.35"/>
    <row r="15120" s="62" customFormat="1" x14ac:dyDescent="0.35"/>
    <row r="15121" s="62" customFormat="1" x14ac:dyDescent="0.35"/>
    <row r="15122" s="62" customFormat="1" x14ac:dyDescent="0.35"/>
    <row r="15123" s="62" customFormat="1" x14ac:dyDescent="0.35"/>
    <row r="15124" s="62" customFormat="1" x14ac:dyDescent="0.35"/>
    <row r="15125" s="62" customFormat="1" x14ac:dyDescent="0.35"/>
    <row r="15126" s="62" customFormat="1" x14ac:dyDescent="0.35"/>
    <row r="15127" s="62" customFormat="1" x14ac:dyDescent="0.35"/>
    <row r="15128" s="62" customFormat="1" x14ac:dyDescent="0.35"/>
    <row r="15129" s="62" customFormat="1" x14ac:dyDescent="0.35"/>
    <row r="15130" s="62" customFormat="1" x14ac:dyDescent="0.35"/>
    <row r="15131" s="62" customFormat="1" x14ac:dyDescent="0.35"/>
    <row r="15132" s="62" customFormat="1" x14ac:dyDescent="0.35"/>
    <row r="15133" s="62" customFormat="1" x14ac:dyDescent="0.35"/>
    <row r="15134" s="62" customFormat="1" x14ac:dyDescent="0.35"/>
    <row r="15135" s="62" customFormat="1" x14ac:dyDescent="0.35"/>
    <row r="15136" s="62" customFormat="1" x14ac:dyDescent="0.35"/>
    <row r="15137" s="62" customFormat="1" x14ac:dyDescent="0.35"/>
    <row r="15138" s="62" customFormat="1" x14ac:dyDescent="0.35"/>
    <row r="15139" s="62" customFormat="1" x14ac:dyDescent="0.35"/>
    <row r="15140" s="62" customFormat="1" x14ac:dyDescent="0.35"/>
    <row r="15141" s="62" customFormat="1" x14ac:dyDescent="0.35"/>
    <row r="15142" s="62" customFormat="1" x14ac:dyDescent="0.35"/>
    <row r="15143" s="62" customFormat="1" x14ac:dyDescent="0.35"/>
    <row r="15144" s="62" customFormat="1" x14ac:dyDescent="0.35"/>
    <row r="15145" s="62" customFormat="1" x14ac:dyDescent="0.35"/>
    <row r="15146" s="62" customFormat="1" x14ac:dyDescent="0.35"/>
    <row r="15147" s="62" customFormat="1" x14ac:dyDescent="0.35"/>
    <row r="15148" s="62" customFormat="1" x14ac:dyDescent="0.35"/>
    <row r="15149" s="62" customFormat="1" x14ac:dyDescent="0.35"/>
    <row r="15150" s="62" customFormat="1" x14ac:dyDescent="0.35"/>
    <row r="15151" s="62" customFormat="1" x14ac:dyDescent="0.35"/>
    <row r="15152" s="62" customFormat="1" x14ac:dyDescent="0.35"/>
    <row r="15153" s="62" customFormat="1" x14ac:dyDescent="0.35"/>
    <row r="15154" s="62" customFormat="1" x14ac:dyDescent="0.35"/>
    <row r="15155" s="62" customFormat="1" x14ac:dyDescent="0.35"/>
    <row r="15156" s="62" customFormat="1" x14ac:dyDescent="0.35"/>
    <row r="15157" s="62" customFormat="1" x14ac:dyDescent="0.35"/>
    <row r="15158" s="62" customFormat="1" x14ac:dyDescent="0.35"/>
    <row r="15159" s="62" customFormat="1" x14ac:dyDescent="0.35"/>
    <row r="15160" s="62" customFormat="1" x14ac:dyDescent="0.35"/>
    <row r="15161" s="62" customFormat="1" x14ac:dyDescent="0.35"/>
    <row r="15162" s="62" customFormat="1" x14ac:dyDescent="0.35"/>
    <row r="15163" s="62" customFormat="1" x14ac:dyDescent="0.35"/>
    <row r="15164" s="62" customFormat="1" x14ac:dyDescent="0.35"/>
    <row r="15165" s="62" customFormat="1" x14ac:dyDescent="0.35"/>
    <row r="15166" s="62" customFormat="1" x14ac:dyDescent="0.35"/>
    <row r="15167" s="62" customFormat="1" x14ac:dyDescent="0.35"/>
    <row r="15168" s="62" customFormat="1" x14ac:dyDescent="0.35"/>
    <row r="15169" s="62" customFormat="1" x14ac:dyDescent="0.35"/>
    <row r="15170" s="62" customFormat="1" x14ac:dyDescent="0.35"/>
    <row r="15171" s="62" customFormat="1" x14ac:dyDescent="0.35"/>
    <row r="15172" s="62" customFormat="1" x14ac:dyDescent="0.35"/>
    <row r="15173" s="62" customFormat="1" x14ac:dyDescent="0.35"/>
    <row r="15174" s="62" customFormat="1" x14ac:dyDescent="0.35"/>
    <row r="15175" s="62" customFormat="1" x14ac:dyDescent="0.35"/>
    <row r="15176" s="62" customFormat="1" x14ac:dyDescent="0.35"/>
    <row r="15177" s="62" customFormat="1" x14ac:dyDescent="0.35"/>
    <row r="15178" s="62" customFormat="1" x14ac:dyDescent="0.35"/>
    <row r="15179" s="62" customFormat="1" x14ac:dyDescent="0.35"/>
    <row r="15180" s="62" customFormat="1" x14ac:dyDescent="0.35"/>
    <row r="15181" s="62" customFormat="1" x14ac:dyDescent="0.35"/>
    <row r="15182" s="62" customFormat="1" x14ac:dyDescent="0.35"/>
    <row r="15183" s="62" customFormat="1" x14ac:dyDescent="0.35"/>
    <row r="15184" s="62" customFormat="1" x14ac:dyDescent="0.35"/>
    <row r="15185" s="62" customFormat="1" x14ac:dyDescent="0.35"/>
    <row r="15186" s="62" customFormat="1" x14ac:dyDescent="0.35"/>
    <row r="15187" s="62" customFormat="1" x14ac:dyDescent="0.35"/>
    <row r="15188" s="62" customFormat="1" x14ac:dyDescent="0.35"/>
    <row r="15189" s="62" customFormat="1" x14ac:dyDescent="0.35"/>
    <row r="15190" s="62" customFormat="1" x14ac:dyDescent="0.35"/>
    <row r="15191" s="62" customFormat="1" x14ac:dyDescent="0.35"/>
    <row r="15192" s="62" customFormat="1" x14ac:dyDescent="0.35"/>
    <row r="15193" s="62" customFormat="1" x14ac:dyDescent="0.35"/>
    <row r="15194" s="62" customFormat="1" x14ac:dyDescent="0.35"/>
    <row r="15195" s="62" customFormat="1" x14ac:dyDescent="0.35"/>
    <row r="15196" s="62" customFormat="1" x14ac:dyDescent="0.35"/>
    <row r="15197" s="62" customFormat="1" x14ac:dyDescent="0.35"/>
    <row r="15198" s="62" customFormat="1" x14ac:dyDescent="0.35"/>
    <row r="15199" s="62" customFormat="1" x14ac:dyDescent="0.35"/>
    <row r="15200" s="62" customFormat="1" x14ac:dyDescent="0.35"/>
    <row r="15201" s="62" customFormat="1" x14ac:dyDescent="0.35"/>
    <row r="15202" s="62" customFormat="1" x14ac:dyDescent="0.35"/>
    <row r="15203" s="62" customFormat="1" x14ac:dyDescent="0.35"/>
    <row r="15204" s="62" customFormat="1" x14ac:dyDescent="0.35"/>
    <row r="15205" s="62" customFormat="1" x14ac:dyDescent="0.35"/>
    <row r="15206" s="62" customFormat="1" x14ac:dyDescent="0.35"/>
    <row r="15207" s="62" customFormat="1" x14ac:dyDescent="0.35"/>
    <row r="15208" s="62" customFormat="1" x14ac:dyDescent="0.35"/>
    <row r="15209" s="62" customFormat="1" x14ac:dyDescent="0.35"/>
    <row r="15210" s="62" customFormat="1" x14ac:dyDescent="0.35"/>
    <row r="15211" s="62" customFormat="1" x14ac:dyDescent="0.35"/>
    <row r="15212" s="62" customFormat="1" x14ac:dyDescent="0.35"/>
    <row r="15213" s="62" customFormat="1" x14ac:dyDescent="0.35"/>
    <row r="15214" s="62" customFormat="1" x14ac:dyDescent="0.35"/>
    <row r="15215" s="62" customFormat="1" x14ac:dyDescent="0.35"/>
    <row r="15216" s="62" customFormat="1" x14ac:dyDescent="0.35"/>
    <row r="15217" s="62" customFormat="1" x14ac:dyDescent="0.35"/>
    <row r="15218" s="62" customFormat="1" x14ac:dyDescent="0.35"/>
    <row r="15219" s="62" customFormat="1" x14ac:dyDescent="0.35"/>
    <row r="15220" s="62" customFormat="1" x14ac:dyDescent="0.35"/>
    <row r="15221" s="62" customFormat="1" x14ac:dyDescent="0.35"/>
    <row r="15222" s="62" customFormat="1" x14ac:dyDescent="0.35"/>
    <row r="15223" s="62" customFormat="1" x14ac:dyDescent="0.35"/>
    <row r="15224" s="62" customFormat="1" x14ac:dyDescent="0.35"/>
    <row r="15225" s="62" customFormat="1" x14ac:dyDescent="0.35"/>
    <row r="15226" s="62" customFormat="1" x14ac:dyDescent="0.35"/>
    <row r="15227" s="62" customFormat="1" x14ac:dyDescent="0.35"/>
    <row r="15228" s="62" customFormat="1" x14ac:dyDescent="0.35"/>
    <row r="15229" s="62" customFormat="1" x14ac:dyDescent="0.35"/>
    <row r="15230" s="62" customFormat="1" x14ac:dyDescent="0.35"/>
    <row r="15231" s="62" customFormat="1" x14ac:dyDescent="0.35"/>
    <row r="15232" s="62" customFormat="1" x14ac:dyDescent="0.35"/>
    <row r="15233" s="62" customFormat="1" x14ac:dyDescent="0.35"/>
    <row r="15234" s="62" customFormat="1" x14ac:dyDescent="0.35"/>
    <row r="15235" s="62" customFormat="1" x14ac:dyDescent="0.35"/>
    <row r="15236" s="62" customFormat="1" x14ac:dyDescent="0.35"/>
    <row r="15237" s="62" customFormat="1" x14ac:dyDescent="0.35"/>
    <row r="15238" s="62" customFormat="1" x14ac:dyDescent="0.35"/>
    <row r="15239" s="62" customFormat="1" x14ac:dyDescent="0.35"/>
    <row r="15240" s="62" customFormat="1" x14ac:dyDescent="0.35"/>
    <row r="15241" s="62" customFormat="1" x14ac:dyDescent="0.35"/>
    <row r="15242" s="62" customFormat="1" x14ac:dyDescent="0.35"/>
    <row r="15243" s="62" customFormat="1" x14ac:dyDescent="0.35"/>
    <row r="15244" s="62" customFormat="1" x14ac:dyDescent="0.35"/>
    <row r="15245" s="62" customFormat="1" x14ac:dyDescent="0.35"/>
    <row r="15246" s="62" customFormat="1" x14ac:dyDescent="0.35"/>
    <row r="15247" s="62" customFormat="1" x14ac:dyDescent="0.35"/>
    <row r="15248" s="62" customFormat="1" x14ac:dyDescent="0.35"/>
    <row r="15249" s="62" customFormat="1" x14ac:dyDescent="0.35"/>
    <row r="15250" s="62" customFormat="1" x14ac:dyDescent="0.35"/>
    <row r="15251" s="62" customFormat="1" x14ac:dyDescent="0.35"/>
    <row r="15252" s="62" customFormat="1" x14ac:dyDescent="0.35"/>
    <row r="15253" s="62" customFormat="1" x14ac:dyDescent="0.35"/>
    <row r="15254" s="62" customFormat="1" x14ac:dyDescent="0.35"/>
    <row r="15255" s="62" customFormat="1" x14ac:dyDescent="0.35"/>
    <row r="15256" s="62" customFormat="1" x14ac:dyDescent="0.35"/>
    <row r="15257" s="62" customFormat="1" x14ac:dyDescent="0.35"/>
    <row r="15258" s="62" customFormat="1" x14ac:dyDescent="0.35"/>
    <row r="15259" s="62" customFormat="1" x14ac:dyDescent="0.35"/>
    <row r="15260" s="62" customFormat="1" x14ac:dyDescent="0.35"/>
    <row r="15261" s="62" customFormat="1" x14ac:dyDescent="0.35"/>
    <row r="15262" s="62" customFormat="1" x14ac:dyDescent="0.35"/>
    <row r="15263" s="62" customFormat="1" x14ac:dyDescent="0.35"/>
    <row r="15264" s="62" customFormat="1" x14ac:dyDescent="0.35"/>
    <row r="15265" s="62" customFormat="1" x14ac:dyDescent="0.35"/>
    <row r="15266" s="62" customFormat="1" x14ac:dyDescent="0.35"/>
    <row r="15267" s="62" customFormat="1" x14ac:dyDescent="0.35"/>
    <row r="15268" s="62" customFormat="1" x14ac:dyDescent="0.35"/>
    <row r="15269" s="62" customFormat="1" x14ac:dyDescent="0.35"/>
    <row r="15270" s="62" customFormat="1" x14ac:dyDescent="0.35"/>
    <row r="15271" s="62" customFormat="1" x14ac:dyDescent="0.35"/>
    <row r="15272" s="62" customFormat="1" x14ac:dyDescent="0.35"/>
    <row r="15273" s="62" customFormat="1" x14ac:dyDescent="0.35"/>
    <row r="15274" s="62" customFormat="1" x14ac:dyDescent="0.35"/>
    <row r="15275" s="62" customFormat="1" x14ac:dyDescent="0.35"/>
    <row r="15276" s="62" customFormat="1" x14ac:dyDescent="0.35"/>
    <row r="15277" s="62" customFormat="1" x14ac:dyDescent="0.35"/>
    <row r="15278" s="62" customFormat="1" x14ac:dyDescent="0.35"/>
    <row r="15279" s="62" customFormat="1" x14ac:dyDescent="0.35"/>
    <row r="15280" s="62" customFormat="1" x14ac:dyDescent="0.35"/>
    <row r="15281" s="62" customFormat="1" x14ac:dyDescent="0.35"/>
    <row r="15282" s="62" customFormat="1" x14ac:dyDescent="0.35"/>
    <row r="15283" s="62" customFormat="1" x14ac:dyDescent="0.35"/>
    <row r="15284" s="62" customFormat="1" x14ac:dyDescent="0.35"/>
    <row r="15285" s="62" customFormat="1" x14ac:dyDescent="0.35"/>
    <row r="15286" s="62" customFormat="1" x14ac:dyDescent="0.35"/>
    <row r="15287" s="62" customFormat="1" x14ac:dyDescent="0.35"/>
    <row r="15288" s="62" customFormat="1" x14ac:dyDescent="0.35"/>
    <row r="15289" s="62" customFormat="1" x14ac:dyDescent="0.35"/>
    <row r="15290" s="62" customFormat="1" x14ac:dyDescent="0.35"/>
    <row r="15291" s="62" customFormat="1" x14ac:dyDescent="0.35"/>
    <row r="15292" s="62" customFormat="1" x14ac:dyDescent="0.35"/>
    <row r="15293" s="62" customFormat="1" x14ac:dyDescent="0.35"/>
    <row r="15294" s="62" customFormat="1" x14ac:dyDescent="0.35"/>
    <row r="15295" s="62" customFormat="1" x14ac:dyDescent="0.35"/>
    <row r="15296" s="62" customFormat="1" x14ac:dyDescent="0.35"/>
    <row r="15297" s="62" customFormat="1" x14ac:dyDescent="0.35"/>
    <row r="15298" s="62" customFormat="1" x14ac:dyDescent="0.35"/>
    <row r="15299" s="62" customFormat="1" x14ac:dyDescent="0.35"/>
    <row r="15300" s="62" customFormat="1" x14ac:dyDescent="0.35"/>
    <row r="15301" s="62" customFormat="1" x14ac:dyDescent="0.35"/>
    <row r="15302" s="62" customFormat="1" x14ac:dyDescent="0.35"/>
    <row r="15303" s="62" customFormat="1" x14ac:dyDescent="0.35"/>
    <row r="15304" s="62" customFormat="1" x14ac:dyDescent="0.35"/>
    <row r="15305" s="62" customFormat="1" x14ac:dyDescent="0.35"/>
    <row r="15306" s="62" customFormat="1" x14ac:dyDescent="0.35"/>
    <row r="15307" s="62" customFormat="1" x14ac:dyDescent="0.35"/>
    <row r="15308" s="62" customFormat="1" x14ac:dyDescent="0.35"/>
    <row r="15309" s="62" customFormat="1" x14ac:dyDescent="0.35"/>
    <row r="15310" s="62" customFormat="1" x14ac:dyDescent="0.35"/>
    <row r="15311" s="62" customFormat="1" x14ac:dyDescent="0.35"/>
    <row r="15312" s="62" customFormat="1" x14ac:dyDescent="0.35"/>
    <row r="15313" s="62" customFormat="1" x14ac:dyDescent="0.35"/>
    <row r="15314" s="62" customFormat="1" x14ac:dyDescent="0.35"/>
    <row r="15315" s="62" customFormat="1" x14ac:dyDescent="0.35"/>
    <row r="15316" s="62" customFormat="1" x14ac:dyDescent="0.35"/>
    <row r="15317" s="62" customFormat="1" x14ac:dyDescent="0.35"/>
    <row r="15318" s="62" customFormat="1" x14ac:dyDescent="0.35"/>
    <row r="15319" s="62" customFormat="1" x14ac:dyDescent="0.35"/>
    <row r="15320" s="62" customFormat="1" x14ac:dyDescent="0.35"/>
    <row r="15321" s="62" customFormat="1" x14ac:dyDescent="0.35"/>
    <row r="15322" s="62" customFormat="1" x14ac:dyDescent="0.35"/>
    <row r="15323" s="62" customFormat="1" x14ac:dyDescent="0.35"/>
    <row r="15324" s="62" customFormat="1" x14ac:dyDescent="0.35"/>
    <row r="15325" s="62" customFormat="1" x14ac:dyDescent="0.35"/>
    <row r="15326" s="62" customFormat="1" x14ac:dyDescent="0.35"/>
    <row r="15327" s="62" customFormat="1" x14ac:dyDescent="0.35"/>
    <row r="15328" s="62" customFormat="1" x14ac:dyDescent="0.35"/>
    <row r="15329" s="62" customFormat="1" x14ac:dyDescent="0.35"/>
    <row r="15330" s="62" customFormat="1" x14ac:dyDescent="0.35"/>
    <row r="15331" s="62" customFormat="1" x14ac:dyDescent="0.35"/>
    <row r="15332" s="62" customFormat="1" x14ac:dyDescent="0.35"/>
    <row r="15333" s="62" customFormat="1" x14ac:dyDescent="0.35"/>
    <row r="15334" s="62" customFormat="1" x14ac:dyDescent="0.35"/>
    <row r="15335" s="62" customFormat="1" x14ac:dyDescent="0.35"/>
    <row r="15336" s="62" customFormat="1" x14ac:dyDescent="0.35"/>
    <row r="15337" s="62" customFormat="1" x14ac:dyDescent="0.35"/>
    <row r="15338" s="62" customFormat="1" x14ac:dyDescent="0.35"/>
    <row r="15339" s="62" customFormat="1" x14ac:dyDescent="0.35"/>
    <row r="15340" s="62" customFormat="1" x14ac:dyDescent="0.35"/>
    <row r="15341" s="62" customFormat="1" x14ac:dyDescent="0.35"/>
    <row r="15342" s="62" customFormat="1" x14ac:dyDescent="0.35"/>
    <row r="15343" s="62" customFormat="1" x14ac:dyDescent="0.35"/>
    <row r="15344" s="62" customFormat="1" x14ac:dyDescent="0.35"/>
    <row r="15345" s="62" customFormat="1" x14ac:dyDescent="0.35"/>
    <row r="15346" s="62" customFormat="1" x14ac:dyDescent="0.35"/>
    <row r="15347" s="62" customFormat="1" x14ac:dyDescent="0.35"/>
    <row r="15348" s="62" customFormat="1" x14ac:dyDescent="0.35"/>
    <row r="15349" s="62" customFormat="1" x14ac:dyDescent="0.35"/>
    <row r="15350" s="62" customFormat="1" x14ac:dyDescent="0.35"/>
    <row r="15351" s="62" customFormat="1" x14ac:dyDescent="0.35"/>
    <row r="15352" s="62" customFormat="1" x14ac:dyDescent="0.35"/>
    <row r="15353" s="62" customFormat="1" x14ac:dyDescent="0.35"/>
    <row r="15354" s="62" customFormat="1" x14ac:dyDescent="0.35"/>
    <row r="15355" s="62" customFormat="1" x14ac:dyDescent="0.35"/>
    <row r="15356" s="62" customFormat="1" x14ac:dyDescent="0.35"/>
    <row r="15357" s="62" customFormat="1" x14ac:dyDescent="0.35"/>
    <row r="15358" s="62" customFormat="1" x14ac:dyDescent="0.35"/>
    <row r="15359" s="62" customFormat="1" x14ac:dyDescent="0.35"/>
    <row r="15360" s="62" customFormat="1" x14ac:dyDescent="0.35"/>
    <row r="15361" s="62" customFormat="1" x14ac:dyDescent="0.35"/>
    <row r="15362" s="62" customFormat="1" x14ac:dyDescent="0.35"/>
    <row r="15363" s="62" customFormat="1" x14ac:dyDescent="0.35"/>
    <row r="15364" s="62" customFormat="1" x14ac:dyDescent="0.35"/>
    <row r="15365" s="62" customFormat="1" x14ac:dyDescent="0.35"/>
    <row r="15366" s="62" customFormat="1" x14ac:dyDescent="0.35"/>
    <row r="15367" s="62" customFormat="1" x14ac:dyDescent="0.35"/>
    <row r="15368" s="62" customFormat="1" x14ac:dyDescent="0.35"/>
    <row r="15369" s="62" customFormat="1" x14ac:dyDescent="0.35"/>
    <row r="15370" s="62" customFormat="1" x14ac:dyDescent="0.35"/>
    <row r="15371" s="62" customFormat="1" x14ac:dyDescent="0.35"/>
    <row r="15372" s="62" customFormat="1" x14ac:dyDescent="0.35"/>
    <row r="15373" s="62" customFormat="1" x14ac:dyDescent="0.35"/>
    <row r="15374" s="62" customFormat="1" x14ac:dyDescent="0.35"/>
    <row r="15375" s="62" customFormat="1" x14ac:dyDescent="0.35"/>
    <row r="15376" s="62" customFormat="1" x14ac:dyDescent="0.35"/>
    <row r="15377" s="62" customFormat="1" x14ac:dyDescent="0.35"/>
    <row r="15378" s="62" customFormat="1" x14ac:dyDescent="0.35"/>
    <row r="15379" s="62" customFormat="1" x14ac:dyDescent="0.35"/>
    <row r="15380" s="62" customFormat="1" x14ac:dyDescent="0.35"/>
    <row r="15381" s="62" customFormat="1" x14ac:dyDescent="0.35"/>
    <row r="15382" s="62" customFormat="1" x14ac:dyDescent="0.35"/>
    <row r="15383" s="62" customFormat="1" x14ac:dyDescent="0.35"/>
    <row r="15384" s="62" customFormat="1" x14ac:dyDescent="0.35"/>
    <row r="15385" s="62" customFormat="1" x14ac:dyDescent="0.35"/>
    <row r="15386" s="62" customFormat="1" x14ac:dyDescent="0.35"/>
    <row r="15387" s="62" customFormat="1" x14ac:dyDescent="0.35"/>
    <row r="15388" s="62" customFormat="1" x14ac:dyDescent="0.35"/>
    <row r="15389" s="62" customFormat="1" x14ac:dyDescent="0.35"/>
    <row r="15390" s="62" customFormat="1" x14ac:dyDescent="0.35"/>
    <row r="15391" s="62" customFormat="1" x14ac:dyDescent="0.35"/>
    <row r="15392" s="62" customFormat="1" x14ac:dyDescent="0.35"/>
    <row r="15393" s="62" customFormat="1" x14ac:dyDescent="0.35"/>
    <row r="15394" s="62" customFormat="1" x14ac:dyDescent="0.35"/>
    <row r="15395" s="62" customFormat="1" x14ac:dyDescent="0.35"/>
    <row r="15396" s="62" customFormat="1" x14ac:dyDescent="0.35"/>
    <row r="15397" s="62" customFormat="1" x14ac:dyDescent="0.35"/>
    <row r="15398" s="62" customFormat="1" x14ac:dyDescent="0.35"/>
    <row r="15399" s="62" customFormat="1" x14ac:dyDescent="0.35"/>
    <row r="15400" s="62" customFormat="1" x14ac:dyDescent="0.35"/>
    <row r="15401" s="62" customFormat="1" x14ac:dyDescent="0.35"/>
    <row r="15402" s="62" customFormat="1" x14ac:dyDescent="0.35"/>
    <row r="15403" s="62" customFormat="1" x14ac:dyDescent="0.35"/>
    <row r="15404" s="62" customFormat="1" x14ac:dyDescent="0.35"/>
    <row r="15405" s="62" customFormat="1" x14ac:dyDescent="0.35"/>
    <row r="15406" s="62" customFormat="1" x14ac:dyDescent="0.35"/>
    <row r="15407" s="62" customFormat="1" x14ac:dyDescent="0.35"/>
    <row r="15408" s="62" customFormat="1" x14ac:dyDescent="0.35"/>
    <row r="15409" s="62" customFormat="1" x14ac:dyDescent="0.35"/>
    <row r="15410" s="62" customFormat="1" x14ac:dyDescent="0.35"/>
    <row r="15411" s="62" customFormat="1" x14ac:dyDescent="0.35"/>
    <row r="15412" s="62" customFormat="1" x14ac:dyDescent="0.35"/>
    <row r="15413" s="62" customFormat="1" x14ac:dyDescent="0.35"/>
    <row r="15414" s="62" customFormat="1" x14ac:dyDescent="0.35"/>
    <row r="15415" s="62" customFormat="1" x14ac:dyDescent="0.35"/>
    <row r="15416" s="62" customFormat="1" x14ac:dyDescent="0.35"/>
    <row r="15417" s="62" customFormat="1" x14ac:dyDescent="0.35"/>
    <row r="15418" s="62" customFormat="1" x14ac:dyDescent="0.35"/>
    <row r="15419" s="62" customFormat="1" x14ac:dyDescent="0.35"/>
    <row r="15420" s="62" customFormat="1" x14ac:dyDescent="0.35"/>
    <row r="15421" s="62" customFormat="1" x14ac:dyDescent="0.35"/>
    <row r="15422" s="62" customFormat="1" x14ac:dyDescent="0.35"/>
    <row r="15423" s="62" customFormat="1" x14ac:dyDescent="0.35"/>
    <row r="15424" s="62" customFormat="1" x14ac:dyDescent="0.35"/>
    <row r="15425" s="62" customFormat="1" x14ac:dyDescent="0.35"/>
    <row r="15426" s="62" customFormat="1" x14ac:dyDescent="0.35"/>
    <row r="15427" s="62" customFormat="1" x14ac:dyDescent="0.35"/>
    <row r="15428" s="62" customFormat="1" x14ac:dyDescent="0.35"/>
    <row r="15429" s="62" customFormat="1" x14ac:dyDescent="0.35"/>
    <row r="15430" s="62" customFormat="1" x14ac:dyDescent="0.35"/>
    <row r="15431" s="62" customFormat="1" x14ac:dyDescent="0.35"/>
    <row r="15432" s="62" customFormat="1" x14ac:dyDescent="0.35"/>
    <row r="15433" s="62" customFormat="1" x14ac:dyDescent="0.35"/>
    <row r="15434" s="62" customFormat="1" x14ac:dyDescent="0.35"/>
    <row r="15435" s="62" customFormat="1" x14ac:dyDescent="0.35"/>
    <row r="15436" s="62" customFormat="1" x14ac:dyDescent="0.35"/>
    <row r="15437" s="62" customFormat="1" x14ac:dyDescent="0.35"/>
    <row r="15438" s="62" customFormat="1" x14ac:dyDescent="0.35"/>
    <row r="15439" s="62" customFormat="1" x14ac:dyDescent="0.35"/>
    <row r="15440" s="62" customFormat="1" x14ac:dyDescent="0.35"/>
    <row r="15441" s="62" customFormat="1" x14ac:dyDescent="0.35"/>
    <row r="15442" s="62" customFormat="1" x14ac:dyDescent="0.35"/>
    <row r="15443" s="62" customFormat="1" x14ac:dyDescent="0.35"/>
    <row r="15444" s="62" customFormat="1" x14ac:dyDescent="0.35"/>
    <row r="15445" s="62" customFormat="1" x14ac:dyDescent="0.35"/>
    <row r="15446" s="62" customFormat="1" x14ac:dyDescent="0.35"/>
    <row r="15447" s="62" customFormat="1" x14ac:dyDescent="0.35"/>
    <row r="15448" s="62" customFormat="1" x14ac:dyDescent="0.35"/>
    <row r="15449" s="62" customFormat="1" x14ac:dyDescent="0.35"/>
    <row r="15450" s="62" customFormat="1" x14ac:dyDescent="0.35"/>
    <row r="15451" s="62" customFormat="1" x14ac:dyDescent="0.35"/>
    <row r="15452" s="62" customFormat="1" x14ac:dyDescent="0.35"/>
    <row r="15453" s="62" customFormat="1" x14ac:dyDescent="0.35"/>
    <row r="15454" s="62" customFormat="1" x14ac:dyDescent="0.35"/>
    <row r="15455" s="62" customFormat="1" x14ac:dyDescent="0.35"/>
    <row r="15456" s="62" customFormat="1" x14ac:dyDescent="0.35"/>
    <row r="15457" s="62" customFormat="1" x14ac:dyDescent="0.35"/>
    <row r="15458" s="62" customFormat="1" x14ac:dyDescent="0.35"/>
    <row r="15459" s="62" customFormat="1" x14ac:dyDescent="0.35"/>
    <row r="15460" s="62" customFormat="1" x14ac:dyDescent="0.35"/>
    <row r="15461" s="62" customFormat="1" x14ac:dyDescent="0.35"/>
    <row r="15462" s="62" customFormat="1" x14ac:dyDescent="0.35"/>
    <row r="15463" s="62" customFormat="1" x14ac:dyDescent="0.35"/>
    <row r="15464" s="62" customFormat="1" x14ac:dyDescent="0.35"/>
    <row r="15465" s="62" customFormat="1" x14ac:dyDescent="0.35"/>
    <row r="15466" s="62" customFormat="1" x14ac:dyDescent="0.35"/>
    <row r="15467" s="62" customFormat="1" x14ac:dyDescent="0.35"/>
    <row r="15468" s="62" customFormat="1" x14ac:dyDescent="0.35"/>
    <row r="15469" s="62" customFormat="1" x14ac:dyDescent="0.35"/>
    <row r="15470" s="62" customFormat="1" x14ac:dyDescent="0.35"/>
    <row r="15471" s="62" customFormat="1" x14ac:dyDescent="0.35"/>
    <row r="15472" s="62" customFormat="1" x14ac:dyDescent="0.35"/>
    <row r="15473" s="62" customFormat="1" x14ac:dyDescent="0.35"/>
    <row r="15474" s="62" customFormat="1" x14ac:dyDescent="0.35"/>
    <row r="15475" s="62" customFormat="1" x14ac:dyDescent="0.35"/>
    <row r="15476" s="62" customFormat="1" x14ac:dyDescent="0.35"/>
    <row r="15477" s="62" customFormat="1" x14ac:dyDescent="0.35"/>
    <row r="15478" s="62" customFormat="1" x14ac:dyDescent="0.35"/>
    <row r="15479" s="62" customFormat="1" x14ac:dyDescent="0.35"/>
    <row r="15480" s="62" customFormat="1" x14ac:dyDescent="0.35"/>
    <row r="15481" s="62" customFormat="1" x14ac:dyDescent="0.35"/>
    <row r="15482" s="62" customFormat="1" x14ac:dyDescent="0.35"/>
    <row r="15483" s="62" customFormat="1" x14ac:dyDescent="0.35"/>
    <row r="15484" s="62" customFormat="1" x14ac:dyDescent="0.35"/>
    <row r="15485" s="62" customFormat="1" x14ac:dyDescent="0.35"/>
    <row r="15486" s="62" customFormat="1" x14ac:dyDescent="0.35"/>
    <row r="15487" s="62" customFormat="1" x14ac:dyDescent="0.35"/>
    <row r="15488" s="62" customFormat="1" x14ac:dyDescent="0.35"/>
    <row r="15489" s="62" customFormat="1" x14ac:dyDescent="0.35"/>
    <row r="15490" s="62" customFormat="1" x14ac:dyDescent="0.35"/>
    <row r="15491" s="62" customFormat="1" x14ac:dyDescent="0.35"/>
    <row r="15492" s="62" customFormat="1" x14ac:dyDescent="0.35"/>
    <row r="15493" s="62" customFormat="1" x14ac:dyDescent="0.35"/>
    <row r="15494" s="62" customFormat="1" x14ac:dyDescent="0.35"/>
    <row r="15495" s="62" customFormat="1" x14ac:dyDescent="0.35"/>
    <row r="15496" s="62" customFormat="1" x14ac:dyDescent="0.35"/>
    <row r="15497" s="62" customFormat="1" x14ac:dyDescent="0.35"/>
    <row r="15498" s="62" customFormat="1" x14ac:dyDescent="0.35"/>
    <row r="15499" s="62" customFormat="1" x14ac:dyDescent="0.35"/>
    <row r="15500" s="62" customFormat="1" x14ac:dyDescent="0.35"/>
    <row r="15501" s="62" customFormat="1" x14ac:dyDescent="0.35"/>
    <row r="15502" s="62" customFormat="1" x14ac:dyDescent="0.35"/>
    <row r="15503" s="62" customFormat="1" x14ac:dyDescent="0.35"/>
    <row r="15504" s="62" customFormat="1" x14ac:dyDescent="0.35"/>
    <row r="15505" s="62" customFormat="1" x14ac:dyDescent="0.35"/>
    <row r="15506" s="62" customFormat="1" x14ac:dyDescent="0.35"/>
    <row r="15507" s="62" customFormat="1" x14ac:dyDescent="0.35"/>
    <row r="15508" s="62" customFormat="1" x14ac:dyDescent="0.35"/>
    <row r="15509" s="62" customFormat="1" x14ac:dyDescent="0.35"/>
    <row r="15510" s="62" customFormat="1" x14ac:dyDescent="0.35"/>
    <row r="15511" s="62" customFormat="1" x14ac:dyDescent="0.35"/>
    <row r="15512" s="62" customFormat="1" x14ac:dyDescent="0.35"/>
    <row r="15513" s="62" customFormat="1" x14ac:dyDescent="0.35"/>
    <row r="15514" s="62" customFormat="1" x14ac:dyDescent="0.35"/>
    <row r="15515" s="62" customFormat="1" x14ac:dyDescent="0.35"/>
    <row r="15516" s="62" customFormat="1" x14ac:dyDescent="0.35"/>
    <row r="15517" s="62" customFormat="1" x14ac:dyDescent="0.35"/>
    <row r="15518" s="62" customFormat="1" x14ac:dyDescent="0.35"/>
    <row r="15519" s="62" customFormat="1" x14ac:dyDescent="0.35"/>
    <row r="15520" s="62" customFormat="1" x14ac:dyDescent="0.35"/>
    <row r="15521" s="62" customFormat="1" x14ac:dyDescent="0.35"/>
    <row r="15522" s="62" customFormat="1" x14ac:dyDescent="0.35"/>
    <row r="15523" s="62" customFormat="1" x14ac:dyDescent="0.35"/>
    <row r="15524" s="62" customFormat="1" x14ac:dyDescent="0.35"/>
    <row r="15525" s="62" customFormat="1" x14ac:dyDescent="0.35"/>
    <row r="15526" s="62" customFormat="1" x14ac:dyDescent="0.35"/>
    <row r="15527" s="62" customFormat="1" x14ac:dyDescent="0.35"/>
    <row r="15528" s="62" customFormat="1" x14ac:dyDescent="0.35"/>
    <row r="15529" s="62" customFormat="1" x14ac:dyDescent="0.35"/>
    <row r="15530" s="62" customFormat="1" x14ac:dyDescent="0.35"/>
    <row r="15531" s="62" customFormat="1" x14ac:dyDescent="0.35"/>
    <row r="15532" s="62" customFormat="1" x14ac:dyDescent="0.35"/>
    <row r="15533" s="62" customFormat="1" x14ac:dyDescent="0.35"/>
    <row r="15534" s="62" customFormat="1" x14ac:dyDescent="0.35"/>
    <row r="15535" s="62" customFormat="1" x14ac:dyDescent="0.35"/>
    <row r="15536" s="62" customFormat="1" x14ac:dyDescent="0.35"/>
    <row r="15537" s="62" customFormat="1" x14ac:dyDescent="0.35"/>
    <row r="15538" s="62" customFormat="1" x14ac:dyDescent="0.35"/>
    <row r="15539" s="62" customFormat="1" x14ac:dyDescent="0.35"/>
    <row r="15540" s="62" customFormat="1" x14ac:dyDescent="0.35"/>
    <row r="15541" s="62" customFormat="1" x14ac:dyDescent="0.35"/>
    <row r="15542" s="62" customFormat="1" x14ac:dyDescent="0.35"/>
    <row r="15543" s="62" customFormat="1" x14ac:dyDescent="0.35"/>
    <row r="15544" s="62" customFormat="1" x14ac:dyDescent="0.35"/>
    <row r="15545" s="62" customFormat="1" x14ac:dyDescent="0.35"/>
    <row r="15546" s="62" customFormat="1" x14ac:dyDescent="0.35"/>
    <row r="15547" s="62" customFormat="1" x14ac:dyDescent="0.35"/>
    <row r="15548" s="62" customFormat="1" x14ac:dyDescent="0.35"/>
    <row r="15549" s="62" customFormat="1" x14ac:dyDescent="0.35"/>
    <row r="15550" s="62" customFormat="1" x14ac:dyDescent="0.35"/>
    <row r="15551" s="62" customFormat="1" x14ac:dyDescent="0.35"/>
    <row r="15552" s="62" customFormat="1" x14ac:dyDescent="0.35"/>
    <row r="15553" s="62" customFormat="1" x14ac:dyDescent="0.35"/>
    <row r="15554" s="62" customFormat="1" x14ac:dyDescent="0.35"/>
    <row r="15555" s="62" customFormat="1" x14ac:dyDescent="0.35"/>
    <row r="15556" s="62" customFormat="1" x14ac:dyDescent="0.35"/>
    <row r="15557" s="62" customFormat="1" x14ac:dyDescent="0.35"/>
    <row r="15558" s="62" customFormat="1" x14ac:dyDescent="0.35"/>
    <row r="15559" s="62" customFormat="1" x14ac:dyDescent="0.35"/>
    <row r="15560" s="62" customFormat="1" x14ac:dyDescent="0.35"/>
    <row r="15561" s="62" customFormat="1" x14ac:dyDescent="0.35"/>
    <row r="15562" s="62" customFormat="1" x14ac:dyDescent="0.35"/>
    <row r="15563" s="62" customFormat="1" x14ac:dyDescent="0.35"/>
    <row r="15564" s="62" customFormat="1" x14ac:dyDescent="0.35"/>
    <row r="15565" s="62" customFormat="1" x14ac:dyDescent="0.35"/>
    <row r="15566" s="62" customFormat="1" x14ac:dyDescent="0.35"/>
    <row r="15567" s="62" customFormat="1" x14ac:dyDescent="0.35"/>
    <row r="15568" s="62" customFormat="1" x14ac:dyDescent="0.35"/>
    <row r="15569" s="62" customFormat="1" x14ac:dyDescent="0.35"/>
    <row r="15570" s="62" customFormat="1" x14ac:dyDescent="0.35"/>
    <row r="15571" s="62" customFormat="1" x14ac:dyDescent="0.35"/>
    <row r="15572" s="62" customFormat="1" x14ac:dyDescent="0.35"/>
    <row r="15573" s="62" customFormat="1" x14ac:dyDescent="0.35"/>
    <row r="15574" s="62" customFormat="1" x14ac:dyDescent="0.35"/>
    <row r="15575" s="62" customFormat="1" x14ac:dyDescent="0.35"/>
    <row r="15576" s="62" customFormat="1" x14ac:dyDescent="0.35"/>
    <row r="15577" s="62" customFormat="1" x14ac:dyDescent="0.35"/>
    <row r="15578" s="62" customFormat="1" x14ac:dyDescent="0.35"/>
    <row r="15579" s="62" customFormat="1" x14ac:dyDescent="0.35"/>
    <row r="15580" s="62" customFormat="1" x14ac:dyDescent="0.35"/>
    <row r="15581" s="62" customFormat="1" x14ac:dyDescent="0.35"/>
    <row r="15582" s="62" customFormat="1" x14ac:dyDescent="0.35"/>
    <row r="15583" s="62" customFormat="1" x14ac:dyDescent="0.35"/>
    <row r="15584" s="62" customFormat="1" x14ac:dyDescent="0.35"/>
    <row r="15585" s="62" customFormat="1" x14ac:dyDescent="0.35"/>
    <row r="15586" s="62" customFormat="1" x14ac:dyDescent="0.35"/>
    <row r="15587" s="62" customFormat="1" x14ac:dyDescent="0.35"/>
    <row r="15588" s="62" customFormat="1" x14ac:dyDescent="0.35"/>
    <row r="15589" s="62" customFormat="1" x14ac:dyDescent="0.35"/>
    <row r="15590" s="62" customFormat="1" x14ac:dyDescent="0.35"/>
    <row r="15591" s="62" customFormat="1" x14ac:dyDescent="0.35"/>
    <row r="15592" s="62" customFormat="1" x14ac:dyDescent="0.35"/>
    <row r="15593" s="62" customFormat="1" x14ac:dyDescent="0.35"/>
    <row r="15594" s="62" customFormat="1" x14ac:dyDescent="0.35"/>
    <row r="15595" s="62" customFormat="1" x14ac:dyDescent="0.35"/>
    <row r="15596" s="62" customFormat="1" x14ac:dyDescent="0.35"/>
    <row r="15597" s="62" customFormat="1" x14ac:dyDescent="0.35"/>
    <row r="15598" s="62" customFormat="1" x14ac:dyDescent="0.35"/>
    <row r="15599" s="62" customFormat="1" x14ac:dyDescent="0.35"/>
    <row r="15600" s="62" customFormat="1" x14ac:dyDescent="0.35"/>
    <row r="15601" s="62" customFormat="1" x14ac:dyDescent="0.35"/>
    <row r="15602" s="62" customFormat="1" x14ac:dyDescent="0.35"/>
    <row r="15603" s="62" customFormat="1" x14ac:dyDescent="0.35"/>
    <row r="15604" s="62" customFormat="1" x14ac:dyDescent="0.35"/>
    <row r="15605" s="62" customFormat="1" x14ac:dyDescent="0.35"/>
    <row r="15606" s="62" customFormat="1" x14ac:dyDescent="0.35"/>
    <row r="15607" s="62" customFormat="1" x14ac:dyDescent="0.35"/>
    <row r="15608" s="62" customFormat="1" x14ac:dyDescent="0.35"/>
    <row r="15609" s="62" customFormat="1" x14ac:dyDescent="0.35"/>
    <row r="15610" s="62" customFormat="1" x14ac:dyDescent="0.35"/>
    <row r="15611" s="62" customFormat="1" x14ac:dyDescent="0.35"/>
    <row r="15612" s="62" customFormat="1" x14ac:dyDescent="0.35"/>
    <row r="15613" s="62" customFormat="1" x14ac:dyDescent="0.35"/>
    <row r="15614" s="62" customFormat="1" x14ac:dyDescent="0.35"/>
    <row r="15615" s="62" customFormat="1" x14ac:dyDescent="0.35"/>
    <row r="15616" s="62" customFormat="1" x14ac:dyDescent="0.35"/>
    <row r="15617" s="62" customFormat="1" x14ac:dyDescent="0.35"/>
    <row r="15618" s="62" customFormat="1" x14ac:dyDescent="0.35"/>
    <row r="15619" s="62" customFormat="1" x14ac:dyDescent="0.35"/>
    <row r="15620" s="62" customFormat="1" x14ac:dyDescent="0.35"/>
    <row r="15621" s="62" customFormat="1" x14ac:dyDescent="0.35"/>
    <row r="15622" s="62" customFormat="1" x14ac:dyDescent="0.35"/>
    <row r="15623" s="62" customFormat="1" x14ac:dyDescent="0.35"/>
    <row r="15624" s="62" customFormat="1" x14ac:dyDescent="0.35"/>
    <row r="15625" s="62" customFormat="1" x14ac:dyDescent="0.35"/>
    <row r="15626" s="62" customFormat="1" x14ac:dyDescent="0.35"/>
    <row r="15627" s="62" customFormat="1" x14ac:dyDescent="0.35"/>
    <row r="15628" s="62" customFormat="1" x14ac:dyDescent="0.35"/>
    <row r="15629" s="62" customFormat="1" x14ac:dyDescent="0.35"/>
    <row r="15630" s="62" customFormat="1" x14ac:dyDescent="0.35"/>
    <row r="15631" s="62" customFormat="1" x14ac:dyDescent="0.35"/>
    <row r="15632" s="62" customFormat="1" x14ac:dyDescent="0.35"/>
    <row r="15633" s="62" customFormat="1" x14ac:dyDescent="0.35"/>
    <row r="15634" s="62" customFormat="1" x14ac:dyDescent="0.35"/>
    <row r="15635" s="62" customFormat="1" x14ac:dyDescent="0.35"/>
    <row r="15636" s="62" customFormat="1" x14ac:dyDescent="0.35"/>
    <row r="15637" s="62" customFormat="1" x14ac:dyDescent="0.35"/>
    <row r="15638" s="62" customFormat="1" x14ac:dyDescent="0.35"/>
    <row r="15639" s="62" customFormat="1" x14ac:dyDescent="0.35"/>
    <row r="15640" s="62" customFormat="1" x14ac:dyDescent="0.35"/>
    <row r="15641" s="62" customFormat="1" x14ac:dyDescent="0.35"/>
    <row r="15642" s="62" customFormat="1" x14ac:dyDescent="0.35"/>
    <row r="15643" s="62" customFormat="1" x14ac:dyDescent="0.35"/>
    <row r="15644" s="62" customFormat="1" x14ac:dyDescent="0.35"/>
    <row r="15645" s="62" customFormat="1" x14ac:dyDescent="0.35"/>
    <row r="15646" s="62" customFormat="1" x14ac:dyDescent="0.35"/>
    <row r="15647" s="62" customFormat="1" x14ac:dyDescent="0.35"/>
    <row r="15648" s="62" customFormat="1" x14ac:dyDescent="0.35"/>
    <row r="15649" s="62" customFormat="1" x14ac:dyDescent="0.35"/>
    <row r="15650" s="62" customFormat="1" x14ac:dyDescent="0.35"/>
    <row r="15651" s="62" customFormat="1" x14ac:dyDescent="0.35"/>
    <row r="15652" s="62" customFormat="1" x14ac:dyDescent="0.35"/>
    <row r="15653" s="62" customFormat="1" x14ac:dyDescent="0.35"/>
    <row r="15654" s="62" customFormat="1" x14ac:dyDescent="0.35"/>
    <row r="15655" s="62" customFormat="1" x14ac:dyDescent="0.35"/>
    <row r="15656" s="62" customFormat="1" x14ac:dyDescent="0.35"/>
    <row r="15657" s="62" customFormat="1" x14ac:dyDescent="0.35"/>
    <row r="15658" s="62" customFormat="1" x14ac:dyDescent="0.35"/>
    <row r="15659" s="62" customFormat="1" x14ac:dyDescent="0.35"/>
    <row r="15660" s="62" customFormat="1" x14ac:dyDescent="0.35"/>
    <row r="15661" s="62" customFormat="1" x14ac:dyDescent="0.35"/>
    <row r="15662" s="62" customFormat="1" x14ac:dyDescent="0.35"/>
    <row r="15663" s="62" customFormat="1" x14ac:dyDescent="0.35"/>
    <row r="15664" s="62" customFormat="1" x14ac:dyDescent="0.35"/>
    <row r="15665" s="62" customFormat="1" x14ac:dyDescent="0.35"/>
    <row r="15666" s="62" customFormat="1" x14ac:dyDescent="0.35"/>
    <row r="15667" s="62" customFormat="1" x14ac:dyDescent="0.35"/>
    <row r="15668" s="62" customFormat="1" x14ac:dyDescent="0.35"/>
    <row r="15669" s="62" customFormat="1" x14ac:dyDescent="0.35"/>
    <row r="15670" s="62" customFormat="1" x14ac:dyDescent="0.35"/>
    <row r="15671" s="62" customFormat="1" x14ac:dyDescent="0.35"/>
    <row r="15672" s="62" customFormat="1" x14ac:dyDescent="0.35"/>
    <row r="15673" s="62" customFormat="1" x14ac:dyDescent="0.35"/>
    <row r="15674" s="62" customFormat="1" x14ac:dyDescent="0.35"/>
    <row r="15675" s="62" customFormat="1" x14ac:dyDescent="0.35"/>
    <row r="15676" s="62" customFormat="1" x14ac:dyDescent="0.35"/>
    <row r="15677" s="62" customFormat="1" x14ac:dyDescent="0.35"/>
    <row r="15678" s="62" customFormat="1" x14ac:dyDescent="0.35"/>
    <row r="15679" s="62" customFormat="1" x14ac:dyDescent="0.35"/>
    <row r="15680" s="62" customFormat="1" x14ac:dyDescent="0.35"/>
    <row r="15681" s="62" customFormat="1" x14ac:dyDescent="0.35"/>
    <row r="15682" s="62" customFormat="1" x14ac:dyDescent="0.35"/>
    <row r="15683" s="62" customFormat="1" x14ac:dyDescent="0.35"/>
    <row r="15684" s="62" customFormat="1" x14ac:dyDescent="0.35"/>
    <row r="15685" s="62" customFormat="1" x14ac:dyDescent="0.35"/>
    <row r="15686" s="62" customFormat="1" x14ac:dyDescent="0.35"/>
    <row r="15687" s="62" customFormat="1" x14ac:dyDescent="0.35"/>
    <row r="15688" s="62" customFormat="1" x14ac:dyDescent="0.35"/>
    <row r="15689" s="62" customFormat="1" x14ac:dyDescent="0.35"/>
    <row r="15690" s="62" customFormat="1" x14ac:dyDescent="0.35"/>
    <row r="15691" s="62" customFormat="1" x14ac:dyDescent="0.35"/>
    <row r="15692" s="62" customFormat="1" x14ac:dyDescent="0.35"/>
    <row r="15693" s="62" customFormat="1" x14ac:dyDescent="0.35"/>
    <row r="15694" s="62" customFormat="1" x14ac:dyDescent="0.35"/>
    <row r="15695" s="62" customFormat="1" x14ac:dyDescent="0.35"/>
    <row r="15696" s="62" customFormat="1" x14ac:dyDescent="0.35"/>
    <row r="15697" s="62" customFormat="1" x14ac:dyDescent="0.35"/>
    <row r="15698" s="62" customFormat="1" x14ac:dyDescent="0.35"/>
    <row r="15699" s="62" customFormat="1" x14ac:dyDescent="0.35"/>
    <row r="15700" s="62" customFormat="1" x14ac:dyDescent="0.35"/>
    <row r="15701" s="62" customFormat="1" x14ac:dyDescent="0.35"/>
    <row r="15702" s="62" customFormat="1" x14ac:dyDescent="0.35"/>
    <row r="15703" s="62" customFormat="1" x14ac:dyDescent="0.35"/>
    <row r="15704" s="62" customFormat="1" x14ac:dyDescent="0.35"/>
    <row r="15705" s="62" customFormat="1" x14ac:dyDescent="0.35"/>
    <row r="15706" s="62" customFormat="1" x14ac:dyDescent="0.35"/>
    <row r="15707" s="62" customFormat="1" x14ac:dyDescent="0.35"/>
    <row r="15708" s="62" customFormat="1" x14ac:dyDescent="0.35"/>
    <row r="15709" s="62" customFormat="1" x14ac:dyDescent="0.35"/>
    <row r="15710" s="62" customFormat="1" x14ac:dyDescent="0.35"/>
    <row r="15711" s="62" customFormat="1" x14ac:dyDescent="0.35"/>
    <row r="15712" s="62" customFormat="1" x14ac:dyDescent="0.35"/>
    <row r="15713" s="62" customFormat="1" x14ac:dyDescent="0.35"/>
    <row r="15714" s="62" customFormat="1" x14ac:dyDescent="0.35"/>
    <row r="15715" s="62" customFormat="1" x14ac:dyDescent="0.35"/>
    <row r="15716" s="62" customFormat="1" x14ac:dyDescent="0.35"/>
    <row r="15717" s="62" customFormat="1" x14ac:dyDescent="0.35"/>
    <row r="15718" s="62" customFormat="1" x14ac:dyDescent="0.35"/>
    <row r="15719" s="62" customFormat="1" x14ac:dyDescent="0.35"/>
    <row r="15720" s="62" customFormat="1" x14ac:dyDescent="0.35"/>
    <row r="15721" s="62" customFormat="1" x14ac:dyDescent="0.35"/>
    <row r="15722" s="62" customFormat="1" x14ac:dyDescent="0.35"/>
    <row r="15723" s="62" customFormat="1" x14ac:dyDescent="0.35"/>
    <row r="15724" s="62" customFormat="1" x14ac:dyDescent="0.35"/>
    <row r="15725" s="62" customFormat="1" x14ac:dyDescent="0.35"/>
    <row r="15726" s="62" customFormat="1" x14ac:dyDescent="0.35"/>
    <row r="15727" s="62" customFormat="1" x14ac:dyDescent="0.35"/>
    <row r="15728" s="62" customFormat="1" x14ac:dyDescent="0.35"/>
    <row r="15729" s="62" customFormat="1" x14ac:dyDescent="0.35"/>
    <row r="15730" s="62" customFormat="1" x14ac:dyDescent="0.35"/>
    <row r="15731" s="62" customFormat="1" x14ac:dyDescent="0.35"/>
    <row r="15732" s="62" customFormat="1" x14ac:dyDescent="0.35"/>
    <row r="15733" s="62" customFormat="1" x14ac:dyDescent="0.35"/>
    <row r="15734" s="62" customFormat="1" x14ac:dyDescent="0.35"/>
    <row r="15735" s="62" customFormat="1" x14ac:dyDescent="0.35"/>
    <row r="15736" s="62" customFormat="1" x14ac:dyDescent="0.35"/>
    <row r="15737" s="62" customFormat="1" x14ac:dyDescent="0.35"/>
    <row r="15738" s="62" customFormat="1" x14ac:dyDescent="0.35"/>
    <row r="15739" s="62" customFormat="1" x14ac:dyDescent="0.35"/>
    <row r="15740" s="62" customFormat="1" x14ac:dyDescent="0.35"/>
    <row r="15741" s="62" customFormat="1" x14ac:dyDescent="0.35"/>
    <row r="15742" s="62" customFormat="1" x14ac:dyDescent="0.35"/>
    <row r="15743" s="62" customFormat="1" x14ac:dyDescent="0.35"/>
    <row r="15744" s="62" customFormat="1" x14ac:dyDescent="0.35"/>
    <row r="15745" s="62" customFormat="1" x14ac:dyDescent="0.35"/>
    <row r="15746" s="62" customFormat="1" x14ac:dyDescent="0.35"/>
    <row r="15747" s="62" customFormat="1" x14ac:dyDescent="0.35"/>
    <row r="15748" s="62" customFormat="1" x14ac:dyDescent="0.35"/>
    <row r="15749" s="62" customFormat="1" x14ac:dyDescent="0.35"/>
    <row r="15750" s="62" customFormat="1" x14ac:dyDescent="0.35"/>
    <row r="15751" s="62" customFormat="1" x14ac:dyDescent="0.35"/>
    <row r="15752" s="62" customFormat="1" x14ac:dyDescent="0.35"/>
    <row r="15753" s="62" customFormat="1" x14ac:dyDescent="0.35"/>
    <row r="15754" s="62" customFormat="1" x14ac:dyDescent="0.35"/>
    <row r="15755" s="62" customFormat="1" x14ac:dyDescent="0.35"/>
    <row r="15756" s="62" customFormat="1" x14ac:dyDescent="0.35"/>
    <row r="15757" s="62" customFormat="1" x14ac:dyDescent="0.35"/>
    <row r="15758" s="62" customFormat="1" x14ac:dyDescent="0.35"/>
    <row r="15759" s="62" customFormat="1" x14ac:dyDescent="0.35"/>
    <row r="15760" s="62" customFormat="1" x14ac:dyDescent="0.35"/>
    <row r="15761" s="62" customFormat="1" x14ac:dyDescent="0.35"/>
    <row r="15762" s="62" customFormat="1" x14ac:dyDescent="0.35"/>
    <row r="15763" s="62" customFormat="1" x14ac:dyDescent="0.35"/>
    <row r="15764" s="62" customFormat="1" x14ac:dyDescent="0.35"/>
    <row r="15765" s="62" customFormat="1" x14ac:dyDescent="0.35"/>
    <row r="15766" s="62" customFormat="1" x14ac:dyDescent="0.35"/>
    <row r="15767" s="62" customFormat="1" x14ac:dyDescent="0.35"/>
    <row r="15768" s="62" customFormat="1" x14ac:dyDescent="0.35"/>
    <row r="15769" s="62" customFormat="1" x14ac:dyDescent="0.35"/>
    <row r="15770" s="62" customFormat="1" x14ac:dyDescent="0.35"/>
    <row r="15771" s="62" customFormat="1" x14ac:dyDescent="0.35"/>
    <row r="15772" s="62" customFormat="1" x14ac:dyDescent="0.35"/>
    <row r="15773" s="62" customFormat="1" x14ac:dyDescent="0.35"/>
    <row r="15774" s="62" customFormat="1" x14ac:dyDescent="0.35"/>
    <row r="15775" s="62" customFormat="1" x14ac:dyDescent="0.35"/>
    <row r="15776" s="62" customFormat="1" x14ac:dyDescent="0.35"/>
    <row r="15777" s="62" customFormat="1" x14ac:dyDescent="0.35"/>
    <row r="15778" s="62" customFormat="1" x14ac:dyDescent="0.35"/>
    <row r="15779" s="62" customFormat="1" x14ac:dyDescent="0.35"/>
    <row r="15780" s="62" customFormat="1" x14ac:dyDescent="0.35"/>
    <row r="15781" s="62" customFormat="1" x14ac:dyDescent="0.35"/>
    <row r="15782" s="62" customFormat="1" x14ac:dyDescent="0.35"/>
    <row r="15783" s="62" customFormat="1" x14ac:dyDescent="0.35"/>
    <row r="15784" s="62" customFormat="1" x14ac:dyDescent="0.35"/>
    <row r="15785" s="62" customFormat="1" x14ac:dyDescent="0.35"/>
    <row r="15786" s="62" customFormat="1" x14ac:dyDescent="0.35"/>
    <row r="15787" s="62" customFormat="1" x14ac:dyDescent="0.35"/>
    <row r="15788" s="62" customFormat="1" x14ac:dyDescent="0.35"/>
    <row r="15789" s="62" customFormat="1" x14ac:dyDescent="0.35"/>
    <row r="15790" s="62" customFormat="1" x14ac:dyDescent="0.35"/>
    <row r="15791" s="62" customFormat="1" x14ac:dyDescent="0.35"/>
    <row r="15792" s="62" customFormat="1" x14ac:dyDescent="0.35"/>
    <row r="15793" s="62" customFormat="1" x14ac:dyDescent="0.35"/>
    <row r="15794" s="62" customFormat="1" x14ac:dyDescent="0.35"/>
    <row r="15795" s="62" customFormat="1" x14ac:dyDescent="0.35"/>
    <row r="15796" s="62" customFormat="1" x14ac:dyDescent="0.35"/>
    <row r="15797" s="62" customFormat="1" x14ac:dyDescent="0.35"/>
    <row r="15798" s="62" customFormat="1" x14ac:dyDescent="0.35"/>
    <row r="15799" s="62" customFormat="1" x14ac:dyDescent="0.35"/>
    <row r="15800" s="62" customFormat="1" x14ac:dyDescent="0.35"/>
    <row r="15801" s="62" customFormat="1" x14ac:dyDescent="0.35"/>
    <row r="15802" s="62" customFormat="1" x14ac:dyDescent="0.35"/>
    <row r="15803" s="62" customFormat="1" x14ac:dyDescent="0.35"/>
    <row r="15804" s="62" customFormat="1" x14ac:dyDescent="0.35"/>
    <row r="15805" s="62" customFormat="1" x14ac:dyDescent="0.35"/>
    <row r="15806" s="62" customFormat="1" x14ac:dyDescent="0.35"/>
    <row r="15807" s="62" customFormat="1" x14ac:dyDescent="0.35"/>
    <row r="15808" s="62" customFormat="1" x14ac:dyDescent="0.35"/>
    <row r="15809" s="62" customFormat="1" x14ac:dyDescent="0.35"/>
    <row r="15810" s="62" customFormat="1" x14ac:dyDescent="0.35"/>
    <row r="15811" s="62" customFormat="1" x14ac:dyDescent="0.35"/>
    <row r="15812" s="62" customFormat="1" x14ac:dyDescent="0.35"/>
    <row r="15813" s="62" customFormat="1" x14ac:dyDescent="0.35"/>
    <row r="15814" s="62" customFormat="1" x14ac:dyDescent="0.35"/>
    <row r="15815" s="62" customFormat="1" x14ac:dyDescent="0.35"/>
    <row r="15816" s="62" customFormat="1" x14ac:dyDescent="0.35"/>
    <row r="15817" s="62" customFormat="1" x14ac:dyDescent="0.35"/>
    <row r="15818" s="62" customFormat="1" x14ac:dyDescent="0.35"/>
    <row r="15819" s="62" customFormat="1" x14ac:dyDescent="0.35"/>
    <row r="15820" s="62" customFormat="1" x14ac:dyDescent="0.35"/>
    <row r="15821" s="62" customFormat="1" x14ac:dyDescent="0.35"/>
    <row r="15822" s="62" customFormat="1" x14ac:dyDescent="0.35"/>
    <row r="15823" s="62" customFormat="1" x14ac:dyDescent="0.35"/>
    <row r="15824" s="62" customFormat="1" x14ac:dyDescent="0.35"/>
    <row r="15825" s="62" customFormat="1" x14ac:dyDescent="0.35"/>
    <row r="15826" s="62" customFormat="1" x14ac:dyDescent="0.35"/>
    <row r="15827" s="62" customFormat="1" x14ac:dyDescent="0.35"/>
    <row r="15828" s="62" customFormat="1" x14ac:dyDescent="0.35"/>
    <row r="15829" s="62" customFormat="1" x14ac:dyDescent="0.35"/>
    <row r="15830" s="62" customFormat="1" x14ac:dyDescent="0.35"/>
    <row r="15831" s="62" customFormat="1" x14ac:dyDescent="0.35"/>
    <row r="15832" s="62" customFormat="1" x14ac:dyDescent="0.35"/>
    <row r="15833" s="62" customFormat="1" x14ac:dyDescent="0.35"/>
    <row r="15834" s="62" customFormat="1" x14ac:dyDescent="0.35"/>
    <row r="15835" s="62" customFormat="1" x14ac:dyDescent="0.35"/>
    <row r="15836" s="62" customFormat="1" x14ac:dyDescent="0.35"/>
    <row r="15837" s="62" customFormat="1" x14ac:dyDescent="0.35"/>
    <row r="15838" s="62" customFormat="1" x14ac:dyDescent="0.35"/>
    <row r="15839" s="62" customFormat="1" x14ac:dyDescent="0.35"/>
    <row r="15840" s="62" customFormat="1" x14ac:dyDescent="0.35"/>
    <row r="15841" s="62" customFormat="1" x14ac:dyDescent="0.35"/>
    <row r="15842" s="62" customFormat="1" x14ac:dyDescent="0.35"/>
    <row r="15843" s="62" customFormat="1" x14ac:dyDescent="0.35"/>
    <row r="15844" s="62" customFormat="1" x14ac:dyDescent="0.35"/>
    <row r="15845" s="62" customFormat="1" x14ac:dyDescent="0.35"/>
    <row r="15846" s="62" customFormat="1" x14ac:dyDescent="0.35"/>
    <row r="15847" s="62" customFormat="1" x14ac:dyDescent="0.35"/>
    <row r="15848" s="62" customFormat="1" x14ac:dyDescent="0.35"/>
    <row r="15849" s="62" customFormat="1" x14ac:dyDescent="0.35"/>
    <row r="15850" s="62" customFormat="1" x14ac:dyDescent="0.35"/>
    <row r="15851" s="62" customFormat="1" x14ac:dyDescent="0.35"/>
    <row r="15852" s="62" customFormat="1" x14ac:dyDescent="0.35"/>
    <row r="15853" s="62" customFormat="1" x14ac:dyDescent="0.35"/>
    <row r="15854" s="62" customFormat="1" x14ac:dyDescent="0.35"/>
    <row r="15855" s="62" customFormat="1" x14ac:dyDescent="0.35"/>
    <row r="15856" s="62" customFormat="1" x14ac:dyDescent="0.35"/>
    <row r="15857" s="62" customFormat="1" x14ac:dyDescent="0.35"/>
    <row r="15858" s="62" customFormat="1" x14ac:dyDescent="0.35"/>
    <row r="15859" s="62" customFormat="1" x14ac:dyDescent="0.35"/>
    <row r="15860" s="62" customFormat="1" x14ac:dyDescent="0.35"/>
    <row r="15861" s="62" customFormat="1" x14ac:dyDescent="0.35"/>
    <row r="15862" s="62" customFormat="1" x14ac:dyDescent="0.35"/>
    <row r="15863" s="62" customFormat="1" x14ac:dyDescent="0.35"/>
    <row r="15864" s="62" customFormat="1" x14ac:dyDescent="0.35"/>
    <row r="15865" s="62" customFormat="1" x14ac:dyDescent="0.35"/>
    <row r="15866" s="62" customFormat="1" x14ac:dyDescent="0.35"/>
    <row r="15867" s="62" customFormat="1" x14ac:dyDescent="0.35"/>
    <row r="15868" s="62" customFormat="1" x14ac:dyDescent="0.35"/>
    <row r="15869" s="62" customFormat="1" x14ac:dyDescent="0.35"/>
    <row r="15870" s="62" customFormat="1" x14ac:dyDescent="0.35"/>
    <row r="15871" s="62" customFormat="1" x14ac:dyDescent="0.35"/>
    <row r="15872" s="62" customFormat="1" x14ac:dyDescent="0.35"/>
    <row r="15873" s="62" customFormat="1" x14ac:dyDescent="0.35"/>
    <row r="15874" s="62" customFormat="1" x14ac:dyDescent="0.35"/>
    <row r="15875" s="62" customFormat="1" x14ac:dyDescent="0.35"/>
    <row r="15876" s="62" customFormat="1" x14ac:dyDescent="0.35"/>
    <row r="15877" s="62" customFormat="1" x14ac:dyDescent="0.35"/>
    <row r="15878" s="62" customFormat="1" x14ac:dyDescent="0.35"/>
    <row r="15879" s="62" customFormat="1" x14ac:dyDescent="0.35"/>
    <row r="15880" s="62" customFormat="1" x14ac:dyDescent="0.35"/>
    <row r="15881" s="62" customFormat="1" x14ac:dyDescent="0.35"/>
    <row r="15882" s="62" customFormat="1" x14ac:dyDescent="0.35"/>
    <row r="15883" s="62" customFormat="1" x14ac:dyDescent="0.35"/>
    <row r="15884" s="62" customFormat="1" x14ac:dyDescent="0.35"/>
    <row r="15885" s="62" customFormat="1" x14ac:dyDescent="0.35"/>
    <row r="15886" s="62" customFormat="1" x14ac:dyDescent="0.35"/>
    <row r="15887" s="62" customFormat="1" x14ac:dyDescent="0.35"/>
    <row r="15888" s="62" customFormat="1" x14ac:dyDescent="0.35"/>
    <row r="15889" s="62" customFormat="1" x14ac:dyDescent="0.35"/>
    <row r="15890" s="62" customFormat="1" x14ac:dyDescent="0.35"/>
    <row r="15891" s="62" customFormat="1" x14ac:dyDescent="0.35"/>
    <row r="15892" s="62" customFormat="1" x14ac:dyDescent="0.35"/>
    <row r="15893" s="62" customFormat="1" x14ac:dyDescent="0.35"/>
    <row r="15894" s="62" customFormat="1" x14ac:dyDescent="0.35"/>
    <row r="15895" s="62" customFormat="1" x14ac:dyDescent="0.35"/>
    <row r="15896" s="62" customFormat="1" x14ac:dyDescent="0.35"/>
    <row r="15897" s="62" customFormat="1" x14ac:dyDescent="0.35"/>
    <row r="15898" s="62" customFormat="1" x14ac:dyDescent="0.35"/>
    <row r="15899" s="62" customFormat="1" x14ac:dyDescent="0.35"/>
    <row r="15900" s="62" customFormat="1" x14ac:dyDescent="0.35"/>
    <row r="15901" s="62" customFormat="1" x14ac:dyDescent="0.35"/>
    <row r="15902" s="62" customFormat="1" x14ac:dyDescent="0.35"/>
    <row r="15903" s="62" customFormat="1" x14ac:dyDescent="0.35"/>
    <row r="15904" s="62" customFormat="1" x14ac:dyDescent="0.35"/>
    <row r="15905" s="62" customFormat="1" x14ac:dyDescent="0.35"/>
    <row r="15906" s="62" customFormat="1" x14ac:dyDescent="0.35"/>
    <row r="15907" s="62" customFormat="1" x14ac:dyDescent="0.35"/>
    <row r="15908" s="62" customFormat="1" x14ac:dyDescent="0.35"/>
    <row r="15909" s="62" customFormat="1" x14ac:dyDescent="0.35"/>
    <row r="15910" s="62" customFormat="1" x14ac:dyDescent="0.35"/>
    <row r="15911" s="62" customFormat="1" x14ac:dyDescent="0.35"/>
    <row r="15912" s="62" customFormat="1" x14ac:dyDescent="0.35"/>
    <row r="15913" s="62" customFormat="1" x14ac:dyDescent="0.35"/>
    <row r="15914" s="62" customFormat="1" x14ac:dyDescent="0.35"/>
    <row r="15915" s="62" customFormat="1" x14ac:dyDescent="0.35"/>
    <row r="15916" s="62" customFormat="1" x14ac:dyDescent="0.35"/>
    <row r="15917" s="62" customFormat="1" x14ac:dyDescent="0.35"/>
    <row r="15918" s="62" customFormat="1" x14ac:dyDescent="0.35"/>
    <row r="15919" s="62" customFormat="1" x14ac:dyDescent="0.35"/>
    <row r="15920" s="62" customFormat="1" x14ac:dyDescent="0.35"/>
    <row r="15921" s="62" customFormat="1" x14ac:dyDescent="0.35"/>
    <row r="15922" s="62" customFormat="1" x14ac:dyDescent="0.35"/>
    <row r="15923" s="62" customFormat="1" x14ac:dyDescent="0.35"/>
    <row r="15924" s="62" customFormat="1" x14ac:dyDescent="0.35"/>
    <row r="15925" s="62" customFormat="1" x14ac:dyDescent="0.35"/>
    <row r="15926" s="62" customFormat="1" x14ac:dyDescent="0.35"/>
    <row r="15927" s="62" customFormat="1" x14ac:dyDescent="0.35"/>
    <row r="15928" s="62" customFormat="1" x14ac:dyDescent="0.35"/>
    <row r="15929" s="62" customFormat="1" x14ac:dyDescent="0.35"/>
    <row r="15930" s="62" customFormat="1" x14ac:dyDescent="0.35"/>
    <row r="15931" s="62" customFormat="1" x14ac:dyDescent="0.35"/>
    <row r="15932" s="62" customFormat="1" x14ac:dyDescent="0.35"/>
    <row r="15933" s="62" customFormat="1" x14ac:dyDescent="0.35"/>
    <row r="15934" s="62" customFormat="1" x14ac:dyDescent="0.35"/>
    <row r="15935" s="62" customFormat="1" x14ac:dyDescent="0.35"/>
    <row r="15936" s="62" customFormat="1" x14ac:dyDescent="0.35"/>
    <row r="15937" s="62" customFormat="1" x14ac:dyDescent="0.35"/>
    <row r="15938" s="62" customFormat="1" x14ac:dyDescent="0.35"/>
    <row r="15939" s="62" customFormat="1" x14ac:dyDescent="0.35"/>
    <row r="15940" s="62" customFormat="1" x14ac:dyDescent="0.35"/>
    <row r="15941" s="62" customFormat="1" x14ac:dyDescent="0.35"/>
    <row r="15942" s="62" customFormat="1" x14ac:dyDescent="0.35"/>
    <row r="15943" s="62" customFormat="1" x14ac:dyDescent="0.35"/>
    <row r="15944" s="62" customFormat="1" x14ac:dyDescent="0.35"/>
    <row r="15945" s="62" customFormat="1" x14ac:dyDescent="0.35"/>
    <row r="15946" s="62" customFormat="1" x14ac:dyDescent="0.35"/>
    <row r="15947" s="62" customFormat="1" x14ac:dyDescent="0.35"/>
    <row r="15948" s="62" customFormat="1" x14ac:dyDescent="0.35"/>
    <row r="15949" s="62" customFormat="1" x14ac:dyDescent="0.35"/>
    <row r="15950" s="62" customFormat="1" x14ac:dyDescent="0.35"/>
    <row r="15951" s="62" customFormat="1" x14ac:dyDescent="0.35"/>
    <row r="15952" s="62" customFormat="1" x14ac:dyDescent="0.35"/>
    <row r="15953" s="62" customFormat="1" x14ac:dyDescent="0.35"/>
    <row r="15954" s="62" customFormat="1" x14ac:dyDescent="0.35"/>
    <row r="15955" s="62" customFormat="1" x14ac:dyDescent="0.35"/>
    <row r="15956" s="62" customFormat="1" x14ac:dyDescent="0.35"/>
    <row r="15957" s="62" customFormat="1" x14ac:dyDescent="0.35"/>
    <row r="15958" s="62" customFormat="1" x14ac:dyDescent="0.35"/>
    <row r="15959" s="62" customFormat="1" x14ac:dyDescent="0.35"/>
    <row r="15960" s="62" customFormat="1" x14ac:dyDescent="0.35"/>
    <row r="15961" s="62" customFormat="1" x14ac:dyDescent="0.35"/>
    <row r="15962" s="62" customFormat="1" x14ac:dyDescent="0.35"/>
    <row r="15963" s="62" customFormat="1" x14ac:dyDescent="0.35"/>
    <row r="15964" s="62" customFormat="1" x14ac:dyDescent="0.35"/>
    <row r="15965" s="62" customFormat="1" x14ac:dyDescent="0.35"/>
    <row r="15966" s="62" customFormat="1" x14ac:dyDescent="0.35"/>
    <row r="15967" s="62" customFormat="1" x14ac:dyDescent="0.35"/>
    <row r="15968" s="62" customFormat="1" x14ac:dyDescent="0.35"/>
    <row r="15969" s="62" customFormat="1" x14ac:dyDescent="0.35"/>
    <row r="15970" s="62" customFormat="1" x14ac:dyDescent="0.35"/>
    <row r="15971" s="62" customFormat="1" x14ac:dyDescent="0.35"/>
    <row r="15972" s="62" customFormat="1" x14ac:dyDescent="0.35"/>
    <row r="15973" s="62" customFormat="1" x14ac:dyDescent="0.35"/>
    <row r="15974" s="62" customFormat="1" x14ac:dyDescent="0.35"/>
    <row r="15975" s="62" customFormat="1" x14ac:dyDescent="0.35"/>
    <row r="15976" s="62" customFormat="1" x14ac:dyDescent="0.35"/>
    <row r="15977" s="62" customFormat="1" x14ac:dyDescent="0.35"/>
    <row r="15978" s="62" customFormat="1" x14ac:dyDescent="0.35"/>
    <row r="15979" s="62" customFormat="1" x14ac:dyDescent="0.35"/>
    <row r="15980" s="62" customFormat="1" x14ac:dyDescent="0.35"/>
    <row r="15981" s="62" customFormat="1" x14ac:dyDescent="0.35"/>
    <row r="15982" s="62" customFormat="1" x14ac:dyDescent="0.35"/>
    <row r="15983" s="62" customFormat="1" x14ac:dyDescent="0.35"/>
    <row r="15984" s="62" customFormat="1" x14ac:dyDescent="0.35"/>
    <row r="15985" s="62" customFormat="1" x14ac:dyDescent="0.35"/>
    <row r="15986" s="62" customFormat="1" x14ac:dyDescent="0.35"/>
    <row r="15987" s="62" customFormat="1" x14ac:dyDescent="0.35"/>
    <row r="15988" s="62" customFormat="1" x14ac:dyDescent="0.35"/>
    <row r="15989" s="62" customFormat="1" x14ac:dyDescent="0.35"/>
    <row r="15990" s="62" customFormat="1" x14ac:dyDescent="0.35"/>
    <row r="15991" s="62" customFormat="1" x14ac:dyDescent="0.35"/>
    <row r="15992" s="62" customFormat="1" x14ac:dyDescent="0.35"/>
    <row r="15993" s="62" customFormat="1" x14ac:dyDescent="0.35"/>
    <row r="15994" s="62" customFormat="1" x14ac:dyDescent="0.35"/>
    <row r="15995" s="62" customFormat="1" x14ac:dyDescent="0.35"/>
    <row r="15996" s="62" customFormat="1" x14ac:dyDescent="0.35"/>
    <row r="15997" s="62" customFormat="1" x14ac:dyDescent="0.35"/>
    <row r="15998" s="62" customFormat="1" x14ac:dyDescent="0.35"/>
    <row r="15999" s="62" customFormat="1" x14ac:dyDescent="0.35"/>
    <row r="16000" s="62" customFormat="1" x14ac:dyDescent="0.35"/>
    <row r="16001" s="62" customFormat="1" x14ac:dyDescent="0.35"/>
    <row r="16002" s="62" customFormat="1" x14ac:dyDescent="0.35"/>
    <row r="16003" s="62" customFormat="1" x14ac:dyDescent="0.35"/>
    <row r="16004" s="62" customFormat="1" x14ac:dyDescent="0.35"/>
    <row r="16005" s="62" customFormat="1" x14ac:dyDescent="0.35"/>
    <row r="16006" s="62" customFormat="1" x14ac:dyDescent="0.35"/>
    <row r="16007" s="62" customFormat="1" x14ac:dyDescent="0.35"/>
    <row r="16008" s="62" customFormat="1" x14ac:dyDescent="0.35"/>
    <row r="16009" s="62" customFormat="1" x14ac:dyDescent="0.35"/>
    <row r="16010" s="62" customFormat="1" x14ac:dyDescent="0.35"/>
    <row r="16011" s="62" customFormat="1" x14ac:dyDescent="0.35"/>
    <row r="16012" s="62" customFormat="1" x14ac:dyDescent="0.35"/>
    <row r="16013" s="62" customFormat="1" x14ac:dyDescent="0.35"/>
    <row r="16014" s="62" customFormat="1" x14ac:dyDescent="0.35"/>
    <row r="16015" s="62" customFormat="1" x14ac:dyDescent="0.35"/>
    <row r="16016" s="62" customFormat="1" x14ac:dyDescent="0.35"/>
    <row r="16017" s="62" customFormat="1" x14ac:dyDescent="0.35"/>
    <row r="16018" s="62" customFormat="1" x14ac:dyDescent="0.35"/>
    <row r="16019" s="62" customFormat="1" x14ac:dyDescent="0.35"/>
    <row r="16020" s="62" customFormat="1" x14ac:dyDescent="0.35"/>
    <row r="16021" s="62" customFormat="1" x14ac:dyDescent="0.35"/>
    <row r="16022" s="62" customFormat="1" x14ac:dyDescent="0.35"/>
    <row r="16023" s="62" customFormat="1" x14ac:dyDescent="0.35"/>
    <row r="16024" s="62" customFormat="1" x14ac:dyDescent="0.35"/>
    <row r="16025" s="62" customFormat="1" x14ac:dyDescent="0.35"/>
    <row r="16026" s="62" customFormat="1" x14ac:dyDescent="0.35"/>
    <row r="16027" s="62" customFormat="1" x14ac:dyDescent="0.35"/>
    <row r="16028" s="62" customFormat="1" x14ac:dyDescent="0.35"/>
    <row r="16029" s="62" customFormat="1" x14ac:dyDescent="0.35"/>
    <row r="16030" s="62" customFormat="1" x14ac:dyDescent="0.35"/>
    <row r="16031" s="62" customFormat="1" x14ac:dyDescent="0.35"/>
    <row r="16032" s="62" customFormat="1" x14ac:dyDescent="0.35"/>
    <row r="16033" s="62" customFormat="1" x14ac:dyDescent="0.35"/>
    <row r="16034" s="62" customFormat="1" x14ac:dyDescent="0.35"/>
    <row r="16035" s="62" customFormat="1" x14ac:dyDescent="0.35"/>
    <row r="16036" s="62" customFormat="1" x14ac:dyDescent="0.35"/>
    <row r="16037" s="62" customFormat="1" x14ac:dyDescent="0.35"/>
    <row r="16038" s="62" customFormat="1" x14ac:dyDescent="0.35"/>
    <row r="16039" s="62" customFormat="1" x14ac:dyDescent="0.35"/>
    <row r="16040" s="62" customFormat="1" x14ac:dyDescent="0.35"/>
    <row r="16041" s="62" customFormat="1" x14ac:dyDescent="0.35"/>
    <row r="16042" s="62" customFormat="1" x14ac:dyDescent="0.35"/>
    <row r="16043" s="62" customFormat="1" x14ac:dyDescent="0.35"/>
    <row r="16044" s="62" customFormat="1" x14ac:dyDescent="0.35"/>
    <row r="16045" s="62" customFormat="1" x14ac:dyDescent="0.35"/>
    <row r="16046" s="62" customFormat="1" x14ac:dyDescent="0.35"/>
    <row r="16047" s="62" customFormat="1" x14ac:dyDescent="0.35"/>
    <row r="16048" s="62" customFormat="1" x14ac:dyDescent="0.35"/>
    <row r="16049" s="62" customFormat="1" x14ac:dyDescent="0.35"/>
    <row r="16050" s="62" customFormat="1" x14ac:dyDescent="0.35"/>
    <row r="16051" s="62" customFormat="1" x14ac:dyDescent="0.35"/>
    <row r="16052" s="62" customFormat="1" x14ac:dyDescent="0.35"/>
    <row r="16053" s="62" customFormat="1" x14ac:dyDescent="0.35"/>
    <row r="16054" s="62" customFormat="1" x14ac:dyDescent="0.35"/>
    <row r="16055" s="62" customFormat="1" x14ac:dyDescent="0.35"/>
    <row r="16056" s="62" customFormat="1" x14ac:dyDescent="0.35"/>
    <row r="16057" s="62" customFormat="1" x14ac:dyDescent="0.35"/>
    <row r="16058" s="62" customFormat="1" x14ac:dyDescent="0.35"/>
    <row r="16059" s="62" customFormat="1" x14ac:dyDescent="0.35"/>
    <row r="16060" s="62" customFormat="1" x14ac:dyDescent="0.35"/>
    <row r="16061" s="62" customFormat="1" x14ac:dyDescent="0.35"/>
    <row r="16062" s="62" customFormat="1" x14ac:dyDescent="0.35"/>
    <row r="16063" s="62" customFormat="1" x14ac:dyDescent="0.35"/>
    <row r="16064" s="62" customFormat="1" x14ac:dyDescent="0.35"/>
    <row r="16065" s="62" customFormat="1" x14ac:dyDescent="0.35"/>
    <row r="16066" s="62" customFormat="1" x14ac:dyDescent="0.35"/>
    <row r="16067" s="62" customFormat="1" x14ac:dyDescent="0.35"/>
    <row r="16068" s="62" customFormat="1" x14ac:dyDescent="0.35"/>
    <row r="16069" s="62" customFormat="1" x14ac:dyDescent="0.35"/>
    <row r="16070" s="62" customFormat="1" x14ac:dyDescent="0.35"/>
    <row r="16071" s="62" customFormat="1" x14ac:dyDescent="0.35"/>
    <row r="16072" s="62" customFormat="1" x14ac:dyDescent="0.35"/>
    <row r="16073" s="62" customFormat="1" x14ac:dyDescent="0.35"/>
    <row r="16074" s="62" customFormat="1" x14ac:dyDescent="0.35"/>
    <row r="16075" s="62" customFormat="1" x14ac:dyDescent="0.35"/>
    <row r="16076" s="62" customFormat="1" x14ac:dyDescent="0.35"/>
    <row r="16077" s="62" customFormat="1" x14ac:dyDescent="0.35"/>
    <row r="16078" s="62" customFormat="1" x14ac:dyDescent="0.35"/>
    <row r="16079" s="62" customFormat="1" x14ac:dyDescent="0.35"/>
    <row r="16080" s="62" customFormat="1" x14ac:dyDescent="0.35"/>
    <row r="16081" s="62" customFormat="1" x14ac:dyDescent="0.35"/>
    <row r="16082" s="62" customFormat="1" x14ac:dyDescent="0.35"/>
    <row r="16083" s="62" customFormat="1" x14ac:dyDescent="0.35"/>
    <row r="16084" s="62" customFormat="1" x14ac:dyDescent="0.35"/>
    <row r="16085" s="62" customFormat="1" x14ac:dyDescent="0.35"/>
    <row r="16086" s="62" customFormat="1" x14ac:dyDescent="0.35"/>
    <row r="16087" s="62" customFormat="1" x14ac:dyDescent="0.35"/>
    <row r="16088" s="62" customFormat="1" x14ac:dyDescent="0.35"/>
    <row r="16089" s="62" customFormat="1" x14ac:dyDescent="0.35"/>
    <row r="16090" s="62" customFormat="1" x14ac:dyDescent="0.35"/>
    <row r="16091" s="62" customFormat="1" x14ac:dyDescent="0.35"/>
    <row r="16092" s="62" customFormat="1" x14ac:dyDescent="0.35"/>
    <row r="16093" s="62" customFormat="1" x14ac:dyDescent="0.35"/>
    <row r="16094" s="62" customFormat="1" x14ac:dyDescent="0.35"/>
    <row r="16095" s="62" customFormat="1" x14ac:dyDescent="0.35"/>
    <row r="16096" s="62" customFormat="1" x14ac:dyDescent="0.35"/>
    <row r="16097" s="62" customFormat="1" x14ac:dyDescent="0.35"/>
    <row r="16098" s="62" customFormat="1" x14ac:dyDescent="0.35"/>
    <row r="16099" s="62" customFormat="1" x14ac:dyDescent="0.35"/>
    <row r="16100" s="62" customFormat="1" x14ac:dyDescent="0.35"/>
    <row r="16101" s="62" customFormat="1" x14ac:dyDescent="0.35"/>
    <row r="16102" s="62" customFormat="1" x14ac:dyDescent="0.35"/>
    <row r="16103" s="62" customFormat="1" x14ac:dyDescent="0.35"/>
    <row r="16104" s="62" customFormat="1" x14ac:dyDescent="0.35"/>
    <row r="16105" s="62" customFormat="1" x14ac:dyDescent="0.35"/>
    <row r="16106" s="62" customFormat="1" x14ac:dyDescent="0.35"/>
    <row r="16107" s="62" customFormat="1" x14ac:dyDescent="0.35"/>
    <row r="16108" s="62" customFormat="1" x14ac:dyDescent="0.35"/>
    <row r="16109" s="62" customFormat="1" x14ac:dyDescent="0.35"/>
    <row r="16110" s="62" customFormat="1" x14ac:dyDescent="0.35"/>
    <row r="16111" s="62" customFormat="1" x14ac:dyDescent="0.35"/>
    <row r="16112" s="62" customFormat="1" x14ac:dyDescent="0.35"/>
    <row r="16113" s="62" customFormat="1" x14ac:dyDescent="0.35"/>
    <row r="16114" s="62" customFormat="1" x14ac:dyDescent="0.35"/>
    <row r="16115" s="62" customFormat="1" x14ac:dyDescent="0.35"/>
    <row r="16116" s="62" customFormat="1" x14ac:dyDescent="0.35"/>
    <row r="16117" s="62" customFormat="1" x14ac:dyDescent="0.35"/>
    <row r="16118" s="62" customFormat="1" x14ac:dyDescent="0.35"/>
    <row r="16119" s="62" customFormat="1" x14ac:dyDescent="0.35"/>
    <row r="16120" s="62" customFormat="1" x14ac:dyDescent="0.35"/>
    <row r="16121" s="62" customFormat="1" x14ac:dyDescent="0.35"/>
    <row r="16122" s="62" customFormat="1" x14ac:dyDescent="0.35"/>
    <row r="16123" s="62" customFormat="1" x14ac:dyDescent="0.35"/>
    <row r="16124" s="62" customFormat="1" x14ac:dyDescent="0.35"/>
    <row r="16125" s="62" customFormat="1" x14ac:dyDescent="0.35"/>
    <row r="16126" s="62" customFormat="1" x14ac:dyDescent="0.35"/>
    <row r="16127" s="62" customFormat="1" x14ac:dyDescent="0.35"/>
    <row r="16128" s="62" customFormat="1" x14ac:dyDescent="0.35"/>
    <row r="16129" s="62" customFormat="1" x14ac:dyDescent="0.35"/>
    <row r="16130" s="62" customFormat="1" x14ac:dyDescent="0.35"/>
    <row r="16131" s="62" customFormat="1" x14ac:dyDescent="0.35"/>
    <row r="16132" s="62" customFormat="1" x14ac:dyDescent="0.35"/>
    <row r="16133" s="62" customFormat="1" x14ac:dyDescent="0.35"/>
    <row r="16134" s="62" customFormat="1" x14ac:dyDescent="0.35"/>
    <row r="16135" s="62" customFormat="1" x14ac:dyDescent="0.35"/>
    <row r="16136" s="62" customFormat="1" x14ac:dyDescent="0.35"/>
    <row r="16137" s="62" customFormat="1" x14ac:dyDescent="0.35"/>
    <row r="16138" s="62" customFormat="1" x14ac:dyDescent="0.35"/>
    <row r="16139" s="62" customFormat="1" x14ac:dyDescent="0.35"/>
    <row r="16140" s="62" customFormat="1" x14ac:dyDescent="0.35"/>
    <row r="16141" s="62" customFormat="1" x14ac:dyDescent="0.35"/>
    <row r="16142" s="62" customFormat="1" x14ac:dyDescent="0.35"/>
    <row r="16143" s="62" customFormat="1" x14ac:dyDescent="0.35"/>
    <row r="16144" s="62" customFormat="1" x14ac:dyDescent="0.35"/>
    <row r="16145" s="62" customFormat="1" x14ac:dyDescent="0.35"/>
    <row r="16146" s="62" customFormat="1" x14ac:dyDescent="0.35"/>
    <row r="16147" s="62" customFormat="1" x14ac:dyDescent="0.35"/>
    <row r="16148" s="62" customFormat="1" x14ac:dyDescent="0.35"/>
    <row r="16149" s="62" customFormat="1" x14ac:dyDescent="0.35"/>
    <row r="16150" s="62" customFormat="1" x14ac:dyDescent="0.35"/>
    <row r="16151" s="62" customFormat="1" x14ac:dyDescent="0.35"/>
    <row r="16152" s="62" customFormat="1" x14ac:dyDescent="0.35"/>
    <row r="16153" s="62" customFormat="1" x14ac:dyDescent="0.35"/>
    <row r="16154" s="62" customFormat="1" x14ac:dyDescent="0.35"/>
    <row r="16155" s="62" customFormat="1" x14ac:dyDescent="0.35"/>
    <row r="16156" s="62" customFormat="1" x14ac:dyDescent="0.35"/>
    <row r="16157" s="62" customFormat="1" x14ac:dyDescent="0.35"/>
    <row r="16158" s="62" customFormat="1" x14ac:dyDescent="0.35"/>
    <row r="16159" s="62" customFormat="1" x14ac:dyDescent="0.35"/>
    <row r="16160" s="62" customFormat="1" x14ac:dyDescent="0.35"/>
    <row r="16161" s="62" customFormat="1" x14ac:dyDescent="0.35"/>
    <row r="16162" s="62" customFormat="1" x14ac:dyDescent="0.35"/>
    <row r="16163" s="62" customFormat="1" x14ac:dyDescent="0.35"/>
    <row r="16164" s="62" customFormat="1" x14ac:dyDescent="0.35"/>
    <row r="16165" s="62" customFormat="1" x14ac:dyDescent="0.35"/>
    <row r="16166" s="62" customFormat="1" x14ac:dyDescent="0.35"/>
    <row r="16167" s="62" customFormat="1" x14ac:dyDescent="0.35"/>
    <row r="16168" s="62" customFormat="1" x14ac:dyDescent="0.35"/>
    <row r="16169" s="62" customFormat="1" x14ac:dyDescent="0.35"/>
    <row r="16170" s="62" customFormat="1" x14ac:dyDescent="0.35"/>
    <row r="16171" s="62" customFormat="1" x14ac:dyDescent="0.35"/>
    <row r="16172" s="62" customFormat="1" x14ac:dyDescent="0.35"/>
    <row r="16173" s="62" customFormat="1" x14ac:dyDescent="0.35"/>
    <row r="16174" s="62" customFormat="1" x14ac:dyDescent="0.35"/>
    <row r="16175" s="62" customFormat="1" x14ac:dyDescent="0.35"/>
    <row r="16176" s="62" customFormat="1" x14ac:dyDescent="0.35"/>
    <row r="16177" s="62" customFormat="1" x14ac:dyDescent="0.35"/>
    <row r="16178" s="62" customFormat="1" x14ac:dyDescent="0.35"/>
    <row r="16179" s="62" customFormat="1" x14ac:dyDescent="0.35"/>
    <row r="16180" s="62" customFormat="1" x14ac:dyDescent="0.35"/>
    <row r="16181" s="62" customFormat="1" x14ac:dyDescent="0.35"/>
    <row r="16182" s="62" customFormat="1" x14ac:dyDescent="0.35"/>
    <row r="16183" s="62" customFormat="1" x14ac:dyDescent="0.35"/>
    <row r="16184" s="62" customFormat="1" x14ac:dyDescent="0.35"/>
    <row r="16185" s="62" customFormat="1" x14ac:dyDescent="0.35"/>
    <row r="16186" s="62" customFormat="1" x14ac:dyDescent="0.35"/>
    <row r="16187" s="62" customFormat="1" x14ac:dyDescent="0.35"/>
    <row r="16188" s="62" customFormat="1" x14ac:dyDescent="0.35"/>
    <row r="16189" s="62" customFormat="1" x14ac:dyDescent="0.35"/>
    <row r="16190" s="62" customFormat="1" x14ac:dyDescent="0.35"/>
    <row r="16191" s="62" customFormat="1" x14ac:dyDescent="0.35"/>
    <row r="16192" s="62" customFormat="1" x14ac:dyDescent="0.35"/>
    <row r="16193" s="62" customFormat="1" x14ac:dyDescent="0.35"/>
    <row r="16194" s="62" customFormat="1" x14ac:dyDescent="0.35"/>
    <row r="16195" s="62" customFormat="1" x14ac:dyDescent="0.35"/>
    <row r="16196" s="62" customFormat="1" x14ac:dyDescent="0.35"/>
    <row r="16197" s="62" customFormat="1" x14ac:dyDescent="0.35"/>
    <row r="16198" s="62" customFormat="1" x14ac:dyDescent="0.35"/>
    <row r="16199" s="62" customFormat="1" x14ac:dyDescent="0.35"/>
    <row r="16200" s="62" customFormat="1" x14ac:dyDescent="0.35"/>
    <row r="16201" s="62" customFormat="1" x14ac:dyDescent="0.35"/>
    <row r="16202" s="62" customFormat="1" x14ac:dyDescent="0.35"/>
    <row r="16203" s="62" customFormat="1" x14ac:dyDescent="0.35"/>
    <row r="16204" s="62" customFormat="1" x14ac:dyDescent="0.35"/>
    <row r="16205" s="62" customFormat="1" x14ac:dyDescent="0.35"/>
    <row r="16206" s="62" customFormat="1" x14ac:dyDescent="0.35"/>
    <row r="16207" s="62" customFormat="1" x14ac:dyDescent="0.35"/>
    <row r="16208" s="62" customFormat="1" x14ac:dyDescent="0.35"/>
    <row r="16209" s="62" customFormat="1" x14ac:dyDescent="0.35"/>
    <row r="16210" s="62" customFormat="1" x14ac:dyDescent="0.35"/>
    <row r="16211" s="62" customFormat="1" x14ac:dyDescent="0.35"/>
    <row r="16212" s="62" customFormat="1" x14ac:dyDescent="0.35"/>
    <row r="16213" s="62" customFormat="1" x14ac:dyDescent="0.35"/>
    <row r="16214" s="62" customFormat="1" x14ac:dyDescent="0.35"/>
    <row r="16215" s="62" customFormat="1" x14ac:dyDescent="0.35"/>
    <row r="16216" s="62" customFormat="1" x14ac:dyDescent="0.35"/>
    <row r="16217" s="62" customFormat="1" x14ac:dyDescent="0.35"/>
    <row r="16218" s="62" customFormat="1" x14ac:dyDescent="0.35"/>
    <row r="16219" s="62" customFormat="1" x14ac:dyDescent="0.35"/>
    <row r="16220" s="62" customFormat="1" x14ac:dyDescent="0.35"/>
    <row r="16221" s="62" customFormat="1" x14ac:dyDescent="0.35"/>
    <row r="16222" s="62" customFormat="1" x14ac:dyDescent="0.35"/>
    <row r="16223" s="62" customFormat="1" x14ac:dyDescent="0.35"/>
    <row r="16224" s="62" customFormat="1" x14ac:dyDescent="0.35"/>
    <row r="16225" s="62" customFormat="1" x14ac:dyDescent="0.35"/>
    <row r="16226" s="62" customFormat="1" x14ac:dyDescent="0.35"/>
    <row r="16227" s="62" customFormat="1" x14ac:dyDescent="0.35"/>
    <row r="16228" s="62" customFormat="1" x14ac:dyDescent="0.35"/>
    <row r="16229" s="62" customFormat="1" x14ac:dyDescent="0.35"/>
    <row r="16230" s="62" customFormat="1" x14ac:dyDescent="0.35"/>
    <row r="16231" s="62" customFormat="1" x14ac:dyDescent="0.35"/>
    <row r="16232" s="62" customFormat="1" x14ac:dyDescent="0.35"/>
    <row r="16233" s="62" customFormat="1" x14ac:dyDescent="0.35"/>
    <row r="16234" s="62" customFormat="1" x14ac:dyDescent="0.35"/>
    <row r="16235" s="62" customFormat="1" x14ac:dyDescent="0.35"/>
    <row r="16236" s="62" customFormat="1" x14ac:dyDescent="0.35"/>
    <row r="16237" s="62" customFormat="1" x14ac:dyDescent="0.35"/>
    <row r="16238" s="62" customFormat="1" x14ac:dyDescent="0.35"/>
    <row r="16239" s="62" customFormat="1" x14ac:dyDescent="0.35"/>
    <row r="16240" s="62" customFormat="1" x14ac:dyDescent="0.35"/>
    <row r="16241" s="62" customFormat="1" x14ac:dyDescent="0.35"/>
    <row r="16242" s="62" customFormat="1" x14ac:dyDescent="0.35"/>
    <row r="16243" s="62" customFormat="1" x14ac:dyDescent="0.35"/>
    <row r="16244" s="62" customFormat="1" x14ac:dyDescent="0.35"/>
    <row r="16245" s="62" customFormat="1" x14ac:dyDescent="0.35"/>
    <row r="16246" s="62" customFormat="1" x14ac:dyDescent="0.35"/>
    <row r="16247" s="62" customFormat="1" x14ac:dyDescent="0.35"/>
    <row r="16248" s="62" customFormat="1" x14ac:dyDescent="0.35"/>
    <row r="16249" s="62" customFormat="1" x14ac:dyDescent="0.35"/>
    <row r="16250" s="62" customFormat="1" x14ac:dyDescent="0.35"/>
    <row r="16251" s="62" customFormat="1" x14ac:dyDescent="0.35"/>
    <row r="16252" s="62" customFormat="1" x14ac:dyDescent="0.35"/>
    <row r="16253" s="62" customFormat="1" x14ac:dyDescent="0.35"/>
    <row r="16254" s="62" customFormat="1" x14ac:dyDescent="0.35"/>
    <row r="16255" s="62" customFormat="1" x14ac:dyDescent="0.35"/>
    <row r="16256" s="62" customFormat="1" x14ac:dyDescent="0.35"/>
    <row r="16257" s="62" customFormat="1" x14ac:dyDescent="0.35"/>
    <row r="16258" s="62" customFormat="1" x14ac:dyDescent="0.35"/>
    <row r="16259" s="62" customFormat="1" x14ac:dyDescent="0.35"/>
    <row r="16260" s="62" customFormat="1" x14ac:dyDescent="0.35"/>
    <row r="16261" s="62" customFormat="1" x14ac:dyDescent="0.35"/>
    <row r="16262" s="62" customFormat="1" x14ac:dyDescent="0.35"/>
    <row r="16263" s="62" customFormat="1" x14ac:dyDescent="0.35"/>
    <row r="16264" s="62" customFormat="1" x14ac:dyDescent="0.35"/>
    <row r="16265" s="62" customFormat="1" x14ac:dyDescent="0.35"/>
    <row r="16266" s="62" customFormat="1" x14ac:dyDescent="0.35"/>
    <row r="16267" s="62" customFormat="1" x14ac:dyDescent="0.35"/>
    <row r="16268" s="62" customFormat="1" x14ac:dyDescent="0.35"/>
    <row r="16269" s="62" customFormat="1" x14ac:dyDescent="0.35"/>
    <row r="16270" s="62" customFormat="1" x14ac:dyDescent="0.35"/>
    <row r="16271" s="62" customFormat="1" x14ac:dyDescent="0.35"/>
    <row r="16272" s="62" customFormat="1" x14ac:dyDescent="0.35"/>
    <row r="16273" s="62" customFormat="1" x14ac:dyDescent="0.35"/>
    <row r="16274" s="62" customFormat="1" x14ac:dyDescent="0.35"/>
    <row r="16275" s="62" customFormat="1" x14ac:dyDescent="0.35"/>
    <row r="16276" s="62" customFormat="1" x14ac:dyDescent="0.35"/>
    <row r="16277" s="62" customFormat="1" x14ac:dyDescent="0.35"/>
    <row r="16278" s="62" customFormat="1" x14ac:dyDescent="0.35"/>
    <row r="16279" s="62" customFormat="1" x14ac:dyDescent="0.35"/>
    <row r="16280" s="62" customFormat="1" x14ac:dyDescent="0.35"/>
    <row r="16281" s="62" customFormat="1" x14ac:dyDescent="0.35"/>
    <row r="16282" s="62" customFormat="1" x14ac:dyDescent="0.35"/>
    <row r="16283" s="62" customFormat="1" x14ac:dyDescent="0.35"/>
    <row r="16284" s="62" customFormat="1" x14ac:dyDescent="0.35"/>
    <row r="16285" s="62" customFormat="1" x14ac:dyDescent="0.35"/>
    <row r="16286" s="62" customFormat="1" x14ac:dyDescent="0.35"/>
    <row r="16287" s="62" customFormat="1" x14ac:dyDescent="0.35"/>
    <row r="16288" s="62" customFormat="1" x14ac:dyDescent="0.35"/>
    <row r="16289" s="62" customFormat="1" x14ac:dyDescent="0.35"/>
    <row r="16290" s="62" customFormat="1" x14ac:dyDescent="0.35"/>
    <row r="16291" s="62" customFormat="1" x14ac:dyDescent="0.35"/>
    <row r="16292" s="62" customFormat="1" x14ac:dyDescent="0.35"/>
    <row r="16293" s="62" customFormat="1" x14ac:dyDescent="0.35"/>
    <row r="16294" s="62" customFormat="1" x14ac:dyDescent="0.35"/>
    <row r="16295" s="62" customFormat="1" x14ac:dyDescent="0.35"/>
    <row r="16296" s="62" customFormat="1" x14ac:dyDescent="0.35"/>
    <row r="16297" s="62" customFormat="1" x14ac:dyDescent="0.35"/>
    <row r="16298" s="62" customFormat="1" x14ac:dyDescent="0.35"/>
    <row r="16299" s="62" customFormat="1" x14ac:dyDescent="0.35"/>
    <row r="16300" s="62" customFormat="1" x14ac:dyDescent="0.35"/>
    <row r="16301" s="62" customFormat="1" x14ac:dyDescent="0.35"/>
    <row r="16302" s="62" customFormat="1" x14ac:dyDescent="0.35"/>
    <row r="16303" s="62" customFormat="1" x14ac:dyDescent="0.35"/>
    <row r="16304" s="62" customFormat="1" x14ac:dyDescent="0.35"/>
    <row r="16305" s="62" customFormat="1" x14ac:dyDescent="0.35"/>
    <row r="16306" s="62" customFormat="1" x14ac:dyDescent="0.35"/>
    <row r="16307" s="62" customFormat="1" x14ac:dyDescent="0.35"/>
    <row r="16308" s="62" customFormat="1" x14ac:dyDescent="0.35"/>
    <row r="16309" s="62" customFormat="1" x14ac:dyDescent="0.35"/>
    <row r="16310" s="62" customFormat="1" x14ac:dyDescent="0.35"/>
    <row r="16311" s="62" customFormat="1" x14ac:dyDescent="0.35"/>
    <row r="16312" s="62" customFormat="1" x14ac:dyDescent="0.35"/>
    <row r="16313" s="62" customFormat="1" x14ac:dyDescent="0.35"/>
    <row r="16314" s="62" customFormat="1" x14ac:dyDescent="0.35"/>
    <row r="16315" s="62" customFormat="1" x14ac:dyDescent="0.35"/>
    <row r="16316" s="62" customFormat="1" x14ac:dyDescent="0.35"/>
    <row r="16317" s="62" customFormat="1" x14ac:dyDescent="0.35"/>
    <row r="16318" s="62" customFormat="1" x14ac:dyDescent="0.35"/>
    <row r="16319" s="62" customFormat="1" x14ac:dyDescent="0.35"/>
    <row r="16320" s="62" customFormat="1" x14ac:dyDescent="0.35"/>
    <row r="16321" s="62" customFormat="1" x14ac:dyDescent="0.35"/>
    <row r="16322" s="62" customFormat="1" x14ac:dyDescent="0.35"/>
    <row r="16323" s="62" customFormat="1" x14ac:dyDescent="0.35"/>
    <row r="16324" s="62" customFormat="1" x14ac:dyDescent="0.35"/>
    <row r="16325" s="62" customFormat="1" x14ac:dyDescent="0.35"/>
    <row r="16326" s="62" customFormat="1" x14ac:dyDescent="0.35"/>
    <row r="16327" s="62" customFormat="1" x14ac:dyDescent="0.35"/>
    <row r="16328" s="62" customFormat="1" x14ac:dyDescent="0.35"/>
    <row r="16329" s="62" customFormat="1" x14ac:dyDescent="0.35"/>
    <row r="16330" s="62" customFormat="1" x14ac:dyDescent="0.35"/>
    <row r="16331" s="62" customFormat="1" x14ac:dyDescent="0.35"/>
    <row r="16332" s="62" customFormat="1" x14ac:dyDescent="0.35"/>
    <row r="16333" s="62" customFormat="1" x14ac:dyDescent="0.35"/>
    <row r="16334" s="62" customFormat="1" x14ac:dyDescent="0.35"/>
    <row r="16335" s="62" customFormat="1" x14ac:dyDescent="0.35"/>
    <row r="16336" s="62" customFormat="1" x14ac:dyDescent="0.35"/>
    <row r="16337" s="62" customFormat="1" x14ac:dyDescent="0.35"/>
    <row r="16338" s="62" customFormat="1" x14ac:dyDescent="0.35"/>
    <row r="16339" s="62" customFormat="1" x14ac:dyDescent="0.35"/>
    <row r="16340" s="62" customFormat="1" x14ac:dyDescent="0.35"/>
    <row r="16341" s="62" customFormat="1" x14ac:dyDescent="0.35"/>
    <row r="16342" s="62" customFormat="1" x14ac:dyDescent="0.35"/>
    <row r="16343" s="62" customFormat="1" x14ac:dyDescent="0.35"/>
    <row r="16344" s="62" customFormat="1" x14ac:dyDescent="0.35"/>
    <row r="16345" s="62" customFormat="1" x14ac:dyDescent="0.35"/>
    <row r="16346" s="62" customFormat="1" x14ac:dyDescent="0.35"/>
    <row r="16347" s="62" customFormat="1" x14ac:dyDescent="0.35"/>
    <row r="16348" s="62" customFormat="1" x14ac:dyDescent="0.35"/>
    <row r="16349" s="62" customFormat="1" x14ac:dyDescent="0.35"/>
    <row r="16350" s="62" customFormat="1" x14ac:dyDescent="0.35"/>
    <row r="16351" s="62" customFormat="1" x14ac:dyDescent="0.35"/>
    <row r="16352" s="62" customFormat="1" x14ac:dyDescent="0.35"/>
    <row r="16353" s="62" customFormat="1" x14ac:dyDescent="0.35"/>
    <row r="16354" s="62" customFormat="1" x14ac:dyDescent="0.35"/>
    <row r="16355" s="62" customFormat="1" x14ac:dyDescent="0.35"/>
    <row r="16356" s="62" customFormat="1" x14ac:dyDescent="0.35"/>
    <row r="16357" s="62" customFormat="1" x14ac:dyDescent="0.35"/>
    <row r="16358" s="62" customFormat="1" x14ac:dyDescent="0.35"/>
    <row r="16359" s="62" customFormat="1" x14ac:dyDescent="0.35"/>
    <row r="16360" s="62" customFormat="1" x14ac:dyDescent="0.35"/>
    <row r="16361" s="62" customFormat="1" x14ac:dyDescent="0.35"/>
    <row r="16362" s="62" customFormat="1" x14ac:dyDescent="0.35"/>
    <row r="16363" s="62" customFormat="1" x14ac:dyDescent="0.35"/>
    <row r="16364" s="62" customFormat="1" x14ac:dyDescent="0.35"/>
    <row r="16365" s="62" customFormat="1" x14ac:dyDescent="0.35"/>
    <row r="16366" s="62" customFormat="1" x14ac:dyDescent="0.35"/>
    <row r="16367" s="62" customFormat="1" x14ac:dyDescent="0.35"/>
    <row r="16368" s="62" customFormat="1" x14ac:dyDescent="0.35"/>
    <row r="16369" s="62" customFormat="1" x14ac:dyDescent="0.35"/>
    <row r="16370" s="62" customFormat="1" x14ac:dyDescent="0.35"/>
    <row r="16371" s="62" customFormat="1" x14ac:dyDescent="0.35"/>
    <row r="16372" s="62" customFormat="1" x14ac:dyDescent="0.35"/>
    <row r="16373" s="62" customFormat="1" x14ac:dyDescent="0.35"/>
    <row r="16374" s="62" customFormat="1" x14ac:dyDescent="0.35"/>
    <row r="16375" s="62" customFormat="1" x14ac:dyDescent="0.35"/>
    <row r="16376" s="62" customFormat="1" x14ac:dyDescent="0.35"/>
    <row r="16377" s="62" customFormat="1" x14ac:dyDescent="0.35"/>
    <row r="16378" s="62" customFormat="1" x14ac:dyDescent="0.35"/>
    <row r="16379" s="62" customFormat="1" x14ac:dyDescent="0.35"/>
    <row r="16380" s="62" customFormat="1" x14ac:dyDescent="0.35"/>
    <row r="16381" s="62" customFormat="1" x14ac:dyDescent="0.35"/>
    <row r="16382" s="62" customFormat="1" x14ac:dyDescent="0.35"/>
    <row r="16383" s="62" customFormat="1" x14ac:dyDescent="0.35"/>
    <row r="16384" s="62" customFormat="1" x14ac:dyDescent="0.35"/>
    <row r="16385" s="62" customFormat="1" x14ac:dyDescent="0.35"/>
    <row r="16386" s="62" customFormat="1" x14ac:dyDescent="0.35"/>
    <row r="16387" s="62" customFormat="1" x14ac:dyDescent="0.35"/>
    <row r="16388" s="62" customFormat="1" x14ac:dyDescent="0.35"/>
    <row r="16389" s="62" customFormat="1" x14ac:dyDescent="0.35"/>
    <row r="16390" s="62" customFormat="1" x14ac:dyDescent="0.35"/>
    <row r="16391" s="62" customFormat="1" x14ac:dyDescent="0.35"/>
    <row r="16392" s="62" customFormat="1" x14ac:dyDescent="0.35"/>
    <row r="16393" s="62" customFormat="1" x14ac:dyDescent="0.35"/>
    <row r="16394" s="62" customFormat="1" x14ac:dyDescent="0.35"/>
    <row r="16395" s="62" customFormat="1" x14ac:dyDescent="0.35"/>
    <row r="16396" s="62" customFormat="1" x14ac:dyDescent="0.35"/>
    <row r="16397" s="62" customFormat="1" x14ac:dyDescent="0.35"/>
    <row r="16398" s="62" customFormat="1" x14ac:dyDescent="0.35"/>
    <row r="16399" s="62" customFormat="1" x14ac:dyDescent="0.35"/>
    <row r="16400" s="62" customFormat="1" x14ac:dyDescent="0.35"/>
    <row r="16401" s="62" customFormat="1" x14ac:dyDescent="0.35"/>
    <row r="16402" s="62" customFormat="1" x14ac:dyDescent="0.35"/>
    <row r="16403" s="62" customFormat="1" x14ac:dyDescent="0.35"/>
    <row r="16404" s="62" customFormat="1" x14ac:dyDescent="0.35"/>
    <row r="16405" s="62" customFormat="1" x14ac:dyDescent="0.35"/>
    <row r="16406" s="62" customFormat="1" x14ac:dyDescent="0.35"/>
    <row r="16407" s="62" customFormat="1" x14ac:dyDescent="0.35"/>
    <row r="16408" s="62" customFormat="1" x14ac:dyDescent="0.35"/>
    <row r="16409" s="62" customFormat="1" x14ac:dyDescent="0.35"/>
    <row r="16410" s="62" customFormat="1" x14ac:dyDescent="0.35"/>
    <row r="16411" s="62" customFormat="1" x14ac:dyDescent="0.35"/>
    <row r="16412" s="62" customFormat="1" x14ac:dyDescent="0.35"/>
    <row r="16413" s="62" customFormat="1" x14ac:dyDescent="0.35"/>
    <row r="16414" s="62" customFormat="1" x14ac:dyDescent="0.35"/>
    <row r="16415" s="62" customFormat="1" x14ac:dyDescent="0.35"/>
    <row r="16416" s="62" customFormat="1" x14ac:dyDescent="0.35"/>
    <row r="16417" s="62" customFormat="1" x14ac:dyDescent="0.35"/>
    <row r="16418" s="62" customFormat="1" x14ac:dyDescent="0.35"/>
    <row r="16419" s="62" customFormat="1" x14ac:dyDescent="0.35"/>
    <row r="16420" s="62" customFormat="1" x14ac:dyDescent="0.35"/>
    <row r="16421" s="62" customFormat="1" x14ac:dyDescent="0.35"/>
    <row r="16422" s="62" customFormat="1" x14ac:dyDescent="0.35"/>
    <row r="16423" s="62" customFormat="1" x14ac:dyDescent="0.35"/>
    <row r="16424" s="62" customFormat="1" x14ac:dyDescent="0.35"/>
    <row r="16425" s="62" customFormat="1" x14ac:dyDescent="0.35"/>
    <row r="16426" s="62" customFormat="1" x14ac:dyDescent="0.35"/>
    <row r="16427" s="62" customFormat="1" x14ac:dyDescent="0.35"/>
    <row r="16428" s="62" customFormat="1" x14ac:dyDescent="0.35"/>
    <row r="16429" s="62" customFormat="1" x14ac:dyDescent="0.35"/>
    <row r="16430" s="62" customFormat="1" x14ac:dyDescent="0.35"/>
    <row r="16431" s="62" customFormat="1" x14ac:dyDescent="0.35"/>
    <row r="16432" s="62" customFormat="1" x14ac:dyDescent="0.35"/>
    <row r="16433" s="62" customFormat="1" x14ac:dyDescent="0.35"/>
    <row r="16434" s="62" customFormat="1" x14ac:dyDescent="0.35"/>
    <row r="16435" s="62" customFormat="1" x14ac:dyDescent="0.35"/>
    <row r="16436" s="62" customFormat="1" x14ac:dyDescent="0.35"/>
    <row r="16437" s="62" customFormat="1" x14ac:dyDescent="0.35"/>
    <row r="16438" s="62" customFormat="1" x14ac:dyDescent="0.35"/>
    <row r="16439" s="62" customFormat="1" x14ac:dyDescent="0.35"/>
    <row r="16440" s="62" customFormat="1" x14ac:dyDescent="0.35"/>
    <row r="16441" s="62" customFormat="1" x14ac:dyDescent="0.35"/>
    <row r="16442" s="62" customFormat="1" x14ac:dyDescent="0.35"/>
    <row r="16443" s="62" customFormat="1" x14ac:dyDescent="0.35"/>
    <row r="16444" s="62" customFormat="1" x14ac:dyDescent="0.35"/>
    <row r="16445" s="62" customFormat="1" x14ac:dyDescent="0.35"/>
    <row r="16446" s="62" customFormat="1" x14ac:dyDescent="0.35"/>
    <row r="16447" s="62" customFormat="1" x14ac:dyDescent="0.35"/>
    <row r="16448" s="62" customFormat="1" x14ac:dyDescent="0.35"/>
    <row r="16449" s="62" customFormat="1" x14ac:dyDescent="0.35"/>
    <row r="16450" s="62" customFormat="1" x14ac:dyDescent="0.35"/>
    <row r="16451" s="62" customFormat="1" x14ac:dyDescent="0.35"/>
    <row r="16452" s="62" customFormat="1" x14ac:dyDescent="0.35"/>
    <row r="16453" s="62" customFormat="1" x14ac:dyDescent="0.35"/>
    <row r="16454" s="62" customFormat="1" x14ac:dyDescent="0.35"/>
    <row r="16455" s="62" customFormat="1" x14ac:dyDescent="0.35"/>
    <row r="16456" s="62" customFormat="1" x14ac:dyDescent="0.35"/>
    <row r="16457" s="62" customFormat="1" x14ac:dyDescent="0.35"/>
    <row r="16458" s="62" customFormat="1" x14ac:dyDescent="0.35"/>
    <row r="16459" s="62" customFormat="1" x14ac:dyDescent="0.35"/>
    <row r="16460" s="62" customFormat="1" x14ac:dyDescent="0.35"/>
    <row r="16461" s="62" customFormat="1" x14ac:dyDescent="0.35"/>
    <row r="16462" s="62" customFormat="1" x14ac:dyDescent="0.35"/>
    <row r="16463" s="62" customFormat="1" x14ac:dyDescent="0.35"/>
    <row r="16464" s="62" customFormat="1" x14ac:dyDescent="0.35"/>
    <row r="16465" s="62" customFormat="1" x14ac:dyDescent="0.35"/>
    <row r="16466" s="62" customFormat="1" x14ac:dyDescent="0.35"/>
    <row r="16467" s="62" customFormat="1" x14ac:dyDescent="0.35"/>
    <row r="16468" s="62" customFormat="1" x14ac:dyDescent="0.35"/>
    <row r="16469" s="62" customFormat="1" x14ac:dyDescent="0.35"/>
    <row r="16470" s="62" customFormat="1" x14ac:dyDescent="0.35"/>
    <row r="16471" s="62" customFormat="1" x14ac:dyDescent="0.35"/>
    <row r="16472" s="62" customFormat="1" x14ac:dyDescent="0.35"/>
    <row r="16473" s="62" customFormat="1" x14ac:dyDescent="0.35"/>
    <row r="16474" s="62" customFormat="1" x14ac:dyDescent="0.35"/>
    <row r="16475" s="62" customFormat="1" x14ac:dyDescent="0.35"/>
    <row r="16476" s="62" customFormat="1" x14ac:dyDescent="0.35"/>
    <row r="16477" s="62" customFormat="1" x14ac:dyDescent="0.35"/>
    <row r="16478" s="62" customFormat="1" x14ac:dyDescent="0.35"/>
    <row r="16479" s="62" customFormat="1" x14ac:dyDescent="0.35"/>
    <row r="16480" s="62" customFormat="1" x14ac:dyDescent="0.35"/>
    <row r="16481" s="62" customFormat="1" x14ac:dyDescent="0.35"/>
    <row r="16482" s="62" customFormat="1" x14ac:dyDescent="0.35"/>
    <row r="16483" s="62" customFormat="1" x14ac:dyDescent="0.35"/>
    <row r="16484" s="62" customFormat="1" x14ac:dyDescent="0.35"/>
    <row r="16485" s="62" customFormat="1" x14ac:dyDescent="0.35"/>
    <row r="16486" s="62" customFormat="1" x14ac:dyDescent="0.35"/>
    <row r="16487" s="62" customFormat="1" x14ac:dyDescent="0.35"/>
    <row r="16488" s="62" customFormat="1" x14ac:dyDescent="0.35"/>
    <row r="16489" s="62" customFormat="1" x14ac:dyDescent="0.35"/>
    <row r="16490" s="62" customFormat="1" x14ac:dyDescent="0.35"/>
    <row r="16491" s="62" customFormat="1" x14ac:dyDescent="0.35"/>
    <row r="16492" s="62" customFormat="1" x14ac:dyDescent="0.35"/>
    <row r="16493" s="62" customFormat="1" x14ac:dyDescent="0.35"/>
    <row r="16494" s="62" customFormat="1" x14ac:dyDescent="0.35"/>
    <row r="16495" s="62" customFormat="1" x14ac:dyDescent="0.35"/>
    <row r="16496" s="62" customFormat="1" x14ac:dyDescent="0.35"/>
    <row r="16497" s="62" customFormat="1" x14ac:dyDescent="0.35"/>
    <row r="16498" s="62" customFormat="1" x14ac:dyDescent="0.35"/>
    <row r="16499" s="62" customFormat="1" x14ac:dyDescent="0.35"/>
    <row r="16500" s="62" customFormat="1" x14ac:dyDescent="0.35"/>
    <row r="16501" s="62" customFormat="1" x14ac:dyDescent="0.35"/>
    <row r="16502" s="62" customFormat="1" x14ac:dyDescent="0.35"/>
    <row r="16503" s="62" customFormat="1" x14ac:dyDescent="0.35"/>
    <row r="16504" s="62" customFormat="1" x14ac:dyDescent="0.35"/>
    <row r="16505" s="62" customFormat="1" x14ac:dyDescent="0.35"/>
    <row r="16506" s="62" customFormat="1" x14ac:dyDescent="0.35"/>
    <row r="16507" s="62" customFormat="1" x14ac:dyDescent="0.35"/>
    <row r="16508" s="62" customFormat="1" x14ac:dyDescent="0.35"/>
    <row r="16509" s="62" customFormat="1" x14ac:dyDescent="0.35"/>
    <row r="16510" s="62" customFormat="1" x14ac:dyDescent="0.35"/>
    <row r="16511" s="62" customFormat="1" x14ac:dyDescent="0.35"/>
    <row r="16512" s="62" customFormat="1" x14ac:dyDescent="0.35"/>
    <row r="16513" s="62" customFormat="1" x14ac:dyDescent="0.35"/>
    <row r="16514" s="62" customFormat="1" x14ac:dyDescent="0.35"/>
    <row r="16515" s="62" customFormat="1" x14ac:dyDescent="0.35"/>
    <row r="16516" s="62" customFormat="1" x14ac:dyDescent="0.35"/>
    <row r="16517" s="62" customFormat="1" x14ac:dyDescent="0.35"/>
    <row r="16518" s="62" customFormat="1" x14ac:dyDescent="0.35"/>
    <row r="16519" s="62" customFormat="1" x14ac:dyDescent="0.35"/>
    <row r="16520" s="62" customFormat="1" x14ac:dyDescent="0.35"/>
    <row r="16521" s="62" customFormat="1" x14ac:dyDescent="0.35"/>
    <row r="16522" s="62" customFormat="1" x14ac:dyDescent="0.35"/>
    <row r="16523" s="62" customFormat="1" x14ac:dyDescent="0.35"/>
    <row r="16524" s="62" customFormat="1" x14ac:dyDescent="0.35"/>
    <row r="16525" s="62" customFormat="1" x14ac:dyDescent="0.35"/>
    <row r="16526" s="62" customFormat="1" x14ac:dyDescent="0.35"/>
    <row r="16527" s="62" customFormat="1" x14ac:dyDescent="0.35"/>
    <row r="16528" s="62" customFormat="1" x14ac:dyDescent="0.35"/>
    <row r="16529" s="62" customFormat="1" x14ac:dyDescent="0.35"/>
    <row r="16530" s="62" customFormat="1" x14ac:dyDescent="0.35"/>
    <row r="16531" s="62" customFormat="1" x14ac:dyDescent="0.35"/>
    <row r="16532" s="62" customFormat="1" x14ac:dyDescent="0.35"/>
    <row r="16533" s="62" customFormat="1" x14ac:dyDescent="0.35"/>
    <row r="16534" s="62" customFormat="1" x14ac:dyDescent="0.35"/>
    <row r="16535" s="62" customFormat="1" x14ac:dyDescent="0.35"/>
    <row r="16536" s="62" customFormat="1" x14ac:dyDescent="0.35"/>
    <row r="16537" s="62" customFormat="1" x14ac:dyDescent="0.35"/>
    <row r="16538" s="62" customFormat="1" x14ac:dyDescent="0.35"/>
    <row r="16539" s="62" customFormat="1" x14ac:dyDescent="0.35"/>
    <row r="16540" s="62" customFormat="1" x14ac:dyDescent="0.35"/>
    <row r="16541" s="62" customFormat="1" x14ac:dyDescent="0.35"/>
    <row r="16542" s="62" customFormat="1" x14ac:dyDescent="0.35"/>
    <row r="16543" s="62" customFormat="1" x14ac:dyDescent="0.35"/>
    <row r="16544" s="62" customFormat="1" x14ac:dyDescent="0.35"/>
    <row r="16545" s="62" customFormat="1" x14ac:dyDescent="0.35"/>
    <row r="16546" s="62" customFormat="1" x14ac:dyDescent="0.35"/>
    <row r="16547" s="62" customFormat="1" x14ac:dyDescent="0.35"/>
    <row r="16548" s="62" customFormat="1" x14ac:dyDescent="0.35"/>
    <row r="16549" s="62" customFormat="1" x14ac:dyDescent="0.35"/>
    <row r="16550" s="62" customFormat="1" x14ac:dyDescent="0.35"/>
    <row r="16551" s="62" customFormat="1" x14ac:dyDescent="0.35"/>
    <row r="16552" s="62" customFormat="1" x14ac:dyDescent="0.35"/>
    <row r="16553" s="62" customFormat="1" x14ac:dyDescent="0.35"/>
    <row r="16554" s="62" customFormat="1" x14ac:dyDescent="0.35"/>
    <row r="16555" s="62" customFormat="1" x14ac:dyDescent="0.35"/>
    <row r="16556" s="62" customFormat="1" x14ac:dyDescent="0.35"/>
    <row r="16557" s="62" customFormat="1" x14ac:dyDescent="0.35"/>
    <row r="16558" s="62" customFormat="1" x14ac:dyDescent="0.35"/>
    <row r="16559" s="62" customFormat="1" x14ac:dyDescent="0.35"/>
    <row r="16560" s="62" customFormat="1" x14ac:dyDescent="0.35"/>
    <row r="16561" s="62" customFormat="1" x14ac:dyDescent="0.35"/>
    <row r="16562" s="62" customFormat="1" x14ac:dyDescent="0.35"/>
    <row r="16563" s="62" customFormat="1" x14ac:dyDescent="0.35"/>
    <row r="16564" s="62" customFormat="1" x14ac:dyDescent="0.35"/>
    <row r="16565" s="62" customFormat="1" x14ac:dyDescent="0.35"/>
    <row r="16566" s="62" customFormat="1" x14ac:dyDescent="0.35"/>
    <row r="16567" s="62" customFormat="1" x14ac:dyDescent="0.35"/>
    <row r="16568" s="62" customFormat="1" x14ac:dyDescent="0.35"/>
    <row r="16569" s="62" customFormat="1" x14ac:dyDescent="0.35"/>
    <row r="16570" s="62" customFormat="1" x14ac:dyDescent="0.35"/>
    <row r="16571" s="62" customFormat="1" x14ac:dyDescent="0.35"/>
    <row r="16572" s="62" customFormat="1" x14ac:dyDescent="0.35"/>
    <row r="16573" s="62" customFormat="1" x14ac:dyDescent="0.35"/>
    <row r="16574" s="62" customFormat="1" x14ac:dyDescent="0.35"/>
    <row r="16575" s="62" customFormat="1" x14ac:dyDescent="0.35"/>
    <row r="16576" s="62" customFormat="1" x14ac:dyDescent="0.35"/>
    <row r="16577" s="62" customFormat="1" x14ac:dyDescent="0.35"/>
    <row r="16578" s="62" customFormat="1" x14ac:dyDescent="0.35"/>
    <row r="16579" s="62" customFormat="1" x14ac:dyDescent="0.35"/>
    <row r="16580" s="62" customFormat="1" x14ac:dyDescent="0.35"/>
    <row r="16581" s="62" customFormat="1" x14ac:dyDescent="0.35"/>
    <row r="16582" s="62" customFormat="1" x14ac:dyDescent="0.35"/>
    <row r="16583" s="62" customFormat="1" x14ac:dyDescent="0.35"/>
    <row r="16584" s="62" customFormat="1" x14ac:dyDescent="0.35"/>
    <row r="16585" s="62" customFormat="1" x14ac:dyDescent="0.35"/>
    <row r="16586" s="62" customFormat="1" x14ac:dyDescent="0.35"/>
    <row r="16587" s="62" customFormat="1" x14ac:dyDescent="0.35"/>
    <row r="16588" s="62" customFormat="1" x14ac:dyDescent="0.35"/>
    <row r="16589" s="62" customFormat="1" x14ac:dyDescent="0.35"/>
    <row r="16590" s="62" customFormat="1" x14ac:dyDescent="0.35"/>
    <row r="16591" s="62" customFormat="1" x14ac:dyDescent="0.35"/>
    <row r="16592" s="62" customFormat="1" x14ac:dyDescent="0.35"/>
    <row r="16593" s="62" customFormat="1" x14ac:dyDescent="0.35"/>
    <row r="16594" s="62" customFormat="1" x14ac:dyDescent="0.35"/>
    <row r="16595" s="62" customFormat="1" x14ac:dyDescent="0.35"/>
    <row r="16596" s="62" customFormat="1" x14ac:dyDescent="0.35"/>
    <row r="16597" s="62" customFormat="1" x14ac:dyDescent="0.35"/>
    <row r="16598" s="62" customFormat="1" x14ac:dyDescent="0.35"/>
    <row r="16599" s="62" customFormat="1" x14ac:dyDescent="0.35"/>
    <row r="16600" s="62" customFormat="1" x14ac:dyDescent="0.35"/>
    <row r="16601" s="62" customFormat="1" x14ac:dyDescent="0.35"/>
    <row r="16602" s="62" customFormat="1" x14ac:dyDescent="0.35"/>
    <row r="16603" s="62" customFormat="1" x14ac:dyDescent="0.35"/>
    <row r="16604" s="62" customFormat="1" x14ac:dyDescent="0.35"/>
    <row r="16605" s="62" customFormat="1" x14ac:dyDescent="0.35"/>
    <row r="16606" s="62" customFormat="1" x14ac:dyDescent="0.35"/>
    <row r="16607" s="62" customFormat="1" x14ac:dyDescent="0.35"/>
    <row r="16608" s="62" customFormat="1" x14ac:dyDescent="0.35"/>
    <row r="16609" s="62" customFormat="1" x14ac:dyDescent="0.35"/>
    <row r="16610" s="62" customFormat="1" x14ac:dyDescent="0.35"/>
    <row r="16611" s="62" customFormat="1" x14ac:dyDescent="0.35"/>
    <row r="16612" s="62" customFormat="1" x14ac:dyDescent="0.35"/>
    <row r="16613" s="62" customFormat="1" x14ac:dyDescent="0.35"/>
    <row r="16614" s="62" customFormat="1" x14ac:dyDescent="0.35"/>
    <row r="16615" s="62" customFormat="1" x14ac:dyDescent="0.35"/>
    <row r="16616" s="62" customFormat="1" x14ac:dyDescent="0.35"/>
    <row r="16617" s="62" customFormat="1" x14ac:dyDescent="0.35"/>
    <row r="16618" s="62" customFormat="1" x14ac:dyDescent="0.35"/>
    <row r="16619" s="62" customFormat="1" x14ac:dyDescent="0.35"/>
    <row r="16620" s="62" customFormat="1" x14ac:dyDescent="0.35"/>
    <row r="16621" s="62" customFormat="1" x14ac:dyDescent="0.35"/>
    <row r="16622" s="62" customFormat="1" x14ac:dyDescent="0.35"/>
    <row r="16623" s="62" customFormat="1" x14ac:dyDescent="0.35"/>
    <row r="16624" s="62" customFormat="1" x14ac:dyDescent="0.35"/>
    <row r="16625" s="62" customFormat="1" x14ac:dyDescent="0.35"/>
    <row r="16626" s="62" customFormat="1" x14ac:dyDescent="0.35"/>
    <row r="16627" s="62" customFormat="1" x14ac:dyDescent="0.35"/>
    <row r="16628" s="62" customFormat="1" x14ac:dyDescent="0.35"/>
    <row r="16629" s="62" customFormat="1" x14ac:dyDescent="0.35"/>
    <row r="16630" s="62" customFormat="1" x14ac:dyDescent="0.35"/>
    <row r="16631" s="62" customFormat="1" x14ac:dyDescent="0.35"/>
    <row r="16632" s="62" customFormat="1" x14ac:dyDescent="0.35"/>
    <row r="16633" s="62" customFormat="1" x14ac:dyDescent="0.35"/>
    <row r="16634" s="62" customFormat="1" x14ac:dyDescent="0.35"/>
    <row r="16635" s="62" customFormat="1" x14ac:dyDescent="0.35"/>
    <row r="16636" s="62" customFormat="1" x14ac:dyDescent="0.35"/>
    <row r="16637" s="62" customFormat="1" x14ac:dyDescent="0.35"/>
    <row r="16638" s="62" customFormat="1" x14ac:dyDescent="0.35"/>
    <row r="16639" s="62" customFormat="1" x14ac:dyDescent="0.35"/>
    <row r="16640" s="62" customFormat="1" x14ac:dyDescent="0.35"/>
    <row r="16641" s="62" customFormat="1" x14ac:dyDescent="0.35"/>
    <row r="16642" s="62" customFormat="1" x14ac:dyDescent="0.35"/>
    <row r="16643" s="62" customFormat="1" x14ac:dyDescent="0.35"/>
    <row r="16644" s="62" customFormat="1" x14ac:dyDescent="0.35"/>
    <row r="16645" s="62" customFormat="1" x14ac:dyDescent="0.35"/>
    <row r="16646" s="62" customFormat="1" x14ac:dyDescent="0.35"/>
    <row r="16647" s="62" customFormat="1" x14ac:dyDescent="0.35"/>
    <row r="16648" s="62" customFormat="1" x14ac:dyDescent="0.35"/>
    <row r="16649" s="62" customFormat="1" x14ac:dyDescent="0.35"/>
    <row r="16650" s="62" customFormat="1" x14ac:dyDescent="0.35"/>
    <row r="16651" s="62" customFormat="1" x14ac:dyDescent="0.35"/>
    <row r="16652" s="62" customFormat="1" x14ac:dyDescent="0.35"/>
    <row r="16653" s="62" customFormat="1" x14ac:dyDescent="0.35"/>
    <row r="16654" s="62" customFormat="1" x14ac:dyDescent="0.35"/>
    <row r="16655" s="62" customFormat="1" x14ac:dyDescent="0.35"/>
    <row r="16656" s="62" customFormat="1" x14ac:dyDescent="0.35"/>
    <row r="16657" s="62" customFormat="1" x14ac:dyDescent="0.35"/>
    <row r="16658" s="62" customFormat="1" x14ac:dyDescent="0.35"/>
    <row r="16659" s="62" customFormat="1" x14ac:dyDescent="0.35"/>
    <row r="16660" s="62" customFormat="1" x14ac:dyDescent="0.35"/>
    <row r="16661" s="62" customFormat="1" x14ac:dyDescent="0.35"/>
    <row r="16662" s="62" customFormat="1" x14ac:dyDescent="0.35"/>
    <row r="16663" s="62" customFormat="1" x14ac:dyDescent="0.35"/>
    <row r="16664" s="62" customFormat="1" x14ac:dyDescent="0.35"/>
    <row r="16665" s="62" customFormat="1" x14ac:dyDescent="0.35"/>
    <row r="16666" s="62" customFormat="1" x14ac:dyDescent="0.35"/>
    <row r="16667" s="62" customFormat="1" x14ac:dyDescent="0.35"/>
    <row r="16668" s="62" customFormat="1" x14ac:dyDescent="0.35"/>
    <row r="16669" s="62" customFormat="1" x14ac:dyDescent="0.35"/>
    <row r="16670" s="62" customFormat="1" x14ac:dyDescent="0.35"/>
    <row r="16671" s="62" customFormat="1" x14ac:dyDescent="0.35"/>
    <row r="16672" s="62" customFormat="1" x14ac:dyDescent="0.35"/>
    <row r="16673" s="62" customFormat="1" x14ac:dyDescent="0.35"/>
    <row r="16674" s="62" customFormat="1" x14ac:dyDescent="0.35"/>
    <row r="16675" s="62" customFormat="1" x14ac:dyDescent="0.35"/>
    <row r="16676" s="62" customFormat="1" x14ac:dyDescent="0.35"/>
    <row r="16677" s="62" customFormat="1" x14ac:dyDescent="0.35"/>
    <row r="16678" s="62" customFormat="1" x14ac:dyDescent="0.35"/>
    <row r="16679" s="62" customFormat="1" x14ac:dyDescent="0.35"/>
    <row r="16680" s="62" customFormat="1" x14ac:dyDescent="0.35"/>
    <row r="16681" s="62" customFormat="1" x14ac:dyDescent="0.35"/>
    <row r="16682" s="62" customFormat="1" x14ac:dyDescent="0.35"/>
    <row r="16683" s="62" customFormat="1" x14ac:dyDescent="0.35"/>
    <row r="16684" s="62" customFormat="1" x14ac:dyDescent="0.35"/>
    <row r="16685" s="62" customFormat="1" x14ac:dyDescent="0.35"/>
    <row r="16686" s="62" customFormat="1" x14ac:dyDescent="0.35"/>
    <row r="16687" s="62" customFormat="1" x14ac:dyDescent="0.35"/>
    <row r="16688" s="62" customFormat="1" x14ac:dyDescent="0.35"/>
    <row r="16689" s="62" customFormat="1" x14ac:dyDescent="0.35"/>
    <row r="16690" s="62" customFormat="1" x14ac:dyDescent="0.35"/>
    <row r="16691" s="62" customFormat="1" x14ac:dyDescent="0.35"/>
    <row r="16692" s="62" customFormat="1" x14ac:dyDescent="0.35"/>
    <row r="16693" s="62" customFormat="1" x14ac:dyDescent="0.35"/>
    <row r="16694" s="62" customFormat="1" x14ac:dyDescent="0.35"/>
    <row r="16695" s="62" customFormat="1" x14ac:dyDescent="0.35"/>
    <row r="16696" s="62" customFormat="1" x14ac:dyDescent="0.35"/>
    <row r="16697" s="62" customFormat="1" x14ac:dyDescent="0.35"/>
    <row r="16698" s="62" customFormat="1" x14ac:dyDescent="0.35"/>
    <row r="16699" s="62" customFormat="1" x14ac:dyDescent="0.35"/>
    <row r="16700" s="62" customFormat="1" x14ac:dyDescent="0.35"/>
    <row r="16701" s="62" customFormat="1" x14ac:dyDescent="0.35"/>
    <row r="16702" s="62" customFormat="1" x14ac:dyDescent="0.35"/>
    <row r="16703" s="62" customFormat="1" x14ac:dyDescent="0.35"/>
    <row r="16704" s="62" customFormat="1" x14ac:dyDescent="0.35"/>
    <row r="16705" s="62" customFormat="1" x14ac:dyDescent="0.35"/>
    <row r="16706" s="62" customFormat="1" x14ac:dyDescent="0.35"/>
    <row r="16707" s="62" customFormat="1" x14ac:dyDescent="0.35"/>
    <row r="16708" s="62" customFormat="1" x14ac:dyDescent="0.35"/>
    <row r="16709" s="62" customFormat="1" x14ac:dyDescent="0.35"/>
    <row r="16710" s="62" customFormat="1" x14ac:dyDescent="0.35"/>
    <row r="16711" s="62" customFormat="1" x14ac:dyDescent="0.35"/>
    <row r="16712" s="62" customFormat="1" x14ac:dyDescent="0.35"/>
    <row r="16713" s="62" customFormat="1" x14ac:dyDescent="0.35"/>
    <row r="16714" s="62" customFormat="1" x14ac:dyDescent="0.35"/>
    <row r="16715" s="62" customFormat="1" x14ac:dyDescent="0.35"/>
    <row r="16716" s="62" customFormat="1" x14ac:dyDescent="0.35"/>
    <row r="16717" s="62" customFormat="1" x14ac:dyDescent="0.35"/>
    <row r="16718" s="62" customFormat="1" x14ac:dyDescent="0.35"/>
    <row r="16719" s="62" customFormat="1" x14ac:dyDescent="0.35"/>
    <row r="16720" s="62" customFormat="1" x14ac:dyDescent="0.35"/>
    <row r="16721" s="62" customFormat="1" x14ac:dyDescent="0.35"/>
    <row r="16722" s="62" customFormat="1" x14ac:dyDescent="0.35"/>
    <row r="16723" s="62" customFormat="1" x14ac:dyDescent="0.35"/>
    <row r="16724" s="62" customFormat="1" x14ac:dyDescent="0.35"/>
    <row r="16725" s="62" customFormat="1" x14ac:dyDescent="0.35"/>
    <row r="16726" s="62" customFormat="1" x14ac:dyDescent="0.35"/>
    <row r="16727" s="62" customFormat="1" x14ac:dyDescent="0.35"/>
    <row r="16728" s="62" customFormat="1" x14ac:dyDescent="0.35"/>
    <row r="16729" s="62" customFormat="1" x14ac:dyDescent="0.35"/>
    <row r="16730" s="62" customFormat="1" x14ac:dyDescent="0.35"/>
    <row r="16731" s="62" customFormat="1" x14ac:dyDescent="0.35"/>
    <row r="16732" s="62" customFormat="1" x14ac:dyDescent="0.35"/>
    <row r="16733" s="62" customFormat="1" x14ac:dyDescent="0.35"/>
    <row r="16734" s="62" customFormat="1" x14ac:dyDescent="0.35"/>
    <row r="16735" s="62" customFormat="1" x14ac:dyDescent="0.35"/>
    <row r="16736" s="62" customFormat="1" x14ac:dyDescent="0.35"/>
    <row r="16737" s="62" customFormat="1" x14ac:dyDescent="0.35"/>
    <row r="16738" s="62" customFormat="1" x14ac:dyDescent="0.35"/>
    <row r="16739" s="62" customFormat="1" x14ac:dyDescent="0.35"/>
    <row r="16740" s="62" customFormat="1" x14ac:dyDescent="0.35"/>
    <row r="16741" s="62" customFormat="1" x14ac:dyDescent="0.35"/>
    <row r="16742" s="62" customFormat="1" x14ac:dyDescent="0.35"/>
    <row r="16743" s="62" customFormat="1" x14ac:dyDescent="0.35"/>
    <row r="16744" s="62" customFormat="1" x14ac:dyDescent="0.35"/>
    <row r="16745" s="62" customFormat="1" x14ac:dyDescent="0.35"/>
    <row r="16746" s="62" customFormat="1" x14ac:dyDescent="0.35"/>
    <row r="16747" s="62" customFormat="1" x14ac:dyDescent="0.35"/>
    <row r="16748" s="62" customFormat="1" x14ac:dyDescent="0.35"/>
    <row r="16749" s="62" customFormat="1" x14ac:dyDescent="0.35"/>
    <row r="16750" s="62" customFormat="1" x14ac:dyDescent="0.35"/>
    <row r="16751" s="62" customFormat="1" x14ac:dyDescent="0.35"/>
    <row r="16752" s="62" customFormat="1" x14ac:dyDescent="0.35"/>
    <row r="16753" s="62" customFormat="1" x14ac:dyDescent="0.35"/>
    <row r="16754" s="62" customFormat="1" x14ac:dyDescent="0.35"/>
    <row r="16755" s="62" customFormat="1" x14ac:dyDescent="0.35"/>
    <row r="16756" s="62" customFormat="1" x14ac:dyDescent="0.35"/>
    <row r="16757" s="62" customFormat="1" x14ac:dyDescent="0.35"/>
    <row r="16758" s="62" customFormat="1" x14ac:dyDescent="0.35"/>
    <row r="16759" s="62" customFormat="1" x14ac:dyDescent="0.35"/>
    <row r="16760" s="62" customFormat="1" x14ac:dyDescent="0.35"/>
    <row r="16761" s="62" customFormat="1" x14ac:dyDescent="0.35"/>
    <row r="16762" s="62" customFormat="1" x14ac:dyDescent="0.35"/>
    <row r="16763" s="62" customFormat="1" x14ac:dyDescent="0.35"/>
    <row r="16764" s="62" customFormat="1" x14ac:dyDescent="0.35"/>
    <row r="16765" s="62" customFormat="1" x14ac:dyDescent="0.35"/>
    <row r="16766" s="62" customFormat="1" x14ac:dyDescent="0.35"/>
    <row r="16767" s="62" customFormat="1" x14ac:dyDescent="0.35"/>
    <row r="16768" s="62" customFormat="1" x14ac:dyDescent="0.35"/>
    <row r="16769" s="62" customFormat="1" x14ac:dyDescent="0.35"/>
    <row r="16770" s="62" customFormat="1" x14ac:dyDescent="0.35"/>
    <row r="16771" s="62" customFormat="1" x14ac:dyDescent="0.35"/>
    <row r="16772" s="62" customFormat="1" x14ac:dyDescent="0.35"/>
    <row r="16773" s="62" customFormat="1" x14ac:dyDescent="0.35"/>
    <row r="16774" s="62" customFormat="1" x14ac:dyDescent="0.35"/>
    <row r="16775" s="62" customFormat="1" x14ac:dyDescent="0.35"/>
    <row r="16776" s="62" customFormat="1" x14ac:dyDescent="0.35"/>
    <row r="16777" s="62" customFormat="1" x14ac:dyDescent="0.35"/>
    <row r="16778" s="62" customFormat="1" x14ac:dyDescent="0.35"/>
    <row r="16779" s="62" customFormat="1" x14ac:dyDescent="0.35"/>
    <row r="16780" s="62" customFormat="1" x14ac:dyDescent="0.35"/>
    <row r="16781" s="62" customFormat="1" x14ac:dyDescent="0.35"/>
    <row r="16782" s="62" customFormat="1" x14ac:dyDescent="0.35"/>
    <row r="16783" s="62" customFormat="1" x14ac:dyDescent="0.35"/>
    <row r="16784" s="62" customFormat="1" x14ac:dyDescent="0.35"/>
    <row r="16785" s="62" customFormat="1" x14ac:dyDescent="0.35"/>
    <row r="16786" s="62" customFormat="1" x14ac:dyDescent="0.35"/>
    <row r="16787" s="62" customFormat="1" x14ac:dyDescent="0.35"/>
    <row r="16788" s="62" customFormat="1" x14ac:dyDescent="0.35"/>
    <row r="16789" s="62" customFormat="1" x14ac:dyDescent="0.35"/>
    <row r="16790" s="62" customFormat="1" x14ac:dyDescent="0.35"/>
    <row r="16791" s="62" customFormat="1" x14ac:dyDescent="0.35"/>
    <row r="16792" s="62" customFormat="1" x14ac:dyDescent="0.35"/>
    <row r="16793" s="62" customFormat="1" x14ac:dyDescent="0.35"/>
    <row r="16794" s="62" customFormat="1" x14ac:dyDescent="0.35"/>
    <row r="16795" s="62" customFormat="1" x14ac:dyDescent="0.35"/>
    <row r="16796" s="62" customFormat="1" x14ac:dyDescent="0.35"/>
    <row r="16797" s="62" customFormat="1" x14ac:dyDescent="0.35"/>
    <row r="16798" s="62" customFormat="1" x14ac:dyDescent="0.35"/>
    <row r="16799" s="62" customFormat="1" x14ac:dyDescent="0.35"/>
    <row r="16800" s="62" customFormat="1" x14ac:dyDescent="0.35"/>
    <row r="16801" s="62" customFormat="1" x14ac:dyDescent="0.35"/>
    <row r="16802" s="62" customFormat="1" x14ac:dyDescent="0.35"/>
    <row r="16803" s="62" customFormat="1" x14ac:dyDescent="0.35"/>
    <row r="16804" s="62" customFormat="1" x14ac:dyDescent="0.35"/>
    <row r="16805" s="62" customFormat="1" x14ac:dyDescent="0.35"/>
    <row r="16806" s="62" customFormat="1" x14ac:dyDescent="0.35"/>
    <row r="16807" s="62" customFormat="1" x14ac:dyDescent="0.35"/>
    <row r="16808" s="62" customFormat="1" x14ac:dyDescent="0.35"/>
    <row r="16809" s="62" customFormat="1" x14ac:dyDescent="0.35"/>
    <row r="16810" s="62" customFormat="1" x14ac:dyDescent="0.35"/>
    <row r="16811" s="62" customFormat="1" x14ac:dyDescent="0.35"/>
    <row r="16812" s="62" customFormat="1" x14ac:dyDescent="0.35"/>
    <row r="16813" s="62" customFormat="1" x14ac:dyDescent="0.35"/>
    <row r="16814" s="62" customFormat="1" x14ac:dyDescent="0.35"/>
    <row r="16815" s="62" customFormat="1" x14ac:dyDescent="0.35"/>
    <row r="16816" s="62" customFormat="1" x14ac:dyDescent="0.35"/>
    <row r="16817" s="62" customFormat="1" x14ac:dyDescent="0.35"/>
    <row r="16818" s="62" customFormat="1" x14ac:dyDescent="0.35"/>
    <row r="16819" s="62" customFormat="1" x14ac:dyDescent="0.35"/>
    <row r="16820" s="62" customFormat="1" x14ac:dyDescent="0.35"/>
    <row r="16821" s="62" customFormat="1" x14ac:dyDescent="0.35"/>
    <row r="16822" s="62" customFormat="1" x14ac:dyDescent="0.35"/>
    <row r="16823" s="62" customFormat="1" x14ac:dyDescent="0.35"/>
    <row r="16824" s="62" customFormat="1" x14ac:dyDescent="0.35"/>
    <row r="16825" s="62" customFormat="1" x14ac:dyDescent="0.35"/>
    <row r="16826" s="62" customFormat="1" x14ac:dyDescent="0.35"/>
    <row r="16827" s="62" customFormat="1" x14ac:dyDescent="0.35"/>
    <row r="16828" s="62" customFormat="1" x14ac:dyDescent="0.35"/>
    <row r="16829" s="62" customFormat="1" x14ac:dyDescent="0.35"/>
    <row r="16830" s="62" customFormat="1" x14ac:dyDescent="0.35"/>
    <row r="16831" s="62" customFormat="1" x14ac:dyDescent="0.35"/>
    <row r="16832" s="62" customFormat="1" x14ac:dyDescent="0.35"/>
    <row r="16833" s="62" customFormat="1" x14ac:dyDescent="0.35"/>
    <row r="16834" s="62" customFormat="1" x14ac:dyDescent="0.35"/>
    <row r="16835" s="62" customFormat="1" x14ac:dyDescent="0.35"/>
    <row r="16836" s="62" customFormat="1" x14ac:dyDescent="0.35"/>
    <row r="16837" s="62" customFormat="1" x14ac:dyDescent="0.35"/>
    <row r="16838" s="62" customFormat="1" x14ac:dyDescent="0.35"/>
    <row r="16839" s="62" customFormat="1" x14ac:dyDescent="0.35"/>
    <row r="16840" s="62" customFormat="1" x14ac:dyDescent="0.35"/>
    <row r="16841" s="62" customFormat="1" x14ac:dyDescent="0.35"/>
    <row r="16842" s="62" customFormat="1" x14ac:dyDescent="0.35"/>
    <row r="16843" s="62" customFormat="1" x14ac:dyDescent="0.35"/>
    <row r="16844" s="62" customFormat="1" x14ac:dyDescent="0.35"/>
    <row r="16845" s="62" customFormat="1" x14ac:dyDescent="0.35"/>
    <row r="16846" s="62" customFormat="1" x14ac:dyDescent="0.35"/>
    <row r="16847" s="62" customFormat="1" x14ac:dyDescent="0.35"/>
    <row r="16848" s="62" customFormat="1" x14ac:dyDescent="0.35"/>
    <row r="16849" s="62" customFormat="1" x14ac:dyDescent="0.35"/>
    <row r="16850" s="62" customFormat="1" x14ac:dyDescent="0.35"/>
    <row r="16851" s="62" customFormat="1" x14ac:dyDescent="0.35"/>
    <row r="16852" s="62" customFormat="1" x14ac:dyDescent="0.35"/>
    <row r="16853" s="62" customFormat="1" x14ac:dyDescent="0.35"/>
    <row r="16854" s="62" customFormat="1" x14ac:dyDescent="0.35"/>
    <row r="16855" s="62" customFormat="1" x14ac:dyDescent="0.35"/>
    <row r="16856" s="62" customFormat="1" x14ac:dyDescent="0.35"/>
    <row r="16857" s="62" customFormat="1" x14ac:dyDescent="0.35"/>
    <row r="16858" s="62" customFormat="1" x14ac:dyDescent="0.35"/>
    <row r="16859" s="62" customFormat="1" x14ac:dyDescent="0.35"/>
    <row r="16860" s="62" customFormat="1" x14ac:dyDescent="0.35"/>
    <row r="16861" s="62" customFormat="1" x14ac:dyDescent="0.35"/>
    <row r="16862" s="62" customFormat="1" x14ac:dyDescent="0.35"/>
    <row r="16863" s="62" customFormat="1" x14ac:dyDescent="0.35"/>
    <row r="16864" s="62" customFormat="1" x14ac:dyDescent="0.35"/>
    <row r="16865" s="62" customFormat="1" x14ac:dyDescent="0.35"/>
    <row r="16866" s="62" customFormat="1" x14ac:dyDescent="0.35"/>
    <row r="16867" s="62" customFormat="1" x14ac:dyDescent="0.35"/>
    <row r="16868" s="62" customFormat="1" x14ac:dyDescent="0.35"/>
    <row r="16869" s="62" customFormat="1" x14ac:dyDescent="0.35"/>
    <row r="16870" s="62" customFormat="1" x14ac:dyDescent="0.35"/>
    <row r="16871" s="62" customFormat="1" x14ac:dyDescent="0.35"/>
    <row r="16872" s="62" customFormat="1" x14ac:dyDescent="0.35"/>
    <row r="16873" s="62" customFormat="1" x14ac:dyDescent="0.35"/>
    <row r="16874" s="62" customFormat="1" x14ac:dyDescent="0.35"/>
    <row r="16875" s="62" customFormat="1" x14ac:dyDescent="0.35"/>
    <row r="16876" s="62" customFormat="1" x14ac:dyDescent="0.35"/>
    <row r="16877" s="62" customFormat="1" x14ac:dyDescent="0.35"/>
    <row r="16878" s="62" customFormat="1" x14ac:dyDescent="0.35"/>
    <row r="16879" s="62" customFormat="1" x14ac:dyDescent="0.35"/>
    <row r="16880" s="62" customFormat="1" x14ac:dyDescent="0.35"/>
    <row r="16881" s="62" customFormat="1" x14ac:dyDescent="0.35"/>
    <row r="16882" s="62" customFormat="1" x14ac:dyDescent="0.35"/>
    <row r="16883" s="62" customFormat="1" x14ac:dyDescent="0.35"/>
    <row r="16884" s="62" customFormat="1" x14ac:dyDescent="0.35"/>
    <row r="16885" s="62" customFormat="1" x14ac:dyDescent="0.35"/>
    <row r="16886" s="62" customFormat="1" x14ac:dyDescent="0.35"/>
    <row r="16887" s="62" customFormat="1" x14ac:dyDescent="0.35"/>
    <row r="16888" s="62" customFormat="1" x14ac:dyDescent="0.35"/>
    <row r="16889" s="62" customFormat="1" x14ac:dyDescent="0.35"/>
    <row r="16890" s="62" customFormat="1" x14ac:dyDescent="0.35"/>
    <row r="16891" s="62" customFormat="1" x14ac:dyDescent="0.35"/>
    <row r="16892" s="62" customFormat="1" x14ac:dyDescent="0.35"/>
    <row r="16893" s="62" customFormat="1" x14ac:dyDescent="0.35"/>
    <row r="16894" s="62" customFormat="1" x14ac:dyDescent="0.35"/>
    <row r="16895" s="62" customFormat="1" x14ac:dyDescent="0.35"/>
    <row r="16896" s="62" customFormat="1" x14ac:dyDescent="0.35"/>
    <row r="16897" s="62" customFormat="1" x14ac:dyDescent="0.35"/>
    <row r="16898" s="62" customFormat="1" x14ac:dyDescent="0.35"/>
    <row r="16899" s="62" customFormat="1" x14ac:dyDescent="0.35"/>
    <row r="16900" s="62" customFormat="1" x14ac:dyDescent="0.35"/>
    <row r="16901" s="62" customFormat="1" x14ac:dyDescent="0.35"/>
    <row r="16902" s="62" customFormat="1" x14ac:dyDescent="0.35"/>
    <row r="16903" s="62" customFormat="1" x14ac:dyDescent="0.35"/>
    <row r="16904" s="62" customFormat="1" x14ac:dyDescent="0.35"/>
    <row r="16905" s="62" customFormat="1" x14ac:dyDescent="0.35"/>
    <row r="16906" s="62" customFormat="1" x14ac:dyDescent="0.35"/>
    <row r="16907" s="62" customFormat="1" x14ac:dyDescent="0.35"/>
    <row r="16908" s="62" customFormat="1" x14ac:dyDescent="0.35"/>
    <row r="16909" s="62" customFormat="1" x14ac:dyDescent="0.35"/>
    <row r="16910" s="62" customFormat="1" x14ac:dyDescent="0.35"/>
    <row r="16911" s="62" customFormat="1" x14ac:dyDescent="0.35"/>
    <row r="16912" s="62" customFormat="1" x14ac:dyDescent="0.35"/>
    <row r="16913" s="62" customFormat="1" x14ac:dyDescent="0.35"/>
    <row r="16914" s="62" customFormat="1" x14ac:dyDescent="0.35"/>
    <row r="16915" s="62" customFormat="1" x14ac:dyDescent="0.35"/>
    <row r="16916" s="62" customFormat="1" x14ac:dyDescent="0.35"/>
    <row r="16917" s="62" customFormat="1" x14ac:dyDescent="0.35"/>
    <row r="16918" s="62" customFormat="1" x14ac:dyDescent="0.35"/>
    <row r="16919" s="62" customFormat="1" x14ac:dyDescent="0.35"/>
    <row r="16920" s="62" customFormat="1" x14ac:dyDescent="0.35"/>
    <row r="16921" s="62" customFormat="1" x14ac:dyDescent="0.35"/>
    <row r="16922" s="62" customFormat="1" x14ac:dyDescent="0.35"/>
    <row r="16923" s="62" customFormat="1" x14ac:dyDescent="0.35"/>
    <row r="16924" s="62" customFormat="1" x14ac:dyDescent="0.35"/>
    <row r="16925" s="62" customFormat="1" x14ac:dyDescent="0.35"/>
    <row r="16926" s="62" customFormat="1" x14ac:dyDescent="0.35"/>
    <row r="16927" s="62" customFormat="1" x14ac:dyDescent="0.35"/>
    <row r="16928" s="62" customFormat="1" x14ac:dyDescent="0.35"/>
    <row r="16929" s="62" customFormat="1" x14ac:dyDescent="0.35"/>
    <row r="16930" s="62" customFormat="1" x14ac:dyDescent="0.35"/>
    <row r="16931" s="62" customFormat="1" x14ac:dyDescent="0.35"/>
    <row r="16932" s="62" customFormat="1" x14ac:dyDescent="0.35"/>
    <row r="16933" s="62" customFormat="1" x14ac:dyDescent="0.35"/>
    <row r="16934" s="62" customFormat="1" x14ac:dyDescent="0.35"/>
    <row r="16935" s="62" customFormat="1" x14ac:dyDescent="0.35"/>
    <row r="16936" s="62" customFormat="1" x14ac:dyDescent="0.35"/>
    <row r="16937" s="62" customFormat="1" x14ac:dyDescent="0.35"/>
    <row r="16938" s="62" customFormat="1" x14ac:dyDescent="0.35"/>
    <row r="16939" s="62" customFormat="1" x14ac:dyDescent="0.35"/>
    <row r="16940" s="62" customFormat="1" x14ac:dyDescent="0.35"/>
    <row r="16941" s="62" customFormat="1" x14ac:dyDescent="0.35"/>
    <row r="16942" s="62" customFormat="1" x14ac:dyDescent="0.35"/>
    <row r="16943" s="62" customFormat="1" x14ac:dyDescent="0.35"/>
    <row r="16944" s="62" customFormat="1" x14ac:dyDescent="0.35"/>
    <row r="16945" s="62" customFormat="1" x14ac:dyDescent="0.35"/>
    <row r="16946" s="62" customFormat="1" x14ac:dyDescent="0.35"/>
    <row r="16947" s="62" customFormat="1" x14ac:dyDescent="0.35"/>
    <row r="16948" s="62" customFormat="1" x14ac:dyDescent="0.35"/>
    <row r="16949" s="62" customFormat="1" x14ac:dyDescent="0.35"/>
    <row r="16950" s="62" customFormat="1" x14ac:dyDescent="0.35"/>
    <row r="16951" s="62" customFormat="1" x14ac:dyDescent="0.35"/>
    <row r="16952" s="62" customFormat="1" x14ac:dyDescent="0.35"/>
    <row r="16953" s="62" customFormat="1" x14ac:dyDescent="0.35"/>
    <row r="16954" s="62" customFormat="1" x14ac:dyDescent="0.35"/>
    <row r="16955" s="62" customFormat="1" x14ac:dyDescent="0.35"/>
    <row r="16956" s="62" customFormat="1" x14ac:dyDescent="0.35"/>
    <row r="16957" s="62" customFormat="1" x14ac:dyDescent="0.35"/>
    <row r="16958" s="62" customFormat="1" x14ac:dyDescent="0.35"/>
    <row r="16959" s="62" customFormat="1" x14ac:dyDescent="0.35"/>
    <row r="16960" s="62" customFormat="1" x14ac:dyDescent="0.35"/>
    <row r="16961" s="62" customFormat="1" x14ac:dyDescent="0.35"/>
    <row r="16962" s="62" customFormat="1" x14ac:dyDescent="0.35"/>
    <row r="16963" s="62" customFormat="1" x14ac:dyDescent="0.35"/>
    <row r="16964" s="62" customFormat="1" x14ac:dyDescent="0.35"/>
    <row r="16965" s="62" customFormat="1" x14ac:dyDescent="0.35"/>
    <row r="16966" s="62" customFormat="1" x14ac:dyDescent="0.35"/>
    <row r="16967" s="62" customFormat="1" x14ac:dyDescent="0.35"/>
    <row r="16968" s="62" customFormat="1" x14ac:dyDescent="0.35"/>
    <row r="16969" s="62" customFormat="1" x14ac:dyDescent="0.35"/>
    <row r="16970" s="62" customFormat="1" x14ac:dyDescent="0.35"/>
    <row r="16971" s="62" customFormat="1" x14ac:dyDescent="0.35"/>
    <row r="16972" s="62" customFormat="1" x14ac:dyDescent="0.35"/>
    <row r="16973" s="62" customFormat="1" x14ac:dyDescent="0.35"/>
    <row r="16974" s="62" customFormat="1" x14ac:dyDescent="0.35"/>
    <row r="16975" s="62" customFormat="1" x14ac:dyDescent="0.35"/>
    <row r="16976" s="62" customFormat="1" x14ac:dyDescent="0.35"/>
    <row r="16977" s="62" customFormat="1" x14ac:dyDescent="0.35"/>
    <row r="16978" s="62" customFormat="1" x14ac:dyDescent="0.35"/>
    <row r="16979" s="62" customFormat="1" x14ac:dyDescent="0.35"/>
    <row r="16980" s="62" customFormat="1" x14ac:dyDescent="0.35"/>
    <row r="16981" s="62" customFormat="1" x14ac:dyDescent="0.35"/>
    <row r="16982" s="62" customFormat="1" x14ac:dyDescent="0.35"/>
    <row r="16983" s="62" customFormat="1" x14ac:dyDescent="0.35"/>
    <row r="16984" s="62" customFormat="1" x14ac:dyDescent="0.35"/>
    <row r="16985" s="62" customFormat="1" x14ac:dyDescent="0.35"/>
    <row r="16986" s="62" customFormat="1" x14ac:dyDescent="0.35"/>
    <row r="16987" s="62" customFormat="1" x14ac:dyDescent="0.35"/>
    <row r="16988" s="62" customFormat="1" x14ac:dyDescent="0.35"/>
    <row r="16989" s="62" customFormat="1" x14ac:dyDescent="0.35"/>
    <row r="16990" s="62" customFormat="1" x14ac:dyDescent="0.35"/>
    <row r="16991" s="62" customFormat="1" x14ac:dyDescent="0.35"/>
    <row r="16992" s="62" customFormat="1" x14ac:dyDescent="0.35"/>
    <row r="16993" s="62" customFormat="1" x14ac:dyDescent="0.35"/>
    <row r="16994" s="62" customFormat="1" x14ac:dyDescent="0.35"/>
    <row r="16995" s="62" customFormat="1" x14ac:dyDescent="0.35"/>
    <row r="16996" s="62" customFormat="1" x14ac:dyDescent="0.35"/>
    <row r="16997" s="62" customFormat="1" x14ac:dyDescent="0.35"/>
    <row r="16998" s="62" customFormat="1" x14ac:dyDescent="0.35"/>
    <row r="16999" s="62" customFormat="1" x14ac:dyDescent="0.35"/>
    <row r="17000" s="62" customFormat="1" x14ac:dyDescent="0.35"/>
    <row r="17001" s="62" customFormat="1" x14ac:dyDescent="0.35"/>
    <row r="17002" s="62" customFormat="1" x14ac:dyDescent="0.35"/>
    <row r="17003" s="62" customFormat="1" x14ac:dyDescent="0.35"/>
    <row r="17004" s="62" customFormat="1" x14ac:dyDescent="0.35"/>
    <row r="17005" s="62" customFormat="1" x14ac:dyDescent="0.35"/>
    <row r="17006" s="62" customFormat="1" x14ac:dyDescent="0.35"/>
    <row r="17007" s="62" customFormat="1" x14ac:dyDescent="0.35"/>
    <row r="17008" s="62" customFormat="1" x14ac:dyDescent="0.35"/>
    <row r="17009" s="62" customFormat="1" x14ac:dyDescent="0.35"/>
    <row r="17010" s="62" customFormat="1" x14ac:dyDescent="0.35"/>
    <row r="17011" s="62" customFormat="1" x14ac:dyDescent="0.35"/>
    <row r="17012" s="62" customFormat="1" x14ac:dyDescent="0.35"/>
    <row r="17013" s="62" customFormat="1" x14ac:dyDescent="0.35"/>
    <row r="17014" s="62" customFormat="1" x14ac:dyDescent="0.35"/>
    <row r="17015" s="62" customFormat="1" x14ac:dyDescent="0.35"/>
    <row r="17016" s="62" customFormat="1" x14ac:dyDescent="0.35"/>
    <row r="17017" s="62" customFormat="1" x14ac:dyDescent="0.35"/>
    <row r="17018" s="62" customFormat="1" x14ac:dyDescent="0.35"/>
    <row r="17019" s="62" customFormat="1" x14ac:dyDescent="0.35"/>
    <row r="17020" s="62" customFormat="1" x14ac:dyDescent="0.35"/>
    <row r="17021" s="62" customFormat="1" x14ac:dyDescent="0.35"/>
    <row r="17022" s="62" customFormat="1" x14ac:dyDescent="0.35"/>
    <row r="17023" s="62" customFormat="1" x14ac:dyDescent="0.35"/>
    <row r="17024" s="62" customFormat="1" x14ac:dyDescent="0.35"/>
    <row r="17025" s="62" customFormat="1" x14ac:dyDescent="0.35"/>
    <row r="17026" s="62" customFormat="1" x14ac:dyDescent="0.35"/>
    <row r="17027" s="62" customFormat="1" x14ac:dyDescent="0.35"/>
    <row r="17028" s="62" customFormat="1" x14ac:dyDescent="0.35"/>
    <row r="17029" s="62" customFormat="1" x14ac:dyDescent="0.35"/>
    <row r="17030" s="62" customFormat="1" x14ac:dyDescent="0.35"/>
    <row r="17031" s="62" customFormat="1" x14ac:dyDescent="0.35"/>
    <row r="17032" s="62" customFormat="1" x14ac:dyDescent="0.35"/>
    <row r="17033" s="62" customFormat="1" x14ac:dyDescent="0.35"/>
    <row r="17034" s="62" customFormat="1" x14ac:dyDescent="0.35"/>
    <row r="17035" s="62" customFormat="1" x14ac:dyDescent="0.35"/>
    <row r="17036" s="62" customFormat="1" x14ac:dyDescent="0.35"/>
    <row r="17037" s="62" customFormat="1" x14ac:dyDescent="0.35"/>
    <row r="17038" s="62" customFormat="1" x14ac:dyDescent="0.35"/>
    <row r="17039" s="62" customFormat="1" x14ac:dyDescent="0.35"/>
    <row r="17040" s="62" customFormat="1" x14ac:dyDescent="0.35"/>
    <row r="17041" s="62" customFormat="1" x14ac:dyDescent="0.35"/>
    <row r="17042" s="62" customFormat="1" x14ac:dyDescent="0.35"/>
    <row r="17043" s="62" customFormat="1" x14ac:dyDescent="0.35"/>
    <row r="17044" s="62" customFormat="1" x14ac:dyDescent="0.35"/>
    <row r="17045" s="62" customFormat="1" x14ac:dyDescent="0.35"/>
    <row r="17046" s="62" customFormat="1" x14ac:dyDescent="0.35"/>
    <row r="17047" s="62" customFormat="1" x14ac:dyDescent="0.35"/>
    <row r="17048" s="62" customFormat="1" x14ac:dyDescent="0.35"/>
    <row r="17049" s="62" customFormat="1" x14ac:dyDescent="0.35"/>
    <row r="17050" s="62" customFormat="1" x14ac:dyDescent="0.35"/>
    <row r="17051" s="62" customFormat="1" x14ac:dyDescent="0.35"/>
    <row r="17052" s="62" customFormat="1" x14ac:dyDescent="0.35"/>
    <row r="17053" s="62" customFormat="1" x14ac:dyDescent="0.35"/>
    <row r="17054" s="62" customFormat="1" x14ac:dyDescent="0.35"/>
    <row r="17055" s="62" customFormat="1" x14ac:dyDescent="0.35"/>
    <row r="17056" s="62" customFormat="1" x14ac:dyDescent="0.35"/>
    <row r="17057" s="62" customFormat="1" x14ac:dyDescent="0.35"/>
    <row r="17058" s="62" customFormat="1" x14ac:dyDescent="0.35"/>
    <row r="17059" s="62" customFormat="1" x14ac:dyDescent="0.35"/>
    <row r="17060" s="62" customFormat="1" x14ac:dyDescent="0.35"/>
    <row r="17061" s="62" customFormat="1" x14ac:dyDescent="0.35"/>
    <row r="17062" s="62" customFormat="1" x14ac:dyDescent="0.35"/>
    <row r="17063" s="62" customFormat="1" x14ac:dyDescent="0.35"/>
    <row r="17064" s="62" customFormat="1" x14ac:dyDescent="0.35"/>
    <row r="17065" s="62" customFormat="1" x14ac:dyDescent="0.35"/>
    <row r="17066" s="62" customFormat="1" x14ac:dyDescent="0.35"/>
    <row r="17067" s="62" customFormat="1" x14ac:dyDescent="0.35"/>
    <row r="17068" s="62" customFormat="1" x14ac:dyDescent="0.35"/>
    <row r="17069" s="62" customFormat="1" x14ac:dyDescent="0.35"/>
    <row r="17070" s="62" customFormat="1" x14ac:dyDescent="0.35"/>
    <row r="17071" s="62" customFormat="1" x14ac:dyDescent="0.35"/>
    <row r="17072" s="62" customFormat="1" x14ac:dyDescent="0.35"/>
    <row r="17073" s="62" customFormat="1" x14ac:dyDescent="0.35"/>
    <row r="17074" s="62" customFormat="1" x14ac:dyDescent="0.35"/>
    <row r="17075" s="62" customFormat="1" x14ac:dyDescent="0.35"/>
    <row r="17076" s="62" customFormat="1" x14ac:dyDescent="0.35"/>
    <row r="17077" s="62" customFormat="1" x14ac:dyDescent="0.35"/>
    <row r="17078" s="62" customFormat="1" x14ac:dyDescent="0.35"/>
    <row r="17079" s="62" customFormat="1" x14ac:dyDescent="0.35"/>
    <row r="17080" s="62" customFormat="1" x14ac:dyDescent="0.35"/>
    <row r="17081" s="62" customFormat="1" x14ac:dyDescent="0.35"/>
    <row r="17082" s="62" customFormat="1" x14ac:dyDescent="0.35"/>
    <row r="17083" s="62" customFormat="1" x14ac:dyDescent="0.35"/>
    <row r="17084" s="62" customFormat="1" x14ac:dyDescent="0.35"/>
    <row r="17085" s="62" customFormat="1" x14ac:dyDescent="0.35"/>
    <row r="17086" s="62" customFormat="1" x14ac:dyDescent="0.35"/>
    <row r="17087" s="62" customFormat="1" x14ac:dyDescent="0.35"/>
    <row r="17088" s="62" customFormat="1" x14ac:dyDescent="0.35"/>
    <row r="17089" s="62" customFormat="1" x14ac:dyDescent="0.35"/>
    <row r="17090" s="62" customFormat="1" x14ac:dyDescent="0.35"/>
    <row r="17091" s="62" customFormat="1" x14ac:dyDescent="0.35"/>
    <row r="17092" s="62" customFormat="1" x14ac:dyDescent="0.35"/>
    <row r="17093" s="62" customFormat="1" x14ac:dyDescent="0.35"/>
    <row r="17094" s="62" customFormat="1" x14ac:dyDescent="0.35"/>
    <row r="17095" s="62" customFormat="1" x14ac:dyDescent="0.35"/>
    <row r="17096" s="62" customFormat="1" x14ac:dyDescent="0.35"/>
    <row r="17097" s="62" customFormat="1" x14ac:dyDescent="0.35"/>
    <row r="17098" s="62" customFormat="1" x14ac:dyDescent="0.35"/>
    <row r="17099" s="62" customFormat="1" x14ac:dyDescent="0.35"/>
    <row r="17100" s="62" customFormat="1" x14ac:dyDescent="0.35"/>
    <row r="17101" s="62" customFormat="1" x14ac:dyDescent="0.35"/>
    <row r="17102" s="62" customFormat="1" x14ac:dyDescent="0.35"/>
    <row r="17103" s="62" customFormat="1" x14ac:dyDescent="0.35"/>
    <row r="17104" s="62" customFormat="1" x14ac:dyDescent="0.35"/>
    <row r="17105" s="62" customFormat="1" x14ac:dyDescent="0.35"/>
    <row r="17106" s="62" customFormat="1" x14ac:dyDescent="0.35"/>
    <row r="17107" s="62" customFormat="1" x14ac:dyDescent="0.35"/>
    <row r="17108" s="62" customFormat="1" x14ac:dyDescent="0.35"/>
    <row r="17109" s="62" customFormat="1" x14ac:dyDescent="0.35"/>
    <row r="17110" s="62" customFormat="1" x14ac:dyDescent="0.35"/>
    <row r="17111" s="62" customFormat="1" x14ac:dyDescent="0.35"/>
    <row r="17112" s="62" customFormat="1" x14ac:dyDescent="0.35"/>
    <row r="17113" s="62" customFormat="1" x14ac:dyDescent="0.35"/>
    <row r="17114" s="62" customFormat="1" x14ac:dyDescent="0.35"/>
    <row r="17115" s="62" customFormat="1" x14ac:dyDescent="0.35"/>
    <row r="17116" s="62" customFormat="1" x14ac:dyDescent="0.35"/>
    <row r="17117" s="62" customFormat="1" x14ac:dyDescent="0.35"/>
    <row r="17118" s="62" customFormat="1" x14ac:dyDescent="0.35"/>
    <row r="17119" s="62" customFormat="1" x14ac:dyDescent="0.35"/>
    <row r="17120" s="62" customFormat="1" x14ac:dyDescent="0.35"/>
    <row r="17121" s="62" customFormat="1" x14ac:dyDescent="0.35"/>
    <row r="17122" s="62" customFormat="1" x14ac:dyDescent="0.35"/>
    <row r="17123" s="62" customFormat="1" x14ac:dyDescent="0.35"/>
    <row r="17124" s="62" customFormat="1" x14ac:dyDescent="0.35"/>
    <row r="17125" s="62" customFormat="1" x14ac:dyDescent="0.35"/>
    <row r="17126" s="62" customFormat="1" x14ac:dyDescent="0.35"/>
    <row r="17127" s="62" customFormat="1" x14ac:dyDescent="0.35"/>
    <row r="17128" s="62" customFormat="1" x14ac:dyDescent="0.35"/>
    <row r="17129" s="62" customFormat="1" x14ac:dyDescent="0.35"/>
    <row r="17130" s="62" customFormat="1" x14ac:dyDescent="0.35"/>
    <row r="17131" s="62" customFormat="1" x14ac:dyDescent="0.35"/>
    <row r="17132" s="62" customFormat="1" x14ac:dyDescent="0.35"/>
    <row r="17133" s="62" customFormat="1" x14ac:dyDescent="0.35"/>
    <row r="17134" s="62" customFormat="1" x14ac:dyDescent="0.35"/>
    <row r="17135" s="62" customFormat="1" x14ac:dyDescent="0.35"/>
    <row r="17136" s="62" customFormat="1" x14ac:dyDescent="0.35"/>
    <row r="17137" s="62" customFormat="1" x14ac:dyDescent="0.35"/>
    <row r="17138" s="62" customFormat="1" x14ac:dyDescent="0.35"/>
    <row r="17139" s="62" customFormat="1" x14ac:dyDescent="0.35"/>
    <row r="17140" s="62" customFormat="1" x14ac:dyDescent="0.35"/>
    <row r="17141" s="62" customFormat="1" x14ac:dyDescent="0.35"/>
    <row r="17142" s="62" customFormat="1" x14ac:dyDescent="0.35"/>
    <row r="17143" s="62" customFormat="1" x14ac:dyDescent="0.35"/>
    <row r="17144" s="62" customFormat="1" x14ac:dyDescent="0.35"/>
    <row r="17145" s="62" customFormat="1" x14ac:dyDescent="0.35"/>
    <row r="17146" s="62" customFormat="1" x14ac:dyDescent="0.35"/>
    <row r="17147" s="62" customFormat="1" x14ac:dyDescent="0.35"/>
    <row r="17148" s="62" customFormat="1" x14ac:dyDescent="0.35"/>
    <row r="17149" s="62" customFormat="1" x14ac:dyDescent="0.35"/>
    <row r="17150" s="62" customFormat="1" x14ac:dyDescent="0.35"/>
    <row r="17151" s="62" customFormat="1" x14ac:dyDescent="0.35"/>
    <row r="17152" s="62" customFormat="1" x14ac:dyDescent="0.35"/>
    <row r="17153" s="62" customFormat="1" x14ac:dyDescent="0.35"/>
    <row r="17154" s="62" customFormat="1" x14ac:dyDescent="0.35"/>
    <row r="17155" s="62" customFormat="1" x14ac:dyDescent="0.35"/>
    <row r="17156" s="62" customFormat="1" x14ac:dyDescent="0.35"/>
    <row r="17157" s="62" customFormat="1" x14ac:dyDescent="0.35"/>
    <row r="17158" s="62" customFormat="1" x14ac:dyDescent="0.35"/>
    <row r="17159" s="62" customFormat="1" x14ac:dyDescent="0.35"/>
    <row r="17160" s="62" customFormat="1" x14ac:dyDescent="0.35"/>
    <row r="17161" s="62" customFormat="1" x14ac:dyDescent="0.35"/>
    <row r="17162" s="62" customFormat="1" x14ac:dyDescent="0.35"/>
    <row r="17163" s="62" customFormat="1" x14ac:dyDescent="0.35"/>
    <row r="17164" s="62" customFormat="1" x14ac:dyDescent="0.35"/>
    <row r="17165" s="62" customFormat="1" x14ac:dyDescent="0.35"/>
    <row r="17166" s="62" customFormat="1" x14ac:dyDescent="0.35"/>
    <row r="17167" s="62" customFormat="1" x14ac:dyDescent="0.35"/>
    <row r="17168" s="62" customFormat="1" x14ac:dyDescent="0.35"/>
    <row r="17169" s="62" customFormat="1" x14ac:dyDescent="0.35"/>
    <row r="17170" s="62" customFormat="1" x14ac:dyDescent="0.35"/>
    <row r="17171" s="62" customFormat="1" x14ac:dyDescent="0.35"/>
    <row r="17172" s="62" customFormat="1" x14ac:dyDescent="0.35"/>
    <row r="17173" s="62" customFormat="1" x14ac:dyDescent="0.35"/>
    <row r="17174" s="62" customFormat="1" x14ac:dyDescent="0.35"/>
    <row r="17175" s="62" customFormat="1" x14ac:dyDescent="0.35"/>
    <row r="17176" s="62" customFormat="1" x14ac:dyDescent="0.35"/>
    <row r="17177" s="62" customFormat="1" x14ac:dyDescent="0.35"/>
    <row r="17178" s="62" customFormat="1" x14ac:dyDescent="0.35"/>
    <row r="17179" s="62" customFormat="1" x14ac:dyDescent="0.35"/>
    <row r="17180" s="62" customFormat="1" x14ac:dyDescent="0.35"/>
    <row r="17181" s="62" customFormat="1" x14ac:dyDescent="0.35"/>
    <row r="17182" s="62" customFormat="1" x14ac:dyDescent="0.35"/>
    <row r="17183" s="62" customFormat="1" x14ac:dyDescent="0.35"/>
    <row r="17184" s="62" customFormat="1" x14ac:dyDescent="0.35"/>
    <row r="17185" s="62" customFormat="1" x14ac:dyDescent="0.35"/>
    <row r="17186" s="62" customFormat="1" x14ac:dyDescent="0.35"/>
    <row r="17187" s="62" customFormat="1" x14ac:dyDescent="0.35"/>
    <row r="17188" s="62" customFormat="1" x14ac:dyDescent="0.35"/>
    <row r="17189" s="62" customFormat="1" x14ac:dyDescent="0.35"/>
    <row r="17190" s="62" customFormat="1" x14ac:dyDescent="0.35"/>
    <row r="17191" s="62" customFormat="1" x14ac:dyDescent="0.35"/>
    <row r="17192" s="62" customFormat="1" x14ac:dyDescent="0.35"/>
    <row r="17193" s="62" customFormat="1" x14ac:dyDescent="0.35"/>
    <row r="17194" s="62" customFormat="1" x14ac:dyDescent="0.35"/>
    <row r="17195" s="62" customFormat="1" x14ac:dyDescent="0.35"/>
    <row r="17196" s="62" customFormat="1" x14ac:dyDescent="0.35"/>
    <row r="17197" s="62" customFormat="1" x14ac:dyDescent="0.35"/>
    <row r="17198" s="62" customFormat="1" x14ac:dyDescent="0.35"/>
    <row r="17199" s="62" customFormat="1" x14ac:dyDescent="0.35"/>
    <row r="17200" s="62" customFormat="1" x14ac:dyDescent="0.35"/>
    <row r="17201" s="62" customFormat="1" x14ac:dyDescent="0.35"/>
    <row r="17202" s="62" customFormat="1" x14ac:dyDescent="0.35"/>
    <row r="17203" s="62" customFormat="1" x14ac:dyDescent="0.35"/>
    <row r="17204" s="62" customFormat="1" x14ac:dyDescent="0.35"/>
    <row r="17205" s="62" customFormat="1" x14ac:dyDescent="0.35"/>
    <row r="17206" s="62" customFormat="1" x14ac:dyDescent="0.35"/>
    <row r="17207" s="62" customFormat="1" x14ac:dyDescent="0.35"/>
    <row r="17208" s="62" customFormat="1" x14ac:dyDescent="0.35"/>
    <row r="17209" s="62" customFormat="1" x14ac:dyDescent="0.35"/>
    <row r="17210" s="62" customFormat="1" x14ac:dyDescent="0.35"/>
    <row r="17211" s="62" customFormat="1" x14ac:dyDescent="0.35"/>
    <row r="17212" s="62" customFormat="1" x14ac:dyDescent="0.35"/>
    <row r="17213" s="62" customFormat="1" x14ac:dyDescent="0.35"/>
    <row r="17214" s="62" customFormat="1" x14ac:dyDescent="0.35"/>
    <row r="17215" s="62" customFormat="1" x14ac:dyDescent="0.35"/>
    <row r="17216" s="62" customFormat="1" x14ac:dyDescent="0.35"/>
    <row r="17217" s="62" customFormat="1" x14ac:dyDescent="0.35"/>
    <row r="17218" s="62" customFormat="1" x14ac:dyDescent="0.35"/>
    <row r="17219" s="62" customFormat="1" x14ac:dyDescent="0.35"/>
    <row r="17220" s="62" customFormat="1" x14ac:dyDescent="0.35"/>
    <row r="17221" s="62" customFormat="1" x14ac:dyDescent="0.35"/>
    <row r="17222" s="62" customFormat="1" x14ac:dyDescent="0.35"/>
    <row r="17223" s="62" customFormat="1" x14ac:dyDescent="0.35"/>
    <row r="17224" s="62" customFormat="1" x14ac:dyDescent="0.35"/>
    <row r="17225" s="62" customFormat="1" x14ac:dyDescent="0.35"/>
    <row r="17226" s="62" customFormat="1" x14ac:dyDescent="0.35"/>
    <row r="17227" s="62" customFormat="1" x14ac:dyDescent="0.35"/>
    <row r="17228" s="62" customFormat="1" x14ac:dyDescent="0.35"/>
    <row r="17229" s="62" customFormat="1" x14ac:dyDescent="0.35"/>
    <row r="17230" s="62" customFormat="1" x14ac:dyDescent="0.35"/>
    <row r="17231" s="62" customFormat="1" x14ac:dyDescent="0.35"/>
    <row r="17232" s="62" customFormat="1" x14ac:dyDescent="0.35"/>
    <row r="17233" s="62" customFormat="1" x14ac:dyDescent="0.35"/>
    <row r="17234" s="62" customFormat="1" x14ac:dyDescent="0.35"/>
    <row r="17235" s="62" customFormat="1" x14ac:dyDescent="0.35"/>
    <row r="17236" s="62" customFormat="1" x14ac:dyDescent="0.35"/>
    <row r="17237" s="62" customFormat="1" x14ac:dyDescent="0.35"/>
    <row r="17238" s="62" customFormat="1" x14ac:dyDescent="0.35"/>
    <row r="17239" s="62" customFormat="1" x14ac:dyDescent="0.35"/>
    <row r="17240" s="62" customFormat="1" x14ac:dyDescent="0.35"/>
    <row r="17241" s="62" customFormat="1" x14ac:dyDescent="0.35"/>
    <row r="17242" s="62" customFormat="1" x14ac:dyDescent="0.35"/>
    <row r="17243" s="62" customFormat="1" x14ac:dyDescent="0.35"/>
    <row r="17244" s="62" customFormat="1" x14ac:dyDescent="0.35"/>
    <row r="17245" s="62" customFormat="1" x14ac:dyDescent="0.35"/>
    <row r="17246" s="62" customFormat="1" x14ac:dyDescent="0.35"/>
    <row r="17247" s="62" customFormat="1" x14ac:dyDescent="0.35"/>
    <row r="17248" s="62" customFormat="1" x14ac:dyDescent="0.35"/>
    <row r="17249" s="62" customFormat="1" x14ac:dyDescent="0.35"/>
    <row r="17250" s="62" customFormat="1" x14ac:dyDescent="0.35"/>
    <row r="17251" s="62" customFormat="1" x14ac:dyDescent="0.35"/>
    <row r="17252" s="62" customFormat="1" x14ac:dyDescent="0.35"/>
    <row r="17253" s="62" customFormat="1" x14ac:dyDescent="0.35"/>
    <row r="17254" s="62" customFormat="1" x14ac:dyDescent="0.35"/>
    <row r="17255" s="62" customFormat="1" x14ac:dyDescent="0.35"/>
    <row r="17256" s="62" customFormat="1" x14ac:dyDescent="0.35"/>
    <row r="17257" s="62" customFormat="1" x14ac:dyDescent="0.35"/>
    <row r="17258" s="62" customFormat="1" x14ac:dyDescent="0.35"/>
    <row r="17259" s="62" customFormat="1" x14ac:dyDescent="0.35"/>
    <row r="17260" s="62" customFormat="1" x14ac:dyDescent="0.35"/>
    <row r="17261" s="62" customFormat="1" x14ac:dyDescent="0.35"/>
    <row r="17262" s="62" customFormat="1" x14ac:dyDescent="0.35"/>
    <row r="17263" s="62" customFormat="1" x14ac:dyDescent="0.35"/>
    <row r="17264" s="62" customFormat="1" x14ac:dyDescent="0.35"/>
    <row r="17265" s="62" customFormat="1" x14ac:dyDescent="0.35"/>
    <row r="17266" s="62" customFormat="1" x14ac:dyDescent="0.35"/>
    <row r="17267" s="62" customFormat="1" x14ac:dyDescent="0.35"/>
    <row r="17268" s="62" customFormat="1" x14ac:dyDescent="0.35"/>
    <row r="17269" s="62" customFormat="1" x14ac:dyDescent="0.35"/>
    <row r="17270" s="62" customFormat="1" x14ac:dyDescent="0.35"/>
    <row r="17271" s="62" customFormat="1" x14ac:dyDescent="0.35"/>
    <row r="17272" s="62" customFormat="1" x14ac:dyDescent="0.35"/>
    <row r="17273" s="62" customFormat="1" x14ac:dyDescent="0.35"/>
    <row r="17274" s="62" customFormat="1" x14ac:dyDescent="0.35"/>
    <row r="17275" s="62" customFormat="1" x14ac:dyDescent="0.35"/>
    <row r="17276" s="62" customFormat="1" x14ac:dyDescent="0.35"/>
    <row r="17277" s="62" customFormat="1" x14ac:dyDescent="0.35"/>
    <row r="17278" s="62" customFormat="1" x14ac:dyDescent="0.35"/>
    <row r="17279" s="62" customFormat="1" x14ac:dyDescent="0.35"/>
    <row r="17280" s="62" customFormat="1" x14ac:dyDescent="0.35"/>
    <row r="17281" s="62" customFormat="1" x14ac:dyDescent="0.35"/>
    <row r="17282" s="62" customFormat="1" x14ac:dyDescent="0.35"/>
    <row r="17283" s="62" customFormat="1" x14ac:dyDescent="0.35"/>
    <row r="17284" s="62" customFormat="1" x14ac:dyDescent="0.35"/>
    <row r="17285" s="62" customFormat="1" x14ac:dyDescent="0.35"/>
    <row r="17286" s="62" customFormat="1" x14ac:dyDescent="0.35"/>
    <row r="17287" s="62" customFormat="1" x14ac:dyDescent="0.35"/>
    <row r="17288" s="62" customFormat="1" x14ac:dyDescent="0.35"/>
    <row r="17289" s="62" customFormat="1" x14ac:dyDescent="0.35"/>
    <row r="17290" s="62" customFormat="1" x14ac:dyDescent="0.35"/>
    <row r="17291" s="62" customFormat="1" x14ac:dyDescent="0.35"/>
    <row r="17292" s="62" customFormat="1" x14ac:dyDescent="0.35"/>
    <row r="17293" s="62" customFormat="1" x14ac:dyDescent="0.35"/>
    <row r="17294" s="62" customFormat="1" x14ac:dyDescent="0.35"/>
    <row r="17295" s="62" customFormat="1" x14ac:dyDescent="0.35"/>
    <row r="17296" s="62" customFormat="1" x14ac:dyDescent="0.35"/>
    <row r="17297" s="62" customFormat="1" x14ac:dyDescent="0.35"/>
    <row r="17298" s="62" customFormat="1" x14ac:dyDescent="0.35"/>
    <row r="17299" s="62" customFormat="1" x14ac:dyDescent="0.35"/>
    <row r="17300" s="62" customFormat="1" x14ac:dyDescent="0.35"/>
    <row r="17301" s="62" customFormat="1" x14ac:dyDescent="0.35"/>
    <row r="17302" s="62" customFormat="1" x14ac:dyDescent="0.35"/>
    <row r="17303" s="62" customFormat="1" x14ac:dyDescent="0.35"/>
    <row r="17304" s="62" customFormat="1" x14ac:dyDescent="0.35"/>
    <row r="17305" s="62" customFormat="1" x14ac:dyDescent="0.35"/>
    <row r="17306" s="62" customFormat="1" x14ac:dyDescent="0.35"/>
    <row r="17307" s="62" customFormat="1" x14ac:dyDescent="0.35"/>
    <row r="17308" s="62" customFormat="1" x14ac:dyDescent="0.35"/>
    <row r="17309" s="62" customFormat="1" x14ac:dyDescent="0.35"/>
    <row r="17310" s="62" customFormat="1" x14ac:dyDescent="0.35"/>
    <row r="17311" s="62" customFormat="1" x14ac:dyDescent="0.35"/>
    <row r="17312" s="62" customFormat="1" x14ac:dyDescent="0.35"/>
    <row r="17313" s="62" customFormat="1" x14ac:dyDescent="0.35"/>
    <row r="17314" s="62" customFormat="1" x14ac:dyDescent="0.35"/>
    <row r="17315" s="62" customFormat="1" x14ac:dyDescent="0.35"/>
    <row r="17316" s="62" customFormat="1" x14ac:dyDescent="0.35"/>
    <row r="17317" s="62" customFormat="1" x14ac:dyDescent="0.35"/>
    <row r="17318" s="62" customFormat="1" x14ac:dyDescent="0.35"/>
    <row r="17319" s="62" customFormat="1" x14ac:dyDescent="0.35"/>
    <row r="17320" s="62" customFormat="1" x14ac:dyDescent="0.35"/>
    <row r="17321" s="62" customFormat="1" x14ac:dyDescent="0.35"/>
    <row r="17322" s="62" customFormat="1" x14ac:dyDescent="0.35"/>
    <row r="17323" s="62" customFormat="1" x14ac:dyDescent="0.35"/>
    <row r="17324" s="62" customFormat="1" x14ac:dyDescent="0.35"/>
    <row r="17325" s="62" customFormat="1" x14ac:dyDescent="0.35"/>
    <row r="17326" s="62" customFormat="1" x14ac:dyDescent="0.35"/>
    <row r="17327" s="62" customFormat="1" x14ac:dyDescent="0.35"/>
    <row r="17328" s="62" customFormat="1" x14ac:dyDescent="0.35"/>
    <row r="17329" s="62" customFormat="1" x14ac:dyDescent="0.35"/>
    <row r="17330" s="62" customFormat="1" x14ac:dyDescent="0.35"/>
    <row r="17331" s="62" customFormat="1" x14ac:dyDescent="0.35"/>
    <row r="17332" s="62" customFormat="1" x14ac:dyDescent="0.35"/>
    <row r="17333" s="62" customFormat="1" x14ac:dyDescent="0.35"/>
    <row r="17334" s="62" customFormat="1" x14ac:dyDescent="0.35"/>
    <row r="17335" s="62" customFormat="1" x14ac:dyDescent="0.35"/>
    <row r="17336" s="62" customFormat="1" x14ac:dyDescent="0.35"/>
    <row r="17337" s="62" customFormat="1" x14ac:dyDescent="0.35"/>
    <row r="17338" s="62" customFormat="1" x14ac:dyDescent="0.35"/>
    <row r="17339" s="62" customFormat="1" x14ac:dyDescent="0.35"/>
    <row r="17340" s="62" customFormat="1" x14ac:dyDescent="0.35"/>
    <row r="17341" s="62" customFormat="1" x14ac:dyDescent="0.35"/>
    <row r="17342" s="62" customFormat="1" x14ac:dyDescent="0.35"/>
    <row r="17343" s="62" customFormat="1" x14ac:dyDescent="0.35"/>
    <row r="17344" s="62" customFormat="1" x14ac:dyDescent="0.35"/>
    <row r="17345" s="62" customFormat="1" x14ac:dyDescent="0.35"/>
    <row r="17346" s="62" customFormat="1" x14ac:dyDescent="0.35"/>
    <row r="17347" s="62" customFormat="1" x14ac:dyDescent="0.35"/>
    <row r="17348" s="62" customFormat="1" x14ac:dyDescent="0.35"/>
    <row r="17349" s="62" customFormat="1" x14ac:dyDescent="0.35"/>
    <row r="17350" s="62" customFormat="1" x14ac:dyDescent="0.35"/>
    <row r="17351" s="62" customFormat="1" x14ac:dyDescent="0.35"/>
    <row r="17352" s="62" customFormat="1" x14ac:dyDescent="0.35"/>
    <row r="17353" s="62" customFormat="1" x14ac:dyDescent="0.35"/>
    <row r="17354" s="62" customFormat="1" x14ac:dyDescent="0.35"/>
    <row r="17355" s="62" customFormat="1" x14ac:dyDescent="0.35"/>
    <row r="17356" s="62" customFormat="1" x14ac:dyDescent="0.35"/>
    <row r="17357" s="62" customFormat="1" x14ac:dyDescent="0.35"/>
    <row r="17358" s="62" customFormat="1" x14ac:dyDescent="0.35"/>
    <row r="17359" s="62" customFormat="1" x14ac:dyDescent="0.35"/>
    <row r="17360" s="62" customFormat="1" x14ac:dyDescent="0.35"/>
    <row r="17361" s="62" customFormat="1" x14ac:dyDescent="0.35"/>
    <row r="17362" s="62" customFormat="1" x14ac:dyDescent="0.35"/>
    <row r="17363" s="62" customFormat="1" x14ac:dyDescent="0.35"/>
    <row r="17364" s="62" customFormat="1" x14ac:dyDescent="0.35"/>
    <row r="17365" s="62" customFormat="1" x14ac:dyDescent="0.35"/>
    <row r="17366" s="62" customFormat="1" x14ac:dyDescent="0.35"/>
    <row r="17367" s="62" customFormat="1" x14ac:dyDescent="0.35"/>
    <row r="17368" s="62" customFormat="1" x14ac:dyDescent="0.35"/>
    <row r="17369" s="62" customFormat="1" x14ac:dyDescent="0.35"/>
    <row r="17370" s="62" customFormat="1" x14ac:dyDescent="0.35"/>
    <row r="17371" s="62" customFormat="1" x14ac:dyDescent="0.35"/>
    <row r="17372" s="62" customFormat="1" x14ac:dyDescent="0.35"/>
    <row r="17373" s="62" customFormat="1" x14ac:dyDescent="0.35"/>
    <row r="17374" s="62" customFormat="1" x14ac:dyDescent="0.35"/>
    <row r="17375" s="62" customFormat="1" x14ac:dyDescent="0.35"/>
    <row r="17376" s="62" customFormat="1" x14ac:dyDescent="0.35"/>
    <row r="17377" s="62" customFormat="1" x14ac:dyDescent="0.35"/>
    <row r="17378" s="62" customFormat="1" x14ac:dyDescent="0.35"/>
    <row r="17379" s="62" customFormat="1" x14ac:dyDescent="0.35"/>
    <row r="17380" s="62" customFormat="1" x14ac:dyDescent="0.35"/>
    <row r="17381" s="62" customFormat="1" x14ac:dyDescent="0.35"/>
    <row r="17382" s="62" customFormat="1" x14ac:dyDescent="0.35"/>
    <row r="17383" s="62" customFormat="1" x14ac:dyDescent="0.35"/>
    <row r="17384" s="62" customFormat="1" x14ac:dyDescent="0.35"/>
    <row r="17385" s="62" customFormat="1" x14ac:dyDescent="0.35"/>
    <row r="17386" s="62" customFormat="1" x14ac:dyDescent="0.35"/>
    <row r="17387" s="62" customFormat="1" x14ac:dyDescent="0.35"/>
    <row r="17388" s="62" customFormat="1" x14ac:dyDescent="0.35"/>
    <row r="17389" s="62" customFormat="1" x14ac:dyDescent="0.35"/>
    <row r="17390" s="62" customFormat="1" x14ac:dyDescent="0.35"/>
    <row r="17391" s="62" customFormat="1" x14ac:dyDescent="0.35"/>
    <row r="17392" s="62" customFormat="1" x14ac:dyDescent="0.35"/>
    <row r="17393" s="62" customFormat="1" x14ac:dyDescent="0.35"/>
    <row r="17394" s="62" customFormat="1" x14ac:dyDescent="0.35"/>
    <row r="17395" s="62" customFormat="1" x14ac:dyDescent="0.35"/>
    <row r="17396" s="62" customFormat="1" x14ac:dyDescent="0.35"/>
    <row r="17397" s="62" customFormat="1" x14ac:dyDescent="0.35"/>
    <row r="17398" s="62" customFormat="1" x14ac:dyDescent="0.35"/>
    <row r="17399" s="62" customFormat="1" x14ac:dyDescent="0.35"/>
    <row r="17400" s="62" customFormat="1" x14ac:dyDescent="0.35"/>
    <row r="17401" s="62" customFormat="1" x14ac:dyDescent="0.35"/>
    <row r="17402" s="62" customFormat="1" x14ac:dyDescent="0.35"/>
    <row r="17403" s="62" customFormat="1" x14ac:dyDescent="0.35"/>
    <row r="17404" s="62" customFormat="1" x14ac:dyDescent="0.35"/>
    <row r="17405" s="62" customFormat="1" x14ac:dyDescent="0.35"/>
    <row r="17406" s="62" customFormat="1" x14ac:dyDescent="0.35"/>
    <row r="17407" s="62" customFormat="1" x14ac:dyDescent="0.35"/>
    <row r="17408" s="62" customFormat="1" x14ac:dyDescent="0.35"/>
    <row r="17409" s="62" customFormat="1" x14ac:dyDescent="0.35"/>
    <row r="17410" s="62" customFormat="1" x14ac:dyDescent="0.35"/>
    <row r="17411" s="62" customFormat="1" x14ac:dyDescent="0.35"/>
    <row r="17412" s="62" customFormat="1" x14ac:dyDescent="0.35"/>
    <row r="17413" s="62" customFormat="1" x14ac:dyDescent="0.35"/>
    <row r="17414" s="62" customFormat="1" x14ac:dyDescent="0.35"/>
    <row r="17415" s="62" customFormat="1" x14ac:dyDescent="0.35"/>
    <row r="17416" s="62" customFormat="1" x14ac:dyDescent="0.35"/>
    <row r="17417" s="62" customFormat="1" x14ac:dyDescent="0.35"/>
    <row r="17418" s="62" customFormat="1" x14ac:dyDescent="0.35"/>
    <row r="17419" s="62" customFormat="1" x14ac:dyDescent="0.35"/>
    <row r="17420" s="62" customFormat="1" x14ac:dyDescent="0.35"/>
    <row r="17421" s="62" customFormat="1" x14ac:dyDescent="0.35"/>
    <row r="17422" s="62" customFormat="1" x14ac:dyDescent="0.35"/>
    <row r="17423" s="62" customFormat="1" x14ac:dyDescent="0.35"/>
    <row r="17424" s="62" customFormat="1" x14ac:dyDescent="0.35"/>
    <row r="17425" s="62" customFormat="1" x14ac:dyDescent="0.35"/>
    <row r="17426" s="62" customFormat="1" x14ac:dyDescent="0.35"/>
    <row r="17427" s="62" customFormat="1" x14ac:dyDescent="0.35"/>
    <row r="17428" s="62" customFormat="1" x14ac:dyDescent="0.35"/>
    <row r="17429" s="62" customFormat="1" x14ac:dyDescent="0.35"/>
    <row r="17430" s="62" customFormat="1" x14ac:dyDescent="0.35"/>
    <row r="17431" s="62" customFormat="1" x14ac:dyDescent="0.35"/>
    <row r="17432" s="62" customFormat="1" x14ac:dyDescent="0.35"/>
    <row r="17433" s="62" customFormat="1" x14ac:dyDescent="0.35"/>
    <row r="17434" s="62" customFormat="1" x14ac:dyDescent="0.35"/>
    <row r="17435" s="62" customFormat="1" x14ac:dyDescent="0.35"/>
    <row r="17436" s="62" customFormat="1" x14ac:dyDescent="0.35"/>
    <row r="17437" s="62" customFormat="1" x14ac:dyDescent="0.35"/>
    <row r="17438" s="62" customFormat="1" x14ac:dyDescent="0.35"/>
    <row r="17439" s="62" customFormat="1" x14ac:dyDescent="0.35"/>
    <row r="17440" s="62" customFormat="1" x14ac:dyDescent="0.35"/>
    <row r="17441" s="62" customFormat="1" x14ac:dyDescent="0.35"/>
    <row r="17442" s="62" customFormat="1" x14ac:dyDescent="0.35"/>
    <row r="17443" s="62" customFormat="1" x14ac:dyDescent="0.35"/>
    <row r="17444" s="62" customFormat="1" x14ac:dyDescent="0.35"/>
    <row r="17445" s="62" customFormat="1" x14ac:dyDescent="0.35"/>
    <row r="17446" s="62" customFormat="1" x14ac:dyDescent="0.35"/>
    <row r="17447" s="62" customFormat="1" x14ac:dyDescent="0.35"/>
    <row r="17448" s="62" customFormat="1" x14ac:dyDescent="0.35"/>
    <row r="17449" s="62" customFormat="1" x14ac:dyDescent="0.35"/>
    <row r="17450" s="62" customFormat="1" x14ac:dyDescent="0.35"/>
    <row r="17451" s="62" customFormat="1" x14ac:dyDescent="0.35"/>
    <row r="17452" s="62" customFormat="1" x14ac:dyDescent="0.35"/>
    <row r="17453" s="62" customFormat="1" x14ac:dyDescent="0.35"/>
    <row r="17454" s="62" customFormat="1" x14ac:dyDescent="0.35"/>
    <row r="17455" s="62" customFormat="1" x14ac:dyDescent="0.35"/>
    <row r="17456" s="62" customFormat="1" x14ac:dyDescent="0.35"/>
    <row r="17457" s="62" customFormat="1" x14ac:dyDescent="0.35"/>
    <row r="17458" s="62" customFormat="1" x14ac:dyDescent="0.35"/>
    <row r="17459" s="62" customFormat="1" x14ac:dyDescent="0.35"/>
    <row r="17460" s="62" customFormat="1" x14ac:dyDescent="0.35"/>
    <row r="17461" s="62" customFormat="1" x14ac:dyDescent="0.35"/>
    <row r="17462" s="62" customFormat="1" x14ac:dyDescent="0.35"/>
    <row r="17463" s="62" customFormat="1" x14ac:dyDescent="0.35"/>
    <row r="17464" s="62" customFormat="1" x14ac:dyDescent="0.35"/>
    <row r="17465" s="62" customFormat="1" x14ac:dyDescent="0.35"/>
    <row r="17466" s="62" customFormat="1" x14ac:dyDescent="0.35"/>
    <row r="17467" s="62" customFormat="1" x14ac:dyDescent="0.35"/>
    <row r="17468" s="62" customFormat="1" x14ac:dyDescent="0.35"/>
    <row r="17469" s="62" customFormat="1" x14ac:dyDescent="0.35"/>
    <row r="17470" s="62" customFormat="1" x14ac:dyDescent="0.35"/>
    <row r="17471" s="62" customFormat="1" x14ac:dyDescent="0.35"/>
    <row r="17472" s="62" customFormat="1" x14ac:dyDescent="0.35"/>
    <row r="17473" s="62" customFormat="1" x14ac:dyDescent="0.35"/>
    <row r="17474" s="62" customFormat="1" x14ac:dyDescent="0.35"/>
    <row r="17475" s="62" customFormat="1" x14ac:dyDescent="0.35"/>
    <row r="17476" s="62" customFormat="1" x14ac:dyDescent="0.35"/>
    <row r="17477" s="62" customFormat="1" x14ac:dyDescent="0.35"/>
    <row r="17478" s="62" customFormat="1" x14ac:dyDescent="0.35"/>
    <row r="17479" s="62" customFormat="1" x14ac:dyDescent="0.35"/>
    <row r="17480" s="62" customFormat="1" x14ac:dyDescent="0.35"/>
    <row r="17481" s="62" customFormat="1" x14ac:dyDescent="0.35"/>
    <row r="17482" s="62" customFormat="1" x14ac:dyDescent="0.35"/>
    <row r="17483" s="62" customFormat="1" x14ac:dyDescent="0.35"/>
    <row r="17484" s="62" customFormat="1" x14ac:dyDescent="0.35"/>
    <row r="17485" s="62" customFormat="1" x14ac:dyDescent="0.35"/>
    <row r="17486" s="62" customFormat="1" x14ac:dyDescent="0.35"/>
    <row r="17487" s="62" customFormat="1" x14ac:dyDescent="0.35"/>
    <row r="17488" s="62" customFormat="1" x14ac:dyDescent="0.35"/>
    <row r="17489" s="62" customFormat="1" x14ac:dyDescent="0.35"/>
    <row r="17490" s="62" customFormat="1" x14ac:dyDescent="0.35"/>
    <row r="17491" s="62" customFormat="1" x14ac:dyDescent="0.35"/>
    <row r="17492" s="62" customFormat="1" x14ac:dyDescent="0.35"/>
    <row r="17493" s="62" customFormat="1" x14ac:dyDescent="0.35"/>
    <row r="17494" s="62" customFormat="1" x14ac:dyDescent="0.35"/>
    <row r="17495" s="62" customFormat="1" x14ac:dyDescent="0.35"/>
    <row r="17496" s="62" customFormat="1" x14ac:dyDescent="0.35"/>
    <row r="17497" s="62" customFormat="1" x14ac:dyDescent="0.35"/>
    <row r="17498" s="62" customFormat="1" x14ac:dyDescent="0.35"/>
    <row r="17499" s="62" customFormat="1" x14ac:dyDescent="0.35"/>
    <row r="17500" s="62" customFormat="1" x14ac:dyDescent="0.35"/>
    <row r="17501" s="62" customFormat="1" x14ac:dyDescent="0.35"/>
    <row r="17502" s="62" customFormat="1" x14ac:dyDescent="0.35"/>
    <row r="17503" s="62" customFormat="1" x14ac:dyDescent="0.35"/>
    <row r="17504" s="62" customFormat="1" x14ac:dyDescent="0.35"/>
    <row r="17505" s="62" customFormat="1" x14ac:dyDescent="0.35"/>
    <row r="17506" s="62" customFormat="1" x14ac:dyDescent="0.35"/>
    <row r="17507" s="62" customFormat="1" x14ac:dyDescent="0.35"/>
    <row r="17508" s="62" customFormat="1" x14ac:dyDescent="0.35"/>
    <row r="17509" s="62" customFormat="1" x14ac:dyDescent="0.35"/>
    <row r="17510" s="62" customFormat="1" x14ac:dyDescent="0.35"/>
    <row r="17511" s="62" customFormat="1" x14ac:dyDescent="0.35"/>
    <row r="17512" s="62" customFormat="1" x14ac:dyDescent="0.35"/>
    <row r="17513" s="62" customFormat="1" x14ac:dyDescent="0.35"/>
    <row r="17514" s="62" customFormat="1" x14ac:dyDescent="0.35"/>
    <row r="17515" s="62" customFormat="1" x14ac:dyDescent="0.35"/>
    <row r="17516" s="62" customFormat="1" x14ac:dyDescent="0.35"/>
    <row r="17517" s="62" customFormat="1" x14ac:dyDescent="0.35"/>
    <row r="17518" s="62" customFormat="1" x14ac:dyDescent="0.35"/>
    <row r="17519" s="62" customFormat="1" x14ac:dyDescent="0.35"/>
    <row r="17520" s="62" customFormat="1" x14ac:dyDescent="0.35"/>
    <row r="17521" s="62" customFormat="1" x14ac:dyDescent="0.35"/>
    <row r="17522" s="62" customFormat="1" x14ac:dyDescent="0.35"/>
    <row r="17523" s="62" customFormat="1" x14ac:dyDescent="0.35"/>
    <row r="17524" s="62" customFormat="1" x14ac:dyDescent="0.35"/>
    <row r="17525" s="62" customFormat="1" x14ac:dyDescent="0.35"/>
    <row r="17526" s="62" customFormat="1" x14ac:dyDescent="0.35"/>
    <row r="17527" s="62" customFormat="1" x14ac:dyDescent="0.35"/>
    <row r="17528" s="62" customFormat="1" x14ac:dyDescent="0.35"/>
    <row r="17529" s="62" customFormat="1" x14ac:dyDescent="0.35"/>
    <row r="17530" s="62" customFormat="1" x14ac:dyDescent="0.35"/>
    <row r="17531" s="62" customFormat="1" x14ac:dyDescent="0.35"/>
    <row r="17532" s="62" customFormat="1" x14ac:dyDescent="0.35"/>
    <row r="17533" s="62" customFormat="1" x14ac:dyDescent="0.35"/>
    <row r="17534" s="62" customFormat="1" x14ac:dyDescent="0.35"/>
    <row r="17535" s="62" customFormat="1" x14ac:dyDescent="0.35"/>
    <row r="17536" s="62" customFormat="1" x14ac:dyDescent="0.35"/>
    <row r="17537" s="62" customFormat="1" x14ac:dyDescent="0.35"/>
    <row r="17538" s="62" customFormat="1" x14ac:dyDescent="0.35"/>
    <row r="17539" s="62" customFormat="1" x14ac:dyDescent="0.35"/>
    <row r="17540" s="62" customFormat="1" x14ac:dyDescent="0.35"/>
    <row r="17541" s="62" customFormat="1" x14ac:dyDescent="0.35"/>
    <row r="17542" s="62" customFormat="1" x14ac:dyDescent="0.35"/>
    <row r="17543" s="62" customFormat="1" x14ac:dyDescent="0.35"/>
    <row r="17544" s="62" customFormat="1" x14ac:dyDescent="0.35"/>
    <row r="17545" s="62" customFormat="1" x14ac:dyDescent="0.35"/>
    <row r="17546" s="62" customFormat="1" x14ac:dyDescent="0.35"/>
    <row r="17547" s="62" customFormat="1" x14ac:dyDescent="0.35"/>
    <row r="17548" s="62" customFormat="1" x14ac:dyDescent="0.35"/>
    <row r="17549" s="62" customFormat="1" x14ac:dyDescent="0.35"/>
    <row r="17550" s="62" customFormat="1" x14ac:dyDescent="0.35"/>
    <row r="17551" s="62" customFormat="1" x14ac:dyDescent="0.35"/>
    <row r="17552" s="62" customFormat="1" x14ac:dyDescent="0.35"/>
    <row r="17553" s="62" customFormat="1" x14ac:dyDescent="0.35"/>
    <row r="17554" s="62" customFormat="1" x14ac:dyDescent="0.35"/>
    <row r="17555" s="62" customFormat="1" x14ac:dyDescent="0.35"/>
    <row r="17556" s="62" customFormat="1" x14ac:dyDescent="0.35"/>
    <row r="17557" s="62" customFormat="1" x14ac:dyDescent="0.35"/>
    <row r="17558" s="62" customFormat="1" x14ac:dyDescent="0.35"/>
    <row r="17559" s="62" customFormat="1" x14ac:dyDescent="0.35"/>
    <row r="17560" s="62" customFormat="1" x14ac:dyDescent="0.35"/>
    <row r="17561" s="62" customFormat="1" x14ac:dyDescent="0.35"/>
    <row r="17562" s="62" customFormat="1" x14ac:dyDescent="0.35"/>
    <row r="17563" s="62" customFormat="1" x14ac:dyDescent="0.35"/>
    <row r="17564" s="62" customFormat="1" x14ac:dyDescent="0.35"/>
    <row r="17565" s="62" customFormat="1" x14ac:dyDescent="0.35"/>
    <row r="17566" s="62" customFormat="1" x14ac:dyDescent="0.35"/>
    <row r="17567" s="62" customFormat="1" x14ac:dyDescent="0.35"/>
    <row r="17568" s="62" customFormat="1" x14ac:dyDescent="0.35"/>
    <row r="17569" s="62" customFormat="1" x14ac:dyDescent="0.35"/>
    <row r="17570" s="62" customFormat="1" x14ac:dyDescent="0.35"/>
    <row r="17571" s="62" customFormat="1" x14ac:dyDescent="0.35"/>
    <row r="17572" s="62" customFormat="1" x14ac:dyDescent="0.35"/>
    <row r="17573" s="62" customFormat="1" x14ac:dyDescent="0.35"/>
    <row r="17574" s="62" customFormat="1" x14ac:dyDescent="0.35"/>
    <row r="17575" s="62" customFormat="1" x14ac:dyDescent="0.35"/>
    <row r="17576" s="62" customFormat="1" x14ac:dyDescent="0.35"/>
    <row r="17577" s="62" customFormat="1" x14ac:dyDescent="0.35"/>
    <row r="17578" s="62" customFormat="1" x14ac:dyDescent="0.35"/>
    <row r="17579" s="62" customFormat="1" x14ac:dyDescent="0.35"/>
    <row r="17580" s="62" customFormat="1" x14ac:dyDescent="0.35"/>
    <row r="17581" s="62" customFormat="1" x14ac:dyDescent="0.35"/>
    <row r="17582" s="62" customFormat="1" x14ac:dyDescent="0.35"/>
    <row r="17583" s="62" customFormat="1" x14ac:dyDescent="0.35"/>
    <row r="17584" s="62" customFormat="1" x14ac:dyDescent="0.35"/>
    <row r="17585" s="62" customFormat="1" x14ac:dyDescent="0.35"/>
    <row r="17586" s="62" customFormat="1" x14ac:dyDescent="0.35"/>
    <row r="17587" s="62" customFormat="1" x14ac:dyDescent="0.35"/>
    <row r="17588" s="62" customFormat="1" x14ac:dyDescent="0.35"/>
    <row r="17589" s="62" customFormat="1" x14ac:dyDescent="0.35"/>
    <row r="17590" s="62" customFormat="1" x14ac:dyDescent="0.35"/>
    <row r="17591" s="62" customFormat="1" x14ac:dyDescent="0.35"/>
    <row r="17592" s="62" customFormat="1" x14ac:dyDescent="0.35"/>
    <row r="17593" s="62" customFormat="1" x14ac:dyDescent="0.35"/>
    <row r="17594" s="62" customFormat="1" x14ac:dyDescent="0.35"/>
    <row r="17595" s="62" customFormat="1" x14ac:dyDescent="0.35"/>
    <row r="17596" s="62" customFormat="1" x14ac:dyDescent="0.35"/>
    <row r="17597" s="62" customFormat="1" x14ac:dyDescent="0.35"/>
    <row r="17598" s="62" customFormat="1" x14ac:dyDescent="0.35"/>
    <row r="17599" s="62" customFormat="1" x14ac:dyDescent="0.35"/>
    <row r="17600" s="62" customFormat="1" x14ac:dyDescent="0.35"/>
    <row r="17601" s="62" customFormat="1" x14ac:dyDescent="0.35"/>
    <row r="17602" s="62" customFormat="1" x14ac:dyDescent="0.35"/>
    <row r="17603" s="62" customFormat="1" x14ac:dyDescent="0.35"/>
    <row r="17604" s="62" customFormat="1" x14ac:dyDescent="0.35"/>
    <row r="17605" s="62" customFormat="1" x14ac:dyDescent="0.35"/>
    <row r="17606" s="62" customFormat="1" x14ac:dyDescent="0.35"/>
    <row r="17607" s="62" customFormat="1" x14ac:dyDescent="0.35"/>
    <row r="17608" s="62" customFormat="1" x14ac:dyDescent="0.35"/>
    <row r="17609" s="62" customFormat="1" x14ac:dyDescent="0.35"/>
    <row r="17610" s="62" customFormat="1" x14ac:dyDescent="0.35"/>
    <row r="17611" s="62" customFormat="1" x14ac:dyDescent="0.35"/>
    <row r="17612" s="62" customFormat="1" x14ac:dyDescent="0.35"/>
    <row r="17613" s="62" customFormat="1" x14ac:dyDescent="0.35"/>
    <row r="17614" s="62" customFormat="1" x14ac:dyDescent="0.35"/>
    <row r="17615" s="62" customFormat="1" x14ac:dyDescent="0.35"/>
    <row r="17616" s="62" customFormat="1" x14ac:dyDescent="0.35"/>
    <row r="17617" s="62" customFormat="1" x14ac:dyDescent="0.35"/>
    <row r="17618" s="62" customFormat="1" x14ac:dyDescent="0.35"/>
    <row r="17619" s="62" customFormat="1" x14ac:dyDescent="0.35"/>
    <row r="17620" s="62" customFormat="1" x14ac:dyDescent="0.35"/>
    <row r="17621" s="62" customFormat="1" x14ac:dyDescent="0.35"/>
    <row r="17622" s="62" customFormat="1" x14ac:dyDescent="0.35"/>
    <row r="17623" s="62" customFormat="1" x14ac:dyDescent="0.35"/>
    <row r="17624" s="62" customFormat="1" x14ac:dyDescent="0.35"/>
    <row r="17625" s="62" customFormat="1" x14ac:dyDescent="0.35"/>
    <row r="17626" s="62" customFormat="1" x14ac:dyDescent="0.35"/>
    <row r="17627" s="62" customFormat="1" x14ac:dyDescent="0.35"/>
    <row r="17628" s="62" customFormat="1" x14ac:dyDescent="0.35"/>
    <row r="17629" s="62" customFormat="1" x14ac:dyDescent="0.35"/>
    <row r="17630" s="62" customFormat="1" x14ac:dyDescent="0.35"/>
    <row r="17631" s="62" customFormat="1" x14ac:dyDescent="0.35"/>
    <row r="17632" s="62" customFormat="1" x14ac:dyDescent="0.35"/>
    <row r="17633" s="62" customFormat="1" x14ac:dyDescent="0.35"/>
    <row r="17634" s="62" customFormat="1" x14ac:dyDescent="0.35"/>
    <row r="17635" s="62" customFormat="1" x14ac:dyDescent="0.35"/>
    <row r="17636" s="62" customFormat="1" x14ac:dyDescent="0.35"/>
    <row r="17637" s="62" customFormat="1" x14ac:dyDescent="0.35"/>
    <row r="17638" s="62" customFormat="1" x14ac:dyDescent="0.35"/>
    <row r="17639" s="62" customFormat="1" x14ac:dyDescent="0.35"/>
    <row r="17640" s="62" customFormat="1" x14ac:dyDescent="0.35"/>
    <row r="17641" s="62" customFormat="1" x14ac:dyDescent="0.35"/>
    <row r="17642" s="62" customFormat="1" x14ac:dyDescent="0.35"/>
    <row r="17643" s="62" customFormat="1" x14ac:dyDescent="0.35"/>
    <row r="17644" s="62" customFormat="1" x14ac:dyDescent="0.35"/>
    <row r="17645" s="62" customFormat="1" x14ac:dyDescent="0.35"/>
    <row r="17646" s="62" customFormat="1" x14ac:dyDescent="0.35"/>
    <row r="17647" s="62" customFormat="1" x14ac:dyDescent="0.35"/>
    <row r="17648" s="62" customFormat="1" x14ac:dyDescent="0.35"/>
    <row r="17649" s="62" customFormat="1" x14ac:dyDescent="0.35"/>
    <row r="17650" s="62" customFormat="1" x14ac:dyDescent="0.35"/>
    <row r="17651" s="62" customFormat="1" x14ac:dyDescent="0.35"/>
    <row r="17652" s="62" customFormat="1" x14ac:dyDescent="0.35"/>
    <row r="17653" s="62" customFormat="1" x14ac:dyDescent="0.35"/>
    <row r="17654" s="62" customFormat="1" x14ac:dyDescent="0.35"/>
    <row r="17655" s="62" customFormat="1" x14ac:dyDescent="0.35"/>
    <row r="17656" s="62" customFormat="1" x14ac:dyDescent="0.35"/>
    <row r="17657" s="62" customFormat="1" x14ac:dyDescent="0.35"/>
    <row r="17658" s="62" customFormat="1" x14ac:dyDescent="0.35"/>
    <row r="17659" s="62" customFormat="1" x14ac:dyDescent="0.35"/>
    <row r="17660" s="62" customFormat="1" x14ac:dyDescent="0.35"/>
    <row r="17661" s="62" customFormat="1" x14ac:dyDescent="0.35"/>
    <row r="17662" s="62" customFormat="1" x14ac:dyDescent="0.35"/>
    <row r="17663" s="62" customFormat="1" x14ac:dyDescent="0.35"/>
    <row r="17664" s="62" customFormat="1" x14ac:dyDescent="0.35"/>
    <row r="17665" s="62" customFormat="1" x14ac:dyDescent="0.35"/>
    <row r="17666" s="62" customFormat="1" x14ac:dyDescent="0.35"/>
    <row r="17667" s="62" customFormat="1" x14ac:dyDescent="0.35"/>
    <row r="17668" s="62" customFormat="1" x14ac:dyDescent="0.35"/>
    <row r="17669" s="62" customFormat="1" x14ac:dyDescent="0.35"/>
    <row r="17670" s="62" customFormat="1" x14ac:dyDescent="0.35"/>
    <row r="17671" s="62" customFormat="1" x14ac:dyDescent="0.35"/>
    <row r="17672" s="62" customFormat="1" x14ac:dyDescent="0.35"/>
    <row r="17673" s="62" customFormat="1" x14ac:dyDescent="0.35"/>
    <row r="17674" s="62" customFormat="1" x14ac:dyDescent="0.35"/>
    <row r="17675" s="62" customFormat="1" x14ac:dyDescent="0.35"/>
    <row r="17676" s="62" customFormat="1" x14ac:dyDescent="0.35"/>
    <row r="17677" s="62" customFormat="1" x14ac:dyDescent="0.35"/>
    <row r="17678" s="62" customFormat="1" x14ac:dyDescent="0.35"/>
    <row r="17679" s="62" customFormat="1" x14ac:dyDescent="0.35"/>
    <row r="17680" s="62" customFormat="1" x14ac:dyDescent="0.35"/>
    <row r="17681" s="62" customFormat="1" x14ac:dyDescent="0.35"/>
    <row r="17682" s="62" customFormat="1" x14ac:dyDescent="0.35"/>
    <row r="17683" s="62" customFormat="1" x14ac:dyDescent="0.35"/>
    <row r="17684" s="62" customFormat="1" x14ac:dyDescent="0.35"/>
    <row r="17685" s="62" customFormat="1" x14ac:dyDescent="0.35"/>
    <row r="17686" s="62" customFormat="1" x14ac:dyDescent="0.35"/>
    <row r="17687" s="62" customFormat="1" x14ac:dyDescent="0.35"/>
    <row r="17688" s="62" customFormat="1" x14ac:dyDescent="0.35"/>
    <row r="17689" s="62" customFormat="1" x14ac:dyDescent="0.35"/>
    <row r="17690" s="62" customFormat="1" x14ac:dyDescent="0.35"/>
    <row r="17691" s="62" customFormat="1" x14ac:dyDescent="0.35"/>
    <row r="17692" s="62" customFormat="1" x14ac:dyDescent="0.35"/>
    <row r="17693" s="62" customFormat="1" x14ac:dyDescent="0.35"/>
    <row r="17694" s="62" customFormat="1" x14ac:dyDescent="0.35"/>
    <row r="17695" s="62" customFormat="1" x14ac:dyDescent="0.35"/>
    <row r="17696" s="62" customFormat="1" x14ac:dyDescent="0.35"/>
    <row r="17697" s="62" customFormat="1" x14ac:dyDescent="0.35"/>
    <row r="17698" s="62" customFormat="1" x14ac:dyDescent="0.35"/>
    <row r="17699" s="62" customFormat="1" x14ac:dyDescent="0.35"/>
    <row r="17700" s="62" customFormat="1" x14ac:dyDescent="0.35"/>
    <row r="17701" s="62" customFormat="1" x14ac:dyDescent="0.35"/>
    <row r="17702" s="62" customFormat="1" x14ac:dyDescent="0.35"/>
    <row r="17703" s="62" customFormat="1" x14ac:dyDescent="0.35"/>
    <row r="17704" s="62" customFormat="1" x14ac:dyDescent="0.35"/>
    <row r="17705" s="62" customFormat="1" x14ac:dyDescent="0.35"/>
    <row r="17706" s="62" customFormat="1" x14ac:dyDescent="0.35"/>
    <row r="17707" s="62" customFormat="1" x14ac:dyDescent="0.35"/>
    <row r="17708" s="62" customFormat="1" x14ac:dyDescent="0.35"/>
    <row r="17709" s="62" customFormat="1" x14ac:dyDescent="0.35"/>
    <row r="17710" s="62" customFormat="1" x14ac:dyDescent="0.35"/>
    <row r="17711" s="62" customFormat="1" x14ac:dyDescent="0.35"/>
    <row r="17712" s="62" customFormat="1" x14ac:dyDescent="0.35"/>
    <row r="17713" s="62" customFormat="1" x14ac:dyDescent="0.35"/>
    <row r="17714" s="62" customFormat="1" x14ac:dyDescent="0.35"/>
    <row r="17715" s="62" customFormat="1" x14ac:dyDescent="0.35"/>
    <row r="17716" s="62" customFormat="1" x14ac:dyDescent="0.35"/>
    <row r="17717" s="62" customFormat="1" x14ac:dyDescent="0.35"/>
    <row r="17718" s="62" customFormat="1" x14ac:dyDescent="0.35"/>
    <row r="17719" s="62" customFormat="1" x14ac:dyDescent="0.35"/>
    <row r="17720" s="62" customFormat="1" x14ac:dyDescent="0.35"/>
    <row r="17721" s="62" customFormat="1" x14ac:dyDescent="0.35"/>
    <row r="17722" s="62" customFormat="1" x14ac:dyDescent="0.35"/>
    <row r="17723" s="62" customFormat="1" x14ac:dyDescent="0.35"/>
    <row r="17724" s="62" customFormat="1" x14ac:dyDescent="0.35"/>
    <row r="17725" s="62" customFormat="1" x14ac:dyDescent="0.35"/>
    <row r="17726" s="62" customFormat="1" x14ac:dyDescent="0.35"/>
    <row r="17727" s="62" customFormat="1" x14ac:dyDescent="0.35"/>
    <row r="17728" s="62" customFormat="1" x14ac:dyDescent="0.35"/>
    <row r="17729" s="62" customFormat="1" x14ac:dyDescent="0.35"/>
    <row r="17730" s="62" customFormat="1" x14ac:dyDescent="0.35"/>
    <row r="17731" s="62" customFormat="1" x14ac:dyDescent="0.35"/>
    <row r="17732" s="62" customFormat="1" x14ac:dyDescent="0.35"/>
    <row r="17733" s="62" customFormat="1" x14ac:dyDescent="0.35"/>
    <row r="17734" s="62" customFormat="1" x14ac:dyDescent="0.35"/>
    <row r="17735" s="62" customFormat="1" x14ac:dyDescent="0.35"/>
    <row r="17736" s="62" customFormat="1" x14ac:dyDescent="0.35"/>
    <row r="17737" s="62" customFormat="1" x14ac:dyDescent="0.35"/>
    <row r="17738" s="62" customFormat="1" x14ac:dyDescent="0.35"/>
    <row r="17739" s="62" customFormat="1" x14ac:dyDescent="0.35"/>
    <row r="17740" s="62" customFormat="1" x14ac:dyDescent="0.35"/>
    <row r="17741" s="62" customFormat="1" x14ac:dyDescent="0.35"/>
    <row r="17742" s="62" customFormat="1" x14ac:dyDescent="0.35"/>
    <row r="17743" s="62" customFormat="1" x14ac:dyDescent="0.35"/>
    <row r="17744" s="62" customFormat="1" x14ac:dyDescent="0.35"/>
    <row r="17745" s="62" customFormat="1" x14ac:dyDescent="0.35"/>
    <row r="17746" s="62" customFormat="1" x14ac:dyDescent="0.35"/>
    <row r="17747" s="62" customFormat="1" x14ac:dyDescent="0.35"/>
    <row r="17748" s="62" customFormat="1" x14ac:dyDescent="0.35"/>
    <row r="17749" s="62" customFormat="1" x14ac:dyDescent="0.35"/>
    <row r="17750" s="62" customFormat="1" x14ac:dyDescent="0.35"/>
    <row r="17751" s="62" customFormat="1" x14ac:dyDescent="0.35"/>
    <row r="17752" s="62" customFormat="1" x14ac:dyDescent="0.35"/>
    <row r="17753" s="62" customFormat="1" x14ac:dyDescent="0.35"/>
    <row r="17754" s="62" customFormat="1" x14ac:dyDescent="0.35"/>
    <row r="17755" s="62" customFormat="1" x14ac:dyDescent="0.35"/>
    <row r="17756" s="62" customFormat="1" x14ac:dyDescent="0.35"/>
    <row r="17757" s="62" customFormat="1" x14ac:dyDescent="0.35"/>
    <row r="17758" s="62" customFormat="1" x14ac:dyDescent="0.35"/>
    <row r="17759" s="62" customFormat="1" x14ac:dyDescent="0.35"/>
    <row r="17760" s="62" customFormat="1" x14ac:dyDescent="0.35"/>
    <row r="17761" s="62" customFormat="1" x14ac:dyDescent="0.35"/>
    <row r="17762" s="62" customFormat="1" x14ac:dyDescent="0.35"/>
    <row r="17763" s="62" customFormat="1" x14ac:dyDescent="0.35"/>
    <row r="17764" s="62" customFormat="1" x14ac:dyDescent="0.35"/>
    <row r="17765" s="62" customFormat="1" x14ac:dyDescent="0.35"/>
    <row r="17766" s="62" customFormat="1" x14ac:dyDescent="0.35"/>
    <row r="17767" s="62" customFormat="1" x14ac:dyDescent="0.35"/>
    <row r="17768" s="62" customFormat="1" x14ac:dyDescent="0.35"/>
    <row r="17769" s="62" customFormat="1" x14ac:dyDescent="0.35"/>
    <row r="17770" s="62" customFormat="1" x14ac:dyDescent="0.35"/>
    <row r="17771" s="62" customFormat="1" x14ac:dyDescent="0.35"/>
    <row r="17772" s="62" customFormat="1" x14ac:dyDescent="0.35"/>
    <row r="17773" s="62" customFormat="1" x14ac:dyDescent="0.35"/>
    <row r="17774" s="62" customFormat="1" x14ac:dyDescent="0.35"/>
    <row r="17775" s="62" customFormat="1" x14ac:dyDescent="0.35"/>
    <row r="17776" s="62" customFormat="1" x14ac:dyDescent="0.35"/>
    <row r="17777" s="62" customFormat="1" x14ac:dyDescent="0.35"/>
    <row r="17778" s="62" customFormat="1" x14ac:dyDescent="0.35"/>
    <row r="17779" s="62" customFormat="1" x14ac:dyDescent="0.35"/>
    <row r="17780" s="62" customFormat="1" x14ac:dyDescent="0.35"/>
    <row r="17781" s="62" customFormat="1" x14ac:dyDescent="0.35"/>
    <row r="17782" s="62" customFormat="1" x14ac:dyDescent="0.35"/>
    <row r="17783" s="62" customFormat="1" x14ac:dyDescent="0.35"/>
    <row r="17784" s="62" customFormat="1" x14ac:dyDescent="0.35"/>
    <row r="17785" s="62" customFormat="1" x14ac:dyDescent="0.35"/>
    <row r="17786" s="62" customFormat="1" x14ac:dyDescent="0.35"/>
    <row r="17787" s="62" customFormat="1" x14ac:dyDescent="0.35"/>
    <row r="17788" s="62" customFormat="1" x14ac:dyDescent="0.35"/>
    <row r="17789" s="62" customFormat="1" x14ac:dyDescent="0.35"/>
    <row r="17790" s="62" customFormat="1" x14ac:dyDescent="0.35"/>
    <row r="17791" s="62" customFormat="1" x14ac:dyDescent="0.35"/>
    <row r="17792" s="62" customFormat="1" x14ac:dyDescent="0.35"/>
    <row r="17793" s="62" customFormat="1" x14ac:dyDescent="0.35"/>
    <row r="17794" s="62" customFormat="1" x14ac:dyDescent="0.35"/>
    <row r="17795" s="62" customFormat="1" x14ac:dyDescent="0.35"/>
    <row r="17796" s="62" customFormat="1" x14ac:dyDescent="0.35"/>
    <row r="17797" s="62" customFormat="1" x14ac:dyDescent="0.35"/>
    <row r="17798" s="62" customFormat="1" x14ac:dyDescent="0.35"/>
    <row r="17799" s="62" customFormat="1" x14ac:dyDescent="0.35"/>
    <row r="17800" s="62" customFormat="1" x14ac:dyDescent="0.35"/>
    <row r="17801" s="62" customFormat="1" x14ac:dyDescent="0.35"/>
    <row r="17802" s="62" customFormat="1" x14ac:dyDescent="0.35"/>
    <row r="17803" s="62" customFormat="1" x14ac:dyDescent="0.35"/>
    <row r="17804" s="62" customFormat="1" x14ac:dyDescent="0.35"/>
    <row r="17805" s="62" customFormat="1" x14ac:dyDescent="0.35"/>
    <row r="17806" s="62" customFormat="1" x14ac:dyDescent="0.35"/>
    <row r="17807" s="62" customFormat="1" x14ac:dyDescent="0.35"/>
    <row r="17808" s="62" customFormat="1" x14ac:dyDescent="0.35"/>
    <row r="17809" s="62" customFormat="1" x14ac:dyDescent="0.35"/>
    <row r="17810" s="62" customFormat="1" x14ac:dyDescent="0.35"/>
    <row r="17811" s="62" customFormat="1" x14ac:dyDescent="0.35"/>
    <row r="17812" s="62" customFormat="1" x14ac:dyDescent="0.35"/>
    <row r="17813" s="62" customFormat="1" x14ac:dyDescent="0.35"/>
    <row r="17814" s="62" customFormat="1" x14ac:dyDescent="0.35"/>
    <row r="17815" s="62" customFormat="1" x14ac:dyDescent="0.35"/>
    <row r="17816" s="62" customFormat="1" x14ac:dyDescent="0.35"/>
    <row r="17817" s="62" customFormat="1" x14ac:dyDescent="0.35"/>
    <row r="17818" s="62" customFormat="1" x14ac:dyDescent="0.35"/>
    <row r="17819" s="62" customFormat="1" x14ac:dyDescent="0.35"/>
    <row r="17820" s="62" customFormat="1" x14ac:dyDescent="0.35"/>
    <row r="17821" s="62" customFormat="1" x14ac:dyDescent="0.35"/>
    <row r="17822" s="62" customFormat="1" x14ac:dyDescent="0.35"/>
    <row r="17823" s="62" customFormat="1" x14ac:dyDescent="0.35"/>
    <row r="17824" s="62" customFormat="1" x14ac:dyDescent="0.35"/>
    <row r="17825" s="62" customFormat="1" x14ac:dyDescent="0.35"/>
    <row r="17826" s="62" customFormat="1" x14ac:dyDescent="0.35"/>
    <row r="17827" s="62" customFormat="1" x14ac:dyDescent="0.35"/>
    <row r="17828" s="62" customFormat="1" x14ac:dyDescent="0.35"/>
    <row r="17829" s="62" customFormat="1" x14ac:dyDescent="0.35"/>
    <row r="17830" s="62" customFormat="1" x14ac:dyDescent="0.35"/>
    <row r="17831" s="62" customFormat="1" x14ac:dyDescent="0.35"/>
    <row r="17832" s="62" customFormat="1" x14ac:dyDescent="0.35"/>
    <row r="17833" s="62" customFormat="1" x14ac:dyDescent="0.35"/>
    <row r="17834" s="62" customFormat="1" x14ac:dyDescent="0.35"/>
    <row r="17835" s="62" customFormat="1" x14ac:dyDescent="0.35"/>
    <row r="17836" s="62" customFormat="1" x14ac:dyDescent="0.35"/>
    <row r="17837" s="62" customFormat="1" x14ac:dyDescent="0.35"/>
    <row r="17838" s="62" customFormat="1" x14ac:dyDescent="0.35"/>
    <row r="17839" s="62" customFormat="1" x14ac:dyDescent="0.35"/>
    <row r="17840" s="62" customFormat="1" x14ac:dyDescent="0.35"/>
    <row r="17841" s="62" customFormat="1" x14ac:dyDescent="0.35"/>
    <row r="17842" s="62" customFormat="1" x14ac:dyDescent="0.35"/>
    <row r="17843" s="62" customFormat="1" x14ac:dyDescent="0.35"/>
    <row r="17844" s="62" customFormat="1" x14ac:dyDescent="0.35"/>
    <row r="17845" s="62" customFormat="1" x14ac:dyDescent="0.35"/>
    <row r="17846" s="62" customFormat="1" x14ac:dyDescent="0.35"/>
    <row r="17847" s="62" customFormat="1" x14ac:dyDescent="0.35"/>
    <row r="17848" s="62" customFormat="1" x14ac:dyDescent="0.35"/>
    <row r="17849" s="62" customFormat="1" x14ac:dyDescent="0.35"/>
    <row r="17850" s="62" customFormat="1" x14ac:dyDescent="0.35"/>
    <row r="17851" s="62" customFormat="1" x14ac:dyDescent="0.35"/>
    <row r="17852" s="62" customFormat="1" x14ac:dyDescent="0.35"/>
    <row r="17853" s="62" customFormat="1" x14ac:dyDescent="0.35"/>
    <row r="17854" s="62" customFormat="1" x14ac:dyDescent="0.35"/>
    <row r="17855" s="62" customFormat="1" x14ac:dyDescent="0.35"/>
    <row r="17856" s="62" customFormat="1" x14ac:dyDescent="0.35"/>
    <row r="17857" s="62" customFormat="1" x14ac:dyDescent="0.35"/>
    <row r="17858" s="62" customFormat="1" x14ac:dyDescent="0.35"/>
    <row r="17859" s="62" customFormat="1" x14ac:dyDescent="0.35"/>
    <row r="17860" s="62" customFormat="1" x14ac:dyDescent="0.35"/>
    <row r="17861" s="62" customFormat="1" x14ac:dyDescent="0.35"/>
    <row r="17862" s="62" customFormat="1" x14ac:dyDescent="0.35"/>
    <row r="17863" s="62" customFormat="1" x14ac:dyDescent="0.35"/>
    <row r="17864" s="62" customFormat="1" x14ac:dyDescent="0.35"/>
    <row r="17865" s="62" customFormat="1" x14ac:dyDescent="0.35"/>
    <row r="17866" s="62" customFormat="1" x14ac:dyDescent="0.35"/>
    <row r="17867" s="62" customFormat="1" x14ac:dyDescent="0.35"/>
    <row r="17868" s="62" customFormat="1" x14ac:dyDescent="0.35"/>
    <row r="17869" s="62" customFormat="1" x14ac:dyDescent="0.35"/>
    <row r="17870" s="62" customFormat="1" x14ac:dyDescent="0.35"/>
    <row r="17871" s="62" customFormat="1" x14ac:dyDescent="0.35"/>
    <row r="17872" s="62" customFormat="1" x14ac:dyDescent="0.35"/>
    <row r="17873" s="62" customFormat="1" x14ac:dyDescent="0.35"/>
    <row r="17874" s="62" customFormat="1" x14ac:dyDescent="0.35"/>
    <row r="17875" s="62" customFormat="1" x14ac:dyDescent="0.35"/>
    <row r="17876" s="62" customFormat="1" x14ac:dyDescent="0.35"/>
    <row r="17877" s="62" customFormat="1" x14ac:dyDescent="0.35"/>
    <row r="17878" s="62" customFormat="1" x14ac:dyDescent="0.35"/>
    <row r="17879" s="62" customFormat="1" x14ac:dyDescent="0.35"/>
    <row r="17880" s="62" customFormat="1" x14ac:dyDescent="0.35"/>
    <row r="17881" s="62" customFormat="1" x14ac:dyDescent="0.35"/>
    <row r="17882" s="62" customFormat="1" x14ac:dyDescent="0.35"/>
    <row r="17883" s="62" customFormat="1" x14ac:dyDescent="0.35"/>
    <row r="17884" s="62" customFormat="1" x14ac:dyDescent="0.35"/>
    <row r="17885" s="62" customFormat="1" x14ac:dyDescent="0.35"/>
    <row r="17886" s="62" customFormat="1" x14ac:dyDescent="0.35"/>
    <row r="17887" s="62" customFormat="1" x14ac:dyDescent="0.35"/>
    <row r="17888" s="62" customFormat="1" x14ac:dyDescent="0.35"/>
    <row r="17889" s="62" customFormat="1" x14ac:dyDescent="0.35"/>
    <row r="17890" s="62" customFormat="1" x14ac:dyDescent="0.35"/>
    <row r="17891" s="62" customFormat="1" x14ac:dyDescent="0.35"/>
    <row r="17892" s="62" customFormat="1" x14ac:dyDescent="0.35"/>
    <row r="17893" s="62" customFormat="1" x14ac:dyDescent="0.35"/>
    <row r="17894" s="62" customFormat="1" x14ac:dyDescent="0.35"/>
    <row r="17895" s="62" customFormat="1" x14ac:dyDescent="0.35"/>
    <row r="17896" s="62" customFormat="1" x14ac:dyDescent="0.35"/>
    <row r="17897" s="62" customFormat="1" x14ac:dyDescent="0.35"/>
    <row r="17898" s="62" customFormat="1" x14ac:dyDescent="0.35"/>
    <row r="17899" s="62" customFormat="1" x14ac:dyDescent="0.35"/>
    <row r="17900" s="62" customFormat="1" x14ac:dyDescent="0.35"/>
    <row r="17901" s="62" customFormat="1" x14ac:dyDescent="0.35"/>
    <row r="17902" s="62" customFormat="1" x14ac:dyDescent="0.35"/>
    <row r="17903" s="62" customFormat="1" x14ac:dyDescent="0.35"/>
    <row r="17904" s="62" customFormat="1" x14ac:dyDescent="0.35"/>
    <row r="17905" s="62" customFormat="1" x14ac:dyDescent="0.35"/>
    <row r="17906" s="62" customFormat="1" x14ac:dyDescent="0.35"/>
    <row r="17907" s="62" customFormat="1" x14ac:dyDescent="0.35"/>
    <row r="17908" s="62" customFormat="1" x14ac:dyDescent="0.35"/>
    <row r="17909" s="62" customFormat="1" x14ac:dyDescent="0.35"/>
    <row r="17910" s="62" customFormat="1" x14ac:dyDescent="0.35"/>
    <row r="17911" s="62" customFormat="1" x14ac:dyDescent="0.35"/>
    <row r="17912" s="62" customFormat="1" x14ac:dyDescent="0.35"/>
    <row r="17913" s="62" customFormat="1" x14ac:dyDescent="0.35"/>
    <row r="17914" s="62" customFormat="1" x14ac:dyDescent="0.35"/>
    <row r="17915" s="62" customFormat="1" x14ac:dyDescent="0.35"/>
    <row r="17916" s="62" customFormat="1" x14ac:dyDescent="0.35"/>
    <row r="17917" s="62" customFormat="1" x14ac:dyDescent="0.35"/>
    <row r="17918" s="62" customFormat="1" x14ac:dyDescent="0.35"/>
    <row r="17919" s="62" customFormat="1" x14ac:dyDescent="0.35"/>
    <row r="17920" s="62" customFormat="1" x14ac:dyDescent="0.35"/>
    <row r="17921" s="62" customFormat="1" x14ac:dyDescent="0.35"/>
    <row r="17922" s="62" customFormat="1" x14ac:dyDescent="0.35"/>
    <row r="17923" s="62" customFormat="1" x14ac:dyDescent="0.35"/>
    <row r="17924" s="62" customFormat="1" x14ac:dyDescent="0.35"/>
    <row r="17925" s="62" customFormat="1" x14ac:dyDescent="0.35"/>
    <row r="17926" s="62" customFormat="1" x14ac:dyDescent="0.35"/>
    <row r="17927" s="62" customFormat="1" x14ac:dyDescent="0.35"/>
    <row r="17928" s="62" customFormat="1" x14ac:dyDescent="0.35"/>
    <row r="17929" s="62" customFormat="1" x14ac:dyDescent="0.35"/>
    <row r="17930" s="62" customFormat="1" x14ac:dyDescent="0.35"/>
    <row r="17931" s="62" customFormat="1" x14ac:dyDescent="0.35"/>
    <row r="17932" s="62" customFormat="1" x14ac:dyDescent="0.35"/>
    <row r="17933" s="62" customFormat="1" x14ac:dyDescent="0.35"/>
    <row r="17934" s="62" customFormat="1" x14ac:dyDescent="0.35"/>
    <row r="17935" s="62" customFormat="1" x14ac:dyDescent="0.35"/>
    <row r="17936" s="62" customFormat="1" x14ac:dyDescent="0.35"/>
    <row r="17937" s="62" customFormat="1" x14ac:dyDescent="0.35"/>
    <row r="17938" s="62" customFormat="1" x14ac:dyDescent="0.35"/>
    <row r="17939" s="62" customFormat="1" x14ac:dyDescent="0.35"/>
    <row r="17940" s="62" customFormat="1" x14ac:dyDescent="0.35"/>
    <row r="17941" s="62" customFormat="1" x14ac:dyDescent="0.35"/>
    <row r="17942" s="62" customFormat="1" x14ac:dyDescent="0.35"/>
    <row r="17943" s="62" customFormat="1" x14ac:dyDescent="0.35"/>
    <row r="17944" s="62" customFormat="1" x14ac:dyDescent="0.35"/>
    <row r="17945" s="62" customFormat="1" x14ac:dyDescent="0.35"/>
    <row r="17946" s="62" customFormat="1" x14ac:dyDescent="0.35"/>
    <row r="17947" s="62" customFormat="1" x14ac:dyDescent="0.35"/>
    <row r="17948" s="62" customFormat="1" x14ac:dyDescent="0.35"/>
    <row r="17949" s="62" customFormat="1" x14ac:dyDescent="0.35"/>
    <row r="17950" s="62" customFormat="1" x14ac:dyDescent="0.35"/>
    <row r="17951" s="62" customFormat="1" x14ac:dyDescent="0.35"/>
    <row r="17952" s="62" customFormat="1" x14ac:dyDescent="0.35"/>
    <row r="17953" s="62" customFormat="1" x14ac:dyDescent="0.35"/>
    <row r="17954" s="62" customFormat="1" x14ac:dyDescent="0.35"/>
    <row r="17955" s="62" customFormat="1" x14ac:dyDescent="0.35"/>
    <row r="17956" s="62" customFormat="1" x14ac:dyDescent="0.35"/>
    <row r="17957" s="62" customFormat="1" x14ac:dyDescent="0.35"/>
    <row r="17958" s="62" customFormat="1" x14ac:dyDescent="0.35"/>
    <row r="17959" s="62" customFormat="1" x14ac:dyDescent="0.35"/>
    <row r="17960" s="62" customFormat="1" x14ac:dyDescent="0.35"/>
    <row r="17961" s="62" customFormat="1" x14ac:dyDescent="0.35"/>
    <row r="17962" s="62" customFormat="1" x14ac:dyDescent="0.35"/>
    <row r="17963" s="62" customFormat="1" x14ac:dyDescent="0.35"/>
    <row r="17964" s="62" customFormat="1" x14ac:dyDescent="0.35"/>
    <row r="17965" s="62" customFormat="1" x14ac:dyDescent="0.35"/>
    <row r="17966" s="62" customFormat="1" x14ac:dyDescent="0.35"/>
    <row r="17967" s="62" customFormat="1" x14ac:dyDescent="0.35"/>
    <row r="17968" s="62" customFormat="1" x14ac:dyDescent="0.35"/>
    <row r="17969" s="62" customFormat="1" x14ac:dyDescent="0.35"/>
    <row r="17970" s="62" customFormat="1" x14ac:dyDescent="0.35"/>
    <row r="17971" s="62" customFormat="1" x14ac:dyDescent="0.35"/>
    <row r="17972" s="62" customFormat="1" x14ac:dyDescent="0.35"/>
    <row r="17973" s="62" customFormat="1" x14ac:dyDescent="0.35"/>
    <row r="17974" s="62" customFormat="1" x14ac:dyDescent="0.35"/>
    <row r="17975" s="62" customFormat="1" x14ac:dyDescent="0.35"/>
    <row r="17976" s="62" customFormat="1" x14ac:dyDescent="0.35"/>
    <row r="17977" s="62" customFormat="1" x14ac:dyDescent="0.35"/>
    <row r="17978" s="62" customFormat="1" x14ac:dyDescent="0.35"/>
    <row r="17979" s="62" customFormat="1" x14ac:dyDescent="0.35"/>
    <row r="17980" s="62" customFormat="1" x14ac:dyDescent="0.35"/>
    <row r="17981" s="62" customFormat="1" x14ac:dyDescent="0.35"/>
    <row r="17982" s="62" customFormat="1" x14ac:dyDescent="0.35"/>
    <row r="17983" s="62" customFormat="1" x14ac:dyDescent="0.35"/>
    <row r="17984" s="62" customFormat="1" x14ac:dyDescent="0.35"/>
    <row r="17985" s="62" customFormat="1" x14ac:dyDescent="0.35"/>
    <row r="17986" s="62" customFormat="1" x14ac:dyDescent="0.35"/>
    <row r="17987" s="62" customFormat="1" x14ac:dyDescent="0.35"/>
    <row r="17988" s="62" customFormat="1" x14ac:dyDescent="0.35"/>
    <row r="17989" s="62" customFormat="1" x14ac:dyDescent="0.35"/>
    <row r="17990" s="62" customFormat="1" x14ac:dyDescent="0.35"/>
    <row r="17991" s="62" customFormat="1" x14ac:dyDescent="0.35"/>
    <row r="17992" s="62" customFormat="1" x14ac:dyDescent="0.35"/>
    <row r="17993" s="62" customFormat="1" x14ac:dyDescent="0.35"/>
    <row r="17994" s="62" customFormat="1" x14ac:dyDescent="0.35"/>
    <row r="17995" s="62" customFormat="1" x14ac:dyDescent="0.35"/>
    <row r="17996" s="62" customFormat="1" x14ac:dyDescent="0.35"/>
    <row r="17997" s="62" customFormat="1" x14ac:dyDescent="0.35"/>
    <row r="17998" s="62" customFormat="1" x14ac:dyDescent="0.35"/>
    <row r="17999" s="62" customFormat="1" x14ac:dyDescent="0.35"/>
    <row r="18000" s="62" customFormat="1" x14ac:dyDescent="0.35"/>
    <row r="18001" s="62" customFormat="1" x14ac:dyDescent="0.35"/>
    <row r="18002" s="62" customFormat="1" x14ac:dyDescent="0.35"/>
    <row r="18003" s="62" customFormat="1" x14ac:dyDescent="0.35"/>
    <row r="18004" s="62" customFormat="1" x14ac:dyDescent="0.35"/>
    <row r="18005" s="62" customFormat="1" x14ac:dyDescent="0.35"/>
    <row r="18006" s="62" customFormat="1" x14ac:dyDescent="0.35"/>
    <row r="18007" s="62" customFormat="1" x14ac:dyDescent="0.35"/>
    <row r="18008" s="62" customFormat="1" x14ac:dyDescent="0.35"/>
    <row r="18009" s="62" customFormat="1" x14ac:dyDescent="0.35"/>
    <row r="18010" s="62" customFormat="1" x14ac:dyDescent="0.35"/>
    <row r="18011" s="62" customFormat="1" x14ac:dyDescent="0.35"/>
    <row r="18012" s="62" customFormat="1" x14ac:dyDescent="0.35"/>
    <row r="18013" s="62" customFormat="1" x14ac:dyDescent="0.35"/>
    <row r="18014" s="62" customFormat="1" x14ac:dyDescent="0.35"/>
    <row r="18015" s="62" customFormat="1" x14ac:dyDescent="0.35"/>
    <row r="18016" s="62" customFormat="1" x14ac:dyDescent="0.35"/>
    <row r="18017" s="62" customFormat="1" x14ac:dyDescent="0.35"/>
    <row r="18018" s="62" customFormat="1" x14ac:dyDescent="0.35"/>
    <row r="18019" s="62" customFormat="1" x14ac:dyDescent="0.35"/>
    <row r="18020" s="62" customFormat="1" x14ac:dyDescent="0.35"/>
    <row r="18021" s="62" customFormat="1" x14ac:dyDescent="0.35"/>
    <row r="18022" s="62" customFormat="1" x14ac:dyDescent="0.35"/>
    <row r="18023" s="62" customFormat="1" x14ac:dyDescent="0.35"/>
    <row r="18024" s="62" customFormat="1" x14ac:dyDescent="0.35"/>
    <row r="18025" s="62" customFormat="1" x14ac:dyDescent="0.35"/>
    <row r="18026" s="62" customFormat="1" x14ac:dyDescent="0.35"/>
    <row r="18027" s="62" customFormat="1" x14ac:dyDescent="0.35"/>
    <row r="18028" s="62" customFormat="1" x14ac:dyDescent="0.35"/>
    <row r="18029" s="62" customFormat="1" x14ac:dyDescent="0.35"/>
    <row r="18030" s="62" customFormat="1" x14ac:dyDescent="0.35"/>
    <row r="18031" s="62" customFormat="1" x14ac:dyDescent="0.35"/>
    <row r="18032" s="62" customFormat="1" x14ac:dyDescent="0.35"/>
    <row r="18033" s="62" customFormat="1" x14ac:dyDescent="0.35"/>
    <row r="18034" s="62" customFormat="1" x14ac:dyDescent="0.35"/>
    <row r="18035" s="62" customFormat="1" x14ac:dyDescent="0.35"/>
    <row r="18036" s="62" customFormat="1" x14ac:dyDescent="0.35"/>
    <row r="18037" s="62" customFormat="1" x14ac:dyDescent="0.35"/>
    <row r="18038" s="62" customFormat="1" x14ac:dyDescent="0.35"/>
    <row r="18039" s="62" customFormat="1" x14ac:dyDescent="0.35"/>
    <row r="18040" s="62" customFormat="1" x14ac:dyDescent="0.35"/>
    <row r="18041" s="62" customFormat="1" x14ac:dyDescent="0.35"/>
    <row r="18042" s="62" customFormat="1" x14ac:dyDescent="0.35"/>
    <row r="18043" s="62" customFormat="1" x14ac:dyDescent="0.35"/>
    <row r="18044" s="62" customFormat="1" x14ac:dyDescent="0.35"/>
    <row r="18045" s="62" customFormat="1" x14ac:dyDescent="0.35"/>
    <row r="18046" s="62" customFormat="1" x14ac:dyDescent="0.35"/>
    <row r="18047" s="62" customFormat="1" x14ac:dyDescent="0.35"/>
    <row r="18048" s="62" customFormat="1" x14ac:dyDescent="0.35"/>
    <row r="18049" s="62" customFormat="1" x14ac:dyDescent="0.35"/>
    <row r="18050" s="62" customFormat="1" x14ac:dyDescent="0.35"/>
    <row r="18051" s="62" customFormat="1" x14ac:dyDescent="0.35"/>
    <row r="18052" s="62" customFormat="1" x14ac:dyDescent="0.35"/>
    <row r="18053" s="62" customFormat="1" x14ac:dyDescent="0.35"/>
    <row r="18054" s="62" customFormat="1" x14ac:dyDescent="0.35"/>
    <row r="18055" s="62" customFormat="1" x14ac:dyDescent="0.35"/>
    <row r="18056" s="62" customFormat="1" x14ac:dyDescent="0.35"/>
    <row r="18057" s="62" customFormat="1" x14ac:dyDescent="0.35"/>
    <row r="18058" s="62" customFormat="1" x14ac:dyDescent="0.35"/>
    <row r="18059" s="62" customFormat="1" x14ac:dyDescent="0.35"/>
    <row r="18060" s="62" customFormat="1" x14ac:dyDescent="0.35"/>
    <row r="18061" s="62" customFormat="1" x14ac:dyDescent="0.35"/>
    <row r="18062" s="62" customFormat="1" x14ac:dyDescent="0.35"/>
    <row r="18063" s="62" customFormat="1" x14ac:dyDescent="0.35"/>
    <row r="18064" s="62" customFormat="1" x14ac:dyDescent="0.35"/>
    <row r="18065" s="62" customFormat="1" x14ac:dyDescent="0.35"/>
    <row r="18066" s="62" customFormat="1" x14ac:dyDescent="0.35"/>
    <row r="18067" s="62" customFormat="1" x14ac:dyDescent="0.35"/>
    <row r="18068" s="62" customFormat="1" x14ac:dyDescent="0.35"/>
    <row r="18069" s="62" customFormat="1" x14ac:dyDescent="0.35"/>
    <row r="18070" s="62" customFormat="1" x14ac:dyDescent="0.35"/>
    <row r="18071" s="62" customFormat="1" x14ac:dyDescent="0.35"/>
    <row r="18072" s="62" customFormat="1" x14ac:dyDescent="0.35"/>
    <row r="18073" s="62" customFormat="1" x14ac:dyDescent="0.35"/>
    <row r="18074" s="62" customFormat="1" x14ac:dyDescent="0.35"/>
    <row r="18075" s="62" customFormat="1" x14ac:dyDescent="0.35"/>
    <row r="18076" s="62" customFormat="1" x14ac:dyDescent="0.35"/>
    <row r="18077" s="62" customFormat="1" x14ac:dyDescent="0.35"/>
    <row r="18078" s="62" customFormat="1" x14ac:dyDescent="0.35"/>
    <row r="18079" s="62" customFormat="1" x14ac:dyDescent="0.35"/>
    <row r="18080" s="62" customFormat="1" x14ac:dyDescent="0.35"/>
    <row r="18081" s="62" customFormat="1" x14ac:dyDescent="0.35"/>
    <row r="18082" s="62" customFormat="1" x14ac:dyDescent="0.35"/>
    <row r="18083" s="62" customFormat="1" x14ac:dyDescent="0.35"/>
    <row r="18084" s="62" customFormat="1" x14ac:dyDescent="0.35"/>
    <row r="18085" s="62" customFormat="1" x14ac:dyDescent="0.35"/>
    <row r="18086" s="62" customFormat="1" x14ac:dyDescent="0.35"/>
    <row r="18087" s="62" customFormat="1" x14ac:dyDescent="0.35"/>
    <row r="18088" s="62" customFormat="1" x14ac:dyDescent="0.35"/>
    <row r="18089" s="62" customFormat="1" x14ac:dyDescent="0.35"/>
    <row r="18090" s="62" customFormat="1" x14ac:dyDescent="0.35"/>
    <row r="18091" s="62" customFormat="1" x14ac:dyDescent="0.35"/>
    <row r="18092" s="62" customFormat="1" x14ac:dyDescent="0.35"/>
    <row r="18093" s="62" customFormat="1" x14ac:dyDescent="0.35"/>
    <row r="18094" s="62" customFormat="1" x14ac:dyDescent="0.35"/>
    <row r="18095" s="62" customFormat="1" x14ac:dyDescent="0.35"/>
    <row r="18096" s="62" customFormat="1" x14ac:dyDescent="0.35"/>
    <row r="18097" s="62" customFormat="1" x14ac:dyDescent="0.35"/>
    <row r="18098" s="62" customFormat="1" x14ac:dyDescent="0.35"/>
    <row r="18099" s="62" customFormat="1" x14ac:dyDescent="0.35"/>
    <row r="18100" s="62" customFormat="1" x14ac:dyDescent="0.35"/>
    <row r="18101" s="62" customFormat="1" x14ac:dyDescent="0.35"/>
    <row r="18102" s="62" customFormat="1" x14ac:dyDescent="0.35"/>
    <row r="18103" s="62" customFormat="1" x14ac:dyDescent="0.35"/>
    <row r="18104" s="62" customFormat="1" x14ac:dyDescent="0.35"/>
    <row r="18105" s="62" customFormat="1" x14ac:dyDescent="0.35"/>
    <row r="18106" s="62" customFormat="1" x14ac:dyDescent="0.35"/>
    <row r="18107" s="62" customFormat="1" x14ac:dyDescent="0.35"/>
    <row r="18108" s="62" customFormat="1" x14ac:dyDescent="0.35"/>
    <row r="18109" s="62" customFormat="1" x14ac:dyDescent="0.35"/>
    <row r="18110" s="62" customFormat="1" x14ac:dyDescent="0.35"/>
    <row r="18111" s="62" customFormat="1" x14ac:dyDescent="0.35"/>
    <row r="18112" s="62" customFormat="1" x14ac:dyDescent="0.35"/>
    <row r="18113" s="62" customFormat="1" x14ac:dyDescent="0.35"/>
    <row r="18114" s="62" customFormat="1" x14ac:dyDescent="0.35"/>
    <row r="18115" s="62" customFormat="1" x14ac:dyDescent="0.35"/>
    <row r="18116" s="62" customFormat="1" x14ac:dyDescent="0.35"/>
    <row r="18117" s="62" customFormat="1" x14ac:dyDescent="0.35"/>
    <row r="18118" s="62" customFormat="1" x14ac:dyDescent="0.35"/>
    <row r="18119" s="62" customFormat="1" x14ac:dyDescent="0.35"/>
    <row r="18120" s="62" customFormat="1" x14ac:dyDescent="0.35"/>
    <row r="18121" s="62" customFormat="1" x14ac:dyDescent="0.35"/>
    <row r="18122" s="62" customFormat="1" x14ac:dyDescent="0.35"/>
    <row r="18123" s="62" customFormat="1" x14ac:dyDescent="0.35"/>
    <row r="18124" s="62" customFormat="1" x14ac:dyDescent="0.35"/>
    <row r="18125" s="62" customFormat="1" x14ac:dyDescent="0.35"/>
    <row r="18126" s="62" customFormat="1" x14ac:dyDescent="0.35"/>
    <row r="18127" s="62" customFormat="1" x14ac:dyDescent="0.35"/>
    <row r="18128" s="62" customFormat="1" x14ac:dyDescent="0.35"/>
    <row r="18129" s="62" customFormat="1" x14ac:dyDescent="0.35"/>
    <row r="18130" s="62" customFormat="1" x14ac:dyDescent="0.35"/>
    <row r="18131" s="62" customFormat="1" x14ac:dyDescent="0.35"/>
    <row r="18132" s="62" customFormat="1" x14ac:dyDescent="0.35"/>
    <row r="18133" s="62" customFormat="1" x14ac:dyDescent="0.35"/>
    <row r="18134" s="62" customFormat="1" x14ac:dyDescent="0.35"/>
    <row r="18135" s="62" customFormat="1" x14ac:dyDescent="0.35"/>
    <row r="18136" s="62" customFormat="1" x14ac:dyDescent="0.35"/>
    <row r="18137" s="62" customFormat="1" x14ac:dyDescent="0.35"/>
    <row r="18138" s="62" customFormat="1" x14ac:dyDescent="0.35"/>
    <row r="18139" s="62" customFormat="1" x14ac:dyDescent="0.35"/>
    <row r="18140" s="62" customFormat="1" x14ac:dyDescent="0.35"/>
    <row r="18141" s="62" customFormat="1" x14ac:dyDescent="0.35"/>
    <row r="18142" s="62" customFormat="1" x14ac:dyDescent="0.35"/>
    <row r="18143" s="62" customFormat="1" x14ac:dyDescent="0.35"/>
    <row r="18144" s="62" customFormat="1" x14ac:dyDescent="0.35"/>
    <row r="18145" s="62" customFormat="1" x14ac:dyDescent="0.35"/>
    <row r="18146" s="62" customFormat="1" x14ac:dyDescent="0.35"/>
    <row r="18147" s="62" customFormat="1" x14ac:dyDescent="0.35"/>
    <row r="18148" s="62" customFormat="1" x14ac:dyDescent="0.35"/>
    <row r="18149" s="62" customFormat="1" x14ac:dyDescent="0.35"/>
    <row r="18150" s="62" customFormat="1" x14ac:dyDescent="0.35"/>
    <row r="18151" s="62" customFormat="1" x14ac:dyDescent="0.35"/>
    <row r="18152" s="62" customFormat="1" x14ac:dyDescent="0.35"/>
    <row r="18153" s="62" customFormat="1" x14ac:dyDescent="0.35"/>
    <row r="18154" s="62" customFormat="1" x14ac:dyDescent="0.35"/>
    <row r="18155" s="62" customFormat="1" x14ac:dyDescent="0.35"/>
    <row r="18156" s="62" customFormat="1" x14ac:dyDescent="0.35"/>
    <row r="18157" s="62" customFormat="1" x14ac:dyDescent="0.35"/>
    <row r="18158" s="62" customFormat="1" x14ac:dyDescent="0.35"/>
    <row r="18159" s="62" customFormat="1" x14ac:dyDescent="0.35"/>
    <row r="18160" s="62" customFormat="1" x14ac:dyDescent="0.35"/>
    <row r="18161" s="62" customFormat="1" x14ac:dyDescent="0.35"/>
    <row r="18162" s="62" customFormat="1" x14ac:dyDescent="0.35"/>
    <row r="18163" s="62" customFormat="1" x14ac:dyDescent="0.35"/>
    <row r="18164" s="62" customFormat="1" x14ac:dyDescent="0.35"/>
    <row r="18165" s="62" customFormat="1" x14ac:dyDescent="0.35"/>
    <row r="18166" s="62" customFormat="1" x14ac:dyDescent="0.35"/>
    <row r="18167" s="62" customFormat="1" x14ac:dyDescent="0.35"/>
    <row r="18168" s="62" customFormat="1" x14ac:dyDescent="0.35"/>
    <row r="18169" s="62" customFormat="1" x14ac:dyDescent="0.35"/>
    <row r="18170" s="62" customFormat="1" x14ac:dyDescent="0.35"/>
    <row r="18171" s="62" customFormat="1" x14ac:dyDescent="0.35"/>
    <row r="18172" s="62" customFormat="1" x14ac:dyDescent="0.35"/>
    <row r="18173" s="62" customFormat="1" x14ac:dyDescent="0.35"/>
    <row r="18174" s="62" customFormat="1" x14ac:dyDescent="0.35"/>
    <row r="18175" s="62" customFormat="1" x14ac:dyDescent="0.35"/>
    <row r="18176" s="62" customFormat="1" x14ac:dyDescent="0.35"/>
    <row r="18177" s="62" customFormat="1" x14ac:dyDescent="0.35"/>
    <row r="18178" s="62" customFormat="1" x14ac:dyDescent="0.35"/>
    <row r="18179" s="62" customFormat="1" x14ac:dyDescent="0.35"/>
    <row r="18180" s="62" customFormat="1" x14ac:dyDescent="0.35"/>
    <row r="18181" s="62" customFormat="1" x14ac:dyDescent="0.35"/>
    <row r="18182" s="62" customFormat="1" x14ac:dyDescent="0.35"/>
    <row r="18183" s="62" customFormat="1" x14ac:dyDescent="0.35"/>
    <row r="18184" s="62" customFormat="1" x14ac:dyDescent="0.35"/>
    <row r="18185" s="62" customFormat="1" x14ac:dyDescent="0.35"/>
    <row r="18186" s="62" customFormat="1" x14ac:dyDescent="0.35"/>
    <row r="18187" s="62" customFormat="1" x14ac:dyDescent="0.35"/>
    <row r="18188" s="62" customFormat="1" x14ac:dyDescent="0.35"/>
    <row r="18189" s="62" customFormat="1" x14ac:dyDescent="0.35"/>
    <row r="18190" s="62" customFormat="1" x14ac:dyDescent="0.35"/>
    <row r="18191" s="62" customFormat="1" x14ac:dyDescent="0.35"/>
    <row r="18192" s="62" customFormat="1" x14ac:dyDescent="0.35"/>
    <row r="18193" s="62" customFormat="1" x14ac:dyDescent="0.35"/>
    <row r="18194" s="62" customFormat="1" x14ac:dyDescent="0.35"/>
    <row r="18195" s="62" customFormat="1" x14ac:dyDescent="0.35"/>
    <row r="18196" s="62" customFormat="1" x14ac:dyDescent="0.35"/>
    <row r="18197" s="62" customFormat="1" x14ac:dyDescent="0.35"/>
    <row r="18198" s="62" customFormat="1" x14ac:dyDescent="0.35"/>
    <row r="18199" s="62" customFormat="1" x14ac:dyDescent="0.35"/>
    <row r="18200" s="62" customFormat="1" x14ac:dyDescent="0.35"/>
    <row r="18201" s="62" customFormat="1" x14ac:dyDescent="0.35"/>
    <row r="18202" s="62" customFormat="1" x14ac:dyDescent="0.35"/>
    <row r="18203" s="62" customFormat="1" x14ac:dyDescent="0.35"/>
    <row r="18204" s="62" customFormat="1" x14ac:dyDescent="0.35"/>
    <row r="18205" s="62" customFormat="1" x14ac:dyDescent="0.35"/>
    <row r="18206" s="62" customFormat="1" x14ac:dyDescent="0.35"/>
    <row r="18207" s="62" customFormat="1" x14ac:dyDescent="0.35"/>
    <row r="18208" s="62" customFormat="1" x14ac:dyDescent="0.35"/>
    <row r="18209" s="62" customFormat="1" x14ac:dyDescent="0.35"/>
    <row r="18210" s="62" customFormat="1" x14ac:dyDescent="0.35"/>
    <row r="18211" s="62" customFormat="1" x14ac:dyDescent="0.35"/>
    <row r="18212" s="62" customFormat="1" x14ac:dyDescent="0.35"/>
    <row r="18213" s="62" customFormat="1" x14ac:dyDescent="0.35"/>
    <row r="18214" s="62" customFormat="1" x14ac:dyDescent="0.35"/>
    <row r="18215" s="62" customFormat="1" x14ac:dyDescent="0.35"/>
    <row r="18216" s="62" customFormat="1" x14ac:dyDescent="0.35"/>
    <row r="18217" s="62" customFormat="1" x14ac:dyDescent="0.35"/>
    <row r="18218" s="62" customFormat="1" x14ac:dyDescent="0.35"/>
    <row r="18219" s="62" customFormat="1" x14ac:dyDescent="0.35"/>
    <row r="18220" s="62" customFormat="1" x14ac:dyDescent="0.35"/>
    <row r="18221" s="62" customFormat="1" x14ac:dyDescent="0.35"/>
    <row r="18222" s="62" customFormat="1" x14ac:dyDescent="0.35"/>
    <row r="18223" s="62" customFormat="1" x14ac:dyDescent="0.35"/>
    <row r="18224" s="62" customFormat="1" x14ac:dyDescent="0.35"/>
    <row r="18225" s="62" customFormat="1" x14ac:dyDescent="0.35"/>
    <row r="18226" s="62" customFormat="1" x14ac:dyDescent="0.35"/>
    <row r="18227" s="62" customFormat="1" x14ac:dyDescent="0.35"/>
    <row r="18228" s="62" customFormat="1" x14ac:dyDescent="0.35"/>
    <row r="18229" s="62" customFormat="1" x14ac:dyDescent="0.35"/>
    <row r="18230" s="62" customFormat="1" x14ac:dyDescent="0.35"/>
    <row r="18231" s="62" customFormat="1" x14ac:dyDescent="0.35"/>
    <row r="18232" s="62" customFormat="1" x14ac:dyDescent="0.35"/>
    <row r="18233" s="62" customFormat="1" x14ac:dyDescent="0.35"/>
    <row r="18234" s="62" customFormat="1" x14ac:dyDescent="0.35"/>
    <row r="18235" s="62" customFormat="1" x14ac:dyDescent="0.35"/>
    <row r="18236" s="62" customFormat="1" x14ac:dyDescent="0.35"/>
    <row r="18237" s="62" customFormat="1" x14ac:dyDescent="0.35"/>
    <row r="18238" s="62" customFormat="1" x14ac:dyDescent="0.35"/>
    <row r="18239" s="62" customFormat="1" x14ac:dyDescent="0.35"/>
    <row r="18240" s="62" customFormat="1" x14ac:dyDescent="0.35"/>
    <row r="18241" s="62" customFormat="1" x14ac:dyDescent="0.35"/>
    <row r="18242" s="62" customFormat="1" x14ac:dyDescent="0.35"/>
    <row r="18243" s="62" customFormat="1" x14ac:dyDescent="0.35"/>
    <row r="18244" s="62" customFormat="1" x14ac:dyDescent="0.35"/>
    <row r="18245" s="62" customFormat="1" x14ac:dyDescent="0.35"/>
    <row r="18246" s="62" customFormat="1" x14ac:dyDescent="0.35"/>
    <row r="18247" s="62" customFormat="1" x14ac:dyDescent="0.35"/>
    <row r="18248" s="62" customFormat="1" x14ac:dyDescent="0.35"/>
    <row r="18249" s="62" customFormat="1" x14ac:dyDescent="0.35"/>
    <row r="18250" s="62" customFormat="1" x14ac:dyDescent="0.35"/>
    <row r="18251" s="62" customFormat="1" x14ac:dyDescent="0.35"/>
    <row r="18252" s="62" customFormat="1" x14ac:dyDescent="0.35"/>
    <row r="18253" s="62" customFormat="1" x14ac:dyDescent="0.35"/>
    <row r="18254" s="62" customFormat="1" x14ac:dyDescent="0.35"/>
    <row r="18255" s="62" customFormat="1" x14ac:dyDescent="0.35"/>
    <row r="18256" s="62" customFormat="1" x14ac:dyDescent="0.35"/>
    <row r="18257" s="62" customFormat="1" x14ac:dyDescent="0.35"/>
    <row r="18258" s="62" customFormat="1" x14ac:dyDescent="0.35"/>
    <row r="18259" s="62" customFormat="1" x14ac:dyDescent="0.35"/>
    <row r="18260" s="62" customFormat="1" x14ac:dyDescent="0.35"/>
    <row r="18261" s="62" customFormat="1" x14ac:dyDescent="0.35"/>
    <row r="18262" s="62" customFormat="1" x14ac:dyDescent="0.35"/>
    <row r="18263" s="62" customFormat="1" x14ac:dyDescent="0.35"/>
    <row r="18264" s="62" customFormat="1" x14ac:dyDescent="0.35"/>
    <row r="18265" s="62" customFormat="1" x14ac:dyDescent="0.35"/>
    <row r="18266" s="62" customFormat="1" x14ac:dyDescent="0.35"/>
    <row r="18267" s="62" customFormat="1" x14ac:dyDescent="0.35"/>
    <row r="18268" s="62" customFormat="1" x14ac:dyDescent="0.35"/>
    <row r="18269" s="62" customFormat="1" x14ac:dyDescent="0.35"/>
    <row r="18270" s="62" customFormat="1" x14ac:dyDescent="0.35"/>
    <row r="18271" s="62" customFormat="1" x14ac:dyDescent="0.35"/>
    <row r="18272" s="62" customFormat="1" x14ac:dyDescent="0.35"/>
    <row r="18273" s="62" customFormat="1" x14ac:dyDescent="0.35"/>
    <row r="18274" s="62" customFormat="1" x14ac:dyDescent="0.35"/>
    <row r="18275" s="62" customFormat="1" x14ac:dyDescent="0.35"/>
    <row r="18276" s="62" customFormat="1" x14ac:dyDescent="0.35"/>
    <row r="18277" s="62" customFormat="1" x14ac:dyDescent="0.35"/>
    <row r="18278" s="62" customFormat="1" x14ac:dyDescent="0.35"/>
    <row r="18279" s="62" customFormat="1" x14ac:dyDescent="0.35"/>
    <row r="18280" s="62" customFormat="1" x14ac:dyDescent="0.35"/>
    <row r="18281" s="62" customFormat="1" x14ac:dyDescent="0.35"/>
    <row r="18282" s="62" customFormat="1" x14ac:dyDescent="0.35"/>
    <row r="18283" s="62" customFormat="1" x14ac:dyDescent="0.35"/>
    <row r="18284" s="62" customFormat="1" x14ac:dyDescent="0.35"/>
    <row r="18285" s="62" customFormat="1" x14ac:dyDescent="0.35"/>
    <row r="18286" s="62" customFormat="1" x14ac:dyDescent="0.35"/>
    <row r="18287" s="62" customFormat="1" x14ac:dyDescent="0.35"/>
    <row r="18288" s="62" customFormat="1" x14ac:dyDescent="0.35"/>
    <row r="18289" s="62" customFormat="1" x14ac:dyDescent="0.35"/>
    <row r="18290" s="62" customFormat="1" x14ac:dyDescent="0.35"/>
    <row r="18291" s="62" customFormat="1" x14ac:dyDescent="0.35"/>
    <row r="18292" s="62" customFormat="1" x14ac:dyDescent="0.35"/>
    <row r="18293" s="62" customFormat="1" x14ac:dyDescent="0.35"/>
    <row r="18294" s="62" customFormat="1" x14ac:dyDescent="0.35"/>
    <row r="18295" s="62" customFormat="1" x14ac:dyDescent="0.35"/>
    <row r="18296" s="62" customFormat="1" x14ac:dyDescent="0.35"/>
    <row r="18297" s="62" customFormat="1" x14ac:dyDescent="0.35"/>
    <row r="18298" s="62" customFormat="1" x14ac:dyDescent="0.35"/>
    <row r="18299" s="62" customFormat="1" x14ac:dyDescent="0.35"/>
    <row r="18300" s="62" customFormat="1" x14ac:dyDescent="0.35"/>
    <row r="18301" s="62" customFormat="1" x14ac:dyDescent="0.35"/>
    <row r="18302" s="62" customFormat="1" x14ac:dyDescent="0.35"/>
    <row r="18303" s="62" customFormat="1" x14ac:dyDescent="0.35"/>
    <row r="18304" s="62" customFormat="1" x14ac:dyDescent="0.35"/>
    <row r="18305" s="62" customFormat="1" x14ac:dyDescent="0.35"/>
    <row r="18306" s="62" customFormat="1" x14ac:dyDescent="0.35"/>
    <row r="18307" s="62" customFormat="1" x14ac:dyDescent="0.35"/>
    <row r="18308" s="62" customFormat="1" x14ac:dyDescent="0.35"/>
    <row r="18309" s="62" customFormat="1" x14ac:dyDescent="0.35"/>
    <row r="18310" s="62" customFormat="1" x14ac:dyDescent="0.35"/>
    <row r="18311" s="62" customFormat="1" x14ac:dyDescent="0.35"/>
    <row r="18312" s="62" customFormat="1" x14ac:dyDescent="0.35"/>
    <row r="18313" s="62" customFormat="1" x14ac:dyDescent="0.35"/>
    <row r="18314" s="62" customFormat="1" x14ac:dyDescent="0.35"/>
    <row r="18315" s="62" customFormat="1" x14ac:dyDescent="0.35"/>
    <row r="18316" s="62" customFormat="1" x14ac:dyDescent="0.35"/>
    <row r="18317" s="62" customFormat="1" x14ac:dyDescent="0.35"/>
    <row r="18318" s="62" customFormat="1" x14ac:dyDescent="0.35"/>
    <row r="18319" s="62" customFormat="1" x14ac:dyDescent="0.35"/>
    <row r="18320" s="62" customFormat="1" x14ac:dyDescent="0.35"/>
    <row r="18321" s="62" customFormat="1" x14ac:dyDescent="0.35"/>
    <row r="18322" s="62" customFormat="1" x14ac:dyDescent="0.35"/>
    <row r="18323" s="62" customFormat="1" x14ac:dyDescent="0.35"/>
    <row r="18324" s="62" customFormat="1" x14ac:dyDescent="0.35"/>
    <row r="18325" s="62" customFormat="1" x14ac:dyDescent="0.35"/>
    <row r="18326" s="62" customFormat="1" x14ac:dyDescent="0.35"/>
    <row r="18327" s="62" customFormat="1" x14ac:dyDescent="0.35"/>
    <row r="18328" s="62" customFormat="1" x14ac:dyDescent="0.35"/>
    <row r="18329" s="62" customFormat="1" x14ac:dyDescent="0.35"/>
    <row r="18330" s="62" customFormat="1" x14ac:dyDescent="0.35"/>
    <row r="18331" s="62" customFormat="1" x14ac:dyDescent="0.35"/>
    <row r="18332" s="62" customFormat="1" x14ac:dyDescent="0.35"/>
    <row r="18333" s="62" customFormat="1" x14ac:dyDescent="0.35"/>
    <row r="18334" s="62" customFormat="1" x14ac:dyDescent="0.35"/>
    <row r="18335" s="62" customFormat="1" x14ac:dyDescent="0.35"/>
    <row r="18336" s="62" customFormat="1" x14ac:dyDescent="0.35"/>
    <row r="18337" s="62" customFormat="1" x14ac:dyDescent="0.35"/>
    <row r="18338" s="62" customFormat="1" x14ac:dyDescent="0.35"/>
    <row r="18339" s="62" customFormat="1" x14ac:dyDescent="0.35"/>
    <row r="18340" s="62" customFormat="1" x14ac:dyDescent="0.35"/>
    <row r="18341" s="62" customFormat="1" x14ac:dyDescent="0.35"/>
    <row r="18342" s="62" customFormat="1" x14ac:dyDescent="0.35"/>
    <row r="18343" s="62" customFormat="1" x14ac:dyDescent="0.35"/>
    <row r="18344" s="62" customFormat="1" x14ac:dyDescent="0.35"/>
    <row r="18345" s="62" customFormat="1" x14ac:dyDescent="0.35"/>
    <row r="18346" s="62" customFormat="1" x14ac:dyDescent="0.35"/>
    <row r="18347" s="62" customFormat="1" x14ac:dyDescent="0.35"/>
    <row r="18348" s="62" customFormat="1" x14ac:dyDescent="0.35"/>
    <row r="18349" s="62" customFormat="1" x14ac:dyDescent="0.35"/>
    <row r="18350" s="62" customFormat="1" x14ac:dyDescent="0.35"/>
    <row r="18351" s="62" customFormat="1" x14ac:dyDescent="0.35"/>
    <row r="18352" s="62" customFormat="1" x14ac:dyDescent="0.35"/>
    <row r="18353" s="62" customFormat="1" x14ac:dyDescent="0.35"/>
    <row r="18354" s="62" customFormat="1" x14ac:dyDescent="0.35"/>
    <row r="18355" s="62" customFormat="1" x14ac:dyDescent="0.35"/>
    <row r="18356" s="62" customFormat="1" x14ac:dyDescent="0.35"/>
    <row r="18357" s="62" customFormat="1" x14ac:dyDescent="0.35"/>
    <row r="18358" s="62" customFormat="1" x14ac:dyDescent="0.35"/>
    <row r="18359" s="62" customFormat="1" x14ac:dyDescent="0.35"/>
    <row r="18360" s="62" customFormat="1" x14ac:dyDescent="0.35"/>
    <row r="18361" s="62" customFormat="1" x14ac:dyDescent="0.35"/>
    <row r="18362" s="62" customFormat="1" x14ac:dyDescent="0.35"/>
    <row r="18363" s="62" customFormat="1" x14ac:dyDescent="0.35"/>
    <row r="18364" s="62" customFormat="1" x14ac:dyDescent="0.35"/>
    <row r="18365" s="62" customFormat="1" x14ac:dyDescent="0.35"/>
    <row r="18366" s="62" customFormat="1" x14ac:dyDescent="0.35"/>
    <row r="18367" s="62" customFormat="1" x14ac:dyDescent="0.35"/>
    <row r="18368" s="62" customFormat="1" x14ac:dyDescent="0.35"/>
    <row r="18369" s="62" customFormat="1" x14ac:dyDescent="0.35"/>
    <row r="18370" s="62" customFormat="1" x14ac:dyDescent="0.35"/>
    <row r="18371" s="62" customFormat="1" x14ac:dyDescent="0.35"/>
    <row r="18372" s="62" customFormat="1" x14ac:dyDescent="0.35"/>
    <row r="18373" s="62" customFormat="1" x14ac:dyDescent="0.35"/>
    <row r="18374" s="62" customFormat="1" x14ac:dyDescent="0.35"/>
    <row r="18375" s="62" customFormat="1" x14ac:dyDescent="0.35"/>
    <row r="18376" s="62" customFormat="1" x14ac:dyDescent="0.35"/>
    <row r="18377" s="62" customFormat="1" x14ac:dyDescent="0.35"/>
    <row r="18378" s="62" customFormat="1" x14ac:dyDescent="0.35"/>
    <row r="18379" s="62" customFormat="1" x14ac:dyDescent="0.35"/>
    <row r="18380" s="62" customFormat="1" x14ac:dyDescent="0.35"/>
    <row r="18381" s="62" customFormat="1" x14ac:dyDescent="0.35"/>
    <row r="18382" s="62" customFormat="1" x14ac:dyDescent="0.35"/>
    <row r="18383" s="62" customFormat="1" x14ac:dyDescent="0.35"/>
    <row r="18384" s="62" customFormat="1" x14ac:dyDescent="0.35"/>
    <row r="18385" s="62" customFormat="1" x14ac:dyDescent="0.35"/>
    <row r="18386" s="62" customFormat="1" x14ac:dyDescent="0.35"/>
    <row r="18387" s="62" customFormat="1" x14ac:dyDescent="0.35"/>
    <row r="18388" s="62" customFormat="1" x14ac:dyDescent="0.35"/>
    <row r="18389" s="62" customFormat="1" x14ac:dyDescent="0.35"/>
    <row r="18390" s="62" customFormat="1" x14ac:dyDescent="0.35"/>
    <row r="18391" s="62" customFormat="1" x14ac:dyDescent="0.35"/>
    <row r="18392" s="62" customFormat="1" x14ac:dyDescent="0.35"/>
    <row r="18393" s="62" customFormat="1" x14ac:dyDescent="0.35"/>
    <row r="18394" s="62" customFormat="1" x14ac:dyDescent="0.35"/>
    <row r="18395" s="62" customFormat="1" x14ac:dyDescent="0.35"/>
    <row r="18396" s="62" customFormat="1" x14ac:dyDescent="0.35"/>
    <row r="18397" s="62" customFormat="1" x14ac:dyDescent="0.35"/>
    <row r="18398" s="62" customFormat="1" x14ac:dyDescent="0.35"/>
    <row r="18399" s="62" customFormat="1" x14ac:dyDescent="0.35"/>
    <row r="18400" s="62" customFormat="1" x14ac:dyDescent="0.35"/>
    <row r="18401" s="62" customFormat="1" x14ac:dyDescent="0.35"/>
    <row r="18402" s="62" customFormat="1" x14ac:dyDescent="0.35"/>
    <row r="18403" s="62" customFormat="1" x14ac:dyDescent="0.35"/>
    <row r="18404" s="62" customFormat="1" x14ac:dyDescent="0.35"/>
    <row r="18405" s="62" customFormat="1" x14ac:dyDescent="0.35"/>
    <row r="18406" s="62" customFormat="1" x14ac:dyDescent="0.35"/>
    <row r="18407" s="62" customFormat="1" x14ac:dyDescent="0.35"/>
    <row r="18408" s="62" customFormat="1" x14ac:dyDescent="0.35"/>
    <row r="18409" s="62" customFormat="1" x14ac:dyDescent="0.35"/>
    <row r="18410" s="62" customFormat="1" x14ac:dyDescent="0.35"/>
    <row r="18411" s="62" customFormat="1" x14ac:dyDescent="0.35"/>
    <row r="18412" s="62" customFormat="1" x14ac:dyDescent="0.35"/>
    <row r="18413" s="62" customFormat="1" x14ac:dyDescent="0.35"/>
    <row r="18414" s="62" customFormat="1" x14ac:dyDescent="0.35"/>
    <row r="18415" s="62" customFormat="1" x14ac:dyDescent="0.35"/>
    <row r="18416" s="62" customFormat="1" x14ac:dyDescent="0.35"/>
    <row r="18417" s="62" customFormat="1" x14ac:dyDescent="0.35"/>
    <row r="18418" s="62" customFormat="1" x14ac:dyDescent="0.35"/>
    <row r="18419" s="62" customFormat="1" x14ac:dyDescent="0.35"/>
    <row r="18420" s="62" customFormat="1" x14ac:dyDescent="0.35"/>
    <row r="18421" s="62" customFormat="1" x14ac:dyDescent="0.35"/>
    <row r="18422" s="62" customFormat="1" x14ac:dyDescent="0.35"/>
    <row r="18423" s="62" customFormat="1" x14ac:dyDescent="0.35"/>
    <row r="18424" s="62" customFormat="1" x14ac:dyDescent="0.35"/>
    <row r="18425" s="62" customFormat="1" x14ac:dyDescent="0.35"/>
    <row r="18426" s="62" customFormat="1" x14ac:dyDescent="0.35"/>
    <row r="18427" s="62" customFormat="1" x14ac:dyDescent="0.35"/>
    <row r="18428" s="62" customFormat="1" x14ac:dyDescent="0.35"/>
    <row r="18429" s="62" customFormat="1" x14ac:dyDescent="0.35"/>
    <row r="18430" s="62" customFormat="1" x14ac:dyDescent="0.35"/>
    <row r="18431" s="62" customFormat="1" x14ac:dyDescent="0.35"/>
    <row r="18432" s="62" customFormat="1" x14ac:dyDescent="0.35"/>
    <row r="18433" s="62" customFormat="1" x14ac:dyDescent="0.35"/>
    <row r="18434" s="62" customFormat="1" x14ac:dyDescent="0.35"/>
    <row r="18435" s="62" customFormat="1" x14ac:dyDescent="0.35"/>
    <row r="18436" s="62" customFormat="1" x14ac:dyDescent="0.35"/>
    <row r="18437" s="62" customFormat="1" x14ac:dyDescent="0.35"/>
    <row r="18438" s="62" customFormat="1" x14ac:dyDescent="0.35"/>
    <row r="18439" s="62" customFormat="1" x14ac:dyDescent="0.35"/>
    <row r="18440" s="62" customFormat="1" x14ac:dyDescent="0.35"/>
    <row r="18441" s="62" customFormat="1" x14ac:dyDescent="0.35"/>
    <row r="18442" s="62" customFormat="1" x14ac:dyDescent="0.35"/>
    <row r="18443" s="62" customFormat="1" x14ac:dyDescent="0.35"/>
    <row r="18444" s="62" customFormat="1" x14ac:dyDescent="0.35"/>
    <row r="18445" s="62" customFormat="1" x14ac:dyDescent="0.35"/>
    <row r="18446" s="62" customFormat="1" x14ac:dyDescent="0.35"/>
    <row r="18447" s="62" customFormat="1" x14ac:dyDescent="0.35"/>
    <row r="18448" s="62" customFormat="1" x14ac:dyDescent="0.35"/>
    <row r="18449" s="62" customFormat="1" x14ac:dyDescent="0.35"/>
    <row r="18450" s="62" customFormat="1" x14ac:dyDescent="0.35"/>
    <row r="18451" s="62" customFormat="1" x14ac:dyDescent="0.35"/>
    <row r="18452" s="62" customFormat="1" x14ac:dyDescent="0.35"/>
    <row r="18453" s="62" customFormat="1" x14ac:dyDescent="0.35"/>
    <row r="18454" s="62" customFormat="1" x14ac:dyDescent="0.35"/>
    <row r="18455" s="62" customFormat="1" x14ac:dyDescent="0.35"/>
    <row r="18456" s="62" customFormat="1" x14ac:dyDescent="0.35"/>
    <row r="18457" s="62" customFormat="1" x14ac:dyDescent="0.35"/>
    <row r="18458" s="62" customFormat="1" x14ac:dyDescent="0.35"/>
    <row r="18459" s="62" customFormat="1" x14ac:dyDescent="0.35"/>
    <row r="18460" s="62" customFormat="1" x14ac:dyDescent="0.35"/>
    <row r="18461" s="62" customFormat="1" x14ac:dyDescent="0.35"/>
    <row r="18462" s="62" customFormat="1" x14ac:dyDescent="0.35"/>
    <row r="18463" s="62" customFormat="1" x14ac:dyDescent="0.35"/>
    <row r="18464" s="62" customFormat="1" x14ac:dyDescent="0.35"/>
    <row r="18465" s="62" customFormat="1" x14ac:dyDescent="0.35"/>
    <row r="18466" s="62" customFormat="1" x14ac:dyDescent="0.35"/>
    <row r="18467" s="62" customFormat="1" x14ac:dyDescent="0.35"/>
    <row r="18468" s="62" customFormat="1" x14ac:dyDescent="0.35"/>
    <row r="18469" s="62" customFormat="1" x14ac:dyDescent="0.35"/>
    <row r="18470" s="62" customFormat="1" x14ac:dyDescent="0.35"/>
    <row r="18471" s="62" customFormat="1" x14ac:dyDescent="0.35"/>
    <row r="18472" s="62" customFormat="1" x14ac:dyDescent="0.35"/>
    <row r="18473" s="62" customFormat="1" x14ac:dyDescent="0.35"/>
    <row r="18474" s="62" customFormat="1" x14ac:dyDescent="0.35"/>
    <row r="18475" s="62" customFormat="1" x14ac:dyDescent="0.35"/>
    <row r="18476" s="62" customFormat="1" x14ac:dyDescent="0.35"/>
    <row r="18477" s="62" customFormat="1" x14ac:dyDescent="0.35"/>
    <row r="18478" s="62" customFormat="1" x14ac:dyDescent="0.35"/>
    <row r="18479" s="62" customFormat="1" x14ac:dyDescent="0.35"/>
    <row r="18480" s="62" customFormat="1" x14ac:dyDescent="0.35"/>
    <row r="18481" s="62" customFormat="1" x14ac:dyDescent="0.35"/>
    <row r="18482" s="62" customFormat="1" x14ac:dyDescent="0.35"/>
    <row r="18483" s="62" customFormat="1" x14ac:dyDescent="0.35"/>
    <row r="18484" s="62" customFormat="1" x14ac:dyDescent="0.35"/>
    <row r="18485" s="62" customFormat="1" x14ac:dyDescent="0.35"/>
    <row r="18486" s="62" customFormat="1" x14ac:dyDescent="0.35"/>
    <row r="18487" s="62" customFormat="1" x14ac:dyDescent="0.35"/>
    <row r="18488" s="62" customFormat="1" x14ac:dyDescent="0.35"/>
    <row r="18489" s="62" customFormat="1" x14ac:dyDescent="0.35"/>
    <row r="18490" s="62" customFormat="1" x14ac:dyDescent="0.35"/>
    <row r="18491" s="62" customFormat="1" x14ac:dyDescent="0.35"/>
    <row r="18492" s="62" customFormat="1" x14ac:dyDescent="0.35"/>
    <row r="18493" s="62" customFormat="1" x14ac:dyDescent="0.35"/>
    <row r="18494" s="62" customFormat="1" x14ac:dyDescent="0.35"/>
    <row r="18495" s="62" customFormat="1" x14ac:dyDescent="0.35"/>
    <row r="18496" s="62" customFormat="1" x14ac:dyDescent="0.35"/>
    <row r="18497" s="62" customFormat="1" x14ac:dyDescent="0.35"/>
    <row r="18498" s="62" customFormat="1" x14ac:dyDescent="0.35"/>
    <row r="18499" s="62" customFormat="1" x14ac:dyDescent="0.35"/>
    <row r="18500" s="62" customFormat="1" x14ac:dyDescent="0.35"/>
    <row r="18501" s="62" customFormat="1" x14ac:dyDescent="0.35"/>
    <row r="18502" s="62" customFormat="1" x14ac:dyDescent="0.35"/>
    <row r="18503" s="62" customFormat="1" x14ac:dyDescent="0.35"/>
    <row r="18504" s="62" customFormat="1" x14ac:dyDescent="0.35"/>
    <row r="18505" s="62" customFormat="1" x14ac:dyDescent="0.35"/>
    <row r="18506" s="62" customFormat="1" x14ac:dyDescent="0.35"/>
    <row r="18507" s="62" customFormat="1" x14ac:dyDescent="0.35"/>
    <row r="18508" s="62" customFormat="1" x14ac:dyDescent="0.35"/>
    <row r="18509" s="62" customFormat="1" x14ac:dyDescent="0.35"/>
    <row r="18510" s="62" customFormat="1" x14ac:dyDescent="0.35"/>
    <row r="18511" s="62" customFormat="1" x14ac:dyDescent="0.35"/>
    <row r="18512" s="62" customFormat="1" x14ac:dyDescent="0.35"/>
    <row r="18513" s="62" customFormat="1" x14ac:dyDescent="0.35"/>
    <row r="18514" s="62" customFormat="1" x14ac:dyDescent="0.35"/>
    <row r="18515" s="62" customFormat="1" x14ac:dyDescent="0.35"/>
    <row r="18516" s="62" customFormat="1" x14ac:dyDescent="0.35"/>
    <row r="18517" s="62" customFormat="1" x14ac:dyDescent="0.35"/>
    <row r="18518" s="62" customFormat="1" x14ac:dyDescent="0.35"/>
    <row r="18519" s="62" customFormat="1" x14ac:dyDescent="0.35"/>
    <row r="18520" s="62" customFormat="1" x14ac:dyDescent="0.35"/>
    <row r="18521" s="62" customFormat="1" x14ac:dyDescent="0.35"/>
    <row r="18522" s="62" customFormat="1" x14ac:dyDescent="0.35"/>
    <row r="18523" s="62" customFormat="1" x14ac:dyDescent="0.35"/>
    <row r="18524" s="62" customFormat="1" x14ac:dyDescent="0.35"/>
    <row r="18525" s="62" customFormat="1" x14ac:dyDescent="0.35"/>
    <row r="18526" s="62" customFormat="1" x14ac:dyDescent="0.35"/>
    <row r="18527" s="62" customFormat="1" x14ac:dyDescent="0.35"/>
    <row r="18528" s="62" customFormat="1" x14ac:dyDescent="0.35"/>
    <row r="18529" s="62" customFormat="1" x14ac:dyDescent="0.35"/>
    <row r="18530" s="62" customFormat="1" x14ac:dyDescent="0.35"/>
    <row r="18531" s="62" customFormat="1" x14ac:dyDescent="0.35"/>
    <row r="18532" s="62" customFormat="1" x14ac:dyDescent="0.35"/>
    <row r="18533" s="62" customFormat="1" x14ac:dyDescent="0.35"/>
    <row r="18534" s="62" customFormat="1" x14ac:dyDescent="0.35"/>
    <row r="18535" s="62" customFormat="1" x14ac:dyDescent="0.35"/>
    <row r="18536" s="62" customFormat="1" x14ac:dyDescent="0.35"/>
    <row r="18537" s="62" customFormat="1" x14ac:dyDescent="0.35"/>
    <row r="18538" s="62" customFormat="1" x14ac:dyDescent="0.35"/>
    <row r="18539" s="62" customFormat="1" x14ac:dyDescent="0.35"/>
    <row r="18540" s="62" customFormat="1" x14ac:dyDescent="0.35"/>
    <row r="18541" s="62" customFormat="1" x14ac:dyDescent="0.35"/>
    <row r="18542" s="62" customFormat="1" x14ac:dyDescent="0.35"/>
    <row r="18543" s="62" customFormat="1" x14ac:dyDescent="0.35"/>
    <row r="18544" s="62" customFormat="1" x14ac:dyDescent="0.35"/>
    <row r="18545" s="62" customFormat="1" x14ac:dyDescent="0.35"/>
    <row r="18546" s="62" customFormat="1" x14ac:dyDescent="0.35"/>
    <row r="18547" s="62" customFormat="1" x14ac:dyDescent="0.35"/>
    <row r="18548" s="62" customFormat="1" x14ac:dyDescent="0.35"/>
    <row r="18549" s="62" customFormat="1" x14ac:dyDescent="0.35"/>
    <row r="18550" s="62" customFormat="1" x14ac:dyDescent="0.35"/>
    <row r="18551" s="62" customFormat="1" x14ac:dyDescent="0.35"/>
    <row r="18552" s="62" customFormat="1" x14ac:dyDescent="0.35"/>
    <row r="18553" s="62" customFormat="1" x14ac:dyDescent="0.35"/>
    <row r="18554" s="62" customFormat="1" x14ac:dyDescent="0.35"/>
    <row r="18555" s="62" customFormat="1" x14ac:dyDescent="0.35"/>
    <row r="18556" s="62" customFormat="1" x14ac:dyDescent="0.35"/>
    <row r="18557" s="62" customFormat="1" x14ac:dyDescent="0.35"/>
    <row r="18558" s="62" customFormat="1" x14ac:dyDescent="0.35"/>
    <row r="18559" s="62" customFormat="1" x14ac:dyDescent="0.35"/>
    <row r="18560" s="62" customFormat="1" x14ac:dyDescent="0.35"/>
    <row r="18561" s="62" customFormat="1" x14ac:dyDescent="0.35"/>
    <row r="18562" s="62" customFormat="1" x14ac:dyDescent="0.35"/>
    <row r="18563" s="62" customFormat="1" x14ac:dyDescent="0.35"/>
    <row r="18564" s="62" customFormat="1" x14ac:dyDescent="0.35"/>
    <row r="18565" s="62" customFormat="1" x14ac:dyDescent="0.35"/>
    <row r="18566" s="62" customFormat="1" x14ac:dyDescent="0.35"/>
    <row r="18567" s="62" customFormat="1" x14ac:dyDescent="0.35"/>
    <row r="18568" s="62" customFormat="1" x14ac:dyDescent="0.35"/>
    <row r="18569" s="62" customFormat="1" x14ac:dyDescent="0.35"/>
    <row r="18570" s="62" customFormat="1" x14ac:dyDescent="0.35"/>
    <row r="18571" s="62" customFormat="1" x14ac:dyDescent="0.35"/>
    <row r="18572" s="62" customFormat="1" x14ac:dyDescent="0.35"/>
    <row r="18573" s="62" customFormat="1" x14ac:dyDescent="0.35"/>
    <row r="18574" s="62" customFormat="1" x14ac:dyDescent="0.35"/>
    <row r="18575" s="62" customFormat="1" x14ac:dyDescent="0.35"/>
    <row r="18576" s="62" customFormat="1" x14ac:dyDescent="0.35"/>
    <row r="18577" s="62" customFormat="1" x14ac:dyDescent="0.35"/>
    <row r="18578" s="62" customFormat="1" x14ac:dyDescent="0.35"/>
    <row r="18579" s="62" customFormat="1" x14ac:dyDescent="0.35"/>
    <row r="18580" s="62" customFormat="1" x14ac:dyDescent="0.35"/>
    <row r="18581" s="62" customFormat="1" x14ac:dyDescent="0.35"/>
    <row r="18582" s="62" customFormat="1" x14ac:dyDescent="0.35"/>
    <row r="18583" s="62" customFormat="1" x14ac:dyDescent="0.35"/>
    <row r="18584" s="62" customFormat="1" x14ac:dyDescent="0.35"/>
    <row r="18585" s="62" customFormat="1" x14ac:dyDescent="0.35"/>
    <row r="18586" s="62" customFormat="1" x14ac:dyDescent="0.35"/>
    <row r="18587" s="62" customFormat="1" x14ac:dyDescent="0.35"/>
    <row r="18588" s="62" customFormat="1" x14ac:dyDescent="0.35"/>
    <row r="18589" s="62" customFormat="1" x14ac:dyDescent="0.35"/>
    <row r="18590" s="62" customFormat="1" x14ac:dyDescent="0.35"/>
    <row r="18591" s="62" customFormat="1" x14ac:dyDescent="0.35"/>
    <row r="18592" s="62" customFormat="1" x14ac:dyDescent="0.35"/>
    <row r="18593" s="62" customFormat="1" x14ac:dyDescent="0.35"/>
    <row r="18594" s="62" customFormat="1" x14ac:dyDescent="0.35"/>
    <row r="18595" s="62" customFormat="1" x14ac:dyDescent="0.35"/>
    <row r="18596" s="62" customFormat="1" x14ac:dyDescent="0.35"/>
    <row r="18597" s="62" customFormat="1" x14ac:dyDescent="0.35"/>
    <row r="18598" s="62" customFormat="1" x14ac:dyDescent="0.35"/>
    <row r="18599" s="62" customFormat="1" x14ac:dyDescent="0.35"/>
    <row r="18600" s="62" customFormat="1" x14ac:dyDescent="0.35"/>
    <row r="18601" s="62" customFormat="1" x14ac:dyDescent="0.35"/>
    <row r="18602" s="62" customFormat="1" x14ac:dyDescent="0.35"/>
    <row r="18603" s="62" customFormat="1" x14ac:dyDescent="0.35"/>
    <row r="18604" s="62" customFormat="1" x14ac:dyDescent="0.35"/>
    <row r="18605" s="62" customFormat="1" x14ac:dyDescent="0.35"/>
    <row r="18606" s="62" customFormat="1" x14ac:dyDescent="0.35"/>
    <row r="18607" s="62" customFormat="1" x14ac:dyDescent="0.35"/>
    <row r="18608" s="62" customFormat="1" x14ac:dyDescent="0.35"/>
    <row r="18609" s="62" customFormat="1" x14ac:dyDescent="0.35"/>
    <row r="18610" s="62" customFormat="1" x14ac:dyDescent="0.35"/>
    <row r="18611" s="62" customFormat="1" x14ac:dyDescent="0.35"/>
    <row r="18612" s="62" customFormat="1" x14ac:dyDescent="0.35"/>
    <row r="18613" s="62" customFormat="1" x14ac:dyDescent="0.35"/>
    <row r="18614" s="62" customFormat="1" x14ac:dyDescent="0.35"/>
    <row r="18615" s="62" customFormat="1" x14ac:dyDescent="0.35"/>
    <row r="18616" s="62" customFormat="1" x14ac:dyDescent="0.35"/>
    <row r="18617" s="62" customFormat="1" x14ac:dyDescent="0.35"/>
    <row r="18618" s="62" customFormat="1" x14ac:dyDescent="0.35"/>
    <row r="18619" s="62" customFormat="1" x14ac:dyDescent="0.35"/>
    <row r="18620" s="62" customFormat="1" x14ac:dyDescent="0.35"/>
    <row r="18621" s="62" customFormat="1" x14ac:dyDescent="0.35"/>
    <row r="18622" s="62" customFormat="1" x14ac:dyDescent="0.35"/>
    <row r="18623" s="62" customFormat="1" x14ac:dyDescent="0.35"/>
    <row r="18624" s="62" customFormat="1" x14ac:dyDescent="0.35"/>
    <row r="18625" s="62" customFormat="1" x14ac:dyDescent="0.35"/>
    <row r="18626" s="62" customFormat="1" x14ac:dyDescent="0.35"/>
    <row r="18627" s="62" customFormat="1" x14ac:dyDescent="0.35"/>
    <row r="18628" s="62" customFormat="1" x14ac:dyDescent="0.35"/>
    <row r="18629" s="62" customFormat="1" x14ac:dyDescent="0.35"/>
    <row r="18630" s="62" customFormat="1" x14ac:dyDescent="0.35"/>
    <row r="18631" s="62" customFormat="1" x14ac:dyDescent="0.35"/>
    <row r="18632" s="62" customFormat="1" x14ac:dyDescent="0.35"/>
    <row r="18633" s="62" customFormat="1" x14ac:dyDescent="0.35"/>
    <row r="18634" s="62" customFormat="1" x14ac:dyDescent="0.35"/>
    <row r="18635" s="62" customFormat="1" x14ac:dyDescent="0.35"/>
    <row r="18636" s="62" customFormat="1" x14ac:dyDescent="0.35"/>
    <row r="18637" s="62" customFormat="1" x14ac:dyDescent="0.35"/>
    <row r="18638" s="62" customFormat="1" x14ac:dyDescent="0.35"/>
    <row r="18639" s="62" customFormat="1" x14ac:dyDescent="0.35"/>
    <row r="18640" s="62" customFormat="1" x14ac:dyDescent="0.35"/>
    <row r="18641" s="62" customFormat="1" x14ac:dyDescent="0.35"/>
    <row r="18642" s="62" customFormat="1" x14ac:dyDescent="0.35"/>
    <row r="18643" s="62" customFormat="1" x14ac:dyDescent="0.35"/>
    <row r="18644" s="62" customFormat="1" x14ac:dyDescent="0.35"/>
    <row r="18645" s="62" customFormat="1" x14ac:dyDescent="0.35"/>
    <row r="18646" s="62" customFormat="1" x14ac:dyDescent="0.35"/>
    <row r="18647" s="62" customFormat="1" x14ac:dyDescent="0.35"/>
    <row r="18648" s="62" customFormat="1" x14ac:dyDescent="0.35"/>
    <row r="18649" s="62" customFormat="1" x14ac:dyDescent="0.35"/>
    <row r="18650" s="62" customFormat="1" x14ac:dyDescent="0.35"/>
    <row r="18651" s="62" customFormat="1" x14ac:dyDescent="0.35"/>
    <row r="18652" s="62" customFormat="1" x14ac:dyDescent="0.35"/>
    <row r="18653" s="62" customFormat="1" x14ac:dyDescent="0.35"/>
    <row r="18654" s="62" customFormat="1" x14ac:dyDescent="0.35"/>
    <row r="18655" s="62" customFormat="1" x14ac:dyDescent="0.35"/>
    <row r="18656" s="62" customFormat="1" x14ac:dyDescent="0.35"/>
    <row r="18657" s="62" customFormat="1" x14ac:dyDescent="0.35"/>
    <row r="18658" s="62" customFormat="1" x14ac:dyDescent="0.35"/>
    <row r="18659" s="62" customFormat="1" x14ac:dyDescent="0.35"/>
    <row r="18660" s="62" customFormat="1" x14ac:dyDescent="0.35"/>
    <row r="18661" s="62" customFormat="1" x14ac:dyDescent="0.35"/>
    <row r="18662" s="62" customFormat="1" x14ac:dyDescent="0.35"/>
    <row r="18663" s="62" customFormat="1" x14ac:dyDescent="0.35"/>
    <row r="18664" s="62" customFormat="1" x14ac:dyDescent="0.35"/>
    <row r="18665" s="62" customFormat="1" x14ac:dyDescent="0.35"/>
    <row r="18666" s="62" customFormat="1" x14ac:dyDescent="0.35"/>
    <row r="18667" s="62" customFormat="1" x14ac:dyDescent="0.35"/>
    <row r="18668" s="62" customFormat="1" x14ac:dyDescent="0.35"/>
    <row r="18669" s="62" customFormat="1" x14ac:dyDescent="0.35"/>
    <row r="18670" s="62" customFormat="1" x14ac:dyDescent="0.35"/>
    <row r="18671" s="62" customFormat="1" x14ac:dyDescent="0.35"/>
    <row r="18672" s="62" customFormat="1" x14ac:dyDescent="0.35"/>
    <row r="18673" s="62" customFormat="1" x14ac:dyDescent="0.35"/>
    <row r="18674" s="62" customFormat="1" x14ac:dyDescent="0.35"/>
    <row r="18675" s="62" customFormat="1" x14ac:dyDescent="0.35"/>
    <row r="18676" s="62" customFormat="1" x14ac:dyDescent="0.35"/>
    <row r="18677" s="62" customFormat="1" x14ac:dyDescent="0.35"/>
    <row r="18678" s="62" customFormat="1" x14ac:dyDescent="0.35"/>
    <row r="18679" s="62" customFormat="1" x14ac:dyDescent="0.35"/>
    <row r="18680" s="62" customFormat="1" x14ac:dyDescent="0.35"/>
    <row r="18681" s="62" customFormat="1" x14ac:dyDescent="0.35"/>
    <row r="18682" s="62" customFormat="1" x14ac:dyDescent="0.35"/>
    <row r="18683" s="62" customFormat="1" x14ac:dyDescent="0.35"/>
    <row r="18684" s="62" customFormat="1" x14ac:dyDescent="0.35"/>
    <row r="18685" s="62" customFormat="1" x14ac:dyDescent="0.35"/>
    <row r="18686" s="62" customFormat="1" x14ac:dyDescent="0.35"/>
    <row r="18687" s="62" customFormat="1" x14ac:dyDescent="0.35"/>
    <row r="18688" s="62" customFormat="1" x14ac:dyDescent="0.35"/>
    <row r="18689" s="62" customFormat="1" x14ac:dyDescent="0.35"/>
    <row r="18690" s="62" customFormat="1" x14ac:dyDescent="0.35"/>
    <row r="18691" s="62" customFormat="1" x14ac:dyDescent="0.35"/>
    <row r="18692" s="62" customFormat="1" x14ac:dyDescent="0.35"/>
    <row r="18693" s="62" customFormat="1" x14ac:dyDescent="0.35"/>
    <row r="18694" s="62" customFormat="1" x14ac:dyDescent="0.35"/>
    <row r="18695" s="62" customFormat="1" x14ac:dyDescent="0.35"/>
    <row r="18696" s="62" customFormat="1" x14ac:dyDescent="0.35"/>
    <row r="18697" s="62" customFormat="1" x14ac:dyDescent="0.35"/>
    <row r="18698" s="62" customFormat="1" x14ac:dyDescent="0.35"/>
    <row r="18699" s="62" customFormat="1" x14ac:dyDescent="0.35"/>
    <row r="18700" s="62" customFormat="1" x14ac:dyDescent="0.35"/>
    <row r="18701" s="62" customFormat="1" x14ac:dyDescent="0.35"/>
    <row r="18702" s="62" customFormat="1" x14ac:dyDescent="0.35"/>
    <row r="18703" s="62" customFormat="1" x14ac:dyDescent="0.35"/>
    <row r="18704" s="62" customFormat="1" x14ac:dyDescent="0.35"/>
    <row r="18705" s="62" customFormat="1" x14ac:dyDescent="0.35"/>
    <row r="18706" s="62" customFormat="1" x14ac:dyDescent="0.35"/>
    <row r="18707" s="62" customFormat="1" x14ac:dyDescent="0.35"/>
    <row r="18708" s="62" customFormat="1" x14ac:dyDescent="0.35"/>
    <row r="18709" s="62" customFormat="1" x14ac:dyDescent="0.35"/>
    <row r="18710" s="62" customFormat="1" x14ac:dyDescent="0.35"/>
    <row r="18711" s="62" customFormat="1" x14ac:dyDescent="0.35"/>
    <row r="18712" s="62" customFormat="1" x14ac:dyDescent="0.35"/>
    <row r="18713" s="62" customFormat="1" x14ac:dyDescent="0.35"/>
    <row r="18714" s="62" customFormat="1" x14ac:dyDescent="0.35"/>
    <row r="18715" s="62" customFormat="1" x14ac:dyDescent="0.35"/>
    <row r="18716" s="62" customFormat="1" x14ac:dyDescent="0.35"/>
    <row r="18717" s="62" customFormat="1" x14ac:dyDescent="0.35"/>
    <row r="18718" s="62" customFormat="1" x14ac:dyDescent="0.35"/>
    <row r="18719" s="62" customFormat="1" x14ac:dyDescent="0.35"/>
    <row r="18720" s="62" customFormat="1" x14ac:dyDescent="0.35"/>
    <row r="18721" s="62" customFormat="1" x14ac:dyDescent="0.35"/>
    <row r="18722" s="62" customFormat="1" x14ac:dyDescent="0.35"/>
    <row r="18723" s="62" customFormat="1" x14ac:dyDescent="0.35"/>
    <row r="18724" s="62" customFormat="1" x14ac:dyDescent="0.35"/>
    <row r="18725" s="62" customFormat="1" x14ac:dyDescent="0.35"/>
    <row r="18726" s="62" customFormat="1" x14ac:dyDescent="0.35"/>
    <row r="18727" s="62" customFormat="1" x14ac:dyDescent="0.35"/>
    <row r="18728" s="62" customFormat="1" x14ac:dyDescent="0.35"/>
    <row r="18729" s="62" customFormat="1" x14ac:dyDescent="0.35"/>
    <row r="18730" s="62" customFormat="1" x14ac:dyDescent="0.35"/>
    <row r="18731" s="62" customFormat="1" x14ac:dyDescent="0.35"/>
    <row r="18732" s="62" customFormat="1" x14ac:dyDescent="0.35"/>
    <row r="18733" s="62" customFormat="1" x14ac:dyDescent="0.35"/>
    <row r="18734" s="62" customFormat="1" x14ac:dyDescent="0.35"/>
    <row r="18735" s="62" customFormat="1" x14ac:dyDescent="0.35"/>
    <row r="18736" s="62" customFormat="1" x14ac:dyDescent="0.35"/>
    <row r="18737" s="62" customFormat="1" x14ac:dyDescent="0.35"/>
    <row r="18738" s="62" customFormat="1" x14ac:dyDescent="0.35"/>
    <row r="18739" s="62" customFormat="1" x14ac:dyDescent="0.35"/>
    <row r="18740" s="62" customFormat="1" x14ac:dyDescent="0.35"/>
    <row r="18741" s="62" customFormat="1" x14ac:dyDescent="0.35"/>
    <row r="18742" s="62" customFormat="1" x14ac:dyDescent="0.35"/>
    <row r="18743" s="62" customFormat="1" x14ac:dyDescent="0.35"/>
    <row r="18744" s="62" customFormat="1" x14ac:dyDescent="0.35"/>
    <row r="18745" s="62" customFormat="1" x14ac:dyDescent="0.35"/>
    <row r="18746" s="62" customFormat="1" x14ac:dyDescent="0.35"/>
    <row r="18747" s="62" customFormat="1" x14ac:dyDescent="0.35"/>
    <row r="18748" s="62" customFormat="1" x14ac:dyDescent="0.35"/>
    <row r="18749" s="62" customFormat="1" x14ac:dyDescent="0.35"/>
    <row r="18750" s="62" customFormat="1" x14ac:dyDescent="0.35"/>
    <row r="18751" s="62" customFormat="1" x14ac:dyDescent="0.35"/>
    <row r="18752" s="62" customFormat="1" x14ac:dyDescent="0.35"/>
    <row r="18753" s="62" customFormat="1" x14ac:dyDescent="0.35"/>
    <row r="18754" s="62" customFormat="1" x14ac:dyDescent="0.35"/>
    <row r="18755" s="62" customFormat="1" x14ac:dyDescent="0.35"/>
    <row r="18756" s="62" customFormat="1" x14ac:dyDescent="0.35"/>
    <row r="18757" s="62" customFormat="1" x14ac:dyDescent="0.35"/>
    <row r="18758" s="62" customFormat="1" x14ac:dyDescent="0.35"/>
    <row r="18759" s="62" customFormat="1" x14ac:dyDescent="0.35"/>
    <row r="18760" s="62" customFormat="1" x14ac:dyDescent="0.35"/>
    <row r="18761" s="62" customFormat="1" x14ac:dyDescent="0.35"/>
    <row r="18762" s="62" customFormat="1" x14ac:dyDescent="0.35"/>
    <row r="18763" s="62" customFormat="1" x14ac:dyDescent="0.35"/>
    <row r="18764" s="62" customFormat="1" x14ac:dyDescent="0.35"/>
    <row r="18765" s="62" customFormat="1" x14ac:dyDescent="0.35"/>
    <row r="18766" s="62" customFormat="1" x14ac:dyDescent="0.35"/>
    <row r="18767" s="62" customFormat="1" x14ac:dyDescent="0.35"/>
    <row r="18768" s="62" customFormat="1" x14ac:dyDescent="0.35"/>
    <row r="18769" s="62" customFormat="1" x14ac:dyDescent="0.35"/>
    <row r="18770" s="62" customFormat="1" x14ac:dyDescent="0.35"/>
    <row r="18771" s="62" customFormat="1" x14ac:dyDescent="0.35"/>
    <row r="18772" s="62" customFormat="1" x14ac:dyDescent="0.35"/>
    <row r="18773" s="62" customFormat="1" x14ac:dyDescent="0.35"/>
    <row r="18774" s="62" customFormat="1" x14ac:dyDescent="0.35"/>
    <row r="18775" s="62" customFormat="1" x14ac:dyDescent="0.35"/>
    <row r="18776" s="62" customFormat="1" x14ac:dyDescent="0.35"/>
    <row r="18777" s="62" customFormat="1" x14ac:dyDescent="0.35"/>
    <row r="18778" s="62" customFormat="1" x14ac:dyDescent="0.35"/>
    <row r="18779" s="62" customFormat="1" x14ac:dyDescent="0.35"/>
    <row r="18780" s="62" customFormat="1" x14ac:dyDescent="0.35"/>
    <row r="18781" s="62" customFormat="1" x14ac:dyDescent="0.35"/>
    <row r="18782" s="62" customFormat="1" x14ac:dyDescent="0.35"/>
    <row r="18783" s="62" customFormat="1" x14ac:dyDescent="0.35"/>
    <row r="18784" s="62" customFormat="1" x14ac:dyDescent="0.35"/>
    <row r="18785" s="62" customFormat="1" x14ac:dyDescent="0.35"/>
    <row r="18786" s="62" customFormat="1" x14ac:dyDescent="0.35"/>
    <row r="18787" s="62" customFormat="1" x14ac:dyDescent="0.35"/>
    <row r="18788" s="62" customFormat="1" x14ac:dyDescent="0.35"/>
    <row r="18789" s="62" customFormat="1" x14ac:dyDescent="0.35"/>
    <row r="18790" s="62" customFormat="1" x14ac:dyDescent="0.35"/>
    <row r="18791" s="62" customFormat="1" x14ac:dyDescent="0.35"/>
    <row r="18792" s="62" customFormat="1" x14ac:dyDescent="0.35"/>
    <row r="18793" s="62" customFormat="1" x14ac:dyDescent="0.35"/>
    <row r="18794" s="62" customFormat="1" x14ac:dyDescent="0.35"/>
    <row r="18795" s="62" customFormat="1" x14ac:dyDescent="0.35"/>
    <row r="18796" s="62" customFormat="1" x14ac:dyDescent="0.35"/>
    <row r="18797" s="62" customFormat="1" x14ac:dyDescent="0.35"/>
    <row r="18798" s="62" customFormat="1" x14ac:dyDescent="0.35"/>
    <row r="18799" s="62" customFormat="1" x14ac:dyDescent="0.35"/>
    <row r="18800" s="62" customFormat="1" x14ac:dyDescent="0.35"/>
    <row r="18801" s="62" customFormat="1" x14ac:dyDescent="0.35"/>
    <row r="18802" s="62" customFormat="1" x14ac:dyDescent="0.35"/>
    <row r="18803" s="62" customFormat="1" x14ac:dyDescent="0.35"/>
    <row r="18804" s="62" customFormat="1" x14ac:dyDescent="0.35"/>
    <row r="18805" s="62" customFormat="1" x14ac:dyDescent="0.35"/>
    <row r="18806" s="62" customFormat="1" x14ac:dyDescent="0.35"/>
    <row r="18807" s="62" customFormat="1" x14ac:dyDescent="0.35"/>
    <row r="18808" s="62" customFormat="1" x14ac:dyDescent="0.35"/>
    <row r="18809" s="62" customFormat="1" x14ac:dyDescent="0.35"/>
    <row r="18810" s="62" customFormat="1" x14ac:dyDescent="0.35"/>
    <row r="18811" s="62" customFormat="1" x14ac:dyDescent="0.35"/>
    <row r="18812" s="62" customFormat="1" x14ac:dyDescent="0.35"/>
    <row r="18813" s="62" customFormat="1" x14ac:dyDescent="0.35"/>
    <row r="18814" s="62" customFormat="1" x14ac:dyDescent="0.35"/>
    <row r="18815" s="62" customFormat="1" x14ac:dyDescent="0.35"/>
    <row r="18816" s="62" customFormat="1" x14ac:dyDescent="0.35"/>
    <row r="18817" s="62" customFormat="1" x14ac:dyDescent="0.35"/>
    <row r="18818" s="62" customFormat="1" x14ac:dyDescent="0.35"/>
    <row r="18819" s="62" customFormat="1" x14ac:dyDescent="0.35"/>
    <row r="18820" s="62" customFormat="1" x14ac:dyDescent="0.35"/>
    <row r="18821" s="62" customFormat="1" x14ac:dyDescent="0.35"/>
    <row r="18822" s="62" customFormat="1" x14ac:dyDescent="0.35"/>
    <row r="18823" s="62" customFormat="1" x14ac:dyDescent="0.35"/>
    <row r="18824" s="62" customFormat="1" x14ac:dyDescent="0.35"/>
    <row r="18825" s="62" customFormat="1" x14ac:dyDescent="0.35"/>
    <row r="18826" s="62" customFormat="1" x14ac:dyDescent="0.35"/>
    <row r="18827" s="62" customFormat="1" x14ac:dyDescent="0.35"/>
    <row r="18828" s="62" customFormat="1" x14ac:dyDescent="0.35"/>
    <row r="18829" s="62" customFormat="1" x14ac:dyDescent="0.35"/>
    <row r="18830" s="62" customFormat="1" x14ac:dyDescent="0.35"/>
    <row r="18831" s="62" customFormat="1" x14ac:dyDescent="0.35"/>
    <row r="18832" s="62" customFormat="1" x14ac:dyDescent="0.35"/>
    <row r="18833" s="62" customFormat="1" x14ac:dyDescent="0.35"/>
    <row r="18834" s="62" customFormat="1" x14ac:dyDescent="0.35"/>
    <row r="18835" s="62" customFormat="1" x14ac:dyDescent="0.35"/>
    <row r="18836" s="62" customFormat="1" x14ac:dyDescent="0.35"/>
    <row r="18837" s="62" customFormat="1" x14ac:dyDescent="0.35"/>
    <row r="18838" s="62" customFormat="1" x14ac:dyDescent="0.35"/>
    <row r="18839" s="62" customFormat="1" x14ac:dyDescent="0.35"/>
    <row r="18840" s="62" customFormat="1" x14ac:dyDescent="0.35"/>
    <row r="18841" s="62" customFormat="1" x14ac:dyDescent="0.35"/>
    <row r="18842" s="62" customFormat="1" x14ac:dyDescent="0.35"/>
    <row r="18843" s="62" customFormat="1" x14ac:dyDescent="0.35"/>
    <row r="18844" s="62" customFormat="1" x14ac:dyDescent="0.35"/>
    <row r="18845" s="62" customFormat="1" x14ac:dyDescent="0.35"/>
    <row r="18846" s="62" customFormat="1" x14ac:dyDescent="0.35"/>
    <row r="18847" s="62" customFormat="1" x14ac:dyDescent="0.35"/>
    <row r="18848" s="62" customFormat="1" x14ac:dyDescent="0.35"/>
    <row r="18849" s="62" customFormat="1" x14ac:dyDescent="0.35"/>
    <row r="18850" s="62" customFormat="1" x14ac:dyDescent="0.35"/>
    <row r="18851" s="62" customFormat="1" x14ac:dyDescent="0.35"/>
    <row r="18852" s="62" customFormat="1" x14ac:dyDescent="0.35"/>
    <row r="18853" s="62" customFormat="1" x14ac:dyDescent="0.35"/>
    <row r="18854" s="62" customFormat="1" x14ac:dyDescent="0.35"/>
    <row r="18855" s="62" customFormat="1" x14ac:dyDescent="0.35"/>
    <row r="18856" s="62" customFormat="1" x14ac:dyDescent="0.35"/>
    <row r="18857" s="62" customFormat="1" x14ac:dyDescent="0.35"/>
    <row r="18858" s="62" customFormat="1" x14ac:dyDescent="0.35"/>
    <row r="18859" s="62" customFormat="1" x14ac:dyDescent="0.35"/>
    <row r="18860" s="62" customFormat="1" x14ac:dyDescent="0.35"/>
    <row r="18861" s="62" customFormat="1" x14ac:dyDescent="0.35"/>
    <row r="18862" s="62" customFormat="1" x14ac:dyDescent="0.35"/>
    <row r="18863" s="62" customFormat="1" x14ac:dyDescent="0.35"/>
    <row r="18864" s="62" customFormat="1" x14ac:dyDescent="0.35"/>
    <row r="18865" s="62" customFormat="1" x14ac:dyDescent="0.35"/>
    <row r="18866" s="62" customFormat="1" x14ac:dyDescent="0.35"/>
    <row r="18867" s="62" customFormat="1" x14ac:dyDescent="0.35"/>
    <row r="18868" s="62" customFormat="1" x14ac:dyDescent="0.35"/>
    <row r="18869" s="62" customFormat="1" x14ac:dyDescent="0.35"/>
    <row r="18870" s="62" customFormat="1" x14ac:dyDescent="0.35"/>
    <row r="18871" s="62" customFormat="1" x14ac:dyDescent="0.35"/>
    <row r="18872" s="62" customFormat="1" x14ac:dyDescent="0.35"/>
    <row r="18873" s="62" customFormat="1" x14ac:dyDescent="0.35"/>
    <row r="18874" s="62" customFormat="1" x14ac:dyDescent="0.35"/>
    <row r="18875" s="62" customFormat="1" x14ac:dyDescent="0.35"/>
    <row r="18876" s="62" customFormat="1" x14ac:dyDescent="0.35"/>
    <row r="18877" s="62" customFormat="1" x14ac:dyDescent="0.35"/>
    <row r="18878" s="62" customFormat="1" x14ac:dyDescent="0.35"/>
    <row r="18879" s="62" customFormat="1" x14ac:dyDescent="0.35"/>
    <row r="18880" s="62" customFormat="1" x14ac:dyDescent="0.35"/>
    <row r="18881" s="62" customFormat="1" x14ac:dyDescent="0.35"/>
    <row r="18882" s="62" customFormat="1" x14ac:dyDescent="0.35"/>
    <row r="18883" s="62" customFormat="1" x14ac:dyDescent="0.35"/>
    <row r="18884" s="62" customFormat="1" x14ac:dyDescent="0.35"/>
    <row r="18885" s="62" customFormat="1" x14ac:dyDescent="0.35"/>
    <row r="18886" s="62" customFormat="1" x14ac:dyDescent="0.35"/>
    <row r="18887" s="62" customFormat="1" x14ac:dyDescent="0.35"/>
    <row r="18888" s="62" customFormat="1" x14ac:dyDescent="0.35"/>
    <row r="18889" s="62" customFormat="1" x14ac:dyDescent="0.35"/>
    <row r="18890" s="62" customFormat="1" x14ac:dyDescent="0.35"/>
    <row r="18891" s="62" customFormat="1" x14ac:dyDescent="0.35"/>
    <row r="18892" s="62" customFormat="1" x14ac:dyDescent="0.35"/>
    <row r="18893" s="62" customFormat="1" x14ac:dyDescent="0.35"/>
    <row r="18894" s="62" customFormat="1" x14ac:dyDescent="0.35"/>
    <row r="18895" s="62" customFormat="1" x14ac:dyDescent="0.35"/>
    <row r="18896" s="62" customFormat="1" x14ac:dyDescent="0.35"/>
    <row r="18897" s="62" customFormat="1" x14ac:dyDescent="0.35"/>
    <row r="18898" s="62" customFormat="1" x14ac:dyDescent="0.35"/>
    <row r="18899" s="62" customFormat="1" x14ac:dyDescent="0.35"/>
    <row r="18900" s="62" customFormat="1" x14ac:dyDescent="0.35"/>
    <row r="18901" s="62" customFormat="1" x14ac:dyDescent="0.35"/>
    <row r="18902" s="62" customFormat="1" x14ac:dyDescent="0.35"/>
    <row r="18903" s="62" customFormat="1" x14ac:dyDescent="0.35"/>
    <row r="18904" s="62" customFormat="1" x14ac:dyDescent="0.35"/>
    <row r="18905" s="62" customFormat="1" x14ac:dyDescent="0.35"/>
    <row r="18906" s="62" customFormat="1" x14ac:dyDescent="0.35"/>
    <row r="18907" s="62" customFormat="1" x14ac:dyDescent="0.35"/>
    <row r="18908" s="62" customFormat="1" x14ac:dyDescent="0.35"/>
    <row r="18909" s="62" customFormat="1" x14ac:dyDescent="0.35"/>
    <row r="18910" s="62" customFormat="1" x14ac:dyDescent="0.35"/>
    <row r="18911" s="62" customFormat="1" x14ac:dyDescent="0.35"/>
    <row r="18912" s="62" customFormat="1" x14ac:dyDescent="0.35"/>
    <row r="18913" s="62" customFormat="1" x14ac:dyDescent="0.35"/>
    <row r="18914" s="62" customFormat="1" x14ac:dyDescent="0.35"/>
    <row r="18915" s="62" customFormat="1" x14ac:dyDescent="0.35"/>
    <row r="18916" s="62" customFormat="1" x14ac:dyDescent="0.35"/>
    <row r="18917" s="62" customFormat="1" x14ac:dyDescent="0.35"/>
    <row r="18918" s="62" customFormat="1" x14ac:dyDescent="0.35"/>
    <row r="18919" s="62" customFormat="1" x14ac:dyDescent="0.35"/>
    <row r="18920" s="62" customFormat="1" x14ac:dyDescent="0.35"/>
    <row r="18921" s="62" customFormat="1" x14ac:dyDescent="0.35"/>
    <row r="18922" s="62" customFormat="1" x14ac:dyDescent="0.35"/>
    <row r="18923" s="62" customFormat="1" x14ac:dyDescent="0.35"/>
    <row r="18924" s="62" customFormat="1" x14ac:dyDescent="0.35"/>
    <row r="18925" s="62" customFormat="1" x14ac:dyDescent="0.35"/>
    <row r="18926" s="62" customFormat="1" x14ac:dyDescent="0.35"/>
    <row r="18927" s="62" customFormat="1" x14ac:dyDescent="0.35"/>
    <row r="18928" s="62" customFormat="1" x14ac:dyDescent="0.35"/>
    <row r="18929" s="62" customFormat="1" x14ac:dyDescent="0.35"/>
    <row r="18930" s="62" customFormat="1" x14ac:dyDescent="0.35"/>
    <row r="18931" s="62" customFormat="1" x14ac:dyDescent="0.35"/>
    <row r="18932" s="62" customFormat="1" x14ac:dyDescent="0.35"/>
    <row r="18933" s="62" customFormat="1" x14ac:dyDescent="0.35"/>
    <row r="18934" s="62" customFormat="1" x14ac:dyDescent="0.35"/>
    <row r="18935" s="62" customFormat="1" x14ac:dyDescent="0.35"/>
    <row r="18936" s="62" customFormat="1" x14ac:dyDescent="0.35"/>
    <row r="18937" s="62" customFormat="1" x14ac:dyDescent="0.35"/>
    <row r="18938" s="62" customFormat="1" x14ac:dyDescent="0.35"/>
    <row r="18939" s="62" customFormat="1" x14ac:dyDescent="0.35"/>
    <row r="18940" s="62" customFormat="1" x14ac:dyDescent="0.35"/>
    <row r="18941" s="62" customFormat="1" x14ac:dyDescent="0.35"/>
    <row r="18942" s="62" customFormat="1" x14ac:dyDescent="0.35"/>
    <row r="18943" s="62" customFormat="1" x14ac:dyDescent="0.35"/>
    <row r="18944" s="62" customFormat="1" x14ac:dyDescent="0.35"/>
    <row r="18945" s="62" customFormat="1" x14ac:dyDescent="0.35"/>
    <row r="18946" s="62" customFormat="1" x14ac:dyDescent="0.35"/>
    <row r="18947" s="62" customFormat="1" x14ac:dyDescent="0.35"/>
    <row r="18948" s="62" customFormat="1" x14ac:dyDescent="0.35"/>
    <row r="18949" s="62" customFormat="1" x14ac:dyDescent="0.35"/>
    <row r="18950" s="62" customFormat="1" x14ac:dyDescent="0.35"/>
    <row r="18951" s="62" customFormat="1" x14ac:dyDescent="0.35"/>
    <row r="18952" s="62" customFormat="1" x14ac:dyDescent="0.35"/>
    <row r="18953" s="62" customFormat="1" x14ac:dyDescent="0.35"/>
    <row r="18954" s="62" customFormat="1" x14ac:dyDescent="0.35"/>
    <row r="18955" s="62" customFormat="1" x14ac:dyDescent="0.35"/>
    <row r="18956" s="62" customFormat="1" x14ac:dyDescent="0.35"/>
    <row r="18957" s="62" customFormat="1" x14ac:dyDescent="0.35"/>
    <row r="18958" s="62" customFormat="1" x14ac:dyDescent="0.35"/>
    <row r="18959" s="62" customFormat="1" x14ac:dyDescent="0.35"/>
    <row r="18960" s="62" customFormat="1" x14ac:dyDescent="0.35"/>
    <row r="18961" s="62" customFormat="1" x14ac:dyDescent="0.35"/>
    <row r="18962" s="62" customFormat="1" x14ac:dyDescent="0.35"/>
    <row r="18963" s="62" customFormat="1" x14ac:dyDescent="0.35"/>
    <row r="18964" s="62" customFormat="1" x14ac:dyDescent="0.35"/>
    <row r="18965" s="62" customFormat="1" x14ac:dyDescent="0.35"/>
    <row r="18966" s="62" customFormat="1" x14ac:dyDescent="0.35"/>
    <row r="18967" s="62" customFormat="1" x14ac:dyDescent="0.35"/>
    <row r="18968" s="62" customFormat="1" x14ac:dyDescent="0.35"/>
    <row r="18969" s="62" customFormat="1" x14ac:dyDescent="0.35"/>
    <row r="18970" s="62" customFormat="1" x14ac:dyDescent="0.35"/>
    <row r="18971" s="62" customFormat="1" x14ac:dyDescent="0.35"/>
    <row r="18972" s="62" customFormat="1" x14ac:dyDescent="0.35"/>
    <row r="18973" s="62" customFormat="1" x14ac:dyDescent="0.35"/>
    <row r="18974" s="62" customFormat="1" x14ac:dyDescent="0.35"/>
    <row r="18975" s="62" customFormat="1" x14ac:dyDescent="0.35"/>
    <row r="18976" s="62" customFormat="1" x14ac:dyDescent="0.35"/>
    <row r="18977" s="62" customFormat="1" x14ac:dyDescent="0.35"/>
    <row r="18978" s="62" customFormat="1" x14ac:dyDescent="0.35"/>
    <row r="18979" s="62" customFormat="1" x14ac:dyDescent="0.35"/>
    <row r="18980" s="62" customFormat="1" x14ac:dyDescent="0.35"/>
    <row r="18981" s="62" customFormat="1" x14ac:dyDescent="0.35"/>
    <row r="18982" s="62" customFormat="1" x14ac:dyDescent="0.35"/>
    <row r="18983" s="62" customFormat="1" x14ac:dyDescent="0.35"/>
    <row r="18984" s="62" customFormat="1" x14ac:dyDescent="0.35"/>
    <row r="18985" s="62" customFormat="1" x14ac:dyDescent="0.35"/>
    <row r="18986" s="62" customFormat="1" x14ac:dyDescent="0.35"/>
    <row r="18987" s="62" customFormat="1" x14ac:dyDescent="0.35"/>
    <row r="18988" s="62" customFormat="1" x14ac:dyDescent="0.35"/>
    <row r="18989" s="62" customFormat="1" x14ac:dyDescent="0.35"/>
    <row r="18990" s="62" customFormat="1" x14ac:dyDescent="0.35"/>
    <row r="18991" s="62" customFormat="1" x14ac:dyDescent="0.35"/>
    <row r="18992" s="62" customFormat="1" x14ac:dyDescent="0.35"/>
    <row r="18993" s="62" customFormat="1" x14ac:dyDescent="0.35"/>
    <row r="18994" s="62" customFormat="1" x14ac:dyDescent="0.35"/>
    <row r="18995" s="62" customFormat="1" x14ac:dyDescent="0.35"/>
    <row r="18996" s="62" customFormat="1" x14ac:dyDescent="0.35"/>
    <row r="18997" s="62" customFormat="1" x14ac:dyDescent="0.35"/>
    <row r="18998" s="62" customFormat="1" x14ac:dyDescent="0.35"/>
    <row r="18999" s="62" customFormat="1" x14ac:dyDescent="0.35"/>
    <row r="19000" s="62" customFormat="1" x14ac:dyDescent="0.35"/>
    <row r="19001" s="62" customFormat="1" x14ac:dyDescent="0.35"/>
    <row r="19002" s="62" customFormat="1" x14ac:dyDescent="0.35"/>
    <row r="19003" s="62" customFormat="1" x14ac:dyDescent="0.35"/>
    <row r="19004" s="62" customFormat="1" x14ac:dyDescent="0.35"/>
    <row r="19005" s="62" customFormat="1" x14ac:dyDescent="0.35"/>
    <row r="19006" s="62" customFormat="1" x14ac:dyDescent="0.35"/>
    <row r="19007" s="62" customFormat="1" x14ac:dyDescent="0.35"/>
    <row r="19008" s="62" customFormat="1" x14ac:dyDescent="0.35"/>
    <row r="19009" s="62" customFormat="1" x14ac:dyDescent="0.35"/>
    <row r="19010" s="62" customFormat="1" x14ac:dyDescent="0.35"/>
    <row r="19011" s="62" customFormat="1" x14ac:dyDescent="0.35"/>
    <row r="19012" s="62" customFormat="1" x14ac:dyDescent="0.35"/>
    <row r="19013" s="62" customFormat="1" x14ac:dyDescent="0.35"/>
    <row r="19014" s="62" customFormat="1" x14ac:dyDescent="0.35"/>
    <row r="19015" s="62" customFormat="1" x14ac:dyDescent="0.35"/>
    <row r="19016" s="62" customFormat="1" x14ac:dyDescent="0.35"/>
    <row r="19017" s="62" customFormat="1" x14ac:dyDescent="0.35"/>
    <row r="19018" s="62" customFormat="1" x14ac:dyDescent="0.35"/>
    <row r="19019" s="62" customFormat="1" x14ac:dyDescent="0.35"/>
    <row r="19020" s="62" customFormat="1" x14ac:dyDescent="0.35"/>
    <row r="19021" s="62" customFormat="1" x14ac:dyDescent="0.35"/>
    <row r="19022" s="62" customFormat="1" x14ac:dyDescent="0.35"/>
    <row r="19023" s="62" customFormat="1" x14ac:dyDescent="0.35"/>
    <row r="19024" s="62" customFormat="1" x14ac:dyDescent="0.35"/>
    <row r="19025" s="62" customFormat="1" x14ac:dyDescent="0.35"/>
    <row r="19026" s="62" customFormat="1" x14ac:dyDescent="0.35"/>
    <row r="19027" s="62" customFormat="1" x14ac:dyDescent="0.35"/>
    <row r="19028" s="62" customFormat="1" x14ac:dyDescent="0.35"/>
    <row r="19029" s="62" customFormat="1" x14ac:dyDescent="0.35"/>
    <row r="19030" s="62" customFormat="1" x14ac:dyDescent="0.35"/>
    <row r="19031" s="62" customFormat="1" x14ac:dyDescent="0.35"/>
    <row r="19032" s="62" customFormat="1" x14ac:dyDescent="0.35"/>
    <row r="19033" s="62" customFormat="1" x14ac:dyDescent="0.35"/>
    <row r="19034" s="62" customFormat="1" x14ac:dyDescent="0.35"/>
    <row r="19035" s="62" customFormat="1" x14ac:dyDescent="0.35"/>
    <row r="19036" s="62" customFormat="1" x14ac:dyDescent="0.35"/>
    <row r="19037" s="62" customFormat="1" x14ac:dyDescent="0.35"/>
    <row r="19038" s="62" customFormat="1" x14ac:dyDescent="0.35"/>
    <row r="19039" s="62" customFormat="1" x14ac:dyDescent="0.35"/>
    <row r="19040" s="62" customFormat="1" x14ac:dyDescent="0.35"/>
    <row r="19041" s="62" customFormat="1" x14ac:dyDescent="0.35"/>
    <row r="19042" s="62" customFormat="1" x14ac:dyDescent="0.35"/>
    <row r="19043" s="62" customFormat="1" x14ac:dyDescent="0.35"/>
    <row r="19044" s="62" customFormat="1" x14ac:dyDescent="0.35"/>
    <row r="19045" s="62" customFormat="1" x14ac:dyDescent="0.35"/>
    <row r="19046" s="62" customFormat="1" x14ac:dyDescent="0.35"/>
    <row r="19047" s="62" customFormat="1" x14ac:dyDescent="0.35"/>
    <row r="19048" s="62" customFormat="1" x14ac:dyDescent="0.35"/>
    <row r="19049" s="62" customFormat="1" x14ac:dyDescent="0.35"/>
    <row r="19050" s="62" customFormat="1" x14ac:dyDescent="0.35"/>
    <row r="19051" s="62" customFormat="1" x14ac:dyDescent="0.35"/>
    <row r="19052" s="62" customFormat="1" x14ac:dyDescent="0.35"/>
    <row r="19053" s="62" customFormat="1" x14ac:dyDescent="0.35"/>
    <row r="19054" s="62" customFormat="1" x14ac:dyDescent="0.35"/>
    <row r="19055" s="62" customFormat="1" x14ac:dyDescent="0.35"/>
    <row r="19056" s="62" customFormat="1" x14ac:dyDescent="0.35"/>
    <row r="19057" s="62" customFormat="1" x14ac:dyDescent="0.35"/>
    <row r="19058" s="62" customFormat="1" x14ac:dyDescent="0.35"/>
    <row r="19059" s="62" customFormat="1" x14ac:dyDescent="0.35"/>
    <row r="19060" s="62" customFormat="1" x14ac:dyDescent="0.35"/>
    <row r="19061" s="62" customFormat="1" x14ac:dyDescent="0.35"/>
    <row r="19062" s="62" customFormat="1" x14ac:dyDescent="0.35"/>
    <row r="19063" s="62" customFormat="1" x14ac:dyDescent="0.35"/>
    <row r="19064" s="62" customFormat="1" x14ac:dyDescent="0.35"/>
    <row r="19065" s="62" customFormat="1" x14ac:dyDescent="0.35"/>
    <row r="19066" s="62" customFormat="1" x14ac:dyDescent="0.35"/>
    <row r="19067" s="62" customFormat="1" x14ac:dyDescent="0.35"/>
    <row r="19068" s="62" customFormat="1" x14ac:dyDescent="0.35"/>
    <row r="19069" s="62" customFormat="1" x14ac:dyDescent="0.35"/>
    <row r="19070" s="62" customFormat="1" x14ac:dyDescent="0.35"/>
    <row r="19071" s="62" customFormat="1" x14ac:dyDescent="0.35"/>
    <row r="19072" s="62" customFormat="1" x14ac:dyDescent="0.35"/>
    <row r="19073" s="62" customFormat="1" x14ac:dyDescent="0.35"/>
    <row r="19074" s="62" customFormat="1" x14ac:dyDescent="0.35"/>
    <row r="19075" s="62" customFormat="1" x14ac:dyDescent="0.35"/>
    <row r="19076" s="62" customFormat="1" x14ac:dyDescent="0.35"/>
    <row r="19077" s="62" customFormat="1" x14ac:dyDescent="0.35"/>
    <row r="19078" s="62" customFormat="1" x14ac:dyDescent="0.35"/>
    <row r="19079" s="62" customFormat="1" x14ac:dyDescent="0.35"/>
    <row r="19080" s="62" customFormat="1" x14ac:dyDescent="0.35"/>
    <row r="19081" s="62" customFormat="1" x14ac:dyDescent="0.35"/>
    <row r="19082" s="62" customFormat="1" x14ac:dyDescent="0.35"/>
    <row r="19083" s="62" customFormat="1" x14ac:dyDescent="0.35"/>
    <row r="19084" s="62" customFormat="1" x14ac:dyDescent="0.35"/>
    <row r="19085" s="62" customFormat="1" x14ac:dyDescent="0.35"/>
    <row r="19086" s="62" customFormat="1" x14ac:dyDescent="0.35"/>
    <row r="19087" s="62" customFormat="1" x14ac:dyDescent="0.35"/>
    <row r="19088" s="62" customFormat="1" x14ac:dyDescent="0.35"/>
    <row r="19089" s="62" customFormat="1" x14ac:dyDescent="0.35"/>
    <row r="19090" s="62" customFormat="1" x14ac:dyDescent="0.35"/>
    <row r="19091" s="62" customFormat="1" x14ac:dyDescent="0.35"/>
    <row r="19092" s="62" customFormat="1" x14ac:dyDescent="0.35"/>
    <row r="19093" s="62" customFormat="1" x14ac:dyDescent="0.35"/>
    <row r="19094" s="62" customFormat="1" x14ac:dyDescent="0.35"/>
    <row r="19095" s="62" customFormat="1" x14ac:dyDescent="0.35"/>
    <row r="19096" s="62" customFormat="1" x14ac:dyDescent="0.35"/>
    <row r="19097" s="62" customFormat="1" x14ac:dyDescent="0.35"/>
    <row r="19098" s="62" customFormat="1" x14ac:dyDescent="0.35"/>
    <row r="19099" s="62" customFormat="1" x14ac:dyDescent="0.35"/>
    <row r="19100" s="62" customFormat="1" x14ac:dyDescent="0.35"/>
    <row r="19101" s="62" customFormat="1" x14ac:dyDescent="0.35"/>
    <row r="19102" s="62" customFormat="1" x14ac:dyDescent="0.35"/>
    <row r="19103" s="62" customFormat="1" x14ac:dyDescent="0.35"/>
    <row r="19104" s="62" customFormat="1" x14ac:dyDescent="0.35"/>
    <row r="19105" s="62" customFormat="1" x14ac:dyDescent="0.35"/>
    <row r="19106" s="62" customFormat="1" x14ac:dyDescent="0.35"/>
    <row r="19107" s="62" customFormat="1" x14ac:dyDescent="0.35"/>
    <row r="19108" s="62" customFormat="1" x14ac:dyDescent="0.35"/>
    <row r="19109" s="62" customFormat="1" x14ac:dyDescent="0.35"/>
    <row r="19110" s="62" customFormat="1" x14ac:dyDescent="0.35"/>
    <row r="19111" s="62" customFormat="1" x14ac:dyDescent="0.35"/>
    <row r="19112" s="62" customFormat="1" x14ac:dyDescent="0.35"/>
    <row r="19113" s="62" customFormat="1" x14ac:dyDescent="0.35"/>
    <row r="19114" s="62" customFormat="1" x14ac:dyDescent="0.35"/>
    <row r="19115" s="62" customFormat="1" x14ac:dyDescent="0.35"/>
    <row r="19116" s="62" customFormat="1" x14ac:dyDescent="0.35"/>
    <row r="19117" s="62" customFormat="1" x14ac:dyDescent="0.35"/>
    <row r="19118" s="62" customFormat="1" x14ac:dyDescent="0.35"/>
    <row r="19119" s="62" customFormat="1" x14ac:dyDescent="0.35"/>
    <row r="19120" s="62" customFormat="1" x14ac:dyDescent="0.35"/>
    <row r="19121" s="62" customFormat="1" x14ac:dyDescent="0.35"/>
    <row r="19122" s="62" customFormat="1" x14ac:dyDescent="0.35"/>
    <row r="19123" s="62" customFormat="1" x14ac:dyDescent="0.35"/>
    <row r="19124" s="62" customFormat="1" x14ac:dyDescent="0.35"/>
    <row r="19125" s="62" customFormat="1" x14ac:dyDescent="0.35"/>
    <row r="19126" s="62" customFormat="1" x14ac:dyDescent="0.35"/>
    <row r="19127" s="62" customFormat="1" x14ac:dyDescent="0.35"/>
    <row r="19128" s="62" customFormat="1" x14ac:dyDescent="0.35"/>
    <row r="19129" s="62" customFormat="1" x14ac:dyDescent="0.35"/>
    <row r="19130" s="62" customFormat="1" x14ac:dyDescent="0.35"/>
    <row r="19131" s="62" customFormat="1" x14ac:dyDescent="0.35"/>
    <row r="19132" s="62" customFormat="1" x14ac:dyDescent="0.35"/>
    <row r="19133" s="62" customFormat="1" x14ac:dyDescent="0.35"/>
    <row r="19134" s="62" customFormat="1" x14ac:dyDescent="0.35"/>
    <row r="19135" s="62" customFormat="1" x14ac:dyDescent="0.35"/>
    <row r="19136" s="62" customFormat="1" x14ac:dyDescent="0.35"/>
    <row r="19137" s="62" customFormat="1" x14ac:dyDescent="0.35"/>
    <row r="19138" s="62" customFormat="1" x14ac:dyDescent="0.35"/>
    <row r="19139" s="62" customFormat="1" x14ac:dyDescent="0.35"/>
    <row r="19140" s="62" customFormat="1" x14ac:dyDescent="0.35"/>
    <row r="19141" s="62" customFormat="1" x14ac:dyDescent="0.35"/>
    <row r="19142" s="62" customFormat="1" x14ac:dyDescent="0.35"/>
    <row r="19143" s="62" customFormat="1" x14ac:dyDescent="0.35"/>
    <row r="19144" s="62" customFormat="1" x14ac:dyDescent="0.35"/>
    <row r="19145" s="62" customFormat="1" x14ac:dyDescent="0.35"/>
    <row r="19146" s="62" customFormat="1" x14ac:dyDescent="0.35"/>
    <row r="19147" s="62" customFormat="1" x14ac:dyDescent="0.35"/>
    <row r="19148" s="62" customFormat="1" x14ac:dyDescent="0.35"/>
    <row r="19149" s="62" customFormat="1" x14ac:dyDescent="0.35"/>
    <row r="19150" s="62" customFormat="1" x14ac:dyDescent="0.35"/>
    <row r="19151" s="62" customFormat="1" x14ac:dyDescent="0.35"/>
    <row r="19152" s="62" customFormat="1" x14ac:dyDescent="0.35"/>
    <row r="19153" s="62" customFormat="1" x14ac:dyDescent="0.35"/>
    <row r="19154" s="62" customFormat="1" x14ac:dyDescent="0.35"/>
    <row r="19155" s="62" customFormat="1" x14ac:dyDescent="0.35"/>
    <row r="19156" s="62" customFormat="1" x14ac:dyDescent="0.35"/>
    <row r="19157" s="62" customFormat="1" x14ac:dyDescent="0.35"/>
    <row r="19158" s="62" customFormat="1" x14ac:dyDescent="0.35"/>
    <row r="19159" s="62" customFormat="1" x14ac:dyDescent="0.35"/>
    <row r="19160" s="62" customFormat="1" x14ac:dyDescent="0.35"/>
    <row r="19161" s="62" customFormat="1" x14ac:dyDescent="0.35"/>
    <row r="19162" s="62" customFormat="1" x14ac:dyDescent="0.35"/>
    <row r="19163" s="62" customFormat="1" x14ac:dyDescent="0.35"/>
    <row r="19164" s="62" customFormat="1" x14ac:dyDescent="0.35"/>
    <row r="19165" s="62" customFormat="1" x14ac:dyDescent="0.35"/>
    <row r="19166" s="62" customFormat="1" x14ac:dyDescent="0.35"/>
    <row r="19167" s="62" customFormat="1" x14ac:dyDescent="0.35"/>
    <row r="19168" s="62" customFormat="1" x14ac:dyDescent="0.35"/>
    <row r="19169" s="62" customFormat="1" x14ac:dyDescent="0.35"/>
    <row r="19170" s="62" customFormat="1" x14ac:dyDescent="0.35"/>
    <row r="19171" s="62" customFormat="1" x14ac:dyDescent="0.35"/>
    <row r="19172" s="62" customFormat="1" x14ac:dyDescent="0.35"/>
    <row r="19173" s="62" customFormat="1" x14ac:dyDescent="0.35"/>
    <row r="19174" s="62" customFormat="1" x14ac:dyDescent="0.35"/>
    <row r="19175" s="62" customFormat="1" x14ac:dyDescent="0.35"/>
    <row r="19176" s="62" customFormat="1" x14ac:dyDescent="0.35"/>
    <row r="19177" s="62" customFormat="1" x14ac:dyDescent="0.35"/>
    <row r="19178" s="62" customFormat="1" x14ac:dyDescent="0.35"/>
    <row r="19179" s="62" customFormat="1" x14ac:dyDescent="0.35"/>
    <row r="19180" s="62" customFormat="1" x14ac:dyDescent="0.35"/>
    <row r="19181" s="62" customFormat="1" x14ac:dyDescent="0.35"/>
    <row r="19182" s="62" customFormat="1" x14ac:dyDescent="0.35"/>
    <row r="19183" s="62" customFormat="1" x14ac:dyDescent="0.35"/>
    <row r="19184" s="62" customFormat="1" x14ac:dyDescent="0.35"/>
    <row r="19185" s="62" customFormat="1" x14ac:dyDescent="0.35"/>
    <row r="19186" s="62" customFormat="1" x14ac:dyDescent="0.35"/>
    <row r="19187" s="62" customFormat="1" x14ac:dyDescent="0.35"/>
    <row r="19188" s="62" customFormat="1" x14ac:dyDescent="0.35"/>
    <row r="19189" s="62" customFormat="1" x14ac:dyDescent="0.35"/>
    <row r="19190" s="62" customFormat="1" x14ac:dyDescent="0.35"/>
    <row r="19191" s="62" customFormat="1" x14ac:dyDescent="0.35"/>
    <row r="19192" s="62" customFormat="1" x14ac:dyDescent="0.35"/>
    <row r="19193" s="62" customFormat="1" x14ac:dyDescent="0.35"/>
    <row r="19194" s="62" customFormat="1" x14ac:dyDescent="0.35"/>
    <row r="19195" s="62" customFormat="1" x14ac:dyDescent="0.35"/>
    <row r="19196" s="62" customFormat="1" x14ac:dyDescent="0.35"/>
    <row r="19197" s="62" customFormat="1" x14ac:dyDescent="0.35"/>
    <row r="19198" s="62" customFormat="1" x14ac:dyDescent="0.35"/>
    <row r="19199" s="62" customFormat="1" x14ac:dyDescent="0.35"/>
    <row r="19200" s="62" customFormat="1" x14ac:dyDescent="0.35"/>
    <row r="19201" s="62" customFormat="1" x14ac:dyDescent="0.35"/>
    <row r="19202" s="62" customFormat="1" x14ac:dyDescent="0.35"/>
    <row r="19203" s="62" customFormat="1" x14ac:dyDescent="0.35"/>
    <row r="19204" s="62" customFormat="1" x14ac:dyDescent="0.35"/>
    <row r="19205" s="62" customFormat="1" x14ac:dyDescent="0.35"/>
    <row r="19206" s="62" customFormat="1" x14ac:dyDescent="0.35"/>
    <row r="19207" s="62" customFormat="1" x14ac:dyDescent="0.35"/>
    <row r="19208" s="62" customFormat="1" x14ac:dyDescent="0.35"/>
    <row r="19209" s="62" customFormat="1" x14ac:dyDescent="0.35"/>
    <row r="19210" s="62" customFormat="1" x14ac:dyDescent="0.35"/>
    <row r="19211" s="62" customFormat="1" x14ac:dyDescent="0.35"/>
    <row r="19212" s="62" customFormat="1" x14ac:dyDescent="0.35"/>
    <row r="19213" s="62" customFormat="1" x14ac:dyDescent="0.35"/>
    <row r="19214" s="62" customFormat="1" x14ac:dyDescent="0.35"/>
    <row r="19215" s="62" customFormat="1" x14ac:dyDescent="0.35"/>
    <row r="19216" s="62" customFormat="1" x14ac:dyDescent="0.35"/>
    <row r="19217" s="62" customFormat="1" x14ac:dyDescent="0.35"/>
    <row r="19218" s="62" customFormat="1" x14ac:dyDescent="0.35"/>
    <row r="19219" s="62" customFormat="1" x14ac:dyDescent="0.35"/>
    <row r="19220" s="62" customFormat="1" x14ac:dyDescent="0.35"/>
    <row r="19221" s="62" customFormat="1" x14ac:dyDescent="0.35"/>
    <row r="19222" s="62" customFormat="1" x14ac:dyDescent="0.35"/>
    <row r="19223" s="62" customFormat="1" x14ac:dyDescent="0.35"/>
    <row r="19224" s="62" customFormat="1" x14ac:dyDescent="0.35"/>
    <row r="19225" s="62" customFormat="1" x14ac:dyDescent="0.35"/>
    <row r="19226" s="62" customFormat="1" x14ac:dyDescent="0.35"/>
    <row r="19227" s="62" customFormat="1" x14ac:dyDescent="0.35"/>
    <row r="19228" s="62" customFormat="1" x14ac:dyDescent="0.35"/>
    <row r="19229" s="62" customFormat="1" x14ac:dyDescent="0.35"/>
    <row r="19230" s="62" customFormat="1" x14ac:dyDescent="0.35"/>
    <row r="19231" s="62" customFormat="1" x14ac:dyDescent="0.35"/>
    <row r="19232" s="62" customFormat="1" x14ac:dyDescent="0.35"/>
    <row r="19233" s="62" customFormat="1" x14ac:dyDescent="0.35"/>
    <row r="19234" s="62" customFormat="1" x14ac:dyDescent="0.35"/>
    <row r="19235" s="62" customFormat="1" x14ac:dyDescent="0.35"/>
    <row r="19236" s="62" customFormat="1" x14ac:dyDescent="0.35"/>
    <row r="19237" s="62" customFormat="1" x14ac:dyDescent="0.35"/>
    <row r="19238" s="62" customFormat="1" x14ac:dyDescent="0.35"/>
    <row r="19239" s="62" customFormat="1" x14ac:dyDescent="0.35"/>
    <row r="19240" s="62" customFormat="1" x14ac:dyDescent="0.35"/>
    <row r="19241" s="62" customFormat="1" x14ac:dyDescent="0.35"/>
    <row r="19242" s="62" customFormat="1" x14ac:dyDescent="0.35"/>
    <row r="19243" s="62" customFormat="1" x14ac:dyDescent="0.35"/>
    <row r="19244" s="62" customFormat="1" x14ac:dyDescent="0.35"/>
    <row r="19245" s="62" customFormat="1" x14ac:dyDescent="0.35"/>
    <row r="19246" s="62" customFormat="1" x14ac:dyDescent="0.35"/>
    <row r="19247" s="62" customFormat="1" x14ac:dyDescent="0.35"/>
    <row r="19248" s="62" customFormat="1" x14ac:dyDescent="0.35"/>
    <row r="19249" s="62" customFormat="1" x14ac:dyDescent="0.35"/>
    <row r="19250" s="62" customFormat="1" x14ac:dyDescent="0.35"/>
    <row r="19251" s="62" customFormat="1" x14ac:dyDescent="0.35"/>
    <row r="19252" s="62" customFormat="1" x14ac:dyDescent="0.35"/>
    <row r="19253" s="62" customFormat="1" x14ac:dyDescent="0.35"/>
    <row r="19254" s="62" customFormat="1" x14ac:dyDescent="0.35"/>
    <row r="19255" s="62" customFormat="1" x14ac:dyDescent="0.35"/>
    <row r="19256" s="62" customFormat="1" x14ac:dyDescent="0.35"/>
    <row r="19257" s="62" customFormat="1" x14ac:dyDescent="0.35"/>
    <row r="19258" s="62" customFormat="1" x14ac:dyDescent="0.35"/>
    <row r="19259" s="62" customFormat="1" x14ac:dyDescent="0.35"/>
    <row r="19260" s="62" customFormat="1" x14ac:dyDescent="0.35"/>
    <row r="19261" s="62" customFormat="1" x14ac:dyDescent="0.35"/>
    <row r="19262" s="62" customFormat="1" x14ac:dyDescent="0.35"/>
    <row r="19263" s="62" customFormat="1" x14ac:dyDescent="0.35"/>
    <row r="19264" s="62" customFormat="1" x14ac:dyDescent="0.35"/>
    <row r="19265" s="62" customFormat="1" x14ac:dyDescent="0.35"/>
    <row r="19266" s="62" customFormat="1" x14ac:dyDescent="0.35"/>
    <row r="19267" s="62" customFormat="1" x14ac:dyDescent="0.35"/>
    <row r="19268" s="62" customFormat="1" x14ac:dyDescent="0.35"/>
    <row r="19269" s="62" customFormat="1" x14ac:dyDescent="0.35"/>
    <row r="19270" s="62" customFormat="1" x14ac:dyDescent="0.35"/>
    <row r="19271" s="62" customFormat="1" x14ac:dyDescent="0.35"/>
    <row r="19272" s="62" customFormat="1" x14ac:dyDescent="0.35"/>
    <row r="19273" s="62" customFormat="1" x14ac:dyDescent="0.35"/>
    <row r="19274" s="62" customFormat="1" x14ac:dyDescent="0.35"/>
    <row r="19275" s="62" customFormat="1" x14ac:dyDescent="0.35"/>
    <row r="19276" s="62" customFormat="1" x14ac:dyDescent="0.35"/>
    <row r="19277" s="62" customFormat="1" x14ac:dyDescent="0.35"/>
    <row r="19278" s="62" customFormat="1" x14ac:dyDescent="0.35"/>
    <row r="19279" s="62" customFormat="1" x14ac:dyDescent="0.35"/>
    <row r="19280" s="62" customFormat="1" x14ac:dyDescent="0.35"/>
    <row r="19281" s="62" customFormat="1" x14ac:dyDescent="0.35"/>
    <row r="19282" s="62" customFormat="1" x14ac:dyDescent="0.35"/>
    <row r="19283" s="62" customFormat="1" x14ac:dyDescent="0.35"/>
    <row r="19284" s="62" customFormat="1" x14ac:dyDescent="0.35"/>
    <row r="19285" s="62" customFormat="1" x14ac:dyDescent="0.35"/>
    <row r="19286" s="62" customFormat="1" x14ac:dyDescent="0.35"/>
    <row r="19287" s="62" customFormat="1" x14ac:dyDescent="0.35"/>
    <row r="19288" s="62" customFormat="1" x14ac:dyDescent="0.35"/>
    <row r="19289" s="62" customFormat="1" x14ac:dyDescent="0.35"/>
    <row r="19290" s="62" customFormat="1" x14ac:dyDescent="0.35"/>
    <row r="19291" s="62" customFormat="1" x14ac:dyDescent="0.35"/>
    <row r="19292" s="62" customFormat="1" x14ac:dyDescent="0.35"/>
    <row r="19293" s="62" customFormat="1" x14ac:dyDescent="0.35"/>
    <row r="19294" s="62" customFormat="1" x14ac:dyDescent="0.35"/>
    <row r="19295" s="62" customFormat="1" x14ac:dyDescent="0.35"/>
    <row r="19296" s="62" customFormat="1" x14ac:dyDescent="0.35"/>
    <row r="19297" s="62" customFormat="1" x14ac:dyDescent="0.35"/>
    <row r="19298" s="62" customFormat="1" x14ac:dyDescent="0.35"/>
    <row r="19299" s="62" customFormat="1" x14ac:dyDescent="0.35"/>
    <row r="19300" s="62" customFormat="1" x14ac:dyDescent="0.35"/>
    <row r="19301" s="62" customFormat="1" x14ac:dyDescent="0.35"/>
    <row r="19302" s="62" customFormat="1" x14ac:dyDescent="0.35"/>
    <row r="19303" s="62" customFormat="1" x14ac:dyDescent="0.35"/>
    <row r="19304" s="62" customFormat="1" x14ac:dyDescent="0.35"/>
    <row r="19305" s="62" customFormat="1" x14ac:dyDescent="0.35"/>
    <row r="19306" s="62" customFormat="1" x14ac:dyDescent="0.35"/>
    <row r="19307" s="62" customFormat="1" x14ac:dyDescent="0.35"/>
    <row r="19308" s="62" customFormat="1" x14ac:dyDescent="0.35"/>
    <row r="19309" s="62" customFormat="1" x14ac:dyDescent="0.35"/>
    <row r="19310" s="62" customFormat="1" x14ac:dyDescent="0.35"/>
    <row r="19311" s="62" customFormat="1" x14ac:dyDescent="0.35"/>
    <row r="19312" s="62" customFormat="1" x14ac:dyDescent="0.35"/>
    <row r="19313" s="62" customFormat="1" x14ac:dyDescent="0.35"/>
    <row r="19314" s="62" customFormat="1" x14ac:dyDescent="0.35"/>
    <row r="19315" s="62" customFormat="1" x14ac:dyDescent="0.35"/>
    <row r="19316" s="62" customFormat="1" x14ac:dyDescent="0.35"/>
    <row r="19317" s="62" customFormat="1" x14ac:dyDescent="0.35"/>
    <row r="19318" s="62" customFormat="1" x14ac:dyDescent="0.35"/>
    <row r="19319" s="62" customFormat="1" x14ac:dyDescent="0.35"/>
    <row r="19320" s="62" customFormat="1" x14ac:dyDescent="0.35"/>
    <row r="19321" s="62" customFormat="1" x14ac:dyDescent="0.35"/>
    <row r="19322" s="62" customFormat="1" x14ac:dyDescent="0.35"/>
    <row r="19323" s="62" customFormat="1" x14ac:dyDescent="0.35"/>
    <row r="19324" s="62" customFormat="1" x14ac:dyDescent="0.35"/>
    <row r="19325" s="62" customFormat="1" x14ac:dyDescent="0.35"/>
    <row r="19326" s="62" customFormat="1" x14ac:dyDescent="0.35"/>
    <row r="19327" s="62" customFormat="1" x14ac:dyDescent="0.35"/>
    <row r="19328" s="62" customFormat="1" x14ac:dyDescent="0.35"/>
    <row r="19329" s="62" customFormat="1" x14ac:dyDescent="0.35"/>
    <row r="19330" s="62" customFormat="1" x14ac:dyDescent="0.35"/>
    <row r="19331" s="62" customFormat="1" x14ac:dyDescent="0.35"/>
    <row r="19332" s="62" customFormat="1" x14ac:dyDescent="0.35"/>
    <row r="19333" s="62" customFormat="1" x14ac:dyDescent="0.35"/>
    <row r="19334" s="62" customFormat="1" x14ac:dyDescent="0.35"/>
    <row r="19335" s="62" customFormat="1" x14ac:dyDescent="0.35"/>
    <row r="19336" s="62" customFormat="1" x14ac:dyDescent="0.35"/>
    <row r="19337" s="62" customFormat="1" x14ac:dyDescent="0.35"/>
    <row r="19338" s="62" customFormat="1" x14ac:dyDescent="0.35"/>
    <row r="19339" s="62" customFormat="1" x14ac:dyDescent="0.35"/>
    <row r="19340" s="62" customFormat="1" x14ac:dyDescent="0.35"/>
    <row r="19341" s="62" customFormat="1" x14ac:dyDescent="0.35"/>
    <row r="19342" s="62" customFormat="1" x14ac:dyDescent="0.35"/>
    <row r="19343" s="62" customFormat="1" x14ac:dyDescent="0.35"/>
    <row r="19344" s="62" customFormat="1" x14ac:dyDescent="0.35"/>
    <row r="19345" s="62" customFormat="1" x14ac:dyDescent="0.35"/>
    <row r="19346" s="62" customFormat="1" x14ac:dyDescent="0.35"/>
    <row r="19347" s="62" customFormat="1" x14ac:dyDescent="0.35"/>
    <row r="19348" s="62" customFormat="1" x14ac:dyDescent="0.35"/>
    <row r="19349" s="62" customFormat="1" x14ac:dyDescent="0.35"/>
    <row r="19350" s="62" customFormat="1" x14ac:dyDescent="0.35"/>
    <row r="19351" s="62" customFormat="1" x14ac:dyDescent="0.35"/>
    <row r="19352" s="62" customFormat="1" x14ac:dyDescent="0.35"/>
    <row r="19353" s="62" customFormat="1" x14ac:dyDescent="0.35"/>
    <row r="19354" s="62" customFormat="1" x14ac:dyDescent="0.35"/>
    <row r="19355" s="62" customFormat="1" x14ac:dyDescent="0.35"/>
    <row r="19356" s="62" customFormat="1" x14ac:dyDescent="0.35"/>
    <row r="19357" s="62" customFormat="1" x14ac:dyDescent="0.35"/>
    <row r="19358" s="62" customFormat="1" x14ac:dyDescent="0.35"/>
    <row r="19359" s="62" customFormat="1" x14ac:dyDescent="0.35"/>
    <row r="19360" s="62" customFormat="1" x14ac:dyDescent="0.35"/>
    <row r="19361" s="62" customFormat="1" x14ac:dyDescent="0.35"/>
    <row r="19362" s="62" customFormat="1" x14ac:dyDescent="0.35"/>
    <row r="19363" s="62" customFormat="1" x14ac:dyDescent="0.35"/>
    <row r="19364" s="62" customFormat="1" x14ac:dyDescent="0.35"/>
    <row r="19365" s="62" customFormat="1" x14ac:dyDescent="0.35"/>
    <row r="19366" s="62" customFormat="1" x14ac:dyDescent="0.35"/>
    <row r="19367" s="62" customFormat="1" x14ac:dyDescent="0.35"/>
    <row r="19368" s="62" customFormat="1" x14ac:dyDescent="0.35"/>
    <row r="19369" s="62" customFormat="1" x14ac:dyDescent="0.35"/>
    <row r="19370" s="62" customFormat="1" x14ac:dyDescent="0.35"/>
    <row r="19371" s="62" customFormat="1" x14ac:dyDescent="0.35"/>
    <row r="19372" s="62" customFormat="1" x14ac:dyDescent="0.35"/>
    <row r="19373" s="62" customFormat="1" x14ac:dyDescent="0.35"/>
    <row r="19374" s="62" customFormat="1" x14ac:dyDescent="0.35"/>
    <row r="19375" s="62" customFormat="1" x14ac:dyDescent="0.35"/>
    <row r="19376" s="62" customFormat="1" x14ac:dyDescent="0.35"/>
    <row r="19377" s="62" customFormat="1" x14ac:dyDescent="0.35"/>
    <row r="19378" s="62" customFormat="1" x14ac:dyDescent="0.35"/>
    <row r="19379" s="62" customFormat="1" x14ac:dyDescent="0.35"/>
    <row r="19380" s="62" customFormat="1" x14ac:dyDescent="0.35"/>
    <row r="19381" s="62" customFormat="1" x14ac:dyDescent="0.35"/>
    <row r="19382" s="62" customFormat="1" x14ac:dyDescent="0.35"/>
    <row r="19383" s="62" customFormat="1" x14ac:dyDescent="0.35"/>
    <row r="19384" s="62" customFormat="1" x14ac:dyDescent="0.35"/>
    <row r="19385" s="62" customFormat="1" x14ac:dyDescent="0.35"/>
    <row r="19386" s="62" customFormat="1" x14ac:dyDescent="0.35"/>
    <row r="19387" s="62" customFormat="1" x14ac:dyDescent="0.35"/>
    <row r="19388" s="62" customFormat="1" x14ac:dyDescent="0.35"/>
    <row r="19389" s="62" customFormat="1" x14ac:dyDescent="0.35"/>
    <row r="19390" s="62" customFormat="1" x14ac:dyDescent="0.35"/>
    <row r="19391" s="62" customFormat="1" x14ac:dyDescent="0.35"/>
    <row r="19392" s="62" customFormat="1" x14ac:dyDescent="0.35"/>
    <row r="19393" s="62" customFormat="1" x14ac:dyDescent="0.35"/>
    <row r="19394" s="62" customFormat="1" x14ac:dyDescent="0.35"/>
    <row r="19395" s="62" customFormat="1" x14ac:dyDescent="0.35"/>
    <row r="19396" s="62" customFormat="1" x14ac:dyDescent="0.35"/>
    <row r="19397" s="62" customFormat="1" x14ac:dyDescent="0.35"/>
    <row r="19398" s="62" customFormat="1" x14ac:dyDescent="0.35"/>
    <row r="19399" s="62" customFormat="1" x14ac:dyDescent="0.35"/>
    <row r="19400" s="62" customFormat="1" x14ac:dyDescent="0.35"/>
    <row r="19401" s="62" customFormat="1" x14ac:dyDescent="0.35"/>
    <row r="19402" s="62" customFormat="1" x14ac:dyDescent="0.35"/>
    <row r="19403" s="62" customFormat="1" x14ac:dyDescent="0.35"/>
    <row r="19404" s="62" customFormat="1" x14ac:dyDescent="0.35"/>
    <row r="19405" s="62" customFormat="1" x14ac:dyDescent="0.35"/>
    <row r="19406" s="62" customFormat="1" x14ac:dyDescent="0.35"/>
    <row r="19407" s="62" customFormat="1" x14ac:dyDescent="0.35"/>
    <row r="19408" s="62" customFormat="1" x14ac:dyDescent="0.35"/>
    <row r="19409" s="62" customFormat="1" x14ac:dyDescent="0.35"/>
    <row r="19410" s="62" customFormat="1" x14ac:dyDescent="0.35"/>
    <row r="19411" s="62" customFormat="1" x14ac:dyDescent="0.35"/>
    <row r="19412" s="62" customFormat="1" x14ac:dyDescent="0.35"/>
    <row r="19413" s="62" customFormat="1" x14ac:dyDescent="0.35"/>
    <row r="19414" s="62" customFormat="1" x14ac:dyDescent="0.35"/>
    <row r="19415" s="62" customFormat="1" x14ac:dyDescent="0.35"/>
    <row r="19416" s="62" customFormat="1" x14ac:dyDescent="0.35"/>
    <row r="19417" s="62" customFormat="1" x14ac:dyDescent="0.35"/>
    <row r="19418" s="62" customFormat="1" x14ac:dyDescent="0.35"/>
    <row r="19419" s="62" customFormat="1" x14ac:dyDescent="0.35"/>
    <row r="19420" s="62" customFormat="1" x14ac:dyDescent="0.35"/>
    <row r="19421" s="62" customFormat="1" x14ac:dyDescent="0.35"/>
    <row r="19422" s="62" customFormat="1" x14ac:dyDescent="0.35"/>
    <row r="19423" s="62" customFormat="1" x14ac:dyDescent="0.35"/>
    <row r="19424" s="62" customFormat="1" x14ac:dyDescent="0.35"/>
    <row r="19425" s="62" customFormat="1" x14ac:dyDescent="0.35"/>
    <row r="19426" s="62" customFormat="1" x14ac:dyDescent="0.35"/>
    <row r="19427" s="62" customFormat="1" x14ac:dyDescent="0.35"/>
    <row r="19428" s="62" customFormat="1" x14ac:dyDescent="0.35"/>
    <row r="19429" s="62" customFormat="1" x14ac:dyDescent="0.35"/>
    <row r="19430" s="62" customFormat="1" x14ac:dyDescent="0.35"/>
    <row r="19431" s="62" customFormat="1" x14ac:dyDescent="0.35"/>
    <row r="19432" s="62" customFormat="1" x14ac:dyDescent="0.35"/>
    <row r="19433" s="62" customFormat="1" x14ac:dyDescent="0.35"/>
    <row r="19434" s="62" customFormat="1" x14ac:dyDescent="0.35"/>
    <row r="19435" s="62" customFormat="1" x14ac:dyDescent="0.35"/>
    <row r="19436" s="62" customFormat="1" x14ac:dyDescent="0.35"/>
    <row r="19437" s="62" customFormat="1" x14ac:dyDescent="0.35"/>
    <row r="19438" s="62" customFormat="1" x14ac:dyDescent="0.35"/>
    <row r="19439" s="62" customFormat="1" x14ac:dyDescent="0.35"/>
    <row r="19440" s="62" customFormat="1" x14ac:dyDescent="0.35"/>
    <row r="19441" s="62" customFormat="1" x14ac:dyDescent="0.35"/>
    <row r="19442" s="62" customFormat="1" x14ac:dyDescent="0.35"/>
    <row r="19443" s="62" customFormat="1" x14ac:dyDescent="0.35"/>
    <row r="19444" s="62" customFormat="1" x14ac:dyDescent="0.35"/>
    <row r="19445" s="62" customFormat="1" x14ac:dyDescent="0.35"/>
    <row r="19446" s="62" customFormat="1" x14ac:dyDescent="0.35"/>
    <row r="19447" s="62" customFormat="1" x14ac:dyDescent="0.35"/>
    <row r="19448" s="62" customFormat="1" x14ac:dyDescent="0.35"/>
    <row r="19449" s="62" customFormat="1" x14ac:dyDescent="0.35"/>
    <row r="19450" s="62" customFormat="1" x14ac:dyDescent="0.35"/>
    <row r="19451" s="62" customFormat="1" x14ac:dyDescent="0.35"/>
    <row r="19452" s="62" customFormat="1" x14ac:dyDescent="0.35"/>
    <row r="19453" s="62" customFormat="1" x14ac:dyDescent="0.35"/>
    <row r="19454" s="62" customFormat="1" x14ac:dyDescent="0.35"/>
    <row r="19455" s="62" customFormat="1" x14ac:dyDescent="0.35"/>
    <row r="19456" s="62" customFormat="1" x14ac:dyDescent="0.35"/>
    <row r="19457" s="62" customFormat="1" x14ac:dyDescent="0.35"/>
    <row r="19458" s="62" customFormat="1" x14ac:dyDescent="0.35"/>
    <row r="19459" s="62" customFormat="1" x14ac:dyDescent="0.35"/>
    <row r="19460" s="62" customFormat="1" x14ac:dyDescent="0.35"/>
    <row r="19461" s="62" customFormat="1" x14ac:dyDescent="0.35"/>
    <row r="19462" s="62" customFormat="1" x14ac:dyDescent="0.35"/>
    <row r="19463" s="62" customFormat="1" x14ac:dyDescent="0.35"/>
    <row r="19464" s="62" customFormat="1" x14ac:dyDescent="0.35"/>
    <row r="19465" s="62" customFormat="1" x14ac:dyDescent="0.35"/>
    <row r="19466" s="62" customFormat="1" x14ac:dyDescent="0.35"/>
    <row r="19467" s="62" customFormat="1" x14ac:dyDescent="0.35"/>
    <row r="19468" s="62" customFormat="1" x14ac:dyDescent="0.35"/>
    <row r="19469" s="62" customFormat="1" x14ac:dyDescent="0.35"/>
    <row r="19470" s="62" customFormat="1" x14ac:dyDescent="0.35"/>
    <row r="19471" s="62" customFormat="1" x14ac:dyDescent="0.35"/>
    <row r="19472" s="62" customFormat="1" x14ac:dyDescent="0.35"/>
    <row r="19473" s="62" customFormat="1" x14ac:dyDescent="0.35"/>
    <row r="19474" s="62" customFormat="1" x14ac:dyDescent="0.35"/>
    <row r="19475" s="62" customFormat="1" x14ac:dyDescent="0.35"/>
    <row r="19476" s="62" customFormat="1" x14ac:dyDescent="0.35"/>
    <row r="19477" s="62" customFormat="1" x14ac:dyDescent="0.35"/>
    <row r="19478" s="62" customFormat="1" x14ac:dyDescent="0.35"/>
    <row r="19479" s="62" customFormat="1" x14ac:dyDescent="0.35"/>
    <row r="19480" s="62" customFormat="1" x14ac:dyDescent="0.35"/>
    <row r="19481" s="62" customFormat="1" x14ac:dyDescent="0.35"/>
    <row r="19482" s="62" customFormat="1" x14ac:dyDescent="0.35"/>
    <row r="19483" s="62" customFormat="1" x14ac:dyDescent="0.35"/>
    <row r="19484" s="62" customFormat="1" x14ac:dyDescent="0.35"/>
    <row r="19485" s="62" customFormat="1" x14ac:dyDescent="0.35"/>
    <row r="19486" s="62" customFormat="1" x14ac:dyDescent="0.35"/>
    <row r="19487" s="62" customFormat="1" x14ac:dyDescent="0.35"/>
    <row r="19488" s="62" customFormat="1" x14ac:dyDescent="0.35"/>
    <row r="19489" s="62" customFormat="1" x14ac:dyDescent="0.35"/>
    <row r="19490" s="62" customFormat="1" x14ac:dyDescent="0.35"/>
    <row r="19491" s="62" customFormat="1" x14ac:dyDescent="0.35"/>
    <row r="19492" s="62" customFormat="1" x14ac:dyDescent="0.35"/>
    <row r="19493" s="62" customFormat="1" x14ac:dyDescent="0.35"/>
    <row r="19494" s="62" customFormat="1" x14ac:dyDescent="0.35"/>
    <row r="19495" s="62" customFormat="1" x14ac:dyDescent="0.35"/>
    <row r="19496" s="62" customFormat="1" x14ac:dyDescent="0.35"/>
    <row r="19497" s="62" customFormat="1" x14ac:dyDescent="0.35"/>
    <row r="19498" s="62" customFormat="1" x14ac:dyDescent="0.35"/>
    <row r="19499" s="62" customFormat="1" x14ac:dyDescent="0.35"/>
    <row r="19500" s="62" customFormat="1" x14ac:dyDescent="0.35"/>
    <row r="19501" s="62" customFormat="1" x14ac:dyDescent="0.35"/>
    <row r="19502" s="62" customFormat="1" x14ac:dyDescent="0.35"/>
    <row r="19503" s="62" customFormat="1" x14ac:dyDescent="0.35"/>
    <row r="19504" s="62" customFormat="1" x14ac:dyDescent="0.35"/>
    <row r="19505" s="62" customFormat="1" x14ac:dyDescent="0.35"/>
    <row r="19506" s="62" customFormat="1" x14ac:dyDescent="0.35"/>
    <row r="19507" s="62" customFormat="1" x14ac:dyDescent="0.35"/>
    <row r="19508" s="62" customFormat="1" x14ac:dyDescent="0.35"/>
    <row r="19509" s="62" customFormat="1" x14ac:dyDescent="0.35"/>
    <row r="19510" s="62" customFormat="1" x14ac:dyDescent="0.35"/>
    <row r="19511" s="62" customFormat="1" x14ac:dyDescent="0.35"/>
    <row r="19512" s="62" customFormat="1" x14ac:dyDescent="0.35"/>
    <row r="19513" s="62" customFormat="1" x14ac:dyDescent="0.35"/>
    <row r="19514" s="62" customFormat="1" x14ac:dyDescent="0.35"/>
    <row r="19515" s="62" customFormat="1" x14ac:dyDescent="0.35"/>
    <row r="19516" s="62" customFormat="1" x14ac:dyDescent="0.35"/>
    <row r="19517" s="62" customFormat="1" x14ac:dyDescent="0.35"/>
    <row r="19518" s="62" customFormat="1" x14ac:dyDescent="0.35"/>
    <row r="19519" s="62" customFormat="1" x14ac:dyDescent="0.35"/>
    <row r="19520" s="62" customFormat="1" x14ac:dyDescent="0.35"/>
    <row r="19521" s="62" customFormat="1" x14ac:dyDescent="0.35"/>
    <row r="19522" s="62" customFormat="1" x14ac:dyDescent="0.35"/>
    <row r="19523" s="62" customFormat="1" x14ac:dyDescent="0.35"/>
    <row r="19524" s="62" customFormat="1" x14ac:dyDescent="0.35"/>
    <row r="19525" s="62" customFormat="1" x14ac:dyDescent="0.35"/>
    <row r="19526" s="62" customFormat="1" x14ac:dyDescent="0.35"/>
    <row r="19527" s="62" customFormat="1" x14ac:dyDescent="0.35"/>
    <row r="19528" s="62" customFormat="1" x14ac:dyDescent="0.35"/>
    <row r="19529" s="62" customFormat="1" x14ac:dyDescent="0.35"/>
    <row r="19530" s="62" customFormat="1" x14ac:dyDescent="0.35"/>
    <row r="19531" s="62" customFormat="1" x14ac:dyDescent="0.35"/>
    <row r="19532" s="62" customFormat="1" x14ac:dyDescent="0.35"/>
    <row r="19533" s="62" customFormat="1" x14ac:dyDescent="0.35"/>
    <row r="19534" s="62" customFormat="1" x14ac:dyDescent="0.35"/>
    <row r="19535" s="62" customFormat="1" x14ac:dyDescent="0.35"/>
    <row r="19536" s="62" customFormat="1" x14ac:dyDescent="0.35"/>
    <row r="19537" s="62" customFormat="1" x14ac:dyDescent="0.35"/>
    <row r="19538" s="62" customFormat="1" x14ac:dyDescent="0.35"/>
    <row r="19539" s="62" customFormat="1" x14ac:dyDescent="0.35"/>
    <row r="19540" s="62" customFormat="1" x14ac:dyDescent="0.35"/>
    <row r="19541" s="62" customFormat="1" x14ac:dyDescent="0.35"/>
    <row r="19542" s="62" customFormat="1" x14ac:dyDescent="0.35"/>
    <row r="19543" s="62" customFormat="1" x14ac:dyDescent="0.35"/>
    <row r="19544" s="62" customFormat="1" x14ac:dyDescent="0.35"/>
    <row r="19545" s="62" customFormat="1" x14ac:dyDescent="0.35"/>
    <row r="19546" s="62" customFormat="1" x14ac:dyDescent="0.35"/>
    <row r="19547" s="62" customFormat="1" x14ac:dyDescent="0.35"/>
    <row r="19548" s="62" customFormat="1" x14ac:dyDescent="0.35"/>
    <row r="19549" s="62" customFormat="1" x14ac:dyDescent="0.35"/>
    <row r="19550" s="62" customFormat="1" x14ac:dyDescent="0.35"/>
    <row r="19551" s="62" customFormat="1" x14ac:dyDescent="0.35"/>
    <row r="19552" s="62" customFormat="1" x14ac:dyDescent="0.35"/>
    <row r="19553" s="62" customFormat="1" x14ac:dyDescent="0.35"/>
    <row r="19554" s="62" customFormat="1" x14ac:dyDescent="0.35"/>
    <row r="19555" s="62" customFormat="1" x14ac:dyDescent="0.35"/>
    <row r="19556" s="62" customFormat="1" x14ac:dyDescent="0.35"/>
    <row r="19557" s="62" customFormat="1" x14ac:dyDescent="0.35"/>
    <row r="19558" s="62" customFormat="1" x14ac:dyDescent="0.35"/>
    <row r="19559" s="62" customFormat="1" x14ac:dyDescent="0.35"/>
    <row r="19560" s="62" customFormat="1" x14ac:dyDescent="0.35"/>
    <row r="19561" s="62" customFormat="1" x14ac:dyDescent="0.35"/>
    <row r="19562" s="62" customFormat="1" x14ac:dyDescent="0.35"/>
    <row r="19563" s="62" customFormat="1" x14ac:dyDescent="0.35"/>
    <row r="19564" s="62" customFormat="1" x14ac:dyDescent="0.35"/>
    <row r="19565" s="62" customFormat="1" x14ac:dyDescent="0.35"/>
    <row r="19566" s="62" customFormat="1" x14ac:dyDescent="0.35"/>
    <row r="19567" s="62" customFormat="1" x14ac:dyDescent="0.35"/>
    <row r="19568" s="62" customFormat="1" x14ac:dyDescent="0.35"/>
    <row r="19569" s="62" customFormat="1" x14ac:dyDescent="0.35"/>
    <row r="19570" s="62" customFormat="1" x14ac:dyDescent="0.35"/>
    <row r="19571" s="62" customFormat="1" x14ac:dyDescent="0.35"/>
    <row r="19572" s="62" customFormat="1" x14ac:dyDescent="0.35"/>
    <row r="19573" s="62" customFormat="1" x14ac:dyDescent="0.35"/>
    <row r="19574" s="62" customFormat="1" x14ac:dyDescent="0.35"/>
    <row r="19575" s="62" customFormat="1" x14ac:dyDescent="0.35"/>
    <row r="19576" s="62" customFormat="1" x14ac:dyDescent="0.35"/>
    <row r="19577" s="62" customFormat="1" x14ac:dyDescent="0.35"/>
    <row r="19578" s="62" customFormat="1" x14ac:dyDescent="0.35"/>
    <row r="19579" s="62" customFormat="1" x14ac:dyDescent="0.35"/>
    <row r="19580" s="62" customFormat="1" x14ac:dyDescent="0.35"/>
    <row r="19581" s="62" customFormat="1" x14ac:dyDescent="0.35"/>
    <row r="19582" s="62" customFormat="1" x14ac:dyDescent="0.35"/>
    <row r="19583" s="62" customFormat="1" x14ac:dyDescent="0.35"/>
    <row r="19584" s="62" customFormat="1" x14ac:dyDescent="0.35"/>
    <row r="19585" s="62" customFormat="1" x14ac:dyDescent="0.35"/>
    <row r="19586" s="62" customFormat="1" x14ac:dyDescent="0.35"/>
    <row r="19587" s="62" customFormat="1" x14ac:dyDescent="0.35"/>
    <row r="19588" s="62" customFormat="1" x14ac:dyDescent="0.35"/>
    <row r="19589" s="62" customFormat="1" x14ac:dyDescent="0.35"/>
    <row r="19590" s="62" customFormat="1" x14ac:dyDescent="0.35"/>
    <row r="19591" s="62" customFormat="1" x14ac:dyDescent="0.35"/>
    <row r="19592" s="62" customFormat="1" x14ac:dyDescent="0.35"/>
    <row r="19593" s="62" customFormat="1" x14ac:dyDescent="0.35"/>
    <row r="19594" s="62" customFormat="1" x14ac:dyDescent="0.35"/>
    <row r="19595" s="62" customFormat="1" x14ac:dyDescent="0.35"/>
    <row r="19596" s="62" customFormat="1" x14ac:dyDescent="0.35"/>
    <row r="19597" s="62" customFormat="1" x14ac:dyDescent="0.35"/>
    <row r="19598" s="62" customFormat="1" x14ac:dyDescent="0.35"/>
    <row r="19599" s="62" customFormat="1" x14ac:dyDescent="0.35"/>
    <row r="19600" s="62" customFormat="1" x14ac:dyDescent="0.35"/>
    <row r="19601" s="62" customFormat="1" x14ac:dyDescent="0.35"/>
    <row r="19602" s="62" customFormat="1" x14ac:dyDescent="0.35"/>
    <row r="19603" s="62" customFormat="1" x14ac:dyDescent="0.35"/>
    <row r="19604" s="62" customFormat="1" x14ac:dyDescent="0.35"/>
    <row r="19605" s="62" customFormat="1" x14ac:dyDescent="0.35"/>
    <row r="19606" s="62" customFormat="1" x14ac:dyDescent="0.35"/>
    <row r="19607" s="62" customFormat="1" x14ac:dyDescent="0.35"/>
    <row r="19608" s="62" customFormat="1" x14ac:dyDescent="0.35"/>
    <row r="19609" s="62" customFormat="1" x14ac:dyDescent="0.35"/>
    <row r="19610" s="62" customFormat="1" x14ac:dyDescent="0.35"/>
    <row r="19611" s="62" customFormat="1" x14ac:dyDescent="0.35"/>
    <row r="19612" s="62" customFormat="1" x14ac:dyDescent="0.35"/>
    <row r="19613" s="62" customFormat="1" x14ac:dyDescent="0.35"/>
    <row r="19614" s="62" customFormat="1" x14ac:dyDescent="0.35"/>
    <row r="19615" s="62" customFormat="1" x14ac:dyDescent="0.35"/>
    <row r="19616" s="62" customFormat="1" x14ac:dyDescent="0.35"/>
    <row r="19617" s="62" customFormat="1" x14ac:dyDescent="0.35"/>
    <row r="19618" s="62" customFormat="1" x14ac:dyDescent="0.35"/>
    <row r="19619" s="62" customFormat="1" x14ac:dyDescent="0.35"/>
    <row r="19620" s="62" customFormat="1" x14ac:dyDescent="0.35"/>
    <row r="19621" s="62" customFormat="1" x14ac:dyDescent="0.35"/>
    <row r="19622" s="62" customFormat="1" x14ac:dyDescent="0.35"/>
    <row r="19623" s="62" customFormat="1" x14ac:dyDescent="0.35"/>
    <row r="19624" s="62" customFormat="1" x14ac:dyDescent="0.35"/>
    <row r="19625" s="62" customFormat="1" x14ac:dyDescent="0.35"/>
    <row r="19626" s="62" customFormat="1" x14ac:dyDescent="0.35"/>
    <row r="19627" s="62" customFormat="1" x14ac:dyDescent="0.35"/>
    <row r="19628" s="62" customFormat="1" x14ac:dyDescent="0.35"/>
    <row r="19629" s="62" customFormat="1" x14ac:dyDescent="0.35"/>
    <row r="19630" s="62" customFormat="1" x14ac:dyDescent="0.35"/>
    <row r="19631" s="62" customFormat="1" x14ac:dyDescent="0.35"/>
    <row r="19632" s="62" customFormat="1" x14ac:dyDescent="0.35"/>
    <row r="19633" s="62" customFormat="1" x14ac:dyDescent="0.35"/>
    <row r="19634" s="62" customFormat="1" x14ac:dyDescent="0.35"/>
    <row r="19635" s="62" customFormat="1" x14ac:dyDescent="0.35"/>
    <row r="19636" s="62" customFormat="1" x14ac:dyDescent="0.35"/>
    <row r="19637" s="62" customFormat="1" x14ac:dyDescent="0.35"/>
    <row r="19638" s="62" customFormat="1" x14ac:dyDescent="0.35"/>
    <row r="19639" s="62" customFormat="1" x14ac:dyDescent="0.35"/>
    <row r="19640" s="62" customFormat="1" x14ac:dyDescent="0.35"/>
    <row r="19641" s="62" customFormat="1" x14ac:dyDescent="0.35"/>
    <row r="19642" s="62" customFormat="1" x14ac:dyDescent="0.35"/>
    <row r="19643" s="62" customFormat="1" x14ac:dyDescent="0.35"/>
    <row r="19644" s="62" customFormat="1" x14ac:dyDescent="0.35"/>
    <row r="19645" s="62" customFormat="1" x14ac:dyDescent="0.35"/>
    <row r="19646" s="62" customFormat="1" x14ac:dyDescent="0.35"/>
    <row r="19647" s="62" customFormat="1" x14ac:dyDescent="0.35"/>
    <row r="19648" s="62" customFormat="1" x14ac:dyDescent="0.35"/>
    <row r="19649" s="62" customFormat="1" x14ac:dyDescent="0.35"/>
    <row r="19650" s="62" customFormat="1" x14ac:dyDescent="0.35"/>
    <row r="19651" s="62" customFormat="1" x14ac:dyDescent="0.35"/>
    <row r="19652" s="62" customFormat="1" x14ac:dyDescent="0.35"/>
    <row r="19653" s="62" customFormat="1" x14ac:dyDescent="0.35"/>
    <row r="19654" s="62" customFormat="1" x14ac:dyDescent="0.35"/>
    <row r="19655" s="62" customFormat="1" x14ac:dyDescent="0.35"/>
    <row r="19656" s="62" customFormat="1" x14ac:dyDescent="0.35"/>
    <row r="19657" s="62" customFormat="1" x14ac:dyDescent="0.35"/>
    <row r="19658" s="62" customFormat="1" x14ac:dyDescent="0.35"/>
    <row r="19659" s="62" customFormat="1" x14ac:dyDescent="0.35"/>
    <row r="19660" s="62" customFormat="1" x14ac:dyDescent="0.35"/>
    <row r="19661" s="62" customFormat="1" x14ac:dyDescent="0.35"/>
    <row r="19662" s="62" customFormat="1" x14ac:dyDescent="0.35"/>
    <row r="19663" s="62" customFormat="1" x14ac:dyDescent="0.35"/>
    <row r="19664" s="62" customFormat="1" x14ac:dyDescent="0.35"/>
    <row r="19665" s="62" customFormat="1" x14ac:dyDescent="0.35"/>
    <row r="19666" s="62" customFormat="1" x14ac:dyDescent="0.35"/>
    <row r="19667" s="62" customFormat="1" x14ac:dyDescent="0.35"/>
    <row r="19668" s="62" customFormat="1" x14ac:dyDescent="0.35"/>
    <row r="19669" s="62" customFormat="1" x14ac:dyDescent="0.35"/>
    <row r="19670" s="62" customFormat="1" x14ac:dyDescent="0.35"/>
    <row r="19671" s="62" customFormat="1" x14ac:dyDescent="0.35"/>
    <row r="19672" s="62" customFormat="1" x14ac:dyDescent="0.35"/>
    <row r="19673" s="62" customFormat="1" x14ac:dyDescent="0.35"/>
    <row r="19674" s="62" customFormat="1" x14ac:dyDescent="0.35"/>
    <row r="19675" s="62" customFormat="1" x14ac:dyDescent="0.35"/>
    <row r="19676" s="62" customFormat="1" x14ac:dyDescent="0.35"/>
    <row r="19677" s="62" customFormat="1" x14ac:dyDescent="0.35"/>
    <row r="19678" s="62" customFormat="1" x14ac:dyDescent="0.35"/>
    <row r="19679" s="62" customFormat="1" x14ac:dyDescent="0.35"/>
    <row r="19680" s="62" customFormat="1" x14ac:dyDescent="0.35"/>
    <row r="19681" s="62" customFormat="1" x14ac:dyDescent="0.35"/>
    <row r="19682" s="62" customFormat="1" x14ac:dyDescent="0.35"/>
    <row r="19683" s="62" customFormat="1" x14ac:dyDescent="0.35"/>
    <row r="19684" s="62" customFormat="1" x14ac:dyDescent="0.35"/>
    <row r="19685" s="62" customFormat="1" x14ac:dyDescent="0.35"/>
    <row r="19686" s="62" customFormat="1" x14ac:dyDescent="0.35"/>
    <row r="19687" s="62" customFormat="1" x14ac:dyDescent="0.35"/>
    <row r="19688" s="62" customFormat="1" x14ac:dyDescent="0.35"/>
    <row r="19689" s="62" customFormat="1" x14ac:dyDescent="0.35"/>
    <row r="19690" s="62" customFormat="1" x14ac:dyDescent="0.35"/>
    <row r="19691" s="62" customFormat="1" x14ac:dyDescent="0.35"/>
    <row r="19692" s="62" customFormat="1" x14ac:dyDescent="0.35"/>
    <row r="19693" s="62" customFormat="1" x14ac:dyDescent="0.35"/>
    <row r="19694" s="62" customFormat="1" x14ac:dyDescent="0.35"/>
    <row r="19695" s="62" customFormat="1" x14ac:dyDescent="0.35"/>
    <row r="19696" s="62" customFormat="1" x14ac:dyDescent="0.35"/>
    <row r="19697" s="62" customFormat="1" x14ac:dyDescent="0.35"/>
    <row r="19698" s="62" customFormat="1" x14ac:dyDescent="0.35"/>
    <row r="19699" s="62" customFormat="1" x14ac:dyDescent="0.35"/>
    <row r="19700" s="62" customFormat="1" x14ac:dyDescent="0.35"/>
    <row r="19701" s="62" customFormat="1" x14ac:dyDescent="0.35"/>
    <row r="19702" s="62" customFormat="1" x14ac:dyDescent="0.35"/>
    <row r="19703" s="62" customFormat="1" x14ac:dyDescent="0.35"/>
    <row r="19704" s="62" customFormat="1" x14ac:dyDescent="0.35"/>
    <row r="19705" s="62" customFormat="1" x14ac:dyDescent="0.35"/>
    <row r="19706" s="62" customFormat="1" x14ac:dyDescent="0.35"/>
    <row r="19707" s="62" customFormat="1" x14ac:dyDescent="0.35"/>
    <row r="19708" s="62" customFormat="1" x14ac:dyDescent="0.35"/>
    <row r="19709" s="62" customFormat="1" x14ac:dyDescent="0.35"/>
    <row r="19710" s="62" customFormat="1" x14ac:dyDescent="0.35"/>
    <row r="19711" s="62" customFormat="1" x14ac:dyDescent="0.35"/>
    <row r="19712" s="62" customFormat="1" x14ac:dyDescent="0.35"/>
    <row r="19713" s="62" customFormat="1" x14ac:dyDescent="0.35"/>
    <row r="19714" s="62" customFormat="1" x14ac:dyDescent="0.35"/>
    <row r="19715" s="62" customFormat="1" x14ac:dyDescent="0.35"/>
    <row r="19716" s="62" customFormat="1" x14ac:dyDescent="0.35"/>
    <row r="19717" s="62" customFormat="1" x14ac:dyDescent="0.35"/>
    <row r="19718" s="62" customFormat="1" x14ac:dyDescent="0.35"/>
    <row r="19719" s="62" customFormat="1" x14ac:dyDescent="0.35"/>
    <row r="19720" s="62" customFormat="1" x14ac:dyDescent="0.35"/>
    <row r="19721" s="62" customFormat="1" x14ac:dyDescent="0.35"/>
    <row r="19722" s="62" customFormat="1" x14ac:dyDescent="0.35"/>
    <row r="19723" s="62" customFormat="1" x14ac:dyDescent="0.35"/>
    <row r="19724" s="62" customFormat="1" x14ac:dyDescent="0.35"/>
    <row r="19725" s="62" customFormat="1" x14ac:dyDescent="0.35"/>
    <row r="19726" s="62" customFormat="1" x14ac:dyDescent="0.35"/>
    <row r="19727" s="62" customFormat="1" x14ac:dyDescent="0.35"/>
    <row r="19728" s="62" customFormat="1" x14ac:dyDescent="0.35"/>
    <row r="19729" s="62" customFormat="1" x14ac:dyDescent="0.35"/>
    <row r="19730" s="62" customFormat="1" x14ac:dyDescent="0.35"/>
    <row r="19731" s="62" customFormat="1" x14ac:dyDescent="0.35"/>
    <row r="19732" s="62" customFormat="1" x14ac:dyDescent="0.35"/>
    <row r="19733" s="62" customFormat="1" x14ac:dyDescent="0.35"/>
    <row r="19734" s="62" customFormat="1" x14ac:dyDescent="0.35"/>
    <row r="19735" s="62" customFormat="1" x14ac:dyDescent="0.35"/>
    <row r="19736" s="62" customFormat="1" x14ac:dyDescent="0.35"/>
    <row r="19737" s="62" customFormat="1" x14ac:dyDescent="0.35"/>
    <row r="19738" s="62" customFormat="1" x14ac:dyDescent="0.35"/>
    <row r="19739" s="62" customFormat="1" x14ac:dyDescent="0.35"/>
    <row r="19740" s="62" customFormat="1" x14ac:dyDescent="0.35"/>
    <row r="19741" s="62" customFormat="1" x14ac:dyDescent="0.35"/>
    <row r="19742" s="62" customFormat="1" x14ac:dyDescent="0.35"/>
    <row r="19743" s="62" customFormat="1" x14ac:dyDescent="0.35"/>
    <row r="19744" s="62" customFormat="1" x14ac:dyDescent="0.35"/>
    <row r="19745" s="62" customFormat="1" x14ac:dyDescent="0.35"/>
    <row r="19746" s="62" customFormat="1" x14ac:dyDescent="0.35"/>
    <row r="19747" s="62" customFormat="1" x14ac:dyDescent="0.35"/>
    <row r="19748" s="62" customFormat="1" x14ac:dyDescent="0.35"/>
    <row r="19749" s="62" customFormat="1" x14ac:dyDescent="0.35"/>
    <row r="19750" s="62" customFormat="1" x14ac:dyDescent="0.35"/>
    <row r="19751" s="62" customFormat="1" x14ac:dyDescent="0.35"/>
    <row r="19752" s="62" customFormat="1" x14ac:dyDescent="0.35"/>
    <row r="19753" s="62" customFormat="1" x14ac:dyDescent="0.35"/>
    <row r="19754" s="62" customFormat="1" x14ac:dyDescent="0.35"/>
    <row r="19755" s="62" customFormat="1" x14ac:dyDescent="0.35"/>
    <row r="19756" s="62" customFormat="1" x14ac:dyDescent="0.35"/>
    <row r="19757" s="62" customFormat="1" x14ac:dyDescent="0.35"/>
    <row r="19758" s="62" customFormat="1" x14ac:dyDescent="0.35"/>
    <row r="19759" s="62" customFormat="1" x14ac:dyDescent="0.35"/>
    <row r="19760" s="62" customFormat="1" x14ac:dyDescent="0.35"/>
    <row r="19761" s="62" customFormat="1" x14ac:dyDescent="0.35"/>
    <row r="19762" s="62" customFormat="1" x14ac:dyDescent="0.35"/>
    <row r="19763" s="62" customFormat="1" x14ac:dyDescent="0.35"/>
    <row r="19764" s="62" customFormat="1" x14ac:dyDescent="0.35"/>
    <row r="19765" s="62" customFormat="1" x14ac:dyDescent="0.35"/>
    <row r="19766" s="62" customFormat="1" x14ac:dyDescent="0.35"/>
    <row r="19767" s="62" customFormat="1" x14ac:dyDescent="0.35"/>
    <row r="19768" s="62" customFormat="1" x14ac:dyDescent="0.35"/>
    <row r="19769" s="62" customFormat="1" x14ac:dyDescent="0.35"/>
    <row r="19770" s="62" customFormat="1" x14ac:dyDescent="0.35"/>
    <row r="19771" s="62" customFormat="1" x14ac:dyDescent="0.35"/>
    <row r="19772" s="62" customFormat="1" x14ac:dyDescent="0.35"/>
    <row r="19773" s="62" customFormat="1" x14ac:dyDescent="0.35"/>
    <row r="19774" s="62" customFormat="1" x14ac:dyDescent="0.35"/>
    <row r="19775" s="62" customFormat="1" x14ac:dyDescent="0.35"/>
    <row r="19776" s="62" customFormat="1" x14ac:dyDescent="0.35"/>
    <row r="19777" s="62" customFormat="1" x14ac:dyDescent="0.35"/>
    <row r="19778" s="62" customFormat="1" x14ac:dyDescent="0.35"/>
    <row r="19779" s="62" customFormat="1" x14ac:dyDescent="0.35"/>
    <row r="19780" s="62" customFormat="1" x14ac:dyDescent="0.35"/>
    <row r="19781" s="62" customFormat="1" x14ac:dyDescent="0.35"/>
    <row r="19782" s="62" customFormat="1" x14ac:dyDescent="0.35"/>
    <row r="19783" s="62" customFormat="1" x14ac:dyDescent="0.35"/>
    <row r="19784" s="62" customFormat="1" x14ac:dyDescent="0.35"/>
    <row r="19785" s="62" customFormat="1" x14ac:dyDescent="0.35"/>
    <row r="19786" s="62" customFormat="1" x14ac:dyDescent="0.35"/>
    <row r="19787" s="62" customFormat="1" x14ac:dyDescent="0.35"/>
    <row r="19788" s="62" customFormat="1" x14ac:dyDescent="0.35"/>
    <row r="19789" s="62" customFormat="1" x14ac:dyDescent="0.35"/>
    <row r="19790" s="62" customFormat="1" x14ac:dyDescent="0.35"/>
    <row r="19791" s="62" customFormat="1" x14ac:dyDescent="0.35"/>
    <row r="19792" s="62" customFormat="1" x14ac:dyDescent="0.35"/>
    <row r="19793" s="62" customFormat="1" x14ac:dyDescent="0.35"/>
    <row r="19794" s="62" customFormat="1" x14ac:dyDescent="0.35"/>
    <row r="19795" s="62" customFormat="1" x14ac:dyDescent="0.35"/>
    <row r="19796" s="62" customFormat="1" x14ac:dyDescent="0.35"/>
    <row r="19797" s="62" customFormat="1" x14ac:dyDescent="0.35"/>
    <row r="19798" s="62" customFormat="1" x14ac:dyDescent="0.35"/>
    <row r="19799" s="62" customFormat="1" x14ac:dyDescent="0.35"/>
    <row r="19800" s="62" customFormat="1" x14ac:dyDescent="0.35"/>
    <row r="19801" s="62" customFormat="1" x14ac:dyDescent="0.35"/>
    <row r="19802" s="62" customFormat="1" x14ac:dyDescent="0.35"/>
    <row r="19803" s="62" customFormat="1" x14ac:dyDescent="0.35"/>
    <row r="19804" s="62" customFormat="1" x14ac:dyDescent="0.35"/>
    <row r="19805" s="62" customFormat="1" x14ac:dyDescent="0.35"/>
    <row r="19806" s="62" customFormat="1" x14ac:dyDescent="0.35"/>
    <row r="19807" s="62" customFormat="1" x14ac:dyDescent="0.35"/>
    <row r="19808" s="62" customFormat="1" x14ac:dyDescent="0.35"/>
    <row r="19809" s="62" customFormat="1" x14ac:dyDescent="0.35"/>
    <row r="19810" s="62" customFormat="1" x14ac:dyDescent="0.35"/>
    <row r="19811" s="62" customFormat="1" x14ac:dyDescent="0.35"/>
    <row r="19812" s="62" customFormat="1" x14ac:dyDescent="0.35"/>
    <row r="19813" s="62" customFormat="1" x14ac:dyDescent="0.35"/>
    <row r="19814" s="62" customFormat="1" x14ac:dyDescent="0.35"/>
    <row r="19815" s="62" customFormat="1" x14ac:dyDescent="0.35"/>
    <row r="19816" s="62" customFormat="1" x14ac:dyDescent="0.35"/>
    <row r="19817" s="62" customFormat="1" x14ac:dyDescent="0.35"/>
    <row r="19818" s="62" customFormat="1" x14ac:dyDescent="0.35"/>
    <row r="19819" s="62" customFormat="1" x14ac:dyDescent="0.35"/>
    <row r="19820" s="62" customFormat="1" x14ac:dyDescent="0.35"/>
    <row r="19821" s="62" customFormat="1" x14ac:dyDescent="0.35"/>
    <row r="19822" s="62" customFormat="1" x14ac:dyDescent="0.35"/>
    <row r="19823" s="62" customFormat="1" x14ac:dyDescent="0.35"/>
    <row r="19824" s="62" customFormat="1" x14ac:dyDescent="0.35"/>
    <row r="19825" s="62" customFormat="1" x14ac:dyDescent="0.35"/>
    <row r="19826" s="62" customFormat="1" x14ac:dyDescent="0.35"/>
    <row r="19827" s="62" customFormat="1" x14ac:dyDescent="0.35"/>
    <row r="19828" s="62" customFormat="1" x14ac:dyDescent="0.35"/>
    <row r="19829" s="62" customFormat="1" x14ac:dyDescent="0.35"/>
    <row r="19830" s="62" customFormat="1" x14ac:dyDescent="0.35"/>
    <row r="19831" s="62" customFormat="1" x14ac:dyDescent="0.35"/>
    <row r="19832" s="62" customFormat="1" x14ac:dyDescent="0.35"/>
    <row r="19833" s="62" customFormat="1" x14ac:dyDescent="0.35"/>
    <row r="19834" s="62" customFormat="1" x14ac:dyDescent="0.35"/>
    <row r="19835" s="62" customFormat="1" x14ac:dyDescent="0.35"/>
    <row r="19836" s="62" customFormat="1" x14ac:dyDescent="0.35"/>
    <row r="19837" s="62" customFormat="1" x14ac:dyDescent="0.35"/>
    <row r="19838" s="62" customFormat="1" x14ac:dyDescent="0.35"/>
    <row r="19839" s="62" customFormat="1" x14ac:dyDescent="0.35"/>
    <row r="19840" s="62" customFormat="1" x14ac:dyDescent="0.35"/>
    <row r="19841" s="62" customFormat="1" x14ac:dyDescent="0.35"/>
    <row r="19842" s="62" customFormat="1" x14ac:dyDescent="0.35"/>
    <row r="19843" s="62" customFormat="1" x14ac:dyDescent="0.35"/>
    <row r="19844" s="62" customFormat="1" x14ac:dyDescent="0.35"/>
    <row r="19845" s="62" customFormat="1" x14ac:dyDescent="0.35"/>
    <row r="19846" s="62" customFormat="1" x14ac:dyDescent="0.35"/>
    <row r="19847" s="62" customFormat="1" x14ac:dyDescent="0.35"/>
    <row r="19848" s="62" customFormat="1" x14ac:dyDescent="0.35"/>
    <row r="19849" s="62" customFormat="1" x14ac:dyDescent="0.35"/>
    <row r="19850" s="62" customFormat="1" x14ac:dyDescent="0.35"/>
    <row r="19851" s="62" customFormat="1" x14ac:dyDescent="0.35"/>
    <row r="19852" s="62" customFormat="1" x14ac:dyDescent="0.35"/>
    <row r="19853" s="62" customFormat="1" x14ac:dyDescent="0.35"/>
    <row r="19854" s="62" customFormat="1" x14ac:dyDescent="0.35"/>
    <row r="19855" s="62" customFormat="1" x14ac:dyDescent="0.35"/>
    <row r="19856" s="62" customFormat="1" x14ac:dyDescent="0.35"/>
    <row r="19857" s="62" customFormat="1" x14ac:dyDescent="0.35"/>
    <row r="19858" s="62" customFormat="1" x14ac:dyDescent="0.35"/>
    <row r="19859" s="62" customFormat="1" x14ac:dyDescent="0.35"/>
    <row r="19860" s="62" customFormat="1" x14ac:dyDescent="0.35"/>
    <row r="19861" s="62" customFormat="1" x14ac:dyDescent="0.35"/>
    <row r="19862" s="62" customFormat="1" x14ac:dyDescent="0.35"/>
    <row r="19863" s="62" customFormat="1" x14ac:dyDescent="0.35"/>
    <row r="19864" s="62" customFormat="1" x14ac:dyDescent="0.35"/>
    <row r="19865" s="62" customFormat="1" x14ac:dyDescent="0.35"/>
    <row r="19866" s="62" customFormat="1" x14ac:dyDescent="0.35"/>
    <row r="19867" s="62" customFormat="1" x14ac:dyDescent="0.35"/>
    <row r="19868" s="62" customFormat="1" x14ac:dyDescent="0.35"/>
    <row r="19869" s="62" customFormat="1" x14ac:dyDescent="0.35"/>
    <row r="19870" s="62" customFormat="1" x14ac:dyDescent="0.35"/>
    <row r="19871" s="62" customFormat="1" x14ac:dyDescent="0.35"/>
    <row r="19872" s="62" customFormat="1" x14ac:dyDescent="0.35"/>
    <row r="19873" s="62" customFormat="1" x14ac:dyDescent="0.35"/>
    <row r="19874" s="62" customFormat="1" x14ac:dyDescent="0.35"/>
    <row r="19875" s="62" customFormat="1" x14ac:dyDescent="0.35"/>
    <row r="19876" s="62" customFormat="1" x14ac:dyDescent="0.35"/>
    <row r="19877" s="62" customFormat="1" x14ac:dyDescent="0.35"/>
    <row r="19878" s="62" customFormat="1" x14ac:dyDescent="0.35"/>
    <row r="19879" s="62" customFormat="1" x14ac:dyDescent="0.35"/>
    <row r="19880" s="62" customFormat="1" x14ac:dyDescent="0.35"/>
    <row r="19881" s="62" customFormat="1" x14ac:dyDescent="0.35"/>
    <row r="19882" s="62" customFormat="1" x14ac:dyDescent="0.35"/>
    <row r="19883" s="62" customFormat="1" x14ac:dyDescent="0.35"/>
    <row r="19884" s="62" customFormat="1" x14ac:dyDescent="0.35"/>
    <row r="19885" s="62" customFormat="1" x14ac:dyDescent="0.35"/>
    <row r="19886" s="62" customFormat="1" x14ac:dyDescent="0.35"/>
    <row r="19887" s="62" customFormat="1" x14ac:dyDescent="0.35"/>
    <row r="19888" s="62" customFormat="1" x14ac:dyDescent="0.35"/>
    <row r="19889" s="62" customFormat="1" x14ac:dyDescent="0.35"/>
    <row r="19890" s="62" customFormat="1" x14ac:dyDescent="0.35"/>
    <row r="19891" s="62" customFormat="1" x14ac:dyDescent="0.35"/>
    <row r="19892" s="62" customFormat="1" x14ac:dyDescent="0.35"/>
    <row r="19893" s="62" customFormat="1" x14ac:dyDescent="0.35"/>
    <row r="19894" s="62" customFormat="1" x14ac:dyDescent="0.35"/>
    <row r="19895" s="62" customFormat="1" x14ac:dyDescent="0.35"/>
    <row r="19896" s="62" customFormat="1" x14ac:dyDescent="0.35"/>
    <row r="19897" s="62" customFormat="1" x14ac:dyDescent="0.35"/>
    <row r="19898" s="62" customFormat="1" x14ac:dyDescent="0.35"/>
    <row r="19899" s="62" customFormat="1" x14ac:dyDescent="0.35"/>
    <row r="19900" s="62" customFormat="1" x14ac:dyDescent="0.35"/>
    <row r="19901" s="62" customFormat="1" x14ac:dyDescent="0.35"/>
    <row r="19902" s="62" customFormat="1" x14ac:dyDescent="0.35"/>
    <row r="19903" s="62" customFormat="1" x14ac:dyDescent="0.35"/>
    <row r="19904" s="62" customFormat="1" x14ac:dyDescent="0.35"/>
    <row r="19905" s="62" customFormat="1" x14ac:dyDescent="0.35"/>
    <row r="19906" s="62" customFormat="1" x14ac:dyDescent="0.35"/>
    <row r="19907" s="62" customFormat="1" x14ac:dyDescent="0.35"/>
    <row r="19908" s="62" customFormat="1" x14ac:dyDescent="0.35"/>
    <row r="19909" s="62" customFormat="1" x14ac:dyDescent="0.35"/>
    <row r="19910" s="62" customFormat="1" x14ac:dyDescent="0.35"/>
    <row r="19911" s="62" customFormat="1" x14ac:dyDescent="0.35"/>
    <row r="19912" s="62" customFormat="1" x14ac:dyDescent="0.35"/>
    <row r="19913" s="62" customFormat="1" x14ac:dyDescent="0.35"/>
    <row r="19914" s="62" customFormat="1" x14ac:dyDescent="0.35"/>
    <row r="19915" s="62" customFormat="1" x14ac:dyDescent="0.35"/>
    <row r="19916" s="62" customFormat="1" x14ac:dyDescent="0.35"/>
    <row r="19917" s="62" customFormat="1" x14ac:dyDescent="0.35"/>
    <row r="19918" s="62" customFormat="1" x14ac:dyDescent="0.35"/>
    <row r="19919" s="62" customFormat="1" x14ac:dyDescent="0.35"/>
    <row r="19920" s="62" customFormat="1" x14ac:dyDescent="0.35"/>
    <row r="19921" s="62" customFormat="1" x14ac:dyDescent="0.35"/>
    <row r="19922" s="62" customFormat="1" x14ac:dyDescent="0.35"/>
    <row r="19923" s="62" customFormat="1" x14ac:dyDescent="0.35"/>
    <row r="19924" s="62" customFormat="1" x14ac:dyDescent="0.35"/>
    <row r="19925" s="62" customFormat="1" x14ac:dyDescent="0.35"/>
    <row r="19926" s="62" customFormat="1" x14ac:dyDescent="0.35"/>
    <row r="19927" s="62" customFormat="1" x14ac:dyDescent="0.35"/>
    <row r="19928" s="62" customFormat="1" x14ac:dyDescent="0.35"/>
    <row r="19929" s="62" customFormat="1" x14ac:dyDescent="0.35"/>
    <row r="19930" s="62" customFormat="1" x14ac:dyDescent="0.35"/>
    <row r="19931" s="62" customFormat="1" x14ac:dyDescent="0.35"/>
    <row r="19932" s="62" customFormat="1" x14ac:dyDescent="0.35"/>
    <row r="19933" s="62" customFormat="1" x14ac:dyDescent="0.35"/>
    <row r="19934" s="62" customFormat="1" x14ac:dyDescent="0.35"/>
    <row r="19935" s="62" customFormat="1" x14ac:dyDescent="0.35"/>
    <row r="19936" s="62" customFormat="1" x14ac:dyDescent="0.35"/>
    <row r="19937" s="62" customFormat="1" x14ac:dyDescent="0.35"/>
    <row r="19938" s="62" customFormat="1" x14ac:dyDescent="0.35"/>
    <row r="19939" s="62" customFormat="1" x14ac:dyDescent="0.35"/>
    <row r="19940" s="62" customFormat="1" x14ac:dyDescent="0.35"/>
    <row r="19941" s="62" customFormat="1" x14ac:dyDescent="0.35"/>
    <row r="19942" s="62" customFormat="1" x14ac:dyDescent="0.35"/>
    <row r="19943" s="62" customFormat="1" x14ac:dyDescent="0.35"/>
    <row r="19944" s="62" customFormat="1" x14ac:dyDescent="0.35"/>
    <row r="19945" s="62" customFormat="1" x14ac:dyDescent="0.35"/>
    <row r="19946" s="62" customFormat="1" x14ac:dyDescent="0.35"/>
    <row r="19947" s="62" customFormat="1" x14ac:dyDescent="0.35"/>
    <row r="19948" s="62" customFormat="1" x14ac:dyDescent="0.35"/>
    <row r="19949" s="62" customFormat="1" x14ac:dyDescent="0.35"/>
    <row r="19950" s="62" customFormat="1" x14ac:dyDescent="0.35"/>
    <row r="19951" s="62" customFormat="1" x14ac:dyDescent="0.35"/>
    <row r="19952" s="62" customFormat="1" x14ac:dyDescent="0.35"/>
    <row r="19953" s="62" customFormat="1" x14ac:dyDescent="0.35"/>
    <row r="19954" s="62" customFormat="1" x14ac:dyDescent="0.35"/>
    <row r="19955" s="62" customFormat="1" x14ac:dyDescent="0.35"/>
    <row r="19956" s="62" customFormat="1" x14ac:dyDescent="0.35"/>
    <row r="19957" s="62" customFormat="1" x14ac:dyDescent="0.35"/>
    <row r="19958" s="62" customFormat="1" x14ac:dyDescent="0.35"/>
    <row r="19959" s="62" customFormat="1" x14ac:dyDescent="0.35"/>
    <row r="19960" s="62" customFormat="1" x14ac:dyDescent="0.35"/>
    <row r="19961" s="62" customFormat="1" x14ac:dyDescent="0.35"/>
    <row r="19962" s="62" customFormat="1" x14ac:dyDescent="0.35"/>
    <row r="19963" s="62" customFormat="1" x14ac:dyDescent="0.35"/>
    <row r="19964" s="62" customFormat="1" x14ac:dyDescent="0.35"/>
    <row r="19965" s="62" customFormat="1" x14ac:dyDescent="0.35"/>
    <row r="19966" s="62" customFormat="1" x14ac:dyDescent="0.35"/>
    <row r="19967" s="62" customFormat="1" x14ac:dyDescent="0.35"/>
    <row r="19968" s="62" customFormat="1" x14ac:dyDescent="0.35"/>
    <row r="19969" s="62" customFormat="1" x14ac:dyDescent="0.35"/>
    <row r="19970" s="62" customFormat="1" x14ac:dyDescent="0.35"/>
    <row r="19971" s="62" customFormat="1" x14ac:dyDescent="0.35"/>
    <row r="19972" s="62" customFormat="1" x14ac:dyDescent="0.35"/>
    <row r="19973" s="62" customFormat="1" x14ac:dyDescent="0.35"/>
    <row r="19974" s="62" customFormat="1" x14ac:dyDescent="0.35"/>
    <row r="19975" s="62" customFormat="1" x14ac:dyDescent="0.35"/>
    <row r="19976" s="62" customFormat="1" x14ac:dyDescent="0.35"/>
    <row r="19977" s="62" customFormat="1" x14ac:dyDescent="0.35"/>
    <row r="19978" s="62" customFormat="1" x14ac:dyDescent="0.35"/>
    <row r="19979" s="62" customFormat="1" x14ac:dyDescent="0.35"/>
    <row r="19980" s="62" customFormat="1" x14ac:dyDescent="0.35"/>
    <row r="19981" s="62" customFormat="1" x14ac:dyDescent="0.35"/>
    <row r="19982" s="62" customFormat="1" x14ac:dyDescent="0.35"/>
    <row r="19983" s="62" customFormat="1" x14ac:dyDescent="0.35"/>
    <row r="19984" s="62" customFormat="1" x14ac:dyDescent="0.35"/>
    <row r="19985" s="62" customFormat="1" x14ac:dyDescent="0.35"/>
    <row r="19986" s="62" customFormat="1" x14ac:dyDescent="0.35"/>
    <row r="19987" s="62" customFormat="1" x14ac:dyDescent="0.35"/>
    <row r="19988" s="62" customFormat="1" x14ac:dyDescent="0.35"/>
    <row r="19989" s="62" customFormat="1" x14ac:dyDescent="0.35"/>
    <row r="19990" s="62" customFormat="1" x14ac:dyDescent="0.35"/>
    <row r="19991" s="62" customFormat="1" x14ac:dyDescent="0.35"/>
    <row r="19992" s="62" customFormat="1" x14ac:dyDescent="0.35"/>
    <row r="19993" s="62" customFormat="1" x14ac:dyDescent="0.35"/>
    <row r="19994" s="62" customFormat="1" x14ac:dyDescent="0.35"/>
    <row r="19995" s="62" customFormat="1" x14ac:dyDescent="0.35"/>
    <row r="19996" s="62" customFormat="1" x14ac:dyDescent="0.35"/>
    <row r="19997" s="62" customFormat="1" x14ac:dyDescent="0.35"/>
    <row r="19998" s="62" customFormat="1" x14ac:dyDescent="0.35"/>
    <row r="19999" s="62" customFormat="1" x14ac:dyDescent="0.35"/>
    <row r="20000" s="62" customFormat="1" x14ac:dyDescent="0.35"/>
    <row r="20001" s="62" customFormat="1" x14ac:dyDescent="0.35"/>
    <row r="20002" s="62" customFormat="1" x14ac:dyDescent="0.35"/>
    <row r="20003" s="62" customFormat="1" x14ac:dyDescent="0.35"/>
    <row r="20004" s="62" customFormat="1" x14ac:dyDescent="0.35"/>
    <row r="20005" s="62" customFormat="1" x14ac:dyDescent="0.35"/>
    <row r="20006" s="62" customFormat="1" x14ac:dyDescent="0.35"/>
    <row r="20007" s="62" customFormat="1" x14ac:dyDescent="0.35"/>
    <row r="20008" s="62" customFormat="1" x14ac:dyDescent="0.35"/>
    <row r="20009" s="62" customFormat="1" x14ac:dyDescent="0.35"/>
    <row r="20010" s="62" customFormat="1" x14ac:dyDescent="0.35"/>
    <row r="20011" s="62" customFormat="1" x14ac:dyDescent="0.35"/>
    <row r="20012" s="62" customFormat="1" x14ac:dyDescent="0.35"/>
    <row r="20013" s="62" customFormat="1" x14ac:dyDescent="0.35"/>
    <row r="20014" s="62" customFormat="1" x14ac:dyDescent="0.35"/>
    <row r="20015" s="62" customFormat="1" x14ac:dyDescent="0.35"/>
    <row r="20016" s="62" customFormat="1" x14ac:dyDescent="0.35"/>
    <row r="20017" s="62" customFormat="1" x14ac:dyDescent="0.35"/>
    <row r="20018" s="62" customFormat="1" x14ac:dyDescent="0.35"/>
    <row r="20019" s="62" customFormat="1" x14ac:dyDescent="0.35"/>
    <row r="20020" s="62" customFormat="1" x14ac:dyDescent="0.35"/>
    <row r="20021" s="62" customFormat="1" x14ac:dyDescent="0.35"/>
    <row r="20022" s="62" customFormat="1" x14ac:dyDescent="0.35"/>
    <row r="20023" s="62" customFormat="1" x14ac:dyDescent="0.35"/>
    <row r="20024" s="62" customFormat="1" x14ac:dyDescent="0.35"/>
    <row r="20025" s="62" customFormat="1" x14ac:dyDescent="0.35"/>
    <row r="20026" s="62" customFormat="1" x14ac:dyDescent="0.35"/>
    <row r="20027" s="62" customFormat="1" x14ac:dyDescent="0.35"/>
    <row r="20028" s="62" customFormat="1" x14ac:dyDescent="0.35"/>
    <row r="20029" s="62" customFormat="1" x14ac:dyDescent="0.35"/>
    <row r="20030" s="62" customFormat="1" x14ac:dyDescent="0.35"/>
    <row r="20031" s="62" customFormat="1" x14ac:dyDescent="0.35"/>
    <row r="20032" s="62" customFormat="1" x14ac:dyDescent="0.35"/>
    <row r="20033" s="62" customFormat="1" x14ac:dyDescent="0.35"/>
    <row r="20034" s="62" customFormat="1" x14ac:dyDescent="0.35"/>
    <row r="20035" s="62" customFormat="1" x14ac:dyDescent="0.35"/>
    <row r="20036" s="62" customFormat="1" x14ac:dyDescent="0.35"/>
    <row r="20037" s="62" customFormat="1" x14ac:dyDescent="0.35"/>
    <row r="20038" s="62" customFormat="1" x14ac:dyDescent="0.35"/>
    <row r="20039" s="62" customFormat="1" x14ac:dyDescent="0.35"/>
    <row r="20040" s="62" customFormat="1" x14ac:dyDescent="0.35"/>
    <row r="20041" s="62" customFormat="1" x14ac:dyDescent="0.35"/>
    <row r="20042" s="62" customFormat="1" x14ac:dyDescent="0.35"/>
    <row r="20043" s="62" customFormat="1" x14ac:dyDescent="0.35"/>
    <row r="20044" s="62" customFormat="1" x14ac:dyDescent="0.35"/>
    <row r="20045" s="62" customFormat="1" x14ac:dyDescent="0.35"/>
    <row r="20046" s="62" customFormat="1" x14ac:dyDescent="0.35"/>
    <row r="20047" s="62" customFormat="1" x14ac:dyDescent="0.35"/>
    <row r="20048" s="62" customFormat="1" x14ac:dyDescent="0.35"/>
    <row r="20049" s="62" customFormat="1" x14ac:dyDescent="0.35"/>
    <row r="20050" s="62" customFormat="1" x14ac:dyDescent="0.35"/>
    <row r="20051" s="62" customFormat="1" x14ac:dyDescent="0.35"/>
    <row r="20052" s="62" customFormat="1" x14ac:dyDescent="0.35"/>
    <row r="20053" s="62" customFormat="1" x14ac:dyDescent="0.35"/>
    <row r="20054" s="62" customFormat="1" x14ac:dyDescent="0.35"/>
    <row r="20055" s="62" customFormat="1" x14ac:dyDescent="0.35"/>
    <row r="20056" s="62" customFormat="1" x14ac:dyDescent="0.35"/>
    <row r="20057" s="62" customFormat="1" x14ac:dyDescent="0.35"/>
    <row r="20058" s="62" customFormat="1" x14ac:dyDescent="0.35"/>
    <row r="20059" s="62" customFormat="1" x14ac:dyDescent="0.35"/>
    <row r="20060" s="62" customFormat="1" x14ac:dyDescent="0.35"/>
    <row r="20061" s="62" customFormat="1" x14ac:dyDescent="0.35"/>
    <row r="20062" s="62" customFormat="1" x14ac:dyDescent="0.35"/>
    <row r="20063" s="62" customFormat="1" x14ac:dyDescent="0.35"/>
    <row r="20064" s="62" customFormat="1" x14ac:dyDescent="0.35"/>
    <row r="20065" s="62" customFormat="1" x14ac:dyDescent="0.35"/>
    <row r="20066" s="62" customFormat="1" x14ac:dyDescent="0.35"/>
    <row r="20067" s="62" customFormat="1" x14ac:dyDescent="0.35"/>
    <row r="20068" s="62" customFormat="1" x14ac:dyDescent="0.35"/>
    <row r="20069" s="62" customFormat="1" x14ac:dyDescent="0.35"/>
    <row r="20070" s="62" customFormat="1" x14ac:dyDescent="0.35"/>
    <row r="20071" s="62" customFormat="1" x14ac:dyDescent="0.35"/>
    <row r="20072" s="62" customFormat="1" x14ac:dyDescent="0.35"/>
    <row r="20073" s="62" customFormat="1" x14ac:dyDescent="0.35"/>
    <row r="20074" s="62" customFormat="1" x14ac:dyDescent="0.35"/>
    <row r="20075" s="62" customFormat="1" x14ac:dyDescent="0.35"/>
    <row r="20076" s="62" customFormat="1" x14ac:dyDescent="0.35"/>
    <row r="20077" s="62" customFormat="1" x14ac:dyDescent="0.35"/>
    <row r="20078" s="62" customFormat="1" x14ac:dyDescent="0.35"/>
    <row r="20079" s="62" customFormat="1" x14ac:dyDescent="0.35"/>
    <row r="20080" s="62" customFormat="1" x14ac:dyDescent="0.35"/>
    <row r="20081" s="62" customFormat="1" x14ac:dyDescent="0.35"/>
    <row r="20082" s="62" customFormat="1" x14ac:dyDescent="0.35"/>
    <row r="20083" s="62" customFormat="1" x14ac:dyDescent="0.35"/>
    <row r="20084" s="62" customFormat="1" x14ac:dyDescent="0.35"/>
    <row r="20085" s="62" customFormat="1" x14ac:dyDescent="0.35"/>
    <row r="20086" s="62" customFormat="1" x14ac:dyDescent="0.35"/>
    <row r="20087" s="62" customFormat="1" x14ac:dyDescent="0.35"/>
    <row r="20088" s="62" customFormat="1" x14ac:dyDescent="0.35"/>
    <row r="20089" s="62" customFormat="1" x14ac:dyDescent="0.35"/>
    <row r="20090" s="62" customFormat="1" x14ac:dyDescent="0.35"/>
    <row r="20091" s="62" customFormat="1" x14ac:dyDescent="0.35"/>
    <row r="20092" s="62" customFormat="1" x14ac:dyDescent="0.35"/>
    <row r="20093" s="62" customFormat="1" x14ac:dyDescent="0.35"/>
    <row r="20094" s="62" customFormat="1" x14ac:dyDescent="0.35"/>
    <row r="20095" s="62" customFormat="1" x14ac:dyDescent="0.35"/>
    <row r="20096" s="62" customFormat="1" x14ac:dyDescent="0.35"/>
    <row r="20097" s="62" customFormat="1" x14ac:dyDescent="0.35"/>
    <row r="20098" s="62" customFormat="1" x14ac:dyDescent="0.35"/>
    <row r="20099" s="62" customFormat="1" x14ac:dyDescent="0.35"/>
    <row r="20100" s="62" customFormat="1" x14ac:dyDescent="0.35"/>
    <row r="20101" s="62" customFormat="1" x14ac:dyDescent="0.35"/>
    <row r="20102" s="62" customFormat="1" x14ac:dyDescent="0.35"/>
    <row r="20103" s="62" customFormat="1" x14ac:dyDescent="0.35"/>
    <row r="20104" s="62" customFormat="1" x14ac:dyDescent="0.35"/>
    <row r="20105" s="62" customFormat="1" x14ac:dyDescent="0.35"/>
    <row r="20106" s="62" customFormat="1" x14ac:dyDescent="0.35"/>
    <row r="20107" s="62" customFormat="1" x14ac:dyDescent="0.35"/>
    <row r="20108" s="62" customFormat="1" x14ac:dyDescent="0.35"/>
    <row r="20109" s="62" customFormat="1" x14ac:dyDescent="0.35"/>
    <row r="20110" s="62" customFormat="1" x14ac:dyDescent="0.35"/>
    <row r="20111" s="62" customFormat="1" x14ac:dyDescent="0.35"/>
    <row r="20112" s="62" customFormat="1" x14ac:dyDescent="0.35"/>
    <row r="20113" s="62" customFormat="1" x14ac:dyDescent="0.35"/>
    <row r="20114" s="62" customFormat="1" x14ac:dyDescent="0.35"/>
    <row r="20115" s="62" customFormat="1" x14ac:dyDescent="0.35"/>
    <row r="20116" s="62" customFormat="1" x14ac:dyDescent="0.35"/>
    <row r="20117" s="62" customFormat="1" x14ac:dyDescent="0.35"/>
    <row r="20118" s="62" customFormat="1" x14ac:dyDescent="0.35"/>
    <row r="20119" s="62" customFormat="1" x14ac:dyDescent="0.35"/>
    <row r="20120" s="62" customFormat="1" x14ac:dyDescent="0.35"/>
    <row r="20121" s="62" customFormat="1" x14ac:dyDescent="0.35"/>
    <row r="20122" s="62" customFormat="1" x14ac:dyDescent="0.35"/>
    <row r="20123" s="62" customFormat="1" x14ac:dyDescent="0.35"/>
    <row r="20124" s="62" customFormat="1" x14ac:dyDescent="0.35"/>
    <row r="20125" s="62" customFormat="1" x14ac:dyDescent="0.35"/>
    <row r="20126" s="62" customFormat="1" x14ac:dyDescent="0.35"/>
    <row r="20127" s="62" customFormat="1" x14ac:dyDescent="0.35"/>
    <row r="20128" s="62" customFormat="1" x14ac:dyDescent="0.35"/>
    <row r="20129" s="62" customFormat="1" x14ac:dyDescent="0.35"/>
    <row r="20130" s="62" customFormat="1" x14ac:dyDescent="0.35"/>
    <row r="20131" s="62" customFormat="1" x14ac:dyDescent="0.35"/>
    <row r="20132" s="62" customFormat="1" x14ac:dyDescent="0.35"/>
    <row r="20133" s="62" customFormat="1" x14ac:dyDescent="0.35"/>
    <row r="20134" s="62" customFormat="1" x14ac:dyDescent="0.35"/>
    <row r="20135" s="62" customFormat="1" x14ac:dyDescent="0.35"/>
    <row r="20136" s="62" customFormat="1" x14ac:dyDescent="0.35"/>
    <row r="20137" s="62" customFormat="1" x14ac:dyDescent="0.35"/>
    <row r="20138" s="62" customFormat="1" x14ac:dyDescent="0.35"/>
    <row r="20139" s="62" customFormat="1" x14ac:dyDescent="0.35"/>
    <row r="20140" s="62" customFormat="1" x14ac:dyDescent="0.35"/>
    <row r="20141" s="62" customFormat="1" x14ac:dyDescent="0.35"/>
    <row r="20142" s="62" customFormat="1" x14ac:dyDescent="0.35"/>
    <row r="20143" s="62" customFormat="1" x14ac:dyDescent="0.35"/>
    <row r="20144" s="62" customFormat="1" x14ac:dyDescent="0.35"/>
    <row r="20145" s="62" customFormat="1" x14ac:dyDescent="0.35"/>
    <row r="20146" s="62" customFormat="1" x14ac:dyDescent="0.35"/>
    <row r="20147" s="62" customFormat="1" x14ac:dyDescent="0.35"/>
    <row r="20148" s="62" customFormat="1" x14ac:dyDescent="0.35"/>
    <row r="20149" s="62" customFormat="1" x14ac:dyDescent="0.35"/>
    <row r="20150" s="62" customFormat="1" x14ac:dyDescent="0.35"/>
    <row r="20151" s="62" customFormat="1" x14ac:dyDescent="0.35"/>
    <row r="20152" s="62" customFormat="1" x14ac:dyDescent="0.35"/>
    <row r="20153" s="62" customFormat="1" x14ac:dyDescent="0.35"/>
    <row r="20154" s="62" customFormat="1" x14ac:dyDescent="0.35"/>
    <row r="20155" s="62" customFormat="1" x14ac:dyDescent="0.35"/>
    <row r="20156" s="62" customFormat="1" x14ac:dyDescent="0.35"/>
    <row r="20157" s="62" customFormat="1" x14ac:dyDescent="0.35"/>
    <row r="20158" s="62" customFormat="1" x14ac:dyDescent="0.35"/>
    <row r="20159" s="62" customFormat="1" x14ac:dyDescent="0.35"/>
    <row r="20160" s="62" customFormat="1" x14ac:dyDescent="0.35"/>
    <row r="20161" s="62" customFormat="1" x14ac:dyDescent="0.35"/>
    <row r="20162" s="62" customFormat="1" x14ac:dyDescent="0.35"/>
    <row r="20163" s="62" customFormat="1" x14ac:dyDescent="0.35"/>
    <row r="20164" s="62" customFormat="1" x14ac:dyDescent="0.35"/>
    <row r="20165" s="62" customFormat="1" x14ac:dyDescent="0.35"/>
    <row r="20166" s="62" customFormat="1" x14ac:dyDescent="0.35"/>
    <row r="20167" s="62" customFormat="1" x14ac:dyDescent="0.35"/>
    <row r="20168" s="62" customFormat="1" x14ac:dyDescent="0.35"/>
    <row r="20169" s="62" customFormat="1" x14ac:dyDescent="0.35"/>
    <row r="20170" s="62" customFormat="1" x14ac:dyDescent="0.35"/>
    <row r="20171" s="62" customFormat="1" x14ac:dyDescent="0.35"/>
    <row r="20172" s="62" customFormat="1" x14ac:dyDescent="0.35"/>
    <row r="20173" s="62" customFormat="1" x14ac:dyDescent="0.35"/>
    <row r="20174" s="62" customFormat="1" x14ac:dyDescent="0.35"/>
    <row r="20175" s="62" customFormat="1" x14ac:dyDescent="0.35"/>
    <row r="20176" s="62" customFormat="1" x14ac:dyDescent="0.35"/>
    <row r="20177" s="62" customFormat="1" x14ac:dyDescent="0.35"/>
    <row r="20178" s="62" customFormat="1" x14ac:dyDescent="0.35"/>
    <row r="20179" s="62" customFormat="1" x14ac:dyDescent="0.35"/>
    <row r="20180" s="62" customFormat="1" x14ac:dyDescent="0.35"/>
    <row r="20181" s="62" customFormat="1" x14ac:dyDescent="0.35"/>
    <row r="20182" s="62" customFormat="1" x14ac:dyDescent="0.35"/>
    <row r="20183" s="62" customFormat="1" x14ac:dyDescent="0.35"/>
    <row r="20184" s="62" customFormat="1" x14ac:dyDescent="0.35"/>
    <row r="20185" s="62" customFormat="1" x14ac:dyDescent="0.35"/>
    <row r="20186" s="62" customFormat="1" x14ac:dyDescent="0.35"/>
    <row r="20187" s="62" customFormat="1" x14ac:dyDescent="0.35"/>
    <row r="20188" s="62" customFormat="1" x14ac:dyDescent="0.35"/>
    <row r="20189" s="62" customFormat="1" x14ac:dyDescent="0.35"/>
    <row r="20190" s="62" customFormat="1" x14ac:dyDescent="0.35"/>
    <row r="20191" s="62" customFormat="1" x14ac:dyDescent="0.35"/>
    <row r="20192" s="62" customFormat="1" x14ac:dyDescent="0.35"/>
    <row r="20193" s="62" customFormat="1" x14ac:dyDescent="0.35"/>
    <row r="20194" s="62" customFormat="1" x14ac:dyDescent="0.35"/>
    <row r="20195" s="62" customFormat="1" x14ac:dyDescent="0.35"/>
    <row r="20196" s="62" customFormat="1" x14ac:dyDescent="0.35"/>
    <row r="20197" s="62" customFormat="1" x14ac:dyDescent="0.35"/>
    <row r="20198" s="62" customFormat="1" x14ac:dyDescent="0.35"/>
    <row r="20199" s="62" customFormat="1" x14ac:dyDescent="0.35"/>
    <row r="20200" s="62" customFormat="1" x14ac:dyDescent="0.35"/>
    <row r="20201" s="62" customFormat="1" x14ac:dyDescent="0.35"/>
    <row r="20202" s="62" customFormat="1" x14ac:dyDescent="0.35"/>
    <row r="20203" s="62" customFormat="1" x14ac:dyDescent="0.35"/>
    <row r="20204" s="62" customFormat="1" x14ac:dyDescent="0.35"/>
    <row r="20205" s="62" customFormat="1" x14ac:dyDescent="0.35"/>
    <row r="20206" s="62" customFormat="1" x14ac:dyDescent="0.35"/>
    <row r="20207" s="62" customFormat="1" x14ac:dyDescent="0.35"/>
    <row r="20208" s="62" customFormat="1" x14ac:dyDescent="0.35"/>
    <row r="20209" s="62" customFormat="1" x14ac:dyDescent="0.35"/>
    <row r="20210" s="62" customFormat="1" x14ac:dyDescent="0.35"/>
    <row r="20211" s="62" customFormat="1" x14ac:dyDescent="0.35"/>
    <row r="20212" s="62" customFormat="1" x14ac:dyDescent="0.35"/>
    <row r="20213" s="62" customFormat="1" x14ac:dyDescent="0.35"/>
    <row r="20214" s="62" customFormat="1" x14ac:dyDescent="0.35"/>
    <row r="20215" s="62" customFormat="1" x14ac:dyDescent="0.35"/>
    <row r="20216" s="62" customFormat="1" x14ac:dyDescent="0.35"/>
    <row r="20217" s="62" customFormat="1" x14ac:dyDescent="0.35"/>
    <row r="20218" s="62" customFormat="1" x14ac:dyDescent="0.35"/>
    <row r="20219" s="62" customFormat="1" x14ac:dyDescent="0.35"/>
    <row r="20220" s="62" customFormat="1" x14ac:dyDescent="0.35"/>
    <row r="20221" s="62" customFormat="1" x14ac:dyDescent="0.35"/>
    <row r="20222" s="62" customFormat="1" x14ac:dyDescent="0.35"/>
    <row r="20223" s="62" customFormat="1" x14ac:dyDescent="0.35"/>
    <row r="20224" s="62" customFormat="1" x14ac:dyDescent="0.35"/>
    <row r="20225" s="62" customFormat="1" x14ac:dyDescent="0.35"/>
    <row r="20226" s="62" customFormat="1" x14ac:dyDescent="0.35"/>
    <row r="20227" s="62" customFormat="1" x14ac:dyDescent="0.35"/>
    <row r="20228" s="62" customFormat="1" x14ac:dyDescent="0.35"/>
    <row r="20229" s="62" customFormat="1" x14ac:dyDescent="0.35"/>
    <row r="20230" s="62" customFormat="1" x14ac:dyDescent="0.35"/>
    <row r="20231" s="62" customFormat="1" x14ac:dyDescent="0.35"/>
    <row r="20232" s="62" customFormat="1" x14ac:dyDescent="0.35"/>
    <row r="20233" s="62" customFormat="1" x14ac:dyDescent="0.35"/>
    <row r="20234" s="62" customFormat="1" x14ac:dyDescent="0.35"/>
    <row r="20235" s="62" customFormat="1" x14ac:dyDescent="0.35"/>
    <row r="20236" s="62" customFormat="1" x14ac:dyDescent="0.35"/>
    <row r="20237" s="62" customFormat="1" x14ac:dyDescent="0.35"/>
    <row r="20238" s="62" customFormat="1" x14ac:dyDescent="0.35"/>
    <row r="20239" s="62" customFormat="1" x14ac:dyDescent="0.35"/>
    <row r="20240" s="62" customFormat="1" x14ac:dyDescent="0.35"/>
    <row r="20241" s="62" customFormat="1" x14ac:dyDescent="0.35"/>
    <row r="20242" s="62" customFormat="1" x14ac:dyDescent="0.35"/>
    <row r="20243" s="62" customFormat="1" x14ac:dyDescent="0.35"/>
    <row r="20244" s="62" customFormat="1" x14ac:dyDescent="0.35"/>
    <row r="20245" s="62" customFormat="1" x14ac:dyDescent="0.35"/>
    <row r="20246" s="62" customFormat="1" x14ac:dyDescent="0.35"/>
    <row r="20247" s="62" customFormat="1" x14ac:dyDescent="0.35"/>
    <row r="20248" s="62" customFormat="1" x14ac:dyDescent="0.35"/>
    <row r="20249" s="62" customFormat="1" x14ac:dyDescent="0.35"/>
    <row r="20250" s="62" customFormat="1" x14ac:dyDescent="0.35"/>
    <row r="20251" s="62" customFormat="1" x14ac:dyDescent="0.35"/>
    <row r="20252" s="62" customFormat="1" x14ac:dyDescent="0.35"/>
    <row r="20253" s="62" customFormat="1" x14ac:dyDescent="0.35"/>
    <row r="20254" s="62" customFormat="1" x14ac:dyDescent="0.35"/>
    <row r="20255" s="62" customFormat="1" x14ac:dyDescent="0.35"/>
    <row r="20256" s="62" customFormat="1" x14ac:dyDescent="0.35"/>
    <row r="20257" s="62" customFormat="1" x14ac:dyDescent="0.35"/>
    <row r="20258" s="62" customFormat="1" x14ac:dyDescent="0.35"/>
    <row r="20259" s="62" customFormat="1" x14ac:dyDescent="0.35"/>
    <row r="20260" s="62" customFormat="1" x14ac:dyDescent="0.35"/>
    <row r="20261" s="62" customFormat="1" x14ac:dyDescent="0.35"/>
    <row r="20262" s="62" customFormat="1" x14ac:dyDescent="0.35"/>
    <row r="20263" s="62" customFormat="1" x14ac:dyDescent="0.35"/>
    <row r="20264" s="62" customFormat="1" x14ac:dyDescent="0.35"/>
    <row r="20265" s="62" customFormat="1" x14ac:dyDescent="0.35"/>
    <row r="20266" s="62" customFormat="1" x14ac:dyDescent="0.35"/>
    <row r="20267" s="62" customFormat="1" x14ac:dyDescent="0.35"/>
    <row r="20268" s="62" customFormat="1" x14ac:dyDescent="0.35"/>
    <row r="20269" s="62" customFormat="1" x14ac:dyDescent="0.35"/>
    <row r="20270" s="62" customFormat="1" x14ac:dyDescent="0.35"/>
    <row r="20271" s="62" customFormat="1" x14ac:dyDescent="0.35"/>
    <row r="20272" s="62" customFormat="1" x14ac:dyDescent="0.35"/>
    <row r="20273" s="62" customFormat="1" x14ac:dyDescent="0.35"/>
    <row r="20274" s="62" customFormat="1" x14ac:dyDescent="0.35"/>
    <row r="20275" s="62" customFormat="1" x14ac:dyDescent="0.35"/>
    <row r="20276" s="62" customFormat="1" x14ac:dyDescent="0.35"/>
    <row r="20277" s="62" customFormat="1" x14ac:dyDescent="0.35"/>
    <row r="20278" s="62" customFormat="1" x14ac:dyDescent="0.35"/>
    <row r="20279" s="62" customFormat="1" x14ac:dyDescent="0.35"/>
    <row r="20280" s="62" customFormat="1" x14ac:dyDescent="0.35"/>
    <row r="20281" s="62" customFormat="1" x14ac:dyDescent="0.35"/>
    <row r="20282" s="62" customFormat="1" x14ac:dyDescent="0.35"/>
    <row r="20283" s="62" customFormat="1" x14ac:dyDescent="0.35"/>
    <row r="20284" s="62" customFormat="1" x14ac:dyDescent="0.35"/>
    <row r="20285" s="62" customFormat="1" x14ac:dyDescent="0.35"/>
    <row r="20286" s="62" customFormat="1" x14ac:dyDescent="0.35"/>
    <row r="20287" s="62" customFormat="1" x14ac:dyDescent="0.35"/>
    <row r="20288" s="62" customFormat="1" x14ac:dyDescent="0.35"/>
    <row r="20289" s="62" customFormat="1" x14ac:dyDescent="0.35"/>
    <row r="20290" s="62" customFormat="1" x14ac:dyDescent="0.35"/>
    <row r="20291" s="62" customFormat="1" x14ac:dyDescent="0.35"/>
    <row r="20292" s="62" customFormat="1" x14ac:dyDescent="0.35"/>
    <row r="20293" s="62" customFormat="1" x14ac:dyDescent="0.35"/>
    <row r="20294" s="62" customFormat="1" x14ac:dyDescent="0.35"/>
    <row r="20295" s="62" customFormat="1" x14ac:dyDescent="0.35"/>
    <row r="20296" s="62" customFormat="1" x14ac:dyDescent="0.35"/>
    <row r="20297" s="62" customFormat="1" x14ac:dyDescent="0.35"/>
    <row r="20298" s="62" customFormat="1" x14ac:dyDescent="0.35"/>
    <row r="20299" s="62" customFormat="1" x14ac:dyDescent="0.35"/>
    <row r="20300" s="62" customFormat="1" x14ac:dyDescent="0.35"/>
    <row r="20301" s="62" customFormat="1" x14ac:dyDescent="0.35"/>
    <row r="20302" s="62" customFormat="1" x14ac:dyDescent="0.35"/>
    <row r="20303" s="62" customFormat="1" x14ac:dyDescent="0.35"/>
    <row r="20304" s="62" customFormat="1" x14ac:dyDescent="0.35"/>
    <row r="20305" s="62" customFormat="1" x14ac:dyDescent="0.35"/>
    <row r="20306" s="62" customFormat="1" x14ac:dyDescent="0.35"/>
    <row r="20307" s="62" customFormat="1" x14ac:dyDescent="0.35"/>
    <row r="20308" s="62" customFormat="1" x14ac:dyDescent="0.35"/>
    <row r="20309" s="62" customFormat="1" x14ac:dyDescent="0.35"/>
    <row r="20310" s="62" customFormat="1" x14ac:dyDescent="0.35"/>
    <row r="20311" s="62" customFormat="1" x14ac:dyDescent="0.35"/>
    <row r="20312" s="62" customFormat="1" x14ac:dyDescent="0.35"/>
    <row r="20313" s="62" customFormat="1" x14ac:dyDescent="0.35"/>
    <row r="20314" s="62" customFormat="1" x14ac:dyDescent="0.35"/>
    <row r="20315" s="62" customFormat="1" x14ac:dyDescent="0.35"/>
    <row r="20316" s="62" customFormat="1" x14ac:dyDescent="0.35"/>
    <row r="20317" s="62" customFormat="1" x14ac:dyDescent="0.35"/>
    <row r="20318" s="62" customFormat="1" x14ac:dyDescent="0.35"/>
    <row r="20319" s="62" customFormat="1" x14ac:dyDescent="0.35"/>
    <row r="20320" s="62" customFormat="1" x14ac:dyDescent="0.35"/>
    <row r="20321" s="62" customFormat="1" x14ac:dyDescent="0.35"/>
    <row r="20322" s="62" customFormat="1" x14ac:dyDescent="0.35"/>
    <row r="20323" s="62" customFormat="1" x14ac:dyDescent="0.35"/>
    <row r="20324" s="62" customFormat="1" x14ac:dyDescent="0.35"/>
    <row r="20325" s="62" customFormat="1" x14ac:dyDescent="0.35"/>
    <row r="20326" s="62" customFormat="1" x14ac:dyDescent="0.35"/>
    <row r="20327" s="62" customFormat="1" x14ac:dyDescent="0.35"/>
    <row r="20328" s="62" customFormat="1" x14ac:dyDescent="0.35"/>
    <row r="20329" s="62" customFormat="1" x14ac:dyDescent="0.35"/>
    <row r="20330" s="62" customFormat="1" x14ac:dyDescent="0.35"/>
    <row r="20331" s="62" customFormat="1" x14ac:dyDescent="0.35"/>
    <row r="20332" s="62" customFormat="1" x14ac:dyDescent="0.35"/>
    <row r="20333" s="62" customFormat="1" x14ac:dyDescent="0.35"/>
    <row r="20334" s="62" customFormat="1" x14ac:dyDescent="0.35"/>
    <row r="20335" s="62" customFormat="1" x14ac:dyDescent="0.35"/>
    <row r="20336" s="62" customFormat="1" x14ac:dyDescent="0.35"/>
    <row r="20337" s="62" customFormat="1" x14ac:dyDescent="0.35"/>
    <row r="20338" s="62" customFormat="1" x14ac:dyDescent="0.35"/>
    <row r="20339" s="62" customFormat="1" x14ac:dyDescent="0.35"/>
    <row r="20340" s="62" customFormat="1" x14ac:dyDescent="0.35"/>
    <row r="20341" s="62" customFormat="1" x14ac:dyDescent="0.35"/>
    <row r="20342" s="62" customFormat="1" x14ac:dyDescent="0.35"/>
    <row r="20343" s="62" customFormat="1" x14ac:dyDescent="0.35"/>
    <row r="20344" s="62" customFormat="1" x14ac:dyDescent="0.35"/>
    <row r="20345" s="62" customFormat="1" x14ac:dyDescent="0.35"/>
    <row r="20346" s="62" customFormat="1" x14ac:dyDescent="0.35"/>
    <row r="20347" s="62" customFormat="1" x14ac:dyDescent="0.35"/>
    <row r="20348" s="62" customFormat="1" x14ac:dyDescent="0.35"/>
    <row r="20349" s="62" customFormat="1" x14ac:dyDescent="0.35"/>
    <row r="20350" s="62" customFormat="1" x14ac:dyDescent="0.35"/>
    <row r="20351" s="62" customFormat="1" x14ac:dyDescent="0.35"/>
    <row r="20352" s="62" customFormat="1" x14ac:dyDescent="0.35"/>
    <row r="20353" s="62" customFormat="1" x14ac:dyDescent="0.35"/>
    <row r="20354" s="62" customFormat="1" x14ac:dyDescent="0.35"/>
    <row r="20355" s="62" customFormat="1" x14ac:dyDescent="0.35"/>
    <row r="20356" s="62" customFormat="1" x14ac:dyDescent="0.35"/>
    <row r="20357" s="62" customFormat="1" x14ac:dyDescent="0.35"/>
    <row r="20358" s="62" customFormat="1" x14ac:dyDescent="0.35"/>
    <row r="20359" s="62" customFormat="1" x14ac:dyDescent="0.35"/>
    <row r="20360" s="62" customFormat="1" x14ac:dyDescent="0.35"/>
    <row r="20361" s="62" customFormat="1" x14ac:dyDescent="0.35"/>
    <row r="20362" s="62" customFormat="1" x14ac:dyDescent="0.35"/>
    <row r="20363" s="62" customFormat="1" x14ac:dyDescent="0.35"/>
    <row r="20364" s="62" customFormat="1" x14ac:dyDescent="0.35"/>
    <row r="20365" s="62" customFormat="1" x14ac:dyDescent="0.35"/>
    <row r="20366" s="62" customFormat="1" x14ac:dyDescent="0.35"/>
    <row r="20367" s="62" customFormat="1" x14ac:dyDescent="0.35"/>
    <row r="20368" s="62" customFormat="1" x14ac:dyDescent="0.35"/>
    <row r="20369" s="62" customFormat="1" x14ac:dyDescent="0.35"/>
    <row r="20370" s="62" customFormat="1" x14ac:dyDescent="0.35"/>
    <row r="20371" s="62" customFormat="1" x14ac:dyDescent="0.35"/>
    <row r="20372" s="62" customFormat="1" x14ac:dyDescent="0.35"/>
    <row r="20373" s="62" customFormat="1" x14ac:dyDescent="0.35"/>
    <row r="20374" s="62" customFormat="1" x14ac:dyDescent="0.35"/>
    <row r="20375" s="62" customFormat="1" x14ac:dyDescent="0.35"/>
    <row r="20376" s="62" customFormat="1" x14ac:dyDescent="0.35"/>
    <row r="20377" s="62" customFormat="1" x14ac:dyDescent="0.35"/>
    <row r="20378" s="62" customFormat="1" x14ac:dyDescent="0.35"/>
    <row r="20379" s="62" customFormat="1" x14ac:dyDescent="0.35"/>
    <row r="20380" s="62" customFormat="1" x14ac:dyDescent="0.35"/>
    <row r="20381" s="62" customFormat="1" x14ac:dyDescent="0.35"/>
    <row r="20382" s="62" customFormat="1" x14ac:dyDescent="0.35"/>
    <row r="20383" s="62" customFormat="1" x14ac:dyDescent="0.35"/>
    <row r="20384" s="62" customFormat="1" x14ac:dyDescent="0.35"/>
    <row r="20385" s="62" customFormat="1" x14ac:dyDescent="0.35"/>
    <row r="20386" s="62" customFormat="1" x14ac:dyDescent="0.35"/>
    <row r="20387" s="62" customFormat="1" x14ac:dyDescent="0.35"/>
    <row r="20388" s="62" customFormat="1" x14ac:dyDescent="0.35"/>
    <row r="20389" s="62" customFormat="1" x14ac:dyDescent="0.35"/>
    <row r="20390" s="62" customFormat="1" x14ac:dyDescent="0.35"/>
    <row r="20391" s="62" customFormat="1" x14ac:dyDescent="0.35"/>
    <row r="20392" s="62" customFormat="1" x14ac:dyDescent="0.35"/>
    <row r="20393" s="62" customFormat="1" x14ac:dyDescent="0.35"/>
    <row r="20394" s="62" customFormat="1" x14ac:dyDescent="0.35"/>
    <row r="20395" s="62" customFormat="1" x14ac:dyDescent="0.35"/>
    <row r="20396" s="62" customFormat="1" x14ac:dyDescent="0.35"/>
    <row r="20397" s="62" customFormat="1" x14ac:dyDescent="0.35"/>
    <row r="20398" s="62" customFormat="1" x14ac:dyDescent="0.35"/>
    <row r="20399" s="62" customFormat="1" x14ac:dyDescent="0.35"/>
    <row r="20400" s="62" customFormat="1" x14ac:dyDescent="0.35"/>
    <row r="20401" s="62" customFormat="1" x14ac:dyDescent="0.35"/>
    <row r="20402" s="62" customFormat="1" x14ac:dyDescent="0.35"/>
    <row r="20403" s="62" customFormat="1" x14ac:dyDescent="0.35"/>
    <row r="20404" s="62" customFormat="1" x14ac:dyDescent="0.35"/>
    <row r="20405" s="62" customFormat="1" x14ac:dyDescent="0.35"/>
    <row r="20406" s="62" customFormat="1" x14ac:dyDescent="0.35"/>
    <row r="20407" s="62" customFormat="1" x14ac:dyDescent="0.35"/>
    <row r="20408" s="62" customFormat="1" x14ac:dyDescent="0.35"/>
    <row r="20409" s="62" customFormat="1" x14ac:dyDescent="0.35"/>
    <row r="20410" s="62" customFormat="1" x14ac:dyDescent="0.35"/>
    <row r="20411" s="62" customFormat="1" x14ac:dyDescent="0.35"/>
    <row r="20412" s="62" customFormat="1" x14ac:dyDescent="0.35"/>
    <row r="20413" s="62" customFormat="1" x14ac:dyDescent="0.35"/>
    <row r="20414" s="62" customFormat="1" x14ac:dyDescent="0.35"/>
    <row r="20415" s="62" customFormat="1" x14ac:dyDescent="0.35"/>
    <row r="20416" s="62" customFormat="1" x14ac:dyDescent="0.35"/>
    <row r="20417" s="62" customFormat="1" x14ac:dyDescent="0.35"/>
    <row r="20418" s="62" customFormat="1" x14ac:dyDescent="0.35"/>
    <row r="20419" s="62" customFormat="1" x14ac:dyDescent="0.35"/>
    <row r="20420" s="62" customFormat="1" x14ac:dyDescent="0.35"/>
    <row r="20421" s="62" customFormat="1" x14ac:dyDescent="0.35"/>
    <row r="20422" s="62" customFormat="1" x14ac:dyDescent="0.35"/>
    <row r="20423" s="62" customFormat="1" x14ac:dyDescent="0.35"/>
    <row r="20424" s="62" customFormat="1" x14ac:dyDescent="0.35"/>
    <row r="20425" s="62" customFormat="1" x14ac:dyDescent="0.35"/>
    <row r="20426" s="62" customFormat="1" x14ac:dyDescent="0.35"/>
    <row r="20427" s="62" customFormat="1" x14ac:dyDescent="0.35"/>
    <row r="20428" s="62" customFormat="1" x14ac:dyDescent="0.35"/>
    <row r="20429" s="62" customFormat="1" x14ac:dyDescent="0.35"/>
    <row r="20430" s="62" customFormat="1" x14ac:dyDescent="0.35"/>
    <row r="20431" s="62" customFormat="1" x14ac:dyDescent="0.35"/>
    <row r="20432" s="62" customFormat="1" x14ac:dyDescent="0.35"/>
    <row r="20433" s="62" customFormat="1" x14ac:dyDescent="0.35"/>
    <row r="20434" s="62" customFormat="1" x14ac:dyDescent="0.35"/>
    <row r="20435" s="62" customFormat="1" x14ac:dyDescent="0.35"/>
    <row r="20436" s="62" customFormat="1" x14ac:dyDescent="0.35"/>
    <row r="20437" s="62" customFormat="1" x14ac:dyDescent="0.35"/>
    <row r="20438" s="62" customFormat="1" x14ac:dyDescent="0.35"/>
    <row r="20439" s="62" customFormat="1" x14ac:dyDescent="0.35"/>
    <row r="20440" s="62" customFormat="1" x14ac:dyDescent="0.35"/>
    <row r="20441" s="62" customFormat="1" x14ac:dyDescent="0.35"/>
    <row r="20442" s="62" customFormat="1" x14ac:dyDescent="0.35"/>
    <row r="20443" s="62" customFormat="1" x14ac:dyDescent="0.35"/>
    <row r="20444" s="62" customFormat="1" x14ac:dyDescent="0.35"/>
    <row r="20445" s="62" customFormat="1" x14ac:dyDescent="0.35"/>
    <row r="20446" s="62" customFormat="1" x14ac:dyDescent="0.35"/>
    <row r="20447" s="62" customFormat="1" x14ac:dyDescent="0.35"/>
    <row r="20448" s="62" customFormat="1" x14ac:dyDescent="0.35"/>
    <row r="20449" s="62" customFormat="1" x14ac:dyDescent="0.35"/>
    <row r="20450" s="62" customFormat="1" x14ac:dyDescent="0.35"/>
    <row r="20451" s="62" customFormat="1" x14ac:dyDescent="0.35"/>
    <row r="20452" s="62" customFormat="1" x14ac:dyDescent="0.35"/>
    <row r="20453" s="62" customFormat="1" x14ac:dyDescent="0.35"/>
    <row r="20454" s="62" customFormat="1" x14ac:dyDescent="0.35"/>
    <row r="20455" s="62" customFormat="1" x14ac:dyDescent="0.35"/>
    <row r="20456" s="62" customFormat="1" x14ac:dyDescent="0.35"/>
    <row r="20457" s="62" customFormat="1" x14ac:dyDescent="0.35"/>
    <row r="20458" s="62" customFormat="1" x14ac:dyDescent="0.35"/>
    <row r="20459" s="62" customFormat="1" x14ac:dyDescent="0.35"/>
    <row r="20460" s="62" customFormat="1" x14ac:dyDescent="0.35"/>
    <row r="20461" s="62" customFormat="1" x14ac:dyDescent="0.35"/>
    <row r="20462" s="62" customFormat="1" x14ac:dyDescent="0.35"/>
    <row r="20463" s="62" customFormat="1" x14ac:dyDescent="0.35"/>
    <row r="20464" s="62" customFormat="1" x14ac:dyDescent="0.35"/>
    <row r="20465" s="62" customFormat="1" x14ac:dyDescent="0.35"/>
    <row r="20466" s="62" customFormat="1" x14ac:dyDescent="0.35"/>
    <row r="20467" s="62" customFormat="1" x14ac:dyDescent="0.35"/>
    <row r="20468" s="62" customFormat="1" x14ac:dyDescent="0.35"/>
    <row r="20469" s="62" customFormat="1" x14ac:dyDescent="0.35"/>
    <row r="20470" s="62" customFormat="1" x14ac:dyDescent="0.35"/>
    <row r="20471" s="62" customFormat="1" x14ac:dyDescent="0.35"/>
    <row r="20472" s="62" customFormat="1" x14ac:dyDescent="0.35"/>
    <row r="20473" s="62" customFormat="1" x14ac:dyDescent="0.35"/>
    <row r="20474" s="62" customFormat="1" x14ac:dyDescent="0.35"/>
    <row r="20475" s="62" customFormat="1" x14ac:dyDescent="0.35"/>
    <row r="20476" s="62" customFormat="1" x14ac:dyDescent="0.35"/>
    <row r="20477" s="62" customFormat="1" x14ac:dyDescent="0.35"/>
    <row r="20478" s="62" customFormat="1" x14ac:dyDescent="0.35"/>
    <row r="20479" s="62" customFormat="1" x14ac:dyDescent="0.35"/>
    <row r="20480" s="62" customFormat="1" x14ac:dyDescent="0.35"/>
    <row r="20481" s="62" customFormat="1" x14ac:dyDescent="0.35"/>
    <row r="20482" s="62" customFormat="1" x14ac:dyDescent="0.35"/>
    <row r="20483" s="62" customFormat="1" x14ac:dyDescent="0.35"/>
    <row r="20484" s="62" customFormat="1" x14ac:dyDescent="0.35"/>
    <row r="20485" s="62" customFormat="1" x14ac:dyDescent="0.35"/>
    <row r="20486" s="62" customFormat="1" x14ac:dyDescent="0.35"/>
    <row r="20487" s="62" customFormat="1" x14ac:dyDescent="0.35"/>
    <row r="20488" s="62" customFormat="1" x14ac:dyDescent="0.35"/>
    <row r="20489" s="62" customFormat="1" x14ac:dyDescent="0.35"/>
    <row r="20490" s="62" customFormat="1" x14ac:dyDescent="0.35"/>
    <row r="20491" s="62" customFormat="1" x14ac:dyDescent="0.35"/>
    <row r="20492" s="62" customFormat="1" x14ac:dyDescent="0.35"/>
    <row r="20493" s="62" customFormat="1" x14ac:dyDescent="0.35"/>
    <row r="20494" s="62" customFormat="1" x14ac:dyDescent="0.35"/>
    <row r="20495" s="62" customFormat="1" x14ac:dyDescent="0.35"/>
    <row r="20496" s="62" customFormat="1" x14ac:dyDescent="0.35"/>
    <row r="20497" s="62" customFormat="1" x14ac:dyDescent="0.35"/>
    <row r="20498" s="62" customFormat="1" x14ac:dyDescent="0.35"/>
    <row r="20499" s="62" customFormat="1" x14ac:dyDescent="0.35"/>
    <row r="20500" s="62" customFormat="1" x14ac:dyDescent="0.35"/>
    <row r="20501" s="62" customFormat="1" x14ac:dyDescent="0.35"/>
    <row r="20502" s="62" customFormat="1" x14ac:dyDescent="0.35"/>
    <row r="20503" s="62" customFormat="1" x14ac:dyDescent="0.35"/>
    <row r="20504" s="62" customFormat="1" x14ac:dyDescent="0.35"/>
    <row r="20505" s="62" customFormat="1" x14ac:dyDescent="0.35"/>
    <row r="20506" s="62" customFormat="1" x14ac:dyDescent="0.35"/>
    <row r="20507" s="62" customFormat="1" x14ac:dyDescent="0.35"/>
    <row r="20508" s="62" customFormat="1" x14ac:dyDescent="0.35"/>
    <row r="20509" s="62" customFormat="1" x14ac:dyDescent="0.35"/>
    <row r="20510" s="62" customFormat="1" x14ac:dyDescent="0.35"/>
    <row r="20511" s="62" customFormat="1" x14ac:dyDescent="0.35"/>
    <row r="20512" s="62" customFormat="1" x14ac:dyDescent="0.35"/>
    <row r="20513" s="62" customFormat="1" x14ac:dyDescent="0.35"/>
    <row r="20514" s="62" customFormat="1" x14ac:dyDescent="0.35"/>
    <row r="20515" s="62" customFormat="1" x14ac:dyDescent="0.35"/>
    <row r="20516" s="62" customFormat="1" x14ac:dyDescent="0.35"/>
    <row r="20517" s="62" customFormat="1" x14ac:dyDescent="0.35"/>
    <row r="20518" s="62" customFormat="1" x14ac:dyDescent="0.35"/>
    <row r="20519" s="62" customFormat="1" x14ac:dyDescent="0.35"/>
    <row r="20520" s="62" customFormat="1" x14ac:dyDescent="0.35"/>
    <row r="20521" s="62" customFormat="1" x14ac:dyDescent="0.35"/>
    <row r="20522" s="62" customFormat="1" x14ac:dyDescent="0.35"/>
    <row r="20523" s="62" customFormat="1" x14ac:dyDescent="0.35"/>
    <row r="20524" s="62" customFormat="1" x14ac:dyDescent="0.35"/>
    <row r="20525" s="62" customFormat="1" x14ac:dyDescent="0.35"/>
    <row r="20526" s="62" customFormat="1" x14ac:dyDescent="0.35"/>
    <row r="20527" s="62" customFormat="1" x14ac:dyDescent="0.35"/>
    <row r="20528" s="62" customFormat="1" x14ac:dyDescent="0.35"/>
    <row r="20529" s="62" customFormat="1" x14ac:dyDescent="0.35"/>
    <row r="20530" s="62" customFormat="1" x14ac:dyDescent="0.35"/>
    <row r="20531" s="62" customFormat="1" x14ac:dyDescent="0.35"/>
    <row r="20532" s="62" customFormat="1" x14ac:dyDescent="0.35"/>
    <row r="20533" s="62" customFormat="1" x14ac:dyDescent="0.35"/>
    <row r="20534" s="62" customFormat="1" x14ac:dyDescent="0.35"/>
    <row r="20535" s="62" customFormat="1" x14ac:dyDescent="0.35"/>
    <row r="20536" s="62" customFormat="1" x14ac:dyDescent="0.35"/>
    <row r="20537" s="62" customFormat="1" x14ac:dyDescent="0.35"/>
    <row r="20538" s="62" customFormat="1" x14ac:dyDescent="0.35"/>
    <row r="20539" s="62" customFormat="1" x14ac:dyDescent="0.35"/>
    <row r="20540" s="62" customFormat="1" x14ac:dyDescent="0.35"/>
    <row r="20541" s="62" customFormat="1" x14ac:dyDescent="0.35"/>
    <row r="20542" s="62" customFormat="1" x14ac:dyDescent="0.35"/>
    <row r="20543" s="62" customFormat="1" x14ac:dyDescent="0.35"/>
    <row r="20544" s="62" customFormat="1" x14ac:dyDescent="0.35"/>
    <row r="20545" s="62" customFormat="1" x14ac:dyDescent="0.35"/>
    <row r="20546" s="62" customFormat="1" x14ac:dyDescent="0.35"/>
    <row r="20547" s="62" customFormat="1" x14ac:dyDescent="0.35"/>
    <row r="20548" s="62" customFormat="1" x14ac:dyDescent="0.35"/>
    <row r="20549" s="62" customFormat="1" x14ac:dyDescent="0.35"/>
    <row r="20550" s="62" customFormat="1" x14ac:dyDescent="0.35"/>
    <row r="20551" s="62" customFormat="1" x14ac:dyDescent="0.35"/>
    <row r="20552" s="62" customFormat="1" x14ac:dyDescent="0.35"/>
    <row r="20553" s="62" customFormat="1" x14ac:dyDescent="0.35"/>
    <row r="20554" s="62" customFormat="1" x14ac:dyDescent="0.35"/>
    <row r="20555" s="62" customFormat="1" x14ac:dyDescent="0.35"/>
    <row r="20556" s="62" customFormat="1" x14ac:dyDescent="0.35"/>
    <row r="20557" s="62" customFormat="1" x14ac:dyDescent="0.35"/>
    <row r="20558" s="62" customFormat="1" x14ac:dyDescent="0.35"/>
    <row r="20559" s="62" customFormat="1" x14ac:dyDescent="0.35"/>
    <row r="20560" s="62" customFormat="1" x14ac:dyDescent="0.35"/>
    <row r="20561" s="62" customFormat="1" x14ac:dyDescent="0.35"/>
    <row r="20562" s="62" customFormat="1" x14ac:dyDescent="0.35"/>
    <row r="20563" s="62" customFormat="1" x14ac:dyDescent="0.35"/>
    <row r="20564" s="62" customFormat="1" x14ac:dyDescent="0.35"/>
    <row r="20565" s="62" customFormat="1" x14ac:dyDescent="0.35"/>
    <row r="20566" s="62" customFormat="1" x14ac:dyDescent="0.35"/>
    <row r="20567" s="62" customFormat="1" x14ac:dyDescent="0.35"/>
    <row r="20568" s="62" customFormat="1" x14ac:dyDescent="0.35"/>
    <row r="20569" s="62" customFormat="1" x14ac:dyDescent="0.35"/>
    <row r="20570" s="62" customFormat="1" x14ac:dyDescent="0.35"/>
    <row r="20571" s="62" customFormat="1" x14ac:dyDescent="0.35"/>
    <row r="20572" s="62" customFormat="1" x14ac:dyDescent="0.35"/>
    <row r="20573" s="62" customFormat="1" x14ac:dyDescent="0.35"/>
    <row r="20574" s="62" customFormat="1" x14ac:dyDescent="0.35"/>
    <row r="20575" s="62" customFormat="1" x14ac:dyDescent="0.35"/>
    <row r="20576" s="62" customFormat="1" x14ac:dyDescent="0.35"/>
    <row r="20577" s="62" customFormat="1" x14ac:dyDescent="0.35"/>
    <row r="20578" s="62" customFormat="1" x14ac:dyDescent="0.35"/>
    <row r="20579" s="62" customFormat="1" x14ac:dyDescent="0.35"/>
    <row r="20580" s="62" customFormat="1" x14ac:dyDescent="0.35"/>
    <row r="20581" s="62" customFormat="1" x14ac:dyDescent="0.35"/>
    <row r="20582" s="62" customFormat="1" x14ac:dyDescent="0.35"/>
    <row r="20583" s="62" customFormat="1" x14ac:dyDescent="0.35"/>
    <row r="20584" s="62" customFormat="1" x14ac:dyDescent="0.35"/>
    <row r="20585" s="62" customFormat="1" x14ac:dyDescent="0.35"/>
    <row r="20586" s="62" customFormat="1" x14ac:dyDescent="0.35"/>
    <row r="20587" s="62" customFormat="1" x14ac:dyDescent="0.35"/>
    <row r="20588" s="62" customFormat="1" x14ac:dyDescent="0.35"/>
    <row r="20589" s="62" customFormat="1" x14ac:dyDescent="0.35"/>
    <row r="20590" s="62" customFormat="1" x14ac:dyDescent="0.35"/>
    <row r="20591" s="62" customFormat="1" x14ac:dyDescent="0.35"/>
    <row r="20592" s="62" customFormat="1" x14ac:dyDescent="0.35"/>
    <row r="20593" s="62" customFormat="1" x14ac:dyDescent="0.35"/>
    <row r="20594" s="62" customFormat="1" x14ac:dyDescent="0.35"/>
    <row r="20595" s="62" customFormat="1" x14ac:dyDescent="0.35"/>
    <row r="20596" s="62" customFormat="1" x14ac:dyDescent="0.35"/>
    <row r="20597" s="62" customFormat="1" x14ac:dyDescent="0.35"/>
    <row r="20598" s="62" customFormat="1" x14ac:dyDescent="0.35"/>
    <row r="20599" s="62" customFormat="1" x14ac:dyDescent="0.35"/>
    <row r="20600" s="62" customFormat="1" x14ac:dyDescent="0.35"/>
    <row r="20601" s="62" customFormat="1" x14ac:dyDescent="0.35"/>
    <row r="20602" s="62" customFormat="1" x14ac:dyDescent="0.35"/>
    <row r="20603" s="62" customFormat="1" x14ac:dyDescent="0.35"/>
    <row r="20604" s="62" customFormat="1" x14ac:dyDescent="0.35"/>
    <row r="20605" s="62" customFormat="1" x14ac:dyDescent="0.35"/>
    <row r="20606" s="62" customFormat="1" x14ac:dyDescent="0.35"/>
    <row r="20607" s="62" customFormat="1" x14ac:dyDescent="0.35"/>
    <row r="20608" s="62" customFormat="1" x14ac:dyDescent="0.35"/>
    <row r="20609" s="62" customFormat="1" x14ac:dyDescent="0.35"/>
    <row r="20610" s="62" customFormat="1" x14ac:dyDescent="0.35"/>
    <row r="20611" s="62" customFormat="1" x14ac:dyDescent="0.35"/>
    <row r="20612" s="62" customFormat="1" x14ac:dyDescent="0.35"/>
    <row r="20613" s="62" customFormat="1" x14ac:dyDescent="0.35"/>
    <row r="20614" s="62" customFormat="1" x14ac:dyDescent="0.35"/>
    <row r="20615" s="62" customFormat="1" x14ac:dyDescent="0.35"/>
    <row r="20616" s="62" customFormat="1" x14ac:dyDescent="0.35"/>
    <row r="20617" s="62" customFormat="1" x14ac:dyDescent="0.35"/>
    <row r="20618" s="62" customFormat="1" x14ac:dyDescent="0.35"/>
    <row r="20619" s="62" customFormat="1" x14ac:dyDescent="0.35"/>
    <row r="20620" s="62" customFormat="1" x14ac:dyDescent="0.35"/>
    <row r="20621" s="62" customFormat="1" x14ac:dyDescent="0.35"/>
    <row r="20622" s="62" customFormat="1" x14ac:dyDescent="0.35"/>
    <row r="20623" s="62" customFormat="1" x14ac:dyDescent="0.35"/>
    <row r="20624" s="62" customFormat="1" x14ac:dyDescent="0.35"/>
    <row r="20625" s="62" customFormat="1" x14ac:dyDescent="0.35"/>
    <row r="20626" s="62" customFormat="1" x14ac:dyDescent="0.35"/>
    <row r="20627" s="62" customFormat="1" x14ac:dyDescent="0.35"/>
    <row r="20628" s="62" customFormat="1" x14ac:dyDescent="0.35"/>
    <row r="20629" s="62" customFormat="1" x14ac:dyDescent="0.35"/>
    <row r="20630" s="62" customFormat="1" x14ac:dyDescent="0.35"/>
    <row r="20631" s="62" customFormat="1" x14ac:dyDescent="0.35"/>
    <row r="20632" s="62" customFormat="1" x14ac:dyDescent="0.35"/>
    <row r="20633" s="62" customFormat="1" x14ac:dyDescent="0.35"/>
    <row r="20634" s="62" customFormat="1" x14ac:dyDescent="0.35"/>
    <row r="20635" s="62" customFormat="1" x14ac:dyDescent="0.35"/>
    <row r="20636" s="62" customFormat="1" x14ac:dyDescent="0.35"/>
    <row r="20637" s="62" customFormat="1" x14ac:dyDescent="0.35"/>
    <row r="20638" s="62" customFormat="1" x14ac:dyDescent="0.35"/>
    <row r="20639" s="62" customFormat="1" x14ac:dyDescent="0.35"/>
    <row r="20640" s="62" customFormat="1" x14ac:dyDescent="0.35"/>
    <row r="20641" s="62" customFormat="1" x14ac:dyDescent="0.35"/>
    <row r="20642" s="62" customFormat="1" x14ac:dyDescent="0.35"/>
    <row r="20643" s="62" customFormat="1" x14ac:dyDescent="0.35"/>
    <row r="20644" s="62" customFormat="1" x14ac:dyDescent="0.35"/>
    <row r="20645" s="62" customFormat="1" x14ac:dyDescent="0.35"/>
    <row r="20646" s="62" customFormat="1" x14ac:dyDescent="0.35"/>
    <row r="20647" s="62" customFormat="1" x14ac:dyDescent="0.35"/>
    <row r="20648" s="62" customFormat="1" x14ac:dyDescent="0.35"/>
    <row r="20649" s="62" customFormat="1" x14ac:dyDescent="0.35"/>
    <row r="20650" s="62" customFormat="1" x14ac:dyDescent="0.35"/>
    <row r="20651" s="62" customFormat="1" x14ac:dyDescent="0.35"/>
    <row r="20652" s="62" customFormat="1" x14ac:dyDescent="0.35"/>
    <row r="20653" s="62" customFormat="1" x14ac:dyDescent="0.35"/>
    <row r="20654" s="62" customFormat="1" x14ac:dyDescent="0.35"/>
    <row r="20655" s="62" customFormat="1" x14ac:dyDescent="0.35"/>
    <row r="20656" s="62" customFormat="1" x14ac:dyDescent="0.35"/>
    <row r="20657" s="62" customFormat="1" x14ac:dyDescent="0.35"/>
    <row r="20658" s="62" customFormat="1" x14ac:dyDescent="0.35"/>
    <row r="20659" s="62" customFormat="1" x14ac:dyDescent="0.35"/>
    <row r="20660" s="62" customFormat="1" x14ac:dyDescent="0.35"/>
    <row r="20661" s="62" customFormat="1" x14ac:dyDescent="0.35"/>
    <row r="20662" s="62" customFormat="1" x14ac:dyDescent="0.35"/>
    <row r="20663" s="62" customFormat="1" x14ac:dyDescent="0.35"/>
    <row r="20664" s="62" customFormat="1" x14ac:dyDescent="0.35"/>
    <row r="20665" s="62" customFormat="1" x14ac:dyDescent="0.35"/>
    <row r="20666" s="62" customFormat="1" x14ac:dyDescent="0.35"/>
    <row r="20667" s="62" customFormat="1" x14ac:dyDescent="0.35"/>
    <row r="20668" s="62" customFormat="1" x14ac:dyDescent="0.35"/>
    <row r="20669" s="62" customFormat="1" x14ac:dyDescent="0.35"/>
    <row r="20670" s="62" customFormat="1" x14ac:dyDescent="0.35"/>
    <row r="20671" s="62" customFormat="1" x14ac:dyDescent="0.35"/>
    <row r="20672" s="62" customFormat="1" x14ac:dyDescent="0.35"/>
    <row r="20673" s="62" customFormat="1" x14ac:dyDescent="0.35"/>
    <row r="20674" s="62" customFormat="1" x14ac:dyDescent="0.35"/>
    <row r="20675" s="62" customFormat="1" x14ac:dyDescent="0.35"/>
    <row r="20676" s="62" customFormat="1" x14ac:dyDescent="0.35"/>
    <row r="20677" s="62" customFormat="1" x14ac:dyDescent="0.35"/>
    <row r="20678" s="62" customFormat="1" x14ac:dyDescent="0.35"/>
    <row r="20679" s="62" customFormat="1" x14ac:dyDescent="0.35"/>
    <row r="20680" s="62" customFormat="1" x14ac:dyDescent="0.35"/>
    <row r="20681" s="62" customFormat="1" x14ac:dyDescent="0.35"/>
    <row r="20682" s="62" customFormat="1" x14ac:dyDescent="0.35"/>
    <row r="20683" s="62" customFormat="1" x14ac:dyDescent="0.35"/>
    <row r="20684" s="62" customFormat="1" x14ac:dyDescent="0.35"/>
    <row r="20685" s="62" customFormat="1" x14ac:dyDescent="0.35"/>
    <row r="20686" s="62" customFormat="1" x14ac:dyDescent="0.35"/>
    <row r="20687" s="62" customFormat="1" x14ac:dyDescent="0.35"/>
    <row r="20688" s="62" customFormat="1" x14ac:dyDescent="0.35"/>
    <row r="20689" s="62" customFormat="1" x14ac:dyDescent="0.35"/>
    <row r="20690" s="62" customFormat="1" x14ac:dyDescent="0.35"/>
    <row r="20691" s="62" customFormat="1" x14ac:dyDescent="0.35"/>
    <row r="20692" s="62" customFormat="1" x14ac:dyDescent="0.35"/>
    <row r="20693" s="62" customFormat="1" x14ac:dyDescent="0.35"/>
    <row r="20694" s="62" customFormat="1" x14ac:dyDescent="0.35"/>
    <row r="20695" s="62" customFormat="1" x14ac:dyDescent="0.35"/>
    <row r="20696" s="62" customFormat="1" x14ac:dyDescent="0.35"/>
    <row r="20697" s="62" customFormat="1" x14ac:dyDescent="0.35"/>
    <row r="20698" s="62" customFormat="1" x14ac:dyDescent="0.35"/>
    <row r="20699" s="62" customFormat="1" x14ac:dyDescent="0.35"/>
    <row r="20700" s="62" customFormat="1" x14ac:dyDescent="0.35"/>
    <row r="20701" s="62" customFormat="1" x14ac:dyDescent="0.35"/>
    <row r="20702" s="62" customFormat="1" x14ac:dyDescent="0.35"/>
    <row r="20703" s="62" customFormat="1" x14ac:dyDescent="0.35"/>
    <row r="20704" s="62" customFormat="1" x14ac:dyDescent="0.35"/>
    <row r="20705" s="62" customFormat="1" x14ac:dyDescent="0.35"/>
    <row r="20706" s="62" customFormat="1" x14ac:dyDescent="0.35"/>
    <row r="20707" s="62" customFormat="1" x14ac:dyDescent="0.35"/>
    <row r="20708" s="62" customFormat="1" x14ac:dyDescent="0.35"/>
    <row r="20709" s="62" customFormat="1" x14ac:dyDescent="0.35"/>
    <row r="20710" s="62" customFormat="1" x14ac:dyDescent="0.35"/>
    <row r="20711" s="62" customFormat="1" x14ac:dyDescent="0.35"/>
    <row r="20712" s="62" customFormat="1" x14ac:dyDescent="0.35"/>
    <row r="20713" s="62" customFormat="1" x14ac:dyDescent="0.35"/>
    <row r="20714" s="62" customFormat="1" x14ac:dyDescent="0.35"/>
    <row r="20715" s="62" customFormat="1" x14ac:dyDescent="0.35"/>
    <row r="20716" s="62" customFormat="1" x14ac:dyDescent="0.35"/>
    <row r="20717" s="62" customFormat="1" x14ac:dyDescent="0.35"/>
    <row r="20718" s="62" customFormat="1" x14ac:dyDescent="0.35"/>
    <row r="20719" s="62" customFormat="1" x14ac:dyDescent="0.35"/>
    <row r="20720" s="62" customFormat="1" x14ac:dyDescent="0.35"/>
    <row r="20721" s="62" customFormat="1" x14ac:dyDescent="0.35"/>
    <row r="20722" s="62" customFormat="1" x14ac:dyDescent="0.35"/>
    <row r="20723" s="62" customFormat="1" x14ac:dyDescent="0.35"/>
    <row r="20724" s="62" customFormat="1" x14ac:dyDescent="0.35"/>
    <row r="20725" s="62" customFormat="1" x14ac:dyDescent="0.35"/>
    <row r="20726" s="62" customFormat="1" x14ac:dyDescent="0.35"/>
    <row r="20727" s="62" customFormat="1" x14ac:dyDescent="0.35"/>
    <row r="20728" s="62" customFormat="1" x14ac:dyDescent="0.35"/>
    <row r="20729" s="62" customFormat="1" x14ac:dyDescent="0.35"/>
    <row r="20730" s="62" customFormat="1" x14ac:dyDescent="0.35"/>
    <row r="20731" s="62" customFormat="1" x14ac:dyDescent="0.35"/>
    <row r="20732" s="62" customFormat="1" x14ac:dyDescent="0.35"/>
    <row r="20733" s="62" customFormat="1" x14ac:dyDescent="0.35"/>
    <row r="20734" s="62" customFormat="1" x14ac:dyDescent="0.35"/>
    <row r="20735" s="62" customFormat="1" x14ac:dyDescent="0.35"/>
    <row r="20736" s="62" customFormat="1" x14ac:dyDescent="0.35"/>
    <row r="20737" s="62" customFormat="1" x14ac:dyDescent="0.35"/>
    <row r="20738" s="62" customFormat="1" x14ac:dyDescent="0.35"/>
    <row r="20739" s="62" customFormat="1" x14ac:dyDescent="0.35"/>
    <row r="20740" s="62" customFormat="1" x14ac:dyDescent="0.35"/>
    <row r="20741" s="62" customFormat="1" x14ac:dyDescent="0.35"/>
    <row r="20742" s="62" customFormat="1" x14ac:dyDescent="0.35"/>
    <row r="20743" s="62" customFormat="1" x14ac:dyDescent="0.35"/>
    <row r="20744" s="62" customFormat="1" x14ac:dyDescent="0.35"/>
    <row r="20745" s="62" customFormat="1" x14ac:dyDescent="0.35"/>
    <row r="20746" s="62" customFormat="1" x14ac:dyDescent="0.35"/>
    <row r="20747" s="62" customFormat="1" x14ac:dyDescent="0.35"/>
    <row r="20748" s="62" customFormat="1" x14ac:dyDescent="0.35"/>
    <row r="20749" s="62" customFormat="1" x14ac:dyDescent="0.35"/>
    <row r="20750" s="62" customFormat="1" x14ac:dyDescent="0.35"/>
    <row r="20751" s="62" customFormat="1" x14ac:dyDescent="0.35"/>
    <row r="20752" s="62" customFormat="1" x14ac:dyDescent="0.35"/>
    <row r="20753" s="62" customFormat="1" x14ac:dyDescent="0.35"/>
    <row r="20754" s="62" customFormat="1" x14ac:dyDescent="0.35"/>
    <row r="20755" s="62" customFormat="1" x14ac:dyDescent="0.35"/>
    <row r="20756" s="62" customFormat="1" x14ac:dyDescent="0.35"/>
    <row r="20757" s="62" customFormat="1" x14ac:dyDescent="0.35"/>
    <row r="20758" s="62" customFormat="1" x14ac:dyDescent="0.35"/>
    <row r="20759" s="62" customFormat="1" x14ac:dyDescent="0.35"/>
    <row r="20760" s="62" customFormat="1" x14ac:dyDescent="0.35"/>
    <row r="20761" s="62" customFormat="1" x14ac:dyDescent="0.35"/>
    <row r="20762" s="62" customFormat="1" x14ac:dyDescent="0.35"/>
    <row r="20763" s="62" customFormat="1" x14ac:dyDescent="0.35"/>
    <row r="20764" s="62" customFormat="1" x14ac:dyDescent="0.35"/>
    <row r="20765" s="62" customFormat="1" x14ac:dyDescent="0.35"/>
    <row r="20766" s="62" customFormat="1" x14ac:dyDescent="0.35"/>
    <row r="20767" s="62" customFormat="1" x14ac:dyDescent="0.35"/>
    <row r="20768" s="62" customFormat="1" x14ac:dyDescent="0.35"/>
    <row r="20769" s="62" customFormat="1" x14ac:dyDescent="0.35"/>
    <row r="20770" s="62" customFormat="1" x14ac:dyDescent="0.35"/>
    <row r="20771" s="62" customFormat="1" x14ac:dyDescent="0.35"/>
    <row r="20772" s="62" customFormat="1" x14ac:dyDescent="0.35"/>
    <row r="20773" s="62" customFormat="1" x14ac:dyDescent="0.35"/>
    <row r="20774" s="62" customFormat="1" x14ac:dyDescent="0.35"/>
    <row r="20775" s="62" customFormat="1" x14ac:dyDescent="0.35"/>
    <row r="20776" s="62" customFormat="1" x14ac:dyDescent="0.35"/>
    <row r="20777" s="62" customFormat="1" x14ac:dyDescent="0.35"/>
    <row r="20778" s="62" customFormat="1" x14ac:dyDescent="0.35"/>
    <row r="20779" s="62" customFormat="1" x14ac:dyDescent="0.35"/>
    <row r="20780" s="62" customFormat="1" x14ac:dyDescent="0.35"/>
    <row r="20781" s="62" customFormat="1" x14ac:dyDescent="0.35"/>
    <row r="20782" s="62" customFormat="1" x14ac:dyDescent="0.35"/>
    <row r="20783" s="62" customFormat="1" x14ac:dyDescent="0.35"/>
    <row r="20784" s="62" customFormat="1" x14ac:dyDescent="0.35"/>
    <row r="20785" s="62" customFormat="1" x14ac:dyDescent="0.35"/>
    <row r="20786" s="62" customFormat="1" x14ac:dyDescent="0.35"/>
    <row r="20787" s="62" customFormat="1" x14ac:dyDescent="0.35"/>
    <row r="20788" s="62" customFormat="1" x14ac:dyDescent="0.35"/>
    <row r="20789" s="62" customFormat="1" x14ac:dyDescent="0.35"/>
    <row r="20790" s="62" customFormat="1" x14ac:dyDescent="0.35"/>
    <row r="20791" s="62" customFormat="1" x14ac:dyDescent="0.35"/>
    <row r="20792" s="62" customFormat="1" x14ac:dyDescent="0.35"/>
    <row r="20793" s="62" customFormat="1" x14ac:dyDescent="0.35"/>
    <row r="20794" s="62" customFormat="1" x14ac:dyDescent="0.35"/>
    <row r="20795" s="62" customFormat="1" x14ac:dyDescent="0.35"/>
    <row r="20796" s="62" customFormat="1" x14ac:dyDescent="0.35"/>
    <row r="20797" s="62" customFormat="1" x14ac:dyDescent="0.35"/>
    <row r="20798" s="62" customFormat="1" x14ac:dyDescent="0.35"/>
    <row r="20799" s="62" customFormat="1" x14ac:dyDescent="0.35"/>
    <row r="20800" s="62" customFormat="1" x14ac:dyDescent="0.35"/>
    <row r="20801" s="62" customFormat="1" x14ac:dyDescent="0.35"/>
    <row r="20802" s="62" customFormat="1" x14ac:dyDescent="0.35"/>
    <row r="20803" s="62" customFormat="1" x14ac:dyDescent="0.35"/>
    <row r="20804" s="62" customFormat="1" x14ac:dyDescent="0.35"/>
    <row r="20805" s="62" customFormat="1" x14ac:dyDescent="0.35"/>
    <row r="20806" s="62" customFormat="1" x14ac:dyDescent="0.35"/>
    <row r="20807" s="62" customFormat="1" x14ac:dyDescent="0.35"/>
    <row r="20808" s="62" customFormat="1" x14ac:dyDescent="0.35"/>
    <row r="20809" s="62" customFormat="1" x14ac:dyDescent="0.35"/>
    <row r="20810" s="62" customFormat="1" x14ac:dyDescent="0.35"/>
    <row r="20811" s="62" customFormat="1" x14ac:dyDescent="0.35"/>
    <row r="20812" s="62" customFormat="1" x14ac:dyDescent="0.35"/>
    <row r="20813" s="62" customFormat="1" x14ac:dyDescent="0.35"/>
    <row r="20814" s="62" customFormat="1" x14ac:dyDescent="0.35"/>
    <row r="20815" s="62" customFormat="1" x14ac:dyDescent="0.35"/>
    <row r="20816" s="62" customFormat="1" x14ac:dyDescent="0.35"/>
    <row r="20817" s="62" customFormat="1" x14ac:dyDescent="0.35"/>
    <row r="20818" s="62" customFormat="1" x14ac:dyDescent="0.35"/>
    <row r="20819" s="62" customFormat="1" x14ac:dyDescent="0.35"/>
    <row r="20820" s="62" customFormat="1" x14ac:dyDescent="0.35"/>
    <row r="20821" s="62" customFormat="1" x14ac:dyDescent="0.35"/>
    <row r="20822" s="62" customFormat="1" x14ac:dyDescent="0.35"/>
    <row r="20823" s="62" customFormat="1" x14ac:dyDescent="0.35"/>
    <row r="20824" s="62" customFormat="1" x14ac:dyDescent="0.35"/>
    <row r="20825" s="62" customFormat="1" x14ac:dyDescent="0.35"/>
    <row r="20826" s="62" customFormat="1" x14ac:dyDescent="0.35"/>
    <row r="20827" s="62" customFormat="1" x14ac:dyDescent="0.35"/>
    <row r="20828" s="62" customFormat="1" x14ac:dyDescent="0.35"/>
    <row r="20829" s="62" customFormat="1" x14ac:dyDescent="0.35"/>
    <row r="20830" s="62" customFormat="1" x14ac:dyDescent="0.35"/>
    <row r="20831" s="62" customFormat="1" x14ac:dyDescent="0.35"/>
    <row r="20832" s="62" customFormat="1" x14ac:dyDescent="0.35"/>
    <row r="20833" s="62" customFormat="1" x14ac:dyDescent="0.35"/>
    <row r="20834" s="62" customFormat="1" x14ac:dyDescent="0.35"/>
    <row r="20835" s="62" customFormat="1" x14ac:dyDescent="0.35"/>
    <row r="20836" s="62" customFormat="1" x14ac:dyDescent="0.35"/>
    <row r="20837" s="62" customFormat="1" x14ac:dyDescent="0.35"/>
    <row r="20838" s="62" customFormat="1" x14ac:dyDescent="0.35"/>
    <row r="20839" s="62" customFormat="1" x14ac:dyDescent="0.35"/>
    <row r="20840" s="62" customFormat="1" x14ac:dyDescent="0.35"/>
    <row r="20841" s="62" customFormat="1" x14ac:dyDescent="0.35"/>
    <row r="20842" s="62" customFormat="1" x14ac:dyDescent="0.35"/>
    <row r="20843" s="62" customFormat="1" x14ac:dyDescent="0.35"/>
    <row r="20844" s="62" customFormat="1" x14ac:dyDescent="0.35"/>
    <row r="20845" s="62" customFormat="1" x14ac:dyDescent="0.35"/>
    <row r="20846" s="62" customFormat="1" x14ac:dyDescent="0.35"/>
    <row r="20847" s="62" customFormat="1" x14ac:dyDescent="0.35"/>
    <row r="20848" s="62" customFormat="1" x14ac:dyDescent="0.35"/>
    <row r="20849" s="62" customFormat="1" x14ac:dyDescent="0.35"/>
    <row r="20850" s="62" customFormat="1" x14ac:dyDescent="0.35"/>
    <row r="20851" s="62" customFormat="1" x14ac:dyDescent="0.35"/>
    <row r="20852" s="62" customFormat="1" x14ac:dyDescent="0.35"/>
    <row r="20853" s="62" customFormat="1" x14ac:dyDescent="0.35"/>
    <row r="20854" s="62" customFormat="1" x14ac:dyDescent="0.35"/>
    <row r="20855" s="62" customFormat="1" x14ac:dyDescent="0.35"/>
    <row r="20856" s="62" customFormat="1" x14ac:dyDescent="0.35"/>
    <row r="20857" s="62" customFormat="1" x14ac:dyDescent="0.35"/>
    <row r="20858" s="62" customFormat="1" x14ac:dyDescent="0.35"/>
    <row r="20859" s="62" customFormat="1" x14ac:dyDescent="0.35"/>
    <row r="20860" s="62" customFormat="1" x14ac:dyDescent="0.35"/>
    <row r="20861" s="62" customFormat="1" x14ac:dyDescent="0.35"/>
    <row r="20862" s="62" customFormat="1" x14ac:dyDescent="0.35"/>
    <row r="20863" s="62" customFormat="1" x14ac:dyDescent="0.35"/>
    <row r="20864" s="62" customFormat="1" x14ac:dyDescent="0.35"/>
    <row r="20865" s="62" customFormat="1" x14ac:dyDescent="0.35"/>
    <row r="20866" s="62" customFormat="1" x14ac:dyDescent="0.35"/>
    <row r="20867" s="62" customFormat="1" x14ac:dyDescent="0.35"/>
    <row r="20868" s="62" customFormat="1" x14ac:dyDescent="0.35"/>
    <row r="20869" s="62" customFormat="1" x14ac:dyDescent="0.35"/>
    <row r="20870" s="62" customFormat="1" x14ac:dyDescent="0.35"/>
    <row r="20871" s="62" customFormat="1" x14ac:dyDescent="0.35"/>
    <row r="20872" s="62" customFormat="1" x14ac:dyDescent="0.35"/>
    <row r="20873" s="62" customFormat="1" x14ac:dyDescent="0.35"/>
    <row r="20874" s="62" customFormat="1" x14ac:dyDescent="0.35"/>
    <row r="20875" s="62" customFormat="1" x14ac:dyDescent="0.35"/>
    <row r="20876" s="62" customFormat="1" x14ac:dyDescent="0.35"/>
    <row r="20877" s="62" customFormat="1" x14ac:dyDescent="0.35"/>
    <row r="20878" s="62" customFormat="1" x14ac:dyDescent="0.35"/>
    <row r="20879" s="62" customFormat="1" x14ac:dyDescent="0.35"/>
    <row r="20880" s="62" customFormat="1" x14ac:dyDescent="0.35"/>
    <row r="20881" s="62" customFormat="1" x14ac:dyDescent="0.35"/>
    <row r="20882" s="62" customFormat="1" x14ac:dyDescent="0.35"/>
    <row r="20883" s="62" customFormat="1" x14ac:dyDescent="0.35"/>
    <row r="20884" s="62" customFormat="1" x14ac:dyDescent="0.35"/>
    <row r="20885" s="62" customFormat="1" x14ac:dyDescent="0.35"/>
    <row r="20886" s="62" customFormat="1" x14ac:dyDescent="0.35"/>
    <row r="20887" s="62" customFormat="1" x14ac:dyDescent="0.35"/>
    <row r="20888" s="62" customFormat="1" x14ac:dyDescent="0.35"/>
    <row r="20889" s="62" customFormat="1" x14ac:dyDescent="0.35"/>
    <row r="20890" s="62" customFormat="1" x14ac:dyDescent="0.35"/>
    <row r="20891" s="62" customFormat="1" x14ac:dyDescent="0.35"/>
    <row r="20892" s="62" customFormat="1" x14ac:dyDescent="0.35"/>
    <row r="20893" s="62" customFormat="1" x14ac:dyDescent="0.35"/>
    <row r="20894" s="62" customFormat="1" x14ac:dyDescent="0.35"/>
    <row r="20895" s="62" customFormat="1" x14ac:dyDescent="0.35"/>
    <row r="20896" s="62" customFormat="1" x14ac:dyDescent="0.35"/>
    <row r="20897" s="62" customFormat="1" x14ac:dyDescent="0.35"/>
    <row r="20898" s="62" customFormat="1" x14ac:dyDescent="0.35"/>
    <row r="20899" s="62" customFormat="1" x14ac:dyDescent="0.35"/>
    <row r="20900" s="62" customFormat="1" x14ac:dyDescent="0.35"/>
    <row r="20901" s="62" customFormat="1" x14ac:dyDescent="0.35"/>
    <row r="20902" s="62" customFormat="1" x14ac:dyDescent="0.35"/>
    <row r="20903" s="62" customFormat="1" x14ac:dyDescent="0.35"/>
    <row r="20904" s="62" customFormat="1" x14ac:dyDescent="0.35"/>
    <row r="20905" s="62" customFormat="1" x14ac:dyDescent="0.35"/>
    <row r="20906" s="62" customFormat="1" x14ac:dyDescent="0.35"/>
    <row r="20907" s="62" customFormat="1" x14ac:dyDescent="0.35"/>
    <row r="20908" s="62" customFormat="1" x14ac:dyDescent="0.35"/>
    <row r="20909" s="62" customFormat="1" x14ac:dyDescent="0.35"/>
    <row r="20910" s="62" customFormat="1" x14ac:dyDescent="0.35"/>
    <row r="20911" s="62" customFormat="1" x14ac:dyDescent="0.35"/>
    <row r="20912" s="62" customFormat="1" x14ac:dyDescent="0.35"/>
    <row r="20913" s="62" customFormat="1" x14ac:dyDescent="0.35"/>
    <row r="20914" s="62" customFormat="1" x14ac:dyDescent="0.35"/>
    <row r="20915" s="62" customFormat="1" x14ac:dyDescent="0.35"/>
    <row r="20916" s="62" customFormat="1" x14ac:dyDescent="0.35"/>
    <row r="20917" s="62" customFormat="1" x14ac:dyDescent="0.35"/>
    <row r="20918" s="62" customFormat="1" x14ac:dyDescent="0.35"/>
    <row r="20919" s="62" customFormat="1" x14ac:dyDescent="0.35"/>
    <row r="20920" s="62" customFormat="1" x14ac:dyDescent="0.35"/>
    <row r="20921" s="62" customFormat="1" x14ac:dyDescent="0.35"/>
    <row r="20922" s="62" customFormat="1" x14ac:dyDescent="0.35"/>
    <row r="20923" s="62" customFormat="1" x14ac:dyDescent="0.35"/>
    <row r="20924" s="62" customFormat="1" x14ac:dyDescent="0.35"/>
    <row r="20925" s="62" customFormat="1" x14ac:dyDescent="0.35"/>
    <row r="20926" s="62" customFormat="1" x14ac:dyDescent="0.35"/>
    <row r="20927" s="62" customFormat="1" x14ac:dyDescent="0.35"/>
    <row r="20928" s="62" customFormat="1" x14ac:dyDescent="0.35"/>
    <row r="20929" s="62" customFormat="1" x14ac:dyDescent="0.35"/>
    <row r="20930" s="62" customFormat="1" x14ac:dyDescent="0.35"/>
    <row r="20931" s="62" customFormat="1" x14ac:dyDescent="0.35"/>
    <row r="20932" s="62" customFormat="1" x14ac:dyDescent="0.35"/>
    <row r="20933" s="62" customFormat="1" x14ac:dyDescent="0.35"/>
    <row r="20934" s="62" customFormat="1" x14ac:dyDescent="0.35"/>
    <row r="20935" s="62" customFormat="1" x14ac:dyDescent="0.35"/>
    <row r="20936" s="62" customFormat="1" x14ac:dyDescent="0.35"/>
    <row r="20937" s="62" customFormat="1" x14ac:dyDescent="0.35"/>
    <row r="20938" s="62" customFormat="1" x14ac:dyDescent="0.35"/>
    <row r="20939" s="62" customFormat="1" x14ac:dyDescent="0.35"/>
    <row r="20940" s="62" customFormat="1" x14ac:dyDescent="0.35"/>
    <row r="20941" s="62" customFormat="1" x14ac:dyDescent="0.35"/>
    <row r="20942" s="62" customFormat="1" x14ac:dyDescent="0.35"/>
    <row r="20943" s="62" customFormat="1" x14ac:dyDescent="0.35"/>
    <row r="20944" s="62" customFormat="1" x14ac:dyDescent="0.35"/>
    <row r="20945" s="62" customFormat="1" x14ac:dyDescent="0.35"/>
    <row r="20946" s="62" customFormat="1" x14ac:dyDescent="0.35"/>
    <row r="20947" s="62" customFormat="1" x14ac:dyDescent="0.35"/>
    <row r="20948" s="62" customFormat="1" x14ac:dyDescent="0.35"/>
    <row r="20949" s="62" customFormat="1" x14ac:dyDescent="0.35"/>
    <row r="20950" s="62" customFormat="1" x14ac:dyDescent="0.35"/>
    <row r="20951" s="62" customFormat="1" x14ac:dyDescent="0.35"/>
    <row r="20952" s="62" customFormat="1" x14ac:dyDescent="0.35"/>
    <row r="20953" s="62" customFormat="1" x14ac:dyDescent="0.35"/>
    <row r="20954" s="62" customFormat="1" x14ac:dyDescent="0.35"/>
    <row r="20955" s="62" customFormat="1" x14ac:dyDescent="0.35"/>
    <row r="20956" s="62" customFormat="1" x14ac:dyDescent="0.35"/>
    <row r="20957" s="62" customFormat="1" x14ac:dyDescent="0.35"/>
    <row r="20958" s="62" customFormat="1" x14ac:dyDescent="0.35"/>
    <row r="20959" s="62" customFormat="1" x14ac:dyDescent="0.35"/>
    <row r="20960" s="62" customFormat="1" x14ac:dyDescent="0.35"/>
    <row r="20961" s="62" customFormat="1" x14ac:dyDescent="0.35"/>
    <row r="20962" s="62" customFormat="1" x14ac:dyDescent="0.35"/>
    <row r="20963" s="62" customFormat="1" x14ac:dyDescent="0.35"/>
    <row r="20964" s="62" customFormat="1" x14ac:dyDescent="0.35"/>
    <row r="20965" s="62" customFormat="1" x14ac:dyDescent="0.35"/>
    <row r="20966" s="62" customFormat="1" x14ac:dyDescent="0.35"/>
    <row r="20967" s="62" customFormat="1" x14ac:dyDescent="0.35"/>
    <row r="20968" s="62" customFormat="1" x14ac:dyDescent="0.35"/>
    <row r="20969" s="62" customFormat="1" x14ac:dyDescent="0.35"/>
    <row r="20970" s="62" customFormat="1" x14ac:dyDescent="0.35"/>
    <row r="20971" s="62" customFormat="1" x14ac:dyDescent="0.35"/>
    <row r="20972" s="62" customFormat="1" x14ac:dyDescent="0.35"/>
    <row r="20973" s="62" customFormat="1" x14ac:dyDescent="0.35"/>
    <row r="20974" s="62" customFormat="1" x14ac:dyDescent="0.35"/>
    <row r="20975" s="62" customFormat="1" x14ac:dyDescent="0.35"/>
    <row r="20976" s="62" customFormat="1" x14ac:dyDescent="0.35"/>
    <row r="20977" s="62" customFormat="1" x14ac:dyDescent="0.35"/>
    <row r="20978" s="62" customFormat="1" x14ac:dyDescent="0.35"/>
    <row r="20979" s="62" customFormat="1" x14ac:dyDescent="0.35"/>
    <row r="20980" s="62" customFormat="1" x14ac:dyDescent="0.35"/>
    <row r="20981" s="62" customFormat="1" x14ac:dyDescent="0.35"/>
    <row r="20982" s="62" customFormat="1" x14ac:dyDescent="0.35"/>
    <row r="20983" s="62" customFormat="1" x14ac:dyDescent="0.35"/>
    <row r="20984" s="62" customFormat="1" x14ac:dyDescent="0.35"/>
    <row r="20985" s="62" customFormat="1" x14ac:dyDescent="0.35"/>
    <row r="20986" s="62" customFormat="1" x14ac:dyDescent="0.35"/>
    <row r="20987" s="62" customFormat="1" x14ac:dyDescent="0.35"/>
    <row r="20988" s="62" customFormat="1" x14ac:dyDescent="0.35"/>
    <row r="20989" s="62" customFormat="1" x14ac:dyDescent="0.35"/>
    <row r="20990" s="62" customFormat="1" x14ac:dyDescent="0.35"/>
    <row r="20991" s="62" customFormat="1" x14ac:dyDescent="0.35"/>
    <row r="20992" s="62" customFormat="1" x14ac:dyDescent="0.35"/>
    <row r="20993" s="62" customFormat="1" x14ac:dyDescent="0.35"/>
    <row r="20994" s="62" customFormat="1" x14ac:dyDescent="0.35"/>
    <row r="20995" s="62" customFormat="1" x14ac:dyDescent="0.35"/>
    <row r="20996" s="62" customFormat="1" x14ac:dyDescent="0.35"/>
    <row r="20997" s="62" customFormat="1" x14ac:dyDescent="0.35"/>
    <row r="20998" s="62" customFormat="1" x14ac:dyDescent="0.35"/>
    <row r="20999" s="62" customFormat="1" x14ac:dyDescent="0.35"/>
    <row r="21000" s="62" customFormat="1" x14ac:dyDescent="0.35"/>
    <row r="21001" s="62" customFormat="1" x14ac:dyDescent="0.35"/>
    <row r="21002" s="62" customFormat="1" x14ac:dyDescent="0.35"/>
    <row r="21003" s="62" customFormat="1" x14ac:dyDescent="0.35"/>
    <row r="21004" s="62" customFormat="1" x14ac:dyDescent="0.35"/>
    <row r="21005" s="62" customFormat="1" x14ac:dyDescent="0.35"/>
    <row r="21006" s="62" customFormat="1" x14ac:dyDescent="0.35"/>
    <row r="21007" s="62" customFormat="1" x14ac:dyDescent="0.35"/>
    <row r="21008" s="62" customFormat="1" x14ac:dyDescent="0.35"/>
    <row r="21009" s="62" customFormat="1" x14ac:dyDescent="0.35"/>
    <row r="21010" s="62" customFormat="1" x14ac:dyDescent="0.35"/>
    <row r="21011" s="62" customFormat="1" x14ac:dyDescent="0.35"/>
    <row r="21012" s="62" customFormat="1" x14ac:dyDescent="0.35"/>
    <row r="21013" s="62" customFormat="1" x14ac:dyDescent="0.35"/>
    <row r="21014" s="62" customFormat="1" x14ac:dyDescent="0.35"/>
    <row r="21015" s="62" customFormat="1" x14ac:dyDescent="0.35"/>
    <row r="21016" s="62" customFormat="1" x14ac:dyDescent="0.35"/>
    <row r="21017" s="62" customFormat="1" x14ac:dyDescent="0.35"/>
    <row r="21018" s="62" customFormat="1" x14ac:dyDescent="0.35"/>
    <row r="21019" s="62" customFormat="1" x14ac:dyDescent="0.35"/>
    <row r="21020" s="62" customFormat="1" x14ac:dyDescent="0.35"/>
    <row r="21021" s="62" customFormat="1" x14ac:dyDescent="0.35"/>
    <row r="21022" s="62" customFormat="1" x14ac:dyDescent="0.35"/>
    <row r="21023" s="62" customFormat="1" x14ac:dyDescent="0.35"/>
    <row r="21024" s="62" customFormat="1" x14ac:dyDescent="0.35"/>
    <row r="21025" s="62" customFormat="1" x14ac:dyDescent="0.35"/>
    <row r="21026" s="62" customFormat="1" x14ac:dyDescent="0.35"/>
    <row r="21027" s="62" customFormat="1" x14ac:dyDescent="0.35"/>
    <row r="21028" s="62" customFormat="1" x14ac:dyDescent="0.35"/>
    <row r="21029" s="62" customFormat="1" x14ac:dyDescent="0.35"/>
    <row r="21030" s="62" customFormat="1" x14ac:dyDescent="0.35"/>
    <row r="21031" s="62" customFormat="1" x14ac:dyDescent="0.35"/>
    <row r="21032" s="62" customFormat="1" x14ac:dyDescent="0.35"/>
    <row r="21033" s="62" customFormat="1" x14ac:dyDescent="0.35"/>
    <row r="21034" s="62" customFormat="1" x14ac:dyDescent="0.35"/>
    <row r="21035" s="62" customFormat="1" x14ac:dyDescent="0.35"/>
    <row r="21036" s="62" customFormat="1" x14ac:dyDescent="0.35"/>
    <row r="21037" s="62" customFormat="1" x14ac:dyDescent="0.35"/>
    <row r="21038" s="62" customFormat="1" x14ac:dyDescent="0.35"/>
    <row r="21039" s="62" customFormat="1" x14ac:dyDescent="0.35"/>
    <row r="21040" s="62" customFormat="1" x14ac:dyDescent="0.35"/>
    <row r="21041" s="62" customFormat="1" x14ac:dyDescent="0.35"/>
    <row r="21042" s="62" customFormat="1" x14ac:dyDescent="0.35"/>
    <row r="21043" s="62" customFormat="1" x14ac:dyDescent="0.35"/>
    <row r="21044" s="62" customFormat="1" x14ac:dyDescent="0.35"/>
    <row r="21045" s="62" customFormat="1" x14ac:dyDescent="0.35"/>
    <row r="21046" s="62" customFormat="1" x14ac:dyDescent="0.35"/>
    <row r="21047" s="62" customFormat="1" x14ac:dyDescent="0.35"/>
    <row r="21048" s="62" customFormat="1" x14ac:dyDescent="0.35"/>
    <row r="21049" s="62" customFormat="1" x14ac:dyDescent="0.35"/>
    <row r="21050" s="62" customFormat="1" x14ac:dyDescent="0.35"/>
    <row r="21051" s="62" customFormat="1" x14ac:dyDescent="0.35"/>
    <row r="21052" s="62" customFormat="1" x14ac:dyDescent="0.35"/>
    <row r="21053" s="62" customFormat="1" x14ac:dyDescent="0.35"/>
    <row r="21054" s="62" customFormat="1" x14ac:dyDescent="0.35"/>
    <row r="21055" s="62" customFormat="1" x14ac:dyDescent="0.35"/>
    <row r="21056" s="62" customFormat="1" x14ac:dyDescent="0.35"/>
    <row r="21057" s="62" customFormat="1" x14ac:dyDescent="0.35"/>
    <row r="21058" s="62" customFormat="1" x14ac:dyDescent="0.35"/>
    <row r="21059" s="62" customFormat="1" x14ac:dyDescent="0.35"/>
    <row r="21060" s="62" customFormat="1" x14ac:dyDescent="0.35"/>
    <row r="21061" s="62" customFormat="1" x14ac:dyDescent="0.35"/>
    <row r="21062" s="62" customFormat="1" x14ac:dyDescent="0.35"/>
    <row r="21063" s="62" customFormat="1" x14ac:dyDescent="0.35"/>
    <row r="21064" s="62" customFormat="1" x14ac:dyDescent="0.35"/>
    <row r="21065" s="62" customFormat="1" x14ac:dyDescent="0.35"/>
    <row r="21066" s="62" customFormat="1" x14ac:dyDescent="0.35"/>
    <row r="21067" s="62" customFormat="1" x14ac:dyDescent="0.35"/>
    <row r="21068" s="62" customFormat="1" x14ac:dyDescent="0.35"/>
    <row r="21069" s="62" customFormat="1" x14ac:dyDescent="0.35"/>
    <row r="21070" s="62" customFormat="1" x14ac:dyDescent="0.35"/>
    <row r="21071" s="62" customFormat="1" x14ac:dyDescent="0.35"/>
    <row r="21072" s="62" customFormat="1" x14ac:dyDescent="0.35"/>
    <row r="21073" s="62" customFormat="1" x14ac:dyDescent="0.35"/>
    <row r="21074" s="62" customFormat="1" x14ac:dyDescent="0.35"/>
    <row r="21075" s="62" customFormat="1" x14ac:dyDescent="0.35"/>
    <row r="21076" s="62" customFormat="1" x14ac:dyDescent="0.35"/>
    <row r="21077" s="62" customFormat="1" x14ac:dyDescent="0.35"/>
    <row r="21078" s="62" customFormat="1" x14ac:dyDescent="0.35"/>
    <row r="21079" s="62" customFormat="1" x14ac:dyDescent="0.35"/>
    <row r="21080" s="62" customFormat="1" x14ac:dyDescent="0.35"/>
    <row r="21081" s="62" customFormat="1" x14ac:dyDescent="0.35"/>
    <row r="21082" s="62" customFormat="1" x14ac:dyDescent="0.35"/>
    <row r="21083" s="62" customFormat="1" x14ac:dyDescent="0.35"/>
    <row r="21084" s="62" customFormat="1" x14ac:dyDescent="0.35"/>
    <row r="21085" s="62" customFormat="1" x14ac:dyDescent="0.35"/>
    <row r="21086" s="62" customFormat="1" x14ac:dyDescent="0.35"/>
    <row r="21087" s="62" customFormat="1" x14ac:dyDescent="0.35"/>
    <row r="21088" s="62" customFormat="1" x14ac:dyDescent="0.35"/>
    <row r="21089" s="62" customFormat="1" x14ac:dyDescent="0.35"/>
    <row r="21090" s="62" customFormat="1" x14ac:dyDescent="0.35"/>
    <row r="21091" s="62" customFormat="1" x14ac:dyDescent="0.35"/>
    <row r="21092" s="62" customFormat="1" x14ac:dyDescent="0.35"/>
    <row r="21093" s="62" customFormat="1" x14ac:dyDescent="0.35"/>
    <row r="21094" s="62" customFormat="1" x14ac:dyDescent="0.35"/>
    <row r="21095" s="62" customFormat="1" x14ac:dyDescent="0.35"/>
    <row r="21096" s="62" customFormat="1" x14ac:dyDescent="0.35"/>
    <row r="21097" s="62" customFormat="1" x14ac:dyDescent="0.35"/>
    <row r="21098" s="62" customFormat="1" x14ac:dyDescent="0.35"/>
    <row r="21099" s="62" customFormat="1" x14ac:dyDescent="0.35"/>
    <row r="21100" s="62" customFormat="1" x14ac:dyDescent="0.35"/>
    <row r="21101" s="62" customFormat="1" x14ac:dyDescent="0.35"/>
    <row r="21102" s="62" customFormat="1" x14ac:dyDescent="0.35"/>
    <row r="21103" s="62" customFormat="1" x14ac:dyDescent="0.35"/>
    <row r="21104" s="62" customFormat="1" x14ac:dyDescent="0.35"/>
    <row r="21105" s="62" customFormat="1" x14ac:dyDescent="0.35"/>
    <row r="21106" s="62" customFormat="1" x14ac:dyDescent="0.35"/>
    <row r="21107" s="62" customFormat="1" x14ac:dyDescent="0.35"/>
    <row r="21108" s="62" customFormat="1" x14ac:dyDescent="0.35"/>
    <row r="21109" s="62" customFormat="1" x14ac:dyDescent="0.35"/>
    <row r="21110" s="62" customFormat="1" x14ac:dyDescent="0.35"/>
    <row r="21111" s="62" customFormat="1" x14ac:dyDescent="0.35"/>
    <row r="21112" s="62" customFormat="1" x14ac:dyDescent="0.35"/>
    <row r="21113" s="62" customFormat="1" x14ac:dyDescent="0.35"/>
    <row r="21114" s="62" customFormat="1" x14ac:dyDescent="0.35"/>
    <row r="21115" s="62" customFormat="1" x14ac:dyDescent="0.35"/>
    <row r="21116" s="62" customFormat="1" x14ac:dyDescent="0.35"/>
    <row r="21117" s="62" customFormat="1" x14ac:dyDescent="0.35"/>
    <row r="21118" s="62" customFormat="1" x14ac:dyDescent="0.35"/>
    <row r="21119" s="62" customFormat="1" x14ac:dyDescent="0.35"/>
    <row r="21120" s="62" customFormat="1" x14ac:dyDescent="0.35"/>
    <row r="21121" s="62" customFormat="1" x14ac:dyDescent="0.35"/>
    <row r="21122" s="62" customFormat="1" x14ac:dyDescent="0.35"/>
    <row r="21123" s="62" customFormat="1" x14ac:dyDescent="0.35"/>
    <row r="21124" s="62" customFormat="1" x14ac:dyDescent="0.35"/>
    <row r="21125" s="62" customFormat="1" x14ac:dyDescent="0.35"/>
    <row r="21126" s="62" customFormat="1" x14ac:dyDescent="0.35"/>
    <row r="21127" s="62" customFormat="1" x14ac:dyDescent="0.35"/>
    <row r="21128" s="62" customFormat="1" x14ac:dyDescent="0.35"/>
    <row r="21129" s="62" customFormat="1" x14ac:dyDescent="0.35"/>
    <row r="21130" s="62" customFormat="1" x14ac:dyDescent="0.35"/>
    <row r="21131" s="62" customFormat="1" x14ac:dyDescent="0.35"/>
    <row r="21132" s="62" customFormat="1" x14ac:dyDescent="0.35"/>
    <row r="21133" s="62" customFormat="1" x14ac:dyDescent="0.35"/>
    <row r="21134" s="62" customFormat="1" x14ac:dyDescent="0.35"/>
    <row r="21135" s="62" customFormat="1" x14ac:dyDescent="0.35"/>
    <row r="21136" s="62" customFormat="1" x14ac:dyDescent="0.35"/>
    <row r="21137" s="62" customFormat="1" x14ac:dyDescent="0.35"/>
    <row r="21138" s="62" customFormat="1" x14ac:dyDescent="0.35"/>
    <row r="21139" s="62" customFormat="1" x14ac:dyDescent="0.35"/>
    <row r="21140" s="62" customFormat="1" x14ac:dyDescent="0.35"/>
    <row r="21141" s="62" customFormat="1" x14ac:dyDescent="0.35"/>
    <row r="21142" s="62" customFormat="1" x14ac:dyDescent="0.35"/>
    <row r="21143" s="62" customFormat="1" x14ac:dyDescent="0.35"/>
    <row r="21144" s="62" customFormat="1" x14ac:dyDescent="0.35"/>
    <row r="21145" s="62" customFormat="1" x14ac:dyDescent="0.35"/>
    <row r="21146" s="62" customFormat="1" x14ac:dyDescent="0.35"/>
    <row r="21147" s="62" customFormat="1" x14ac:dyDescent="0.35"/>
    <row r="21148" s="62" customFormat="1" x14ac:dyDescent="0.35"/>
    <row r="21149" s="62" customFormat="1" x14ac:dyDescent="0.35"/>
    <row r="21150" s="62" customFormat="1" x14ac:dyDescent="0.35"/>
    <row r="21151" s="62" customFormat="1" x14ac:dyDescent="0.35"/>
    <row r="21152" s="62" customFormat="1" x14ac:dyDescent="0.35"/>
    <row r="21153" s="62" customFormat="1" x14ac:dyDescent="0.35"/>
    <row r="21154" s="62" customFormat="1" x14ac:dyDescent="0.35"/>
    <row r="21155" s="62" customFormat="1" x14ac:dyDescent="0.35"/>
    <row r="21156" s="62" customFormat="1" x14ac:dyDescent="0.35"/>
    <row r="21157" s="62" customFormat="1" x14ac:dyDescent="0.35"/>
    <row r="21158" s="62" customFormat="1" x14ac:dyDescent="0.35"/>
    <row r="21159" s="62" customFormat="1" x14ac:dyDescent="0.35"/>
    <row r="21160" s="62" customFormat="1" x14ac:dyDescent="0.35"/>
    <row r="21161" s="62" customFormat="1" x14ac:dyDescent="0.35"/>
    <row r="21162" s="62" customFormat="1" x14ac:dyDescent="0.35"/>
    <row r="21163" s="62" customFormat="1" x14ac:dyDescent="0.35"/>
    <row r="21164" s="62" customFormat="1" x14ac:dyDescent="0.35"/>
    <row r="21165" s="62" customFormat="1" x14ac:dyDescent="0.35"/>
    <row r="21166" s="62" customFormat="1" x14ac:dyDescent="0.35"/>
    <row r="21167" s="62" customFormat="1" x14ac:dyDescent="0.35"/>
    <row r="21168" s="62" customFormat="1" x14ac:dyDescent="0.35"/>
    <row r="21169" s="62" customFormat="1" x14ac:dyDescent="0.35"/>
    <row r="21170" s="62" customFormat="1" x14ac:dyDescent="0.35"/>
    <row r="21171" s="62" customFormat="1" x14ac:dyDescent="0.35"/>
    <row r="21172" s="62" customFormat="1" x14ac:dyDescent="0.35"/>
    <row r="21173" s="62" customFormat="1" x14ac:dyDescent="0.35"/>
    <row r="21174" s="62" customFormat="1" x14ac:dyDescent="0.35"/>
    <row r="21175" s="62" customFormat="1" x14ac:dyDescent="0.35"/>
    <row r="21176" s="62" customFormat="1" x14ac:dyDescent="0.35"/>
    <row r="21177" s="62" customFormat="1" x14ac:dyDescent="0.35"/>
    <row r="21178" s="62" customFormat="1" x14ac:dyDescent="0.35"/>
    <row r="21179" s="62" customFormat="1" x14ac:dyDescent="0.35"/>
    <row r="21180" s="62" customFormat="1" x14ac:dyDescent="0.35"/>
    <row r="21181" s="62" customFormat="1" x14ac:dyDescent="0.35"/>
    <row r="21182" s="62" customFormat="1" x14ac:dyDescent="0.35"/>
    <row r="21183" s="62" customFormat="1" x14ac:dyDescent="0.35"/>
    <row r="21184" s="62" customFormat="1" x14ac:dyDescent="0.35"/>
    <row r="21185" s="62" customFormat="1" x14ac:dyDescent="0.35"/>
    <row r="21186" s="62" customFormat="1" x14ac:dyDescent="0.35"/>
    <row r="21187" s="62" customFormat="1" x14ac:dyDescent="0.35"/>
    <row r="21188" s="62" customFormat="1" x14ac:dyDescent="0.35"/>
    <row r="21189" s="62" customFormat="1" x14ac:dyDescent="0.35"/>
    <row r="21190" s="62" customFormat="1" x14ac:dyDescent="0.35"/>
    <row r="21191" s="62" customFormat="1" x14ac:dyDescent="0.35"/>
    <row r="21192" s="62" customFormat="1" x14ac:dyDescent="0.35"/>
    <row r="21193" s="62" customFormat="1" x14ac:dyDescent="0.35"/>
    <row r="21194" s="62" customFormat="1" x14ac:dyDescent="0.35"/>
    <row r="21195" s="62" customFormat="1" x14ac:dyDescent="0.35"/>
    <row r="21196" s="62" customFormat="1" x14ac:dyDescent="0.35"/>
    <row r="21197" s="62" customFormat="1" x14ac:dyDescent="0.35"/>
    <row r="21198" s="62" customFormat="1" x14ac:dyDescent="0.35"/>
    <row r="21199" s="62" customFormat="1" x14ac:dyDescent="0.35"/>
    <row r="21200" s="62" customFormat="1" x14ac:dyDescent="0.35"/>
    <row r="21201" s="62" customFormat="1" x14ac:dyDescent="0.35"/>
    <row r="21202" s="62" customFormat="1" x14ac:dyDescent="0.35"/>
    <row r="21203" s="62" customFormat="1" x14ac:dyDescent="0.35"/>
    <row r="21204" s="62" customFormat="1" x14ac:dyDescent="0.35"/>
    <row r="21205" s="62" customFormat="1" x14ac:dyDescent="0.35"/>
    <row r="21206" s="62" customFormat="1" x14ac:dyDescent="0.35"/>
    <row r="21207" s="62" customFormat="1" x14ac:dyDescent="0.35"/>
    <row r="21208" s="62" customFormat="1" x14ac:dyDescent="0.35"/>
    <row r="21209" s="62" customFormat="1" x14ac:dyDescent="0.35"/>
    <row r="21210" s="62" customFormat="1" x14ac:dyDescent="0.35"/>
    <row r="21211" s="62" customFormat="1" x14ac:dyDescent="0.35"/>
    <row r="21212" s="62" customFormat="1" x14ac:dyDescent="0.35"/>
    <row r="21213" s="62" customFormat="1" x14ac:dyDescent="0.35"/>
    <row r="21214" s="62" customFormat="1" x14ac:dyDescent="0.35"/>
    <row r="21215" s="62" customFormat="1" x14ac:dyDescent="0.35"/>
    <row r="21216" s="62" customFormat="1" x14ac:dyDescent="0.35"/>
    <row r="21217" s="62" customFormat="1" x14ac:dyDescent="0.35"/>
    <row r="21218" s="62" customFormat="1" x14ac:dyDescent="0.35"/>
    <row r="21219" s="62" customFormat="1" x14ac:dyDescent="0.35"/>
    <row r="21220" s="62" customFormat="1" x14ac:dyDescent="0.35"/>
    <row r="21221" s="62" customFormat="1" x14ac:dyDescent="0.35"/>
    <row r="21222" s="62" customFormat="1" x14ac:dyDescent="0.35"/>
    <row r="21223" s="62" customFormat="1" x14ac:dyDescent="0.35"/>
    <row r="21224" s="62" customFormat="1" x14ac:dyDescent="0.35"/>
    <row r="21225" s="62" customFormat="1" x14ac:dyDescent="0.35"/>
    <row r="21226" s="62" customFormat="1" x14ac:dyDescent="0.35"/>
    <row r="21227" s="62" customFormat="1" x14ac:dyDescent="0.35"/>
    <row r="21228" s="62" customFormat="1" x14ac:dyDescent="0.35"/>
    <row r="21229" s="62" customFormat="1" x14ac:dyDescent="0.35"/>
    <row r="21230" s="62" customFormat="1" x14ac:dyDescent="0.35"/>
    <row r="21231" s="62" customFormat="1" x14ac:dyDescent="0.35"/>
    <row r="21232" s="62" customFormat="1" x14ac:dyDescent="0.35"/>
    <row r="21233" s="62" customFormat="1" x14ac:dyDescent="0.35"/>
    <row r="21234" s="62" customFormat="1" x14ac:dyDescent="0.35"/>
    <row r="21235" s="62" customFormat="1" x14ac:dyDescent="0.35"/>
    <row r="21236" s="62" customFormat="1" x14ac:dyDescent="0.35"/>
    <row r="21237" s="62" customFormat="1" x14ac:dyDescent="0.35"/>
    <row r="21238" s="62" customFormat="1" x14ac:dyDescent="0.35"/>
    <row r="21239" s="62" customFormat="1" x14ac:dyDescent="0.35"/>
    <row r="21240" s="62" customFormat="1" x14ac:dyDescent="0.35"/>
    <row r="21241" s="62" customFormat="1" x14ac:dyDescent="0.35"/>
    <row r="21242" s="62" customFormat="1" x14ac:dyDescent="0.35"/>
    <row r="21243" s="62" customFormat="1" x14ac:dyDescent="0.35"/>
    <row r="21244" s="62" customFormat="1" x14ac:dyDescent="0.35"/>
    <row r="21245" s="62" customFormat="1" x14ac:dyDescent="0.35"/>
    <row r="21246" s="62" customFormat="1" x14ac:dyDescent="0.35"/>
    <row r="21247" s="62" customFormat="1" x14ac:dyDescent="0.35"/>
    <row r="21248" s="62" customFormat="1" x14ac:dyDescent="0.35"/>
    <row r="21249" s="62" customFormat="1" x14ac:dyDescent="0.35"/>
    <row r="21250" s="62" customFormat="1" x14ac:dyDescent="0.35"/>
    <row r="21251" s="62" customFormat="1" x14ac:dyDescent="0.35"/>
    <row r="21252" s="62" customFormat="1" x14ac:dyDescent="0.35"/>
    <row r="21253" s="62" customFormat="1" x14ac:dyDescent="0.35"/>
    <row r="21254" s="62" customFormat="1" x14ac:dyDescent="0.35"/>
    <row r="21255" s="62" customFormat="1" x14ac:dyDescent="0.35"/>
    <row r="21256" s="62" customFormat="1" x14ac:dyDescent="0.35"/>
    <row r="21257" s="62" customFormat="1" x14ac:dyDescent="0.35"/>
    <row r="21258" s="62" customFormat="1" x14ac:dyDescent="0.35"/>
    <row r="21259" s="62" customFormat="1" x14ac:dyDescent="0.35"/>
    <row r="21260" s="62" customFormat="1" x14ac:dyDescent="0.35"/>
    <row r="21261" s="62" customFormat="1" x14ac:dyDescent="0.35"/>
    <row r="21262" s="62" customFormat="1" x14ac:dyDescent="0.35"/>
    <row r="21263" s="62" customFormat="1" x14ac:dyDescent="0.35"/>
    <row r="21264" s="62" customFormat="1" x14ac:dyDescent="0.35"/>
    <row r="21265" s="62" customFormat="1" x14ac:dyDescent="0.35"/>
    <row r="21266" s="62" customFormat="1" x14ac:dyDescent="0.35"/>
    <row r="21267" s="62" customFormat="1" x14ac:dyDescent="0.35"/>
    <row r="21268" s="62" customFormat="1" x14ac:dyDescent="0.35"/>
    <row r="21269" s="62" customFormat="1" x14ac:dyDescent="0.35"/>
    <row r="21270" s="62" customFormat="1" x14ac:dyDescent="0.35"/>
    <row r="21271" s="62" customFormat="1" x14ac:dyDescent="0.35"/>
    <row r="21272" s="62" customFormat="1" x14ac:dyDescent="0.35"/>
    <row r="21273" s="62" customFormat="1" x14ac:dyDescent="0.35"/>
    <row r="21274" s="62" customFormat="1" x14ac:dyDescent="0.35"/>
    <row r="21275" s="62" customFormat="1" x14ac:dyDescent="0.35"/>
    <row r="21276" s="62" customFormat="1" x14ac:dyDescent="0.35"/>
    <row r="21277" s="62" customFormat="1" x14ac:dyDescent="0.35"/>
    <row r="21278" s="62" customFormat="1" x14ac:dyDescent="0.35"/>
    <row r="21279" s="62" customFormat="1" x14ac:dyDescent="0.35"/>
    <row r="21280" s="62" customFormat="1" x14ac:dyDescent="0.35"/>
    <row r="21281" s="62" customFormat="1" x14ac:dyDescent="0.35"/>
    <row r="21282" s="62" customFormat="1" x14ac:dyDescent="0.35"/>
    <row r="21283" s="62" customFormat="1" x14ac:dyDescent="0.35"/>
    <row r="21284" s="62" customFormat="1" x14ac:dyDescent="0.35"/>
    <row r="21285" s="62" customFormat="1" x14ac:dyDescent="0.35"/>
    <row r="21286" s="62" customFormat="1" x14ac:dyDescent="0.35"/>
    <row r="21287" s="62" customFormat="1" x14ac:dyDescent="0.35"/>
    <row r="21288" s="62" customFormat="1" x14ac:dyDescent="0.35"/>
    <row r="21289" s="62" customFormat="1" x14ac:dyDescent="0.35"/>
    <row r="21290" s="62" customFormat="1" x14ac:dyDescent="0.35"/>
    <row r="21291" s="62" customFormat="1" x14ac:dyDescent="0.35"/>
    <row r="21292" s="62" customFormat="1" x14ac:dyDescent="0.35"/>
    <row r="21293" s="62" customFormat="1" x14ac:dyDescent="0.35"/>
    <row r="21294" s="62" customFormat="1" x14ac:dyDescent="0.35"/>
    <row r="21295" s="62" customFormat="1" x14ac:dyDescent="0.35"/>
    <row r="21296" s="62" customFormat="1" x14ac:dyDescent="0.35"/>
    <row r="21297" s="62" customFormat="1" x14ac:dyDescent="0.35"/>
    <row r="21298" s="62" customFormat="1" x14ac:dyDescent="0.35"/>
    <row r="21299" s="62" customFormat="1" x14ac:dyDescent="0.35"/>
    <row r="21300" s="62" customFormat="1" x14ac:dyDescent="0.35"/>
    <row r="21301" s="62" customFormat="1" x14ac:dyDescent="0.35"/>
    <row r="21302" s="62" customFormat="1" x14ac:dyDescent="0.35"/>
    <row r="21303" s="62" customFormat="1" x14ac:dyDescent="0.35"/>
    <row r="21304" s="62" customFormat="1" x14ac:dyDescent="0.35"/>
    <row r="21305" s="62" customFormat="1" x14ac:dyDescent="0.35"/>
    <row r="21306" s="62" customFormat="1" x14ac:dyDescent="0.35"/>
    <row r="21307" s="62" customFormat="1" x14ac:dyDescent="0.35"/>
    <row r="21308" s="62" customFormat="1" x14ac:dyDescent="0.35"/>
    <row r="21309" s="62" customFormat="1" x14ac:dyDescent="0.35"/>
    <row r="21310" s="62" customFormat="1" x14ac:dyDescent="0.35"/>
    <row r="21311" s="62" customFormat="1" x14ac:dyDescent="0.35"/>
    <row r="21312" s="62" customFormat="1" x14ac:dyDescent="0.35"/>
    <row r="21313" s="62" customFormat="1" x14ac:dyDescent="0.35"/>
    <row r="21314" s="62" customFormat="1" x14ac:dyDescent="0.35"/>
    <row r="21315" s="62" customFormat="1" x14ac:dyDescent="0.35"/>
    <row r="21316" s="62" customFormat="1" x14ac:dyDescent="0.35"/>
    <row r="21317" s="62" customFormat="1" x14ac:dyDescent="0.35"/>
    <row r="21318" s="62" customFormat="1" x14ac:dyDescent="0.35"/>
    <row r="21319" s="62" customFormat="1" x14ac:dyDescent="0.35"/>
    <row r="21320" s="62" customFormat="1" x14ac:dyDescent="0.35"/>
    <row r="21321" s="62" customFormat="1" x14ac:dyDescent="0.35"/>
    <row r="21322" s="62" customFormat="1" x14ac:dyDescent="0.35"/>
    <row r="21323" s="62" customFormat="1" x14ac:dyDescent="0.35"/>
    <row r="21324" s="62" customFormat="1" x14ac:dyDescent="0.35"/>
    <row r="21325" s="62" customFormat="1" x14ac:dyDescent="0.35"/>
    <row r="21326" s="62" customFormat="1" x14ac:dyDescent="0.35"/>
    <row r="21327" s="62" customFormat="1" x14ac:dyDescent="0.35"/>
    <row r="21328" s="62" customFormat="1" x14ac:dyDescent="0.35"/>
    <row r="21329" s="62" customFormat="1" x14ac:dyDescent="0.35"/>
    <row r="21330" s="62" customFormat="1" x14ac:dyDescent="0.35"/>
    <row r="21331" s="62" customFormat="1" x14ac:dyDescent="0.35"/>
    <row r="21332" s="62" customFormat="1" x14ac:dyDescent="0.35"/>
    <row r="21333" s="62" customFormat="1" x14ac:dyDescent="0.35"/>
    <row r="21334" s="62" customFormat="1" x14ac:dyDescent="0.35"/>
    <row r="21335" s="62" customFormat="1" x14ac:dyDescent="0.35"/>
    <row r="21336" s="62" customFormat="1" x14ac:dyDescent="0.35"/>
    <row r="21337" s="62" customFormat="1" x14ac:dyDescent="0.35"/>
    <row r="21338" s="62" customFormat="1" x14ac:dyDescent="0.35"/>
    <row r="21339" s="62" customFormat="1" x14ac:dyDescent="0.35"/>
    <row r="21340" s="62" customFormat="1" x14ac:dyDescent="0.35"/>
    <row r="21341" s="62" customFormat="1" x14ac:dyDescent="0.35"/>
    <row r="21342" s="62" customFormat="1" x14ac:dyDescent="0.35"/>
    <row r="21343" s="62" customFormat="1" x14ac:dyDescent="0.35"/>
    <row r="21344" s="62" customFormat="1" x14ac:dyDescent="0.35"/>
    <row r="21345" s="62" customFormat="1" x14ac:dyDescent="0.35"/>
    <row r="21346" s="62" customFormat="1" x14ac:dyDescent="0.35"/>
    <row r="21347" s="62" customFormat="1" x14ac:dyDescent="0.35"/>
    <row r="21348" s="62" customFormat="1" x14ac:dyDescent="0.35"/>
    <row r="21349" s="62" customFormat="1" x14ac:dyDescent="0.35"/>
    <row r="21350" s="62" customFormat="1" x14ac:dyDescent="0.35"/>
    <row r="21351" s="62" customFormat="1" x14ac:dyDescent="0.35"/>
    <row r="21352" s="62" customFormat="1" x14ac:dyDescent="0.35"/>
    <row r="21353" s="62" customFormat="1" x14ac:dyDescent="0.35"/>
    <row r="21354" s="62" customFormat="1" x14ac:dyDescent="0.35"/>
    <row r="21355" s="62" customFormat="1" x14ac:dyDescent="0.35"/>
    <row r="21356" s="62" customFormat="1" x14ac:dyDescent="0.35"/>
    <row r="21357" s="62" customFormat="1" x14ac:dyDescent="0.35"/>
    <row r="21358" s="62" customFormat="1" x14ac:dyDescent="0.35"/>
    <row r="21359" s="62" customFormat="1" x14ac:dyDescent="0.35"/>
    <row r="21360" s="62" customFormat="1" x14ac:dyDescent="0.35"/>
    <row r="21361" s="62" customFormat="1" x14ac:dyDescent="0.35"/>
    <row r="21362" s="62" customFormat="1" x14ac:dyDescent="0.35"/>
    <row r="21363" s="62" customFormat="1" x14ac:dyDescent="0.35"/>
    <row r="21364" s="62" customFormat="1" x14ac:dyDescent="0.35"/>
    <row r="21365" s="62" customFormat="1" x14ac:dyDescent="0.35"/>
    <row r="21366" s="62" customFormat="1" x14ac:dyDescent="0.35"/>
    <row r="21367" s="62" customFormat="1" x14ac:dyDescent="0.35"/>
    <row r="21368" s="62" customFormat="1" x14ac:dyDescent="0.35"/>
    <row r="21369" s="62" customFormat="1" x14ac:dyDescent="0.35"/>
    <row r="21370" s="62" customFormat="1" x14ac:dyDescent="0.35"/>
    <row r="21371" s="62" customFormat="1" x14ac:dyDescent="0.35"/>
    <row r="21372" s="62" customFormat="1" x14ac:dyDescent="0.35"/>
    <row r="21373" s="62" customFormat="1" x14ac:dyDescent="0.35"/>
    <row r="21374" s="62" customFormat="1" x14ac:dyDescent="0.35"/>
    <row r="21375" s="62" customFormat="1" x14ac:dyDescent="0.35"/>
    <row r="21376" s="62" customFormat="1" x14ac:dyDescent="0.35"/>
    <row r="21377" s="62" customFormat="1" x14ac:dyDescent="0.35"/>
    <row r="21378" s="62" customFormat="1" x14ac:dyDescent="0.35"/>
    <row r="21379" s="62" customFormat="1" x14ac:dyDescent="0.35"/>
    <row r="21380" s="62" customFormat="1" x14ac:dyDescent="0.35"/>
    <row r="21381" s="62" customFormat="1" x14ac:dyDescent="0.35"/>
    <row r="21382" s="62" customFormat="1" x14ac:dyDescent="0.35"/>
    <row r="21383" s="62" customFormat="1" x14ac:dyDescent="0.35"/>
    <row r="21384" s="62" customFormat="1" x14ac:dyDescent="0.35"/>
    <row r="21385" s="62" customFormat="1" x14ac:dyDescent="0.35"/>
    <row r="21386" s="62" customFormat="1" x14ac:dyDescent="0.35"/>
    <row r="21387" s="62" customFormat="1" x14ac:dyDescent="0.35"/>
    <row r="21388" s="62" customFormat="1" x14ac:dyDescent="0.35"/>
    <row r="21389" s="62" customFormat="1" x14ac:dyDescent="0.35"/>
    <row r="21390" s="62" customFormat="1" x14ac:dyDescent="0.35"/>
    <row r="21391" s="62" customFormat="1" x14ac:dyDescent="0.35"/>
    <row r="21392" s="62" customFormat="1" x14ac:dyDescent="0.35"/>
    <row r="21393" s="62" customFormat="1" x14ac:dyDescent="0.35"/>
    <row r="21394" s="62" customFormat="1" x14ac:dyDescent="0.35"/>
    <row r="21395" s="62" customFormat="1" x14ac:dyDescent="0.35"/>
    <row r="21396" s="62" customFormat="1" x14ac:dyDescent="0.35"/>
    <row r="21397" s="62" customFormat="1" x14ac:dyDescent="0.35"/>
    <row r="21398" s="62" customFormat="1" x14ac:dyDescent="0.35"/>
    <row r="21399" s="62" customFormat="1" x14ac:dyDescent="0.35"/>
    <row r="21400" s="62" customFormat="1" x14ac:dyDescent="0.35"/>
    <row r="21401" s="62" customFormat="1" x14ac:dyDescent="0.35"/>
    <row r="21402" s="62" customFormat="1" x14ac:dyDescent="0.35"/>
    <row r="21403" s="62" customFormat="1" x14ac:dyDescent="0.35"/>
    <row r="21404" s="62" customFormat="1" x14ac:dyDescent="0.35"/>
    <row r="21405" s="62" customFormat="1" x14ac:dyDescent="0.35"/>
    <row r="21406" s="62" customFormat="1" x14ac:dyDescent="0.35"/>
    <row r="21407" s="62" customFormat="1" x14ac:dyDescent="0.35"/>
    <row r="21408" s="62" customFormat="1" x14ac:dyDescent="0.35"/>
    <row r="21409" s="62" customFormat="1" x14ac:dyDescent="0.35"/>
    <row r="21410" s="62" customFormat="1" x14ac:dyDescent="0.35"/>
    <row r="21411" s="62" customFormat="1" x14ac:dyDescent="0.35"/>
    <row r="21412" s="62" customFormat="1" x14ac:dyDescent="0.35"/>
    <row r="21413" s="62" customFormat="1" x14ac:dyDescent="0.35"/>
    <row r="21414" s="62" customFormat="1" x14ac:dyDescent="0.35"/>
    <row r="21415" s="62" customFormat="1" x14ac:dyDescent="0.35"/>
    <row r="21416" s="62" customFormat="1" x14ac:dyDescent="0.35"/>
    <row r="21417" s="62" customFormat="1" x14ac:dyDescent="0.35"/>
    <row r="21418" s="62" customFormat="1" x14ac:dyDescent="0.35"/>
    <row r="21419" s="62" customFormat="1" x14ac:dyDescent="0.35"/>
    <row r="21420" s="62" customFormat="1" x14ac:dyDescent="0.35"/>
    <row r="21421" s="62" customFormat="1" x14ac:dyDescent="0.35"/>
    <row r="21422" s="62" customFormat="1" x14ac:dyDescent="0.35"/>
    <row r="21423" s="62" customFormat="1" x14ac:dyDescent="0.35"/>
    <row r="21424" s="62" customFormat="1" x14ac:dyDescent="0.35"/>
    <row r="21425" s="62" customFormat="1" x14ac:dyDescent="0.35"/>
    <row r="21426" s="62" customFormat="1" x14ac:dyDescent="0.35"/>
    <row r="21427" s="62" customFormat="1" x14ac:dyDescent="0.35"/>
    <row r="21428" s="62" customFormat="1" x14ac:dyDescent="0.35"/>
    <row r="21429" s="62" customFormat="1" x14ac:dyDescent="0.35"/>
    <row r="21430" s="62" customFormat="1" x14ac:dyDescent="0.35"/>
    <row r="21431" s="62" customFormat="1" x14ac:dyDescent="0.35"/>
    <row r="21432" s="62" customFormat="1" x14ac:dyDescent="0.35"/>
    <row r="21433" s="62" customFormat="1" x14ac:dyDescent="0.35"/>
    <row r="21434" s="62" customFormat="1" x14ac:dyDescent="0.35"/>
    <row r="21435" s="62" customFormat="1" x14ac:dyDescent="0.35"/>
    <row r="21436" s="62" customFormat="1" x14ac:dyDescent="0.35"/>
    <row r="21437" s="62" customFormat="1" x14ac:dyDescent="0.35"/>
    <row r="21438" s="62" customFormat="1" x14ac:dyDescent="0.35"/>
    <row r="21439" s="62" customFormat="1" x14ac:dyDescent="0.35"/>
    <row r="21440" s="62" customFormat="1" x14ac:dyDescent="0.35"/>
    <row r="21441" s="62" customFormat="1" x14ac:dyDescent="0.35"/>
    <row r="21442" s="62" customFormat="1" x14ac:dyDescent="0.35"/>
    <row r="21443" s="62" customFormat="1" x14ac:dyDescent="0.35"/>
    <row r="21444" s="62" customFormat="1" x14ac:dyDescent="0.35"/>
    <row r="21445" s="62" customFormat="1" x14ac:dyDescent="0.35"/>
    <row r="21446" s="62" customFormat="1" x14ac:dyDescent="0.35"/>
    <row r="21447" s="62" customFormat="1" x14ac:dyDescent="0.35"/>
    <row r="21448" s="62" customFormat="1" x14ac:dyDescent="0.35"/>
    <row r="21449" s="62" customFormat="1" x14ac:dyDescent="0.35"/>
    <row r="21450" s="62" customFormat="1" x14ac:dyDescent="0.35"/>
    <row r="21451" s="62" customFormat="1" x14ac:dyDescent="0.35"/>
    <row r="21452" s="62" customFormat="1" x14ac:dyDescent="0.35"/>
    <row r="21453" s="62" customFormat="1" x14ac:dyDescent="0.35"/>
    <row r="21454" s="62" customFormat="1" x14ac:dyDescent="0.35"/>
    <row r="21455" s="62" customFormat="1" x14ac:dyDescent="0.35"/>
    <row r="21456" s="62" customFormat="1" x14ac:dyDescent="0.35"/>
    <row r="21457" s="62" customFormat="1" x14ac:dyDescent="0.35"/>
    <row r="21458" s="62" customFormat="1" x14ac:dyDescent="0.35"/>
    <row r="21459" s="62" customFormat="1" x14ac:dyDescent="0.35"/>
    <row r="21460" s="62" customFormat="1" x14ac:dyDescent="0.35"/>
    <row r="21461" s="62" customFormat="1" x14ac:dyDescent="0.35"/>
    <row r="21462" s="62" customFormat="1" x14ac:dyDescent="0.35"/>
    <row r="21463" s="62" customFormat="1" x14ac:dyDescent="0.35"/>
    <row r="21464" s="62" customFormat="1" x14ac:dyDescent="0.35"/>
    <row r="21465" s="62" customFormat="1" x14ac:dyDescent="0.35"/>
    <row r="21466" s="62" customFormat="1" x14ac:dyDescent="0.35"/>
    <row r="21467" s="62" customFormat="1" x14ac:dyDescent="0.35"/>
    <row r="21468" s="62" customFormat="1" x14ac:dyDescent="0.35"/>
    <row r="21469" s="62" customFormat="1" x14ac:dyDescent="0.35"/>
    <row r="21470" s="62" customFormat="1" x14ac:dyDescent="0.35"/>
    <row r="21471" s="62" customFormat="1" x14ac:dyDescent="0.35"/>
    <row r="21472" s="62" customFormat="1" x14ac:dyDescent="0.35"/>
    <row r="21473" s="62" customFormat="1" x14ac:dyDescent="0.35"/>
    <row r="21474" s="62" customFormat="1" x14ac:dyDescent="0.35"/>
    <row r="21475" s="62" customFormat="1" x14ac:dyDescent="0.35"/>
    <row r="21476" s="62" customFormat="1" x14ac:dyDescent="0.35"/>
    <row r="21477" s="62" customFormat="1" x14ac:dyDescent="0.35"/>
    <row r="21478" s="62" customFormat="1" x14ac:dyDescent="0.35"/>
    <row r="21479" s="62" customFormat="1" x14ac:dyDescent="0.35"/>
    <row r="21480" s="62" customFormat="1" x14ac:dyDescent="0.35"/>
    <row r="21481" s="62" customFormat="1" x14ac:dyDescent="0.35"/>
    <row r="21482" s="62" customFormat="1" x14ac:dyDescent="0.35"/>
    <row r="21483" s="62" customFormat="1" x14ac:dyDescent="0.35"/>
    <row r="21484" s="62" customFormat="1" x14ac:dyDescent="0.35"/>
    <row r="21485" s="62" customFormat="1" x14ac:dyDescent="0.35"/>
    <row r="21486" s="62" customFormat="1" x14ac:dyDescent="0.35"/>
    <row r="21487" s="62" customFormat="1" x14ac:dyDescent="0.35"/>
    <row r="21488" s="62" customFormat="1" x14ac:dyDescent="0.35"/>
    <row r="21489" s="62" customFormat="1" x14ac:dyDescent="0.35"/>
    <row r="21490" s="62" customFormat="1" x14ac:dyDescent="0.35"/>
    <row r="21491" s="62" customFormat="1" x14ac:dyDescent="0.35"/>
    <row r="21492" s="62" customFormat="1" x14ac:dyDescent="0.35"/>
    <row r="21493" s="62" customFormat="1" x14ac:dyDescent="0.35"/>
    <row r="21494" s="62" customFormat="1" x14ac:dyDescent="0.35"/>
    <row r="21495" s="62" customFormat="1" x14ac:dyDescent="0.35"/>
    <row r="21496" s="62" customFormat="1" x14ac:dyDescent="0.35"/>
    <row r="21497" s="62" customFormat="1" x14ac:dyDescent="0.35"/>
    <row r="21498" s="62" customFormat="1" x14ac:dyDescent="0.35"/>
    <row r="21499" s="62" customFormat="1" x14ac:dyDescent="0.35"/>
    <row r="21500" s="62" customFormat="1" x14ac:dyDescent="0.35"/>
    <row r="21501" s="62" customFormat="1" x14ac:dyDescent="0.35"/>
    <row r="21502" s="62" customFormat="1" x14ac:dyDescent="0.35"/>
    <row r="21503" s="62" customFormat="1" x14ac:dyDescent="0.35"/>
    <row r="21504" s="62" customFormat="1" x14ac:dyDescent="0.35"/>
    <row r="21505" s="62" customFormat="1" x14ac:dyDescent="0.35"/>
    <row r="21506" s="62" customFormat="1" x14ac:dyDescent="0.35"/>
    <row r="21507" s="62" customFormat="1" x14ac:dyDescent="0.35"/>
    <row r="21508" s="62" customFormat="1" x14ac:dyDescent="0.35"/>
    <row r="21509" s="62" customFormat="1" x14ac:dyDescent="0.35"/>
    <row r="21510" s="62" customFormat="1" x14ac:dyDescent="0.35"/>
    <row r="21511" s="62" customFormat="1" x14ac:dyDescent="0.35"/>
    <row r="21512" s="62" customFormat="1" x14ac:dyDescent="0.35"/>
    <row r="21513" s="62" customFormat="1" x14ac:dyDescent="0.35"/>
    <row r="21514" s="62" customFormat="1" x14ac:dyDescent="0.35"/>
    <row r="21515" s="62" customFormat="1" x14ac:dyDescent="0.35"/>
    <row r="21516" s="62" customFormat="1" x14ac:dyDescent="0.35"/>
    <row r="21517" s="62" customFormat="1" x14ac:dyDescent="0.35"/>
    <row r="21518" s="62" customFormat="1" x14ac:dyDescent="0.35"/>
    <row r="21519" s="62" customFormat="1" x14ac:dyDescent="0.35"/>
    <row r="21520" s="62" customFormat="1" x14ac:dyDescent="0.35"/>
    <row r="21521" s="62" customFormat="1" x14ac:dyDescent="0.35"/>
    <row r="21522" s="62" customFormat="1" x14ac:dyDescent="0.35"/>
    <row r="21523" s="62" customFormat="1" x14ac:dyDescent="0.35"/>
    <row r="21524" s="62" customFormat="1" x14ac:dyDescent="0.35"/>
    <row r="21525" s="62" customFormat="1" x14ac:dyDescent="0.35"/>
    <row r="21526" s="62" customFormat="1" x14ac:dyDescent="0.35"/>
    <row r="21527" s="62" customFormat="1" x14ac:dyDescent="0.35"/>
    <row r="21528" s="62" customFormat="1" x14ac:dyDescent="0.35"/>
    <row r="21529" s="62" customFormat="1" x14ac:dyDescent="0.35"/>
    <row r="21530" s="62" customFormat="1" x14ac:dyDescent="0.35"/>
    <row r="21531" s="62" customFormat="1" x14ac:dyDescent="0.35"/>
    <row r="21532" s="62" customFormat="1" x14ac:dyDescent="0.35"/>
    <row r="21533" s="62" customFormat="1" x14ac:dyDescent="0.35"/>
    <row r="21534" s="62" customFormat="1" x14ac:dyDescent="0.35"/>
    <row r="21535" s="62" customFormat="1" x14ac:dyDescent="0.35"/>
    <row r="21536" s="62" customFormat="1" x14ac:dyDescent="0.35"/>
    <row r="21537" s="62" customFormat="1" x14ac:dyDescent="0.35"/>
    <row r="21538" s="62" customFormat="1" x14ac:dyDescent="0.35"/>
    <row r="21539" s="62" customFormat="1" x14ac:dyDescent="0.35"/>
    <row r="21540" s="62" customFormat="1" x14ac:dyDescent="0.35"/>
    <row r="21541" s="62" customFormat="1" x14ac:dyDescent="0.35"/>
    <row r="21542" s="62" customFormat="1" x14ac:dyDescent="0.35"/>
    <row r="21543" s="62" customFormat="1" x14ac:dyDescent="0.35"/>
    <row r="21544" s="62" customFormat="1" x14ac:dyDescent="0.35"/>
    <row r="21545" s="62" customFormat="1" x14ac:dyDescent="0.35"/>
    <row r="21546" s="62" customFormat="1" x14ac:dyDescent="0.35"/>
    <row r="21547" s="62" customFormat="1" x14ac:dyDescent="0.35"/>
    <row r="21548" s="62" customFormat="1" x14ac:dyDescent="0.35"/>
    <row r="21549" s="62" customFormat="1" x14ac:dyDescent="0.35"/>
    <row r="21550" s="62" customFormat="1" x14ac:dyDescent="0.35"/>
    <row r="21551" s="62" customFormat="1" x14ac:dyDescent="0.35"/>
    <row r="21552" s="62" customFormat="1" x14ac:dyDescent="0.35"/>
    <row r="21553" s="62" customFormat="1" x14ac:dyDescent="0.35"/>
    <row r="21554" s="62" customFormat="1" x14ac:dyDescent="0.35"/>
    <row r="21555" s="62" customFormat="1" x14ac:dyDescent="0.35"/>
    <row r="21556" s="62" customFormat="1" x14ac:dyDescent="0.35"/>
    <row r="21557" s="62" customFormat="1" x14ac:dyDescent="0.35"/>
    <row r="21558" s="62" customFormat="1" x14ac:dyDescent="0.35"/>
    <row r="21559" s="62" customFormat="1" x14ac:dyDescent="0.35"/>
    <row r="21560" s="62" customFormat="1" x14ac:dyDescent="0.35"/>
    <row r="21561" s="62" customFormat="1" x14ac:dyDescent="0.35"/>
    <row r="21562" s="62" customFormat="1" x14ac:dyDescent="0.35"/>
    <row r="21563" s="62" customFormat="1" x14ac:dyDescent="0.35"/>
    <row r="21564" s="62" customFormat="1" x14ac:dyDescent="0.35"/>
    <row r="21565" s="62" customFormat="1" x14ac:dyDescent="0.35"/>
    <row r="21566" s="62" customFormat="1" x14ac:dyDescent="0.35"/>
    <row r="21567" s="62" customFormat="1" x14ac:dyDescent="0.35"/>
    <row r="21568" s="62" customFormat="1" x14ac:dyDescent="0.35"/>
    <row r="21569" s="62" customFormat="1" x14ac:dyDescent="0.35"/>
    <row r="21570" s="62" customFormat="1" x14ac:dyDescent="0.35"/>
    <row r="21571" s="62" customFormat="1" x14ac:dyDescent="0.35"/>
    <row r="21572" s="62" customFormat="1" x14ac:dyDescent="0.35"/>
    <row r="21573" s="62" customFormat="1" x14ac:dyDescent="0.35"/>
    <row r="21574" s="62" customFormat="1" x14ac:dyDescent="0.35"/>
    <row r="21575" s="62" customFormat="1" x14ac:dyDescent="0.35"/>
    <row r="21576" s="62" customFormat="1" x14ac:dyDescent="0.35"/>
    <row r="21577" s="62" customFormat="1" x14ac:dyDescent="0.35"/>
    <row r="21578" s="62" customFormat="1" x14ac:dyDescent="0.35"/>
    <row r="21579" s="62" customFormat="1" x14ac:dyDescent="0.35"/>
    <row r="21580" s="62" customFormat="1" x14ac:dyDescent="0.35"/>
    <row r="21581" s="62" customFormat="1" x14ac:dyDescent="0.35"/>
    <row r="21582" s="62" customFormat="1" x14ac:dyDescent="0.35"/>
    <row r="21583" s="62" customFormat="1" x14ac:dyDescent="0.35"/>
    <row r="21584" s="62" customFormat="1" x14ac:dyDescent="0.35"/>
    <row r="21585" s="62" customFormat="1" x14ac:dyDescent="0.35"/>
    <row r="21586" s="62" customFormat="1" x14ac:dyDescent="0.35"/>
    <row r="21587" s="62" customFormat="1" x14ac:dyDescent="0.35"/>
    <row r="21588" s="62" customFormat="1" x14ac:dyDescent="0.35"/>
    <row r="21589" s="62" customFormat="1" x14ac:dyDescent="0.35"/>
    <row r="21590" s="62" customFormat="1" x14ac:dyDescent="0.35"/>
    <row r="21591" s="62" customFormat="1" x14ac:dyDescent="0.35"/>
    <row r="21592" s="62" customFormat="1" x14ac:dyDescent="0.35"/>
    <row r="21593" s="62" customFormat="1" x14ac:dyDescent="0.35"/>
    <row r="21594" s="62" customFormat="1" x14ac:dyDescent="0.35"/>
    <row r="21595" s="62" customFormat="1" x14ac:dyDescent="0.35"/>
    <row r="21596" s="62" customFormat="1" x14ac:dyDescent="0.35"/>
    <row r="21597" s="62" customFormat="1" x14ac:dyDescent="0.35"/>
    <row r="21598" s="62" customFormat="1" x14ac:dyDescent="0.35"/>
    <row r="21599" s="62" customFormat="1" x14ac:dyDescent="0.35"/>
    <row r="21600" s="62" customFormat="1" x14ac:dyDescent="0.35"/>
    <row r="21601" s="62" customFormat="1" x14ac:dyDescent="0.35"/>
    <row r="21602" s="62" customFormat="1" x14ac:dyDescent="0.35"/>
    <row r="21603" s="62" customFormat="1" x14ac:dyDescent="0.35"/>
    <row r="21604" s="62" customFormat="1" x14ac:dyDescent="0.35"/>
    <row r="21605" s="62" customFormat="1" x14ac:dyDescent="0.35"/>
    <row r="21606" s="62" customFormat="1" x14ac:dyDescent="0.35"/>
    <row r="21607" s="62" customFormat="1" x14ac:dyDescent="0.35"/>
    <row r="21608" s="62" customFormat="1" x14ac:dyDescent="0.35"/>
    <row r="21609" s="62" customFormat="1" x14ac:dyDescent="0.35"/>
    <row r="21610" s="62" customFormat="1" x14ac:dyDescent="0.35"/>
    <row r="21611" s="62" customFormat="1" x14ac:dyDescent="0.35"/>
    <row r="21612" s="62" customFormat="1" x14ac:dyDescent="0.35"/>
    <row r="21613" s="62" customFormat="1" x14ac:dyDescent="0.35"/>
    <row r="21614" s="62" customFormat="1" x14ac:dyDescent="0.35"/>
    <row r="21615" s="62" customFormat="1" x14ac:dyDescent="0.35"/>
    <row r="21616" s="62" customFormat="1" x14ac:dyDescent="0.35"/>
    <row r="21617" s="62" customFormat="1" x14ac:dyDescent="0.35"/>
    <row r="21618" s="62" customFormat="1" x14ac:dyDescent="0.35"/>
    <row r="21619" s="62" customFormat="1" x14ac:dyDescent="0.35"/>
    <row r="21620" s="62" customFormat="1" x14ac:dyDescent="0.35"/>
    <row r="21621" s="62" customFormat="1" x14ac:dyDescent="0.35"/>
    <row r="21622" s="62" customFormat="1" x14ac:dyDescent="0.35"/>
    <row r="21623" s="62" customFormat="1" x14ac:dyDescent="0.35"/>
    <row r="21624" s="62" customFormat="1" x14ac:dyDescent="0.35"/>
    <row r="21625" s="62" customFormat="1" x14ac:dyDescent="0.35"/>
    <row r="21626" s="62" customFormat="1" x14ac:dyDescent="0.35"/>
    <row r="21627" s="62" customFormat="1" x14ac:dyDescent="0.35"/>
    <row r="21628" s="62" customFormat="1" x14ac:dyDescent="0.35"/>
    <row r="21629" s="62" customFormat="1" x14ac:dyDescent="0.35"/>
    <row r="21630" s="62" customFormat="1" x14ac:dyDescent="0.35"/>
    <row r="21631" s="62" customFormat="1" x14ac:dyDescent="0.35"/>
    <row r="21632" s="62" customFormat="1" x14ac:dyDescent="0.35"/>
    <row r="21633" s="62" customFormat="1" x14ac:dyDescent="0.35"/>
    <row r="21634" s="62" customFormat="1" x14ac:dyDescent="0.35"/>
    <row r="21635" s="62" customFormat="1" x14ac:dyDescent="0.35"/>
    <row r="21636" s="62" customFormat="1" x14ac:dyDescent="0.35"/>
    <row r="21637" s="62" customFormat="1" x14ac:dyDescent="0.35"/>
    <row r="21638" s="62" customFormat="1" x14ac:dyDescent="0.35"/>
    <row r="21639" s="62" customFormat="1" x14ac:dyDescent="0.35"/>
    <row r="21640" s="62" customFormat="1" x14ac:dyDescent="0.35"/>
    <row r="21641" s="62" customFormat="1" x14ac:dyDescent="0.35"/>
    <row r="21642" s="62" customFormat="1" x14ac:dyDescent="0.35"/>
    <row r="21643" s="62" customFormat="1" x14ac:dyDescent="0.35"/>
    <row r="21644" s="62" customFormat="1" x14ac:dyDescent="0.35"/>
    <row r="21645" s="62" customFormat="1" x14ac:dyDescent="0.35"/>
    <row r="21646" s="62" customFormat="1" x14ac:dyDescent="0.35"/>
    <row r="21647" s="62" customFormat="1" x14ac:dyDescent="0.35"/>
    <row r="21648" s="62" customFormat="1" x14ac:dyDescent="0.35"/>
    <row r="21649" s="62" customFormat="1" x14ac:dyDescent="0.35"/>
    <row r="21650" s="62" customFormat="1" x14ac:dyDescent="0.35"/>
    <row r="21651" s="62" customFormat="1" x14ac:dyDescent="0.35"/>
    <row r="21652" s="62" customFormat="1" x14ac:dyDescent="0.35"/>
    <row r="21653" s="62" customFormat="1" x14ac:dyDescent="0.35"/>
    <row r="21654" s="62" customFormat="1" x14ac:dyDescent="0.35"/>
    <row r="21655" s="62" customFormat="1" x14ac:dyDescent="0.35"/>
    <row r="21656" s="62" customFormat="1" x14ac:dyDescent="0.35"/>
    <row r="21657" s="62" customFormat="1" x14ac:dyDescent="0.35"/>
    <row r="21658" s="62" customFormat="1" x14ac:dyDescent="0.35"/>
    <row r="21659" s="62" customFormat="1" x14ac:dyDescent="0.35"/>
    <row r="21660" s="62" customFormat="1" x14ac:dyDescent="0.35"/>
    <row r="21661" s="62" customFormat="1" x14ac:dyDescent="0.35"/>
    <row r="21662" s="62" customFormat="1" x14ac:dyDescent="0.35"/>
    <row r="21663" s="62" customFormat="1" x14ac:dyDescent="0.35"/>
    <row r="21664" s="62" customFormat="1" x14ac:dyDescent="0.35"/>
    <row r="21665" s="62" customFormat="1" x14ac:dyDescent="0.35"/>
    <row r="21666" s="62" customFormat="1" x14ac:dyDescent="0.35"/>
    <row r="21667" s="62" customFormat="1" x14ac:dyDescent="0.35"/>
    <row r="21668" s="62" customFormat="1" x14ac:dyDescent="0.35"/>
    <row r="21669" s="62" customFormat="1" x14ac:dyDescent="0.35"/>
    <row r="21670" s="62" customFormat="1" x14ac:dyDescent="0.35"/>
    <row r="21671" s="62" customFormat="1" x14ac:dyDescent="0.35"/>
    <row r="21672" s="62" customFormat="1" x14ac:dyDescent="0.35"/>
    <row r="21673" s="62" customFormat="1" x14ac:dyDescent="0.35"/>
    <row r="21674" s="62" customFormat="1" x14ac:dyDescent="0.35"/>
    <row r="21675" s="62" customFormat="1" x14ac:dyDescent="0.35"/>
    <row r="21676" s="62" customFormat="1" x14ac:dyDescent="0.35"/>
    <row r="21677" s="62" customFormat="1" x14ac:dyDescent="0.35"/>
    <row r="21678" s="62" customFormat="1" x14ac:dyDescent="0.35"/>
    <row r="21679" s="62" customFormat="1" x14ac:dyDescent="0.35"/>
    <row r="21680" s="62" customFormat="1" x14ac:dyDescent="0.35"/>
    <row r="21681" s="62" customFormat="1" x14ac:dyDescent="0.35"/>
    <row r="21682" s="62" customFormat="1" x14ac:dyDescent="0.35"/>
    <row r="21683" s="62" customFormat="1" x14ac:dyDescent="0.35"/>
    <row r="21684" s="62" customFormat="1" x14ac:dyDescent="0.35"/>
    <row r="21685" s="62" customFormat="1" x14ac:dyDescent="0.35"/>
    <row r="21686" s="62" customFormat="1" x14ac:dyDescent="0.35"/>
    <row r="21687" s="62" customFormat="1" x14ac:dyDescent="0.35"/>
    <row r="21688" s="62" customFormat="1" x14ac:dyDescent="0.35"/>
    <row r="21689" s="62" customFormat="1" x14ac:dyDescent="0.35"/>
    <row r="21690" s="62" customFormat="1" x14ac:dyDescent="0.35"/>
    <row r="21691" s="62" customFormat="1" x14ac:dyDescent="0.35"/>
    <row r="21692" s="62" customFormat="1" x14ac:dyDescent="0.35"/>
    <row r="21693" s="62" customFormat="1" x14ac:dyDescent="0.35"/>
    <row r="21694" s="62" customFormat="1" x14ac:dyDescent="0.35"/>
    <row r="21695" s="62" customFormat="1" x14ac:dyDescent="0.35"/>
    <row r="21696" s="62" customFormat="1" x14ac:dyDescent="0.35"/>
    <row r="21697" s="62" customFormat="1" x14ac:dyDescent="0.35"/>
    <row r="21698" s="62" customFormat="1" x14ac:dyDescent="0.35"/>
    <row r="21699" s="62" customFormat="1" x14ac:dyDescent="0.35"/>
    <row r="21700" s="62" customFormat="1" x14ac:dyDescent="0.35"/>
    <row r="21701" s="62" customFormat="1" x14ac:dyDescent="0.35"/>
    <row r="21702" s="62" customFormat="1" x14ac:dyDescent="0.35"/>
    <row r="21703" s="62" customFormat="1" x14ac:dyDescent="0.35"/>
    <row r="21704" s="62" customFormat="1" x14ac:dyDescent="0.35"/>
    <row r="21705" s="62" customFormat="1" x14ac:dyDescent="0.35"/>
    <row r="21706" s="62" customFormat="1" x14ac:dyDescent="0.35"/>
    <row r="21707" s="62" customFormat="1" x14ac:dyDescent="0.35"/>
    <row r="21708" s="62" customFormat="1" x14ac:dyDescent="0.35"/>
    <row r="21709" s="62" customFormat="1" x14ac:dyDescent="0.35"/>
    <row r="21710" s="62" customFormat="1" x14ac:dyDescent="0.35"/>
    <row r="21711" s="62" customFormat="1" x14ac:dyDescent="0.35"/>
    <row r="21712" s="62" customFormat="1" x14ac:dyDescent="0.35"/>
    <row r="21713" s="62" customFormat="1" x14ac:dyDescent="0.35"/>
    <row r="21714" s="62" customFormat="1" x14ac:dyDescent="0.35"/>
    <row r="21715" s="62" customFormat="1" x14ac:dyDescent="0.35"/>
    <row r="21716" s="62" customFormat="1" x14ac:dyDescent="0.35"/>
    <row r="21717" s="62" customFormat="1" x14ac:dyDescent="0.35"/>
    <row r="21718" s="62" customFormat="1" x14ac:dyDescent="0.35"/>
    <row r="21719" s="62" customFormat="1" x14ac:dyDescent="0.35"/>
    <row r="21720" s="62" customFormat="1" x14ac:dyDescent="0.35"/>
    <row r="21721" s="62" customFormat="1" x14ac:dyDescent="0.35"/>
    <row r="21722" s="62" customFormat="1" x14ac:dyDescent="0.35"/>
    <row r="21723" s="62" customFormat="1" x14ac:dyDescent="0.35"/>
    <row r="21724" s="62" customFormat="1" x14ac:dyDescent="0.35"/>
    <row r="21725" s="62" customFormat="1" x14ac:dyDescent="0.35"/>
    <row r="21726" s="62" customFormat="1" x14ac:dyDescent="0.35"/>
    <row r="21727" s="62" customFormat="1" x14ac:dyDescent="0.35"/>
    <row r="21728" s="62" customFormat="1" x14ac:dyDescent="0.35"/>
    <row r="21729" s="62" customFormat="1" x14ac:dyDescent="0.35"/>
    <row r="21730" s="62" customFormat="1" x14ac:dyDescent="0.35"/>
    <row r="21731" s="62" customFormat="1" x14ac:dyDescent="0.35"/>
    <row r="21732" s="62" customFormat="1" x14ac:dyDescent="0.35"/>
    <row r="21733" s="62" customFormat="1" x14ac:dyDescent="0.35"/>
    <row r="21734" s="62" customFormat="1" x14ac:dyDescent="0.35"/>
    <row r="21735" s="62" customFormat="1" x14ac:dyDescent="0.35"/>
    <row r="21736" s="62" customFormat="1" x14ac:dyDescent="0.35"/>
    <row r="21737" s="62" customFormat="1" x14ac:dyDescent="0.35"/>
    <row r="21738" s="62" customFormat="1" x14ac:dyDescent="0.35"/>
    <row r="21739" s="62" customFormat="1" x14ac:dyDescent="0.35"/>
    <row r="21740" s="62" customFormat="1" x14ac:dyDescent="0.35"/>
    <row r="21741" s="62" customFormat="1" x14ac:dyDescent="0.35"/>
    <row r="21742" s="62" customFormat="1" x14ac:dyDescent="0.35"/>
    <row r="21743" s="62" customFormat="1" x14ac:dyDescent="0.35"/>
    <row r="21744" s="62" customFormat="1" x14ac:dyDescent="0.35"/>
    <row r="21745" s="62" customFormat="1" x14ac:dyDescent="0.35"/>
    <row r="21746" s="62" customFormat="1" x14ac:dyDescent="0.35"/>
    <row r="21747" s="62" customFormat="1" x14ac:dyDescent="0.35"/>
    <row r="21748" s="62" customFormat="1" x14ac:dyDescent="0.35"/>
    <row r="21749" s="62" customFormat="1" x14ac:dyDescent="0.35"/>
    <row r="21750" s="62" customFormat="1" x14ac:dyDescent="0.35"/>
    <row r="21751" s="62" customFormat="1" x14ac:dyDescent="0.35"/>
    <row r="21752" s="62" customFormat="1" x14ac:dyDescent="0.35"/>
    <row r="21753" s="62" customFormat="1" x14ac:dyDescent="0.35"/>
    <row r="21754" s="62" customFormat="1" x14ac:dyDescent="0.35"/>
    <row r="21755" s="62" customFormat="1" x14ac:dyDescent="0.35"/>
    <row r="21756" s="62" customFormat="1" x14ac:dyDescent="0.35"/>
    <row r="21757" s="62" customFormat="1" x14ac:dyDescent="0.35"/>
    <row r="21758" s="62" customFormat="1" x14ac:dyDescent="0.35"/>
    <row r="21759" s="62" customFormat="1" x14ac:dyDescent="0.35"/>
    <row r="21760" s="62" customFormat="1" x14ac:dyDescent="0.35"/>
    <row r="21761" s="62" customFormat="1" x14ac:dyDescent="0.35"/>
    <row r="21762" s="62" customFormat="1" x14ac:dyDescent="0.35"/>
    <row r="21763" s="62" customFormat="1" x14ac:dyDescent="0.35"/>
    <row r="21764" s="62" customFormat="1" x14ac:dyDescent="0.35"/>
    <row r="21765" s="62" customFormat="1" x14ac:dyDescent="0.35"/>
    <row r="21766" s="62" customFormat="1" x14ac:dyDescent="0.35"/>
    <row r="21767" s="62" customFormat="1" x14ac:dyDescent="0.35"/>
    <row r="21768" s="62" customFormat="1" x14ac:dyDescent="0.35"/>
    <row r="21769" s="62" customFormat="1" x14ac:dyDescent="0.35"/>
    <row r="21770" s="62" customFormat="1" x14ac:dyDescent="0.35"/>
    <row r="21771" s="62" customFormat="1" x14ac:dyDescent="0.35"/>
    <row r="21772" s="62" customFormat="1" x14ac:dyDescent="0.35"/>
    <row r="21773" s="62" customFormat="1" x14ac:dyDescent="0.35"/>
    <row r="21774" s="62" customFormat="1" x14ac:dyDescent="0.35"/>
    <row r="21775" s="62" customFormat="1" x14ac:dyDescent="0.35"/>
    <row r="21776" s="62" customFormat="1" x14ac:dyDescent="0.35"/>
    <row r="21777" s="62" customFormat="1" x14ac:dyDescent="0.35"/>
    <row r="21778" s="62" customFormat="1" x14ac:dyDescent="0.35"/>
    <row r="21779" s="62" customFormat="1" x14ac:dyDescent="0.35"/>
    <row r="21780" s="62" customFormat="1" x14ac:dyDescent="0.35"/>
    <row r="21781" s="62" customFormat="1" x14ac:dyDescent="0.35"/>
    <row r="21782" s="62" customFormat="1" x14ac:dyDescent="0.35"/>
    <row r="21783" s="62" customFormat="1" x14ac:dyDescent="0.35"/>
    <row r="21784" s="62" customFormat="1" x14ac:dyDescent="0.35"/>
    <row r="21785" s="62" customFormat="1" x14ac:dyDescent="0.35"/>
    <row r="21786" s="62" customFormat="1" x14ac:dyDescent="0.35"/>
    <row r="21787" s="62" customFormat="1" x14ac:dyDescent="0.35"/>
    <row r="21788" s="62" customFormat="1" x14ac:dyDescent="0.35"/>
    <row r="21789" s="62" customFormat="1" x14ac:dyDescent="0.35"/>
    <row r="21790" s="62" customFormat="1" x14ac:dyDescent="0.35"/>
    <row r="21791" s="62" customFormat="1" x14ac:dyDescent="0.35"/>
    <row r="21792" s="62" customFormat="1" x14ac:dyDescent="0.35"/>
    <row r="21793" s="62" customFormat="1" x14ac:dyDescent="0.35"/>
    <row r="21794" s="62" customFormat="1" x14ac:dyDescent="0.35"/>
    <row r="21795" s="62" customFormat="1" x14ac:dyDescent="0.35"/>
    <row r="21796" s="62" customFormat="1" x14ac:dyDescent="0.35"/>
    <row r="21797" s="62" customFormat="1" x14ac:dyDescent="0.35"/>
    <row r="21798" s="62" customFormat="1" x14ac:dyDescent="0.35"/>
    <row r="21799" s="62" customFormat="1" x14ac:dyDescent="0.35"/>
    <row r="21800" s="62" customFormat="1" x14ac:dyDescent="0.35"/>
    <row r="21801" s="62" customFormat="1" x14ac:dyDescent="0.35"/>
    <row r="21802" s="62" customFormat="1" x14ac:dyDescent="0.35"/>
    <row r="21803" s="62" customFormat="1" x14ac:dyDescent="0.35"/>
    <row r="21804" s="62" customFormat="1" x14ac:dyDescent="0.35"/>
    <row r="21805" s="62" customFormat="1" x14ac:dyDescent="0.35"/>
    <row r="21806" s="62" customFormat="1" x14ac:dyDescent="0.35"/>
    <row r="21807" s="62" customFormat="1" x14ac:dyDescent="0.35"/>
    <row r="21808" s="62" customFormat="1" x14ac:dyDescent="0.35"/>
    <row r="21809" s="62" customFormat="1" x14ac:dyDescent="0.35"/>
    <row r="21810" s="62" customFormat="1" x14ac:dyDescent="0.35"/>
    <row r="21811" s="62" customFormat="1" x14ac:dyDescent="0.35"/>
    <row r="21812" s="62" customFormat="1" x14ac:dyDescent="0.35"/>
    <row r="21813" s="62" customFormat="1" x14ac:dyDescent="0.35"/>
    <row r="21814" s="62" customFormat="1" x14ac:dyDescent="0.35"/>
    <row r="21815" s="62" customFormat="1" x14ac:dyDescent="0.35"/>
    <row r="21816" s="62" customFormat="1" x14ac:dyDescent="0.35"/>
    <row r="21817" s="62" customFormat="1" x14ac:dyDescent="0.35"/>
    <row r="21818" s="62" customFormat="1" x14ac:dyDescent="0.35"/>
    <row r="21819" s="62" customFormat="1" x14ac:dyDescent="0.35"/>
    <row r="21820" s="62" customFormat="1" x14ac:dyDescent="0.35"/>
    <row r="21821" s="62" customFormat="1" x14ac:dyDescent="0.35"/>
    <row r="21822" s="62" customFormat="1" x14ac:dyDescent="0.35"/>
    <row r="21823" s="62" customFormat="1" x14ac:dyDescent="0.35"/>
    <row r="21824" s="62" customFormat="1" x14ac:dyDescent="0.35"/>
    <row r="21825" s="62" customFormat="1" x14ac:dyDescent="0.35"/>
    <row r="21826" s="62" customFormat="1" x14ac:dyDescent="0.35"/>
    <row r="21827" s="62" customFormat="1" x14ac:dyDescent="0.35"/>
    <row r="21828" s="62" customFormat="1" x14ac:dyDescent="0.35"/>
    <row r="21829" s="62" customFormat="1" x14ac:dyDescent="0.35"/>
    <row r="21830" s="62" customFormat="1" x14ac:dyDescent="0.35"/>
    <row r="21831" s="62" customFormat="1" x14ac:dyDescent="0.35"/>
    <row r="21832" s="62" customFormat="1" x14ac:dyDescent="0.35"/>
    <row r="21833" s="62" customFormat="1" x14ac:dyDescent="0.35"/>
    <row r="21834" s="62" customFormat="1" x14ac:dyDescent="0.35"/>
    <row r="21835" s="62" customFormat="1" x14ac:dyDescent="0.35"/>
    <row r="21836" s="62" customFormat="1" x14ac:dyDescent="0.35"/>
    <row r="21837" s="62" customFormat="1" x14ac:dyDescent="0.35"/>
    <row r="21838" s="62" customFormat="1" x14ac:dyDescent="0.35"/>
    <row r="21839" s="62" customFormat="1" x14ac:dyDescent="0.35"/>
    <row r="21840" s="62" customFormat="1" x14ac:dyDescent="0.35"/>
    <row r="21841" s="62" customFormat="1" x14ac:dyDescent="0.35"/>
    <row r="21842" s="62" customFormat="1" x14ac:dyDescent="0.35"/>
    <row r="21843" s="62" customFormat="1" x14ac:dyDescent="0.35"/>
    <row r="21844" s="62" customFormat="1" x14ac:dyDescent="0.35"/>
    <row r="21845" s="62" customFormat="1" x14ac:dyDescent="0.35"/>
    <row r="21846" s="62" customFormat="1" x14ac:dyDescent="0.35"/>
    <row r="21847" s="62" customFormat="1" x14ac:dyDescent="0.35"/>
    <row r="21848" s="62" customFormat="1" x14ac:dyDescent="0.35"/>
    <row r="21849" s="62" customFormat="1" x14ac:dyDescent="0.35"/>
    <row r="21850" s="62" customFormat="1" x14ac:dyDescent="0.35"/>
    <row r="21851" s="62" customFormat="1" x14ac:dyDescent="0.35"/>
    <row r="21852" s="62" customFormat="1" x14ac:dyDescent="0.35"/>
    <row r="21853" s="62" customFormat="1" x14ac:dyDescent="0.35"/>
    <row r="21854" s="62" customFormat="1" x14ac:dyDescent="0.35"/>
    <row r="21855" s="62" customFormat="1" x14ac:dyDescent="0.35"/>
    <row r="21856" s="62" customFormat="1" x14ac:dyDescent="0.35"/>
    <row r="21857" s="62" customFormat="1" x14ac:dyDescent="0.35"/>
    <row r="21858" s="62" customFormat="1" x14ac:dyDescent="0.35"/>
    <row r="21859" s="62" customFormat="1" x14ac:dyDescent="0.35"/>
    <row r="21860" s="62" customFormat="1" x14ac:dyDescent="0.35"/>
    <row r="21861" s="62" customFormat="1" x14ac:dyDescent="0.35"/>
    <row r="21862" s="62" customFormat="1" x14ac:dyDescent="0.35"/>
    <row r="21863" s="62" customFormat="1" x14ac:dyDescent="0.35"/>
    <row r="21864" s="62" customFormat="1" x14ac:dyDescent="0.35"/>
    <row r="21865" s="62" customFormat="1" x14ac:dyDescent="0.35"/>
    <row r="21866" s="62" customFormat="1" x14ac:dyDescent="0.35"/>
    <row r="21867" s="62" customFormat="1" x14ac:dyDescent="0.35"/>
    <row r="21868" s="62" customFormat="1" x14ac:dyDescent="0.35"/>
    <row r="21869" s="62" customFormat="1" x14ac:dyDescent="0.35"/>
    <row r="21870" s="62" customFormat="1" x14ac:dyDescent="0.35"/>
    <row r="21871" s="62" customFormat="1" x14ac:dyDescent="0.35"/>
    <row r="21872" s="62" customFormat="1" x14ac:dyDescent="0.35"/>
    <row r="21873" s="62" customFormat="1" x14ac:dyDescent="0.35"/>
    <row r="21874" s="62" customFormat="1" x14ac:dyDescent="0.35"/>
    <row r="21875" s="62" customFormat="1" x14ac:dyDescent="0.35"/>
    <row r="21876" s="62" customFormat="1" x14ac:dyDescent="0.35"/>
    <row r="21877" s="62" customFormat="1" x14ac:dyDescent="0.35"/>
    <row r="21878" s="62" customFormat="1" x14ac:dyDescent="0.35"/>
    <row r="21879" s="62" customFormat="1" x14ac:dyDescent="0.35"/>
    <row r="21880" s="62" customFormat="1" x14ac:dyDescent="0.35"/>
    <row r="21881" s="62" customFormat="1" x14ac:dyDescent="0.35"/>
    <row r="21882" s="62" customFormat="1" x14ac:dyDescent="0.35"/>
    <row r="21883" s="62" customFormat="1" x14ac:dyDescent="0.35"/>
    <row r="21884" s="62" customFormat="1" x14ac:dyDescent="0.35"/>
    <row r="21885" s="62" customFormat="1" x14ac:dyDescent="0.35"/>
    <row r="21886" s="62" customFormat="1" x14ac:dyDescent="0.35"/>
    <row r="21887" s="62" customFormat="1" x14ac:dyDescent="0.35"/>
    <row r="21888" s="62" customFormat="1" x14ac:dyDescent="0.35"/>
    <row r="21889" s="62" customFormat="1" x14ac:dyDescent="0.35"/>
    <row r="21890" s="62" customFormat="1" x14ac:dyDescent="0.35"/>
    <row r="21891" s="62" customFormat="1" x14ac:dyDescent="0.35"/>
    <row r="21892" s="62" customFormat="1" x14ac:dyDescent="0.35"/>
    <row r="21893" s="62" customFormat="1" x14ac:dyDescent="0.35"/>
    <row r="21894" s="62" customFormat="1" x14ac:dyDescent="0.35"/>
    <row r="21895" s="62" customFormat="1" x14ac:dyDescent="0.35"/>
    <row r="21896" s="62" customFormat="1" x14ac:dyDescent="0.35"/>
    <row r="21897" s="62" customFormat="1" x14ac:dyDescent="0.35"/>
    <row r="21898" s="62" customFormat="1" x14ac:dyDescent="0.35"/>
    <row r="21899" s="62" customFormat="1" x14ac:dyDescent="0.35"/>
    <row r="21900" s="62" customFormat="1" x14ac:dyDescent="0.35"/>
    <row r="21901" s="62" customFormat="1" x14ac:dyDescent="0.35"/>
    <row r="21902" s="62" customFormat="1" x14ac:dyDescent="0.35"/>
    <row r="21903" s="62" customFormat="1" x14ac:dyDescent="0.35"/>
    <row r="21904" s="62" customFormat="1" x14ac:dyDescent="0.35"/>
    <row r="21905" s="62" customFormat="1" x14ac:dyDescent="0.35"/>
    <row r="21906" s="62" customFormat="1" x14ac:dyDescent="0.35"/>
    <row r="21907" s="62" customFormat="1" x14ac:dyDescent="0.35"/>
    <row r="21908" s="62" customFormat="1" x14ac:dyDescent="0.35"/>
    <row r="21909" s="62" customFormat="1" x14ac:dyDescent="0.35"/>
    <row r="21910" s="62" customFormat="1" x14ac:dyDescent="0.35"/>
    <row r="21911" s="62" customFormat="1" x14ac:dyDescent="0.35"/>
    <row r="21912" s="62" customFormat="1" x14ac:dyDescent="0.35"/>
    <row r="21913" s="62" customFormat="1" x14ac:dyDescent="0.35"/>
    <row r="21914" s="62" customFormat="1" x14ac:dyDescent="0.35"/>
    <row r="21915" s="62" customFormat="1" x14ac:dyDescent="0.35"/>
    <row r="21916" s="62" customFormat="1" x14ac:dyDescent="0.35"/>
    <row r="21917" s="62" customFormat="1" x14ac:dyDescent="0.35"/>
    <row r="21918" s="62" customFormat="1" x14ac:dyDescent="0.35"/>
    <row r="21919" s="62" customFormat="1" x14ac:dyDescent="0.35"/>
    <row r="21920" s="62" customFormat="1" x14ac:dyDescent="0.35"/>
    <row r="21921" s="62" customFormat="1" x14ac:dyDescent="0.35"/>
    <row r="21922" s="62" customFormat="1" x14ac:dyDescent="0.35"/>
    <row r="21923" s="62" customFormat="1" x14ac:dyDescent="0.35"/>
    <row r="21924" s="62" customFormat="1" x14ac:dyDescent="0.35"/>
    <row r="21925" s="62" customFormat="1" x14ac:dyDescent="0.35"/>
    <row r="21926" s="62" customFormat="1" x14ac:dyDescent="0.35"/>
    <row r="21927" s="62" customFormat="1" x14ac:dyDescent="0.35"/>
    <row r="21928" s="62" customFormat="1" x14ac:dyDescent="0.35"/>
    <row r="21929" s="62" customFormat="1" x14ac:dyDescent="0.35"/>
    <row r="21930" s="62" customFormat="1" x14ac:dyDescent="0.35"/>
    <row r="21931" s="62" customFormat="1" x14ac:dyDescent="0.35"/>
    <row r="21932" s="62" customFormat="1" x14ac:dyDescent="0.35"/>
    <row r="21933" s="62" customFormat="1" x14ac:dyDescent="0.35"/>
    <row r="21934" s="62" customFormat="1" x14ac:dyDescent="0.35"/>
    <row r="21935" s="62" customFormat="1" x14ac:dyDescent="0.35"/>
    <row r="21936" s="62" customFormat="1" x14ac:dyDescent="0.35"/>
    <row r="21937" s="62" customFormat="1" x14ac:dyDescent="0.35"/>
    <row r="21938" s="62" customFormat="1" x14ac:dyDescent="0.35"/>
    <row r="21939" s="62" customFormat="1" x14ac:dyDescent="0.35"/>
    <row r="21940" s="62" customFormat="1" x14ac:dyDescent="0.35"/>
    <row r="21941" s="62" customFormat="1" x14ac:dyDescent="0.35"/>
    <row r="21942" s="62" customFormat="1" x14ac:dyDescent="0.35"/>
    <row r="21943" s="62" customFormat="1" x14ac:dyDescent="0.35"/>
    <row r="21944" s="62" customFormat="1" x14ac:dyDescent="0.35"/>
    <row r="21945" s="62" customFormat="1" x14ac:dyDescent="0.35"/>
    <row r="21946" s="62" customFormat="1" x14ac:dyDescent="0.35"/>
    <row r="21947" s="62" customFormat="1" x14ac:dyDescent="0.35"/>
    <row r="21948" s="62" customFormat="1" x14ac:dyDescent="0.35"/>
    <row r="21949" s="62" customFormat="1" x14ac:dyDescent="0.35"/>
    <row r="21950" s="62" customFormat="1" x14ac:dyDescent="0.35"/>
    <row r="21951" s="62" customFormat="1" x14ac:dyDescent="0.35"/>
    <row r="21952" s="62" customFormat="1" x14ac:dyDescent="0.35"/>
    <row r="21953" s="62" customFormat="1" x14ac:dyDescent="0.35"/>
    <row r="21954" s="62" customFormat="1" x14ac:dyDescent="0.35"/>
    <row r="21955" s="62" customFormat="1" x14ac:dyDescent="0.35"/>
    <row r="21956" s="62" customFormat="1" x14ac:dyDescent="0.35"/>
    <row r="21957" s="62" customFormat="1" x14ac:dyDescent="0.35"/>
    <row r="21958" s="62" customFormat="1" x14ac:dyDescent="0.35"/>
    <row r="21959" s="62" customFormat="1" x14ac:dyDescent="0.35"/>
    <row r="21960" s="62" customFormat="1" x14ac:dyDescent="0.35"/>
    <row r="21961" s="62" customFormat="1" x14ac:dyDescent="0.35"/>
    <row r="21962" s="62" customFormat="1" x14ac:dyDescent="0.35"/>
    <row r="21963" s="62" customFormat="1" x14ac:dyDescent="0.35"/>
    <row r="21964" s="62" customFormat="1" x14ac:dyDescent="0.35"/>
    <row r="21965" s="62" customFormat="1" x14ac:dyDescent="0.35"/>
    <row r="21966" s="62" customFormat="1" x14ac:dyDescent="0.35"/>
    <row r="21967" s="62" customFormat="1" x14ac:dyDescent="0.35"/>
    <row r="21968" s="62" customFormat="1" x14ac:dyDescent="0.35"/>
    <row r="21969" s="62" customFormat="1" x14ac:dyDescent="0.35"/>
    <row r="21970" s="62" customFormat="1" x14ac:dyDescent="0.35"/>
    <row r="21971" s="62" customFormat="1" x14ac:dyDescent="0.35"/>
    <row r="21972" s="62" customFormat="1" x14ac:dyDescent="0.35"/>
    <row r="21973" s="62" customFormat="1" x14ac:dyDescent="0.35"/>
    <row r="21974" s="62" customFormat="1" x14ac:dyDescent="0.35"/>
    <row r="21975" s="62" customFormat="1" x14ac:dyDescent="0.35"/>
    <row r="21976" s="62" customFormat="1" x14ac:dyDescent="0.35"/>
    <row r="21977" s="62" customFormat="1" x14ac:dyDescent="0.35"/>
    <row r="21978" s="62" customFormat="1" x14ac:dyDescent="0.35"/>
    <row r="21979" s="62" customFormat="1" x14ac:dyDescent="0.35"/>
    <row r="21980" s="62" customFormat="1" x14ac:dyDescent="0.35"/>
    <row r="21981" s="62" customFormat="1" x14ac:dyDescent="0.35"/>
    <row r="21982" s="62" customFormat="1" x14ac:dyDescent="0.35"/>
    <row r="21983" s="62" customFormat="1" x14ac:dyDescent="0.35"/>
    <row r="21984" s="62" customFormat="1" x14ac:dyDescent="0.35"/>
    <row r="21985" s="62" customFormat="1" x14ac:dyDescent="0.35"/>
    <row r="21986" s="62" customFormat="1" x14ac:dyDescent="0.35"/>
    <row r="21987" s="62" customFormat="1" x14ac:dyDescent="0.35"/>
    <row r="21988" s="62" customFormat="1" x14ac:dyDescent="0.35"/>
    <row r="21989" s="62" customFormat="1" x14ac:dyDescent="0.35"/>
    <row r="21990" s="62" customFormat="1" x14ac:dyDescent="0.35"/>
    <row r="21991" s="62" customFormat="1" x14ac:dyDescent="0.35"/>
    <row r="21992" s="62" customFormat="1" x14ac:dyDescent="0.35"/>
    <row r="21993" s="62" customFormat="1" x14ac:dyDescent="0.35"/>
    <row r="21994" s="62" customFormat="1" x14ac:dyDescent="0.35"/>
    <row r="21995" s="62" customFormat="1" x14ac:dyDescent="0.35"/>
    <row r="21996" s="62" customFormat="1" x14ac:dyDescent="0.35"/>
    <row r="21997" s="62" customFormat="1" x14ac:dyDescent="0.35"/>
    <row r="21998" s="62" customFormat="1" x14ac:dyDescent="0.35"/>
    <row r="21999" s="62" customFormat="1" x14ac:dyDescent="0.35"/>
    <row r="22000" s="62" customFormat="1" x14ac:dyDescent="0.35"/>
    <row r="22001" s="62" customFormat="1" x14ac:dyDescent="0.35"/>
    <row r="22002" s="62" customFormat="1" x14ac:dyDescent="0.35"/>
    <row r="22003" s="62" customFormat="1" x14ac:dyDescent="0.35"/>
    <row r="22004" s="62" customFormat="1" x14ac:dyDescent="0.35"/>
    <row r="22005" s="62" customFormat="1" x14ac:dyDescent="0.35"/>
    <row r="22006" s="62" customFormat="1" x14ac:dyDescent="0.35"/>
    <row r="22007" s="62" customFormat="1" x14ac:dyDescent="0.35"/>
    <row r="22008" s="62" customFormat="1" x14ac:dyDescent="0.35"/>
    <row r="22009" s="62" customFormat="1" x14ac:dyDescent="0.35"/>
    <row r="22010" s="62" customFormat="1" x14ac:dyDescent="0.35"/>
    <row r="22011" s="62" customFormat="1" x14ac:dyDescent="0.35"/>
    <row r="22012" s="62" customFormat="1" x14ac:dyDescent="0.35"/>
    <row r="22013" s="62" customFormat="1" x14ac:dyDescent="0.35"/>
    <row r="22014" s="62" customFormat="1" x14ac:dyDescent="0.35"/>
    <row r="22015" s="62" customFormat="1" x14ac:dyDescent="0.35"/>
    <row r="22016" s="62" customFormat="1" x14ac:dyDescent="0.35"/>
    <row r="22017" s="62" customFormat="1" x14ac:dyDescent="0.35"/>
    <row r="22018" s="62" customFormat="1" x14ac:dyDescent="0.35"/>
    <row r="22019" s="62" customFormat="1" x14ac:dyDescent="0.35"/>
    <row r="22020" s="62" customFormat="1" x14ac:dyDescent="0.35"/>
    <row r="22021" s="62" customFormat="1" x14ac:dyDescent="0.35"/>
    <row r="22022" s="62" customFormat="1" x14ac:dyDescent="0.35"/>
    <row r="22023" s="62" customFormat="1" x14ac:dyDescent="0.35"/>
    <row r="22024" s="62" customFormat="1" x14ac:dyDescent="0.35"/>
    <row r="22025" s="62" customFormat="1" x14ac:dyDescent="0.35"/>
    <row r="22026" s="62" customFormat="1" x14ac:dyDescent="0.35"/>
    <row r="22027" s="62" customFormat="1" x14ac:dyDescent="0.35"/>
    <row r="22028" s="62" customFormat="1" x14ac:dyDescent="0.35"/>
    <row r="22029" s="62" customFormat="1" x14ac:dyDescent="0.35"/>
    <row r="22030" s="62" customFormat="1" x14ac:dyDescent="0.35"/>
    <row r="22031" s="62" customFormat="1" x14ac:dyDescent="0.35"/>
    <row r="22032" s="62" customFormat="1" x14ac:dyDescent="0.35"/>
    <row r="22033" s="62" customFormat="1" x14ac:dyDescent="0.35"/>
    <row r="22034" s="62" customFormat="1" x14ac:dyDescent="0.35"/>
    <row r="22035" s="62" customFormat="1" x14ac:dyDescent="0.35"/>
    <row r="22036" s="62" customFormat="1" x14ac:dyDescent="0.35"/>
    <row r="22037" s="62" customFormat="1" x14ac:dyDescent="0.35"/>
    <row r="22038" s="62" customFormat="1" x14ac:dyDescent="0.35"/>
    <row r="22039" s="62" customFormat="1" x14ac:dyDescent="0.35"/>
    <row r="22040" s="62" customFormat="1" x14ac:dyDescent="0.35"/>
    <row r="22041" s="62" customFormat="1" x14ac:dyDescent="0.35"/>
    <row r="22042" s="62" customFormat="1" x14ac:dyDescent="0.35"/>
    <row r="22043" s="62" customFormat="1" x14ac:dyDescent="0.35"/>
    <row r="22044" s="62" customFormat="1" x14ac:dyDescent="0.35"/>
    <row r="22045" s="62" customFormat="1" x14ac:dyDescent="0.35"/>
    <row r="22046" s="62" customFormat="1" x14ac:dyDescent="0.35"/>
    <row r="22047" s="62" customFormat="1" x14ac:dyDescent="0.35"/>
    <row r="22048" s="62" customFormat="1" x14ac:dyDescent="0.35"/>
    <row r="22049" s="62" customFormat="1" x14ac:dyDescent="0.35"/>
    <row r="22050" s="62" customFormat="1" x14ac:dyDescent="0.35"/>
    <row r="22051" s="62" customFormat="1" x14ac:dyDescent="0.35"/>
    <row r="22052" s="62" customFormat="1" x14ac:dyDescent="0.35"/>
    <row r="22053" s="62" customFormat="1" x14ac:dyDescent="0.35"/>
    <row r="22054" s="62" customFormat="1" x14ac:dyDescent="0.35"/>
    <row r="22055" s="62" customFormat="1" x14ac:dyDescent="0.35"/>
    <row r="22056" s="62" customFormat="1" x14ac:dyDescent="0.35"/>
    <row r="22057" s="62" customFormat="1" x14ac:dyDescent="0.35"/>
    <row r="22058" s="62" customFormat="1" x14ac:dyDescent="0.35"/>
    <row r="22059" s="62" customFormat="1" x14ac:dyDescent="0.35"/>
    <row r="22060" s="62" customFormat="1" x14ac:dyDescent="0.35"/>
    <row r="22061" s="62" customFormat="1" x14ac:dyDescent="0.35"/>
    <row r="22062" s="62" customFormat="1" x14ac:dyDescent="0.35"/>
    <row r="22063" s="62" customFormat="1" x14ac:dyDescent="0.35"/>
    <row r="22064" s="62" customFormat="1" x14ac:dyDescent="0.35"/>
    <row r="22065" s="62" customFormat="1" x14ac:dyDescent="0.35"/>
    <row r="22066" s="62" customFormat="1" x14ac:dyDescent="0.35"/>
    <row r="22067" s="62" customFormat="1" x14ac:dyDescent="0.35"/>
    <row r="22068" s="62" customFormat="1" x14ac:dyDescent="0.35"/>
    <row r="22069" s="62" customFormat="1" x14ac:dyDescent="0.35"/>
    <row r="22070" s="62" customFormat="1" x14ac:dyDescent="0.35"/>
    <row r="22071" s="62" customFormat="1" x14ac:dyDescent="0.35"/>
    <row r="22072" s="62" customFormat="1" x14ac:dyDescent="0.35"/>
    <row r="22073" s="62" customFormat="1" x14ac:dyDescent="0.35"/>
    <row r="22074" s="62" customFormat="1" x14ac:dyDescent="0.35"/>
    <row r="22075" s="62" customFormat="1" x14ac:dyDescent="0.35"/>
    <row r="22076" s="62" customFormat="1" x14ac:dyDescent="0.35"/>
    <row r="22077" s="62" customFormat="1" x14ac:dyDescent="0.35"/>
    <row r="22078" s="62" customFormat="1" x14ac:dyDescent="0.35"/>
    <row r="22079" s="62" customFormat="1" x14ac:dyDescent="0.35"/>
    <row r="22080" s="62" customFormat="1" x14ac:dyDescent="0.35"/>
    <row r="22081" s="62" customFormat="1" x14ac:dyDescent="0.35"/>
    <row r="22082" s="62" customFormat="1" x14ac:dyDescent="0.35"/>
    <row r="22083" s="62" customFormat="1" x14ac:dyDescent="0.35"/>
    <row r="22084" s="62" customFormat="1" x14ac:dyDescent="0.35"/>
    <row r="22085" s="62" customFormat="1" x14ac:dyDescent="0.35"/>
    <row r="22086" s="62" customFormat="1" x14ac:dyDescent="0.35"/>
    <row r="22087" s="62" customFormat="1" x14ac:dyDescent="0.35"/>
    <row r="22088" s="62" customFormat="1" x14ac:dyDescent="0.35"/>
    <row r="22089" s="62" customFormat="1" x14ac:dyDescent="0.35"/>
    <row r="22090" s="62" customFormat="1" x14ac:dyDescent="0.35"/>
    <row r="22091" s="62" customFormat="1" x14ac:dyDescent="0.35"/>
    <row r="22092" s="62" customFormat="1" x14ac:dyDescent="0.35"/>
    <row r="22093" s="62" customFormat="1" x14ac:dyDescent="0.35"/>
    <row r="22094" s="62" customFormat="1" x14ac:dyDescent="0.35"/>
    <row r="22095" s="62" customFormat="1" x14ac:dyDescent="0.35"/>
    <row r="22096" s="62" customFormat="1" x14ac:dyDescent="0.35"/>
    <row r="22097" s="62" customFormat="1" x14ac:dyDescent="0.35"/>
    <row r="22098" s="62" customFormat="1" x14ac:dyDescent="0.35"/>
    <row r="22099" s="62" customFormat="1" x14ac:dyDescent="0.35"/>
    <row r="22100" s="62" customFormat="1" x14ac:dyDescent="0.35"/>
    <row r="22101" s="62" customFormat="1" x14ac:dyDescent="0.35"/>
    <row r="22102" s="62" customFormat="1" x14ac:dyDescent="0.35"/>
    <row r="22103" s="62" customFormat="1" x14ac:dyDescent="0.35"/>
    <row r="22104" s="62" customFormat="1" x14ac:dyDescent="0.35"/>
    <row r="22105" s="62" customFormat="1" x14ac:dyDescent="0.35"/>
    <row r="22106" s="62" customFormat="1" x14ac:dyDescent="0.35"/>
    <row r="22107" s="62" customFormat="1" x14ac:dyDescent="0.35"/>
    <row r="22108" s="62" customFormat="1" x14ac:dyDescent="0.35"/>
    <row r="22109" s="62" customFormat="1" x14ac:dyDescent="0.35"/>
    <row r="22110" s="62" customFormat="1" x14ac:dyDescent="0.35"/>
    <row r="22111" s="62" customFormat="1" x14ac:dyDescent="0.35"/>
    <row r="22112" s="62" customFormat="1" x14ac:dyDescent="0.35"/>
    <row r="22113" s="62" customFormat="1" x14ac:dyDescent="0.35"/>
    <row r="22114" s="62" customFormat="1" x14ac:dyDescent="0.35"/>
    <row r="22115" s="62" customFormat="1" x14ac:dyDescent="0.35"/>
    <row r="22116" s="62" customFormat="1" x14ac:dyDescent="0.35"/>
    <row r="22117" s="62" customFormat="1" x14ac:dyDescent="0.35"/>
    <row r="22118" s="62" customFormat="1" x14ac:dyDescent="0.35"/>
    <row r="22119" s="62" customFormat="1" x14ac:dyDescent="0.35"/>
    <row r="22120" s="62" customFormat="1" x14ac:dyDescent="0.35"/>
    <row r="22121" s="62" customFormat="1" x14ac:dyDescent="0.35"/>
    <row r="22122" s="62" customFormat="1" x14ac:dyDescent="0.35"/>
    <row r="22123" s="62" customFormat="1" x14ac:dyDescent="0.35"/>
    <row r="22124" s="62" customFormat="1" x14ac:dyDescent="0.35"/>
    <row r="22125" s="62" customFormat="1" x14ac:dyDescent="0.35"/>
    <row r="22126" s="62" customFormat="1" x14ac:dyDescent="0.35"/>
    <row r="22127" s="62" customFormat="1" x14ac:dyDescent="0.35"/>
    <row r="22128" s="62" customFormat="1" x14ac:dyDescent="0.35"/>
    <row r="22129" s="62" customFormat="1" x14ac:dyDescent="0.35"/>
    <row r="22130" s="62" customFormat="1" x14ac:dyDescent="0.35"/>
    <row r="22131" s="62" customFormat="1" x14ac:dyDescent="0.35"/>
    <row r="22132" s="62" customFormat="1" x14ac:dyDescent="0.35"/>
    <row r="22133" s="62" customFormat="1" x14ac:dyDescent="0.35"/>
    <row r="22134" s="62" customFormat="1" x14ac:dyDescent="0.35"/>
    <row r="22135" s="62" customFormat="1" x14ac:dyDescent="0.35"/>
    <row r="22136" s="62" customFormat="1" x14ac:dyDescent="0.35"/>
    <row r="22137" s="62" customFormat="1" x14ac:dyDescent="0.35"/>
    <row r="22138" s="62" customFormat="1" x14ac:dyDescent="0.35"/>
    <row r="22139" s="62" customFormat="1" x14ac:dyDescent="0.35"/>
    <row r="22140" s="62" customFormat="1" x14ac:dyDescent="0.35"/>
    <row r="22141" s="62" customFormat="1" x14ac:dyDescent="0.35"/>
    <row r="22142" s="62" customFormat="1" x14ac:dyDescent="0.35"/>
    <row r="22143" s="62" customFormat="1" x14ac:dyDescent="0.35"/>
    <row r="22144" s="62" customFormat="1" x14ac:dyDescent="0.35"/>
    <row r="22145" s="62" customFormat="1" x14ac:dyDescent="0.35"/>
    <row r="22146" s="62" customFormat="1" x14ac:dyDescent="0.35"/>
    <row r="22147" s="62" customFormat="1" x14ac:dyDescent="0.35"/>
    <row r="22148" s="62" customFormat="1" x14ac:dyDescent="0.35"/>
    <row r="22149" s="62" customFormat="1" x14ac:dyDescent="0.35"/>
    <row r="22150" s="62" customFormat="1" x14ac:dyDescent="0.35"/>
    <row r="22151" s="62" customFormat="1" x14ac:dyDescent="0.35"/>
    <row r="22152" s="62" customFormat="1" x14ac:dyDescent="0.35"/>
    <row r="22153" s="62" customFormat="1" x14ac:dyDescent="0.35"/>
    <row r="22154" s="62" customFormat="1" x14ac:dyDescent="0.35"/>
    <row r="22155" s="62" customFormat="1" x14ac:dyDescent="0.35"/>
    <row r="22156" s="62" customFormat="1" x14ac:dyDescent="0.35"/>
    <row r="22157" s="62" customFormat="1" x14ac:dyDescent="0.35"/>
    <row r="22158" s="62" customFormat="1" x14ac:dyDescent="0.35"/>
    <row r="22159" s="62" customFormat="1" x14ac:dyDescent="0.35"/>
    <row r="22160" s="62" customFormat="1" x14ac:dyDescent="0.35"/>
    <row r="22161" s="62" customFormat="1" x14ac:dyDescent="0.35"/>
    <row r="22162" s="62" customFormat="1" x14ac:dyDescent="0.35"/>
    <row r="22163" s="62" customFormat="1" x14ac:dyDescent="0.35"/>
    <row r="22164" s="62" customFormat="1" x14ac:dyDescent="0.35"/>
    <row r="22165" s="62" customFormat="1" x14ac:dyDescent="0.35"/>
    <row r="22166" s="62" customFormat="1" x14ac:dyDescent="0.35"/>
    <row r="22167" s="62" customFormat="1" x14ac:dyDescent="0.35"/>
    <row r="22168" s="62" customFormat="1" x14ac:dyDescent="0.35"/>
    <row r="22169" s="62" customFormat="1" x14ac:dyDescent="0.35"/>
    <row r="22170" s="62" customFormat="1" x14ac:dyDescent="0.35"/>
    <row r="22171" s="62" customFormat="1" x14ac:dyDescent="0.35"/>
    <row r="22172" s="62" customFormat="1" x14ac:dyDescent="0.35"/>
    <row r="22173" s="62" customFormat="1" x14ac:dyDescent="0.35"/>
    <row r="22174" s="62" customFormat="1" x14ac:dyDescent="0.35"/>
    <row r="22175" s="62" customFormat="1" x14ac:dyDescent="0.35"/>
    <row r="22176" s="62" customFormat="1" x14ac:dyDescent="0.35"/>
    <row r="22177" s="62" customFormat="1" x14ac:dyDescent="0.35"/>
    <row r="22178" s="62" customFormat="1" x14ac:dyDescent="0.35"/>
    <row r="22179" s="62" customFormat="1" x14ac:dyDescent="0.35"/>
    <row r="22180" s="62" customFormat="1" x14ac:dyDescent="0.35"/>
    <row r="22181" s="62" customFormat="1" x14ac:dyDescent="0.35"/>
    <row r="22182" s="62" customFormat="1" x14ac:dyDescent="0.35"/>
    <row r="22183" s="62" customFormat="1" x14ac:dyDescent="0.35"/>
    <row r="22184" s="62" customFormat="1" x14ac:dyDescent="0.35"/>
    <row r="22185" s="62" customFormat="1" x14ac:dyDescent="0.35"/>
    <row r="22186" s="62" customFormat="1" x14ac:dyDescent="0.35"/>
    <row r="22187" s="62" customFormat="1" x14ac:dyDescent="0.35"/>
    <row r="22188" s="62" customFormat="1" x14ac:dyDescent="0.35"/>
    <row r="22189" s="62" customFormat="1" x14ac:dyDescent="0.35"/>
    <row r="22190" s="62" customFormat="1" x14ac:dyDescent="0.35"/>
    <row r="22191" s="62" customFormat="1" x14ac:dyDescent="0.35"/>
    <row r="22192" s="62" customFormat="1" x14ac:dyDescent="0.35"/>
    <row r="22193" s="62" customFormat="1" x14ac:dyDescent="0.35"/>
    <row r="22194" s="62" customFormat="1" x14ac:dyDescent="0.35"/>
    <row r="22195" s="62" customFormat="1" x14ac:dyDescent="0.35"/>
    <row r="22196" s="62" customFormat="1" x14ac:dyDescent="0.35"/>
    <row r="22197" s="62" customFormat="1" x14ac:dyDescent="0.35"/>
    <row r="22198" s="62" customFormat="1" x14ac:dyDescent="0.35"/>
    <row r="22199" s="62" customFormat="1" x14ac:dyDescent="0.35"/>
    <row r="22200" s="62" customFormat="1" x14ac:dyDescent="0.35"/>
    <row r="22201" s="62" customFormat="1" x14ac:dyDescent="0.35"/>
    <row r="22202" s="62" customFormat="1" x14ac:dyDescent="0.35"/>
    <row r="22203" s="62" customFormat="1" x14ac:dyDescent="0.35"/>
    <row r="22204" s="62" customFormat="1" x14ac:dyDescent="0.35"/>
    <row r="22205" s="62" customFormat="1" x14ac:dyDescent="0.35"/>
    <row r="22206" s="62" customFormat="1" x14ac:dyDescent="0.35"/>
    <row r="22207" s="62" customFormat="1" x14ac:dyDescent="0.35"/>
    <row r="22208" s="62" customFormat="1" x14ac:dyDescent="0.35"/>
    <row r="22209" s="62" customFormat="1" x14ac:dyDescent="0.35"/>
    <row r="22210" s="62" customFormat="1" x14ac:dyDescent="0.35"/>
    <row r="22211" s="62" customFormat="1" x14ac:dyDescent="0.35"/>
    <row r="22212" s="62" customFormat="1" x14ac:dyDescent="0.35"/>
    <row r="22213" s="62" customFormat="1" x14ac:dyDescent="0.35"/>
    <row r="22214" s="62" customFormat="1" x14ac:dyDescent="0.35"/>
    <row r="22215" s="62" customFormat="1" x14ac:dyDescent="0.35"/>
    <row r="22216" s="62" customFormat="1" x14ac:dyDescent="0.35"/>
    <row r="22217" s="62" customFormat="1" x14ac:dyDescent="0.35"/>
    <row r="22218" s="62" customFormat="1" x14ac:dyDescent="0.35"/>
    <row r="22219" s="62" customFormat="1" x14ac:dyDescent="0.35"/>
    <row r="22220" s="62" customFormat="1" x14ac:dyDescent="0.35"/>
    <row r="22221" s="62" customFormat="1" x14ac:dyDescent="0.35"/>
    <row r="22222" s="62" customFormat="1" x14ac:dyDescent="0.35"/>
    <row r="22223" s="62" customFormat="1" x14ac:dyDescent="0.35"/>
    <row r="22224" s="62" customFormat="1" x14ac:dyDescent="0.35"/>
    <row r="22225" s="62" customFormat="1" x14ac:dyDescent="0.35"/>
    <row r="22226" s="62" customFormat="1" x14ac:dyDescent="0.35"/>
    <row r="22227" s="62" customFormat="1" x14ac:dyDescent="0.35"/>
    <row r="22228" s="62" customFormat="1" x14ac:dyDescent="0.35"/>
    <row r="22229" s="62" customFormat="1" x14ac:dyDescent="0.35"/>
    <row r="22230" s="62" customFormat="1" x14ac:dyDescent="0.35"/>
    <row r="22231" s="62" customFormat="1" x14ac:dyDescent="0.35"/>
    <row r="22232" s="62" customFormat="1" x14ac:dyDescent="0.35"/>
    <row r="22233" s="62" customFormat="1" x14ac:dyDescent="0.35"/>
    <row r="22234" s="62" customFormat="1" x14ac:dyDescent="0.35"/>
    <row r="22235" s="62" customFormat="1" x14ac:dyDescent="0.35"/>
    <row r="22236" s="62" customFormat="1" x14ac:dyDescent="0.35"/>
    <row r="22237" s="62" customFormat="1" x14ac:dyDescent="0.35"/>
    <row r="22238" s="62" customFormat="1" x14ac:dyDescent="0.35"/>
    <row r="22239" s="62" customFormat="1" x14ac:dyDescent="0.35"/>
    <row r="22240" s="62" customFormat="1" x14ac:dyDescent="0.35"/>
    <row r="22241" s="62" customFormat="1" x14ac:dyDescent="0.35"/>
    <row r="22242" s="62" customFormat="1" x14ac:dyDescent="0.35"/>
    <row r="22243" s="62" customFormat="1" x14ac:dyDescent="0.35"/>
    <row r="22244" s="62" customFormat="1" x14ac:dyDescent="0.35"/>
    <row r="22245" s="62" customFormat="1" x14ac:dyDescent="0.35"/>
    <row r="22246" s="62" customFormat="1" x14ac:dyDescent="0.35"/>
    <row r="22247" s="62" customFormat="1" x14ac:dyDescent="0.35"/>
    <row r="22248" s="62" customFormat="1" x14ac:dyDescent="0.35"/>
    <row r="22249" s="62" customFormat="1" x14ac:dyDescent="0.35"/>
    <row r="22250" s="62" customFormat="1" x14ac:dyDescent="0.35"/>
    <row r="22251" s="62" customFormat="1" x14ac:dyDescent="0.35"/>
    <row r="22252" s="62" customFormat="1" x14ac:dyDescent="0.35"/>
    <row r="22253" s="62" customFormat="1" x14ac:dyDescent="0.35"/>
    <row r="22254" s="62" customFormat="1" x14ac:dyDescent="0.35"/>
    <row r="22255" s="62" customFormat="1" x14ac:dyDescent="0.35"/>
    <row r="22256" s="62" customFormat="1" x14ac:dyDescent="0.35"/>
    <row r="22257" s="62" customFormat="1" x14ac:dyDescent="0.35"/>
    <row r="22258" s="62" customFormat="1" x14ac:dyDescent="0.35"/>
    <row r="22259" s="62" customFormat="1" x14ac:dyDescent="0.35"/>
    <row r="22260" s="62" customFormat="1" x14ac:dyDescent="0.35"/>
    <row r="22261" s="62" customFormat="1" x14ac:dyDescent="0.35"/>
    <row r="22262" s="62" customFormat="1" x14ac:dyDescent="0.35"/>
    <row r="22263" s="62" customFormat="1" x14ac:dyDescent="0.35"/>
    <row r="22264" s="62" customFormat="1" x14ac:dyDescent="0.35"/>
    <row r="22265" s="62" customFormat="1" x14ac:dyDescent="0.35"/>
    <row r="22266" s="62" customFormat="1" x14ac:dyDescent="0.35"/>
    <row r="22267" s="62" customFormat="1" x14ac:dyDescent="0.35"/>
    <row r="22268" s="62" customFormat="1" x14ac:dyDescent="0.35"/>
    <row r="22269" s="62" customFormat="1" x14ac:dyDescent="0.35"/>
    <row r="22270" s="62" customFormat="1" x14ac:dyDescent="0.35"/>
    <row r="22271" s="62" customFormat="1" x14ac:dyDescent="0.35"/>
    <row r="22272" s="62" customFormat="1" x14ac:dyDescent="0.35"/>
    <row r="22273" s="62" customFormat="1" x14ac:dyDescent="0.35"/>
    <row r="22274" s="62" customFormat="1" x14ac:dyDescent="0.35"/>
    <row r="22275" s="62" customFormat="1" x14ac:dyDescent="0.35"/>
    <row r="22276" s="62" customFormat="1" x14ac:dyDescent="0.35"/>
    <row r="22277" s="62" customFormat="1" x14ac:dyDescent="0.35"/>
    <row r="22278" s="62" customFormat="1" x14ac:dyDescent="0.35"/>
    <row r="22279" s="62" customFormat="1" x14ac:dyDescent="0.35"/>
    <row r="22280" s="62" customFormat="1" x14ac:dyDescent="0.35"/>
    <row r="22281" s="62" customFormat="1" x14ac:dyDescent="0.35"/>
    <row r="22282" s="62" customFormat="1" x14ac:dyDescent="0.35"/>
    <row r="22283" s="62" customFormat="1" x14ac:dyDescent="0.35"/>
    <row r="22284" s="62" customFormat="1" x14ac:dyDescent="0.35"/>
    <row r="22285" s="62" customFormat="1" x14ac:dyDescent="0.35"/>
    <row r="22286" s="62" customFormat="1" x14ac:dyDescent="0.35"/>
    <row r="22287" s="62" customFormat="1" x14ac:dyDescent="0.35"/>
    <row r="22288" s="62" customFormat="1" x14ac:dyDescent="0.35"/>
    <row r="22289" s="62" customFormat="1" x14ac:dyDescent="0.35"/>
    <row r="22290" s="62" customFormat="1" x14ac:dyDescent="0.35"/>
    <row r="22291" s="62" customFormat="1" x14ac:dyDescent="0.35"/>
    <row r="22292" s="62" customFormat="1" x14ac:dyDescent="0.35"/>
    <row r="22293" s="62" customFormat="1" x14ac:dyDescent="0.35"/>
    <row r="22294" s="62" customFormat="1" x14ac:dyDescent="0.35"/>
    <row r="22295" s="62" customFormat="1" x14ac:dyDescent="0.35"/>
    <row r="22296" s="62" customFormat="1" x14ac:dyDescent="0.35"/>
    <row r="22297" s="62" customFormat="1" x14ac:dyDescent="0.35"/>
    <row r="22298" s="62" customFormat="1" x14ac:dyDescent="0.35"/>
    <row r="22299" s="62" customFormat="1" x14ac:dyDescent="0.35"/>
    <row r="22300" s="62" customFormat="1" x14ac:dyDescent="0.35"/>
    <row r="22301" s="62" customFormat="1" x14ac:dyDescent="0.35"/>
    <row r="22302" s="62" customFormat="1" x14ac:dyDescent="0.35"/>
    <row r="22303" s="62" customFormat="1" x14ac:dyDescent="0.35"/>
    <row r="22304" s="62" customFormat="1" x14ac:dyDescent="0.35"/>
    <row r="22305" s="62" customFormat="1" x14ac:dyDescent="0.35"/>
    <row r="22306" s="62" customFormat="1" x14ac:dyDescent="0.35"/>
    <row r="22307" s="62" customFormat="1" x14ac:dyDescent="0.35"/>
    <row r="22308" s="62" customFormat="1" x14ac:dyDescent="0.35"/>
    <row r="22309" s="62" customFormat="1" x14ac:dyDescent="0.35"/>
    <row r="22310" s="62" customFormat="1" x14ac:dyDescent="0.35"/>
    <row r="22311" s="62" customFormat="1" x14ac:dyDescent="0.35"/>
    <row r="22312" s="62" customFormat="1" x14ac:dyDescent="0.35"/>
    <row r="22313" s="62" customFormat="1" x14ac:dyDescent="0.35"/>
    <row r="22314" s="62" customFormat="1" x14ac:dyDescent="0.35"/>
    <row r="22315" s="62" customFormat="1" x14ac:dyDescent="0.35"/>
    <row r="22316" s="62" customFormat="1" x14ac:dyDescent="0.35"/>
    <row r="22317" s="62" customFormat="1" x14ac:dyDescent="0.35"/>
    <row r="22318" s="62" customFormat="1" x14ac:dyDescent="0.35"/>
    <row r="22319" s="62" customFormat="1" x14ac:dyDescent="0.35"/>
    <row r="22320" s="62" customFormat="1" x14ac:dyDescent="0.35"/>
    <row r="22321" s="62" customFormat="1" x14ac:dyDescent="0.35"/>
    <row r="22322" s="62" customFormat="1" x14ac:dyDescent="0.35"/>
    <row r="22323" s="62" customFormat="1" x14ac:dyDescent="0.35"/>
    <row r="22324" s="62" customFormat="1" x14ac:dyDescent="0.35"/>
    <row r="22325" s="62" customFormat="1" x14ac:dyDescent="0.35"/>
    <row r="22326" s="62" customFormat="1" x14ac:dyDescent="0.35"/>
    <row r="22327" s="62" customFormat="1" x14ac:dyDescent="0.35"/>
    <row r="22328" s="62" customFormat="1" x14ac:dyDescent="0.35"/>
    <row r="22329" s="62" customFormat="1" x14ac:dyDescent="0.35"/>
    <row r="22330" s="62" customFormat="1" x14ac:dyDescent="0.35"/>
    <row r="22331" s="62" customFormat="1" x14ac:dyDescent="0.35"/>
    <row r="22332" s="62" customFormat="1" x14ac:dyDescent="0.35"/>
    <row r="22333" s="62" customFormat="1" x14ac:dyDescent="0.35"/>
    <row r="22334" s="62" customFormat="1" x14ac:dyDescent="0.35"/>
    <row r="22335" s="62" customFormat="1" x14ac:dyDescent="0.35"/>
    <row r="22336" s="62" customFormat="1" x14ac:dyDescent="0.35"/>
    <row r="22337" s="62" customFormat="1" x14ac:dyDescent="0.35"/>
    <row r="22338" s="62" customFormat="1" x14ac:dyDescent="0.35"/>
    <row r="22339" s="62" customFormat="1" x14ac:dyDescent="0.35"/>
    <row r="22340" s="62" customFormat="1" x14ac:dyDescent="0.35"/>
    <row r="22341" s="62" customFormat="1" x14ac:dyDescent="0.35"/>
    <row r="22342" s="62" customFormat="1" x14ac:dyDescent="0.35"/>
    <row r="22343" s="62" customFormat="1" x14ac:dyDescent="0.35"/>
    <row r="22344" s="62" customFormat="1" x14ac:dyDescent="0.35"/>
    <row r="22345" s="62" customFormat="1" x14ac:dyDescent="0.35"/>
    <row r="22346" s="62" customFormat="1" x14ac:dyDescent="0.35"/>
    <row r="22347" s="62" customFormat="1" x14ac:dyDescent="0.35"/>
    <row r="22348" s="62" customFormat="1" x14ac:dyDescent="0.35"/>
    <row r="22349" s="62" customFormat="1" x14ac:dyDescent="0.35"/>
    <row r="22350" s="62" customFormat="1" x14ac:dyDescent="0.35"/>
    <row r="22351" s="62" customFormat="1" x14ac:dyDescent="0.35"/>
    <row r="22352" s="62" customFormat="1" x14ac:dyDescent="0.35"/>
    <row r="22353" s="62" customFormat="1" x14ac:dyDescent="0.35"/>
    <row r="22354" s="62" customFormat="1" x14ac:dyDescent="0.35"/>
    <row r="22355" s="62" customFormat="1" x14ac:dyDescent="0.35"/>
    <row r="22356" s="62" customFormat="1" x14ac:dyDescent="0.35"/>
    <row r="22357" s="62" customFormat="1" x14ac:dyDescent="0.35"/>
    <row r="22358" s="62" customFormat="1" x14ac:dyDescent="0.35"/>
    <row r="22359" s="62" customFormat="1" x14ac:dyDescent="0.35"/>
    <row r="22360" s="62" customFormat="1" x14ac:dyDescent="0.35"/>
    <row r="22361" s="62" customFormat="1" x14ac:dyDescent="0.35"/>
    <row r="22362" s="62" customFormat="1" x14ac:dyDescent="0.35"/>
    <row r="22363" s="62" customFormat="1" x14ac:dyDescent="0.35"/>
    <row r="22364" s="62" customFormat="1" x14ac:dyDescent="0.35"/>
    <row r="22365" s="62" customFormat="1" x14ac:dyDescent="0.35"/>
    <row r="22366" s="62" customFormat="1" x14ac:dyDescent="0.35"/>
    <row r="22367" s="62" customFormat="1" x14ac:dyDescent="0.35"/>
    <row r="22368" s="62" customFormat="1" x14ac:dyDescent="0.35"/>
    <row r="22369" s="62" customFormat="1" x14ac:dyDescent="0.35"/>
    <row r="22370" s="62" customFormat="1" x14ac:dyDescent="0.35"/>
    <row r="22371" s="62" customFormat="1" x14ac:dyDescent="0.35"/>
    <row r="22372" s="62" customFormat="1" x14ac:dyDescent="0.35"/>
    <row r="22373" s="62" customFormat="1" x14ac:dyDescent="0.35"/>
    <row r="22374" s="62" customFormat="1" x14ac:dyDescent="0.35"/>
    <row r="22375" s="62" customFormat="1" x14ac:dyDescent="0.35"/>
    <row r="22376" s="62" customFormat="1" x14ac:dyDescent="0.35"/>
    <row r="22377" s="62" customFormat="1" x14ac:dyDescent="0.35"/>
    <row r="22378" s="62" customFormat="1" x14ac:dyDescent="0.35"/>
    <row r="22379" s="62" customFormat="1" x14ac:dyDescent="0.35"/>
    <row r="22380" s="62" customFormat="1" x14ac:dyDescent="0.35"/>
    <row r="22381" s="62" customFormat="1" x14ac:dyDescent="0.35"/>
    <row r="22382" s="62" customFormat="1" x14ac:dyDescent="0.35"/>
    <row r="22383" s="62" customFormat="1" x14ac:dyDescent="0.35"/>
    <row r="22384" s="62" customFormat="1" x14ac:dyDescent="0.35"/>
    <row r="22385" s="62" customFormat="1" x14ac:dyDescent="0.35"/>
    <row r="22386" s="62" customFormat="1" x14ac:dyDescent="0.35"/>
    <row r="22387" s="62" customFormat="1" x14ac:dyDescent="0.35"/>
    <row r="22388" s="62" customFormat="1" x14ac:dyDescent="0.35"/>
    <row r="22389" s="62" customFormat="1" x14ac:dyDescent="0.35"/>
    <row r="22390" s="62" customFormat="1" x14ac:dyDescent="0.35"/>
    <row r="22391" s="62" customFormat="1" x14ac:dyDescent="0.35"/>
    <row r="22392" s="62" customFormat="1" x14ac:dyDescent="0.35"/>
    <row r="22393" s="62" customFormat="1" x14ac:dyDescent="0.35"/>
    <row r="22394" s="62" customFormat="1" x14ac:dyDescent="0.35"/>
    <row r="22395" s="62" customFormat="1" x14ac:dyDescent="0.35"/>
    <row r="22396" s="62" customFormat="1" x14ac:dyDescent="0.35"/>
    <row r="22397" s="62" customFormat="1" x14ac:dyDescent="0.35"/>
    <row r="22398" s="62" customFormat="1" x14ac:dyDescent="0.35"/>
    <row r="22399" s="62" customFormat="1" x14ac:dyDescent="0.35"/>
    <row r="22400" s="62" customFormat="1" x14ac:dyDescent="0.35"/>
    <row r="22401" s="62" customFormat="1" x14ac:dyDescent="0.35"/>
    <row r="22402" s="62" customFormat="1" x14ac:dyDescent="0.35"/>
    <row r="22403" s="62" customFormat="1" x14ac:dyDescent="0.35"/>
    <row r="22404" s="62" customFormat="1" x14ac:dyDescent="0.35"/>
    <row r="22405" s="62" customFormat="1" x14ac:dyDescent="0.35"/>
    <row r="22406" s="62" customFormat="1" x14ac:dyDescent="0.35"/>
    <row r="22407" s="62" customFormat="1" x14ac:dyDescent="0.35"/>
    <row r="22408" s="62" customFormat="1" x14ac:dyDescent="0.35"/>
    <row r="22409" s="62" customFormat="1" x14ac:dyDescent="0.35"/>
    <row r="22410" s="62" customFormat="1" x14ac:dyDescent="0.35"/>
    <row r="22411" s="62" customFormat="1" x14ac:dyDescent="0.35"/>
    <row r="22412" s="62" customFormat="1" x14ac:dyDescent="0.35"/>
    <row r="22413" s="62" customFormat="1" x14ac:dyDescent="0.35"/>
    <row r="22414" s="62" customFormat="1" x14ac:dyDescent="0.35"/>
    <row r="22415" s="62" customFormat="1" x14ac:dyDescent="0.35"/>
    <row r="22416" s="62" customFormat="1" x14ac:dyDescent="0.35"/>
    <row r="22417" s="62" customFormat="1" x14ac:dyDescent="0.35"/>
    <row r="22418" s="62" customFormat="1" x14ac:dyDescent="0.35"/>
    <row r="22419" s="62" customFormat="1" x14ac:dyDescent="0.35"/>
    <row r="22420" s="62" customFormat="1" x14ac:dyDescent="0.35"/>
    <row r="22421" s="62" customFormat="1" x14ac:dyDescent="0.35"/>
    <row r="22422" s="62" customFormat="1" x14ac:dyDescent="0.35"/>
    <row r="22423" s="62" customFormat="1" x14ac:dyDescent="0.35"/>
    <row r="22424" s="62" customFormat="1" x14ac:dyDescent="0.35"/>
    <row r="22425" s="62" customFormat="1" x14ac:dyDescent="0.35"/>
    <row r="22426" s="62" customFormat="1" x14ac:dyDescent="0.35"/>
    <row r="22427" s="62" customFormat="1" x14ac:dyDescent="0.35"/>
    <row r="22428" s="62" customFormat="1" x14ac:dyDescent="0.35"/>
    <row r="22429" s="62" customFormat="1" x14ac:dyDescent="0.35"/>
    <row r="22430" s="62" customFormat="1" x14ac:dyDescent="0.35"/>
    <row r="22431" s="62" customFormat="1" x14ac:dyDescent="0.35"/>
    <row r="22432" s="62" customFormat="1" x14ac:dyDescent="0.35"/>
    <row r="22433" s="62" customFormat="1" x14ac:dyDescent="0.35"/>
    <row r="22434" s="62" customFormat="1" x14ac:dyDescent="0.35"/>
    <row r="22435" s="62" customFormat="1" x14ac:dyDescent="0.35"/>
    <row r="22436" s="62" customFormat="1" x14ac:dyDescent="0.35"/>
    <row r="22437" s="62" customFormat="1" x14ac:dyDescent="0.35"/>
    <row r="22438" s="62" customFormat="1" x14ac:dyDescent="0.35"/>
    <row r="22439" s="62" customFormat="1" x14ac:dyDescent="0.35"/>
    <row r="22440" s="62" customFormat="1" x14ac:dyDescent="0.35"/>
    <row r="22441" s="62" customFormat="1" x14ac:dyDescent="0.35"/>
    <row r="22442" s="62" customFormat="1" x14ac:dyDescent="0.35"/>
    <row r="22443" s="62" customFormat="1" x14ac:dyDescent="0.35"/>
    <row r="22444" s="62" customFormat="1" x14ac:dyDescent="0.35"/>
    <row r="22445" s="62" customFormat="1" x14ac:dyDescent="0.35"/>
    <row r="22446" s="62" customFormat="1" x14ac:dyDescent="0.35"/>
    <row r="22447" s="62" customFormat="1" x14ac:dyDescent="0.35"/>
    <row r="22448" s="62" customFormat="1" x14ac:dyDescent="0.35"/>
    <row r="22449" s="62" customFormat="1" x14ac:dyDescent="0.35"/>
    <row r="22450" s="62" customFormat="1" x14ac:dyDescent="0.35"/>
    <row r="22451" s="62" customFormat="1" x14ac:dyDescent="0.35"/>
    <row r="22452" s="62" customFormat="1" x14ac:dyDescent="0.35"/>
    <row r="22453" s="62" customFormat="1" x14ac:dyDescent="0.35"/>
    <row r="22454" s="62" customFormat="1" x14ac:dyDescent="0.35"/>
    <row r="22455" s="62" customFormat="1" x14ac:dyDescent="0.35"/>
    <row r="22456" s="62" customFormat="1" x14ac:dyDescent="0.35"/>
    <row r="22457" s="62" customFormat="1" x14ac:dyDescent="0.35"/>
    <row r="22458" s="62" customFormat="1" x14ac:dyDescent="0.35"/>
    <row r="22459" s="62" customFormat="1" x14ac:dyDescent="0.35"/>
    <row r="22460" s="62" customFormat="1" x14ac:dyDescent="0.35"/>
    <row r="22461" s="62" customFormat="1" x14ac:dyDescent="0.35"/>
    <row r="22462" s="62" customFormat="1" x14ac:dyDescent="0.35"/>
    <row r="22463" s="62" customFormat="1" x14ac:dyDescent="0.35"/>
    <row r="22464" s="62" customFormat="1" x14ac:dyDescent="0.35"/>
    <row r="22465" s="62" customFormat="1" x14ac:dyDescent="0.35"/>
    <row r="22466" s="62" customFormat="1" x14ac:dyDescent="0.35"/>
    <row r="22467" s="62" customFormat="1" x14ac:dyDescent="0.35"/>
    <row r="22468" s="62" customFormat="1" x14ac:dyDescent="0.35"/>
    <row r="22469" s="62" customFormat="1" x14ac:dyDescent="0.35"/>
    <row r="22470" s="62" customFormat="1" x14ac:dyDescent="0.35"/>
    <row r="22471" s="62" customFormat="1" x14ac:dyDescent="0.35"/>
    <row r="22472" s="62" customFormat="1" x14ac:dyDescent="0.35"/>
    <row r="22473" s="62" customFormat="1" x14ac:dyDescent="0.35"/>
    <row r="22474" s="62" customFormat="1" x14ac:dyDescent="0.35"/>
    <row r="22475" s="62" customFormat="1" x14ac:dyDescent="0.35"/>
    <row r="22476" s="62" customFormat="1" x14ac:dyDescent="0.35"/>
    <row r="22477" s="62" customFormat="1" x14ac:dyDescent="0.35"/>
    <row r="22478" s="62" customFormat="1" x14ac:dyDescent="0.35"/>
    <row r="22479" s="62" customFormat="1" x14ac:dyDescent="0.35"/>
    <row r="22480" s="62" customFormat="1" x14ac:dyDescent="0.35"/>
    <row r="22481" s="62" customFormat="1" x14ac:dyDescent="0.35"/>
    <row r="22482" s="62" customFormat="1" x14ac:dyDescent="0.35"/>
    <row r="22483" s="62" customFormat="1" x14ac:dyDescent="0.35"/>
    <row r="22484" s="62" customFormat="1" x14ac:dyDescent="0.35"/>
    <row r="22485" s="62" customFormat="1" x14ac:dyDescent="0.35"/>
    <row r="22486" s="62" customFormat="1" x14ac:dyDescent="0.35"/>
    <row r="22487" s="62" customFormat="1" x14ac:dyDescent="0.35"/>
    <row r="22488" s="62" customFormat="1" x14ac:dyDescent="0.35"/>
    <row r="22489" s="62" customFormat="1" x14ac:dyDescent="0.35"/>
    <row r="22490" s="62" customFormat="1" x14ac:dyDescent="0.35"/>
    <row r="22491" s="62" customFormat="1" x14ac:dyDescent="0.35"/>
    <row r="22492" s="62" customFormat="1" x14ac:dyDescent="0.35"/>
    <row r="22493" s="62" customFormat="1" x14ac:dyDescent="0.35"/>
    <row r="22494" s="62" customFormat="1" x14ac:dyDescent="0.35"/>
    <row r="22495" s="62" customFormat="1" x14ac:dyDescent="0.35"/>
    <row r="22496" s="62" customFormat="1" x14ac:dyDescent="0.35"/>
    <row r="22497" s="62" customFormat="1" x14ac:dyDescent="0.35"/>
    <row r="22498" s="62" customFormat="1" x14ac:dyDescent="0.35"/>
    <row r="22499" s="62" customFormat="1" x14ac:dyDescent="0.35"/>
    <row r="22500" s="62" customFormat="1" x14ac:dyDescent="0.35"/>
    <row r="22501" s="62" customFormat="1" x14ac:dyDescent="0.35"/>
    <row r="22502" s="62" customFormat="1" x14ac:dyDescent="0.35"/>
    <row r="22503" s="62" customFormat="1" x14ac:dyDescent="0.35"/>
    <row r="22504" s="62" customFormat="1" x14ac:dyDescent="0.35"/>
    <row r="22505" s="62" customFormat="1" x14ac:dyDescent="0.35"/>
    <row r="22506" s="62" customFormat="1" x14ac:dyDescent="0.35"/>
    <row r="22507" s="62" customFormat="1" x14ac:dyDescent="0.35"/>
    <row r="22508" s="62" customFormat="1" x14ac:dyDescent="0.35"/>
    <row r="22509" s="62" customFormat="1" x14ac:dyDescent="0.35"/>
    <row r="22510" s="62" customFormat="1" x14ac:dyDescent="0.35"/>
    <row r="22511" s="62" customFormat="1" x14ac:dyDescent="0.35"/>
    <row r="22512" s="62" customFormat="1" x14ac:dyDescent="0.35"/>
    <row r="22513" s="62" customFormat="1" x14ac:dyDescent="0.35"/>
    <row r="22514" s="62" customFormat="1" x14ac:dyDescent="0.35"/>
    <row r="22515" s="62" customFormat="1" x14ac:dyDescent="0.35"/>
    <row r="22516" s="62" customFormat="1" x14ac:dyDescent="0.35"/>
    <row r="22517" s="62" customFormat="1" x14ac:dyDescent="0.35"/>
    <row r="22518" s="62" customFormat="1" x14ac:dyDescent="0.35"/>
    <row r="22519" s="62" customFormat="1" x14ac:dyDescent="0.35"/>
    <row r="22520" s="62" customFormat="1" x14ac:dyDescent="0.35"/>
    <row r="22521" s="62" customFormat="1" x14ac:dyDescent="0.35"/>
    <row r="22522" s="62" customFormat="1" x14ac:dyDescent="0.35"/>
    <row r="22523" s="62" customFormat="1" x14ac:dyDescent="0.35"/>
    <row r="22524" s="62" customFormat="1" x14ac:dyDescent="0.35"/>
    <row r="22525" s="62" customFormat="1" x14ac:dyDescent="0.35"/>
    <row r="22526" s="62" customFormat="1" x14ac:dyDescent="0.35"/>
    <row r="22527" s="62" customFormat="1" x14ac:dyDescent="0.35"/>
    <row r="22528" s="62" customFormat="1" x14ac:dyDescent="0.35"/>
    <row r="22529" s="62" customFormat="1" x14ac:dyDescent="0.35"/>
    <row r="22530" s="62" customFormat="1" x14ac:dyDescent="0.35"/>
    <row r="22531" s="62" customFormat="1" x14ac:dyDescent="0.35"/>
    <row r="22532" s="62" customFormat="1" x14ac:dyDescent="0.35"/>
    <row r="22533" s="62" customFormat="1" x14ac:dyDescent="0.35"/>
    <row r="22534" s="62" customFormat="1" x14ac:dyDescent="0.35"/>
    <row r="22535" s="62" customFormat="1" x14ac:dyDescent="0.35"/>
    <row r="22536" s="62" customFormat="1" x14ac:dyDescent="0.35"/>
    <row r="22537" s="62" customFormat="1" x14ac:dyDescent="0.35"/>
    <row r="22538" s="62" customFormat="1" x14ac:dyDescent="0.35"/>
    <row r="22539" s="62" customFormat="1" x14ac:dyDescent="0.35"/>
    <row r="22540" s="62" customFormat="1" x14ac:dyDescent="0.35"/>
    <row r="22541" s="62" customFormat="1" x14ac:dyDescent="0.35"/>
    <row r="22542" s="62" customFormat="1" x14ac:dyDescent="0.35"/>
    <row r="22543" s="62" customFormat="1" x14ac:dyDescent="0.35"/>
    <row r="22544" s="62" customFormat="1" x14ac:dyDescent="0.35"/>
    <row r="22545" s="62" customFormat="1" x14ac:dyDescent="0.35"/>
    <row r="22546" s="62" customFormat="1" x14ac:dyDescent="0.35"/>
    <row r="22547" s="62" customFormat="1" x14ac:dyDescent="0.35"/>
    <row r="22548" s="62" customFormat="1" x14ac:dyDescent="0.35"/>
    <row r="22549" s="62" customFormat="1" x14ac:dyDescent="0.35"/>
    <row r="22550" s="62" customFormat="1" x14ac:dyDescent="0.35"/>
    <row r="22551" s="62" customFormat="1" x14ac:dyDescent="0.35"/>
    <row r="22552" s="62" customFormat="1" x14ac:dyDescent="0.35"/>
    <row r="22553" s="62" customFormat="1" x14ac:dyDescent="0.35"/>
    <row r="22554" s="62" customFormat="1" x14ac:dyDescent="0.35"/>
    <row r="22555" s="62" customFormat="1" x14ac:dyDescent="0.35"/>
    <row r="22556" s="62" customFormat="1" x14ac:dyDescent="0.35"/>
    <row r="22557" s="62" customFormat="1" x14ac:dyDescent="0.35"/>
    <row r="22558" s="62" customFormat="1" x14ac:dyDescent="0.35"/>
    <row r="22559" s="62" customFormat="1" x14ac:dyDescent="0.35"/>
    <row r="22560" s="62" customFormat="1" x14ac:dyDescent="0.35"/>
    <row r="22561" s="62" customFormat="1" x14ac:dyDescent="0.35"/>
    <row r="22562" s="62" customFormat="1" x14ac:dyDescent="0.35"/>
    <row r="22563" s="62" customFormat="1" x14ac:dyDescent="0.35"/>
    <row r="22564" s="62" customFormat="1" x14ac:dyDescent="0.35"/>
    <row r="22565" s="62" customFormat="1" x14ac:dyDescent="0.35"/>
    <row r="22566" s="62" customFormat="1" x14ac:dyDescent="0.35"/>
    <row r="22567" s="62" customFormat="1" x14ac:dyDescent="0.35"/>
    <row r="22568" s="62" customFormat="1" x14ac:dyDescent="0.35"/>
    <row r="22569" s="62" customFormat="1" x14ac:dyDescent="0.35"/>
    <row r="22570" s="62" customFormat="1" x14ac:dyDescent="0.35"/>
    <row r="22571" s="62" customFormat="1" x14ac:dyDescent="0.35"/>
    <row r="22572" s="62" customFormat="1" x14ac:dyDescent="0.35"/>
    <row r="22573" s="62" customFormat="1" x14ac:dyDescent="0.35"/>
    <row r="22574" s="62" customFormat="1" x14ac:dyDescent="0.35"/>
    <row r="22575" s="62" customFormat="1" x14ac:dyDescent="0.35"/>
    <row r="22576" s="62" customFormat="1" x14ac:dyDescent="0.35"/>
    <row r="22577" s="62" customFormat="1" x14ac:dyDescent="0.35"/>
    <row r="22578" s="62" customFormat="1" x14ac:dyDescent="0.35"/>
    <row r="22579" s="62" customFormat="1" x14ac:dyDescent="0.35"/>
    <row r="22580" s="62" customFormat="1" x14ac:dyDescent="0.35"/>
    <row r="22581" s="62" customFormat="1" x14ac:dyDescent="0.35"/>
    <row r="22582" s="62" customFormat="1" x14ac:dyDescent="0.35"/>
    <row r="22583" s="62" customFormat="1" x14ac:dyDescent="0.35"/>
    <row r="22584" s="62" customFormat="1" x14ac:dyDescent="0.35"/>
    <row r="22585" s="62" customFormat="1" x14ac:dyDescent="0.35"/>
    <row r="22586" s="62" customFormat="1" x14ac:dyDescent="0.35"/>
    <row r="22587" s="62" customFormat="1" x14ac:dyDescent="0.35"/>
    <row r="22588" s="62" customFormat="1" x14ac:dyDescent="0.35"/>
    <row r="22589" s="62" customFormat="1" x14ac:dyDescent="0.35"/>
    <row r="22590" s="62" customFormat="1" x14ac:dyDescent="0.35"/>
    <row r="22591" s="62" customFormat="1" x14ac:dyDescent="0.35"/>
    <row r="22592" s="62" customFormat="1" x14ac:dyDescent="0.35"/>
    <row r="22593" s="62" customFormat="1" x14ac:dyDescent="0.35"/>
    <row r="22594" s="62" customFormat="1" x14ac:dyDescent="0.35"/>
    <row r="22595" s="62" customFormat="1" x14ac:dyDescent="0.35"/>
    <row r="22596" s="62" customFormat="1" x14ac:dyDescent="0.35"/>
    <row r="22597" s="62" customFormat="1" x14ac:dyDescent="0.35"/>
    <row r="22598" s="62" customFormat="1" x14ac:dyDescent="0.35"/>
    <row r="22599" s="62" customFormat="1" x14ac:dyDescent="0.35"/>
    <row r="22600" s="62" customFormat="1" x14ac:dyDescent="0.35"/>
    <row r="22601" s="62" customFormat="1" x14ac:dyDescent="0.35"/>
    <row r="22602" s="62" customFormat="1" x14ac:dyDescent="0.35"/>
    <row r="22603" s="62" customFormat="1" x14ac:dyDescent="0.35"/>
    <row r="22604" s="62" customFormat="1" x14ac:dyDescent="0.35"/>
    <row r="22605" s="62" customFormat="1" x14ac:dyDescent="0.35"/>
    <row r="22606" s="62" customFormat="1" x14ac:dyDescent="0.35"/>
    <row r="22607" s="62" customFormat="1" x14ac:dyDescent="0.35"/>
    <row r="22608" s="62" customFormat="1" x14ac:dyDescent="0.35"/>
    <row r="22609" s="62" customFormat="1" x14ac:dyDescent="0.35"/>
    <row r="22610" s="62" customFormat="1" x14ac:dyDescent="0.35"/>
    <row r="22611" s="62" customFormat="1" x14ac:dyDescent="0.35"/>
    <row r="22612" s="62" customFormat="1" x14ac:dyDescent="0.35"/>
    <row r="22613" s="62" customFormat="1" x14ac:dyDescent="0.35"/>
    <row r="22614" s="62" customFormat="1" x14ac:dyDescent="0.35"/>
    <row r="22615" s="62" customFormat="1" x14ac:dyDescent="0.35"/>
    <row r="22616" s="62" customFormat="1" x14ac:dyDescent="0.35"/>
    <row r="22617" s="62" customFormat="1" x14ac:dyDescent="0.35"/>
    <row r="22618" s="62" customFormat="1" x14ac:dyDescent="0.35"/>
    <row r="22619" s="62" customFormat="1" x14ac:dyDescent="0.35"/>
    <row r="22620" s="62" customFormat="1" x14ac:dyDescent="0.35"/>
    <row r="22621" s="62" customFormat="1" x14ac:dyDescent="0.35"/>
    <row r="22622" s="62" customFormat="1" x14ac:dyDescent="0.35"/>
    <row r="22623" s="62" customFormat="1" x14ac:dyDescent="0.35"/>
    <row r="22624" s="62" customFormat="1" x14ac:dyDescent="0.35"/>
    <row r="22625" s="62" customFormat="1" x14ac:dyDescent="0.35"/>
    <row r="22626" s="62" customFormat="1" x14ac:dyDescent="0.35"/>
    <row r="22627" s="62" customFormat="1" x14ac:dyDescent="0.35"/>
    <row r="22628" s="62" customFormat="1" x14ac:dyDescent="0.35"/>
    <row r="22629" s="62" customFormat="1" x14ac:dyDescent="0.35"/>
    <row r="22630" s="62" customFormat="1" x14ac:dyDescent="0.35"/>
    <row r="22631" s="62" customFormat="1" x14ac:dyDescent="0.35"/>
    <row r="22632" s="62" customFormat="1" x14ac:dyDescent="0.35"/>
    <row r="22633" s="62" customFormat="1" x14ac:dyDescent="0.35"/>
    <row r="22634" s="62" customFormat="1" x14ac:dyDescent="0.35"/>
    <row r="22635" s="62" customFormat="1" x14ac:dyDescent="0.35"/>
    <row r="22636" s="62" customFormat="1" x14ac:dyDescent="0.35"/>
    <row r="22637" s="62" customFormat="1" x14ac:dyDescent="0.35"/>
    <row r="22638" s="62" customFormat="1" x14ac:dyDescent="0.35"/>
    <row r="22639" s="62" customFormat="1" x14ac:dyDescent="0.35"/>
    <row r="22640" s="62" customFormat="1" x14ac:dyDescent="0.35"/>
    <row r="22641" s="62" customFormat="1" x14ac:dyDescent="0.35"/>
    <row r="22642" s="62" customFormat="1" x14ac:dyDescent="0.35"/>
    <row r="22643" s="62" customFormat="1" x14ac:dyDescent="0.35"/>
    <row r="22644" s="62" customFormat="1" x14ac:dyDescent="0.35"/>
    <row r="22645" s="62" customFormat="1" x14ac:dyDescent="0.35"/>
    <row r="22646" s="62" customFormat="1" x14ac:dyDescent="0.35"/>
    <row r="22647" s="62" customFormat="1" x14ac:dyDescent="0.35"/>
    <row r="22648" s="62" customFormat="1" x14ac:dyDescent="0.35"/>
    <row r="22649" s="62" customFormat="1" x14ac:dyDescent="0.35"/>
    <row r="22650" s="62" customFormat="1" x14ac:dyDescent="0.35"/>
    <row r="22651" s="62" customFormat="1" x14ac:dyDescent="0.35"/>
    <row r="22652" s="62" customFormat="1" x14ac:dyDescent="0.35"/>
    <row r="22653" s="62" customFormat="1" x14ac:dyDescent="0.35"/>
    <row r="22654" s="62" customFormat="1" x14ac:dyDescent="0.35"/>
    <row r="22655" s="62" customFormat="1" x14ac:dyDescent="0.35"/>
    <row r="22656" s="62" customFormat="1" x14ac:dyDescent="0.35"/>
    <row r="22657" s="62" customFormat="1" x14ac:dyDescent="0.35"/>
    <row r="22658" s="62" customFormat="1" x14ac:dyDescent="0.35"/>
    <row r="22659" s="62" customFormat="1" x14ac:dyDescent="0.35"/>
    <row r="22660" s="62" customFormat="1" x14ac:dyDescent="0.35"/>
    <row r="22661" s="62" customFormat="1" x14ac:dyDescent="0.35"/>
    <row r="22662" s="62" customFormat="1" x14ac:dyDescent="0.35"/>
    <row r="22663" s="62" customFormat="1" x14ac:dyDescent="0.35"/>
    <row r="22664" s="62" customFormat="1" x14ac:dyDescent="0.35"/>
    <row r="22665" s="62" customFormat="1" x14ac:dyDescent="0.35"/>
    <row r="22666" s="62" customFormat="1" x14ac:dyDescent="0.35"/>
    <row r="22667" s="62" customFormat="1" x14ac:dyDescent="0.35"/>
    <row r="22668" s="62" customFormat="1" x14ac:dyDescent="0.35"/>
    <row r="22669" s="62" customFormat="1" x14ac:dyDescent="0.35"/>
    <row r="22670" s="62" customFormat="1" x14ac:dyDescent="0.35"/>
    <row r="22671" s="62" customFormat="1" x14ac:dyDescent="0.35"/>
    <row r="22672" s="62" customFormat="1" x14ac:dyDescent="0.35"/>
    <row r="22673" s="62" customFormat="1" x14ac:dyDescent="0.35"/>
    <row r="22674" s="62" customFormat="1" x14ac:dyDescent="0.35"/>
    <row r="22675" s="62" customFormat="1" x14ac:dyDescent="0.35"/>
    <row r="22676" s="62" customFormat="1" x14ac:dyDescent="0.35"/>
    <row r="22677" s="62" customFormat="1" x14ac:dyDescent="0.35"/>
    <row r="22678" s="62" customFormat="1" x14ac:dyDescent="0.35"/>
    <row r="22679" s="62" customFormat="1" x14ac:dyDescent="0.35"/>
    <row r="22680" s="62" customFormat="1" x14ac:dyDescent="0.35"/>
    <row r="22681" s="62" customFormat="1" x14ac:dyDescent="0.35"/>
    <row r="22682" s="62" customFormat="1" x14ac:dyDescent="0.35"/>
    <row r="22683" s="62" customFormat="1" x14ac:dyDescent="0.35"/>
    <row r="22684" s="62" customFormat="1" x14ac:dyDescent="0.35"/>
    <row r="22685" s="62" customFormat="1" x14ac:dyDescent="0.35"/>
    <row r="22686" s="62" customFormat="1" x14ac:dyDescent="0.35"/>
    <row r="22687" s="62" customFormat="1" x14ac:dyDescent="0.35"/>
    <row r="22688" s="62" customFormat="1" x14ac:dyDescent="0.35"/>
    <row r="22689" s="62" customFormat="1" x14ac:dyDescent="0.35"/>
    <row r="22690" s="62" customFormat="1" x14ac:dyDescent="0.35"/>
    <row r="22691" s="62" customFormat="1" x14ac:dyDescent="0.35"/>
    <row r="22692" s="62" customFormat="1" x14ac:dyDescent="0.35"/>
    <row r="22693" s="62" customFormat="1" x14ac:dyDescent="0.35"/>
    <row r="22694" s="62" customFormat="1" x14ac:dyDescent="0.35"/>
    <row r="22695" s="62" customFormat="1" x14ac:dyDescent="0.35"/>
    <row r="22696" s="62" customFormat="1" x14ac:dyDescent="0.35"/>
    <row r="22697" s="62" customFormat="1" x14ac:dyDescent="0.35"/>
    <row r="22698" s="62" customFormat="1" x14ac:dyDescent="0.35"/>
    <row r="22699" s="62" customFormat="1" x14ac:dyDescent="0.35"/>
    <row r="22700" s="62" customFormat="1" x14ac:dyDescent="0.35"/>
    <row r="22701" s="62" customFormat="1" x14ac:dyDescent="0.35"/>
    <row r="22702" s="62" customFormat="1" x14ac:dyDescent="0.35"/>
    <row r="22703" s="62" customFormat="1" x14ac:dyDescent="0.35"/>
    <row r="22704" s="62" customFormat="1" x14ac:dyDescent="0.35"/>
    <row r="22705" s="62" customFormat="1" x14ac:dyDescent="0.35"/>
    <row r="22706" s="62" customFormat="1" x14ac:dyDescent="0.35"/>
    <row r="22707" s="62" customFormat="1" x14ac:dyDescent="0.35"/>
    <row r="22708" s="62" customFormat="1" x14ac:dyDescent="0.35"/>
    <row r="22709" s="62" customFormat="1" x14ac:dyDescent="0.35"/>
    <row r="22710" s="62" customFormat="1" x14ac:dyDescent="0.35"/>
    <row r="22711" s="62" customFormat="1" x14ac:dyDescent="0.35"/>
    <row r="22712" s="62" customFormat="1" x14ac:dyDescent="0.35"/>
    <row r="22713" s="62" customFormat="1" x14ac:dyDescent="0.35"/>
    <row r="22714" s="62" customFormat="1" x14ac:dyDescent="0.35"/>
    <row r="22715" s="62" customFormat="1" x14ac:dyDescent="0.35"/>
    <row r="22716" s="62" customFormat="1" x14ac:dyDescent="0.35"/>
    <row r="22717" s="62" customFormat="1" x14ac:dyDescent="0.35"/>
    <row r="22718" s="62" customFormat="1" x14ac:dyDescent="0.35"/>
    <row r="22719" s="62" customFormat="1" x14ac:dyDescent="0.35"/>
    <row r="22720" s="62" customFormat="1" x14ac:dyDescent="0.35"/>
    <row r="22721" s="62" customFormat="1" x14ac:dyDescent="0.35"/>
    <row r="22722" s="62" customFormat="1" x14ac:dyDescent="0.35"/>
    <row r="22723" s="62" customFormat="1" x14ac:dyDescent="0.35"/>
    <row r="22724" s="62" customFormat="1" x14ac:dyDescent="0.35"/>
    <row r="22725" s="62" customFormat="1" x14ac:dyDescent="0.35"/>
    <row r="22726" s="62" customFormat="1" x14ac:dyDescent="0.35"/>
    <row r="22727" s="62" customFormat="1" x14ac:dyDescent="0.35"/>
    <row r="22728" s="62" customFormat="1" x14ac:dyDescent="0.35"/>
    <row r="22729" s="62" customFormat="1" x14ac:dyDescent="0.35"/>
    <row r="22730" s="62" customFormat="1" x14ac:dyDescent="0.35"/>
    <row r="22731" s="62" customFormat="1" x14ac:dyDescent="0.35"/>
    <row r="22732" s="62" customFormat="1" x14ac:dyDescent="0.35"/>
    <row r="22733" s="62" customFormat="1" x14ac:dyDescent="0.35"/>
    <row r="22734" s="62" customFormat="1" x14ac:dyDescent="0.35"/>
    <row r="22735" s="62" customFormat="1" x14ac:dyDescent="0.35"/>
    <row r="22736" s="62" customFormat="1" x14ac:dyDescent="0.35"/>
    <row r="22737" s="62" customFormat="1" x14ac:dyDescent="0.35"/>
    <row r="22738" s="62" customFormat="1" x14ac:dyDescent="0.35"/>
    <row r="22739" s="62" customFormat="1" x14ac:dyDescent="0.35"/>
    <row r="22740" s="62" customFormat="1" x14ac:dyDescent="0.35"/>
    <row r="22741" s="62" customFormat="1" x14ac:dyDescent="0.35"/>
    <row r="22742" s="62" customFormat="1" x14ac:dyDescent="0.35"/>
    <row r="22743" s="62" customFormat="1" x14ac:dyDescent="0.35"/>
    <row r="22744" s="62" customFormat="1" x14ac:dyDescent="0.35"/>
    <row r="22745" s="62" customFormat="1" x14ac:dyDescent="0.35"/>
    <row r="22746" s="62" customFormat="1" x14ac:dyDescent="0.35"/>
    <row r="22747" s="62" customFormat="1" x14ac:dyDescent="0.35"/>
    <row r="22748" s="62" customFormat="1" x14ac:dyDescent="0.35"/>
    <row r="22749" s="62" customFormat="1" x14ac:dyDescent="0.35"/>
    <row r="22750" s="62" customFormat="1" x14ac:dyDescent="0.35"/>
    <row r="22751" s="62" customFormat="1" x14ac:dyDescent="0.35"/>
    <row r="22752" s="62" customFormat="1" x14ac:dyDescent="0.35"/>
    <row r="22753" s="62" customFormat="1" x14ac:dyDescent="0.35"/>
    <row r="22754" s="62" customFormat="1" x14ac:dyDescent="0.35"/>
    <row r="22755" s="62" customFormat="1" x14ac:dyDescent="0.35"/>
    <row r="22756" s="62" customFormat="1" x14ac:dyDescent="0.35"/>
    <row r="22757" s="62" customFormat="1" x14ac:dyDescent="0.35"/>
    <row r="22758" s="62" customFormat="1" x14ac:dyDescent="0.35"/>
    <row r="22759" s="62" customFormat="1" x14ac:dyDescent="0.35"/>
    <row r="22760" s="62" customFormat="1" x14ac:dyDescent="0.35"/>
    <row r="22761" s="62" customFormat="1" x14ac:dyDescent="0.35"/>
    <row r="22762" s="62" customFormat="1" x14ac:dyDescent="0.35"/>
    <row r="22763" s="62" customFormat="1" x14ac:dyDescent="0.35"/>
    <row r="22764" s="62" customFormat="1" x14ac:dyDescent="0.35"/>
    <row r="22765" s="62" customFormat="1" x14ac:dyDescent="0.35"/>
    <row r="22766" s="62" customFormat="1" x14ac:dyDescent="0.35"/>
    <row r="22767" s="62" customFormat="1" x14ac:dyDescent="0.35"/>
    <row r="22768" s="62" customFormat="1" x14ac:dyDescent="0.35"/>
    <row r="22769" s="62" customFormat="1" x14ac:dyDescent="0.35"/>
    <row r="22770" s="62" customFormat="1" x14ac:dyDescent="0.35"/>
    <row r="22771" s="62" customFormat="1" x14ac:dyDescent="0.35"/>
    <row r="22772" s="62" customFormat="1" x14ac:dyDescent="0.35"/>
    <row r="22773" s="62" customFormat="1" x14ac:dyDescent="0.35"/>
    <row r="22774" s="62" customFormat="1" x14ac:dyDescent="0.35"/>
    <row r="22775" s="62" customFormat="1" x14ac:dyDescent="0.35"/>
    <row r="22776" s="62" customFormat="1" x14ac:dyDescent="0.35"/>
    <row r="22777" s="62" customFormat="1" x14ac:dyDescent="0.35"/>
    <row r="22778" s="62" customFormat="1" x14ac:dyDescent="0.35"/>
    <row r="22779" s="62" customFormat="1" x14ac:dyDescent="0.35"/>
    <row r="22780" s="62" customFormat="1" x14ac:dyDescent="0.35"/>
    <row r="22781" s="62" customFormat="1" x14ac:dyDescent="0.35"/>
    <row r="22782" s="62" customFormat="1" x14ac:dyDescent="0.35"/>
    <row r="22783" s="62" customFormat="1" x14ac:dyDescent="0.35"/>
    <row r="22784" s="62" customFormat="1" x14ac:dyDescent="0.35"/>
    <row r="22785" s="62" customFormat="1" x14ac:dyDescent="0.35"/>
    <row r="22786" s="62" customFormat="1" x14ac:dyDescent="0.35"/>
    <row r="22787" s="62" customFormat="1" x14ac:dyDescent="0.35"/>
    <row r="22788" s="62" customFormat="1" x14ac:dyDescent="0.35"/>
    <row r="22789" s="62" customFormat="1" x14ac:dyDescent="0.35"/>
    <row r="22790" s="62" customFormat="1" x14ac:dyDescent="0.35"/>
    <row r="22791" s="62" customFormat="1" x14ac:dyDescent="0.35"/>
    <row r="22792" s="62" customFormat="1" x14ac:dyDescent="0.35"/>
    <row r="22793" s="62" customFormat="1" x14ac:dyDescent="0.35"/>
    <row r="22794" s="62" customFormat="1" x14ac:dyDescent="0.35"/>
    <row r="22795" s="62" customFormat="1" x14ac:dyDescent="0.35"/>
    <row r="22796" s="62" customFormat="1" x14ac:dyDescent="0.35"/>
    <row r="22797" s="62" customFormat="1" x14ac:dyDescent="0.35"/>
    <row r="22798" s="62" customFormat="1" x14ac:dyDescent="0.35"/>
    <row r="22799" s="62" customFormat="1" x14ac:dyDescent="0.35"/>
    <row r="22800" s="62" customFormat="1" x14ac:dyDescent="0.35"/>
    <row r="22801" s="62" customFormat="1" x14ac:dyDescent="0.35"/>
    <row r="22802" s="62" customFormat="1" x14ac:dyDescent="0.35"/>
    <row r="22803" s="62" customFormat="1" x14ac:dyDescent="0.35"/>
    <row r="22804" s="62" customFormat="1" x14ac:dyDescent="0.35"/>
    <row r="22805" s="62" customFormat="1" x14ac:dyDescent="0.35"/>
    <row r="22806" s="62" customFormat="1" x14ac:dyDescent="0.35"/>
    <row r="22807" s="62" customFormat="1" x14ac:dyDescent="0.35"/>
    <row r="22808" s="62" customFormat="1" x14ac:dyDescent="0.35"/>
    <row r="22809" s="62" customFormat="1" x14ac:dyDescent="0.35"/>
    <row r="22810" s="62" customFormat="1" x14ac:dyDescent="0.35"/>
    <row r="22811" s="62" customFormat="1" x14ac:dyDescent="0.35"/>
    <row r="22812" s="62" customFormat="1" x14ac:dyDescent="0.35"/>
    <row r="22813" s="62" customFormat="1" x14ac:dyDescent="0.35"/>
    <row r="22814" s="62" customFormat="1" x14ac:dyDescent="0.35"/>
    <row r="22815" s="62" customFormat="1" x14ac:dyDescent="0.35"/>
    <row r="22816" s="62" customFormat="1" x14ac:dyDescent="0.35"/>
    <row r="22817" s="62" customFormat="1" x14ac:dyDescent="0.35"/>
    <row r="22818" s="62" customFormat="1" x14ac:dyDescent="0.35"/>
    <row r="22819" s="62" customFormat="1" x14ac:dyDescent="0.35"/>
    <row r="22820" s="62" customFormat="1" x14ac:dyDescent="0.35"/>
    <row r="22821" s="62" customFormat="1" x14ac:dyDescent="0.35"/>
    <row r="22822" s="62" customFormat="1" x14ac:dyDescent="0.35"/>
    <row r="22823" s="62" customFormat="1" x14ac:dyDescent="0.35"/>
    <row r="22824" s="62" customFormat="1" x14ac:dyDescent="0.35"/>
    <row r="22825" s="62" customFormat="1" x14ac:dyDescent="0.35"/>
    <row r="22826" s="62" customFormat="1" x14ac:dyDescent="0.35"/>
    <row r="22827" s="62" customFormat="1" x14ac:dyDescent="0.35"/>
    <row r="22828" s="62" customFormat="1" x14ac:dyDescent="0.35"/>
    <row r="22829" s="62" customFormat="1" x14ac:dyDescent="0.35"/>
    <row r="22830" s="62" customFormat="1" x14ac:dyDescent="0.35"/>
    <row r="22831" s="62" customFormat="1" x14ac:dyDescent="0.35"/>
    <row r="22832" s="62" customFormat="1" x14ac:dyDescent="0.35"/>
    <row r="22833" s="62" customFormat="1" x14ac:dyDescent="0.35"/>
    <row r="22834" s="62" customFormat="1" x14ac:dyDescent="0.35"/>
    <row r="22835" s="62" customFormat="1" x14ac:dyDescent="0.35"/>
    <row r="22836" s="62" customFormat="1" x14ac:dyDescent="0.35"/>
    <row r="22837" s="62" customFormat="1" x14ac:dyDescent="0.35"/>
    <row r="22838" s="62" customFormat="1" x14ac:dyDescent="0.35"/>
    <row r="22839" s="62" customFormat="1" x14ac:dyDescent="0.35"/>
    <row r="22840" s="62" customFormat="1" x14ac:dyDescent="0.35"/>
    <row r="22841" s="62" customFormat="1" x14ac:dyDescent="0.35"/>
    <row r="22842" s="62" customFormat="1" x14ac:dyDescent="0.35"/>
    <row r="22843" s="62" customFormat="1" x14ac:dyDescent="0.35"/>
    <row r="22844" s="62" customFormat="1" x14ac:dyDescent="0.35"/>
    <row r="22845" s="62" customFormat="1" x14ac:dyDescent="0.35"/>
    <row r="22846" s="62" customFormat="1" x14ac:dyDescent="0.35"/>
    <row r="22847" s="62" customFormat="1" x14ac:dyDescent="0.35"/>
    <row r="22848" s="62" customFormat="1" x14ac:dyDescent="0.35"/>
    <row r="22849" s="62" customFormat="1" x14ac:dyDescent="0.35"/>
    <row r="22850" s="62" customFormat="1" x14ac:dyDescent="0.35"/>
    <row r="22851" s="62" customFormat="1" x14ac:dyDescent="0.35"/>
    <row r="22852" s="62" customFormat="1" x14ac:dyDescent="0.35"/>
    <row r="22853" s="62" customFormat="1" x14ac:dyDescent="0.35"/>
    <row r="22854" s="62" customFormat="1" x14ac:dyDescent="0.35"/>
    <row r="22855" s="62" customFormat="1" x14ac:dyDescent="0.35"/>
    <row r="22856" s="62" customFormat="1" x14ac:dyDescent="0.35"/>
    <row r="22857" s="62" customFormat="1" x14ac:dyDescent="0.35"/>
    <row r="22858" s="62" customFormat="1" x14ac:dyDescent="0.35"/>
    <row r="22859" s="62" customFormat="1" x14ac:dyDescent="0.35"/>
    <row r="22860" s="62" customFormat="1" x14ac:dyDescent="0.35"/>
    <row r="22861" s="62" customFormat="1" x14ac:dyDescent="0.35"/>
    <row r="22862" s="62" customFormat="1" x14ac:dyDescent="0.35"/>
    <row r="22863" s="62" customFormat="1" x14ac:dyDescent="0.35"/>
    <row r="22864" s="62" customFormat="1" x14ac:dyDescent="0.35"/>
    <row r="22865" s="62" customFormat="1" x14ac:dyDescent="0.35"/>
    <row r="22866" s="62" customFormat="1" x14ac:dyDescent="0.35"/>
    <row r="22867" s="62" customFormat="1" x14ac:dyDescent="0.35"/>
    <row r="22868" s="62" customFormat="1" x14ac:dyDescent="0.35"/>
    <row r="22869" s="62" customFormat="1" x14ac:dyDescent="0.35"/>
    <row r="22870" s="62" customFormat="1" x14ac:dyDescent="0.35"/>
    <row r="22871" s="62" customFormat="1" x14ac:dyDescent="0.35"/>
    <row r="22872" s="62" customFormat="1" x14ac:dyDescent="0.35"/>
    <row r="22873" s="62" customFormat="1" x14ac:dyDescent="0.35"/>
    <row r="22874" s="62" customFormat="1" x14ac:dyDescent="0.35"/>
    <row r="22875" s="62" customFormat="1" x14ac:dyDescent="0.35"/>
    <row r="22876" s="62" customFormat="1" x14ac:dyDescent="0.35"/>
    <row r="22877" s="62" customFormat="1" x14ac:dyDescent="0.35"/>
    <row r="22878" s="62" customFormat="1" x14ac:dyDescent="0.35"/>
    <row r="22879" s="62" customFormat="1" x14ac:dyDescent="0.35"/>
    <row r="22880" s="62" customFormat="1" x14ac:dyDescent="0.35"/>
    <row r="22881" s="62" customFormat="1" x14ac:dyDescent="0.35"/>
    <row r="22882" s="62" customFormat="1" x14ac:dyDescent="0.35"/>
    <row r="22883" s="62" customFormat="1" x14ac:dyDescent="0.35"/>
    <row r="22884" s="62" customFormat="1" x14ac:dyDescent="0.35"/>
    <row r="22885" s="62" customFormat="1" x14ac:dyDescent="0.35"/>
    <row r="22886" s="62" customFormat="1" x14ac:dyDescent="0.35"/>
    <row r="22887" s="62" customFormat="1" x14ac:dyDescent="0.35"/>
    <row r="22888" s="62" customFormat="1" x14ac:dyDescent="0.35"/>
    <row r="22889" s="62" customFormat="1" x14ac:dyDescent="0.35"/>
    <row r="22890" s="62" customFormat="1" x14ac:dyDescent="0.35"/>
    <row r="22891" s="62" customFormat="1" x14ac:dyDescent="0.35"/>
    <row r="22892" s="62" customFormat="1" x14ac:dyDescent="0.35"/>
    <row r="22893" s="62" customFormat="1" x14ac:dyDescent="0.35"/>
    <row r="22894" s="62" customFormat="1" x14ac:dyDescent="0.35"/>
    <row r="22895" s="62" customFormat="1" x14ac:dyDescent="0.35"/>
    <row r="22896" s="62" customFormat="1" x14ac:dyDescent="0.35"/>
    <row r="22897" s="62" customFormat="1" x14ac:dyDescent="0.35"/>
    <row r="22898" s="62" customFormat="1" x14ac:dyDescent="0.35"/>
    <row r="22899" s="62" customFormat="1" x14ac:dyDescent="0.35"/>
    <row r="22900" s="62" customFormat="1" x14ac:dyDescent="0.35"/>
    <row r="22901" s="62" customFormat="1" x14ac:dyDescent="0.35"/>
    <row r="22902" s="62" customFormat="1" x14ac:dyDescent="0.35"/>
    <row r="22903" s="62" customFormat="1" x14ac:dyDescent="0.35"/>
    <row r="22904" s="62" customFormat="1" x14ac:dyDescent="0.35"/>
    <row r="22905" s="62" customFormat="1" x14ac:dyDescent="0.35"/>
    <row r="22906" s="62" customFormat="1" x14ac:dyDescent="0.35"/>
    <row r="22907" s="62" customFormat="1" x14ac:dyDescent="0.35"/>
    <row r="22908" s="62" customFormat="1" x14ac:dyDescent="0.35"/>
    <row r="22909" s="62" customFormat="1" x14ac:dyDescent="0.35"/>
    <row r="22910" s="62" customFormat="1" x14ac:dyDescent="0.35"/>
    <row r="22911" s="62" customFormat="1" x14ac:dyDescent="0.35"/>
    <row r="22912" s="62" customFormat="1" x14ac:dyDescent="0.35"/>
    <row r="22913" s="62" customFormat="1" x14ac:dyDescent="0.35"/>
    <row r="22914" s="62" customFormat="1" x14ac:dyDescent="0.35"/>
    <row r="22915" s="62" customFormat="1" x14ac:dyDescent="0.35"/>
    <row r="22916" s="62" customFormat="1" x14ac:dyDescent="0.35"/>
    <row r="22917" s="62" customFormat="1" x14ac:dyDescent="0.35"/>
    <row r="22918" s="62" customFormat="1" x14ac:dyDescent="0.35"/>
    <row r="22919" s="62" customFormat="1" x14ac:dyDescent="0.35"/>
    <row r="22920" s="62" customFormat="1" x14ac:dyDescent="0.35"/>
    <row r="22921" s="62" customFormat="1" x14ac:dyDescent="0.35"/>
    <row r="22922" s="62" customFormat="1" x14ac:dyDescent="0.35"/>
    <row r="22923" s="62" customFormat="1" x14ac:dyDescent="0.35"/>
    <row r="22924" s="62" customFormat="1" x14ac:dyDescent="0.35"/>
    <row r="22925" s="62" customFormat="1" x14ac:dyDescent="0.35"/>
    <row r="22926" s="62" customFormat="1" x14ac:dyDescent="0.35"/>
    <row r="22927" s="62" customFormat="1" x14ac:dyDescent="0.35"/>
    <row r="22928" s="62" customFormat="1" x14ac:dyDescent="0.35"/>
    <row r="22929" s="62" customFormat="1" x14ac:dyDescent="0.35"/>
    <row r="22930" s="62" customFormat="1" x14ac:dyDescent="0.35"/>
    <row r="22931" s="62" customFormat="1" x14ac:dyDescent="0.35"/>
    <row r="22932" s="62" customFormat="1" x14ac:dyDescent="0.35"/>
    <row r="22933" s="62" customFormat="1" x14ac:dyDescent="0.35"/>
    <row r="22934" s="62" customFormat="1" x14ac:dyDescent="0.35"/>
    <row r="22935" s="62" customFormat="1" x14ac:dyDescent="0.35"/>
    <row r="22936" s="62" customFormat="1" x14ac:dyDescent="0.35"/>
    <row r="22937" s="62" customFormat="1" x14ac:dyDescent="0.35"/>
    <row r="22938" s="62" customFormat="1" x14ac:dyDescent="0.35"/>
    <row r="22939" s="62" customFormat="1" x14ac:dyDescent="0.35"/>
    <row r="22940" s="62" customFormat="1" x14ac:dyDescent="0.35"/>
    <row r="22941" s="62" customFormat="1" x14ac:dyDescent="0.35"/>
    <row r="22942" s="62" customFormat="1" x14ac:dyDescent="0.35"/>
    <row r="22943" s="62" customFormat="1" x14ac:dyDescent="0.35"/>
    <row r="22944" s="62" customFormat="1" x14ac:dyDescent="0.35"/>
    <row r="22945" s="62" customFormat="1" x14ac:dyDescent="0.35"/>
    <row r="22946" s="62" customFormat="1" x14ac:dyDescent="0.35"/>
    <row r="22947" s="62" customFormat="1" x14ac:dyDescent="0.35"/>
    <row r="22948" s="62" customFormat="1" x14ac:dyDescent="0.35"/>
    <row r="22949" s="62" customFormat="1" x14ac:dyDescent="0.35"/>
    <row r="22950" s="62" customFormat="1" x14ac:dyDescent="0.35"/>
    <row r="22951" s="62" customFormat="1" x14ac:dyDescent="0.35"/>
    <row r="22952" s="62" customFormat="1" x14ac:dyDescent="0.35"/>
    <row r="22953" s="62" customFormat="1" x14ac:dyDescent="0.35"/>
    <row r="22954" s="62" customFormat="1" x14ac:dyDescent="0.35"/>
    <row r="22955" s="62" customFormat="1" x14ac:dyDescent="0.35"/>
    <row r="22956" s="62" customFormat="1" x14ac:dyDescent="0.35"/>
    <row r="22957" s="62" customFormat="1" x14ac:dyDescent="0.35"/>
    <row r="22958" s="62" customFormat="1" x14ac:dyDescent="0.35"/>
    <row r="22959" s="62" customFormat="1" x14ac:dyDescent="0.35"/>
    <row r="22960" s="62" customFormat="1" x14ac:dyDescent="0.35"/>
    <row r="22961" s="62" customFormat="1" x14ac:dyDescent="0.35"/>
    <row r="22962" s="62" customFormat="1" x14ac:dyDescent="0.35"/>
    <row r="22963" s="62" customFormat="1" x14ac:dyDescent="0.35"/>
    <row r="22964" s="62" customFormat="1" x14ac:dyDescent="0.35"/>
    <row r="22965" s="62" customFormat="1" x14ac:dyDescent="0.35"/>
    <row r="22966" s="62" customFormat="1" x14ac:dyDescent="0.35"/>
    <row r="22967" s="62" customFormat="1" x14ac:dyDescent="0.35"/>
    <row r="22968" s="62" customFormat="1" x14ac:dyDescent="0.35"/>
    <row r="22969" s="62" customFormat="1" x14ac:dyDescent="0.35"/>
    <row r="22970" s="62" customFormat="1" x14ac:dyDescent="0.35"/>
    <row r="22971" s="62" customFormat="1" x14ac:dyDescent="0.35"/>
    <row r="22972" s="62" customFormat="1" x14ac:dyDescent="0.35"/>
    <row r="22973" s="62" customFormat="1" x14ac:dyDescent="0.35"/>
    <row r="22974" s="62" customFormat="1" x14ac:dyDescent="0.35"/>
    <row r="22975" s="62" customFormat="1" x14ac:dyDescent="0.35"/>
    <row r="22976" s="62" customFormat="1" x14ac:dyDescent="0.35"/>
    <row r="22977" s="62" customFormat="1" x14ac:dyDescent="0.35"/>
    <row r="22978" s="62" customFormat="1" x14ac:dyDescent="0.35"/>
    <row r="22979" s="62" customFormat="1" x14ac:dyDescent="0.35"/>
    <row r="22980" s="62" customFormat="1" x14ac:dyDescent="0.35"/>
    <row r="22981" s="62" customFormat="1" x14ac:dyDescent="0.35"/>
    <row r="22982" s="62" customFormat="1" x14ac:dyDescent="0.35"/>
    <row r="22983" s="62" customFormat="1" x14ac:dyDescent="0.35"/>
    <row r="22984" s="62" customFormat="1" x14ac:dyDescent="0.35"/>
    <row r="22985" s="62" customFormat="1" x14ac:dyDescent="0.35"/>
    <row r="22986" s="62" customFormat="1" x14ac:dyDescent="0.35"/>
    <row r="22987" s="62" customFormat="1" x14ac:dyDescent="0.35"/>
    <row r="22988" s="62" customFormat="1" x14ac:dyDescent="0.35"/>
    <row r="22989" s="62" customFormat="1" x14ac:dyDescent="0.35"/>
    <row r="22990" s="62" customFormat="1" x14ac:dyDescent="0.35"/>
    <row r="22991" s="62" customFormat="1" x14ac:dyDescent="0.35"/>
    <row r="22992" s="62" customFormat="1" x14ac:dyDescent="0.35"/>
    <row r="22993" s="62" customFormat="1" x14ac:dyDescent="0.35"/>
    <row r="22994" s="62" customFormat="1" x14ac:dyDescent="0.35"/>
    <row r="22995" s="62" customFormat="1" x14ac:dyDescent="0.35"/>
    <row r="22996" s="62" customFormat="1" x14ac:dyDescent="0.35"/>
    <row r="22997" s="62" customFormat="1" x14ac:dyDescent="0.35"/>
    <row r="22998" s="62" customFormat="1" x14ac:dyDescent="0.35"/>
    <row r="22999" s="62" customFormat="1" x14ac:dyDescent="0.35"/>
    <row r="23000" s="62" customFormat="1" x14ac:dyDescent="0.35"/>
    <row r="23001" s="62" customFormat="1" x14ac:dyDescent="0.35"/>
    <row r="23002" s="62" customFormat="1" x14ac:dyDescent="0.35"/>
    <row r="23003" s="62" customFormat="1" x14ac:dyDescent="0.35"/>
    <row r="23004" s="62" customFormat="1" x14ac:dyDescent="0.35"/>
    <row r="23005" s="62" customFormat="1" x14ac:dyDescent="0.35"/>
    <row r="23006" s="62" customFormat="1" x14ac:dyDescent="0.35"/>
    <row r="23007" s="62" customFormat="1" x14ac:dyDescent="0.35"/>
    <row r="23008" s="62" customFormat="1" x14ac:dyDescent="0.35"/>
    <row r="23009" s="62" customFormat="1" x14ac:dyDescent="0.35"/>
    <row r="23010" s="62" customFormat="1" x14ac:dyDescent="0.35"/>
    <row r="23011" s="62" customFormat="1" x14ac:dyDescent="0.35"/>
    <row r="23012" s="62" customFormat="1" x14ac:dyDescent="0.35"/>
    <row r="23013" s="62" customFormat="1" x14ac:dyDescent="0.35"/>
    <row r="23014" s="62" customFormat="1" x14ac:dyDescent="0.35"/>
    <row r="23015" s="62" customFormat="1" x14ac:dyDescent="0.35"/>
    <row r="23016" s="62" customFormat="1" x14ac:dyDescent="0.35"/>
    <row r="23017" s="62" customFormat="1" x14ac:dyDescent="0.35"/>
    <row r="23018" s="62" customFormat="1" x14ac:dyDescent="0.35"/>
    <row r="23019" s="62" customFormat="1" x14ac:dyDescent="0.35"/>
    <row r="23020" s="62" customFormat="1" x14ac:dyDescent="0.35"/>
    <row r="23021" s="62" customFormat="1" x14ac:dyDescent="0.35"/>
    <row r="23022" s="62" customFormat="1" x14ac:dyDescent="0.35"/>
    <row r="23023" s="62" customFormat="1" x14ac:dyDescent="0.35"/>
    <row r="23024" s="62" customFormat="1" x14ac:dyDescent="0.35"/>
    <row r="23025" s="62" customFormat="1" x14ac:dyDescent="0.35"/>
    <row r="23026" s="62" customFormat="1" x14ac:dyDescent="0.35"/>
    <row r="23027" s="62" customFormat="1" x14ac:dyDescent="0.35"/>
    <row r="23028" s="62" customFormat="1" x14ac:dyDescent="0.35"/>
    <row r="23029" s="62" customFormat="1" x14ac:dyDescent="0.35"/>
    <row r="23030" s="62" customFormat="1" x14ac:dyDescent="0.35"/>
    <row r="23031" s="62" customFormat="1" x14ac:dyDescent="0.35"/>
    <row r="23032" s="62" customFormat="1" x14ac:dyDescent="0.35"/>
    <row r="23033" s="62" customFormat="1" x14ac:dyDescent="0.35"/>
    <row r="23034" s="62" customFormat="1" x14ac:dyDescent="0.35"/>
    <row r="23035" s="62" customFormat="1" x14ac:dyDescent="0.35"/>
    <row r="23036" s="62" customFormat="1" x14ac:dyDescent="0.35"/>
    <row r="23037" s="62" customFormat="1" x14ac:dyDescent="0.35"/>
    <row r="23038" s="62" customFormat="1" x14ac:dyDescent="0.35"/>
    <row r="23039" s="62" customFormat="1" x14ac:dyDescent="0.35"/>
    <row r="23040" s="62" customFormat="1" x14ac:dyDescent="0.35"/>
    <row r="23041" s="62" customFormat="1" x14ac:dyDescent="0.35"/>
    <row r="23042" s="62" customFormat="1" x14ac:dyDescent="0.35"/>
    <row r="23043" s="62" customFormat="1" x14ac:dyDescent="0.35"/>
    <row r="23044" s="62" customFormat="1" x14ac:dyDescent="0.35"/>
    <row r="23045" s="62" customFormat="1" x14ac:dyDescent="0.35"/>
    <row r="23046" s="62" customFormat="1" x14ac:dyDescent="0.35"/>
    <row r="23047" s="62" customFormat="1" x14ac:dyDescent="0.35"/>
    <row r="23048" s="62" customFormat="1" x14ac:dyDescent="0.35"/>
    <row r="23049" s="62" customFormat="1" x14ac:dyDescent="0.35"/>
    <row r="23050" s="62" customFormat="1" x14ac:dyDescent="0.35"/>
    <row r="23051" s="62" customFormat="1" x14ac:dyDescent="0.35"/>
    <row r="23052" s="62" customFormat="1" x14ac:dyDescent="0.35"/>
    <row r="23053" s="62" customFormat="1" x14ac:dyDescent="0.35"/>
    <row r="23054" s="62" customFormat="1" x14ac:dyDescent="0.35"/>
    <row r="23055" s="62" customFormat="1" x14ac:dyDescent="0.35"/>
    <row r="23056" s="62" customFormat="1" x14ac:dyDescent="0.35"/>
    <row r="23057" s="62" customFormat="1" x14ac:dyDescent="0.35"/>
    <row r="23058" s="62" customFormat="1" x14ac:dyDescent="0.35"/>
    <row r="23059" s="62" customFormat="1" x14ac:dyDescent="0.35"/>
    <row r="23060" s="62" customFormat="1" x14ac:dyDescent="0.35"/>
    <row r="23061" s="62" customFormat="1" x14ac:dyDescent="0.35"/>
    <row r="23062" s="62" customFormat="1" x14ac:dyDescent="0.35"/>
    <row r="23063" s="62" customFormat="1" x14ac:dyDescent="0.35"/>
    <row r="23064" s="62" customFormat="1" x14ac:dyDescent="0.35"/>
    <row r="23065" s="62" customFormat="1" x14ac:dyDescent="0.35"/>
    <row r="23066" s="62" customFormat="1" x14ac:dyDescent="0.35"/>
    <row r="23067" s="62" customFormat="1" x14ac:dyDescent="0.35"/>
    <row r="23068" s="62" customFormat="1" x14ac:dyDescent="0.35"/>
    <row r="23069" s="62" customFormat="1" x14ac:dyDescent="0.35"/>
    <row r="23070" s="62" customFormat="1" x14ac:dyDescent="0.35"/>
    <row r="23071" s="62" customFormat="1" x14ac:dyDescent="0.35"/>
    <row r="23072" s="62" customFormat="1" x14ac:dyDescent="0.35"/>
    <row r="23073" s="62" customFormat="1" x14ac:dyDescent="0.35"/>
    <row r="23074" s="62" customFormat="1" x14ac:dyDescent="0.35"/>
    <row r="23075" s="62" customFormat="1" x14ac:dyDescent="0.35"/>
    <row r="23076" s="62" customFormat="1" x14ac:dyDescent="0.35"/>
    <row r="23077" s="62" customFormat="1" x14ac:dyDescent="0.35"/>
    <row r="23078" s="62" customFormat="1" x14ac:dyDescent="0.35"/>
    <row r="23079" s="62" customFormat="1" x14ac:dyDescent="0.35"/>
    <row r="23080" s="62" customFormat="1" x14ac:dyDescent="0.35"/>
    <row r="23081" s="62" customFormat="1" x14ac:dyDescent="0.35"/>
    <row r="23082" s="62" customFormat="1" x14ac:dyDescent="0.35"/>
    <row r="23083" s="62" customFormat="1" x14ac:dyDescent="0.35"/>
    <row r="23084" s="62" customFormat="1" x14ac:dyDescent="0.35"/>
    <row r="23085" s="62" customFormat="1" x14ac:dyDescent="0.35"/>
    <row r="23086" s="62" customFormat="1" x14ac:dyDescent="0.35"/>
    <row r="23087" s="62" customFormat="1" x14ac:dyDescent="0.35"/>
    <row r="23088" s="62" customFormat="1" x14ac:dyDescent="0.35"/>
    <row r="23089" s="62" customFormat="1" x14ac:dyDescent="0.35"/>
    <row r="23090" s="62" customFormat="1" x14ac:dyDescent="0.35"/>
    <row r="23091" s="62" customFormat="1" x14ac:dyDescent="0.35"/>
    <row r="23092" s="62" customFormat="1" x14ac:dyDescent="0.35"/>
    <row r="23093" s="62" customFormat="1" x14ac:dyDescent="0.35"/>
    <row r="23094" s="62" customFormat="1" x14ac:dyDescent="0.35"/>
    <row r="23095" s="62" customFormat="1" x14ac:dyDescent="0.35"/>
    <row r="23096" s="62" customFormat="1" x14ac:dyDescent="0.35"/>
    <row r="23097" s="62" customFormat="1" x14ac:dyDescent="0.35"/>
    <row r="23098" s="62" customFormat="1" x14ac:dyDescent="0.35"/>
    <row r="23099" s="62" customFormat="1" x14ac:dyDescent="0.35"/>
    <row r="23100" s="62" customFormat="1" x14ac:dyDescent="0.35"/>
    <row r="23101" s="62" customFormat="1" x14ac:dyDescent="0.35"/>
    <row r="23102" s="62" customFormat="1" x14ac:dyDescent="0.35"/>
    <row r="23103" s="62" customFormat="1" x14ac:dyDescent="0.35"/>
    <row r="23104" s="62" customFormat="1" x14ac:dyDescent="0.35"/>
    <row r="23105" s="62" customFormat="1" x14ac:dyDescent="0.35"/>
    <row r="23106" s="62" customFormat="1" x14ac:dyDescent="0.35"/>
    <row r="23107" s="62" customFormat="1" x14ac:dyDescent="0.35"/>
    <row r="23108" s="62" customFormat="1" x14ac:dyDescent="0.35"/>
    <row r="23109" s="62" customFormat="1" x14ac:dyDescent="0.35"/>
    <row r="23110" s="62" customFormat="1" x14ac:dyDescent="0.35"/>
    <row r="23111" s="62" customFormat="1" x14ac:dyDescent="0.35"/>
    <row r="23112" s="62" customFormat="1" x14ac:dyDescent="0.35"/>
    <row r="23113" s="62" customFormat="1" x14ac:dyDescent="0.35"/>
    <row r="23114" s="62" customFormat="1" x14ac:dyDescent="0.35"/>
    <row r="23115" s="62" customFormat="1" x14ac:dyDescent="0.35"/>
    <row r="23116" s="62" customFormat="1" x14ac:dyDescent="0.35"/>
    <row r="23117" s="62" customFormat="1" x14ac:dyDescent="0.35"/>
    <row r="23118" s="62" customFormat="1" x14ac:dyDescent="0.35"/>
    <row r="23119" s="62" customFormat="1" x14ac:dyDescent="0.35"/>
    <row r="23120" s="62" customFormat="1" x14ac:dyDescent="0.35"/>
    <row r="23121" s="62" customFormat="1" x14ac:dyDescent="0.35"/>
    <row r="23122" s="62" customFormat="1" x14ac:dyDescent="0.35"/>
    <row r="23123" s="62" customFormat="1" x14ac:dyDescent="0.35"/>
    <row r="23124" s="62" customFormat="1" x14ac:dyDescent="0.35"/>
    <row r="23125" s="62" customFormat="1" x14ac:dyDescent="0.35"/>
    <row r="23126" s="62" customFormat="1" x14ac:dyDescent="0.35"/>
    <row r="23127" s="62" customFormat="1" x14ac:dyDescent="0.35"/>
    <row r="23128" s="62" customFormat="1" x14ac:dyDescent="0.35"/>
    <row r="23129" s="62" customFormat="1" x14ac:dyDescent="0.35"/>
    <row r="23130" s="62" customFormat="1" x14ac:dyDescent="0.35"/>
    <row r="23131" s="62" customFormat="1" x14ac:dyDescent="0.35"/>
    <row r="23132" s="62" customFormat="1" x14ac:dyDescent="0.35"/>
    <row r="23133" s="62" customFormat="1" x14ac:dyDescent="0.35"/>
    <row r="23134" s="62" customFormat="1" x14ac:dyDescent="0.35"/>
    <row r="23135" s="62" customFormat="1" x14ac:dyDescent="0.35"/>
    <row r="23136" s="62" customFormat="1" x14ac:dyDescent="0.35"/>
    <row r="23137" s="62" customFormat="1" x14ac:dyDescent="0.35"/>
    <row r="23138" s="62" customFormat="1" x14ac:dyDescent="0.35"/>
    <row r="23139" s="62" customFormat="1" x14ac:dyDescent="0.35"/>
    <row r="23140" s="62" customFormat="1" x14ac:dyDescent="0.35"/>
    <row r="23141" s="62" customFormat="1" x14ac:dyDescent="0.35"/>
    <row r="23142" s="62" customFormat="1" x14ac:dyDescent="0.35"/>
    <row r="23143" s="62" customFormat="1" x14ac:dyDescent="0.35"/>
    <row r="23144" s="62" customFormat="1" x14ac:dyDescent="0.35"/>
    <row r="23145" s="62" customFormat="1" x14ac:dyDescent="0.35"/>
    <row r="23146" s="62" customFormat="1" x14ac:dyDescent="0.35"/>
    <row r="23147" s="62" customFormat="1" x14ac:dyDescent="0.35"/>
    <row r="23148" s="62" customFormat="1" x14ac:dyDescent="0.35"/>
    <row r="23149" s="62" customFormat="1" x14ac:dyDescent="0.35"/>
    <row r="23150" s="62" customFormat="1" x14ac:dyDescent="0.35"/>
    <row r="23151" s="62" customFormat="1" x14ac:dyDescent="0.35"/>
    <row r="23152" s="62" customFormat="1" x14ac:dyDescent="0.35"/>
    <row r="23153" s="62" customFormat="1" x14ac:dyDescent="0.35"/>
    <row r="23154" s="62" customFormat="1" x14ac:dyDescent="0.35"/>
    <row r="23155" s="62" customFormat="1" x14ac:dyDescent="0.35"/>
    <row r="23156" s="62" customFormat="1" x14ac:dyDescent="0.35"/>
    <row r="23157" s="62" customFormat="1" x14ac:dyDescent="0.35"/>
    <row r="23158" s="62" customFormat="1" x14ac:dyDescent="0.35"/>
    <row r="23159" s="62" customFormat="1" x14ac:dyDescent="0.35"/>
    <row r="23160" s="62" customFormat="1" x14ac:dyDescent="0.35"/>
    <row r="23161" s="62" customFormat="1" x14ac:dyDescent="0.35"/>
    <row r="23162" s="62" customFormat="1" x14ac:dyDescent="0.35"/>
    <row r="23163" s="62" customFormat="1" x14ac:dyDescent="0.35"/>
    <row r="23164" s="62" customFormat="1" x14ac:dyDescent="0.35"/>
    <row r="23165" s="62" customFormat="1" x14ac:dyDescent="0.35"/>
    <row r="23166" s="62" customFormat="1" x14ac:dyDescent="0.35"/>
    <row r="23167" s="62" customFormat="1" x14ac:dyDescent="0.35"/>
    <row r="23168" s="62" customFormat="1" x14ac:dyDescent="0.35"/>
    <row r="23169" s="62" customFormat="1" x14ac:dyDescent="0.35"/>
    <row r="23170" s="62" customFormat="1" x14ac:dyDescent="0.35"/>
    <row r="23171" s="62" customFormat="1" x14ac:dyDescent="0.35"/>
    <row r="23172" s="62" customFormat="1" x14ac:dyDescent="0.35"/>
    <row r="23173" s="62" customFormat="1" x14ac:dyDescent="0.35"/>
    <row r="23174" s="62" customFormat="1" x14ac:dyDescent="0.35"/>
    <row r="23175" s="62" customFormat="1" x14ac:dyDescent="0.35"/>
    <row r="23176" s="62" customFormat="1" x14ac:dyDescent="0.35"/>
    <row r="23177" s="62" customFormat="1" x14ac:dyDescent="0.35"/>
    <row r="23178" s="62" customFormat="1" x14ac:dyDescent="0.35"/>
    <row r="23179" s="62" customFormat="1" x14ac:dyDescent="0.35"/>
    <row r="23180" s="62" customFormat="1" x14ac:dyDescent="0.35"/>
    <row r="23181" s="62" customFormat="1" x14ac:dyDescent="0.35"/>
    <row r="23182" s="62" customFormat="1" x14ac:dyDescent="0.35"/>
    <row r="23183" s="62" customFormat="1" x14ac:dyDescent="0.35"/>
    <row r="23184" s="62" customFormat="1" x14ac:dyDescent="0.35"/>
    <row r="23185" s="62" customFormat="1" x14ac:dyDescent="0.35"/>
    <row r="23186" s="62" customFormat="1" x14ac:dyDescent="0.35"/>
    <row r="23187" s="62" customFormat="1" x14ac:dyDescent="0.35"/>
    <row r="23188" s="62" customFormat="1" x14ac:dyDescent="0.35"/>
    <row r="23189" s="62" customFormat="1" x14ac:dyDescent="0.35"/>
    <row r="23190" s="62" customFormat="1" x14ac:dyDescent="0.35"/>
    <row r="23191" s="62" customFormat="1" x14ac:dyDescent="0.35"/>
    <row r="23192" s="62" customFormat="1" x14ac:dyDescent="0.35"/>
    <row r="23193" s="62" customFormat="1" x14ac:dyDescent="0.35"/>
    <row r="23194" s="62" customFormat="1" x14ac:dyDescent="0.35"/>
    <row r="23195" s="62" customFormat="1" x14ac:dyDescent="0.35"/>
    <row r="23196" s="62" customFormat="1" x14ac:dyDescent="0.35"/>
    <row r="23197" s="62" customFormat="1" x14ac:dyDescent="0.35"/>
    <row r="23198" s="62" customFormat="1" x14ac:dyDescent="0.35"/>
    <row r="23199" s="62" customFormat="1" x14ac:dyDescent="0.35"/>
    <row r="23200" s="62" customFormat="1" x14ac:dyDescent="0.35"/>
    <row r="23201" s="62" customFormat="1" x14ac:dyDescent="0.35"/>
    <row r="23202" s="62" customFormat="1" x14ac:dyDescent="0.35"/>
    <row r="23203" s="62" customFormat="1" x14ac:dyDescent="0.35"/>
    <row r="23204" s="62" customFormat="1" x14ac:dyDescent="0.35"/>
    <row r="23205" s="62" customFormat="1" x14ac:dyDescent="0.35"/>
    <row r="23206" s="62" customFormat="1" x14ac:dyDescent="0.35"/>
    <row r="23207" s="62" customFormat="1" x14ac:dyDescent="0.35"/>
    <row r="23208" s="62" customFormat="1" x14ac:dyDescent="0.35"/>
    <row r="23209" s="62" customFormat="1" x14ac:dyDescent="0.35"/>
    <row r="23210" s="62" customFormat="1" x14ac:dyDescent="0.35"/>
    <row r="23211" s="62" customFormat="1" x14ac:dyDescent="0.35"/>
    <row r="23212" s="62" customFormat="1" x14ac:dyDescent="0.35"/>
    <row r="23213" s="62" customFormat="1" x14ac:dyDescent="0.35"/>
    <row r="23214" s="62" customFormat="1" x14ac:dyDescent="0.35"/>
    <row r="23215" s="62" customFormat="1" x14ac:dyDescent="0.35"/>
    <row r="23216" s="62" customFormat="1" x14ac:dyDescent="0.35"/>
    <row r="23217" s="62" customFormat="1" x14ac:dyDescent="0.35"/>
    <row r="23218" s="62" customFormat="1" x14ac:dyDescent="0.35"/>
    <row r="23219" s="62" customFormat="1" x14ac:dyDescent="0.35"/>
    <row r="23220" s="62" customFormat="1" x14ac:dyDescent="0.35"/>
    <row r="23221" s="62" customFormat="1" x14ac:dyDescent="0.35"/>
    <row r="23222" s="62" customFormat="1" x14ac:dyDescent="0.35"/>
    <row r="23223" s="62" customFormat="1" x14ac:dyDescent="0.35"/>
    <row r="23224" s="62" customFormat="1" x14ac:dyDescent="0.35"/>
    <row r="23225" s="62" customFormat="1" x14ac:dyDescent="0.35"/>
    <row r="23226" s="62" customFormat="1" x14ac:dyDescent="0.35"/>
    <row r="23227" s="62" customFormat="1" x14ac:dyDescent="0.35"/>
    <row r="23228" s="62" customFormat="1" x14ac:dyDescent="0.35"/>
    <row r="23229" s="62" customFormat="1" x14ac:dyDescent="0.35"/>
    <row r="23230" s="62" customFormat="1" x14ac:dyDescent="0.35"/>
    <row r="23231" s="62" customFormat="1" x14ac:dyDescent="0.35"/>
    <row r="23232" s="62" customFormat="1" x14ac:dyDescent="0.35"/>
    <row r="23233" s="62" customFormat="1" x14ac:dyDescent="0.35"/>
    <row r="23234" s="62" customFormat="1" x14ac:dyDescent="0.35"/>
    <row r="23235" s="62" customFormat="1" x14ac:dyDescent="0.35"/>
    <row r="23236" s="62" customFormat="1" x14ac:dyDescent="0.35"/>
    <row r="23237" s="62" customFormat="1" x14ac:dyDescent="0.35"/>
    <row r="23238" s="62" customFormat="1" x14ac:dyDescent="0.35"/>
    <row r="23239" s="62" customFormat="1" x14ac:dyDescent="0.35"/>
    <row r="23240" s="62" customFormat="1" x14ac:dyDescent="0.35"/>
    <row r="23241" s="62" customFormat="1" x14ac:dyDescent="0.35"/>
    <row r="23242" s="62" customFormat="1" x14ac:dyDescent="0.35"/>
    <row r="23243" s="62" customFormat="1" x14ac:dyDescent="0.35"/>
    <row r="23244" s="62" customFormat="1" x14ac:dyDescent="0.35"/>
    <row r="23245" s="62" customFormat="1" x14ac:dyDescent="0.35"/>
    <row r="23246" s="62" customFormat="1" x14ac:dyDescent="0.35"/>
    <row r="23247" s="62" customFormat="1" x14ac:dyDescent="0.35"/>
    <row r="23248" s="62" customFormat="1" x14ac:dyDescent="0.35"/>
    <row r="23249" s="62" customFormat="1" x14ac:dyDescent="0.35"/>
    <row r="23250" s="62" customFormat="1" x14ac:dyDescent="0.35"/>
    <row r="23251" s="62" customFormat="1" x14ac:dyDescent="0.35"/>
    <row r="23252" s="62" customFormat="1" x14ac:dyDescent="0.35"/>
    <row r="23253" s="62" customFormat="1" x14ac:dyDescent="0.35"/>
    <row r="23254" s="62" customFormat="1" x14ac:dyDescent="0.35"/>
    <row r="23255" s="62" customFormat="1" x14ac:dyDescent="0.35"/>
    <row r="23256" s="62" customFormat="1" x14ac:dyDescent="0.35"/>
    <row r="23257" s="62" customFormat="1" x14ac:dyDescent="0.35"/>
    <row r="23258" s="62" customFormat="1" x14ac:dyDescent="0.35"/>
    <row r="23259" s="62" customFormat="1" x14ac:dyDescent="0.35"/>
    <row r="23260" s="62" customFormat="1" x14ac:dyDescent="0.35"/>
    <row r="23261" s="62" customFormat="1" x14ac:dyDescent="0.35"/>
    <row r="23262" s="62" customFormat="1" x14ac:dyDescent="0.35"/>
    <row r="23263" s="62" customFormat="1" x14ac:dyDescent="0.35"/>
    <row r="23264" s="62" customFormat="1" x14ac:dyDescent="0.35"/>
    <row r="23265" s="62" customFormat="1" x14ac:dyDescent="0.35"/>
    <row r="23266" s="62" customFormat="1" x14ac:dyDescent="0.35"/>
    <row r="23267" s="62" customFormat="1" x14ac:dyDescent="0.35"/>
    <row r="23268" s="62" customFormat="1" x14ac:dyDescent="0.35"/>
    <row r="23269" s="62" customFormat="1" x14ac:dyDescent="0.35"/>
    <row r="23270" s="62" customFormat="1" x14ac:dyDescent="0.35"/>
    <row r="23271" s="62" customFormat="1" x14ac:dyDescent="0.35"/>
    <row r="23272" s="62" customFormat="1" x14ac:dyDescent="0.35"/>
    <row r="23273" s="62" customFormat="1" x14ac:dyDescent="0.35"/>
    <row r="23274" s="62" customFormat="1" x14ac:dyDescent="0.35"/>
    <row r="23275" s="62" customFormat="1" x14ac:dyDescent="0.35"/>
    <row r="23276" s="62" customFormat="1" x14ac:dyDescent="0.35"/>
    <row r="23277" s="62" customFormat="1" x14ac:dyDescent="0.35"/>
    <row r="23278" s="62" customFormat="1" x14ac:dyDescent="0.35"/>
    <row r="23279" s="62" customFormat="1" x14ac:dyDescent="0.35"/>
    <row r="23280" s="62" customFormat="1" x14ac:dyDescent="0.35"/>
    <row r="23281" s="62" customFormat="1" x14ac:dyDescent="0.35"/>
    <row r="23282" s="62" customFormat="1" x14ac:dyDescent="0.35"/>
    <row r="23283" s="62" customFormat="1" x14ac:dyDescent="0.35"/>
    <row r="23284" s="62" customFormat="1" x14ac:dyDescent="0.35"/>
    <row r="23285" s="62" customFormat="1" x14ac:dyDescent="0.35"/>
    <row r="23286" s="62" customFormat="1" x14ac:dyDescent="0.35"/>
    <row r="23287" s="62" customFormat="1" x14ac:dyDescent="0.35"/>
    <row r="23288" s="62" customFormat="1" x14ac:dyDescent="0.35"/>
    <row r="23289" s="62" customFormat="1" x14ac:dyDescent="0.35"/>
    <row r="23290" s="62" customFormat="1" x14ac:dyDescent="0.35"/>
    <row r="23291" s="62" customFormat="1" x14ac:dyDescent="0.35"/>
    <row r="23292" s="62" customFormat="1" x14ac:dyDescent="0.35"/>
    <row r="23293" s="62" customFormat="1" x14ac:dyDescent="0.35"/>
    <row r="23294" s="62" customFormat="1" x14ac:dyDescent="0.35"/>
    <row r="23295" s="62" customFormat="1" x14ac:dyDescent="0.35"/>
    <row r="23296" s="62" customFormat="1" x14ac:dyDescent="0.35"/>
    <row r="23297" s="62" customFormat="1" x14ac:dyDescent="0.35"/>
    <row r="23298" s="62" customFormat="1" x14ac:dyDescent="0.35"/>
    <row r="23299" s="62" customFormat="1" x14ac:dyDescent="0.35"/>
    <row r="23300" s="62" customFormat="1" x14ac:dyDescent="0.35"/>
    <row r="23301" s="62" customFormat="1" x14ac:dyDescent="0.35"/>
    <row r="23302" s="62" customFormat="1" x14ac:dyDescent="0.35"/>
    <row r="23303" s="62" customFormat="1" x14ac:dyDescent="0.35"/>
    <row r="23304" s="62" customFormat="1" x14ac:dyDescent="0.35"/>
    <row r="23305" s="62" customFormat="1" x14ac:dyDescent="0.35"/>
    <row r="23306" s="62" customFormat="1" x14ac:dyDescent="0.35"/>
    <row r="23307" s="62" customFormat="1" x14ac:dyDescent="0.35"/>
    <row r="23308" s="62" customFormat="1" x14ac:dyDescent="0.35"/>
    <row r="23309" s="62" customFormat="1" x14ac:dyDescent="0.35"/>
    <row r="23310" s="62" customFormat="1" x14ac:dyDescent="0.35"/>
    <row r="23311" s="62" customFormat="1" x14ac:dyDescent="0.35"/>
    <row r="23312" s="62" customFormat="1" x14ac:dyDescent="0.35"/>
    <row r="23313" s="62" customFormat="1" x14ac:dyDescent="0.35"/>
    <row r="23314" s="62" customFormat="1" x14ac:dyDescent="0.35"/>
    <row r="23315" s="62" customFormat="1" x14ac:dyDescent="0.35"/>
    <row r="23316" s="62" customFormat="1" x14ac:dyDescent="0.35"/>
    <row r="23317" s="62" customFormat="1" x14ac:dyDescent="0.35"/>
    <row r="23318" s="62" customFormat="1" x14ac:dyDescent="0.35"/>
    <row r="23319" s="62" customFormat="1" x14ac:dyDescent="0.35"/>
    <row r="23320" s="62" customFormat="1" x14ac:dyDescent="0.35"/>
    <row r="23321" s="62" customFormat="1" x14ac:dyDescent="0.35"/>
    <row r="23322" s="62" customFormat="1" x14ac:dyDescent="0.35"/>
    <row r="23323" s="62" customFormat="1" x14ac:dyDescent="0.35"/>
    <row r="23324" s="62" customFormat="1" x14ac:dyDescent="0.35"/>
    <row r="23325" s="62" customFormat="1" x14ac:dyDescent="0.35"/>
    <row r="23326" s="62" customFormat="1" x14ac:dyDescent="0.35"/>
    <row r="23327" s="62" customFormat="1" x14ac:dyDescent="0.35"/>
    <row r="23328" s="62" customFormat="1" x14ac:dyDescent="0.35"/>
    <row r="23329" s="62" customFormat="1" x14ac:dyDescent="0.35"/>
    <row r="23330" s="62" customFormat="1" x14ac:dyDescent="0.35"/>
    <row r="23331" s="62" customFormat="1" x14ac:dyDescent="0.35"/>
    <row r="23332" s="62" customFormat="1" x14ac:dyDescent="0.35"/>
    <row r="23333" s="62" customFormat="1" x14ac:dyDescent="0.35"/>
    <row r="23334" s="62" customFormat="1" x14ac:dyDescent="0.35"/>
    <row r="23335" s="62" customFormat="1" x14ac:dyDescent="0.35"/>
    <row r="23336" s="62" customFormat="1" x14ac:dyDescent="0.35"/>
    <row r="23337" s="62" customFormat="1" x14ac:dyDescent="0.35"/>
    <row r="23338" s="62" customFormat="1" x14ac:dyDescent="0.35"/>
    <row r="23339" s="62" customFormat="1" x14ac:dyDescent="0.35"/>
    <row r="23340" s="62" customFormat="1" x14ac:dyDescent="0.35"/>
    <row r="23341" s="62" customFormat="1" x14ac:dyDescent="0.35"/>
    <row r="23342" s="62" customFormat="1" x14ac:dyDescent="0.35"/>
    <row r="23343" s="62" customFormat="1" x14ac:dyDescent="0.35"/>
    <row r="23344" s="62" customFormat="1" x14ac:dyDescent="0.35"/>
    <row r="23345" s="62" customFormat="1" x14ac:dyDescent="0.35"/>
    <row r="23346" s="62" customFormat="1" x14ac:dyDescent="0.35"/>
    <row r="23347" s="62" customFormat="1" x14ac:dyDescent="0.35"/>
    <row r="23348" s="62" customFormat="1" x14ac:dyDescent="0.35"/>
    <row r="23349" s="62" customFormat="1" x14ac:dyDescent="0.35"/>
    <row r="23350" s="62" customFormat="1" x14ac:dyDescent="0.35"/>
    <row r="23351" s="62" customFormat="1" x14ac:dyDescent="0.35"/>
    <row r="23352" s="62" customFormat="1" x14ac:dyDescent="0.35"/>
    <row r="23353" s="62" customFormat="1" x14ac:dyDescent="0.35"/>
    <row r="23354" s="62" customFormat="1" x14ac:dyDescent="0.35"/>
    <row r="23355" s="62" customFormat="1" x14ac:dyDescent="0.35"/>
    <row r="23356" s="62" customFormat="1" x14ac:dyDescent="0.35"/>
    <row r="23357" s="62" customFormat="1" x14ac:dyDescent="0.35"/>
    <row r="23358" s="62" customFormat="1" x14ac:dyDescent="0.35"/>
    <row r="23359" s="62" customFormat="1" x14ac:dyDescent="0.35"/>
    <row r="23360" s="62" customFormat="1" x14ac:dyDescent="0.35"/>
    <row r="23361" s="62" customFormat="1" x14ac:dyDescent="0.35"/>
    <row r="23362" s="62" customFormat="1" x14ac:dyDescent="0.35"/>
    <row r="23363" s="62" customFormat="1" x14ac:dyDescent="0.35"/>
    <row r="23364" s="62" customFormat="1" x14ac:dyDescent="0.35"/>
    <row r="23365" s="62" customFormat="1" x14ac:dyDescent="0.35"/>
    <row r="23366" s="62" customFormat="1" x14ac:dyDescent="0.35"/>
    <row r="23367" s="62" customFormat="1" x14ac:dyDescent="0.35"/>
    <row r="23368" s="62" customFormat="1" x14ac:dyDescent="0.35"/>
    <row r="23369" s="62" customFormat="1" x14ac:dyDescent="0.35"/>
    <row r="23370" s="62" customFormat="1" x14ac:dyDescent="0.35"/>
    <row r="23371" s="62" customFormat="1" x14ac:dyDescent="0.35"/>
    <row r="23372" s="62" customFormat="1" x14ac:dyDescent="0.35"/>
    <row r="23373" s="62" customFormat="1" x14ac:dyDescent="0.35"/>
    <row r="23374" s="62" customFormat="1" x14ac:dyDescent="0.35"/>
    <row r="23375" s="62" customFormat="1" x14ac:dyDescent="0.35"/>
    <row r="23376" s="62" customFormat="1" x14ac:dyDescent="0.35"/>
    <row r="23377" s="62" customFormat="1" x14ac:dyDescent="0.35"/>
    <row r="23378" s="62" customFormat="1" x14ac:dyDescent="0.35"/>
    <row r="23379" s="62" customFormat="1" x14ac:dyDescent="0.35"/>
    <row r="23380" s="62" customFormat="1" x14ac:dyDescent="0.35"/>
    <row r="23381" s="62" customFormat="1" x14ac:dyDescent="0.35"/>
    <row r="23382" s="62" customFormat="1" x14ac:dyDescent="0.35"/>
    <row r="23383" s="62" customFormat="1" x14ac:dyDescent="0.35"/>
    <row r="23384" s="62" customFormat="1" x14ac:dyDescent="0.35"/>
    <row r="23385" s="62" customFormat="1" x14ac:dyDescent="0.35"/>
    <row r="23386" s="62" customFormat="1" x14ac:dyDescent="0.35"/>
    <row r="23387" s="62" customFormat="1" x14ac:dyDescent="0.35"/>
    <row r="23388" s="62" customFormat="1" x14ac:dyDescent="0.35"/>
    <row r="23389" s="62" customFormat="1" x14ac:dyDescent="0.35"/>
    <row r="23390" s="62" customFormat="1" x14ac:dyDescent="0.35"/>
    <row r="23391" s="62" customFormat="1" x14ac:dyDescent="0.35"/>
    <row r="23392" s="62" customFormat="1" x14ac:dyDescent="0.35"/>
    <row r="23393" s="62" customFormat="1" x14ac:dyDescent="0.35"/>
    <row r="23394" s="62" customFormat="1" x14ac:dyDescent="0.35"/>
    <row r="23395" s="62" customFormat="1" x14ac:dyDescent="0.35"/>
    <row r="23396" s="62" customFormat="1" x14ac:dyDescent="0.35"/>
    <row r="23397" s="62" customFormat="1" x14ac:dyDescent="0.35"/>
    <row r="23398" s="62" customFormat="1" x14ac:dyDescent="0.35"/>
    <row r="23399" s="62" customFormat="1" x14ac:dyDescent="0.35"/>
    <row r="23400" s="62" customFormat="1" x14ac:dyDescent="0.35"/>
    <row r="23401" s="62" customFormat="1" x14ac:dyDescent="0.35"/>
    <row r="23402" s="62" customFormat="1" x14ac:dyDescent="0.35"/>
    <row r="23403" s="62" customFormat="1" x14ac:dyDescent="0.35"/>
    <row r="23404" s="62" customFormat="1" x14ac:dyDescent="0.35"/>
    <row r="23405" s="62" customFormat="1" x14ac:dyDescent="0.35"/>
    <row r="23406" s="62" customFormat="1" x14ac:dyDescent="0.35"/>
    <row r="23407" s="62" customFormat="1" x14ac:dyDescent="0.35"/>
    <row r="23408" s="62" customFormat="1" x14ac:dyDescent="0.35"/>
    <row r="23409" s="62" customFormat="1" x14ac:dyDescent="0.35"/>
    <row r="23410" s="62" customFormat="1" x14ac:dyDescent="0.35"/>
    <row r="23411" s="62" customFormat="1" x14ac:dyDescent="0.35"/>
    <row r="23412" s="62" customFormat="1" x14ac:dyDescent="0.35"/>
    <row r="23413" s="62" customFormat="1" x14ac:dyDescent="0.35"/>
    <row r="23414" s="62" customFormat="1" x14ac:dyDescent="0.35"/>
    <row r="23415" s="62" customFormat="1" x14ac:dyDescent="0.35"/>
    <row r="23416" s="62" customFormat="1" x14ac:dyDescent="0.35"/>
    <row r="23417" s="62" customFormat="1" x14ac:dyDescent="0.35"/>
    <row r="23418" s="62" customFormat="1" x14ac:dyDescent="0.35"/>
    <row r="23419" s="62" customFormat="1" x14ac:dyDescent="0.35"/>
    <row r="23420" s="62" customFormat="1" x14ac:dyDescent="0.35"/>
    <row r="23421" s="62" customFormat="1" x14ac:dyDescent="0.35"/>
    <row r="23422" s="62" customFormat="1" x14ac:dyDescent="0.35"/>
    <row r="23423" s="62" customFormat="1" x14ac:dyDescent="0.35"/>
    <row r="23424" s="62" customFormat="1" x14ac:dyDescent="0.35"/>
    <row r="23425" s="62" customFormat="1" x14ac:dyDescent="0.35"/>
    <row r="23426" s="62" customFormat="1" x14ac:dyDescent="0.35"/>
    <row r="23427" s="62" customFormat="1" x14ac:dyDescent="0.35"/>
    <row r="23428" s="62" customFormat="1" x14ac:dyDescent="0.35"/>
    <row r="23429" s="62" customFormat="1" x14ac:dyDescent="0.35"/>
    <row r="23430" s="62" customFormat="1" x14ac:dyDescent="0.35"/>
    <row r="23431" s="62" customFormat="1" x14ac:dyDescent="0.35"/>
    <row r="23432" s="62" customFormat="1" x14ac:dyDescent="0.35"/>
    <row r="23433" s="62" customFormat="1" x14ac:dyDescent="0.35"/>
    <row r="23434" s="62" customFormat="1" x14ac:dyDescent="0.35"/>
    <row r="23435" s="62" customFormat="1" x14ac:dyDescent="0.35"/>
    <row r="23436" s="62" customFormat="1" x14ac:dyDescent="0.35"/>
    <row r="23437" s="62" customFormat="1" x14ac:dyDescent="0.35"/>
    <row r="23438" s="62" customFormat="1" x14ac:dyDescent="0.35"/>
    <row r="23439" s="62" customFormat="1" x14ac:dyDescent="0.35"/>
    <row r="23440" s="62" customFormat="1" x14ac:dyDescent="0.35"/>
    <row r="23441" s="62" customFormat="1" x14ac:dyDescent="0.35"/>
    <row r="23442" s="62" customFormat="1" x14ac:dyDescent="0.35"/>
    <row r="23443" s="62" customFormat="1" x14ac:dyDescent="0.35"/>
    <row r="23444" s="62" customFormat="1" x14ac:dyDescent="0.35"/>
    <row r="23445" s="62" customFormat="1" x14ac:dyDescent="0.35"/>
    <row r="23446" s="62" customFormat="1" x14ac:dyDescent="0.35"/>
    <row r="23447" s="62" customFormat="1" x14ac:dyDescent="0.35"/>
    <row r="23448" s="62" customFormat="1" x14ac:dyDescent="0.35"/>
    <row r="23449" s="62" customFormat="1" x14ac:dyDescent="0.35"/>
    <row r="23450" s="62" customFormat="1" x14ac:dyDescent="0.35"/>
    <row r="23451" s="62" customFormat="1" x14ac:dyDescent="0.35"/>
    <row r="23452" s="62" customFormat="1" x14ac:dyDescent="0.35"/>
    <row r="23453" s="62" customFormat="1" x14ac:dyDescent="0.35"/>
    <row r="23454" s="62" customFormat="1" x14ac:dyDescent="0.35"/>
    <row r="23455" s="62" customFormat="1" x14ac:dyDescent="0.35"/>
    <row r="23456" s="62" customFormat="1" x14ac:dyDescent="0.35"/>
    <row r="23457" s="62" customFormat="1" x14ac:dyDescent="0.35"/>
    <row r="23458" s="62" customFormat="1" x14ac:dyDescent="0.35"/>
    <row r="23459" s="62" customFormat="1" x14ac:dyDescent="0.35"/>
    <row r="23460" s="62" customFormat="1" x14ac:dyDescent="0.35"/>
    <row r="23461" s="62" customFormat="1" x14ac:dyDescent="0.35"/>
    <row r="23462" s="62" customFormat="1" x14ac:dyDescent="0.35"/>
    <row r="23463" s="62" customFormat="1" x14ac:dyDescent="0.35"/>
    <row r="23464" s="62" customFormat="1" x14ac:dyDescent="0.35"/>
    <row r="23465" s="62" customFormat="1" x14ac:dyDescent="0.35"/>
    <row r="23466" s="62" customFormat="1" x14ac:dyDescent="0.35"/>
    <row r="23467" s="62" customFormat="1" x14ac:dyDescent="0.35"/>
    <row r="23468" s="62" customFormat="1" x14ac:dyDescent="0.35"/>
    <row r="23469" s="62" customFormat="1" x14ac:dyDescent="0.35"/>
    <row r="23470" s="62" customFormat="1" x14ac:dyDescent="0.35"/>
    <row r="23471" s="62" customFormat="1" x14ac:dyDescent="0.35"/>
    <row r="23472" s="62" customFormat="1" x14ac:dyDescent="0.35"/>
    <row r="23473" s="62" customFormat="1" x14ac:dyDescent="0.35"/>
    <row r="23474" s="62" customFormat="1" x14ac:dyDescent="0.35"/>
    <row r="23475" s="62" customFormat="1" x14ac:dyDescent="0.35"/>
    <row r="23476" s="62" customFormat="1" x14ac:dyDescent="0.35"/>
    <row r="23477" s="62" customFormat="1" x14ac:dyDescent="0.35"/>
    <row r="23478" s="62" customFormat="1" x14ac:dyDescent="0.35"/>
    <row r="23479" s="62" customFormat="1" x14ac:dyDescent="0.35"/>
    <row r="23480" s="62" customFormat="1" x14ac:dyDescent="0.35"/>
    <row r="23481" s="62" customFormat="1" x14ac:dyDescent="0.35"/>
    <row r="23482" s="62" customFormat="1" x14ac:dyDescent="0.35"/>
    <row r="23483" s="62" customFormat="1" x14ac:dyDescent="0.35"/>
    <row r="23484" s="62" customFormat="1" x14ac:dyDescent="0.35"/>
    <row r="23485" s="62" customFormat="1" x14ac:dyDescent="0.35"/>
    <row r="23486" s="62" customFormat="1" x14ac:dyDescent="0.35"/>
    <row r="23487" s="62" customFormat="1" x14ac:dyDescent="0.35"/>
    <row r="23488" s="62" customFormat="1" x14ac:dyDescent="0.35"/>
    <row r="23489" s="62" customFormat="1" x14ac:dyDescent="0.35"/>
    <row r="23490" s="62" customFormat="1" x14ac:dyDescent="0.35"/>
    <row r="23491" s="62" customFormat="1" x14ac:dyDescent="0.35"/>
    <row r="23492" s="62" customFormat="1" x14ac:dyDescent="0.35"/>
    <row r="23493" s="62" customFormat="1" x14ac:dyDescent="0.35"/>
    <row r="23494" s="62" customFormat="1" x14ac:dyDescent="0.35"/>
    <row r="23495" s="62" customFormat="1" x14ac:dyDescent="0.35"/>
    <row r="23496" s="62" customFormat="1" x14ac:dyDescent="0.35"/>
    <row r="23497" s="62" customFormat="1" x14ac:dyDescent="0.35"/>
    <row r="23498" s="62" customFormat="1" x14ac:dyDescent="0.35"/>
    <row r="23499" s="62" customFormat="1" x14ac:dyDescent="0.35"/>
    <row r="23500" s="62" customFormat="1" x14ac:dyDescent="0.35"/>
    <row r="23501" s="62" customFormat="1" x14ac:dyDescent="0.35"/>
    <row r="23502" s="62" customFormat="1" x14ac:dyDescent="0.35"/>
    <row r="23503" s="62" customFormat="1" x14ac:dyDescent="0.35"/>
    <row r="23504" s="62" customFormat="1" x14ac:dyDescent="0.35"/>
    <row r="23505" s="62" customFormat="1" x14ac:dyDescent="0.35"/>
    <row r="23506" s="62" customFormat="1" x14ac:dyDescent="0.35"/>
    <row r="23507" s="62" customFormat="1" x14ac:dyDescent="0.35"/>
    <row r="23508" s="62" customFormat="1" x14ac:dyDescent="0.35"/>
    <row r="23509" s="62" customFormat="1" x14ac:dyDescent="0.35"/>
    <row r="23510" s="62" customFormat="1" x14ac:dyDescent="0.35"/>
    <row r="23511" s="62" customFormat="1" x14ac:dyDescent="0.35"/>
    <row r="23512" s="62" customFormat="1" x14ac:dyDescent="0.35"/>
    <row r="23513" s="62" customFormat="1" x14ac:dyDescent="0.35"/>
    <row r="23514" s="62" customFormat="1" x14ac:dyDescent="0.35"/>
    <row r="23515" s="62" customFormat="1" x14ac:dyDescent="0.35"/>
    <row r="23516" s="62" customFormat="1" x14ac:dyDescent="0.35"/>
    <row r="23517" s="62" customFormat="1" x14ac:dyDescent="0.35"/>
    <row r="23518" s="62" customFormat="1" x14ac:dyDescent="0.35"/>
    <row r="23519" s="62" customFormat="1" x14ac:dyDescent="0.35"/>
    <row r="23520" s="62" customFormat="1" x14ac:dyDescent="0.35"/>
    <row r="23521" s="62" customFormat="1" x14ac:dyDescent="0.35"/>
    <row r="23522" s="62" customFormat="1" x14ac:dyDescent="0.35"/>
    <row r="23523" s="62" customFormat="1" x14ac:dyDescent="0.35"/>
    <row r="23524" s="62" customFormat="1" x14ac:dyDescent="0.35"/>
    <row r="23525" s="62" customFormat="1" x14ac:dyDescent="0.35"/>
    <row r="23526" s="62" customFormat="1" x14ac:dyDescent="0.35"/>
    <row r="23527" s="62" customFormat="1" x14ac:dyDescent="0.35"/>
    <row r="23528" s="62" customFormat="1" x14ac:dyDescent="0.35"/>
    <row r="23529" s="62" customFormat="1" x14ac:dyDescent="0.35"/>
    <row r="23530" s="62" customFormat="1" x14ac:dyDescent="0.35"/>
    <row r="23531" s="62" customFormat="1" x14ac:dyDescent="0.35"/>
    <row r="23532" s="62" customFormat="1" x14ac:dyDescent="0.35"/>
    <row r="23533" s="62" customFormat="1" x14ac:dyDescent="0.35"/>
    <row r="23534" s="62" customFormat="1" x14ac:dyDescent="0.35"/>
    <row r="23535" s="62" customFormat="1" x14ac:dyDescent="0.35"/>
    <row r="23536" s="62" customFormat="1" x14ac:dyDescent="0.35"/>
    <row r="23537" s="62" customFormat="1" x14ac:dyDescent="0.35"/>
    <row r="23538" s="62" customFormat="1" x14ac:dyDescent="0.35"/>
    <row r="23539" s="62" customFormat="1" x14ac:dyDescent="0.35"/>
    <row r="23540" s="62" customFormat="1" x14ac:dyDescent="0.35"/>
    <row r="23541" s="62" customFormat="1" x14ac:dyDescent="0.35"/>
    <row r="23542" s="62" customFormat="1" x14ac:dyDescent="0.35"/>
    <row r="23543" s="62" customFormat="1" x14ac:dyDescent="0.35"/>
    <row r="23544" s="62" customFormat="1" x14ac:dyDescent="0.35"/>
    <row r="23545" s="62" customFormat="1" x14ac:dyDescent="0.35"/>
    <row r="23546" s="62" customFormat="1" x14ac:dyDescent="0.35"/>
    <row r="23547" s="62" customFormat="1" x14ac:dyDescent="0.35"/>
    <row r="23548" s="62" customFormat="1" x14ac:dyDescent="0.35"/>
    <row r="23549" s="62" customFormat="1" x14ac:dyDescent="0.35"/>
    <row r="23550" s="62" customFormat="1" x14ac:dyDescent="0.35"/>
    <row r="23551" s="62" customFormat="1" x14ac:dyDescent="0.35"/>
    <row r="23552" s="62" customFormat="1" x14ac:dyDescent="0.35"/>
    <row r="23553" s="62" customFormat="1" x14ac:dyDescent="0.35"/>
    <row r="23554" s="62" customFormat="1" x14ac:dyDescent="0.35"/>
    <row r="23555" s="62" customFormat="1" x14ac:dyDescent="0.35"/>
    <row r="23556" s="62" customFormat="1" x14ac:dyDescent="0.35"/>
    <row r="23557" s="62" customFormat="1" x14ac:dyDescent="0.35"/>
    <row r="23558" s="62" customFormat="1" x14ac:dyDescent="0.35"/>
    <row r="23559" s="62" customFormat="1" x14ac:dyDescent="0.35"/>
    <row r="23560" s="62" customFormat="1" x14ac:dyDescent="0.35"/>
    <row r="23561" s="62" customFormat="1" x14ac:dyDescent="0.35"/>
    <row r="23562" s="62" customFormat="1" x14ac:dyDescent="0.35"/>
    <row r="23563" s="62" customFormat="1" x14ac:dyDescent="0.35"/>
    <row r="23564" s="62" customFormat="1" x14ac:dyDescent="0.35"/>
    <row r="23565" s="62" customFormat="1" x14ac:dyDescent="0.35"/>
    <row r="23566" s="62" customFormat="1" x14ac:dyDescent="0.35"/>
    <row r="23567" s="62" customFormat="1" x14ac:dyDescent="0.35"/>
    <row r="23568" s="62" customFormat="1" x14ac:dyDescent="0.35"/>
    <row r="23569" s="62" customFormat="1" x14ac:dyDescent="0.35"/>
    <row r="23570" s="62" customFormat="1" x14ac:dyDescent="0.35"/>
    <row r="23571" s="62" customFormat="1" x14ac:dyDescent="0.35"/>
    <row r="23572" s="62" customFormat="1" x14ac:dyDescent="0.35"/>
    <row r="23573" s="62" customFormat="1" x14ac:dyDescent="0.35"/>
    <row r="23574" s="62" customFormat="1" x14ac:dyDescent="0.35"/>
    <row r="23575" s="62" customFormat="1" x14ac:dyDescent="0.35"/>
    <row r="23576" s="62" customFormat="1" x14ac:dyDescent="0.35"/>
    <row r="23577" s="62" customFormat="1" x14ac:dyDescent="0.35"/>
    <row r="23578" s="62" customFormat="1" x14ac:dyDescent="0.35"/>
    <row r="23579" s="62" customFormat="1" x14ac:dyDescent="0.35"/>
    <row r="23580" s="62" customFormat="1" x14ac:dyDescent="0.35"/>
    <row r="23581" s="62" customFormat="1" x14ac:dyDescent="0.35"/>
    <row r="23582" s="62" customFormat="1" x14ac:dyDescent="0.35"/>
    <row r="23583" s="62" customFormat="1" x14ac:dyDescent="0.35"/>
    <row r="23584" s="62" customFormat="1" x14ac:dyDescent="0.35"/>
    <row r="23585" s="62" customFormat="1" x14ac:dyDescent="0.35"/>
    <row r="23586" s="62" customFormat="1" x14ac:dyDescent="0.35"/>
    <row r="23587" s="62" customFormat="1" x14ac:dyDescent="0.35"/>
    <row r="23588" s="62" customFormat="1" x14ac:dyDescent="0.35"/>
    <row r="23589" s="62" customFormat="1" x14ac:dyDescent="0.35"/>
    <row r="23590" s="62" customFormat="1" x14ac:dyDescent="0.35"/>
    <row r="23591" s="62" customFormat="1" x14ac:dyDescent="0.35"/>
    <row r="23592" s="62" customFormat="1" x14ac:dyDescent="0.35"/>
    <row r="23593" s="62" customFormat="1" x14ac:dyDescent="0.35"/>
    <row r="23594" s="62" customFormat="1" x14ac:dyDescent="0.35"/>
    <row r="23595" s="62" customFormat="1" x14ac:dyDescent="0.35"/>
    <row r="23596" s="62" customFormat="1" x14ac:dyDescent="0.35"/>
    <row r="23597" s="62" customFormat="1" x14ac:dyDescent="0.35"/>
    <row r="23598" s="62" customFormat="1" x14ac:dyDescent="0.35"/>
    <row r="23599" s="62" customFormat="1" x14ac:dyDescent="0.35"/>
    <row r="23600" s="62" customFormat="1" x14ac:dyDescent="0.35"/>
    <row r="23601" s="62" customFormat="1" x14ac:dyDescent="0.35"/>
    <row r="23602" s="62" customFormat="1" x14ac:dyDescent="0.35"/>
    <row r="23603" s="62" customFormat="1" x14ac:dyDescent="0.35"/>
    <row r="23604" s="62" customFormat="1" x14ac:dyDescent="0.35"/>
    <row r="23605" s="62" customFormat="1" x14ac:dyDescent="0.35"/>
    <row r="23606" s="62" customFormat="1" x14ac:dyDescent="0.35"/>
    <row r="23607" s="62" customFormat="1" x14ac:dyDescent="0.35"/>
    <row r="23608" s="62" customFormat="1" x14ac:dyDescent="0.35"/>
    <row r="23609" s="62" customFormat="1" x14ac:dyDescent="0.35"/>
    <row r="23610" s="62" customFormat="1" x14ac:dyDescent="0.35"/>
    <row r="23611" s="62" customFormat="1" x14ac:dyDescent="0.35"/>
    <row r="23612" s="62" customFormat="1" x14ac:dyDescent="0.35"/>
    <row r="23613" s="62" customFormat="1" x14ac:dyDescent="0.35"/>
    <row r="23614" s="62" customFormat="1" x14ac:dyDescent="0.35"/>
    <row r="23615" s="62" customFormat="1" x14ac:dyDescent="0.35"/>
    <row r="23616" s="62" customFormat="1" x14ac:dyDescent="0.35"/>
    <row r="23617" s="62" customFormat="1" x14ac:dyDescent="0.35"/>
    <row r="23618" s="62" customFormat="1" x14ac:dyDescent="0.35"/>
    <row r="23619" s="62" customFormat="1" x14ac:dyDescent="0.35"/>
    <row r="23620" s="62" customFormat="1" x14ac:dyDescent="0.35"/>
    <row r="23621" s="62" customFormat="1" x14ac:dyDescent="0.35"/>
    <row r="23622" s="62" customFormat="1" x14ac:dyDescent="0.35"/>
    <row r="23623" s="62" customFormat="1" x14ac:dyDescent="0.35"/>
    <row r="23624" s="62" customFormat="1" x14ac:dyDescent="0.35"/>
    <row r="23625" s="62" customFormat="1" x14ac:dyDescent="0.35"/>
    <row r="23626" s="62" customFormat="1" x14ac:dyDescent="0.35"/>
    <row r="23627" s="62" customFormat="1" x14ac:dyDescent="0.35"/>
    <row r="23628" s="62" customFormat="1" x14ac:dyDescent="0.35"/>
    <row r="23629" s="62" customFormat="1" x14ac:dyDescent="0.35"/>
    <row r="23630" s="62" customFormat="1" x14ac:dyDescent="0.35"/>
    <row r="23631" s="62" customFormat="1" x14ac:dyDescent="0.35"/>
    <row r="23632" s="62" customFormat="1" x14ac:dyDescent="0.35"/>
    <row r="23633" s="62" customFormat="1" x14ac:dyDescent="0.35"/>
    <row r="23634" s="62" customFormat="1" x14ac:dyDescent="0.35"/>
    <row r="23635" s="62" customFormat="1" x14ac:dyDescent="0.35"/>
    <row r="23636" s="62" customFormat="1" x14ac:dyDescent="0.35"/>
    <row r="23637" s="62" customFormat="1" x14ac:dyDescent="0.35"/>
    <row r="23638" s="62" customFormat="1" x14ac:dyDescent="0.35"/>
    <row r="23639" s="62" customFormat="1" x14ac:dyDescent="0.35"/>
    <row r="23640" s="62" customFormat="1" x14ac:dyDescent="0.35"/>
    <row r="23641" s="62" customFormat="1" x14ac:dyDescent="0.35"/>
    <row r="23642" s="62" customFormat="1" x14ac:dyDescent="0.35"/>
    <row r="23643" s="62" customFormat="1" x14ac:dyDescent="0.35"/>
    <row r="23644" s="62" customFormat="1" x14ac:dyDescent="0.35"/>
    <row r="23645" s="62" customFormat="1" x14ac:dyDescent="0.35"/>
    <row r="23646" s="62" customFormat="1" x14ac:dyDescent="0.35"/>
    <row r="23647" s="62" customFormat="1" x14ac:dyDescent="0.35"/>
    <row r="23648" s="62" customFormat="1" x14ac:dyDescent="0.35"/>
    <row r="23649" s="62" customFormat="1" x14ac:dyDescent="0.35"/>
    <row r="23650" s="62" customFormat="1" x14ac:dyDescent="0.35"/>
    <row r="23651" s="62" customFormat="1" x14ac:dyDescent="0.35"/>
    <row r="23652" s="62" customFormat="1" x14ac:dyDescent="0.35"/>
    <row r="23653" s="62" customFormat="1" x14ac:dyDescent="0.35"/>
    <row r="23654" s="62" customFormat="1" x14ac:dyDescent="0.35"/>
    <row r="23655" s="62" customFormat="1" x14ac:dyDescent="0.35"/>
    <row r="23656" s="62" customFormat="1" x14ac:dyDescent="0.35"/>
    <row r="23657" s="62" customFormat="1" x14ac:dyDescent="0.35"/>
    <row r="23658" s="62" customFormat="1" x14ac:dyDescent="0.35"/>
    <row r="23659" s="62" customFormat="1" x14ac:dyDescent="0.35"/>
    <row r="23660" s="62" customFormat="1" x14ac:dyDescent="0.35"/>
    <row r="23661" s="62" customFormat="1" x14ac:dyDescent="0.35"/>
    <row r="23662" s="62" customFormat="1" x14ac:dyDescent="0.35"/>
    <row r="23663" s="62" customFormat="1" x14ac:dyDescent="0.35"/>
    <row r="23664" s="62" customFormat="1" x14ac:dyDescent="0.35"/>
    <row r="23665" s="62" customFormat="1" x14ac:dyDescent="0.35"/>
    <row r="23666" s="62" customFormat="1" x14ac:dyDescent="0.35"/>
    <row r="23667" s="62" customFormat="1" x14ac:dyDescent="0.35"/>
    <row r="23668" s="62" customFormat="1" x14ac:dyDescent="0.35"/>
    <row r="23669" s="62" customFormat="1" x14ac:dyDescent="0.35"/>
    <row r="23670" s="62" customFormat="1" x14ac:dyDescent="0.35"/>
    <row r="23671" s="62" customFormat="1" x14ac:dyDescent="0.35"/>
    <row r="23672" s="62" customFormat="1" x14ac:dyDescent="0.35"/>
    <row r="23673" s="62" customFormat="1" x14ac:dyDescent="0.35"/>
    <row r="23674" s="62" customFormat="1" x14ac:dyDescent="0.35"/>
    <row r="23675" s="62" customFormat="1" x14ac:dyDescent="0.35"/>
    <row r="23676" s="62" customFormat="1" x14ac:dyDescent="0.35"/>
    <row r="23677" s="62" customFormat="1" x14ac:dyDescent="0.35"/>
    <row r="23678" s="62" customFormat="1" x14ac:dyDescent="0.35"/>
    <row r="23679" s="62" customFormat="1" x14ac:dyDescent="0.35"/>
    <row r="23680" s="62" customFormat="1" x14ac:dyDescent="0.35"/>
    <row r="23681" s="62" customFormat="1" x14ac:dyDescent="0.35"/>
    <row r="23682" s="62" customFormat="1" x14ac:dyDescent="0.35"/>
    <row r="23683" s="62" customFormat="1" x14ac:dyDescent="0.35"/>
    <row r="23684" s="62" customFormat="1" x14ac:dyDescent="0.35"/>
    <row r="23685" s="62" customFormat="1" x14ac:dyDescent="0.35"/>
    <row r="23686" s="62" customFormat="1" x14ac:dyDescent="0.35"/>
    <row r="23687" s="62" customFormat="1" x14ac:dyDescent="0.35"/>
    <row r="23688" s="62" customFormat="1" x14ac:dyDescent="0.35"/>
    <row r="23689" s="62" customFormat="1" x14ac:dyDescent="0.35"/>
    <row r="23690" s="62" customFormat="1" x14ac:dyDescent="0.35"/>
    <row r="23691" s="62" customFormat="1" x14ac:dyDescent="0.35"/>
    <row r="23692" s="62" customFormat="1" x14ac:dyDescent="0.35"/>
    <row r="23693" s="62" customFormat="1" x14ac:dyDescent="0.35"/>
    <row r="23694" s="62" customFormat="1" x14ac:dyDescent="0.35"/>
    <row r="23695" s="62" customFormat="1" x14ac:dyDescent="0.35"/>
    <row r="23696" s="62" customFormat="1" x14ac:dyDescent="0.35"/>
    <row r="23697" s="62" customFormat="1" x14ac:dyDescent="0.35"/>
    <row r="23698" s="62" customFormat="1" x14ac:dyDescent="0.35"/>
    <row r="23699" s="62" customFormat="1" x14ac:dyDescent="0.35"/>
    <row r="23700" s="62" customFormat="1" x14ac:dyDescent="0.35"/>
    <row r="23701" s="62" customFormat="1" x14ac:dyDescent="0.35"/>
    <row r="23702" s="62" customFormat="1" x14ac:dyDescent="0.35"/>
    <row r="23703" s="62" customFormat="1" x14ac:dyDescent="0.35"/>
    <row r="23704" s="62" customFormat="1" x14ac:dyDescent="0.35"/>
    <row r="23705" s="62" customFormat="1" x14ac:dyDescent="0.35"/>
    <row r="23706" s="62" customFormat="1" x14ac:dyDescent="0.35"/>
    <row r="23707" s="62" customFormat="1" x14ac:dyDescent="0.35"/>
    <row r="23708" s="62" customFormat="1" x14ac:dyDescent="0.35"/>
    <row r="23709" s="62" customFormat="1" x14ac:dyDescent="0.35"/>
    <row r="23710" s="62" customFormat="1" x14ac:dyDescent="0.35"/>
    <row r="23711" s="62" customFormat="1" x14ac:dyDescent="0.35"/>
    <row r="23712" s="62" customFormat="1" x14ac:dyDescent="0.35"/>
    <row r="23713" s="62" customFormat="1" x14ac:dyDescent="0.35"/>
    <row r="23714" s="62" customFormat="1" x14ac:dyDescent="0.35"/>
    <row r="23715" s="62" customFormat="1" x14ac:dyDescent="0.35"/>
    <row r="23716" s="62" customFormat="1" x14ac:dyDescent="0.35"/>
    <row r="23717" s="62" customFormat="1" x14ac:dyDescent="0.35"/>
    <row r="23718" s="62" customFormat="1" x14ac:dyDescent="0.35"/>
    <row r="23719" s="62" customFormat="1" x14ac:dyDescent="0.35"/>
    <row r="23720" s="62" customFormat="1" x14ac:dyDescent="0.35"/>
    <row r="23721" s="62" customFormat="1" x14ac:dyDescent="0.35"/>
    <row r="23722" s="62" customFormat="1" x14ac:dyDescent="0.35"/>
    <row r="23723" s="62" customFormat="1" x14ac:dyDescent="0.35"/>
    <row r="23724" s="62" customFormat="1" x14ac:dyDescent="0.35"/>
    <row r="23725" s="62" customFormat="1" x14ac:dyDescent="0.35"/>
    <row r="23726" s="62" customFormat="1" x14ac:dyDescent="0.35"/>
    <row r="23727" s="62" customFormat="1" x14ac:dyDescent="0.35"/>
    <row r="23728" s="62" customFormat="1" x14ac:dyDescent="0.35"/>
    <row r="23729" s="62" customFormat="1" x14ac:dyDescent="0.35"/>
    <row r="23730" s="62" customFormat="1" x14ac:dyDescent="0.35"/>
    <row r="23731" s="62" customFormat="1" x14ac:dyDescent="0.35"/>
    <row r="23732" s="62" customFormat="1" x14ac:dyDescent="0.35"/>
    <row r="23733" s="62" customFormat="1" x14ac:dyDescent="0.35"/>
    <row r="23734" s="62" customFormat="1" x14ac:dyDescent="0.35"/>
    <row r="23735" s="62" customFormat="1" x14ac:dyDescent="0.35"/>
    <row r="23736" s="62" customFormat="1" x14ac:dyDescent="0.35"/>
    <row r="23737" s="62" customFormat="1" x14ac:dyDescent="0.35"/>
    <row r="23738" s="62" customFormat="1" x14ac:dyDescent="0.35"/>
    <row r="23739" s="62" customFormat="1" x14ac:dyDescent="0.35"/>
    <row r="23740" s="62" customFormat="1" x14ac:dyDescent="0.35"/>
    <row r="23741" s="62" customFormat="1" x14ac:dyDescent="0.35"/>
    <row r="23742" s="62" customFormat="1" x14ac:dyDescent="0.35"/>
    <row r="23743" s="62" customFormat="1" x14ac:dyDescent="0.35"/>
    <row r="23744" s="62" customFormat="1" x14ac:dyDescent="0.35"/>
    <row r="23745" s="62" customFormat="1" x14ac:dyDescent="0.35"/>
    <row r="23746" s="62" customFormat="1" x14ac:dyDescent="0.35"/>
    <row r="23747" s="62" customFormat="1" x14ac:dyDescent="0.35"/>
    <row r="23748" s="62" customFormat="1" x14ac:dyDescent="0.35"/>
    <row r="23749" s="62" customFormat="1" x14ac:dyDescent="0.35"/>
    <row r="23750" s="62" customFormat="1" x14ac:dyDescent="0.35"/>
    <row r="23751" s="62" customFormat="1" x14ac:dyDescent="0.35"/>
    <row r="23752" s="62" customFormat="1" x14ac:dyDescent="0.35"/>
    <row r="23753" s="62" customFormat="1" x14ac:dyDescent="0.35"/>
    <row r="23754" s="62" customFormat="1" x14ac:dyDescent="0.35"/>
    <row r="23755" s="62" customFormat="1" x14ac:dyDescent="0.35"/>
    <row r="23756" s="62" customFormat="1" x14ac:dyDescent="0.35"/>
    <row r="23757" s="62" customFormat="1" x14ac:dyDescent="0.35"/>
    <row r="23758" s="62" customFormat="1" x14ac:dyDescent="0.35"/>
    <row r="23759" s="62" customFormat="1" x14ac:dyDescent="0.35"/>
    <row r="23760" s="62" customFormat="1" x14ac:dyDescent="0.35"/>
    <row r="23761" s="62" customFormat="1" x14ac:dyDescent="0.35"/>
    <row r="23762" s="62" customFormat="1" x14ac:dyDescent="0.35"/>
    <row r="23763" s="62" customFormat="1" x14ac:dyDescent="0.35"/>
    <row r="23764" s="62" customFormat="1" x14ac:dyDescent="0.35"/>
    <row r="23765" s="62" customFormat="1" x14ac:dyDescent="0.35"/>
    <row r="23766" s="62" customFormat="1" x14ac:dyDescent="0.35"/>
    <row r="23767" s="62" customFormat="1" x14ac:dyDescent="0.35"/>
    <row r="23768" s="62" customFormat="1" x14ac:dyDescent="0.35"/>
    <row r="23769" s="62" customFormat="1" x14ac:dyDescent="0.35"/>
    <row r="23770" s="62" customFormat="1" x14ac:dyDescent="0.35"/>
    <row r="23771" s="62" customFormat="1" x14ac:dyDescent="0.35"/>
    <row r="23772" s="62" customFormat="1" x14ac:dyDescent="0.35"/>
    <row r="23773" s="62" customFormat="1" x14ac:dyDescent="0.35"/>
    <row r="23774" s="62" customFormat="1" x14ac:dyDescent="0.35"/>
    <row r="23775" s="62" customFormat="1" x14ac:dyDescent="0.35"/>
    <row r="23776" s="62" customFormat="1" x14ac:dyDescent="0.35"/>
    <row r="23777" s="62" customFormat="1" x14ac:dyDescent="0.35"/>
    <row r="23778" s="62" customFormat="1" x14ac:dyDescent="0.35"/>
    <row r="23779" s="62" customFormat="1" x14ac:dyDescent="0.35"/>
    <row r="23780" s="62" customFormat="1" x14ac:dyDescent="0.35"/>
    <row r="23781" s="62" customFormat="1" x14ac:dyDescent="0.35"/>
    <row r="23782" s="62" customFormat="1" x14ac:dyDescent="0.35"/>
    <row r="23783" s="62" customFormat="1" x14ac:dyDescent="0.35"/>
    <row r="23784" s="62" customFormat="1" x14ac:dyDescent="0.35"/>
    <row r="23785" s="62" customFormat="1" x14ac:dyDescent="0.35"/>
    <row r="23786" s="62" customFormat="1" x14ac:dyDescent="0.35"/>
    <row r="23787" s="62" customFormat="1" x14ac:dyDescent="0.35"/>
    <row r="23788" s="62" customFormat="1" x14ac:dyDescent="0.35"/>
    <row r="23789" s="62" customFormat="1" x14ac:dyDescent="0.35"/>
    <row r="23790" s="62" customFormat="1" x14ac:dyDescent="0.35"/>
    <row r="23791" s="62" customFormat="1" x14ac:dyDescent="0.35"/>
    <row r="23792" s="62" customFormat="1" x14ac:dyDescent="0.35"/>
    <row r="23793" s="62" customFormat="1" x14ac:dyDescent="0.35"/>
    <row r="23794" s="62" customFormat="1" x14ac:dyDescent="0.35"/>
    <row r="23795" s="62" customFormat="1" x14ac:dyDescent="0.35"/>
    <row r="23796" s="62" customFormat="1" x14ac:dyDescent="0.35"/>
    <row r="23797" s="62" customFormat="1" x14ac:dyDescent="0.35"/>
    <row r="23798" s="62" customFormat="1" x14ac:dyDescent="0.35"/>
    <row r="23799" s="62" customFormat="1" x14ac:dyDescent="0.35"/>
    <row r="23800" s="62" customFormat="1" x14ac:dyDescent="0.35"/>
    <row r="23801" s="62" customFormat="1" x14ac:dyDescent="0.35"/>
    <row r="23802" s="62" customFormat="1" x14ac:dyDescent="0.35"/>
    <row r="23803" s="62" customFormat="1" x14ac:dyDescent="0.35"/>
    <row r="23804" s="62" customFormat="1" x14ac:dyDescent="0.35"/>
    <row r="23805" s="62" customFormat="1" x14ac:dyDescent="0.35"/>
    <row r="23806" s="62" customFormat="1" x14ac:dyDescent="0.35"/>
    <row r="23807" s="62" customFormat="1" x14ac:dyDescent="0.35"/>
    <row r="23808" s="62" customFormat="1" x14ac:dyDescent="0.35"/>
    <row r="23809" s="62" customFormat="1" x14ac:dyDescent="0.35"/>
    <row r="23810" s="62" customFormat="1" x14ac:dyDescent="0.35"/>
    <row r="23811" s="62" customFormat="1" x14ac:dyDescent="0.35"/>
    <row r="23812" s="62" customFormat="1" x14ac:dyDescent="0.35"/>
    <row r="23813" s="62" customFormat="1" x14ac:dyDescent="0.35"/>
    <row r="23814" s="62" customFormat="1" x14ac:dyDescent="0.35"/>
    <row r="23815" s="62" customFormat="1" x14ac:dyDescent="0.35"/>
    <row r="23816" s="62" customFormat="1" x14ac:dyDescent="0.35"/>
    <row r="23817" s="62" customFormat="1" x14ac:dyDescent="0.35"/>
    <row r="23818" s="62" customFormat="1" x14ac:dyDescent="0.35"/>
    <row r="23819" s="62" customFormat="1" x14ac:dyDescent="0.35"/>
    <row r="23820" s="62" customFormat="1" x14ac:dyDescent="0.35"/>
    <row r="23821" s="62" customFormat="1" x14ac:dyDescent="0.35"/>
    <row r="23822" s="62" customFormat="1" x14ac:dyDescent="0.35"/>
    <row r="23823" s="62" customFormat="1" x14ac:dyDescent="0.35"/>
    <row r="23824" s="62" customFormat="1" x14ac:dyDescent="0.35"/>
    <row r="23825" s="62" customFormat="1" x14ac:dyDescent="0.35"/>
    <row r="23826" s="62" customFormat="1" x14ac:dyDescent="0.35"/>
    <row r="23827" s="62" customFormat="1" x14ac:dyDescent="0.35"/>
    <row r="23828" s="62" customFormat="1" x14ac:dyDescent="0.35"/>
    <row r="23829" s="62" customFormat="1" x14ac:dyDescent="0.35"/>
    <row r="23830" s="62" customFormat="1" x14ac:dyDescent="0.35"/>
    <row r="23831" s="62" customFormat="1" x14ac:dyDescent="0.35"/>
    <row r="23832" s="62" customFormat="1" x14ac:dyDescent="0.35"/>
    <row r="23833" s="62" customFormat="1" x14ac:dyDescent="0.35"/>
    <row r="23834" s="62" customFormat="1" x14ac:dyDescent="0.35"/>
    <row r="23835" s="62" customFormat="1" x14ac:dyDescent="0.35"/>
    <row r="23836" s="62" customFormat="1" x14ac:dyDescent="0.35"/>
    <row r="23837" s="62" customFormat="1" x14ac:dyDescent="0.35"/>
    <row r="23838" s="62" customFormat="1" x14ac:dyDescent="0.35"/>
    <row r="23839" s="62" customFormat="1" x14ac:dyDescent="0.35"/>
    <row r="23840" s="62" customFormat="1" x14ac:dyDescent="0.35"/>
    <row r="23841" s="62" customFormat="1" x14ac:dyDescent="0.35"/>
    <row r="23842" s="62" customFormat="1" x14ac:dyDescent="0.35"/>
    <row r="23843" s="62" customFormat="1" x14ac:dyDescent="0.35"/>
    <row r="23844" s="62" customFormat="1" x14ac:dyDescent="0.35"/>
    <row r="23845" s="62" customFormat="1" x14ac:dyDescent="0.35"/>
    <row r="23846" s="62" customFormat="1" x14ac:dyDescent="0.35"/>
    <row r="23847" s="62" customFormat="1" x14ac:dyDescent="0.35"/>
    <row r="23848" s="62" customFormat="1" x14ac:dyDescent="0.35"/>
    <row r="23849" s="62" customFormat="1" x14ac:dyDescent="0.35"/>
    <row r="23850" s="62" customFormat="1" x14ac:dyDescent="0.35"/>
    <row r="23851" s="62" customFormat="1" x14ac:dyDescent="0.35"/>
    <row r="23852" s="62" customFormat="1" x14ac:dyDescent="0.35"/>
    <row r="23853" s="62" customFormat="1" x14ac:dyDescent="0.35"/>
    <row r="23854" s="62" customFormat="1" x14ac:dyDescent="0.35"/>
    <row r="23855" s="62" customFormat="1" x14ac:dyDescent="0.35"/>
    <row r="23856" s="62" customFormat="1" x14ac:dyDescent="0.35"/>
    <row r="23857" s="62" customFormat="1" x14ac:dyDescent="0.35"/>
    <row r="23858" s="62" customFormat="1" x14ac:dyDescent="0.35"/>
    <row r="23859" s="62" customFormat="1" x14ac:dyDescent="0.35"/>
    <row r="23860" s="62" customFormat="1" x14ac:dyDescent="0.35"/>
    <row r="23861" s="62" customFormat="1" x14ac:dyDescent="0.35"/>
    <row r="23862" s="62" customFormat="1" x14ac:dyDescent="0.35"/>
    <row r="23863" s="62" customFormat="1" x14ac:dyDescent="0.35"/>
    <row r="23864" s="62" customFormat="1" x14ac:dyDescent="0.35"/>
    <row r="23865" s="62" customFormat="1" x14ac:dyDescent="0.35"/>
    <row r="23866" s="62" customFormat="1" x14ac:dyDescent="0.35"/>
    <row r="23867" s="62" customFormat="1" x14ac:dyDescent="0.35"/>
    <row r="23868" s="62" customFormat="1" x14ac:dyDescent="0.35"/>
    <row r="23869" s="62" customFormat="1" x14ac:dyDescent="0.35"/>
    <row r="23870" s="62" customFormat="1" x14ac:dyDescent="0.35"/>
    <row r="23871" s="62" customFormat="1" x14ac:dyDescent="0.35"/>
    <row r="23872" s="62" customFormat="1" x14ac:dyDescent="0.35"/>
    <row r="23873" s="62" customFormat="1" x14ac:dyDescent="0.35"/>
    <row r="23874" s="62" customFormat="1" x14ac:dyDescent="0.35"/>
    <row r="23875" s="62" customFormat="1" x14ac:dyDescent="0.35"/>
    <row r="23876" s="62" customFormat="1" x14ac:dyDescent="0.35"/>
    <row r="23877" s="62" customFormat="1" x14ac:dyDescent="0.35"/>
    <row r="23878" s="62" customFormat="1" x14ac:dyDescent="0.35"/>
    <row r="23879" s="62" customFormat="1" x14ac:dyDescent="0.35"/>
    <row r="23880" s="62" customFormat="1" x14ac:dyDescent="0.35"/>
    <row r="23881" s="62" customFormat="1" x14ac:dyDescent="0.35"/>
    <row r="23882" s="62" customFormat="1" x14ac:dyDescent="0.35"/>
    <row r="23883" s="62" customFormat="1" x14ac:dyDescent="0.35"/>
    <row r="23884" s="62" customFormat="1" x14ac:dyDescent="0.35"/>
    <row r="23885" s="62" customFormat="1" x14ac:dyDescent="0.35"/>
    <row r="23886" s="62" customFormat="1" x14ac:dyDescent="0.35"/>
    <row r="23887" s="62" customFormat="1" x14ac:dyDescent="0.35"/>
    <row r="23888" s="62" customFormat="1" x14ac:dyDescent="0.35"/>
    <row r="23889" s="62" customFormat="1" x14ac:dyDescent="0.35"/>
    <row r="23890" s="62" customFormat="1" x14ac:dyDescent="0.35"/>
    <row r="23891" s="62" customFormat="1" x14ac:dyDescent="0.35"/>
    <row r="23892" s="62" customFormat="1" x14ac:dyDescent="0.35"/>
    <row r="23893" s="62" customFormat="1" x14ac:dyDescent="0.35"/>
    <row r="23894" s="62" customFormat="1" x14ac:dyDescent="0.35"/>
    <row r="23895" s="62" customFormat="1" x14ac:dyDescent="0.35"/>
    <row r="23896" s="62" customFormat="1" x14ac:dyDescent="0.35"/>
    <row r="23897" s="62" customFormat="1" x14ac:dyDescent="0.35"/>
    <row r="23898" s="62" customFormat="1" x14ac:dyDescent="0.35"/>
    <row r="23899" s="62" customFormat="1" x14ac:dyDescent="0.35"/>
    <row r="23900" s="62" customFormat="1" x14ac:dyDescent="0.35"/>
    <row r="23901" s="62" customFormat="1" x14ac:dyDescent="0.35"/>
    <row r="23902" s="62" customFormat="1" x14ac:dyDescent="0.35"/>
    <row r="23903" s="62" customFormat="1" x14ac:dyDescent="0.35"/>
    <row r="23904" s="62" customFormat="1" x14ac:dyDescent="0.35"/>
    <row r="23905" s="62" customFormat="1" x14ac:dyDescent="0.35"/>
    <row r="23906" s="62" customFormat="1" x14ac:dyDescent="0.35"/>
    <row r="23907" s="62" customFormat="1" x14ac:dyDescent="0.35"/>
    <row r="23908" s="62" customFormat="1" x14ac:dyDescent="0.35"/>
    <row r="23909" s="62" customFormat="1" x14ac:dyDescent="0.35"/>
    <row r="23910" s="62" customFormat="1" x14ac:dyDescent="0.35"/>
    <row r="23911" s="62" customFormat="1" x14ac:dyDescent="0.35"/>
    <row r="23912" s="62" customFormat="1" x14ac:dyDescent="0.35"/>
    <row r="23913" s="62" customFormat="1" x14ac:dyDescent="0.35"/>
    <row r="23914" s="62" customFormat="1" x14ac:dyDescent="0.35"/>
    <row r="23915" s="62" customFormat="1" x14ac:dyDescent="0.35"/>
    <row r="23916" s="62" customFormat="1" x14ac:dyDescent="0.35"/>
    <row r="23917" s="62" customFormat="1" x14ac:dyDescent="0.35"/>
    <row r="23918" s="62" customFormat="1" x14ac:dyDescent="0.35"/>
    <row r="23919" s="62" customFormat="1" x14ac:dyDescent="0.35"/>
    <row r="23920" s="62" customFormat="1" x14ac:dyDescent="0.35"/>
    <row r="23921" s="62" customFormat="1" x14ac:dyDescent="0.35"/>
    <row r="23922" s="62" customFormat="1" x14ac:dyDescent="0.35"/>
    <row r="23923" s="62" customFormat="1" x14ac:dyDescent="0.35"/>
    <row r="23924" s="62" customFormat="1" x14ac:dyDescent="0.35"/>
    <row r="23925" s="62" customFormat="1" x14ac:dyDescent="0.35"/>
    <row r="23926" s="62" customFormat="1" x14ac:dyDescent="0.35"/>
    <row r="23927" s="62" customFormat="1" x14ac:dyDescent="0.35"/>
    <row r="23928" s="62" customFormat="1" x14ac:dyDescent="0.35"/>
    <row r="23929" s="62" customFormat="1" x14ac:dyDescent="0.35"/>
    <row r="23930" s="62" customFormat="1" x14ac:dyDescent="0.35"/>
    <row r="23931" s="62" customFormat="1" x14ac:dyDescent="0.35"/>
    <row r="23932" s="62" customFormat="1" x14ac:dyDescent="0.35"/>
    <row r="23933" s="62" customFormat="1" x14ac:dyDescent="0.35"/>
    <row r="23934" s="62" customFormat="1" x14ac:dyDescent="0.35"/>
    <row r="23935" s="62" customFormat="1" x14ac:dyDescent="0.35"/>
    <row r="23936" s="62" customFormat="1" x14ac:dyDescent="0.35"/>
    <row r="23937" s="62" customFormat="1" x14ac:dyDescent="0.35"/>
    <row r="23938" s="62" customFormat="1" x14ac:dyDescent="0.35"/>
    <row r="23939" s="62" customFormat="1" x14ac:dyDescent="0.35"/>
    <row r="23940" s="62" customFormat="1" x14ac:dyDescent="0.35"/>
    <row r="23941" s="62" customFormat="1" x14ac:dyDescent="0.35"/>
    <row r="23942" s="62" customFormat="1" x14ac:dyDescent="0.35"/>
    <row r="23943" s="62" customFormat="1" x14ac:dyDescent="0.35"/>
    <row r="23944" s="62" customFormat="1" x14ac:dyDescent="0.35"/>
    <row r="23945" s="62" customFormat="1" x14ac:dyDescent="0.35"/>
    <row r="23946" s="62" customFormat="1" x14ac:dyDescent="0.35"/>
    <row r="23947" s="62" customFormat="1" x14ac:dyDescent="0.35"/>
    <row r="23948" s="62" customFormat="1" x14ac:dyDescent="0.35"/>
    <row r="23949" s="62" customFormat="1" x14ac:dyDescent="0.35"/>
    <row r="23950" s="62" customFormat="1" x14ac:dyDescent="0.35"/>
    <row r="23951" s="62" customFormat="1" x14ac:dyDescent="0.35"/>
    <row r="23952" s="62" customFormat="1" x14ac:dyDescent="0.35"/>
    <row r="23953" s="62" customFormat="1" x14ac:dyDescent="0.35"/>
    <row r="23954" s="62" customFormat="1" x14ac:dyDescent="0.35"/>
    <row r="23955" s="62" customFormat="1" x14ac:dyDescent="0.35"/>
    <row r="23956" s="62" customFormat="1" x14ac:dyDescent="0.35"/>
    <row r="23957" s="62" customFormat="1" x14ac:dyDescent="0.35"/>
    <row r="23958" s="62" customFormat="1" x14ac:dyDescent="0.35"/>
    <row r="23959" s="62" customFormat="1" x14ac:dyDescent="0.35"/>
    <row r="23960" s="62" customFormat="1" x14ac:dyDescent="0.35"/>
    <row r="23961" s="62" customFormat="1" x14ac:dyDescent="0.35"/>
    <row r="23962" s="62" customFormat="1" x14ac:dyDescent="0.35"/>
    <row r="23963" s="62" customFormat="1" x14ac:dyDescent="0.35"/>
    <row r="23964" s="62" customFormat="1" x14ac:dyDescent="0.35"/>
    <row r="23965" s="62" customFormat="1" x14ac:dyDescent="0.35"/>
    <row r="23966" s="62" customFormat="1" x14ac:dyDescent="0.35"/>
    <row r="23967" s="62" customFormat="1" x14ac:dyDescent="0.35"/>
    <row r="23968" s="62" customFormat="1" x14ac:dyDescent="0.35"/>
    <row r="23969" s="62" customFormat="1" x14ac:dyDescent="0.35"/>
    <row r="23970" s="62" customFormat="1" x14ac:dyDescent="0.35"/>
    <row r="23971" s="62" customFormat="1" x14ac:dyDescent="0.35"/>
    <row r="23972" s="62" customFormat="1" x14ac:dyDescent="0.35"/>
    <row r="23973" s="62" customFormat="1" x14ac:dyDescent="0.35"/>
    <row r="23974" s="62" customFormat="1" x14ac:dyDescent="0.35"/>
    <row r="23975" s="62" customFormat="1" x14ac:dyDescent="0.35"/>
    <row r="23976" s="62" customFormat="1" x14ac:dyDescent="0.35"/>
    <row r="23977" s="62" customFormat="1" x14ac:dyDescent="0.35"/>
    <row r="23978" s="62" customFormat="1" x14ac:dyDescent="0.35"/>
    <row r="23979" s="62" customFormat="1" x14ac:dyDescent="0.35"/>
    <row r="23980" s="62" customFormat="1" x14ac:dyDescent="0.35"/>
    <row r="23981" s="62" customFormat="1" x14ac:dyDescent="0.35"/>
    <row r="23982" s="62" customFormat="1" x14ac:dyDescent="0.35"/>
    <row r="23983" s="62" customFormat="1" x14ac:dyDescent="0.35"/>
    <row r="23984" s="62" customFormat="1" x14ac:dyDescent="0.35"/>
    <row r="23985" s="62" customFormat="1" x14ac:dyDescent="0.35"/>
    <row r="23986" s="62" customFormat="1" x14ac:dyDescent="0.35"/>
    <row r="23987" s="62" customFormat="1" x14ac:dyDescent="0.35"/>
    <row r="23988" s="62" customFormat="1" x14ac:dyDescent="0.35"/>
    <row r="23989" s="62" customFormat="1" x14ac:dyDescent="0.35"/>
    <row r="23990" s="62" customFormat="1" x14ac:dyDescent="0.35"/>
    <row r="23991" s="62" customFormat="1" x14ac:dyDescent="0.35"/>
    <row r="23992" s="62" customFormat="1" x14ac:dyDescent="0.35"/>
    <row r="23993" s="62" customFormat="1" x14ac:dyDescent="0.35"/>
    <row r="23994" s="62" customFormat="1" x14ac:dyDescent="0.35"/>
    <row r="23995" s="62" customFormat="1" x14ac:dyDescent="0.35"/>
    <row r="23996" s="62" customFormat="1" x14ac:dyDescent="0.35"/>
    <row r="23997" s="62" customFormat="1" x14ac:dyDescent="0.35"/>
    <row r="23998" s="62" customFormat="1" x14ac:dyDescent="0.35"/>
    <row r="23999" s="62" customFormat="1" x14ac:dyDescent="0.35"/>
    <row r="24000" s="62" customFormat="1" x14ac:dyDescent="0.35"/>
    <row r="24001" s="62" customFormat="1" x14ac:dyDescent="0.35"/>
    <row r="24002" s="62" customFormat="1" x14ac:dyDescent="0.35"/>
    <row r="24003" s="62" customFormat="1" x14ac:dyDescent="0.35"/>
    <row r="24004" s="62" customFormat="1" x14ac:dyDescent="0.35"/>
    <row r="24005" s="62" customFormat="1" x14ac:dyDescent="0.35"/>
    <row r="24006" s="62" customFormat="1" x14ac:dyDescent="0.35"/>
    <row r="24007" s="62" customFormat="1" x14ac:dyDescent="0.35"/>
    <row r="24008" s="62" customFormat="1" x14ac:dyDescent="0.35"/>
    <row r="24009" s="62" customFormat="1" x14ac:dyDescent="0.35"/>
    <row r="24010" s="62" customFormat="1" x14ac:dyDescent="0.35"/>
    <row r="24011" s="62" customFormat="1" x14ac:dyDescent="0.35"/>
    <row r="24012" s="62" customFormat="1" x14ac:dyDescent="0.35"/>
    <row r="24013" s="62" customFormat="1" x14ac:dyDescent="0.35"/>
    <row r="24014" s="62" customFormat="1" x14ac:dyDescent="0.35"/>
    <row r="24015" s="62" customFormat="1" x14ac:dyDescent="0.35"/>
    <row r="24016" s="62" customFormat="1" x14ac:dyDescent="0.35"/>
    <row r="24017" s="62" customFormat="1" x14ac:dyDescent="0.35"/>
    <row r="24018" s="62" customFormat="1" x14ac:dyDescent="0.35"/>
    <row r="24019" s="62" customFormat="1" x14ac:dyDescent="0.35"/>
    <row r="24020" s="62" customFormat="1" x14ac:dyDescent="0.35"/>
    <row r="24021" s="62" customFormat="1" x14ac:dyDescent="0.35"/>
    <row r="24022" s="62" customFormat="1" x14ac:dyDescent="0.35"/>
    <row r="24023" s="62" customFormat="1" x14ac:dyDescent="0.35"/>
    <row r="24024" s="62" customFormat="1" x14ac:dyDescent="0.35"/>
    <row r="24025" s="62" customFormat="1" x14ac:dyDescent="0.35"/>
    <row r="24026" s="62" customFormat="1" x14ac:dyDescent="0.35"/>
    <row r="24027" s="62" customFormat="1" x14ac:dyDescent="0.35"/>
    <row r="24028" s="62" customFormat="1" x14ac:dyDescent="0.35"/>
    <row r="24029" s="62" customFormat="1" x14ac:dyDescent="0.35"/>
    <row r="24030" s="62" customFormat="1" x14ac:dyDescent="0.35"/>
    <row r="24031" s="62" customFormat="1" x14ac:dyDescent="0.35"/>
    <row r="24032" s="62" customFormat="1" x14ac:dyDescent="0.35"/>
    <row r="24033" s="62" customFormat="1" x14ac:dyDescent="0.35"/>
    <row r="24034" s="62" customFormat="1" x14ac:dyDescent="0.35"/>
    <row r="24035" s="62" customFormat="1" x14ac:dyDescent="0.35"/>
    <row r="24036" s="62" customFormat="1" x14ac:dyDescent="0.35"/>
    <row r="24037" s="62" customFormat="1" x14ac:dyDescent="0.35"/>
    <row r="24038" s="62" customFormat="1" x14ac:dyDescent="0.35"/>
    <row r="24039" s="62" customFormat="1" x14ac:dyDescent="0.35"/>
    <row r="24040" s="62" customFormat="1" x14ac:dyDescent="0.35"/>
    <row r="24041" s="62" customFormat="1" x14ac:dyDescent="0.35"/>
    <row r="24042" s="62" customFormat="1" x14ac:dyDescent="0.35"/>
    <row r="24043" s="62" customFormat="1" x14ac:dyDescent="0.35"/>
    <row r="24044" s="62" customFormat="1" x14ac:dyDescent="0.35"/>
    <row r="24045" s="62" customFormat="1" x14ac:dyDescent="0.35"/>
    <row r="24046" s="62" customFormat="1" x14ac:dyDescent="0.35"/>
    <row r="24047" s="62" customFormat="1" x14ac:dyDescent="0.35"/>
    <row r="24048" s="62" customFormat="1" x14ac:dyDescent="0.35"/>
    <row r="24049" s="62" customFormat="1" x14ac:dyDescent="0.35"/>
    <row r="24050" s="62" customFormat="1" x14ac:dyDescent="0.35"/>
    <row r="24051" s="62" customFormat="1" x14ac:dyDescent="0.35"/>
    <row r="24052" s="62" customFormat="1" x14ac:dyDescent="0.35"/>
    <row r="24053" s="62" customFormat="1" x14ac:dyDescent="0.35"/>
    <row r="24054" s="62" customFormat="1" x14ac:dyDescent="0.35"/>
    <row r="24055" s="62" customFormat="1" x14ac:dyDescent="0.35"/>
    <row r="24056" s="62" customFormat="1" x14ac:dyDescent="0.35"/>
    <row r="24057" s="62" customFormat="1" x14ac:dyDescent="0.35"/>
    <row r="24058" s="62" customFormat="1" x14ac:dyDescent="0.35"/>
    <row r="24059" s="62" customFormat="1" x14ac:dyDescent="0.35"/>
    <row r="24060" s="62" customFormat="1" x14ac:dyDescent="0.35"/>
    <row r="24061" s="62" customFormat="1" x14ac:dyDescent="0.35"/>
    <row r="24062" s="62" customFormat="1" x14ac:dyDescent="0.35"/>
    <row r="24063" s="62" customFormat="1" x14ac:dyDescent="0.35"/>
    <row r="24064" s="62" customFormat="1" x14ac:dyDescent="0.35"/>
    <row r="24065" s="62" customFormat="1" x14ac:dyDescent="0.35"/>
    <row r="24066" s="62" customFormat="1" x14ac:dyDescent="0.35"/>
    <row r="24067" s="62" customFormat="1" x14ac:dyDescent="0.35"/>
    <row r="24068" s="62" customFormat="1" x14ac:dyDescent="0.35"/>
    <row r="24069" s="62" customFormat="1" x14ac:dyDescent="0.35"/>
    <row r="24070" s="62" customFormat="1" x14ac:dyDescent="0.35"/>
    <row r="24071" s="62" customFormat="1" x14ac:dyDescent="0.35"/>
    <row r="24072" s="62" customFormat="1" x14ac:dyDescent="0.35"/>
    <row r="24073" s="62" customFormat="1" x14ac:dyDescent="0.35"/>
    <row r="24074" s="62" customFormat="1" x14ac:dyDescent="0.35"/>
    <row r="24075" s="62" customFormat="1" x14ac:dyDescent="0.35"/>
    <row r="24076" s="62" customFormat="1" x14ac:dyDescent="0.35"/>
    <row r="24077" s="62" customFormat="1" x14ac:dyDescent="0.35"/>
    <row r="24078" s="62" customFormat="1" x14ac:dyDescent="0.35"/>
    <row r="24079" s="62" customFormat="1" x14ac:dyDescent="0.35"/>
    <row r="24080" s="62" customFormat="1" x14ac:dyDescent="0.35"/>
    <row r="24081" s="62" customFormat="1" x14ac:dyDescent="0.35"/>
    <row r="24082" s="62" customFormat="1" x14ac:dyDescent="0.35"/>
    <row r="24083" s="62" customFormat="1" x14ac:dyDescent="0.35"/>
    <row r="24084" s="62" customFormat="1" x14ac:dyDescent="0.35"/>
    <row r="24085" s="62" customFormat="1" x14ac:dyDescent="0.35"/>
    <row r="24086" s="62" customFormat="1" x14ac:dyDescent="0.35"/>
    <row r="24087" s="62" customFormat="1" x14ac:dyDescent="0.35"/>
    <row r="24088" s="62" customFormat="1" x14ac:dyDescent="0.35"/>
    <row r="24089" s="62" customFormat="1" x14ac:dyDescent="0.35"/>
    <row r="24090" s="62" customFormat="1" x14ac:dyDescent="0.35"/>
    <row r="24091" s="62" customFormat="1" x14ac:dyDescent="0.35"/>
    <row r="24092" s="62" customFormat="1" x14ac:dyDescent="0.35"/>
    <row r="24093" s="62" customFormat="1" x14ac:dyDescent="0.35"/>
    <row r="24094" s="62" customFormat="1" x14ac:dyDescent="0.35"/>
    <row r="24095" s="62" customFormat="1" x14ac:dyDescent="0.35"/>
    <row r="24096" s="62" customFormat="1" x14ac:dyDescent="0.35"/>
    <row r="24097" s="62" customFormat="1" x14ac:dyDescent="0.35"/>
    <row r="24098" s="62" customFormat="1" x14ac:dyDescent="0.35"/>
    <row r="24099" s="62" customFormat="1" x14ac:dyDescent="0.35"/>
    <row r="24100" s="62" customFormat="1" x14ac:dyDescent="0.35"/>
    <row r="24101" s="62" customFormat="1" x14ac:dyDescent="0.35"/>
    <row r="24102" s="62" customFormat="1" x14ac:dyDescent="0.35"/>
    <row r="24103" s="62" customFormat="1" x14ac:dyDescent="0.35"/>
    <row r="24104" s="62" customFormat="1" x14ac:dyDescent="0.35"/>
    <row r="24105" s="62" customFormat="1" x14ac:dyDescent="0.35"/>
    <row r="24106" s="62" customFormat="1" x14ac:dyDescent="0.35"/>
    <row r="24107" s="62" customFormat="1" x14ac:dyDescent="0.35"/>
    <row r="24108" s="62" customFormat="1" x14ac:dyDescent="0.35"/>
    <row r="24109" s="62" customFormat="1" x14ac:dyDescent="0.35"/>
    <row r="24110" s="62" customFormat="1" x14ac:dyDescent="0.35"/>
    <row r="24111" s="62" customFormat="1" x14ac:dyDescent="0.35"/>
    <row r="24112" s="62" customFormat="1" x14ac:dyDescent="0.35"/>
    <row r="24113" s="62" customFormat="1" x14ac:dyDescent="0.35"/>
    <row r="24114" s="62" customFormat="1" x14ac:dyDescent="0.35"/>
    <row r="24115" s="62" customFormat="1" x14ac:dyDescent="0.35"/>
    <row r="24116" s="62" customFormat="1" x14ac:dyDescent="0.35"/>
    <row r="24117" s="62" customFormat="1" x14ac:dyDescent="0.35"/>
    <row r="24118" s="62" customFormat="1" x14ac:dyDescent="0.35"/>
    <row r="24119" s="62" customFormat="1" x14ac:dyDescent="0.35"/>
    <row r="24120" s="62" customFormat="1" x14ac:dyDescent="0.35"/>
    <row r="24121" s="62" customFormat="1" x14ac:dyDescent="0.35"/>
    <row r="24122" s="62" customFormat="1" x14ac:dyDescent="0.35"/>
    <row r="24123" s="62" customFormat="1" x14ac:dyDescent="0.35"/>
    <row r="24124" s="62" customFormat="1" x14ac:dyDescent="0.35"/>
    <row r="24125" s="62" customFormat="1" x14ac:dyDescent="0.35"/>
    <row r="24126" s="62" customFormat="1" x14ac:dyDescent="0.35"/>
    <row r="24127" s="62" customFormat="1" x14ac:dyDescent="0.35"/>
    <row r="24128" s="62" customFormat="1" x14ac:dyDescent="0.35"/>
    <row r="24129" s="62" customFormat="1" x14ac:dyDescent="0.35"/>
    <row r="24130" s="62" customFormat="1" x14ac:dyDescent="0.35"/>
    <row r="24131" s="62" customFormat="1" x14ac:dyDescent="0.35"/>
    <row r="24132" s="62" customFormat="1" x14ac:dyDescent="0.35"/>
    <row r="24133" s="62" customFormat="1" x14ac:dyDescent="0.35"/>
    <row r="24134" s="62" customFormat="1" x14ac:dyDescent="0.35"/>
    <row r="24135" s="62" customFormat="1" x14ac:dyDescent="0.35"/>
    <row r="24136" s="62" customFormat="1" x14ac:dyDescent="0.35"/>
    <row r="24137" s="62" customFormat="1" x14ac:dyDescent="0.35"/>
    <row r="24138" s="62" customFormat="1" x14ac:dyDescent="0.35"/>
    <row r="24139" s="62" customFormat="1" x14ac:dyDescent="0.35"/>
    <row r="24140" s="62" customFormat="1" x14ac:dyDescent="0.35"/>
    <row r="24141" s="62" customFormat="1" x14ac:dyDescent="0.35"/>
    <row r="24142" s="62" customFormat="1" x14ac:dyDescent="0.35"/>
    <row r="24143" s="62" customFormat="1" x14ac:dyDescent="0.35"/>
    <row r="24144" s="62" customFormat="1" x14ac:dyDescent="0.35"/>
    <row r="24145" s="62" customFormat="1" x14ac:dyDescent="0.35"/>
    <row r="24146" s="62" customFormat="1" x14ac:dyDescent="0.35"/>
    <row r="24147" s="62" customFormat="1" x14ac:dyDescent="0.35"/>
    <row r="24148" s="62" customFormat="1" x14ac:dyDescent="0.35"/>
    <row r="24149" s="62" customFormat="1" x14ac:dyDescent="0.35"/>
    <row r="24150" s="62" customFormat="1" x14ac:dyDescent="0.35"/>
    <row r="24151" s="62" customFormat="1" x14ac:dyDescent="0.35"/>
    <row r="24152" s="62" customFormat="1" x14ac:dyDescent="0.35"/>
    <row r="24153" s="62" customFormat="1" x14ac:dyDescent="0.35"/>
    <row r="24154" s="62" customFormat="1" x14ac:dyDescent="0.35"/>
    <row r="24155" s="62" customFormat="1" x14ac:dyDescent="0.35"/>
    <row r="24156" s="62" customFormat="1" x14ac:dyDescent="0.35"/>
    <row r="24157" s="62" customFormat="1" x14ac:dyDescent="0.35"/>
    <row r="24158" s="62" customFormat="1" x14ac:dyDescent="0.35"/>
    <row r="24159" s="62" customFormat="1" x14ac:dyDescent="0.35"/>
    <row r="24160" s="62" customFormat="1" x14ac:dyDescent="0.35"/>
    <row r="24161" s="62" customFormat="1" x14ac:dyDescent="0.35"/>
    <row r="24162" s="62" customFormat="1" x14ac:dyDescent="0.35"/>
    <row r="24163" s="62" customFormat="1" x14ac:dyDescent="0.35"/>
    <row r="24164" s="62" customFormat="1" x14ac:dyDescent="0.35"/>
    <row r="24165" s="62" customFormat="1" x14ac:dyDescent="0.35"/>
    <row r="24166" s="62" customFormat="1" x14ac:dyDescent="0.35"/>
    <row r="24167" s="62" customFormat="1" x14ac:dyDescent="0.35"/>
    <row r="24168" s="62" customFormat="1" x14ac:dyDescent="0.35"/>
    <row r="24169" s="62" customFormat="1" x14ac:dyDescent="0.35"/>
    <row r="24170" s="62" customFormat="1" x14ac:dyDescent="0.35"/>
    <row r="24171" s="62" customFormat="1" x14ac:dyDescent="0.35"/>
    <row r="24172" s="62" customFormat="1" x14ac:dyDescent="0.35"/>
    <row r="24173" s="62" customFormat="1" x14ac:dyDescent="0.35"/>
    <row r="24174" s="62" customFormat="1" x14ac:dyDescent="0.35"/>
    <row r="24175" s="62" customFormat="1" x14ac:dyDescent="0.35"/>
    <row r="24176" s="62" customFormat="1" x14ac:dyDescent="0.35"/>
    <row r="24177" s="62" customFormat="1" x14ac:dyDescent="0.35"/>
    <row r="24178" s="62" customFormat="1" x14ac:dyDescent="0.35"/>
    <row r="24179" s="62" customFormat="1" x14ac:dyDescent="0.35"/>
    <row r="24180" s="62" customFormat="1" x14ac:dyDescent="0.35"/>
    <row r="24181" s="62" customFormat="1" x14ac:dyDescent="0.35"/>
    <row r="24182" s="62" customFormat="1" x14ac:dyDescent="0.35"/>
    <row r="24183" s="62" customFormat="1" x14ac:dyDescent="0.35"/>
    <row r="24184" s="62" customFormat="1" x14ac:dyDescent="0.35"/>
    <row r="24185" s="62" customFormat="1" x14ac:dyDescent="0.35"/>
    <row r="24186" s="62" customFormat="1" x14ac:dyDescent="0.35"/>
    <row r="24187" s="62" customFormat="1" x14ac:dyDescent="0.35"/>
    <row r="24188" s="62" customFormat="1" x14ac:dyDescent="0.35"/>
    <row r="24189" s="62" customFormat="1" x14ac:dyDescent="0.35"/>
    <row r="24190" s="62" customFormat="1" x14ac:dyDescent="0.35"/>
    <row r="24191" s="62" customFormat="1" x14ac:dyDescent="0.35"/>
    <row r="24192" s="62" customFormat="1" x14ac:dyDescent="0.35"/>
    <row r="24193" s="62" customFormat="1" x14ac:dyDescent="0.35"/>
    <row r="24194" s="62" customFormat="1" x14ac:dyDescent="0.35"/>
    <row r="24195" s="62" customFormat="1" x14ac:dyDescent="0.35"/>
    <row r="24196" s="62" customFormat="1" x14ac:dyDescent="0.35"/>
    <row r="24197" s="62" customFormat="1" x14ac:dyDescent="0.35"/>
    <row r="24198" s="62" customFormat="1" x14ac:dyDescent="0.35"/>
    <row r="24199" s="62" customFormat="1" x14ac:dyDescent="0.35"/>
    <row r="24200" s="62" customFormat="1" x14ac:dyDescent="0.35"/>
    <row r="24201" s="62" customFormat="1" x14ac:dyDescent="0.35"/>
    <row r="24202" s="62" customFormat="1" x14ac:dyDescent="0.35"/>
    <row r="24203" s="62" customFormat="1" x14ac:dyDescent="0.35"/>
    <row r="24204" s="62" customFormat="1" x14ac:dyDescent="0.35"/>
    <row r="24205" s="62" customFormat="1" x14ac:dyDescent="0.35"/>
    <row r="24206" s="62" customFormat="1" x14ac:dyDescent="0.35"/>
    <row r="24207" s="62" customFormat="1" x14ac:dyDescent="0.35"/>
    <row r="24208" s="62" customFormat="1" x14ac:dyDescent="0.35"/>
    <row r="24209" s="62" customFormat="1" x14ac:dyDescent="0.35"/>
    <row r="24210" s="62" customFormat="1" x14ac:dyDescent="0.35"/>
    <row r="24211" s="62" customFormat="1" x14ac:dyDescent="0.35"/>
    <row r="24212" s="62" customFormat="1" x14ac:dyDescent="0.35"/>
    <row r="24213" s="62" customFormat="1" x14ac:dyDescent="0.35"/>
    <row r="24214" s="62" customFormat="1" x14ac:dyDescent="0.35"/>
    <row r="24215" s="62" customFormat="1" x14ac:dyDescent="0.35"/>
    <row r="24216" s="62" customFormat="1" x14ac:dyDescent="0.35"/>
    <row r="24217" s="62" customFormat="1" x14ac:dyDescent="0.35"/>
    <row r="24218" s="62" customFormat="1" x14ac:dyDescent="0.35"/>
    <row r="24219" s="62" customFormat="1" x14ac:dyDescent="0.35"/>
    <row r="24220" s="62" customFormat="1" x14ac:dyDescent="0.35"/>
    <row r="24221" s="62" customFormat="1" x14ac:dyDescent="0.35"/>
    <row r="24222" s="62" customFormat="1" x14ac:dyDescent="0.35"/>
    <row r="24223" s="62" customFormat="1" x14ac:dyDescent="0.35"/>
    <row r="24224" s="62" customFormat="1" x14ac:dyDescent="0.35"/>
    <row r="24225" s="62" customFormat="1" x14ac:dyDescent="0.35"/>
    <row r="24226" s="62" customFormat="1" x14ac:dyDescent="0.35"/>
    <row r="24227" s="62" customFormat="1" x14ac:dyDescent="0.35"/>
    <row r="24228" s="62" customFormat="1" x14ac:dyDescent="0.35"/>
    <row r="24229" s="62" customFormat="1" x14ac:dyDescent="0.35"/>
    <row r="24230" s="62" customFormat="1" x14ac:dyDescent="0.35"/>
    <row r="24231" s="62" customFormat="1" x14ac:dyDescent="0.35"/>
    <row r="24232" s="62" customFormat="1" x14ac:dyDescent="0.35"/>
    <row r="24233" s="62" customFormat="1" x14ac:dyDescent="0.35"/>
    <row r="24234" s="62" customFormat="1" x14ac:dyDescent="0.35"/>
    <row r="24235" s="62" customFormat="1" x14ac:dyDescent="0.35"/>
    <row r="24236" s="62" customFormat="1" x14ac:dyDescent="0.35"/>
    <row r="24237" s="62" customFormat="1" x14ac:dyDescent="0.35"/>
    <row r="24238" s="62" customFormat="1" x14ac:dyDescent="0.35"/>
    <row r="24239" s="62" customFormat="1" x14ac:dyDescent="0.35"/>
    <row r="24240" s="62" customFormat="1" x14ac:dyDescent="0.35"/>
    <row r="24241" s="62" customFormat="1" x14ac:dyDescent="0.35"/>
    <row r="24242" s="62" customFormat="1" x14ac:dyDescent="0.35"/>
    <row r="24243" s="62" customFormat="1" x14ac:dyDescent="0.35"/>
    <row r="24244" s="62" customFormat="1" x14ac:dyDescent="0.35"/>
    <row r="24245" s="62" customFormat="1" x14ac:dyDescent="0.35"/>
    <row r="24246" s="62" customFormat="1" x14ac:dyDescent="0.35"/>
    <row r="24247" s="62" customFormat="1" x14ac:dyDescent="0.35"/>
    <row r="24248" s="62" customFormat="1" x14ac:dyDescent="0.35"/>
    <row r="24249" s="62" customFormat="1" x14ac:dyDescent="0.35"/>
    <row r="24250" s="62" customFormat="1" x14ac:dyDescent="0.35"/>
    <row r="24251" s="62" customFormat="1" x14ac:dyDescent="0.35"/>
    <row r="24252" s="62" customFormat="1" x14ac:dyDescent="0.35"/>
    <row r="24253" s="62" customFormat="1" x14ac:dyDescent="0.35"/>
    <row r="24254" s="62" customFormat="1" x14ac:dyDescent="0.35"/>
    <row r="24255" s="62" customFormat="1" x14ac:dyDescent="0.35"/>
    <row r="24256" s="62" customFormat="1" x14ac:dyDescent="0.35"/>
    <row r="24257" s="62" customFormat="1" x14ac:dyDescent="0.35"/>
    <row r="24258" s="62" customFormat="1" x14ac:dyDescent="0.35"/>
    <row r="24259" s="62" customFormat="1" x14ac:dyDescent="0.35"/>
    <row r="24260" s="62" customFormat="1" x14ac:dyDescent="0.35"/>
    <row r="24261" s="62" customFormat="1" x14ac:dyDescent="0.35"/>
    <row r="24262" s="62" customFormat="1" x14ac:dyDescent="0.35"/>
    <row r="24263" s="62" customFormat="1" x14ac:dyDescent="0.35"/>
    <row r="24264" s="62" customFormat="1" x14ac:dyDescent="0.35"/>
    <row r="24265" s="62" customFormat="1" x14ac:dyDescent="0.35"/>
    <row r="24266" s="62" customFormat="1" x14ac:dyDescent="0.35"/>
    <row r="24267" s="62" customFormat="1" x14ac:dyDescent="0.35"/>
    <row r="24268" s="62" customFormat="1" x14ac:dyDescent="0.35"/>
    <row r="24269" s="62" customFormat="1" x14ac:dyDescent="0.35"/>
    <row r="24270" s="62" customFormat="1" x14ac:dyDescent="0.35"/>
    <row r="24271" s="62" customFormat="1" x14ac:dyDescent="0.35"/>
    <row r="24272" s="62" customFormat="1" x14ac:dyDescent="0.35"/>
    <row r="24273" s="62" customFormat="1" x14ac:dyDescent="0.35"/>
    <row r="24274" s="62" customFormat="1" x14ac:dyDescent="0.35"/>
    <row r="24275" s="62" customFormat="1" x14ac:dyDescent="0.35"/>
    <row r="24276" s="62" customFormat="1" x14ac:dyDescent="0.35"/>
    <row r="24277" s="62" customFormat="1" x14ac:dyDescent="0.35"/>
    <row r="24278" s="62" customFormat="1" x14ac:dyDescent="0.35"/>
    <row r="24279" s="62" customFormat="1" x14ac:dyDescent="0.35"/>
    <row r="24280" s="62" customFormat="1" x14ac:dyDescent="0.35"/>
    <row r="24281" s="62" customFormat="1" x14ac:dyDescent="0.35"/>
    <row r="24282" s="62" customFormat="1" x14ac:dyDescent="0.35"/>
    <row r="24283" s="62" customFormat="1" x14ac:dyDescent="0.35"/>
    <row r="24284" s="62" customFormat="1" x14ac:dyDescent="0.35"/>
    <row r="24285" s="62" customFormat="1" x14ac:dyDescent="0.35"/>
    <row r="24286" s="62" customFormat="1" x14ac:dyDescent="0.35"/>
    <row r="24287" s="62" customFormat="1" x14ac:dyDescent="0.35"/>
    <row r="24288" s="62" customFormat="1" x14ac:dyDescent="0.35"/>
    <row r="24289" s="62" customFormat="1" x14ac:dyDescent="0.35"/>
    <row r="24290" s="62" customFormat="1" x14ac:dyDescent="0.35"/>
    <row r="24291" s="62" customFormat="1" x14ac:dyDescent="0.35"/>
    <row r="24292" s="62" customFormat="1" x14ac:dyDescent="0.35"/>
    <row r="24293" s="62" customFormat="1" x14ac:dyDescent="0.35"/>
    <row r="24294" s="62" customFormat="1" x14ac:dyDescent="0.35"/>
    <row r="24295" s="62" customFormat="1" x14ac:dyDescent="0.35"/>
    <row r="24296" s="62" customFormat="1" x14ac:dyDescent="0.35"/>
    <row r="24297" s="62" customFormat="1" x14ac:dyDescent="0.35"/>
    <row r="24298" s="62" customFormat="1" x14ac:dyDescent="0.35"/>
    <row r="24299" s="62" customFormat="1" x14ac:dyDescent="0.35"/>
    <row r="24300" s="62" customFormat="1" x14ac:dyDescent="0.35"/>
    <row r="24301" s="62" customFormat="1" x14ac:dyDescent="0.35"/>
    <row r="24302" s="62" customFormat="1" x14ac:dyDescent="0.35"/>
    <row r="24303" s="62" customFormat="1" x14ac:dyDescent="0.35"/>
    <row r="24304" s="62" customFormat="1" x14ac:dyDescent="0.35"/>
    <row r="24305" s="62" customFormat="1" x14ac:dyDescent="0.35"/>
    <row r="24306" s="62" customFormat="1" x14ac:dyDescent="0.35"/>
    <row r="24307" s="62" customFormat="1" x14ac:dyDescent="0.35"/>
    <row r="24308" s="62" customFormat="1" x14ac:dyDescent="0.35"/>
    <row r="24309" s="62" customFormat="1" x14ac:dyDescent="0.35"/>
    <row r="24310" s="62" customFormat="1" x14ac:dyDescent="0.35"/>
    <row r="24311" s="62" customFormat="1" x14ac:dyDescent="0.35"/>
    <row r="24312" s="62" customFormat="1" x14ac:dyDescent="0.35"/>
    <row r="24313" s="62" customFormat="1" x14ac:dyDescent="0.35"/>
    <row r="24314" s="62" customFormat="1" x14ac:dyDescent="0.35"/>
    <row r="24315" s="62" customFormat="1" x14ac:dyDescent="0.35"/>
    <row r="24316" s="62" customFormat="1" x14ac:dyDescent="0.35"/>
    <row r="24317" s="62" customFormat="1" x14ac:dyDescent="0.35"/>
    <row r="24318" s="62" customFormat="1" x14ac:dyDescent="0.35"/>
    <row r="24319" s="62" customFormat="1" x14ac:dyDescent="0.35"/>
    <row r="24320" s="62" customFormat="1" x14ac:dyDescent="0.35"/>
    <row r="24321" s="62" customFormat="1" x14ac:dyDescent="0.35"/>
    <row r="24322" s="62" customFormat="1" x14ac:dyDescent="0.35"/>
    <row r="24323" s="62" customFormat="1" x14ac:dyDescent="0.35"/>
    <row r="24324" s="62" customFormat="1" x14ac:dyDescent="0.35"/>
    <row r="24325" s="62" customFormat="1" x14ac:dyDescent="0.35"/>
    <row r="24326" s="62" customFormat="1" x14ac:dyDescent="0.35"/>
    <row r="24327" s="62" customFormat="1" x14ac:dyDescent="0.35"/>
    <row r="24328" s="62" customFormat="1" x14ac:dyDescent="0.35"/>
    <row r="24329" s="62" customFormat="1" x14ac:dyDescent="0.35"/>
    <row r="24330" s="62" customFormat="1" x14ac:dyDescent="0.35"/>
    <row r="24331" s="62" customFormat="1" x14ac:dyDescent="0.35"/>
    <row r="24332" s="62" customFormat="1" x14ac:dyDescent="0.35"/>
    <row r="24333" s="62" customFormat="1" x14ac:dyDescent="0.35"/>
    <row r="24334" s="62" customFormat="1" x14ac:dyDescent="0.35"/>
    <row r="24335" s="62" customFormat="1" x14ac:dyDescent="0.35"/>
    <row r="24336" s="62" customFormat="1" x14ac:dyDescent="0.35"/>
    <row r="24337" s="62" customFormat="1" x14ac:dyDescent="0.35"/>
    <row r="24338" s="62" customFormat="1" x14ac:dyDescent="0.35"/>
    <row r="24339" s="62" customFormat="1" x14ac:dyDescent="0.35"/>
    <row r="24340" s="62" customFormat="1" x14ac:dyDescent="0.35"/>
    <row r="24341" s="62" customFormat="1" x14ac:dyDescent="0.35"/>
    <row r="24342" s="62" customFormat="1" x14ac:dyDescent="0.35"/>
    <row r="24343" s="62" customFormat="1" x14ac:dyDescent="0.35"/>
    <row r="24344" s="62" customFormat="1" x14ac:dyDescent="0.35"/>
    <row r="24345" s="62" customFormat="1" x14ac:dyDescent="0.35"/>
    <row r="24346" s="62" customFormat="1" x14ac:dyDescent="0.35"/>
    <row r="24347" s="62" customFormat="1" x14ac:dyDescent="0.35"/>
    <row r="24348" s="62" customFormat="1" x14ac:dyDescent="0.35"/>
    <row r="24349" s="62" customFormat="1" x14ac:dyDescent="0.35"/>
    <row r="24350" s="62" customFormat="1" x14ac:dyDescent="0.35"/>
    <row r="24351" s="62" customFormat="1" x14ac:dyDescent="0.35"/>
    <row r="24352" s="62" customFormat="1" x14ac:dyDescent="0.35"/>
    <row r="24353" s="62" customFormat="1" x14ac:dyDescent="0.35"/>
    <row r="24354" s="62" customFormat="1" x14ac:dyDescent="0.35"/>
    <row r="24355" s="62" customFormat="1" x14ac:dyDescent="0.35"/>
    <row r="24356" s="62" customFormat="1" x14ac:dyDescent="0.35"/>
    <row r="24357" s="62" customFormat="1" x14ac:dyDescent="0.35"/>
    <row r="24358" s="62" customFormat="1" x14ac:dyDescent="0.35"/>
    <row r="24359" s="62" customFormat="1" x14ac:dyDescent="0.35"/>
    <row r="24360" s="62" customFormat="1" x14ac:dyDescent="0.35"/>
    <row r="24361" s="62" customFormat="1" x14ac:dyDescent="0.35"/>
    <row r="24362" s="62" customFormat="1" x14ac:dyDescent="0.35"/>
    <row r="24363" s="62" customFormat="1" x14ac:dyDescent="0.35"/>
    <row r="24364" s="62" customFormat="1" x14ac:dyDescent="0.35"/>
    <row r="24365" s="62" customFormat="1" x14ac:dyDescent="0.35"/>
    <row r="24366" s="62" customFormat="1" x14ac:dyDescent="0.35"/>
    <row r="24367" s="62" customFormat="1" x14ac:dyDescent="0.35"/>
    <row r="24368" s="62" customFormat="1" x14ac:dyDescent="0.35"/>
    <row r="24369" s="62" customFormat="1" x14ac:dyDescent="0.35"/>
    <row r="24370" s="62" customFormat="1" x14ac:dyDescent="0.35"/>
    <row r="24371" s="62" customFormat="1" x14ac:dyDescent="0.35"/>
    <row r="24372" s="62" customFormat="1" x14ac:dyDescent="0.35"/>
    <row r="24373" s="62" customFormat="1" x14ac:dyDescent="0.35"/>
    <row r="24374" s="62" customFormat="1" x14ac:dyDescent="0.35"/>
    <row r="24375" s="62" customFormat="1" x14ac:dyDescent="0.35"/>
    <row r="24376" s="62" customFormat="1" x14ac:dyDescent="0.35"/>
    <row r="24377" s="62" customFormat="1" x14ac:dyDescent="0.35"/>
    <row r="24378" s="62" customFormat="1" x14ac:dyDescent="0.35"/>
    <row r="24379" s="62" customFormat="1" x14ac:dyDescent="0.35"/>
    <row r="24380" s="62" customFormat="1" x14ac:dyDescent="0.35"/>
    <row r="24381" s="62" customFormat="1" x14ac:dyDescent="0.35"/>
    <row r="24382" s="62" customFormat="1" x14ac:dyDescent="0.35"/>
    <row r="24383" s="62" customFormat="1" x14ac:dyDescent="0.35"/>
    <row r="24384" s="62" customFormat="1" x14ac:dyDescent="0.35"/>
    <row r="24385" s="62" customFormat="1" x14ac:dyDescent="0.35"/>
    <row r="24386" s="62" customFormat="1" x14ac:dyDescent="0.35"/>
    <row r="24387" s="62" customFormat="1" x14ac:dyDescent="0.35"/>
    <row r="24388" s="62" customFormat="1" x14ac:dyDescent="0.35"/>
    <row r="24389" s="62" customFormat="1" x14ac:dyDescent="0.35"/>
    <row r="24390" s="62" customFormat="1" x14ac:dyDescent="0.35"/>
    <row r="24391" s="62" customFormat="1" x14ac:dyDescent="0.35"/>
    <row r="24392" s="62" customFormat="1" x14ac:dyDescent="0.35"/>
    <row r="24393" s="62" customFormat="1" x14ac:dyDescent="0.35"/>
    <row r="24394" s="62" customFormat="1" x14ac:dyDescent="0.35"/>
    <row r="24395" s="62" customFormat="1" x14ac:dyDescent="0.35"/>
    <row r="24396" s="62" customFormat="1" x14ac:dyDescent="0.35"/>
    <row r="24397" s="62" customFormat="1" x14ac:dyDescent="0.35"/>
    <row r="24398" s="62" customFormat="1" x14ac:dyDescent="0.35"/>
    <row r="24399" s="62" customFormat="1" x14ac:dyDescent="0.35"/>
    <row r="24400" s="62" customFormat="1" x14ac:dyDescent="0.35"/>
    <row r="24401" s="62" customFormat="1" x14ac:dyDescent="0.35"/>
    <row r="24402" s="62" customFormat="1" x14ac:dyDescent="0.35"/>
    <row r="24403" s="62" customFormat="1" x14ac:dyDescent="0.35"/>
    <row r="24404" s="62" customFormat="1" x14ac:dyDescent="0.35"/>
    <row r="24405" s="62" customFormat="1" x14ac:dyDescent="0.35"/>
    <row r="24406" s="62" customFormat="1" x14ac:dyDescent="0.35"/>
    <row r="24407" s="62" customFormat="1" x14ac:dyDescent="0.35"/>
    <row r="24408" s="62" customFormat="1" x14ac:dyDescent="0.35"/>
    <row r="24409" s="62" customFormat="1" x14ac:dyDescent="0.35"/>
    <row r="24410" s="62" customFormat="1" x14ac:dyDescent="0.35"/>
    <row r="24411" s="62" customFormat="1" x14ac:dyDescent="0.35"/>
    <row r="24412" s="62" customFormat="1" x14ac:dyDescent="0.35"/>
    <row r="24413" s="62" customFormat="1" x14ac:dyDescent="0.35"/>
    <row r="24414" s="62" customFormat="1" x14ac:dyDescent="0.35"/>
    <row r="24415" s="62" customFormat="1" x14ac:dyDescent="0.35"/>
    <row r="24416" s="62" customFormat="1" x14ac:dyDescent="0.35"/>
    <row r="24417" s="62" customFormat="1" x14ac:dyDescent="0.35"/>
    <row r="24418" s="62" customFormat="1" x14ac:dyDescent="0.35"/>
    <row r="24419" s="62" customFormat="1" x14ac:dyDescent="0.35"/>
    <row r="24420" s="62" customFormat="1" x14ac:dyDescent="0.35"/>
    <row r="24421" s="62" customFormat="1" x14ac:dyDescent="0.35"/>
    <row r="24422" s="62" customFormat="1" x14ac:dyDescent="0.35"/>
    <row r="24423" s="62" customFormat="1" x14ac:dyDescent="0.35"/>
    <row r="24424" s="62" customFormat="1" x14ac:dyDescent="0.35"/>
    <row r="24425" s="62" customFormat="1" x14ac:dyDescent="0.35"/>
    <row r="24426" s="62" customFormat="1" x14ac:dyDescent="0.35"/>
    <row r="24427" s="62" customFormat="1" x14ac:dyDescent="0.35"/>
    <row r="24428" s="62" customFormat="1" x14ac:dyDescent="0.35"/>
    <row r="24429" s="62" customFormat="1" x14ac:dyDescent="0.35"/>
    <row r="24430" s="62" customFormat="1" x14ac:dyDescent="0.35"/>
    <row r="24431" s="62" customFormat="1" x14ac:dyDescent="0.35"/>
    <row r="24432" s="62" customFormat="1" x14ac:dyDescent="0.35"/>
    <row r="24433" s="62" customFormat="1" x14ac:dyDescent="0.35"/>
    <row r="24434" s="62" customFormat="1" x14ac:dyDescent="0.35"/>
    <row r="24435" s="62" customFormat="1" x14ac:dyDescent="0.35"/>
    <row r="24436" s="62" customFormat="1" x14ac:dyDescent="0.35"/>
    <row r="24437" s="62" customFormat="1" x14ac:dyDescent="0.35"/>
    <row r="24438" s="62" customFormat="1" x14ac:dyDescent="0.35"/>
    <row r="24439" s="62" customFormat="1" x14ac:dyDescent="0.35"/>
    <row r="24440" s="62" customFormat="1" x14ac:dyDescent="0.35"/>
    <row r="24441" s="62" customFormat="1" x14ac:dyDescent="0.35"/>
    <row r="24442" s="62" customFormat="1" x14ac:dyDescent="0.35"/>
    <row r="24443" s="62" customFormat="1" x14ac:dyDescent="0.35"/>
    <row r="24444" s="62" customFormat="1" x14ac:dyDescent="0.35"/>
    <row r="24445" s="62" customFormat="1" x14ac:dyDescent="0.35"/>
    <row r="24446" s="62" customFormat="1" x14ac:dyDescent="0.35"/>
    <row r="24447" s="62" customFormat="1" x14ac:dyDescent="0.35"/>
    <row r="24448" s="62" customFormat="1" x14ac:dyDescent="0.35"/>
    <row r="24449" s="62" customFormat="1" x14ac:dyDescent="0.35"/>
    <row r="24450" s="62" customFormat="1" x14ac:dyDescent="0.35"/>
    <row r="24451" s="62" customFormat="1" x14ac:dyDescent="0.35"/>
    <row r="24452" s="62" customFormat="1" x14ac:dyDescent="0.35"/>
    <row r="24453" s="62" customFormat="1" x14ac:dyDescent="0.35"/>
    <row r="24454" s="62" customFormat="1" x14ac:dyDescent="0.35"/>
    <row r="24455" s="62" customFormat="1" x14ac:dyDescent="0.35"/>
    <row r="24456" s="62" customFormat="1" x14ac:dyDescent="0.35"/>
    <row r="24457" s="62" customFormat="1" x14ac:dyDescent="0.35"/>
    <row r="24458" s="62" customFormat="1" x14ac:dyDescent="0.35"/>
    <row r="24459" s="62" customFormat="1" x14ac:dyDescent="0.35"/>
    <row r="24460" s="62" customFormat="1" x14ac:dyDescent="0.35"/>
    <row r="24461" s="62" customFormat="1" x14ac:dyDescent="0.35"/>
    <row r="24462" s="62" customFormat="1" x14ac:dyDescent="0.35"/>
    <row r="24463" s="62" customFormat="1" x14ac:dyDescent="0.35"/>
    <row r="24464" s="62" customFormat="1" x14ac:dyDescent="0.35"/>
    <row r="24465" s="62" customFormat="1" x14ac:dyDescent="0.35"/>
    <row r="24466" s="62" customFormat="1" x14ac:dyDescent="0.35"/>
    <row r="24467" s="62" customFormat="1" x14ac:dyDescent="0.35"/>
    <row r="24468" s="62" customFormat="1" x14ac:dyDescent="0.35"/>
    <row r="24469" s="62" customFormat="1" x14ac:dyDescent="0.35"/>
    <row r="24470" s="62" customFormat="1" x14ac:dyDescent="0.35"/>
    <row r="24471" s="62" customFormat="1" x14ac:dyDescent="0.35"/>
    <row r="24472" s="62" customFormat="1" x14ac:dyDescent="0.35"/>
    <row r="24473" s="62" customFormat="1" x14ac:dyDescent="0.35"/>
    <row r="24474" s="62" customFormat="1" x14ac:dyDescent="0.35"/>
    <row r="24475" s="62" customFormat="1" x14ac:dyDescent="0.35"/>
    <row r="24476" s="62" customFormat="1" x14ac:dyDescent="0.35"/>
    <row r="24477" s="62" customFormat="1" x14ac:dyDescent="0.35"/>
    <row r="24478" s="62" customFormat="1" x14ac:dyDescent="0.35"/>
    <row r="24479" s="62" customFormat="1" x14ac:dyDescent="0.35"/>
    <row r="24480" s="62" customFormat="1" x14ac:dyDescent="0.35"/>
    <row r="24481" s="62" customFormat="1" x14ac:dyDescent="0.35"/>
    <row r="24482" s="62" customFormat="1" x14ac:dyDescent="0.35"/>
    <row r="24483" s="62" customFormat="1" x14ac:dyDescent="0.35"/>
    <row r="24484" s="62" customFormat="1" x14ac:dyDescent="0.35"/>
    <row r="24485" s="62" customFormat="1" x14ac:dyDescent="0.35"/>
    <row r="24486" s="62" customFormat="1" x14ac:dyDescent="0.35"/>
    <row r="24487" s="62" customFormat="1" x14ac:dyDescent="0.35"/>
    <row r="24488" s="62" customFormat="1" x14ac:dyDescent="0.35"/>
    <row r="24489" s="62" customFormat="1" x14ac:dyDescent="0.35"/>
    <row r="24490" s="62" customFormat="1" x14ac:dyDescent="0.35"/>
    <row r="24491" s="62" customFormat="1" x14ac:dyDescent="0.35"/>
    <row r="24492" s="62" customFormat="1" x14ac:dyDescent="0.35"/>
    <row r="24493" s="62" customFormat="1" x14ac:dyDescent="0.35"/>
    <row r="24494" s="62" customFormat="1" x14ac:dyDescent="0.35"/>
    <row r="24495" s="62" customFormat="1" x14ac:dyDescent="0.35"/>
    <row r="24496" s="62" customFormat="1" x14ac:dyDescent="0.35"/>
    <row r="24497" s="62" customFormat="1" x14ac:dyDescent="0.35"/>
    <row r="24498" s="62" customFormat="1" x14ac:dyDescent="0.35"/>
    <row r="24499" s="62" customFormat="1" x14ac:dyDescent="0.35"/>
    <row r="24500" s="62" customFormat="1" x14ac:dyDescent="0.35"/>
    <row r="24501" s="62" customFormat="1" x14ac:dyDescent="0.35"/>
    <row r="24502" s="62" customFormat="1" x14ac:dyDescent="0.35"/>
    <row r="24503" s="62" customFormat="1" x14ac:dyDescent="0.35"/>
    <row r="24504" s="62" customFormat="1" x14ac:dyDescent="0.35"/>
    <row r="24505" s="62" customFormat="1" x14ac:dyDescent="0.35"/>
    <row r="24506" s="62" customFormat="1" x14ac:dyDescent="0.35"/>
    <row r="24507" s="62" customFormat="1" x14ac:dyDescent="0.35"/>
    <row r="24508" s="62" customFormat="1" x14ac:dyDescent="0.35"/>
    <row r="24509" s="62" customFormat="1" x14ac:dyDescent="0.35"/>
    <row r="24510" s="62" customFormat="1" x14ac:dyDescent="0.35"/>
    <row r="24511" s="62" customFormat="1" x14ac:dyDescent="0.35"/>
    <row r="24512" s="62" customFormat="1" x14ac:dyDescent="0.35"/>
    <row r="24513" s="62" customFormat="1" x14ac:dyDescent="0.35"/>
    <row r="24514" s="62" customFormat="1" x14ac:dyDescent="0.35"/>
    <row r="24515" s="62" customFormat="1" x14ac:dyDescent="0.35"/>
    <row r="24516" s="62" customFormat="1" x14ac:dyDescent="0.35"/>
    <row r="24517" s="62" customFormat="1" x14ac:dyDescent="0.35"/>
    <row r="24518" s="62" customFormat="1" x14ac:dyDescent="0.35"/>
    <row r="24519" s="62" customFormat="1" x14ac:dyDescent="0.35"/>
    <row r="24520" s="62" customFormat="1" x14ac:dyDescent="0.35"/>
    <row r="24521" s="62" customFormat="1" x14ac:dyDescent="0.35"/>
    <row r="24522" s="62" customFormat="1" x14ac:dyDescent="0.35"/>
    <row r="24523" s="62" customFormat="1" x14ac:dyDescent="0.35"/>
    <row r="24524" s="62" customFormat="1" x14ac:dyDescent="0.35"/>
    <row r="24525" s="62" customFormat="1" x14ac:dyDescent="0.35"/>
    <row r="24526" s="62" customFormat="1" x14ac:dyDescent="0.35"/>
    <row r="24527" s="62" customFormat="1" x14ac:dyDescent="0.35"/>
    <row r="24528" s="62" customFormat="1" x14ac:dyDescent="0.35"/>
    <row r="24529" s="62" customFormat="1" x14ac:dyDescent="0.35"/>
    <row r="24530" s="62" customFormat="1" x14ac:dyDescent="0.35"/>
    <row r="24531" s="62" customFormat="1" x14ac:dyDescent="0.35"/>
    <row r="24532" s="62" customFormat="1" x14ac:dyDescent="0.35"/>
    <row r="24533" s="62" customFormat="1" x14ac:dyDescent="0.35"/>
    <row r="24534" s="62" customFormat="1" x14ac:dyDescent="0.35"/>
    <row r="24535" s="62" customFormat="1" x14ac:dyDescent="0.35"/>
    <row r="24536" s="62" customFormat="1" x14ac:dyDescent="0.35"/>
    <row r="24537" s="62" customFormat="1" x14ac:dyDescent="0.35"/>
    <row r="24538" s="62" customFormat="1" x14ac:dyDescent="0.35"/>
    <row r="24539" s="62" customFormat="1" x14ac:dyDescent="0.35"/>
    <row r="24540" s="62" customFormat="1" x14ac:dyDescent="0.35"/>
    <row r="24541" s="62" customFormat="1" x14ac:dyDescent="0.35"/>
    <row r="24542" s="62" customFormat="1" x14ac:dyDescent="0.35"/>
    <row r="24543" s="62" customFormat="1" x14ac:dyDescent="0.35"/>
    <row r="24544" s="62" customFormat="1" x14ac:dyDescent="0.35"/>
    <row r="24545" s="62" customFormat="1" x14ac:dyDescent="0.35"/>
    <row r="24546" s="62" customFormat="1" x14ac:dyDescent="0.35"/>
    <row r="24547" s="62" customFormat="1" x14ac:dyDescent="0.35"/>
    <row r="24548" s="62" customFormat="1" x14ac:dyDescent="0.35"/>
    <row r="24549" s="62" customFormat="1" x14ac:dyDescent="0.35"/>
    <row r="24550" s="62" customFormat="1" x14ac:dyDescent="0.35"/>
    <row r="24551" s="62" customFormat="1" x14ac:dyDescent="0.35"/>
    <row r="24552" s="62" customFormat="1" x14ac:dyDescent="0.35"/>
    <row r="24553" s="62" customFormat="1" x14ac:dyDescent="0.35"/>
    <row r="24554" s="62" customFormat="1" x14ac:dyDescent="0.35"/>
    <row r="24555" s="62" customFormat="1" x14ac:dyDescent="0.35"/>
    <row r="24556" s="62" customFormat="1" x14ac:dyDescent="0.35"/>
    <row r="24557" s="62" customFormat="1" x14ac:dyDescent="0.35"/>
    <row r="24558" s="62" customFormat="1" x14ac:dyDescent="0.35"/>
    <row r="24559" s="62" customFormat="1" x14ac:dyDescent="0.35"/>
    <row r="24560" s="62" customFormat="1" x14ac:dyDescent="0.35"/>
    <row r="24561" s="62" customFormat="1" x14ac:dyDescent="0.35"/>
    <row r="24562" s="62" customFormat="1" x14ac:dyDescent="0.35"/>
    <row r="24563" s="62" customFormat="1" x14ac:dyDescent="0.35"/>
    <row r="24564" s="62" customFormat="1" x14ac:dyDescent="0.35"/>
    <row r="24565" s="62" customFormat="1" x14ac:dyDescent="0.35"/>
    <row r="24566" s="62" customFormat="1" x14ac:dyDescent="0.35"/>
    <row r="24567" s="62" customFormat="1" x14ac:dyDescent="0.35"/>
    <row r="24568" s="62" customFormat="1" x14ac:dyDescent="0.35"/>
    <row r="24569" s="62" customFormat="1" x14ac:dyDescent="0.35"/>
    <row r="24570" s="62" customFormat="1" x14ac:dyDescent="0.35"/>
    <row r="24571" s="62" customFormat="1" x14ac:dyDescent="0.35"/>
    <row r="24572" s="62" customFormat="1" x14ac:dyDescent="0.35"/>
    <row r="24573" s="62" customFormat="1" x14ac:dyDescent="0.35"/>
    <row r="24574" s="62" customFormat="1" x14ac:dyDescent="0.35"/>
    <row r="24575" s="62" customFormat="1" x14ac:dyDescent="0.35"/>
    <row r="24576" s="62" customFormat="1" x14ac:dyDescent="0.35"/>
    <row r="24577" s="62" customFormat="1" x14ac:dyDescent="0.35"/>
    <row r="24578" s="62" customFormat="1" x14ac:dyDescent="0.35"/>
    <row r="24579" s="62" customFormat="1" x14ac:dyDescent="0.35"/>
    <row r="24580" s="62" customFormat="1" x14ac:dyDescent="0.35"/>
    <row r="24581" s="62" customFormat="1" x14ac:dyDescent="0.35"/>
    <row r="24582" s="62" customFormat="1" x14ac:dyDescent="0.35"/>
    <row r="24583" s="62" customFormat="1" x14ac:dyDescent="0.35"/>
    <row r="24584" s="62" customFormat="1" x14ac:dyDescent="0.35"/>
    <row r="24585" s="62" customFormat="1" x14ac:dyDescent="0.35"/>
    <row r="24586" s="62" customFormat="1" x14ac:dyDescent="0.35"/>
    <row r="24587" s="62" customFormat="1" x14ac:dyDescent="0.35"/>
    <row r="24588" s="62" customFormat="1" x14ac:dyDescent="0.35"/>
    <row r="24589" s="62" customFormat="1" x14ac:dyDescent="0.35"/>
    <row r="24590" s="62" customFormat="1" x14ac:dyDescent="0.35"/>
    <row r="24591" s="62" customFormat="1" x14ac:dyDescent="0.35"/>
    <row r="24592" s="62" customFormat="1" x14ac:dyDescent="0.35"/>
    <row r="24593" s="62" customFormat="1" x14ac:dyDescent="0.35"/>
    <row r="24594" s="62" customFormat="1" x14ac:dyDescent="0.35"/>
    <row r="24595" s="62" customFormat="1" x14ac:dyDescent="0.35"/>
    <row r="24596" s="62" customFormat="1" x14ac:dyDescent="0.35"/>
    <row r="24597" s="62" customFormat="1" x14ac:dyDescent="0.35"/>
    <row r="24598" s="62" customFormat="1" x14ac:dyDescent="0.35"/>
    <row r="24599" s="62" customFormat="1" x14ac:dyDescent="0.35"/>
    <row r="24600" s="62" customFormat="1" x14ac:dyDescent="0.35"/>
    <row r="24601" s="62" customFormat="1" x14ac:dyDescent="0.35"/>
    <row r="24602" s="62" customFormat="1" x14ac:dyDescent="0.35"/>
    <row r="24603" s="62" customFormat="1" x14ac:dyDescent="0.35"/>
    <row r="24604" s="62" customFormat="1" x14ac:dyDescent="0.35"/>
    <row r="24605" s="62" customFormat="1" x14ac:dyDescent="0.35"/>
    <row r="24606" s="62" customFormat="1" x14ac:dyDescent="0.35"/>
    <row r="24607" s="62" customFormat="1" x14ac:dyDescent="0.35"/>
    <row r="24608" s="62" customFormat="1" x14ac:dyDescent="0.35"/>
    <row r="24609" s="62" customFormat="1" x14ac:dyDescent="0.35"/>
    <row r="24610" s="62" customFormat="1" x14ac:dyDescent="0.35"/>
    <row r="24611" s="62" customFormat="1" x14ac:dyDescent="0.35"/>
    <row r="24612" s="62" customFormat="1" x14ac:dyDescent="0.35"/>
    <row r="24613" s="62" customFormat="1" x14ac:dyDescent="0.35"/>
    <row r="24614" s="62" customFormat="1" x14ac:dyDescent="0.35"/>
    <row r="24615" s="62" customFormat="1" x14ac:dyDescent="0.35"/>
    <row r="24616" s="62" customFormat="1" x14ac:dyDescent="0.35"/>
    <row r="24617" s="62" customFormat="1" x14ac:dyDescent="0.35"/>
    <row r="24618" s="62" customFormat="1" x14ac:dyDescent="0.35"/>
    <row r="24619" s="62" customFormat="1" x14ac:dyDescent="0.35"/>
    <row r="24620" s="62" customFormat="1" x14ac:dyDescent="0.35"/>
    <row r="24621" s="62" customFormat="1" x14ac:dyDescent="0.35"/>
    <row r="24622" s="62" customFormat="1" x14ac:dyDescent="0.35"/>
    <row r="24623" s="62" customFormat="1" x14ac:dyDescent="0.35"/>
    <row r="24624" s="62" customFormat="1" x14ac:dyDescent="0.35"/>
    <row r="24625" s="62" customFormat="1" x14ac:dyDescent="0.35"/>
    <row r="24626" s="62" customFormat="1" x14ac:dyDescent="0.35"/>
    <row r="24627" s="62" customFormat="1" x14ac:dyDescent="0.35"/>
    <row r="24628" s="62" customFormat="1" x14ac:dyDescent="0.35"/>
    <row r="24629" s="62" customFormat="1" x14ac:dyDescent="0.35"/>
    <row r="24630" s="62" customFormat="1" x14ac:dyDescent="0.35"/>
    <row r="24631" s="62" customFormat="1" x14ac:dyDescent="0.35"/>
    <row r="24632" s="62" customFormat="1" x14ac:dyDescent="0.35"/>
    <row r="24633" s="62" customFormat="1" x14ac:dyDescent="0.35"/>
    <row r="24634" s="62" customFormat="1" x14ac:dyDescent="0.35"/>
    <row r="24635" s="62" customFormat="1" x14ac:dyDescent="0.35"/>
    <row r="24636" s="62" customFormat="1" x14ac:dyDescent="0.35"/>
    <row r="24637" s="62" customFormat="1" x14ac:dyDescent="0.35"/>
    <row r="24638" s="62" customFormat="1" x14ac:dyDescent="0.35"/>
    <row r="24639" s="62" customFormat="1" x14ac:dyDescent="0.35"/>
    <row r="24640" s="62" customFormat="1" x14ac:dyDescent="0.35"/>
    <row r="24641" s="62" customFormat="1" x14ac:dyDescent="0.35"/>
    <row r="24642" s="62" customFormat="1" x14ac:dyDescent="0.35"/>
    <row r="24643" s="62" customFormat="1" x14ac:dyDescent="0.35"/>
    <row r="24644" s="62" customFormat="1" x14ac:dyDescent="0.35"/>
    <row r="24645" s="62" customFormat="1" x14ac:dyDescent="0.35"/>
    <row r="24646" s="62" customFormat="1" x14ac:dyDescent="0.35"/>
    <row r="24647" s="62" customFormat="1" x14ac:dyDescent="0.35"/>
    <row r="24648" s="62" customFormat="1" x14ac:dyDescent="0.35"/>
    <row r="24649" s="62" customFormat="1" x14ac:dyDescent="0.35"/>
    <row r="24650" s="62" customFormat="1" x14ac:dyDescent="0.35"/>
    <row r="24651" s="62" customFormat="1" x14ac:dyDescent="0.35"/>
    <row r="24652" s="62" customFormat="1" x14ac:dyDescent="0.35"/>
    <row r="24653" s="62" customFormat="1" x14ac:dyDescent="0.35"/>
    <row r="24654" s="62" customFormat="1" x14ac:dyDescent="0.35"/>
    <row r="24655" s="62" customFormat="1" x14ac:dyDescent="0.35"/>
    <row r="24656" s="62" customFormat="1" x14ac:dyDescent="0.35"/>
    <row r="24657" s="62" customFormat="1" x14ac:dyDescent="0.35"/>
    <row r="24658" s="62" customFormat="1" x14ac:dyDescent="0.35"/>
    <row r="24659" s="62" customFormat="1" x14ac:dyDescent="0.35"/>
    <row r="24660" s="62" customFormat="1" x14ac:dyDescent="0.35"/>
    <row r="24661" s="62" customFormat="1" x14ac:dyDescent="0.35"/>
    <row r="24662" s="62" customFormat="1" x14ac:dyDescent="0.35"/>
    <row r="24663" s="62" customFormat="1" x14ac:dyDescent="0.35"/>
    <row r="24664" s="62" customFormat="1" x14ac:dyDescent="0.35"/>
    <row r="24665" s="62" customFormat="1" x14ac:dyDescent="0.35"/>
    <row r="24666" s="62" customFormat="1" x14ac:dyDescent="0.35"/>
    <row r="24667" s="62" customFormat="1" x14ac:dyDescent="0.35"/>
    <row r="24668" s="62" customFormat="1" x14ac:dyDescent="0.35"/>
    <row r="24669" s="62" customFormat="1" x14ac:dyDescent="0.35"/>
    <row r="24670" s="62" customFormat="1" x14ac:dyDescent="0.35"/>
    <row r="24671" s="62" customFormat="1" x14ac:dyDescent="0.35"/>
    <row r="24672" s="62" customFormat="1" x14ac:dyDescent="0.35"/>
    <row r="24673" s="62" customFormat="1" x14ac:dyDescent="0.35"/>
    <row r="24674" s="62" customFormat="1" x14ac:dyDescent="0.35"/>
    <row r="24675" s="62" customFormat="1" x14ac:dyDescent="0.35"/>
    <row r="24676" s="62" customFormat="1" x14ac:dyDescent="0.35"/>
    <row r="24677" s="62" customFormat="1" x14ac:dyDescent="0.35"/>
    <row r="24678" s="62" customFormat="1" x14ac:dyDescent="0.35"/>
    <row r="24679" s="62" customFormat="1" x14ac:dyDescent="0.35"/>
    <row r="24680" s="62" customFormat="1" x14ac:dyDescent="0.35"/>
    <row r="24681" s="62" customFormat="1" x14ac:dyDescent="0.35"/>
    <row r="24682" s="62" customFormat="1" x14ac:dyDescent="0.35"/>
    <row r="24683" s="62" customFormat="1" x14ac:dyDescent="0.35"/>
    <row r="24684" s="62" customFormat="1" x14ac:dyDescent="0.35"/>
    <row r="24685" s="62" customFormat="1" x14ac:dyDescent="0.35"/>
    <row r="24686" s="62" customFormat="1" x14ac:dyDescent="0.35"/>
    <row r="24687" s="62" customFormat="1" x14ac:dyDescent="0.35"/>
    <row r="24688" s="62" customFormat="1" x14ac:dyDescent="0.35"/>
    <row r="24689" s="62" customFormat="1" x14ac:dyDescent="0.35"/>
    <row r="24690" s="62" customFormat="1" x14ac:dyDescent="0.35"/>
    <row r="24691" s="62" customFormat="1" x14ac:dyDescent="0.35"/>
    <row r="24692" s="62" customFormat="1" x14ac:dyDescent="0.35"/>
    <row r="24693" s="62" customFormat="1" x14ac:dyDescent="0.35"/>
    <row r="24694" s="62" customFormat="1" x14ac:dyDescent="0.35"/>
    <row r="24695" s="62" customFormat="1" x14ac:dyDescent="0.35"/>
    <row r="24696" s="62" customFormat="1" x14ac:dyDescent="0.35"/>
    <row r="24697" s="62" customFormat="1" x14ac:dyDescent="0.35"/>
    <row r="24698" s="62" customFormat="1" x14ac:dyDescent="0.35"/>
    <row r="24699" s="62" customFormat="1" x14ac:dyDescent="0.35"/>
    <row r="24700" s="62" customFormat="1" x14ac:dyDescent="0.35"/>
    <row r="24701" s="62" customFormat="1" x14ac:dyDescent="0.35"/>
    <row r="24702" s="62" customFormat="1" x14ac:dyDescent="0.35"/>
    <row r="24703" s="62" customFormat="1" x14ac:dyDescent="0.35"/>
    <row r="24704" s="62" customFormat="1" x14ac:dyDescent="0.35"/>
    <row r="24705" s="62" customFormat="1" x14ac:dyDescent="0.35"/>
    <row r="24706" s="62" customFormat="1" x14ac:dyDescent="0.35"/>
    <row r="24707" s="62" customFormat="1" x14ac:dyDescent="0.35"/>
    <row r="24708" s="62" customFormat="1" x14ac:dyDescent="0.35"/>
    <row r="24709" s="62" customFormat="1" x14ac:dyDescent="0.35"/>
    <row r="24710" s="62" customFormat="1" x14ac:dyDescent="0.35"/>
    <row r="24711" s="62" customFormat="1" x14ac:dyDescent="0.35"/>
    <row r="24712" s="62" customFormat="1" x14ac:dyDescent="0.35"/>
    <row r="24713" s="62" customFormat="1" x14ac:dyDescent="0.35"/>
    <row r="24714" s="62" customFormat="1" x14ac:dyDescent="0.35"/>
    <row r="24715" s="62" customFormat="1" x14ac:dyDescent="0.35"/>
    <row r="24716" s="62" customFormat="1" x14ac:dyDescent="0.35"/>
    <row r="24717" s="62" customFormat="1" x14ac:dyDescent="0.35"/>
    <row r="24718" s="62" customFormat="1" x14ac:dyDescent="0.35"/>
    <row r="24719" s="62" customFormat="1" x14ac:dyDescent="0.35"/>
    <row r="24720" s="62" customFormat="1" x14ac:dyDescent="0.35"/>
    <row r="24721" s="62" customFormat="1" x14ac:dyDescent="0.35"/>
    <row r="24722" s="62" customFormat="1" x14ac:dyDescent="0.35"/>
    <row r="24723" s="62" customFormat="1" x14ac:dyDescent="0.35"/>
    <row r="24724" s="62" customFormat="1" x14ac:dyDescent="0.35"/>
    <row r="24725" s="62" customFormat="1" x14ac:dyDescent="0.35"/>
    <row r="24726" s="62" customFormat="1" x14ac:dyDescent="0.35"/>
    <row r="24727" s="62" customFormat="1" x14ac:dyDescent="0.35"/>
    <row r="24728" s="62" customFormat="1" x14ac:dyDescent="0.35"/>
    <row r="24729" s="62" customFormat="1" x14ac:dyDescent="0.35"/>
    <row r="24730" s="62" customFormat="1" x14ac:dyDescent="0.35"/>
    <row r="24731" s="62" customFormat="1" x14ac:dyDescent="0.35"/>
    <row r="24732" s="62" customFormat="1" x14ac:dyDescent="0.35"/>
    <row r="24733" s="62" customFormat="1" x14ac:dyDescent="0.35"/>
    <row r="24734" s="62" customFormat="1" x14ac:dyDescent="0.35"/>
    <row r="24735" s="62" customFormat="1" x14ac:dyDescent="0.35"/>
    <row r="24736" s="62" customFormat="1" x14ac:dyDescent="0.35"/>
    <row r="24737" s="62" customFormat="1" x14ac:dyDescent="0.35"/>
    <row r="24738" s="62" customFormat="1" x14ac:dyDescent="0.35"/>
    <row r="24739" s="62" customFormat="1" x14ac:dyDescent="0.35"/>
    <row r="24740" s="62" customFormat="1" x14ac:dyDescent="0.35"/>
    <row r="24741" s="62" customFormat="1" x14ac:dyDescent="0.35"/>
    <row r="24742" s="62" customFormat="1" x14ac:dyDescent="0.35"/>
    <row r="24743" s="62" customFormat="1" x14ac:dyDescent="0.35"/>
    <row r="24744" s="62" customFormat="1" x14ac:dyDescent="0.35"/>
    <row r="24745" s="62" customFormat="1" x14ac:dyDescent="0.35"/>
    <row r="24746" s="62" customFormat="1" x14ac:dyDescent="0.35"/>
    <row r="24747" s="62" customFormat="1" x14ac:dyDescent="0.35"/>
    <row r="24748" s="62" customFormat="1" x14ac:dyDescent="0.35"/>
    <row r="24749" s="62" customFormat="1" x14ac:dyDescent="0.35"/>
    <row r="24750" s="62" customFormat="1" x14ac:dyDescent="0.35"/>
    <row r="24751" s="62" customFormat="1" x14ac:dyDescent="0.35"/>
    <row r="24752" s="62" customFormat="1" x14ac:dyDescent="0.35"/>
    <row r="24753" s="62" customFormat="1" x14ac:dyDescent="0.35"/>
    <row r="24754" s="62" customFormat="1" x14ac:dyDescent="0.35"/>
    <row r="24755" s="62" customFormat="1" x14ac:dyDescent="0.35"/>
    <row r="24756" s="62" customFormat="1" x14ac:dyDescent="0.35"/>
    <row r="24757" s="62" customFormat="1" x14ac:dyDescent="0.35"/>
    <row r="24758" s="62" customFormat="1" x14ac:dyDescent="0.35"/>
    <row r="24759" s="62" customFormat="1" x14ac:dyDescent="0.35"/>
    <row r="24760" s="62" customFormat="1" x14ac:dyDescent="0.35"/>
    <row r="24761" s="62" customFormat="1" x14ac:dyDescent="0.35"/>
    <row r="24762" s="62" customFormat="1" x14ac:dyDescent="0.35"/>
    <row r="24763" s="62" customFormat="1" x14ac:dyDescent="0.35"/>
    <row r="24764" s="62" customFormat="1" x14ac:dyDescent="0.35"/>
    <row r="24765" s="62" customFormat="1" x14ac:dyDescent="0.35"/>
    <row r="24766" s="62" customFormat="1" x14ac:dyDescent="0.35"/>
    <row r="24767" s="62" customFormat="1" x14ac:dyDescent="0.35"/>
    <row r="24768" s="62" customFormat="1" x14ac:dyDescent="0.35"/>
    <row r="24769" s="62" customFormat="1" x14ac:dyDescent="0.35"/>
    <row r="24770" s="62" customFormat="1" x14ac:dyDescent="0.35"/>
    <row r="24771" s="62" customFormat="1" x14ac:dyDescent="0.35"/>
    <row r="24772" s="62" customFormat="1" x14ac:dyDescent="0.35"/>
    <row r="24773" s="62" customFormat="1" x14ac:dyDescent="0.35"/>
    <row r="24774" s="62" customFormat="1" x14ac:dyDescent="0.35"/>
    <row r="24775" s="62" customFormat="1" x14ac:dyDescent="0.35"/>
    <row r="24776" s="62" customFormat="1" x14ac:dyDescent="0.35"/>
    <row r="24777" s="62" customFormat="1" x14ac:dyDescent="0.35"/>
    <row r="24778" s="62" customFormat="1" x14ac:dyDescent="0.35"/>
    <row r="24779" s="62" customFormat="1" x14ac:dyDescent="0.35"/>
    <row r="24780" s="62" customFormat="1" x14ac:dyDescent="0.35"/>
    <row r="24781" s="62" customFormat="1" x14ac:dyDescent="0.35"/>
    <row r="24782" s="62" customFormat="1" x14ac:dyDescent="0.35"/>
    <row r="24783" s="62" customFormat="1" x14ac:dyDescent="0.35"/>
    <row r="24784" s="62" customFormat="1" x14ac:dyDescent="0.35"/>
    <row r="24785" s="62" customFormat="1" x14ac:dyDescent="0.35"/>
    <row r="24786" s="62" customFormat="1" x14ac:dyDescent="0.35"/>
    <row r="24787" s="62" customFormat="1" x14ac:dyDescent="0.35"/>
    <row r="24788" s="62" customFormat="1" x14ac:dyDescent="0.35"/>
    <row r="24789" s="62" customFormat="1" x14ac:dyDescent="0.35"/>
    <row r="24790" s="62" customFormat="1" x14ac:dyDescent="0.35"/>
    <row r="24791" s="62" customFormat="1" x14ac:dyDescent="0.35"/>
    <row r="24792" s="62" customFormat="1" x14ac:dyDescent="0.35"/>
    <row r="24793" s="62" customFormat="1" x14ac:dyDescent="0.35"/>
    <row r="24794" s="62" customFormat="1" x14ac:dyDescent="0.35"/>
    <row r="24795" s="62" customFormat="1" x14ac:dyDescent="0.35"/>
    <row r="24796" s="62" customFormat="1" x14ac:dyDescent="0.35"/>
    <row r="24797" s="62" customFormat="1" x14ac:dyDescent="0.35"/>
    <row r="24798" s="62" customFormat="1" x14ac:dyDescent="0.35"/>
    <row r="24799" s="62" customFormat="1" x14ac:dyDescent="0.35"/>
    <row r="24800" s="62" customFormat="1" x14ac:dyDescent="0.35"/>
    <row r="24801" s="62" customFormat="1" x14ac:dyDescent="0.35"/>
    <row r="24802" s="62" customFormat="1" x14ac:dyDescent="0.35"/>
    <row r="24803" s="62" customFormat="1" x14ac:dyDescent="0.35"/>
    <row r="24804" s="62" customFormat="1" x14ac:dyDescent="0.35"/>
    <row r="24805" s="62" customFormat="1" x14ac:dyDescent="0.35"/>
    <row r="24806" s="62" customFormat="1" x14ac:dyDescent="0.35"/>
    <row r="24807" s="62" customFormat="1" x14ac:dyDescent="0.35"/>
    <row r="24808" s="62" customFormat="1" x14ac:dyDescent="0.35"/>
    <row r="24809" s="62" customFormat="1" x14ac:dyDescent="0.35"/>
    <row r="24810" s="62" customFormat="1" x14ac:dyDescent="0.35"/>
    <row r="24811" s="62" customFormat="1" x14ac:dyDescent="0.35"/>
    <row r="24812" s="62" customFormat="1" x14ac:dyDescent="0.35"/>
    <row r="24813" s="62" customFormat="1" x14ac:dyDescent="0.35"/>
    <row r="24814" s="62" customFormat="1" x14ac:dyDescent="0.35"/>
    <row r="24815" s="62" customFormat="1" x14ac:dyDescent="0.35"/>
    <row r="24816" s="62" customFormat="1" x14ac:dyDescent="0.35"/>
    <row r="24817" s="62" customFormat="1" x14ac:dyDescent="0.35"/>
    <row r="24818" s="62" customFormat="1" x14ac:dyDescent="0.35"/>
    <row r="24819" s="62" customFormat="1" x14ac:dyDescent="0.35"/>
    <row r="24820" s="62" customFormat="1" x14ac:dyDescent="0.35"/>
    <row r="24821" s="62" customFormat="1" x14ac:dyDescent="0.35"/>
    <row r="24822" s="62" customFormat="1" x14ac:dyDescent="0.35"/>
    <row r="24823" s="62" customFormat="1" x14ac:dyDescent="0.35"/>
    <row r="24824" s="62" customFormat="1" x14ac:dyDescent="0.35"/>
    <row r="24825" s="62" customFormat="1" x14ac:dyDescent="0.35"/>
    <row r="24826" s="62" customFormat="1" x14ac:dyDescent="0.35"/>
    <row r="24827" s="62" customFormat="1" x14ac:dyDescent="0.35"/>
    <row r="24828" s="62" customFormat="1" x14ac:dyDescent="0.35"/>
    <row r="24829" s="62" customFormat="1" x14ac:dyDescent="0.35"/>
    <row r="24830" s="62" customFormat="1" x14ac:dyDescent="0.35"/>
    <row r="24831" s="62" customFormat="1" x14ac:dyDescent="0.35"/>
    <row r="24832" s="62" customFormat="1" x14ac:dyDescent="0.35"/>
    <row r="24833" s="62" customFormat="1" x14ac:dyDescent="0.35"/>
    <row r="24834" s="62" customFormat="1" x14ac:dyDescent="0.35"/>
    <row r="24835" s="62" customFormat="1" x14ac:dyDescent="0.35"/>
    <row r="24836" s="62" customFormat="1" x14ac:dyDescent="0.35"/>
    <row r="24837" s="62" customFormat="1" x14ac:dyDescent="0.35"/>
    <row r="24838" s="62" customFormat="1" x14ac:dyDescent="0.35"/>
    <row r="24839" s="62" customFormat="1" x14ac:dyDescent="0.35"/>
    <row r="24840" s="62" customFormat="1" x14ac:dyDescent="0.35"/>
    <row r="24841" s="62" customFormat="1" x14ac:dyDescent="0.35"/>
    <row r="24842" s="62" customFormat="1" x14ac:dyDescent="0.35"/>
    <row r="24843" s="62" customFormat="1" x14ac:dyDescent="0.35"/>
    <row r="24844" s="62" customFormat="1" x14ac:dyDescent="0.35"/>
    <row r="24845" s="62" customFormat="1" x14ac:dyDescent="0.35"/>
    <row r="24846" s="62" customFormat="1" x14ac:dyDescent="0.35"/>
    <row r="24847" s="62" customFormat="1" x14ac:dyDescent="0.35"/>
    <row r="24848" s="62" customFormat="1" x14ac:dyDescent="0.35"/>
    <row r="24849" s="62" customFormat="1" x14ac:dyDescent="0.35"/>
    <row r="24850" s="62" customFormat="1" x14ac:dyDescent="0.35"/>
    <row r="24851" s="62" customFormat="1" x14ac:dyDescent="0.35"/>
    <row r="24852" s="62" customFormat="1" x14ac:dyDescent="0.35"/>
    <row r="24853" s="62" customFormat="1" x14ac:dyDescent="0.35"/>
    <row r="24854" s="62" customFormat="1" x14ac:dyDescent="0.35"/>
    <row r="24855" s="62" customFormat="1" x14ac:dyDescent="0.35"/>
    <row r="24856" s="62" customFormat="1" x14ac:dyDescent="0.35"/>
    <row r="24857" s="62" customFormat="1" x14ac:dyDescent="0.35"/>
    <row r="24858" s="62" customFormat="1" x14ac:dyDescent="0.35"/>
    <row r="24859" s="62" customFormat="1" x14ac:dyDescent="0.35"/>
    <row r="24860" s="62" customFormat="1" x14ac:dyDescent="0.35"/>
    <row r="24861" s="62" customFormat="1" x14ac:dyDescent="0.35"/>
    <row r="24862" s="62" customFormat="1" x14ac:dyDescent="0.35"/>
    <row r="24863" s="62" customFormat="1" x14ac:dyDescent="0.35"/>
    <row r="24864" s="62" customFormat="1" x14ac:dyDescent="0.35"/>
    <row r="24865" s="62" customFormat="1" x14ac:dyDescent="0.35"/>
    <row r="24866" s="62" customFormat="1" x14ac:dyDescent="0.35"/>
    <row r="24867" s="62" customFormat="1" x14ac:dyDescent="0.35"/>
    <row r="24868" s="62" customFormat="1" x14ac:dyDescent="0.35"/>
    <row r="24869" s="62" customFormat="1" x14ac:dyDescent="0.35"/>
    <row r="24870" s="62" customFormat="1" x14ac:dyDescent="0.35"/>
    <row r="24871" s="62" customFormat="1" x14ac:dyDescent="0.35"/>
    <row r="24872" s="62" customFormat="1" x14ac:dyDescent="0.35"/>
    <row r="24873" s="62" customFormat="1" x14ac:dyDescent="0.35"/>
    <row r="24874" s="62" customFormat="1" x14ac:dyDescent="0.35"/>
    <row r="24875" s="62" customFormat="1" x14ac:dyDescent="0.35"/>
    <row r="24876" s="62" customFormat="1" x14ac:dyDescent="0.35"/>
    <row r="24877" s="62" customFormat="1" x14ac:dyDescent="0.35"/>
    <row r="24878" s="62" customFormat="1" x14ac:dyDescent="0.35"/>
    <row r="24879" s="62" customFormat="1" x14ac:dyDescent="0.35"/>
    <row r="24880" s="62" customFormat="1" x14ac:dyDescent="0.35"/>
    <row r="24881" s="62" customFormat="1" x14ac:dyDescent="0.35"/>
    <row r="24882" s="62" customFormat="1" x14ac:dyDescent="0.35"/>
    <row r="24883" s="62" customFormat="1" x14ac:dyDescent="0.35"/>
    <row r="24884" s="62" customFormat="1" x14ac:dyDescent="0.35"/>
    <row r="24885" s="62" customFormat="1" x14ac:dyDescent="0.35"/>
    <row r="24886" s="62" customFormat="1" x14ac:dyDescent="0.35"/>
    <row r="24887" s="62" customFormat="1" x14ac:dyDescent="0.35"/>
    <row r="24888" s="62" customFormat="1" x14ac:dyDescent="0.35"/>
    <row r="24889" s="62" customFormat="1" x14ac:dyDescent="0.35"/>
    <row r="24890" s="62" customFormat="1" x14ac:dyDescent="0.35"/>
    <row r="24891" s="62" customFormat="1" x14ac:dyDescent="0.35"/>
    <row r="24892" s="62" customFormat="1" x14ac:dyDescent="0.35"/>
    <row r="24893" s="62" customFormat="1" x14ac:dyDescent="0.35"/>
    <row r="24894" s="62" customFormat="1" x14ac:dyDescent="0.35"/>
    <row r="24895" s="62" customFormat="1" x14ac:dyDescent="0.35"/>
    <row r="24896" s="62" customFormat="1" x14ac:dyDescent="0.35"/>
    <row r="24897" s="62" customFormat="1" x14ac:dyDescent="0.35"/>
    <row r="24898" s="62" customFormat="1" x14ac:dyDescent="0.35"/>
    <row r="24899" s="62" customFormat="1" x14ac:dyDescent="0.35"/>
    <row r="24900" s="62" customFormat="1" x14ac:dyDescent="0.35"/>
    <row r="24901" s="62" customFormat="1" x14ac:dyDescent="0.35"/>
    <row r="24902" s="62" customFormat="1" x14ac:dyDescent="0.35"/>
    <row r="24903" s="62" customFormat="1" x14ac:dyDescent="0.35"/>
    <row r="24904" s="62" customFormat="1" x14ac:dyDescent="0.35"/>
    <row r="24905" s="62" customFormat="1" x14ac:dyDescent="0.35"/>
    <row r="24906" s="62" customFormat="1" x14ac:dyDescent="0.35"/>
    <row r="24907" s="62" customFormat="1" x14ac:dyDescent="0.35"/>
    <row r="24908" s="62" customFormat="1" x14ac:dyDescent="0.35"/>
    <row r="24909" s="62" customFormat="1" x14ac:dyDescent="0.35"/>
    <row r="24910" s="62" customFormat="1" x14ac:dyDescent="0.35"/>
    <row r="24911" s="62" customFormat="1" x14ac:dyDescent="0.35"/>
    <row r="24912" s="62" customFormat="1" x14ac:dyDescent="0.35"/>
    <row r="24913" s="62" customFormat="1" x14ac:dyDescent="0.35"/>
    <row r="24914" s="62" customFormat="1" x14ac:dyDescent="0.35"/>
    <row r="24915" s="62" customFormat="1" x14ac:dyDescent="0.35"/>
    <row r="24916" s="62" customFormat="1" x14ac:dyDescent="0.35"/>
    <row r="24917" s="62" customFormat="1" x14ac:dyDescent="0.35"/>
    <row r="24918" s="62" customFormat="1" x14ac:dyDescent="0.35"/>
    <row r="24919" s="62" customFormat="1" x14ac:dyDescent="0.35"/>
    <row r="24920" s="62" customFormat="1" x14ac:dyDescent="0.35"/>
    <row r="24921" s="62" customFormat="1" x14ac:dyDescent="0.35"/>
    <row r="24922" s="62" customFormat="1" x14ac:dyDescent="0.35"/>
    <row r="24923" s="62" customFormat="1" x14ac:dyDescent="0.35"/>
    <row r="24924" s="62" customFormat="1" x14ac:dyDescent="0.35"/>
    <row r="24925" s="62" customFormat="1" x14ac:dyDescent="0.35"/>
    <row r="24926" s="62" customFormat="1" x14ac:dyDescent="0.35"/>
    <row r="24927" s="62" customFormat="1" x14ac:dyDescent="0.35"/>
    <row r="24928" s="62" customFormat="1" x14ac:dyDescent="0.35"/>
    <row r="24929" s="62" customFormat="1" x14ac:dyDescent="0.35"/>
    <row r="24930" s="62" customFormat="1" x14ac:dyDescent="0.35"/>
    <row r="24931" s="62" customFormat="1" x14ac:dyDescent="0.35"/>
    <row r="24932" s="62" customFormat="1" x14ac:dyDescent="0.35"/>
    <row r="24933" s="62" customFormat="1" x14ac:dyDescent="0.35"/>
    <row r="24934" s="62" customFormat="1" x14ac:dyDescent="0.35"/>
    <row r="24935" s="62" customFormat="1" x14ac:dyDescent="0.35"/>
    <row r="24936" s="62" customFormat="1" x14ac:dyDescent="0.35"/>
    <row r="24937" s="62" customFormat="1" x14ac:dyDescent="0.35"/>
    <row r="24938" s="62" customFormat="1" x14ac:dyDescent="0.35"/>
    <row r="24939" s="62" customFormat="1" x14ac:dyDescent="0.35"/>
    <row r="24940" s="62" customFormat="1" x14ac:dyDescent="0.35"/>
    <row r="24941" s="62" customFormat="1" x14ac:dyDescent="0.35"/>
    <row r="24942" s="62" customFormat="1" x14ac:dyDescent="0.35"/>
    <row r="24943" s="62" customFormat="1" x14ac:dyDescent="0.35"/>
    <row r="24944" s="62" customFormat="1" x14ac:dyDescent="0.35"/>
    <row r="24945" s="62" customFormat="1" x14ac:dyDescent="0.35"/>
    <row r="24946" s="62" customFormat="1" x14ac:dyDescent="0.35"/>
    <row r="24947" s="62" customFormat="1" x14ac:dyDescent="0.35"/>
    <row r="24948" s="62" customFormat="1" x14ac:dyDescent="0.35"/>
    <row r="24949" s="62" customFormat="1" x14ac:dyDescent="0.35"/>
    <row r="24950" s="62" customFormat="1" x14ac:dyDescent="0.35"/>
    <row r="24951" s="62" customFormat="1" x14ac:dyDescent="0.35"/>
    <row r="24952" s="62" customFormat="1" x14ac:dyDescent="0.35"/>
    <row r="24953" s="62" customFormat="1" x14ac:dyDescent="0.35"/>
    <row r="24954" s="62" customFormat="1" x14ac:dyDescent="0.35"/>
    <row r="24955" s="62" customFormat="1" x14ac:dyDescent="0.35"/>
    <row r="24956" s="62" customFormat="1" x14ac:dyDescent="0.35"/>
    <row r="24957" s="62" customFormat="1" x14ac:dyDescent="0.35"/>
    <row r="24958" s="62" customFormat="1" x14ac:dyDescent="0.35"/>
    <row r="24959" s="62" customFormat="1" x14ac:dyDescent="0.35"/>
    <row r="24960" s="62" customFormat="1" x14ac:dyDescent="0.35"/>
    <row r="24961" s="62" customFormat="1" x14ac:dyDescent="0.35"/>
    <row r="24962" s="62" customFormat="1" x14ac:dyDescent="0.35"/>
    <row r="24963" s="62" customFormat="1" x14ac:dyDescent="0.35"/>
    <row r="24964" s="62" customFormat="1" x14ac:dyDescent="0.35"/>
    <row r="24965" s="62" customFormat="1" x14ac:dyDescent="0.35"/>
    <row r="24966" s="62" customFormat="1" x14ac:dyDescent="0.35"/>
    <row r="24967" s="62" customFormat="1" x14ac:dyDescent="0.35"/>
    <row r="24968" s="62" customFormat="1" x14ac:dyDescent="0.35"/>
    <row r="24969" s="62" customFormat="1" x14ac:dyDescent="0.35"/>
    <row r="24970" s="62" customFormat="1" x14ac:dyDescent="0.35"/>
    <row r="24971" s="62" customFormat="1" x14ac:dyDescent="0.35"/>
    <row r="24972" s="62" customFormat="1" x14ac:dyDescent="0.35"/>
    <row r="24973" s="62" customFormat="1" x14ac:dyDescent="0.35"/>
    <row r="24974" s="62" customFormat="1" x14ac:dyDescent="0.35"/>
    <row r="24975" s="62" customFormat="1" x14ac:dyDescent="0.35"/>
    <row r="24976" s="62" customFormat="1" x14ac:dyDescent="0.35"/>
    <row r="24977" s="62" customFormat="1" x14ac:dyDescent="0.35"/>
    <row r="24978" s="62" customFormat="1" x14ac:dyDescent="0.35"/>
    <row r="24979" s="62" customFormat="1" x14ac:dyDescent="0.35"/>
    <row r="24980" s="62" customFormat="1" x14ac:dyDescent="0.35"/>
    <row r="24981" s="62" customFormat="1" x14ac:dyDescent="0.35"/>
    <row r="24982" s="62" customFormat="1" x14ac:dyDescent="0.35"/>
    <row r="24983" s="62" customFormat="1" x14ac:dyDescent="0.35"/>
    <row r="24984" s="62" customFormat="1" x14ac:dyDescent="0.35"/>
    <row r="24985" s="62" customFormat="1" x14ac:dyDescent="0.35"/>
    <row r="24986" s="62" customFormat="1" x14ac:dyDescent="0.35"/>
    <row r="24987" s="62" customFormat="1" x14ac:dyDescent="0.35"/>
    <row r="24988" s="62" customFormat="1" x14ac:dyDescent="0.35"/>
    <row r="24989" s="62" customFormat="1" x14ac:dyDescent="0.35"/>
    <row r="24990" s="62" customFormat="1" x14ac:dyDescent="0.35"/>
    <row r="24991" s="62" customFormat="1" x14ac:dyDescent="0.35"/>
    <row r="24992" s="62" customFormat="1" x14ac:dyDescent="0.35"/>
    <row r="24993" s="62" customFormat="1" x14ac:dyDescent="0.35"/>
    <row r="24994" s="62" customFormat="1" x14ac:dyDescent="0.35"/>
    <row r="24995" s="62" customFormat="1" x14ac:dyDescent="0.35"/>
    <row r="24996" s="62" customFormat="1" x14ac:dyDescent="0.35"/>
    <row r="24997" s="62" customFormat="1" x14ac:dyDescent="0.35"/>
    <row r="24998" s="62" customFormat="1" x14ac:dyDescent="0.35"/>
    <row r="24999" s="62" customFormat="1" x14ac:dyDescent="0.35"/>
    <row r="25000" s="62" customFormat="1" x14ac:dyDescent="0.35"/>
    <row r="25001" s="62" customFormat="1" x14ac:dyDescent="0.35"/>
    <row r="25002" s="62" customFormat="1" x14ac:dyDescent="0.35"/>
    <row r="25003" s="62" customFormat="1" x14ac:dyDescent="0.35"/>
    <row r="25004" s="62" customFormat="1" x14ac:dyDescent="0.35"/>
    <row r="25005" s="62" customFormat="1" x14ac:dyDescent="0.35"/>
    <row r="25006" s="62" customFormat="1" x14ac:dyDescent="0.35"/>
    <row r="25007" s="62" customFormat="1" x14ac:dyDescent="0.35"/>
    <row r="25008" s="62" customFormat="1" x14ac:dyDescent="0.35"/>
    <row r="25009" s="62" customFormat="1" x14ac:dyDescent="0.35"/>
    <row r="25010" s="62" customFormat="1" x14ac:dyDescent="0.35"/>
    <row r="25011" s="62" customFormat="1" x14ac:dyDescent="0.35"/>
    <row r="25012" s="62" customFormat="1" x14ac:dyDescent="0.35"/>
    <row r="25013" s="62" customFormat="1" x14ac:dyDescent="0.35"/>
    <row r="25014" s="62" customFormat="1" x14ac:dyDescent="0.35"/>
    <row r="25015" s="62" customFormat="1" x14ac:dyDescent="0.35"/>
    <row r="25016" s="62" customFormat="1" x14ac:dyDescent="0.35"/>
    <row r="25017" s="62" customFormat="1" x14ac:dyDescent="0.35"/>
    <row r="25018" s="62" customFormat="1" x14ac:dyDescent="0.35"/>
    <row r="25019" s="62" customFormat="1" x14ac:dyDescent="0.35"/>
    <row r="25020" s="62" customFormat="1" x14ac:dyDescent="0.35"/>
    <row r="25021" s="62" customFormat="1" x14ac:dyDescent="0.35"/>
    <row r="25022" s="62" customFormat="1" x14ac:dyDescent="0.35"/>
    <row r="25023" s="62" customFormat="1" x14ac:dyDescent="0.35"/>
    <row r="25024" s="62" customFormat="1" x14ac:dyDescent="0.35"/>
    <row r="25025" s="62" customFormat="1" x14ac:dyDescent="0.35"/>
    <row r="25026" s="62" customFormat="1" x14ac:dyDescent="0.35"/>
    <row r="25027" s="62" customFormat="1" x14ac:dyDescent="0.35"/>
    <row r="25028" s="62" customFormat="1" x14ac:dyDescent="0.35"/>
    <row r="25029" s="62" customFormat="1" x14ac:dyDescent="0.35"/>
    <row r="25030" s="62" customFormat="1" x14ac:dyDescent="0.35"/>
    <row r="25031" s="62" customFormat="1" x14ac:dyDescent="0.35"/>
    <row r="25032" s="62" customFormat="1" x14ac:dyDescent="0.35"/>
    <row r="25033" s="62" customFormat="1" x14ac:dyDescent="0.35"/>
    <row r="25034" s="62" customFormat="1" x14ac:dyDescent="0.35"/>
    <row r="25035" s="62" customFormat="1" x14ac:dyDescent="0.35"/>
    <row r="25036" s="62" customFormat="1" x14ac:dyDescent="0.35"/>
    <row r="25037" s="62" customFormat="1" x14ac:dyDescent="0.35"/>
    <row r="25038" s="62" customFormat="1" x14ac:dyDescent="0.35"/>
    <row r="25039" s="62" customFormat="1" x14ac:dyDescent="0.35"/>
    <row r="25040" s="62" customFormat="1" x14ac:dyDescent="0.35"/>
    <row r="25041" s="62" customFormat="1" x14ac:dyDescent="0.35"/>
    <row r="25042" s="62" customFormat="1" x14ac:dyDescent="0.35"/>
    <row r="25043" s="62" customFormat="1" x14ac:dyDescent="0.35"/>
    <row r="25044" s="62" customFormat="1" x14ac:dyDescent="0.35"/>
    <row r="25045" s="62" customFormat="1" x14ac:dyDescent="0.35"/>
    <row r="25046" s="62" customFormat="1" x14ac:dyDescent="0.35"/>
    <row r="25047" s="62" customFormat="1" x14ac:dyDescent="0.35"/>
    <row r="25048" s="62" customFormat="1" x14ac:dyDescent="0.35"/>
    <row r="25049" s="62" customFormat="1" x14ac:dyDescent="0.35"/>
    <row r="25050" s="62" customFormat="1" x14ac:dyDescent="0.35"/>
    <row r="25051" s="62" customFormat="1" x14ac:dyDescent="0.35"/>
    <row r="25052" s="62" customFormat="1" x14ac:dyDescent="0.35"/>
    <row r="25053" s="62" customFormat="1" x14ac:dyDescent="0.35"/>
    <row r="25054" s="62" customFormat="1" x14ac:dyDescent="0.35"/>
    <row r="25055" s="62" customFormat="1" x14ac:dyDescent="0.35"/>
    <row r="25056" s="62" customFormat="1" x14ac:dyDescent="0.35"/>
    <row r="25057" s="62" customFormat="1" x14ac:dyDescent="0.35"/>
    <row r="25058" s="62" customFormat="1" x14ac:dyDescent="0.35"/>
    <row r="25059" s="62" customFormat="1" x14ac:dyDescent="0.35"/>
    <row r="25060" s="62" customFormat="1" x14ac:dyDescent="0.35"/>
    <row r="25061" s="62" customFormat="1" x14ac:dyDescent="0.35"/>
    <row r="25062" s="62" customFormat="1" x14ac:dyDescent="0.35"/>
    <row r="25063" s="62" customFormat="1" x14ac:dyDescent="0.35"/>
    <row r="25064" s="62" customFormat="1" x14ac:dyDescent="0.35"/>
    <row r="25065" s="62" customFormat="1" x14ac:dyDescent="0.35"/>
    <row r="25066" s="62" customFormat="1" x14ac:dyDescent="0.35"/>
    <row r="25067" s="62" customFormat="1" x14ac:dyDescent="0.35"/>
    <row r="25068" s="62" customFormat="1" x14ac:dyDescent="0.35"/>
    <row r="25069" s="62" customFormat="1" x14ac:dyDescent="0.35"/>
    <row r="25070" s="62" customFormat="1" x14ac:dyDescent="0.35"/>
    <row r="25071" s="62" customFormat="1" x14ac:dyDescent="0.35"/>
    <row r="25072" s="62" customFormat="1" x14ac:dyDescent="0.35"/>
    <row r="25073" s="62" customFormat="1" x14ac:dyDescent="0.35"/>
    <row r="25074" s="62" customFormat="1" x14ac:dyDescent="0.35"/>
    <row r="25075" s="62" customFormat="1" x14ac:dyDescent="0.35"/>
    <row r="25076" s="62" customFormat="1" x14ac:dyDescent="0.35"/>
    <row r="25077" s="62" customFormat="1" x14ac:dyDescent="0.35"/>
    <row r="25078" s="62" customFormat="1" x14ac:dyDescent="0.35"/>
    <row r="25079" s="62" customFormat="1" x14ac:dyDescent="0.35"/>
    <row r="25080" s="62" customFormat="1" x14ac:dyDescent="0.35"/>
    <row r="25081" s="62" customFormat="1" x14ac:dyDescent="0.35"/>
    <row r="25082" s="62" customFormat="1" x14ac:dyDescent="0.35"/>
    <row r="25083" s="62" customFormat="1" x14ac:dyDescent="0.35"/>
    <row r="25084" s="62" customFormat="1" x14ac:dyDescent="0.35"/>
    <row r="25085" s="62" customFormat="1" x14ac:dyDescent="0.35"/>
    <row r="25086" s="62" customFormat="1" x14ac:dyDescent="0.35"/>
    <row r="25087" s="62" customFormat="1" x14ac:dyDescent="0.35"/>
    <row r="25088" s="62" customFormat="1" x14ac:dyDescent="0.35"/>
    <row r="25089" s="62" customFormat="1" x14ac:dyDescent="0.35"/>
    <row r="25090" s="62" customFormat="1" x14ac:dyDescent="0.35"/>
    <row r="25091" s="62" customFormat="1" x14ac:dyDescent="0.35"/>
    <row r="25092" s="62" customFormat="1" x14ac:dyDescent="0.35"/>
    <row r="25093" s="62" customFormat="1" x14ac:dyDescent="0.35"/>
    <row r="25094" s="62" customFormat="1" x14ac:dyDescent="0.35"/>
    <row r="25095" s="62" customFormat="1" x14ac:dyDescent="0.35"/>
    <row r="25096" s="62" customFormat="1" x14ac:dyDescent="0.35"/>
    <row r="25097" s="62" customFormat="1" x14ac:dyDescent="0.35"/>
    <row r="25098" s="62" customFormat="1" x14ac:dyDescent="0.35"/>
    <row r="25099" s="62" customFormat="1" x14ac:dyDescent="0.35"/>
    <row r="25100" s="62" customFormat="1" x14ac:dyDescent="0.35"/>
    <row r="25101" s="62" customFormat="1" x14ac:dyDescent="0.35"/>
    <row r="25102" s="62" customFormat="1" x14ac:dyDescent="0.35"/>
    <row r="25103" s="62" customFormat="1" x14ac:dyDescent="0.35"/>
    <row r="25104" s="62" customFormat="1" x14ac:dyDescent="0.35"/>
    <row r="25105" s="62" customFormat="1" x14ac:dyDescent="0.35"/>
    <row r="25106" s="62" customFormat="1" x14ac:dyDescent="0.35"/>
    <row r="25107" s="62" customFormat="1" x14ac:dyDescent="0.35"/>
    <row r="25108" s="62" customFormat="1" x14ac:dyDescent="0.35"/>
    <row r="25109" s="62" customFormat="1" x14ac:dyDescent="0.35"/>
    <row r="25110" s="62" customFormat="1" x14ac:dyDescent="0.35"/>
    <row r="25111" s="62" customFormat="1" x14ac:dyDescent="0.35"/>
    <row r="25112" s="62" customFormat="1" x14ac:dyDescent="0.35"/>
    <row r="25113" s="62" customFormat="1" x14ac:dyDescent="0.35"/>
    <row r="25114" s="62" customFormat="1" x14ac:dyDescent="0.35"/>
    <row r="25115" s="62" customFormat="1" x14ac:dyDescent="0.35"/>
    <row r="25116" s="62" customFormat="1" x14ac:dyDescent="0.35"/>
    <row r="25117" s="62" customFormat="1" x14ac:dyDescent="0.35"/>
    <row r="25118" s="62" customFormat="1" x14ac:dyDescent="0.35"/>
    <row r="25119" s="62" customFormat="1" x14ac:dyDescent="0.35"/>
    <row r="25120" s="62" customFormat="1" x14ac:dyDescent="0.35"/>
    <row r="25121" s="62" customFormat="1" x14ac:dyDescent="0.35"/>
    <row r="25122" s="62" customFormat="1" x14ac:dyDescent="0.35"/>
    <row r="25123" s="62" customFormat="1" x14ac:dyDescent="0.35"/>
    <row r="25124" s="62" customFormat="1" x14ac:dyDescent="0.35"/>
    <row r="25125" s="62" customFormat="1" x14ac:dyDescent="0.35"/>
    <row r="25126" s="62" customFormat="1" x14ac:dyDescent="0.35"/>
    <row r="25127" s="62" customFormat="1" x14ac:dyDescent="0.35"/>
    <row r="25128" s="62" customFormat="1" x14ac:dyDescent="0.35"/>
    <row r="25129" s="62" customFormat="1" x14ac:dyDescent="0.35"/>
    <row r="25130" s="62" customFormat="1" x14ac:dyDescent="0.35"/>
    <row r="25131" s="62" customFormat="1" x14ac:dyDescent="0.35"/>
    <row r="25132" s="62" customFormat="1" x14ac:dyDescent="0.35"/>
    <row r="25133" s="62" customFormat="1" x14ac:dyDescent="0.35"/>
    <row r="25134" s="62" customFormat="1" x14ac:dyDescent="0.35"/>
    <row r="25135" s="62" customFormat="1" x14ac:dyDescent="0.35"/>
    <row r="25136" s="62" customFormat="1" x14ac:dyDescent="0.35"/>
    <row r="25137" s="62" customFormat="1" x14ac:dyDescent="0.35"/>
    <row r="25138" s="62" customFormat="1" x14ac:dyDescent="0.35"/>
    <row r="25139" s="62" customFormat="1" x14ac:dyDescent="0.35"/>
    <row r="25140" s="62" customFormat="1" x14ac:dyDescent="0.35"/>
    <row r="25141" s="62" customFormat="1" x14ac:dyDescent="0.35"/>
    <row r="25142" s="62" customFormat="1" x14ac:dyDescent="0.35"/>
    <row r="25143" s="62" customFormat="1" x14ac:dyDescent="0.35"/>
    <row r="25144" s="62" customFormat="1" x14ac:dyDescent="0.35"/>
    <row r="25145" s="62" customFormat="1" x14ac:dyDescent="0.35"/>
    <row r="25146" s="62" customFormat="1" x14ac:dyDescent="0.35"/>
    <row r="25147" s="62" customFormat="1" x14ac:dyDescent="0.35"/>
    <row r="25148" s="62" customFormat="1" x14ac:dyDescent="0.35"/>
    <row r="25149" s="62" customFormat="1" x14ac:dyDescent="0.35"/>
    <row r="25150" s="62" customFormat="1" x14ac:dyDescent="0.35"/>
    <row r="25151" s="62" customFormat="1" x14ac:dyDescent="0.35"/>
    <row r="25152" s="62" customFormat="1" x14ac:dyDescent="0.35"/>
    <row r="25153" s="62" customFormat="1" x14ac:dyDescent="0.35"/>
    <row r="25154" s="62" customFormat="1" x14ac:dyDescent="0.35"/>
    <row r="25155" s="62" customFormat="1" x14ac:dyDescent="0.35"/>
    <row r="25156" s="62" customFormat="1" x14ac:dyDescent="0.35"/>
    <row r="25157" s="62" customFormat="1" x14ac:dyDescent="0.35"/>
    <row r="25158" s="62" customFormat="1" x14ac:dyDescent="0.35"/>
    <row r="25159" s="62" customFormat="1" x14ac:dyDescent="0.35"/>
    <row r="25160" s="62" customFormat="1" x14ac:dyDescent="0.35"/>
    <row r="25161" s="62" customFormat="1" x14ac:dyDescent="0.35"/>
    <row r="25162" s="62" customFormat="1" x14ac:dyDescent="0.35"/>
    <row r="25163" s="62" customFormat="1" x14ac:dyDescent="0.35"/>
    <row r="25164" s="62" customFormat="1" x14ac:dyDescent="0.35"/>
    <row r="25165" s="62" customFormat="1" x14ac:dyDescent="0.35"/>
    <row r="25166" s="62" customFormat="1" x14ac:dyDescent="0.35"/>
    <row r="25167" s="62" customFormat="1" x14ac:dyDescent="0.35"/>
    <row r="25168" s="62" customFormat="1" x14ac:dyDescent="0.35"/>
    <row r="25169" s="62" customFormat="1" x14ac:dyDescent="0.35"/>
    <row r="25170" s="62" customFormat="1" x14ac:dyDescent="0.35"/>
    <row r="25171" s="62" customFormat="1" x14ac:dyDescent="0.35"/>
    <row r="25172" s="62" customFormat="1" x14ac:dyDescent="0.35"/>
    <row r="25173" s="62" customFormat="1" x14ac:dyDescent="0.35"/>
    <row r="25174" s="62" customFormat="1" x14ac:dyDescent="0.35"/>
    <row r="25175" s="62" customFormat="1" x14ac:dyDescent="0.35"/>
    <row r="25176" s="62" customFormat="1" x14ac:dyDescent="0.35"/>
    <row r="25177" s="62" customFormat="1" x14ac:dyDescent="0.35"/>
    <row r="25178" s="62" customFormat="1" x14ac:dyDescent="0.35"/>
    <row r="25179" s="62" customFormat="1" x14ac:dyDescent="0.35"/>
    <row r="25180" s="62" customFormat="1" x14ac:dyDescent="0.35"/>
    <row r="25181" s="62" customFormat="1" x14ac:dyDescent="0.35"/>
    <row r="25182" s="62" customFormat="1" x14ac:dyDescent="0.35"/>
    <row r="25183" s="62" customFormat="1" x14ac:dyDescent="0.35"/>
    <row r="25184" s="62" customFormat="1" x14ac:dyDescent="0.35"/>
    <row r="25185" s="62" customFormat="1" x14ac:dyDescent="0.35"/>
    <row r="25186" s="62" customFormat="1" x14ac:dyDescent="0.35"/>
    <row r="25187" s="62" customFormat="1" x14ac:dyDescent="0.35"/>
    <row r="25188" s="62" customFormat="1" x14ac:dyDescent="0.35"/>
    <row r="25189" s="62" customFormat="1" x14ac:dyDescent="0.35"/>
    <row r="25190" s="62" customFormat="1" x14ac:dyDescent="0.35"/>
    <row r="25191" s="62" customFormat="1" x14ac:dyDescent="0.35"/>
    <row r="25192" s="62" customFormat="1" x14ac:dyDescent="0.35"/>
    <row r="25193" s="62" customFormat="1" x14ac:dyDescent="0.35"/>
    <row r="25194" s="62" customFormat="1" x14ac:dyDescent="0.35"/>
    <row r="25195" s="62" customFormat="1" x14ac:dyDescent="0.35"/>
    <row r="25196" s="62" customFormat="1" x14ac:dyDescent="0.35"/>
    <row r="25197" s="62" customFormat="1" x14ac:dyDescent="0.35"/>
    <row r="25198" s="62" customFormat="1" x14ac:dyDescent="0.35"/>
    <row r="25199" s="62" customFormat="1" x14ac:dyDescent="0.35"/>
    <row r="25200" s="62" customFormat="1" x14ac:dyDescent="0.35"/>
    <row r="25201" s="62" customFormat="1" x14ac:dyDescent="0.35"/>
    <row r="25202" s="62" customFormat="1" x14ac:dyDescent="0.35"/>
    <row r="25203" s="62" customFormat="1" x14ac:dyDescent="0.35"/>
    <row r="25204" s="62" customFormat="1" x14ac:dyDescent="0.35"/>
    <row r="25205" s="62" customFormat="1" x14ac:dyDescent="0.35"/>
    <row r="25206" s="62" customFormat="1" x14ac:dyDescent="0.35"/>
    <row r="25207" s="62" customFormat="1" x14ac:dyDescent="0.35"/>
    <row r="25208" s="62" customFormat="1" x14ac:dyDescent="0.35"/>
    <row r="25209" s="62" customFormat="1" x14ac:dyDescent="0.35"/>
    <row r="25210" s="62" customFormat="1" x14ac:dyDescent="0.35"/>
    <row r="25211" s="62" customFormat="1" x14ac:dyDescent="0.35"/>
    <row r="25212" s="62" customFormat="1" x14ac:dyDescent="0.35"/>
    <row r="25213" s="62" customFormat="1" x14ac:dyDescent="0.35"/>
    <row r="25214" s="62" customFormat="1" x14ac:dyDescent="0.35"/>
    <row r="25215" s="62" customFormat="1" x14ac:dyDescent="0.35"/>
    <row r="25216" s="62" customFormat="1" x14ac:dyDescent="0.35"/>
    <row r="25217" s="62" customFormat="1" x14ac:dyDescent="0.35"/>
    <row r="25218" s="62" customFormat="1" x14ac:dyDescent="0.35"/>
    <row r="25219" s="62" customFormat="1" x14ac:dyDescent="0.35"/>
    <row r="25220" s="62" customFormat="1" x14ac:dyDescent="0.35"/>
    <row r="25221" s="62" customFormat="1" x14ac:dyDescent="0.35"/>
    <row r="25222" s="62" customFormat="1" x14ac:dyDescent="0.35"/>
    <row r="25223" s="62" customFormat="1" x14ac:dyDescent="0.35"/>
    <row r="25224" s="62" customFormat="1" x14ac:dyDescent="0.35"/>
    <row r="25225" s="62" customFormat="1" x14ac:dyDescent="0.35"/>
    <row r="25226" s="62" customFormat="1" x14ac:dyDescent="0.35"/>
    <row r="25227" s="62" customFormat="1" x14ac:dyDescent="0.35"/>
    <row r="25228" s="62" customFormat="1" x14ac:dyDescent="0.35"/>
    <row r="25229" s="62" customFormat="1" x14ac:dyDescent="0.35"/>
    <row r="25230" s="62" customFormat="1" x14ac:dyDescent="0.35"/>
    <row r="25231" s="62" customFormat="1" x14ac:dyDescent="0.35"/>
    <row r="25232" s="62" customFormat="1" x14ac:dyDescent="0.35"/>
    <row r="25233" s="62" customFormat="1" x14ac:dyDescent="0.35"/>
    <row r="25234" s="62" customFormat="1" x14ac:dyDescent="0.35"/>
    <row r="25235" s="62" customFormat="1" x14ac:dyDescent="0.35"/>
    <row r="25236" s="62" customFormat="1" x14ac:dyDescent="0.35"/>
    <row r="25237" s="62" customFormat="1" x14ac:dyDescent="0.35"/>
    <row r="25238" s="62" customFormat="1" x14ac:dyDescent="0.35"/>
    <row r="25239" s="62" customFormat="1" x14ac:dyDescent="0.35"/>
    <row r="25240" s="62" customFormat="1" x14ac:dyDescent="0.35"/>
    <row r="25241" s="62" customFormat="1" x14ac:dyDescent="0.35"/>
    <row r="25242" s="62" customFormat="1" x14ac:dyDescent="0.35"/>
    <row r="25243" s="62" customFormat="1" x14ac:dyDescent="0.35"/>
    <row r="25244" s="62" customFormat="1" x14ac:dyDescent="0.35"/>
    <row r="25245" s="62" customFormat="1" x14ac:dyDescent="0.35"/>
    <row r="25246" s="62" customFormat="1" x14ac:dyDescent="0.35"/>
    <row r="25247" s="62" customFormat="1" x14ac:dyDescent="0.35"/>
    <row r="25248" s="62" customFormat="1" x14ac:dyDescent="0.35"/>
    <row r="25249" s="62" customFormat="1" x14ac:dyDescent="0.35"/>
    <row r="25250" s="62" customFormat="1" x14ac:dyDescent="0.35"/>
    <row r="25251" s="62" customFormat="1" x14ac:dyDescent="0.35"/>
    <row r="25252" s="62" customFormat="1" x14ac:dyDescent="0.35"/>
    <row r="25253" s="62" customFormat="1" x14ac:dyDescent="0.35"/>
    <row r="25254" s="62" customFormat="1" x14ac:dyDescent="0.35"/>
    <row r="25255" s="62" customFormat="1" x14ac:dyDescent="0.35"/>
    <row r="25256" s="62" customFormat="1" x14ac:dyDescent="0.35"/>
    <row r="25257" s="62" customFormat="1" x14ac:dyDescent="0.35"/>
    <row r="25258" s="62" customFormat="1" x14ac:dyDescent="0.35"/>
    <row r="25259" s="62" customFormat="1" x14ac:dyDescent="0.35"/>
    <row r="25260" s="62" customFormat="1" x14ac:dyDescent="0.35"/>
    <row r="25261" s="62" customFormat="1" x14ac:dyDescent="0.35"/>
    <row r="25262" s="62" customFormat="1" x14ac:dyDescent="0.35"/>
    <row r="25263" s="62" customFormat="1" x14ac:dyDescent="0.35"/>
    <row r="25264" s="62" customFormat="1" x14ac:dyDescent="0.35"/>
    <row r="25265" s="62" customFormat="1" x14ac:dyDescent="0.35"/>
    <row r="25266" s="62" customFormat="1" x14ac:dyDescent="0.35"/>
    <row r="25267" s="62" customFormat="1" x14ac:dyDescent="0.35"/>
    <row r="25268" s="62" customFormat="1" x14ac:dyDescent="0.35"/>
    <row r="25269" s="62" customFormat="1" x14ac:dyDescent="0.35"/>
    <row r="25270" s="62" customFormat="1" x14ac:dyDescent="0.35"/>
    <row r="25271" s="62" customFormat="1" x14ac:dyDescent="0.35"/>
    <row r="25272" s="62" customFormat="1" x14ac:dyDescent="0.35"/>
    <row r="25273" s="62" customFormat="1" x14ac:dyDescent="0.35"/>
    <row r="25274" s="62" customFormat="1" x14ac:dyDescent="0.35"/>
    <row r="25275" s="62" customFormat="1" x14ac:dyDescent="0.35"/>
    <row r="25276" s="62" customFormat="1" x14ac:dyDescent="0.35"/>
    <row r="25277" s="62" customFormat="1" x14ac:dyDescent="0.35"/>
    <row r="25278" s="62" customFormat="1" x14ac:dyDescent="0.35"/>
    <row r="25279" s="62" customFormat="1" x14ac:dyDescent="0.35"/>
    <row r="25280" s="62" customFormat="1" x14ac:dyDescent="0.35"/>
    <row r="25281" s="62" customFormat="1" x14ac:dyDescent="0.35"/>
    <row r="25282" s="62" customFormat="1" x14ac:dyDescent="0.35"/>
    <row r="25283" s="62" customFormat="1" x14ac:dyDescent="0.35"/>
    <row r="25284" s="62" customFormat="1" x14ac:dyDescent="0.35"/>
    <row r="25285" s="62" customFormat="1" x14ac:dyDescent="0.35"/>
    <row r="25286" s="62" customFormat="1" x14ac:dyDescent="0.35"/>
    <row r="25287" s="62" customFormat="1" x14ac:dyDescent="0.35"/>
    <row r="25288" s="62" customFormat="1" x14ac:dyDescent="0.35"/>
    <row r="25289" s="62" customFormat="1" x14ac:dyDescent="0.35"/>
    <row r="25290" s="62" customFormat="1" x14ac:dyDescent="0.35"/>
    <row r="25291" s="62" customFormat="1" x14ac:dyDescent="0.35"/>
    <row r="25292" s="62" customFormat="1" x14ac:dyDescent="0.35"/>
    <row r="25293" s="62" customFormat="1" x14ac:dyDescent="0.35"/>
    <row r="25294" s="62" customFormat="1" x14ac:dyDescent="0.35"/>
    <row r="25295" s="62" customFormat="1" x14ac:dyDescent="0.35"/>
    <row r="25296" s="62" customFormat="1" x14ac:dyDescent="0.35"/>
    <row r="25297" s="62" customFormat="1" x14ac:dyDescent="0.35"/>
    <row r="25298" s="62" customFormat="1" x14ac:dyDescent="0.35"/>
    <row r="25299" s="62" customFormat="1" x14ac:dyDescent="0.35"/>
    <row r="25300" s="62" customFormat="1" x14ac:dyDescent="0.35"/>
    <row r="25301" s="62" customFormat="1" x14ac:dyDescent="0.35"/>
    <row r="25302" s="62" customFormat="1" x14ac:dyDescent="0.35"/>
    <row r="25303" s="62" customFormat="1" x14ac:dyDescent="0.35"/>
    <row r="25304" s="62" customFormat="1" x14ac:dyDescent="0.35"/>
    <row r="25305" s="62" customFormat="1" x14ac:dyDescent="0.35"/>
    <row r="25306" s="62" customFormat="1" x14ac:dyDescent="0.35"/>
    <row r="25307" s="62" customFormat="1" x14ac:dyDescent="0.35"/>
    <row r="25308" s="62" customFormat="1" x14ac:dyDescent="0.35"/>
    <row r="25309" s="62" customFormat="1" x14ac:dyDescent="0.35"/>
    <row r="25310" s="62" customFormat="1" x14ac:dyDescent="0.35"/>
    <row r="25311" s="62" customFormat="1" x14ac:dyDescent="0.35"/>
    <row r="25312" s="62" customFormat="1" x14ac:dyDescent="0.35"/>
    <row r="25313" s="62" customFormat="1" x14ac:dyDescent="0.35"/>
    <row r="25314" s="62" customFormat="1" x14ac:dyDescent="0.35"/>
    <row r="25315" s="62" customFormat="1" x14ac:dyDescent="0.35"/>
    <row r="25316" s="62" customFormat="1" x14ac:dyDescent="0.35"/>
    <row r="25317" s="62" customFormat="1" x14ac:dyDescent="0.35"/>
    <row r="25318" s="62" customFormat="1" x14ac:dyDescent="0.35"/>
    <row r="25319" s="62" customFormat="1" x14ac:dyDescent="0.35"/>
    <row r="25320" s="62" customFormat="1" x14ac:dyDescent="0.35"/>
    <row r="25321" s="62" customFormat="1" x14ac:dyDescent="0.35"/>
    <row r="25322" s="62" customFormat="1" x14ac:dyDescent="0.35"/>
    <row r="25323" s="62" customFormat="1" x14ac:dyDescent="0.35"/>
    <row r="25324" s="62" customFormat="1" x14ac:dyDescent="0.35"/>
    <row r="25325" s="62" customFormat="1" x14ac:dyDescent="0.35"/>
    <row r="25326" s="62" customFormat="1" x14ac:dyDescent="0.35"/>
    <row r="25327" s="62" customFormat="1" x14ac:dyDescent="0.35"/>
    <row r="25328" s="62" customFormat="1" x14ac:dyDescent="0.35"/>
    <row r="25329" s="62" customFormat="1" x14ac:dyDescent="0.35"/>
    <row r="25330" s="62" customFormat="1" x14ac:dyDescent="0.35"/>
    <row r="25331" s="62" customFormat="1" x14ac:dyDescent="0.35"/>
    <row r="25332" s="62" customFormat="1" x14ac:dyDescent="0.35"/>
    <row r="25333" s="62" customFormat="1" x14ac:dyDescent="0.35"/>
    <row r="25334" s="62" customFormat="1" x14ac:dyDescent="0.35"/>
    <row r="25335" s="62" customFormat="1" x14ac:dyDescent="0.35"/>
    <row r="25336" s="62" customFormat="1" x14ac:dyDescent="0.35"/>
    <row r="25337" s="62" customFormat="1" x14ac:dyDescent="0.35"/>
    <row r="25338" s="62" customFormat="1" x14ac:dyDescent="0.35"/>
    <row r="25339" s="62" customFormat="1" x14ac:dyDescent="0.35"/>
    <row r="25340" s="62" customFormat="1" x14ac:dyDescent="0.35"/>
    <row r="25341" s="62" customFormat="1" x14ac:dyDescent="0.35"/>
    <row r="25342" s="62" customFormat="1" x14ac:dyDescent="0.35"/>
    <row r="25343" s="62" customFormat="1" x14ac:dyDescent="0.35"/>
    <row r="25344" s="62" customFormat="1" x14ac:dyDescent="0.35"/>
    <row r="25345" s="62" customFormat="1" x14ac:dyDescent="0.35"/>
    <row r="25346" s="62" customFormat="1" x14ac:dyDescent="0.35"/>
    <row r="25347" s="62" customFormat="1" x14ac:dyDescent="0.35"/>
    <row r="25348" s="62" customFormat="1" x14ac:dyDescent="0.35"/>
    <row r="25349" s="62" customFormat="1" x14ac:dyDescent="0.35"/>
    <row r="25350" s="62" customFormat="1" x14ac:dyDescent="0.35"/>
    <row r="25351" s="62" customFormat="1" x14ac:dyDescent="0.35"/>
    <row r="25352" s="62" customFormat="1" x14ac:dyDescent="0.35"/>
    <row r="25353" s="62" customFormat="1" x14ac:dyDescent="0.35"/>
    <row r="25354" s="62" customFormat="1" x14ac:dyDescent="0.35"/>
    <row r="25355" s="62" customFormat="1" x14ac:dyDescent="0.35"/>
    <row r="25356" s="62" customFormat="1" x14ac:dyDescent="0.35"/>
    <row r="25357" s="62" customFormat="1" x14ac:dyDescent="0.35"/>
    <row r="25358" s="62" customFormat="1" x14ac:dyDescent="0.35"/>
    <row r="25359" s="62" customFormat="1" x14ac:dyDescent="0.35"/>
    <row r="25360" s="62" customFormat="1" x14ac:dyDescent="0.35"/>
    <row r="25361" s="62" customFormat="1" x14ac:dyDescent="0.35"/>
    <row r="25362" s="62" customFormat="1" x14ac:dyDescent="0.35"/>
    <row r="25363" s="62" customFormat="1" x14ac:dyDescent="0.35"/>
    <row r="25364" s="62" customFormat="1" x14ac:dyDescent="0.35"/>
    <row r="25365" s="62" customFormat="1" x14ac:dyDescent="0.35"/>
    <row r="25366" s="62" customFormat="1" x14ac:dyDescent="0.35"/>
    <row r="25367" s="62" customFormat="1" x14ac:dyDescent="0.35"/>
    <row r="25368" s="62" customFormat="1" x14ac:dyDescent="0.35"/>
    <row r="25369" s="62" customFormat="1" x14ac:dyDescent="0.35"/>
    <row r="25370" s="62" customFormat="1" x14ac:dyDescent="0.35"/>
    <row r="25371" s="62" customFormat="1" x14ac:dyDescent="0.35"/>
    <row r="25372" s="62" customFormat="1" x14ac:dyDescent="0.35"/>
    <row r="25373" s="62" customFormat="1" x14ac:dyDescent="0.35"/>
    <row r="25374" s="62" customFormat="1" x14ac:dyDescent="0.35"/>
    <row r="25375" s="62" customFormat="1" x14ac:dyDescent="0.35"/>
    <row r="25376" s="62" customFormat="1" x14ac:dyDescent="0.35"/>
    <row r="25377" s="62" customFormat="1" x14ac:dyDescent="0.35"/>
    <row r="25378" s="62" customFormat="1" x14ac:dyDescent="0.35"/>
    <row r="25379" s="62" customFormat="1" x14ac:dyDescent="0.35"/>
    <row r="25380" s="62" customFormat="1" x14ac:dyDescent="0.35"/>
    <row r="25381" s="62" customFormat="1" x14ac:dyDescent="0.35"/>
    <row r="25382" s="62" customFormat="1" x14ac:dyDescent="0.35"/>
    <row r="25383" s="62" customFormat="1" x14ac:dyDescent="0.35"/>
    <row r="25384" s="62" customFormat="1" x14ac:dyDescent="0.35"/>
    <row r="25385" s="62" customFormat="1" x14ac:dyDescent="0.35"/>
    <row r="25386" s="62" customFormat="1" x14ac:dyDescent="0.35"/>
    <row r="25387" s="62" customFormat="1" x14ac:dyDescent="0.35"/>
    <row r="25388" s="62" customFormat="1" x14ac:dyDescent="0.35"/>
    <row r="25389" s="62" customFormat="1" x14ac:dyDescent="0.35"/>
    <row r="25390" s="62" customFormat="1" x14ac:dyDescent="0.35"/>
    <row r="25391" s="62" customFormat="1" x14ac:dyDescent="0.35"/>
    <row r="25392" s="62" customFormat="1" x14ac:dyDescent="0.35"/>
    <row r="25393" s="62" customFormat="1" x14ac:dyDescent="0.35"/>
    <row r="25394" s="62" customFormat="1" x14ac:dyDescent="0.35"/>
    <row r="25395" s="62" customFormat="1" x14ac:dyDescent="0.35"/>
    <row r="25396" s="62" customFormat="1" x14ac:dyDescent="0.35"/>
    <row r="25397" s="62" customFormat="1" x14ac:dyDescent="0.35"/>
    <row r="25398" s="62" customFormat="1" x14ac:dyDescent="0.35"/>
    <row r="25399" s="62" customFormat="1" x14ac:dyDescent="0.35"/>
    <row r="25400" s="62" customFormat="1" x14ac:dyDescent="0.35"/>
    <row r="25401" s="62" customFormat="1" x14ac:dyDescent="0.35"/>
    <row r="25402" s="62" customFormat="1" x14ac:dyDescent="0.35"/>
    <row r="25403" s="62" customFormat="1" x14ac:dyDescent="0.35"/>
    <row r="25404" s="62" customFormat="1" x14ac:dyDescent="0.35"/>
    <row r="25405" s="62" customFormat="1" x14ac:dyDescent="0.35"/>
    <row r="25406" s="62" customFormat="1" x14ac:dyDescent="0.35"/>
    <row r="25407" s="62" customFormat="1" x14ac:dyDescent="0.35"/>
    <row r="25408" s="62" customFormat="1" x14ac:dyDescent="0.35"/>
    <row r="25409" s="62" customFormat="1" x14ac:dyDescent="0.35"/>
    <row r="25410" s="62" customFormat="1" x14ac:dyDescent="0.35"/>
    <row r="25411" s="62" customFormat="1" x14ac:dyDescent="0.35"/>
    <row r="25412" s="62" customFormat="1" x14ac:dyDescent="0.35"/>
    <row r="25413" s="62" customFormat="1" x14ac:dyDescent="0.35"/>
    <row r="25414" s="62" customFormat="1" x14ac:dyDescent="0.35"/>
    <row r="25415" s="62" customFormat="1" x14ac:dyDescent="0.35"/>
    <row r="25416" s="62" customFormat="1" x14ac:dyDescent="0.35"/>
    <row r="25417" s="62" customFormat="1" x14ac:dyDescent="0.35"/>
    <row r="25418" s="62" customFormat="1" x14ac:dyDescent="0.35"/>
    <row r="25419" s="62" customFormat="1" x14ac:dyDescent="0.35"/>
    <row r="25420" s="62" customFormat="1" x14ac:dyDescent="0.35"/>
    <row r="25421" s="62" customFormat="1" x14ac:dyDescent="0.35"/>
    <row r="25422" s="62" customFormat="1" x14ac:dyDescent="0.35"/>
    <row r="25423" s="62" customFormat="1" x14ac:dyDescent="0.35"/>
    <row r="25424" s="62" customFormat="1" x14ac:dyDescent="0.35"/>
    <row r="25425" s="62" customFormat="1" x14ac:dyDescent="0.35"/>
    <row r="25426" s="62" customFormat="1" x14ac:dyDescent="0.35"/>
    <row r="25427" s="62" customFormat="1" x14ac:dyDescent="0.35"/>
    <row r="25428" s="62" customFormat="1" x14ac:dyDescent="0.35"/>
    <row r="25429" s="62" customFormat="1" x14ac:dyDescent="0.35"/>
    <row r="25430" s="62" customFormat="1" x14ac:dyDescent="0.35"/>
    <row r="25431" s="62" customFormat="1" x14ac:dyDescent="0.35"/>
    <row r="25432" s="62" customFormat="1" x14ac:dyDescent="0.35"/>
    <row r="25433" s="62" customFormat="1" x14ac:dyDescent="0.35"/>
    <row r="25434" s="62" customFormat="1" x14ac:dyDescent="0.35"/>
    <row r="25435" s="62" customFormat="1" x14ac:dyDescent="0.35"/>
    <row r="25436" s="62" customFormat="1" x14ac:dyDescent="0.35"/>
    <row r="25437" s="62" customFormat="1" x14ac:dyDescent="0.35"/>
    <row r="25438" s="62" customFormat="1" x14ac:dyDescent="0.35"/>
    <row r="25439" s="62" customFormat="1" x14ac:dyDescent="0.35"/>
    <row r="25440" s="62" customFormat="1" x14ac:dyDescent="0.35"/>
    <row r="25441" s="62" customFormat="1" x14ac:dyDescent="0.35"/>
    <row r="25442" s="62" customFormat="1" x14ac:dyDescent="0.35"/>
    <row r="25443" s="62" customFormat="1" x14ac:dyDescent="0.35"/>
    <row r="25444" s="62" customFormat="1" x14ac:dyDescent="0.35"/>
    <row r="25445" s="62" customFormat="1" x14ac:dyDescent="0.35"/>
    <row r="25446" s="62" customFormat="1" x14ac:dyDescent="0.35"/>
    <row r="25447" s="62" customFormat="1" x14ac:dyDescent="0.35"/>
    <row r="25448" s="62" customFormat="1" x14ac:dyDescent="0.35"/>
    <row r="25449" s="62" customFormat="1" x14ac:dyDescent="0.35"/>
    <row r="25450" s="62" customFormat="1" x14ac:dyDescent="0.35"/>
    <row r="25451" s="62" customFormat="1" x14ac:dyDescent="0.35"/>
    <row r="25452" s="62" customFormat="1" x14ac:dyDescent="0.35"/>
    <row r="25453" s="62" customFormat="1" x14ac:dyDescent="0.35"/>
    <row r="25454" s="62" customFormat="1" x14ac:dyDescent="0.35"/>
    <row r="25455" s="62" customFormat="1" x14ac:dyDescent="0.35"/>
    <row r="25456" s="62" customFormat="1" x14ac:dyDescent="0.35"/>
    <row r="25457" s="62" customFormat="1" x14ac:dyDescent="0.35"/>
    <row r="25458" s="62" customFormat="1" x14ac:dyDescent="0.35"/>
    <row r="25459" s="62" customFormat="1" x14ac:dyDescent="0.35"/>
    <row r="25460" s="62" customFormat="1" x14ac:dyDescent="0.35"/>
    <row r="25461" s="62" customFormat="1" x14ac:dyDescent="0.35"/>
    <row r="25462" s="62" customFormat="1" x14ac:dyDescent="0.35"/>
    <row r="25463" s="62" customFormat="1" x14ac:dyDescent="0.35"/>
    <row r="25464" s="62" customFormat="1" x14ac:dyDescent="0.35"/>
    <row r="25465" s="62" customFormat="1" x14ac:dyDescent="0.35"/>
    <row r="25466" s="62" customFormat="1" x14ac:dyDescent="0.35"/>
    <row r="25467" s="62" customFormat="1" x14ac:dyDescent="0.35"/>
    <row r="25468" s="62" customFormat="1" x14ac:dyDescent="0.35"/>
    <row r="25469" s="62" customFormat="1" x14ac:dyDescent="0.35"/>
    <row r="25470" s="62" customFormat="1" x14ac:dyDescent="0.35"/>
    <row r="25471" s="62" customFormat="1" x14ac:dyDescent="0.35"/>
    <row r="25472" s="62" customFormat="1" x14ac:dyDescent="0.35"/>
    <row r="25473" s="62" customFormat="1" x14ac:dyDescent="0.35"/>
    <row r="25474" s="62" customFormat="1" x14ac:dyDescent="0.35"/>
    <row r="25475" s="62" customFormat="1" x14ac:dyDescent="0.35"/>
    <row r="25476" s="62" customFormat="1" x14ac:dyDescent="0.35"/>
    <row r="25477" s="62" customFormat="1" x14ac:dyDescent="0.35"/>
    <row r="25478" s="62" customFormat="1" x14ac:dyDescent="0.35"/>
    <row r="25479" s="62" customFormat="1" x14ac:dyDescent="0.35"/>
    <row r="25480" s="62" customFormat="1" x14ac:dyDescent="0.35"/>
    <row r="25481" s="62" customFormat="1" x14ac:dyDescent="0.35"/>
    <row r="25482" s="62" customFormat="1" x14ac:dyDescent="0.35"/>
    <row r="25483" s="62" customFormat="1" x14ac:dyDescent="0.35"/>
    <row r="25484" s="62" customFormat="1" x14ac:dyDescent="0.35"/>
    <row r="25485" s="62" customFormat="1" x14ac:dyDescent="0.35"/>
    <row r="25486" s="62" customFormat="1" x14ac:dyDescent="0.35"/>
    <row r="25487" s="62" customFormat="1" x14ac:dyDescent="0.35"/>
    <row r="25488" s="62" customFormat="1" x14ac:dyDescent="0.35"/>
    <row r="25489" s="62" customFormat="1" x14ac:dyDescent="0.35"/>
    <row r="25490" s="62" customFormat="1" x14ac:dyDescent="0.35"/>
    <row r="25491" s="62" customFormat="1" x14ac:dyDescent="0.35"/>
    <row r="25492" s="62" customFormat="1" x14ac:dyDescent="0.35"/>
    <row r="25493" s="62" customFormat="1" x14ac:dyDescent="0.35"/>
    <row r="25494" s="62" customFormat="1" x14ac:dyDescent="0.35"/>
    <row r="25495" s="62" customFormat="1" x14ac:dyDescent="0.35"/>
    <row r="25496" s="62" customFormat="1" x14ac:dyDescent="0.35"/>
    <row r="25497" s="62" customFormat="1" x14ac:dyDescent="0.35"/>
    <row r="25498" s="62" customFormat="1" x14ac:dyDescent="0.35"/>
    <row r="25499" s="62" customFormat="1" x14ac:dyDescent="0.35"/>
    <row r="25500" s="62" customFormat="1" x14ac:dyDescent="0.35"/>
    <row r="25501" s="62" customFormat="1" x14ac:dyDescent="0.35"/>
    <row r="25502" s="62" customFormat="1" x14ac:dyDescent="0.35"/>
    <row r="25503" s="62" customFormat="1" x14ac:dyDescent="0.35"/>
    <row r="25504" s="62" customFormat="1" x14ac:dyDescent="0.35"/>
    <row r="25505" s="62" customFormat="1" x14ac:dyDescent="0.35"/>
    <row r="25506" s="62" customFormat="1" x14ac:dyDescent="0.35"/>
    <row r="25507" s="62" customFormat="1" x14ac:dyDescent="0.35"/>
    <row r="25508" s="62" customFormat="1" x14ac:dyDescent="0.35"/>
    <row r="25509" s="62" customFormat="1" x14ac:dyDescent="0.35"/>
    <row r="25510" s="62" customFormat="1" x14ac:dyDescent="0.35"/>
    <row r="25511" s="62" customFormat="1" x14ac:dyDescent="0.35"/>
    <row r="25512" s="62" customFormat="1" x14ac:dyDescent="0.35"/>
    <row r="25513" s="62" customFormat="1" x14ac:dyDescent="0.35"/>
    <row r="25514" s="62" customFormat="1" x14ac:dyDescent="0.35"/>
    <row r="25515" s="62" customFormat="1" x14ac:dyDescent="0.35"/>
    <row r="25516" s="62" customFormat="1" x14ac:dyDescent="0.35"/>
    <row r="25517" s="62" customFormat="1" x14ac:dyDescent="0.35"/>
    <row r="25518" s="62" customFormat="1" x14ac:dyDescent="0.35"/>
    <row r="25519" s="62" customFormat="1" x14ac:dyDescent="0.35"/>
    <row r="25520" s="62" customFormat="1" x14ac:dyDescent="0.35"/>
    <row r="25521" s="62" customFormat="1" x14ac:dyDescent="0.35"/>
    <row r="25522" s="62" customFormat="1" x14ac:dyDescent="0.35"/>
    <row r="25523" s="62" customFormat="1" x14ac:dyDescent="0.35"/>
    <row r="25524" s="62" customFormat="1" x14ac:dyDescent="0.35"/>
    <row r="25525" s="62" customFormat="1" x14ac:dyDescent="0.35"/>
    <row r="25526" s="62" customFormat="1" x14ac:dyDescent="0.35"/>
    <row r="25527" s="62" customFormat="1" x14ac:dyDescent="0.35"/>
    <row r="25528" s="62" customFormat="1" x14ac:dyDescent="0.35"/>
    <row r="25529" s="62" customFormat="1" x14ac:dyDescent="0.35"/>
    <row r="25530" s="62" customFormat="1" x14ac:dyDescent="0.35"/>
    <row r="25531" s="62" customFormat="1" x14ac:dyDescent="0.35"/>
    <row r="25532" s="62" customFormat="1" x14ac:dyDescent="0.35"/>
    <row r="25533" s="62" customFormat="1" x14ac:dyDescent="0.35"/>
    <row r="25534" s="62" customFormat="1" x14ac:dyDescent="0.35"/>
    <row r="25535" s="62" customFormat="1" x14ac:dyDescent="0.35"/>
    <row r="25536" s="62" customFormat="1" x14ac:dyDescent="0.35"/>
    <row r="25537" s="62" customFormat="1" x14ac:dyDescent="0.35"/>
    <row r="25538" s="62" customFormat="1" x14ac:dyDescent="0.35"/>
    <row r="25539" s="62" customFormat="1" x14ac:dyDescent="0.35"/>
    <row r="25540" s="62" customFormat="1" x14ac:dyDescent="0.35"/>
    <row r="25541" s="62" customFormat="1" x14ac:dyDescent="0.35"/>
    <row r="25542" s="62" customFormat="1" x14ac:dyDescent="0.35"/>
    <row r="25543" s="62" customFormat="1" x14ac:dyDescent="0.35"/>
    <row r="25544" s="62" customFormat="1" x14ac:dyDescent="0.35"/>
    <row r="25545" s="62" customFormat="1" x14ac:dyDescent="0.35"/>
    <row r="25546" s="62" customFormat="1" x14ac:dyDescent="0.35"/>
    <row r="25547" s="62" customFormat="1" x14ac:dyDescent="0.35"/>
    <row r="25548" s="62" customFormat="1" x14ac:dyDescent="0.35"/>
    <row r="25549" s="62" customFormat="1" x14ac:dyDescent="0.35"/>
    <row r="25550" s="62" customFormat="1" x14ac:dyDescent="0.35"/>
    <row r="25551" s="62" customFormat="1" x14ac:dyDescent="0.35"/>
    <row r="25552" s="62" customFormat="1" x14ac:dyDescent="0.35"/>
    <row r="25553" s="62" customFormat="1" x14ac:dyDescent="0.35"/>
    <row r="25554" s="62" customFormat="1" x14ac:dyDescent="0.35"/>
    <row r="25555" s="62" customFormat="1" x14ac:dyDescent="0.35"/>
    <row r="25556" s="62" customFormat="1" x14ac:dyDescent="0.35"/>
    <row r="25557" s="62" customFormat="1" x14ac:dyDescent="0.35"/>
    <row r="25558" s="62" customFormat="1" x14ac:dyDescent="0.35"/>
    <row r="25559" s="62" customFormat="1" x14ac:dyDescent="0.35"/>
    <row r="25560" s="62" customFormat="1" x14ac:dyDescent="0.35"/>
    <row r="25561" s="62" customFormat="1" x14ac:dyDescent="0.35"/>
    <row r="25562" s="62" customFormat="1" x14ac:dyDescent="0.35"/>
    <row r="25563" s="62" customFormat="1" x14ac:dyDescent="0.35"/>
    <row r="25564" s="62" customFormat="1" x14ac:dyDescent="0.35"/>
    <row r="25565" s="62" customFormat="1" x14ac:dyDescent="0.35"/>
    <row r="25566" s="62" customFormat="1" x14ac:dyDescent="0.35"/>
    <row r="25567" s="62" customFormat="1" x14ac:dyDescent="0.35"/>
    <row r="25568" s="62" customFormat="1" x14ac:dyDescent="0.35"/>
    <row r="25569" s="62" customFormat="1" x14ac:dyDescent="0.35"/>
    <row r="25570" s="62" customFormat="1" x14ac:dyDescent="0.35"/>
    <row r="25571" s="62" customFormat="1" x14ac:dyDescent="0.35"/>
    <row r="25572" s="62" customFormat="1" x14ac:dyDescent="0.35"/>
    <row r="25573" s="62" customFormat="1" x14ac:dyDescent="0.35"/>
    <row r="25574" s="62" customFormat="1" x14ac:dyDescent="0.35"/>
    <row r="25575" s="62" customFormat="1" x14ac:dyDescent="0.35"/>
    <row r="25576" s="62" customFormat="1" x14ac:dyDescent="0.35"/>
    <row r="25577" s="62" customFormat="1" x14ac:dyDescent="0.35"/>
    <row r="25578" s="62" customFormat="1" x14ac:dyDescent="0.35"/>
    <row r="25579" s="62" customFormat="1" x14ac:dyDescent="0.35"/>
    <row r="25580" s="62" customFormat="1" x14ac:dyDescent="0.35"/>
    <row r="25581" s="62" customFormat="1" x14ac:dyDescent="0.35"/>
    <row r="25582" s="62" customFormat="1" x14ac:dyDescent="0.35"/>
    <row r="25583" s="62" customFormat="1" x14ac:dyDescent="0.35"/>
    <row r="25584" s="62" customFormat="1" x14ac:dyDescent="0.35"/>
    <row r="25585" s="62" customFormat="1" x14ac:dyDescent="0.35"/>
    <row r="25586" s="62" customFormat="1" x14ac:dyDescent="0.35"/>
    <row r="25587" s="62" customFormat="1" x14ac:dyDescent="0.35"/>
    <row r="25588" s="62" customFormat="1" x14ac:dyDescent="0.35"/>
    <row r="25589" s="62" customFormat="1" x14ac:dyDescent="0.35"/>
    <row r="25590" s="62" customFormat="1" x14ac:dyDescent="0.35"/>
    <row r="25591" s="62" customFormat="1" x14ac:dyDescent="0.35"/>
    <row r="25592" s="62" customFormat="1" x14ac:dyDescent="0.35"/>
    <row r="25593" s="62" customFormat="1" x14ac:dyDescent="0.35"/>
    <row r="25594" s="62" customFormat="1" x14ac:dyDescent="0.35"/>
    <row r="25595" s="62" customFormat="1" x14ac:dyDescent="0.35"/>
    <row r="25596" s="62" customFormat="1" x14ac:dyDescent="0.35"/>
    <row r="25597" s="62" customFormat="1" x14ac:dyDescent="0.35"/>
    <row r="25598" s="62" customFormat="1" x14ac:dyDescent="0.35"/>
    <row r="25599" s="62" customFormat="1" x14ac:dyDescent="0.35"/>
    <row r="25600" s="62" customFormat="1" x14ac:dyDescent="0.35"/>
    <row r="25601" s="62" customFormat="1" x14ac:dyDescent="0.35"/>
    <row r="25602" s="62" customFormat="1" x14ac:dyDescent="0.35"/>
    <row r="25603" s="62" customFormat="1" x14ac:dyDescent="0.35"/>
    <row r="25604" s="62" customFormat="1" x14ac:dyDescent="0.35"/>
    <row r="25605" s="62" customFormat="1" x14ac:dyDescent="0.35"/>
    <row r="25606" s="62" customFormat="1" x14ac:dyDescent="0.35"/>
    <row r="25607" s="62" customFormat="1" x14ac:dyDescent="0.35"/>
    <row r="25608" s="62" customFormat="1" x14ac:dyDescent="0.35"/>
    <row r="25609" s="62" customFormat="1" x14ac:dyDescent="0.35"/>
    <row r="25610" s="62" customFormat="1" x14ac:dyDescent="0.35"/>
    <row r="25611" s="62" customFormat="1" x14ac:dyDescent="0.35"/>
    <row r="25612" s="62" customFormat="1" x14ac:dyDescent="0.35"/>
    <row r="25613" s="62" customFormat="1" x14ac:dyDescent="0.35"/>
    <row r="25614" s="62" customFormat="1" x14ac:dyDescent="0.35"/>
    <row r="25615" s="62" customFormat="1" x14ac:dyDescent="0.35"/>
    <row r="25616" s="62" customFormat="1" x14ac:dyDescent="0.35"/>
    <row r="25617" s="62" customFormat="1" x14ac:dyDescent="0.35"/>
    <row r="25618" s="62" customFormat="1" x14ac:dyDescent="0.35"/>
    <row r="25619" s="62" customFormat="1" x14ac:dyDescent="0.35"/>
    <row r="25620" s="62" customFormat="1" x14ac:dyDescent="0.35"/>
    <row r="25621" s="62" customFormat="1" x14ac:dyDescent="0.35"/>
    <row r="25622" s="62" customFormat="1" x14ac:dyDescent="0.35"/>
    <row r="25623" s="62" customFormat="1" x14ac:dyDescent="0.35"/>
    <row r="25624" s="62" customFormat="1" x14ac:dyDescent="0.35"/>
    <row r="25625" s="62" customFormat="1" x14ac:dyDescent="0.35"/>
    <row r="25626" s="62" customFormat="1" x14ac:dyDescent="0.35"/>
    <row r="25627" s="62" customFormat="1" x14ac:dyDescent="0.35"/>
    <row r="25628" s="62" customFormat="1" x14ac:dyDescent="0.35"/>
    <row r="25629" s="62" customFormat="1" x14ac:dyDescent="0.35"/>
    <row r="25630" s="62" customFormat="1" x14ac:dyDescent="0.35"/>
    <row r="25631" s="62" customFormat="1" x14ac:dyDescent="0.35"/>
    <row r="25632" s="62" customFormat="1" x14ac:dyDescent="0.35"/>
    <row r="25633" s="62" customFormat="1" x14ac:dyDescent="0.35"/>
    <row r="25634" s="62" customFormat="1" x14ac:dyDescent="0.35"/>
    <row r="25635" s="62" customFormat="1" x14ac:dyDescent="0.35"/>
    <row r="25636" s="62" customFormat="1" x14ac:dyDescent="0.35"/>
    <row r="25637" s="62" customFormat="1" x14ac:dyDescent="0.35"/>
    <row r="25638" s="62" customFormat="1" x14ac:dyDescent="0.35"/>
    <row r="25639" s="62" customFormat="1" x14ac:dyDescent="0.35"/>
    <row r="25640" s="62" customFormat="1" x14ac:dyDescent="0.35"/>
    <row r="25641" s="62" customFormat="1" x14ac:dyDescent="0.35"/>
    <row r="25642" s="62" customFormat="1" x14ac:dyDescent="0.35"/>
    <row r="25643" s="62" customFormat="1" x14ac:dyDescent="0.35"/>
    <row r="25644" s="62" customFormat="1" x14ac:dyDescent="0.35"/>
    <row r="25645" s="62" customFormat="1" x14ac:dyDescent="0.35"/>
    <row r="25646" s="62" customFormat="1" x14ac:dyDescent="0.35"/>
    <row r="25647" s="62" customFormat="1" x14ac:dyDescent="0.35"/>
    <row r="25648" s="62" customFormat="1" x14ac:dyDescent="0.35"/>
    <row r="25649" s="62" customFormat="1" x14ac:dyDescent="0.35"/>
    <row r="25650" s="62" customFormat="1" x14ac:dyDescent="0.35"/>
    <row r="25651" s="62" customFormat="1" x14ac:dyDescent="0.35"/>
    <row r="25652" s="62" customFormat="1" x14ac:dyDescent="0.35"/>
    <row r="25653" s="62" customFormat="1" x14ac:dyDescent="0.35"/>
    <row r="25654" s="62" customFormat="1" x14ac:dyDescent="0.35"/>
    <row r="25655" s="62" customFormat="1" x14ac:dyDescent="0.35"/>
    <row r="25656" s="62" customFormat="1" x14ac:dyDescent="0.35"/>
    <row r="25657" s="62" customFormat="1" x14ac:dyDescent="0.35"/>
    <row r="25658" s="62" customFormat="1" x14ac:dyDescent="0.35"/>
    <row r="25659" s="62" customFormat="1" x14ac:dyDescent="0.35"/>
    <row r="25660" s="62" customFormat="1" x14ac:dyDescent="0.35"/>
    <row r="25661" s="62" customFormat="1" x14ac:dyDescent="0.35"/>
    <row r="25662" s="62" customFormat="1" x14ac:dyDescent="0.35"/>
    <row r="25663" s="62" customFormat="1" x14ac:dyDescent="0.35"/>
    <row r="25664" s="62" customFormat="1" x14ac:dyDescent="0.35"/>
    <row r="25665" s="62" customFormat="1" x14ac:dyDescent="0.35"/>
    <row r="25666" s="62" customFormat="1" x14ac:dyDescent="0.35"/>
    <row r="25667" s="62" customFormat="1" x14ac:dyDescent="0.35"/>
    <row r="25668" s="62" customFormat="1" x14ac:dyDescent="0.35"/>
    <row r="25669" s="62" customFormat="1" x14ac:dyDescent="0.35"/>
    <row r="25670" s="62" customFormat="1" x14ac:dyDescent="0.35"/>
    <row r="25671" s="62" customFormat="1" x14ac:dyDescent="0.35"/>
    <row r="25672" s="62" customFormat="1" x14ac:dyDescent="0.35"/>
    <row r="25673" s="62" customFormat="1" x14ac:dyDescent="0.35"/>
    <row r="25674" s="62" customFormat="1" x14ac:dyDescent="0.35"/>
    <row r="25675" s="62" customFormat="1" x14ac:dyDescent="0.35"/>
    <row r="25676" s="62" customFormat="1" x14ac:dyDescent="0.35"/>
    <row r="25677" s="62" customFormat="1" x14ac:dyDescent="0.35"/>
    <row r="25678" s="62" customFormat="1" x14ac:dyDescent="0.35"/>
    <row r="25679" s="62" customFormat="1" x14ac:dyDescent="0.35"/>
    <row r="25680" s="62" customFormat="1" x14ac:dyDescent="0.35"/>
    <row r="25681" s="62" customFormat="1" x14ac:dyDescent="0.35"/>
    <row r="25682" s="62" customFormat="1" x14ac:dyDescent="0.35"/>
    <row r="25683" s="62" customFormat="1" x14ac:dyDescent="0.35"/>
    <row r="25684" s="62" customFormat="1" x14ac:dyDescent="0.35"/>
    <row r="25685" s="62" customFormat="1" x14ac:dyDescent="0.35"/>
    <row r="25686" s="62" customFormat="1" x14ac:dyDescent="0.35"/>
    <row r="25687" s="62" customFormat="1" x14ac:dyDescent="0.35"/>
    <row r="25688" s="62" customFormat="1" x14ac:dyDescent="0.35"/>
    <row r="25689" s="62" customFormat="1" x14ac:dyDescent="0.35"/>
    <row r="25690" s="62" customFormat="1" x14ac:dyDescent="0.35"/>
    <row r="25691" s="62" customFormat="1" x14ac:dyDescent="0.35"/>
    <row r="25692" s="62" customFormat="1" x14ac:dyDescent="0.35"/>
    <row r="25693" s="62" customFormat="1" x14ac:dyDescent="0.35"/>
    <row r="25694" s="62" customFormat="1" x14ac:dyDescent="0.35"/>
    <row r="25695" s="62" customFormat="1" x14ac:dyDescent="0.35"/>
    <row r="25696" s="62" customFormat="1" x14ac:dyDescent="0.35"/>
    <row r="25697" s="62" customFormat="1" x14ac:dyDescent="0.35"/>
    <row r="25698" s="62" customFormat="1" x14ac:dyDescent="0.35"/>
    <row r="25699" s="62" customFormat="1" x14ac:dyDescent="0.35"/>
    <row r="25700" s="62" customFormat="1" x14ac:dyDescent="0.35"/>
    <row r="25701" s="62" customFormat="1" x14ac:dyDescent="0.35"/>
    <row r="25702" s="62" customFormat="1" x14ac:dyDescent="0.35"/>
    <row r="25703" s="62" customFormat="1" x14ac:dyDescent="0.35"/>
    <row r="25704" s="62" customFormat="1" x14ac:dyDescent="0.35"/>
    <row r="25705" s="62" customFormat="1" x14ac:dyDescent="0.35"/>
    <row r="25706" s="62" customFormat="1" x14ac:dyDescent="0.35"/>
    <row r="25707" s="62" customFormat="1" x14ac:dyDescent="0.35"/>
    <row r="25708" s="62" customFormat="1" x14ac:dyDescent="0.35"/>
    <row r="25709" s="62" customFormat="1" x14ac:dyDescent="0.35"/>
    <row r="25710" s="62" customFormat="1" x14ac:dyDescent="0.35"/>
    <row r="25711" s="62" customFormat="1" x14ac:dyDescent="0.35"/>
    <row r="25712" s="62" customFormat="1" x14ac:dyDescent="0.35"/>
    <row r="25713" s="62" customFormat="1" x14ac:dyDescent="0.35"/>
    <row r="25714" s="62" customFormat="1" x14ac:dyDescent="0.35"/>
    <row r="25715" s="62" customFormat="1" x14ac:dyDescent="0.35"/>
    <row r="25716" s="62" customFormat="1" x14ac:dyDescent="0.35"/>
    <row r="25717" s="62" customFormat="1" x14ac:dyDescent="0.35"/>
    <row r="25718" s="62" customFormat="1" x14ac:dyDescent="0.35"/>
    <row r="25719" s="62" customFormat="1" x14ac:dyDescent="0.35"/>
    <row r="25720" s="62" customFormat="1" x14ac:dyDescent="0.35"/>
    <row r="25721" s="62" customFormat="1" x14ac:dyDescent="0.35"/>
    <row r="25722" s="62" customFormat="1" x14ac:dyDescent="0.35"/>
    <row r="25723" s="62" customFormat="1" x14ac:dyDescent="0.35"/>
    <row r="25724" s="62" customFormat="1" x14ac:dyDescent="0.35"/>
    <row r="25725" s="62" customFormat="1" x14ac:dyDescent="0.35"/>
    <row r="25726" s="62" customFormat="1" x14ac:dyDescent="0.35"/>
    <row r="25727" s="62" customFormat="1" x14ac:dyDescent="0.35"/>
    <row r="25728" s="62" customFormat="1" x14ac:dyDescent="0.35"/>
    <row r="25729" s="62" customFormat="1" x14ac:dyDescent="0.35"/>
    <row r="25730" s="62" customFormat="1" x14ac:dyDescent="0.35"/>
    <row r="25731" s="62" customFormat="1" x14ac:dyDescent="0.35"/>
    <row r="25732" s="62" customFormat="1" x14ac:dyDescent="0.35"/>
    <row r="25733" s="62" customFormat="1" x14ac:dyDescent="0.35"/>
    <row r="25734" s="62" customFormat="1" x14ac:dyDescent="0.35"/>
    <row r="25735" s="62" customFormat="1" x14ac:dyDescent="0.35"/>
    <row r="25736" s="62" customFormat="1" x14ac:dyDescent="0.35"/>
    <row r="25737" s="62" customFormat="1" x14ac:dyDescent="0.35"/>
    <row r="25738" s="62" customFormat="1" x14ac:dyDescent="0.35"/>
    <row r="25739" s="62" customFormat="1" x14ac:dyDescent="0.35"/>
    <row r="25740" s="62" customFormat="1" x14ac:dyDescent="0.35"/>
    <row r="25741" s="62" customFormat="1" x14ac:dyDescent="0.35"/>
    <row r="25742" s="62" customFormat="1" x14ac:dyDescent="0.35"/>
    <row r="25743" s="62" customFormat="1" x14ac:dyDescent="0.35"/>
    <row r="25744" s="62" customFormat="1" x14ac:dyDescent="0.35"/>
    <row r="25745" s="62" customFormat="1" x14ac:dyDescent="0.35"/>
    <row r="25746" s="62" customFormat="1" x14ac:dyDescent="0.35"/>
    <row r="25747" s="62" customFormat="1" x14ac:dyDescent="0.35"/>
    <row r="25748" s="62" customFormat="1" x14ac:dyDescent="0.35"/>
    <row r="25749" s="62" customFormat="1" x14ac:dyDescent="0.35"/>
    <row r="25750" s="62" customFormat="1" x14ac:dyDescent="0.35"/>
    <row r="25751" s="62" customFormat="1" x14ac:dyDescent="0.35"/>
    <row r="25752" s="62" customFormat="1" x14ac:dyDescent="0.35"/>
    <row r="25753" s="62" customFormat="1" x14ac:dyDescent="0.35"/>
    <row r="25754" s="62" customFormat="1" x14ac:dyDescent="0.35"/>
    <row r="25755" s="62" customFormat="1" x14ac:dyDescent="0.35"/>
    <row r="25756" s="62" customFormat="1" x14ac:dyDescent="0.35"/>
    <row r="25757" s="62" customFormat="1" x14ac:dyDescent="0.35"/>
    <row r="25758" s="62" customFormat="1" x14ac:dyDescent="0.35"/>
    <row r="25759" s="62" customFormat="1" x14ac:dyDescent="0.35"/>
    <row r="25760" s="62" customFormat="1" x14ac:dyDescent="0.35"/>
    <row r="25761" s="62" customFormat="1" x14ac:dyDescent="0.35"/>
    <row r="25762" s="62" customFormat="1" x14ac:dyDescent="0.35"/>
    <row r="25763" s="62" customFormat="1" x14ac:dyDescent="0.35"/>
    <row r="25764" s="62" customFormat="1" x14ac:dyDescent="0.35"/>
    <row r="25765" s="62" customFormat="1" x14ac:dyDescent="0.35"/>
    <row r="25766" s="62" customFormat="1" x14ac:dyDescent="0.35"/>
    <row r="25767" s="62" customFormat="1" x14ac:dyDescent="0.35"/>
    <row r="25768" s="62" customFormat="1" x14ac:dyDescent="0.35"/>
    <row r="25769" s="62" customFormat="1" x14ac:dyDescent="0.35"/>
    <row r="25770" s="62" customFormat="1" x14ac:dyDescent="0.35"/>
    <row r="25771" s="62" customFormat="1" x14ac:dyDescent="0.35"/>
    <row r="25772" s="62" customFormat="1" x14ac:dyDescent="0.35"/>
    <row r="25773" s="62" customFormat="1" x14ac:dyDescent="0.35"/>
    <row r="25774" s="62" customFormat="1" x14ac:dyDescent="0.35"/>
    <row r="25775" s="62" customFormat="1" x14ac:dyDescent="0.35"/>
    <row r="25776" s="62" customFormat="1" x14ac:dyDescent="0.35"/>
    <row r="25777" s="62" customFormat="1" x14ac:dyDescent="0.35"/>
    <row r="25778" s="62" customFormat="1" x14ac:dyDescent="0.35"/>
    <row r="25779" s="62" customFormat="1" x14ac:dyDescent="0.35"/>
    <row r="25780" s="62" customFormat="1" x14ac:dyDescent="0.35"/>
    <row r="25781" s="62" customFormat="1" x14ac:dyDescent="0.35"/>
    <row r="25782" s="62" customFormat="1" x14ac:dyDescent="0.35"/>
    <row r="25783" s="62" customFormat="1" x14ac:dyDescent="0.35"/>
    <row r="25784" s="62" customFormat="1" x14ac:dyDescent="0.35"/>
    <row r="25785" s="62" customFormat="1" x14ac:dyDescent="0.35"/>
    <row r="25786" s="62" customFormat="1" x14ac:dyDescent="0.35"/>
    <row r="25787" s="62" customFormat="1" x14ac:dyDescent="0.35"/>
    <row r="25788" s="62" customFormat="1" x14ac:dyDescent="0.35"/>
    <row r="25789" s="62" customFormat="1" x14ac:dyDescent="0.35"/>
    <row r="25790" s="62" customFormat="1" x14ac:dyDescent="0.35"/>
    <row r="25791" s="62" customFormat="1" x14ac:dyDescent="0.35"/>
    <row r="25792" s="62" customFormat="1" x14ac:dyDescent="0.35"/>
    <row r="25793" s="62" customFormat="1" x14ac:dyDescent="0.35"/>
    <row r="25794" s="62" customFormat="1" x14ac:dyDescent="0.35"/>
    <row r="25795" s="62" customFormat="1" x14ac:dyDescent="0.35"/>
    <row r="25796" s="62" customFormat="1" x14ac:dyDescent="0.35"/>
    <row r="25797" s="62" customFormat="1" x14ac:dyDescent="0.35"/>
    <row r="25798" s="62" customFormat="1" x14ac:dyDescent="0.35"/>
    <row r="25799" s="62" customFormat="1" x14ac:dyDescent="0.35"/>
    <row r="25800" s="62" customFormat="1" x14ac:dyDescent="0.35"/>
    <row r="25801" s="62" customFormat="1" x14ac:dyDescent="0.35"/>
    <row r="25802" s="62" customFormat="1" x14ac:dyDescent="0.35"/>
    <row r="25803" s="62" customFormat="1" x14ac:dyDescent="0.35"/>
    <row r="25804" s="62" customFormat="1" x14ac:dyDescent="0.35"/>
    <row r="25805" s="62" customFormat="1" x14ac:dyDescent="0.35"/>
    <row r="25806" s="62" customFormat="1" x14ac:dyDescent="0.35"/>
    <row r="25807" s="62" customFormat="1" x14ac:dyDescent="0.35"/>
    <row r="25808" s="62" customFormat="1" x14ac:dyDescent="0.35"/>
    <row r="25809" s="62" customFormat="1" x14ac:dyDescent="0.35"/>
    <row r="25810" s="62" customFormat="1" x14ac:dyDescent="0.35"/>
    <row r="25811" s="62" customFormat="1" x14ac:dyDescent="0.35"/>
    <row r="25812" s="62" customFormat="1" x14ac:dyDescent="0.35"/>
    <row r="25813" s="62" customFormat="1" x14ac:dyDescent="0.35"/>
    <row r="25814" s="62" customFormat="1" x14ac:dyDescent="0.35"/>
    <row r="25815" s="62" customFormat="1" x14ac:dyDescent="0.35"/>
    <row r="25816" s="62" customFormat="1" x14ac:dyDescent="0.35"/>
    <row r="25817" s="62" customFormat="1" x14ac:dyDescent="0.35"/>
    <row r="25818" s="62" customFormat="1" x14ac:dyDescent="0.35"/>
    <row r="25819" s="62" customFormat="1" x14ac:dyDescent="0.35"/>
    <row r="25820" s="62" customFormat="1" x14ac:dyDescent="0.35"/>
    <row r="25821" s="62" customFormat="1" x14ac:dyDescent="0.35"/>
    <row r="25822" s="62" customFormat="1" x14ac:dyDescent="0.35"/>
    <row r="25823" s="62" customFormat="1" x14ac:dyDescent="0.35"/>
    <row r="25824" s="62" customFormat="1" x14ac:dyDescent="0.35"/>
    <row r="25825" s="62" customFormat="1" x14ac:dyDescent="0.35"/>
    <row r="25826" s="62" customFormat="1" x14ac:dyDescent="0.35"/>
    <row r="25827" s="62" customFormat="1" x14ac:dyDescent="0.35"/>
    <row r="25828" s="62" customFormat="1" x14ac:dyDescent="0.35"/>
    <row r="25829" s="62" customFormat="1" x14ac:dyDescent="0.35"/>
    <row r="25830" s="62" customFormat="1" x14ac:dyDescent="0.35"/>
    <row r="25831" s="62" customFormat="1" x14ac:dyDescent="0.35"/>
    <row r="25832" s="62" customFormat="1" x14ac:dyDescent="0.35"/>
    <row r="25833" s="62" customFormat="1" x14ac:dyDescent="0.35"/>
    <row r="25834" s="62" customFormat="1" x14ac:dyDescent="0.35"/>
    <row r="25835" s="62" customFormat="1" x14ac:dyDescent="0.35"/>
    <row r="25836" s="62" customFormat="1" x14ac:dyDescent="0.35"/>
    <row r="25837" s="62" customFormat="1" x14ac:dyDescent="0.35"/>
    <row r="25838" s="62" customFormat="1" x14ac:dyDescent="0.35"/>
    <row r="25839" s="62" customFormat="1" x14ac:dyDescent="0.35"/>
    <row r="25840" s="62" customFormat="1" x14ac:dyDescent="0.35"/>
    <row r="25841" s="62" customFormat="1" x14ac:dyDescent="0.35"/>
    <row r="25842" s="62" customFormat="1" x14ac:dyDescent="0.35"/>
    <row r="25843" s="62" customFormat="1" x14ac:dyDescent="0.35"/>
    <row r="25844" s="62" customFormat="1" x14ac:dyDescent="0.35"/>
    <row r="25845" s="62" customFormat="1" x14ac:dyDescent="0.35"/>
    <row r="25846" s="62" customFormat="1" x14ac:dyDescent="0.35"/>
    <row r="25847" s="62" customFormat="1" x14ac:dyDescent="0.35"/>
    <row r="25848" s="62" customFormat="1" x14ac:dyDescent="0.35"/>
    <row r="25849" s="62" customFormat="1" x14ac:dyDescent="0.35"/>
    <row r="25850" s="62" customFormat="1" x14ac:dyDescent="0.35"/>
    <row r="25851" s="62" customFormat="1" x14ac:dyDescent="0.35"/>
    <row r="25852" s="62" customFormat="1" x14ac:dyDescent="0.35"/>
    <row r="25853" s="62" customFormat="1" x14ac:dyDescent="0.35"/>
    <row r="25854" s="62" customFormat="1" x14ac:dyDescent="0.35"/>
    <row r="25855" s="62" customFormat="1" x14ac:dyDescent="0.35"/>
    <row r="25856" s="62" customFormat="1" x14ac:dyDescent="0.35"/>
    <row r="25857" s="62" customFormat="1" x14ac:dyDescent="0.35"/>
    <row r="25858" s="62" customFormat="1" x14ac:dyDescent="0.35"/>
    <row r="25859" s="62" customFormat="1" x14ac:dyDescent="0.35"/>
    <row r="25860" s="62" customFormat="1" x14ac:dyDescent="0.35"/>
    <row r="25861" s="62" customFormat="1" x14ac:dyDescent="0.35"/>
    <row r="25862" s="62" customFormat="1" x14ac:dyDescent="0.35"/>
    <row r="25863" s="62" customFormat="1" x14ac:dyDescent="0.35"/>
    <row r="25864" s="62" customFormat="1" x14ac:dyDescent="0.35"/>
    <row r="25865" s="62" customFormat="1" x14ac:dyDescent="0.35"/>
    <row r="25866" s="62" customFormat="1" x14ac:dyDescent="0.35"/>
    <row r="25867" s="62" customFormat="1" x14ac:dyDescent="0.35"/>
    <row r="25868" s="62" customFormat="1" x14ac:dyDescent="0.35"/>
    <row r="25869" s="62" customFormat="1" x14ac:dyDescent="0.35"/>
    <row r="25870" s="62" customFormat="1" x14ac:dyDescent="0.35"/>
    <row r="25871" s="62" customFormat="1" x14ac:dyDescent="0.35"/>
    <row r="25872" s="62" customFormat="1" x14ac:dyDescent="0.35"/>
    <row r="25873" s="62" customFormat="1" x14ac:dyDescent="0.35"/>
    <row r="25874" s="62" customFormat="1" x14ac:dyDescent="0.35"/>
    <row r="25875" s="62" customFormat="1" x14ac:dyDescent="0.35"/>
    <row r="25876" s="62" customFormat="1" x14ac:dyDescent="0.35"/>
    <row r="25877" s="62" customFormat="1" x14ac:dyDescent="0.35"/>
    <row r="25878" s="62" customFormat="1" x14ac:dyDescent="0.35"/>
    <row r="25879" s="62" customFormat="1" x14ac:dyDescent="0.35"/>
    <row r="25880" s="62" customFormat="1" x14ac:dyDescent="0.35"/>
    <row r="25881" s="62" customFormat="1" x14ac:dyDescent="0.35"/>
    <row r="25882" s="62" customFormat="1" x14ac:dyDescent="0.35"/>
    <row r="25883" s="62" customFormat="1" x14ac:dyDescent="0.35"/>
    <row r="25884" s="62" customFormat="1" x14ac:dyDescent="0.35"/>
    <row r="25885" s="62" customFormat="1" x14ac:dyDescent="0.35"/>
    <row r="25886" s="62" customFormat="1" x14ac:dyDescent="0.35"/>
    <row r="25887" s="62" customFormat="1" x14ac:dyDescent="0.35"/>
    <row r="25888" s="62" customFormat="1" x14ac:dyDescent="0.35"/>
    <row r="25889" s="62" customFormat="1" x14ac:dyDescent="0.35"/>
    <row r="25890" s="62" customFormat="1" x14ac:dyDescent="0.35"/>
    <row r="25891" s="62" customFormat="1" x14ac:dyDescent="0.35"/>
    <row r="25892" s="62" customFormat="1" x14ac:dyDescent="0.35"/>
    <row r="25893" s="62" customFormat="1" x14ac:dyDescent="0.35"/>
    <row r="25894" s="62" customFormat="1" x14ac:dyDescent="0.35"/>
    <row r="25895" s="62" customFormat="1" x14ac:dyDescent="0.35"/>
    <row r="25896" s="62" customFormat="1" x14ac:dyDescent="0.35"/>
    <row r="25897" s="62" customFormat="1" x14ac:dyDescent="0.35"/>
    <row r="25898" s="62" customFormat="1" x14ac:dyDescent="0.35"/>
    <row r="25899" s="62" customFormat="1" x14ac:dyDescent="0.35"/>
    <row r="25900" s="62" customFormat="1" x14ac:dyDescent="0.35"/>
    <row r="25901" s="62" customFormat="1" x14ac:dyDescent="0.35"/>
    <row r="25902" s="62" customFormat="1" x14ac:dyDescent="0.35"/>
    <row r="25903" s="62" customFormat="1" x14ac:dyDescent="0.35"/>
    <row r="25904" s="62" customFormat="1" x14ac:dyDescent="0.35"/>
    <row r="25905" s="62" customFormat="1" x14ac:dyDescent="0.35"/>
    <row r="25906" s="62" customFormat="1" x14ac:dyDescent="0.35"/>
    <row r="25907" s="62" customFormat="1" x14ac:dyDescent="0.35"/>
    <row r="25908" s="62" customFormat="1" x14ac:dyDescent="0.35"/>
    <row r="25909" s="62" customFormat="1" x14ac:dyDescent="0.35"/>
    <row r="25910" s="62" customFormat="1" x14ac:dyDescent="0.35"/>
    <row r="25911" s="62" customFormat="1" x14ac:dyDescent="0.35"/>
    <row r="25912" s="62" customFormat="1" x14ac:dyDescent="0.35"/>
    <row r="25913" s="62" customFormat="1" x14ac:dyDescent="0.35"/>
    <row r="25914" s="62" customFormat="1" x14ac:dyDescent="0.35"/>
    <row r="25915" s="62" customFormat="1" x14ac:dyDescent="0.35"/>
    <row r="25916" s="62" customFormat="1" x14ac:dyDescent="0.35"/>
    <row r="25917" s="62" customFormat="1" x14ac:dyDescent="0.35"/>
    <row r="25918" s="62" customFormat="1" x14ac:dyDescent="0.35"/>
    <row r="25919" s="62" customFormat="1" x14ac:dyDescent="0.35"/>
    <row r="25920" s="62" customFormat="1" x14ac:dyDescent="0.35"/>
    <row r="25921" s="62" customFormat="1" x14ac:dyDescent="0.35"/>
    <row r="25922" s="62" customFormat="1" x14ac:dyDescent="0.35"/>
    <row r="25923" s="62" customFormat="1" x14ac:dyDescent="0.35"/>
    <row r="25924" s="62" customFormat="1" x14ac:dyDescent="0.35"/>
    <row r="25925" s="62" customFormat="1" x14ac:dyDescent="0.35"/>
    <row r="25926" s="62" customFormat="1" x14ac:dyDescent="0.35"/>
    <row r="25927" s="62" customFormat="1" x14ac:dyDescent="0.35"/>
    <row r="25928" s="62" customFormat="1" x14ac:dyDescent="0.35"/>
    <row r="25929" s="62" customFormat="1" x14ac:dyDescent="0.35"/>
    <row r="25930" s="62" customFormat="1" x14ac:dyDescent="0.35"/>
    <row r="25931" s="62" customFormat="1" x14ac:dyDescent="0.35"/>
    <row r="25932" s="62" customFormat="1" x14ac:dyDescent="0.35"/>
    <row r="25933" s="62" customFormat="1" x14ac:dyDescent="0.35"/>
    <row r="25934" s="62" customFormat="1" x14ac:dyDescent="0.35"/>
    <row r="25935" s="62" customFormat="1" x14ac:dyDescent="0.35"/>
    <row r="25936" s="62" customFormat="1" x14ac:dyDescent="0.35"/>
    <row r="25937" s="62" customFormat="1" x14ac:dyDescent="0.35"/>
    <row r="25938" s="62" customFormat="1" x14ac:dyDescent="0.35"/>
    <row r="25939" s="62" customFormat="1" x14ac:dyDescent="0.35"/>
    <row r="25940" s="62" customFormat="1" x14ac:dyDescent="0.35"/>
    <row r="25941" s="62" customFormat="1" x14ac:dyDescent="0.35"/>
    <row r="25942" s="62" customFormat="1" x14ac:dyDescent="0.35"/>
    <row r="25943" s="62" customFormat="1" x14ac:dyDescent="0.35"/>
    <row r="25944" s="62" customFormat="1" x14ac:dyDescent="0.35"/>
    <row r="25945" s="62" customFormat="1" x14ac:dyDescent="0.35"/>
    <row r="25946" s="62" customFormat="1" x14ac:dyDescent="0.35"/>
    <row r="25947" s="62" customFormat="1" x14ac:dyDescent="0.35"/>
    <row r="25948" s="62" customFormat="1" x14ac:dyDescent="0.35"/>
    <row r="25949" s="62" customFormat="1" x14ac:dyDescent="0.35"/>
    <row r="25950" s="62" customFormat="1" x14ac:dyDescent="0.35"/>
    <row r="25951" s="62" customFormat="1" x14ac:dyDescent="0.35"/>
    <row r="25952" s="62" customFormat="1" x14ac:dyDescent="0.35"/>
    <row r="25953" s="62" customFormat="1" x14ac:dyDescent="0.35"/>
    <row r="25954" s="62" customFormat="1" x14ac:dyDescent="0.35"/>
    <row r="25955" s="62" customFormat="1" x14ac:dyDescent="0.35"/>
    <row r="25956" s="62" customFormat="1" x14ac:dyDescent="0.35"/>
    <row r="25957" s="62" customFormat="1" x14ac:dyDescent="0.35"/>
    <row r="25958" s="62" customFormat="1" x14ac:dyDescent="0.35"/>
    <row r="25959" s="62" customFormat="1" x14ac:dyDescent="0.35"/>
    <row r="25960" s="62" customFormat="1" x14ac:dyDescent="0.35"/>
    <row r="25961" s="62" customFormat="1" x14ac:dyDescent="0.35"/>
    <row r="25962" s="62" customFormat="1" x14ac:dyDescent="0.35"/>
    <row r="25963" s="62" customFormat="1" x14ac:dyDescent="0.35"/>
    <row r="25964" s="62" customFormat="1" x14ac:dyDescent="0.35"/>
    <row r="25965" s="62" customFormat="1" x14ac:dyDescent="0.35"/>
    <row r="25966" s="62" customFormat="1" x14ac:dyDescent="0.35"/>
    <row r="25967" s="62" customFormat="1" x14ac:dyDescent="0.35"/>
    <row r="25968" s="62" customFormat="1" x14ac:dyDescent="0.35"/>
    <row r="25969" s="62" customFormat="1" x14ac:dyDescent="0.35"/>
    <row r="25970" s="62" customFormat="1" x14ac:dyDescent="0.35"/>
    <row r="25971" s="62" customFormat="1" x14ac:dyDescent="0.35"/>
    <row r="25972" s="62" customFormat="1" x14ac:dyDescent="0.35"/>
    <row r="25973" s="62" customFormat="1" x14ac:dyDescent="0.35"/>
    <row r="25974" s="62" customFormat="1" x14ac:dyDescent="0.35"/>
    <row r="25975" s="62" customFormat="1" x14ac:dyDescent="0.35"/>
    <row r="25976" s="62" customFormat="1" x14ac:dyDescent="0.35"/>
    <row r="25977" s="62" customFormat="1" x14ac:dyDescent="0.35"/>
    <row r="25978" s="62" customFormat="1" x14ac:dyDescent="0.35"/>
    <row r="25979" s="62" customFormat="1" x14ac:dyDescent="0.35"/>
    <row r="25980" s="62" customFormat="1" x14ac:dyDescent="0.35"/>
    <row r="25981" s="62" customFormat="1" x14ac:dyDescent="0.35"/>
    <row r="25982" s="62" customFormat="1" x14ac:dyDescent="0.35"/>
    <row r="25983" s="62" customFormat="1" x14ac:dyDescent="0.35"/>
    <row r="25984" s="62" customFormat="1" x14ac:dyDescent="0.35"/>
    <row r="25985" s="62" customFormat="1" x14ac:dyDescent="0.35"/>
    <row r="25986" s="62" customFormat="1" x14ac:dyDescent="0.35"/>
    <row r="25987" s="62" customFormat="1" x14ac:dyDescent="0.35"/>
    <row r="25988" s="62" customFormat="1" x14ac:dyDescent="0.35"/>
    <row r="25989" s="62" customFormat="1" x14ac:dyDescent="0.35"/>
    <row r="25990" s="62" customFormat="1" x14ac:dyDescent="0.35"/>
    <row r="25991" s="62" customFormat="1" x14ac:dyDescent="0.35"/>
    <row r="25992" s="62" customFormat="1" x14ac:dyDescent="0.35"/>
    <row r="25993" s="62" customFormat="1" x14ac:dyDescent="0.35"/>
    <row r="25994" s="62" customFormat="1" x14ac:dyDescent="0.35"/>
    <row r="25995" s="62" customFormat="1" x14ac:dyDescent="0.35"/>
    <row r="25996" s="62" customFormat="1" x14ac:dyDescent="0.35"/>
    <row r="25997" s="62" customFormat="1" x14ac:dyDescent="0.35"/>
    <row r="25998" s="62" customFormat="1" x14ac:dyDescent="0.35"/>
    <row r="25999" s="62" customFormat="1" x14ac:dyDescent="0.35"/>
    <row r="26000" s="62" customFormat="1" x14ac:dyDescent="0.35"/>
    <row r="26001" s="62" customFormat="1" x14ac:dyDescent="0.35"/>
    <row r="26002" s="62" customFormat="1" x14ac:dyDescent="0.35"/>
    <row r="26003" s="62" customFormat="1" x14ac:dyDescent="0.35"/>
    <row r="26004" s="62" customFormat="1" x14ac:dyDescent="0.35"/>
    <row r="26005" s="62" customFormat="1" x14ac:dyDescent="0.35"/>
    <row r="26006" s="62" customFormat="1" x14ac:dyDescent="0.35"/>
    <row r="26007" s="62" customFormat="1" x14ac:dyDescent="0.35"/>
    <row r="26008" s="62" customFormat="1" x14ac:dyDescent="0.35"/>
    <row r="26009" s="62" customFormat="1" x14ac:dyDescent="0.35"/>
    <row r="26010" s="62" customFormat="1" x14ac:dyDescent="0.35"/>
    <row r="26011" s="62" customFormat="1" x14ac:dyDescent="0.35"/>
    <row r="26012" s="62" customFormat="1" x14ac:dyDescent="0.35"/>
    <row r="26013" s="62" customFormat="1" x14ac:dyDescent="0.35"/>
    <row r="26014" s="62" customFormat="1" x14ac:dyDescent="0.35"/>
    <row r="26015" s="62" customFormat="1" x14ac:dyDescent="0.35"/>
    <row r="26016" s="62" customFormat="1" x14ac:dyDescent="0.35"/>
    <row r="26017" s="62" customFormat="1" x14ac:dyDescent="0.35"/>
    <row r="26018" s="62" customFormat="1" x14ac:dyDescent="0.35"/>
    <row r="26019" s="62" customFormat="1" x14ac:dyDescent="0.35"/>
    <row r="26020" s="62" customFormat="1" x14ac:dyDescent="0.35"/>
    <row r="26021" s="62" customFormat="1" x14ac:dyDescent="0.35"/>
    <row r="26022" s="62" customFormat="1" x14ac:dyDescent="0.35"/>
    <row r="26023" s="62" customFormat="1" x14ac:dyDescent="0.35"/>
    <row r="26024" s="62" customFormat="1" x14ac:dyDescent="0.35"/>
    <row r="26025" s="62" customFormat="1" x14ac:dyDescent="0.35"/>
    <row r="26026" s="62" customFormat="1" x14ac:dyDescent="0.35"/>
    <row r="26027" s="62" customFormat="1" x14ac:dyDescent="0.35"/>
    <row r="26028" s="62" customFormat="1" x14ac:dyDescent="0.35"/>
    <row r="26029" s="62" customFormat="1" x14ac:dyDescent="0.35"/>
    <row r="26030" s="62" customFormat="1" x14ac:dyDescent="0.35"/>
    <row r="26031" s="62" customFormat="1" x14ac:dyDescent="0.35"/>
    <row r="26032" s="62" customFormat="1" x14ac:dyDescent="0.35"/>
    <row r="26033" s="62" customFormat="1" x14ac:dyDescent="0.35"/>
    <row r="26034" s="62" customFormat="1" x14ac:dyDescent="0.35"/>
    <row r="26035" s="62" customFormat="1" x14ac:dyDescent="0.35"/>
    <row r="26036" s="62" customFormat="1" x14ac:dyDescent="0.35"/>
    <row r="26037" s="62" customFormat="1" x14ac:dyDescent="0.35"/>
    <row r="26038" s="62" customFormat="1" x14ac:dyDescent="0.35"/>
    <row r="26039" s="62" customFormat="1" x14ac:dyDescent="0.35"/>
    <row r="26040" s="62" customFormat="1" x14ac:dyDescent="0.35"/>
    <row r="26041" s="62" customFormat="1" x14ac:dyDescent="0.35"/>
    <row r="26042" s="62" customFormat="1" x14ac:dyDescent="0.35"/>
    <row r="26043" s="62" customFormat="1" x14ac:dyDescent="0.35"/>
    <row r="26044" s="62" customFormat="1" x14ac:dyDescent="0.35"/>
    <row r="26045" s="62" customFormat="1" x14ac:dyDescent="0.35"/>
    <row r="26046" s="62" customFormat="1" x14ac:dyDescent="0.35"/>
    <row r="26047" s="62" customFormat="1" x14ac:dyDescent="0.35"/>
    <row r="26048" s="62" customFormat="1" x14ac:dyDescent="0.35"/>
    <row r="26049" s="62" customFormat="1" x14ac:dyDescent="0.35"/>
    <row r="26050" s="62" customFormat="1" x14ac:dyDescent="0.35"/>
    <row r="26051" s="62" customFormat="1" x14ac:dyDescent="0.35"/>
    <row r="26052" s="62" customFormat="1" x14ac:dyDescent="0.35"/>
    <row r="26053" s="62" customFormat="1" x14ac:dyDescent="0.35"/>
    <row r="26054" s="62" customFormat="1" x14ac:dyDescent="0.35"/>
    <row r="26055" s="62" customFormat="1" x14ac:dyDescent="0.35"/>
    <row r="26056" s="62" customFormat="1" x14ac:dyDescent="0.35"/>
    <row r="26057" s="62" customFormat="1" x14ac:dyDescent="0.35"/>
    <row r="26058" s="62" customFormat="1" x14ac:dyDescent="0.35"/>
    <row r="26059" s="62" customFormat="1" x14ac:dyDescent="0.35"/>
    <row r="26060" s="62" customFormat="1" x14ac:dyDescent="0.35"/>
    <row r="26061" s="62" customFormat="1" x14ac:dyDescent="0.35"/>
    <row r="26062" s="62" customFormat="1" x14ac:dyDescent="0.35"/>
    <row r="26063" s="62" customFormat="1" x14ac:dyDescent="0.35"/>
    <row r="26064" s="62" customFormat="1" x14ac:dyDescent="0.35"/>
    <row r="26065" s="62" customFormat="1" x14ac:dyDescent="0.35"/>
    <row r="26066" s="62" customFormat="1" x14ac:dyDescent="0.35"/>
    <row r="26067" s="62" customFormat="1" x14ac:dyDescent="0.35"/>
    <row r="26068" s="62" customFormat="1" x14ac:dyDescent="0.35"/>
    <row r="26069" s="62" customFormat="1" x14ac:dyDescent="0.35"/>
    <row r="26070" s="62" customFormat="1" x14ac:dyDescent="0.35"/>
    <row r="26071" s="62" customFormat="1" x14ac:dyDescent="0.35"/>
    <row r="26072" s="62" customFormat="1" x14ac:dyDescent="0.35"/>
    <row r="26073" s="62" customFormat="1" x14ac:dyDescent="0.35"/>
    <row r="26074" s="62" customFormat="1" x14ac:dyDescent="0.35"/>
    <row r="26075" s="62" customFormat="1" x14ac:dyDescent="0.35"/>
    <row r="26076" s="62" customFormat="1" x14ac:dyDescent="0.35"/>
    <row r="26077" s="62" customFormat="1" x14ac:dyDescent="0.35"/>
    <row r="26078" s="62" customFormat="1" x14ac:dyDescent="0.35"/>
    <row r="26079" s="62" customFormat="1" x14ac:dyDescent="0.35"/>
    <row r="26080" s="62" customFormat="1" x14ac:dyDescent="0.35"/>
    <row r="26081" s="62" customFormat="1" x14ac:dyDescent="0.35"/>
    <row r="26082" s="62" customFormat="1" x14ac:dyDescent="0.35"/>
    <row r="26083" s="62" customFormat="1" x14ac:dyDescent="0.35"/>
    <row r="26084" s="62" customFormat="1" x14ac:dyDescent="0.35"/>
    <row r="26085" s="62" customFormat="1" x14ac:dyDescent="0.35"/>
    <row r="26086" s="62" customFormat="1" x14ac:dyDescent="0.35"/>
    <row r="26087" s="62" customFormat="1" x14ac:dyDescent="0.35"/>
    <row r="26088" s="62" customFormat="1" x14ac:dyDescent="0.35"/>
    <row r="26089" s="62" customFormat="1" x14ac:dyDescent="0.35"/>
    <row r="26090" s="62" customFormat="1" x14ac:dyDescent="0.35"/>
    <row r="26091" s="62" customFormat="1" x14ac:dyDescent="0.35"/>
    <row r="26092" s="62" customFormat="1" x14ac:dyDescent="0.35"/>
    <row r="26093" s="62" customFormat="1" x14ac:dyDescent="0.35"/>
    <row r="26094" s="62" customFormat="1" x14ac:dyDescent="0.35"/>
    <row r="26095" s="62" customFormat="1" x14ac:dyDescent="0.35"/>
    <row r="26096" s="62" customFormat="1" x14ac:dyDescent="0.35"/>
    <row r="26097" s="62" customFormat="1" x14ac:dyDescent="0.35"/>
    <row r="26098" s="62" customFormat="1" x14ac:dyDescent="0.35"/>
    <row r="26099" s="62" customFormat="1" x14ac:dyDescent="0.35"/>
    <row r="26100" s="62" customFormat="1" x14ac:dyDescent="0.35"/>
    <row r="26101" s="62" customFormat="1" x14ac:dyDescent="0.35"/>
    <row r="26102" s="62" customFormat="1" x14ac:dyDescent="0.35"/>
    <row r="26103" s="62" customFormat="1" x14ac:dyDescent="0.35"/>
    <row r="26104" s="62" customFormat="1" x14ac:dyDescent="0.35"/>
    <row r="26105" s="62" customFormat="1" x14ac:dyDescent="0.35"/>
    <row r="26106" s="62" customFormat="1" x14ac:dyDescent="0.35"/>
    <row r="26107" s="62" customFormat="1" x14ac:dyDescent="0.35"/>
    <row r="26108" s="62" customFormat="1" x14ac:dyDescent="0.35"/>
    <row r="26109" s="62" customFormat="1" x14ac:dyDescent="0.35"/>
    <row r="26110" s="62" customFormat="1" x14ac:dyDescent="0.35"/>
    <row r="26111" s="62" customFormat="1" x14ac:dyDescent="0.35"/>
    <row r="26112" s="62" customFormat="1" x14ac:dyDescent="0.35"/>
    <row r="26113" s="62" customFormat="1" x14ac:dyDescent="0.35"/>
    <row r="26114" s="62" customFormat="1" x14ac:dyDescent="0.35"/>
    <row r="26115" s="62" customFormat="1" x14ac:dyDescent="0.35"/>
    <row r="26116" s="62" customFormat="1" x14ac:dyDescent="0.35"/>
    <row r="26117" s="62" customFormat="1" x14ac:dyDescent="0.35"/>
    <row r="26118" s="62" customFormat="1" x14ac:dyDescent="0.35"/>
    <row r="26119" s="62" customFormat="1" x14ac:dyDescent="0.35"/>
    <row r="26120" s="62" customFormat="1" x14ac:dyDescent="0.35"/>
    <row r="26121" s="62" customFormat="1" x14ac:dyDescent="0.35"/>
    <row r="26122" s="62" customFormat="1" x14ac:dyDescent="0.35"/>
    <row r="26123" s="62" customFormat="1" x14ac:dyDescent="0.35"/>
    <row r="26124" s="62" customFormat="1" x14ac:dyDescent="0.35"/>
    <row r="26125" s="62" customFormat="1" x14ac:dyDescent="0.35"/>
    <row r="26126" s="62" customFormat="1" x14ac:dyDescent="0.35"/>
    <row r="26127" s="62" customFormat="1" x14ac:dyDescent="0.35"/>
    <row r="26128" s="62" customFormat="1" x14ac:dyDescent="0.35"/>
    <row r="26129" s="62" customFormat="1" x14ac:dyDescent="0.35"/>
    <row r="26130" s="62" customFormat="1" x14ac:dyDescent="0.35"/>
    <row r="26131" s="62" customFormat="1" x14ac:dyDescent="0.35"/>
    <row r="26132" s="62" customFormat="1" x14ac:dyDescent="0.35"/>
    <row r="26133" s="62" customFormat="1" x14ac:dyDescent="0.35"/>
    <row r="26134" s="62" customFormat="1" x14ac:dyDescent="0.35"/>
    <row r="26135" s="62" customFormat="1" x14ac:dyDescent="0.35"/>
    <row r="26136" s="62" customFormat="1" x14ac:dyDescent="0.35"/>
    <row r="26137" s="62" customFormat="1" x14ac:dyDescent="0.35"/>
    <row r="26138" s="62" customFormat="1" x14ac:dyDescent="0.35"/>
    <row r="26139" s="62" customFormat="1" x14ac:dyDescent="0.35"/>
    <row r="26140" s="62" customFormat="1" x14ac:dyDescent="0.35"/>
    <row r="26141" s="62" customFormat="1" x14ac:dyDescent="0.35"/>
    <row r="26142" s="62" customFormat="1" x14ac:dyDescent="0.35"/>
    <row r="26143" s="62" customFormat="1" x14ac:dyDescent="0.35"/>
    <row r="26144" s="62" customFormat="1" x14ac:dyDescent="0.35"/>
    <row r="26145" s="62" customFormat="1" x14ac:dyDescent="0.35"/>
    <row r="26146" s="62" customFormat="1" x14ac:dyDescent="0.35"/>
    <row r="26147" s="62" customFormat="1" x14ac:dyDescent="0.35"/>
    <row r="26148" s="62" customFormat="1" x14ac:dyDescent="0.35"/>
    <row r="26149" s="62" customFormat="1" x14ac:dyDescent="0.35"/>
    <row r="26150" s="62" customFormat="1" x14ac:dyDescent="0.35"/>
    <row r="26151" s="62" customFormat="1" x14ac:dyDescent="0.35"/>
    <row r="26152" s="62" customFormat="1" x14ac:dyDescent="0.35"/>
    <row r="26153" s="62" customFormat="1" x14ac:dyDescent="0.35"/>
    <row r="26154" s="62" customFormat="1" x14ac:dyDescent="0.35"/>
    <row r="26155" s="62" customFormat="1" x14ac:dyDescent="0.35"/>
    <row r="26156" s="62" customFormat="1" x14ac:dyDescent="0.35"/>
    <row r="26157" s="62" customFormat="1" x14ac:dyDescent="0.35"/>
    <row r="26158" s="62" customFormat="1" x14ac:dyDescent="0.35"/>
    <row r="26159" s="62" customFormat="1" x14ac:dyDescent="0.35"/>
    <row r="26160" s="62" customFormat="1" x14ac:dyDescent="0.35"/>
    <row r="26161" s="62" customFormat="1" x14ac:dyDescent="0.35"/>
    <row r="26162" s="62" customFormat="1" x14ac:dyDescent="0.35"/>
    <row r="26163" s="62" customFormat="1" x14ac:dyDescent="0.35"/>
    <row r="26164" s="62" customFormat="1" x14ac:dyDescent="0.35"/>
    <row r="26165" s="62" customFormat="1" x14ac:dyDescent="0.35"/>
    <row r="26166" s="62" customFormat="1" x14ac:dyDescent="0.35"/>
    <row r="26167" s="62" customFormat="1" x14ac:dyDescent="0.35"/>
    <row r="26168" s="62" customFormat="1" x14ac:dyDescent="0.35"/>
    <row r="26169" s="62" customFormat="1" x14ac:dyDescent="0.35"/>
    <row r="26170" s="62" customFormat="1" x14ac:dyDescent="0.35"/>
    <row r="26171" s="62" customFormat="1" x14ac:dyDescent="0.35"/>
    <row r="26172" s="62" customFormat="1" x14ac:dyDescent="0.35"/>
    <row r="26173" s="62" customFormat="1" x14ac:dyDescent="0.35"/>
    <row r="26174" s="62" customFormat="1" x14ac:dyDescent="0.35"/>
    <row r="26175" s="62" customFormat="1" x14ac:dyDescent="0.35"/>
    <row r="26176" s="62" customFormat="1" x14ac:dyDescent="0.35"/>
    <row r="26177" s="62" customFormat="1" x14ac:dyDescent="0.35"/>
    <row r="26178" s="62" customFormat="1" x14ac:dyDescent="0.35"/>
    <row r="26179" s="62" customFormat="1" x14ac:dyDescent="0.35"/>
    <row r="26180" s="62" customFormat="1" x14ac:dyDescent="0.35"/>
    <row r="26181" s="62" customFormat="1" x14ac:dyDescent="0.35"/>
    <row r="26182" s="62" customFormat="1" x14ac:dyDescent="0.35"/>
    <row r="26183" s="62" customFormat="1" x14ac:dyDescent="0.35"/>
    <row r="26184" s="62" customFormat="1" x14ac:dyDescent="0.35"/>
    <row r="26185" s="62" customFormat="1" x14ac:dyDescent="0.35"/>
    <row r="26186" s="62" customFormat="1" x14ac:dyDescent="0.35"/>
    <row r="26187" s="62" customFormat="1" x14ac:dyDescent="0.35"/>
    <row r="26188" s="62" customFormat="1" x14ac:dyDescent="0.35"/>
    <row r="26189" s="62" customFormat="1" x14ac:dyDescent="0.35"/>
    <row r="26190" s="62" customFormat="1" x14ac:dyDescent="0.35"/>
    <row r="26191" s="62" customFormat="1" x14ac:dyDescent="0.35"/>
    <row r="26192" s="62" customFormat="1" x14ac:dyDescent="0.35"/>
    <row r="26193" s="62" customFormat="1" x14ac:dyDescent="0.35"/>
    <row r="26194" s="62" customFormat="1" x14ac:dyDescent="0.35"/>
    <row r="26195" s="62" customFormat="1" x14ac:dyDescent="0.35"/>
    <row r="26196" s="62" customFormat="1" x14ac:dyDescent="0.35"/>
    <row r="26197" s="62" customFormat="1" x14ac:dyDescent="0.35"/>
    <row r="26198" s="62" customFormat="1" x14ac:dyDescent="0.35"/>
    <row r="26199" s="62" customFormat="1" x14ac:dyDescent="0.35"/>
    <row r="26200" s="62" customFormat="1" x14ac:dyDescent="0.35"/>
    <row r="26201" s="62" customFormat="1" x14ac:dyDescent="0.35"/>
    <row r="26202" s="62" customFormat="1" x14ac:dyDescent="0.35"/>
    <row r="26203" s="62" customFormat="1" x14ac:dyDescent="0.35"/>
    <row r="26204" s="62" customFormat="1" x14ac:dyDescent="0.35"/>
    <row r="26205" s="62" customFormat="1" x14ac:dyDescent="0.35"/>
    <row r="26206" s="62" customFormat="1" x14ac:dyDescent="0.35"/>
    <row r="26207" s="62" customFormat="1" x14ac:dyDescent="0.35"/>
    <row r="26208" s="62" customFormat="1" x14ac:dyDescent="0.35"/>
    <row r="26209" s="62" customFormat="1" x14ac:dyDescent="0.35"/>
    <row r="26210" s="62" customFormat="1" x14ac:dyDescent="0.35"/>
    <row r="26211" s="62" customFormat="1" x14ac:dyDescent="0.35"/>
    <row r="26212" s="62" customFormat="1" x14ac:dyDescent="0.35"/>
    <row r="26213" s="62" customFormat="1" x14ac:dyDescent="0.35"/>
    <row r="26214" s="62" customFormat="1" x14ac:dyDescent="0.35"/>
    <row r="26215" s="62" customFormat="1" x14ac:dyDescent="0.35"/>
    <row r="26216" s="62" customFormat="1" x14ac:dyDescent="0.35"/>
    <row r="26217" s="62" customFormat="1" x14ac:dyDescent="0.35"/>
    <row r="26218" s="62" customFormat="1" x14ac:dyDescent="0.35"/>
    <row r="26219" s="62" customFormat="1" x14ac:dyDescent="0.35"/>
    <row r="26220" s="62" customFormat="1" x14ac:dyDescent="0.35"/>
    <row r="26221" s="62" customFormat="1" x14ac:dyDescent="0.35"/>
    <row r="26222" s="62" customFormat="1" x14ac:dyDescent="0.35"/>
    <row r="26223" s="62" customFormat="1" x14ac:dyDescent="0.35"/>
    <row r="26224" s="62" customFormat="1" x14ac:dyDescent="0.35"/>
    <row r="26225" s="62" customFormat="1" x14ac:dyDescent="0.35"/>
    <row r="26226" s="62" customFormat="1" x14ac:dyDescent="0.35"/>
    <row r="26227" s="62" customFormat="1" x14ac:dyDescent="0.35"/>
    <row r="26228" s="62" customFormat="1" x14ac:dyDescent="0.35"/>
    <row r="26229" s="62" customFormat="1" x14ac:dyDescent="0.35"/>
    <row r="26230" s="62" customFormat="1" x14ac:dyDescent="0.35"/>
    <row r="26231" s="62" customFormat="1" x14ac:dyDescent="0.35"/>
    <row r="26232" s="62" customFormat="1" x14ac:dyDescent="0.35"/>
    <row r="26233" s="62" customFormat="1" x14ac:dyDescent="0.35"/>
    <row r="26234" s="62" customFormat="1" x14ac:dyDescent="0.35"/>
    <row r="26235" s="62" customFormat="1" x14ac:dyDescent="0.35"/>
    <row r="26236" s="62" customFormat="1" x14ac:dyDescent="0.35"/>
    <row r="26237" s="62" customFormat="1" x14ac:dyDescent="0.35"/>
    <row r="26238" s="62" customFormat="1" x14ac:dyDescent="0.35"/>
    <row r="26239" s="62" customFormat="1" x14ac:dyDescent="0.35"/>
    <row r="26240" s="62" customFormat="1" x14ac:dyDescent="0.35"/>
    <row r="26241" s="62" customFormat="1" x14ac:dyDescent="0.35"/>
    <row r="26242" s="62" customFormat="1" x14ac:dyDescent="0.35"/>
    <row r="26243" s="62" customFormat="1" x14ac:dyDescent="0.35"/>
    <row r="26244" s="62" customFormat="1" x14ac:dyDescent="0.35"/>
    <row r="26245" s="62" customFormat="1" x14ac:dyDescent="0.35"/>
    <row r="26246" s="62" customFormat="1" x14ac:dyDescent="0.35"/>
    <row r="26247" s="62" customFormat="1" x14ac:dyDescent="0.35"/>
    <row r="26248" s="62" customFormat="1" x14ac:dyDescent="0.35"/>
    <row r="26249" s="62" customFormat="1" x14ac:dyDescent="0.35"/>
    <row r="26250" s="62" customFormat="1" x14ac:dyDescent="0.35"/>
    <row r="26251" s="62" customFormat="1" x14ac:dyDescent="0.35"/>
    <row r="26252" s="62" customFormat="1" x14ac:dyDescent="0.35"/>
    <row r="26253" s="62" customFormat="1" x14ac:dyDescent="0.35"/>
    <row r="26254" s="62" customFormat="1" x14ac:dyDescent="0.35"/>
    <row r="26255" s="62" customFormat="1" x14ac:dyDescent="0.35"/>
    <row r="26256" s="62" customFormat="1" x14ac:dyDescent="0.35"/>
    <row r="26257" s="62" customFormat="1" x14ac:dyDescent="0.35"/>
    <row r="26258" s="62" customFormat="1" x14ac:dyDescent="0.35"/>
    <row r="26259" s="62" customFormat="1" x14ac:dyDescent="0.35"/>
    <row r="26260" s="62" customFormat="1" x14ac:dyDescent="0.35"/>
    <row r="26261" s="62" customFormat="1" x14ac:dyDescent="0.35"/>
    <row r="26262" s="62" customFormat="1" x14ac:dyDescent="0.35"/>
    <row r="26263" s="62" customFormat="1" x14ac:dyDescent="0.35"/>
    <row r="26264" s="62" customFormat="1" x14ac:dyDescent="0.35"/>
    <row r="26265" s="62" customFormat="1" x14ac:dyDescent="0.35"/>
    <row r="26266" s="62" customFormat="1" x14ac:dyDescent="0.35"/>
    <row r="26267" s="62" customFormat="1" x14ac:dyDescent="0.35"/>
    <row r="26268" s="62" customFormat="1" x14ac:dyDescent="0.35"/>
    <row r="26269" s="62" customFormat="1" x14ac:dyDescent="0.35"/>
    <row r="26270" s="62" customFormat="1" x14ac:dyDescent="0.35"/>
    <row r="26271" s="62" customFormat="1" x14ac:dyDescent="0.35"/>
    <row r="26272" s="62" customFormat="1" x14ac:dyDescent="0.35"/>
    <row r="26273" s="62" customFormat="1" x14ac:dyDescent="0.35"/>
    <row r="26274" s="62" customFormat="1" x14ac:dyDescent="0.35"/>
    <row r="26275" s="62" customFormat="1" x14ac:dyDescent="0.35"/>
    <row r="26276" s="62" customFormat="1" x14ac:dyDescent="0.35"/>
    <row r="26277" s="62" customFormat="1" x14ac:dyDescent="0.35"/>
    <row r="26278" s="62" customFormat="1" x14ac:dyDescent="0.35"/>
    <row r="26279" s="62" customFormat="1" x14ac:dyDescent="0.35"/>
    <row r="26280" s="62" customFormat="1" x14ac:dyDescent="0.35"/>
    <row r="26281" s="62" customFormat="1" x14ac:dyDescent="0.35"/>
    <row r="26282" s="62" customFormat="1" x14ac:dyDescent="0.35"/>
    <row r="26283" s="62" customFormat="1" x14ac:dyDescent="0.35"/>
    <row r="26284" s="62" customFormat="1" x14ac:dyDescent="0.35"/>
    <row r="26285" s="62" customFormat="1" x14ac:dyDescent="0.35"/>
    <row r="26286" s="62" customFormat="1" x14ac:dyDescent="0.35"/>
    <row r="26287" s="62" customFormat="1" x14ac:dyDescent="0.35"/>
    <row r="26288" s="62" customFormat="1" x14ac:dyDescent="0.35"/>
    <row r="26289" s="62" customFormat="1" x14ac:dyDescent="0.35"/>
    <row r="26290" s="62" customFormat="1" x14ac:dyDescent="0.35"/>
    <row r="26291" s="62" customFormat="1" x14ac:dyDescent="0.35"/>
    <row r="26292" s="62" customFormat="1" x14ac:dyDescent="0.35"/>
    <row r="26293" s="62" customFormat="1" x14ac:dyDescent="0.35"/>
    <row r="26294" s="62" customFormat="1" x14ac:dyDescent="0.35"/>
    <row r="26295" s="62" customFormat="1" x14ac:dyDescent="0.35"/>
    <row r="26296" s="62" customFormat="1" x14ac:dyDescent="0.35"/>
    <row r="26297" s="62" customFormat="1" x14ac:dyDescent="0.35"/>
    <row r="26298" s="62" customFormat="1" x14ac:dyDescent="0.35"/>
    <row r="26299" s="62" customFormat="1" x14ac:dyDescent="0.35"/>
    <row r="26300" s="62" customFormat="1" x14ac:dyDescent="0.35"/>
    <row r="26301" s="62" customFormat="1" x14ac:dyDescent="0.35"/>
    <row r="26302" s="62" customFormat="1" x14ac:dyDescent="0.35"/>
    <row r="26303" s="62" customFormat="1" x14ac:dyDescent="0.35"/>
    <row r="26304" s="62" customFormat="1" x14ac:dyDescent="0.35"/>
    <row r="26305" s="62" customFormat="1" x14ac:dyDescent="0.35"/>
    <row r="26306" s="62" customFormat="1" x14ac:dyDescent="0.35"/>
    <row r="26307" s="62" customFormat="1" x14ac:dyDescent="0.35"/>
    <row r="26308" s="62" customFormat="1" x14ac:dyDescent="0.35"/>
    <row r="26309" s="62" customFormat="1" x14ac:dyDescent="0.35"/>
    <row r="26310" s="62" customFormat="1" x14ac:dyDescent="0.35"/>
    <row r="26311" s="62" customFormat="1" x14ac:dyDescent="0.35"/>
    <row r="26312" s="62" customFormat="1" x14ac:dyDescent="0.35"/>
    <row r="26313" s="62" customFormat="1" x14ac:dyDescent="0.35"/>
    <row r="26314" s="62" customFormat="1" x14ac:dyDescent="0.35"/>
    <row r="26315" s="62" customFormat="1" x14ac:dyDescent="0.35"/>
    <row r="26316" s="62" customFormat="1" x14ac:dyDescent="0.35"/>
    <row r="26317" s="62" customFormat="1" x14ac:dyDescent="0.35"/>
    <row r="26318" s="62" customFormat="1" x14ac:dyDescent="0.35"/>
    <row r="26319" s="62" customFormat="1" x14ac:dyDescent="0.35"/>
    <row r="26320" s="62" customFormat="1" x14ac:dyDescent="0.35"/>
    <row r="26321" s="62" customFormat="1" x14ac:dyDescent="0.35"/>
    <row r="26322" s="62" customFormat="1" x14ac:dyDescent="0.35"/>
    <row r="26323" s="62" customFormat="1" x14ac:dyDescent="0.35"/>
    <row r="26324" s="62" customFormat="1" x14ac:dyDescent="0.35"/>
    <row r="26325" s="62" customFormat="1" x14ac:dyDescent="0.35"/>
    <row r="26326" s="62" customFormat="1" x14ac:dyDescent="0.35"/>
    <row r="26327" s="62" customFormat="1" x14ac:dyDescent="0.35"/>
    <row r="26328" s="62" customFormat="1" x14ac:dyDescent="0.35"/>
    <row r="26329" s="62" customFormat="1" x14ac:dyDescent="0.35"/>
    <row r="26330" s="62" customFormat="1" x14ac:dyDescent="0.35"/>
    <row r="26331" s="62" customFormat="1" x14ac:dyDescent="0.35"/>
    <row r="26332" s="62" customFormat="1" x14ac:dyDescent="0.35"/>
    <row r="26333" s="62" customFormat="1" x14ac:dyDescent="0.35"/>
    <row r="26334" s="62" customFormat="1" x14ac:dyDescent="0.35"/>
    <row r="26335" s="62" customFormat="1" x14ac:dyDescent="0.35"/>
    <row r="26336" s="62" customFormat="1" x14ac:dyDescent="0.35"/>
    <row r="26337" s="62" customFormat="1" x14ac:dyDescent="0.35"/>
    <row r="26338" s="62" customFormat="1" x14ac:dyDescent="0.35"/>
    <row r="26339" s="62" customFormat="1" x14ac:dyDescent="0.35"/>
    <row r="26340" s="62" customFormat="1" x14ac:dyDescent="0.35"/>
    <row r="26341" s="62" customFormat="1" x14ac:dyDescent="0.35"/>
    <row r="26342" s="62" customFormat="1" x14ac:dyDescent="0.35"/>
    <row r="26343" s="62" customFormat="1" x14ac:dyDescent="0.35"/>
    <row r="26344" s="62" customFormat="1" x14ac:dyDescent="0.35"/>
    <row r="26345" s="62" customFormat="1" x14ac:dyDescent="0.35"/>
    <row r="26346" s="62" customFormat="1" x14ac:dyDescent="0.35"/>
    <row r="26347" s="62" customFormat="1" x14ac:dyDescent="0.35"/>
    <row r="26348" s="62" customFormat="1" x14ac:dyDescent="0.35"/>
    <row r="26349" s="62" customFormat="1" x14ac:dyDescent="0.35"/>
    <row r="26350" s="62" customFormat="1" x14ac:dyDescent="0.35"/>
    <row r="26351" s="62" customFormat="1" x14ac:dyDescent="0.35"/>
    <row r="26352" s="62" customFormat="1" x14ac:dyDescent="0.35"/>
    <row r="26353" s="62" customFormat="1" x14ac:dyDescent="0.35"/>
    <row r="26354" s="62" customFormat="1" x14ac:dyDescent="0.35"/>
    <row r="26355" s="62" customFormat="1" x14ac:dyDescent="0.35"/>
    <row r="26356" s="62" customFormat="1" x14ac:dyDescent="0.35"/>
    <row r="26357" s="62" customFormat="1" x14ac:dyDescent="0.35"/>
    <row r="26358" s="62" customFormat="1" x14ac:dyDescent="0.35"/>
    <row r="26359" s="62" customFormat="1" x14ac:dyDescent="0.35"/>
    <row r="26360" s="62" customFormat="1" x14ac:dyDescent="0.35"/>
    <row r="26361" s="62" customFormat="1" x14ac:dyDescent="0.35"/>
    <row r="26362" s="62" customFormat="1" x14ac:dyDescent="0.35"/>
    <row r="26363" s="62" customFormat="1" x14ac:dyDescent="0.35"/>
    <row r="26364" s="62" customFormat="1" x14ac:dyDescent="0.35"/>
    <row r="26365" s="62" customFormat="1" x14ac:dyDescent="0.35"/>
    <row r="26366" s="62" customFormat="1" x14ac:dyDescent="0.35"/>
    <row r="26367" s="62" customFormat="1" x14ac:dyDescent="0.35"/>
    <row r="26368" s="62" customFormat="1" x14ac:dyDescent="0.35"/>
    <row r="26369" s="62" customFormat="1" x14ac:dyDescent="0.35"/>
    <row r="26370" s="62" customFormat="1" x14ac:dyDescent="0.35"/>
    <row r="26371" s="62" customFormat="1" x14ac:dyDescent="0.35"/>
    <row r="26372" s="62" customFormat="1" x14ac:dyDescent="0.35"/>
    <row r="26373" s="62" customFormat="1" x14ac:dyDescent="0.35"/>
    <row r="26374" s="62" customFormat="1" x14ac:dyDescent="0.35"/>
    <row r="26375" s="62" customFormat="1" x14ac:dyDescent="0.35"/>
    <row r="26376" s="62" customFormat="1" x14ac:dyDescent="0.35"/>
    <row r="26377" s="62" customFormat="1" x14ac:dyDescent="0.35"/>
    <row r="26378" s="62" customFormat="1" x14ac:dyDescent="0.35"/>
    <row r="26379" s="62" customFormat="1" x14ac:dyDescent="0.35"/>
    <row r="26380" s="62" customFormat="1" x14ac:dyDescent="0.35"/>
    <row r="26381" s="62" customFormat="1" x14ac:dyDescent="0.35"/>
    <row r="26382" s="62" customFormat="1" x14ac:dyDescent="0.35"/>
    <row r="26383" s="62" customFormat="1" x14ac:dyDescent="0.35"/>
    <row r="26384" s="62" customFormat="1" x14ac:dyDescent="0.35"/>
    <row r="26385" s="62" customFormat="1" x14ac:dyDescent="0.35"/>
    <row r="26386" s="62" customFormat="1" x14ac:dyDescent="0.35"/>
    <row r="26387" s="62" customFormat="1" x14ac:dyDescent="0.35"/>
    <row r="26388" s="62" customFormat="1" x14ac:dyDescent="0.35"/>
    <row r="26389" s="62" customFormat="1" x14ac:dyDescent="0.35"/>
    <row r="26390" s="62" customFormat="1" x14ac:dyDescent="0.35"/>
    <row r="26391" s="62" customFormat="1" x14ac:dyDescent="0.35"/>
    <row r="26392" s="62" customFormat="1" x14ac:dyDescent="0.35"/>
    <row r="26393" s="62" customFormat="1" x14ac:dyDescent="0.35"/>
    <row r="26394" s="62" customFormat="1" x14ac:dyDescent="0.35"/>
    <row r="26395" s="62" customFormat="1" x14ac:dyDescent="0.35"/>
    <row r="26396" s="62" customFormat="1" x14ac:dyDescent="0.35"/>
    <row r="26397" s="62" customFormat="1" x14ac:dyDescent="0.35"/>
    <row r="26398" s="62" customFormat="1" x14ac:dyDescent="0.35"/>
    <row r="26399" s="62" customFormat="1" x14ac:dyDescent="0.35"/>
    <row r="26400" s="62" customFormat="1" x14ac:dyDescent="0.35"/>
    <row r="26401" s="62" customFormat="1" x14ac:dyDescent="0.35"/>
    <row r="26402" s="62" customFormat="1" x14ac:dyDescent="0.35"/>
    <row r="26403" s="62" customFormat="1" x14ac:dyDescent="0.35"/>
    <row r="26404" s="62" customFormat="1" x14ac:dyDescent="0.35"/>
    <row r="26405" s="62" customFormat="1" x14ac:dyDescent="0.35"/>
    <row r="26406" s="62" customFormat="1" x14ac:dyDescent="0.35"/>
    <row r="26407" s="62" customFormat="1" x14ac:dyDescent="0.35"/>
    <row r="26408" s="62" customFormat="1" x14ac:dyDescent="0.35"/>
    <row r="26409" s="62" customFormat="1" x14ac:dyDescent="0.35"/>
    <row r="26410" s="62" customFormat="1" x14ac:dyDescent="0.35"/>
    <row r="26411" s="62" customFormat="1" x14ac:dyDescent="0.35"/>
    <row r="26412" s="62" customFormat="1" x14ac:dyDescent="0.35"/>
    <row r="26413" s="62" customFormat="1" x14ac:dyDescent="0.35"/>
    <row r="26414" s="62" customFormat="1" x14ac:dyDescent="0.35"/>
    <row r="26415" s="62" customFormat="1" x14ac:dyDescent="0.35"/>
    <row r="26416" s="62" customFormat="1" x14ac:dyDescent="0.35"/>
    <row r="26417" s="62" customFormat="1" x14ac:dyDescent="0.35"/>
    <row r="26418" s="62" customFormat="1" x14ac:dyDescent="0.35"/>
    <row r="26419" s="62" customFormat="1" x14ac:dyDescent="0.35"/>
    <row r="26420" s="62" customFormat="1" x14ac:dyDescent="0.35"/>
    <row r="26421" s="62" customFormat="1" x14ac:dyDescent="0.35"/>
    <row r="26422" s="62" customFormat="1" x14ac:dyDescent="0.35"/>
    <row r="26423" s="62" customFormat="1" x14ac:dyDescent="0.35"/>
    <row r="26424" s="62" customFormat="1" x14ac:dyDescent="0.35"/>
    <row r="26425" s="62" customFormat="1" x14ac:dyDescent="0.35"/>
    <row r="26426" s="62" customFormat="1" x14ac:dyDescent="0.35"/>
    <row r="26427" s="62" customFormat="1" x14ac:dyDescent="0.35"/>
    <row r="26428" s="62" customFormat="1" x14ac:dyDescent="0.35"/>
    <row r="26429" s="62" customFormat="1" x14ac:dyDescent="0.35"/>
    <row r="26430" s="62" customFormat="1" x14ac:dyDescent="0.35"/>
    <row r="26431" s="62" customFormat="1" x14ac:dyDescent="0.35"/>
    <row r="26432" s="62" customFormat="1" x14ac:dyDescent="0.35"/>
    <row r="26433" s="62" customFormat="1" x14ac:dyDescent="0.35"/>
    <row r="26434" s="62" customFormat="1" x14ac:dyDescent="0.35"/>
    <row r="26435" s="62" customFormat="1" x14ac:dyDescent="0.35"/>
    <row r="26436" s="62" customFormat="1" x14ac:dyDescent="0.35"/>
    <row r="26437" s="62" customFormat="1" x14ac:dyDescent="0.35"/>
    <row r="26438" s="62" customFormat="1" x14ac:dyDescent="0.35"/>
    <row r="26439" s="62" customFormat="1" x14ac:dyDescent="0.35"/>
    <row r="26440" s="62" customFormat="1" x14ac:dyDescent="0.35"/>
    <row r="26441" s="62" customFormat="1" x14ac:dyDescent="0.35"/>
    <row r="26442" s="62" customFormat="1" x14ac:dyDescent="0.35"/>
    <row r="26443" s="62" customFormat="1" x14ac:dyDescent="0.35"/>
    <row r="26444" s="62" customFormat="1" x14ac:dyDescent="0.35"/>
    <row r="26445" s="62" customFormat="1" x14ac:dyDescent="0.35"/>
    <row r="26446" s="62" customFormat="1" x14ac:dyDescent="0.35"/>
    <row r="26447" s="62" customFormat="1" x14ac:dyDescent="0.35"/>
    <row r="26448" s="62" customFormat="1" x14ac:dyDescent="0.35"/>
    <row r="26449" s="62" customFormat="1" x14ac:dyDescent="0.35"/>
    <row r="26450" s="62" customFormat="1" x14ac:dyDescent="0.35"/>
    <row r="26451" s="62" customFormat="1" x14ac:dyDescent="0.35"/>
    <row r="26452" s="62" customFormat="1" x14ac:dyDescent="0.35"/>
    <row r="26453" s="62" customFormat="1" x14ac:dyDescent="0.35"/>
    <row r="26454" s="62" customFormat="1" x14ac:dyDescent="0.35"/>
    <row r="26455" s="62" customFormat="1" x14ac:dyDescent="0.35"/>
    <row r="26456" s="62" customFormat="1" x14ac:dyDescent="0.35"/>
    <row r="26457" s="62" customFormat="1" x14ac:dyDescent="0.35"/>
    <row r="26458" s="62" customFormat="1" x14ac:dyDescent="0.35"/>
    <row r="26459" s="62" customFormat="1" x14ac:dyDescent="0.35"/>
    <row r="26460" s="62" customFormat="1" x14ac:dyDescent="0.35"/>
    <row r="26461" s="62" customFormat="1" x14ac:dyDescent="0.35"/>
    <row r="26462" s="62" customFormat="1" x14ac:dyDescent="0.35"/>
    <row r="26463" s="62" customFormat="1" x14ac:dyDescent="0.35"/>
    <row r="26464" s="62" customFormat="1" x14ac:dyDescent="0.35"/>
    <row r="26465" s="62" customFormat="1" x14ac:dyDescent="0.35"/>
    <row r="26466" s="62" customFormat="1" x14ac:dyDescent="0.35"/>
    <row r="26467" s="62" customFormat="1" x14ac:dyDescent="0.35"/>
    <row r="26468" s="62" customFormat="1" x14ac:dyDescent="0.35"/>
    <row r="26469" s="62" customFormat="1" x14ac:dyDescent="0.35"/>
    <row r="26470" s="62" customFormat="1" x14ac:dyDescent="0.35"/>
    <row r="26471" s="62" customFormat="1" x14ac:dyDescent="0.35"/>
    <row r="26472" s="62" customFormat="1" x14ac:dyDescent="0.35"/>
    <row r="26473" s="62" customFormat="1" x14ac:dyDescent="0.35"/>
    <row r="26474" s="62" customFormat="1" x14ac:dyDescent="0.35"/>
    <row r="26475" s="62" customFormat="1" x14ac:dyDescent="0.35"/>
    <row r="26476" s="62" customFormat="1" x14ac:dyDescent="0.35"/>
    <row r="26477" s="62" customFormat="1" x14ac:dyDescent="0.35"/>
    <row r="26478" s="62" customFormat="1" x14ac:dyDescent="0.35"/>
    <row r="26479" s="62" customFormat="1" x14ac:dyDescent="0.35"/>
    <row r="26480" s="62" customFormat="1" x14ac:dyDescent="0.35"/>
    <row r="26481" s="62" customFormat="1" x14ac:dyDescent="0.35"/>
    <row r="26482" s="62" customFormat="1" x14ac:dyDescent="0.35"/>
    <row r="26483" s="62" customFormat="1" x14ac:dyDescent="0.35"/>
    <row r="26484" s="62" customFormat="1" x14ac:dyDescent="0.35"/>
    <row r="26485" s="62" customFormat="1" x14ac:dyDescent="0.35"/>
    <row r="26486" s="62" customFormat="1" x14ac:dyDescent="0.35"/>
    <row r="26487" s="62" customFormat="1" x14ac:dyDescent="0.35"/>
    <row r="26488" s="62" customFormat="1" x14ac:dyDescent="0.35"/>
    <row r="26489" s="62" customFormat="1" x14ac:dyDescent="0.35"/>
    <row r="26490" s="62" customFormat="1" x14ac:dyDescent="0.35"/>
    <row r="26491" s="62" customFormat="1" x14ac:dyDescent="0.35"/>
    <row r="26492" s="62" customFormat="1" x14ac:dyDescent="0.35"/>
    <row r="26493" s="62" customFormat="1" x14ac:dyDescent="0.35"/>
    <row r="26494" s="62" customFormat="1" x14ac:dyDescent="0.35"/>
    <row r="26495" s="62" customFormat="1" x14ac:dyDescent="0.35"/>
    <row r="26496" s="62" customFormat="1" x14ac:dyDescent="0.35"/>
    <row r="26497" s="62" customFormat="1" x14ac:dyDescent="0.35"/>
    <row r="26498" s="62" customFormat="1" x14ac:dyDescent="0.35"/>
    <row r="26499" s="62" customFormat="1" x14ac:dyDescent="0.35"/>
    <row r="26500" s="62" customFormat="1" x14ac:dyDescent="0.35"/>
    <row r="26501" s="62" customFormat="1" x14ac:dyDescent="0.35"/>
    <row r="26502" s="62" customFormat="1" x14ac:dyDescent="0.35"/>
    <row r="26503" s="62" customFormat="1" x14ac:dyDescent="0.35"/>
    <row r="26504" s="62" customFormat="1" x14ac:dyDescent="0.35"/>
    <row r="26505" s="62" customFormat="1" x14ac:dyDescent="0.35"/>
    <row r="26506" s="62" customFormat="1" x14ac:dyDescent="0.35"/>
    <row r="26507" s="62" customFormat="1" x14ac:dyDescent="0.35"/>
    <row r="26508" s="62" customFormat="1" x14ac:dyDescent="0.35"/>
    <row r="26509" s="62" customFormat="1" x14ac:dyDescent="0.35"/>
    <row r="26510" s="62" customFormat="1" x14ac:dyDescent="0.35"/>
    <row r="26511" s="62" customFormat="1" x14ac:dyDescent="0.35"/>
    <row r="26512" s="62" customFormat="1" x14ac:dyDescent="0.35"/>
    <row r="26513" s="62" customFormat="1" x14ac:dyDescent="0.35"/>
    <row r="26514" s="62" customFormat="1" x14ac:dyDescent="0.35"/>
    <row r="26515" s="62" customFormat="1" x14ac:dyDescent="0.35"/>
    <row r="26516" s="62" customFormat="1" x14ac:dyDescent="0.35"/>
    <row r="26517" s="62" customFormat="1" x14ac:dyDescent="0.35"/>
    <row r="26518" s="62" customFormat="1" x14ac:dyDescent="0.35"/>
    <row r="26519" s="62" customFormat="1" x14ac:dyDescent="0.35"/>
    <row r="26520" s="62" customFormat="1" x14ac:dyDescent="0.35"/>
    <row r="26521" s="62" customFormat="1" x14ac:dyDescent="0.35"/>
    <row r="26522" s="62" customFormat="1" x14ac:dyDescent="0.35"/>
    <row r="26523" s="62" customFormat="1" x14ac:dyDescent="0.35"/>
    <row r="26524" s="62" customFormat="1" x14ac:dyDescent="0.35"/>
    <row r="26525" s="62" customFormat="1" x14ac:dyDescent="0.35"/>
    <row r="26526" s="62" customFormat="1" x14ac:dyDescent="0.35"/>
    <row r="26527" s="62" customFormat="1" x14ac:dyDescent="0.35"/>
    <row r="26528" s="62" customFormat="1" x14ac:dyDescent="0.35"/>
    <row r="26529" s="62" customFormat="1" x14ac:dyDescent="0.35"/>
    <row r="26530" s="62" customFormat="1" x14ac:dyDescent="0.35"/>
    <row r="26531" s="62" customFormat="1" x14ac:dyDescent="0.35"/>
    <row r="26532" s="62" customFormat="1" x14ac:dyDescent="0.35"/>
    <row r="26533" s="62" customFormat="1" x14ac:dyDescent="0.35"/>
    <row r="26534" s="62" customFormat="1" x14ac:dyDescent="0.35"/>
    <row r="26535" s="62" customFormat="1" x14ac:dyDescent="0.35"/>
    <row r="26536" s="62" customFormat="1" x14ac:dyDescent="0.35"/>
    <row r="26537" s="62" customFormat="1" x14ac:dyDescent="0.35"/>
    <row r="26538" s="62" customFormat="1" x14ac:dyDescent="0.35"/>
    <row r="26539" s="62" customFormat="1" x14ac:dyDescent="0.35"/>
    <row r="26540" s="62" customFormat="1" x14ac:dyDescent="0.35"/>
    <row r="26541" s="62" customFormat="1" x14ac:dyDescent="0.35"/>
    <row r="26542" s="62" customFormat="1" x14ac:dyDescent="0.35"/>
    <row r="26543" s="62" customFormat="1" x14ac:dyDescent="0.35"/>
    <row r="26544" s="62" customFormat="1" x14ac:dyDescent="0.35"/>
    <row r="26545" s="62" customFormat="1" x14ac:dyDescent="0.35"/>
    <row r="26546" s="62" customFormat="1" x14ac:dyDescent="0.35"/>
    <row r="26547" s="62" customFormat="1" x14ac:dyDescent="0.35"/>
    <row r="26548" s="62" customFormat="1" x14ac:dyDescent="0.35"/>
    <row r="26549" s="62" customFormat="1" x14ac:dyDescent="0.35"/>
    <row r="26550" s="62" customFormat="1" x14ac:dyDescent="0.35"/>
    <row r="26551" s="62" customFormat="1" x14ac:dyDescent="0.35"/>
    <row r="26552" s="62" customFormat="1" x14ac:dyDescent="0.35"/>
    <row r="26553" s="62" customFormat="1" x14ac:dyDescent="0.35"/>
    <row r="26554" s="62" customFormat="1" x14ac:dyDescent="0.35"/>
    <row r="26555" s="62" customFormat="1" x14ac:dyDescent="0.35"/>
    <row r="26556" s="62" customFormat="1" x14ac:dyDescent="0.35"/>
    <row r="26557" s="62" customFormat="1" x14ac:dyDescent="0.35"/>
    <row r="26558" s="62" customFormat="1" x14ac:dyDescent="0.35"/>
    <row r="26559" s="62" customFormat="1" x14ac:dyDescent="0.35"/>
    <row r="26560" s="62" customFormat="1" x14ac:dyDescent="0.35"/>
    <row r="26561" s="62" customFormat="1" x14ac:dyDescent="0.35"/>
    <row r="26562" s="62" customFormat="1" x14ac:dyDescent="0.35"/>
    <row r="26563" s="62" customFormat="1" x14ac:dyDescent="0.35"/>
    <row r="26564" s="62" customFormat="1" x14ac:dyDescent="0.35"/>
    <row r="26565" s="62" customFormat="1" x14ac:dyDescent="0.35"/>
    <row r="26566" s="62" customFormat="1" x14ac:dyDescent="0.35"/>
    <row r="26567" s="62" customFormat="1" x14ac:dyDescent="0.35"/>
    <row r="26568" s="62" customFormat="1" x14ac:dyDescent="0.35"/>
    <row r="26569" s="62" customFormat="1" x14ac:dyDescent="0.35"/>
    <row r="26570" s="62" customFormat="1" x14ac:dyDescent="0.35"/>
    <row r="26571" s="62" customFormat="1" x14ac:dyDescent="0.35"/>
    <row r="26572" s="62" customFormat="1" x14ac:dyDescent="0.35"/>
    <row r="26573" s="62" customFormat="1" x14ac:dyDescent="0.35"/>
    <row r="26574" s="62" customFormat="1" x14ac:dyDescent="0.35"/>
    <row r="26575" s="62" customFormat="1" x14ac:dyDescent="0.35"/>
    <row r="26576" s="62" customFormat="1" x14ac:dyDescent="0.35"/>
    <row r="26577" s="62" customFormat="1" x14ac:dyDescent="0.35"/>
    <row r="26578" s="62" customFormat="1" x14ac:dyDescent="0.35"/>
    <row r="26579" s="62" customFormat="1" x14ac:dyDescent="0.35"/>
    <row r="26580" s="62" customFormat="1" x14ac:dyDescent="0.35"/>
    <row r="26581" s="62" customFormat="1" x14ac:dyDescent="0.35"/>
    <row r="26582" s="62" customFormat="1" x14ac:dyDescent="0.35"/>
    <row r="26583" s="62" customFormat="1" x14ac:dyDescent="0.35"/>
    <row r="26584" s="62" customFormat="1" x14ac:dyDescent="0.35"/>
    <row r="26585" s="62" customFormat="1" x14ac:dyDescent="0.35"/>
    <row r="26586" s="62" customFormat="1" x14ac:dyDescent="0.35"/>
    <row r="26587" s="62" customFormat="1" x14ac:dyDescent="0.35"/>
    <row r="26588" s="62" customFormat="1" x14ac:dyDescent="0.35"/>
    <row r="26589" s="62" customFormat="1" x14ac:dyDescent="0.35"/>
    <row r="26590" s="62" customFormat="1" x14ac:dyDescent="0.35"/>
    <row r="26591" s="62" customFormat="1" x14ac:dyDescent="0.35"/>
    <row r="26592" s="62" customFormat="1" x14ac:dyDescent="0.35"/>
    <row r="26593" s="62" customFormat="1" x14ac:dyDescent="0.35"/>
    <row r="26594" s="62" customFormat="1" x14ac:dyDescent="0.35"/>
    <row r="26595" s="62" customFormat="1" x14ac:dyDescent="0.35"/>
    <row r="26596" s="62" customFormat="1" x14ac:dyDescent="0.35"/>
    <row r="26597" s="62" customFormat="1" x14ac:dyDescent="0.35"/>
    <row r="26598" s="62" customFormat="1" x14ac:dyDescent="0.35"/>
    <row r="26599" s="62" customFormat="1" x14ac:dyDescent="0.35"/>
    <row r="26600" s="62" customFormat="1" x14ac:dyDescent="0.35"/>
    <row r="26601" s="62" customFormat="1" x14ac:dyDescent="0.35"/>
    <row r="26602" s="62" customFormat="1" x14ac:dyDescent="0.35"/>
    <row r="26603" s="62" customFormat="1" x14ac:dyDescent="0.35"/>
    <row r="26604" s="62" customFormat="1" x14ac:dyDescent="0.35"/>
    <row r="26605" s="62" customFormat="1" x14ac:dyDescent="0.35"/>
    <row r="26606" s="62" customFormat="1" x14ac:dyDescent="0.35"/>
    <row r="26607" s="62" customFormat="1" x14ac:dyDescent="0.35"/>
    <row r="26608" s="62" customFormat="1" x14ac:dyDescent="0.35"/>
    <row r="26609" s="62" customFormat="1" x14ac:dyDescent="0.35"/>
    <row r="26610" s="62" customFormat="1" x14ac:dyDescent="0.35"/>
    <row r="26611" s="62" customFormat="1" x14ac:dyDescent="0.35"/>
    <row r="26612" s="62" customFormat="1" x14ac:dyDescent="0.35"/>
    <row r="26613" s="62" customFormat="1" x14ac:dyDescent="0.35"/>
    <row r="26614" s="62" customFormat="1" x14ac:dyDescent="0.35"/>
    <row r="26615" s="62" customFormat="1" x14ac:dyDescent="0.35"/>
    <row r="26616" s="62" customFormat="1" x14ac:dyDescent="0.35"/>
    <row r="26617" s="62" customFormat="1" x14ac:dyDescent="0.35"/>
    <row r="26618" s="62" customFormat="1" x14ac:dyDescent="0.35"/>
    <row r="26619" s="62" customFormat="1" x14ac:dyDescent="0.35"/>
    <row r="26620" s="62" customFormat="1" x14ac:dyDescent="0.35"/>
    <row r="26621" s="62" customFormat="1" x14ac:dyDescent="0.35"/>
    <row r="26622" s="62" customFormat="1" x14ac:dyDescent="0.35"/>
    <row r="26623" s="62" customFormat="1" x14ac:dyDescent="0.35"/>
    <row r="26624" s="62" customFormat="1" x14ac:dyDescent="0.35"/>
    <row r="26625" s="62" customFormat="1" x14ac:dyDescent="0.35"/>
    <row r="26626" s="62" customFormat="1" x14ac:dyDescent="0.35"/>
    <row r="26627" s="62" customFormat="1" x14ac:dyDescent="0.35"/>
    <row r="26628" s="62" customFormat="1" x14ac:dyDescent="0.35"/>
    <row r="26629" s="62" customFormat="1" x14ac:dyDescent="0.35"/>
    <row r="26630" s="62" customFormat="1" x14ac:dyDescent="0.35"/>
    <row r="26631" s="62" customFormat="1" x14ac:dyDescent="0.35"/>
    <row r="26632" s="62" customFormat="1" x14ac:dyDescent="0.35"/>
    <row r="26633" s="62" customFormat="1" x14ac:dyDescent="0.35"/>
    <row r="26634" s="62" customFormat="1" x14ac:dyDescent="0.35"/>
    <row r="26635" s="62" customFormat="1" x14ac:dyDescent="0.35"/>
    <row r="26636" s="62" customFormat="1" x14ac:dyDescent="0.35"/>
    <row r="26637" s="62" customFormat="1" x14ac:dyDescent="0.35"/>
    <row r="26638" s="62" customFormat="1" x14ac:dyDescent="0.35"/>
    <row r="26639" s="62" customFormat="1" x14ac:dyDescent="0.35"/>
    <row r="26640" s="62" customFormat="1" x14ac:dyDescent="0.35"/>
    <row r="26641" s="62" customFormat="1" x14ac:dyDescent="0.35"/>
    <row r="26642" s="62" customFormat="1" x14ac:dyDescent="0.35"/>
    <row r="26643" s="62" customFormat="1" x14ac:dyDescent="0.35"/>
    <row r="26644" s="62" customFormat="1" x14ac:dyDescent="0.35"/>
    <row r="26645" s="62" customFormat="1" x14ac:dyDescent="0.35"/>
    <row r="26646" s="62" customFormat="1" x14ac:dyDescent="0.35"/>
    <row r="26647" s="62" customFormat="1" x14ac:dyDescent="0.35"/>
    <row r="26648" s="62" customFormat="1" x14ac:dyDescent="0.35"/>
    <row r="26649" s="62" customFormat="1" x14ac:dyDescent="0.35"/>
    <row r="26650" s="62" customFormat="1" x14ac:dyDescent="0.35"/>
    <row r="26651" s="62" customFormat="1" x14ac:dyDescent="0.35"/>
    <row r="26652" s="62" customFormat="1" x14ac:dyDescent="0.35"/>
    <row r="26653" s="62" customFormat="1" x14ac:dyDescent="0.35"/>
    <row r="26654" s="62" customFormat="1" x14ac:dyDescent="0.35"/>
    <row r="26655" s="62" customFormat="1" x14ac:dyDescent="0.35"/>
    <row r="26656" s="62" customFormat="1" x14ac:dyDescent="0.35"/>
    <row r="26657" s="62" customFormat="1" x14ac:dyDescent="0.35"/>
    <row r="26658" s="62" customFormat="1" x14ac:dyDescent="0.35"/>
    <row r="26659" s="62" customFormat="1" x14ac:dyDescent="0.35"/>
    <row r="26660" s="62" customFormat="1" x14ac:dyDescent="0.35"/>
    <row r="26661" s="62" customFormat="1" x14ac:dyDescent="0.35"/>
    <row r="26662" s="62" customFormat="1" x14ac:dyDescent="0.35"/>
    <row r="26663" s="62" customFormat="1" x14ac:dyDescent="0.35"/>
    <row r="26664" s="62" customFormat="1" x14ac:dyDescent="0.35"/>
    <row r="26665" s="62" customFormat="1" x14ac:dyDescent="0.35"/>
    <row r="26666" s="62" customFormat="1" x14ac:dyDescent="0.35"/>
    <row r="26667" s="62" customFormat="1" x14ac:dyDescent="0.35"/>
    <row r="26668" s="62" customFormat="1" x14ac:dyDescent="0.35"/>
    <row r="26669" s="62" customFormat="1" x14ac:dyDescent="0.35"/>
    <row r="26670" s="62" customFormat="1" x14ac:dyDescent="0.35"/>
    <row r="26671" s="62" customFormat="1" x14ac:dyDescent="0.35"/>
    <row r="26672" s="62" customFormat="1" x14ac:dyDescent="0.35"/>
    <row r="26673" s="62" customFormat="1" x14ac:dyDescent="0.35"/>
    <row r="26674" s="62" customFormat="1" x14ac:dyDescent="0.35"/>
    <row r="26675" s="62" customFormat="1" x14ac:dyDescent="0.35"/>
    <row r="26676" s="62" customFormat="1" x14ac:dyDescent="0.35"/>
    <row r="26677" s="62" customFormat="1" x14ac:dyDescent="0.35"/>
    <row r="26678" s="62" customFormat="1" x14ac:dyDescent="0.35"/>
    <row r="26679" s="62" customFormat="1" x14ac:dyDescent="0.35"/>
    <row r="26680" s="62" customFormat="1" x14ac:dyDescent="0.35"/>
    <row r="26681" s="62" customFormat="1" x14ac:dyDescent="0.35"/>
    <row r="26682" s="62" customFormat="1" x14ac:dyDescent="0.35"/>
    <row r="26683" s="62" customFormat="1" x14ac:dyDescent="0.35"/>
    <row r="26684" s="62" customFormat="1" x14ac:dyDescent="0.35"/>
    <row r="26685" s="62" customFormat="1" x14ac:dyDescent="0.35"/>
    <row r="26686" s="62" customFormat="1" x14ac:dyDescent="0.35"/>
    <row r="26687" s="62" customFormat="1" x14ac:dyDescent="0.35"/>
    <row r="26688" s="62" customFormat="1" x14ac:dyDescent="0.35"/>
    <row r="26689" s="62" customFormat="1" x14ac:dyDescent="0.35"/>
    <row r="26690" s="62" customFormat="1" x14ac:dyDescent="0.35"/>
    <row r="26691" s="62" customFormat="1" x14ac:dyDescent="0.35"/>
    <row r="26692" s="62" customFormat="1" x14ac:dyDescent="0.35"/>
    <row r="26693" s="62" customFormat="1" x14ac:dyDescent="0.35"/>
    <row r="26694" s="62" customFormat="1" x14ac:dyDescent="0.35"/>
    <row r="26695" s="62" customFormat="1" x14ac:dyDescent="0.35"/>
    <row r="26696" s="62" customFormat="1" x14ac:dyDescent="0.35"/>
    <row r="26697" s="62" customFormat="1" x14ac:dyDescent="0.35"/>
    <row r="26698" s="62" customFormat="1" x14ac:dyDescent="0.35"/>
    <row r="26699" s="62" customFormat="1" x14ac:dyDescent="0.35"/>
    <row r="26700" s="62" customFormat="1" x14ac:dyDescent="0.35"/>
    <row r="26701" s="62" customFormat="1" x14ac:dyDescent="0.35"/>
    <row r="26702" s="62" customFormat="1" x14ac:dyDescent="0.35"/>
    <row r="26703" s="62" customFormat="1" x14ac:dyDescent="0.35"/>
    <row r="26704" s="62" customFormat="1" x14ac:dyDescent="0.35"/>
    <row r="26705" s="62" customFormat="1" x14ac:dyDescent="0.35"/>
    <row r="26706" s="62" customFormat="1" x14ac:dyDescent="0.35"/>
    <row r="26707" s="62" customFormat="1" x14ac:dyDescent="0.35"/>
    <row r="26708" s="62" customFormat="1" x14ac:dyDescent="0.35"/>
    <row r="26709" s="62" customFormat="1" x14ac:dyDescent="0.35"/>
    <row r="26710" s="62" customFormat="1" x14ac:dyDescent="0.35"/>
    <row r="26711" s="62" customFormat="1" x14ac:dyDescent="0.35"/>
    <row r="26712" s="62" customFormat="1" x14ac:dyDescent="0.35"/>
    <row r="26713" s="62" customFormat="1" x14ac:dyDescent="0.35"/>
    <row r="26714" s="62" customFormat="1" x14ac:dyDescent="0.35"/>
    <row r="26715" s="62" customFormat="1" x14ac:dyDescent="0.35"/>
    <row r="26716" s="62" customFormat="1" x14ac:dyDescent="0.35"/>
    <row r="26717" s="62" customFormat="1" x14ac:dyDescent="0.35"/>
    <row r="26718" s="62" customFormat="1" x14ac:dyDescent="0.35"/>
    <row r="26719" s="62" customFormat="1" x14ac:dyDescent="0.35"/>
    <row r="26720" s="62" customFormat="1" x14ac:dyDescent="0.35"/>
    <row r="26721" s="62" customFormat="1" x14ac:dyDescent="0.35"/>
    <row r="26722" s="62" customFormat="1" x14ac:dyDescent="0.35"/>
    <row r="26723" s="62" customFormat="1" x14ac:dyDescent="0.35"/>
    <row r="26724" s="62" customFormat="1" x14ac:dyDescent="0.35"/>
    <row r="26725" s="62" customFormat="1" x14ac:dyDescent="0.35"/>
    <row r="26726" s="62" customFormat="1" x14ac:dyDescent="0.35"/>
    <row r="26727" s="62" customFormat="1" x14ac:dyDescent="0.35"/>
    <row r="26728" s="62" customFormat="1" x14ac:dyDescent="0.35"/>
    <row r="26729" s="62" customFormat="1" x14ac:dyDescent="0.35"/>
    <row r="26730" s="62" customFormat="1" x14ac:dyDescent="0.35"/>
    <row r="26731" s="62" customFormat="1" x14ac:dyDescent="0.35"/>
    <row r="26732" s="62" customFormat="1" x14ac:dyDescent="0.35"/>
    <row r="26733" s="62" customFormat="1" x14ac:dyDescent="0.35"/>
    <row r="26734" s="62" customFormat="1" x14ac:dyDescent="0.35"/>
    <row r="26735" s="62" customFormat="1" x14ac:dyDescent="0.35"/>
    <row r="26736" s="62" customFormat="1" x14ac:dyDescent="0.35"/>
    <row r="26737" s="62" customFormat="1" x14ac:dyDescent="0.35"/>
    <row r="26738" s="62" customFormat="1" x14ac:dyDescent="0.35"/>
    <row r="26739" s="62" customFormat="1" x14ac:dyDescent="0.35"/>
    <row r="26740" s="62" customFormat="1" x14ac:dyDescent="0.35"/>
    <row r="26741" s="62" customFormat="1" x14ac:dyDescent="0.35"/>
    <row r="26742" s="62" customFormat="1" x14ac:dyDescent="0.35"/>
    <row r="26743" s="62" customFormat="1" x14ac:dyDescent="0.35"/>
    <row r="26744" s="62" customFormat="1" x14ac:dyDescent="0.35"/>
    <row r="26745" s="62" customFormat="1" x14ac:dyDescent="0.35"/>
    <row r="26746" s="62" customFormat="1" x14ac:dyDescent="0.35"/>
    <row r="26747" s="62" customFormat="1" x14ac:dyDescent="0.35"/>
    <row r="26748" s="62" customFormat="1" x14ac:dyDescent="0.35"/>
    <row r="26749" s="62" customFormat="1" x14ac:dyDescent="0.35"/>
    <row r="26750" s="62" customFormat="1" x14ac:dyDescent="0.35"/>
    <row r="26751" s="62" customFormat="1" x14ac:dyDescent="0.35"/>
    <row r="26752" s="62" customFormat="1" x14ac:dyDescent="0.35"/>
    <row r="26753" s="62" customFormat="1" x14ac:dyDescent="0.35"/>
    <row r="26754" s="62" customFormat="1" x14ac:dyDescent="0.35"/>
    <row r="26755" s="62" customFormat="1" x14ac:dyDescent="0.35"/>
    <row r="26756" s="62" customFormat="1" x14ac:dyDescent="0.35"/>
    <row r="26757" s="62" customFormat="1" x14ac:dyDescent="0.35"/>
    <row r="26758" s="62" customFormat="1" x14ac:dyDescent="0.35"/>
    <row r="26759" s="62" customFormat="1" x14ac:dyDescent="0.35"/>
    <row r="26760" s="62" customFormat="1" x14ac:dyDescent="0.35"/>
    <row r="26761" s="62" customFormat="1" x14ac:dyDescent="0.35"/>
    <row r="26762" s="62" customFormat="1" x14ac:dyDescent="0.35"/>
    <row r="26763" s="62" customFormat="1" x14ac:dyDescent="0.35"/>
    <row r="26764" s="62" customFormat="1" x14ac:dyDescent="0.35"/>
    <row r="26765" s="62" customFormat="1" x14ac:dyDescent="0.35"/>
    <row r="26766" s="62" customFormat="1" x14ac:dyDescent="0.35"/>
    <row r="26767" s="62" customFormat="1" x14ac:dyDescent="0.35"/>
    <row r="26768" s="62" customFormat="1" x14ac:dyDescent="0.35"/>
    <row r="26769" s="62" customFormat="1" x14ac:dyDescent="0.35"/>
    <row r="26770" s="62" customFormat="1" x14ac:dyDescent="0.35"/>
    <row r="26771" s="62" customFormat="1" x14ac:dyDescent="0.35"/>
    <row r="26772" s="62" customFormat="1" x14ac:dyDescent="0.35"/>
    <row r="26773" s="62" customFormat="1" x14ac:dyDescent="0.35"/>
    <row r="26774" s="62" customFormat="1" x14ac:dyDescent="0.35"/>
    <row r="26775" s="62" customFormat="1" x14ac:dyDescent="0.35"/>
    <row r="26776" s="62" customFormat="1" x14ac:dyDescent="0.35"/>
    <row r="26777" s="62" customFormat="1" x14ac:dyDescent="0.35"/>
    <row r="26778" s="62" customFormat="1" x14ac:dyDescent="0.35"/>
    <row r="26779" s="62" customFormat="1" x14ac:dyDescent="0.35"/>
    <row r="26780" s="62" customFormat="1" x14ac:dyDescent="0.35"/>
    <row r="26781" s="62" customFormat="1" x14ac:dyDescent="0.35"/>
    <row r="26782" s="62" customFormat="1" x14ac:dyDescent="0.35"/>
    <row r="26783" s="62" customFormat="1" x14ac:dyDescent="0.35"/>
    <row r="26784" s="62" customFormat="1" x14ac:dyDescent="0.35"/>
    <row r="26785" s="62" customFormat="1" x14ac:dyDescent="0.35"/>
    <row r="26786" s="62" customFormat="1" x14ac:dyDescent="0.35"/>
    <row r="26787" s="62" customFormat="1" x14ac:dyDescent="0.35"/>
    <row r="26788" s="62" customFormat="1" x14ac:dyDescent="0.35"/>
    <row r="26789" s="62" customFormat="1" x14ac:dyDescent="0.35"/>
    <row r="26790" s="62" customFormat="1" x14ac:dyDescent="0.35"/>
    <row r="26791" s="62" customFormat="1" x14ac:dyDescent="0.35"/>
    <row r="26792" s="62" customFormat="1" x14ac:dyDescent="0.35"/>
    <row r="26793" s="62" customFormat="1" x14ac:dyDescent="0.35"/>
    <row r="26794" s="62" customFormat="1" x14ac:dyDescent="0.35"/>
    <row r="26795" s="62" customFormat="1" x14ac:dyDescent="0.35"/>
    <row r="26796" s="62" customFormat="1" x14ac:dyDescent="0.35"/>
    <row r="26797" s="62" customFormat="1" x14ac:dyDescent="0.35"/>
    <row r="26798" s="62" customFormat="1" x14ac:dyDescent="0.35"/>
    <row r="26799" s="62" customFormat="1" x14ac:dyDescent="0.35"/>
    <row r="26800" s="62" customFormat="1" x14ac:dyDescent="0.35"/>
    <row r="26801" s="62" customFormat="1" x14ac:dyDescent="0.35"/>
    <row r="26802" s="62" customFormat="1" x14ac:dyDescent="0.35"/>
    <row r="26803" s="62" customFormat="1" x14ac:dyDescent="0.35"/>
    <row r="26804" s="62" customFormat="1" x14ac:dyDescent="0.35"/>
    <row r="26805" s="62" customFormat="1" x14ac:dyDescent="0.35"/>
    <row r="26806" s="62" customFormat="1" x14ac:dyDescent="0.35"/>
    <row r="26807" s="62" customFormat="1" x14ac:dyDescent="0.35"/>
    <row r="26808" s="62" customFormat="1" x14ac:dyDescent="0.35"/>
    <row r="26809" s="62" customFormat="1" x14ac:dyDescent="0.35"/>
    <row r="26810" s="62" customFormat="1" x14ac:dyDescent="0.35"/>
    <row r="26811" s="62" customFormat="1" x14ac:dyDescent="0.35"/>
    <row r="26812" s="62" customFormat="1" x14ac:dyDescent="0.35"/>
    <row r="26813" s="62" customFormat="1" x14ac:dyDescent="0.35"/>
    <row r="26814" s="62" customFormat="1" x14ac:dyDescent="0.35"/>
    <row r="26815" s="62" customFormat="1" x14ac:dyDescent="0.35"/>
    <row r="26816" s="62" customFormat="1" x14ac:dyDescent="0.35"/>
    <row r="26817" s="62" customFormat="1" x14ac:dyDescent="0.35"/>
    <row r="26818" s="62" customFormat="1" x14ac:dyDescent="0.35"/>
    <row r="26819" s="62" customFormat="1" x14ac:dyDescent="0.35"/>
    <row r="26820" s="62" customFormat="1" x14ac:dyDescent="0.35"/>
    <row r="26821" s="62" customFormat="1" x14ac:dyDescent="0.35"/>
    <row r="26822" s="62" customFormat="1" x14ac:dyDescent="0.35"/>
    <row r="26823" s="62" customFormat="1" x14ac:dyDescent="0.35"/>
    <row r="26824" s="62" customFormat="1" x14ac:dyDescent="0.35"/>
    <row r="26825" s="62" customFormat="1" x14ac:dyDescent="0.35"/>
    <row r="26826" s="62" customFormat="1" x14ac:dyDescent="0.35"/>
    <row r="26827" s="62" customFormat="1" x14ac:dyDescent="0.35"/>
    <row r="26828" s="62" customFormat="1" x14ac:dyDescent="0.35"/>
    <row r="26829" s="62" customFormat="1" x14ac:dyDescent="0.35"/>
    <row r="26830" s="62" customFormat="1" x14ac:dyDescent="0.35"/>
    <row r="26831" s="62" customFormat="1" x14ac:dyDescent="0.35"/>
    <row r="26832" s="62" customFormat="1" x14ac:dyDescent="0.35"/>
    <row r="26833" s="62" customFormat="1" x14ac:dyDescent="0.35"/>
    <row r="26834" s="62" customFormat="1" x14ac:dyDescent="0.35"/>
    <row r="26835" s="62" customFormat="1" x14ac:dyDescent="0.35"/>
    <row r="26836" s="62" customFormat="1" x14ac:dyDescent="0.35"/>
    <row r="26837" s="62" customFormat="1" x14ac:dyDescent="0.35"/>
    <row r="26838" s="62" customFormat="1" x14ac:dyDescent="0.35"/>
    <row r="26839" s="62" customFormat="1" x14ac:dyDescent="0.35"/>
    <row r="26840" s="62" customFormat="1" x14ac:dyDescent="0.35"/>
    <row r="26841" s="62" customFormat="1" x14ac:dyDescent="0.35"/>
    <row r="26842" s="62" customFormat="1" x14ac:dyDescent="0.35"/>
    <row r="26843" s="62" customFormat="1" x14ac:dyDescent="0.35"/>
    <row r="26844" s="62" customFormat="1" x14ac:dyDescent="0.35"/>
    <row r="26845" s="62" customFormat="1" x14ac:dyDescent="0.35"/>
    <row r="26846" s="62" customFormat="1" x14ac:dyDescent="0.35"/>
    <row r="26847" s="62" customFormat="1" x14ac:dyDescent="0.35"/>
    <row r="26848" s="62" customFormat="1" x14ac:dyDescent="0.35"/>
    <row r="26849" s="62" customFormat="1" x14ac:dyDescent="0.35"/>
    <row r="26850" s="62" customFormat="1" x14ac:dyDescent="0.35"/>
    <row r="26851" s="62" customFormat="1" x14ac:dyDescent="0.35"/>
    <row r="26852" s="62" customFormat="1" x14ac:dyDescent="0.35"/>
    <row r="26853" s="62" customFormat="1" x14ac:dyDescent="0.35"/>
    <row r="26854" s="62" customFormat="1" x14ac:dyDescent="0.35"/>
    <row r="26855" s="62" customFormat="1" x14ac:dyDescent="0.35"/>
    <row r="26856" s="62" customFormat="1" x14ac:dyDescent="0.35"/>
    <row r="26857" s="62" customFormat="1" x14ac:dyDescent="0.35"/>
    <row r="26858" s="62" customFormat="1" x14ac:dyDescent="0.35"/>
    <row r="26859" s="62" customFormat="1" x14ac:dyDescent="0.35"/>
    <row r="26860" s="62" customFormat="1" x14ac:dyDescent="0.35"/>
    <row r="26861" s="62" customFormat="1" x14ac:dyDescent="0.35"/>
    <row r="26862" s="62" customFormat="1" x14ac:dyDescent="0.35"/>
    <row r="26863" s="62" customFormat="1" x14ac:dyDescent="0.35"/>
    <row r="26864" s="62" customFormat="1" x14ac:dyDescent="0.35"/>
    <row r="26865" s="62" customFormat="1" x14ac:dyDescent="0.35"/>
    <row r="26866" s="62" customFormat="1" x14ac:dyDescent="0.35"/>
    <row r="26867" s="62" customFormat="1" x14ac:dyDescent="0.35"/>
    <row r="26868" s="62" customFormat="1" x14ac:dyDescent="0.35"/>
    <row r="26869" s="62" customFormat="1" x14ac:dyDescent="0.35"/>
    <row r="26870" s="62" customFormat="1" x14ac:dyDescent="0.35"/>
    <row r="26871" s="62" customFormat="1" x14ac:dyDescent="0.35"/>
    <row r="26872" s="62" customFormat="1" x14ac:dyDescent="0.35"/>
    <row r="26873" s="62" customFormat="1" x14ac:dyDescent="0.35"/>
    <row r="26874" s="62" customFormat="1" x14ac:dyDescent="0.35"/>
    <row r="26875" s="62" customFormat="1" x14ac:dyDescent="0.35"/>
    <row r="26876" s="62" customFormat="1" x14ac:dyDescent="0.35"/>
    <row r="26877" s="62" customFormat="1" x14ac:dyDescent="0.35"/>
    <row r="26878" s="62" customFormat="1" x14ac:dyDescent="0.35"/>
    <row r="26879" s="62" customFormat="1" x14ac:dyDescent="0.35"/>
    <row r="26880" s="62" customFormat="1" x14ac:dyDescent="0.35"/>
    <row r="26881" s="62" customFormat="1" x14ac:dyDescent="0.35"/>
    <row r="26882" s="62" customFormat="1" x14ac:dyDescent="0.35"/>
    <row r="26883" s="62" customFormat="1" x14ac:dyDescent="0.35"/>
    <row r="26884" s="62" customFormat="1" x14ac:dyDescent="0.35"/>
    <row r="26885" s="62" customFormat="1" x14ac:dyDescent="0.35"/>
    <row r="26886" s="62" customFormat="1" x14ac:dyDescent="0.35"/>
    <row r="26887" s="62" customFormat="1" x14ac:dyDescent="0.35"/>
    <row r="26888" s="62" customFormat="1" x14ac:dyDescent="0.35"/>
    <row r="26889" s="62" customFormat="1" x14ac:dyDescent="0.35"/>
    <row r="26890" s="62" customFormat="1" x14ac:dyDescent="0.35"/>
    <row r="26891" s="62" customFormat="1" x14ac:dyDescent="0.35"/>
    <row r="26892" s="62" customFormat="1" x14ac:dyDescent="0.35"/>
    <row r="26893" s="62" customFormat="1" x14ac:dyDescent="0.35"/>
    <row r="26894" s="62" customFormat="1" x14ac:dyDescent="0.35"/>
    <row r="26895" s="62" customFormat="1" x14ac:dyDescent="0.35"/>
    <row r="26896" s="62" customFormat="1" x14ac:dyDescent="0.35"/>
    <row r="26897" s="62" customFormat="1" x14ac:dyDescent="0.35"/>
    <row r="26898" s="62" customFormat="1" x14ac:dyDescent="0.35"/>
    <row r="26899" s="62" customFormat="1" x14ac:dyDescent="0.35"/>
    <row r="26900" s="62" customFormat="1" x14ac:dyDescent="0.35"/>
    <row r="26901" s="62" customFormat="1" x14ac:dyDescent="0.35"/>
    <row r="26902" s="62" customFormat="1" x14ac:dyDescent="0.35"/>
    <row r="26903" s="62" customFormat="1" x14ac:dyDescent="0.35"/>
    <row r="26904" s="62" customFormat="1" x14ac:dyDescent="0.35"/>
    <row r="26905" s="62" customFormat="1" x14ac:dyDescent="0.35"/>
    <row r="26906" s="62" customFormat="1" x14ac:dyDescent="0.35"/>
    <row r="26907" s="62" customFormat="1" x14ac:dyDescent="0.35"/>
    <row r="26908" s="62" customFormat="1" x14ac:dyDescent="0.35"/>
    <row r="26909" s="62" customFormat="1" x14ac:dyDescent="0.35"/>
    <row r="26910" s="62" customFormat="1" x14ac:dyDescent="0.35"/>
    <row r="26911" s="62" customFormat="1" x14ac:dyDescent="0.35"/>
    <row r="26912" s="62" customFormat="1" x14ac:dyDescent="0.35"/>
    <row r="26913" s="62" customFormat="1" x14ac:dyDescent="0.35"/>
    <row r="26914" s="62" customFormat="1" x14ac:dyDescent="0.35"/>
    <row r="26915" s="62" customFormat="1" x14ac:dyDescent="0.35"/>
    <row r="26916" s="62" customFormat="1" x14ac:dyDescent="0.35"/>
    <row r="26917" s="62" customFormat="1" x14ac:dyDescent="0.35"/>
    <row r="26918" s="62" customFormat="1" x14ac:dyDescent="0.35"/>
    <row r="26919" s="62" customFormat="1" x14ac:dyDescent="0.35"/>
    <row r="26920" s="62" customFormat="1" x14ac:dyDescent="0.35"/>
    <row r="26921" s="62" customFormat="1" x14ac:dyDescent="0.35"/>
    <row r="26922" s="62" customFormat="1" x14ac:dyDescent="0.35"/>
    <row r="26923" s="62" customFormat="1" x14ac:dyDescent="0.35"/>
    <row r="26924" s="62" customFormat="1" x14ac:dyDescent="0.35"/>
    <row r="26925" s="62" customFormat="1" x14ac:dyDescent="0.35"/>
    <row r="26926" s="62" customFormat="1" x14ac:dyDescent="0.35"/>
    <row r="26927" s="62" customFormat="1" x14ac:dyDescent="0.35"/>
    <row r="26928" s="62" customFormat="1" x14ac:dyDescent="0.35"/>
    <row r="26929" s="62" customFormat="1" x14ac:dyDescent="0.35"/>
    <row r="26930" s="62" customFormat="1" x14ac:dyDescent="0.35"/>
    <row r="26931" s="62" customFormat="1" x14ac:dyDescent="0.35"/>
    <row r="26932" s="62" customFormat="1" x14ac:dyDescent="0.35"/>
    <row r="26933" s="62" customFormat="1" x14ac:dyDescent="0.35"/>
    <row r="26934" s="62" customFormat="1" x14ac:dyDescent="0.35"/>
    <row r="26935" s="62" customFormat="1" x14ac:dyDescent="0.35"/>
    <row r="26936" s="62" customFormat="1" x14ac:dyDescent="0.35"/>
    <row r="26937" s="62" customFormat="1" x14ac:dyDescent="0.35"/>
    <row r="26938" s="62" customFormat="1" x14ac:dyDescent="0.35"/>
    <row r="26939" s="62" customFormat="1" x14ac:dyDescent="0.35"/>
    <row r="26940" s="62" customFormat="1" x14ac:dyDescent="0.35"/>
    <row r="26941" s="62" customFormat="1" x14ac:dyDescent="0.35"/>
    <row r="26942" s="62" customFormat="1" x14ac:dyDescent="0.35"/>
    <row r="26943" s="62" customFormat="1" x14ac:dyDescent="0.35"/>
    <row r="26944" s="62" customFormat="1" x14ac:dyDescent="0.35"/>
    <row r="26945" s="62" customFormat="1" x14ac:dyDescent="0.35"/>
    <row r="26946" s="62" customFormat="1" x14ac:dyDescent="0.35"/>
    <row r="26947" s="62" customFormat="1" x14ac:dyDescent="0.35"/>
    <row r="26948" s="62" customFormat="1" x14ac:dyDescent="0.35"/>
    <row r="26949" s="62" customFormat="1" x14ac:dyDescent="0.35"/>
    <row r="26950" s="62" customFormat="1" x14ac:dyDescent="0.35"/>
    <row r="26951" s="62" customFormat="1" x14ac:dyDescent="0.35"/>
    <row r="26952" s="62" customFormat="1" x14ac:dyDescent="0.35"/>
    <row r="26953" s="62" customFormat="1" x14ac:dyDescent="0.35"/>
    <row r="26954" s="62" customFormat="1" x14ac:dyDescent="0.35"/>
    <row r="26955" s="62" customFormat="1" x14ac:dyDescent="0.35"/>
    <row r="26956" s="62" customFormat="1" x14ac:dyDescent="0.35"/>
    <row r="26957" s="62" customFormat="1" x14ac:dyDescent="0.35"/>
    <row r="26958" s="62" customFormat="1" x14ac:dyDescent="0.35"/>
    <row r="26959" s="62" customFormat="1" x14ac:dyDescent="0.35"/>
    <row r="26960" s="62" customFormat="1" x14ac:dyDescent="0.35"/>
    <row r="26961" s="62" customFormat="1" x14ac:dyDescent="0.35"/>
    <row r="26962" s="62" customFormat="1" x14ac:dyDescent="0.35"/>
    <row r="26963" s="62" customFormat="1" x14ac:dyDescent="0.35"/>
    <row r="26964" s="62" customFormat="1" x14ac:dyDescent="0.35"/>
    <row r="26965" s="62" customFormat="1" x14ac:dyDescent="0.35"/>
    <row r="26966" s="62" customFormat="1" x14ac:dyDescent="0.35"/>
    <row r="26967" s="62" customFormat="1" x14ac:dyDescent="0.35"/>
    <row r="26968" s="62" customFormat="1" x14ac:dyDescent="0.35"/>
    <row r="26969" s="62" customFormat="1" x14ac:dyDescent="0.35"/>
    <row r="26970" s="62" customFormat="1" x14ac:dyDescent="0.35"/>
    <row r="26971" s="62" customFormat="1" x14ac:dyDescent="0.35"/>
    <row r="26972" s="62" customFormat="1" x14ac:dyDescent="0.35"/>
    <row r="26973" s="62" customFormat="1" x14ac:dyDescent="0.35"/>
    <row r="26974" s="62" customFormat="1" x14ac:dyDescent="0.35"/>
    <row r="26975" s="62" customFormat="1" x14ac:dyDescent="0.35"/>
    <row r="26976" s="62" customFormat="1" x14ac:dyDescent="0.35"/>
    <row r="26977" s="62" customFormat="1" x14ac:dyDescent="0.35"/>
    <row r="26978" s="62" customFormat="1" x14ac:dyDescent="0.35"/>
    <row r="26979" s="62" customFormat="1" x14ac:dyDescent="0.35"/>
    <row r="26980" s="62" customFormat="1" x14ac:dyDescent="0.35"/>
    <row r="26981" s="62" customFormat="1" x14ac:dyDescent="0.35"/>
    <row r="26982" s="62" customFormat="1" x14ac:dyDescent="0.35"/>
    <row r="26983" s="62" customFormat="1" x14ac:dyDescent="0.35"/>
    <row r="26984" s="62" customFormat="1" x14ac:dyDescent="0.35"/>
    <row r="26985" s="62" customFormat="1" x14ac:dyDescent="0.35"/>
    <row r="26986" s="62" customFormat="1" x14ac:dyDescent="0.35"/>
    <row r="26987" s="62" customFormat="1" x14ac:dyDescent="0.35"/>
    <row r="26988" s="62" customFormat="1" x14ac:dyDescent="0.35"/>
    <row r="26989" s="62" customFormat="1" x14ac:dyDescent="0.35"/>
    <row r="26990" s="62" customFormat="1" x14ac:dyDescent="0.35"/>
    <row r="26991" s="62" customFormat="1" x14ac:dyDescent="0.35"/>
    <row r="26992" s="62" customFormat="1" x14ac:dyDescent="0.35"/>
    <row r="26993" s="62" customFormat="1" x14ac:dyDescent="0.35"/>
    <row r="26994" s="62" customFormat="1" x14ac:dyDescent="0.35"/>
    <row r="26995" s="62" customFormat="1" x14ac:dyDescent="0.35"/>
    <row r="26996" s="62" customFormat="1" x14ac:dyDescent="0.35"/>
    <row r="26997" s="62" customFormat="1" x14ac:dyDescent="0.35"/>
    <row r="26998" s="62" customFormat="1" x14ac:dyDescent="0.35"/>
    <row r="26999" s="62" customFormat="1" x14ac:dyDescent="0.35"/>
    <row r="27000" s="62" customFormat="1" x14ac:dyDescent="0.35"/>
    <row r="27001" s="62" customFormat="1" x14ac:dyDescent="0.35"/>
    <row r="27002" s="62" customFormat="1" x14ac:dyDescent="0.35"/>
    <row r="27003" s="62" customFormat="1" x14ac:dyDescent="0.35"/>
    <row r="27004" s="62" customFormat="1" x14ac:dyDescent="0.35"/>
    <row r="27005" s="62" customFormat="1" x14ac:dyDescent="0.35"/>
    <row r="27006" s="62" customFormat="1" x14ac:dyDescent="0.35"/>
    <row r="27007" s="62" customFormat="1" x14ac:dyDescent="0.35"/>
    <row r="27008" s="62" customFormat="1" x14ac:dyDescent="0.35"/>
    <row r="27009" s="62" customFormat="1" x14ac:dyDescent="0.35"/>
    <row r="27010" s="62" customFormat="1" x14ac:dyDescent="0.35"/>
    <row r="27011" s="62" customFormat="1" x14ac:dyDescent="0.35"/>
    <row r="27012" s="62" customFormat="1" x14ac:dyDescent="0.35"/>
    <row r="27013" s="62" customFormat="1" x14ac:dyDescent="0.35"/>
    <row r="27014" s="62" customFormat="1" x14ac:dyDescent="0.35"/>
    <row r="27015" s="62" customFormat="1" x14ac:dyDescent="0.35"/>
    <row r="27016" s="62" customFormat="1" x14ac:dyDescent="0.35"/>
    <row r="27017" s="62" customFormat="1" x14ac:dyDescent="0.35"/>
    <row r="27018" s="62" customFormat="1" x14ac:dyDescent="0.35"/>
    <row r="27019" s="62" customFormat="1" x14ac:dyDescent="0.35"/>
    <row r="27020" s="62" customFormat="1" x14ac:dyDescent="0.35"/>
    <row r="27021" s="62" customFormat="1" x14ac:dyDescent="0.35"/>
    <row r="27022" s="62" customFormat="1" x14ac:dyDescent="0.35"/>
    <row r="27023" s="62" customFormat="1" x14ac:dyDescent="0.35"/>
    <row r="27024" s="62" customFormat="1" x14ac:dyDescent="0.35"/>
    <row r="27025" s="62" customFormat="1" x14ac:dyDescent="0.35"/>
    <row r="27026" s="62" customFormat="1" x14ac:dyDescent="0.35"/>
    <row r="27027" s="62" customFormat="1" x14ac:dyDescent="0.35"/>
    <row r="27028" s="62" customFormat="1" x14ac:dyDescent="0.35"/>
    <row r="27029" s="62" customFormat="1" x14ac:dyDescent="0.35"/>
    <row r="27030" s="62" customFormat="1" x14ac:dyDescent="0.35"/>
    <row r="27031" s="62" customFormat="1" x14ac:dyDescent="0.35"/>
    <row r="27032" s="62" customFormat="1" x14ac:dyDescent="0.35"/>
    <row r="27033" s="62" customFormat="1" x14ac:dyDescent="0.35"/>
    <row r="27034" s="62" customFormat="1" x14ac:dyDescent="0.35"/>
    <row r="27035" s="62" customFormat="1" x14ac:dyDescent="0.35"/>
    <row r="27036" s="62" customFormat="1" x14ac:dyDescent="0.35"/>
    <row r="27037" s="62" customFormat="1" x14ac:dyDescent="0.35"/>
    <row r="27038" s="62" customFormat="1" x14ac:dyDescent="0.35"/>
    <row r="27039" s="62" customFormat="1" x14ac:dyDescent="0.35"/>
    <row r="27040" s="62" customFormat="1" x14ac:dyDescent="0.35"/>
    <row r="27041" s="62" customFormat="1" x14ac:dyDescent="0.35"/>
    <row r="27042" s="62" customFormat="1" x14ac:dyDescent="0.35"/>
    <row r="27043" s="62" customFormat="1" x14ac:dyDescent="0.35"/>
    <row r="27044" s="62" customFormat="1" x14ac:dyDescent="0.35"/>
    <row r="27045" s="62" customFormat="1" x14ac:dyDescent="0.35"/>
    <row r="27046" s="62" customFormat="1" x14ac:dyDescent="0.35"/>
    <row r="27047" s="62" customFormat="1" x14ac:dyDescent="0.35"/>
    <row r="27048" s="62" customFormat="1" x14ac:dyDescent="0.35"/>
    <row r="27049" s="62" customFormat="1" x14ac:dyDescent="0.35"/>
    <row r="27050" s="62" customFormat="1" x14ac:dyDescent="0.35"/>
    <row r="27051" s="62" customFormat="1" x14ac:dyDescent="0.35"/>
    <row r="27052" s="62" customFormat="1" x14ac:dyDescent="0.35"/>
    <row r="27053" s="62" customFormat="1" x14ac:dyDescent="0.35"/>
    <row r="27054" s="62" customFormat="1" x14ac:dyDescent="0.35"/>
    <row r="27055" s="62" customFormat="1" x14ac:dyDescent="0.35"/>
    <row r="27056" s="62" customFormat="1" x14ac:dyDescent="0.35"/>
    <row r="27057" s="62" customFormat="1" x14ac:dyDescent="0.35"/>
    <row r="27058" s="62" customFormat="1" x14ac:dyDescent="0.35"/>
    <row r="27059" s="62" customFormat="1" x14ac:dyDescent="0.35"/>
    <row r="27060" s="62" customFormat="1" x14ac:dyDescent="0.35"/>
    <row r="27061" s="62" customFormat="1" x14ac:dyDescent="0.35"/>
    <row r="27062" s="62" customFormat="1" x14ac:dyDescent="0.35"/>
    <row r="27063" s="62" customFormat="1" x14ac:dyDescent="0.35"/>
    <row r="27064" s="62" customFormat="1" x14ac:dyDescent="0.35"/>
    <row r="27065" s="62" customFormat="1" x14ac:dyDescent="0.35"/>
    <row r="27066" s="62" customFormat="1" x14ac:dyDescent="0.35"/>
    <row r="27067" s="62" customFormat="1" x14ac:dyDescent="0.35"/>
    <row r="27068" s="62" customFormat="1" x14ac:dyDescent="0.35"/>
    <row r="27069" s="62" customFormat="1" x14ac:dyDescent="0.35"/>
    <row r="27070" s="62" customFormat="1" x14ac:dyDescent="0.35"/>
    <row r="27071" s="62" customFormat="1" x14ac:dyDescent="0.35"/>
    <row r="27072" s="62" customFormat="1" x14ac:dyDescent="0.35"/>
    <row r="27073" s="62" customFormat="1" x14ac:dyDescent="0.35"/>
    <row r="27074" s="62" customFormat="1" x14ac:dyDescent="0.35"/>
    <row r="27075" s="62" customFormat="1" x14ac:dyDescent="0.35"/>
    <row r="27076" s="62" customFormat="1" x14ac:dyDescent="0.35"/>
    <row r="27077" s="62" customFormat="1" x14ac:dyDescent="0.35"/>
    <row r="27078" s="62" customFormat="1" x14ac:dyDescent="0.35"/>
    <row r="27079" s="62" customFormat="1" x14ac:dyDescent="0.35"/>
    <row r="27080" s="62" customFormat="1" x14ac:dyDescent="0.35"/>
    <row r="27081" s="62" customFormat="1" x14ac:dyDescent="0.35"/>
    <row r="27082" s="62" customFormat="1" x14ac:dyDescent="0.35"/>
    <row r="27083" s="62" customFormat="1" x14ac:dyDescent="0.35"/>
    <row r="27084" s="62" customFormat="1" x14ac:dyDescent="0.35"/>
    <row r="27085" s="62" customFormat="1" x14ac:dyDescent="0.35"/>
    <row r="27086" s="62" customFormat="1" x14ac:dyDescent="0.35"/>
    <row r="27087" s="62" customFormat="1" x14ac:dyDescent="0.35"/>
    <row r="27088" s="62" customFormat="1" x14ac:dyDescent="0.35"/>
    <row r="27089" s="62" customFormat="1" x14ac:dyDescent="0.35"/>
    <row r="27090" s="62" customFormat="1" x14ac:dyDescent="0.35"/>
    <row r="27091" s="62" customFormat="1" x14ac:dyDescent="0.35"/>
    <row r="27092" s="62" customFormat="1" x14ac:dyDescent="0.35"/>
    <row r="27093" s="62" customFormat="1" x14ac:dyDescent="0.35"/>
    <row r="27094" s="62" customFormat="1" x14ac:dyDescent="0.35"/>
    <row r="27095" s="62" customFormat="1" x14ac:dyDescent="0.35"/>
    <row r="27096" s="62" customFormat="1" x14ac:dyDescent="0.35"/>
    <row r="27097" s="62" customFormat="1" x14ac:dyDescent="0.35"/>
    <row r="27098" s="62" customFormat="1" x14ac:dyDescent="0.35"/>
    <row r="27099" s="62" customFormat="1" x14ac:dyDescent="0.35"/>
    <row r="27100" s="62" customFormat="1" x14ac:dyDescent="0.35"/>
    <row r="27101" s="62" customFormat="1" x14ac:dyDescent="0.35"/>
    <row r="27102" s="62" customFormat="1" x14ac:dyDescent="0.35"/>
    <row r="27103" s="62" customFormat="1" x14ac:dyDescent="0.35"/>
    <row r="27104" s="62" customFormat="1" x14ac:dyDescent="0.35"/>
    <row r="27105" s="62" customFormat="1" x14ac:dyDescent="0.35"/>
    <row r="27106" s="62" customFormat="1" x14ac:dyDescent="0.35"/>
    <row r="27107" s="62" customFormat="1" x14ac:dyDescent="0.35"/>
    <row r="27108" s="62" customFormat="1" x14ac:dyDescent="0.35"/>
    <row r="27109" s="62" customFormat="1" x14ac:dyDescent="0.35"/>
    <row r="27110" s="62" customFormat="1" x14ac:dyDescent="0.35"/>
    <row r="27111" s="62" customFormat="1" x14ac:dyDescent="0.35"/>
    <row r="27112" s="62" customFormat="1" x14ac:dyDescent="0.35"/>
    <row r="27113" s="62" customFormat="1" x14ac:dyDescent="0.35"/>
    <row r="27114" s="62" customFormat="1" x14ac:dyDescent="0.35"/>
    <row r="27115" s="62" customFormat="1" x14ac:dyDescent="0.35"/>
    <row r="27116" s="62" customFormat="1" x14ac:dyDescent="0.35"/>
    <row r="27117" s="62" customFormat="1" x14ac:dyDescent="0.35"/>
    <row r="27118" s="62" customFormat="1" x14ac:dyDescent="0.35"/>
    <row r="27119" s="62" customFormat="1" x14ac:dyDescent="0.35"/>
    <row r="27120" s="62" customFormat="1" x14ac:dyDescent="0.35"/>
    <row r="27121" s="62" customFormat="1" x14ac:dyDescent="0.35"/>
    <row r="27122" s="62" customFormat="1" x14ac:dyDescent="0.35"/>
    <row r="27123" s="62" customFormat="1" x14ac:dyDescent="0.35"/>
    <row r="27124" s="62" customFormat="1" x14ac:dyDescent="0.35"/>
    <row r="27125" s="62" customFormat="1" x14ac:dyDescent="0.35"/>
    <row r="27126" s="62" customFormat="1" x14ac:dyDescent="0.35"/>
    <row r="27127" s="62" customFormat="1" x14ac:dyDescent="0.35"/>
    <row r="27128" s="62" customFormat="1" x14ac:dyDescent="0.35"/>
    <row r="27129" s="62" customFormat="1" x14ac:dyDescent="0.35"/>
    <row r="27130" s="62" customFormat="1" x14ac:dyDescent="0.35"/>
    <row r="27131" s="62" customFormat="1" x14ac:dyDescent="0.35"/>
    <row r="27132" s="62" customFormat="1" x14ac:dyDescent="0.35"/>
    <row r="27133" s="62" customFormat="1" x14ac:dyDescent="0.35"/>
    <row r="27134" s="62" customFormat="1" x14ac:dyDescent="0.35"/>
    <row r="27135" s="62" customFormat="1" x14ac:dyDescent="0.35"/>
    <row r="27136" s="62" customFormat="1" x14ac:dyDescent="0.35"/>
    <row r="27137" s="62" customFormat="1" x14ac:dyDescent="0.35"/>
    <row r="27138" s="62" customFormat="1" x14ac:dyDescent="0.35"/>
    <row r="27139" s="62" customFormat="1" x14ac:dyDescent="0.35"/>
    <row r="27140" s="62" customFormat="1" x14ac:dyDescent="0.35"/>
    <row r="27141" s="62" customFormat="1" x14ac:dyDescent="0.35"/>
    <row r="27142" s="62" customFormat="1" x14ac:dyDescent="0.35"/>
    <row r="27143" s="62" customFormat="1" x14ac:dyDescent="0.35"/>
    <row r="27144" s="62" customFormat="1" x14ac:dyDescent="0.35"/>
    <row r="27145" s="62" customFormat="1" x14ac:dyDescent="0.35"/>
    <row r="27146" s="62" customFormat="1" x14ac:dyDescent="0.35"/>
    <row r="27147" s="62" customFormat="1" x14ac:dyDescent="0.35"/>
    <row r="27148" s="62" customFormat="1" x14ac:dyDescent="0.35"/>
    <row r="27149" s="62" customFormat="1" x14ac:dyDescent="0.35"/>
    <row r="27150" s="62" customFormat="1" x14ac:dyDescent="0.35"/>
    <row r="27151" s="62" customFormat="1" x14ac:dyDescent="0.35"/>
    <row r="27152" s="62" customFormat="1" x14ac:dyDescent="0.35"/>
    <row r="27153" s="62" customFormat="1" x14ac:dyDescent="0.35"/>
    <row r="27154" s="62" customFormat="1" x14ac:dyDescent="0.35"/>
    <row r="27155" s="62" customFormat="1" x14ac:dyDescent="0.35"/>
    <row r="27156" s="62" customFormat="1" x14ac:dyDescent="0.35"/>
    <row r="27157" s="62" customFormat="1" x14ac:dyDescent="0.35"/>
    <row r="27158" s="62" customFormat="1" x14ac:dyDescent="0.35"/>
    <row r="27159" s="62" customFormat="1" x14ac:dyDescent="0.35"/>
    <row r="27160" s="62" customFormat="1" x14ac:dyDescent="0.35"/>
    <row r="27161" s="62" customFormat="1" x14ac:dyDescent="0.35"/>
    <row r="27162" s="62" customFormat="1" x14ac:dyDescent="0.35"/>
    <row r="27163" s="62" customFormat="1" x14ac:dyDescent="0.35"/>
    <row r="27164" s="62" customFormat="1" x14ac:dyDescent="0.35"/>
    <row r="27165" s="62" customFormat="1" x14ac:dyDescent="0.35"/>
    <row r="27166" s="62" customFormat="1" x14ac:dyDescent="0.35"/>
    <row r="27167" s="62" customFormat="1" x14ac:dyDescent="0.35"/>
    <row r="27168" s="62" customFormat="1" x14ac:dyDescent="0.35"/>
    <row r="27169" s="62" customFormat="1" x14ac:dyDescent="0.35"/>
    <row r="27170" s="62" customFormat="1" x14ac:dyDescent="0.35"/>
    <row r="27171" s="62" customFormat="1" x14ac:dyDescent="0.35"/>
    <row r="27172" s="62" customFormat="1" x14ac:dyDescent="0.35"/>
    <row r="27173" s="62" customFormat="1" x14ac:dyDescent="0.35"/>
    <row r="27174" s="62" customFormat="1" x14ac:dyDescent="0.35"/>
    <row r="27175" s="62" customFormat="1" x14ac:dyDescent="0.35"/>
    <row r="27176" s="62" customFormat="1" x14ac:dyDescent="0.35"/>
    <row r="27177" s="62" customFormat="1" x14ac:dyDescent="0.35"/>
    <row r="27178" s="62" customFormat="1" x14ac:dyDescent="0.35"/>
    <row r="27179" s="62" customFormat="1" x14ac:dyDescent="0.35"/>
    <row r="27180" s="62" customFormat="1" x14ac:dyDescent="0.35"/>
    <row r="27181" s="62" customFormat="1" x14ac:dyDescent="0.35"/>
    <row r="27182" s="62" customFormat="1" x14ac:dyDescent="0.35"/>
    <row r="27183" s="62" customFormat="1" x14ac:dyDescent="0.35"/>
    <row r="27184" s="62" customFormat="1" x14ac:dyDescent="0.35"/>
    <row r="27185" s="62" customFormat="1" x14ac:dyDescent="0.35"/>
    <row r="27186" s="62" customFormat="1" x14ac:dyDescent="0.35"/>
    <row r="27187" s="62" customFormat="1" x14ac:dyDescent="0.35"/>
    <row r="27188" s="62" customFormat="1" x14ac:dyDescent="0.35"/>
    <row r="27189" s="62" customFormat="1" x14ac:dyDescent="0.35"/>
    <row r="27190" s="62" customFormat="1" x14ac:dyDescent="0.35"/>
    <row r="27191" s="62" customFormat="1" x14ac:dyDescent="0.35"/>
    <row r="27192" s="62" customFormat="1" x14ac:dyDescent="0.35"/>
    <row r="27193" s="62" customFormat="1" x14ac:dyDescent="0.35"/>
    <row r="27194" s="62" customFormat="1" x14ac:dyDescent="0.35"/>
    <row r="27195" s="62" customFormat="1" x14ac:dyDescent="0.35"/>
    <row r="27196" s="62" customFormat="1" x14ac:dyDescent="0.35"/>
    <row r="27197" s="62" customFormat="1" x14ac:dyDescent="0.35"/>
    <row r="27198" s="62" customFormat="1" x14ac:dyDescent="0.35"/>
    <row r="27199" s="62" customFormat="1" x14ac:dyDescent="0.35"/>
    <row r="27200" s="62" customFormat="1" x14ac:dyDescent="0.35"/>
    <row r="27201" s="62" customFormat="1" x14ac:dyDescent="0.35"/>
    <row r="27202" s="62" customFormat="1" x14ac:dyDescent="0.35"/>
    <row r="27203" s="62" customFormat="1" x14ac:dyDescent="0.35"/>
    <row r="27204" s="62" customFormat="1" x14ac:dyDescent="0.35"/>
    <row r="27205" s="62" customFormat="1" x14ac:dyDescent="0.35"/>
    <row r="27206" s="62" customFormat="1" x14ac:dyDescent="0.35"/>
    <row r="27207" s="62" customFormat="1" x14ac:dyDescent="0.35"/>
    <row r="27208" s="62" customFormat="1" x14ac:dyDescent="0.35"/>
    <row r="27209" s="62" customFormat="1" x14ac:dyDescent="0.35"/>
    <row r="27210" s="62" customFormat="1" x14ac:dyDescent="0.35"/>
    <row r="27211" s="62" customFormat="1" x14ac:dyDescent="0.35"/>
    <row r="27212" s="62" customFormat="1" x14ac:dyDescent="0.35"/>
    <row r="27213" s="62" customFormat="1" x14ac:dyDescent="0.35"/>
    <row r="27214" s="62" customFormat="1" x14ac:dyDescent="0.35"/>
    <row r="27215" s="62" customFormat="1" x14ac:dyDescent="0.35"/>
    <row r="27216" s="62" customFormat="1" x14ac:dyDescent="0.35"/>
    <row r="27217" s="62" customFormat="1" x14ac:dyDescent="0.35"/>
    <row r="27218" s="62" customFormat="1" x14ac:dyDescent="0.35"/>
    <row r="27219" s="62" customFormat="1" x14ac:dyDescent="0.35"/>
    <row r="27220" s="62" customFormat="1" x14ac:dyDescent="0.35"/>
    <row r="27221" s="62" customFormat="1" x14ac:dyDescent="0.35"/>
    <row r="27222" s="62" customFormat="1" x14ac:dyDescent="0.35"/>
    <row r="27223" s="62" customFormat="1" x14ac:dyDescent="0.35"/>
    <row r="27224" s="62" customFormat="1" x14ac:dyDescent="0.35"/>
    <row r="27225" s="62" customFormat="1" x14ac:dyDescent="0.35"/>
    <row r="27226" s="62" customFormat="1" x14ac:dyDescent="0.35"/>
    <row r="27227" s="62" customFormat="1" x14ac:dyDescent="0.35"/>
    <row r="27228" s="62" customFormat="1" x14ac:dyDescent="0.35"/>
    <row r="27229" s="62" customFormat="1" x14ac:dyDescent="0.35"/>
    <row r="27230" s="62" customFormat="1" x14ac:dyDescent="0.35"/>
    <row r="27231" s="62" customFormat="1" x14ac:dyDescent="0.35"/>
    <row r="27232" s="62" customFormat="1" x14ac:dyDescent="0.35"/>
    <row r="27233" s="62" customFormat="1" x14ac:dyDescent="0.35"/>
    <row r="27234" s="62" customFormat="1" x14ac:dyDescent="0.35"/>
    <row r="27235" s="62" customFormat="1" x14ac:dyDescent="0.35"/>
    <row r="27236" s="62" customFormat="1" x14ac:dyDescent="0.35"/>
    <row r="27237" s="62" customFormat="1" x14ac:dyDescent="0.35"/>
    <row r="27238" s="62" customFormat="1" x14ac:dyDescent="0.35"/>
    <row r="27239" s="62" customFormat="1" x14ac:dyDescent="0.35"/>
    <row r="27240" s="62" customFormat="1" x14ac:dyDescent="0.35"/>
    <row r="27241" s="62" customFormat="1" x14ac:dyDescent="0.35"/>
    <row r="27242" s="62" customFormat="1" x14ac:dyDescent="0.35"/>
    <row r="27243" s="62" customFormat="1" x14ac:dyDescent="0.35"/>
    <row r="27244" s="62" customFormat="1" x14ac:dyDescent="0.35"/>
    <row r="27245" s="62" customFormat="1" x14ac:dyDescent="0.35"/>
    <row r="27246" s="62" customFormat="1" x14ac:dyDescent="0.35"/>
    <row r="27247" s="62" customFormat="1" x14ac:dyDescent="0.35"/>
    <row r="27248" s="62" customFormat="1" x14ac:dyDescent="0.35"/>
    <row r="27249" s="62" customFormat="1" x14ac:dyDescent="0.35"/>
    <row r="27250" s="62" customFormat="1" x14ac:dyDescent="0.35"/>
    <row r="27251" s="62" customFormat="1" x14ac:dyDescent="0.35"/>
    <row r="27252" s="62" customFormat="1" x14ac:dyDescent="0.35"/>
    <row r="27253" s="62" customFormat="1" x14ac:dyDescent="0.35"/>
    <row r="27254" s="62" customFormat="1" x14ac:dyDescent="0.35"/>
    <row r="27255" s="62" customFormat="1" x14ac:dyDescent="0.35"/>
    <row r="27256" s="62" customFormat="1" x14ac:dyDescent="0.35"/>
    <row r="27257" s="62" customFormat="1" x14ac:dyDescent="0.35"/>
    <row r="27258" s="62" customFormat="1" x14ac:dyDescent="0.35"/>
    <row r="27259" s="62" customFormat="1" x14ac:dyDescent="0.35"/>
    <row r="27260" s="62" customFormat="1" x14ac:dyDescent="0.35"/>
    <row r="27261" s="62" customFormat="1" x14ac:dyDescent="0.35"/>
    <row r="27262" s="62" customFormat="1" x14ac:dyDescent="0.35"/>
    <row r="27263" s="62" customFormat="1" x14ac:dyDescent="0.35"/>
    <row r="27264" s="62" customFormat="1" x14ac:dyDescent="0.35"/>
    <row r="27265" s="62" customFormat="1" x14ac:dyDescent="0.35"/>
    <row r="27266" s="62" customFormat="1" x14ac:dyDescent="0.35"/>
    <row r="27267" s="62" customFormat="1" x14ac:dyDescent="0.35"/>
    <row r="27268" s="62" customFormat="1" x14ac:dyDescent="0.35"/>
    <row r="27269" s="62" customFormat="1" x14ac:dyDescent="0.35"/>
    <row r="27270" s="62" customFormat="1" x14ac:dyDescent="0.35"/>
    <row r="27271" s="62" customFormat="1" x14ac:dyDescent="0.35"/>
    <row r="27272" s="62" customFormat="1" x14ac:dyDescent="0.35"/>
    <row r="27273" s="62" customFormat="1" x14ac:dyDescent="0.35"/>
    <row r="27274" s="62" customFormat="1" x14ac:dyDescent="0.35"/>
    <row r="27275" s="62" customFormat="1" x14ac:dyDescent="0.35"/>
    <row r="27276" s="62" customFormat="1" x14ac:dyDescent="0.35"/>
    <row r="27277" s="62" customFormat="1" x14ac:dyDescent="0.35"/>
    <row r="27278" s="62" customFormat="1" x14ac:dyDescent="0.35"/>
    <row r="27279" s="62" customFormat="1" x14ac:dyDescent="0.35"/>
    <row r="27280" s="62" customFormat="1" x14ac:dyDescent="0.35"/>
    <row r="27281" s="62" customFormat="1" x14ac:dyDescent="0.35"/>
    <row r="27282" s="62" customFormat="1" x14ac:dyDescent="0.35"/>
    <row r="27283" s="62" customFormat="1" x14ac:dyDescent="0.35"/>
    <row r="27284" s="62" customFormat="1" x14ac:dyDescent="0.35"/>
    <row r="27285" s="62" customFormat="1" x14ac:dyDescent="0.35"/>
    <row r="27286" s="62" customFormat="1" x14ac:dyDescent="0.35"/>
    <row r="27287" s="62" customFormat="1" x14ac:dyDescent="0.35"/>
    <row r="27288" s="62" customFormat="1" x14ac:dyDescent="0.35"/>
    <row r="27289" s="62" customFormat="1" x14ac:dyDescent="0.35"/>
    <row r="27290" s="62" customFormat="1" x14ac:dyDescent="0.35"/>
    <row r="27291" s="62" customFormat="1" x14ac:dyDescent="0.35"/>
    <row r="27292" s="62" customFormat="1" x14ac:dyDescent="0.35"/>
    <row r="27293" s="62" customFormat="1" x14ac:dyDescent="0.35"/>
    <row r="27294" s="62" customFormat="1" x14ac:dyDescent="0.35"/>
    <row r="27295" s="62" customFormat="1" x14ac:dyDescent="0.35"/>
    <row r="27296" s="62" customFormat="1" x14ac:dyDescent="0.35"/>
    <row r="27297" s="62" customFormat="1" x14ac:dyDescent="0.35"/>
    <row r="27298" s="62" customFormat="1" x14ac:dyDescent="0.35"/>
    <row r="27299" s="62" customFormat="1" x14ac:dyDescent="0.35"/>
    <row r="27300" s="62" customFormat="1" x14ac:dyDescent="0.35"/>
    <row r="27301" s="62" customFormat="1" x14ac:dyDescent="0.35"/>
    <row r="27302" s="62" customFormat="1" x14ac:dyDescent="0.35"/>
    <row r="27303" s="62" customFormat="1" x14ac:dyDescent="0.35"/>
    <row r="27304" s="62" customFormat="1" x14ac:dyDescent="0.35"/>
    <row r="27305" s="62" customFormat="1" x14ac:dyDescent="0.35"/>
    <row r="27306" s="62" customFormat="1" x14ac:dyDescent="0.35"/>
    <row r="27307" s="62" customFormat="1" x14ac:dyDescent="0.35"/>
    <row r="27308" s="62" customFormat="1" x14ac:dyDescent="0.35"/>
    <row r="27309" s="62" customFormat="1" x14ac:dyDescent="0.35"/>
    <row r="27310" s="62" customFormat="1" x14ac:dyDescent="0.35"/>
    <row r="27311" s="62" customFormat="1" x14ac:dyDescent="0.35"/>
    <row r="27312" s="62" customFormat="1" x14ac:dyDescent="0.35"/>
    <row r="27313" s="62" customFormat="1" x14ac:dyDescent="0.35"/>
    <row r="27314" s="62" customFormat="1" x14ac:dyDescent="0.35"/>
    <row r="27315" s="62" customFormat="1" x14ac:dyDescent="0.35"/>
    <row r="27316" s="62" customFormat="1" x14ac:dyDescent="0.35"/>
    <row r="27317" s="62" customFormat="1" x14ac:dyDescent="0.35"/>
    <row r="27318" s="62" customFormat="1" x14ac:dyDescent="0.35"/>
    <row r="27319" s="62" customFormat="1" x14ac:dyDescent="0.35"/>
    <row r="27320" s="62" customFormat="1" x14ac:dyDescent="0.35"/>
    <row r="27321" s="62" customFormat="1" x14ac:dyDescent="0.35"/>
    <row r="27322" s="62" customFormat="1" x14ac:dyDescent="0.35"/>
    <row r="27323" s="62" customFormat="1" x14ac:dyDescent="0.35"/>
    <row r="27324" s="62" customFormat="1" x14ac:dyDescent="0.35"/>
    <row r="27325" s="62" customFormat="1" x14ac:dyDescent="0.35"/>
    <row r="27326" s="62" customFormat="1" x14ac:dyDescent="0.35"/>
    <row r="27327" s="62" customFormat="1" x14ac:dyDescent="0.35"/>
    <row r="27328" s="62" customFormat="1" x14ac:dyDescent="0.35"/>
    <row r="27329" s="62" customFormat="1" x14ac:dyDescent="0.35"/>
    <row r="27330" s="62" customFormat="1" x14ac:dyDescent="0.35"/>
    <row r="27331" s="62" customFormat="1" x14ac:dyDescent="0.35"/>
    <row r="27332" s="62" customFormat="1" x14ac:dyDescent="0.35"/>
    <row r="27333" s="62" customFormat="1" x14ac:dyDescent="0.35"/>
    <row r="27334" s="62" customFormat="1" x14ac:dyDescent="0.35"/>
    <row r="27335" s="62" customFormat="1" x14ac:dyDescent="0.35"/>
    <row r="27336" s="62" customFormat="1" x14ac:dyDescent="0.35"/>
    <row r="27337" s="62" customFormat="1" x14ac:dyDescent="0.35"/>
    <row r="27338" s="62" customFormat="1" x14ac:dyDescent="0.35"/>
    <row r="27339" s="62" customFormat="1" x14ac:dyDescent="0.35"/>
    <row r="27340" s="62" customFormat="1" x14ac:dyDescent="0.35"/>
    <row r="27341" s="62" customFormat="1" x14ac:dyDescent="0.35"/>
    <row r="27342" s="62" customFormat="1" x14ac:dyDescent="0.35"/>
    <row r="27343" s="62" customFormat="1" x14ac:dyDescent="0.35"/>
    <row r="27344" s="62" customFormat="1" x14ac:dyDescent="0.35"/>
    <row r="27345" s="62" customFormat="1" x14ac:dyDescent="0.35"/>
    <row r="27346" s="62" customFormat="1" x14ac:dyDescent="0.35"/>
    <row r="27347" s="62" customFormat="1" x14ac:dyDescent="0.35"/>
    <row r="27348" s="62" customFormat="1" x14ac:dyDescent="0.35"/>
    <row r="27349" s="62" customFormat="1" x14ac:dyDescent="0.35"/>
    <row r="27350" s="62" customFormat="1" x14ac:dyDescent="0.35"/>
    <row r="27351" s="62" customFormat="1" x14ac:dyDescent="0.35"/>
    <row r="27352" s="62" customFormat="1" x14ac:dyDescent="0.35"/>
    <row r="27353" s="62" customFormat="1" x14ac:dyDescent="0.35"/>
    <row r="27354" s="62" customFormat="1" x14ac:dyDescent="0.35"/>
    <row r="27355" s="62" customFormat="1" x14ac:dyDescent="0.35"/>
    <row r="27356" s="62" customFormat="1" x14ac:dyDescent="0.35"/>
    <row r="27357" s="62" customFormat="1" x14ac:dyDescent="0.35"/>
    <row r="27358" s="62" customFormat="1" x14ac:dyDescent="0.35"/>
    <row r="27359" s="62" customFormat="1" x14ac:dyDescent="0.35"/>
    <row r="27360" s="62" customFormat="1" x14ac:dyDescent="0.35"/>
    <row r="27361" s="62" customFormat="1" x14ac:dyDescent="0.35"/>
    <row r="27362" s="62" customFormat="1" x14ac:dyDescent="0.35"/>
    <row r="27363" s="62" customFormat="1" x14ac:dyDescent="0.35"/>
    <row r="27364" s="62" customFormat="1" x14ac:dyDescent="0.35"/>
    <row r="27365" s="62" customFormat="1" x14ac:dyDescent="0.35"/>
    <row r="27366" s="62" customFormat="1" x14ac:dyDescent="0.35"/>
    <row r="27367" s="62" customFormat="1" x14ac:dyDescent="0.35"/>
    <row r="27368" s="62" customFormat="1" x14ac:dyDescent="0.35"/>
    <row r="27369" s="62" customFormat="1" x14ac:dyDescent="0.35"/>
    <row r="27370" s="62" customFormat="1" x14ac:dyDescent="0.35"/>
    <row r="27371" s="62" customFormat="1" x14ac:dyDescent="0.35"/>
    <row r="27372" s="62" customFormat="1" x14ac:dyDescent="0.35"/>
    <row r="27373" s="62" customFormat="1" x14ac:dyDescent="0.35"/>
    <row r="27374" s="62" customFormat="1" x14ac:dyDescent="0.35"/>
    <row r="27375" s="62" customFormat="1" x14ac:dyDescent="0.35"/>
    <row r="27376" s="62" customFormat="1" x14ac:dyDescent="0.35"/>
    <row r="27377" s="62" customFormat="1" x14ac:dyDescent="0.35"/>
    <row r="27378" s="62" customFormat="1" x14ac:dyDescent="0.35"/>
    <row r="27379" s="62" customFormat="1" x14ac:dyDescent="0.35"/>
    <row r="27380" s="62" customFormat="1" x14ac:dyDescent="0.35"/>
    <row r="27381" s="62" customFormat="1" x14ac:dyDescent="0.35"/>
    <row r="27382" s="62" customFormat="1" x14ac:dyDescent="0.35"/>
    <row r="27383" s="62" customFormat="1" x14ac:dyDescent="0.35"/>
    <row r="27384" s="62" customFormat="1" x14ac:dyDescent="0.35"/>
    <row r="27385" s="62" customFormat="1" x14ac:dyDescent="0.35"/>
    <row r="27386" s="62" customFormat="1" x14ac:dyDescent="0.35"/>
    <row r="27387" s="62" customFormat="1" x14ac:dyDescent="0.35"/>
    <row r="27388" s="62" customFormat="1" x14ac:dyDescent="0.35"/>
    <row r="27389" s="62" customFormat="1" x14ac:dyDescent="0.35"/>
    <row r="27390" s="62" customFormat="1" x14ac:dyDescent="0.35"/>
    <row r="27391" s="62" customFormat="1" x14ac:dyDescent="0.35"/>
    <row r="27392" s="62" customFormat="1" x14ac:dyDescent="0.35"/>
    <row r="27393" s="62" customFormat="1" x14ac:dyDescent="0.35"/>
    <row r="27394" s="62" customFormat="1" x14ac:dyDescent="0.35"/>
    <row r="27395" s="62" customFormat="1" x14ac:dyDescent="0.35"/>
    <row r="27396" s="62" customFormat="1" x14ac:dyDescent="0.35"/>
    <row r="27397" s="62" customFormat="1" x14ac:dyDescent="0.35"/>
    <row r="27398" s="62" customFormat="1" x14ac:dyDescent="0.35"/>
    <row r="27399" s="62" customFormat="1" x14ac:dyDescent="0.35"/>
    <row r="27400" s="62" customFormat="1" x14ac:dyDescent="0.35"/>
    <row r="27401" s="62" customFormat="1" x14ac:dyDescent="0.35"/>
    <row r="27402" s="62" customFormat="1" x14ac:dyDescent="0.35"/>
    <row r="27403" s="62" customFormat="1" x14ac:dyDescent="0.35"/>
    <row r="27404" s="62" customFormat="1" x14ac:dyDescent="0.35"/>
    <row r="27405" s="62" customFormat="1" x14ac:dyDescent="0.35"/>
    <row r="27406" s="62" customFormat="1" x14ac:dyDescent="0.35"/>
    <row r="27407" s="62" customFormat="1" x14ac:dyDescent="0.35"/>
    <row r="27408" s="62" customFormat="1" x14ac:dyDescent="0.35"/>
    <row r="27409" s="62" customFormat="1" x14ac:dyDescent="0.35"/>
    <row r="27410" s="62" customFormat="1" x14ac:dyDescent="0.35"/>
    <row r="27411" s="62" customFormat="1" x14ac:dyDescent="0.35"/>
    <row r="27412" s="62" customFormat="1" x14ac:dyDescent="0.35"/>
    <row r="27413" s="62" customFormat="1" x14ac:dyDescent="0.35"/>
    <row r="27414" s="62" customFormat="1" x14ac:dyDescent="0.35"/>
    <row r="27415" s="62" customFormat="1" x14ac:dyDescent="0.35"/>
    <row r="27416" s="62" customFormat="1" x14ac:dyDescent="0.35"/>
    <row r="27417" s="62" customFormat="1" x14ac:dyDescent="0.35"/>
    <row r="27418" s="62" customFormat="1" x14ac:dyDescent="0.35"/>
    <row r="27419" s="62" customFormat="1" x14ac:dyDescent="0.35"/>
    <row r="27420" s="62" customFormat="1" x14ac:dyDescent="0.35"/>
    <row r="27421" s="62" customFormat="1" x14ac:dyDescent="0.35"/>
    <row r="27422" s="62" customFormat="1" x14ac:dyDescent="0.35"/>
    <row r="27423" s="62" customFormat="1" x14ac:dyDescent="0.35"/>
    <row r="27424" s="62" customFormat="1" x14ac:dyDescent="0.35"/>
    <row r="27425" s="62" customFormat="1" x14ac:dyDescent="0.35"/>
    <row r="27426" s="62" customFormat="1" x14ac:dyDescent="0.35"/>
    <row r="27427" s="62" customFormat="1" x14ac:dyDescent="0.35"/>
    <row r="27428" s="62" customFormat="1" x14ac:dyDescent="0.35"/>
    <row r="27429" s="62" customFormat="1" x14ac:dyDescent="0.35"/>
    <row r="27430" s="62" customFormat="1" x14ac:dyDescent="0.35"/>
    <row r="27431" s="62" customFormat="1" x14ac:dyDescent="0.35"/>
    <row r="27432" s="62" customFormat="1" x14ac:dyDescent="0.35"/>
    <row r="27433" s="62" customFormat="1" x14ac:dyDescent="0.35"/>
    <row r="27434" s="62" customFormat="1" x14ac:dyDescent="0.35"/>
    <row r="27435" s="62" customFormat="1" x14ac:dyDescent="0.35"/>
    <row r="27436" s="62" customFormat="1" x14ac:dyDescent="0.35"/>
    <row r="27437" s="62" customFormat="1" x14ac:dyDescent="0.35"/>
    <row r="27438" s="62" customFormat="1" x14ac:dyDescent="0.35"/>
    <row r="27439" s="62" customFormat="1" x14ac:dyDescent="0.35"/>
    <row r="27440" s="62" customFormat="1" x14ac:dyDescent="0.35"/>
    <row r="27441" s="62" customFormat="1" x14ac:dyDescent="0.35"/>
    <row r="27442" s="62" customFormat="1" x14ac:dyDescent="0.35"/>
    <row r="27443" s="62" customFormat="1" x14ac:dyDescent="0.35"/>
    <row r="27444" s="62" customFormat="1" x14ac:dyDescent="0.35"/>
    <row r="27445" s="62" customFormat="1" x14ac:dyDescent="0.35"/>
    <row r="27446" s="62" customFormat="1" x14ac:dyDescent="0.35"/>
    <row r="27447" s="62" customFormat="1" x14ac:dyDescent="0.35"/>
    <row r="27448" s="62" customFormat="1" x14ac:dyDescent="0.35"/>
    <row r="27449" s="62" customFormat="1" x14ac:dyDescent="0.35"/>
    <row r="27450" s="62" customFormat="1" x14ac:dyDescent="0.35"/>
    <row r="27451" s="62" customFormat="1" x14ac:dyDescent="0.35"/>
    <row r="27452" s="62" customFormat="1" x14ac:dyDescent="0.35"/>
    <row r="27453" s="62" customFormat="1" x14ac:dyDescent="0.35"/>
    <row r="27454" s="62" customFormat="1" x14ac:dyDescent="0.35"/>
    <row r="27455" s="62" customFormat="1" x14ac:dyDescent="0.35"/>
    <row r="27456" s="62" customFormat="1" x14ac:dyDescent="0.35"/>
    <row r="27457" s="62" customFormat="1" x14ac:dyDescent="0.35"/>
    <row r="27458" s="62" customFormat="1" x14ac:dyDescent="0.35"/>
    <row r="27459" s="62" customFormat="1" x14ac:dyDescent="0.35"/>
    <row r="27460" s="62" customFormat="1" x14ac:dyDescent="0.35"/>
    <row r="27461" s="62" customFormat="1" x14ac:dyDescent="0.35"/>
    <row r="27462" s="62" customFormat="1" x14ac:dyDescent="0.35"/>
    <row r="27463" s="62" customFormat="1" x14ac:dyDescent="0.35"/>
    <row r="27464" s="62" customFormat="1" x14ac:dyDescent="0.35"/>
    <row r="27465" s="62" customFormat="1" x14ac:dyDescent="0.35"/>
    <row r="27466" s="62" customFormat="1" x14ac:dyDescent="0.35"/>
    <row r="27467" s="62" customFormat="1" x14ac:dyDescent="0.35"/>
    <row r="27468" s="62" customFormat="1" x14ac:dyDescent="0.35"/>
    <row r="27469" s="62" customFormat="1" x14ac:dyDescent="0.35"/>
    <row r="27470" s="62" customFormat="1" x14ac:dyDescent="0.35"/>
    <row r="27471" s="62" customFormat="1" x14ac:dyDescent="0.35"/>
    <row r="27472" s="62" customFormat="1" x14ac:dyDescent="0.35"/>
    <row r="27473" s="62" customFormat="1" x14ac:dyDescent="0.35"/>
    <row r="27474" s="62" customFormat="1" x14ac:dyDescent="0.35"/>
    <row r="27475" s="62" customFormat="1" x14ac:dyDescent="0.35"/>
    <row r="27476" s="62" customFormat="1" x14ac:dyDescent="0.35"/>
    <row r="27477" s="62" customFormat="1" x14ac:dyDescent="0.35"/>
    <row r="27478" s="62" customFormat="1" x14ac:dyDescent="0.35"/>
    <row r="27479" s="62" customFormat="1" x14ac:dyDescent="0.35"/>
    <row r="27480" s="62" customFormat="1" x14ac:dyDescent="0.35"/>
    <row r="27481" s="62" customFormat="1" x14ac:dyDescent="0.35"/>
    <row r="27482" s="62" customFormat="1" x14ac:dyDescent="0.35"/>
    <row r="27483" s="62" customFormat="1" x14ac:dyDescent="0.35"/>
    <row r="27484" s="62" customFormat="1" x14ac:dyDescent="0.35"/>
    <row r="27485" s="62" customFormat="1" x14ac:dyDescent="0.35"/>
    <row r="27486" s="62" customFormat="1" x14ac:dyDescent="0.35"/>
    <row r="27487" s="62" customFormat="1" x14ac:dyDescent="0.35"/>
    <row r="27488" s="62" customFormat="1" x14ac:dyDescent="0.35"/>
    <row r="27489" s="62" customFormat="1" x14ac:dyDescent="0.35"/>
    <row r="27490" s="62" customFormat="1" x14ac:dyDescent="0.35"/>
    <row r="27491" s="62" customFormat="1" x14ac:dyDescent="0.35"/>
    <row r="27492" s="62" customFormat="1" x14ac:dyDescent="0.35"/>
    <row r="27493" s="62" customFormat="1" x14ac:dyDescent="0.35"/>
    <row r="27494" s="62" customFormat="1" x14ac:dyDescent="0.35"/>
    <row r="27495" s="62" customFormat="1" x14ac:dyDescent="0.35"/>
    <row r="27496" s="62" customFormat="1" x14ac:dyDescent="0.35"/>
    <row r="27497" s="62" customFormat="1" x14ac:dyDescent="0.35"/>
    <row r="27498" s="62" customFormat="1" x14ac:dyDescent="0.35"/>
    <row r="27499" s="62" customFormat="1" x14ac:dyDescent="0.35"/>
    <row r="27500" s="62" customFormat="1" x14ac:dyDescent="0.35"/>
    <row r="27501" s="62" customFormat="1" x14ac:dyDescent="0.35"/>
    <row r="27502" s="62" customFormat="1" x14ac:dyDescent="0.35"/>
    <row r="27503" s="62" customFormat="1" x14ac:dyDescent="0.35"/>
    <row r="27504" s="62" customFormat="1" x14ac:dyDescent="0.35"/>
    <row r="27505" s="62" customFormat="1" x14ac:dyDescent="0.35"/>
    <row r="27506" s="62" customFormat="1" x14ac:dyDescent="0.35"/>
    <row r="27507" s="62" customFormat="1" x14ac:dyDescent="0.35"/>
    <row r="27508" s="62" customFormat="1" x14ac:dyDescent="0.35"/>
    <row r="27509" s="62" customFormat="1" x14ac:dyDescent="0.35"/>
    <row r="27510" s="62" customFormat="1" x14ac:dyDescent="0.35"/>
    <row r="27511" s="62" customFormat="1" x14ac:dyDescent="0.35"/>
    <row r="27512" s="62" customFormat="1" x14ac:dyDescent="0.35"/>
    <row r="27513" s="62" customFormat="1" x14ac:dyDescent="0.35"/>
    <row r="27514" s="62" customFormat="1" x14ac:dyDescent="0.35"/>
    <row r="27515" s="62" customFormat="1" x14ac:dyDescent="0.35"/>
    <row r="27516" s="62" customFormat="1" x14ac:dyDescent="0.35"/>
    <row r="27517" s="62" customFormat="1" x14ac:dyDescent="0.35"/>
    <row r="27518" s="62" customFormat="1" x14ac:dyDescent="0.35"/>
    <row r="27519" s="62" customFormat="1" x14ac:dyDescent="0.35"/>
    <row r="27520" s="62" customFormat="1" x14ac:dyDescent="0.35"/>
    <row r="27521" s="62" customFormat="1" x14ac:dyDescent="0.35"/>
    <row r="27522" s="62" customFormat="1" x14ac:dyDescent="0.35"/>
    <row r="27523" s="62" customFormat="1" x14ac:dyDescent="0.35"/>
    <row r="27524" s="62" customFormat="1" x14ac:dyDescent="0.35"/>
    <row r="27525" s="62" customFormat="1" x14ac:dyDescent="0.35"/>
    <row r="27526" s="62" customFormat="1" x14ac:dyDescent="0.35"/>
    <row r="27527" s="62" customFormat="1" x14ac:dyDescent="0.35"/>
    <row r="27528" s="62" customFormat="1" x14ac:dyDescent="0.35"/>
    <row r="27529" s="62" customFormat="1" x14ac:dyDescent="0.35"/>
    <row r="27530" s="62" customFormat="1" x14ac:dyDescent="0.35"/>
    <row r="27531" s="62" customFormat="1" x14ac:dyDescent="0.35"/>
    <row r="27532" s="62" customFormat="1" x14ac:dyDescent="0.35"/>
    <row r="27533" s="62" customFormat="1" x14ac:dyDescent="0.35"/>
    <row r="27534" s="62" customFormat="1" x14ac:dyDescent="0.35"/>
    <row r="27535" s="62" customFormat="1" x14ac:dyDescent="0.35"/>
    <row r="27536" s="62" customFormat="1" x14ac:dyDescent="0.35"/>
    <row r="27537" s="62" customFormat="1" x14ac:dyDescent="0.35"/>
    <row r="27538" s="62" customFormat="1" x14ac:dyDescent="0.35"/>
    <row r="27539" s="62" customFormat="1" x14ac:dyDescent="0.35"/>
    <row r="27540" s="62" customFormat="1" x14ac:dyDescent="0.35"/>
    <row r="27541" s="62" customFormat="1" x14ac:dyDescent="0.35"/>
    <row r="27542" s="62" customFormat="1" x14ac:dyDescent="0.35"/>
    <row r="27543" s="62" customFormat="1" x14ac:dyDescent="0.35"/>
    <row r="27544" s="62" customFormat="1" x14ac:dyDescent="0.35"/>
    <row r="27545" s="62" customFormat="1" x14ac:dyDescent="0.35"/>
    <row r="27546" s="62" customFormat="1" x14ac:dyDescent="0.35"/>
    <row r="27547" s="62" customFormat="1" x14ac:dyDescent="0.35"/>
    <row r="27548" s="62" customFormat="1" x14ac:dyDescent="0.35"/>
    <row r="27549" s="62" customFormat="1" x14ac:dyDescent="0.35"/>
    <row r="27550" s="62" customFormat="1" x14ac:dyDescent="0.35"/>
    <row r="27551" s="62" customFormat="1" x14ac:dyDescent="0.35"/>
    <row r="27552" s="62" customFormat="1" x14ac:dyDescent="0.35"/>
    <row r="27553" s="62" customFormat="1" x14ac:dyDescent="0.35"/>
    <row r="27554" s="62" customFormat="1" x14ac:dyDescent="0.35"/>
    <row r="27555" s="62" customFormat="1" x14ac:dyDescent="0.35"/>
    <row r="27556" s="62" customFormat="1" x14ac:dyDescent="0.35"/>
    <row r="27557" s="62" customFormat="1" x14ac:dyDescent="0.35"/>
    <row r="27558" s="62" customFormat="1" x14ac:dyDescent="0.35"/>
    <row r="27559" s="62" customFormat="1" x14ac:dyDescent="0.35"/>
    <row r="27560" s="62" customFormat="1" x14ac:dyDescent="0.35"/>
    <row r="27561" s="62" customFormat="1" x14ac:dyDescent="0.35"/>
    <row r="27562" s="62" customFormat="1" x14ac:dyDescent="0.35"/>
    <row r="27563" s="62" customFormat="1" x14ac:dyDescent="0.35"/>
    <row r="27564" s="62" customFormat="1" x14ac:dyDescent="0.35"/>
    <row r="27565" s="62" customFormat="1" x14ac:dyDescent="0.35"/>
    <row r="27566" s="62" customFormat="1" x14ac:dyDescent="0.35"/>
    <row r="27567" s="62" customFormat="1" x14ac:dyDescent="0.35"/>
    <row r="27568" s="62" customFormat="1" x14ac:dyDescent="0.35"/>
    <row r="27569" s="62" customFormat="1" x14ac:dyDescent="0.35"/>
    <row r="27570" s="62" customFormat="1" x14ac:dyDescent="0.35"/>
    <row r="27571" s="62" customFormat="1" x14ac:dyDescent="0.35"/>
    <row r="27572" s="62" customFormat="1" x14ac:dyDescent="0.35"/>
    <row r="27573" s="62" customFormat="1" x14ac:dyDescent="0.35"/>
    <row r="27574" s="62" customFormat="1" x14ac:dyDescent="0.35"/>
    <row r="27575" s="62" customFormat="1" x14ac:dyDescent="0.35"/>
    <row r="27576" s="62" customFormat="1" x14ac:dyDescent="0.35"/>
    <row r="27577" s="62" customFormat="1" x14ac:dyDescent="0.35"/>
    <row r="27578" s="62" customFormat="1" x14ac:dyDescent="0.35"/>
    <row r="27579" s="62" customFormat="1" x14ac:dyDescent="0.35"/>
    <row r="27580" s="62" customFormat="1" x14ac:dyDescent="0.35"/>
    <row r="27581" s="62" customFormat="1" x14ac:dyDescent="0.35"/>
    <row r="27582" s="62" customFormat="1" x14ac:dyDescent="0.35"/>
    <row r="27583" s="62" customFormat="1" x14ac:dyDescent="0.35"/>
    <row r="27584" s="62" customFormat="1" x14ac:dyDescent="0.35"/>
    <row r="27585" s="62" customFormat="1" x14ac:dyDescent="0.35"/>
    <row r="27586" s="62" customFormat="1" x14ac:dyDescent="0.35"/>
    <row r="27587" s="62" customFormat="1" x14ac:dyDescent="0.35"/>
    <row r="27588" s="62" customFormat="1" x14ac:dyDescent="0.35"/>
    <row r="27589" s="62" customFormat="1" x14ac:dyDescent="0.35"/>
    <row r="27590" s="62" customFormat="1" x14ac:dyDescent="0.35"/>
    <row r="27591" s="62" customFormat="1" x14ac:dyDescent="0.35"/>
    <row r="27592" s="62" customFormat="1" x14ac:dyDescent="0.35"/>
    <row r="27593" s="62" customFormat="1" x14ac:dyDescent="0.35"/>
    <row r="27594" s="62" customFormat="1" x14ac:dyDescent="0.35"/>
    <row r="27595" s="62" customFormat="1" x14ac:dyDescent="0.35"/>
    <row r="27596" s="62" customFormat="1" x14ac:dyDescent="0.35"/>
    <row r="27597" s="62" customFormat="1" x14ac:dyDescent="0.35"/>
    <row r="27598" s="62" customFormat="1" x14ac:dyDescent="0.35"/>
    <row r="27599" s="62" customFormat="1" x14ac:dyDescent="0.35"/>
    <row r="27600" s="62" customFormat="1" x14ac:dyDescent="0.35"/>
    <row r="27601" s="62" customFormat="1" x14ac:dyDescent="0.35"/>
    <row r="27602" s="62" customFormat="1" x14ac:dyDescent="0.35"/>
    <row r="27603" s="62" customFormat="1" x14ac:dyDescent="0.35"/>
    <row r="27604" s="62" customFormat="1" x14ac:dyDescent="0.35"/>
    <row r="27605" s="62" customFormat="1" x14ac:dyDescent="0.35"/>
    <row r="27606" s="62" customFormat="1" x14ac:dyDescent="0.35"/>
    <row r="27607" s="62" customFormat="1" x14ac:dyDescent="0.35"/>
    <row r="27608" s="62" customFormat="1" x14ac:dyDescent="0.35"/>
    <row r="27609" s="62" customFormat="1" x14ac:dyDescent="0.35"/>
    <row r="27610" s="62" customFormat="1" x14ac:dyDescent="0.35"/>
    <row r="27611" s="62" customFormat="1" x14ac:dyDescent="0.35"/>
    <row r="27612" s="62" customFormat="1" x14ac:dyDescent="0.35"/>
    <row r="27613" s="62" customFormat="1" x14ac:dyDescent="0.35"/>
    <row r="27614" s="62" customFormat="1" x14ac:dyDescent="0.35"/>
    <row r="27615" s="62" customFormat="1" x14ac:dyDescent="0.35"/>
    <row r="27616" s="62" customFormat="1" x14ac:dyDescent="0.35"/>
    <row r="27617" s="62" customFormat="1" x14ac:dyDescent="0.35"/>
    <row r="27618" s="62" customFormat="1" x14ac:dyDescent="0.35"/>
    <row r="27619" s="62" customFormat="1" x14ac:dyDescent="0.35"/>
    <row r="27620" s="62" customFormat="1" x14ac:dyDescent="0.35"/>
    <row r="27621" s="62" customFormat="1" x14ac:dyDescent="0.35"/>
    <row r="27622" s="62" customFormat="1" x14ac:dyDescent="0.35"/>
    <row r="27623" s="62" customFormat="1" x14ac:dyDescent="0.35"/>
    <row r="27624" s="62" customFormat="1" x14ac:dyDescent="0.35"/>
    <row r="27625" s="62" customFormat="1" x14ac:dyDescent="0.35"/>
    <row r="27626" s="62" customFormat="1" x14ac:dyDescent="0.35"/>
    <row r="27627" s="62" customFormat="1" x14ac:dyDescent="0.35"/>
    <row r="27628" s="62" customFormat="1" x14ac:dyDescent="0.35"/>
    <row r="27629" s="62" customFormat="1" x14ac:dyDescent="0.35"/>
    <row r="27630" s="62" customFormat="1" x14ac:dyDescent="0.35"/>
    <row r="27631" s="62" customFormat="1" x14ac:dyDescent="0.35"/>
    <row r="27632" s="62" customFormat="1" x14ac:dyDescent="0.35"/>
    <row r="27633" s="62" customFormat="1" x14ac:dyDescent="0.35"/>
    <row r="27634" s="62" customFormat="1" x14ac:dyDescent="0.35"/>
    <row r="27635" s="62" customFormat="1" x14ac:dyDescent="0.35"/>
    <row r="27636" s="62" customFormat="1" x14ac:dyDescent="0.35"/>
    <row r="27637" s="62" customFormat="1" x14ac:dyDescent="0.35"/>
    <row r="27638" s="62" customFormat="1" x14ac:dyDescent="0.35"/>
    <row r="27639" s="62" customFormat="1" x14ac:dyDescent="0.35"/>
    <row r="27640" s="62" customFormat="1" x14ac:dyDescent="0.35"/>
    <row r="27641" s="62" customFormat="1" x14ac:dyDescent="0.35"/>
    <row r="27642" s="62" customFormat="1" x14ac:dyDescent="0.35"/>
    <row r="27643" s="62" customFormat="1" x14ac:dyDescent="0.35"/>
    <row r="27644" s="62" customFormat="1" x14ac:dyDescent="0.35"/>
    <row r="27645" s="62" customFormat="1" x14ac:dyDescent="0.35"/>
    <row r="27646" s="62" customFormat="1" x14ac:dyDescent="0.35"/>
    <row r="27647" s="62" customFormat="1" x14ac:dyDescent="0.35"/>
    <row r="27648" s="62" customFormat="1" x14ac:dyDescent="0.35"/>
    <row r="27649" s="62" customFormat="1" x14ac:dyDescent="0.35"/>
    <row r="27650" s="62" customFormat="1" x14ac:dyDescent="0.35"/>
    <row r="27651" s="62" customFormat="1" x14ac:dyDescent="0.35"/>
    <row r="27652" s="62" customFormat="1" x14ac:dyDescent="0.35"/>
    <row r="27653" s="62" customFormat="1" x14ac:dyDescent="0.35"/>
    <row r="27654" s="62" customFormat="1" x14ac:dyDescent="0.35"/>
    <row r="27655" s="62" customFormat="1" x14ac:dyDescent="0.35"/>
    <row r="27656" s="62" customFormat="1" x14ac:dyDescent="0.35"/>
    <row r="27657" s="62" customFormat="1" x14ac:dyDescent="0.35"/>
    <row r="27658" s="62" customFormat="1" x14ac:dyDescent="0.35"/>
    <row r="27659" s="62" customFormat="1" x14ac:dyDescent="0.35"/>
    <row r="27660" s="62" customFormat="1" x14ac:dyDescent="0.35"/>
    <row r="27661" s="62" customFormat="1" x14ac:dyDescent="0.35"/>
    <row r="27662" s="62" customFormat="1" x14ac:dyDescent="0.35"/>
    <row r="27663" s="62" customFormat="1" x14ac:dyDescent="0.35"/>
    <row r="27664" s="62" customFormat="1" x14ac:dyDescent="0.35"/>
    <row r="27665" s="62" customFormat="1" x14ac:dyDescent="0.35"/>
    <row r="27666" s="62" customFormat="1" x14ac:dyDescent="0.35"/>
    <row r="27667" s="62" customFormat="1" x14ac:dyDescent="0.35"/>
    <row r="27668" s="62" customFormat="1" x14ac:dyDescent="0.35"/>
    <row r="27669" s="62" customFormat="1" x14ac:dyDescent="0.35"/>
    <row r="27670" s="62" customFormat="1" x14ac:dyDescent="0.35"/>
    <row r="27671" s="62" customFormat="1" x14ac:dyDescent="0.35"/>
    <row r="27672" s="62" customFormat="1" x14ac:dyDescent="0.35"/>
    <row r="27673" s="62" customFormat="1" x14ac:dyDescent="0.35"/>
    <row r="27674" s="62" customFormat="1" x14ac:dyDescent="0.35"/>
    <row r="27675" s="62" customFormat="1" x14ac:dyDescent="0.35"/>
    <row r="27676" s="62" customFormat="1" x14ac:dyDescent="0.35"/>
    <row r="27677" s="62" customFormat="1" x14ac:dyDescent="0.35"/>
    <row r="27678" s="62" customFormat="1" x14ac:dyDescent="0.35"/>
    <row r="27679" s="62" customFormat="1" x14ac:dyDescent="0.35"/>
    <row r="27680" s="62" customFormat="1" x14ac:dyDescent="0.35"/>
    <row r="27681" s="62" customFormat="1" x14ac:dyDescent="0.35"/>
    <row r="27682" s="62" customFormat="1" x14ac:dyDescent="0.35"/>
    <row r="27683" s="62" customFormat="1" x14ac:dyDescent="0.35"/>
    <row r="27684" s="62" customFormat="1" x14ac:dyDescent="0.35"/>
    <row r="27685" s="62" customFormat="1" x14ac:dyDescent="0.35"/>
    <row r="27686" s="62" customFormat="1" x14ac:dyDescent="0.35"/>
    <row r="27687" s="62" customFormat="1" x14ac:dyDescent="0.35"/>
    <row r="27688" s="62" customFormat="1" x14ac:dyDescent="0.35"/>
    <row r="27689" s="62" customFormat="1" x14ac:dyDescent="0.35"/>
    <row r="27690" s="62" customFormat="1" x14ac:dyDescent="0.35"/>
    <row r="27691" s="62" customFormat="1" x14ac:dyDescent="0.35"/>
    <row r="27692" s="62" customFormat="1" x14ac:dyDescent="0.35"/>
    <row r="27693" s="62" customFormat="1" x14ac:dyDescent="0.35"/>
    <row r="27694" s="62" customFormat="1" x14ac:dyDescent="0.35"/>
    <row r="27695" s="62" customFormat="1" x14ac:dyDescent="0.35"/>
    <row r="27696" s="62" customFormat="1" x14ac:dyDescent="0.35"/>
    <row r="27697" s="62" customFormat="1" x14ac:dyDescent="0.35"/>
    <row r="27698" s="62" customFormat="1" x14ac:dyDescent="0.35"/>
    <row r="27699" s="62" customFormat="1" x14ac:dyDescent="0.35"/>
    <row r="27700" s="62" customFormat="1" x14ac:dyDescent="0.35"/>
    <row r="27701" s="62" customFormat="1" x14ac:dyDescent="0.35"/>
    <row r="27702" s="62" customFormat="1" x14ac:dyDescent="0.35"/>
    <row r="27703" s="62" customFormat="1" x14ac:dyDescent="0.35"/>
    <row r="27704" s="62" customFormat="1" x14ac:dyDescent="0.35"/>
    <row r="27705" s="62" customFormat="1" x14ac:dyDescent="0.35"/>
    <row r="27706" s="62" customFormat="1" x14ac:dyDescent="0.35"/>
    <row r="27707" s="62" customFormat="1" x14ac:dyDescent="0.35"/>
    <row r="27708" s="62" customFormat="1" x14ac:dyDescent="0.35"/>
    <row r="27709" s="62" customFormat="1" x14ac:dyDescent="0.35"/>
    <row r="27710" s="62" customFormat="1" x14ac:dyDescent="0.35"/>
    <row r="27711" s="62" customFormat="1" x14ac:dyDescent="0.35"/>
    <row r="27712" s="62" customFormat="1" x14ac:dyDescent="0.35"/>
    <row r="27713" s="62" customFormat="1" x14ac:dyDescent="0.35"/>
    <row r="27714" s="62" customFormat="1" x14ac:dyDescent="0.35"/>
    <row r="27715" s="62" customFormat="1" x14ac:dyDescent="0.35"/>
    <row r="27716" s="62" customFormat="1" x14ac:dyDescent="0.35"/>
    <row r="27717" s="62" customFormat="1" x14ac:dyDescent="0.35"/>
    <row r="27718" s="62" customFormat="1" x14ac:dyDescent="0.35"/>
    <row r="27719" s="62" customFormat="1" x14ac:dyDescent="0.35"/>
    <row r="27720" s="62" customFormat="1" x14ac:dyDescent="0.35"/>
    <row r="27721" s="62" customFormat="1" x14ac:dyDescent="0.35"/>
    <row r="27722" s="62" customFormat="1" x14ac:dyDescent="0.35"/>
    <row r="27723" s="62" customFormat="1" x14ac:dyDescent="0.35"/>
    <row r="27724" s="62" customFormat="1" x14ac:dyDescent="0.35"/>
    <row r="27725" s="62" customFormat="1" x14ac:dyDescent="0.35"/>
    <row r="27726" s="62" customFormat="1" x14ac:dyDescent="0.35"/>
    <row r="27727" s="62" customFormat="1" x14ac:dyDescent="0.35"/>
    <row r="27728" s="62" customFormat="1" x14ac:dyDescent="0.35"/>
    <row r="27729" s="62" customFormat="1" x14ac:dyDescent="0.35"/>
    <row r="27730" s="62" customFormat="1" x14ac:dyDescent="0.35"/>
    <row r="27731" s="62" customFormat="1" x14ac:dyDescent="0.35"/>
    <row r="27732" s="62" customFormat="1" x14ac:dyDescent="0.35"/>
    <row r="27733" s="62" customFormat="1" x14ac:dyDescent="0.35"/>
    <row r="27734" s="62" customFormat="1" x14ac:dyDescent="0.35"/>
    <row r="27735" s="62" customFormat="1" x14ac:dyDescent="0.35"/>
    <row r="27736" s="62" customFormat="1" x14ac:dyDescent="0.35"/>
    <row r="27737" s="62" customFormat="1" x14ac:dyDescent="0.35"/>
    <row r="27738" s="62" customFormat="1" x14ac:dyDescent="0.35"/>
    <row r="27739" s="62" customFormat="1" x14ac:dyDescent="0.35"/>
    <row r="27740" s="62" customFormat="1" x14ac:dyDescent="0.35"/>
    <row r="27741" s="62" customFormat="1" x14ac:dyDescent="0.35"/>
    <row r="27742" s="62" customFormat="1" x14ac:dyDescent="0.35"/>
    <row r="27743" s="62" customFormat="1" x14ac:dyDescent="0.35"/>
    <row r="27744" s="62" customFormat="1" x14ac:dyDescent="0.35"/>
    <row r="27745" s="62" customFormat="1" x14ac:dyDescent="0.35"/>
    <row r="27746" s="62" customFormat="1" x14ac:dyDescent="0.35"/>
    <row r="27747" s="62" customFormat="1" x14ac:dyDescent="0.35"/>
    <row r="27748" s="62" customFormat="1" x14ac:dyDescent="0.35"/>
    <row r="27749" s="62" customFormat="1" x14ac:dyDescent="0.35"/>
    <row r="27750" s="62" customFormat="1" x14ac:dyDescent="0.35"/>
    <row r="27751" s="62" customFormat="1" x14ac:dyDescent="0.35"/>
    <row r="27752" s="62" customFormat="1" x14ac:dyDescent="0.35"/>
    <row r="27753" s="62" customFormat="1" x14ac:dyDescent="0.35"/>
    <row r="27754" s="62" customFormat="1" x14ac:dyDescent="0.35"/>
    <row r="27755" s="62" customFormat="1" x14ac:dyDescent="0.35"/>
    <row r="27756" s="62" customFormat="1" x14ac:dyDescent="0.35"/>
    <row r="27757" s="62" customFormat="1" x14ac:dyDescent="0.35"/>
    <row r="27758" s="62" customFormat="1" x14ac:dyDescent="0.35"/>
    <row r="27759" s="62" customFormat="1" x14ac:dyDescent="0.35"/>
    <row r="27760" s="62" customFormat="1" x14ac:dyDescent="0.35"/>
    <row r="27761" s="62" customFormat="1" x14ac:dyDescent="0.35"/>
    <row r="27762" s="62" customFormat="1" x14ac:dyDescent="0.35"/>
    <row r="27763" s="62" customFormat="1" x14ac:dyDescent="0.35"/>
    <row r="27764" s="62" customFormat="1" x14ac:dyDescent="0.35"/>
    <row r="27765" s="62" customFormat="1" x14ac:dyDescent="0.35"/>
    <row r="27766" s="62" customFormat="1" x14ac:dyDescent="0.35"/>
    <row r="27767" s="62" customFormat="1" x14ac:dyDescent="0.35"/>
    <row r="27768" s="62" customFormat="1" x14ac:dyDescent="0.35"/>
    <row r="27769" s="62" customFormat="1" x14ac:dyDescent="0.35"/>
    <row r="27770" s="62" customFormat="1" x14ac:dyDescent="0.35"/>
    <row r="27771" s="62" customFormat="1" x14ac:dyDescent="0.35"/>
    <row r="27772" s="62" customFormat="1" x14ac:dyDescent="0.35"/>
    <row r="27773" s="62" customFormat="1" x14ac:dyDescent="0.35"/>
    <row r="27774" s="62" customFormat="1" x14ac:dyDescent="0.35"/>
    <row r="27775" s="62" customFormat="1" x14ac:dyDescent="0.35"/>
    <row r="27776" s="62" customFormat="1" x14ac:dyDescent="0.35"/>
    <row r="27777" s="62" customFormat="1" x14ac:dyDescent="0.35"/>
    <row r="27778" s="62" customFormat="1" x14ac:dyDescent="0.35"/>
    <row r="27779" s="62" customFormat="1" x14ac:dyDescent="0.35"/>
    <row r="27780" s="62" customFormat="1" x14ac:dyDescent="0.35"/>
    <row r="27781" s="62" customFormat="1" x14ac:dyDescent="0.35"/>
    <row r="27782" s="62" customFormat="1" x14ac:dyDescent="0.35"/>
    <row r="27783" s="62" customFormat="1" x14ac:dyDescent="0.35"/>
    <row r="27784" s="62" customFormat="1" x14ac:dyDescent="0.35"/>
    <row r="27785" s="62" customFormat="1" x14ac:dyDescent="0.35"/>
    <row r="27786" s="62" customFormat="1" x14ac:dyDescent="0.35"/>
    <row r="27787" s="62" customFormat="1" x14ac:dyDescent="0.35"/>
    <row r="27788" s="62" customFormat="1" x14ac:dyDescent="0.35"/>
    <row r="27789" s="62" customFormat="1" x14ac:dyDescent="0.35"/>
    <row r="27790" s="62" customFormat="1" x14ac:dyDescent="0.35"/>
    <row r="27791" s="62" customFormat="1" x14ac:dyDescent="0.35"/>
    <row r="27792" s="62" customFormat="1" x14ac:dyDescent="0.35"/>
    <row r="27793" s="62" customFormat="1" x14ac:dyDescent="0.35"/>
    <row r="27794" s="62" customFormat="1" x14ac:dyDescent="0.35"/>
    <row r="27795" s="62" customFormat="1" x14ac:dyDescent="0.35"/>
    <row r="27796" s="62" customFormat="1" x14ac:dyDescent="0.35"/>
    <row r="27797" s="62" customFormat="1" x14ac:dyDescent="0.35"/>
    <row r="27798" s="62" customFormat="1" x14ac:dyDescent="0.35"/>
    <row r="27799" s="62" customFormat="1" x14ac:dyDescent="0.35"/>
    <row r="27800" s="62" customFormat="1" x14ac:dyDescent="0.35"/>
    <row r="27801" s="62" customFormat="1" x14ac:dyDescent="0.35"/>
    <row r="27802" s="62" customFormat="1" x14ac:dyDescent="0.35"/>
    <row r="27803" s="62" customFormat="1" x14ac:dyDescent="0.35"/>
    <row r="27804" s="62" customFormat="1" x14ac:dyDescent="0.35"/>
    <row r="27805" s="62" customFormat="1" x14ac:dyDescent="0.35"/>
    <row r="27806" s="62" customFormat="1" x14ac:dyDescent="0.35"/>
    <row r="27807" s="62" customFormat="1" x14ac:dyDescent="0.35"/>
    <row r="27808" s="62" customFormat="1" x14ac:dyDescent="0.35"/>
    <row r="27809" s="62" customFormat="1" x14ac:dyDescent="0.35"/>
    <row r="27810" s="62" customFormat="1" x14ac:dyDescent="0.35"/>
    <row r="27811" s="62" customFormat="1" x14ac:dyDescent="0.35"/>
    <row r="27812" s="62" customFormat="1" x14ac:dyDescent="0.35"/>
    <row r="27813" s="62" customFormat="1" x14ac:dyDescent="0.35"/>
    <row r="27814" s="62" customFormat="1" x14ac:dyDescent="0.35"/>
    <row r="27815" s="62" customFormat="1" x14ac:dyDescent="0.35"/>
    <row r="27816" s="62" customFormat="1" x14ac:dyDescent="0.35"/>
    <row r="27817" s="62" customFormat="1" x14ac:dyDescent="0.35"/>
    <row r="27818" s="62" customFormat="1" x14ac:dyDescent="0.35"/>
    <row r="27819" s="62" customFormat="1" x14ac:dyDescent="0.35"/>
    <row r="27820" s="62" customFormat="1" x14ac:dyDescent="0.35"/>
    <row r="27821" s="62" customFormat="1" x14ac:dyDescent="0.35"/>
    <row r="27822" s="62" customFormat="1" x14ac:dyDescent="0.35"/>
    <row r="27823" s="62" customFormat="1" x14ac:dyDescent="0.35"/>
    <row r="27824" s="62" customFormat="1" x14ac:dyDescent="0.35"/>
    <row r="27825" s="62" customFormat="1" x14ac:dyDescent="0.35"/>
    <row r="27826" s="62" customFormat="1" x14ac:dyDescent="0.35"/>
    <row r="27827" s="62" customFormat="1" x14ac:dyDescent="0.35"/>
    <row r="27828" s="62" customFormat="1" x14ac:dyDescent="0.35"/>
    <row r="27829" s="62" customFormat="1" x14ac:dyDescent="0.35"/>
    <row r="27830" s="62" customFormat="1" x14ac:dyDescent="0.35"/>
    <row r="27831" s="62" customFormat="1" x14ac:dyDescent="0.35"/>
    <row r="27832" s="62" customFormat="1" x14ac:dyDescent="0.35"/>
    <row r="27833" s="62" customFormat="1" x14ac:dyDescent="0.35"/>
    <row r="27834" s="62" customFormat="1" x14ac:dyDescent="0.35"/>
    <row r="27835" s="62" customFormat="1" x14ac:dyDescent="0.35"/>
    <row r="27836" s="62" customFormat="1" x14ac:dyDescent="0.35"/>
    <row r="27837" s="62" customFormat="1" x14ac:dyDescent="0.35"/>
    <row r="27838" s="62" customFormat="1" x14ac:dyDescent="0.35"/>
    <row r="27839" s="62" customFormat="1" x14ac:dyDescent="0.35"/>
    <row r="27840" s="62" customFormat="1" x14ac:dyDescent="0.35"/>
    <row r="27841" s="62" customFormat="1" x14ac:dyDescent="0.35"/>
    <row r="27842" s="62" customFormat="1" x14ac:dyDescent="0.35"/>
    <row r="27843" s="62" customFormat="1" x14ac:dyDescent="0.35"/>
    <row r="27844" s="62" customFormat="1" x14ac:dyDescent="0.35"/>
    <row r="27845" s="62" customFormat="1" x14ac:dyDescent="0.35"/>
    <row r="27846" s="62" customFormat="1" x14ac:dyDescent="0.35"/>
    <row r="27847" s="62" customFormat="1" x14ac:dyDescent="0.35"/>
    <row r="27848" s="62" customFormat="1" x14ac:dyDescent="0.35"/>
    <row r="27849" s="62" customFormat="1" x14ac:dyDescent="0.35"/>
    <row r="27850" s="62" customFormat="1" x14ac:dyDescent="0.35"/>
    <row r="27851" s="62" customFormat="1" x14ac:dyDescent="0.35"/>
    <row r="27852" s="62" customFormat="1" x14ac:dyDescent="0.35"/>
    <row r="27853" s="62" customFormat="1" x14ac:dyDescent="0.35"/>
    <row r="27854" s="62" customFormat="1" x14ac:dyDescent="0.35"/>
    <row r="27855" s="62" customFormat="1" x14ac:dyDescent="0.35"/>
    <row r="27856" s="62" customFormat="1" x14ac:dyDescent="0.35"/>
    <row r="27857" s="62" customFormat="1" x14ac:dyDescent="0.35"/>
    <row r="27858" s="62" customFormat="1" x14ac:dyDescent="0.35"/>
    <row r="27859" s="62" customFormat="1" x14ac:dyDescent="0.35"/>
    <row r="27860" s="62" customFormat="1" x14ac:dyDescent="0.35"/>
    <row r="27861" s="62" customFormat="1" x14ac:dyDescent="0.35"/>
    <row r="27862" s="62" customFormat="1" x14ac:dyDescent="0.35"/>
    <row r="27863" s="62" customFormat="1" x14ac:dyDescent="0.35"/>
    <row r="27864" s="62" customFormat="1" x14ac:dyDescent="0.35"/>
    <row r="27865" s="62" customFormat="1" x14ac:dyDescent="0.35"/>
    <row r="27866" s="62" customFormat="1" x14ac:dyDescent="0.35"/>
    <row r="27867" s="62" customFormat="1" x14ac:dyDescent="0.35"/>
    <row r="27868" s="62" customFormat="1" x14ac:dyDescent="0.35"/>
    <row r="27869" s="62" customFormat="1" x14ac:dyDescent="0.35"/>
    <row r="27870" s="62" customFormat="1" x14ac:dyDescent="0.35"/>
    <row r="27871" s="62" customFormat="1" x14ac:dyDescent="0.35"/>
    <row r="27872" s="62" customFormat="1" x14ac:dyDescent="0.35"/>
    <row r="27873" s="62" customFormat="1" x14ac:dyDescent="0.35"/>
    <row r="27874" s="62" customFormat="1" x14ac:dyDescent="0.35"/>
    <row r="27875" s="62" customFormat="1" x14ac:dyDescent="0.35"/>
    <row r="27876" s="62" customFormat="1" x14ac:dyDescent="0.35"/>
    <row r="27877" s="62" customFormat="1" x14ac:dyDescent="0.35"/>
    <row r="27878" s="62" customFormat="1" x14ac:dyDescent="0.35"/>
    <row r="27879" s="62" customFormat="1" x14ac:dyDescent="0.35"/>
    <row r="27880" s="62" customFormat="1" x14ac:dyDescent="0.35"/>
    <row r="27881" s="62" customFormat="1" x14ac:dyDescent="0.35"/>
    <row r="27882" s="62" customFormat="1" x14ac:dyDescent="0.35"/>
    <row r="27883" s="62" customFormat="1" x14ac:dyDescent="0.35"/>
    <row r="27884" s="62" customFormat="1" x14ac:dyDescent="0.35"/>
    <row r="27885" s="62" customFormat="1" x14ac:dyDescent="0.35"/>
    <row r="27886" s="62" customFormat="1" x14ac:dyDescent="0.35"/>
    <row r="27887" s="62" customFormat="1" x14ac:dyDescent="0.35"/>
    <row r="27888" s="62" customFormat="1" x14ac:dyDescent="0.35"/>
    <row r="27889" s="62" customFormat="1" x14ac:dyDescent="0.35"/>
    <row r="27890" s="62" customFormat="1" x14ac:dyDescent="0.35"/>
    <row r="27891" s="62" customFormat="1" x14ac:dyDescent="0.35"/>
    <row r="27892" s="62" customFormat="1" x14ac:dyDescent="0.35"/>
    <row r="27893" s="62" customFormat="1" x14ac:dyDescent="0.35"/>
    <row r="27894" s="62" customFormat="1" x14ac:dyDescent="0.35"/>
    <row r="27895" s="62" customFormat="1" x14ac:dyDescent="0.35"/>
    <row r="27896" s="62" customFormat="1" x14ac:dyDescent="0.35"/>
    <row r="27897" s="62" customFormat="1" x14ac:dyDescent="0.35"/>
    <row r="27898" s="62" customFormat="1" x14ac:dyDescent="0.35"/>
    <row r="27899" s="62" customFormat="1" x14ac:dyDescent="0.35"/>
    <row r="27900" s="62" customFormat="1" x14ac:dyDescent="0.35"/>
    <row r="27901" s="62" customFormat="1" x14ac:dyDescent="0.35"/>
    <row r="27902" s="62" customFormat="1" x14ac:dyDescent="0.35"/>
    <row r="27903" s="62" customFormat="1" x14ac:dyDescent="0.35"/>
    <row r="27904" s="62" customFormat="1" x14ac:dyDescent="0.35"/>
    <row r="27905" s="62" customFormat="1" x14ac:dyDescent="0.35"/>
    <row r="27906" s="62" customFormat="1" x14ac:dyDescent="0.35"/>
    <row r="27907" s="62" customFormat="1" x14ac:dyDescent="0.35"/>
    <row r="27908" s="62" customFormat="1" x14ac:dyDescent="0.35"/>
    <row r="27909" s="62" customFormat="1" x14ac:dyDescent="0.35"/>
    <row r="27910" s="62" customFormat="1" x14ac:dyDescent="0.35"/>
    <row r="27911" s="62" customFormat="1" x14ac:dyDescent="0.35"/>
    <row r="27912" s="62" customFormat="1" x14ac:dyDescent="0.35"/>
    <row r="27913" s="62" customFormat="1" x14ac:dyDescent="0.35"/>
    <row r="27914" s="62" customFormat="1" x14ac:dyDescent="0.35"/>
    <row r="27915" s="62" customFormat="1" x14ac:dyDescent="0.35"/>
    <row r="27916" s="62" customFormat="1" x14ac:dyDescent="0.35"/>
    <row r="27917" s="62" customFormat="1" x14ac:dyDescent="0.35"/>
    <row r="27918" s="62" customFormat="1" x14ac:dyDescent="0.35"/>
    <row r="27919" s="62" customFormat="1" x14ac:dyDescent="0.35"/>
    <row r="27920" s="62" customFormat="1" x14ac:dyDescent="0.35"/>
    <row r="27921" s="62" customFormat="1" x14ac:dyDescent="0.35"/>
    <row r="27922" s="62" customFormat="1" x14ac:dyDescent="0.35"/>
    <row r="27923" s="62" customFormat="1" x14ac:dyDescent="0.35"/>
    <row r="27924" s="62" customFormat="1" x14ac:dyDescent="0.35"/>
    <row r="27925" s="62" customFormat="1" x14ac:dyDescent="0.35"/>
    <row r="27926" s="62" customFormat="1" x14ac:dyDescent="0.35"/>
    <row r="27927" s="62" customFormat="1" x14ac:dyDescent="0.35"/>
    <row r="27928" s="62" customFormat="1" x14ac:dyDescent="0.35"/>
    <row r="27929" s="62" customFormat="1" x14ac:dyDescent="0.35"/>
    <row r="27930" s="62" customFormat="1" x14ac:dyDescent="0.35"/>
    <row r="27931" s="62" customFormat="1" x14ac:dyDescent="0.35"/>
    <row r="27932" s="62" customFormat="1" x14ac:dyDescent="0.35"/>
    <row r="27933" s="62" customFormat="1" x14ac:dyDescent="0.35"/>
    <row r="27934" s="62" customFormat="1" x14ac:dyDescent="0.35"/>
    <row r="27935" s="62" customFormat="1" x14ac:dyDescent="0.35"/>
    <row r="27936" s="62" customFormat="1" x14ac:dyDescent="0.35"/>
    <row r="27937" s="62" customFormat="1" x14ac:dyDescent="0.35"/>
    <row r="27938" s="62" customFormat="1" x14ac:dyDescent="0.35"/>
    <row r="27939" s="62" customFormat="1" x14ac:dyDescent="0.35"/>
    <row r="27940" s="62" customFormat="1" x14ac:dyDescent="0.35"/>
    <row r="27941" s="62" customFormat="1" x14ac:dyDescent="0.35"/>
    <row r="27942" s="62" customFormat="1" x14ac:dyDescent="0.35"/>
    <row r="27943" s="62" customFormat="1" x14ac:dyDescent="0.35"/>
    <row r="27944" s="62" customFormat="1" x14ac:dyDescent="0.35"/>
    <row r="27945" s="62" customFormat="1" x14ac:dyDescent="0.35"/>
    <row r="27946" s="62" customFormat="1" x14ac:dyDescent="0.35"/>
    <row r="27947" s="62" customFormat="1" x14ac:dyDescent="0.35"/>
    <row r="27948" s="62" customFormat="1" x14ac:dyDescent="0.35"/>
    <row r="27949" s="62" customFormat="1" x14ac:dyDescent="0.35"/>
    <row r="27950" s="62" customFormat="1" x14ac:dyDescent="0.35"/>
    <row r="27951" s="62" customFormat="1" x14ac:dyDescent="0.35"/>
    <row r="27952" s="62" customFormat="1" x14ac:dyDescent="0.35"/>
    <row r="27953" s="62" customFormat="1" x14ac:dyDescent="0.35"/>
    <row r="27954" s="62" customFormat="1" x14ac:dyDescent="0.35"/>
    <row r="27955" s="62" customFormat="1" x14ac:dyDescent="0.35"/>
    <row r="27956" s="62" customFormat="1" x14ac:dyDescent="0.35"/>
    <row r="27957" s="62" customFormat="1" x14ac:dyDescent="0.35"/>
    <row r="27958" s="62" customFormat="1" x14ac:dyDescent="0.35"/>
    <row r="27959" s="62" customFormat="1" x14ac:dyDescent="0.35"/>
    <row r="27960" s="62" customFormat="1" x14ac:dyDescent="0.35"/>
    <row r="27961" s="62" customFormat="1" x14ac:dyDescent="0.35"/>
    <row r="27962" s="62" customFormat="1" x14ac:dyDescent="0.35"/>
    <row r="27963" s="62" customFormat="1" x14ac:dyDescent="0.35"/>
    <row r="27964" s="62" customFormat="1" x14ac:dyDescent="0.35"/>
    <row r="27965" s="62" customFormat="1" x14ac:dyDescent="0.35"/>
    <row r="27966" s="62" customFormat="1" x14ac:dyDescent="0.35"/>
    <row r="27967" s="62" customFormat="1" x14ac:dyDescent="0.35"/>
    <row r="27968" s="62" customFormat="1" x14ac:dyDescent="0.35"/>
    <row r="27969" s="62" customFormat="1" x14ac:dyDescent="0.35"/>
    <row r="27970" s="62" customFormat="1" x14ac:dyDescent="0.35"/>
    <row r="27971" s="62" customFormat="1" x14ac:dyDescent="0.35"/>
    <row r="27972" s="62" customFormat="1" x14ac:dyDescent="0.35"/>
    <row r="27973" s="62" customFormat="1" x14ac:dyDescent="0.35"/>
    <row r="27974" s="62" customFormat="1" x14ac:dyDescent="0.35"/>
    <row r="27975" s="62" customFormat="1" x14ac:dyDescent="0.35"/>
    <row r="27976" s="62" customFormat="1" x14ac:dyDescent="0.35"/>
    <row r="27977" s="62" customFormat="1" x14ac:dyDescent="0.35"/>
    <row r="27978" s="62" customFormat="1" x14ac:dyDescent="0.35"/>
    <row r="27979" s="62" customFormat="1" x14ac:dyDescent="0.35"/>
    <row r="27980" s="62" customFormat="1" x14ac:dyDescent="0.35"/>
    <row r="27981" s="62" customFormat="1" x14ac:dyDescent="0.35"/>
    <row r="27982" s="62" customFormat="1" x14ac:dyDescent="0.35"/>
    <row r="27983" s="62" customFormat="1" x14ac:dyDescent="0.35"/>
    <row r="27984" s="62" customFormat="1" x14ac:dyDescent="0.35"/>
    <row r="27985" s="62" customFormat="1" x14ac:dyDescent="0.35"/>
    <row r="27986" s="62" customFormat="1" x14ac:dyDescent="0.35"/>
    <row r="27987" s="62" customFormat="1" x14ac:dyDescent="0.35"/>
    <row r="27988" s="62" customFormat="1" x14ac:dyDescent="0.35"/>
    <row r="27989" s="62" customFormat="1" x14ac:dyDescent="0.35"/>
    <row r="27990" s="62" customFormat="1" x14ac:dyDescent="0.35"/>
    <row r="27991" s="62" customFormat="1" x14ac:dyDescent="0.35"/>
    <row r="27992" s="62" customFormat="1" x14ac:dyDescent="0.35"/>
    <row r="27993" s="62" customFormat="1" x14ac:dyDescent="0.35"/>
    <row r="27994" s="62" customFormat="1" x14ac:dyDescent="0.35"/>
    <row r="27995" s="62" customFormat="1" x14ac:dyDescent="0.35"/>
    <row r="27996" s="62" customFormat="1" x14ac:dyDescent="0.35"/>
    <row r="27997" s="62" customFormat="1" x14ac:dyDescent="0.35"/>
    <row r="27998" s="62" customFormat="1" x14ac:dyDescent="0.35"/>
    <row r="27999" s="62" customFormat="1" x14ac:dyDescent="0.35"/>
    <row r="28000" s="62" customFormat="1" x14ac:dyDescent="0.35"/>
    <row r="28001" s="62" customFormat="1" x14ac:dyDescent="0.35"/>
    <row r="28002" s="62" customFormat="1" x14ac:dyDescent="0.35"/>
    <row r="28003" s="62" customFormat="1" x14ac:dyDescent="0.35"/>
    <row r="28004" s="62" customFormat="1" x14ac:dyDescent="0.35"/>
    <row r="28005" s="62" customFormat="1" x14ac:dyDescent="0.35"/>
    <row r="28006" s="62" customFormat="1" x14ac:dyDescent="0.35"/>
    <row r="28007" s="62" customFormat="1" x14ac:dyDescent="0.35"/>
    <row r="28008" s="62" customFormat="1" x14ac:dyDescent="0.35"/>
    <row r="28009" s="62" customFormat="1" x14ac:dyDescent="0.35"/>
    <row r="28010" s="62" customFormat="1" x14ac:dyDescent="0.35"/>
    <row r="28011" s="62" customFormat="1" x14ac:dyDescent="0.35"/>
    <row r="28012" s="62" customFormat="1" x14ac:dyDescent="0.35"/>
    <row r="28013" s="62" customFormat="1" x14ac:dyDescent="0.35"/>
    <row r="28014" s="62" customFormat="1" x14ac:dyDescent="0.35"/>
    <row r="28015" s="62" customFormat="1" x14ac:dyDescent="0.35"/>
    <row r="28016" s="62" customFormat="1" x14ac:dyDescent="0.35"/>
    <row r="28017" s="62" customFormat="1" x14ac:dyDescent="0.35"/>
    <row r="28018" s="62" customFormat="1" x14ac:dyDescent="0.35"/>
    <row r="28019" s="62" customFormat="1" x14ac:dyDescent="0.35"/>
    <row r="28020" s="62" customFormat="1" x14ac:dyDescent="0.35"/>
    <row r="28021" s="62" customFormat="1" x14ac:dyDescent="0.35"/>
    <row r="28022" s="62" customFormat="1" x14ac:dyDescent="0.35"/>
    <row r="28023" s="62" customFormat="1" x14ac:dyDescent="0.35"/>
    <row r="28024" s="62" customFormat="1" x14ac:dyDescent="0.35"/>
    <row r="28025" s="62" customFormat="1" x14ac:dyDescent="0.35"/>
    <row r="28026" s="62" customFormat="1" x14ac:dyDescent="0.35"/>
    <row r="28027" s="62" customFormat="1" x14ac:dyDescent="0.35"/>
    <row r="28028" s="62" customFormat="1" x14ac:dyDescent="0.35"/>
    <row r="28029" s="62" customFormat="1" x14ac:dyDescent="0.35"/>
    <row r="28030" s="62" customFormat="1" x14ac:dyDescent="0.35"/>
    <row r="28031" s="62" customFormat="1" x14ac:dyDescent="0.35"/>
    <row r="28032" s="62" customFormat="1" x14ac:dyDescent="0.35"/>
    <row r="28033" s="62" customFormat="1" x14ac:dyDescent="0.35"/>
    <row r="28034" s="62" customFormat="1" x14ac:dyDescent="0.35"/>
    <row r="28035" s="62" customFormat="1" x14ac:dyDescent="0.35"/>
    <row r="28036" s="62" customFormat="1" x14ac:dyDescent="0.35"/>
    <row r="28037" s="62" customFormat="1" x14ac:dyDescent="0.35"/>
    <row r="28038" s="62" customFormat="1" x14ac:dyDescent="0.35"/>
    <row r="28039" s="62" customFormat="1" x14ac:dyDescent="0.35"/>
    <row r="28040" s="62" customFormat="1" x14ac:dyDescent="0.35"/>
    <row r="28041" s="62" customFormat="1" x14ac:dyDescent="0.35"/>
    <row r="28042" s="62" customFormat="1" x14ac:dyDescent="0.35"/>
    <row r="28043" s="62" customFormat="1" x14ac:dyDescent="0.35"/>
    <row r="28044" s="62" customFormat="1" x14ac:dyDescent="0.35"/>
    <row r="28045" s="62" customFormat="1" x14ac:dyDescent="0.35"/>
    <row r="28046" s="62" customFormat="1" x14ac:dyDescent="0.35"/>
    <row r="28047" s="62" customFormat="1" x14ac:dyDescent="0.35"/>
    <row r="28048" s="62" customFormat="1" x14ac:dyDescent="0.35"/>
    <row r="28049" s="62" customFormat="1" x14ac:dyDescent="0.35"/>
    <row r="28050" s="62" customFormat="1" x14ac:dyDescent="0.35"/>
    <row r="28051" s="62" customFormat="1" x14ac:dyDescent="0.35"/>
    <row r="28052" s="62" customFormat="1" x14ac:dyDescent="0.35"/>
    <row r="28053" s="62" customFormat="1" x14ac:dyDescent="0.35"/>
    <row r="28054" s="62" customFormat="1" x14ac:dyDescent="0.35"/>
    <row r="28055" s="62" customFormat="1" x14ac:dyDescent="0.35"/>
    <row r="28056" s="62" customFormat="1" x14ac:dyDescent="0.35"/>
    <row r="28057" s="62" customFormat="1" x14ac:dyDescent="0.35"/>
    <row r="28058" s="62" customFormat="1" x14ac:dyDescent="0.35"/>
    <row r="28059" s="62" customFormat="1" x14ac:dyDescent="0.35"/>
    <row r="28060" s="62" customFormat="1" x14ac:dyDescent="0.35"/>
    <row r="28061" s="62" customFormat="1" x14ac:dyDescent="0.35"/>
    <row r="28062" s="62" customFormat="1" x14ac:dyDescent="0.35"/>
    <row r="28063" s="62" customFormat="1" x14ac:dyDescent="0.35"/>
    <row r="28064" s="62" customFormat="1" x14ac:dyDescent="0.35"/>
    <row r="28065" s="62" customFormat="1" x14ac:dyDescent="0.35"/>
    <row r="28066" s="62" customFormat="1" x14ac:dyDescent="0.35"/>
    <row r="28067" s="62" customFormat="1" x14ac:dyDescent="0.35"/>
    <row r="28068" s="62" customFormat="1" x14ac:dyDescent="0.35"/>
    <row r="28069" s="62" customFormat="1" x14ac:dyDescent="0.35"/>
    <row r="28070" s="62" customFormat="1" x14ac:dyDescent="0.35"/>
    <row r="28071" s="62" customFormat="1" x14ac:dyDescent="0.35"/>
    <row r="28072" s="62" customFormat="1" x14ac:dyDescent="0.35"/>
    <row r="28073" s="62" customFormat="1" x14ac:dyDescent="0.35"/>
    <row r="28074" s="62" customFormat="1" x14ac:dyDescent="0.35"/>
    <row r="28075" s="62" customFormat="1" x14ac:dyDescent="0.35"/>
    <row r="28076" s="62" customFormat="1" x14ac:dyDescent="0.35"/>
    <row r="28077" s="62" customFormat="1" x14ac:dyDescent="0.35"/>
    <row r="28078" s="62" customFormat="1" x14ac:dyDescent="0.35"/>
    <row r="28079" s="62" customFormat="1" x14ac:dyDescent="0.35"/>
    <row r="28080" s="62" customFormat="1" x14ac:dyDescent="0.35"/>
    <row r="28081" s="62" customFormat="1" x14ac:dyDescent="0.35"/>
    <row r="28082" s="62" customFormat="1" x14ac:dyDescent="0.35"/>
    <row r="28083" s="62" customFormat="1" x14ac:dyDescent="0.35"/>
    <row r="28084" s="62" customFormat="1" x14ac:dyDescent="0.35"/>
    <row r="28085" s="62" customFormat="1" x14ac:dyDescent="0.35"/>
    <row r="28086" s="62" customFormat="1" x14ac:dyDescent="0.35"/>
    <row r="28087" s="62" customFormat="1" x14ac:dyDescent="0.35"/>
    <row r="28088" s="62" customFormat="1" x14ac:dyDescent="0.35"/>
    <row r="28089" s="62" customFormat="1" x14ac:dyDescent="0.35"/>
    <row r="28090" s="62" customFormat="1" x14ac:dyDescent="0.35"/>
    <row r="28091" s="62" customFormat="1" x14ac:dyDescent="0.35"/>
    <row r="28092" s="62" customFormat="1" x14ac:dyDescent="0.35"/>
    <row r="28093" s="62" customFormat="1" x14ac:dyDescent="0.35"/>
    <row r="28094" s="62" customFormat="1" x14ac:dyDescent="0.35"/>
    <row r="28095" s="62" customFormat="1" x14ac:dyDescent="0.35"/>
    <row r="28096" s="62" customFormat="1" x14ac:dyDescent="0.35"/>
    <row r="28097" s="62" customFormat="1" x14ac:dyDescent="0.35"/>
    <row r="28098" s="62" customFormat="1" x14ac:dyDescent="0.35"/>
    <row r="28099" s="62" customFormat="1" x14ac:dyDescent="0.35"/>
    <row r="28100" s="62" customFormat="1" x14ac:dyDescent="0.35"/>
    <row r="28101" s="62" customFormat="1" x14ac:dyDescent="0.35"/>
    <row r="28102" s="62" customFormat="1" x14ac:dyDescent="0.35"/>
    <row r="28103" s="62" customFormat="1" x14ac:dyDescent="0.35"/>
    <row r="28104" s="62" customFormat="1" x14ac:dyDescent="0.35"/>
    <row r="28105" s="62" customFormat="1" x14ac:dyDescent="0.35"/>
    <row r="28106" s="62" customFormat="1" x14ac:dyDescent="0.35"/>
    <row r="28107" s="62" customFormat="1" x14ac:dyDescent="0.35"/>
    <row r="28108" s="62" customFormat="1" x14ac:dyDescent="0.35"/>
    <row r="28109" s="62" customFormat="1" x14ac:dyDescent="0.35"/>
    <row r="28110" s="62" customFormat="1" x14ac:dyDescent="0.35"/>
    <row r="28111" s="62" customFormat="1" x14ac:dyDescent="0.35"/>
    <row r="28112" s="62" customFormat="1" x14ac:dyDescent="0.35"/>
    <row r="28113" s="62" customFormat="1" x14ac:dyDescent="0.35"/>
    <row r="28114" s="62" customFormat="1" x14ac:dyDescent="0.35"/>
    <row r="28115" s="62" customFormat="1" x14ac:dyDescent="0.35"/>
    <row r="28116" s="62" customFormat="1" x14ac:dyDescent="0.35"/>
    <row r="28117" s="62" customFormat="1" x14ac:dyDescent="0.35"/>
    <row r="28118" s="62" customFormat="1" x14ac:dyDescent="0.35"/>
    <row r="28119" s="62" customFormat="1" x14ac:dyDescent="0.35"/>
    <row r="28120" s="62" customFormat="1" x14ac:dyDescent="0.35"/>
    <row r="28121" s="62" customFormat="1" x14ac:dyDescent="0.35"/>
    <row r="28122" s="62" customFormat="1" x14ac:dyDescent="0.35"/>
    <row r="28123" s="62" customFormat="1" x14ac:dyDescent="0.35"/>
    <row r="28124" s="62" customFormat="1" x14ac:dyDescent="0.35"/>
    <row r="28125" s="62" customFormat="1" x14ac:dyDescent="0.35"/>
    <row r="28126" s="62" customFormat="1" x14ac:dyDescent="0.35"/>
    <row r="28127" s="62" customFormat="1" x14ac:dyDescent="0.35"/>
    <row r="28128" s="62" customFormat="1" x14ac:dyDescent="0.35"/>
    <row r="28129" s="62" customFormat="1" x14ac:dyDescent="0.35"/>
    <row r="28130" s="62" customFormat="1" x14ac:dyDescent="0.35"/>
    <row r="28131" s="62" customFormat="1" x14ac:dyDescent="0.35"/>
    <row r="28132" s="62" customFormat="1" x14ac:dyDescent="0.35"/>
    <row r="28133" s="62" customFormat="1" x14ac:dyDescent="0.35"/>
    <row r="28134" s="62" customFormat="1" x14ac:dyDescent="0.35"/>
    <row r="28135" s="62" customFormat="1" x14ac:dyDescent="0.35"/>
    <row r="28136" s="62" customFormat="1" x14ac:dyDescent="0.35"/>
    <row r="28137" s="62" customFormat="1" x14ac:dyDescent="0.35"/>
    <row r="28138" s="62" customFormat="1" x14ac:dyDescent="0.35"/>
    <row r="28139" s="62" customFormat="1" x14ac:dyDescent="0.35"/>
    <row r="28140" s="62" customFormat="1" x14ac:dyDescent="0.35"/>
    <row r="28141" s="62" customFormat="1" x14ac:dyDescent="0.35"/>
    <row r="28142" s="62" customFormat="1" x14ac:dyDescent="0.35"/>
    <row r="28143" s="62" customFormat="1" x14ac:dyDescent="0.35"/>
    <row r="28144" s="62" customFormat="1" x14ac:dyDescent="0.35"/>
    <row r="28145" s="62" customFormat="1" x14ac:dyDescent="0.35"/>
    <row r="28146" s="62" customFormat="1" x14ac:dyDescent="0.35"/>
    <row r="28147" s="62" customFormat="1" x14ac:dyDescent="0.35"/>
    <row r="28148" s="62" customFormat="1" x14ac:dyDescent="0.35"/>
    <row r="28149" s="62" customFormat="1" x14ac:dyDescent="0.35"/>
    <row r="28150" s="62" customFormat="1" x14ac:dyDescent="0.35"/>
    <row r="28151" s="62" customFormat="1" x14ac:dyDescent="0.35"/>
    <row r="28152" s="62" customFormat="1" x14ac:dyDescent="0.35"/>
    <row r="28153" s="62" customFormat="1" x14ac:dyDescent="0.35"/>
    <row r="28154" s="62" customFormat="1" x14ac:dyDescent="0.35"/>
    <row r="28155" s="62" customFormat="1" x14ac:dyDescent="0.35"/>
    <row r="28156" s="62" customFormat="1" x14ac:dyDescent="0.35"/>
    <row r="28157" s="62" customFormat="1" x14ac:dyDescent="0.35"/>
    <row r="28158" s="62" customFormat="1" x14ac:dyDescent="0.35"/>
    <row r="28159" s="62" customFormat="1" x14ac:dyDescent="0.35"/>
    <row r="28160" s="62" customFormat="1" x14ac:dyDescent="0.35"/>
    <row r="28161" s="62" customFormat="1" x14ac:dyDescent="0.35"/>
    <row r="28162" s="62" customFormat="1" x14ac:dyDescent="0.35"/>
    <row r="28163" s="62" customFormat="1" x14ac:dyDescent="0.35"/>
    <row r="28164" s="62" customFormat="1" x14ac:dyDescent="0.35"/>
    <row r="28165" s="62" customFormat="1" x14ac:dyDescent="0.35"/>
    <row r="28166" s="62" customFormat="1" x14ac:dyDescent="0.35"/>
    <row r="28167" s="62" customFormat="1" x14ac:dyDescent="0.35"/>
    <row r="28168" s="62" customFormat="1" x14ac:dyDescent="0.35"/>
    <row r="28169" s="62" customFormat="1" x14ac:dyDescent="0.35"/>
    <row r="28170" s="62" customFormat="1" x14ac:dyDescent="0.35"/>
    <row r="28171" s="62" customFormat="1" x14ac:dyDescent="0.35"/>
    <row r="28172" s="62" customFormat="1" x14ac:dyDescent="0.35"/>
    <row r="28173" s="62" customFormat="1" x14ac:dyDescent="0.35"/>
    <row r="28174" s="62" customFormat="1" x14ac:dyDescent="0.35"/>
    <row r="28175" s="62" customFormat="1" x14ac:dyDescent="0.35"/>
    <row r="28176" s="62" customFormat="1" x14ac:dyDescent="0.35"/>
    <row r="28177" s="62" customFormat="1" x14ac:dyDescent="0.35"/>
    <row r="28178" s="62" customFormat="1" x14ac:dyDescent="0.35"/>
    <row r="28179" s="62" customFormat="1" x14ac:dyDescent="0.35"/>
    <row r="28180" s="62" customFormat="1" x14ac:dyDescent="0.35"/>
    <row r="28181" s="62" customFormat="1" x14ac:dyDescent="0.35"/>
    <row r="28182" s="62" customFormat="1" x14ac:dyDescent="0.35"/>
    <row r="28183" s="62" customFormat="1" x14ac:dyDescent="0.35"/>
    <row r="28184" s="62" customFormat="1" x14ac:dyDescent="0.35"/>
    <row r="28185" s="62" customFormat="1" x14ac:dyDescent="0.35"/>
    <row r="28186" s="62" customFormat="1" x14ac:dyDescent="0.35"/>
    <row r="28187" s="62" customFormat="1" x14ac:dyDescent="0.35"/>
    <row r="28188" s="62" customFormat="1" x14ac:dyDescent="0.35"/>
    <row r="28189" s="62" customFormat="1" x14ac:dyDescent="0.35"/>
    <row r="28190" s="62" customFormat="1" x14ac:dyDescent="0.35"/>
    <row r="28191" s="62" customFormat="1" x14ac:dyDescent="0.35"/>
    <row r="28192" s="62" customFormat="1" x14ac:dyDescent="0.35"/>
    <row r="28193" s="62" customFormat="1" x14ac:dyDescent="0.35"/>
    <row r="28194" s="62" customFormat="1" x14ac:dyDescent="0.35"/>
    <row r="28195" s="62" customFormat="1" x14ac:dyDescent="0.35"/>
    <row r="28196" s="62" customFormat="1" x14ac:dyDescent="0.35"/>
    <row r="28197" s="62" customFormat="1" x14ac:dyDescent="0.35"/>
    <row r="28198" s="62" customFormat="1" x14ac:dyDescent="0.35"/>
    <row r="28199" s="62" customFormat="1" x14ac:dyDescent="0.35"/>
    <row r="28200" s="62" customFormat="1" x14ac:dyDescent="0.35"/>
    <row r="28201" s="62" customFormat="1" x14ac:dyDescent="0.35"/>
    <row r="28202" s="62" customFormat="1" x14ac:dyDescent="0.35"/>
    <row r="28203" s="62" customFormat="1" x14ac:dyDescent="0.35"/>
    <row r="28204" s="62" customFormat="1" x14ac:dyDescent="0.35"/>
    <row r="28205" s="62" customFormat="1" x14ac:dyDescent="0.35"/>
    <row r="28206" s="62" customFormat="1" x14ac:dyDescent="0.35"/>
    <row r="28207" s="62" customFormat="1" x14ac:dyDescent="0.35"/>
    <row r="28208" s="62" customFormat="1" x14ac:dyDescent="0.35"/>
    <row r="28209" s="62" customFormat="1" x14ac:dyDescent="0.35"/>
    <row r="28210" s="62" customFormat="1" x14ac:dyDescent="0.35"/>
    <row r="28211" s="62" customFormat="1" x14ac:dyDescent="0.35"/>
    <row r="28212" s="62" customFormat="1" x14ac:dyDescent="0.35"/>
    <row r="28213" s="62" customFormat="1" x14ac:dyDescent="0.35"/>
    <row r="28214" s="62" customFormat="1" x14ac:dyDescent="0.35"/>
    <row r="28215" s="62" customFormat="1" x14ac:dyDescent="0.35"/>
    <row r="28216" s="62" customFormat="1" x14ac:dyDescent="0.35"/>
    <row r="28217" s="62" customFormat="1" x14ac:dyDescent="0.35"/>
    <row r="28218" s="62" customFormat="1" x14ac:dyDescent="0.35"/>
    <row r="28219" s="62" customFormat="1" x14ac:dyDescent="0.35"/>
    <row r="28220" s="62" customFormat="1" x14ac:dyDescent="0.35"/>
    <row r="28221" s="62" customFormat="1" x14ac:dyDescent="0.35"/>
    <row r="28222" s="62" customFormat="1" x14ac:dyDescent="0.35"/>
    <row r="28223" s="62" customFormat="1" x14ac:dyDescent="0.35"/>
    <row r="28224" s="62" customFormat="1" x14ac:dyDescent="0.35"/>
    <row r="28225" s="62" customFormat="1" x14ac:dyDescent="0.35"/>
    <row r="28226" s="62" customFormat="1" x14ac:dyDescent="0.35"/>
    <row r="28227" s="62" customFormat="1" x14ac:dyDescent="0.35"/>
    <row r="28228" s="62" customFormat="1" x14ac:dyDescent="0.35"/>
    <row r="28229" s="62" customFormat="1" x14ac:dyDescent="0.35"/>
    <row r="28230" s="62" customFormat="1" x14ac:dyDescent="0.35"/>
    <row r="28231" s="62" customFormat="1" x14ac:dyDescent="0.35"/>
    <row r="28232" s="62" customFormat="1" x14ac:dyDescent="0.35"/>
    <row r="28233" s="62" customFormat="1" x14ac:dyDescent="0.35"/>
    <row r="28234" s="62" customFormat="1" x14ac:dyDescent="0.35"/>
    <row r="28235" s="62" customFormat="1" x14ac:dyDescent="0.35"/>
    <row r="28236" s="62" customFormat="1" x14ac:dyDescent="0.35"/>
    <row r="28237" s="62" customFormat="1" x14ac:dyDescent="0.35"/>
    <row r="28238" s="62" customFormat="1" x14ac:dyDescent="0.35"/>
    <row r="28239" s="62" customFormat="1" x14ac:dyDescent="0.35"/>
    <row r="28240" s="62" customFormat="1" x14ac:dyDescent="0.35"/>
    <row r="28241" s="62" customFormat="1" x14ac:dyDescent="0.35"/>
    <row r="28242" s="62" customFormat="1" x14ac:dyDescent="0.35"/>
    <row r="28243" s="62" customFormat="1" x14ac:dyDescent="0.35"/>
    <row r="28244" s="62" customFormat="1" x14ac:dyDescent="0.35"/>
    <row r="28245" s="62" customFormat="1" x14ac:dyDescent="0.35"/>
    <row r="28246" s="62" customFormat="1" x14ac:dyDescent="0.35"/>
    <row r="28247" s="62" customFormat="1" x14ac:dyDescent="0.35"/>
    <row r="28248" s="62" customFormat="1" x14ac:dyDescent="0.35"/>
    <row r="28249" s="62" customFormat="1" x14ac:dyDescent="0.35"/>
    <row r="28250" s="62" customFormat="1" x14ac:dyDescent="0.35"/>
    <row r="28251" s="62" customFormat="1" x14ac:dyDescent="0.35"/>
    <row r="28252" s="62" customFormat="1" x14ac:dyDescent="0.35"/>
    <row r="28253" s="62" customFormat="1" x14ac:dyDescent="0.35"/>
    <row r="28254" s="62" customFormat="1" x14ac:dyDescent="0.35"/>
    <row r="28255" s="62" customFormat="1" x14ac:dyDescent="0.35"/>
    <row r="28256" s="62" customFormat="1" x14ac:dyDescent="0.35"/>
    <row r="28257" s="62" customFormat="1" x14ac:dyDescent="0.35"/>
    <row r="28258" s="62" customFormat="1" x14ac:dyDescent="0.35"/>
    <row r="28259" s="62" customFormat="1" x14ac:dyDescent="0.35"/>
    <row r="28260" s="62" customFormat="1" x14ac:dyDescent="0.35"/>
    <row r="28261" s="62" customFormat="1" x14ac:dyDescent="0.35"/>
    <row r="28262" s="62" customFormat="1" x14ac:dyDescent="0.35"/>
    <row r="28263" s="62" customFormat="1" x14ac:dyDescent="0.35"/>
    <row r="28264" s="62" customFormat="1" x14ac:dyDescent="0.35"/>
    <row r="28265" s="62" customFormat="1" x14ac:dyDescent="0.35"/>
    <row r="28266" s="62" customFormat="1" x14ac:dyDescent="0.35"/>
    <row r="28267" s="62" customFormat="1" x14ac:dyDescent="0.35"/>
    <row r="28268" s="62" customFormat="1" x14ac:dyDescent="0.35"/>
    <row r="28269" s="62" customFormat="1" x14ac:dyDescent="0.35"/>
    <row r="28270" s="62" customFormat="1" x14ac:dyDescent="0.35"/>
    <row r="28271" s="62" customFormat="1" x14ac:dyDescent="0.35"/>
    <row r="28272" s="62" customFormat="1" x14ac:dyDescent="0.35"/>
    <row r="28273" s="62" customFormat="1" x14ac:dyDescent="0.35"/>
    <row r="28274" s="62" customFormat="1" x14ac:dyDescent="0.35"/>
    <row r="28275" s="62" customFormat="1" x14ac:dyDescent="0.35"/>
    <row r="28276" s="62" customFormat="1" x14ac:dyDescent="0.35"/>
    <row r="28277" s="62" customFormat="1" x14ac:dyDescent="0.35"/>
    <row r="28278" s="62" customFormat="1" x14ac:dyDescent="0.35"/>
    <row r="28279" s="62" customFormat="1" x14ac:dyDescent="0.35"/>
    <row r="28280" s="62" customFormat="1" x14ac:dyDescent="0.35"/>
    <row r="28281" s="62" customFormat="1" x14ac:dyDescent="0.35"/>
    <row r="28282" s="62" customFormat="1" x14ac:dyDescent="0.35"/>
    <row r="28283" s="62" customFormat="1" x14ac:dyDescent="0.35"/>
    <row r="28284" s="62" customFormat="1" x14ac:dyDescent="0.35"/>
    <row r="28285" s="62" customFormat="1" x14ac:dyDescent="0.35"/>
    <row r="28286" s="62" customFormat="1" x14ac:dyDescent="0.35"/>
    <row r="28287" s="62" customFormat="1" x14ac:dyDescent="0.35"/>
    <row r="28288" s="62" customFormat="1" x14ac:dyDescent="0.35"/>
    <row r="28289" s="62" customFormat="1" x14ac:dyDescent="0.35"/>
    <row r="28290" s="62" customFormat="1" x14ac:dyDescent="0.35"/>
    <row r="28291" s="62" customFormat="1" x14ac:dyDescent="0.35"/>
    <row r="28292" s="62" customFormat="1" x14ac:dyDescent="0.35"/>
    <row r="28293" s="62" customFormat="1" x14ac:dyDescent="0.35"/>
    <row r="28294" s="62" customFormat="1" x14ac:dyDescent="0.35"/>
    <row r="28295" s="62" customFormat="1" x14ac:dyDescent="0.35"/>
    <row r="28296" s="62" customFormat="1" x14ac:dyDescent="0.35"/>
    <row r="28297" s="62" customFormat="1" x14ac:dyDescent="0.35"/>
    <row r="28298" s="62" customFormat="1" x14ac:dyDescent="0.35"/>
    <row r="28299" s="62" customFormat="1" x14ac:dyDescent="0.35"/>
    <row r="28300" s="62" customFormat="1" x14ac:dyDescent="0.35"/>
    <row r="28301" s="62" customFormat="1" x14ac:dyDescent="0.35"/>
    <row r="28302" s="62" customFormat="1" x14ac:dyDescent="0.35"/>
    <row r="28303" s="62" customFormat="1" x14ac:dyDescent="0.35"/>
    <row r="28304" s="62" customFormat="1" x14ac:dyDescent="0.35"/>
    <row r="28305" s="62" customFormat="1" x14ac:dyDescent="0.35"/>
    <row r="28306" s="62" customFormat="1" x14ac:dyDescent="0.35"/>
    <row r="28307" s="62" customFormat="1" x14ac:dyDescent="0.35"/>
    <row r="28308" s="62" customFormat="1" x14ac:dyDescent="0.35"/>
    <row r="28309" s="62" customFormat="1" x14ac:dyDescent="0.35"/>
    <row r="28310" s="62" customFormat="1" x14ac:dyDescent="0.35"/>
    <row r="28311" s="62" customFormat="1" x14ac:dyDescent="0.35"/>
    <row r="28312" s="62" customFormat="1" x14ac:dyDescent="0.35"/>
    <row r="28313" s="62" customFormat="1" x14ac:dyDescent="0.35"/>
    <row r="28314" s="62" customFormat="1" x14ac:dyDescent="0.35"/>
    <row r="28315" s="62" customFormat="1" x14ac:dyDescent="0.35"/>
    <row r="28316" s="62" customFormat="1" x14ac:dyDescent="0.35"/>
    <row r="28317" s="62" customFormat="1" x14ac:dyDescent="0.35"/>
    <row r="28318" s="62" customFormat="1" x14ac:dyDescent="0.35"/>
    <row r="28319" s="62" customFormat="1" x14ac:dyDescent="0.35"/>
    <row r="28320" s="62" customFormat="1" x14ac:dyDescent="0.35"/>
    <row r="28321" s="62" customFormat="1" x14ac:dyDescent="0.35"/>
    <row r="28322" s="62" customFormat="1" x14ac:dyDescent="0.35"/>
    <row r="28323" s="62" customFormat="1" x14ac:dyDescent="0.35"/>
    <row r="28324" s="62" customFormat="1" x14ac:dyDescent="0.35"/>
    <row r="28325" s="62" customFormat="1" x14ac:dyDescent="0.35"/>
    <row r="28326" s="62" customFormat="1" x14ac:dyDescent="0.35"/>
    <row r="28327" s="62" customFormat="1" x14ac:dyDescent="0.35"/>
    <row r="28328" s="62" customFormat="1" x14ac:dyDescent="0.35"/>
    <row r="28329" s="62" customFormat="1" x14ac:dyDescent="0.35"/>
    <row r="28330" s="62" customFormat="1" x14ac:dyDescent="0.35"/>
    <row r="28331" s="62" customFormat="1" x14ac:dyDescent="0.35"/>
    <row r="28332" s="62" customFormat="1" x14ac:dyDescent="0.35"/>
    <row r="28333" s="62" customFormat="1" x14ac:dyDescent="0.35"/>
    <row r="28334" s="62" customFormat="1" x14ac:dyDescent="0.35"/>
    <row r="28335" s="62" customFormat="1" x14ac:dyDescent="0.35"/>
    <row r="28336" s="62" customFormat="1" x14ac:dyDescent="0.35"/>
    <row r="28337" s="62" customFormat="1" x14ac:dyDescent="0.35"/>
    <row r="28338" s="62" customFormat="1" x14ac:dyDescent="0.35"/>
    <row r="28339" s="62" customFormat="1" x14ac:dyDescent="0.35"/>
    <row r="28340" s="62" customFormat="1" x14ac:dyDescent="0.35"/>
    <row r="28341" s="62" customFormat="1" x14ac:dyDescent="0.35"/>
    <row r="28342" s="62" customFormat="1" x14ac:dyDescent="0.35"/>
    <row r="28343" s="62" customFormat="1" x14ac:dyDescent="0.35"/>
    <row r="28344" s="62" customFormat="1" x14ac:dyDescent="0.35"/>
    <row r="28345" s="62" customFormat="1" x14ac:dyDescent="0.35"/>
    <row r="28346" s="62" customFormat="1" x14ac:dyDescent="0.35"/>
    <row r="28347" s="62" customFormat="1" x14ac:dyDescent="0.35"/>
    <row r="28348" s="62" customFormat="1" x14ac:dyDescent="0.35"/>
    <row r="28349" s="62" customFormat="1" x14ac:dyDescent="0.35"/>
    <row r="28350" s="62" customFormat="1" x14ac:dyDescent="0.35"/>
    <row r="28351" s="62" customFormat="1" x14ac:dyDescent="0.35"/>
    <row r="28352" s="62" customFormat="1" x14ac:dyDescent="0.35"/>
    <row r="28353" s="62" customFormat="1" x14ac:dyDescent="0.35"/>
    <row r="28354" s="62" customFormat="1" x14ac:dyDescent="0.35"/>
    <row r="28355" s="62" customFormat="1" x14ac:dyDescent="0.35"/>
    <row r="28356" s="62" customFormat="1" x14ac:dyDescent="0.35"/>
    <row r="28357" s="62" customFormat="1" x14ac:dyDescent="0.35"/>
    <row r="28358" s="62" customFormat="1" x14ac:dyDescent="0.35"/>
    <row r="28359" s="62" customFormat="1" x14ac:dyDescent="0.35"/>
    <row r="28360" s="62" customFormat="1" x14ac:dyDescent="0.35"/>
    <row r="28361" s="62" customFormat="1" x14ac:dyDescent="0.35"/>
    <row r="28362" s="62" customFormat="1" x14ac:dyDescent="0.35"/>
    <row r="28363" s="62" customFormat="1" x14ac:dyDescent="0.35"/>
    <row r="28364" s="62" customFormat="1" x14ac:dyDescent="0.35"/>
    <row r="28365" s="62" customFormat="1" x14ac:dyDescent="0.35"/>
    <row r="28366" s="62" customFormat="1" x14ac:dyDescent="0.35"/>
    <row r="28367" s="62" customFormat="1" x14ac:dyDescent="0.35"/>
    <row r="28368" s="62" customFormat="1" x14ac:dyDescent="0.35"/>
    <row r="28369" s="62" customFormat="1" x14ac:dyDescent="0.35"/>
    <row r="28370" s="62" customFormat="1" x14ac:dyDescent="0.35"/>
    <row r="28371" s="62" customFormat="1" x14ac:dyDescent="0.35"/>
    <row r="28372" s="62" customFormat="1" x14ac:dyDescent="0.35"/>
    <row r="28373" s="62" customFormat="1" x14ac:dyDescent="0.35"/>
    <row r="28374" s="62" customFormat="1" x14ac:dyDescent="0.35"/>
    <row r="28375" s="62" customFormat="1" x14ac:dyDescent="0.35"/>
    <row r="28376" s="62" customFormat="1" x14ac:dyDescent="0.35"/>
    <row r="28377" s="62" customFormat="1" x14ac:dyDescent="0.35"/>
    <row r="28378" s="62" customFormat="1" x14ac:dyDescent="0.35"/>
    <row r="28379" s="62" customFormat="1" x14ac:dyDescent="0.35"/>
    <row r="28380" s="62" customFormat="1" x14ac:dyDescent="0.35"/>
    <row r="28381" s="62" customFormat="1" x14ac:dyDescent="0.35"/>
    <row r="28382" s="62" customFormat="1" x14ac:dyDescent="0.35"/>
    <row r="28383" s="62" customFormat="1" x14ac:dyDescent="0.35"/>
    <row r="28384" s="62" customFormat="1" x14ac:dyDescent="0.35"/>
    <row r="28385" s="62" customFormat="1" x14ac:dyDescent="0.35"/>
    <row r="28386" s="62" customFormat="1" x14ac:dyDescent="0.35"/>
    <row r="28387" s="62" customFormat="1" x14ac:dyDescent="0.35"/>
    <row r="28388" s="62" customFormat="1" x14ac:dyDescent="0.35"/>
    <row r="28389" s="62" customFormat="1" x14ac:dyDescent="0.35"/>
    <row r="28390" s="62" customFormat="1" x14ac:dyDescent="0.35"/>
    <row r="28391" s="62" customFormat="1" x14ac:dyDescent="0.35"/>
    <row r="28392" s="62" customFormat="1" x14ac:dyDescent="0.35"/>
    <row r="28393" s="62" customFormat="1" x14ac:dyDescent="0.35"/>
    <row r="28394" s="62" customFormat="1" x14ac:dyDescent="0.35"/>
    <row r="28395" s="62" customFormat="1" x14ac:dyDescent="0.35"/>
    <row r="28396" s="62" customFormat="1" x14ac:dyDescent="0.35"/>
    <row r="28397" s="62" customFormat="1" x14ac:dyDescent="0.35"/>
    <row r="28398" s="62" customFormat="1" x14ac:dyDescent="0.35"/>
    <row r="28399" s="62" customFormat="1" x14ac:dyDescent="0.35"/>
    <row r="28400" s="62" customFormat="1" x14ac:dyDescent="0.35"/>
    <row r="28401" s="62" customFormat="1" x14ac:dyDescent="0.35"/>
    <row r="28402" s="62" customFormat="1" x14ac:dyDescent="0.35"/>
    <row r="28403" s="62" customFormat="1" x14ac:dyDescent="0.35"/>
    <row r="28404" s="62" customFormat="1" x14ac:dyDescent="0.35"/>
    <row r="28405" s="62" customFormat="1" x14ac:dyDescent="0.35"/>
    <row r="28406" s="62" customFormat="1" x14ac:dyDescent="0.35"/>
    <row r="28407" s="62" customFormat="1" x14ac:dyDescent="0.35"/>
    <row r="28408" s="62" customFormat="1" x14ac:dyDescent="0.35"/>
    <row r="28409" s="62" customFormat="1" x14ac:dyDescent="0.35"/>
    <row r="28410" s="62" customFormat="1" x14ac:dyDescent="0.35"/>
    <row r="28411" s="62" customFormat="1" x14ac:dyDescent="0.35"/>
    <row r="28412" s="62" customFormat="1" x14ac:dyDescent="0.35"/>
    <row r="28413" s="62" customFormat="1" x14ac:dyDescent="0.35"/>
    <row r="28414" s="62" customFormat="1" x14ac:dyDescent="0.35"/>
    <row r="28415" s="62" customFormat="1" x14ac:dyDescent="0.35"/>
    <row r="28416" s="62" customFormat="1" x14ac:dyDescent="0.35"/>
    <row r="28417" s="62" customFormat="1" x14ac:dyDescent="0.35"/>
    <row r="28418" s="62" customFormat="1" x14ac:dyDescent="0.35"/>
    <row r="28419" s="62" customFormat="1" x14ac:dyDescent="0.35"/>
    <row r="28420" s="62" customFormat="1" x14ac:dyDescent="0.35"/>
    <row r="28421" s="62" customFormat="1" x14ac:dyDescent="0.35"/>
    <row r="28422" s="62" customFormat="1" x14ac:dyDescent="0.35"/>
    <row r="28423" s="62" customFormat="1" x14ac:dyDescent="0.35"/>
    <row r="28424" s="62" customFormat="1" x14ac:dyDescent="0.35"/>
    <row r="28425" s="62" customFormat="1" x14ac:dyDescent="0.35"/>
    <row r="28426" s="62" customFormat="1" x14ac:dyDescent="0.35"/>
    <row r="28427" s="62" customFormat="1" x14ac:dyDescent="0.35"/>
    <row r="28428" s="62" customFormat="1" x14ac:dyDescent="0.35"/>
    <row r="28429" s="62" customFormat="1" x14ac:dyDescent="0.35"/>
    <row r="28430" s="62" customFormat="1" x14ac:dyDescent="0.35"/>
    <row r="28431" s="62" customFormat="1" x14ac:dyDescent="0.35"/>
    <row r="28432" s="62" customFormat="1" x14ac:dyDescent="0.35"/>
    <row r="28433" s="62" customFormat="1" x14ac:dyDescent="0.35"/>
    <row r="28434" s="62" customFormat="1" x14ac:dyDescent="0.35"/>
    <row r="28435" s="62" customFormat="1" x14ac:dyDescent="0.35"/>
    <row r="28436" s="62" customFormat="1" x14ac:dyDescent="0.35"/>
    <row r="28437" s="62" customFormat="1" x14ac:dyDescent="0.35"/>
    <row r="28438" s="62" customFormat="1" x14ac:dyDescent="0.35"/>
    <row r="28439" s="62" customFormat="1" x14ac:dyDescent="0.35"/>
    <row r="28440" s="62" customFormat="1" x14ac:dyDescent="0.35"/>
    <row r="28441" s="62" customFormat="1" x14ac:dyDescent="0.35"/>
    <row r="28442" s="62" customFormat="1" x14ac:dyDescent="0.35"/>
    <row r="28443" s="62" customFormat="1" x14ac:dyDescent="0.35"/>
    <row r="28444" s="62" customFormat="1" x14ac:dyDescent="0.35"/>
    <row r="28445" s="62" customFormat="1" x14ac:dyDescent="0.35"/>
    <row r="28446" s="62" customFormat="1" x14ac:dyDescent="0.35"/>
    <row r="28447" s="62" customFormat="1" x14ac:dyDescent="0.35"/>
    <row r="28448" s="62" customFormat="1" x14ac:dyDescent="0.35"/>
    <row r="28449" s="62" customFormat="1" x14ac:dyDescent="0.35"/>
    <row r="28450" s="62" customFormat="1" x14ac:dyDescent="0.35"/>
    <row r="28451" s="62" customFormat="1" x14ac:dyDescent="0.35"/>
    <row r="28452" s="62" customFormat="1" x14ac:dyDescent="0.35"/>
    <row r="28453" s="62" customFormat="1" x14ac:dyDescent="0.35"/>
    <row r="28454" s="62" customFormat="1" x14ac:dyDescent="0.35"/>
    <row r="28455" s="62" customFormat="1" x14ac:dyDescent="0.35"/>
    <row r="28456" s="62" customFormat="1" x14ac:dyDescent="0.35"/>
    <row r="28457" s="62" customFormat="1" x14ac:dyDescent="0.35"/>
    <row r="28458" s="62" customFormat="1" x14ac:dyDescent="0.35"/>
    <row r="28459" s="62" customFormat="1" x14ac:dyDescent="0.35"/>
    <row r="28460" s="62" customFormat="1" x14ac:dyDescent="0.35"/>
    <row r="28461" s="62" customFormat="1" x14ac:dyDescent="0.35"/>
    <row r="28462" s="62" customFormat="1" x14ac:dyDescent="0.35"/>
    <row r="28463" s="62" customFormat="1" x14ac:dyDescent="0.35"/>
    <row r="28464" s="62" customFormat="1" x14ac:dyDescent="0.35"/>
    <row r="28465" s="62" customFormat="1" x14ac:dyDescent="0.35"/>
    <row r="28466" s="62" customFormat="1" x14ac:dyDescent="0.35"/>
    <row r="28467" s="62" customFormat="1" x14ac:dyDescent="0.35"/>
    <row r="28468" s="62" customFormat="1" x14ac:dyDescent="0.35"/>
    <row r="28469" s="62" customFormat="1" x14ac:dyDescent="0.35"/>
    <row r="28470" s="62" customFormat="1" x14ac:dyDescent="0.35"/>
    <row r="28471" s="62" customFormat="1" x14ac:dyDescent="0.35"/>
    <row r="28472" s="62" customFormat="1" x14ac:dyDescent="0.35"/>
    <row r="28473" s="62" customFormat="1" x14ac:dyDescent="0.35"/>
    <row r="28474" s="62" customFormat="1" x14ac:dyDescent="0.35"/>
    <row r="28475" s="62" customFormat="1" x14ac:dyDescent="0.35"/>
    <row r="28476" s="62" customFormat="1" x14ac:dyDescent="0.35"/>
    <row r="28477" s="62" customFormat="1" x14ac:dyDescent="0.35"/>
    <row r="28478" s="62" customFormat="1" x14ac:dyDescent="0.35"/>
    <row r="28479" s="62" customFormat="1" x14ac:dyDescent="0.35"/>
    <row r="28480" s="62" customFormat="1" x14ac:dyDescent="0.35"/>
    <row r="28481" s="62" customFormat="1" x14ac:dyDescent="0.35"/>
    <row r="28482" s="62" customFormat="1" x14ac:dyDescent="0.35"/>
    <row r="28483" s="62" customFormat="1" x14ac:dyDescent="0.35"/>
    <row r="28484" s="62" customFormat="1" x14ac:dyDescent="0.35"/>
    <row r="28485" s="62" customFormat="1" x14ac:dyDescent="0.35"/>
    <row r="28486" s="62" customFormat="1" x14ac:dyDescent="0.35"/>
    <row r="28487" s="62" customFormat="1" x14ac:dyDescent="0.35"/>
    <row r="28488" s="62" customFormat="1" x14ac:dyDescent="0.35"/>
    <row r="28489" s="62" customFormat="1" x14ac:dyDescent="0.35"/>
    <row r="28490" s="62" customFormat="1" x14ac:dyDescent="0.35"/>
    <row r="28491" s="62" customFormat="1" x14ac:dyDescent="0.35"/>
    <row r="28492" s="62" customFormat="1" x14ac:dyDescent="0.35"/>
    <row r="28493" s="62" customFormat="1" x14ac:dyDescent="0.35"/>
    <row r="28494" s="62" customFormat="1" x14ac:dyDescent="0.35"/>
    <row r="28495" s="62" customFormat="1" x14ac:dyDescent="0.35"/>
    <row r="28496" s="62" customFormat="1" x14ac:dyDescent="0.35"/>
    <row r="28497" s="62" customFormat="1" x14ac:dyDescent="0.35"/>
    <row r="28498" s="62" customFormat="1" x14ac:dyDescent="0.35"/>
    <row r="28499" s="62" customFormat="1" x14ac:dyDescent="0.35"/>
    <row r="28500" s="62" customFormat="1" x14ac:dyDescent="0.35"/>
    <row r="28501" s="62" customFormat="1" x14ac:dyDescent="0.35"/>
    <row r="28502" s="62" customFormat="1" x14ac:dyDescent="0.35"/>
    <row r="28503" s="62" customFormat="1" x14ac:dyDescent="0.35"/>
    <row r="28504" s="62" customFormat="1" x14ac:dyDescent="0.35"/>
    <row r="28505" s="62" customFormat="1" x14ac:dyDescent="0.35"/>
    <row r="28506" s="62" customFormat="1" x14ac:dyDescent="0.35"/>
    <row r="28507" s="62" customFormat="1" x14ac:dyDescent="0.35"/>
    <row r="28508" s="62" customFormat="1" x14ac:dyDescent="0.35"/>
    <row r="28509" s="62" customFormat="1" x14ac:dyDescent="0.35"/>
    <row r="28510" s="62" customFormat="1" x14ac:dyDescent="0.35"/>
    <row r="28511" s="62" customFormat="1" x14ac:dyDescent="0.35"/>
    <row r="28512" s="62" customFormat="1" x14ac:dyDescent="0.35"/>
    <row r="28513" s="62" customFormat="1" x14ac:dyDescent="0.35"/>
    <row r="28514" s="62" customFormat="1" x14ac:dyDescent="0.35"/>
    <row r="28515" s="62" customFormat="1" x14ac:dyDescent="0.35"/>
    <row r="28516" s="62" customFormat="1" x14ac:dyDescent="0.35"/>
    <row r="28517" s="62" customFormat="1" x14ac:dyDescent="0.35"/>
    <row r="28518" s="62" customFormat="1" x14ac:dyDescent="0.35"/>
    <row r="28519" s="62" customFormat="1" x14ac:dyDescent="0.35"/>
    <row r="28520" s="62" customFormat="1" x14ac:dyDescent="0.35"/>
    <row r="28521" s="62" customFormat="1" x14ac:dyDescent="0.35"/>
    <row r="28522" s="62" customFormat="1" x14ac:dyDescent="0.35"/>
    <row r="28523" s="62" customFormat="1" x14ac:dyDescent="0.35"/>
    <row r="28524" s="62" customFormat="1" x14ac:dyDescent="0.35"/>
    <row r="28525" s="62" customFormat="1" x14ac:dyDescent="0.35"/>
    <row r="28526" s="62" customFormat="1" x14ac:dyDescent="0.35"/>
    <row r="28527" s="62" customFormat="1" x14ac:dyDescent="0.35"/>
    <row r="28528" s="62" customFormat="1" x14ac:dyDescent="0.35"/>
    <row r="28529" s="62" customFormat="1" x14ac:dyDescent="0.35"/>
    <row r="28530" s="62" customFormat="1" x14ac:dyDescent="0.35"/>
    <row r="28531" s="62" customFormat="1" x14ac:dyDescent="0.35"/>
    <row r="28532" s="62" customFormat="1" x14ac:dyDescent="0.35"/>
    <row r="28533" s="62" customFormat="1" x14ac:dyDescent="0.35"/>
    <row r="28534" s="62" customFormat="1" x14ac:dyDescent="0.35"/>
    <row r="28535" s="62" customFormat="1" x14ac:dyDescent="0.35"/>
    <row r="28536" s="62" customFormat="1" x14ac:dyDescent="0.35"/>
    <row r="28537" s="62" customFormat="1" x14ac:dyDescent="0.35"/>
    <row r="28538" s="62" customFormat="1" x14ac:dyDescent="0.35"/>
    <row r="28539" s="62" customFormat="1" x14ac:dyDescent="0.35"/>
    <row r="28540" s="62" customFormat="1" x14ac:dyDescent="0.35"/>
    <row r="28541" s="62" customFormat="1" x14ac:dyDescent="0.35"/>
    <row r="28542" s="62" customFormat="1" x14ac:dyDescent="0.35"/>
    <row r="28543" s="62" customFormat="1" x14ac:dyDescent="0.35"/>
    <row r="28544" s="62" customFormat="1" x14ac:dyDescent="0.35"/>
    <row r="28545" s="62" customFormat="1" x14ac:dyDescent="0.35"/>
    <row r="28546" s="62" customFormat="1" x14ac:dyDescent="0.35"/>
    <row r="28547" s="62" customFormat="1" x14ac:dyDescent="0.35"/>
    <row r="28548" s="62" customFormat="1" x14ac:dyDescent="0.35"/>
    <row r="28549" s="62" customFormat="1" x14ac:dyDescent="0.35"/>
    <row r="28550" s="62" customFormat="1" x14ac:dyDescent="0.35"/>
    <row r="28551" s="62" customFormat="1" x14ac:dyDescent="0.35"/>
    <row r="28552" s="62" customFormat="1" x14ac:dyDescent="0.35"/>
    <row r="28553" s="62" customFormat="1" x14ac:dyDescent="0.35"/>
    <row r="28554" s="62" customFormat="1" x14ac:dyDescent="0.35"/>
    <row r="28555" s="62" customFormat="1" x14ac:dyDescent="0.35"/>
    <row r="28556" s="62" customFormat="1" x14ac:dyDescent="0.35"/>
    <row r="28557" s="62" customFormat="1" x14ac:dyDescent="0.35"/>
    <row r="28558" s="62" customFormat="1" x14ac:dyDescent="0.35"/>
    <row r="28559" s="62" customFormat="1" x14ac:dyDescent="0.35"/>
    <row r="28560" s="62" customFormat="1" x14ac:dyDescent="0.35"/>
    <row r="28561" s="62" customFormat="1" x14ac:dyDescent="0.35"/>
    <row r="28562" s="62" customFormat="1" x14ac:dyDescent="0.35"/>
    <row r="28563" s="62" customFormat="1" x14ac:dyDescent="0.35"/>
    <row r="28564" s="62" customFormat="1" x14ac:dyDescent="0.35"/>
    <row r="28565" s="62" customFormat="1" x14ac:dyDescent="0.35"/>
    <row r="28566" s="62" customFormat="1" x14ac:dyDescent="0.35"/>
    <row r="28567" s="62" customFormat="1" x14ac:dyDescent="0.35"/>
    <row r="28568" s="62" customFormat="1" x14ac:dyDescent="0.35"/>
    <row r="28569" s="62" customFormat="1" x14ac:dyDescent="0.35"/>
    <row r="28570" s="62" customFormat="1" x14ac:dyDescent="0.35"/>
    <row r="28571" s="62" customFormat="1" x14ac:dyDescent="0.35"/>
    <row r="28572" s="62" customFormat="1" x14ac:dyDescent="0.35"/>
    <row r="28573" s="62" customFormat="1" x14ac:dyDescent="0.35"/>
    <row r="28574" s="62" customFormat="1" x14ac:dyDescent="0.35"/>
    <row r="28575" s="62" customFormat="1" x14ac:dyDescent="0.35"/>
    <row r="28576" s="62" customFormat="1" x14ac:dyDescent="0.35"/>
    <row r="28577" s="62" customFormat="1" x14ac:dyDescent="0.35"/>
    <row r="28578" s="62" customFormat="1" x14ac:dyDescent="0.35"/>
    <row r="28579" s="62" customFormat="1" x14ac:dyDescent="0.35"/>
    <row r="28580" s="62" customFormat="1" x14ac:dyDescent="0.35"/>
    <row r="28581" s="62" customFormat="1" x14ac:dyDescent="0.35"/>
    <row r="28582" s="62" customFormat="1" x14ac:dyDescent="0.35"/>
    <row r="28583" s="62" customFormat="1" x14ac:dyDescent="0.35"/>
    <row r="28584" s="62" customFormat="1" x14ac:dyDescent="0.35"/>
    <row r="28585" s="62" customFormat="1" x14ac:dyDescent="0.35"/>
    <row r="28586" s="62" customFormat="1" x14ac:dyDescent="0.35"/>
    <row r="28587" s="62" customFormat="1" x14ac:dyDescent="0.35"/>
    <row r="28588" s="62" customFormat="1" x14ac:dyDescent="0.35"/>
    <row r="28589" s="62" customFormat="1" x14ac:dyDescent="0.35"/>
    <row r="28590" s="62" customFormat="1" x14ac:dyDescent="0.35"/>
    <row r="28591" s="62" customFormat="1" x14ac:dyDescent="0.35"/>
    <row r="28592" s="62" customFormat="1" x14ac:dyDescent="0.35"/>
    <row r="28593" s="62" customFormat="1" x14ac:dyDescent="0.35"/>
    <row r="28594" s="62" customFormat="1" x14ac:dyDescent="0.35"/>
    <row r="28595" s="62" customFormat="1" x14ac:dyDescent="0.35"/>
    <row r="28596" s="62" customFormat="1" x14ac:dyDescent="0.35"/>
    <row r="28597" s="62" customFormat="1" x14ac:dyDescent="0.35"/>
    <row r="28598" s="62" customFormat="1" x14ac:dyDescent="0.35"/>
    <row r="28599" s="62" customFormat="1" x14ac:dyDescent="0.35"/>
    <row r="28600" s="62" customFormat="1" x14ac:dyDescent="0.35"/>
    <row r="28601" s="62" customFormat="1" x14ac:dyDescent="0.35"/>
    <row r="28602" s="62" customFormat="1" x14ac:dyDescent="0.35"/>
    <row r="28603" s="62" customFormat="1" x14ac:dyDescent="0.35"/>
    <row r="28604" s="62" customFormat="1" x14ac:dyDescent="0.35"/>
    <row r="28605" s="62" customFormat="1" x14ac:dyDescent="0.35"/>
    <row r="28606" s="62" customFormat="1" x14ac:dyDescent="0.35"/>
    <row r="28607" s="62" customFormat="1" x14ac:dyDescent="0.35"/>
    <row r="28608" s="62" customFormat="1" x14ac:dyDescent="0.35"/>
    <row r="28609" s="62" customFormat="1" x14ac:dyDescent="0.35"/>
    <row r="28610" s="62" customFormat="1" x14ac:dyDescent="0.35"/>
    <row r="28611" s="62" customFormat="1" x14ac:dyDescent="0.35"/>
    <row r="28612" s="62" customFormat="1" x14ac:dyDescent="0.35"/>
    <row r="28613" s="62" customFormat="1" x14ac:dyDescent="0.35"/>
    <row r="28614" s="62" customFormat="1" x14ac:dyDescent="0.35"/>
    <row r="28615" s="62" customFormat="1" x14ac:dyDescent="0.35"/>
    <row r="28616" s="62" customFormat="1" x14ac:dyDescent="0.35"/>
    <row r="28617" s="62" customFormat="1" x14ac:dyDescent="0.35"/>
    <row r="28618" s="62" customFormat="1" x14ac:dyDescent="0.35"/>
    <row r="28619" s="62" customFormat="1" x14ac:dyDescent="0.35"/>
    <row r="28620" s="62" customFormat="1" x14ac:dyDescent="0.35"/>
    <row r="28621" s="62" customFormat="1" x14ac:dyDescent="0.35"/>
    <row r="28622" s="62" customFormat="1" x14ac:dyDescent="0.35"/>
    <row r="28623" s="62" customFormat="1" x14ac:dyDescent="0.35"/>
    <row r="28624" s="62" customFormat="1" x14ac:dyDescent="0.35"/>
    <row r="28625" s="62" customFormat="1" x14ac:dyDescent="0.35"/>
    <row r="28626" s="62" customFormat="1" x14ac:dyDescent="0.35"/>
    <row r="28627" s="62" customFormat="1" x14ac:dyDescent="0.35"/>
    <row r="28628" s="62" customFormat="1" x14ac:dyDescent="0.35"/>
    <row r="28629" s="62" customFormat="1" x14ac:dyDescent="0.35"/>
    <row r="28630" s="62" customFormat="1" x14ac:dyDescent="0.35"/>
    <row r="28631" s="62" customFormat="1" x14ac:dyDescent="0.35"/>
    <row r="28632" s="62" customFormat="1" x14ac:dyDescent="0.35"/>
    <row r="28633" s="62" customFormat="1" x14ac:dyDescent="0.35"/>
    <row r="28634" s="62" customFormat="1" x14ac:dyDescent="0.35"/>
    <row r="28635" s="62" customFormat="1" x14ac:dyDescent="0.35"/>
    <row r="28636" s="62" customFormat="1" x14ac:dyDescent="0.35"/>
    <row r="28637" s="62" customFormat="1" x14ac:dyDescent="0.35"/>
    <row r="28638" s="62" customFormat="1" x14ac:dyDescent="0.35"/>
    <row r="28639" s="62" customFormat="1" x14ac:dyDescent="0.35"/>
    <row r="28640" s="62" customFormat="1" x14ac:dyDescent="0.35"/>
    <row r="28641" s="62" customFormat="1" x14ac:dyDescent="0.35"/>
    <row r="28642" s="62" customFormat="1" x14ac:dyDescent="0.35"/>
    <row r="28643" s="62" customFormat="1" x14ac:dyDescent="0.35"/>
    <row r="28644" s="62" customFormat="1" x14ac:dyDescent="0.35"/>
    <row r="28645" s="62" customFormat="1" x14ac:dyDescent="0.35"/>
    <row r="28646" s="62" customFormat="1" x14ac:dyDescent="0.35"/>
    <row r="28647" s="62" customFormat="1" x14ac:dyDescent="0.35"/>
    <row r="28648" s="62" customFormat="1" x14ac:dyDescent="0.35"/>
    <row r="28649" s="62" customFormat="1" x14ac:dyDescent="0.35"/>
    <row r="28650" s="62" customFormat="1" x14ac:dyDescent="0.35"/>
    <row r="28651" s="62" customFormat="1" x14ac:dyDescent="0.35"/>
    <row r="28652" s="62" customFormat="1" x14ac:dyDescent="0.35"/>
    <row r="28653" s="62" customFormat="1" x14ac:dyDescent="0.35"/>
    <row r="28654" s="62" customFormat="1" x14ac:dyDescent="0.35"/>
    <row r="28655" s="62" customFormat="1" x14ac:dyDescent="0.35"/>
    <row r="28656" s="62" customFormat="1" x14ac:dyDescent="0.35"/>
    <row r="28657" s="62" customFormat="1" x14ac:dyDescent="0.35"/>
    <row r="28658" s="62" customFormat="1" x14ac:dyDescent="0.35"/>
    <row r="28659" s="62" customFormat="1" x14ac:dyDescent="0.35"/>
    <row r="28660" s="62" customFormat="1" x14ac:dyDescent="0.35"/>
    <row r="28661" s="62" customFormat="1" x14ac:dyDescent="0.35"/>
    <row r="28662" s="62" customFormat="1" x14ac:dyDescent="0.35"/>
    <row r="28663" s="62" customFormat="1" x14ac:dyDescent="0.35"/>
    <row r="28664" s="62" customFormat="1" x14ac:dyDescent="0.35"/>
    <row r="28665" s="62" customFormat="1" x14ac:dyDescent="0.35"/>
    <row r="28666" s="62" customFormat="1" x14ac:dyDescent="0.35"/>
    <row r="28667" s="62" customFormat="1" x14ac:dyDescent="0.35"/>
    <row r="28668" s="62" customFormat="1" x14ac:dyDescent="0.35"/>
    <row r="28669" s="62" customFormat="1" x14ac:dyDescent="0.35"/>
    <row r="28670" s="62" customFormat="1" x14ac:dyDescent="0.35"/>
    <row r="28671" s="62" customFormat="1" x14ac:dyDescent="0.35"/>
    <row r="28672" s="62" customFormat="1" x14ac:dyDescent="0.35"/>
    <row r="28673" s="62" customFormat="1" x14ac:dyDescent="0.35"/>
    <row r="28674" s="62" customFormat="1" x14ac:dyDescent="0.35"/>
    <row r="28675" s="62" customFormat="1" x14ac:dyDescent="0.35"/>
    <row r="28676" s="62" customFormat="1" x14ac:dyDescent="0.35"/>
    <row r="28677" s="62" customFormat="1" x14ac:dyDescent="0.35"/>
    <row r="28678" s="62" customFormat="1" x14ac:dyDescent="0.35"/>
    <row r="28679" s="62" customFormat="1" x14ac:dyDescent="0.35"/>
    <row r="28680" s="62" customFormat="1" x14ac:dyDescent="0.35"/>
    <row r="28681" s="62" customFormat="1" x14ac:dyDescent="0.35"/>
    <row r="28682" s="62" customFormat="1" x14ac:dyDescent="0.35"/>
    <row r="28683" s="62" customFormat="1" x14ac:dyDescent="0.35"/>
    <row r="28684" s="62" customFormat="1" x14ac:dyDescent="0.35"/>
    <row r="28685" s="62" customFormat="1" x14ac:dyDescent="0.35"/>
    <row r="28686" s="62" customFormat="1" x14ac:dyDescent="0.35"/>
    <row r="28687" s="62" customFormat="1" x14ac:dyDescent="0.35"/>
    <row r="28688" s="62" customFormat="1" x14ac:dyDescent="0.35"/>
    <row r="28689" s="62" customFormat="1" x14ac:dyDescent="0.35"/>
    <row r="28690" s="62" customFormat="1" x14ac:dyDescent="0.35"/>
    <row r="28691" s="62" customFormat="1" x14ac:dyDescent="0.35"/>
    <row r="28692" s="62" customFormat="1" x14ac:dyDescent="0.35"/>
    <row r="28693" s="62" customFormat="1" x14ac:dyDescent="0.35"/>
    <row r="28694" s="62" customFormat="1" x14ac:dyDescent="0.35"/>
    <row r="28695" s="62" customFormat="1" x14ac:dyDescent="0.35"/>
    <row r="28696" s="62" customFormat="1" x14ac:dyDescent="0.35"/>
    <row r="28697" s="62" customFormat="1" x14ac:dyDescent="0.35"/>
    <row r="28698" s="62" customFormat="1" x14ac:dyDescent="0.35"/>
    <row r="28699" s="62" customFormat="1" x14ac:dyDescent="0.35"/>
    <row r="28700" s="62" customFormat="1" x14ac:dyDescent="0.35"/>
    <row r="28701" s="62" customFormat="1" x14ac:dyDescent="0.35"/>
    <row r="28702" s="62" customFormat="1" x14ac:dyDescent="0.35"/>
    <row r="28703" s="62" customFormat="1" x14ac:dyDescent="0.35"/>
    <row r="28704" s="62" customFormat="1" x14ac:dyDescent="0.35"/>
    <row r="28705" s="62" customFormat="1" x14ac:dyDescent="0.35"/>
    <row r="28706" s="62" customFormat="1" x14ac:dyDescent="0.35"/>
    <row r="28707" s="62" customFormat="1" x14ac:dyDescent="0.35"/>
    <row r="28708" s="62" customFormat="1" x14ac:dyDescent="0.35"/>
    <row r="28709" s="62" customFormat="1" x14ac:dyDescent="0.35"/>
    <row r="28710" s="62" customFormat="1" x14ac:dyDescent="0.35"/>
    <row r="28711" s="62" customFormat="1" x14ac:dyDescent="0.35"/>
    <row r="28712" s="62" customFormat="1" x14ac:dyDescent="0.35"/>
    <row r="28713" s="62" customFormat="1" x14ac:dyDescent="0.35"/>
    <row r="28714" s="62" customFormat="1" x14ac:dyDescent="0.35"/>
    <row r="28715" s="62" customFormat="1" x14ac:dyDescent="0.35"/>
    <row r="28716" s="62" customFormat="1" x14ac:dyDescent="0.35"/>
    <row r="28717" s="62" customFormat="1" x14ac:dyDescent="0.35"/>
    <row r="28718" s="62" customFormat="1" x14ac:dyDescent="0.35"/>
    <row r="28719" s="62" customFormat="1" x14ac:dyDescent="0.35"/>
    <row r="28720" s="62" customFormat="1" x14ac:dyDescent="0.35"/>
    <row r="28721" s="62" customFormat="1" x14ac:dyDescent="0.35"/>
    <row r="28722" s="62" customFormat="1" x14ac:dyDescent="0.35"/>
    <row r="28723" s="62" customFormat="1" x14ac:dyDescent="0.35"/>
    <row r="28724" s="62" customFormat="1" x14ac:dyDescent="0.35"/>
    <row r="28725" s="62" customFormat="1" x14ac:dyDescent="0.35"/>
    <row r="28726" s="62" customFormat="1" x14ac:dyDescent="0.35"/>
    <row r="28727" s="62" customFormat="1" x14ac:dyDescent="0.35"/>
    <row r="28728" s="62" customFormat="1" x14ac:dyDescent="0.35"/>
    <row r="28729" s="62" customFormat="1" x14ac:dyDescent="0.35"/>
    <row r="28730" s="62" customFormat="1" x14ac:dyDescent="0.35"/>
    <row r="28731" s="62" customFormat="1" x14ac:dyDescent="0.35"/>
    <row r="28732" s="62" customFormat="1" x14ac:dyDescent="0.35"/>
    <row r="28733" s="62" customFormat="1" x14ac:dyDescent="0.35"/>
    <row r="28734" s="62" customFormat="1" x14ac:dyDescent="0.35"/>
    <row r="28735" s="62" customFormat="1" x14ac:dyDescent="0.35"/>
    <row r="28736" s="62" customFormat="1" x14ac:dyDescent="0.35"/>
    <row r="28737" s="62" customFormat="1" x14ac:dyDescent="0.35"/>
    <row r="28738" s="62" customFormat="1" x14ac:dyDescent="0.35"/>
    <row r="28739" s="62" customFormat="1" x14ac:dyDescent="0.35"/>
    <row r="28740" s="62" customFormat="1" x14ac:dyDescent="0.35"/>
    <row r="28741" s="62" customFormat="1" x14ac:dyDescent="0.35"/>
    <row r="28742" s="62" customFormat="1" x14ac:dyDescent="0.35"/>
    <row r="28743" s="62" customFormat="1" x14ac:dyDescent="0.35"/>
    <row r="28744" s="62" customFormat="1" x14ac:dyDescent="0.35"/>
    <row r="28745" s="62" customFormat="1" x14ac:dyDescent="0.35"/>
    <row r="28746" s="62" customFormat="1" x14ac:dyDescent="0.35"/>
    <row r="28747" s="62" customFormat="1" x14ac:dyDescent="0.35"/>
    <row r="28748" s="62" customFormat="1" x14ac:dyDescent="0.35"/>
    <row r="28749" s="62" customFormat="1" x14ac:dyDescent="0.35"/>
    <row r="28750" s="62" customFormat="1" x14ac:dyDescent="0.35"/>
    <row r="28751" s="62" customFormat="1" x14ac:dyDescent="0.35"/>
    <row r="28752" s="62" customFormat="1" x14ac:dyDescent="0.35"/>
    <row r="28753" s="62" customFormat="1" x14ac:dyDescent="0.35"/>
    <row r="28754" s="62" customFormat="1" x14ac:dyDescent="0.35"/>
    <row r="28755" s="62" customFormat="1" x14ac:dyDescent="0.35"/>
    <row r="28756" s="62" customFormat="1" x14ac:dyDescent="0.35"/>
    <row r="28757" s="62" customFormat="1" x14ac:dyDescent="0.35"/>
    <row r="28758" s="62" customFormat="1" x14ac:dyDescent="0.35"/>
    <row r="28759" s="62" customFormat="1" x14ac:dyDescent="0.35"/>
    <row r="28760" s="62" customFormat="1" x14ac:dyDescent="0.35"/>
    <row r="28761" s="62" customFormat="1" x14ac:dyDescent="0.35"/>
    <row r="28762" s="62" customFormat="1" x14ac:dyDescent="0.35"/>
    <row r="28763" s="62" customFormat="1" x14ac:dyDescent="0.35"/>
    <row r="28764" s="62" customFormat="1" x14ac:dyDescent="0.35"/>
    <row r="28765" s="62" customFormat="1" x14ac:dyDescent="0.35"/>
    <row r="28766" s="62" customFormat="1" x14ac:dyDescent="0.35"/>
    <row r="28767" s="62" customFormat="1" x14ac:dyDescent="0.35"/>
    <row r="28768" s="62" customFormat="1" x14ac:dyDescent="0.35"/>
    <row r="28769" s="62" customFormat="1" x14ac:dyDescent="0.35"/>
    <row r="28770" s="62" customFormat="1" x14ac:dyDescent="0.35"/>
    <row r="28771" s="62" customFormat="1" x14ac:dyDescent="0.35"/>
    <row r="28772" s="62" customFormat="1" x14ac:dyDescent="0.35"/>
    <row r="28773" s="62" customFormat="1" x14ac:dyDescent="0.35"/>
    <row r="28774" s="62" customFormat="1" x14ac:dyDescent="0.35"/>
    <row r="28775" s="62" customFormat="1" x14ac:dyDescent="0.35"/>
    <row r="28776" s="62" customFormat="1" x14ac:dyDescent="0.35"/>
    <row r="28777" s="62" customFormat="1" x14ac:dyDescent="0.35"/>
    <row r="28778" s="62" customFormat="1" x14ac:dyDescent="0.35"/>
    <row r="28779" s="62" customFormat="1" x14ac:dyDescent="0.35"/>
    <row r="28780" s="62" customFormat="1" x14ac:dyDescent="0.35"/>
    <row r="28781" s="62" customFormat="1" x14ac:dyDescent="0.35"/>
    <row r="28782" s="62" customFormat="1" x14ac:dyDescent="0.35"/>
    <row r="28783" s="62" customFormat="1" x14ac:dyDescent="0.35"/>
    <row r="28784" s="62" customFormat="1" x14ac:dyDescent="0.35"/>
    <row r="28785" s="62" customFormat="1" x14ac:dyDescent="0.35"/>
    <row r="28786" s="62" customFormat="1" x14ac:dyDescent="0.35"/>
    <row r="28787" s="62" customFormat="1" x14ac:dyDescent="0.35"/>
    <row r="28788" s="62" customFormat="1" x14ac:dyDescent="0.35"/>
    <row r="28789" s="62" customFormat="1" x14ac:dyDescent="0.35"/>
    <row r="28790" s="62" customFormat="1" x14ac:dyDescent="0.35"/>
    <row r="28791" s="62" customFormat="1" x14ac:dyDescent="0.35"/>
    <row r="28792" s="62" customFormat="1" x14ac:dyDescent="0.35"/>
    <row r="28793" s="62" customFormat="1" x14ac:dyDescent="0.35"/>
    <row r="28794" s="62" customFormat="1" x14ac:dyDescent="0.35"/>
    <row r="28795" s="62" customFormat="1" x14ac:dyDescent="0.35"/>
    <row r="28796" s="62" customFormat="1" x14ac:dyDescent="0.35"/>
    <row r="28797" s="62" customFormat="1" x14ac:dyDescent="0.35"/>
    <row r="28798" s="62" customFormat="1" x14ac:dyDescent="0.35"/>
    <row r="28799" s="62" customFormat="1" x14ac:dyDescent="0.35"/>
    <row r="28800" s="62" customFormat="1" x14ac:dyDescent="0.35"/>
    <row r="28801" s="62" customFormat="1" x14ac:dyDescent="0.35"/>
    <row r="28802" s="62" customFormat="1" x14ac:dyDescent="0.35"/>
    <row r="28803" s="62" customFormat="1" x14ac:dyDescent="0.35"/>
    <row r="28804" s="62" customFormat="1" x14ac:dyDescent="0.35"/>
    <row r="28805" s="62" customFormat="1" x14ac:dyDescent="0.35"/>
    <row r="28806" s="62" customFormat="1" x14ac:dyDescent="0.35"/>
    <row r="28807" s="62" customFormat="1" x14ac:dyDescent="0.35"/>
    <row r="28808" s="62" customFormat="1" x14ac:dyDescent="0.35"/>
    <row r="28809" s="62" customFormat="1" x14ac:dyDescent="0.35"/>
    <row r="28810" s="62" customFormat="1" x14ac:dyDescent="0.35"/>
    <row r="28811" s="62" customFormat="1" x14ac:dyDescent="0.35"/>
    <row r="28812" s="62" customFormat="1" x14ac:dyDescent="0.35"/>
    <row r="28813" s="62" customFormat="1" x14ac:dyDescent="0.35"/>
    <row r="28814" s="62" customFormat="1" x14ac:dyDescent="0.35"/>
    <row r="28815" s="62" customFormat="1" x14ac:dyDescent="0.35"/>
    <row r="28816" s="62" customFormat="1" x14ac:dyDescent="0.35"/>
    <row r="28817" s="62" customFormat="1" x14ac:dyDescent="0.35"/>
    <row r="28818" s="62" customFormat="1" x14ac:dyDescent="0.35"/>
    <row r="28819" s="62" customFormat="1" x14ac:dyDescent="0.35"/>
    <row r="28820" s="62" customFormat="1" x14ac:dyDescent="0.35"/>
    <row r="28821" s="62" customFormat="1" x14ac:dyDescent="0.35"/>
    <row r="28822" s="62" customFormat="1" x14ac:dyDescent="0.35"/>
    <row r="28823" s="62" customFormat="1" x14ac:dyDescent="0.35"/>
    <row r="28824" s="62" customFormat="1" x14ac:dyDescent="0.35"/>
    <row r="28825" s="62" customFormat="1" x14ac:dyDescent="0.35"/>
    <row r="28826" s="62" customFormat="1" x14ac:dyDescent="0.35"/>
    <row r="28827" s="62" customFormat="1" x14ac:dyDescent="0.35"/>
    <row r="28828" s="62" customFormat="1" x14ac:dyDescent="0.35"/>
    <row r="28829" s="62" customFormat="1" x14ac:dyDescent="0.35"/>
    <row r="28830" s="62" customFormat="1" x14ac:dyDescent="0.35"/>
    <row r="28831" s="62" customFormat="1" x14ac:dyDescent="0.35"/>
    <row r="28832" s="62" customFormat="1" x14ac:dyDescent="0.35"/>
    <row r="28833" s="62" customFormat="1" x14ac:dyDescent="0.35"/>
    <row r="28834" s="62" customFormat="1" x14ac:dyDescent="0.35"/>
    <row r="28835" s="62" customFormat="1" x14ac:dyDescent="0.35"/>
    <row r="28836" s="62" customFormat="1" x14ac:dyDescent="0.35"/>
    <row r="28837" s="62" customFormat="1" x14ac:dyDescent="0.35"/>
    <row r="28838" s="62" customFormat="1" x14ac:dyDescent="0.35"/>
    <row r="28839" s="62" customFormat="1" x14ac:dyDescent="0.35"/>
    <row r="28840" s="62" customFormat="1" x14ac:dyDescent="0.35"/>
    <row r="28841" s="62" customFormat="1" x14ac:dyDescent="0.35"/>
    <row r="28842" s="62" customFormat="1" x14ac:dyDescent="0.35"/>
    <row r="28843" s="62" customFormat="1" x14ac:dyDescent="0.35"/>
    <row r="28844" s="62" customFormat="1" x14ac:dyDescent="0.35"/>
    <row r="28845" s="62" customFormat="1" x14ac:dyDescent="0.35"/>
    <row r="28846" s="62" customFormat="1" x14ac:dyDescent="0.35"/>
    <row r="28847" s="62" customFormat="1" x14ac:dyDescent="0.35"/>
    <row r="28848" s="62" customFormat="1" x14ac:dyDescent="0.35"/>
    <row r="28849" s="62" customFormat="1" x14ac:dyDescent="0.35"/>
    <row r="28850" s="62" customFormat="1" x14ac:dyDescent="0.35"/>
    <row r="28851" s="62" customFormat="1" x14ac:dyDescent="0.35"/>
    <row r="28852" s="62" customFormat="1" x14ac:dyDescent="0.35"/>
    <row r="28853" s="62" customFormat="1" x14ac:dyDescent="0.35"/>
    <row r="28854" s="62" customFormat="1" x14ac:dyDescent="0.35"/>
    <row r="28855" s="62" customFormat="1" x14ac:dyDescent="0.35"/>
    <row r="28856" s="62" customFormat="1" x14ac:dyDescent="0.35"/>
    <row r="28857" s="62" customFormat="1" x14ac:dyDescent="0.35"/>
    <row r="28858" s="62" customFormat="1" x14ac:dyDescent="0.35"/>
    <row r="28859" s="62" customFormat="1" x14ac:dyDescent="0.35"/>
    <row r="28860" s="62" customFormat="1" x14ac:dyDescent="0.35"/>
    <row r="28861" s="62" customFormat="1" x14ac:dyDescent="0.35"/>
    <row r="28862" s="62" customFormat="1" x14ac:dyDescent="0.35"/>
    <row r="28863" s="62" customFormat="1" x14ac:dyDescent="0.35"/>
    <row r="28864" s="62" customFormat="1" x14ac:dyDescent="0.35"/>
    <row r="28865" s="62" customFormat="1" x14ac:dyDescent="0.35"/>
    <row r="28866" s="62" customFormat="1" x14ac:dyDescent="0.35"/>
    <row r="28867" s="62" customFormat="1" x14ac:dyDescent="0.35"/>
    <row r="28868" s="62" customFormat="1" x14ac:dyDescent="0.35"/>
    <row r="28869" s="62" customFormat="1" x14ac:dyDescent="0.35"/>
    <row r="28870" s="62" customFormat="1" x14ac:dyDescent="0.35"/>
    <row r="28871" s="62" customFormat="1" x14ac:dyDescent="0.35"/>
    <row r="28872" s="62" customFormat="1" x14ac:dyDescent="0.35"/>
    <row r="28873" s="62" customFormat="1" x14ac:dyDescent="0.35"/>
    <row r="28874" s="62" customFormat="1" x14ac:dyDescent="0.35"/>
    <row r="28875" s="62" customFormat="1" x14ac:dyDescent="0.35"/>
    <row r="28876" s="62" customFormat="1" x14ac:dyDescent="0.35"/>
    <row r="28877" s="62" customFormat="1" x14ac:dyDescent="0.35"/>
    <row r="28878" s="62" customFormat="1" x14ac:dyDescent="0.35"/>
    <row r="28879" s="62" customFormat="1" x14ac:dyDescent="0.35"/>
    <row r="28880" s="62" customFormat="1" x14ac:dyDescent="0.35"/>
    <row r="28881" s="62" customFormat="1" x14ac:dyDescent="0.35"/>
    <row r="28882" s="62" customFormat="1" x14ac:dyDescent="0.35"/>
    <row r="28883" s="62" customFormat="1" x14ac:dyDescent="0.35"/>
    <row r="28884" s="62" customFormat="1" x14ac:dyDescent="0.35"/>
    <row r="28885" s="62" customFormat="1" x14ac:dyDescent="0.35"/>
    <row r="28886" s="62" customFormat="1" x14ac:dyDescent="0.35"/>
    <row r="28887" s="62" customFormat="1" x14ac:dyDescent="0.35"/>
    <row r="28888" s="62" customFormat="1" x14ac:dyDescent="0.35"/>
    <row r="28889" s="62" customFormat="1" x14ac:dyDescent="0.35"/>
    <row r="28890" s="62" customFormat="1" x14ac:dyDescent="0.35"/>
    <row r="28891" s="62" customFormat="1" x14ac:dyDescent="0.35"/>
    <row r="28892" s="62" customFormat="1" x14ac:dyDescent="0.35"/>
    <row r="28893" s="62" customFormat="1" x14ac:dyDescent="0.35"/>
    <row r="28894" s="62" customFormat="1" x14ac:dyDescent="0.35"/>
    <row r="28895" s="62" customFormat="1" x14ac:dyDescent="0.35"/>
    <row r="28896" s="62" customFormat="1" x14ac:dyDescent="0.35"/>
    <row r="28897" s="62" customFormat="1" x14ac:dyDescent="0.35"/>
    <row r="28898" s="62" customFormat="1" x14ac:dyDescent="0.35"/>
    <row r="28899" s="62" customFormat="1" x14ac:dyDescent="0.35"/>
    <row r="28900" s="62" customFormat="1" x14ac:dyDescent="0.35"/>
    <row r="28901" s="62" customFormat="1" x14ac:dyDescent="0.35"/>
    <row r="28902" s="62" customFormat="1" x14ac:dyDescent="0.35"/>
    <row r="28903" s="62" customFormat="1" x14ac:dyDescent="0.35"/>
    <row r="28904" s="62" customFormat="1" x14ac:dyDescent="0.35"/>
    <row r="28905" s="62" customFormat="1" x14ac:dyDescent="0.35"/>
    <row r="28906" s="62" customFormat="1" x14ac:dyDescent="0.35"/>
    <row r="28907" s="62" customFormat="1" x14ac:dyDescent="0.35"/>
    <row r="28908" s="62" customFormat="1" x14ac:dyDescent="0.35"/>
    <row r="28909" s="62" customFormat="1" x14ac:dyDescent="0.35"/>
    <row r="28910" s="62" customFormat="1" x14ac:dyDescent="0.35"/>
    <row r="28911" s="62" customFormat="1" x14ac:dyDescent="0.35"/>
    <row r="28912" s="62" customFormat="1" x14ac:dyDescent="0.35"/>
    <row r="28913" s="62" customFormat="1" x14ac:dyDescent="0.35"/>
    <row r="28914" s="62" customFormat="1" x14ac:dyDescent="0.35"/>
    <row r="28915" s="62" customFormat="1" x14ac:dyDescent="0.35"/>
    <row r="28916" s="62" customFormat="1" x14ac:dyDescent="0.35"/>
    <row r="28917" s="62" customFormat="1" x14ac:dyDescent="0.35"/>
    <row r="28918" s="62" customFormat="1" x14ac:dyDescent="0.35"/>
    <row r="28919" s="62" customFormat="1" x14ac:dyDescent="0.35"/>
    <row r="28920" s="62" customFormat="1" x14ac:dyDescent="0.35"/>
    <row r="28921" s="62" customFormat="1" x14ac:dyDescent="0.35"/>
    <row r="28922" s="62" customFormat="1" x14ac:dyDescent="0.35"/>
    <row r="28923" s="62" customFormat="1" x14ac:dyDescent="0.35"/>
    <row r="28924" s="62" customFormat="1" x14ac:dyDescent="0.35"/>
    <row r="28925" s="62" customFormat="1" x14ac:dyDescent="0.35"/>
    <row r="28926" s="62" customFormat="1" x14ac:dyDescent="0.35"/>
    <row r="28927" s="62" customFormat="1" x14ac:dyDescent="0.35"/>
    <row r="28928" s="62" customFormat="1" x14ac:dyDescent="0.35"/>
    <row r="28929" s="62" customFormat="1" x14ac:dyDescent="0.35"/>
    <row r="28930" s="62" customFormat="1" x14ac:dyDescent="0.35"/>
    <row r="28931" s="62" customFormat="1" x14ac:dyDescent="0.35"/>
    <row r="28932" s="62" customFormat="1" x14ac:dyDescent="0.35"/>
    <row r="28933" s="62" customFormat="1" x14ac:dyDescent="0.35"/>
    <row r="28934" s="62" customFormat="1" x14ac:dyDescent="0.35"/>
    <row r="28935" s="62" customFormat="1" x14ac:dyDescent="0.35"/>
    <row r="28936" s="62" customFormat="1" x14ac:dyDescent="0.35"/>
    <row r="28937" s="62" customFormat="1" x14ac:dyDescent="0.35"/>
    <row r="28938" s="62" customFormat="1" x14ac:dyDescent="0.35"/>
    <row r="28939" s="62" customFormat="1" x14ac:dyDescent="0.35"/>
    <row r="28940" s="62" customFormat="1" x14ac:dyDescent="0.35"/>
    <row r="28941" s="62" customFormat="1" x14ac:dyDescent="0.35"/>
    <row r="28942" s="62" customFormat="1" x14ac:dyDescent="0.35"/>
    <row r="28943" s="62" customFormat="1" x14ac:dyDescent="0.35"/>
    <row r="28944" s="62" customFormat="1" x14ac:dyDescent="0.35"/>
    <row r="28945" s="62" customFormat="1" x14ac:dyDescent="0.35"/>
    <row r="28946" s="62" customFormat="1" x14ac:dyDescent="0.35"/>
    <row r="28947" s="62" customFormat="1" x14ac:dyDescent="0.35"/>
    <row r="28948" s="62" customFormat="1" x14ac:dyDescent="0.35"/>
    <row r="28949" s="62" customFormat="1" x14ac:dyDescent="0.35"/>
    <row r="28950" s="62" customFormat="1" x14ac:dyDescent="0.35"/>
    <row r="28951" s="62" customFormat="1" x14ac:dyDescent="0.35"/>
    <row r="28952" s="62" customFormat="1" x14ac:dyDescent="0.35"/>
    <row r="28953" s="62" customFormat="1" x14ac:dyDescent="0.35"/>
    <row r="28954" s="62" customFormat="1" x14ac:dyDescent="0.35"/>
    <row r="28955" s="62" customFormat="1" x14ac:dyDescent="0.35"/>
    <row r="28956" s="62" customFormat="1" x14ac:dyDescent="0.35"/>
    <row r="28957" s="62" customFormat="1" x14ac:dyDescent="0.35"/>
    <row r="28958" s="62" customFormat="1" x14ac:dyDescent="0.35"/>
    <row r="28959" s="62" customFormat="1" x14ac:dyDescent="0.35"/>
    <row r="28960" s="62" customFormat="1" x14ac:dyDescent="0.35"/>
    <row r="28961" s="62" customFormat="1" x14ac:dyDescent="0.35"/>
    <row r="28962" s="62" customFormat="1" x14ac:dyDescent="0.35"/>
    <row r="28963" s="62" customFormat="1" x14ac:dyDescent="0.35"/>
    <row r="28964" s="62" customFormat="1" x14ac:dyDescent="0.35"/>
    <row r="28965" s="62" customFormat="1" x14ac:dyDescent="0.35"/>
    <row r="28966" s="62" customFormat="1" x14ac:dyDescent="0.35"/>
    <row r="28967" s="62" customFormat="1" x14ac:dyDescent="0.35"/>
    <row r="28968" s="62" customFormat="1" x14ac:dyDescent="0.35"/>
    <row r="28969" s="62" customFormat="1" x14ac:dyDescent="0.35"/>
    <row r="28970" s="62" customFormat="1" x14ac:dyDescent="0.35"/>
    <row r="28971" s="62" customFormat="1" x14ac:dyDescent="0.35"/>
    <row r="28972" s="62" customFormat="1" x14ac:dyDescent="0.35"/>
    <row r="28973" s="62" customFormat="1" x14ac:dyDescent="0.35"/>
    <row r="28974" s="62" customFormat="1" x14ac:dyDescent="0.35"/>
    <row r="28975" s="62" customFormat="1" x14ac:dyDescent="0.35"/>
    <row r="28976" s="62" customFormat="1" x14ac:dyDescent="0.35"/>
    <row r="28977" s="62" customFormat="1" x14ac:dyDescent="0.35"/>
    <row r="28978" s="62" customFormat="1" x14ac:dyDescent="0.35"/>
    <row r="28979" s="62" customFormat="1" x14ac:dyDescent="0.35"/>
    <row r="28980" s="62" customFormat="1" x14ac:dyDescent="0.35"/>
    <row r="28981" s="62" customFormat="1" x14ac:dyDescent="0.35"/>
    <row r="28982" s="62" customFormat="1" x14ac:dyDescent="0.35"/>
    <row r="28983" s="62" customFormat="1" x14ac:dyDescent="0.35"/>
    <row r="28984" s="62" customFormat="1" x14ac:dyDescent="0.35"/>
    <row r="28985" s="62" customFormat="1" x14ac:dyDescent="0.35"/>
    <row r="28986" s="62" customFormat="1" x14ac:dyDescent="0.35"/>
    <row r="28987" s="62" customFormat="1" x14ac:dyDescent="0.35"/>
    <row r="28988" s="62" customFormat="1" x14ac:dyDescent="0.35"/>
    <row r="28989" s="62" customFormat="1" x14ac:dyDescent="0.35"/>
    <row r="28990" s="62" customFormat="1" x14ac:dyDescent="0.35"/>
    <row r="28991" s="62" customFormat="1" x14ac:dyDescent="0.35"/>
    <row r="28992" s="62" customFormat="1" x14ac:dyDescent="0.35"/>
    <row r="28993" s="62" customFormat="1" x14ac:dyDescent="0.35"/>
    <row r="28994" s="62" customFormat="1" x14ac:dyDescent="0.35"/>
    <row r="28995" s="62" customFormat="1" x14ac:dyDescent="0.35"/>
    <row r="28996" s="62" customFormat="1" x14ac:dyDescent="0.35"/>
    <row r="28997" s="62" customFormat="1" x14ac:dyDescent="0.35"/>
    <row r="28998" s="62" customFormat="1" x14ac:dyDescent="0.35"/>
    <row r="28999" s="62" customFormat="1" x14ac:dyDescent="0.35"/>
    <row r="29000" s="62" customFormat="1" x14ac:dyDescent="0.35"/>
    <row r="29001" s="62" customFormat="1" x14ac:dyDescent="0.35"/>
    <row r="29002" s="62" customFormat="1" x14ac:dyDescent="0.35"/>
    <row r="29003" s="62" customFormat="1" x14ac:dyDescent="0.35"/>
    <row r="29004" s="62" customFormat="1" x14ac:dyDescent="0.35"/>
    <row r="29005" s="62" customFormat="1" x14ac:dyDescent="0.35"/>
    <row r="29006" s="62" customFormat="1" x14ac:dyDescent="0.35"/>
    <row r="29007" s="62" customFormat="1" x14ac:dyDescent="0.35"/>
    <row r="29008" s="62" customFormat="1" x14ac:dyDescent="0.35"/>
    <row r="29009" s="62" customFormat="1" x14ac:dyDescent="0.35"/>
    <row r="29010" s="62" customFormat="1" x14ac:dyDescent="0.35"/>
    <row r="29011" s="62" customFormat="1" x14ac:dyDescent="0.35"/>
    <row r="29012" s="62" customFormat="1" x14ac:dyDescent="0.35"/>
    <row r="29013" s="62" customFormat="1" x14ac:dyDescent="0.35"/>
    <row r="29014" s="62" customFormat="1" x14ac:dyDescent="0.35"/>
    <row r="29015" s="62" customFormat="1" x14ac:dyDescent="0.35"/>
    <row r="29016" s="62" customFormat="1" x14ac:dyDescent="0.35"/>
    <row r="29017" s="62" customFormat="1" x14ac:dyDescent="0.35"/>
    <row r="29018" s="62" customFormat="1" x14ac:dyDescent="0.35"/>
    <row r="29019" s="62" customFormat="1" x14ac:dyDescent="0.35"/>
    <row r="29020" s="62" customFormat="1" x14ac:dyDescent="0.35"/>
    <row r="29021" s="62" customFormat="1" x14ac:dyDescent="0.35"/>
    <row r="29022" s="62" customFormat="1" x14ac:dyDescent="0.35"/>
    <row r="29023" s="62" customFormat="1" x14ac:dyDescent="0.35"/>
    <row r="29024" s="62" customFormat="1" x14ac:dyDescent="0.35"/>
    <row r="29025" s="62" customFormat="1" x14ac:dyDescent="0.35"/>
    <row r="29026" s="62" customFormat="1" x14ac:dyDescent="0.35"/>
    <row r="29027" s="62" customFormat="1" x14ac:dyDescent="0.35"/>
    <row r="29028" s="62" customFormat="1" x14ac:dyDescent="0.35"/>
    <row r="29029" s="62" customFormat="1" x14ac:dyDescent="0.35"/>
    <row r="29030" s="62" customFormat="1" x14ac:dyDescent="0.35"/>
    <row r="29031" s="62" customFormat="1" x14ac:dyDescent="0.35"/>
    <row r="29032" s="62" customFormat="1" x14ac:dyDescent="0.35"/>
    <row r="29033" s="62" customFormat="1" x14ac:dyDescent="0.35"/>
    <row r="29034" s="62" customFormat="1" x14ac:dyDescent="0.35"/>
    <row r="29035" s="62" customFormat="1" x14ac:dyDescent="0.35"/>
    <row r="29036" s="62" customFormat="1" x14ac:dyDescent="0.35"/>
    <row r="29037" s="62" customFormat="1" x14ac:dyDescent="0.35"/>
    <row r="29038" s="62" customFormat="1" x14ac:dyDescent="0.35"/>
    <row r="29039" s="62" customFormat="1" x14ac:dyDescent="0.35"/>
    <row r="29040" s="62" customFormat="1" x14ac:dyDescent="0.35"/>
    <row r="29041" s="62" customFormat="1" x14ac:dyDescent="0.35"/>
    <row r="29042" s="62" customFormat="1" x14ac:dyDescent="0.35"/>
    <row r="29043" s="62" customFormat="1" x14ac:dyDescent="0.35"/>
    <row r="29044" s="62" customFormat="1" x14ac:dyDescent="0.35"/>
    <row r="29045" s="62" customFormat="1" x14ac:dyDescent="0.35"/>
    <row r="29046" s="62" customFormat="1" x14ac:dyDescent="0.35"/>
    <row r="29047" s="62" customFormat="1" x14ac:dyDescent="0.35"/>
    <row r="29048" s="62" customFormat="1" x14ac:dyDescent="0.35"/>
    <row r="29049" s="62" customFormat="1" x14ac:dyDescent="0.35"/>
    <row r="29050" s="62" customFormat="1" x14ac:dyDescent="0.35"/>
    <row r="29051" s="62" customFormat="1" x14ac:dyDescent="0.35"/>
    <row r="29052" s="62" customFormat="1" x14ac:dyDescent="0.35"/>
    <row r="29053" s="62" customFormat="1" x14ac:dyDescent="0.35"/>
    <row r="29054" s="62" customFormat="1" x14ac:dyDescent="0.35"/>
    <row r="29055" s="62" customFormat="1" x14ac:dyDescent="0.35"/>
    <row r="29056" s="62" customFormat="1" x14ac:dyDescent="0.35"/>
    <row r="29057" s="62" customFormat="1" x14ac:dyDescent="0.35"/>
    <row r="29058" s="62" customFormat="1" x14ac:dyDescent="0.35"/>
    <row r="29059" s="62" customFormat="1" x14ac:dyDescent="0.35"/>
    <row r="29060" s="62" customFormat="1" x14ac:dyDescent="0.35"/>
    <row r="29061" s="62" customFormat="1" x14ac:dyDescent="0.35"/>
    <row r="29062" s="62" customFormat="1" x14ac:dyDescent="0.35"/>
    <row r="29063" s="62" customFormat="1" x14ac:dyDescent="0.35"/>
    <row r="29064" s="62" customFormat="1" x14ac:dyDescent="0.35"/>
    <row r="29065" s="62" customFormat="1" x14ac:dyDescent="0.35"/>
    <row r="29066" s="62" customFormat="1" x14ac:dyDescent="0.35"/>
    <row r="29067" s="62" customFormat="1" x14ac:dyDescent="0.35"/>
    <row r="29068" s="62" customFormat="1" x14ac:dyDescent="0.35"/>
    <row r="29069" s="62" customFormat="1" x14ac:dyDescent="0.35"/>
    <row r="29070" s="62" customFormat="1" x14ac:dyDescent="0.35"/>
    <row r="29071" s="62" customFormat="1" x14ac:dyDescent="0.35"/>
    <row r="29072" s="62" customFormat="1" x14ac:dyDescent="0.35"/>
    <row r="29073" s="62" customFormat="1" x14ac:dyDescent="0.35"/>
    <row r="29074" s="62" customFormat="1" x14ac:dyDescent="0.35"/>
    <row r="29075" s="62" customFormat="1" x14ac:dyDescent="0.35"/>
    <row r="29076" s="62" customFormat="1" x14ac:dyDescent="0.35"/>
    <row r="29077" s="62" customFormat="1" x14ac:dyDescent="0.35"/>
    <row r="29078" s="62" customFormat="1" x14ac:dyDescent="0.35"/>
    <row r="29079" s="62" customFormat="1" x14ac:dyDescent="0.35"/>
    <row r="29080" s="62" customFormat="1" x14ac:dyDescent="0.35"/>
    <row r="29081" s="62" customFormat="1" x14ac:dyDescent="0.35"/>
    <row r="29082" s="62" customFormat="1" x14ac:dyDescent="0.35"/>
    <row r="29083" s="62" customFormat="1" x14ac:dyDescent="0.35"/>
    <row r="29084" s="62" customFormat="1" x14ac:dyDescent="0.35"/>
    <row r="29085" s="62" customFormat="1" x14ac:dyDescent="0.35"/>
    <row r="29086" s="62" customFormat="1" x14ac:dyDescent="0.35"/>
    <row r="29087" s="62" customFormat="1" x14ac:dyDescent="0.35"/>
    <row r="29088" s="62" customFormat="1" x14ac:dyDescent="0.35"/>
    <row r="29089" s="62" customFormat="1" x14ac:dyDescent="0.35"/>
    <row r="29090" s="62" customFormat="1" x14ac:dyDescent="0.35"/>
    <row r="29091" s="62" customFormat="1" x14ac:dyDescent="0.35"/>
    <row r="29092" s="62" customFormat="1" x14ac:dyDescent="0.35"/>
    <row r="29093" s="62" customFormat="1" x14ac:dyDescent="0.35"/>
    <row r="29094" s="62" customFormat="1" x14ac:dyDescent="0.35"/>
    <row r="29095" s="62" customFormat="1" x14ac:dyDescent="0.35"/>
    <row r="29096" s="62" customFormat="1" x14ac:dyDescent="0.35"/>
    <row r="29097" s="62" customFormat="1" x14ac:dyDescent="0.35"/>
    <row r="29098" s="62" customFormat="1" x14ac:dyDescent="0.35"/>
    <row r="29099" s="62" customFormat="1" x14ac:dyDescent="0.35"/>
    <row r="29100" s="62" customFormat="1" x14ac:dyDescent="0.35"/>
    <row r="29101" s="62" customFormat="1" x14ac:dyDescent="0.35"/>
    <row r="29102" s="62" customFormat="1" x14ac:dyDescent="0.35"/>
    <row r="29103" s="62" customFormat="1" x14ac:dyDescent="0.35"/>
    <row r="29104" s="62" customFormat="1" x14ac:dyDescent="0.35"/>
    <row r="29105" s="62" customFormat="1" x14ac:dyDescent="0.35"/>
    <row r="29106" s="62" customFormat="1" x14ac:dyDescent="0.35"/>
    <row r="29107" s="62" customFormat="1" x14ac:dyDescent="0.35"/>
    <row r="29108" s="62" customFormat="1" x14ac:dyDescent="0.35"/>
    <row r="29109" s="62" customFormat="1" x14ac:dyDescent="0.35"/>
    <row r="29110" s="62" customFormat="1" x14ac:dyDescent="0.35"/>
    <row r="29111" s="62" customFormat="1" x14ac:dyDescent="0.35"/>
    <row r="29112" s="62" customFormat="1" x14ac:dyDescent="0.35"/>
    <row r="29113" s="62" customFormat="1" x14ac:dyDescent="0.35"/>
    <row r="29114" s="62" customFormat="1" x14ac:dyDescent="0.35"/>
    <row r="29115" s="62" customFormat="1" x14ac:dyDescent="0.35"/>
    <row r="29116" s="62" customFormat="1" x14ac:dyDescent="0.35"/>
    <row r="29117" s="62" customFormat="1" x14ac:dyDescent="0.35"/>
    <row r="29118" s="62" customFormat="1" x14ac:dyDescent="0.35"/>
    <row r="29119" s="62" customFormat="1" x14ac:dyDescent="0.35"/>
    <row r="29120" s="62" customFormat="1" x14ac:dyDescent="0.35"/>
    <row r="29121" s="62" customFormat="1" x14ac:dyDescent="0.35"/>
    <row r="29122" s="62" customFormat="1" x14ac:dyDescent="0.35"/>
    <row r="29123" s="62" customFormat="1" x14ac:dyDescent="0.35"/>
    <row r="29124" s="62" customFormat="1" x14ac:dyDescent="0.35"/>
    <row r="29125" s="62" customFormat="1" x14ac:dyDescent="0.35"/>
    <row r="29126" s="62" customFormat="1" x14ac:dyDescent="0.35"/>
    <row r="29127" s="62" customFormat="1" x14ac:dyDescent="0.35"/>
    <row r="29128" s="62" customFormat="1" x14ac:dyDescent="0.35"/>
    <row r="29129" s="62" customFormat="1" x14ac:dyDescent="0.35"/>
    <row r="29130" s="62" customFormat="1" x14ac:dyDescent="0.35"/>
    <row r="29131" s="62" customFormat="1" x14ac:dyDescent="0.35"/>
    <row r="29132" s="62" customFormat="1" x14ac:dyDescent="0.35"/>
    <row r="29133" s="62" customFormat="1" x14ac:dyDescent="0.35"/>
    <row r="29134" s="62" customFormat="1" x14ac:dyDescent="0.35"/>
    <row r="29135" s="62" customFormat="1" x14ac:dyDescent="0.35"/>
    <row r="29136" s="62" customFormat="1" x14ac:dyDescent="0.35"/>
    <row r="29137" s="62" customFormat="1" x14ac:dyDescent="0.35"/>
    <row r="29138" s="62" customFormat="1" x14ac:dyDescent="0.35"/>
    <row r="29139" s="62" customFormat="1" x14ac:dyDescent="0.35"/>
    <row r="29140" s="62" customFormat="1" x14ac:dyDescent="0.35"/>
    <row r="29141" s="62" customFormat="1" x14ac:dyDescent="0.35"/>
    <row r="29142" s="62" customFormat="1" x14ac:dyDescent="0.35"/>
    <row r="29143" s="62" customFormat="1" x14ac:dyDescent="0.35"/>
    <row r="29144" s="62" customFormat="1" x14ac:dyDescent="0.35"/>
    <row r="29145" s="62" customFormat="1" x14ac:dyDescent="0.35"/>
    <row r="29146" s="62" customFormat="1" x14ac:dyDescent="0.35"/>
    <row r="29147" s="62" customFormat="1" x14ac:dyDescent="0.35"/>
    <row r="29148" s="62" customFormat="1" x14ac:dyDescent="0.35"/>
    <row r="29149" s="62" customFormat="1" x14ac:dyDescent="0.35"/>
    <row r="29150" s="62" customFormat="1" x14ac:dyDescent="0.35"/>
    <row r="29151" s="62" customFormat="1" x14ac:dyDescent="0.35"/>
    <row r="29152" s="62" customFormat="1" x14ac:dyDescent="0.35"/>
    <row r="29153" s="62" customFormat="1" x14ac:dyDescent="0.35"/>
    <row r="29154" s="62" customFormat="1" x14ac:dyDescent="0.35"/>
    <row r="29155" s="62" customFormat="1" x14ac:dyDescent="0.35"/>
    <row r="29156" s="62" customFormat="1" x14ac:dyDescent="0.35"/>
    <row r="29157" s="62" customFormat="1" x14ac:dyDescent="0.35"/>
    <row r="29158" s="62" customFormat="1" x14ac:dyDescent="0.35"/>
    <row r="29159" s="62" customFormat="1" x14ac:dyDescent="0.35"/>
    <row r="29160" s="62" customFormat="1" x14ac:dyDescent="0.35"/>
    <row r="29161" s="62" customFormat="1" x14ac:dyDescent="0.35"/>
    <row r="29162" s="62" customFormat="1" x14ac:dyDescent="0.35"/>
    <row r="29163" s="62" customFormat="1" x14ac:dyDescent="0.35"/>
    <row r="29164" s="62" customFormat="1" x14ac:dyDescent="0.35"/>
    <row r="29165" s="62" customFormat="1" x14ac:dyDescent="0.35"/>
    <row r="29166" s="62" customFormat="1" x14ac:dyDescent="0.35"/>
    <row r="29167" s="62" customFormat="1" x14ac:dyDescent="0.35"/>
    <row r="29168" s="62" customFormat="1" x14ac:dyDescent="0.35"/>
    <row r="29169" s="62" customFormat="1" x14ac:dyDescent="0.35"/>
    <row r="29170" s="62" customFormat="1" x14ac:dyDescent="0.35"/>
    <row r="29171" s="62" customFormat="1" x14ac:dyDescent="0.35"/>
    <row r="29172" s="62" customFormat="1" x14ac:dyDescent="0.35"/>
    <row r="29173" s="62" customFormat="1" x14ac:dyDescent="0.35"/>
    <row r="29174" s="62" customFormat="1" x14ac:dyDescent="0.35"/>
    <row r="29175" s="62" customFormat="1" x14ac:dyDescent="0.35"/>
    <row r="29176" s="62" customFormat="1" x14ac:dyDescent="0.35"/>
    <row r="29177" s="62" customFormat="1" x14ac:dyDescent="0.35"/>
    <row r="29178" s="62" customFormat="1" x14ac:dyDescent="0.35"/>
    <row r="29179" s="62" customFormat="1" x14ac:dyDescent="0.35"/>
    <row r="29180" s="62" customFormat="1" x14ac:dyDescent="0.35"/>
    <row r="29181" s="62" customFormat="1" x14ac:dyDescent="0.35"/>
    <row r="29182" s="62" customFormat="1" x14ac:dyDescent="0.35"/>
    <row r="29183" s="62" customFormat="1" x14ac:dyDescent="0.35"/>
    <row r="29184" s="62" customFormat="1" x14ac:dyDescent="0.35"/>
    <row r="29185" s="62" customFormat="1" x14ac:dyDescent="0.35"/>
    <row r="29186" s="62" customFormat="1" x14ac:dyDescent="0.35"/>
    <row r="29187" s="62" customFormat="1" x14ac:dyDescent="0.35"/>
    <row r="29188" s="62" customFormat="1" x14ac:dyDescent="0.35"/>
    <row r="29189" s="62" customFormat="1" x14ac:dyDescent="0.35"/>
    <row r="29190" s="62" customFormat="1" x14ac:dyDescent="0.35"/>
    <row r="29191" s="62" customFormat="1" x14ac:dyDescent="0.35"/>
    <row r="29192" s="62" customFormat="1" x14ac:dyDescent="0.35"/>
    <row r="29193" s="62" customFormat="1" x14ac:dyDescent="0.35"/>
    <row r="29194" s="62" customFormat="1" x14ac:dyDescent="0.35"/>
    <row r="29195" s="62" customFormat="1" x14ac:dyDescent="0.35"/>
    <row r="29196" s="62" customFormat="1" x14ac:dyDescent="0.35"/>
    <row r="29197" s="62" customFormat="1" x14ac:dyDescent="0.35"/>
    <row r="29198" s="62" customFormat="1" x14ac:dyDescent="0.35"/>
    <row r="29199" s="62" customFormat="1" x14ac:dyDescent="0.35"/>
    <row r="29200" s="62" customFormat="1" x14ac:dyDescent="0.35"/>
    <row r="29201" s="62" customFormat="1" x14ac:dyDescent="0.35"/>
    <row r="29202" s="62" customFormat="1" x14ac:dyDescent="0.35"/>
    <row r="29203" s="62" customFormat="1" x14ac:dyDescent="0.35"/>
    <row r="29204" s="62" customFormat="1" x14ac:dyDescent="0.35"/>
    <row r="29205" s="62" customFormat="1" x14ac:dyDescent="0.35"/>
    <row r="29206" s="62" customFormat="1" x14ac:dyDescent="0.35"/>
    <row r="29207" s="62" customFormat="1" x14ac:dyDescent="0.35"/>
    <row r="29208" s="62" customFormat="1" x14ac:dyDescent="0.35"/>
    <row r="29209" s="62" customFormat="1" x14ac:dyDescent="0.35"/>
    <row r="29210" s="62" customFormat="1" x14ac:dyDescent="0.35"/>
    <row r="29211" s="62" customFormat="1" x14ac:dyDescent="0.35"/>
    <row r="29212" s="62" customFormat="1" x14ac:dyDescent="0.35"/>
    <row r="29213" s="62" customFormat="1" x14ac:dyDescent="0.35"/>
    <row r="29214" s="62" customFormat="1" x14ac:dyDescent="0.35"/>
    <row r="29215" s="62" customFormat="1" x14ac:dyDescent="0.35"/>
    <row r="29216" s="62" customFormat="1" x14ac:dyDescent="0.35"/>
    <row r="29217" s="62" customFormat="1" x14ac:dyDescent="0.35"/>
    <row r="29218" s="62" customFormat="1" x14ac:dyDescent="0.35"/>
    <row r="29219" s="62" customFormat="1" x14ac:dyDescent="0.35"/>
    <row r="29220" s="62" customFormat="1" x14ac:dyDescent="0.35"/>
    <row r="29221" s="62" customFormat="1" x14ac:dyDescent="0.35"/>
    <row r="29222" s="62" customFormat="1" x14ac:dyDescent="0.35"/>
    <row r="29223" s="62" customFormat="1" x14ac:dyDescent="0.35"/>
    <row r="29224" s="62" customFormat="1" x14ac:dyDescent="0.35"/>
    <row r="29225" s="62" customFormat="1" x14ac:dyDescent="0.35"/>
    <row r="29226" s="62" customFormat="1" x14ac:dyDescent="0.35"/>
    <row r="29227" s="62" customFormat="1" x14ac:dyDescent="0.35"/>
    <row r="29228" s="62" customFormat="1" x14ac:dyDescent="0.35"/>
    <row r="29229" s="62" customFormat="1" x14ac:dyDescent="0.35"/>
    <row r="29230" s="62" customFormat="1" x14ac:dyDescent="0.35"/>
    <row r="29231" s="62" customFormat="1" x14ac:dyDescent="0.35"/>
    <row r="29232" s="62" customFormat="1" x14ac:dyDescent="0.35"/>
    <row r="29233" s="62" customFormat="1" x14ac:dyDescent="0.35"/>
    <row r="29234" s="62" customFormat="1" x14ac:dyDescent="0.35"/>
    <row r="29235" s="62" customFormat="1" x14ac:dyDescent="0.35"/>
    <row r="29236" s="62" customFormat="1" x14ac:dyDescent="0.35"/>
    <row r="29237" s="62" customFormat="1" x14ac:dyDescent="0.35"/>
    <row r="29238" s="62" customFormat="1" x14ac:dyDescent="0.35"/>
    <row r="29239" s="62" customFormat="1" x14ac:dyDescent="0.35"/>
    <row r="29240" s="62" customFormat="1" x14ac:dyDescent="0.35"/>
    <row r="29241" s="62" customFormat="1" x14ac:dyDescent="0.35"/>
    <row r="29242" s="62" customFormat="1" x14ac:dyDescent="0.35"/>
    <row r="29243" s="62" customFormat="1" x14ac:dyDescent="0.35"/>
    <row r="29244" s="62" customFormat="1" x14ac:dyDescent="0.35"/>
    <row r="29245" s="62" customFormat="1" x14ac:dyDescent="0.35"/>
    <row r="29246" s="62" customFormat="1" x14ac:dyDescent="0.35"/>
    <row r="29247" s="62" customFormat="1" x14ac:dyDescent="0.35"/>
    <row r="29248" s="62" customFormat="1" x14ac:dyDescent="0.35"/>
    <row r="29249" s="62" customFormat="1" x14ac:dyDescent="0.35"/>
    <row r="29250" s="62" customFormat="1" x14ac:dyDescent="0.35"/>
    <row r="29251" s="62" customFormat="1" x14ac:dyDescent="0.35"/>
    <row r="29252" s="62" customFormat="1" x14ac:dyDescent="0.35"/>
    <row r="29253" s="62" customFormat="1" x14ac:dyDescent="0.35"/>
    <row r="29254" s="62" customFormat="1" x14ac:dyDescent="0.35"/>
    <row r="29255" s="62" customFormat="1" x14ac:dyDescent="0.35"/>
    <row r="29256" s="62" customFormat="1" x14ac:dyDescent="0.35"/>
    <row r="29257" s="62" customFormat="1" x14ac:dyDescent="0.35"/>
    <row r="29258" s="62" customFormat="1" x14ac:dyDescent="0.35"/>
    <row r="29259" s="62" customFormat="1" x14ac:dyDescent="0.35"/>
    <row r="29260" s="62" customFormat="1" x14ac:dyDescent="0.35"/>
    <row r="29261" s="62" customFormat="1" x14ac:dyDescent="0.35"/>
    <row r="29262" s="62" customFormat="1" x14ac:dyDescent="0.35"/>
    <row r="29263" s="62" customFormat="1" x14ac:dyDescent="0.35"/>
    <row r="29264" s="62" customFormat="1" x14ac:dyDescent="0.35"/>
    <row r="29265" s="62" customFormat="1" x14ac:dyDescent="0.35"/>
    <row r="29266" s="62" customFormat="1" x14ac:dyDescent="0.35"/>
    <row r="29267" s="62" customFormat="1" x14ac:dyDescent="0.35"/>
    <row r="29268" s="62" customFormat="1" x14ac:dyDescent="0.35"/>
    <row r="29269" s="62" customFormat="1" x14ac:dyDescent="0.35"/>
    <row r="29270" s="62" customFormat="1" x14ac:dyDescent="0.35"/>
    <row r="29271" s="62" customFormat="1" x14ac:dyDescent="0.35"/>
    <row r="29272" s="62" customFormat="1" x14ac:dyDescent="0.35"/>
    <row r="29273" s="62" customFormat="1" x14ac:dyDescent="0.35"/>
    <row r="29274" s="62" customFormat="1" x14ac:dyDescent="0.35"/>
    <row r="29275" s="62" customFormat="1" x14ac:dyDescent="0.35"/>
    <row r="29276" s="62" customFormat="1" x14ac:dyDescent="0.35"/>
    <row r="29277" s="62" customFormat="1" x14ac:dyDescent="0.35"/>
    <row r="29278" s="62" customFormat="1" x14ac:dyDescent="0.35"/>
    <row r="29279" s="62" customFormat="1" x14ac:dyDescent="0.35"/>
    <row r="29280" s="62" customFormat="1" x14ac:dyDescent="0.35"/>
    <row r="29281" s="62" customFormat="1" x14ac:dyDescent="0.35"/>
    <row r="29282" s="62" customFormat="1" x14ac:dyDescent="0.35"/>
    <row r="29283" s="62" customFormat="1" x14ac:dyDescent="0.35"/>
    <row r="29284" s="62" customFormat="1" x14ac:dyDescent="0.35"/>
    <row r="29285" s="62" customFormat="1" x14ac:dyDescent="0.35"/>
    <row r="29286" s="62" customFormat="1" x14ac:dyDescent="0.35"/>
    <row r="29287" s="62" customFormat="1" x14ac:dyDescent="0.35"/>
    <row r="29288" s="62" customFormat="1" x14ac:dyDescent="0.35"/>
    <row r="29289" s="62" customFormat="1" x14ac:dyDescent="0.35"/>
    <row r="29290" s="62" customFormat="1" x14ac:dyDescent="0.35"/>
    <row r="29291" s="62" customFormat="1" x14ac:dyDescent="0.35"/>
    <row r="29292" s="62" customFormat="1" x14ac:dyDescent="0.35"/>
    <row r="29293" s="62" customFormat="1" x14ac:dyDescent="0.35"/>
    <row r="29294" s="62" customFormat="1" x14ac:dyDescent="0.35"/>
    <row r="29295" s="62" customFormat="1" x14ac:dyDescent="0.35"/>
    <row r="29296" s="62" customFormat="1" x14ac:dyDescent="0.35"/>
    <row r="29297" s="62" customFormat="1" x14ac:dyDescent="0.35"/>
    <row r="29298" s="62" customFormat="1" x14ac:dyDescent="0.35"/>
    <row r="29299" s="62" customFormat="1" x14ac:dyDescent="0.35"/>
    <row r="29300" s="62" customFormat="1" x14ac:dyDescent="0.35"/>
    <row r="29301" s="62" customFormat="1" x14ac:dyDescent="0.35"/>
    <row r="29302" s="62" customFormat="1" x14ac:dyDescent="0.35"/>
    <row r="29303" s="62" customFormat="1" x14ac:dyDescent="0.35"/>
    <row r="29304" s="62" customFormat="1" x14ac:dyDescent="0.35"/>
    <row r="29305" s="62" customFormat="1" x14ac:dyDescent="0.35"/>
    <row r="29306" s="62" customFormat="1" x14ac:dyDescent="0.35"/>
    <row r="29307" s="62" customFormat="1" x14ac:dyDescent="0.35"/>
    <row r="29308" s="62" customFormat="1" x14ac:dyDescent="0.35"/>
    <row r="29309" s="62" customFormat="1" x14ac:dyDescent="0.35"/>
    <row r="29310" s="62" customFormat="1" x14ac:dyDescent="0.35"/>
    <row r="29311" s="62" customFormat="1" x14ac:dyDescent="0.35"/>
    <row r="29312" s="62" customFormat="1" x14ac:dyDescent="0.35"/>
    <row r="29313" s="62" customFormat="1" x14ac:dyDescent="0.35"/>
    <row r="29314" s="62" customFormat="1" x14ac:dyDescent="0.35"/>
    <row r="29315" s="62" customFormat="1" x14ac:dyDescent="0.35"/>
    <row r="29316" s="62" customFormat="1" x14ac:dyDescent="0.35"/>
    <row r="29317" s="62" customFormat="1" x14ac:dyDescent="0.35"/>
    <row r="29318" s="62" customFormat="1" x14ac:dyDescent="0.35"/>
    <row r="29319" s="62" customFormat="1" x14ac:dyDescent="0.35"/>
    <row r="29320" s="62" customFormat="1" x14ac:dyDescent="0.35"/>
    <row r="29321" s="62" customFormat="1" x14ac:dyDescent="0.35"/>
    <row r="29322" s="62" customFormat="1" x14ac:dyDescent="0.35"/>
    <row r="29323" s="62" customFormat="1" x14ac:dyDescent="0.35"/>
    <row r="29324" s="62" customFormat="1" x14ac:dyDescent="0.35"/>
    <row r="29325" s="62" customFormat="1" x14ac:dyDescent="0.35"/>
    <row r="29326" s="62" customFormat="1" x14ac:dyDescent="0.35"/>
    <row r="29327" s="62" customFormat="1" x14ac:dyDescent="0.35"/>
    <row r="29328" s="62" customFormat="1" x14ac:dyDescent="0.35"/>
    <row r="29329" s="62" customFormat="1" x14ac:dyDescent="0.35"/>
    <row r="29330" s="62" customFormat="1" x14ac:dyDescent="0.35"/>
    <row r="29331" s="62" customFormat="1" x14ac:dyDescent="0.35"/>
    <row r="29332" s="62" customFormat="1" x14ac:dyDescent="0.35"/>
    <row r="29333" s="62" customFormat="1" x14ac:dyDescent="0.35"/>
    <row r="29334" s="62" customFormat="1" x14ac:dyDescent="0.35"/>
    <row r="29335" s="62" customFormat="1" x14ac:dyDescent="0.35"/>
    <row r="29336" s="62" customFormat="1" x14ac:dyDescent="0.35"/>
    <row r="29337" s="62" customFormat="1" x14ac:dyDescent="0.35"/>
    <row r="29338" s="62" customFormat="1" x14ac:dyDescent="0.35"/>
    <row r="29339" s="62" customFormat="1" x14ac:dyDescent="0.35"/>
    <row r="29340" s="62" customFormat="1" x14ac:dyDescent="0.35"/>
    <row r="29341" s="62" customFormat="1" x14ac:dyDescent="0.35"/>
    <row r="29342" s="62" customFormat="1" x14ac:dyDescent="0.35"/>
    <row r="29343" s="62" customFormat="1" x14ac:dyDescent="0.35"/>
    <row r="29344" s="62" customFormat="1" x14ac:dyDescent="0.35"/>
    <row r="29345" s="62" customFormat="1" x14ac:dyDescent="0.35"/>
    <row r="29346" s="62" customFormat="1" x14ac:dyDescent="0.35"/>
    <row r="29347" s="62" customFormat="1" x14ac:dyDescent="0.35"/>
    <row r="29348" s="62" customFormat="1" x14ac:dyDescent="0.35"/>
    <row r="29349" s="62" customFormat="1" x14ac:dyDescent="0.35"/>
    <row r="29350" s="62" customFormat="1" x14ac:dyDescent="0.35"/>
    <row r="29351" s="62" customFormat="1" x14ac:dyDescent="0.35"/>
    <row r="29352" s="62" customFormat="1" x14ac:dyDescent="0.35"/>
    <row r="29353" s="62" customFormat="1" x14ac:dyDescent="0.35"/>
    <row r="29354" s="62" customFormat="1" x14ac:dyDescent="0.35"/>
    <row r="29355" s="62" customFormat="1" x14ac:dyDescent="0.35"/>
    <row r="29356" s="62" customFormat="1" x14ac:dyDescent="0.35"/>
    <row r="29357" s="62" customFormat="1" x14ac:dyDescent="0.35"/>
    <row r="29358" s="62" customFormat="1" x14ac:dyDescent="0.35"/>
    <row r="29359" s="62" customFormat="1" x14ac:dyDescent="0.35"/>
    <row r="29360" s="62" customFormat="1" x14ac:dyDescent="0.35"/>
    <row r="29361" s="62" customFormat="1" x14ac:dyDescent="0.35"/>
    <row r="29362" s="62" customFormat="1" x14ac:dyDescent="0.35"/>
    <row r="29363" s="62" customFormat="1" x14ac:dyDescent="0.35"/>
    <row r="29364" s="62" customFormat="1" x14ac:dyDescent="0.35"/>
    <row r="29365" s="62" customFormat="1" x14ac:dyDescent="0.35"/>
    <row r="29366" s="62" customFormat="1" x14ac:dyDescent="0.35"/>
    <row r="29367" s="62" customFormat="1" x14ac:dyDescent="0.35"/>
    <row r="29368" s="62" customFormat="1" x14ac:dyDescent="0.35"/>
    <row r="29369" s="62" customFormat="1" x14ac:dyDescent="0.35"/>
    <row r="29370" s="62" customFormat="1" x14ac:dyDescent="0.35"/>
    <row r="29371" s="62" customFormat="1" x14ac:dyDescent="0.35"/>
    <row r="29372" s="62" customFormat="1" x14ac:dyDescent="0.35"/>
    <row r="29373" s="62" customFormat="1" x14ac:dyDescent="0.35"/>
    <row r="29374" s="62" customFormat="1" x14ac:dyDescent="0.35"/>
    <row r="29375" s="62" customFormat="1" x14ac:dyDescent="0.35"/>
    <row r="29376" s="62" customFormat="1" x14ac:dyDescent="0.35"/>
    <row r="29377" s="62" customFormat="1" x14ac:dyDescent="0.35"/>
    <row r="29378" s="62" customFormat="1" x14ac:dyDescent="0.35"/>
    <row r="29379" s="62" customFormat="1" x14ac:dyDescent="0.35"/>
    <row r="29380" s="62" customFormat="1" x14ac:dyDescent="0.35"/>
    <row r="29381" s="62" customFormat="1" x14ac:dyDescent="0.35"/>
    <row r="29382" s="62" customFormat="1" x14ac:dyDescent="0.35"/>
    <row r="29383" s="62" customFormat="1" x14ac:dyDescent="0.35"/>
    <row r="29384" s="62" customFormat="1" x14ac:dyDescent="0.35"/>
    <row r="29385" s="62" customFormat="1" x14ac:dyDescent="0.35"/>
    <row r="29386" s="62" customFormat="1" x14ac:dyDescent="0.35"/>
    <row r="29387" s="62" customFormat="1" x14ac:dyDescent="0.35"/>
    <row r="29388" s="62" customFormat="1" x14ac:dyDescent="0.35"/>
    <row r="29389" s="62" customFormat="1" x14ac:dyDescent="0.35"/>
    <row r="29390" s="62" customFormat="1" x14ac:dyDescent="0.35"/>
    <row r="29391" s="62" customFormat="1" x14ac:dyDescent="0.35"/>
    <row r="29392" s="62" customFormat="1" x14ac:dyDescent="0.35"/>
    <row r="29393" s="62" customFormat="1" x14ac:dyDescent="0.35"/>
    <row r="29394" s="62" customFormat="1" x14ac:dyDescent="0.35"/>
    <row r="29395" s="62" customFormat="1" x14ac:dyDescent="0.35"/>
    <row r="29396" s="62" customFormat="1" x14ac:dyDescent="0.35"/>
    <row r="29397" s="62" customFormat="1" x14ac:dyDescent="0.35"/>
    <row r="29398" s="62" customFormat="1" x14ac:dyDescent="0.35"/>
    <row r="29399" s="62" customFormat="1" x14ac:dyDescent="0.35"/>
    <row r="29400" s="62" customFormat="1" x14ac:dyDescent="0.35"/>
    <row r="29401" s="62" customFormat="1" x14ac:dyDescent="0.35"/>
    <row r="29402" s="62" customFormat="1" x14ac:dyDescent="0.35"/>
    <row r="29403" s="62" customFormat="1" x14ac:dyDescent="0.35"/>
    <row r="29404" s="62" customFormat="1" x14ac:dyDescent="0.35"/>
    <row r="29405" s="62" customFormat="1" x14ac:dyDescent="0.35"/>
    <row r="29406" s="62" customFormat="1" x14ac:dyDescent="0.35"/>
    <row r="29407" s="62" customFormat="1" x14ac:dyDescent="0.35"/>
    <row r="29408" s="62" customFormat="1" x14ac:dyDescent="0.35"/>
    <row r="29409" s="62" customFormat="1" x14ac:dyDescent="0.35"/>
    <row r="29410" s="62" customFormat="1" x14ac:dyDescent="0.35"/>
    <row r="29411" s="62" customFormat="1" x14ac:dyDescent="0.35"/>
    <row r="29412" s="62" customFormat="1" x14ac:dyDescent="0.35"/>
    <row r="29413" s="62" customFormat="1" x14ac:dyDescent="0.35"/>
    <row r="29414" s="62" customFormat="1" x14ac:dyDescent="0.35"/>
    <row r="29415" s="62" customFormat="1" x14ac:dyDescent="0.35"/>
    <row r="29416" s="62" customFormat="1" x14ac:dyDescent="0.35"/>
    <row r="29417" s="62" customFormat="1" x14ac:dyDescent="0.35"/>
    <row r="29418" s="62" customFormat="1" x14ac:dyDescent="0.35"/>
    <row r="29419" s="62" customFormat="1" x14ac:dyDescent="0.35"/>
    <row r="29420" s="62" customFormat="1" x14ac:dyDescent="0.35"/>
    <row r="29421" s="62" customFormat="1" x14ac:dyDescent="0.35"/>
    <row r="29422" s="62" customFormat="1" x14ac:dyDescent="0.35"/>
    <row r="29423" s="62" customFormat="1" x14ac:dyDescent="0.35"/>
    <row r="29424" s="62" customFormat="1" x14ac:dyDescent="0.35"/>
    <row r="29425" s="62" customFormat="1" x14ac:dyDescent="0.35"/>
    <row r="29426" s="62" customFormat="1" x14ac:dyDescent="0.35"/>
    <row r="29427" s="62" customFormat="1" x14ac:dyDescent="0.35"/>
    <row r="29428" s="62" customFormat="1" x14ac:dyDescent="0.35"/>
    <row r="29429" s="62" customFormat="1" x14ac:dyDescent="0.35"/>
    <row r="29430" s="62" customFormat="1" x14ac:dyDescent="0.35"/>
    <row r="29431" s="62" customFormat="1" x14ac:dyDescent="0.35"/>
    <row r="29432" s="62" customFormat="1" x14ac:dyDescent="0.35"/>
    <row r="29433" s="62" customFormat="1" x14ac:dyDescent="0.35"/>
    <row r="29434" s="62" customFormat="1" x14ac:dyDescent="0.35"/>
    <row r="29435" s="62" customFormat="1" x14ac:dyDescent="0.35"/>
    <row r="29436" s="62" customFormat="1" x14ac:dyDescent="0.35"/>
    <row r="29437" s="62" customFormat="1" x14ac:dyDescent="0.35"/>
    <row r="29438" s="62" customFormat="1" x14ac:dyDescent="0.35"/>
    <row r="29439" s="62" customFormat="1" x14ac:dyDescent="0.35"/>
    <row r="29440" s="62" customFormat="1" x14ac:dyDescent="0.35"/>
    <row r="29441" s="62" customFormat="1" x14ac:dyDescent="0.35"/>
    <row r="29442" s="62" customFormat="1" x14ac:dyDescent="0.35"/>
    <row r="29443" s="62" customFormat="1" x14ac:dyDescent="0.35"/>
    <row r="29444" s="62" customFormat="1" x14ac:dyDescent="0.35"/>
    <row r="29445" s="62" customFormat="1" x14ac:dyDescent="0.35"/>
    <row r="29446" s="62" customFormat="1" x14ac:dyDescent="0.35"/>
    <row r="29447" s="62" customFormat="1" x14ac:dyDescent="0.35"/>
    <row r="29448" s="62" customFormat="1" x14ac:dyDescent="0.35"/>
    <row r="29449" s="62" customFormat="1" x14ac:dyDescent="0.35"/>
    <row r="29450" s="62" customFormat="1" x14ac:dyDescent="0.35"/>
    <row r="29451" s="62" customFormat="1" x14ac:dyDescent="0.35"/>
    <row r="29452" s="62" customFormat="1" x14ac:dyDescent="0.35"/>
    <row r="29453" s="62" customFormat="1" x14ac:dyDescent="0.35"/>
    <row r="29454" s="62" customFormat="1" x14ac:dyDescent="0.35"/>
    <row r="29455" s="62" customFormat="1" x14ac:dyDescent="0.35"/>
    <row r="29456" s="62" customFormat="1" x14ac:dyDescent="0.35"/>
    <row r="29457" s="62" customFormat="1" x14ac:dyDescent="0.35"/>
    <row r="29458" s="62" customFormat="1" x14ac:dyDescent="0.35"/>
    <row r="29459" s="62" customFormat="1" x14ac:dyDescent="0.35"/>
    <row r="29460" s="62" customFormat="1" x14ac:dyDescent="0.35"/>
    <row r="29461" s="62" customFormat="1" x14ac:dyDescent="0.35"/>
    <row r="29462" s="62" customFormat="1" x14ac:dyDescent="0.35"/>
    <row r="29463" s="62" customFormat="1" x14ac:dyDescent="0.35"/>
    <row r="29464" s="62" customFormat="1" x14ac:dyDescent="0.35"/>
    <row r="29465" s="62" customFormat="1" x14ac:dyDescent="0.35"/>
    <row r="29466" s="62" customFormat="1" x14ac:dyDescent="0.35"/>
    <row r="29467" s="62" customFormat="1" x14ac:dyDescent="0.35"/>
    <row r="29468" s="62" customFormat="1" x14ac:dyDescent="0.35"/>
    <row r="29469" s="62" customFormat="1" x14ac:dyDescent="0.35"/>
    <row r="29470" s="62" customFormat="1" x14ac:dyDescent="0.35"/>
    <row r="29471" s="62" customFormat="1" x14ac:dyDescent="0.35"/>
    <row r="29472" s="62" customFormat="1" x14ac:dyDescent="0.35"/>
    <row r="29473" s="62" customFormat="1" x14ac:dyDescent="0.35"/>
    <row r="29474" s="62" customFormat="1" x14ac:dyDescent="0.35"/>
    <row r="29475" s="62" customFormat="1" x14ac:dyDescent="0.35"/>
    <row r="29476" s="62" customFormat="1" x14ac:dyDescent="0.35"/>
    <row r="29477" s="62" customFormat="1" x14ac:dyDescent="0.35"/>
    <row r="29478" s="62" customFormat="1" x14ac:dyDescent="0.35"/>
    <row r="29479" s="62" customFormat="1" x14ac:dyDescent="0.35"/>
    <row r="29480" s="62" customFormat="1" x14ac:dyDescent="0.35"/>
    <row r="29481" s="62" customFormat="1" x14ac:dyDescent="0.35"/>
    <row r="29482" s="62" customFormat="1" x14ac:dyDescent="0.35"/>
    <row r="29483" s="62" customFormat="1" x14ac:dyDescent="0.35"/>
    <row r="29484" s="62" customFormat="1" x14ac:dyDescent="0.35"/>
    <row r="29485" s="62" customFormat="1" x14ac:dyDescent="0.35"/>
    <row r="29486" s="62" customFormat="1" x14ac:dyDescent="0.35"/>
    <row r="29487" s="62" customFormat="1" x14ac:dyDescent="0.35"/>
    <row r="29488" s="62" customFormat="1" x14ac:dyDescent="0.35"/>
    <row r="29489" s="62" customFormat="1" x14ac:dyDescent="0.35"/>
    <row r="29490" s="62" customFormat="1" x14ac:dyDescent="0.35"/>
    <row r="29491" s="62" customFormat="1" x14ac:dyDescent="0.35"/>
    <row r="29492" s="62" customFormat="1" x14ac:dyDescent="0.35"/>
    <row r="29493" s="62" customFormat="1" x14ac:dyDescent="0.35"/>
    <row r="29494" s="62" customFormat="1" x14ac:dyDescent="0.35"/>
    <row r="29495" s="62" customFormat="1" x14ac:dyDescent="0.35"/>
    <row r="29496" s="62" customFormat="1" x14ac:dyDescent="0.35"/>
    <row r="29497" s="62" customFormat="1" x14ac:dyDescent="0.35"/>
    <row r="29498" s="62" customFormat="1" x14ac:dyDescent="0.35"/>
    <row r="29499" s="62" customFormat="1" x14ac:dyDescent="0.35"/>
    <row r="29500" s="62" customFormat="1" x14ac:dyDescent="0.35"/>
    <row r="29501" s="62" customFormat="1" x14ac:dyDescent="0.35"/>
    <row r="29502" s="62" customFormat="1" x14ac:dyDescent="0.35"/>
    <row r="29503" s="62" customFormat="1" x14ac:dyDescent="0.35"/>
    <row r="29504" s="62" customFormat="1" x14ac:dyDescent="0.35"/>
    <row r="29505" s="62" customFormat="1" x14ac:dyDescent="0.35"/>
    <row r="29506" s="62" customFormat="1" x14ac:dyDescent="0.35"/>
    <row r="29507" s="62" customFormat="1" x14ac:dyDescent="0.35"/>
    <row r="29508" s="62" customFormat="1" x14ac:dyDescent="0.35"/>
    <row r="29509" s="62" customFormat="1" x14ac:dyDescent="0.35"/>
    <row r="29510" s="62" customFormat="1" x14ac:dyDescent="0.35"/>
    <row r="29511" s="62" customFormat="1" x14ac:dyDescent="0.35"/>
    <row r="29512" s="62" customFormat="1" x14ac:dyDescent="0.35"/>
    <row r="29513" s="62" customFormat="1" x14ac:dyDescent="0.35"/>
    <row r="29514" s="62" customFormat="1" x14ac:dyDescent="0.35"/>
    <row r="29515" s="62" customFormat="1" x14ac:dyDescent="0.35"/>
    <row r="29516" s="62" customFormat="1" x14ac:dyDescent="0.35"/>
    <row r="29517" s="62" customFormat="1" x14ac:dyDescent="0.35"/>
    <row r="29518" s="62" customFormat="1" x14ac:dyDescent="0.35"/>
    <row r="29519" s="62" customFormat="1" x14ac:dyDescent="0.35"/>
    <row r="29520" s="62" customFormat="1" x14ac:dyDescent="0.35"/>
    <row r="29521" s="62" customFormat="1" x14ac:dyDescent="0.35"/>
    <row r="29522" s="62" customFormat="1" x14ac:dyDescent="0.35"/>
    <row r="29523" s="62" customFormat="1" x14ac:dyDescent="0.35"/>
    <row r="29524" s="62" customFormat="1" x14ac:dyDescent="0.35"/>
    <row r="29525" s="62" customFormat="1" x14ac:dyDescent="0.35"/>
    <row r="29526" s="62" customFormat="1" x14ac:dyDescent="0.35"/>
    <row r="29527" s="62" customFormat="1" x14ac:dyDescent="0.35"/>
    <row r="29528" s="62" customFormat="1" x14ac:dyDescent="0.35"/>
    <row r="29529" s="62" customFormat="1" x14ac:dyDescent="0.35"/>
    <row r="29530" s="62" customFormat="1" x14ac:dyDescent="0.35"/>
    <row r="29531" s="62" customFormat="1" x14ac:dyDescent="0.35"/>
    <row r="29532" s="62" customFormat="1" x14ac:dyDescent="0.35"/>
    <row r="29533" s="62" customFormat="1" x14ac:dyDescent="0.35"/>
    <row r="29534" s="62" customFormat="1" x14ac:dyDescent="0.35"/>
    <row r="29535" s="62" customFormat="1" x14ac:dyDescent="0.35"/>
    <row r="29536" s="62" customFormat="1" x14ac:dyDescent="0.35"/>
    <row r="29537" s="62" customFormat="1" x14ac:dyDescent="0.35"/>
    <row r="29538" s="62" customFormat="1" x14ac:dyDescent="0.35"/>
    <row r="29539" s="62" customFormat="1" x14ac:dyDescent="0.35"/>
    <row r="29540" s="62" customFormat="1" x14ac:dyDescent="0.35"/>
    <row r="29541" s="62" customFormat="1" x14ac:dyDescent="0.35"/>
    <row r="29542" s="62" customFormat="1" x14ac:dyDescent="0.35"/>
    <row r="29543" s="62" customFormat="1" x14ac:dyDescent="0.35"/>
    <row r="29544" s="62" customFormat="1" x14ac:dyDescent="0.35"/>
    <row r="29545" s="62" customFormat="1" x14ac:dyDescent="0.35"/>
    <row r="29546" s="62" customFormat="1" x14ac:dyDescent="0.35"/>
    <row r="29547" s="62" customFormat="1" x14ac:dyDescent="0.35"/>
    <row r="29548" s="62" customFormat="1" x14ac:dyDescent="0.35"/>
    <row r="29549" s="62" customFormat="1" x14ac:dyDescent="0.35"/>
    <row r="29550" s="62" customFormat="1" x14ac:dyDescent="0.35"/>
    <row r="29551" s="62" customFormat="1" x14ac:dyDescent="0.35"/>
    <row r="29552" s="62" customFormat="1" x14ac:dyDescent="0.35"/>
    <row r="29553" s="62" customFormat="1" x14ac:dyDescent="0.35"/>
    <row r="29554" s="62" customFormat="1" x14ac:dyDescent="0.35"/>
    <row r="29555" s="62" customFormat="1" x14ac:dyDescent="0.35"/>
    <row r="29556" s="62" customFormat="1" x14ac:dyDescent="0.35"/>
    <row r="29557" s="62" customFormat="1" x14ac:dyDescent="0.35"/>
    <row r="29558" s="62" customFormat="1" x14ac:dyDescent="0.35"/>
    <row r="29559" s="62" customFormat="1" x14ac:dyDescent="0.35"/>
    <row r="29560" s="62" customFormat="1" x14ac:dyDescent="0.35"/>
    <row r="29561" s="62" customFormat="1" x14ac:dyDescent="0.35"/>
    <row r="29562" s="62" customFormat="1" x14ac:dyDescent="0.35"/>
    <row r="29563" s="62" customFormat="1" x14ac:dyDescent="0.35"/>
    <row r="29564" s="62" customFormat="1" x14ac:dyDescent="0.35"/>
    <row r="29565" s="62" customFormat="1" x14ac:dyDescent="0.35"/>
    <row r="29566" s="62" customFormat="1" x14ac:dyDescent="0.35"/>
    <row r="29567" s="62" customFormat="1" x14ac:dyDescent="0.35"/>
    <row r="29568" s="62" customFormat="1" x14ac:dyDescent="0.35"/>
    <row r="29569" s="62" customFormat="1" x14ac:dyDescent="0.35"/>
    <row r="29570" s="62" customFormat="1" x14ac:dyDescent="0.35"/>
    <row r="29571" s="62" customFormat="1" x14ac:dyDescent="0.35"/>
    <row r="29572" s="62" customFormat="1" x14ac:dyDescent="0.35"/>
    <row r="29573" s="62" customFormat="1" x14ac:dyDescent="0.35"/>
    <row r="29574" s="62" customFormat="1" x14ac:dyDescent="0.35"/>
    <row r="29575" s="62" customFormat="1" x14ac:dyDescent="0.35"/>
    <row r="29576" s="62" customFormat="1" x14ac:dyDescent="0.35"/>
    <row r="29577" s="62" customFormat="1" x14ac:dyDescent="0.35"/>
    <row r="29578" s="62" customFormat="1" x14ac:dyDescent="0.35"/>
    <row r="29579" s="62" customFormat="1" x14ac:dyDescent="0.35"/>
    <row r="29580" s="62" customFormat="1" x14ac:dyDescent="0.35"/>
    <row r="29581" s="62" customFormat="1" x14ac:dyDescent="0.35"/>
    <row r="29582" s="62" customFormat="1" x14ac:dyDescent="0.35"/>
    <row r="29583" s="62" customFormat="1" x14ac:dyDescent="0.35"/>
    <row r="29584" s="62" customFormat="1" x14ac:dyDescent="0.35"/>
    <row r="29585" s="62" customFormat="1" x14ac:dyDescent="0.35"/>
    <row r="29586" s="62" customFormat="1" x14ac:dyDescent="0.35"/>
    <row r="29587" s="62" customFormat="1" x14ac:dyDescent="0.35"/>
    <row r="29588" s="62" customFormat="1" x14ac:dyDescent="0.35"/>
    <row r="29589" s="62" customFormat="1" x14ac:dyDescent="0.35"/>
    <row r="29590" s="62" customFormat="1" x14ac:dyDescent="0.35"/>
    <row r="29591" s="62" customFormat="1" x14ac:dyDescent="0.35"/>
    <row r="29592" s="62" customFormat="1" x14ac:dyDescent="0.35"/>
    <row r="29593" s="62" customFormat="1" x14ac:dyDescent="0.35"/>
    <row r="29594" s="62" customFormat="1" x14ac:dyDescent="0.35"/>
    <row r="29595" s="62" customFormat="1" x14ac:dyDescent="0.35"/>
    <row r="29596" s="62" customFormat="1" x14ac:dyDescent="0.35"/>
    <row r="29597" s="62" customFormat="1" x14ac:dyDescent="0.35"/>
    <row r="29598" s="62" customFormat="1" x14ac:dyDescent="0.35"/>
    <row r="29599" s="62" customFormat="1" x14ac:dyDescent="0.35"/>
    <row r="29600" s="62" customFormat="1" x14ac:dyDescent="0.35"/>
    <row r="29601" s="62" customFormat="1" x14ac:dyDescent="0.35"/>
    <row r="29602" s="62" customFormat="1" x14ac:dyDescent="0.35"/>
    <row r="29603" s="62" customFormat="1" x14ac:dyDescent="0.35"/>
    <row r="29604" s="62" customFormat="1" x14ac:dyDescent="0.35"/>
    <row r="29605" s="62" customFormat="1" x14ac:dyDescent="0.35"/>
    <row r="29606" s="62" customFormat="1" x14ac:dyDescent="0.35"/>
    <row r="29607" s="62" customFormat="1" x14ac:dyDescent="0.35"/>
    <row r="29608" s="62" customFormat="1" x14ac:dyDescent="0.35"/>
    <row r="29609" s="62" customFormat="1" x14ac:dyDescent="0.35"/>
    <row r="29610" s="62" customFormat="1" x14ac:dyDescent="0.35"/>
    <row r="29611" s="62" customFormat="1" x14ac:dyDescent="0.35"/>
    <row r="29612" s="62" customFormat="1" x14ac:dyDescent="0.35"/>
    <row r="29613" s="62" customFormat="1" x14ac:dyDescent="0.35"/>
    <row r="29614" s="62" customFormat="1" x14ac:dyDescent="0.35"/>
    <row r="29615" s="62" customFormat="1" x14ac:dyDescent="0.35"/>
    <row r="29616" s="62" customFormat="1" x14ac:dyDescent="0.35"/>
    <row r="29617" s="62" customFormat="1" x14ac:dyDescent="0.35"/>
    <row r="29618" s="62" customFormat="1" x14ac:dyDescent="0.35"/>
    <row r="29619" s="62" customFormat="1" x14ac:dyDescent="0.35"/>
    <row r="29620" s="62" customFormat="1" x14ac:dyDescent="0.35"/>
    <row r="29621" s="62" customFormat="1" x14ac:dyDescent="0.35"/>
    <row r="29622" s="62" customFormat="1" x14ac:dyDescent="0.35"/>
    <row r="29623" s="62" customFormat="1" x14ac:dyDescent="0.35"/>
    <row r="29624" s="62" customFormat="1" x14ac:dyDescent="0.35"/>
    <row r="29625" s="62" customFormat="1" x14ac:dyDescent="0.35"/>
    <row r="29626" s="62" customFormat="1" x14ac:dyDescent="0.35"/>
    <row r="29627" s="62" customFormat="1" x14ac:dyDescent="0.35"/>
    <row r="29628" s="62" customFormat="1" x14ac:dyDescent="0.35"/>
    <row r="29629" s="62" customFormat="1" x14ac:dyDescent="0.35"/>
    <row r="29630" s="62" customFormat="1" x14ac:dyDescent="0.35"/>
    <row r="29631" s="62" customFormat="1" x14ac:dyDescent="0.35"/>
    <row r="29632" s="62" customFormat="1" x14ac:dyDescent="0.35"/>
    <row r="29633" s="62" customFormat="1" x14ac:dyDescent="0.35"/>
    <row r="29634" s="62" customFormat="1" x14ac:dyDescent="0.35"/>
    <row r="29635" s="62" customFormat="1" x14ac:dyDescent="0.35"/>
    <row r="29636" s="62" customFormat="1" x14ac:dyDescent="0.35"/>
    <row r="29637" s="62" customFormat="1" x14ac:dyDescent="0.35"/>
    <row r="29638" s="62" customFormat="1" x14ac:dyDescent="0.35"/>
    <row r="29639" s="62" customFormat="1" x14ac:dyDescent="0.35"/>
    <row r="29640" s="62" customFormat="1" x14ac:dyDescent="0.35"/>
    <row r="29641" s="62" customFormat="1" x14ac:dyDescent="0.35"/>
    <row r="29642" s="62" customFormat="1" x14ac:dyDescent="0.35"/>
    <row r="29643" s="62" customFormat="1" x14ac:dyDescent="0.35"/>
    <row r="29644" s="62" customFormat="1" x14ac:dyDescent="0.35"/>
    <row r="29645" s="62" customFormat="1" x14ac:dyDescent="0.35"/>
    <row r="29646" s="62" customFormat="1" x14ac:dyDescent="0.35"/>
    <row r="29647" s="62" customFormat="1" x14ac:dyDescent="0.35"/>
    <row r="29648" s="62" customFormat="1" x14ac:dyDescent="0.35"/>
    <row r="29649" s="62" customFormat="1" x14ac:dyDescent="0.35"/>
    <row r="29650" s="62" customFormat="1" x14ac:dyDescent="0.35"/>
    <row r="29651" s="62" customFormat="1" x14ac:dyDescent="0.35"/>
    <row r="29652" s="62" customFormat="1" x14ac:dyDescent="0.35"/>
    <row r="29653" s="62" customFormat="1" x14ac:dyDescent="0.35"/>
    <row r="29654" s="62" customFormat="1" x14ac:dyDescent="0.35"/>
    <row r="29655" s="62" customFormat="1" x14ac:dyDescent="0.35"/>
    <row r="29656" s="62" customFormat="1" x14ac:dyDescent="0.35"/>
    <row r="29657" s="62" customFormat="1" x14ac:dyDescent="0.35"/>
    <row r="29658" s="62" customFormat="1" x14ac:dyDescent="0.35"/>
    <row r="29659" s="62" customFormat="1" x14ac:dyDescent="0.35"/>
    <row r="29660" s="62" customFormat="1" x14ac:dyDescent="0.35"/>
    <row r="29661" s="62" customFormat="1" x14ac:dyDescent="0.35"/>
    <row r="29662" s="62" customFormat="1" x14ac:dyDescent="0.35"/>
    <row r="29663" s="62" customFormat="1" x14ac:dyDescent="0.35"/>
    <row r="29664" s="62" customFormat="1" x14ac:dyDescent="0.35"/>
    <row r="29665" s="62" customFormat="1" x14ac:dyDescent="0.35"/>
    <row r="29666" s="62" customFormat="1" x14ac:dyDescent="0.35"/>
    <row r="29667" s="62" customFormat="1" x14ac:dyDescent="0.35"/>
    <row r="29668" s="62" customFormat="1" x14ac:dyDescent="0.35"/>
    <row r="29669" s="62" customFormat="1" x14ac:dyDescent="0.35"/>
    <row r="29670" s="62" customFormat="1" x14ac:dyDescent="0.35"/>
    <row r="29671" s="62" customFormat="1" x14ac:dyDescent="0.35"/>
    <row r="29672" s="62" customFormat="1" x14ac:dyDescent="0.35"/>
    <row r="29673" s="62" customFormat="1" x14ac:dyDescent="0.35"/>
    <row r="29674" s="62" customFormat="1" x14ac:dyDescent="0.35"/>
    <row r="29675" s="62" customFormat="1" x14ac:dyDescent="0.35"/>
    <row r="29676" s="62" customFormat="1" x14ac:dyDescent="0.35"/>
    <row r="29677" s="62" customFormat="1" x14ac:dyDescent="0.35"/>
    <row r="29678" s="62" customFormat="1" x14ac:dyDescent="0.35"/>
    <row r="29679" s="62" customFormat="1" x14ac:dyDescent="0.35"/>
    <row r="29680" s="62" customFormat="1" x14ac:dyDescent="0.35"/>
    <row r="29681" s="62" customFormat="1" x14ac:dyDescent="0.35"/>
    <row r="29682" s="62" customFormat="1" x14ac:dyDescent="0.35"/>
    <row r="29683" s="62" customFormat="1" x14ac:dyDescent="0.35"/>
    <row r="29684" s="62" customFormat="1" x14ac:dyDescent="0.35"/>
    <row r="29685" s="62" customFormat="1" x14ac:dyDescent="0.35"/>
    <row r="29686" s="62" customFormat="1" x14ac:dyDescent="0.35"/>
    <row r="29687" s="62" customFormat="1" x14ac:dyDescent="0.35"/>
    <row r="29688" s="62" customFormat="1" x14ac:dyDescent="0.35"/>
    <row r="29689" s="62" customFormat="1" x14ac:dyDescent="0.35"/>
    <row r="29690" s="62" customFormat="1" x14ac:dyDescent="0.35"/>
    <row r="29691" s="62" customFormat="1" x14ac:dyDescent="0.35"/>
    <row r="29692" s="62" customFormat="1" x14ac:dyDescent="0.35"/>
    <row r="29693" s="62" customFormat="1" x14ac:dyDescent="0.35"/>
    <row r="29694" s="62" customFormat="1" x14ac:dyDescent="0.35"/>
    <row r="29695" s="62" customFormat="1" x14ac:dyDescent="0.35"/>
    <row r="29696" s="62" customFormat="1" x14ac:dyDescent="0.35"/>
    <row r="29697" s="62" customFormat="1" x14ac:dyDescent="0.35"/>
    <row r="29698" s="62" customFormat="1" x14ac:dyDescent="0.35"/>
    <row r="29699" s="62" customFormat="1" x14ac:dyDescent="0.35"/>
    <row r="29700" s="62" customFormat="1" x14ac:dyDescent="0.35"/>
    <row r="29701" s="62" customFormat="1" x14ac:dyDescent="0.35"/>
    <row r="29702" s="62" customFormat="1" x14ac:dyDescent="0.35"/>
    <row r="29703" s="62" customFormat="1" x14ac:dyDescent="0.35"/>
    <row r="29704" s="62" customFormat="1" x14ac:dyDescent="0.35"/>
    <row r="29705" s="62" customFormat="1" x14ac:dyDescent="0.35"/>
    <row r="29706" s="62" customFormat="1" x14ac:dyDescent="0.35"/>
    <row r="29707" s="62" customFormat="1" x14ac:dyDescent="0.35"/>
    <row r="29708" s="62" customFormat="1" x14ac:dyDescent="0.35"/>
    <row r="29709" s="62" customFormat="1" x14ac:dyDescent="0.35"/>
    <row r="29710" s="62" customFormat="1" x14ac:dyDescent="0.35"/>
    <row r="29711" s="62" customFormat="1" x14ac:dyDescent="0.35"/>
    <row r="29712" s="62" customFormat="1" x14ac:dyDescent="0.35"/>
    <row r="29713" s="62" customFormat="1" x14ac:dyDescent="0.35"/>
    <row r="29714" s="62" customFormat="1" x14ac:dyDescent="0.35"/>
    <row r="29715" s="62" customFormat="1" x14ac:dyDescent="0.35"/>
    <row r="29716" s="62" customFormat="1" x14ac:dyDescent="0.35"/>
    <row r="29717" s="62" customFormat="1" x14ac:dyDescent="0.35"/>
    <row r="29718" s="62" customFormat="1" x14ac:dyDescent="0.35"/>
    <row r="29719" s="62" customFormat="1" x14ac:dyDescent="0.35"/>
    <row r="29720" s="62" customFormat="1" x14ac:dyDescent="0.35"/>
    <row r="29721" s="62" customFormat="1" x14ac:dyDescent="0.35"/>
    <row r="29722" s="62" customFormat="1" x14ac:dyDescent="0.35"/>
    <row r="29723" s="62" customFormat="1" x14ac:dyDescent="0.35"/>
    <row r="29724" s="62" customFormat="1" x14ac:dyDescent="0.35"/>
    <row r="29725" s="62" customFormat="1" x14ac:dyDescent="0.35"/>
    <row r="29726" s="62" customFormat="1" x14ac:dyDescent="0.35"/>
    <row r="29727" s="62" customFormat="1" x14ac:dyDescent="0.35"/>
    <row r="29728" s="62" customFormat="1" x14ac:dyDescent="0.35"/>
    <row r="29729" s="62" customFormat="1" x14ac:dyDescent="0.35"/>
    <row r="29730" s="62" customFormat="1" x14ac:dyDescent="0.35"/>
    <row r="29731" s="62" customFormat="1" x14ac:dyDescent="0.35"/>
    <row r="29732" s="62" customFormat="1" x14ac:dyDescent="0.35"/>
    <row r="29733" s="62" customFormat="1" x14ac:dyDescent="0.35"/>
    <row r="29734" s="62" customFormat="1" x14ac:dyDescent="0.35"/>
    <row r="29735" s="62" customFormat="1" x14ac:dyDescent="0.35"/>
    <row r="29736" s="62" customFormat="1" x14ac:dyDescent="0.35"/>
    <row r="29737" s="62" customFormat="1" x14ac:dyDescent="0.35"/>
    <row r="29738" s="62" customFormat="1" x14ac:dyDescent="0.35"/>
    <row r="29739" s="62" customFormat="1" x14ac:dyDescent="0.35"/>
    <row r="29740" s="62" customFormat="1" x14ac:dyDescent="0.35"/>
    <row r="29741" s="62" customFormat="1" x14ac:dyDescent="0.35"/>
    <row r="29742" s="62" customFormat="1" x14ac:dyDescent="0.35"/>
    <row r="29743" s="62" customFormat="1" x14ac:dyDescent="0.35"/>
    <row r="29744" s="62" customFormat="1" x14ac:dyDescent="0.35"/>
    <row r="29745" s="62" customFormat="1" x14ac:dyDescent="0.35"/>
    <row r="29746" s="62" customFormat="1" x14ac:dyDescent="0.35"/>
    <row r="29747" s="62" customFormat="1" x14ac:dyDescent="0.35"/>
    <row r="29748" s="62" customFormat="1" x14ac:dyDescent="0.35"/>
    <row r="29749" s="62" customFormat="1" x14ac:dyDescent="0.35"/>
    <row r="29750" s="62" customFormat="1" x14ac:dyDescent="0.35"/>
    <row r="29751" s="62" customFormat="1" x14ac:dyDescent="0.35"/>
    <row r="29752" s="62" customFormat="1" x14ac:dyDescent="0.35"/>
    <row r="29753" s="62" customFormat="1" x14ac:dyDescent="0.35"/>
    <row r="29754" s="62" customFormat="1" x14ac:dyDescent="0.35"/>
    <row r="29755" s="62" customFormat="1" x14ac:dyDescent="0.35"/>
    <row r="29756" s="62" customFormat="1" x14ac:dyDescent="0.35"/>
    <row r="29757" s="62" customFormat="1" x14ac:dyDescent="0.35"/>
    <row r="29758" s="62" customFormat="1" x14ac:dyDescent="0.35"/>
    <row r="29759" s="62" customFormat="1" x14ac:dyDescent="0.35"/>
    <row r="29760" s="62" customFormat="1" x14ac:dyDescent="0.35"/>
    <row r="29761" s="62" customFormat="1" x14ac:dyDescent="0.35"/>
    <row r="29762" s="62" customFormat="1" x14ac:dyDescent="0.35"/>
    <row r="29763" s="62" customFormat="1" x14ac:dyDescent="0.35"/>
    <row r="29764" s="62" customFormat="1" x14ac:dyDescent="0.35"/>
    <row r="29765" s="62" customFormat="1" x14ac:dyDescent="0.35"/>
    <row r="29766" s="62" customFormat="1" x14ac:dyDescent="0.35"/>
    <row r="29767" s="62" customFormat="1" x14ac:dyDescent="0.35"/>
    <row r="29768" s="62" customFormat="1" x14ac:dyDescent="0.35"/>
    <row r="29769" s="62" customFormat="1" x14ac:dyDescent="0.35"/>
    <row r="29770" s="62" customFormat="1" x14ac:dyDescent="0.35"/>
    <row r="29771" s="62" customFormat="1" x14ac:dyDescent="0.35"/>
    <row r="29772" s="62" customFormat="1" x14ac:dyDescent="0.35"/>
    <row r="29773" s="62" customFormat="1" x14ac:dyDescent="0.35"/>
    <row r="29774" s="62" customFormat="1" x14ac:dyDescent="0.35"/>
    <row r="29775" s="62" customFormat="1" x14ac:dyDescent="0.35"/>
    <row r="29776" s="62" customFormat="1" x14ac:dyDescent="0.35"/>
    <row r="29777" s="62" customFormat="1" x14ac:dyDescent="0.35"/>
    <row r="29778" s="62" customFormat="1" x14ac:dyDescent="0.35"/>
    <row r="29779" s="62" customFormat="1" x14ac:dyDescent="0.35"/>
    <row r="29780" s="62" customFormat="1" x14ac:dyDescent="0.35"/>
    <row r="29781" s="62" customFormat="1" x14ac:dyDescent="0.35"/>
    <row r="29782" s="62" customFormat="1" x14ac:dyDescent="0.35"/>
    <row r="29783" s="62" customFormat="1" x14ac:dyDescent="0.35"/>
    <row r="29784" s="62" customFormat="1" x14ac:dyDescent="0.35"/>
    <row r="29785" s="62" customFormat="1" x14ac:dyDescent="0.35"/>
    <row r="29786" s="62" customFormat="1" x14ac:dyDescent="0.35"/>
    <row r="29787" s="62" customFormat="1" x14ac:dyDescent="0.35"/>
    <row r="29788" s="62" customFormat="1" x14ac:dyDescent="0.35"/>
    <row r="29789" s="62" customFormat="1" x14ac:dyDescent="0.35"/>
    <row r="29790" s="62" customFormat="1" x14ac:dyDescent="0.35"/>
    <row r="29791" s="62" customFormat="1" x14ac:dyDescent="0.35"/>
    <row r="29792" s="62" customFormat="1" x14ac:dyDescent="0.35"/>
    <row r="29793" s="62" customFormat="1" x14ac:dyDescent="0.35"/>
    <row r="29794" s="62" customFormat="1" x14ac:dyDescent="0.35"/>
    <row r="29795" s="62" customFormat="1" x14ac:dyDescent="0.35"/>
    <row r="29796" s="62" customFormat="1" x14ac:dyDescent="0.35"/>
    <row r="29797" s="62" customFormat="1" x14ac:dyDescent="0.35"/>
    <row r="29798" s="62" customFormat="1" x14ac:dyDescent="0.35"/>
    <row r="29799" s="62" customFormat="1" x14ac:dyDescent="0.35"/>
    <row r="29800" s="62" customFormat="1" x14ac:dyDescent="0.35"/>
    <row r="29801" s="62" customFormat="1" x14ac:dyDescent="0.35"/>
    <row r="29802" s="62" customFormat="1" x14ac:dyDescent="0.35"/>
    <row r="29803" s="62" customFormat="1" x14ac:dyDescent="0.35"/>
    <row r="29804" s="62" customFormat="1" x14ac:dyDescent="0.35"/>
    <row r="29805" s="62" customFormat="1" x14ac:dyDescent="0.35"/>
    <row r="29806" s="62" customFormat="1" x14ac:dyDescent="0.35"/>
    <row r="29807" s="62" customFormat="1" x14ac:dyDescent="0.35"/>
    <row r="29808" s="62" customFormat="1" x14ac:dyDescent="0.35"/>
    <row r="29809" s="62" customFormat="1" x14ac:dyDescent="0.35"/>
    <row r="29810" s="62" customFormat="1" x14ac:dyDescent="0.35"/>
    <row r="29811" s="62" customFormat="1" x14ac:dyDescent="0.35"/>
    <row r="29812" s="62" customFormat="1" x14ac:dyDescent="0.35"/>
    <row r="29813" s="62" customFormat="1" x14ac:dyDescent="0.35"/>
    <row r="29814" s="62" customFormat="1" x14ac:dyDescent="0.35"/>
    <row r="29815" s="62" customFormat="1" x14ac:dyDescent="0.35"/>
    <row r="29816" s="62" customFormat="1" x14ac:dyDescent="0.35"/>
    <row r="29817" s="62" customFormat="1" x14ac:dyDescent="0.35"/>
    <row r="29818" s="62" customFormat="1" x14ac:dyDescent="0.35"/>
    <row r="29819" s="62" customFormat="1" x14ac:dyDescent="0.35"/>
    <row r="29820" s="62" customFormat="1" x14ac:dyDescent="0.35"/>
    <row r="29821" s="62" customFormat="1" x14ac:dyDescent="0.35"/>
    <row r="29822" s="62" customFormat="1" x14ac:dyDescent="0.35"/>
    <row r="29823" s="62" customFormat="1" x14ac:dyDescent="0.35"/>
    <row r="29824" s="62" customFormat="1" x14ac:dyDescent="0.35"/>
    <row r="29825" s="62" customFormat="1" x14ac:dyDescent="0.35"/>
    <row r="29826" s="62" customFormat="1" x14ac:dyDescent="0.35"/>
    <row r="29827" s="62" customFormat="1" x14ac:dyDescent="0.35"/>
    <row r="29828" s="62" customFormat="1" x14ac:dyDescent="0.35"/>
    <row r="29829" s="62" customFormat="1" x14ac:dyDescent="0.35"/>
    <row r="29830" s="62" customFormat="1" x14ac:dyDescent="0.35"/>
    <row r="29831" s="62" customFormat="1" x14ac:dyDescent="0.35"/>
    <row r="29832" s="62" customFormat="1" x14ac:dyDescent="0.35"/>
    <row r="29833" s="62" customFormat="1" x14ac:dyDescent="0.35"/>
    <row r="29834" s="62" customFormat="1" x14ac:dyDescent="0.35"/>
    <row r="29835" s="62" customFormat="1" x14ac:dyDescent="0.35"/>
    <row r="29836" s="62" customFormat="1" x14ac:dyDescent="0.35"/>
    <row r="29837" s="62" customFormat="1" x14ac:dyDescent="0.35"/>
    <row r="29838" s="62" customFormat="1" x14ac:dyDescent="0.35"/>
    <row r="29839" s="62" customFormat="1" x14ac:dyDescent="0.35"/>
    <row r="29840" s="62" customFormat="1" x14ac:dyDescent="0.35"/>
    <row r="29841" s="62" customFormat="1" x14ac:dyDescent="0.35"/>
    <row r="29842" s="62" customFormat="1" x14ac:dyDescent="0.35"/>
    <row r="29843" s="62" customFormat="1" x14ac:dyDescent="0.35"/>
    <row r="29844" s="62" customFormat="1" x14ac:dyDescent="0.35"/>
    <row r="29845" s="62" customFormat="1" x14ac:dyDescent="0.35"/>
    <row r="29846" s="62" customFormat="1" x14ac:dyDescent="0.35"/>
    <row r="29847" s="62" customFormat="1" x14ac:dyDescent="0.35"/>
    <row r="29848" s="62" customFormat="1" x14ac:dyDescent="0.35"/>
    <row r="29849" s="62" customFormat="1" x14ac:dyDescent="0.35"/>
    <row r="29850" s="62" customFormat="1" x14ac:dyDescent="0.35"/>
    <row r="29851" s="62" customFormat="1" x14ac:dyDescent="0.35"/>
    <row r="29852" s="62" customFormat="1" x14ac:dyDescent="0.35"/>
    <row r="29853" s="62" customFormat="1" x14ac:dyDescent="0.35"/>
    <row r="29854" s="62" customFormat="1" x14ac:dyDescent="0.35"/>
    <row r="29855" s="62" customFormat="1" x14ac:dyDescent="0.35"/>
    <row r="29856" s="62" customFormat="1" x14ac:dyDescent="0.35"/>
    <row r="29857" s="62" customFormat="1" x14ac:dyDescent="0.35"/>
    <row r="29858" s="62" customFormat="1" x14ac:dyDescent="0.35"/>
    <row r="29859" s="62" customFormat="1" x14ac:dyDescent="0.35"/>
    <row r="29860" s="62" customFormat="1" x14ac:dyDescent="0.35"/>
    <row r="29861" s="62" customFormat="1" x14ac:dyDescent="0.35"/>
    <row r="29862" s="62" customFormat="1" x14ac:dyDescent="0.35"/>
    <row r="29863" s="62" customFormat="1" x14ac:dyDescent="0.35"/>
    <row r="29864" s="62" customFormat="1" x14ac:dyDescent="0.35"/>
    <row r="29865" s="62" customFormat="1" x14ac:dyDescent="0.35"/>
    <row r="29866" s="62" customFormat="1" x14ac:dyDescent="0.35"/>
    <row r="29867" s="62" customFormat="1" x14ac:dyDescent="0.35"/>
    <row r="29868" s="62" customFormat="1" x14ac:dyDescent="0.35"/>
    <row r="29869" s="62" customFormat="1" x14ac:dyDescent="0.35"/>
    <row r="29870" s="62" customFormat="1" x14ac:dyDescent="0.35"/>
    <row r="29871" s="62" customFormat="1" x14ac:dyDescent="0.35"/>
    <row r="29872" s="62" customFormat="1" x14ac:dyDescent="0.35"/>
    <row r="29873" s="62" customFormat="1" x14ac:dyDescent="0.35"/>
    <row r="29874" s="62" customFormat="1" x14ac:dyDescent="0.35"/>
    <row r="29875" s="62" customFormat="1" x14ac:dyDescent="0.35"/>
    <row r="29876" s="62" customFormat="1" x14ac:dyDescent="0.35"/>
    <row r="29877" s="62" customFormat="1" x14ac:dyDescent="0.35"/>
    <row r="29878" s="62" customFormat="1" x14ac:dyDescent="0.35"/>
    <row r="29879" s="62" customFormat="1" x14ac:dyDescent="0.35"/>
    <row r="29880" s="62" customFormat="1" x14ac:dyDescent="0.35"/>
    <row r="29881" s="62" customFormat="1" x14ac:dyDescent="0.35"/>
    <row r="29882" s="62" customFormat="1" x14ac:dyDescent="0.35"/>
    <row r="29883" s="62" customFormat="1" x14ac:dyDescent="0.35"/>
    <row r="29884" s="62" customFormat="1" x14ac:dyDescent="0.35"/>
    <row r="29885" s="62" customFormat="1" x14ac:dyDescent="0.35"/>
    <row r="29886" s="62" customFormat="1" x14ac:dyDescent="0.35"/>
    <row r="29887" s="62" customFormat="1" x14ac:dyDescent="0.35"/>
    <row r="29888" s="62" customFormat="1" x14ac:dyDescent="0.35"/>
    <row r="29889" s="62" customFormat="1" x14ac:dyDescent="0.35"/>
    <row r="29890" s="62" customFormat="1" x14ac:dyDescent="0.35"/>
    <row r="29891" s="62" customFormat="1" x14ac:dyDescent="0.35"/>
    <row r="29892" s="62" customFormat="1" x14ac:dyDescent="0.35"/>
    <row r="29893" s="62" customFormat="1" x14ac:dyDescent="0.35"/>
    <row r="29894" s="62" customFormat="1" x14ac:dyDescent="0.35"/>
    <row r="29895" s="62" customFormat="1" x14ac:dyDescent="0.35"/>
    <row r="29896" s="62" customFormat="1" x14ac:dyDescent="0.35"/>
    <row r="29897" s="62" customFormat="1" x14ac:dyDescent="0.35"/>
    <row r="29898" s="62" customFormat="1" x14ac:dyDescent="0.35"/>
    <row r="29899" s="62" customFormat="1" x14ac:dyDescent="0.35"/>
    <row r="29900" s="62" customFormat="1" x14ac:dyDescent="0.35"/>
    <row r="29901" s="62" customFormat="1" x14ac:dyDescent="0.35"/>
    <row r="29902" s="62" customFormat="1" x14ac:dyDescent="0.35"/>
    <row r="29903" s="62" customFormat="1" x14ac:dyDescent="0.35"/>
    <row r="29904" s="62" customFormat="1" x14ac:dyDescent="0.35"/>
    <row r="29905" s="62" customFormat="1" x14ac:dyDescent="0.35"/>
    <row r="29906" s="62" customFormat="1" x14ac:dyDescent="0.35"/>
    <row r="29907" s="62" customFormat="1" x14ac:dyDescent="0.35"/>
    <row r="29908" s="62" customFormat="1" x14ac:dyDescent="0.35"/>
    <row r="29909" s="62" customFormat="1" x14ac:dyDescent="0.35"/>
    <row r="29910" s="62" customFormat="1" x14ac:dyDescent="0.35"/>
    <row r="29911" s="62" customFormat="1" x14ac:dyDescent="0.35"/>
    <row r="29912" s="62" customFormat="1" x14ac:dyDescent="0.35"/>
    <row r="29913" s="62" customFormat="1" x14ac:dyDescent="0.35"/>
    <row r="29914" s="62" customFormat="1" x14ac:dyDescent="0.35"/>
    <row r="29915" s="62" customFormat="1" x14ac:dyDescent="0.35"/>
    <row r="29916" s="62" customFormat="1" x14ac:dyDescent="0.35"/>
    <row r="29917" s="62" customFormat="1" x14ac:dyDescent="0.35"/>
    <row r="29918" s="62" customFormat="1" x14ac:dyDescent="0.35"/>
    <row r="29919" s="62" customFormat="1" x14ac:dyDescent="0.35"/>
    <row r="29920" s="62" customFormat="1" x14ac:dyDescent="0.35"/>
    <row r="29921" s="62" customFormat="1" x14ac:dyDescent="0.35"/>
    <row r="29922" s="62" customFormat="1" x14ac:dyDescent="0.35"/>
    <row r="29923" s="62" customFormat="1" x14ac:dyDescent="0.35"/>
    <row r="29924" s="62" customFormat="1" x14ac:dyDescent="0.35"/>
    <row r="29925" s="62" customFormat="1" x14ac:dyDescent="0.35"/>
    <row r="29926" s="62" customFormat="1" x14ac:dyDescent="0.35"/>
    <row r="29927" s="62" customFormat="1" x14ac:dyDescent="0.35"/>
    <row r="29928" s="62" customFormat="1" x14ac:dyDescent="0.35"/>
    <row r="29929" s="62" customFormat="1" x14ac:dyDescent="0.35"/>
    <row r="29930" s="62" customFormat="1" x14ac:dyDescent="0.35"/>
    <row r="29931" s="62" customFormat="1" x14ac:dyDescent="0.35"/>
    <row r="29932" s="62" customFormat="1" x14ac:dyDescent="0.35"/>
    <row r="29933" s="62" customFormat="1" x14ac:dyDescent="0.35"/>
    <row r="29934" s="62" customFormat="1" x14ac:dyDescent="0.35"/>
    <row r="29935" s="62" customFormat="1" x14ac:dyDescent="0.35"/>
    <row r="29936" s="62" customFormat="1" x14ac:dyDescent="0.35"/>
    <row r="29937" s="62" customFormat="1" x14ac:dyDescent="0.35"/>
    <row r="29938" s="62" customFormat="1" x14ac:dyDescent="0.35"/>
    <row r="29939" s="62" customFormat="1" x14ac:dyDescent="0.35"/>
    <row r="29940" s="62" customFormat="1" x14ac:dyDescent="0.35"/>
    <row r="29941" s="62" customFormat="1" x14ac:dyDescent="0.35"/>
    <row r="29942" s="62" customFormat="1" x14ac:dyDescent="0.35"/>
    <row r="29943" s="62" customFormat="1" x14ac:dyDescent="0.35"/>
    <row r="29944" s="62" customFormat="1" x14ac:dyDescent="0.35"/>
    <row r="29945" s="62" customFormat="1" x14ac:dyDescent="0.35"/>
    <row r="29946" s="62" customFormat="1" x14ac:dyDescent="0.35"/>
    <row r="29947" s="62" customFormat="1" x14ac:dyDescent="0.35"/>
    <row r="29948" s="62" customFormat="1" x14ac:dyDescent="0.35"/>
    <row r="29949" s="62" customFormat="1" x14ac:dyDescent="0.35"/>
    <row r="29950" s="62" customFormat="1" x14ac:dyDescent="0.35"/>
    <row r="29951" s="62" customFormat="1" x14ac:dyDescent="0.35"/>
    <row r="29952" s="62" customFormat="1" x14ac:dyDescent="0.35"/>
    <row r="29953" s="62" customFormat="1" x14ac:dyDescent="0.35"/>
    <row r="29954" s="62" customFormat="1" x14ac:dyDescent="0.35"/>
    <row r="29955" s="62" customFormat="1" x14ac:dyDescent="0.35"/>
    <row r="29956" s="62" customFormat="1" x14ac:dyDescent="0.35"/>
    <row r="29957" s="62" customFormat="1" x14ac:dyDescent="0.35"/>
    <row r="29958" s="62" customFormat="1" x14ac:dyDescent="0.35"/>
    <row r="29959" s="62" customFormat="1" x14ac:dyDescent="0.35"/>
    <row r="29960" s="62" customFormat="1" x14ac:dyDescent="0.35"/>
    <row r="29961" s="62" customFormat="1" x14ac:dyDescent="0.35"/>
    <row r="29962" s="62" customFormat="1" x14ac:dyDescent="0.35"/>
    <row r="29963" s="62" customFormat="1" x14ac:dyDescent="0.35"/>
    <row r="29964" s="62" customFormat="1" x14ac:dyDescent="0.35"/>
    <row r="29965" s="62" customFormat="1" x14ac:dyDescent="0.35"/>
    <row r="29966" s="62" customFormat="1" x14ac:dyDescent="0.35"/>
    <row r="29967" s="62" customFormat="1" x14ac:dyDescent="0.35"/>
    <row r="29968" s="62" customFormat="1" x14ac:dyDescent="0.35"/>
    <row r="29969" s="62" customFormat="1" x14ac:dyDescent="0.35"/>
    <row r="29970" s="62" customFormat="1" x14ac:dyDescent="0.35"/>
    <row r="29971" s="62" customFormat="1" x14ac:dyDescent="0.35"/>
    <row r="29972" s="62" customFormat="1" x14ac:dyDescent="0.35"/>
    <row r="29973" s="62" customFormat="1" x14ac:dyDescent="0.35"/>
    <row r="29974" s="62" customFormat="1" x14ac:dyDescent="0.35"/>
    <row r="29975" s="62" customFormat="1" x14ac:dyDescent="0.35"/>
    <row r="29976" s="62" customFormat="1" x14ac:dyDescent="0.35"/>
    <row r="29977" s="62" customFormat="1" x14ac:dyDescent="0.35"/>
    <row r="29978" s="62" customFormat="1" x14ac:dyDescent="0.35"/>
    <row r="29979" s="62" customFormat="1" x14ac:dyDescent="0.35"/>
    <row r="29980" s="62" customFormat="1" x14ac:dyDescent="0.35"/>
    <row r="29981" s="62" customFormat="1" x14ac:dyDescent="0.35"/>
    <row r="29982" s="62" customFormat="1" x14ac:dyDescent="0.35"/>
    <row r="29983" s="62" customFormat="1" x14ac:dyDescent="0.35"/>
    <row r="29984" s="62" customFormat="1" x14ac:dyDescent="0.35"/>
    <row r="29985" s="62" customFormat="1" x14ac:dyDescent="0.35"/>
    <row r="29986" s="62" customFormat="1" x14ac:dyDescent="0.35"/>
    <row r="29987" s="62" customFormat="1" x14ac:dyDescent="0.35"/>
    <row r="29988" s="62" customFormat="1" x14ac:dyDescent="0.35"/>
    <row r="29989" s="62" customFormat="1" x14ac:dyDescent="0.35"/>
    <row r="29990" s="62" customFormat="1" x14ac:dyDescent="0.35"/>
    <row r="29991" s="62" customFormat="1" x14ac:dyDescent="0.35"/>
    <row r="29992" s="62" customFormat="1" x14ac:dyDescent="0.35"/>
    <row r="29993" s="62" customFormat="1" x14ac:dyDescent="0.35"/>
    <row r="29994" s="62" customFormat="1" x14ac:dyDescent="0.35"/>
    <row r="29995" s="62" customFormat="1" x14ac:dyDescent="0.35"/>
    <row r="29996" s="62" customFormat="1" x14ac:dyDescent="0.35"/>
    <row r="29997" s="62" customFormat="1" x14ac:dyDescent="0.35"/>
    <row r="29998" s="62" customFormat="1" x14ac:dyDescent="0.35"/>
    <row r="29999" s="62" customFormat="1" x14ac:dyDescent="0.35"/>
    <row r="30000" s="62" customFormat="1" x14ac:dyDescent="0.35"/>
    <row r="30001" s="62" customFormat="1" x14ac:dyDescent="0.35"/>
    <row r="30002" s="62" customFormat="1" x14ac:dyDescent="0.35"/>
    <row r="30003" s="62" customFormat="1" x14ac:dyDescent="0.35"/>
    <row r="30004" s="62" customFormat="1" x14ac:dyDescent="0.35"/>
    <row r="30005" s="62" customFormat="1" x14ac:dyDescent="0.35"/>
    <row r="30006" s="62" customFormat="1" x14ac:dyDescent="0.35"/>
    <row r="30007" s="62" customFormat="1" x14ac:dyDescent="0.35"/>
    <row r="30008" s="62" customFormat="1" x14ac:dyDescent="0.35"/>
    <row r="30009" s="62" customFormat="1" x14ac:dyDescent="0.35"/>
    <row r="30010" s="62" customFormat="1" x14ac:dyDescent="0.35"/>
    <row r="30011" s="62" customFormat="1" x14ac:dyDescent="0.35"/>
    <row r="30012" s="62" customFormat="1" x14ac:dyDescent="0.35"/>
    <row r="30013" s="62" customFormat="1" x14ac:dyDescent="0.35"/>
    <row r="30014" s="62" customFormat="1" x14ac:dyDescent="0.35"/>
    <row r="30015" s="62" customFormat="1" x14ac:dyDescent="0.35"/>
    <row r="30016" s="62" customFormat="1" x14ac:dyDescent="0.35"/>
    <row r="30017" s="62" customFormat="1" x14ac:dyDescent="0.35"/>
    <row r="30018" s="62" customFormat="1" x14ac:dyDescent="0.35"/>
    <row r="30019" s="62" customFormat="1" x14ac:dyDescent="0.35"/>
    <row r="30020" s="62" customFormat="1" x14ac:dyDescent="0.35"/>
    <row r="30021" s="62" customFormat="1" x14ac:dyDescent="0.35"/>
    <row r="30022" s="62" customFormat="1" x14ac:dyDescent="0.35"/>
    <row r="30023" s="62" customFormat="1" x14ac:dyDescent="0.35"/>
    <row r="30024" s="62" customFormat="1" x14ac:dyDescent="0.35"/>
    <row r="30025" s="62" customFormat="1" x14ac:dyDescent="0.35"/>
    <row r="30026" s="62" customFormat="1" x14ac:dyDescent="0.35"/>
    <row r="30027" s="62" customFormat="1" x14ac:dyDescent="0.35"/>
    <row r="30028" s="62" customFormat="1" x14ac:dyDescent="0.35"/>
    <row r="30029" s="62" customFormat="1" x14ac:dyDescent="0.35"/>
    <row r="30030" s="62" customFormat="1" x14ac:dyDescent="0.35"/>
    <row r="30031" s="62" customFormat="1" x14ac:dyDescent="0.35"/>
    <row r="30032" s="62" customFormat="1" x14ac:dyDescent="0.35"/>
    <row r="30033" s="62" customFormat="1" x14ac:dyDescent="0.35"/>
    <row r="30034" s="62" customFormat="1" x14ac:dyDescent="0.35"/>
    <row r="30035" s="62" customFormat="1" x14ac:dyDescent="0.35"/>
    <row r="30036" s="62" customFormat="1" x14ac:dyDescent="0.35"/>
    <row r="30037" s="62" customFormat="1" x14ac:dyDescent="0.35"/>
    <row r="30038" s="62" customFormat="1" x14ac:dyDescent="0.35"/>
    <row r="30039" s="62" customFormat="1" x14ac:dyDescent="0.35"/>
    <row r="30040" s="62" customFormat="1" x14ac:dyDescent="0.35"/>
    <row r="30041" s="62" customFormat="1" x14ac:dyDescent="0.35"/>
    <row r="30042" s="62" customFormat="1" x14ac:dyDescent="0.35"/>
    <row r="30043" s="62" customFormat="1" x14ac:dyDescent="0.35"/>
    <row r="30044" s="62" customFormat="1" x14ac:dyDescent="0.35"/>
    <row r="30045" s="62" customFormat="1" x14ac:dyDescent="0.35"/>
    <row r="30046" s="62" customFormat="1" x14ac:dyDescent="0.35"/>
    <row r="30047" s="62" customFormat="1" x14ac:dyDescent="0.35"/>
    <row r="30048" s="62" customFormat="1" x14ac:dyDescent="0.35"/>
    <row r="30049" s="62" customFormat="1" x14ac:dyDescent="0.35"/>
    <row r="30050" s="62" customFormat="1" x14ac:dyDescent="0.35"/>
    <row r="30051" s="62" customFormat="1" x14ac:dyDescent="0.35"/>
    <row r="30052" s="62" customFormat="1" x14ac:dyDescent="0.35"/>
    <row r="30053" s="62" customFormat="1" x14ac:dyDescent="0.35"/>
    <row r="30054" s="62" customFormat="1" x14ac:dyDescent="0.35"/>
    <row r="30055" s="62" customFormat="1" x14ac:dyDescent="0.35"/>
    <row r="30056" s="62" customFormat="1" x14ac:dyDescent="0.35"/>
    <row r="30057" s="62" customFormat="1" x14ac:dyDescent="0.35"/>
    <row r="30058" s="62" customFormat="1" x14ac:dyDescent="0.35"/>
    <row r="30059" s="62" customFormat="1" x14ac:dyDescent="0.35"/>
    <row r="30060" s="62" customFormat="1" x14ac:dyDescent="0.35"/>
    <row r="30061" s="62" customFormat="1" x14ac:dyDescent="0.35"/>
    <row r="30062" s="62" customFormat="1" x14ac:dyDescent="0.35"/>
    <row r="30063" s="62" customFormat="1" x14ac:dyDescent="0.35"/>
    <row r="30064" s="62" customFormat="1" x14ac:dyDescent="0.35"/>
    <row r="30065" s="62" customFormat="1" x14ac:dyDescent="0.35"/>
    <row r="30066" s="62" customFormat="1" x14ac:dyDescent="0.35"/>
    <row r="30067" s="62" customFormat="1" x14ac:dyDescent="0.35"/>
    <row r="30068" s="62" customFormat="1" x14ac:dyDescent="0.35"/>
    <row r="30069" s="62" customFormat="1" x14ac:dyDescent="0.35"/>
    <row r="30070" s="62" customFormat="1" x14ac:dyDescent="0.35"/>
    <row r="30071" s="62" customFormat="1" x14ac:dyDescent="0.35"/>
    <row r="30072" s="62" customFormat="1" x14ac:dyDescent="0.35"/>
    <row r="30073" s="62" customFormat="1" x14ac:dyDescent="0.35"/>
    <row r="30074" s="62" customFormat="1" x14ac:dyDescent="0.35"/>
    <row r="30075" s="62" customFormat="1" x14ac:dyDescent="0.35"/>
    <row r="30076" s="62" customFormat="1" x14ac:dyDescent="0.35"/>
    <row r="30077" s="62" customFormat="1" x14ac:dyDescent="0.35"/>
    <row r="30078" s="62" customFormat="1" x14ac:dyDescent="0.35"/>
    <row r="30079" s="62" customFormat="1" x14ac:dyDescent="0.35"/>
    <row r="30080" s="62" customFormat="1" x14ac:dyDescent="0.35"/>
    <row r="30081" s="62" customFormat="1" x14ac:dyDescent="0.35"/>
    <row r="30082" s="62" customFormat="1" x14ac:dyDescent="0.35"/>
    <row r="30083" s="62" customFormat="1" x14ac:dyDescent="0.35"/>
    <row r="30084" s="62" customFormat="1" x14ac:dyDescent="0.35"/>
    <row r="30085" s="62" customFormat="1" x14ac:dyDescent="0.35"/>
    <row r="30086" s="62" customFormat="1" x14ac:dyDescent="0.35"/>
    <row r="30087" s="62" customFormat="1" x14ac:dyDescent="0.35"/>
    <row r="30088" s="62" customFormat="1" x14ac:dyDescent="0.35"/>
    <row r="30089" s="62" customFormat="1" x14ac:dyDescent="0.35"/>
    <row r="30090" s="62" customFormat="1" x14ac:dyDescent="0.35"/>
    <row r="30091" s="62" customFormat="1" x14ac:dyDescent="0.35"/>
    <row r="30092" s="62" customFormat="1" x14ac:dyDescent="0.35"/>
    <row r="30093" s="62" customFormat="1" x14ac:dyDescent="0.35"/>
    <row r="30094" s="62" customFormat="1" x14ac:dyDescent="0.35"/>
    <row r="30095" s="62" customFormat="1" x14ac:dyDescent="0.35"/>
    <row r="30096" s="62" customFormat="1" x14ac:dyDescent="0.35"/>
    <row r="30097" s="62" customFormat="1" x14ac:dyDescent="0.35"/>
    <row r="30098" s="62" customFormat="1" x14ac:dyDescent="0.35"/>
    <row r="30099" s="62" customFormat="1" x14ac:dyDescent="0.35"/>
    <row r="30100" s="62" customFormat="1" x14ac:dyDescent="0.35"/>
    <row r="30101" s="62" customFormat="1" x14ac:dyDescent="0.35"/>
    <row r="30102" s="62" customFormat="1" x14ac:dyDescent="0.35"/>
    <row r="30103" s="62" customFormat="1" x14ac:dyDescent="0.35"/>
    <row r="30104" s="62" customFormat="1" x14ac:dyDescent="0.35"/>
    <row r="30105" s="62" customFormat="1" x14ac:dyDescent="0.35"/>
    <row r="30106" s="62" customFormat="1" x14ac:dyDescent="0.35"/>
    <row r="30107" s="62" customFormat="1" x14ac:dyDescent="0.35"/>
    <row r="30108" s="62" customFormat="1" x14ac:dyDescent="0.35"/>
    <row r="30109" s="62" customFormat="1" x14ac:dyDescent="0.35"/>
    <row r="30110" s="62" customFormat="1" x14ac:dyDescent="0.35"/>
    <row r="30111" s="62" customFormat="1" x14ac:dyDescent="0.35"/>
    <row r="30112" s="62" customFormat="1" x14ac:dyDescent="0.35"/>
    <row r="30113" s="62" customFormat="1" x14ac:dyDescent="0.35"/>
    <row r="30114" s="62" customFormat="1" x14ac:dyDescent="0.35"/>
    <row r="30115" s="62" customFormat="1" x14ac:dyDescent="0.35"/>
    <row r="30116" s="62" customFormat="1" x14ac:dyDescent="0.35"/>
    <row r="30117" s="62" customFormat="1" x14ac:dyDescent="0.35"/>
    <row r="30118" s="62" customFormat="1" x14ac:dyDescent="0.35"/>
    <row r="30119" s="62" customFormat="1" x14ac:dyDescent="0.35"/>
    <row r="30120" s="62" customFormat="1" x14ac:dyDescent="0.35"/>
    <row r="30121" s="62" customFormat="1" x14ac:dyDescent="0.35"/>
    <row r="30122" s="62" customFormat="1" x14ac:dyDescent="0.35"/>
    <row r="30123" s="62" customFormat="1" x14ac:dyDescent="0.35"/>
    <row r="30124" s="62" customFormat="1" x14ac:dyDescent="0.35"/>
    <row r="30125" s="62" customFormat="1" x14ac:dyDescent="0.35"/>
    <row r="30126" s="62" customFormat="1" x14ac:dyDescent="0.35"/>
    <row r="30127" s="62" customFormat="1" x14ac:dyDescent="0.35"/>
    <row r="30128" s="62" customFormat="1" x14ac:dyDescent="0.35"/>
    <row r="30129" s="62" customFormat="1" x14ac:dyDescent="0.35"/>
    <row r="30130" s="62" customFormat="1" x14ac:dyDescent="0.35"/>
    <row r="30131" s="62" customFormat="1" x14ac:dyDescent="0.35"/>
    <row r="30132" s="62" customFormat="1" x14ac:dyDescent="0.35"/>
    <row r="30133" s="62" customFormat="1" x14ac:dyDescent="0.35"/>
    <row r="30134" s="62" customFormat="1" x14ac:dyDescent="0.35"/>
    <row r="30135" s="62" customFormat="1" x14ac:dyDescent="0.35"/>
    <row r="30136" s="62" customFormat="1" x14ac:dyDescent="0.35"/>
    <row r="30137" s="62" customFormat="1" x14ac:dyDescent="0.35"/>
    <row r="30138" s="62" customFormat="1" x14ac:dyDescent="0.35"/>
    <row r="30139" s="62" customFormat="1" x14ac:dyDescent="0.35"/>
    <row r="30140" s="62" customFormat="1" x14ac:dyDescent="0.35"/>
    <row r="30141" s="62" customFormat="1" x14ac:dyDescent="0.35"/>
    <row r="30142" s="62" customFormat="1" x14ac:dyDescent="0.35"/>
    <row r="30143" s="62" customFormat="1" x14ac:dyDescent="0.35"/>
    <row r="30144" s="62" customFormat="1" x14ac:dyDescent="0.35"/>
    <row r="30145" s="62" customFormat="1" x14ac:dyDescent="0.35"/>
    <row r="30146" s="62" customFormat="1" x14ac:dyDescent="0.35"/>
    <row r="30147" s="62" customFormat="1" x14ac:dyDescent="0.35"/>
    <row r="30148" s="62" customFormat="1" x14ac:dyDescent="0.35"/>
    <row r="30149" s="62" customFormat="1" x14ac:dyDescent="0.35"/>
    <row r="30150" s="62" customFormat="1" x14ac:dyDescent="0.35"/>
    <row r="30151" s="62" customFormat="1" x14ac:dyDescent="0.35"/>
    <row r="30152" s="62" customFormat="1" x14ac:dyDescent="0.35"/>
    <row r="30153" s="62" customFormat="1" x14ac:dyDescent="0.35"/>
    <row r="30154" s="62" customFormat="1" x14ac:dyDescent="0.35"/>
    <row r="30155" s="62" customFormat="1" x14ac:dyDescent="0.35"/>
    <row r="30156" s="62" customFormat="1" x14ac:dyDescent="0.35"/>
    <row r="30157" s="62" customFormat="1" x14ac:dyDescent="0.35"/>
    <row r="30158" s="62" customFormat="1" x14ac:dyDescent="0.35"/>
    <row r="30159" s="62" customFormat="1" x14ac:dyDescent="0.35"/>
    <row r="30160" s="62" customFormat="1" x14ac:dyDescent="0.35"/>
    <row r="30161" s="62" customFormat="1" x14ac:dyDescent="0.35"/>
    <row r="30162" s="62" customFormat="1" x14ac:dyDescent="0.35"/>
    <row r="30163" s="62" customFormat="1" x14ac:dyDescent="0.35"/>
    <row r="30164" s="62" customFormat="1" x14ac:dyDescent="0.35"/>
    <row r="30165" s="62" customFormat="1" x14ac:dyDescent="0.35"/>
    <row r="30166" s="62" customFormat="1" x14ac:dyDescent="0.35"/>
    <row r="30167" s="62" customFormat="1" x14ac:dyDescent="0.35"/>
    <row r="30168" s="62" customFormat="1" x14ac:dyDescent="0.35"/>
    <row r="30169" s="62" customFormat="1" x14ac:dyDescent="0.35"/>
    <row r="30170" s="62" customFormat="1" x14ac:dyDescent="0.35"/>
    <row r="30171" s="62" customFormat="1" x14ac:dyDescent="0.35"/>
    <row r="30172" s="62" customFormat="1" x14ac:dyDescent="0.35"/>
    <row r="30173" s="62" customFormat="1" x14ac:dyDescent="0.35"/>
    <row r="30174" s="62" customFormat="1" x14ac:dyDescent="0.35"/>
    <row r="30175" s="62" customFormat="1" x14ac:dyDescent="0.35"/>
    <row r="30176" s="62" customFormat="1" x14ac:dyDescent="0.35"/>
    <row r="30177" s="62" customFormat="1" x14ac:dyDescent="0.35"/>
    <row r="30178" s="62" customFormat="1" x14ac:dyDescent="0.35"/>
    <row r="30179" s="62" customFormat="1" x14ac:dyDescent="0.35"/>
    <row r="30180" s="62" customFormat="1" x14ac:dyDescent="0.35"/>
    <row r="30181" s="62" customFormat="1" x14ac:dyDescent="0.35"/>
    <row r="30182" s="62" customFormat="1" x14ac:dyDescent="0.35"/>
    <row r="30183" s="62" customFormat="1" x14ac:dyDescent="0.35"/>
    <row r="30184" s="62" customFormat="1" x14ac:dyDescent="0.35"/>
    <row r="30185" s="62" customFormat="1" x14ac:dyDescent="0.35"/>
    <row r="30186" s="62" customFormat="1" x14ac:dyDescent="0.35"/>
    <row r="30187" s="62" customFormat="1" x14ac:dyDescent="0.35"/>
    <row r="30188" s="62" customFormat="1" x14ac:dyDescent="0.35"/>
    <row r="30189" s="62" customFormat="1" x14ac:dyDescent="0.35"/>
    <row r="30190" s="62" customFormat="1" x14ac:dyDescent="0.35"/>
    <row r="30191" s="62" customFormat="1" x14ac:dyDescent="0.35"/>
    <row r="30192" s="62" customFormat="1" x14ac:dyDescent="0.35"/>
    <row r="30193" s="62" customFormat="1" x14ac:dyDescent="0.35"/>
    <row r="30194" s="62" customFormat="1" x14ac:dyDescent="0.35"/>
    <row r="30195" s="62" customFormat="1" x14ac:dyDescent="0.35"/>
    <row r="30196" s="62" customFormat="1" x14ac:dyDescent="0.35"/>
    <row r="30197" s="62" customFormat="1" x14ac:dyDescent="0.35"/>
    <row r="30198" s="62" customFormat="1" x14ac:dyDescent="0.35"/>
    <row r="30199" s="62" customFormat="1" x14ac:dyDescent="0.35"/>
    <row r="30200" s="62" customFormat="1" x14ac:dyDescent="0.35"/>
    <row r="30201" s="62" customFormat="1" x14ac:dyDescent="0.35"/>
    <row r="30202" s="62" customFormat="1" x14ac:dyDescent="0.35"/>
    <row r="30203" s="62" customFormat="1" x14ac:dyDescent="0.35"/>
    <row r="30204" s="62" customFormat="1" x14ac:dyDescent="0.35"/>
    <row r="30205" s="62" customFormat="1" x14ac:dyDescent="0.35"/>
    <row r="30206" s="62" customFormat="1" x14ac:dyDescent="0.35"/>
    <row r="30207" s="62" customFormat="1" x14ac:dyDescent="0.35"/>
    <row r="30208" s="62" customFormat="1" x14ac:dyDescent="0.35"/>
    <row r="30209" s="62" customFormat="1" x14ac:dyDescent="0.35"/>
    <row r="30210" s="62" customFormat="1" x14ac:dyDescent="0.35"/>
    <row r="30211" s="62" customFormat="1" x14ac:dyDescent="0.35"/>
    <row r="30212" s="62" customFormat="1" x14ac:dyDescent="0.35"/>
    <row r="30213" s="62" customFormat="1" x14ac:dyDescent="0.35"/>
    <row r="30214" s="62" customFormat="1" x14ac:dyDescent="0.35"/>
    <row r="30215" s="62" customFormat="1" x14ac:dyDescent="0.35"/>
    <row r="30216" s="62" customFormat="1" x14ac:dyDescent="0.35"/>
    <row r="30217" s="62" customFormat="1" x14ac:dyDescent="0.35"/>
    <row r="30218" s="62" customFormat="1" x14ac:dyDescent="0.35"/>
    <row r="30219" s="62" customFormat="1" x14ac:dyDescent="0.35"/>
    <row r="30220" s="62" customFormat="1" x14ac:dyDescent="0.35"/>
    <row r="30221" s="62" customFormat="1" x14ac:dyDescent="0.35"/>
    <row r="30222" s="62" customFormat="1" x14ac:dyDescent="0.35"/>
    <row r="30223" s="62" customFormat="1" x14ac:dyDescent="0.35"/>
    <row r="30224" s="62" customFormat="1" x14ac:dyDescent="0.35"/>
    <row r="30225" s="62" customFormat="1" x14ac:dyDescent="0.35"/>
    <row r="30226" s="62" customFormat="1" x14ac:dyDescent="0.35"/>
    <row r="30227" s="62" customFormat="1" x14ac:dyDescent="0.35"/>
    <row r="30228" s="62" customFormat="1" x14ac:dyDescent="0.35"/>
    <row r="30229" s="62" customFormat="1" x14ac:dyDescent="0.35"/>
    <row r="30230" s="62" customFormat="1" x14ac:dyDescent="0.35"/>
    <row r="30231" s="62" customFormat="1" x14ac:dyDescent="0.35"/>
    <row r="30232" s="62" customFormat="1" x14ac:dyDescent="0.35"/>
    <row r="30233" s="62" customFormat="1" x14ac:dyDescent="0.35"/>
    <row r="30234" s="62" customFormat="1" x14ac:dyDescent="0.35"/>
    <row r="30235" s="62" customFormat="1" x14ac:dyDescent="0.35"/>
    <row r="30236" s="62" customFormat="1" x14ac:dyDescent="0.35"/>
    <row r="30237" s="62" customFormat="1" x14ac:dyDescent="0.35"/>
    <row r="30238" s="62" customFormat="1" x14ac:dyDescent="0.35"/>
    <row r="30239" s="62" customFormat="1" x14ac:dyDescent="0.35"/>
    <row r="30240" s="62" customFormat="1" x14ac:dyDescent="0.35"/>
    <row r="30241" s="62" customFormat="1" x14ac:dyDescent="0.35"/>
    <row r="30242" s="62" customFormat="1" x14ac:dyDescent="0.35"/>
    <row r="30243" s="62" customFormat="1" x14ac:dyDescent="0.35"/>
    <row r="30244" s="62" customFormat="1" x14ac:dyDescent="0.35"/>
    <row r="30245" s="62" customFormat="1" x14ac:dyDescent="0.35"/>
    <row r="30246" s="62" customFormat="1" x14ac:dyDescent="0.35"/>
    <row r="30247" s="62" customFormat="1" x14ac:dyDescent="0.35"/>
    <row r="30248" s="62" customFormat="1" x14ac:dyDescent="0.35"/>
    <row r="30249" s="62" customFormat="1" x14ac:dyDescent="0.35"/>
    <row r="30250" s="62" customFormat="1" x14ac:dyDescent="0.35"/>
    <row r="30251" s="62" customFormat="1" x14ac:dyDescent="0.35"/>
    <row r="30252" s="62" customFormat="1" x14ac:dyDescent="0.35"/>
    <row r="30253" s="62" customFormat="1" x14ac:dyDescent="0.35"/>
    <row r="30254" s="62" customFormat="1" x14ac:dyDescent="0.35"/>
    <row r="30255" s="62" customFormat="1" x14ac:dyDescent="0.35"/>
    <row r="30256" s="62" customFormat="1" x14ac:dyDescent="0.35"/>
    <row r="30257" s="62" customFormat="1" x14ac:dyDescent="0.35"/>
    <row r="30258" s="62" customFormat="1" x14ac:dyDescent="0.35"/>
    <row r="30259" s="62" customFormat="1" x14ac:dyDescent="0.35"/>
    <row r="30260" s="62" customFormat="1" x14ac:dyDescent="0.35"/>
    <row r="30261" s="62" customFormat="1" x14ac:dyDescent="0.35"/>
    <row r="30262" s="62" customFormat="1" x14ac:dyDescent="0.35"/>
    <row r="30263" s="62" customFormat="1" x14ac:dyDescent="0.35"/>
    <row r="30264" s="62" customFormat="1" x14ac:dyDescent="0.35"/>
    <row r="30265" s="62" customFormat="1" x14ac:dyDescent="0.35"/>
    <row r="30266" s="62" customFormat="1" x14ac:dyDescent="0.35"/>
    <row r="30267" s="62" customFormat="1" x14ac:dyDescent="0.35"/>
    <row r="30268" s="62" customFormat="1" x14ac:dyDescent="0.35"/>
    <row r="30269" s="62" customFormat="1" x14ac:dyDescent="0.35"/>
    <row r="30270" s="62" customFormat="1" x14ac:dyDescent="0.35"/>
    <row r="30271" s="62" customFormat="1" x14ac:dyDescent="0.35"/>
    <row r="30272" s="62" customFormat="1" x14ac:dyDescent="0.35"/>
    <row r="30273" s="62" customFormat="1" x14ac:dyDescent="0.35"/>
    <row r="30274" s="62" customFormat="1" x14ac:dyDescent="0.35"/>
    <row r="30275" s="62" customFormat="1" x14ac:dyDescent="0.35"/>
    <row r="30276" s="62" customFormat="1" x14ac:dyDescent="0.35"/>
    <row r="30277" s="62" customFormat="1" x14ac:dyDescent="0.35"/>
    <row r="30278" s="62" customFormat="1" x14ac:dyDescent="0.35"/>
    <row r="30279" s="62" customFormat="1" x14ac:dyDescent="0.35"/>
    <row r="30280" s="62" customFormat="1" x14ac:dyDescent="0.35"/>
    <row r="30281" s="62" customFormat="1" x14ac:dyDescent="0.35"/>
    <row r="30282" s="62" customFormat="1" x14ac:dyDescent="0.35"/>
    <row r="30283" s="62" customFormat="1" x14ac:dyDescent="0.35"/>
    <row r="30284" s="62" customFormat="1" x14ac:dyDescent="0.35"/>
    <row r="30285" s="62" customFormat="1" x14ac:dyDescent="0.35"/>
    <row r="30286" s="62" customFormat="1" x14ac:dyDescent="0.35"/>
    <row r="30287" s="62" customFormat="1" x14ac:dyDescent="0.35"/>
    <row r="30288" s="62" customFormat="1" x14ac:dyDescent="0.35"/>
    <row r="30289" s="62" customFormat="1" x14ac:dyDescent="0.35"/>
    <row r="30290" s="62" customFormat="1" x14ac:dyDescent="0.35"/>
    <row r="30291" s="62" customFormat="1" x14ac:dyDescent="0.35"/>
    <row r="30292" s="62" customFormat="1" x14ac:dyDescent="0.35"/>
    <row r="30293" s="62" customFormat="1" x14ac:dyDescent="0.35"/>
    <row r="30294" s="62" customFormat="1" x14ac:dyDescent="0.35"/>
    <row r="30295" s="62" customFormat="1" x14ac:dyDescent="0.35"/>
    <row r="30296" s="62" customFormat="1" x14ac:dyDescent="0.35"/>
    <row r="30297" s="62" customFormat="1" x14ac:dyDescent="0.35"/>
    <row r="30298" s="62" customFormat="1" x14ac:dyDescent="0.35"/>
    <row r="30299" s="62" customFormat="1" x14ac:dyDescent="0.35"/>
    <row r="30300" s="62" customFormat="1" x14ac:dyDescent="0.35"/>
    <row r="30301" s="62" customFormat="1" x14ac:dyDescent="0.35"/>
    <row r="30302" s="62" customFormat="1" x14ac:dyDescent="0.35"/>
    <row r="30303" s="62" customFormat="1" x14ac:dyDescent="0.35"/>
    <row r="30304" s="62" customFormat="1" x14ac:dyDescent="0.35"/>
    <row r="30305" s="62" customFormat="1" x14ac:dyDescent="0.35"/>
    <row r="30306" s="62" customFormat="1" x14ac:dyDescent="0.35"/>
    <row r="30307" s="62" customFormat="1" x14ac:dyDescent="0.35"/>
    <row r="30308" s="62" customFormat="1" x14ac:dyDescent="0.35"/>
    <row r="30309" s="62" customFormat="1" x14ac:dyDescent="0.35"/>
    <row r="30310" s="62" customFormat="1" x14ac:dyDescent="0.35"/>
    <row r="30311" s="62" customFormat="1" x14ac:dyDescent="0.35"/>
    <row r="30312" s="62" customFormat="1" x14ac:dyDescent="0.35"/>
    <row r="30313" s="62" customFormat="1" x14ac:dyDescent="0.35"/>
    <row r="30314" s="62" customFormat="1" x14ac:dyDescent="0.35"/>
    <row r="30315" s="62" customFormat="1" x14ac:dyDescent="0.35"/>
    <row r="30316" s="62" customFormat="1" x14ac:dyDescent="0.35"/>
    <row r="30317" s="62" customFormat="1" x14ac:dyDescent="0.35"/>
    <row r="30318" s="62" customFormat="1" x14ac:dyDescent="0.35"/>
    <row r="30319" s="62" customFormat="1" x14ac:dyDescent="0.35"/>
    <row r="30320" s="62" customFormat="1" x14ac:dyDescent="0.35"/>
    <row r="30321" s="62" customFormat="1" x14ac:dyDescent="0.35"/>
    <row r="30322" s="62" customFormat="1" x14ac:dyDescent="0.35"/>
    <row r="30323" s="62" customFormat="1" x14ac:dyDescent="0.35"/>
    <row r="30324" s="62" customFormat="1" x14ac:dyDescent="0.35"/>
    <row r="30325" s="62" customFormat="1" x14ac:dyDescent="0.35"/>
    <row r="30326" s="62" customFormat="1" x14ac:dyDescent="0.35"/>
    <row r="30327" s="62" customFormat="1" x14ac:dyDescent="0.35"/>
    <row r="30328" s="62" customFormat="1" x14ac:dyDescent="0.35"/>
    <row r="30329" s="62" customFormat="1" x14ac:dyDescent="0.35"/>
    <row r="30330" s="62" customFormat="1" x14ac:dyDescent="0.35"/>
    <row r="30331" s="62" customFormat="1" x14ac:dyDescent="0.35"/>
    <row r="30332" s="62" customFormat="1" x14ac:dyDescent="0.35"/>
    <row r="30333" s="62" customFormat="1" x14ac:dyDescent="0.35"/>
    <row r="30334" s="62" customFormat="1" x14ac:dyDescent="0.35"/>
    <row r="30335" s="62" customFormat="1" x14ac:dyDescent="0.35"/>
    <row r="30336" s="62" customFormat="1" x14ac:dyDescent="0.35"/>
    <row r="30337" s="62" customFormat="1" x14ac:dyDescent="0.35"/>
    <row r="30338" s="62" customFormat="1" x14ac:dyDescent="0.35"/>
    <row r="30339" s="62" customFormat="1" x14ac:dyDescent="0.35"/>
    <row r="30340" s="62" customFormat="1" x14ac:dyDescent="0.35"/>
    <row r="30341" s="62" customFormat="1" x14ac:dyDescent="0.35"/>
    <row r="30342" s="62" customFormat="1" x14ac:dyDescent="0.35"/>
    <row r="30343" s="62" customFormat="1" x14ac:dyDescent="0.35"/>
    <row r="30344" s="62" customFormat="1" x14ac:dyDescent="0.35"/>
    <row r="30345" s="62" customFormat="1" x14ac:dyDescent="0.35"/>
    <row r="30346" s="62" customFormat="1" x14ac:dyDescent="0.35"/>
    <row r="30347" s="62" customFormat="1" x14ac:dyDescent="0.35"/>
    <row r="30348" s="62" customFormat="1" x14ac:dyDescent="0.35"/>
    <row r="30349" s="62" customFormat="1" x14ac:dyDescent="0.35"/>
    <row r="30350" s="62" customFormat="1" x14ac:dyDescent="0.35"/>
    <row r="30351" s="62" customFormat="1" x14ac:dyDescent="0.35"/>
    <row r="30352" s="62" customFormat="1" x14ac:dyDescent="0.35"/>
    <row r="30353" s="62" customFormat="1" x14ac:dyDescent="0.35"/>
    <row r="30354" s="62" customFormat="1" x14ac:dyDescent="0.35"/>
    <row r="30355" s="62" customFormat="1" x14ac:dyDescent="0.35"/>
    <row r="30356" s="62" customFormat="1" x14ac:dyDescent="0.35"/>
    <row r="30357" s="62" customFormat="1" x14ac:dyDescent="0.35"/>
    <row r="30358" s="62" customFormat="1" x14ac:dyDescent="0.35"/>
    <row r="30359" s="62" customFormat="1" x14ac:dyDescent="0.35"/>
    <row r="30360" s="62" customFormat="1" x14ac:dyDescent="0.35"/>
    <row r="30361" s="62" customFormat="1" x14ac:dyDescent="0.35"/>
    <row r="30362" s="62" customFormat="1" x14ac:dyDescent="0.35"/>
    <row r="30363" s="62" customFormat="1" x14ac:dyDescent="0.35"/>
    <row r="30364" s="62" customFormat="1" x14ac:dyDescent="0.35"/>
    <row r="30365" s="62" customFormat="1" x14ac:dyDescent="0.35"/>
    <row r="30366" s="62" customFormat="1" x14ac:dyDescent="0.35"/>
    <row r="30367" s="62" customFormat="1" x14ac:dyDescent="0.35"/>
    <row r="30368" s="62" customFormat="1" x14ac:dyDescent="0.35"/>
    <row r="30369" s="62" customFormat="1" x14ac:dyDescent="0.35"/>
    <row r="30370" s="62" customFormat="1" x14ac:dyDescent="0.35"/>
    <row r="30371" s="62" customFormat="1" x14ac:dyDescent="0.35"/>
    <row r="30372" s="62" customFormat="1" x14ac:dyDescent="0.35"/>
    <row r="30373" s="62" customFormat="1" x14ac:dyDescent="0.35"/>
    <row r="30374" s="62" customFormat="1" x14ac:dyDescent="0.35"/>
    <row r="30375" s="62" customFormat="1" x14ac:dyDescent="0.35"/>
    <row r="30376" s="62" customFormat="1" x14ac:dyDescent="0.35"/>
    <row r="30377" s="62" customFormat="1" x14ac:dyDescent="0.35"/>
    <row r="30378" s="62" customFormat="1" x14ac:dyDescent="0.35"/>
    <row r="30379" s="62" customFormat="1" x14ac:dyDescent="0.35"/>
    <row r="30380" s="62" customFormat="1" x14ac:dyDescent="0.35"/>
    <row r="30381" s="62" customFormat="1" x14ac:dyDescent="0.35"/>
    <row r="30382" s="62" customFormat="1" x14ac:dyDescent="0.35"/>
    <row r="30383" s="62" customFormat="1" x14ac:dyDescent="0.35"/>
    <row r="30384" s="62" customFormat="1" x14ac:dyDescent="0.35"/>
    <row r="30385" s="62" customFormat="1" x14ac:dyDescent="0.35"/>
    <row r="30386" s="62" customFormat="1" x14ac:dyDescent="0.35"/>
    <row r="30387" s="62" customFormat="1" x14ac:dyDescent="0.35"/>
    <row r="30388" s="62" customFormat="1" x14ac:dyDescent="0.35"/>
    <row r="30389" s="62" customFormat="1" x14ac:dyDescent="0.35"/>
    <row r="30390" s="62" customFormat="1" x14ac:dyDescent="0.35"/>
    <row r="30391" s="62" customFormat="1" x14ac:dyDescent="0.35"/>
    <row r="30392" s="62" customFormat="1" x14ac:dyDescent="0.35"/>
    <row r="30393" s="62" customFormat="1" x14ac:dyDescent="0.35"/>
    <row r="30394" s="62" customFormat="1" x14ac:dyDescent="0.35"/>
    <row r="30395" s="62" customFormat="1" x14ac:dyDescent="0.35"/>
    <row r="30396" s="62" customFormat="1" x14ac:dyDescent="0.35"/>
    <row r="30397" s="62" customFormat="1" x14ac:dyDescent="0.35"/>
    <row r="30398" s="62" customFormat="1" x14ac:dyDescent="0.35"/>
    <row r="30399" s="62" customFormat="1" x14ac:dyDescent="0.35"/>
    <row r="30400" s="62" customFormat="1" x14ac:dyDescent="0.35"/>
    <row r="30401" s="62" customFormat="1" x14ac:dyDescent="0.35"/>
    <row r="30402" s="62" customFormat="1" x14ac:dyDescent="0.35"/>
    <row r="30403" s="62" customFormat="1" x14ac:dyDescent="0.35"/>
    <row r="30404" s="62" customFormat="1" x14ac:dyDescent="0.35"/>
    <row r="30405" s="62" customFormat="1" x14ac:dyDescent="0.35"/>
    <row r="30406" s="62" customFormat="1" x14ac:dyDescent="0.35"/>
    <row r="30407" s="62" customFormat="1" x14ac:dyDescent="0.35"/>
    <row r="30408" s="62" customFormat="1" x14ac:dyDescent="0.35"/>
    <row r="30409" s="62" customFormat="1" x14ac:dyDescent="0.35"/>
    <row r="30410" s="62" customFormat="1" x14ac:dyDescent="0.35"/>
    <row r="30411" s="62" customFormat="1" x14ac:dyDescent="0.35"/>
    <row r="30412" s="62" customFormat="1" x14ac:dyDescent="0.35"/>
    <row r="30413" s="62" customFormat="1" x14ac:dyDescent="0.35"/>
    <row r="30414" s="62" customFormat="1" x14ac:dyDescent="0.35"/>
    <row r="30415" s="62" customFormat="1" x14ac:dyDescent="0.35"/>
    <row r="30416" s="62" customFormat="1" x14ac:dyDescent="0.35"/>
    <row r="30417" s="62" customFormat="1" x14ac:dyDescent="0.35"/>
    <row r="30418" s="62" customFormat="1" x14ac:dyDescent="0.35"/>
    <row r="30419" s="62" customFormat="1" x14ac:dyDescent="0.35"/>
    <row r="30420" s="62" customFormat="1" x14ac:dyDescent="0.35"/>
    <row r="30421" s="62" customFormat="1" x14ac:dyDescent="0.35"/>
    <row r="30422" s="62" customFormat="1" x14ac:dyDescent="0.35"/>
    <row r="30423" s="62" customFormat="1" x14ac:dyDescent="0.35"/>
    <row r="30424" s="62" customFormat="1" x14ac:dyDescent="0.35"/>
    <row r="30425" s="62" customFormat="1" x14ac:dyDescent="0.35"/>
    <row r="30426" s="62" customFormat="1" x14ac:dyDescent="0.35"/>
    <row r="30427" s="62" customFormat="1" x14ac:dyDescent="0.35"/>
    <row r="30428" s="62" customFormat="1" x14ac:dyDescent="0.35"/>
    <row r="30429" s="62" customFormat="1" x14ac:dyDescent="0.35"/>
    <row r="30430" s="62" customFormat="1" x14ac:dyDescent="0.35"/>
    <row r="30431" s="62" customFormat="1" x14ac:dyDescent="0.35"/>
    <row r="30432" s="62" customFormat="1" x14ac:dyDescent="0.35"/>
    <row r="30433" s="62" customFormat="1" x14ac:dyDescent="0.35"/>
    <row r="30434" s="62" customFormat="1" x14ac:dyDescent="0.35"/>
    <row r="30435" s="62" customFormat="1" x14ac:dyDescent="0.35"/>
    <row r="30436" s="62" customFormat="1" x14ac:dyDescent="0.35"/>
    <row r="30437" s="62" customFormat="1" x14ac:dyDescent="0.35"/>
    <row r="30438" s="62" customFormat="1" x14ac:dyDescent="0.35"/>
    <row r="30439" s="62" customFormat="1" x14ac:dyDescent="0.35"/>
    <row r="30440" s="62" customFormat="1" x14ac:dyDescent="0.35"/>
    <row r="30441" s="62" customFormat="1" x14ac:dyDescent="0.35"/>
    <row r="30442" s="62" customFormat="1" x14ac:dyDescent="0.35"/>
    <row r="30443" s="62" customFormat="1" x14ac:dyDescent="0.35"/>
    <row r="30444" s="62" customFormat="1" x14ac:dyDescent="0.35"/>
    <row r="30445" s="62" customFormat="1" x14ac:dyDescent="0.35"/>
    <row r="30446" s="62" customFormat="1" x14ac:dyDescent="0.35"/>
    <row r="30447" s="62" customFormat="1" x14ac:dyDescent="0.35"/>
    <row r="30448" s="62" customFormat="1" x14ac:dyDescent="0.35"/>
    <row r="30449" s="62" customFormat="1" x14ac:dyDescent="0.35"/>
    <row r="30450" s="62" customFormat="1" x14ac:dyDescent="0.35"/>
    <row r="30451" s="62" customFormat="1" x14ac:dyDescent="0.35"/>
    <row r="30452" s="62" customFormat="1" x14ac:dyDescent="0.35"/>
    <row r="30453" s="62" customFormat="1" x14ac:dyDescent="0.35"/>
    <row r="30454" s="62" customFormat="1" x14ac:dyDescent="0.35"/>
    <row r="30455" s="62" customFormat="1" x14ac:dyDescent="0.35"/>
    <row r="30456" s="62" customFormat="1" x14ac:dyDescent="0.35"/>
    <row r="30457" s="62" customFormat="1" x14ac:dyDescent="0.35"/>
    <row r="30458" s="62" customFormat="1" x14ac:dyDescent="0.35"/>
    <row r="30459" s="62" customFormat="1" x14ac:dyDescent="0.35"/>
    <row r="30460" s="62" customFormat="1" x14ac:dyDescent="0.35"/>
    <row r="30461" s="62" customFormat="1" x14ac:dyDescent="0.35"/>
    <row r="30462" s="62" customFormat="1" x14ac:dyDescent="0.35"/>
    <row r="30463" s="62" customFormat="1" x14ac:dyDescent="0.35"/>
    <row r="30464" s="62" customFormat="1" x14ac:dyDescent="0.35"/>
    <row r="30465" s="62" customFormat="1" x14ac:dyDescent="0.35"/>
    <row r="30466" s="62" customFormat="1" x14ac:dyDescent="0.35"/>
    <row r="30467" s="62" customFormat="1" x14ac:dyDescent="0.35"/>
    <row r="30468" s="62" customFormat="1" x14ac:dyDescent="0.35"/>
    <row r="30469" s="62" customFormat="1" x14ac:dyDescent="0.35"/>
    <row r="30470" s="62" customFormat="1" x14ac:dyDescent="0.35"/>
    <row r="30471" s="62" customFormat="1" x14ac:dyDescent="0.35"/>
    <row r="30472" s="62" customFormat="1" x14ac:dyDescent="0.35"/>
    <row r="30473" s="62" customFormat="1" x14ac:dyDescent="0.35"/>
    <row r="30474" s="62" customFormat="1" x14ac:dyDescent="0.35"/>
    <row r="30475" s="62" customFormat="1" x14ac:dyDescent="0.35"/>
    <row r="30476" s="62" customFormat="1" x14ac:dyDescent="0.35"/>
    <row r="30477" s="62" customFormat="1" x14ac:dyDescent="0.35"/>
    <row r="30478" s="62" customFormat="1" x14ac:dyDescent="0.35"/>
    <row r="30479" s="62" customFormat="1" x14ac:dyDescent="0.35"/>
    <row r="30480" s="62" customFormat="1" x14ac:dyDescent="0.35"/>
    <row r="30481" s="62" customFormat="1" x14ac:dyDescent="0.35"/>
    <row r="30482" s="62" customFormat="1" x14ac:dyDescent="0.35"/>
    <row r="30483" s="62" customFormat="1" x14ac:dyDescent="0.35"/>
    <row r="30484" s="62" customFormat="1" x14ac:dyDescent="0.35"/>
    <row r="30485" s="62" customFormat="1" x14ac:dyDescent="0.35"/>
    <row r="30486" s="62" customFormat="1" x14ac:dyDescent="0.35"/>
    <row r="30487" s="62" customFormat="1" x14ac:dyDescent="0.35"/>
    <row r="30488" s="62" customFormat="1" x14ac:dyDescent="0.35"/>
    <row r="30489" s="62" customFormat="1" x14ac:dyDescent="0.35"/>
    <row r="30490" s="62" customFormat="1" x14ac:dyDescent="0.35"/>
    <row r="30491" s="62" customFormat="1" x14ac:dyDescent="0.35"/>
    <row r="30492" s="62" customFormat="1" x14ac:dyDescent="0.35"/>
    <row r="30493" s="62" customFormat="1" x14ac:dyDescent="0.35"/>
    <row r="30494" s="62" customFormat="1" x14ac:dyDescent="0.35"/>
    <row r="30495" s="62" customFormat="1" x14ac:dyDescent="0.35"/>
    <row r="30496" s="62" customFormat="1" x14ac:dyDescent="0.35"/>
    <row r="30497" s="62" customFormat="1" x14ac:dyDescent="0.35"/>
    <row r="30498" s="62" customFormat="1" x14ac:dyDescent="0.35"/>
    <row r="30499" s="62" customFormat="1" x14ac:dyDescent="0.35"/>
    <row r="30500" s="62" customFormat="1" x14ac:dyDescent="0.35"/>
    <row r="30501" s="62" customFormat="1" x14ac:dyDescent="0.35"/>
    <row r="30502" s="62" customFormat="1" x14ac:dyDescent="0.35"/>
    <row r="30503" s="62" customFormat="1" x14ac:dyDescent="0.35"/>
    <row r="30504" s="62" customFormat="1" x14ac:dyDescent="0.35"/>
    <row r="30505" s="62" customFormat="1" x14ac:dyDescent="0.35"/>
    <row r="30506" s="62" customFormat="1" x14ac:dyDescent="0.35"/>
    <row r="30507" s="62" customFormat="1" x14ac:dyDescent="0.35"/>
    <row r="30508" s="62" customFormat="1" x14ac:dyDescent="0.35"/>
    <row r="30509" s="62" customFormat="1" x14ac:dyDescent="0.35"/>
    <row r="30510" s="62" customFormat="1" x14ac:dyDescent="0.35"/>
    <row r="30511" s="62" customFormat="1" x14ac:dyDescent="0.35"/>
    <row r="30512" s="62" customFormat="1" x14ac:dyDescent="0.35"/>
    <row r="30513" s="62" customFormat="1" x14ac:dyDescent="0.35"/>
    <row r="30514" s="62" customFormat="1" x14ac:dyDescent="0.35"/>
    <row r="30515" s="62" customFormat="1" x14ac:dyDescent="0.35"/>
    <row r="30516" s="62" customFormat="1" x14ac:dyDescent="0.35"/>
    <row r="30517" s="62" customFormat="1" x14ac:dyDescent="0.35"/>
    <row r="30518" s="62" customFormat="1" x14ac:dyDescent="0.35"/>
    <row r="30519" s="62" customFormat="1" x14ac:dyDescent="0.35"/>
    <row r="30520" s="62" customFormat="1" x14ac:dyDescent="0.35"/>
    <row r="30521" s="62" customFormat="1" x14ac:dyDescent="0.35"/>
    <row r="30522" s="62" customFormat="1" x14ac:dyDescent="0.35"/>
    <row r="30523" s="62" customFormat="1" x14ac:dyDescent="0.35"/>
    <row r="30524" s="62" customFormat="1" x14ac:dyDescent="0.35"/>
    <row r="30525" s="62" customFormat="1" x14ac:dyDescent="0.35"/>
    <row r="30526" s="62" customFormat="1" x14ac:dyDescent="0.35"/>
    <row r="30527" s="62" customFormat="1" x14ac:dyDescent="0.35"/>
    <row r="30528" s="62" customFormat="1" x14ac:dyDescent="0.35"/>
    <row r="30529" s="62" customFormat="1" x14ac:dyDescent="0.35"/>
    <row r="30530" s="62" customFormat="1" x14ac:dyDescent="0.35"/>
    <row r="30531" s="62" customFormat="1" x14ac:dyDescent="0.35"/>
    <row r="30532" s="62" customFormat="1" x14ac:dyDescent="0.35"/>
    <row r="30533" s="62" customFormat="1" x14ac:dyDescent="0.35"/>
    <row r="30534" s="62" customFormat="1" x14ac:dyDescent="0.35"/>
    <row r="30535" s="62" customFormat="1" x14ac:dyDescent="0.35"/>
    <row r="30536" s="62" customFormat="1" x14ac:dyDescent="0.35"/>
    <row r="30537" s="62" customFormat="1" x14ac:dyDescent="0.35"/>
    <row r="30538" s="62" customFormat="1" x14ac:dyDescent="0.35"/>
    <row r="30539" s="62" customFormat="1" x14ac:dyDescent="0.35"/>
    <row r="30540" s="62" customFormat="1" x14ac:dyDescent="0.35"/>
    <row r="30541" s="62" customFormat="1" x14ac:dyDescent="0.35"/>
    <row r="30542" s="62" customFormat="1" x14ac:dyDescent="0.35"/>
    <row r="30543" s="62" customFormat="1" x14ac:dyDescent="0.35"/>
    <row r="30544" s="62" customFormat="1" x14ac:dyDescent="0.35"/>
    <row r="30545" s="62" customFormat="1" x14ac:dyDescent="0.35"/>
    <row r="30546" s="62" customFormat="1" x14ac:dyDescent="0.35"/>
    <row r="30547" s="62" customFormat="1" x14ac:dyDescent="0.35"/>
    <row r="30548" s="62" customFormat="1" x14ac:dyDescent="0.35"/>
    <row r="30549" s="62" customFormat="1" x14ac:dyDescent="0.35"/>
    <row r="30550" s="62" customFormat="1" x14ac:dyDescent="0.35"/>
    <row r="30551" s="62" customFormat="1" x14ac:dyDescent="0.35"/>
    <row r="30552" s="62" customFormat="1" x14ac:dyDescent="0.35"/>
    <row r="30553" s="62" customFormat="1" x14ac:dyDescent="0.35"/>
    <row r="30554" s="62" customFormat="1" x14ac:dyDescent="0.35"/>
    <row r="30555" s="62" customFormat="1" x14ac:dyDescent="0.35"/>
    <row r="30556" s="62" customFormat="1" x14ac:dyDescent="0.35"/>
    <row r="30557" s="62" customFormat="1" x14ac:dyDescent="0.35"/>
    <row r="30558" s="62" customFormat="1" x14ac:dyDescent="0.35"/>
    <row r="30559" s="62" customFormat="1" x14ac:dyDescent="0.35"/>
    <row r="30560" s="62" customFormat="1" x14ac:dyDescent="0.35"/>
    <row r="30561" s="62" customFormat="1" x14ac:dyDescent="0.35"/>
    <row r="30562" s="62" customFormat="1" x14ac:dyDescent="0.35"/>
    <row r="30563" s="62" customFormat="1" x14ac:dyDescent="0.35"/>
    <row r="30564" s="62" customFormat="1" x14ac:dyDescent="0.35"/>
    <row r="30565" s="62" customFormat="1" x14ac:dyDescent="0.35"/>
    <row r="30566" s="62" customFormat="1" x14ac:dyDescent="0.35"/>
    <row r="30567" s="62" customFormat="1" x14ac:dyDescent="0.35"/>
    <row r="30568" s="62" customFormat="1" x14ac:dyDescent="0.35"/>
    <row r="30569" s="62" customFormat="1" x14ac:dyDescent="0.35"/>
    <row r="30570" s="62" customFormat="1" x14ac:dyDescent="0.35"/>
    <row r="30571" s="62" customFormat="1" x14ac:dyDescent="0.35"/>
    <row r="30572" s="62" customFormat="1" x14ac:dyDescent="0.35"/>
    <row r="30573" s="62" customFormat="1" x14ac:dyDescent="0.35"/>
    <row r="30574" s="62" customFormat="1" x14ac:dyDescent="0.35"/>
    <row r="30575" s="62" customFormat="1" x14ac:dyDescent="0.35"/>
    <row r="30576" s="62" customFormat="1" x14ac:dyDescent="0.35"/>
    <row r="30577" s="62" customFormat="1" x14ac:dyDescent="0.35"/>
    <row r="30578" s="62" customFormat="1" x14ac:dyDescent="0.35"/>
    <row r="30579" s="62" customFormat="1" x14ac:dyDescent="0.35"/>
    <row r="30580" s="62" customFormat="1" x14ac:dyDescent="0.35"/>
    <row r="30581" s="62" customFormat="1" x14ac:dyDescent="0.35"/>
    <row r="30582" s="62" customFormat="1" x14ac:dyDescent="0.35"/>
    <row r="30583" s="62" customFormat="1" x14ac:dyDescent="0.35"/>
    <row r="30584" s="62" customFormat="1" x14ac:dyDescent="0.35"/>
    <row r="30585" s="62" customFormat="1" x14ac:dyDescent="0.35"/>
    <row r="30586" s="62" customFormat="1" x14ac:dyDescent="0.35"/>
    <row r="30587" s="62" customFormat="1" x14ac:dyDescent="0.35"/>
    <row r="30588" s="62" customFormat="1" x14ac:dyDescent="0.35"/>
    <row r="30589" s="62" customFormat="1" x14ac:dyDescent="0.35"/>
    <row r="30590" s="62" customFormat="1" x14ac:dyDescent="0.35"/>
    <row r="30591" s="62" customFormat="1" x14ac:dyDescent="0.35"/>
    <row r="30592" s="62" customFormat="1" x14ac:dyDescent="0.35"/>
    <row r="30593" s="62" customFormat="1" x14ac:dyDescent="0.35"/>
    <row r="30594" s="62" customFormat="1" x14ac:dyDescent="0.35"/>
    <row r="30595" s="62" customFormat="1" x14ac:dyDescent="0.35"/>
    <row r="30596" s="62" customFormat="1" x14ac:dyDescent="0.35"/>
    <row r="30597" s="62" customFormat="1" x14ac:dyDescent="0.35"/>
    <row r="30598" s="62" customFormat="1" x14ac:dyDescent="0.35"/>
    <row r="30599" s="62" customFormat="1" x14ac:dyDescent="0.35"/>
    <row r="30600" s="62" customFormat="1" x14ac:dyDescent="0.35"/>
    <row r="30601" s="62" customFormat="1" x14ac:dyDescent="0.35"/>
    <row r="30602" s="62" customFormat="1" x14ac:dyDescent="0.35"/>
    <row r="30603" s="62" customFormat="1" x14ac:dyDescent="0.35"/>
    <row r="30604" s="62" customFormat="1" x14ac:dyDescent="0.35"/>
    <row r="30605" s="62" customFormat="1" x14ac:dyDescent="0.35"/>
    <row r="30606" s="62" customFormat="1" x14ac:dyDescent="0.35"/>
    <row r="30607" s="62" customFormat="1" x14ac:dyDescent="0.35"/>
    <row r="30608" s="62" customFormat="1" x14ac:dyDescent="0.35"/>
    <row r="30609" s="62" customFormat="1" x14ac:dyDescent="0.35"/>
    <row r="30610" s="62" customFormat="1" x14ac:dyDescent="0.35"/>
    <row r="30611" s="62" customFormat="1" x14ac:dyDescent="0.35"/>
    <row r="30612" s="62" customFormat="1" x14ac:dyDescent="0.35"/>
    <row r="30613" s="62" customFormat="1" x14ac:dyDescent="0.35"/>
    <row r="30614" s="62" customFormat="1" x14ac:dyDescent="0.35"/>
    <row r="30615" s="62" customFormat="1" x14ac:dyDescent="0.35"/>
    <row r="30616" s="62" customFormat="1" x14ac:dyDescent="0.35"/>
    <row r="30617" s="62" customFormat="1" x14ac:dyDescent="0.35"/>
    <row r="30618" s="62" customFormat="1" x14ac:dyDescent="0.35"/>
    <row r="30619" s="62" customFormat="1" x14ac:dyDescent="0.35"/>
    <row r="30620" s="62" customFormat="1" x14ac:dyDescent="0.35"/>
    <row r="30621" s="62" customFormat="1" x14ac:dyDescent="0.35"/>
    <row r="30622" s="62" customFormat="1" x14ac:dyDescent="0.35"/>
    <row r="30623" s="62" customFormat="1" x14ac:dyDescent="0.35"/>
    <row r="30624" s="62" customFormat="1" x14ac:dyDescent="0.35"/>
    <row r="30625" s="62" customFormat="1" x14ac:dyDescent="0.35"/>
    <row r="30626" s="62" customFormat="1" x14ac:dyDescent="0.35"/>
    <row r="30627" s="62" customFormat="1" x14ac:dyDescent="0.35"/>
    <row r="30628" s="62" customFormat="1" x14ac:dyDescent="0.35"/>
    <row r="30629" s="62" customFormat="1" x14ac:dyDescent="0.35"/>
    <row r="30630" s="62" customFormat="1" x14ac:dyDescent="0.35"/>
    <row r="30631" s="62" customFormat="1" x14ac:dyDescent="0.35"/>
    <row r="30632" s="62" customFormat="1" x14ac:dyDescent="0.35"/>
    <row r="30633" s="62" customFormat="1" x14ac:dyDescent="0.35"/>
    <row r="30634" s="62" customFormat="1" x14ac:dyDescent="0.35"/>
    <row r="30635" s="62" customFormat="1" x14ac:dyDescent="0.35"/>
    <row r="30636" s="62" customFormat="1" x14ac:dyDescent="0.35"/>
    <row r="30637" s="62" customFormat="1" x14ac:dyDescent="0.35"/>
    <row r="30638" s="62" customFormat="1" x14ac:dyDescent="0.35"/>
    <row r="30639" s="62" customFormat="1" x14ac:dyDescent="0.35"/>
    <row r="30640" s="62" customFormat="1" x14ac:dyDescent="0.35"/>
    <row r="30641" s="62" customFormat="1" x14ac:dyDescent="0.35"/>
    <row r="30642" s="62" customFormat="1" x14ac:dyDescent="0.35"/>
    <row r="30643" s="62" customFormat="1" x14ac:dyDescent="0.35"/>
    <row r="30644" s="62" customFormat="1" x14ac:dyDescent="0.35"/>
    <row r="30645" s="62" customFormat="1" x14ac:dyDescent="0.35"/>
    <row r="30646" s="62" customFormat="1" x14ac:dyDescent="0.35"/>
    <row r="30647" s="62" customFormat="1" x14ac:dyDescent="0.35"/>
    <row r="30648" s="62" customFormat="1" x14ac:dyDescent="0.35"/>
    <row r="30649" s="62" customFormat="1" x14ac:dyDescent="0.35"/>
    <row r="30650" s="62" customFormat="1" x14ac:dyDescent="0.35"/>
    <row r="30651" s="62" customFormat="1" x14ac:dyDescent="0.35"/>
    <row r="30652" s="62" customFormat="1" x14ac:dyDescent="0.35"/>
    <row r="30653" s="62" customFormat="1" x14ac:dyDescent="0.35"/>
    <row r="30654" s="62" customFormat="1" x14ac:dyDescent="0.35"/>
    <row r="30655" s="62" customFormat="1" x14ac:dyDescent="0.35"/>
    <row r="30656" s="62" customFormat="1" x14ac:dyDescent="0.35"/>
    <row r="30657" s="62" customFormat="1" x14ac:dyDescent="0.35"/>
    <row r="30658" s="62" customFormat="1" x14ac:dyDescent="0.35"/>
    <row r="30659" s="62" customFormat="1" x14ac:dyDescent="0.35"/>
    <row r="30660" s="62" customFormat="1" x14ac:dyDescent="0.35"/>
    <row r="30661" s="62" customFormat="1" x14ac:dyDescent="0.35"/>
    <row r="30662" s="62" customFormat="1" x14ac:dyDescent="0.35"/>
    <row r="30663" s="62" customFormat="1" x14ac:dyDescent="0.35"/>
    <row r="30664" s="62" customFormat="1" x14ac:dyDescent="0.35"/>
    <row r="30665" s="62" customFormat="1" x14ac:dyDescent="0.35"/>
    <row r="30666" s="62" customFormat="1" x14ac:dyDescent="0.35"/>
    <row r="30667" s="62" customFormat="1" x14ac:dyDescent="0.35"/>
    <row r="30668" s="62" customFormat="1" x14ac:dyDescent="0.35"/>
    <row r="30669" s="62" customFormat="1" x14ac:dyDescent="0.35"/>
    <row r="30670" s="62" customFormat="1" x14ac:dyDescent="0.35"/>
    <row r="30671" s="62" customFormat="1" x14ac:dyDescent="0.35"/>
    <row r="30672" s="62" customFormat="1" x14ac:dyDescent="0.35"/>
    <row r="30673" s="62" customFormat="1" x14ac:dyDescent="0.35"/>
    <row r="30674" s="62" customFormat="1" x14ac:dyDescent="0.35"/>
    <row r="30675" s="62" customFormat="1" x14ac:dyDescent="0.35"/>
    <row r="30676" s="62" customFormat="1" x14ac:dyDescent="0.35"/>
    <row r="30677" s="62" customFormat="1" x14ac:dyDescent="0.35"/>
    <row r="30678" s="62" customFormat="1" x14ac:dyDescent="0.35"/>
    <row r="30679" s="62" customFormat="1" x14ac:dyDescent="0.35"/>
    <row r="30680" s="62" customFormat="1" x14ac:dyDescent="0.35"/>
    <row r="30681" s="62" customFormat="1" x14ac:dyDescent="0.35"/>
    <row r="30682" s="62" customFormat="1" x14ac:dyDescent="0.35"/>
    <row r="30683" s="62" customFormat="1" x14ac:dyDescent="0.35"/>
    <row r="30684" s="62" customFormat="1" x14ac:dyDescent="0.35"/>
    <row r="30685" s="62" customFormat="1" x14ac:dyDescent="0.35"/>
    <row r="30686" s="62" customFormat="1" x14ac:dyDescent="0.35"/>
    <row r="30687" s="62" customFormat="1" x14ac:dyDescent="0.35"/>
    <row r="30688" s="62" customFormat="1" x14ac:dyDescent="0.35"/>
    <row r="30689" s="62" customFormat="1" x14ac:dyDescent="0.35"/>
    <row r="30690" s="62" customFormat="1" x14ac:dyDescent="0.35"/>
    <row r="30691" s="62" customFormat="1" x14ac:dyDescent="0.35"/>
    <row r="30692" s="62" customFormat="1" x14ac:dyDescent="0.35"/>
    <row r="30693" s="62" customFormat="1" x14ac:dyDescent="0.35"/>
    <row r="30694" s="62" customFormat="1" x14ac:dyDescent="0.35"/>
    <row r="30695" s="62" customFormat="1" x14ac:dyDescent="0.35"/>
    <row r="30696" s="62" customFormat="1" x14ac:dyDescent="0.35"/>
    <row r="30697" s="62" customFormat="1" x14ac:dyDescent="0.35"/>
    <row r="30698" s="62" customFormat="1" x14ac:dyDescent="0.35"/>
    <row r="30699" s="62" customFormat="1" x14ac:dyDescent="0.35"/>
    <row r="30700" s="62" customFormat="1" x14ac:dyDescent="0.35"/>
    <row r="30701" s="62" customFormat="1" x14ac:dyDescent="0.35"/>
    <row r="30702" s="62" customFormat="1" x14ac:dyDescent="0.35"/>
    <row r="30703" s="62" customFormat="1" x14ac:dyDescent="0.35"/>
    <row r="30704" s="62" customFormat="1" x14ac:dyDescent="0.35"/>
    <row r="30705" s="62" customFormat="1" x14ac:dyDescent="0.35"/>
    <row r="30706" s="62" customFormat="1" x14ac:dyDescent="0.35"/>
    <row r="30707" s="62" customFormat="1" x14ac:dyDescent="0.35"/>
    <row r="30708" s="62" customFormat="1" x14ac:dyDescent="0.35"/>
    <row r="30709" s="62" customFormat="1" x14ac:dyDescent="0.35"/>
    <row r="30710" s="62" customFormat="1" x14ac:dyDescent="0.35"/>
    <row r="30711" s="62" customFormat="1" x14ac:dyDescent="0.35"/>
    <row r="30712" s="62" customFormat="1" x14ac:dyDescent="0.35"/>
    <row r="30713" s="62" customFormat="1" x14ac:dyDescent="0.35"/>
    <row r="30714" s="62" customFormat="1" x14ac:dyDescent="0.35"/>
    <row r="30715" s="62" customFormat="1" x14ac:dyDescent="0.35"/>
    <row r="30716" s="62" customFormat="1" x14ac:dyDescent="0.35"/>
    <row r="30717" s="62" customFormat="1" x14ac:dyDescent="0.35"/>
    <row r="30718" s="62" customFormat="1" x14ac:dyDescent="0.35"/>
    <row r="30719" s="62" customFormat="1" x14ac:dyDescent="0.35"/>
    <row r="30720" s="62" customFormat="1" x14ac:dyDescent="0.35"/>
    <row r="30721" s="62" customFormat="1" x14ac:dyDescent="0.35"/>
    <row r="30722" s="62" customFormat="1" x14ac:dyDescent="0.35"/>
    <row r="30723" s="62" customFormat="1" x14ac:dyDescent="0.35"/>
    <row r="30724" s="62" customFormat="1" x14ac:dyDescent="0.35"/>
    <row r="30725" s="62" customFormat="1" x14ac:dyDescent="0.35"/>
    <row r="30726" s="62" customFormat="1" x14ac:dyDescent="0.35"/>
    <row r="30727" s="62" customFormat="1" x14ac:dyDescent="0.35"/>
    <row r="30728" s="62" customFormat="1" x14ac:dyDescent="0.35"/>
    <row r="30729" s="62" customFormat="1" x14ac:dyDescent="0.35"/>
    <row r="30730" s="62" customFormat="1" x14ac:dyDescent="0.35"/>
    <row r="30731" s="62" customFormat="1" x14ac:dyDescent="0.35"/>
    <row r="30732" s="62" customFormat="1" x14ac:dyDescent="0.35"/>
    <row r="30733" s="62" customFormat="1" x14ac:dyDescent="0.35"/>
    <row r="30734" s="62" customFormat="1" x14ac:dyDescent="0.35"/>
    <row r="30735" s="62" customFormat="1" x14ac:dyDescent="0.35"/>
    <row r="30736" s="62" customFormat="1" x14ac:dyDescent="0.35"/>
    <row r="30737" s="62" customFormat="1" x14ac:dyDescent="0.35"/>
    <row r="30738" s="62" customFormat="1" x14ac:dyDescent="0.35"/>
    <row r="30739" s="62" customFormat="1" x14ac:dyDescent="0.35"/>
    <row r="30740" s="62" customFormat="1" x14ac:dyDescent="0.35"/>
    <row r="30741" s="62" customFormat="1" x14ac:dyDescent="0.35"/>
    <row r="30742" s="62" customFormat="1" x14ac:dyDescent="0.35"/>
    <row r="30743" s="62" customFormat="1" x14ac:dyDescent="0.35"/>
    <row r="30744" s="62" customFormat="1" x14ac:dyDescent="0.35"/>
    <row r="30745" s="62" customFormat="1" x14ac:dyDescent="0.35"/>
    <row r="30746" s="62" customFormat="1" x14ac:dyDescent="0.35"/>
    <row r="30747" s="62" customFormat="1" x14ac:dyDescent="0.35"/>
    <row r="30748" s="62" customFormat="1" x14ac:dyDescent="0.35"/>
    <row r="30749" s="62" customFormat="1" x14ac:dyDescent="0.35"/>
    <row r="30750" s="62" customFormat="1" x14ac:dyDescent="0.35"/>
    <row r="30751" s="62" customFormat="1" x14ac:dyDescent="0.35"/>
    <row r="30752" s="62" customFormat="1" x14ac:dyDescent="0.35"/>
    <row r="30753" s="62" customFormat="1" x14ac:dyDescent="0.35"/>
    <row r="30754" s="62" customFormat="1" x14ac:dyDescent="0.35"/>
    <row r="30755" s="62" customFormat="1" x14ac:dyDescent="0.35"/>
    <row r="30756" s="62" customFormat="1" x14ac:dyDescent="0.35"/>
    <row r="30757" s="62" customFormat="1" x14ac:dyDescent="0.35"/>
    <row r="30758" s="62" customFormat="1" x14ac:dyDescent="0.35"/>
    <row r="30759" s="62" customFormat="1" x14ac:dyDescent="0.35"/>
    <row r="30760" s="62" customFormat="1" x14ac:dyDescent="0.35"/>
    <row r="30761" s="62" customFormat="1" x14ac:dyDescent="0.35"/>
    <row r="30762" s="62" customFormat="1" x14ac:dyDescent="0.35"/>
    <row r="30763" s="62" customFormat="1" x14ac:dyDescent="0.35"/>
    <row r="30764" s="62" customFormat="1" x14ac:dyDescent="0.35"/>
    <row r="30765" s="62" customFormat="1" x14ac:dyDescent="0.35"/>
    <row r="30766" s="62" customFormat="1" x14ac:dyDescent="0.35"/>
    <row r="30767" s="62" customFormat="1" x14ac:dyDescent="0.35"/>
    <row r="30768" s="62" customFormat="1" x14ac:dyDescent="0.35"/>
    <row r="30769" s="62" customFormat="1" x14ac:dyDescent="0.35"/>
    <row r="30770" s="62" customFormat="1" x14ac:dyDescent="0.35"/>
    <row r="30771" s="62" customFormat="1" x14ac:dyDescent="0.35"/>
    <row r="30772" s="62" customFormat="1" x14ac:dyDescent="0.35"/>
    <row r="30773" s="62" customFormat="1" x14ac:dyDescent="0.35"/>
    <row r="30774" s="62" customFormat="1" x14ac:dyDescent="0.35"/>
    <row r="30775" s="62" customFormat="1" x14ac:dyDescent="0.35"/>
    <row r="30776" s="62" customFormat="1" x14ac:dyDescent="0.35"/>
    <row r="30777" s="62" customFormat="1" x14ac:dyDescent="0.35"/>
    <row r="30778" s="62" customFormat="1" x14ac:dyDescent="0.35"/>
    <row r="30779" s="62" customFormat="1" x14ac:dyDescent="0.35"/>
    <row r="30780" s="62" customFormat="1" x14ac:dyDescent="0.35"/>
    <row r="30781" s="62" customFormat="1" x14ac:dyDescent="0.35"/>
    <row r="30782" s="62" customFormat="1" x14ac:dyDescent="0.35"/>
    <row r="30783" s="62" customFormat="1" x14ac:dyDescent="0.35"/>
    <row r="30784" s="62" customFormat="1" x14ac:dyDescent="0.35"/>
    <row r="30785" s="62" customFormat="1" x14ac:dyDescent="0.35"/>
    <row r="30786" s="62" customFormat="1" x14ac:dyDescent="0.35"/>
    <row r="30787" s="62" customFormat="1" x14ac:dyDescent="0.35"/>
    <row r="30788" s="62" customFormat="1" x14ac:dyDescent="0.35"/>
    <row r="30789" s="62" customFormat="1" x14ac:dyDescent="0.35"/>
    <row r="30790" s="62" customFormat="1" x14ac:dyDescent="0.35"/>
    <row r="30791" s="62" customFormat="1" x14ac:dyDescent="0.35"/>
    <row r="30792" s="62" customFormat="1" x14ac:dyDescent="0.35"/>
    <row r="30793" s="62" customFormat="1" x14ac:dyDescent="0.35"/>
    <row r="30794" s="62" customFormat="1" x14ac:dyDescent="0.35"/>
    <row r="30795" s="62" customFormat="1" x14ac:dyDescent="0.35"/>
    <row r="30796" s="62" customFormat="1" x14ac:dyDescent="0.35"/>
    <row r="30797" s="62" customFormat="1" x14ac:dyDescent="0.35"/>
    <row r="30798" s="62" customFormat="1" x14ac:dyDescent="0.35"/>
    <row r="30799" s="62" customFormat="1" x14ac:dyDescent="0.35"/>
    <row r="30800" s="62" customFormat="1" x14ac:dyDescent="0.35"/>
    <row r="30801" s="62" customFormat="1" x14ac:dyDescent="0.35"/>
    <row r="30802" s="62" customFormat="1" x14ac:dyDescent="0.35"/>
    <row r="30803" s="62" customFormat="1" x14ac:dyDescent="0.35"/>
    <row r="30804" s="62" customFormat="1" x14ac:dyDescent="0.35"/>
    <row r="30805" s="62" customFormat="1" x14ac:dyDescent="0.35"/>
    <row r="30806" s="62" customFormat="1" x14ac:dyDescent="0.35"/>
    <row r="30807" s="62" customFormat="1" x14ac:dyDescent="0.35"/>
    <row r="30808" s="62" customFormat="1" x14ac:dyDescent="0.35"/>
    <row r="30809" s="62" customFormat="1" x14ac:dyDescent="0.35"/>
    <row r="30810" s="62" customFormat="1" x14ac:dyDescent="0.35"/>
    <row r="30811" s="62" customFormat="1" x14ac:dyDescent="0.35"/>
    <row r="30812" s="62" customFormat="1" x14ac:dyDescent="0.35"/>
    <row r="30813" s="62" customFormat="1" x14ac:dyDescent="0.35"/>
    <row r="30814" s="62" customFormat="1" x14ac:dyDescent="0.35"/>
    <row r="30815" s="62" customFormat="1" x14ac:dyDescent="0.35"/>
    <row r="30816" s="62" customFormat="1" x14ac:dyDescent="0.35"/>
    <row r="30817" s="62" customFormat="1" x14ac:dyDescent="0.35"/>
    <row r="30818" s="62" customFormat="1" x14ac:dyDescent="0.35"/>
    <row r="30819" s="62" customFormat="1" x14ac:dyDescent="0.35"/>
    <row r="30820" s="62" customFormat="1" x14ac:dyDescent="0.35"/>
    <row r="30821" s="62" customFormat="1" x14ac:dyDescent="0.35"/>
    <row r="30822" s="62" customFormat="1" x14ac:dyDescent="0.35"/>
    <row r="30823" s="62" customFormat="1" x14ac:dyDescent="0.35"/>
    <row r="30824" s="62" customFormat="1" x14ac:dyDescent="0.35"/>
    <row r="30825" s="62" customFormat="1" x14ac:dyDescent="0.35"/>
    <row r="30826" s="62" customFormat="1" x14ac:dyDescent="0.35"/>
    <row r="30827" s="62" customFormat="1" x14ac:dyDescent="0.35"/>
    <row r="30828" s="62" customFormat="1" x14ac:dyDescent="0.35"/>
    <row r="30829" s="62" customFormat="1" x14ac:dyDescent="0.35"/>
    <row r="30830" s="62" customFormat="1" x14ac:dyDescent="0.35"/>
    <row r="30831" s="62" customFormat="1" x14ac:dyDescent="0.35"/>
    <row r="30832" s="62" customFormat="1" x14ac:dyDescent="0.35"/>
    <row r="30833" s="62" customFormat="1" x14ac:dyDescent="0.35"/>
    <row r="30834" s="62" customFormat="1" x14ac:dyDescent="0.35"/>
    <row r="30835" s="62" customFormat="1" x14ac:dyDescent="0.35"/>
    <row r="30836" s="62" customFormat="1" x14ac:dyDescent="0.35"/>
    <row r="30837" s="62" customFormat="1" x14ac:dyDescent="0.35"/>
    <row r="30838" s="62" customFormat="1" x14ac:dyDescent="0.35"/>
    <row r="30839" s="62" customFormat="1" x14ac:dyDescent="0.35"/>
    <row r="30840" s="62" customFormat="1" x14ac:dyDescent="0.35"/>
    <row r="30841" s="62" customFormat="1" x14ac:dyDescent="0.35"/>
    <row r="30842" s="62" customFormat="1" x14ac:dyDescent="0.35"/>
    <row r="30843" s="62" customFormat="1" x14ac:dyDescent="0.35"/>
    <row r="30844" s="62" customFormat="1" x14ac:dyDescent="0.35"/>
    <row r="30845" s="62" customFormat="1" x14ac:dyDescent="0.35"/>
    <row r="30846" s="62" customFormat="1" x14ac:dyDescent="0.35"/>
    <row r="30847" s="62" customFormat="1" x14ac:dyDescent="0.35"/>
    <row r="30848" s="62" customFormat="1" x14ac:dyDescent="0.35"/>
    <row r="30849" s="62" customFormat="1" x14ac:dyDescent="0.35"/>
    <row r="30850" s="62" customFormat="1" x14ac:dyDescent="0.35"/>
    <row r="30851" s="62" customFormat="1" x14ac:dyDescent="0.35"/>
    <row r="30852" s="62" customFormat="1" x14ac:dyDescent="0.35"/>
    <row r="30853" s="62" customFormat="1" x14ac:dyDescent="0.35"/>
    <row r="30854" s="62" customFormat="1" x14ac:dyDescent="0.35"/>
    <row r="30855" s="62" customFormat="1" x14ac:dyDescent="0.35"/>
    <row r="30856" s="62" customFormat="1" x14ac:dyDescent="0.35"/>
    <row r="30857" s="62" customFormat="1" x14ac:dyDescent="0.35"/>
    <row r="30858" s="62" customFormat="1" x14ac:dyDescent="0.35"/>
    <row r="30859" s="62" customFormat="1" x14ac:dyDescent="0.35"/>
    <row r="30860" s="62" customFormat="1" x14ac:dyDescent="0.35"/>
    <row r="30861" s="62" customFormat="1" x14ac:dyDescent="0.35"/>
    <row r="30862" s="62" customFormat="1" x14ac:dyDescent="0.35"/>
    <row r="30863" s="62" customFormat="1" x14ac:dyDescent="0.35"/>
    <row r="30864" s="62" customFormat="1" x14ac:dyDescent="0.35"/>
    <row r="30865" s="62" customFormat="1" x14ac:dyDescent="0.35"/>
    <row r="30866" s="62" customFormat="1" x14ac:dyDescent="0.35"/>
    <row r="30867" s="62" customFormat="1" x14ac:dyDescent="0.35"/>
    <row r="30868" s="62" customFormat="1" x14ac:dyDescent="0.35"/>
    <row r="30869" s="62" customFormat="1" x14ac:dyDescent="0.35"/>
    <row r="30870" s="62" customFormat="1" x14ac:dyDescent="0.35"/>
    <row r="30871" s="62" customFormat="1" x14ac:dyDescent="0.35"/>
    <row r="30872" s="62" customFormat="1" x14ac:dyDescent="0.35"/>
    <row r="30873" s="62" customFormat="1" x14ac:dyDescent="0.35"/>
    <row r="30874" s="62" customFormat="1" x14ac:dyDescent="0.35"/>
    <row r="30875" s="62" customFormat="1" x14ac:dyDescent="0.35"/>
    <row r="30876" s="62" customFormat="1" x14ac:dyDescent="0.35"/>
    <row r="30877" s="62" customFormat="1" x14ac:dyDescent="0.35"/>
    <row r="30878" s="62" customFormat="1" x14ac:dyDescent="0.35"/>
    <row r="30879" s="62" customFormat="1" x14ac:dyDescent="0.35"/>
    <row r="30880" s="62" customFormat="1" x14ac:dyDescent="0.35"/>
    <row r="30881" s="62" customFormat="1" x14ac:dyDescent="0.35"/>
    <row r="30882" s="62" customFormat="1" x14ac:dyDescent="0.35"/>
    <row r="30883" s="62" customFormat="1" x14ac:dyDescent="0.35"/>
    <row r="30884" s="62" customFormat="1" x14ac:dyDescent="0.35"/>
    <row r="30885" s="62" customFormat="1" x14ac:dyDescent="0.35"/>
    <row r="30886" s="62" customFormat="1" x14ac:dyDescent="0.35"/>
    <row r="30887" s="62" customFormat="1" x14ac:dyDescent="0.35"/>
    <row r="30888" s="62" customFormat="1" x14ac:dyDescent="0.35"/>
    <row r="30889" s="62" customFormat="1" x14ac:dyDescent="0.35"/>
    <row r="30890" s="62" customFormat="1" x14ac:dyDescent="0.35"/>
    <row r="30891" s="62" customFormat="1" x14ac:dyDescent="0.35"/>
    <row r="30892" s="62" customFormat="1" x14ac:dyDescent="0.35"/>
    <row r="30893" s="62" customFormat="1" x14ac:dyDescent="0.35"/>
    <row r="30894" s="62" customFormat="1" x14ac:dyDescent="0.35"/>
    <row r="30895" s="62" customFormat="1" x14ac:dyDescent="0.35"/>
    <row r="30896" s="62" customFormat="1" x14ac:dyDescent="0.35"/>
    <row r="30897" s="62" customFormat="1" x14ac:dyDescent="0.35"/>
    <row r="30898" s="62" customFormat="1" x14ac:dyDescent="0.35"/>
    <row r="30899" s="62" customFormat="1" x14ac:dyDescent="0.35"/>
    <row r="30900" s="62" customFormat="1" x14ac:dyDescent="0.35"/>
    <row r="30901" s="62" customFormat="1" x14ac:dyDescent="0.35"/>
    <row r="30902" s="62" customFormat="1" x14ac:dyDescent="0.35"/>
    <row r="30903" s="62" customFormat="1" x14ac:dyDescent="0.35"/>
    <row r="30904" s="62" customFormat="1" x14ac:dyDescent="0.35"/>
    <row r="30905" s="62" customFormat="1" x14ac:dyDescent="0.35"/>
    <row r="30906" s="62" customFormat="1" x14ac:dyDescent="0.35"/>
    <row r="30907" s="62" customFormat="1" x14ac:dyDescent="0.35"/>
    <row r="30908" s="62" customFormat="1" x14ac:dyDescent="0.35"/>
    <row r="30909" s="62" customFormat="1" x14ac:dyDescent="0.35"/>
    <row r="30910" s="62" customFormat="1" x14ac:dyDescent="0.35"/>
    <row r="30911" s="62" customFormat="1" x14ac:dyDescent="0.35"/>
    <row r="30912" s="62" customFormat="1" x14ac:dyDescent="0.35"/>
    <row r="30913" s="62" customFormat="1" x14ac:dyDescent="0.35"/>
    <row r="30914" s="62" customFormat="1" x14ac:dyDescent="0.35"/>
    <row r="30915" s="62" customFormat="1" x14ac:dyDescent="0.35"/>
    <row r="30916" s="62" customFormat="1" x14ac:dyDescent="0.35"/>
    <row r="30917" s="62" customFormat="1" x14ac:dyDescent="0.35"/>
    <row r="30918" s="62" customFormat="1" x14ac:dyDescent="0.35"/>
    <row r="30919" s="62" customFormat="1" x14ac:dyDescent="0.35"/>
    <row r="30920" s="62" customFormat="1" x14ac:dyDescent="0.35"/>
    <row r="30921" s="62" customFormat="1" x14ac:dyDescent="0.35"/>
    <row r="30922" s="62" customFormat="1" x14ac:dyDescent="0.35"/>
    <row r="30923" s="62" customFormat="1" x14ac:dyDescent="0.35"/>
    <row r="30924" s="62" customFormat="1" x14ac:dyDescent="0.35"/>
    <row r="30925" s="62" customFormat="1" x14ac:dyDescent="0.35"/>
    <row r="30926" s="62" customFormat="1" x14ac:dyDescent="0.35"/>
    <row r="30927" s="62" customFormat="1" x14ac:dyDescent="0.35"/>
    <row r="30928" s="62" customFormat="1" x14ac:dyDescent="0.35"/>
    <row r="30929" s="62" customFormat="1" x14ac:dyDescent="0.35"/>
    <row r="30930" s="62" customFormat="1" x14ac:dyDescent="0.35"/>
    <row r="30931" s="62" customFormat="1" x14ac:dyDescent="0.35"/>
    <row r="30932" s="62" customFormat="1" x14ac:dyDescent="0.35"/>
    <row r="30933" s="62" customFormat="1" x14ac:dyDescent="0.35"/>
    <row r="30934" s="62" customFormat="1" x14ac:dyDescent="0.35"/>
    <row r="30935" s="62" customFormat="1" x14ac:dyDescent="0.35"/>
    <row r="30936" s="62" customFormat="1" x14ac:dyDescent="0.35"/>
    <row r="30937" s="62" customFormat="1" x14ac:dyDescent="0.35"/>
    <row r="30938" s="62" customFormat="1" x14ac:dyDescent="0.35"/>
    <row r="30939" s="62" customFormat="1" x14ac:dyDescent="0.35"/>
    <row r="30940" s="62" customFormat="1" x14ac:dyDescent="0.35"/>
    <row r="30941" s="62" customFormat="1" x14ac:dyDescent="0.35"/>
    <row r="30942" s="62" customFormat="1" x14ac:dyDescent="0.35"/>
    <row r="30943" s="62" customFormat="1" x14ac:dyDescent="0.35"/>
    <row r="30944" s="62" customFormat="1" x14ac:dyDescent="0.35"/>
    <row r="30945" s="62" customFormat="1" x14ac:dyDescent="0.35"/>
    <row r="30946" s="62" customFormat="1" x14ac:dyDescent="0.35"/>
    <row r="30947" s="62" customFormat="1" x14ac:dyDescent="0.35"/>
    <row r="30948" s="62" customFormat="1" x14ac:dyDescent="0.35"/>
    <row r="30949" s="62" customFormat="1" x14ac:dyDescent="0.35"/>
    <row r="30950" s="62" customFormat="1" x14ac:dyDescent="0.35"/>
    <row r="30951" s="62" customFormat="1" x14ac:dyDescent="0.35"/>
    <row r="30952" s="62" customFormat="1" x14ac:dyDescent="0.35"/>
    <row r="30953" s="62" customFormat="1" x14ac:dyDescent="0.35"/>
    <row r="30954" s="62" customFormat="1" x14ac:dyDescent="0.35"/>
    <row r="30955" s="62" customFormat="1" x14ac:dyDescent="0.35"/>
    <row r="30956" s="62" customFormat="1" x14ac:dyDescent="0.35"/>
    <row r="30957" s="62" customFormat="1" x14ac:dyDescent="0.35"/>
    <row r="30958" s="62" customFormat="1" x14ac:dyDescent="0.35"/>
    <row r="30959" s="62" customFormat="1" x14ac:dyDescent="0.35"/>
    <row r="30960" s="62" customFormat="1" x14ac:dyDescent="0.35"/>
    <row r="30961" s="62" customFormat="1" x14ac:dyDescent="0.35"/>
    <row r="30962" s="62" customFormat="1" x14ac:dyDescent="0.35"/>
    <row r="30963" s="62" customFormat="1" x14ac:dyDescent="0.35"/>
    <row r="30964" s="62" customFormat="1" x14ac:dyDescent="0.35"/>
    <row r="30965" s="62" customFormat="1" x14ac:dyDescent="0.35"/>
    <row r="30966" s="62" customFormat="1" x14ac:dyDescent="0.35"/>
    <row r="30967" s="62" customFormat="1" x14ac:dyDescent="0.35"/>
    <row r="30968" s="62" customFormat="1" x14ac:dyDescent="0.35"/>
    <row r="30969" s="62" customFormat="1" x14ac:dyDescent="0.35"/>
    <row r="30970" s="62" customFormat="1" x14ac:dyDescent="0.35"/>
    <row r="30971" s="62" customFormat="1" x14ac:dyDescent="0.35"/>
    <row r="30972" s="62" customFormat="1" x14ac:dyDescent="0.35"/>
    <row r="30973" s="62" customFormat="1" x14ac:dyDescent="0.35"/>
    <row r="30974" s="62" customFormat="1" x14ac:dyDescent="0.35"/>
    <row r="30975" s="62" customFormat="1" x14ac:dyDescent="0.35"/>
    <row r="30976" s="62" customFormat="1" x14ac:dyDescent="0.35"/>
    <row r="30977" s="62" customFormat="1" x14ac:dyDescent="0.35"/>
    <row r="30978" s="62" customFormat="1" x14ac:dyDescent="0.35"/>
    <row r="30979" s="62" customFormat="1" x14ac:dyDescent="0.35"/>
    <row r="30980" s="62" customFormat="1" x14ac:dyDescent="0.35"/>
    <row r="30981" s="62" customFormat="1" x14ac:dyDescent="0.35"/>
    <row r="30982" s="62" customFormat="1" x14ac:dyDescent="0.35"/>
    <row r="30983" s="62" customFormat="1" x14ac:dyDescent="0.35"/>
    <row r="30984" s="62" customFormat="1" x14ac:dyDescent="0.35"/>
    <row r="30985" s="62" customFormat="1" x14ac:dyDescent="0.35"/>
    <row r="30986" s="62" customFormat="1" x14ac:dyDescent="0.35"/>
    <row r="30987" s="62" customFormat="1" x14ac:dyDescent="0.35"/>
    <row r="30988" s="62" customFormat="1" x14ac:dyDescent="0.35"/>
    <row r="30989" s="62" customFormat="1" x14ac:dyDescent="0.35"/>
    <row r="30990" s="62" customFormat="1" x14ac:dyDescent="0.35"/>
    <row r="30991" s="62" customFormat="1" x14ac:dyDescent="0.35"/>
    <row r="30992" s="62" customFormat="1" x14ac:dyDescent="0.35"/>
    <row r="30993" s="62" customFormat="1" x14ac:dyDescent="0.35"/>
    <row r="30994" s="62" customFormat="1" x14ac:dyDescent="0.35"/>
    <row r="30995" s="62" customFormat="1" x14ac:dyDescent="0.35"/>
    <row r="30996" s="62" customFormat="1" x14ac:dyDescent="0.35"/>
    <row r="30997" s="62" customFormat="1" x14ac:dyDescent="0.35"/>
    <row r="30998" s="62" customFormat="1" x14ac:dyDescent="0.35"/>
    <row r="30999" s="62" customFormat="1" x14ac:dyDescent="0.35"/>
    <row r="31000" s="62" customFormat="1" x14ac:dyDescent="0.35"/>
    <row r="31001" s="62" customFormat="1" x14ac:dyDescent="0.35"/>
    <row r="31002" s="62" customFormat="1" x14ac:dyDescent="0.35"/>
    <row r="31003" s="62" customFormat="1" x14ac:dyDescent="0.35"/>
    <row r="31004" s="62" customFormat="1" x14ac:dyDescent="0.35"/>
    <row r="31005" s="62" customFormat="1" x14ac:dyDescent="0.35"/>
    <row r="31006" s="62" customFormat="1" x14ac:dyDescent="0.35"/>
    <row r="31007" s="62" customFormat="1" x14ac:dyDescent="0.35"/>
    <row r="31008" s="62" customFormat="1" x14ac:dyDescent="0.35"/>
    <row r="31009" s="62" customFormat="1" x14ac:dyDescent="0.35"/>
    <row r="31010" s="62" customFormat="1" x14ac:dyDescent="0.35"/>
    <row r="31011" s="62" customFormat="1" x14ac:dyDescent="0.35"/>
    <row r="31012" s="62" customFormat="1" x14ac:dyDescent="0.35"/>
    <row r="31013" s="62" customFormat="1" x14ac:dyDescent="0.35"/>
    <row r="31014" s="62" customFormat="1" x14ac:dyDescent="0.35"/>
    <row r="31015" s="62" customFormat="1" x14ac:dyDescent="0.35"/>
    <row r="31016" s="62" customFormat="1" x14ac:dyDescent="0.35"/>
    <row r="31017" s="62" customFormat="1" x14ac:dyDescent="0.35"/>
    <row r="31018" s="62" customFormat="1" x14ac:dyDescent="0.35"/>
    <row r="31019" s="62" customFormat="1" x14ac:dyDescent="0.35"/>
    <row r="31020" s="62" customFormat="1" x14ac:dyDescent="0.35"/>
    <row r="31021" s="62" customFormat="1" x14ac:dyDescent="0.35"/>
    <row r="31022" s="62" customFormat="1" x14ac:dyDescent="0.35"/>
    <row r="31023" s="62" customFormat="1" x14ac:dyDescent="0.35"/>
    <row r="31024" s="62" customFormat="1" x14ac:dyDescent="0.35"/>
    <row r="31025" s="62" customFormat="1" x14ac:dyDescent="0.35"/>
    <row r="31026" s="62" customFormat="1" x14ac:dyDescent="0.35"/>
    <row r="31027" s="62" customFormat="1" x14ac:dyDescent="0.35"/>
    <row r="31028" s="62" customFormat="1" x14ac:dyDescent="0.35"/>
    <row r="31029" s="62" customFormat="1" x14ac:dyDescent="0.35"/>
    <row r="31030" s="62" customFormat="1" x14ac:dyDescent="0.35"/>
    <row r="31031" s="62" customFormat="1" x14ac:dyDescent="0.35"/>
    <row r="31032" s="62" customFormat="1" x14ac:dyDescent="0.35"/>
    <row r="31033" s="62" customFormat="1" x14ac:dyDescent="0.35"/>
    <row r="31034" s="62" customFormat="1" x14ac:dyDescent="0.35"/>
    <row r="31035" s="62" customFormat="1" x14ac:dyDescent="0.35"/>
    <row r="31036" s="62" customFormat="1" x14ac:dyDescent="0.35"/>
    <row r="31037" s="62" customFormat="1" x14ac:dyDescent="0.35"/>
    <row r="31038" s="62" customFormat="1" x14ac:dyDescent="0.35"/>
    <row r="31039" s="62" customFormat="1" x14ac:dyDescent="0.35"/>
    <row r="31040" s="62" customFormat="1" x14ac:dyDescent="0.35"/>
    <row r="31041" s="62" customFormat="1" x14ac:dyDescent="0.35"/>
    <row r="31042" s="62" customFormat="1" x14ac:dyDescent="0.35"/>
    <row r="31043" s="62" customFormat="1" x14ac:dyDescent="0.35"/>
    <row r="31044" s="62" customFormat="1" x14ac:dyDescent="0.35"/>
    <row r="31045" s="62" customFormat="1" x14ac:dyDescent="0.35"/>
    <row r="31046" s="62" customFormat="1" x14ac:dyDescent="0.35"/>
    <row r="31047" s="62" customFormat="1" x14ac:dyDescent="0.35"/>
    <row r="31048" s="62" customFormat="1" x14ac:dyDescent="0.35"/>
    <row r="31049" s="62" customFormat="1" x14ac:dyDescent="0.35"/>
    <row r="31050" s="62" customFormat="1" x14ac:dyDescent="0.35"/>
    <row r="31051" s="62" customFormat="1" x14ac:dyDescent="0.35"/>
    <row r="31052" s="62" customFormat="1" x14ac:dyDescent="0.35"/>
    <row r="31053" s="62" customFormat="1" x14ac:dyDescent="0.35"/>
    <row r="31054" s="62" customFormat="1" x14ac:dyDescent="0.35"/>
    <row r="31055" s="62" customFormat="1" x14ac:dyDescent="0.35"/>
    <row r="31056" s="62" customFormat="1" x14ac:dyDescent="0.35"/>
    <row r="31057" s="62" customFormat="1" x14ac:dyDescent="0.35"/>
    <row r="31058" s="62" customFormat="1" x14ac:dyDescent="0.35"/>
    <row r="31059" s="62" customFormat="1" x14ac:dyDescent="0.35"/>
    <row r="31060" s="62" customFormat="1" x14ac:dyDescent="0.35"/>
    <row r="31061" s="62" customFormat="1" x14ac:dyDescent="0.35"/>
    <row r="31062" s="62" customFormat="1" x14ac:dyDescent="0.35"/>
    <row r="31063" s="62" customFormat="1" x14ac:dyDescent="0.35"/>
    <row r="31064" s="62" customFormat="1" x14ac:dyDescent="0.35"/>
    <row r="31065" s="62" customFormat="1" x14ac:dyDescent="0.35"/>
    <row r="31066" s="62" customFormat="1" x14ac:dyDescent="0.35"/>
    <row r="31067" s="62" customFormat="1" x14ac:dyDescent="0.35"/>
    <row r="31068" s="62" customFormat="1" x14ac:dyDescent="0.35"/>
    <row r="31069" s="62" customFormat="1" x14ac:dyDescent="0.35"/>
    <row r="31070" s="62" customFormat="1" x14ac:dyDescent="0.35"/>
    <row r="31071" s="62" customFormat="1" x14ac:dyDescent="0.35"/>
    <row r="31072" s="62" customFormat="1" x14ac:dyDescent="0.35"/>
    <row r="31073" s="62" customFormat="1" x14ac:dyDescent="0.35"/>
    <row r="31074" s="62" customFormat="1" x14ac:dyDescent="0.35"/>
    <row r="31075" s="62" customFormat="1" x14ac:dyDescent="0.35"/>
    <row r="31076" s="62" customFormat="1" x14ac:dyDescent="0.35"/>
    <row r="31077" s="62" customFormat="1" x14ac:dyDescent="0.35"/>
    <row r="31078" s="62" customFormat="1" x14ac:dyDescent="0.35"/>
    <row r="31079" s="62" customFormat="1" x14ac:dyDescent="0.35"/>
    <row r="31080" s="62" customFormat="1" x14ac:dyDescent="0.35"/>
    <row r="31081" s="62" customFormat="1" x14ac:dyDescent="0.35"/>
    <row r="31082" s="62" customFormat="1" x14ac:dyDescent="0.35"/>
    <row r="31083" s="62" customFormat="1" x14ac:dyDescent="0.35"/>
    <row r="31084" s="62" customFormat="1" x14ac:dyDescent="0.35"/>
    <row r="31085" s="62" customFormat="1" x14ac:dyDescent="0.35"/>
    <row r="31086" s="62" customFormat="1" x14ac:dyDescent="0.35"/>
    <row r="31087" s="62" customFormat="1" x14ac:dyDescent="0.35"/>
    <row r="31088" s="62" customFormat="1" x14ac:dyDescent="0.35"/>
    <row r="31089" s="62" customFormat="1" x14ac:dyDescent="0.35"/>
    <row r="31090" s="62" customFormat="1" x14ac:dyDescent="0.35"/>
    <row r="31091" s="62" customFormat="1" x14ac:dyDescent="0.35"/>
    <row r="31092" s="62" customFormat="1" x14ac:dyDescent="0.35"/>
    <row r="31093" s="62" customFormat="1" x14ac:dyDescent="0.35"/>
    <row r="31094" s="62" customFormat="1" x14ac:dyDescent="0.35"/>
    <row r="31095" s="62" customFormat="1" x14ac:dyDescent="0.35"/>
    <row r="31096" s="62" customFormat="1" x14ac:dyDescent="0.35"/>
    <row r="31097" s="62" customFormat="1" x14ac:dyDescent="0.35"/>
    <row r="31098" s="62" customFormat="1" x14ac:dyDescent="0.35"/>
    <row r="31099" s="62" customFormat="1" x14ac:dyDescent="0.35"/>
    <row r="31100" s="62" customFormat="1" x14ac:dyDescent="0.35"/>
    <row r="31101" s="62" customFormat="1" x14ac:dyDescent="0.35"/>
    <row r="31102" s="62" customFormat="1" x14ac:dyDescent="0.35"/>
    <row r="31103" s="62" customFormat="1" x14ac:dyDescent="0.35"/>
    <row r="31104" s="62" customFormat="1" x14ac:dyDescent="0.35"/>
    <row r="31105" s="62" customFormat="1" x14ac:dyDescent="0.35"/>
    <row r="31106" s="62" customFormat="1" x14ac:dyDescent="0.35"/>
    <row r="31107" s="62" customFormat="1" x14ac:dyDescent="0.35"/>
    <row r="31108" s="62" customFormat="1" x14ac:dyDescent="0.35"/>
    <row r="31109" s="62" customFormat="1" x14ac:dyDescent="0.35"/>
    <row r="31110" s="62" customFormat="1" x14ac:dyDescent="0.35"/>
    <row r="31111" s="62" customFormat="1" x14ac:dyDescent="0.35"/>
    <row r="31112" s="62" customFormat="1" x14ac:dyDescent="0.35"/>
    <row r="31113" s="62" customFormat="1" x14ac:dyDescent="0.35"/>
    <row r="31114" s="62" customFormat="1" x14ac:dyDescent="0.35"/>
    <row r="31115" s="62" customFormat="1" x14ac:dyDescent="0.35"/>
    <row r="31116" s="62" customFormat="1" x14ac:dyDescent="0.35"/>
    <row r="31117" s="62" customFormat="1" x14ac:dyDescent="0.35"/>
    <row r="31118" s="62" customFormat="1" x14ac:dyDescent="0.35"/>
    <row r="31119" s="62" customFormat="1" x14ac:dyDescent="0.35"/>
    <row r="31120" s="62" customFormat="1" x14ac:dyDescent="0.35"/>
    <row r="31121" s="62" customFormat="1" x14ac:dyDescent="0.35"/>
    <row r="31122" s="62" customFormat="1" x14ac:dyDescent="0.35"/>
    <row r="31123" s="62" customFormat="1" x14ac:dyDescent="0.35"/>
    <row r="31124" s="62" customFormat="1" x14ac:dyDescent="0.35"/>
    <row r="31125" s="62" customFormat="1" x14ac:dyDescent="0.35"/>
    <row r="31126" s="62" customFormat="1" x14ac:dyDescent="0.35"/>
    <row r="31127" s="62" customFormat="1" x14ac:dyDescent="0.35"/>
    <row r="31128" s="62" customFormat="1" x14ac:dyDescent="0.35"/>
    <row r="31129" s="62" customFormat="1" x14ac:dyDescent="0.35"/>
    <row r="31130" s="62" customFormat="1" x14ac:dyDescent="0.35"/>
    <row r="31131" s="62" customFormat="1" x14ac:dyDescent="0.35"/>
    <row r="31132" s="62" customFormat="1" x14ac:dyDescent="0.35"/>
    <row r="31133" s="62" customFormat="1" x14ac:dyDescent="0.35"/>
    <row r="31134" s="62" customFormat="1" x14ac:dyDescent="0.35"/>
    <row r="31135" s="62" customFormat="1" x14ac:dyDescent="0.35"/>
    <row r="31136" s="62" customFormat="1" x14ac:dyDescent="0.35"/>
    <row r="31137" s="62" customFormat="1" x14ac:dyDescent="0.35"/>
    <row r="31138" s="62" customFormat="1" x14ac:dyDescent="0.35"/>
    <row r="31139" s="62" customFormat="1" x14ac:dyDescent="0.35"/>
    <row r="31140" s="62" customFormat="1" x14ac:dyDescent="0.35"/>
    <row r="31141" s="62" customFormat="1" x14ac:dyDescent="0.35"/>
    <row r="31142" s="62" customFormat="1" x14ac:dyDescent="0.35"/>
    <row r="31143" s="62" customFormat="1" x14ac:dyDescent="0.35"/>
    <row r="31144" s="62" customFormat="1" x14ac:dyDescent="0.35"/>
    <row r="31145" s="62" customFormat="1" x14ac:dyDescent="0.35"/>
    <row r="31146" s="62" customFormat="1" x14ac:dyDescent="0.35"/>
    <row r="31147" s="62" customFormat="1" x14ac:dyDescent="0.35"/>
    <row r="31148" s="62" customFormat="1" x14ac:dyDescent="0.35"/>
    <row r="31149" s="62" customFormat="1" x14ac:dyDescent="0.35"/>
    <row r="31150" s="62" customFormat="1" x14ac:dyDescent="0.35"/>
    <row r="31151" s="62" customFormat="1" x14ac:dyDescent="0.35"/>
    <row r="31152" s="62" customFormat="1" x14ac:dyDescent="0.35"/>
    <row r="31153" s="62" customFormat="1" x14ac:dyDescent="0.35"/>
    <row r="31154" s="62" customFormat="1" x14ac:dyDescent="0.35"/>
    <row r="31155" s="62" customFormat="1" x14ac:dyDescent="0.35"/>
    <row r="31156" s="62" customFormat="1" x14ac:dyDescent="0.35"/>
    <row r="31157" s="62" customFormat="1" x14ac:dyDescent="0.35"/>
    <row r="31158" s="62" customFormat="1" x14ac:dyDescent="0.35"/>
    <row r="31159" s="62" customFormat="1" x14ac:dyDescent="0.35"/>
    <row r="31160" s="62" customFormat="1" x14ac:dyDescent="0.35"/>
    <row r="31161" s="62" customFormat="1" x14ac:dyDescent="0.35"/>
    <row r="31162" s="62" customFormat="1" x14ac:dyDescent="0.35"/>
    <row r="31163" s="62" customFormat="1" x14ac:dyDescent="0.35"/>
    <row r="31164" s="62" customFormat="1" x14ac:dyDescent="0.35"/>
    <row r="31165" s="62" customFormat="1" x14ac:dyDescent="0.35"/>
    <row r="31166" s="62" customFormat="1" x14ac:dyDescent="0.35"/>
    <row r="31167" s="62" customFormat="1" x14ac:dyDescent="0.35"/>
    <row r="31168" s="62" customFormat="1" x14ac:dyDescent="0.35"/>
    <row r="31169" s="62" customFormat="1" x14ac:dyDescent="0.35"/>
    <row r="31170" s="62" customFormat="1" x14ac:dyDescent="0.35"/>
    <row r="31171" s="62" customFormat="1" x14ac:dyDescent="0.35"/>
    <row r="31172" s="62" customFormat="1" x14ac:dyDescent="0.35"/>
    <row r="31173" s="62" customFormat="1" x14ac:dyDescent="0.35"/>
    <row r="31174" s="62" customFormat="1" x14ac:dyDescent="0.35"/>
    <row r="31175" s="62" customFormat="1" x14ac:dyDescent="0.35"/>
    <row r="31176" s="62" customFormat="1" x14ac:dyDescent="0.35"/>
    <row r="31177" s="62" customFormat="1" x14ac:dyDescent="0.35"/>
    <row r="31178" s="62" customFormat="1" x14ac:dyDescent="0.35"/>
    <row r="31179" s="62" customFormat="1" x14ac:dyDescent="0.35"/>
    <row r="31180" s="62" customFormat="1" x14ac:dyDescent="0.35"/>
    <row r="31181" s="62" customFormat="1" x14ac:dyDescent="0.35"/>
    <row r="31182" s="62" customFormat="1" x14ac:dyDescent="0.35"/>
    <row r="31183" s="62" customFormat="1" x14ac:dyDescent="0.35"/>
    <row r="31184" s="62" customFormat="1" x14ac:dyDescent="0.35"/>
    <row r="31185" s="62" customFormat="1" x14ac:dyDescent="0.35"/>
    <row r="31186" s="62" customFormat="1" x14ac:dyDescent="0.35"/>
    <row r="31187" s="62" customFormat="1" x14ac:dyDescent="0.35"/>
    <row r="31188" s="62" customFormat="1" x14ac:dyDescent="0.35"/>
    <row r="31189" s="62" customFormat="1" x14ac:dyDescent="0.35"/>
    <row r="31190" s="62" customFormat="1" x14ac:dyDescent="0.35"/>
    <row r="31191" s="62" customFormat="1" x14ac:dyDescent="0.35"/>
    <row r="31192" s="62" customFormat="1" x14ac:dyDescent="0.35"/>
    <row r="31193" s="62" customFormat="1" x14ac:dyDescent="0.35"/>
    <row r="31194" s="62" customFormat="1" x14ac:dyDescent="0.35"/>
    <row r="31195" s="62" customFormat="1" x14ac:dyDescent="0.35"/>
    <row r="31196" s="62" customFormat="1" x14ac:dyDescent="0.35"/>
    <row r="31197" s="62" customFormat="1" x14ac:dyDescent="0.35"/>
    <row r="31198" s="62" customFormat="1" x14ac:dyDescent="0.35"/>
    <row r="31199" s="62" customFormat="1" x14ac:dyDescent="0.35"/>
    <row r="31200" s="62" customFormat="1" x14ac:dyDescent="0.35"/>
    <row r="31201" s="62" customFormat="1" x14ac:dyDescent="0.35"/>
    <row r="31202" s="62" customFormat="1" x14ac:dyDescent="0.35"/>
    <row r="31203" s="62" customFormat="1" x14ac:dyDescent="0.35"/>
    <row r="31204" s="62" customFormat="1" x14ac:dyDescent="0.35"/>
    <row r="31205" s="62" customFormat="1" x14ac:dyDescent="0.35"/>
    <row r="31206" s="62" customFormat="1" x14ac:dyDescent="0.35"/>
    <row r="31207" s="62" customFormat="1" x14ac:dyDescent="0.35"/>
    <row r="31208" s="62" customFormat="1" x14ac:dyDescent="0.35"/>
    <row r="31209" s="62" customFormat="1" x14ac:dyDescent="0.35"/>
    <row r="31210" s="62" customFormat="1" x14ac:dyDescent="0.35"/>
    <row r="31211" s="62" customFormat="1" x14ac:dyDescent="0.35"/>
    <row r="31212" s="62" customFormat="1" x14ac:dyDescent="0.35"/>
    <row r="31213" s="62" customFormat="1" x14ac:dyDescent="0.35"/>
    <row r="31214" s="62" customFormat="1" x14ac:dyDescent="0.35"/>
    <row r="31215" s="62" customFormat="1" x14ac:dyDescent="0.35"/>
    <row r="31216" s="62" customFormat="1" x14ac:dyDescent="0.35"/>
    <row r="31217" s="62" customFormat="1" x14ac:dyDescent="0.35"/>
    <row r="31218" s="62" customFormat="1" x14ac:dyDescent="0.35"/>
    <row r="31219" s="62" customFormat="1" x14ac:dyDescent="0.35"/>
    <row r="31220" s="62" customFormat="1" x14ac:dyDescent="0.35"/>
    <row r="31221" s="62" customFormat="1" x14ac:dyDescent="0.35"/>
    <row r="31222" s="62" customFormat="1" x14ac:dyDescent="0.35"/>
    <row r="31223" s="62" customFormat="1" x14ac:dyDescent="0.35"/>
    <row r="31224" s="62" customFormat="1" x14ac:dyDescent="0.35"/>
    <row r="31225" s="62" customFormat="1" x14ac:dyDescent="0.35"/>
    <row r="31226" s="62" customFormat="1" x14ac:dyDescent="0.35"/>
    <row r="31227" s="62" customFormat="1" x14ac:dyDescent="0.35"/>
    <row r="31228" s="62" customFormat="1" x14ac:dyDescent="0.35"/>
    <row r="31229" s="62" customFormat="1" x14ac:dyDescent="0.35"/>
    <row r="31230" s="62" customFormat="1" x14ac:dyDescent="0.35"/>
    <row r="31231" s="62" customFormat="1" x14ac:dyDescent="0.35"/>
    <row r="31232" s="62" customFormat="1" x14ac:dyDescent="0.35"/>
    <row r="31233" s="62" customFormat="1" x14ac:dyDescent="0.35"/>
    <row r="31234" s="62" customFormat="1" x14ac:dyDescent="0.35"/>
    <row r="31235" s="62" customFormat="1" x14ac:dyDescent="0.35"/>
    <row r="31236" s="62" customFormat="1" x14ac:dyDescent="0.35"/>
    <row r="31237" s="62" customFormat="1" x14ac:dyDescent="0.35"/>
    <row r="31238" s="62" customFormat="1" x14ac:dyDescent="0.35"/>
    <row r="31239" s="62" customFormat="1" x14ac:dyDescent="0.35"/>
    <row r="31240" s="62" customFormat="1" x14ac:dyDescent="0.35"/>
    <row r="31241" s="62" customFormat="1" x14ac:dyDescent="0.35"/>
    <row r="31242" s="62" customFormat="1" x14ac:dyDescent="0.35"/>
    <row r="31243" s="62" customFormat="1" x14ac:dyDescent="0.35"/>
    <row r="31244" s="62" customFormat="1" x14ac:dyDescent="0.35"/>
    <row r="31245" s="62" customFormat="1" x14ac:dyDescent="0.35"/>
    <row r="31246" s="62" customFormat="1" x14ac:dyDescent="0.35"/>
    <row r="31247" s="62" customFormat="1" x14ac:dyDescent="0.35"/>
    <row r="31248" s="62" customFormat="1" x14ac:dyDescent="0.35"/>
    <row r="31249" s="62" customFormat="1" x14ac:dyDescent="0.35"/>
    <row r="31250" s="62" customFormat="1" x14ac:dyDescent="0.35"/>
    <row r="31251" s="62" customFormat="1" x14ac:dyDescent="0.35"/>
    <row r="31252" s="62" customFormat="1" x14ac:dyDescent="0.35"/>
    <row r="31253" s="62" customFormat="1" x14ac:dyDescent="0.35"/>
    <row r="31254" s="62" customFormat="1" x14ac:dyDescent="0.35"/>
    <row r="31255" s="62" customFormat="1" x14ac:dyDescent="0.35"/>
    <row r="31256" s="62" customFormat="1" x14ac:dyDescent="0.35"/>
    <row r="31257" s="62" customFormat="1" x14ac:dyDescent="0.35"/>
    <row r="31258" s="62" customFormat="1" x14ac:dyDescent="0.35"/>
    <row r="31259" s="62" customFormat="1" x14ac:dyDescent="0.35"/>
    <row r="31260" s="62" customFormat="1" x14ac:dyDescent="0.35"/>
    <row r="31261" s="62" customFormat="1" x14ac:dyDescent="0.35"/>
    <row r="31262" s="62" customFormat="1" x14ac:dyDescent="0.35"/>
    <row r="31263" s="62" customFormat="1" x14ac:dyDescent="0.35"/>
    <row r="31264" s="62" customFormat="1" x14ac:dyDescent="0.35"/>
    <row r="31265" s="62" customFormat="1" x14ac:dyDescent="0.35"/>
    <row r="31266" s="62" customFormat="1" x14ac:dyDescent="0.35"/>
    <row r="31267" s="62" customFormat="1" x14ac:dyDescent="0.35"/>
    <row r="31268" s="62" customFormat="1" x14ac:dyDescent="0.35"/>
    <row r="31269" s="62" customFormat="1" x14ac:dyDescent="0.35"/>
    <row r="31270" s="62" customFormat="1" x14ac:dyDescent="0.35"/>
    <row r="31271" s="62" customFormat="1" x14ac:dyDescent="0.35"/>
    <row r="31272" s="62" customFormat="1" x14ac:dyDescent="0.35"/>
    <row r="31273" s="62" customFormat="1" x14ac:dyDescent="0.35"/>
    <row r="31274" s="62" customFormat="1" x14ac:dyDescent="0.35"/>
    <row r="31275" s="62" customFormat="1" x14ac:dyDescent="0.35"/>
    <row r="31276" s="62" customFormat="1" x14ac:dyDescent="0.35"/>
    <row r="31277" s="62" customFormat="1" x14ac:dyDescent="0.35"/>
    <row r="31278" s="62" customFormat="1" x14ac:dyDescent="0.35"/>
    <row r="31279" s="62" customFormat="1" x14ac:dyDescent="0.35"/>
    <row r="31280" s="62" customFormat="1" x14ac:dyDescent="0.35"/>
    <row r="31281" s="62" customFormat="1" x14ac:dyDescent="0.35"/>
    <row r="31282" s="62" customFormat="1" x14ac:dyDescent="0.35"/>
    <row r="31283" s="62" customFormat="1" x14ac:dyDescent="0.35"/>
    <row r="31284" s="62" customFormat="1" x14ac:dyDescent="0.35"/>
    <row r="31285" s="62" customFormat="1" x14ac:dyDescent="0.35"/>
    <row r="31286" s="62" customFormat="1" x14ac:dyDescent="0.35"/>
    <row r="31287" s="62" customFormat="1" x14ac:dyDescent="0.35"/>
    <row r="31288" s="62" customFormat="1" x14ac:dyDescent="0.35"/>
    <row r="31289" s="62" customFormat="1" x14ac:dyDescent="0.35"/>
    <row r="31290" s="62" customFormat="1" x14ac:dyDescent="0.35"/>
    <row r="31291" s="62" customFormat="1" x14ac:dyDescent="0.35"/>
    <row r="31292" s="62" customFormat="1" x14ac:dyDescent="0.35"/>
    <row r="31293" s="62" customFormat="1" x14ac:dyDescent="0.35"/>
    <row r="31294" s="62" customFormat="1" x14ac:dyDescent="0.35"/>
    <row r="31295" s="62" customFormat="1" x14ac:dyDescent="0.35"/>
    <row r="31296" s="62" customFormat="1" x14ac:dyDescent="0.35"/>
    <row r="31297" s="62" customFormat="1" x14ac:dyDescent="0.35"/>
    <row r="31298" s="62" customFormat="1" x14ac:dyDescent="0.35"/>
    <row r="31299" s="62" customFormat="1" x14ac:dyDescent="0.35"/>
    <row r="31300" s="62" customFormat="1" x14ac:dyDescent="0.35"/>
    <row r="31301" s="62" customFormat="1" x14ac:dyDescent="0.35"/>
    <row r="31302" s="62" customFormat="1" x14ac:dyDescent="0.35"/>
    <row r="31303" s="62" customFormat="1" x14ac:dyDescent="0.35"/>
    <row r="31304" s="62" customFormat="1" x14ac:dyDescent="0.35"/>
    <row r="31305" s="62" customFormat="1" x14ac:dyDescent="0.35"/>
    <row r="31306" s="62" customFormat="1" x14ac:dyDescent="0.35"/>
    <row r="31307" s="62" customFormat="1" x14ac:dyDescent="0.35"/>
    <row r="31308" s="62" customFormat="1" x14ac:dyDescent="0.35"/>
    <row r="31309" s="62" customFormat="1" x14ac:dyDescent="0.35"/>
    <row r="31310" s="62" customFormat="1" x14ac:dyDescent="0.35"/>
    <row r="31311" s="62" customFormat="1" x14ac:dyDescent="0.35"/>
    <row r="31312" s="62" customFormat="1" x14ac:dyDescent="0.35"/>
    <row r="31313" s="62" customFormat="1" x14ac:dyDescent="0.35"/>
    <row r="31314" s="62" customFormat="1" x14ac:dyDescent="0.35"/>
    <row r="31315" s="62" customFormat="1" x14ac:dyDescent="0.35"/>
    <row r="31316" s="62" customFormat="1" x14ac:dyDescent="0.35"/>
    <row r="31317" s="62" customFormat="1" x14ac:dyDescent="0.35"/>
    <row r="31318" s="62" customFormat="1" x14ac:dyDescent="0.35"/>
    <row r="31319" s="62" customFormat="1" x14ac:dyDescent="0.35"/>
    <row r="31320" s="62" customFormat="1" x14ac:dyDescent="0.35"/>
    <row r="31321" s="62" customFormat="1" x14ac:dyDescent="0.35"/>
    <row r="31322" s="62" customFormat="1" x14ac:dyDescent="0.35"/>
    <row r="31323" s="62" customFormat="1" x14ac:dyDescent="0.35"/>
    <row r="31324" s="62" customFormat="1" x14ac:dyDescent="0.35"/>
    <row r="31325" s="62" customFormat="1" x14ac:dyDescent="0.35"/>
    <row r="31326" s="62" customFormat="1" x14ac:dyDescent="0.35"/>
    <row r="31327" s="62" customFormat="1" x14ac:dyDescent="0.35"/>
    <row r="31328" s="62" customFormat="1" x14ac:dyDescent="0.35"/>
    <row r="31329" s="62" customFormat="1" x14ac:dyDescent="0.35"/>
    <row r="31330" s="62" customFormat="1" x14ac:dyDescent="0.35"/>
    <row r="31331" s="62" customFormat="1" x14ac:dyDescent="0.35"/>
    <row r="31332" s="62" customFormat="1" x14ac:dyDescent="0.35"/>
    <row r="31333" s="62" customFormat="1" x14ac:dyDescent="0.35"/>
    <row r="31334" s="62" customFormat="1" x14ac:dyDescent="0.35"/>
    <row r="31335" s="62" customFormat="1" x14ac:dyDescent="0.35"/>
    <row r="31336" s="62" customFormat="1" x14ac:dyDescent="0.35"/>
    <row r="31337" s="62" customFormat="1" x14ac:dyDescent="0.35"/>
    <row r="31338" s="62" customFormat="1" x14ac:dyDescent="0.35"/>
    <row r="31339" s="62" customFormat="1" x14ac:dyDescent="0.35"/>
    <row r="31340" s="62" customFormat="1" x14ac:dyDescent="0.35"/>
    <row r="31341" s="62" customFormat="1" x14ac:dyDescent="0.35"/>
    <row r="31342" s="62" customFormat="1" x14ac:dyDescent="0.35"/>
    <row r="31343" s="62" customFormat="1" x14ac:dyDescent="0.35"/>
    <row r="31344" s="62" customFormat="1" x14ac:dyDescent="0.35"/>
    <row r="31345" s="62" customFormat="1" x14ac:dyDescent="0.35"/>
    <row r="31346" s="62" customFormat="1" x14ac:dyDescent="0.35"/>
    <row r="31347" s="62" customFormat="1" x14ac:dyDescent="0.35"/>
    <row r="31348" s="62" customFormat="1" x14ac:dyDescent="0.35"/>
    <row r="31349" s="62" customFormat="1" x14ac:dyDescent="0.35"/>
    <row r="31350" s="62" customFormat="1" x14ac:dyDescent="0.35"/>
    <row r="31351" s="62" customFormat="1" x14ac:dyDescent="0.35"/>
    <row r="31352" s="62" customFormat="1" x14ac:dyDescent="0.35"/>
    <row r="31353" s="62" customFormat="1" x14ac:dyDescent="0.35"/>
    <row r="31354" s="62" customFormat="1" x14ac:dyDescent="0.35"/>
    <row r="31355" s="62" customFormat="1" x14ac:dyDescent="0.35"/>
    <row r="31356" s="62" customFormat="1" x14ac:dyDescent="0.35"/>
    <row r="31357" s="62" customFormat="1" x14ac:dyDescent="0.35"/>
    <row r="31358" s="62" customFormat="1" x14ac:dyDescent="0.35"/>
    <row r="31359" s="62" customFormat="1" x14ac:dyDescent="0.35"/>
    <row r="31360" s="62" customFormat="1" x14ac:dyDescent="0.35"/>
    <row r="31361" s="62" customFormat="1" x14ac:dyDescent="0.35"/>
    <row r="31362" s="62" customFormat="1" x14ac:dyDescent="0.35"/>
    <row r="31363" s="62" customFormat="1" x14ac:dyDescent="0.35"/>
    <row r="31364" s="62" customFormat="1" x14ac:dyDescent="0.35"/>
    <row r="31365" s="62" customFormat="1" x14ac:dyDescent="0.35"/>
    <row r="31366" s="62" customFormat="1" x14ac:dyDescent="0.35"/>
    <row r="31367" s="62" customFormat="1" x14ac:dyDescent="0.35"/>
    <row r="31368" s="62" customFormat="1" x14ac:dyDescent="0.35"/>
    <row r="31369" s="62" customFormat="1" x14ac:dyDescent="0.35"/>
    <row r="31370" s="62" customFormat="1" x14ac:dyDescent="0.35"/>
    <row r="31371" s="62" customFormat="1" x14ac:dyDescent="0.35"/>
    <row r="31372" s="62" customFormat="1" x14ac:dyDescent="0.35"/>
    <row r="31373" s="62" customFormat="1" x14ac:dyDescent="0.35"/>
    <row r="31374" s="62" customFormat="1" x14ac:dyDescent="0.35"/>
    <row r="31375" s="62" customFormat="1" x14ac:dyDescent="0.35"/>
    <row r="31376" s="62" customFormat="1" x14ac:dyDescent="0.35"/>
    <row r="31377" s="62" customFormat="1" x14ac:dyDescent="0.35"/>
    <row r="31378" s="62" customFormat="1" x14ac:dyDescent="0.35"/>
    <row r="31379" s="62" customFormat="1" x14ac:dyDescent="0.35"/>
    <row r="31380" s="62" customFormat="1" x14ac:dyDescent="0.35"/>
    <row r="31381" s="62" customFormat="1" x14ac:dyDescent="0.35"/>
    <row r="31382" s="62" customFormat="1" x14ac:dyDescent="0.35"/>
    <row r="31383" s="62" customFormat="1" x14ac:dyDescent="0.35"/>
    <row r="31384" s="62" customFormat="1" x14ac:dyDescent="0.35"/>
    <row r="31385" s="62" customFormat="1" x14ac:dyDescent="0.35"/>
    <row r="31386" s="62" customFormat="1" x14ac:dyDescent="0.35"/>
    <row r="31387" s="62" customFormat="1" x14ac:dyDescent="0.35"/>
    <row r="31388" s="62" customFormat="1" x14ac:dyDescent="0.35"/>
    <row r="31389" s="62" customFormat="1" x14ac:dyDescent="0.35"/>
    <row r="31390" s="62" customFormat="1" x14ac:dyDescent="0.35"/>
    <row r="31391" s="62" customFormat="1" x14ac:dyDescent="0.35"/>
    <row r="31392" s="62" customFormat="1" x14ac:dyDescent="0.35"/>
    <row r="31393" s="62" customFormat="1" x14ac:dyDescent="0.35"/>
    <row r="31394" s="62" customFormat="1" x14ac:dyDescent="0.35"/>
    <row r="31395" s="62" customFormat="1" x14ac:dyDescent="0.35"/>
    <row r="31396" s="62" customFormat="1" x14ac:dyDescent="0.35"/>
    <row r="31397" s="62" customFormat="1" x14ac:dyDescent="0.35"/>
    <row r="31398" s="62" customFormat="1" x14ac:dyDescent="0.35"/>
    <row r="31399" s="62" customFormat="1" x14ac:dyDescent="0.35"/>
    <row r="31400" s="62" customFormat="1" x14ac:dyDescent="0.35"/>
    <row r="31401" s="62" customFormat="1" x14ac:dyDescent="0.35"/>
    <row r="31402" s="62" customFormat="1" x14ac:dyDescent="0.35"/>
    <row r="31403" s="62" customFormat="1" x14ac:dyDescent="0.35"/>
    <row r="31404" s="62" customFormat="1" x14ac:dyDescent="0.35"/>
    <row r="31405" s="62" customFormat="1" x14ac:dyDescent="0.35"/>
    <row r="31406" s="62" customFormat="1" x14ac:dyDescent="0.35"/>
    <row r="31407" s="62" customFormat="1" x14ac:dyDescent="0.35"/>
    <row r="31408" s="62" customFormat="1" x14ac:dyDescent="0.35"/>
    <row r="31409" s="62" customFormat="1" x14ac:dyDescent="0.35"/>
    <row r="31410" s="62" customFormat="1" x14ac:dyDescent="0.35"/>
    <row r="31411" s="62" customFormat="1" x14ac:dyDescent="0.35"/>
    <row r="31412" s="62" customFormat="1" x14ac:dyDescent="0.35"/>
    <row r="31413" s="62" customFormat="1" x14ac:dyDescent="0.35"/>
    <row r="31414" s="62" customFormat="1" x14ac:dyDescent="0.35"/>
    <row r="31415" s="62" customFormat="1" x14ac:dyDescent="0.35"/>
    <row r="31416" s="62" customFormat="1" x14ac:dyDescent="0.35"/>
    <row r="31417" s="62" customFormat="1" x14ac:dyDescent="0.35"/>
    <row r="31418" s="62" customFormat="1" x14ac:dyDescent="0.35"/>
    <row r="31419" s="62" customFormat="1" x14ac:dyDescent="0.35"/>
    <row r="31420" s="62" customFormat="1" x14ac:dyDescent="0.35"/>
    <row r="31421" s="62" customFormat="1" x14ac:dyDescent="0.35"/>
    <row r="31422" s="62" customFormat="1" x14ac:dyDescent="0.35"/>
    <row r="31423" s="62" customFormat="1" x14ac:dyDescent="0.35"/>
    <row r="31424" s="62" customFormat="1" x14ac:dyDescent="0.35"/>
    <row r="31425" s="62" customFormat="1" x14ac:dyDescent="0.35"/>
    <row r="31426" s="62" customFormat="1" x14ac:dyDescent="0.35"/>
    <row r="31427" s="62" customFormat="1" x14ac:dyDescent="0.35"/>
    <row r="31428" s="62" customFormat="1" x14ac:dyDescent="0.35"/>
    <row r="31429" s="62" customFormat="1" x14ac:dyDescent="0.35"/>
    <row r="31430" s="62" customFormat="1" x14ac:dyDescent="0.35"/>
    <row r="31431" s="62" customFormat="1" x14ac:dyDescent="0.35"/>
    <row r="31432" s="62" customFormat="1" x14ac:dyDescent="0.35"/>
    <row r="31433" s="62" customFormat="1" x14ac:dyDescent="0.35"/>
    <row r="31434" s="62" customFormat="1" x14ac:dyDescent="0.35"/>
    <row r="31435" s="62" customFormat="1" x14ac:dyDescent="0.35"/>
    <row r="31436" s="62" customFormat="1" x14ac:dyDescent="0.35"/>
    <row r="31437" s="62" customFormat="1" x14ac:dyDescent="0.35"/>
    <row r="31438" s="62" customFormat="1" x14ac:dyDescent="0.35"/>
    <row r="31439" s="62" customFormat="1" x14ac:dyDescent="0.35"/>
    <row r="31440" s="62" customFormat="1" x14ac:dyDescent="0.35"/>
    <row r="31441" s="62" customFormat="1" x14ac:dyDescent="0.35"/>
    <row r="31442" s="62" customFormat="1" x14ac:dyDescent="0.35"/>
    <row r="31443" s="62" customFormat="1" x14ac:dyDescent="0.35"/>
    <row r="31444" s="62" customFormat="1" x14ac:dyDescent="0.35"/>
    <row r="31445" s="62" customFormat="1" x14ac:dyDescent="0.35"/>
    <row r="31446" s="62" customFormat="1" x14ac:dyDescent="0.35"/>
    <row r="31447" s="62" customFormat="1" x14ac:dyDescent="0.35"/>
    <row r="31448" s="62" customFormat="1" x14ac:dyDescent="0.35"/>
    <row r="31449" s="62" customFormat="1" x14ac:dyDescent="0.35"/>
    <row r="31450" s="62" customFormat="1" x14ac:dyDescent="0.35"/>
    <row r="31451" s="62" customFormat="1" x14ac:dyDescent="0.35"/>
    <row r="31452" s="62" customFormat="1" x14ac:dyDescent="0.35"/>
    <row r="31453" s="62" customFormat="1" x14ac:dyDescent="0.35"/>
    <row r="31454" s="62" customFormat="1" x14ac:dyDescent="0.35"/>
    <row r="31455" s="62" customFormat="1" x14ac:dyDescent="0.35"/>
    <row r="31456" s="62" customFormat="1" x14ac:dyDescent="0.35"/>
    <row r="31457" s="62" customFormat="1" x14ac:dyDescent="0.35"/>
    <row r="31458" s="62" customFormat="1" x14ac:dyDescent="0.35"/>
    <row r="31459" s="62" customFormat="1" x14ac:dyDescent="0.35"/>
    <row r="31460" s="62" customFormat="1" x14ac:dyDescent="0.35"/>
    <row r="31461" s="62" customFormat="1" x14ac:dyDescent="0.35"/>
    <row r="31462" s="62" customFormat="1" x14ac:dyDescent="0.35"/>
    <row r="31463" s="62" customFormat="1" x14ac:dyDescent="0.35"/>
    <row r="31464" s="62" customFormat="1" x14ac:dyDescent="0.35"/>
    <row r="31465" s="62" customFormat="1" x14ac:dyDescent="0.35"/>
    <row r="31466" s="62" customFormat="1" x14ac:dyDescent="0.35"/>
    <row r="31467" s="62" customFormat="1" x14ac:dyDescent="0.35"/>
    <row r="31468" s="62" customFormat="1" x14ac:dyDescent="0.35"/>
    <row r="31469" s="62" customFormat="1" x14ac:dyDescent="0.35"/>
    <row r="31470" s="62" customFormat="1" x14ac:dyDescent="0.35"/>
    <row r="31471" s="62" customFormat="1" x14ac:dyDescent="0.35"/>
    <row r="31472" s="62" customFormat="1" x14ac:dyDescent="0.35"/>
    <row r="31473" s="62" customFormat="1" x14ac:dyDescent="0.35"/>
    <row r="31474" s="62" customFormat="1" x14ac:dyDescent="0.35"/>
    <row r="31475" s="62" customFormat="1" x14ac:dyDescent="0.35"/>
    <row r="31476" s="62" customFormat="1" x14ac:dyDescent="0.35"/>
    <row r="31477" s="62" customFormat="1" x14ac:dyDescent="0.35"/>
    <row r="31478" s="62" customFormat="1" x14ac:dyDescent="0.35"/>
    <row r="31479" s="62" customFormat="1" x14ac:dyDescent="0.35"/>
    <row r="31480" s="62" customFormat="1" x14ac:dyDescent="0.35"/>
    <row r="31481" s="62" customFormat="1" x14ac:dyDescent="0.35"/>
    <row r="31482" s="62" customFormat="1" x14ac:dyDescent="0.35"/>
    <row r="31483" s="62" customFormat="1" x14ac:dyDescent="0.35"/>
    <row r="31484" s="62" customFormat="1" x14ac:dyDescent="0.35"/>
    <row r="31485" s="62" customFormat="1" x14ac:dyDescent="0.35"/>
    <row r="31486" s="62" customFormat="1" x14ac:dyDescent="0.35"/>
    <row r="31487" s="62" customFormat="1" x14ac:dyDescent="0.35"/>
    <row r="31488" s="62" customFormat="1" x14ac:dyDescent="0.35"/>
    <row r="31489" s="62" customFormat="1" x14ac:dyDescent="0.35"/>
    <row r="31490" s="62" customFormat="1" x14ac:dyDescent="0.35"/>
    <row r="31491" s="62" customFormat="1" x14ac:dyDescent="0.35"/>
    <row r="31492" s="62" customFormat="1" x14ac:dyDescent="0.35"/>
    <row r="31493" s="62" customFormat="1" x14ac:dyDescent="0.35"/>
    <row r="31494" s="62" customFormat="1" x14ac:dyDescent="0.35"/>
    <row r="31495" s="62" customFormat="1" x14ac:dyDescent="0.35"/>
    <row r="31496" s="62" customFormat="1" x14ac:dyDescent="0.35"/>
    <row r="31497" s="62" customFormat="1" x14ac:dyDescent="0.35"/>
    <row r="31498" s="62" customFormat="1" x14ac:dyDescent="0.35"/>
    <row r="31499" s="62" customFormat="1" x14ac:dyDescent="0.35"/>
    <row r="31500" s="62" customFormat="1" x14ac:dyDescent="0.35"/>
    <row r="31501" s="62" customFormat="1" x14ac:dyDescent="0.35"/>
    <row r="31502" s="62" customFormat="1" x14ac:dyDescent="0.35"/>
    <row r="31503" s="62" customFormat="1" x14ac:dyDescent="0.35"/>
    <row r="31504" s="62" customFormat="1" x14ac:dyDescent="0.35"/>
    <row r="31505" s="62" customFormat="1" x14ac:dyDescent="0.35"/>
    <row r="31506" s="62" customFormat="1" x14ac:dyDescent="0.35"/>
    <row r="31507" s="62" customFormat="1" x14ac:dyDescent="0.35"/>
    <row r="31508" s="62" customFormat="1" x14ac:dyDescent="0.35"/>
    <row r="31509" s="62" customFormat="1" x14ac:dyDescent="0.35"/>
    <row r="31510" s="62" customFormat="1" x14ac:dyDescent="0.35"/>
    <row r="31511" s="62" customFormat="1" x14ac:dyDescent="0.35"/>
    <row r="31512" s="62" customFormat="1" x14ac:dyDescent="0.35"/>
    <row r="31513" s="62" customFormat="1" x14ac:dyDescent="0.35"/>
    <row r="31514" s="62" customFormat="1" x14ac:dyDescent="0.35"/>
    <row r="31515" s="62" customFormat="1" x14ac:dyDescent="0.35"/>
    <row r="31516" s="62" customFormat="1" x14ac:dyDescent="0.35"/>
    <row r="31517" s="62" customFormat="1" x14ac:dyDescent="0.35"/>
    <row r="31518" s="62" customFormat="1" x14ac:dyDescent="0.35"/>
    <row r="31519" s="62" customFormat="1" x14ac:dyDescent="0.35"/>
    <row r="31520" s="62" customFormat="1" x14ac:dyDescent="0.35"/>
    <row r="31521" s="62" customFormat="1" x14ac:dyDescent="0.35"/>
    <row r="31522" s="62" customFormat="1" x14ac:dyDescent="0.35"/>
    <row r="31523" s="62" customFormat="1" x14ac:dyDescent="0.35"/>
    <row r="31524" s="62" customFormat="1" x14ac:dyDescent="0.35"/>
    <row r="31525" s="62" customFormat="1" x14ac:dyDescent="0.35"/>
    <row r="31526" s="62" customFormat="1" x14ac:dyDescent="0.35"/>
    <row r="31527" s="62" customFormat="1" x14ac:dyDescent="0.35"/>
    <row r="31528" s="62" customFormat="1" x14ac:dyDescent="0.35"/>
    <row r="31529" s="62" customFormat="1" x14ac:dyDescent="0.35"/>
    <row r="31530" s="62" customFormat="1" x14ac:dyDescent="0.35"/>
    <row r="31531" s="62" customFormat="1" x14ac:dyDescent="0.35"/>
    <row r="31532" s="62" customFormat="1" x14ac:dyDescent="0.35"/>
    <row r="31533" s="62" customFormat="1" x14ac:dyDescent="0.35"/>
    <row r="31534" s="62" customFormat="1" x14ac:dyDescent="0.35"/>
    <row r="31535" s="62" customFormat="1" x14ac:dyDescent="0.35"/>
    <row r="31536" s="62" customFormat="1" x14ac:dyDescent="0.35"/>
    <row r="31537" s="62" customFormat="1" x14ac:dyDescent="0.35"/>
    <row r="31538" s="62" customFormat="1" x14ac:dyDescent="0.35"/>
    <row r="31539" s="62" customFormat="1" x14ac:dyDescent="0.35"/>
    <row r="31540" s="62" customFormat="1" x14ac:dyDescent="0.35"/>
    <row r="31541" s="62" customFormat="1" x14ac:dyDescent="0.35"/>
    <row r="31542" s="62" customFormat="1" x14ac:dyDescent="0.35"/>
    <row r="31543" s="62" customFormat="1" x14ac:dyDescent="0.35"/>
    <row r="31544" s="62" customFormat="1" x14ac:dyDescent="0.35"/>
    <row r="31545" s="62" customFormat="1" x14ac:dyDescent="0.35"/>
    <row r="31546" s="62" customFormat="1" x14ac:dyDescent="0.35"/>
    <row r="31547" s="62" customFormat="1" x14ac:dyDescent="0.35"/>
    <row r="31548" s="62" customFormat="1" x14ac:dyDescent="0.35"/>
    <row r="31549" s="62" customFormat="1" x14ac:dyDescent="0.35"/>
    <row r="31550" s="62" customFormat="1" x14ac:dyDescent="0.35"/>
    <row r="31551" s="62" customFormat="1" x14ac:dyDescent="0.35"/>
    <row r="31552" s="62" customFormat="1" x14ac:dyDescent="0.35"/>
    <row r="31553" s="62" customFormat="1" x14ac:dyDescent="0.35"/>
    <row r="31554" s="62" customFormat="1" x14ac:dyDescent="0.35"/>
    <row r="31555" s="62" customFormat="1" x14ac:dyDescent="0.35"/>
    <row r="31556" s="62" customFormat="1" x14ac:dyDescent="0.35"/>
    <row r="31557" s="62" customFormat="1" x14ac:dyDescent="0.35"/>
    <row r="31558" s="62" customFormat="1" x14ac:dyDescent="0.35"/>
    <row r="31559" s="62" customFormat="1" x14ac:dyDescent="0.35"/>
    <row r="31560" s="62" customFormat="1" x14ac:dyDescent="0.35"/>
    <row r="31561" s="62" customFormat="1" x14ac:dyDescent="0.35"/>
    <row r="31562" s="62" customFormat="1" x14ac:dyDescent="0.35"/>
    <row r="31563" s="62" customFormat="1" x14ac:dyDescent="0.35"/>
    <row r="31564" s="62" customFormat="1" x14ac:dyDescent="0.35"/>
    <row r="31565" s="62" customFormat="1" x14ac:dyDescent="0.35"/>
    <row r="31566" s="62" customFormat="1" x14ac:dyDescent="0.35"/>
    <row r="31567" s="62" customFormat="1" x14ac:dyDescent="0.35"/>
    <row r="31568" s="62" customFormat="1" x14ac:dyDescent="0.35"/>
    <row r="31569" s="62" customFormat="1" x14ac:dyDescent="0.35"/>
    <row r="31570" s="62" customFormat="1" x14ac:dyDescent="0.35"/>
    <row r="31571" s="62" customFormat="1" x14ac:dyDescent="0.35"/>
    <row r="31572" s="62" customFormat="1" x14ac:dyDescent="0.35"/>
    <row r="31573" s="62" customFormat="1" x14ac:dyDescent="0.35"/>
    <row r="31574" s="62" customFormat="1" x14ac:dyDescent="0.35"/>
    <row r="31575" s="62" customFormat="1" x14ac:dyDescent="0.35"/>
    <row r="31576" s="62" customFormat="1" x14ac:dyDescent="0.35"/>
    <row r="31577" s="62" customFormat="1" x14ac:dyDescent="0.35"/>
    <row r="31578" s="62" customFormat="1" x14ac:dyDescent="0.35"/>
    <row r="31579" s="62" customFormat="1" x14ac:dyDescent="0.35"/>
    <row r="31580" s="62" customFormat="1" x14ac:dyDescent="0.35"/>
    <row r="31581" s="62" customFormat="1" x14ac:dyDescent="0.35"/>
    <row r="31582" s="62" customFormat="1" x14ac:dyDescent="0.35"/>
    <row r="31583" s="62" customFormat="1" x14ac:dyDescent="0.35"/>
    <row r="31584" s="62" customFormat="1" x14ac:dyDescent="0.35"/>
    <row r="31585" s="62" customFormat="1" x14ac:dyDescent="0.35"/>
    <row r="31586" s="62" customFormat="1" x14ac:dyDescent="0.35"/>
    <row r="31587" s="62" customFormat="1" x14ac:dyDescent="0.35"/>
    <row r="31588" s="62" customFormat="1" x14ac:dyDescent="0.35"/>
    <row r="31589" s="62" customFormat="1" x14ac:dyDescent="0.35"/>
    <row r="31590" s="62" customFormat="1" x14ac:dyDescent="0.35"/>
    <row r="31591" s="62" customFormat="1" x14ac:dyDescent="0.35"/>
    <row r="31592" s="62" customFormat="1" x14ac:dyDescent="0.35"/>
    <row r="31593" s="62" customFormat="1" x14ac:dyDescent="0.35"/>
    <row r="31594" s="62" customFormat="1" x14ac:dyDescent="0.35"/>
    <row r="31595" s="62" customFormat="1" x14ac:dyDescent="0.35"/>
    <row r="31596" s="62" customFormat="1" x14ac:dyDescent="0.35"/>
    <row r="31597" s="62" customFormat="1" x14ac:dyDescent="0.35"/>
    <row r="31598" s="62" customFormat="1" x14ac:dyDescent="0.35"/>
    <row r="31599" s="62" customFormat="1" x14ac:dyDescent="0.35"/>
    <row r="31600" s="62" customFormat="1" x14ac:dyDescent="0.35"/>
    <row r="31601" s="62" customFormat="1" x14ac:dyDescent="0.35"/>
    <row r="31602" s="62" customFormat="1" x14ac:dyDescent="0.35"/>
    <row r="31603" s="62" customFormat="1" x14ac:dyDescent="0.35"/>
    <row r="31604" s="62" customFormat="1" x14ac:dyDescent="0.35"/>
    <row r="31605" s="62" customFormat="1" x14ac:dyDescent="0.35"/>
    <row r="31606" s="62" customFormat="1" x14ac:dyDescent="0.35"/>
    <row r="31607" s="62" customFormat="1" x14ac:dyDescent="0.35"/>
    <row r="31608" s="62" customFormat="1" x14ac:dyDescent="0.35"/>
    <row r="31609" s="62" customFormat="1" x14ac:dyDescent="0.35"/>
    <row r="31610" s="62" customFormat="1" x14ac:dyDescent="0.35"/>
    <row r="31611" s="62" customFormat="1" x14ac:dyDescent="0.35"/>
    <row r="31612" s="62" customFormat="1" x14ac:dyDescent="0.35"/>
    <row r="31613" s="62" customFormat="1" x14ac:dyDescent="0.35"/>
    <row r="31614" s="62" customFormat="1" x14ac:dyDescent="0.35"/>
    <row r="31615" s="62" customFormat="1" x14ac:dyDescent="0.35"/>
    <row r="31616" s="62" customFormat="1" x14ac:dyDescent="0.35"/>
    <row r="31617" s="62" customFormat="1" x14ac:dyDescent="0.35"/>
    <row r="31618" s="62" customFormat="1" x14ac:dyDescent="0.35"/>
    <row r="31619" s="62" customFormat="1" x14ac:dyDescent="0.35"/>
    <row r="31620" s="62" customFormat="1" x14ac:dyDescent="0.35"/>
    <row r="31621" s="62" customFormat="1" x14ac:dyDescent="0.35"/>
    <row r="31622" s="62" customFormat="1" x14ac:dyDescent="0.35"/>
    <row r="31623" s="62" customFormat="1" x14ac:dyDescent="0.35"/>
    <row r="31624" s="62" customFormat="1" x14ac:dyDescent="0.35"/>
    <row r="31625" s="62" customFormat="1" x14ac:dyDescent="0.35"/>
    <row r="31626" s="62" customFormat="1" x14ac:dyDescent="0.35"/>
    <row r="31627" s="62" customFormat="1" x14ac:dyDescent="0.35"/>
    <row r="31628" s="62" customFormat="1" x14ac:dyDescent="0.35"/>
    <row r="31629" s="62" customFormat="1" x14ac:dyDescent="0.35"/>
    <row r="31630" s="62" customFormat="1" x14ac:dyDescent="0.35"/>
    <row r="31631" s="62" customFormat="1" x14ac:dyDescent="0.35"/>
    <row r="31632" s="62" customFormat="1" x14ac:dyDescent="0.35"/>
    <row r="31633" s="62" customFormat="1" x14ac:dyDescent="0.35"/>
    <row r="31634" s="62" customFormat="1" x14ac:dyDescent="0.35"/>
    <row r="31635" s="62" customFormat="1" x14ac:dyDescent="0.35"/>
    <row r="31636" s="62" customFormat="1" x14ac:dyDescent="0.35"/>
    <row r="31637" s="62" customFormat="1" x14ac:dyDescent="0.35"/>
    <row r="31638" s="62" customFormat="1" x14ac:dyDescent="0.35"/>
    <row r="31639" s="62" customFormat="1" x14ac:dyDescent="0.35"/>
    <row r="31640" s="62" customFormat="1" x14ac:dyDescent="0.35"/>
    <row r="31641" s="62" customFormat="1" x14ac:dyDescent="0.35"/>
    <row r="31642" s="62" customFormat="1" x14ac:dyDescent="0.35"/>
    <row r="31643" s="62" customFormat="1" x14ac:dyDescent="0.35"/>
    <row r="31644" s="62" customFormat="1" x14ac:dyDescent="0.35"/>
    <row r="31645" s="62" customFormat="1" x14ac:dyDescent="0.35"/>
    <row r="31646" s="62" customFormat="1" x14ac:dyDescent="0.35"/>
    <row r="31647" s="62" customFormat="1" x14ac:dyDescent="0.35"/>
    <row r="31648" s="62" customFormat="1" x14ac:dyDescent="0.35"/>
    <row r="31649" s="62" customFormat="1" x14ac:dyDescent="0.35"/>
    <row r="31650" s="62" customFormat="1" x14ac:dyDescent="0.35"/>
    <row r="31651" s="62" customFormat="1" x14ac:dyDescent="0.35"/>
    <row r="31652" s="62" customFormat="1" x14ac:dyDescent="0.35"/>
    <row r="31653" s="62" customFormat="1" x14ac:dyDescent="0.35"/>
    <row r="31654" s="62" customFormat="1" x14ac:dyDescent="0.35"/>
    <row r="31655" s="62" customFormat="1" x14ac:dyDescent="0.35"/>
    <row r="31656" s="62" customFormat="1" x14ac:dyDescent="0.35"/>
    <row r="31657" s="62" customFormat="1" x14ac:dyDescent="0.35"/>
    <row r="31658" s="62" customFormat="1" x14ac:dyDescent="0.35"/>
    <row r="31659" s="62" customFormat="1" x14ac:dyDescent="0.35"/>
    <row r="31660" s="62" customFormat="1" x14ac:dyDescent="0.35"/>
    <row r="31661" s="62" customFormat="1" x14ac:dyDescent="0.35"/>
    <row r="31662" s="62" customFormat="1" x14ac:dyDescent="0.35"/>
    <row r="31663" s="62" customFormat="1" x14ac:dyDescent="0.35"/>
    <row r="31664" s="62" customFormat="1" x14ac:dyDescent="0.35"/>
    <row r="31665" s="62" customFormat="1" x14ac:dyDescent="0.35"/>
    <row r="31666" s="62" customFormat="1" x14ac:dyDescent="0.35"/>
    <row r="31667" s="62" customFormat="1" x14ac:dyDescent="0.35"/>
    <row r="31668" s="62" customFormat="1" x14ac:dyDescent="0.35"/>
    <row r="31669" s="62" customFormat="1" x14ac:dyDescent="0.35"/>
    <row r="31670" s="62" customFormat="1" x14ac:dyDescent="0.35"/>
    <row r="31671" s="62" customFormat="1" x14ac:dyDescent="0.35"/>
    <row r="31672" s="62" customFormat="1" x14ac:dyDescent="0.35"/>
    <row r="31673" s="62" customFormat="1" x14ac:dyDescent="0.35"/>
    <row r="31674" s="62" customFormat="1" x14ac:dyDescent="0.35"/>
    <row r="31675" s="62" customFormat="1" x14ac:dyDescent="0.35"/>
    <row r="31676" s="62" customFormat="1" x14ac:dyDescent="0.35"/>
    <row r="31677" s="62" customFormat="1" x14ac:dyDescent="0.35"/>
    <row r="31678" s="62" customFormat="1" x14ac:dyDescent="0.35"/>
    <row r="31679" s="62" customFormat="1" x14ac:dyDescent="0.35"/>
    <row r="31680" s="62" customFormat="1" x14ac:dyDescent="0.35"/>
    <row r="31681" s="62" customFormat="1" x14ac:dyDescent="0.35"/>
    <row r="31682" s="62" customFormat="1" x14ac:dyDescent="0.35"/>
    <row r="31683" s="62" customFormat="1" x14ac:dyDescent="0.35"/>
    <row r="31684" s="62" customFormat="1" x14ac:dyDescent="0.35"/>
    <row r="31685" s="62" customFormat="1" x14ac:dyDescent="0.35"/>
    <row r="31686" s="62" customFormat="1" x14ac:dyDescent="0.35"/>
    <row r="31687" s="62" customFormat="1" x14ac:dyDescent="0.35"/>
    <row r="31688" s="62" customFormat="1" x14ac:dyDescent="0.35"/>
    <row r="31689" s="62" customFormat="1" x14ac:dyDescent="0.35"/>
    <row r="31690" s="62" customFormat="1" x14ac:dyDescent="0.35"/>
    <row r="31691" s="62" customFormat="1" x14ac:dyDescent="0.35"/>
    <row r="31692" s="62" customFormat="1" x14ac:dyDescent="0.35"/>
    <row r="31693" s="62" customFormat="1" x14ac:dyDescent="0.35"/>
    <row r="31694" s="62" customFormat="1" x14ac:dyDescent="0.35"/>
    <row r="31695" s="62" customFormat="1" x14ac:dyDescent="0.35"/>
    <row r="31696" s="62" customFormat="1" x14ac:dyDescent="0.35"/>
    <row r="31697" s="62" customFormat="1" x14ac:dyDescent="0.35"/>
    <row r="31698" s="62" customFormat="1" x14ac:dyDescent="0.35"/>
    <row r="31699" s="62" customFormat="1" x14ac:dyDescent="0.35"/>
    <row r="31700" s="62" customFormat="1" x14ac:dyDescent="0.35"/>
    <row r="31701" s="62" customFormat="1" x14ac:dyDescent="0.35"/>
    <row r="31702" s="62" customFormat="1" x14ac:dyDescent="0.35"/>
    <row r="31703" s="62" customFormat="1" x14ac:dyDescent="0.35"/>
    <row r="31704" s="62" customFormat="1" x14ac:dyDescent="0.35"/>
    <row r="31705" s="62" customFormat="1" x14ac:dyDescent="0.35"/>
    <row r="31706" s="62" customFormat="1" x14ac:dyDescent="0.35"/>
    <row r="31707" s="62" customFormat="1" x14ac:dyDescent="0.35"/>
    <row r="31708" s="62" customFormat="1" x14ac:dyDescent="0.35"/>
    <row r="31709" s="62" customFormat="1" x14ac:dyDescent="0.35"/>
    <row r="31710" s="62" customFormat="1" x14ac:dyDescent="0.35"/>
    <row r="31711" s="62" customFormat="1" x14ac:dyDescent="0.35"/>
    <row r="31712" s="62" customFormat="1" x14ac:dyDescent="0.35"/>
    <row r="31713" s="62" customFormat="1" x14ac:dyDescent="0.35"/>
    <row r="31714" s="62" customFormat="1" x14ac:dyDescent="0.35"/>
    <row r="31715" s="62" customFormat="1" x14ac:dyDescent="0.35"/>
    <row r="31716" s="62" customFormat="1" x14ac:dyDescent="0.35"/>
    <row r="31717" s="62" customFormat="1" x14ac:dyDescent="0.35"/>
    <row r="31718" s="62" customFormat="1" x14ac:dyDescent="0.35"/>
    <row r="31719" s="62" customFormat="1" x14ac:dyDescent="0.35"/>
    <row r="31720" s="62" customFormat="1" x14ac:dyDescent="0.35"/>
    <row r="31721" s="62" customFormat="1" x14ac:dyDescent="0.35"/>
    <row r="31722" s="62" customFormat="1" x14ac:dyDescent="0.35"/>
    <row r="31723" s="62" customFormat="1" x14ac:dyDescent="0.35"/>
    <row r="31724" s="62" customFormat="1" x14ac:dyDescent="0.35"/>
    <row r="31725" s="62" customFormat="1" x14ac:dyDescent="0.35"/>
    <row r="31726" s="62" customFormat="1" x14ac:dyDescent="0.35"/>
    <row r="31727" s="62" customFormat="1" x14ac:dyDescent="0.35"/>
    <row r="31728" s="62" customFormat="1" x14ac:dyDescent="0.35"/>
    <row r="31729" s="62" customFormat="1" x14ac:dyDescent="0.35"/>
    <row r="31730" s="62" customFormat="1" x14ac:dyDescent="0.35"/>
    <row r="31731" s="62" customFormat="1" x14ac:dyDescent="0.35"/>
    <row r="31732" s="62" customFormat="1" x14ac:dyDescent="0.35"/>
    <row r="31733" s="62" customFormat="1" x14ac:dyDescent="0.35"/>
    <row r="31734" s="62" customFormat="1" x14ac:dyDescent="0.35"/>
    <row r="31735" s="62" customFormat="1" x14ac:dyDescent="0.35"/>
    <row r="31736" s="62" customFormat="1" x14ac:dyDescent="0.35"/>
    <row r="31737" s="62" customFormat="1" x14ac:dyDescent="0.35"/>
    <row r="31738" s="62" customFormat="1" x14ac:dyDescent="0.35"/>
    <row r="31739" s="62" customFormat="1" x14ac:dyDescent="0.35"/>
    <row r="31740" s="62" customFormat="1" x14ac:dyDescent="0.35"/>
    <row r="31741" s="62" customFormat="1" x14ac:dyDescent="0.35"/>
    <row r="31742" s="62" customFormat="1" x14ac:dyDescent="0.35"/>
    <row r="31743" s="62" customFormat="1" x14ac:dyDescent="0.35"/>
    <row r="31744" s="62" customFormat="1" x14ac:dyDescent="0.35"/>
    <row r="31745" s="62" customFormat="1" x14ac:dyDescent="0.35"/>
    <row r="31746" s="62" customFormat="1" x14ac:dyDescent="0.35"/>
    <row r="31747" s="62" customFormat="1" x14ac:dyDescent="0.35"/>
    <row r="31748" s="62" customFormat="1" x14ac:dyDescent="0.35"/>
    <row r="31749" s="62" customFormat="1" x14ac:dyDescent="0.35"/>
    <row r="31750" s="62" customFormat="1" x14ac:dyDescent="0.35"/>
    <row r="31751" s="62" customFormat="1" x14ac:dyDescent="0.35"/>
    <row r="31752" s="62" customFormat="1" x14ac:dyDescent="0.35"/>
    <row r="31753" s="62" customFormat="1" x14ac:dyDescent="0.35"/>
    <row r="31754" s="62" customFormat="1" x14ac:dyDescent="0.35"/>
    <row r="31755" s="62" customFormat="1" x14ac:dyDescent="0.35"/>
    <row r="31756" s="62" customFormat="1" x14ac:dyDescent="0.35"/>
    <row r="31757" s="62" customFormat="1" x14ac:dyDescent="0.35"/>
    <row r="31758" s="62" customFormat="1" x14ac:dyDescent="0.35"/>
    <row r="31759" s="62" customFormat="1" x14ac:dyDescent="0.35"/>
    <row r="31760" s="62" customFormat="1" x14ac:dyDescent="0.35"/>
    <row r="31761" s="62" customFormat="1" x14ac:dyDescent="0.35"/>
    <row r="31762" s="62" customFormat="1" x14ac:dyDescent="0.35"/>
    <row r="31763" s="62" customFormat="1" x14ac:dyDescent="0.35"/>
    <row r="31764" s="62" customFormat="1" x14ac:dyDescent="0.35"/>
    <row r="31765" s="62" customFormat="1" x14ac:dyDescent="0.35"/>
    <row r="31766" s="62" customFormat="1" x14ac:dyDescent="0.35"/>
    <row r="31767" s="62" customFormat="1" x14ac:dyDescent="0.35"/>
    <row r="31768" s="62" customFormat="1" x14ac:dyDescent="0.35"/>
    <row r="31769" s="62" customFormat="1" x14ac:dyDescent="0.35"/>
    <row r="31770" s="62" customFormat="1" x14ac:dyDescent="0.35"/>
    <row r="31771" s="62" customFormat="1" x14ac:dyDescent="0.35"/>
    <row r="31772" s="62" customFormat="1" x14ac:dyDescent="0.35"/>
    <row r="31773" s="62" customFormat="1" x14ac:dyDescent="0.35"/>
    <row r="31774" s="62" customFormat="1" x14ac:dyDescent="0.35"/>
    <row r="31775" s="62" customFormat="1" x14ac:dyDescent="0.35"/>
    <row r="31776" s="62" customFormat="1" x14ac:dyDescent="0.35"/>
    <row r="31777" s="62" customFormat="1" x14ac:dyDescent="0.35"/>
    <row r="31778" s="62" customFormat="1" x14ac:dyDescent="0.35"/>
    <row r="31779" s="62" customFormat="1" x14ac:dyDescent="0.35"/>
    <row r="31780" s="62" customFormat="1" x14ac:dyDescent="0.35"/>
    <row r="31781" s="62" customFormat="1" x14ac:dyDescent="0.35"/>
    <row r="31782" s="62" customFormat="1" x14ac:dyDescent="0.35"/>
    <row r="31783" s="62" customFormat="1" x14ac:dyDescent="0.35"/>
    <row r="31784" s="62" customFormat="1" x14ac:dyDescent="0.35"/>
    <row r="31785" s="62" customFormat="1" x14ac:dyDescent="0.35"/>
    <row r="31786" s="62" customFormat="1" x14ac:dyDescent="0.35"/>
    <row r="31787" s="62" customFormat="1" x14ac:dyDescent="0.35"/>
    <row r="31788" s="62" customFormat="1" x14ac:dyDescent="0.35"/>
    <row r="31789" s="62" customFormat="1" x14ac:dyDescent="0.35"/>
    <row r="31790" s="62" customFormat="1" x14ac:dyDescent="0.35"/>
    <row r="31791" s="62" customFormat="1" x14ac:dyDescent="0.35"/>
    <row r="31792" s="62" customFormat="1" x14ac:dyDescent="0.35"/>
    <row r="31793" s="62" customFormat="1" x14ac:dyDescent="0.35"/>
    <row r="31794" s="62" customFormat="1" x14ac:dyDescent="0.35"/>
    <row r="31795" s="62" customFormat="1" x14ac:dyDescent="0.35"/>
    <row r="31796" s="62" customFormat="1" x14ac:dyDescent="0.35"/>
    <row r="31797" s="62" customFormat="1" x14ac:dyDescent="0.35"/>
    <row r="31798" s="62" customFormat="1" x14ac:dyDescent="0.35"/>
    <row r="31799" s="62" customFormat="1" x14ac:dyDescent="0.35"/>
    <row r="31800" s="62" customFormat="1" x14ac:dyDescent="0.35"/>
    <row r="31801" s="62" customFormat="1" x14ac:dyDescent="0.35"/>
    <row r="31802" s="62" customFormat="1" x14ac:dyDescent="0.35"/>
    <row r="31803" s="62" customFormat="1" x14ac:dyDescent="0.35"/>
    <row r="31804" s="62" customFormat="1" x14ac:dyDescent="0.35"/>
    <row r="31805" s="62" customFormat="1" x14ac:dyDescent="0.35"/>
    <row r="31806" s="62" customFormat="1" x14ac:dyDescent="0.35"/>
    <row r="31807" s="62" customFormat="1" x14ac:dyDescent="0.35"/>
    <row r="31808" s="62" customFormat="1" x14ac:dyDescent="0.35"/>
    <row r="31809" s="62" customFormat="1" x14ac:dyDescent="0.35"/>
    <row r="31810" s="62" customFormat="1" x14ac:dyDescent="0.35"/>
    <row r="31811" s="62" customFormat="1" x14ac:dyDescent="0.35"/>
    <row r="31812" s="62" customFormat="1" x14ac:dyDescent="0.35"/>
    <row r="31813" s="62" customFormat="1" x14ac:dyDescent="0.35"/>
    <row r="31814" s="62" customFormat="1" x14ac:dyDescent="0.35"/>
    <row r="31815" s="62" customFormat="1" x14ac:dyDescent="0.35"/>
    <row r="31816" s="62" customFormat="1" x14ac:dyDescent="0.35"/>
    <row r="31817" s="62" customFormat="1" x14ac:dyDescent="0.35"/>
    <row r="31818" s="62" customFormat="1" x14ac:dyDescent="0.35"/>
    <row r="31819" s="62" customFormat="1" x14ac:dyDescent="0.35"/>
    <row r="31820" s="62" customFormat="1" x14ac:dyDescent="0.35"/>
    <row r="31821" s="62" customFormat="1" x14ac:dyDescent="0.35"/>
    <row r="31822" s="62" customFormat="1" x14ac:dyDescent="0.35"/>
    <row r="31823" s="62" customFormat="1" x14ac:dyDescent="0.35"/>
    <row r="31824" s="62" customFormat="1" x14ac:dyDescent="0.35"/>
    <row r="31825" s="62" customFormat="1" x14ac:dyDescent="0.35"/>
    <row r="31826" s="62" customFormat="1" x14ac:dyDescent="0.35"/>
    <row r="31827" s="62" customFormat="1" x14ac:dyDescent="0.35"/>
    <row r="31828" s="62" customFormat="1" x14ac:dyDescent="0.35"/>
    <row r="31829" s="62" customFormat="1" x14ac:dyDescent="0.35"/>
    <row r="31830" s="62" customFormat="1" x14ac:dyDescent="0.35"/>
    <row r="31831" s="62" customFormat="1" x14ac:dyDescent="0.35"/>
    <row r="31832" s="62" customFormat="1" x14ac:dyDescent="0.35"/>
    <row r="31833" s="62" customFormat="1" x14ac:dyDescent="0.35"/>
    <row r="31834" s="62" customFormat="1" x14ac:dyDescent="0.35"/>
    <row r="31835" s="62" customFormat="1" x14ac:dyDescent="0.35"/>
    <row r="31836" s="62" customFormat="1" x14ac:dyDescent="0.35"/>
    <row r="31837" s="62" customFormat="1" x14ac:dyDescent="0.35"/>
    <row r="31838" s="62" customFormat="1" x14ac:dyDescent="0.35"/>
    <row r="31839" s="62" customFormat="1" x14ac:dyDescent="0.35"/>
    <row r="31840" s="62" customFormat="1" x14ac:dyDescent="0.35"/>
    <row r="31841" s="62" customFormat="1" x14ac:dyDescent="0.35"/>
    <row r="31842" s="62" customFormat="1" x14ac:dyDescent="0.35"/>
    <row r="31843" s="62" customFormat="1" x14ac:dyDescent="0.35"/>
    <row r="31844" s="62" customFormat="1" x14ac:dyDescent="0.35"/>
    <row r="31845" s="62" customFormat="1" x14ac:dyDescent="0.35"/>
    <row r="31846" s="62" customFormat="1" x14ac:dyDescent="0.35"/>
    <row r="31847" s="62" customFormat="1" x14ac:dyDescent="0.35"/>
    <row r="31848" s="62" customFormat="1" x14ac:dyDescent="0.35"/>
    <row r="31849" s="62" customFormat="1" x14ac:dyDescent="0.35"/>
    <row r="31850" s="62" customFormat="1" x14ac:dyDescent="0.35"/>
    <row r="31851" s="62" customFormat="1" x14ac:dyDescent="0.35"/>
    <row r="31852" s="62" customFormat="1" x14ac:dyDescent="0.35"/>
    <row r="31853" s="62" customFormat="1" x14ac:dyDescent="0.35"/>
    <row r="31854" s="62" customFormat="1" x14ac:dyDescent="0.35"/>
    <row r="31855" s="62" customFormat="1" x14ac:dyDescent="0.35"/>
    <row r="31856" s="62" customFormat="1" x14ac:dyDescent="0.35"/>
    <row r="31857" s="62" customFormat="1" x14ac:dyDescent="0.35"/>
    <row r="31858" s="62" customFormat="1" x14ac:dyDescent="0.35"/>
    <row r="31859" s="62" customFormat="1" x14ac:dyDescent="0.35"/>
    <row r="31860" s="62" customFormat="1" x14ac:dyDescent="0.35"/>
    <row r="31861" s="62" customFormat="1" x14ac:dyDescent="0.35"/>
    <row r="31862" s="62" customFormat="1" x14ac:dyDescent="0.35"/>
    <row r="31863" s="62" customFormat="1" x14ac:dyDescent="0.35"/>
    <row r="31864" s="62" customFormat="1" x14ac:dyDescent="0.35"/>
    <row r="31865" s="62" customFormat="1" x14ac:dyDescent="0.35"/>
    <row r="31866" s="62" customFormat="1" x14ac:dyDescent="0.35"/>
    <row r="31867" s="62" customFormat="1" x14ac:dyDescent="0.35"/>
    <row r="31868" s="62" customFormat="1" x14ac:dyDescent="0.35"/>
    <row r="31869" s="62" customFormat="1" x14ac:dyDescent="0.35"/>
    <row r="31870" s="62" customFormat="1" x14ac:dyDescent="0.35"/>
    <row r="31871" s="62" customFormat="1" x14ac:dyDescent="0.35"/>
    <row r="31872" s="62" customFormat="1" x14ac:dyDescent="0.35"/>
    <row r="31873" s="62" customFormat="1" x14ac:dyDescent="0.35"/>
    <row r="31874" s="62" customFormat="1" x14ac:dyDescent="0.35"/>
    <row r="31875" s="62" customFormat="1" x14ac:dyDescent="0.35"/>
    <row r="31876" s="62" customFormat="1" x14ac:dyDescent="0.35"/>
    <row r="31877" s="62" customFormat="1" x14ac:dyDescent="0.35"/>
    <row r="31878" s="62" customFormat="1" x14ac:dyDescent="0.35"/>
    <row r="31879" s="62" customFormat="1" x14ac:dyDescent="0.35"/>
    <row r="31880" s="62" customFormat="1" x14ac:dyDescent="0.35"/>
    <row r="31881" s="62" customFormat="1" x14ac:dyDescent="0.35"/>
    <row r="31882" s="62" customFormat="1" x14ac:dyDescent="0.35"/>
    <row r="31883" s="62" customFormat="1" x14ac:dyDescent="0.35"/>
    <row r="31884" s="62" customFormat="1" x14ac:dyDescent="0.35"/>
    <row r="31885" s="62" customFormat="1" x14ac:dyDescent="0.35"/>
    <row r="31886" s="62" customFormat="1" x14ac:dyDescent="0.35"/>
    <row r="31887" s="62" customFormat="1" x14ac:dyDescent="0.35"/>
    <row r="31888" s="62" customFormat="1" x14ac:dyDescent="0.35"/>
    <row r="31889" s="62" customFormat="1" x14ac:dyDescent="0.35"/>
    <row r="31890" s="62" customFormat="1" x14ac:dyDescent="0.35"/>
    <row r="31891" s="62" customFormat="1" x14ac:dyDescent="0.35"/>
    <row r="31892" s="62" customFormat="1" x14ac:dyDescent="0.35"/>
    <row r="31893" s="62" customFormat="1" x14ac:dyDescent="0.35"/>
    <row r="31894" s="62" customFormat="1" x14ac:dyDescent="0.35"/>
    <row r="31895" s="62" customFormat="1" x14ac:dyDescent="0.35"/>
    <row r="31896" s="62" customFormat="1" x14ac:dyDescent="0.35"/>
    <row r="31897" s="62" customFormat="1" x14ac:dyDescent="0.35"/>
    <row r="31898" s="62" customFormat="1" x14ac:dyDescent="0.35"/>
    <row r="31899" s="62" customFormat="1" x14ac:dyDescent="0.35"/>
    <row r="31900" s="62" customFormat="1" x14ac:dyDescent="0.35"/>
    <row r="31901" s="62" customFormat="1" x14ac:dyDescent="0.35"/>
    <row r="31902" s="62" customFormat="1" x14ac:dyDescent="0.35"/>
    <row r="31903" s="62" customFormat="1" x14ac:dyDescent="0.35"/>
    <row r="31904" s="62" customFormat="1" x14ac:dyDescent="0.35"/>
    <row r="31905" s="62" customFormat="1" x14ac:dyDescent="0.35"/>
    <row r="31906" s="62" customFormat="1" x14ac:dyDescent="0.35"/>
    <row r="31907" s="62" customFormat="1" x14ac:dyDescent="0.35"/>
    <row r="31908" s="62" customFormat="1" x14ac:dyDescent="0.35"/>
    <row r="31909" s="62" customFormat="1" x14ac:dyDescent="0.35"/>
    <row r="31910" s="62" customFormat="1" x14ac:dyDescent="0.35"/>
    <row r="31911" s="62" customFormat="1" x14ac:dyDescent="0.35"/>
    <row r="31912" s="62" customFormat="1" x14ac:dyDescent="0.35"/>
    <row r="31913" s="62" customFormat="1" x14ac:dyDescent="0.35"/>
    <row r="31914" s="62" customFormat="1" x14ac:dyDescent="0.35"/>
    <row r="31915" s="62" customFormat="1" x14ac:dyDescent="0.35"/>
    <row r="31916" s="62" customFormat="1" x14ac:dyDescent="0.35"/>
    <row r="31917" s="62" customFormat="1" x14ac:dyDescent="0.35"/>
    <row r="31918" s="62" customFormat="1" x14ac:dyDescent="0.35"/>
    <row r="31919" s="62" customFormat="1" x14ac:dyDescent="0.35"/>
    <row r="31920" s="62" customFormat="1" x14ac:dyDescent="0.35"/>
    <row r="31921" s="62" customFormat="1" x14ac:dyDescent="0.35"/>
    <row r="31922" s="62" customFormat="1" x14ac:dyDescent="0.35"/>
    <row r="31923" s="62" customFormat="1" x14ac:dyDescent="0.35"/>
    <row r="31924" s="62" customFormat="1" x14ac:dyDescent="0.35"/>
    <row r="31925" s="62" customFormat="1" x14ac:dyDescent="0.35"/>
    <row r="31926" s="62" customFormat="1" x14ac:dyDescent="0.35"/>
    <row r="31927" s="62" customFormat="1" x14ac:dyDescent="0.35"/>
    <row r="31928" s="62" customFormat="1" x14ac:dyDescent="0.35"/>
    <row r="31929" s="62" customFormat="1" x14ac:dyDescent="0.35"/>
    <row r="31930" s="62" customFormat="1" x14ac:dyDescent="0.35"/>
    <row r="31931" s="62" customFormat="1" x14ac:dyDescent="0.35"/>
    <row r="31932" s="62" customFormat="1" x14ac:dyDescent="0.35"/>
    <row r="31933" s="62" customFormat="1" x14ac:dyDescent="0.35"/>
    <row r="31934" s="62" customFormat="1" x14ac:dyDescent="0.35"/>
    <row r="31935" s="62" customFormat="1" x14ac:dyDescent="0.35"/>
    <row r="31936" s="62" customFormat="1" x14ac:dyDescent="0.35"/>
    <row r="31937" s="62" customFormat="1" x14ac:dyDescent="0.35"/>
    <row r="31938" s="62" customFormat="1" x14ac:dyDescent="0.35"/>
    <row r="31939" s="62" customFormat="1" x14ac:dyDescent="0.35"/>
    <row r="31940" s="62" customFormat="1" x14ac:dyDescent="0.35"/>
    <row r="31941" s="62" customFormat="1" x14ac:dyDescent="0.35"/>
    <row r="31942" s="62" customFormat="1" x14ac:dyDescent="0.35"/>
    <row r="31943" s="62" customFormat="1" x14ac:dyDescent="0.35"/>
    <row r="31944" s="62" customFormat="1" x14ac:dyDescent="0.35"/>
    <row r="31945" s="62" customFormat="1" x14ac:dyDescent="0.35"/>
    <row r="31946" s="62" customFormat="1" x14ac:dyDescent="0.35"/>
    <row r="31947" s="62" customFormat="1" x14ac:dyDescent="0.35"/>
    <row r="31948" s="62" customFormat="1" x14ac:dyDescent="0.35"/>
    <row r="31949" s="62" customFormat="1" x14ac:dyDescent="0.35"/>
    <row r="31950" s="62" customFormat="1" x14ac:dyDescent="0.35"/>
    <row r="31951" s="62" customFormat="1" x14ac:dyDescent="0.35"/>
    <row r="31952" s="62" customFormat="1" x14ac:dyDescent="0.35"/>
    <row r="31953" s="62" customFormat="1" x14ac:dyDescent="0.35"/>
    <row r="31954" s="62" customFormat="1" x14ac:dyDescent="0.35"/>
    <row r="31955" s="62" customFormat="1" x14ac:dyDescent="0.35"/>
    <row r="31956" s="62" customFormat="1" x14ac:dyDescent="0.35"/>
    <row r="31957" s="62" customFormat="1" x14ac:dyDescent="0.35"/>
    <row r="31958" s="62" customFormat="1" x14ac:dyDescent="0.35"/>
    <row r="31959" s="62" customFormat="1" x14ac:dyDescent="0.35"/>
    <row r="31960" s="62" customFormat="1" x14ac:dyDescent="0.35"/>
    <row r="31961" s="62" customFormat="1" x14ac:dyDescent="0.35"/>
    <row r="31962" s="62" customFormat="1" x14ac:dyDescent="0.35"/>
    <row r="31963" s="62" customFormat="1" x14ac:dyDescent="0.35"/>
    <row r="31964" s="62" customFormat="1" x14ac:dyDescent="0.35"/>
    <row r="31965" s="62" customFormat="1" x14ac:dyDescent="0.35"/>
    <row r="31966" s="62" customFormat="1" x14ac:dyDescent="0.35"/>
    <row r="31967" s="62" customFormat="1" x14ac:dyDescent="0.35"/>
    <row r="31968" s="62" customFormat="1" x14ac:dyDescent="0.35"/>
    <row r="31969" s="62" customFormat="1" x14ac:dyDescent="0.35"/>
    <row r="31970" s="62" customFormat="1" x14ac:dyDescent="0.35"/>
    <row r="31971" s="62" customFormat="1" x14ac:dyDescent="0.35"/>
    <row r="31972" s="62" customFormat="1" x14ac:dyDescent="0.35"/>
    <row r="31973" s="62" customFormat="1" x14ac:dyDescent="0.35"/>
    <row r="31974" s="62" customFormat="1" x14ac:dyDescent="0.35"/>
    <row r="31975" s="62" customFormat="1" x14ac:dyDescent="0.35"/>
    <row r="31976" s="62" customFormat="1" x14ac:dyDescent="0.35"/>
    <row r="31977" s="62" customFormat="1" x14ac:dyDescent="0.35"/>
    <row r="31978" s="62" customFormat="1" x14ac:dyDescent="0.35"/>
    <row r="31979" s="62" customFormat="1" x14ac:dyDescent="0.35"/>
    <row r="31980" s="62" customFormat="1" x14ac:dyDescent="0.35"/>
    <row r="31981" s="62" customFormat="1" x14ac:dyDescent="0.35"/>
    <row r="31982" s="62" customFormat="1" x14ac:dyDescent="0.35"/>
    <row r="31983" s="62" customFormat="1" x14ac:dyDescent="0.35"/>
    <row r="31984" s="62" customFormat="1" x14ac:dyDescent="0.35"/>
    <row r="31985" s="62" customFormat="1" x14ac:dyDescent="0.35"/>
    <row r="31986" s="62" customFormat="1" x14ac:dyDescent="0.35"/>
    <row r="31987" s="62" customFormat="1" x14ac:dyDescent="0.35"/>
    <row r="31988" s="62" customFormat="1" x14ac:dyDescent="0.35"/>
    <row r="31989" s="62" customFormat="1" x14ac:dyDescent="0.35"/>
    <row r="31990" s="62" customFormat="1" x14ac:dyDescent="0.35"/>
    <row r="31991" s="62" customFormat="1" x14ac:dyDescent="0.35"/>
    <row r="31992" s="62" customFormat="1" x14ac:dyDescent="0.35"/>
    <row r="31993" s="62" customFormat="1" x14ac:dyDescent="0.35"/>
    <row r="31994" s="62" customFormat="1" x14ac:dyDescent="0.35"/>
    <row r="31995" s="62" customFormat="1" x14ac:dyDescent="0.35"/>
    <row r="31996" s="62" customFormat="1" x14ac:dyDescent="0.35"/>
    <row r="31997" s="62" customFormat="1" x14ac:dyDescent="0.35"/>
    <row r="31998" s="62" customFormat="1" x14ac:dyDescent="0.35"/>
    <row r="31999" s="62" customFormat="1" x14ac:dyDescent="0.35"/>
    <row r="32000" s="62" customFormat="1" x14ac:dyDescent="0.35"/>
    <row r="32001" s="62" customFormat="1" x14ac:dyDescent="0.35"/>
    <row r="32002" s="62" customFormat="1" x14ac:dyDescent="0.35"/>
    <row r="32003" s="62" customFormat="1" x14ac:dyDescent="0.35"/>
    <row r="32004" s="62" customFormat="1" x14ac:dyDescent="0.35"/>
    <row r="32005" s="62" customFormat="1" x14ac:dyDescent="0.35"/>
    <row r="32006" s="62" customFormat="1" x14ac:dyDescent="0.35"/>
    <row r="32007" s="62" customFormat="1" x14ac:dyDescent="0.35"/>
    <row r="32008" s="62" customFormat="1" x14ac:dyDescent="0.35"/>
    <row r="32009" s="62" customFormat="1" x14ac:dyDescent="0.35"/>
    <row r="32010" s="62" customFormat="1" x14ac:dyDescent="0.35"/>
    <row r="32011" s="62" customFormat="1" x14ac:dyDescent="0.35"/>
    <row r="32012" s="62" customFormat="1" x14ac:dyDescent="0.35"/>
    <row r="32013" s="62" customFormat="1" x14ac:dyDescent="0.35"/>
    <row r="32014" s="62" customFormat="1" x14ac:dyDescent="0.35"/>
    <row r="32015" s="62" customFormat="1" x14ac:dyDescent="0.35"/>
    <row r="32016" s="62" customFormat="1" x14ac:dyDescent="0.35"/>
    <row r="32017" s="62" customFormat="1" x14ac:dyDescent="0.35"/>
    <row r="32018" s="62" customFormat="1" x14ac:dyDescent="0.35"/>
    <row r="32019" s="62" customFormat="1" x14ac:dyDescent="0.35"/>
    <row r="32020" s="62" customFormat="1" x14ac:dyDescent="0.35"/>
    <row r="32021" s="62" customFormat="1" x14ac:dyDescent="0.35"/>
    <row r="32022" s="62" customFormat="1" x14ac:dyDescent="0.35"/>
    <row r="32023" s="62" customFormat="1" x14ac:dyDescent="0.35"/>
    <row r="32024" s="62" customFormat="1" x14ac:dyDescent="0.35"/>
    <row r="32025" s="62" customFormat="1" x14ac:dyDescent="0.35"/>
    <row r="32026" s="62" customFormat="1" x14ac:dyDescent="0.35"/>
    <row r="32027" s="62" customFormat="1" x14ac:dyDescent="0.35"/>
    <row r="32028" s="62" customFormat="1" x14ac:dyDescent="0.35"/>
    <row r="32029" s="62" customFormat="1" x14ac:dyDescent="0.35"/>
    <row r="32030" s="62" customFormat="1" x14ac:dyDescent="0.35"/>
    <row r="32031" s="62" customFormat="1" x14ac:dyDescent="0.35"/>
    <row r="32032" s="62" customFormat="1" x14ac:dyDescent="0.35"/>
    <row r="32033" s="62" customFormat="1" x14ac:dyDescent="0.35"/>
    <row r="32034" s="62" customFormat="1" x14ac:dyDescent="0.35"/>
    <row r="32035" s="62" customFormat="1" x14ac:dyDescent="0.35"/>
    <row r="32036" s="62" customFormat="1" x14ac:dyDescent="0.35"/>
    <row r="32037" s="62" customFormat="1" x14ac:dyDescent="0.35"/>
    <row r="32038" s="62" customFormat="1" x14ac:dyDescent="0.35"/>
    <row r="32039" s="62" customFormat="1" x14ac:dyDescent="0.35"/>
    <row r="32040" s="62" customFormat="1" x14ac:dyDescent="0.35"/>
    <row r="32041" s="62" customFormat="1" x14ac:dyDescent="0.35"/>
    <row r="32042" s="62" customFormat="1" x14ac:dyDescent="0.35"/>
    <row r="32043" s="62" customFormat="1" x14ac:dyDescent="0.35"/>
    <row r="32044" s="62" customFormat="1" x14ac:dyDescent="0.35"/>
    <row r="32045" s="62" customFormat="1" x14ac:dyDescent="0.35"/>
    <row r="32046" s="62" customFormat="1" x14ac:dyDescent="0.35"/>
    <row r="32047" s="62" customFormat="1" x14ac:dyDescent="0.35"/>
    <row r="32048" s="62" customFormat="1" x14ac:dyDescent="0.35"/>
    <row r="32049" s="62" customFormat="1" x14ac:dyDescent="0.35"/>
    <row r="32050" s="62" customFormat="1" x14ac:dyDescent="0.35"/>
    <row r="32051" s="62" customFormat="1" x14ac:dyDescent="0.35"/>
    <row r="32052" s="62" customFormat="1" x14ac:dyDescent="0.35"/>
    <row r="32053" s="62" customFormat="1" x14ac:dyDescent="0.35"/>
    <row r="32054" s="62" customFormat="1" x14ac:dyDescent="0.35"/>
    <row r="32055" s="62" customFormat="1" x14ac:dyDescent="0.35"/>
    <row r="32056" s="62" customFormat="1" x14ac:dyDescent="0.35"/>
    <row r="32057" s="62" customFormat="1" x14ac:dyDescent="0.35"/>
    <row r="32058" s="62" customFormat="1" x14ac:dyDescent="0.35"/>
    <row r="32059" s="62" customFormat="1" x14ac:dyDescent="0.35"/>
    <row r="32060" s="62" customFormat="1" x14ac:dyDescent="0.35"/>
    <row r="32061" s="62" customFormat="1" x14ac:dyDescent="0.35"/>
    <row r="32062" s="62" customFormat="1" x14ac:dyDescent="0.35"/>
    <row r="32063" s="62" customFormat="1" x14ac:dyDescent="0.35"/>
    <row r="32064" s="62" customFormat="1" x14ac:dyDescent="0.35"/>
    <row r="32065" s="62" customFormat="1" x14ac:dyDescent="0.35"/>
    <row r="32066" s="62" customFormat="1" x14ac:dyDescent="0.35"/>
    <row r="32067" s="62" customFormat="1" x14ac:dyDescent="0.35"/>
    <row r="32068" s="62" customFormat="1" x14ac:dyDescent="0.35"/>
    <row r="32069" s="62" customFormat="1" x14ac:dyDescent="0.35"/>
    <row r="32070" s="62" customFormat="1" x14ac:dyDescent="0.35"/>
    <row r="32071" s="62" customFormat="1" x14ac:dyDescent="0.35"/>
    <row r="32072" s="62" customFormat="1" x14ac:dyDescent="0.35"/>
    <row r="32073" s="62" customFormat="1" x14ac:dyDescent="0.35"/>
    <row r="32074" s="62" customFormat="1" x14ac:dyDescent="0.35"/>
    <row r="32075" s="62" customFormat="1" x14ac:dyDescent="0.35"/>
    <row r="32076" s="62" customFormat="1" x14ac:dyDescent="0.35"/>
    <row r="32077" s="62" customFormat="1" x14ac:dyDescent="0.35"/>
    <row r="32078" s="62" customFormat="1" x14ac:dyDescent="0.35"/>
    <row r="32079" s="62" customFormat="1" x14ac:dyDescent="0.35"/>
    <row r="32080" s="62" customFormat="1" x14ac:dyDescent="0.35"/>
    <row r="32081" s="62" customFormat="1" x14ac:dyDescent="0.35"/>
    <row r="32082" s="62" customFormat="1" x14ac:dyDescent="0.35"/>
    <row r="32083" s="62" customFormat="1" x14ac:dyDescent="0.35"/>
    <row r="32084" s="62" customFormat="1" x14ac:dyDescent="0.35"/>
    <row r="32085" s="62" customFormat="1" x14ac:dyDescent="0.35"/>
    <row r="32086" s="62" customFormat="1" x14ac:dyDescent="0.35"/>
    <row r="32087" s="62" customFormat="1" x14ac:dyDescent="0.35"/>
    <row r="32088" s="62" customFormat="1" x14ac:dyDescent="0.35"/>
    <row r="32089" s="62" customFormat="1" x14ac:dyDescent="0.35"/>
    <row r="32090" s="62" customFormat="1" x14ac:dyDescent="0.35"/>
    <row r="32091" s="62" customFormat="1" x14ac:dyDescent="0.35"/>
    <row r="32092" s="62" customFormat="1" x14ac:dyDescent="0.35"/>
    <row r="32093" s="62" customFormat="1" x14ac:dyDescent="0.35"/>
    <row r="32094" s="62" customFormat="1" x14ac:dyDescent="0.35"/>
    <row r="32095" s="62" customFormat="1" x14ac:dyDescent="0.35"/>
    <row r="32096" s="62" customFormat="1" x14ac:dyDescent="0.35"/>
    <row r="32097" s="62" customFormat="1" x14ac:dyDescent="0.35"/>
    <row r="32098" s="62" customFormat="1" x14ac:dyDescent="0.35"/>
    <row r="32099" s="62" customFormat="1" x14ac:dyDescent="0.35"/>
    <row r="32100" s="62" customFormat="1" x14ac:dyDescent="0.35"/>
    <row r="32101" s="62" customFormat="1" x14ac:dyDescent="0.35"/>
    <row r="32102" s="62" customFormat="1" x14ac:dyDescent="0.35"/>
    <row r="32103" s="62" customFormat="1" x14ac:dyDescent="0.35"/>
    <row r="32104" s="62" customFormat="1" x14ac:dyDescent="0.35"/>
    <row r="32105" s="62" customFormat="1" x14ac:dyDescent="0.35"/>
    <row r="32106" s="62" customFormat="1" x14ac:dyDescent="0.35"/>
    <row r="32107" s="62" customFormat="1" x14ac:dyDescent="0.35"/>
    <row r="32108" s="62" customFormat="1" x14ac:dyDescent="0.35"/>
    <row r="32109" s="62" customFormat="1" x14ac:dyDescent="0.35"/>
    <row r="32110" s="62" customFormat="1" x14ac:dyDescent="0.35"/>
    <row r="32111" s="62" customFormat="1" x14ac:dyDescent="0.35"/>
    <row r="32112" s="62" customFormat="1" x14ac:dyDescent="0.35"/>
    <row r="32113" s="62" customFormat="1" x14ac:dyDescent="0.35"/>
    <row r="32114" s="62" customFormat="1" x14ac:dyDescent="0.35"/>
    <row r="32115" s="62" customFormat="1" x14ac:dyDescent="0.35"/>
    <row r="32116" s="62" customFormat="1" x14ac:dyDescent="0.35"/>
    <row r="32117" s="62" customFormat="1" x14ac:dyDescent="0.35"/>
    <row r="32118" s="62" customFormat="1" x14ac:dyDescent="0.35"/>
    <row r="32119" s="62" customFormat="1" x14ac:dyDescent="0.35"/>
    <row r="32120" s="62" customFormat="1" x14ac:dyDescent="0.35"/>
    <row r="32121" s="62" customFormat="1" x14ac:dyDescent="0.35"/>
    <row r="32122" s="62" customFormat="1" x14ac:dyDescent="0.35"/>
    <row r="32123" s="62" customFormat="1" x14ac:dyDescent="0.35"/>
    <row r="32124" s="62" customFormat="1" x14ac:dyDescent="0.35"/>
    <row r="32125" s="62" customFormat="1" x14ac:dyDescent="0.35"/>
    <row r="32126" s="62" customFormat="1" x14ac:dyDescent="0.35"/>
    <row r="32127" s="62" customFormat="1" x14ac:dyDescent="0.35"/>
    <row r="32128" s="62" customFormat="1" x14ac:dyDescent="0.35"/>
    <row r="32129" s="62" customFormat="1" x14ac:dyDescent="0.35"/>
    <row r="32130" s="62" customFormat="1" x14ac:dyDescent="0.35"/>
    <row r="32131" s="62" customFormat="1" x14ac:dyDescent="0.35"/>
    <row r="32132" s="62" customFormat="1" x14ac:dyDescent="0.35"/>
    <row r="32133" s="62" customFormat="1" x14ac:dyDescent="0.35"/>
    <row r="32134" s="62" customFormat="1" x14ac:dyDescent="0.35"/>
    <row r="32135" s="62" customFormat="1" x14ac:dyDescent="0.35"/>
    <row r="32136" s="62" customFormat="1" x14ac:dyDescent="0.35"/>
    <row r="32137" s="62" customFormat="1" x14ac:dyDescent="0.35"/>
    <row r="32138" s="62" customFormat="1" x14ac:dyDescent="0.35"/>
    <row r="32139" s="62" customFormat="1" x14ac:dyDescent="0.35"/>
    <row r="32140" s="62" customFormat="1" x14ac:dyDescent="0.35"/>
    <row r="32141" s="62" customFormat="1" x14ac:dyDescent="0.35"/>
    <row r="32142" s="62" customFormat="1" x14ac:dyDescent="0.35"/>
    <row r="32143" s="62" customFormat="1" x14ac:dyDescent="0.35"/>
    <row r="32144" s="62" customFormat="1" x14ac:dyDescent="0.35"/>
    <row r="32145" s="62" customFormat="1" x14ac:dyDescent="0.35"/>
    <row r="32146" s="62" customFormat="1" x14ac:dyDescent="0.35"/>
    <row r="32147" s="62" customFormat="1" x14ac:dyDescent="0.35"/>
    <row r="32148" s="62" customFormat="1" x14ac:dyDescent="0.35"/>
    <row r="32149" s="62" customFormat="1" x14ac:dyDescent="0.35"/>
    <row r="32150" s="62" customFormat="1" x14ac:dyDescent="0.35"/>
    <row r="32151" s="62" customFormat="1" x14ac:dyDescent="0.35"/>
    <row r="32152" s="62" customFormat="1" x14ac:dyDescent="0.35"/>
    <row r="32153" s="62" customFormat="1" x14ac:dyDescent="0.35"/>
    <row r="32154" s="62" customFormat="1" x14ac:dyDescent="0.35"/>
    <row r="32155" s="62" customFormat="1" x14ac:dyDescent="0.35"/>
    <row r="32156" s="62" customFormat="1" x14ac:dyDescent="0.35"/>
    <row r="32157" s="62" customFormat="1" x14ac:dyDescent="0.35"/>
    <row r="32158" s="62" customFormat="1" x14ac:dyDescent="0.35"/>
    <row r="32159" s="62" customFormat="1" x14ac:dyDescent="0.35"/>
    <row r="32160" s="62" customFormat="1" x14ac:dyDescent="0.35"/>
    <row r="32161" s="62" customFormat="1" x14ac:dyDescent="0.35"/>
    <row r="32162" s="62" customFormat="1" x14ac:dyDescent="0.35"/>
    <row r="32163" s="62" customFormat="1" x14ac:dyDescent="0.35"/>
    <row r="32164" s="62" customFormat="1" x14ac:dyDescent="0.35"/>
    <row r="32165" s="62" customFormat="1" x14ac:dyDescent="0.35"/>
    <row r="32166" s="62" customFormat="1" x14ac:dyDescent="0.35"/>
    <row r="32167" s="62" customFormat="1" x14ac:dyDescent="0.35"/>
    <row r="32168" s="62" customFormat="1" x14ac:dyDescent="0.35"/>
    <row r="32169" s="62" customFormat="1" x14ac:dyDescent="0.35"/>
    <row r="32170" s="62" customFormat="1" x14ac:dyDescent="0.35"/>
    <row r="32171" s="62" customFormat="1" x14ac:dyDescent="0.35"/>
    <row r="32172" s="62" customFormat="1" x14ac:dyDescent="0.35"/>
    <row r="32173" s="62" customFormat="1" x14ac:dyDescent="0.35"/>
    <row r="32174" s="62" customFormat="1" x14ac:dyDescent="0.35"/>
    <row r="32175" s="62" customFormat="1" x14ac:dyDescent="0.35"/>
    <row r="32176" s="62" customFormat="1" x14ac:dyDescent="0.35"/>
    <row r="32177" s="62" customFormat="1" x14ac:dyDescent="0.35"/>
    <row r="32178" s="62" customFormat="1" x14ac:dyDescent="0.35"/>
    <row r="32179" s="62" customFormat="1" x14ac:dyDescent="0.35"/>
    <row r="32180" s="62" customFormat="1" x14ac:dyDescent="0.35"/>
    <row r="32181" s="62" customFormat="1" x14ac:dyDescent="0.35"/>
    <row r="32182" s="62" customFormat="1" x14ac:dyDescent="0.35"/>
    <row r="32183" s="62" customFormat="1" x14ac:dyDescent="0.35"/>
    <row r="32184" s="62" customFormat="1" x14ac:dyDescent="0.35"/>
    <row r="32185" s="62" customFormat="1" x14ac:dyDescent="0.35"/>
    <row r="32186" s="62" customFormat="1" x14ac:dyDescent="0.35"/>
    <row r="32187" s="62" customFormat="1" x14ac:dyDescent="0.35"/>
    <row r="32188" s="62" customFormat="1" x14ac:dyDescent="0.35"/>
    <row r="32189" s="62" customFormat="1" x14ac:dyDescent="0.35"/>
    <row r="32190" s="62" customFormat="1" x14ac:dyDescent="0.35"/>
    <row r="32191" s="62" customFormat="1" x14ac:dyDescent="0.35"/>
    <row r="32192" s="62" customFormat="1" x14ac:dyDescent="0.35"/>
    <row r="32193" s="62" customFormat="1" x14ac:dyDescent="0.35"/>
    <row r="32194" s="62" customFormat="1" x14ac:dyDescent="0.35"/>
    <row r="32195" s="62" customFormat="1" x14ac:dyDescent="0.35"/>
    <row r="32196" s="62" customFormat="1" x14ac:dyDescent="0.35"/>
    <row r="32197" s="62" customFormat="1" x14ac:dyDescent="0.35"/>
    <row r="32198" s="62" customFormat="1" x14ac:dyDescent="0.35"/>
    <row r="32199" s="62" customFormat="1" x14ac:dyDescent="0.35"/>
    <row r="32200" s="62" customFormat="1" x14ac:dyDescent="0.35"/>
    <row r="32201" s="62" customFormat="1" x14ac:dyDescent="0.35"/>
    <row r="32202" s="62" customFormat="1" x14ac:dyDescent="0.35"/>
    <row r="32203" s="62" customFormat="1" x14ac:dyDescent="0.35"/>
    <row r="32204" s="62" customFormat="1" x14ac:dyDescent="0.35"/>
    <row r="32205" s="62" customFormat="1" x14ac:dyDescent="0.35"/>
    <row r="32206" s="62" customFormat="1" x14ac:dyDescent="0.35"/>
    <row r="32207" s="62" customFormat="1" x14ac:dyDescent="0.35"/>
    <row r="32208" s="62" customFormat="1" x14ac:dyDescent="0.35"/>
    <row r="32209" s="62" customFormat="1" x14ac:dyDescent="0.35"/>
    <row r="32210" s="62" customFormat="1" x14ac:dyDescent="0.35"/>
    <row r="32211" s="62" customFormat="1" x14ac:dyDescent="0.35"/>
    <row r="32212" s="62" customFormat="1" x14ac:dyDescent="0.35"/>
    <row r="32213" s="62" customFormat="1" x14ac:dyDescent="0.35"/>
    <row r="32214" s="62" customFormat="1" x14ac:dyDescent="0.35"/>
    <row r="32215" s="62" customFormat="1" x14ac:dyDescent="0.35"/>
    <row r="32216" s="62" customFormat="1" x14ac:dyDescent="0.35"/>
    <row r="32217" s="62" customFormat="1" x14ac:dyDescent="0.35"/>
    <row r="32218" s="62" customFormat="1" x14ac:dyDescent="0.35"/>
    <row r="32219" s="62" customFormat="1" x14ac:dyDescent="0.35"/>
    <row r="32220" s="62" customFormat="1" x14ac:dyDescent="0.35"/>
    <row r="32221" s="62" customFormat="1" x14ac:dyDescent="0.35"/>
    <row r="32222" s="62" customFormat="1" x14ac:dyDescent="0.35"/>
    <row r="32223" s="62" customFormat="1" x14ac:dyDescent="0.35"/>
    <row r="32224" s="62" customFormat="1" x14ac:dyDescent="0.35"/>
    <row r="32225" s="62" customFormat="1" x14ac:dyDescent="0.35"/>
    <row r="32226" s="62" customFormat="1" x14ac:dyDescent="0.35"/>
    <row r="32227" s="62" customFormat="1" x14ac:dyDescent="0.35"/>
    <row r="32228" s="62" customFormat="1" x14ac:dyDescent="0.35"/>
    <row r="32229" s="62" customFormat="1" x14ac:dyDescent="0.35"/>
    <row r="32230" s="62" customFormat="1" x14ac:dyDescent="0.35"/>
    <row r="32231" s="62" customFormat="1" x14ac:dyDescent="0.35"/>
    <row r="32232" s="62" customFormat="1" x14ac:dyDescent="0.35"/>
    <row r="32233" s="62" customFormat="1" x14ac:dyDescent="0.35"/>
    <row r="32234" s="62" customFormat="1" x14ac:dyDescent="0.35"/>
    <row r="32235" s="62" customFormat="1" x14ac:dyDescent="0.35"/>
    <row r="32236" s="62" customFormat="1" x14ac:dyDescent="0.35"/>
    <row r="32237" s="62" customFormat="1" x14ac:dyDescent="0.35"/>
    <row r="32238" s="62" customFormat="1" x14ac:dyDescent="0.35"/>
    <row r="32239" s="62" customFormat="1" x14ac:dyDescent="0.35"/>
    <row r="32240" s="62" customFormat="1" x14ac:dyDescent="0.35"/>
    <row r="32241" s="62" customFormat="1" x14ac:dyDescent="0.35"/>
    <row r="32242" s="62" customFormat="1" x14ac:dyDescent="0.35"/>
    <row r="32243" s="62" customFormat="1" x14ac:dyDescent="0.35"/>
    <row r="32244" s="62" customFormat="1" x14ac:dyDescent="0.35"/>
    <row r="32245" s="62" customFormat="1" x14ac:dyDescent="0.35"/>
    <row r="32246" s="62" customFormat="1" x14ac:dyDescent="0.35"/>
    <row r="32247" s="62" customFormat="1" x14ac:dyDescent="0.35"/>
    <row r="32248" s="62" customFormat="1" x14ac:dyDescent="0.35"/>
    <row r="32249" s="62" customFormat="1" x14ac:dyDescent="0.35"/>
    <row r="32250" s="62" customFormat="1" x14ac:dyDescent="0.35"/>
    <row r="32251" s="62" customFormat="1" x14ac:dyDescent="0.35"/>
    <row r="32252" s="62" customFormat="1" x14ac:dyDescent="0.35"/>
    <row r="32253" s="62" customFormat="1" x14ac:dyDescent="0.35"/>
    <row r="32254" s="62" customFormat="1" x14ac:dyDescent="0.35"/>
    <row r="32255" s="62" customFormat="1" x14ac:dyDescent="0.35"/>
    <row r="32256" s="62" customFormat="1" x14ac:dyDescent="0.35"/>
    <row r="32257" s="62" customFormat="1" x14ac:dyDescent="0.35"/>
    <row r="32258" s="62" customFormat="1" x14ac:dyDescent="0.35"/>
    <row r="32259" s="62" customFormat="1" x14ac:dyDescent="0.35"/>
    <row r="32260" s="62" customFormat="1" x14ac:dyDescent="0.35"/>
    <row r="32261" s="62" customFormat="1" x14ac:dyDescent="0.35"/>
    <row r="32262" s="62" customFormat="1" x14ac:dyDescent="0.35"/>
    <row r="32263" s="62" customFormat="1" x14ac:dyDescent="0.35"/>
    <row r="32264" s="62" customFormat="1" x14ac:dyDescent="0.35"/>
    <row r="32265" s="62" customFormat="1" x14ac:dyDescent="0.35"/>
    <row r="32266" s="62" customFormat="1" x14ac:dyDescent="0.35"/>
    <row r="32267" s="62" customFormat="1" x14ac:dyDescent="0.35"/>
    <row r="32268" s="62" customFormat="1" x14ac:dyDescent="0.35"/>
    <row r="32269" s="62" customFormat="1" x14ac:dyDescent="0.35"/>
    <row r="32270" s="62" customFormat="1" x14ac:dyDescent="0.35"/>
    <row r="32271" s="62" customFormat="1" x14ac:dyDescent="0.35"/>
    <row r="32272" s="62" customFormat="1" x14ac:dyDescent="0.35"/>
    <row r="32273" s="62" customFormat="1" x14ac:dyDescent="0.35"/>
    <row r="32274" s="62" customFormat="1" x14ac:dyDescent="0.35"/>
    <row r="32275" s="62" customFormat="1" x14ac:dyDescent="0.35"/>
    <row r="32276" s="62" customFormat="1" x14ac:dyDescent="0.35"/>
    <row r="32277" s="62" customFormat="1" x14ac:dyDescent="0.35"/>
    <row r="32278" s="62" customFormat="1" x14ac:dyDescent="0.35"/>
    <row r="32279" s="62" customFormat="1" x14ac:dyDescent="0.35"/>
    <row r="32280" s="62" customFormat="1" x14ac:dyDescent="0.35"/>
    <row r="32281" s="62" customFormat="1" x14ac:dyDescent="0.35"/>
    <row r="32282" s="62" customFormat="1" x14ac:dyDescent="0.35"/>
    <row r="32283" s="62" customFormat="1" x14ac:dyDescent="0.35"/>
    <row r="32284" s="62" customFormat="1" x14ac:dyDescent="0.35"/>
    <row r="32285" s="62" customFormat="1" x14ac:dyDescent="0.35"/>
    <row r="32286" s="62" customFormat="1" x14ac:dyDescent="0.35"/>
    <row r="32287" s="62" customFormat="1" x14ac:dyDescent="0.35"/>
    <row r="32288" s="62" customFormat="1" x14ac:dyDescent="0.35"/>
    <row r="32289" s="62" customFormat="1" x14ac:dyDescent="0.35"/>
    <row r="32290" s="62" customFormat="1" x14ac:dyDescent="0.35"/>
    <row r="32291" s="62" customFormat="1" x14ac:dyDescent="0.35"/>
    <row r="32292" s="62" customFormat="1" x14ac:dyDescent="0.35"/>
    <row r="32293" s="62" customFormat="1" x14ac:dyDescent="0.35"/>
    <row r="32294" s="62" customFormat="1" x14ac:dyDescent="0.35"/>
    <row r="32295" s="62" customFormat="1" x14ac:dyDescent="0.35"/>
    <row r="32296" s="62" customFormat="1" x14ac:dyDescent="0.35"/>
    <row r="32297" s="62" customFormat="1" x14ac:dyDescent="0.35"/>
    <row r="32298" s="62" customFormat="1" x14ac:dyDescent="0.35"/>
    <row r="32299" s="62" customFormat="1" x14ac:dyDescent="0.35"/>
    <row r="32300" s="62" customFormat="1" x14ac:dyDescent="0.35"/>
    <row r="32301" s="62" customFormat="1" x14ac:dyDescent="0.35"/>
    <row r="32302" s="62" customFormat="1" x14ac:dyDescent="0.35"/>
    <row r="32303" s="62" customFormat="1" x14ac:dyDescent="0.35"/>
    <row r="32304" s="62" customFormat="1" x14ac:dyDescent="0.35"/>
    <row r="32305" s="62" customFormat="1" x14ac:dyDescent="0.35"/>
    <row r="32306" s="62" customFormat="1" x14ac:dyDescent="0.35"/>
    <row r="32307" s="62" customFormat="1" x14ac:dyDescent="0.35"/>
    <row r="32308" s="62" customFormat="1" x14ac:dyDescent="0.35"/>
    <row r="32309" s="62" customFormat="1" x14ac:dyDescent="0.35"/>
    <row r="32310" s="62" customFormat="1" x14ac:dyDescent="0.35"/>
    <row r="32311" s="62" customFormat="1" x14ac:dyDescent="0.35"/>
    <row r="32312" s="62" customFormat="1" x14ac:dyDescent="0.35"/>
    <row r="32313" s="62" customFormat="1" x14ac:dyDescent="0.35"/>
    <row r="32314" s="62" customFormat="1" x14ac:dyDescent="0.35"/>
    <row r="32315" s="62" customFormat="1" x14ac:dyDescent="0.35"/>
    <row r="32316" s="62" customFormat="1" x14ac:dyDescent="0.35"/>
    <row r="32317" s="62" customFormat="1" x14ac:dyDescent="0.35"/>
    <row r="32318" s="62" customFormat="1" x14ac:dyDescent="0.35"/>
    <row r="32319" s="62" customFormat="1" x14ac:dyDescent="0.35"/>
    <row r="32320" s="62" customFormat="1" x14ac:dyDescent="0.35"/>
    <row r="32321" s="62" customFormat="1" x14ac:dyDescent="0.35"/>
    <row r="32322" s="62" customFormat="1" x14ac:dyDescent="0.35"/>
    <row r="32323" s="62" customFormat="1" x14ac:dyDescent="0.35"/>
    <row r="32324" s="62" customFormat="1" x14ac:dyDescent="0.35"/>
    <row r="32325" s="62" customFormat="1" x14ac:dyDescent="0.35"/>
    <row r="32326" s="62" customFormat="1" x14ac:dyDescent="0.35"/>
    <row r="32327" s="62" customFormat="1" x14ac:dyDescent="0.35"/>
    <row r="32328" s="62" customFormat="1" x14ac:dyDescent="0.35"/>
    <row r="32329" s="62" customFormat="1" x14ac:dyDescent="0.35"/>
    <row r="32330" s="62" customFormat="1" x14ac:dyDescent="0.35"/>
    <row r="32331" s="62" customFormat="1" x14ac:dyDescent="0.35"/>
    <row r="32332" s="62" customFormat="1" x14ac:dyDescent="0.35"/>
    <row r="32333" s="62" customFormat="1" x14ac:dyDescent="0.35"/>
    <row r="32334" s="62" customFormat="1" x14ac:dyDescent="0.35"/>
    <row r="32335" s="62" customFormat="1" x14ac:dyDescent="0.35"/>
    <row r="32336" s="62" customFormat="1" x14ac:dyDescent="0.35"/>
    <row r="32337" s="62" customFormat="1" x14ac:dyDescent="0.35"/>
    <row r="32338" s="62" customFormat="1" x14ac:dyDescent="0.35"/>
    <row r="32339" s="62" customFormat="1" x14ac:dyDescent="0.35"/>
    <row r="32340" s="62" customFormat="1" x14ac:dyDescent="0.35"/>
    <row r="32341" s="62" customFormat="1" x14ac:dyDescent="0.35"/>
    <row r="32342" s="62" customFormat="1" x14ac:dyDescent="0.35"/>
    <row r="32343" s="62" customFormat="1" x14ac:dyDescent="0.35"/>
    <row r="32344" s="62" customFormat="1" x14ac:dyDescent="0.35"/>
    <row r="32345" s="62" customFormat="1" x14ac:dyDescent="0.35"/>
    <row r="32346" s="62" customFormat="1" x14ac:dyDescent="0.35"/>
    <row r="32347" s="62" customFormat="1" x14ac:dyDescent="0.35"/>
    <row r="32348" s="62" customFormat="1" x14ac:dyDescent="0.35"/>
    <row r="32349" s="62" customFormat="1" x14ac:dyDescent="0.35"/>
    <row r="32350" s="62" customFormat="1" x14ac:dyDescent="0.35"/>
    <row r="32351" s="62" customFormat="1" x14ac:dyDescent="0.35"/>
    <row r="32352" s="62" customFormat="1" x14ac:dyDescent="0.35"/>
    <row r="32353" s="62" customFormat="1" x14ac:dyDescent="0.35"/>
    <row r="32354" s="62" customFormat="1" x14ac:dyDescent="0.35"/>
    <row r="32355" s="62" customFormat="1" x14ac:dyDescent="0.35"/>
    <row r="32356" s="62" customFormat="1" x14ac:dyDescent="0.35"/>
    <row r="32357" s="62" customFormat="1" x14ac:dyDescent="0.35"/>
    <row r="32358" s="62" customFormat="1" x14ac:dyDescent="0.35"/>
    <row r="32359" s="62" customFormat="1" x14ac:dyDescent="0.35"/>
    <row r="32360" s="62" customFormat="1" x14ac:dyDescent="0.35"/>
    <row r="32361" s="62" customFormat="1" x14ac:dyDescent="0.35"/>
    <row r="32362" s="62" customFormat="1" x14ac:dyDescent="0.35"/>
    <row r="32363" s="62" customFormat="1" x14ac:dyDescent="0.35"/>
    <row r="32364" s="62" customFormat="1" x14ac:dyDescent="0.35"/>
    <row r="32365" s="62" customFormat="1" x14ac:dyDescent="0.35"/>
    <row r="32366" s="62" customFormat="1" x14ac:dyDescent="0.35"/>
    <row r="32367" s="62" customFormat="1" x14ac:dyDescent="0.35"/>
    <row r="32368" s="62" customFormat="1" x14ac:dyDescent="0.35"/>
    <row r="32369" s="62" customFormat="1" x14ac:dyDescent="0.35"/>
    <row r="32370" s="62" customFormat="1" x14ac:dyDescent="0.35"/>
    <row r="32371" s="62" customFormat="1" x14ac:dyDescent="0.35"/>
    <row r="32372" s="62" customFormat="1" x14ac:dyDescent="0.35"/>
    <row r="32373" s="62" customFormat="1" x14ac:dyDescent="0.35"/>
    <row r="32374" s="62" customFormat="1" x14ac:dyDescent="0.35"/>
    <row r="32375" s="62" customFormat="1" x14ac:dyDescent="0.35"/>
    <row r="32376" s="62" customFormat="1" x14ac:dyDescent="0.35"/>
    <row r="32377" s="62" customFormat="1" x14ac:dyDescent="0.35"/>
    <row r="32378" s="62" customFormat="1" x14ac:dyDescent="0.35"/>
    <row r="32379" s="62" customFormat="1" x14ac:dyDescent="0.35"/>
    <row r="32380" s="62" customFormat="1" x14ac:dyDescent="0.35"/>
    <row r="32381" s="62" customFormat="1" x14ac:dyDescent="0.35"/>
    <row r="32382" s="62" customFormat="1" x14ac:dyDescent="0.35"/>
    <row r="32383" s="62" customFormat="1" x14ac:dyDescent="0.35"/>
    <row r="32384" s="62" customFormat="1" x14ac:dyDescent="0.35"/>
    <row r="32385" s="62" customFormat="1" x14ac:dyDescent="0.35"/>
    <row r="32386" s="62" customFormat="1" x14ac:dyDescent="0.35"/>
    <row r="32387" s="62" customFormat="1" x14ac:dyDescent="0.35"/>
    <row r="32388" s="62" customFormat="1" x14ac:dyDescent="0.35"/>
    <row r="32389" s="62" customFormat="1" x14ac:dyDescent="0.35"/>
    <row r="32390" s="62" customFormat="1" x14ac:dyDescent="0.35"/>
    <row r="32391" s="62" customFormat="1" x14ac:dyDescent="0.35"/>
    <row r="32392" s="62" customFormat="1" x14ac:dyDescent="0.35"/>
    <row r="32393" s="62" customFormat="1" x14ac:dyDescent="0.35"/>
    <row r="32394" s="62" customFormat="1" x14ac:dyDescent="0.35"/>
    <row r="32395" s="62" customFormat="1" x14ac:dyDescent="0.35"/>
    <row r="32396" s="62" customFormat="1" x14ac:dyDescent="0.35"/>
    <row r="32397" s="62" customFormat="1" x14ac:dyDescent="0.35"/>
    <row r="32398" s="62" customFormat="1" x14ac:dyDescent="0.35"/>
    <row r="32399" s="62" customFormat="1" x14ac:dyDescent="0.35"/>
    <row r="32400" s="62" customFormat="1" x14ac:dyDescent="0.35"/>
    <row r="32401" s="62" customFormat="1" x14ac:dyDescent="0.35"/>
    <row r="32402" s="62" customFormat="1" x14ac:dyDescent="0.35"/>
    <row r="32403" s="62" customFormat="1" x14ac:dyDescent="0.35"/>
    <row r="32404" s="62" customFormat="1" x14ac:dyDescent="0.35"/>
    <row r="32405" s="62" customFormat="1" x14ac:dyDescent="0.35"/>
    <row r="32406" s="62" customFormat="1" x14ac:dyDescent="0.35"/>
    <row r="32407" s="62" customFormat="1" x14ac:dyDescent="0.35"/>
    <row r="32408" s="62" customFormat="1" x14ac:dyDescent="0.35"/>
    <row r="32409" s="62" customFormat="1" x14ac:dyDescent="0.35"/>
    <row r="32410" s="62" customFormat="1" x14ac:dyDescent="0.35"/>
    <row r="32411" s="62" customFormat="1" x14ac:dyDescent="0.35"/>
    <row r="32412" s="62" customFormat="1" x14ac:dyDescent="0.35"/>
    <row r="32413" s="62" customFormat="1" x14ac:dyDescent="0.35"/>
    <row r="32414" s="62" customFormat="1" x14ac:dyDescent="0.35"/>
    <row r="32415" s="62" customFormat="1" x14ac:dyDescent="0.35"/>
    <row r="32416" s="62" customFormat="1" x14ac:dyDescent="0.35"/>
    <row r="32417" s="62" customFormat="1" x14ac:dyDescent="0.35"/>
    <row r="32418" s="62" customFormat="1" x14ac:dyDescent="0.35"/>
    <row r="32419" s="62" customFormat="1" x14ac:dyDescent="0.35"/>
    <row r="32420" s="62" customFormat="1" x14ac:dyDescent="0.35"/>
    <row r="32421" s="62" customFormat="1" x14ac:dyDescent="0.35"/>
    <row r="32422" s="62" customFormat="1" x14ac:dyDescent="0.35"/>
    <row r="32423" s="62" customFormat="1" x14ac:dyDescent="0.35"/>
    <row r="32424" s="62" customFormat="1" x14ac:dyDescent="0.35"/>
    <row r="32425" s="62" customFormat="1" x14ac:dyDescent="0.35"/>
    <row r="32426" s="62" customFormat="1" x14ac:dyDescent="0.35"/>
    <row r="32427" s="62" customFormat="1" x14ac:dyDescent="0.35"/>
    <row r="32428" s="62" customFormat="1" x14ac:dyDescent="0.35"/>
    <row r="32429" s="62" customFormat="1" x14ac:dyDescent="0.35"/>
    <row r="32430" s="62" customFormat="1" x14ac:dyDescent="0.35"/>
    <row r="32431" s="62" customFormat="1" x14ac:dyDescent="0.35"/>
    <row r="32432" s="62" customFormat="1" x14ac:dyDescent="0.35"/>
    <row r="32433" s="62" customFormat="1" x14ac:dyDescent="0.35"/>
    <row r="32434" s="62" customFormat="1" x14ac:dyDescent="0.35"/>
    <row r="32435" s="62" customFormat="1" x14ac:dyDescent="0.35"/>
    <row r="32436" s="62" customFormat="1" x14ac:dyDescent="0.35"/>
    <row r="32437" s="62" customFormat="1" x14ac:dyDescent="0.35"/>
    <row r="32438" s="62" customFormat="1" x14ac:dyDescent="0.35"/>
    <row r="32439" s="62" customFormat="1" x14ac:dyDescent="0.35"/>
    <row r="32440" s="62" customFormat="1" x14ac:dyDescent="0.35"/>
    <row r="32441" s="62" customFormat="1" x14ac:dyDescent="0.35"/>
    <row r="32442" s="62" customFormat="1" x14ac:dyDescent="0.35"/>
    <row r="32443" s="62" customFormat="1" x14ac:dyDescent="0.35"/>
    <row r="32444" s="62" customFormat="1" x14ac:dyDescent="0.35"/>
    <row r="32445" s="62" customFormat="1" x14ac:dyDescent="0.35"/>
    <row r="32446" s="62" customFormat="1" x14ac:dyDescent="0.35"/>
    <row r="32447" s="62" customFormat="1" x14ac:dyDescent="0.35"/>
    <row r="32448" s="62" customFormat="1" x14ac:dyDescent="0.35"/>
    <row r="32449" s="62" customFormat="1" x14ac:dyDescent="0.35"/>
    <row r="32450" s="62" customFormat="1" x14ac:dyDescent="0.35"/>
    <row r="32451" s="62" customFormat="1" x14ac:dyDescent="0.35"/>
    <row r="32452" s="62" customFormat="1" x14ac:dyDescent="0.35"/>
    <row r="32453" s="62" customFormat="1" x14ac:dyDescent="0.35"/>
    <row r="32454" s="62" customFormat="1" x14ac:dyDescent="0.35"/>
    <row r="32455" s="62" customFormat="1" x14ac:dyDescent="0.35"/>
    <row r="32456" s="62" customFormat="1" x14ac:dyDescent="0.35"/>
    <row r="32457" s="62" customFormat="1" x14ac:dyDescent="0.35"/>
    <row r="32458" s="62" customFormat="1" x14ac:dyDescent="0.35"/>
    <row r="32459" s="62" customFormat="1" x14ac:dyDescent="0.35"/>
    <row r="32460" s="62" customFormat="1" x14ac:dyDescent="0.35"/>
    <row r="32461" s="62" customFormat="1" x14ac:dyDescent="0.35"/>
    <row r="32462" s="62" customFormat="1" x14ac:dyDescent="0.35"/>
    <row r="32463" s="62" customFormat="1" x14ac:dyDescent="0.35"/>
    <row r="32464" s="62" customFormat="1" x14ac:dyDescent="0.35"/>
    <row r="32465" s="62" customFormat="1" x14ac:dyDescent="0.35"/>
    <row r="32466" s="62" customFormat="1" x14ac:dyDescent="0.35"/>
    <row r="32467" s="62" customFormat="1" x14ac:dyDescent="0.35"/>
    <row r="32468" s="62" customFormat="1" x14ac:dyDescent="0.35"/>
    <row r="32469" s="62" customFormat="1" x14ac:dyDescent="0.35"/>
    <row r="32470" s="62" customFormat="1" x14ac:dyDescent="0.35"/>
    <row r="32471" s="62" customFormat="1" x14ac:dyDescent="0.35"/>
    <row r="32472" s="62" customFormat="1" x14ac:dyDescent="0.35"/>
    <row r="32473" s="62" customFormat="1" x14ac:dyDescent="0.35"/>
    <row r="32474" s="62" customFormat="1" x14ac:dyDescent="0.35"/>
    <row r="32475" s="62" customFormat="1" x14ac:dyDescent="0.35"/>
    <row r="32476" s="62" customFormat="1" x14ac:dyDescent="0.35"/>
    <row r="32477" s="62" customFormat="1" x14ac:dyDescent="0.35"/>
    <row r="32478" s="62" customFormat="1" x14ac:dyDescent="0.35"/>
    <row r="32479" s="62" customFormat="1" x14ac:dyDescent="0.35"/>
    <row r="32480" s="62" customFormat="1" x14ac:dyDescent="0.35"/>
    <row r="32481" s="62" customFormat="1" x14ac:dyDescent="0.35"/>
    <row r="32482" s="62" customFormat="1" x14ac:dyDescent="0.35"/>
    <row r="32483" s="62" customFormat="1" x14ac:dyDescent="0.35"/>
    <row r="32484" s="62" customFormat="1" x14ac:dyDescent="0.35"/>
    <row r="32485" s="62" customFormat="1" x14ac:dyDescent="0.35"/>
    <row r="32486" s="62" customFormat="1" x14ac:dyDescent="0.35"/>
    <row r="32487" s="62" customFormat="1" x14ac:dyDescent="0.35"/>
    <row r="32488" s="62" customFormat="1" x14ac:dyDescent="0.35"/>
    <row r="32489" s="62" customFormat="1" x14ac:dyDescent="0.35"/>
    <row r="32490" s="62" customFormat="1" x14ac:dyDescent="0.35"/>
    <row r="32491" s="62" customFormat="1" x14ac:dyDescent="0.35"/>
    <row r="32492" s="62" customFormat="1" x14ac:dyDescent="0.35"/>
    <row r="32493" s="62" customFormat="1" x14ac:dyDescent="0.35"/>
    <row r="32494" s="62" customFormat="1" x14ac:dyDescent="0.35"/>
    <row r="32495" s="62" customFormat="1" x14ac:dyDescent="0.35"/>
    <row r="32496" s="62" customFormat="1" x14ac:dyDescent="0.35"/>
    <row r="32497" s="62" customFormat="1" x14ac:dyDescent="0.35"/>
    <row r="32498" s="62" customFormat="1" x14ac:dyDescent="0.35"/>
    <row r="32499" s="62" customFormat="1" x14ac:dyDescent="0.35"/>
    <row r="32500" s="62" customFormat="1" x14ac:dyDescent="0.35"/>
    <row r="32501" s="62" customFormat="1" x14ac:dyDescent="0.35"/>
    <row r="32502" s="62" customFormat="1" x14ac:dyDescent="0.35"/>
    <row r="32503" s="62" customFormat="1" x14ac:dyDescent="0.35"/>
    <row r="32504" s="62" customFormat="1" x14ac:dyDescent="0.35"/>
    <row r="32505" s="62" customFormat="1" x14ac:dyDescent="0.35"/>
    <row r="32506" s="62" customFormat="1" x14ac:dyDescent="0.35"/>
    <row r="32507" s="62" customFormat="1" x14ac:dyDescent="0.35"/>
    <row r="32508" s="62" customFormat="1" x14ac:dyDescent="0.35"/>
    <row r="32509" s="62" customFormat="1" x14ac:dyDescent="0.35"/>
    <row r="32510" s="62" customFormat="1" x14ac:dyDescent="0.35"/>
    <row r="32511" s="62" customFormat="1" x14ac:dyDescent="0.35"/>
    <row r="32512" s="62" customFormat="1" x14ac:dyDescent="0.35"/>
    <row r="32513" s="62" customFormat="1" x14ac:dyDescent="0.35"/>
    <row r="32514" s="62" customFormat="1" x14ac:dyDescent="0.35"/>
    <row r="32515" s="62" customFormat="1" x14ac:dyDescent="0.35"/>
    <row r="32516" s="62" customFormat="1" x14ac:dyDescent="0.35"/>
    <row r="32517" s="62" customFormat="1" x14ac:dyDescent="0.35"/>
    <row r="32518" s="62" customFormat="1" x14ac:dyDescent="0.35"/>
    <row r="32519" s="62" customFormat="1" x14ac:dyDescent="0.35"/>
    <row r="32520" s="62" customFormat="1" x14ac:dyDescent="0.35"/>
    <row r="32521" s="62" customFormat="1" x14ac:dyDescent="0.35"/>
    <row r="32522" s="62" customFormat="1" x14ac:dyDescent="0.35"/>
    <row r="32523" s="62" customFormat="1" x14ac:dyDescent="0.35"/>
    <row r="32524" s="62" customFormat="1" x14ac:dyDescent="0.35"/>
    <row r="32525" s="62" customFormat="1" x14ac:dyDescent="0.35"/>
    <row r="32526" s="62" customFormat="1" x14ac:dyDescent="0.35"/>
    <row r="32527" s="62" customFormat="1" x14ac:dyDescent="0.35"/>
    <row r="32528" s="62" customFormat="1" x14ac:dyDescent="0.35"/>
    <row r="32529" s="62" customFormat="1" x14ac:dyDescent="0.35"/>
    <row r="32530" s="62" customFormat="1" x14ac:dyDescent="0.35"/>
    <row r="32531" s="62" customFormat="1" x14ac:dyDescent="0.35"/>
    <row r="32532" s="62" customFormat="1" x14ac:dyDescent="0.35"/>
    <row r="32533" s="62" customFormat="1" x14ac:dyDescent="0.35"/>
    <row r="32534" s="62" customFormat="1" x14ac:dyDescent="0.35"/>
    <row r="32535" s="62" customFormat="1" x14ac:dyDescent="0.35"/>
    <row r="32536" s="62" customFormat="1" x14ac:dyDescent="0.35"/>
    <row r="32537" s="62" customFormat="1" x14ac:dyDescent="0.35"/>
    <row r="32538" s="62" customFormat="1" x14ac:dyDescent="0.35"/>
    <row r="32539" s="62" customFormat="1" x14ac:dyDescent="0.35"/>
    <row r="32540" s="62" customFormat="1" x14ac:dyDescent="0.35"/>
    <row r="32541" s="62" customFormat="1" x14ac:dyDescent="0.35"/>
    <row r="32542" s="62" customFormat="1" x14ac:dyDescent="0.35"/>
    <row r="32543" s="62" customFormat="1" x14ac:dyDescent="0.35"/>
    <row r="32544" s="62" customFormat="1" x14ac:dyDescent="0.35"/>
    <row r="32545" s="62" customFormat="1" x14ac:dyDescent="0.35"/>
    <row r="32546" s="62" customFormat="1" x14ac:dyDescent="0.35"/>
    <row r="32547" s="62" customFormat="1" x14ac:dyDescent="0.35"/>
    <row r="32548" s="62" customFormat="1" x14ac:dyDescent="0.35"/>
    <row r="32549" s="62" customFormat="1" x14ac:dyDescent="0.35"/>
    <row r="32550" s="62" customFormat="1" x14ac:dyDescent="0.35"/>
    <row r="32551" s="62" customFormat="1" x14ac:dyDescent="0.35"/>
    <row r="32552" s="62" customFormat="1" x14ac:dyDescent="0.35"/>
    <row r="32553" s="62" customFormat="1" x14ac:dyDescent="0.35"/>
    <row r="32554" s="62" customFormat="1" x14ac:dyDescent="0.35"/>
    <row r="32555" s="62" customFormat="1" x14ac:dyDescent="0.35"/>
    <row r="32556" s="62" customFormat="1" x14ac:dyDescent="0.35"/>
    <row r="32557" s="62" customFormat="1" x14ac:dyDescent="0.35"/>
    <row r="32558" s="62" customFormat="1" x14ac:dyDescent="0.35"/>
    <row r="32559" s="62" customFormat="1" x14ac:dyDescent="0.35"/>
    <row r="32560" s="62" customFormat="1" x14ac:dyDescent="0.35"/>
    <row r="32561" s="62" customFormat="1" x14ac:dyDescent="0.35"/>
    <row r="32562" s="62" customFormat="1" x14ac:dyDescent="0.35"/>
    <row r="32563" s="62" customFormat="1" x14ac:dyDescent="0.35"/>
    <row r="32564" s="62" customFormat="1" x14ac:dyDescent="0.35"/>
    <row r="32565" s="62" customFormat="1" x14ac:dyDescent="0.35"/>
    <row r="32566" s="62" customFormat="1" x14ac:dyDescent="0.35"/>
    <row r="32567" s="62" customFormat="1" x14ac:dyDescent="0.35"/>
    <row r="32568" s="62" customFormat="1" x14ac:dyDescent="0.35"/>
    <row r="32569" s="62" customFormat="1" x14ac:dyDescent="0.35"/>
    <row r="32570" s="62" customFormat="1" x14ac:dyDescent="0.35"/>
    <row r="32571" s="62" customFormat="1" x14ac:dyDescent="0.35"/>
    <row r="32572" s="62" customFormat="1" x14ac:dyDescent="0.35"/>
    <row r="32573" s="62" customFormat="1" x14ac:dyDescent="0.35"/>
    <row r="32574" s="62" customFormat="1" x14ac:dyDescent="0.35"/>
    <row r="32575" s="62" customFormat="1" x14ac:dyDescent="0.35"/>
    <row r="32576" s="62" customFormat="1" x14ac:dyDescent="0.35"/>
    <row r="32577" s="62" customFormat="1" x14ac:dyDescent="0.35"/>
    <row r="32578" s="62" customFormat="1" x14ac:dyDescent="0.35"/>
    <row r="32579" s="62" customFormat="1" x14ac:dyDescent="0.35"/>
    <row r="32580" s="62" customFormat="1" x14ac:dyDescent="0.35"/>
    <row r="32581" s="62" customFormat="1" x14ac:dyDescent="0.35"/>
    <row r="32582" s="62" customFormat="1" x14ac:dyDescent="0.35"/>
    <row r="32583" s="62" customFormat="1" x14ac:dyDescent="0.35"/>
    <row r="32584" s="62" customFormat="1" x14ac:dyDescent="0.35"/>
    <row r="32585" s="62" customFormat="1" x14ac:dyDescent="0.35"/>
    <row r="32586" s="62" customFormat="1" x14ac:dyDescent="0.35"/>
    <row r="32587" s="62" customFormat="1" x14ac:dyDescent="0.35"/>
    <row r="32588" s="62" customFormat="1" x14ac:dyDescent="0.35"/>
    <row r="32589" s="62" customFormat="1" x14ac:dyDescent="0.35"/>
    <row r="32590" s="62" customFormat="1" x14ac:dyDescent="0.35"/>
    <row r="32591" s="62" customFormat="1" x14ac:dyDescent="0.35"/>
    <row r="32592" s="62" customFormat="1" x14ac:dyDescent="0.35"/>
    <row r="32593" s="62" customFormat="1" x14ac:dyDescent="0.35"/>
    <row r="32594" s="62" customFormat="1" x14ac:dyDescent="0.35"/>
    <row r="32595" s="62" customFormat="1" x14ac:dyDescent="0.35"/>
    <row r="32596" s="62" customFormat="1" x14ac:dyDescent="0.35"/>
    <row r="32597" s="62" customFormat="1" x14ac:dyDescent="0.35"/>
    <row r="32598" s="62" customFormat="1" x14ac:dyDescent="0.35"/>
    <row r="32599" s="62" customFormat="1" x14ac:dyDescent="0.35"/>
    <row r="32600" s="62" customFormat="1" x14ac:dyDescent="0.35"/>
    <row r="32601" s="62" customFormat="1" x14ac:dyDescent="0.35"/>
    <row r="32602" s="62" customFormat="1" x14ac:dyDescent="0.35"/>
    <row r="32603" s="62" customFormat="1" x14ac:dyDescent="0.35"/>
    <row r="32604" s="62" customFormat="1" x14ac:dyDescent="0.35"/>
    <row r="32605" s="62" customFormat="1" x14ac:dyDescent="0.35"/>
    <row r="32606" s="62" customFormat="1" x14ac:dyDescent="0.35"/>
    <row r="32607" s="62" customFormat="1" x14ac:dyDescent="0.35"/>
    <row r="32608" s="62" customFormat="1" x14ac:dyDescent="0.35"/>
    <row r="32609" s="62" customFormat="1" x14ac:dyDescent="0.35"/>
    <row r="32610" s="62" customFormat="1" x14ac:dyDescent="0.35"/>
    <row r="32611" s="62" customFormat="1" x14ac:dyDescent="0.35"/>
    <row r="32612" s="62" customFormat="1" x14ac:dyDescent="0.35"/>
    <row r="32613" s="62" customFormat="1" x14ac:dyDescent="0.35"/>
    <row r="32614" s="62" customFormat="1" x14ac:dyDescent="0.35"/>
    <row r="32615" s="62" customFormat="1" x14ac:dyDescent="0.35"/>
    <row r="32616" s="62" customFormat="1" x14ac:dyDescent="0.35"/>
    <row r="32617" s="62" customFormat="1" x14ac:dyDescent="0.35"/>
    <row r="32618" s="62" customFormat="1" x14ac:dyDescent="0.35"/>
    <row r="32619" s="62" customFormat="1" x14ac:dyDescent="0.35"/>
    <row r="32620" s="62" customFormat="1" x14ac:dyDescent="0.35"/>
    <row r="32621" s="62" customFormat="1" x14ac:dyDescent="0.35"/>
    <row r="32622" s="62" customFormat="1" x14ac:dyDescent="0.35"/>
    <row r="32623" s="62" customFormat="1" x14ac:dyDescent="0.35"/>
    <row r="32624" s="62" customFormat="1" x14ac:dyDescent="0.35"/>
    <row r="32625" s="62" customFormat="1" x14ac:dyDescent="0.35"/>
    <row r="32626" s="62" customFormat="1" x14ac:dyDescent="0.35"/>
    <row r="32627" s="62" customFormat="1" x14ac:dyDescent="0.35"/>
    <row r="32628" s="62" customFormat="1" x14ac:dyDescent="0.35"/>
    <row r="32629" s="62" customFormat="1" x14ac:dyDescent="0.35"/>
    <row r="32630" s="62" customFormat="1" x14ac:dyDescent="0.35"/>
    <row r="32631" s="62" customFormat="1" x14ac:dyDescent="0.35"/>
    <row r="32632" s="62" customFormat="1" x14ac:dyDescent="0.35"/>
    <row r="32633" s="62" customFormat="1" x14ac:dyDescent="0.35"/>
    <row r="32634" s="62" customFormat="1" x14ac:dyDescent="0.35"/>
    <row r="32635" s="62" customFormat="1" x14ac:dyDescent="0.35"/>
    <row r="32636" s="62" customFormat="1" x14ac:dyDescent="0.35"/>
    <row r="32637" s="62" customFormat="1" x14ac:dyDescent="0.35"/>
    <row r="32638" s="62" customFormat="1" x14ac:dyDescent="0.35"/>
    <row r="32639" s="62" customFormat="1" x14ac:dyDescent="0.35"/>
    <row r="32640" s="62" customFormat="1" x14ac:dyDescent="0.35"/>
    <row r="32641" s="62" customFormat="1" x14ac:dyDescent="0.35"/>
    <row r="32642" s="62" customFormat="1" x14ac:dyDescent="0.35"/>
    <row r="32643" s="62" customFormat="1" x14ac:dyDescent="0.35"/>
    <row r="32644" s="62" customFormat="1" x14ac:dyDescent="0.35"/>
    <row r="32645" s="62" customFormat="1" x14ac:dyDescent="0.35"/>
    <row r="32646" s="62" customFormat="1" x14ac:dyDescent="0.35"/>
    <row r="32647" s="62" customFormat="1" x14ac:dyDescent="0.35"/>
    <row r="32648" s="62" customFormat="1" x14ac:dyDescent="0.35"/>
    <row r="32649" s="62" customFormat="1" x14ac:dyDescent="0.35"/>
    <row r="32650" s="62" customFormat="1" x14ac:dyDescent="0.35"/>
    <row r="32651" s="62" customFormat="1" x14ac:dyDescent="0.35"/>
    <row r="32652" s="62" customFormat="1" x14ac:dyDescent="0.35"/>
    <row r="32653" s="62" customFormat="1" x14ac:dyDescent="0.35"/>
    <row r="32654" s="62" customFormat="1" x14ac:dyDescent="0.35"/>
    <row r="32655" s="62" customFormat="1" x14ac:dyDescent="0.35"/>
    <row r="32656" s="62" customFormat="1" x14ac:dyDescent="0.35"/>
    <row r="32657" s="62" customFormat="1" x14ac:dyDescent="0.35"/>
    <row r="32658" s="62" customFormat="1" x14ac:dyDescent="0.35"/>
    <row r="32659" s="62" customFormat="1" x14ac:dyDescent="0.35"/>
    <row r="32660" s="62" customFormat="1" x14ac:dyDescent="0.35"/>
    <row r="32661" s="62" customFormat="1" x14ac:dyDescent="0.35"/>
    <row r="32662" s="62" customFormat="1" x14ac:dyDescent="0.35"/>
    <row r="32663" s="62" customFormat="1" x14ac:dyDescent="0.35"/>
    <row r="32664" s="62" customFormat="1" x14ac:dyDescent="0.35"/>
    <row r="32665" s="62" customFormat="1" x14ac:dyDescent="0.35"/>
    <row r="32666" s="62" customFormat="1" x14ac:dyDescent="0.35"/>
    <row r="32667" s="62" customFormat="1" x14ac:dyDescent="0.35"/>
    <row r="32668" s="62" customFormat="1" x14ac:dyDescent="0.35"/>
    <row r="32669" s="62" customFormat="1" x14ac:dyDescent="0.35"/>
    <row r="32670" s="62" customFormat="1" x14ac:dyDescent="0.35"/>
    <row r="32671" s="62" customFormat="1" x14ac:dyDescent="0.35"/>
    <row r="32672" s="62" customFormat="1" x14ac:dyDescent="0.35"/>
    <row r="32673" s="62" customFormat="1" x14ac:dyDescent="0.35"/>
    <row r="32674" s="62" customFormat="1" x14ac:dyDescent="0.35"/>
    <row r="32675" s="62" customFormat="1" x14ac:dyDescent="0.35"/>
    <row r="32676" s="62" customFormat="1" x14ac:dyDescent="0.35"/>
    <row r="32677" s="62" customFormat="1" x14ac:dyDescent="0.35"/>
    <row r="32678" s="62" customFormat="1" x14ac:dyDescent="0.35"/>
    <row r="32679" s="62" customFormat="1" x14ac:dyDescent="0.35"/>
    <row r="32680" s="62" customFormat="1" x14ac:dyDescent="0.35"/>
    <row r="32681" s="62" customFormat="1" x14ac:dyDescent="0.35"/>
    <row r="32682" s="62" customFormat="1" x14ac:dyDescent="0.35"/>
    <row r="32683" s="62" customFormat="1" x14ac:dyDescent="0.35"/>
    <row r="32684" s="62" customFormat="1" x14ac:dyDescent="0.35"/>
    <row r="32685" s="62" customFormat="1" x14ac:dyDescent="0.35"/>
    <row r="32686" s="62" customFormat="1" x14ac:dyDescent="0.35"/>
    <row r="32687" s="62" customFormat="1" x14ac:dyDescent="0.35"/>
    <row r="32688" s="62" customFormat="1" x14ac:dyDescent="0.35"/>
    <row r="32689" s="62" customFormat="1" x14ac:dyDescent="0.35"/>
    <row r="32690" s="62" customFormat="1" x14ac:dyDescent="0.35"/>
    <row r="32691" s="62" customFormat="1" x14ac:dyDescent="0.35"/>
    <row r="32692" s="62" customFormat="1" x14ac:dyDescent="0.35"/>
    <row r="32693" s="62" customFormat="1" x14ac:dyDescent="0.35"/>
    <row r="32694" s="62" customFormat="1" x14ac:dyDescent="0.35"/>
    <row r="32695" s="62" customFormat="1" x14ac:dyDescent="0.35"/>
    <row r="32696" s="62" customFormat="1" x14ac:dyDescent="0.35"/>
    <row r="32697" s="62" customFormat="1" x14ac:dyDescent="0.35"/>
    <row r="32698" s="62" customFormat="1" x14ac:dyDescent="0.35"/>
    <row r="32699" s="62" customFormat="1" x14ac:dyDescent="0.35"/>
    <row r="32700" s="62" customFormat="1" x14ac:dyDescent="0.35"/>
    <row r="32701" s="62" customFormat="1" x14ac:dyDescent="0.35"/>
    <row r="32702" s="62" customFormat="1" x14ac:dyDescent="0.35"/>
    <row r="32703" s="62" customFormat="1" x14ac:dyDescent="0.35"/>
    <row r="32704" s="62" customFormat="1" x14ac:dyDescent="0.35"/>
    <row r="32705" s="62" customFormat="1" x14ac:dyDescent="0.35"/>
    <row r="32706" s="62" customFormat="1" x14ac:dyDescent="0.35"/>
    <row r="32707" s="62" customFormat="1" x14ac:dyDescent="0.35"/>
    <row r="32708" s="62" customFormat="1" x14ac:dyDescent="0.35"/>
    <row r="32709" s="62" customFormat="1" x14ac:dyDescent="0.35"/>
    <row r="32710" s="62" customFormat="1" x14ac:dyDescent="0.35"/>
    <row r="32711" s="62" customFormat="1" x14ac:dyDescent="0.35"/>
    <row r="32712" s="62" customFormat="1" x14ac:dyDescent="0.35"/>
    <row r="32713" s="62" customFormat="1" x14ac:dyDescent="0.35"/>
    <row r="32714" s="62" customFormat="1" x14ac:dyDescent="0.35"/>
    <row r="32715" s="62" customFormat="1" x14ac:dyDescent="0.35"/>
    <row r="32716" s="62" customFormat="1" x14ac:dyDescent="0.35"/>
    <row r="32717" s="62" customFormat="1" x14ac:dyDescent="0.35"/>
    <row r="32718" s="62" customFormat="1" x14ac:dyDescent="0.35"/>
    <row r="32719" s="62" customFormat="1" x14ac:dyDescent="0.35"/>
    <row r="32720" s="62" customFormat="1" x14ac:dyDescent="0.35"/>
    <row r="32721" s="62" customFormat="1" x14ac:dyDescent="0.35"/>
    <row r="32722" s="62" customFormat="1" x14ac:dyDescent="0.35"/>
    <row r="32723" s="62" customFormat="1" x14ac:dyDescent="0.35"/>
    <row r="32724" s="62" customFormat="1" x14ac:dyDescent="0.35"/>
    <row r="32725" s="62" customFormat="1" x14ac:dyDescent="0.35"/>
    <row r="32726" s="62" customFormat="1" x14ac:dyDescent="0.35"/>
    <row r="32727" s="62" customFormat="1" x14ac:dyDescent="0.35"/>
    <row r="32728" s="62" customFormat="1" x14ac:dyDescent="0.35"/>
    <row r="32729" s="62" customFormat="1" x14ac:dyDescent="0.35"/>
    <row r="32730" s="62" customFormat="1" x14ac:dyDescent="0.35"/>
    <row r="32731" s="62" customFormat="1" x14ac:dyDescent="0.35"/>
    <row r="32732" s="62" customFormat="1" x14ac:dyDescent="0.35"/>
    <row r="32733" s="62" customFormat="1" x14ac:dyDescent="0.35"/>
    <row r="32734" s="62" customFormat="1" x14ac:dyDescent="0.35"/>
    <row r="32735" s="62" customFormat="1" x14ac:dyDescent="0.35"/>
    <row r="32736" s="62" customFormat="1" x14ac:dyDescent="0.35"/>
    <row r="32737" s="62" customFormat="1" x14ac:dyDescent="0.35"/>
    <row r="32738" s="62" customFormat="1" x14ac:dyDescent="0.35"/>
    <row r="32739" s="62" customFormat="1" x14ac:dyDescent="0.35"/>
    <row r="32740" s="62" customFormat="1" x14ac:dyDescent="0.35"/>
    <row r="32741" s="62" customFormat="1" x14ac:dyDescent="0.35"/>
    <row r="32742" s="62" customFormat="1" x14ac:dyDescent="0.35"/>
    <row r="32743" s="62" customFormat="1" x14ac:dyDescent="0.35"/>
    <row r="32744" s="62" customFormat="1" x14ac:dyDescent="0.35"/>
    <row r="32745" s="62" customFormat="1" x14ac:dyDescent="0.35"/>
    <row r="32746" s="62" customFormat="1" x14ac:dyDescent="0.35"/>
    <row r="32747" s="62" customFormat="1" x14ac:dyDescent="0.35"/>
    <row r="32748" s="62" customFormat="1" x14ac:dyDescent="0.35"/>
    <row r="32749" s="62" customFormat="1" x14ac:dyDescent="0.35"/>
    <row r="32750" s="62" customFormat="1" x14ac:dyDescent="0.35"/>
    <row r="32751" s="62" customFormat="1" x14ac:dyDescent="0.35"/>
    <row r="32752" s="62" customFormat="1" x14ac:dyDescent="0.35"/>
    <row r="32753" s="62" customFormat="1" x14ac:dyDescent="0.35"/>
    <row r="32754" s="62" customFormat="1" x14ac:dyDescent="0.35"/>
    <row r="32755" s="62" customFormat="1" x14ac:dyDescent="0.35"/>
    <row r="32756" s="62" customFormat="1" x14ac:dyDescent="0.35"/>
    <row r="32757" s="62" customFormat="1" x14ac:dyDescent="0.35"/>
    <row r="32758" s="62" customFormat="1" x14ac:dyDescent="0.35"/>
    <row r="32759" s="62" customFormat="1" x14ac:dyDescent="0.35"/>
    <row r="32760" s="62" customFormat="1" x14ac:dyDescent="0.35"/>
    <row r="32761" s="62" customFormat="1" x14ac:dyDescent="0.35"/>
    <row r="32762" s="62" customFormat="1" x14ac:dyDescent="0.35"/>
    <row r="32763" s="62" customFormat="1" x14ac:dyDescent="0.35"/>
    <row r="32764" s="62" customFormat="1" x14ac:dyDescent="0.35"/>
    <row r="32765" s="62" customFormat="1" x14ac:dyDescent="0.35"/>
    <row r="32766" s="62" customFormat="1" x14ac:dyDescent="0.35"/>
    <row r="32767" s="62" customFormat="1" x14ac:dyDescent="0.35"/>
    <row r="32768" s="62" customFormat="1" x14ac:dyDescent="0.35"/>
    <row r="32769" s="62" customFormat="1" x14ac:dyDescent="0.35"/>
    <row r="32770" s="62" customFormat="1" x14ac:dyDescent="0.35"/>
    <row r="32771" s="62" customFormat="1" x14ac:dyDescent="0.35"/>
    <row r="32772" s="62" customFormat="1" x14ac:dyDescent="0.35"/>
    <row r="32773" s="62" customFormat="1" x14ac:dyDescent="0.35"/>
    <row r="32774" s="62" customFormat="1" x14ac:dyDescent="0.35"/>
    <row r="32775" s="62" customFormat="1" x14ac:dyDescent="0.35"/>
    <row r="32776" s="62" customFormat="1" x14ac:dyDescent="0.35"/>
    <row r="32777" s="62" customFormat="1" x14ac:dyDescent="0.35"/>
    <row r="32778" s="62" customFormat="1" x14ac:dyDescent="0.35"/>
    <row r="32779" s="62" customFormat="1" x14ac:dyDescent="0.35"/>
    <row r="32780" s="62" customFormat="1" x14ac:dyDescent="0.35"/>
    <row r="32781" s="62" customFormat="1" x14ac:dyDescent="0.35"/>
    <row r="32782" s="62" customFormat="1" x14ac:dyDescent="0.35"/>
    <row r="32783" s="62" customFormat="1" x14ac:dyDescent="0.35"/>
    <row r="32784" s="62" customFormat="1" x14ac:dyDescent="0.35"/>
    <row r="32785" s="62" customFormat="1" x14ac:dyDescent="0.35"/>
    <row r="32786" s="62" customFormat="1" x14ac:dyDescent="0.35"/>
    <row r="32787" s="62" customFormat="1" x14ac:dyDescent="0.35"/>
    <row r="32788" s="62" customFormat="1" x14ac:dyDescent="0.35"/>
    <row r="32789" s="62" customFormat="1" x14ac:dyDescent="0.35"/>
    <row r="32790" s="62" customFormat="1" x14ac:dyDescent="0.35"/>
    <row r="32791" s="62" customFormat="1" x14ac:dyDescent="0.35"/>
    <row r="32792" s="62" customFormat="1" x14ac:dyDescent="0.35"/>
    <row r="32793" s="62" customFormat="1" x14ac:dyDescent="0.35"/>
    <row r="32794" s="62" customFormat="1" x14ac:dyDescent="0.35"/>
    <row r="32795" s="62" customFormat="1" x14ac:dyDescent="0.35"/>
    <row r="32796" s="62" customFormat="1" x14ac:dyDescent="0.35"/>
    <row r="32797" s="62" customFormat="1" x14ac:dyDescent="0.35"/>
    <row r="32798" s="62" customFormat="1" x14ac:dyDescent="0.35"/>
    <row r="32799" s="62" customFormat="1" x14ac:dyDescent="0.35"/>
    <row r="32800" s="62" customFormat="1" x14ac:dyDescent="0.35"/>
    <row r="32801" s="62" customFormat="1" x14ac:dyDescent="0.35"/>
    <row r="32802" s="62" customFormat="1" x14ac:dyDescent="0.35"/>
    <row r="32803" s="62" customFormat="1" x14ac:dyDescent="0.35"/>
    <row r="32804" s="62" customFormat="1" x14ac:dyDescent="0.35"/>
    <row r="32805" s="62" customFormat="1" x14ac:dyDescent="0.35"/>
    <row r="32806" s="62" customFormat="1" x14ac:dyDescent="0.35"/>
    <row r="32807" s="62" customFormat="1" x14ac:dyDescent="0.35"/>
    <row r="32808" s="62" customFormat="1" x14ac:dyDescent="0.35"/>
    <row r="32809" s="62" customFormat="1" x14ac:dyDescent="0.35"/>
    <row r="32810" s="62" customFormat="1" x14ac:dyDescent="0.35"/>
    <row r="32811" s="62" customFormat="1" x14ac:dyDescent="0.35"/>
    <row r="32812" s="62" customFormat="1" x14ac:dyDescent="0.35"/>
    <row r="32813" s="62" customFormat="1" x14ac:dyDescent="0.35"/>
    <row r="32814" s="62" customFormat="1" x14ac:dyDescent="0.35"/>
    <row r="32815" s="62" customFormat="1" x14ac:dyDescent="0.35"/>
    <row r="32816" s="62" customFormat="1" x14ac:dyDescent="0.35"/>
    <row r="32817" s="62" customFormat="1" x14ac:dyDescent="0.35"/>
    <row r="32818" s="62" customFormat="1" x14ac:dyDescent="0.35"/>
    <row r="32819" s="62" customFormat="1" x14ac:dyDescent="0.35"/>
    <row r="32820" s="62" customFormat="1" x14ac:dyDescent="0.35"/>
    <row r="32821" s="62" customFormat="1" x14ac:dyDescent="0.35"/>
    <row r="32822" s="62" customFormat="1" x14ac:dyDescent="0.35"/>
    <row r="32823" s="62" customFormat="1" x14ac:dyDescent="0.35"/>
    <row r="32824" s="62" customFormat="1" x14ac:dyDescent="0.35"/>
    <row r="32825" s="62" customFormat="1" x14ac:dyDescent="0.35"/>
    <row r="32826" s="62" customFormat="1" x14ac:dyDescent="0.35"/>
    <row r="32827" s="62" customFormat="1" x14ac:dyDescent="0.35"/>
    <row r="32828" s="62" customFormat="1" x14ac:dyDescent="0.35"/>
    <row r="32829" s="62" customFormat="1" x14ac:dyDescent="0.35"/>
    <row r="32830" s="62" customFormat="1" x14ac:dyDescent="0.35"/>
    <row r="32831" s="62" customFormat="1" x14ac:dyDescent="0.35"/>
    <row r="32832" s="62" customFormat="1" x14ac:dyDescent="0.35"/>
    <row r="32833" s="62" customFormat="1" x14ac:dyDescent="0.35"/>
    <row r="32834" s="62" customFormat="1" x14ac:dyDescent="0.35"/>
    <row r="32835" s="62" customFormat="1" x14ac:dyDescent="0.35"/>
    <row r="32836" s="62" customFormat="1" x14ac:dyDescent="0.35"/>
    <row r="32837" s="62" customFormat="1" x14ac:dyDescent="0.35"/>
    <row r="32838" s="62" customFormat="1" x14ac:dyDescent="0.35"/>
    <row r="32839" s="62" customFormat="1" x14ac:dyDescent="0.35"/>
    <row r="32840" s="62" customFormat="1" x14ac:dyDescent="0.35"/>
    <row r="32841" s="62" customFormat="1" x14ac:dyDescent="0.35"/>
    <row r="32842" s="62" customFormat="1" x14ac:dyDescent="0.35"/>
    <row r="32843" s="62" customFormat="1" x14ac:dyDescent="0.35"/>
    <row r="32844" s="62" customFormat="1" x14ac:dyDescent="0.35"/>
    <row r="32845" s="62" customFormat="1" x14ac:dyDescent="0.35"/>
    <row r="32846" s="62" customFormat="1" x14ac:dyDescent="0.35"/>
    <row r="32847" s="62" customFormat="1" x14ac:dyDescent="0.35"/>
    <row r="32848" s="62" customFormat="1" x14ac:dyDescent="0.35"/>
    <row r="32849" s="62" customFormat="1" x14ac:dyDescent="0.35"/>
    <row r="32850" s="62" customFormat="1" x14ac:dyDescent="0.35"/>
    <row r="32851" s="62" customFormat="1" x14ac:dyDescent="0.35"/>
    <row r="32852" s="62" customFormat="1" x14ac:dyDescent="0.35"/>
    <row r="32853" s="62" customFormat="1" x14ac:dyDescent="0.35"/>
    <row r="32854" s="62" customFormat="1" x14ac:dyDescent="0.35"/>
    <row r="32855" s="62" customFormat="1" x14ac:dyDescent="0.35"/>
    <row r="32856" s="62" customFormat="1" x14ac:dyDescent="0.35"/>
    <row r="32857" s="62" customFormat="1" x14ac:dyDescent="0.35"/>
    <row r="32858" s="62" customFormat="1" x14ac:dyDescent="0.35"/>
    <row r="32859" s="62" customFormat="1" x14ac:dyDescent="0.35"/>
    <row r="32860" s="62" customFormat="1" x14ac:dyDescent="0.35"/>
    <row r="32861" s="62" customFormat="1" x14ac:dyDescent="0.35"/>
    <row r="32862" s="62" customFormat="1" x14ac:dyDescent="0.35"/>
    <row r="32863" s="62" customFormat="1" x14ac:dyDescent="0.35"/>
    <row r="32864" s="62" customFormat="1" x14ac:dyDescent="0.35"/>
    <row r="32865" s="62" customFormat="1" x14ac:dyDescent="0.35"/>
    <row r="32866" s="62" customFormat="1" x14ac:dyDescent="0.35"/>
    <row r="32867" s="62" customFormat="1" x14ac:dyDescent="0.35"/>
    <row r="32868" s="62" customFormat="1" x14ac:dyDescent="0.35"/>
    <row r="32869" s="62" customFormat="1" x14ac:dyDescent="0.35"/>
    <row r="32870" s="62" customFormat="1" x14ac:dyDescent="0.35"/>
    <row r="32871" s="62" customFormat="1" x14ac:dyDescent="0.35"/>
    <row r="32872" s="62" customFormat="1" x14ac:dyDescent="0.35"/>
    <row r="32873" s="62" customFormat="1" x14ac:dyDescent="0.35"/>
    <row r="32874" s="62" customFormat="1" x14ac:dyDescent="0.35"/>
    <row r="32875" s="62" customFormat="1" x14ac:dyDescent="0.35"/>
    <row r="32876" s="62" customFormat="1" x14ac:dyDescent="0.35"/>
    <row r="32877" s="62" customFormat="1" x14ac:dyDescent="0.35"/>
    <row r="32878" s="62" customFormat="1" x14ac:dyDescent="0.35"/>
    <row r="32879" s="62" customFormat="1" x14ac:dyDescent="0.35"/>
    <row r="32880" s="62" customFormat="1" x14ac:dyDescent="0.35"/>
    <row r="32881" s="62" customFormat="1" x14ac:dyDescent="0.35"/>
    <row r="32882" s="62" customFormat="1" x14ac:dyDescent="0.35"/>
    <row r="32883" s="62" customFormat="1" x14ac:dyDescent="0.35"/>
    <row r="32884" s="62" customFormat="1" x14ac:dyDescent="0.35"/>
    <row r="32885" s="62" customFormat="1" x14ac:dyDescent="0.35"/>
    <row r="32886" s="62" customFormat="1" x14ac:dyDescent="0.35"/>
    <row r="32887" s="62" customFormat="1" x14ac:dyDescent="0.35"/>
    <row r="32888" s="62" customFormat="1" x14ac:dyDescent="0.35"/>
    <row r="32889" s="62" customFormat="1" x14ac:dyDescent="0.35"/>
    <row r="32890" s="62" customFormat="1" x14ac:dyDescent="0.35"/>
    <row r="32891" s="62" customFormat="1" x14ac:dyDescent="0.35"/>
    <row r="32892" s="62" customFormat="1" x14ac:dyDescent="0.35"/>
    <row r="32893" s="62" customFormat="1" x14ac:dyDescent="0.35"/>
    <row r="32894" s="62" customFormat="1" x14ac:dyDescent="0.35"/>
    <row r="32895" s="62" customFormat="1" x14ac:dyDescent="0.35"/>
    <row r="32896" s="62" customFormat="1" x14ac:dyDescent="0.35"/>
    <row r="32897" s="62" customFormat="1" x14ac:dyDescent="0.35"/>
    <row r="32898" s="62" customFormat="1" x14ac:dyDescent="0.35"/>
    <row r="32899" s="62" customFormat="1" x14ac:dyDescent="0.35"/>
    <row r="32900" s="62" customFormat="1" x14ac:dyDescent="0.35"/>
    <row r="32901" s="62" customFormat="1" x14ac:dyDescent="0.35"/>
    <row r="32902" s="62" customFormat="1" x14ac:dyDescent="0.35"/>
    <row r="32903" s="62" customFormat="1" x14ac:dyDescent="0.35"/>
    <row r="32904" s="62" customFormat="1" x14ac:dyDescent="0.35"/>
    <row r="32905" s="62" customFormat="1" x14ac:dyDescent="0.35"/>
    <row r="32906" s="62" customFormat="1" x14ac:dyDescent="0.35"/>
    <row r="32907" s="62" customFormat="1" x14ac:dyDescent="0.35"/>
    <row r="32908" s="62" customFormat="1" x14ac:dyDescent="0.35"/>
    <row r="32909" s="62" customFormat="1" x14ac:dyDescent="0.35"/>
    <row r="32910" s="62" customFormat="1" x14ac:dyDescent="0.35"/>
    <row r="32911" s="62" customFormat="1" x14ac:dyDescent="0.35"/>
    <row r="32912" s="62" customFormat="1" x14ac:dyDescent="0.35"/>
    <row r="32913" s="62" customFormat="1" x14ac:dyDescent="0.35"/>
    <row r="32914" s="62" customFormat="1" x14ac:dyDescent="0.35"/>
    <row r="32915" s="62" customFormat="1" x14ac:dyDescent="0.35"/>
    <row r="32916" s="62" customFormat="1" x14ac:dyDescent="0.35"/>
    <row r="32917" s="62" customFormat="1" x14ac:dyDescent="0.35"/>
    <row r="32918" s="62" customFormat="1" x14ac:dyDescent="0.35"/>
    <row r="32919" s="62" customFormat="1" x14ac:dyDescent="0.35"/>
    <row r="32920" s="62" customFormat="1" x14ac:dyDescent="0.35"/>
    <row r="32921" s="62" customFormat="1" x14ac:dyDescent="0.35"/>
    <row r="32922" s="62" customFormat="1" x14ac:dyDescent="0.35"/>
    <row r="32923" s="62" customFormat="1" x14ac:dyDescent="0.35"/>
    <row r="32924" s="62" customFormat="1" x14ac:dyDescent="0.35"/>
    <row r="32925" s="62" customFormat="1" x14ac:dyDescent="0.35"/>
    <row r="32926" s="62" customFormat="1" x14ac:dyDescent="0.35"/>
    <row r="32927" s="62" customFormat="1" x14ac:dyDescent="0.35"/>
    <row r="32928" s="62" customFormat="1" x14ac:dyDescent="0.35"/>
    <row r="32929" s="62" customFormat="1" x14ac:dyDescent="0.35"/>
    <row r="32930" s="62" customFormat="1" x14ac:dyDescent="0.35"/>
    <row r="32931" s="62" customFormat="1" x14ac:dyDescent="0.35"/>
    <row r="32932" s="62" customFormat="1" x14ac:dyDescent="0.35"/>
    <row r="32933" s="62" customFormat="1" x14ac:dyDescent="0.35"/>
    <row r="32934" s="62" customFormat="1" x14ac:dyDescent="0.35"/>
    <row r="32935" s="62" customFormat="1" x14ac:dyDescent="0.35"/>
    <row r="32936" s="62" customFormat="1" x14ac:dyDescent="0.35"/>
    <row r="32937" s="62" customFormat="1" x14ac:dyDescent="0.35"/>
    <row r="32938" s="62" customFormat="1" x14ac:dyDescent="0.35"/>
    <row r="32939" s="62" customFormat="1" x14ac:dyDescent="0.35"/>
    <row r="32940" s="62" customFormat="1" x14ac:dyDescent="0.35"/>
    <row r="32941" s="62" customFormat="1" x14ac:dyDescent="0.35"/>
    <row r="32942" s="62" customFormat="1" x14ac:dyDescent="0.35"/>
    <row r="32943" s="62" customFormat="1" x14ac:dyDescent="0.35"/>
    <row r="32944" s="62" customFormat="1" x14ac:dyDescent="0.35"/>
    <row r="32945" s="62" customFormat="1" x14ac:dyDescent="0.35"/>
    <row r="32946" s="62" customFormat="1" x14ac:dyDescent="0.35"/>
    <row r="32947" s="62" customFormat="1" x14ac:dyDescent="0.35"/>
    <row r="32948" s="62" customFormat="1" x14ac:dyDescent="0.35"/>
    <row r="32949" s="62" customFormat="1" x14ac:dyDescent="0.35"/>
    <row r="32950" s="62" customFormat="1" x14ac:dyDescent="0.35"/>
    <row r="32951" s="62" customFormat="1" x14ac:dyDescent="0.35"/>
    <row r="32952" s="62" customFormat="1" x14ac:dyDescent="0.35"/>
    <row r="32953" s="62" customFormat="1" x14ac:dyDescent="0.35"/>
    <row r="32954" s="62" customFormat="1" x14ac:dyDescent="0.35"/>
    <row r="32955" s="62" customFormat="1" x14ac:dyDescent="0.35"/>
    <row r="32956" s="62" customFormat="1" x14ac:dyDescent="0.35"/>
    <row r="32957" s="62" customFormat="1" x14ac:dyDescent="0.35"/>
    <row r="32958" s="62" customFormat="1" x14ac:dyDescent="0.35"/>
    <row r="32959" s="62" customFormat="1" x14ac:dyDescent="0.35"/>
    <row r="32960" s="62" customFormat="1" x14ac:dyDescent="0.35"/>
    <row r="32961" s="62" customFormat="1" x14ac:dyDescent="0.35"/>
    <row r="32962" s="62" customFormat="1" x14ac:dyDescent="0.35"/>
    <row r="32963" s="62" customFormat="1" x14ac:dyDescent="0.35"/>
    <row r="32964" s="62" customFormat="1" x14ac:dyDescent="0.35"/>
    <row r="32965" s="62" customFormat="1" x14ac:dyDescent="0.35"/>
    <row r="32966" s="62" customFormat="1" x14ac:dyDescent="0.35"/>
    <row r="32967" s="62" customFormat="1" x14ac:dyDescent="0.35"/>
    <row r="32968" s="62" customFormat="1" x14ac:dyDescent="0.35"/>
    <row r="32969" s="62" customFormat="1" x14ac:dyDescent="0.35"/>
    <row r="32970" s="62" customFormat="1" x14ac:dyDescent="0.35"/>
    <row r="32971" s="62" customFormat="1" x14ac:dyDescent="0.35"/>
    <row r="32972" s="62" customFormat="1" x14ac:dyDescent="0.35"/>
    <row r="32973" s="62" customFormat="1" x14ac:dyDescent="0.35"/>
    <row r="32974" s="62" customFormat="1" x14ac:dyDescent="0.35"/>
    <row r="32975" s="62" customFormat="1" x14ac:dyDescent="0.35"/>
    <row r="32976" s="62" customFormat="1" x14ac:dyDescent="0.35"/>
    <row r="32977" s="62" customFormat="1" x14ac:dyDescent="0.35"/>
    <row r="32978" s="62" customFormat="1" x14ac:dyDescent="0.35"/>
    <row r="32979" s="62" customFormat="1" x14ac:dyDescent="0.35"/>
    <row r="32980" s="62" customFormat="1" x14ac:dyDescent="0.35"/>
    <row r="32981" s="62" customFormat="1" x14ac:dyDescent="0.35"/>
    <row r="32982" s="62" customFormat="1" x14ac:dyDescent="0.35"/>
    <row r="32983" s="62" customFormat="1" x14ac:dyDescent="0.35"/>
    <row r="32984" s="62" customFormat="1" x14ac:dyDescent="0.35"/>
    <row r="32985" s="62" customFormat="1" x14ac:dyDescent="0.35"/>
    <row r="32986" s="62" customFormat="1" x14ac:dyDescent="0.35"/>
    <row r="32987" s="62" customFormat="1" x14ac:dyDescent="0.35"/>
    <row r="32988" s="62" customFormat="1" x14ac:dyDescent="0.35"/>
    <row r="32989" s="62" customFormat="1" x14ac:dyDescent="0.35"/>
    <row r="32990" s="62" customFormat="1" x14ac:dyDescent="0.35"/>
    <row r="32991" s="62" customFormat="1" x14ac:dyDescent="0.35"/>
    <row r="32992" s="62" customFormat="1" x14ac:dyDescent="0.35"/>
    <row r="32993" s="62" customFormat="1" x14ac:dyDescent="0.35"/>
    <row r="32994" s="62" customFormat="1" x14ac:dyDescent="0.35"/>
    <row r="32995" s="62" customFormat="1" x14ac:dyDescent="0.35"/>
    <row r="32996" s="62" customFormat="1" x14ac:dyDescent="0.35"/>
    <row r="32997" s="62" customFormat="1" x14ac:dyDescent="0.35"/>
    <row r="32998" s="62" customFormat="1" x14ac:dyDescent="0.35"/>
    <row r="32999" s="62" customFormat="1" x14ac:dyDescent="0.35"/>
    <row r="33000" s="62" customFormat="1" x14ac:dyDescent="0.35"/>
    <row r="33001" s="62" customFormat="1" x14ac:dyDescent="0.35"/>
    <row r="33002" s="62" customFormat="1" x14ac:dyDescent="0.35"/>
    <row r="33003" s="62" customFormat="1" x14ac:dyDescent="0.35"/>
    <row r="33004" s="62" customFormat="1" x14ac:dyDescent="0.35"/>
    <row r="33005" s="62" customFormat="1" x14ac:dyDescent="0.35"/>
    <row r="33006" s="62" customFormat="1" x14ac:dyDescent="0.35"/>
    <row r="33007" s="62" customFormat="1" x14ac:dyDescent="0.35"/>
    <row r="33008" s="62" customFormat="1" x14ac:dyDescent="0.35"/>
    <row r="33009" s="62" customFormat="1" x14ac:dyDescent="0.35"/>
    <row r="33010" s="62" customFormat="1" x14ac:dyDescent="0.35"/>
    <row r="33011" s="62" customFormat="1" x14ac:dyDescent="0.35"/>
    <row r="33012" s="62" customFormat="1" x14ac:dyDescent="0.35"/>
    <row r="33013" s="62" customFormat="1" x14ac:dyDescent="0.35"/>
    <row r="33014" s="62" customFormat="1" x14ac:dyDescent="0.35"/>
    <row r="33015" s="62" customFormat="1" x14ac:dyDescent="0.35"/>
    <row r="33016" s="62" customFormat="1" x14ac:dyDescent="0.35"/>
    <row r="33017" s="62" customFormat="1" x14ac:dyDescent="0.35"/>
    <row r="33018" s="62" customFormat="1" x14ac:dyDescent="0.35"/>
    <row r="33019" s="62" customFormat="1" x14ac:dyDescent="0.35"/>
    <row r="33020" s="62" customFormat="1" x14ac:dyDescent="0.35"/>
    <row r="33021" s="62" customFormat="1" x14ac:dyDescent="0.35"/>
    <row r="33022" s="62" customFormat="1" x14ac:dyDescent="0.35"/>
    <row r="33023" s="62" customFormat="1" x14ac:dyDescent="0.35"/>
    <row r="33024" s="62" customFormat="1" x14ac:dyDescent="0.35"/>
    <row r="33025" s="62" customFormat="1" x14ac:dyDescent="0.35"/>
    <row r="33026" s="62" customFormat="1" x14ac:dyDescent="0.35"/>
    <row r="33027" s="62" customFormat="1" x14ac:dyDescent="0.35"/>
    <row r="33028" s="62" customFormat="1" x14ac:dyDescent="0.35"/>
    <row r="33029" s="62" customFormat="1" x14ac:dyDescent="0.35"/>
    <row r="33030" s="62" customFormat="1" x14ac:dyDescent="0.35"/>
    <row r="33031" s="62" customFormat="1" x14ac:dyDescent="0.35"/>
    <row r="33032" s="62" customFormat="1" x14ac:dyDescent="0.35"/>
    <row r="33033" s="62" customFormat="1" x14ac:dyDescent="0.35"/>
    <row r="33034" s="62" customFormat="1" x14ac:dyDescent="0.35"/>
    <row r="33035" s="62" customFormat="1" x14ac:dyDescent="0.35"/>
    <row r="33036" s="62" customFormat="1" x14ac:dyDescent="0.35"/>
    <row r="33037" s="62" customFormat="1" x14ac:dyDescent="0.35"/>
    <row r="33038" s="62" customFormat="1" x14ac:dyDescent="0.35"/>
    <row r="33039" s="62" customFormat="1" x14ac:dyDescent="0.35"/>
    <row r="33040" s="62" customFormat="1" x14ac:dyDescent="0.35"/>
    <row r="33041" s="62" customFormat="1" x14ac:dyDescent="0.35"/>
    <row r="33042" s="62" customFormat="1" x14ac:dyDescent="0.35"/>
    <row r="33043" s="62" customFormat="1" x14ac:dyDescent="0.35"/>
    <row r="33044" s="62" customFormat="1" x14ac:dyDescent="0.35"/>
    <row r="33045" s="62" customFormat="1" x14ac:dyDescent="0.35"/>
    <row r="33046" s="62" customFormat="1" x14ac:dyDescent="0.35"/>
    <row r="33047" s="62" customFormat="1" x14ac:dyDescent="0.35"/>
    <row r="33048" s="62" customFormat="1" x14ac:dyDescent="0.35"/>
    <row r="33049" s="62" customFormat="1" x14ac:dyDescent="0.35"/>
    <row r="33050" s="62" customFormat="1" x14ac:dyDescent="0.35"/>
    <row r="33051" s="62" customFormat="1" x14ac:dyDescent="0.35"/>
    <row r="33052" s="62" customFormat="1" x14ac:dyDescent="0.35"/>
    <row r="33053" s="62" customFormat="1" x14ac:dyDescent="0.35"/>
    <row r="33054" s="62" customFormat="1" x14ac:dyDescent="0.35"/>
    <row r="33055" s="62" customFormat="1" x14ac:dyDescent="0.35"/>
    <row r="33056" s="62" customFormat="1" x14ac:dyDescent="0.35"/>
    <row r="33057" s="62" customFormat="1" x14ac:dyDescent="0.35"/>
    <row r="33058" s="62" customFormat="1" x14ac:dyDescent="0.35"/>
    <row r="33059" s="62" customFormat="1" x14ac:dyDescent="0.35"/>
    <row r="33060" s="62" customFormat="1" x14ac:dyDescent="0.35"/>
    <row r="33061" s="62" customFormat="1" x14ac:dyDescent="0.35"/>
    <row r="33062" s="62" customFormat="1" x14ac:dyDescent="0.35"/>
    <row r="33063" s="62" customFormat="1" x14ac:dyDescent="0.35"/>
    <row r="33064" s="62" customFormat="1" x14ac:dyDescent="0.35"/>
    <row r="33065" s="62" customFormat="1" x14ac:dyDescent="0.35"/>
    <row r="33066" s="62" customFormat="1" x14ac:dyDescent="0.35"/>
    <row r="33067" s="62" customFormat="1" x14ac:dyDescent="0.35"/>
    <row r="33068" s="62" customFormat="1" x14ac:dyDescent="0.35"/>
    <row r="33069" s="62" customFormat="1" x14ac:dyDescent="0.35"/>
    <row r="33070" s="62" customFormat="1" x14ac:dyDescent="0.35"/>
    <row r="33071" s="62" customFormat="1" x14ac:dyDescent="0.35"/>
    <row r="33072" s="62" customFormat="1" x14ac:dyDescent="0.35"/>
    <row r="33073" s="62" customFormat="1" x14ac:dyDescent="0.35"/>
    <row r="33074" s="62" customFormat="1" x14ac:dyDescent="0.35"/>
    <row r="33075" s="62" customFormat="1" x14ac:dyDescent="0.35"/>
    <row r="33076" s="62" customFormat="1" x14ac:dyDescent="0.35"/>
    <row r="33077" s="62" customFormat="1" x14ac:dyDescent="0.35"/>
    <row r="33078" s="62" customFormat="1" x14ac:dyDescent="0.35"/>
    <row r="33079" s="62" customFormat="1" x14ac:dyDescent="0.35"/>
    <row r="33080" s="62" customFormat="1" x14ac:dyDescent="0.35"/>
    <row r="33081" s="62" customFormat="1" x14ac:dyDescent="0.35"/>
    <row r="33082" s="62" customFormat="1" x14ac:dyDescent="0.35"/>
    <row r="33083" s="62" customFormat="1" x14ac:dyDescent="0.35"/>
    <row r="33084" s="62" customFormat="1" x14ac:dyDescent="0.35"/>
    <row r="33085" s="62" customFormat="1" x14ac:dyDescent="0.35"/>
    <row r="33086" s="62" customFormat="1" x14ac:dyDescent="0.35"/>
    <row r="33087" s="62" customFormat="1" x14ac:dyDescent="0.35"/>
    <row r="33088" s="62" customFormat="1" x14ac:dyDescent="0.35"/>
    <row r="33089" s="62" customFormat="1" x14ac:dyDescent="0.35"/>
    <row r="33090" s="62" customFormat="1" x14ac:dyDescent="0.35"/>
    <row r="33091" s="62" customFormat="1" x14ac:dyDescent="0.35"/>
    <row r="33092" s="62" customFormat="1" x14ac:dyDescent="0.35"/>
    <row r="33093" s="62" customFormat="1" x14ac:dyDescent="0.35"/>
    <row r="33094" s="62" customFormat="1" x14ac:dyDescent="0.35"/>
    <row r="33095" s="62" customFormat="1" x14ac:dyDescent="0.35"/>
    <row r="33096" s="62" customFormat="1" x14ac:dyDescent="0.35"/>
    <row r="33097" s="62" customFormat="1" x14ac:dyDescent="0.35"/>
    <row r="33098" s="62" customFormat="1" x14ac:dyDescent="0.35"/>
    <row r="33099" s="62" customFormat="1" x14ac:dyDescent="0.35"/>
    <row r="33100" s="62" customFormat="1" x14ac:dyDescent="0.35"/>
    <row r="33101" s="62" customFormat="1" x14ac:dyDescent="0.35"/>
    <row r="33102" s="62" customFormat="1" x14ac:dyDescent="0.35"/>
    <row r="33103" s="62" customFormat="1" x14ac:dyDescent="0.35"/>
    <row r="33104" s="62" customFormat="1" x14ac:dyDescent="0.35"/>
    <row r="33105" s="62" customFormat="1" x14ac:dyDescent="0.35"/>
    <row r="33106" s="62" customFormat="1" x14ac:dyDescent="0.35"/>
    <row r="33107" s="62" customFormat="1" x14ac:dyDescent="0.35"/>
    <row r="33108" s="62" customFormat="1" x14ac:dyDescent="0.35"/>
    <row r="33109" s="62" customFormat="1" x14ac:dyDescent="0.35"/>
    <row r="33110" s="62" customFormat="1" x14ac:dyDescent="0.35"/>
    <row r="33111" s="62" customFormat="1" x14ac:dyDescent="0.35"/>
    <row r="33112" s="62" customFormat="1" x14ac:dyDescent="0.35"/>
    <row r="33113" s="62" customFormat="1" x14ac:dyDescent="0.35"/>
    <row r="33114" s="62" customFormat="1" x14ac:dyDescent="0.35"/>
    <row r="33115" s="62" customFormat="1" x14ac:dyDescent="0.35"/>
    <row r="33116" s="62" customFormat="1" x14ac:dyDescent="0.35"/>
    <row r="33117" s="62" customFormat="1" x14ac:dyDescent="0.35"/>
    <row r="33118" s="62" customFormat="1" x14ac:dyDescent="0.35"/>
    <row r="33119" s="62" customFormat="1" x14ac:dyDescent="0.35"/>
    <row r="33120" s="62" customFormat="1" x14ac:dyDescent="0.35"/>
    <row r="33121" s="62" customFormat="1" x14ac:dyDescent="0.35"/>
    <row r="33122" s="62" customFormat="1" x14ac:dyDescent="0.35"/>
    <row r="33123" s="62" customFormat="1" x14ac:dyDescent="0.35"/>
    <row r="33124" s="62" customFormat="1" x14ac:dyDescent="0.35"/>
    <row r="33125" s="62" customFormat="1" x14ac:dyDescent="0.35"/>
    <row r="33126" s="62" customFormat="1" x14ac:dyDescent="0.35"/>
    <row r="33127" s="62" customFormat="1" x14ac:dyDescent="0.35"/>
    <row r="33128" s="62" customFormat="1" x14ac:dyDescent="0.35"/>
    <row r="33129" s="62" customFormat="1" x14ac:dyDescent="0.35"/>
    <row r="33130" s="62" customFormat="1" x14ac:dyDescent="0.35"/>
    <row r="33131" s="62" customFormat="1" x14ac:dyDescent="0.35"/>
    <row r="33132" s="62" customFormat="1" x14ac:dyDescent="0.35"/>
    <row r="33133" s="62" customFormat="1" x14ac:dyDescent="0.35"/>
    <row r="33134" s="62" customFormat="1" x14ac:dyDescent="0.35"/>
    <row r="33135" s="62" customFormat="1" x14ac:dyDescent="0.35"/>
    <row r="33136" s="62" customFormat="1" x14ac:dyDescent="0.35"/>
    <row r="33137" s="62" customFormat="1" x14ac:dyDescent="0.35"/>
    <row r="33138" s="62" customFormat="1" x14ac:dyDescent="0.35"/>
    <row r="33139" s="62" customFormat="1" x14ac:dyDescent="0.35"/>
    <row r="33140" s="62" customFormat="1" x14ac:dyDescent="0.35"/>
    <row r="33141" s="62" customFormat="1" x14ac:dyDescent="0.35"/>
    <row r="33142" s="62" customFormat="1" x14ac:dyDescent="0.35"/>
    <row r="33143" s="62" customFormat="1" x14ac:dyDescent="0.35"/>
    <row r="33144" s="62" customFormat="1" x14ac:dyDescent="0.35"/>
    <row r="33145" s="62" customFormat="1" x14ac:dyDescent="0.35"/>
    <row r="33146" s="62" customFormat="1" x14ac:dyDescent="0.35"/>
    <row r="33147" s="62" customFormat="1" x14ac:dyDescent="0.35"/>
    <row r="33148" s="62" customFormat="1" x14ac:dyDescent="0.35"/>
    <row r="33149" s="62" customFormat="1" x14ac:dyDescent="0.35"/>
    <row r="33150" s="62" customFormat="1" x14ac:dyDescent="0.35"/>
    <row r="33151" s="62" customFormat="1" x14ac:dyDescent="0.35"/>
    <row r="33152" s="62" customFormat="1" x14ac:dyDescent="0.35"/>
    <row r="33153" s="62" customFormat="1" x14ac:dyDescent="0.35"/>
    <row r="33154" s="62" customFormat="1" x14ac:dyDescent="0.35"/>
    <row r="33155" s="62" customFormat="1" x14ac:dyDescent="0.35"/>
    <row r="33156" s="62" customFormat="1" x14ac:dyDescent="0.35"/>
    <row r="33157" s="62" customFormat="1" x14ac:dyDescent="0.35"/>
    <row r="33158" s="62" customFormat="1" x14ac:dyDescent="0.35"/>
    <row r="33159" s="62" customFormat="1" x14ac:dyDescent="0.35"/>
    <row r="33160" s="62" customFormat="1" x14ac:dyDescent="0.35"/>
    <row r="33161" s="62" customFormat="1" x14ac:dyDescent="0.35"/>
    <row r="33162" s="62" customFormat="1" x14ac:dyDescent="0.35"/>
    <row r="33163" s="62" customFormat="1" x14ac:dyDescent="0.35"/>
    <row r="33164" s="62" customFormat="1" x14ac:dyDescent="0.35"/>
    <row r="33165" s="62" customFormat="1" x14ac:dyDescent="0.35"/>
    <row r="33166" s="62" customFormat="1" x14ac:dyDescent="0.35"/>
    <row r="33167" s="62" customFormat="1" x14ac:dyDescent="0.35"/>
    <row r="33168" s="62" customFormat="1" x14ac:dyDescent="0.35"/>
    <row r="33169" s="62" customFormat="1" x14ac:dyDescent="0.35"/>
    <row r="33170" s="62" customFormat="1" x14ac:dyDescent="0.35"/>
    <row r="33171" s="62" customFormat="1" x14ac:dyDescent="0.35"/>
    <row r="33172" s="62" customFormat="1" x14ac:dyDescent="0.35"/>
    <row r="33173" s="62" customFormat="1" x14ac:dyDescent="0.35"/>
    <row r="33174" s="62" customFormat="1" x14ac:dyDescent="0.35"/>
    <row r="33175" s="62" customFormat="1" x14ac:dyDescent="0.35"/>
    <row r="33176" s="62" customFormat="1" x14ac:dyDescent="0.35"/>
    <row r="33177" s="62" customFormat="1" x14ac:dyDescent="0.35"/>
    <row r="33178" s="62" customFormat="1" x14ac:dyDescent="0.35"/>
    <row r="33179" s="62" customFormat="1" x14ac:dyDescent="0.35"/>
    <row r="33180" s="62" customFormat="1" x14ac:dyDescent="0.35"/>
    <row r="33181" s="62" customFormat="1" x14ac:dyDescent="0.35"/>
    <row r="33182" s="62" customFormat="1" x14ac:dyDescent="0.35"/>
    <row r="33183" s="62" customFormat="1" x14ac:dyDescent="0.35"/>
    <row r="33184" s="62" customFormat="1" x14ac:dyDescent="0.35"/>
    <row r="33185" s="62" customFormat="1" x14ac:dyDescent="0.35"/>
    <row r="33186" s="62" customFormat="1" x14ac:dyDescent="0.35"/>
    <row r="33187" s="62" customFormat="1" x14ac:dyDescent="0.35"/>
    <row r="33188" s="62" customFormat="1" x14ac:dyDescent="0.35"/>
    <row r="33189" s="62" customFormat="1" x14ac:dyDescent="0.35"/>
    <row r="33190" s="62" customFormat="1" x14ac:dyDescent="0.35"/>
    <row r="33191" s="62" customFormat="1" x14ac:dyDescent="0.35"/>
    <row r="33192" s="62" customFormat="1" x14ac:dyDescent="0.35"/>
    <row r="33193" s="62" customFormat="1" x14ac:dyDescent="0.35"/>
    <row r="33194" s="62" customFormat="1" x14ac:dyDescent="0.35"/>
    <row r="33195" s="62" customFormat="1" x14ac:dyDescent="0.35"/>
    <row r="33196" s="62" customFormat="1" x14ac:dyDescent="0.35"/>
    <row r="33197" s="62" customFormat="1" x14ac:dyDescent="0.35"/>
    <row r="33198" s="62" customFormat="1" x14ac:dyDescent="0.35"/>
    <row r="33199" s="62" customFormat="1" x14ac:dyDescent="0.35"/>
    <row r="33200" s="62" customFormat="1" x14ac:dyDescent="0.35"/>
    <row r="33201" s="62" customFormat="1" x14ac:dyDescent="0.35"/>
    <row r="33202" s="62" customFormat="1" x14ac:dyDescent="0.35"/>
    <row r="33203" s="62" customFormat="1" x14ac:dyDescent="0.35"/>
    <row r="33204" s="62" customFormat="1" x14ac:dyDescent="0.35"/>
    <row r="33205" s="62" customFormat="1" x14ac:dyDescent="0.35"/>
    <row r="33206" s="62" customFormat="1" x14ac:dyDescent="0.35"/>
    <row r="33207" s="62" customFormat="1" x14ac:dyDescent="0.35"/>
    <row r="33208" s="62" customFormat="1" x14ac:dyDescent="0.35"/>
    <row r="33209" s="62" customFormat="1" x14ac:dyDescent="0.35"/>
    <row r="33210" s="62" customFormat="1" x14ac:dyDescent="0.35"/>
    <row r="33211" s="62" customFormat="1" x14ac:dyDescent="0.35"/>
    <row r="33212" s="62" customFormat="1" x14ac:dyDescent="0.35"/>
    <row r="33213" s="62" customFormat="1" x14ac:dyDescent="0.35"/>
    <row r="33214" s="62" customFormat="1" x14ac:dyDescent="0.35"/>
    <row r="33215" s="62" customFormat="1" x14ac:dyDescent="0.35"/>
    <row r="33216" s="62" customFormat="1" x14ac:dyDescent="0.35"/>
    <row r="33217" s="62" customFormat="1" x14ac:dyDescent="0.35"/>
    <row r="33218" s="62" customFormat="1" x14ac:dyDescent="0.35"/>
    <row r="33219" s="62" customFormat="1" x14ac:dyDescent="0.35"/>
    <row r="33220" s="62" customFormat="1" x14ac:dyDescent="0.35"/>
    <row r="33221" s="62" customFormat="1" x14ac:dyDescent="0.35"/>
    <row r="33222" s="62" customFormat="1" x14ac:dyDescent="0.35"/>
    <row r="33223" s="62" customFormat="1" x14ac:dyDescent="0.35"/>
    <row r="33224" s="62" customFormat="1" x14ac:dyDescent="0.35"/>
    <row r="33225" s="62" customFormat="1" x14ac:dyDescent="0.35"/>
    <row r="33226" s="62" customFormat="1" x14ac:dyDescent="0.35"/>
    <row r="33227" s="62" customFormat="1" x14ac:dyDescent="0.35"/>
    <row r="33228" s="62" customFormat="1" x14ac:dyDescent="0.35"/>
    <row r="33229" s="62" customFormat="1" x14ac:dyDescent="0.35"/>
    <row r="33230" s="62" customFormat="1" x14ac:dyDescent="0.35"/>
    <row r="33231" s="62" customFormat="1" x14ac:dyDescent="0.35"/>
    <row r="33232" s="62" customFormat="1" x14ac:dyDescent="0.35"/>
    <row r="33233" s="62" customFormat="1" x14ac:dyDescent="0.35"/>
    <row r="33234" s="62" customFormat="1" x14ac:dyDescent="0.35"/>
    <row r="33235" s="62" customFormat="1" x14ac:dyDescent="0.35"/>
    <row r="33236" s="62" customFormat="1" x14ac:dyDescent="0.35"/>
    <row r="33237" s="62" customFormat="1" x14ac:dyDescent="0.35"/>
    <row r="33238" s="62" customFormat="1" x14ac:dyDescent="0.35"/>
    <row r="33239" s="62" customFormat="1" x14ac:dyDescent="0.35"/>
    <row r="33240" s="62" customFormat="1" x14ac:dyDescent="0.35"/>
    <row r="33241" s="62" customFormat="1" x14ac:dyDescent="0.35"/>
    <row r="33242" s="62" customFormat="1" x14ac:dyDescent="0.35"/>
    <row r="33243" s="62" customFormat="1" x14ac:dyDescent="0.35"/>
    <row r="33244" s="62" customFormat="1" x14ac:dyDescent="0.35"/>
    <row r="33245" s="62" customFormat="1" x14ac:dyDescent="0.35"/>
    <row r="33246" s="62" customFormat="1" x14ac:dyDescent="0.35"/>
    <row r="33247" s="62" customFormat="1" x14ac:dyDescent="0.35"/>
    <row r="33248" s="62" customFormat="1" x14ac:dyDescent="0.35"/>
    <row r="33249" s="62" customFormat="1" x14ac:dyDescent="0.35"/>
    <row r="33250" s="62" customFormat="1" x14ac:dyDescent="0.35"/>
    <row r="33251" s="62" customFormat="1" x14ac:dyDescent="0.35"/>
    <row r="33252" s="62" customFormat="1" x14ac:dyDescent="0.35"/>
    <row r="33253" s="62" customFormat="1" x14ac:dyDescent="0.35"/>
    <row r="33254" s="62" customFormat="1" x14ac:dyDescent="0.35"/>
    <row r="33255" s="62" customFormat="1" x14ac:dyDescent="0.35"/>
    <row r="33256" s="62" customFormat="1" x14ac:dyDescent="0.35"/>
    <row r="33257" s="62" customFormat="1" x14ac:dyDescent="0.35"/>
    <row r="33258" s="62" customFormat="1" x14ac:dyDescent="0.35"/>
    <row r="33259" s="62" customFormat="1" x14ac:dyDescent="0.35"/>
    <row r="33260" s="62" customFormat="1" x14ac:dyDescent="0.35"/>
    <row r="33261" s="62" customFormat="1" x14ac:dyDescent="0.35"/>
    <row r="33262" s="62" customFormat="1" x14ac:dyDescent="0.35"/>
    <row r="33263" s="62" customFormat="1" x14ac:dyDescent="0.35"/>
    <row r="33264" s="62" customFormat="1" x14ac:dyDescent="0.35"/>
    <row r="33265" s="62" customFormat="1" x14ac:dyDescent="0.35"/>
    <row r="33266" s="62" customFormat="1" x14ac:dyDescent="0.35"/>
    <row r="33267" s="62" customFormat="1" x14ac:dyDescent="0.35"/>
    <row r="33268" s="62" customFormat="1" x14ac:dyDescent="0.35"/>
    <row r="33269" s="62" customFormat="1" x14ac:dyDescent="0.35"/>
    <row r="33270" s="62" customFormat="1" x14ac:dyDescent="0.35"/>
    <row r="33271" s="62" customFormat="1" x14ac:dyDescent="0.35"/>
    <row r="33272" s="62" customFormat="1" x14ac:dyDescent="0.35"/>
    <row r="33273" s="62" customFormat="1" x14ac:dyDescent="0.35"/>
    <row r="33274" s="62" customFormat="1" x14ac:dyDescent="0.35"/>
    <row r="33275" s="62" customFormat="1" x14ac:dyDescent="0.35"/>
    <row r="33276" s="62" customFormat="1" x14ac:dyDescent="0.35"/>
    <row r="33277" s="62" customFormat="1" x14ac:dyDescent="0.35"/>
    <row r="33278" s="62" customFormat="1" x14ac:dyDescent="0.35"/>
    <row r="33279" s="62" customFormat="1" x14ac:dyDescent="0.35"/>
    <row r="33280" s="62" customFormat="1" x14ac:dyDescent="0.35"/>
    <row r="33281" s="62" customFormat="1" x14ac:dyDescent="0.35"/>
    <row r="33282" s="62" customFormat="1" x14ac:dyDescent="0.35"/>
    <row r="33283" s="62" customFormat="1" x14ac:dyDescent="0.35"/>
    <row r="33284" s="62" customFormat="1" x14ac:dyDescent="0.35"/>
    <row r="33285" s="62" customFormat="1" x14ac:dyDescent="0.35"/>
    <row r="33286" s="62" customFormat="1" x14ac:dyDescent="0.35"/>
    <row r="33287" s="62" customFormat="1" x14ac:dyDescent="0.35"/>
    <row r="33288" s="62" customFormat="1" x14ac:dyDescent="0.35"/>
    <row r="33289" s="62" customFormat="1" x14ac:dyDescent="0.35"/>
    <row r="33290" s="62" customFormat="1" x14ac:dyDescent="0.35"/>
    <row r="33291" s="62" customFormat="1" x14ac:dyDescent="0.35"/>
    <row r="33292" s="62" customFormat="1" x14ac:dyDescent="0.35"/>
    <row r="33293" s="62" customFormat="1" x14ac:dyDescent="0.35"/>
    <row r="33294" s="62" customFormat="1" x14ac:dyDescent="0.35"/>
    <row r="33295" s="62" customFormat="1" x14ac:dyDescent="0.35"/>
    <row r="33296" s="62" customFormat="1" x14ac:dyDescent="0.35"/>
    <row r="33297" s="62" customFormat="1" x14ac:dyDescent="0.35"/>
    <row r="33298" s="62" customFormat="1" x14ac:dyDescent="0.35"/>
    <row r="33299" s="62" customFormat="1" x14ac:dyDescent="0.35"/>
    <row r="33300" s="62" customFormat="1" x14ac:dyDescent="0.35"/>
    <row r="33301" s="62" customFormat="1" x14ac:dyDescent="0.35"/>
    <row r="33302" s="62" customFormat="1" x14ac:dyDescent="0.35"/>
    <row r="33303" s="62" customFormat="1" x14ac:dyDescent="0.35"/>
    <row r="33304" s="62" customFormat="1" x14ac:dyDescent="0.35"/>
    <row r="33305" s="62" customFormat="1" x14ac:dyDescent="0.35"/>
    <row r="33306" s="62" customFormat="1" x14ac:dyDescent="0.35"/>
    <row r="33307" s="62" customFormat="1" x14ac:dyDescent="0.35"/>
    <row r="33308" s="62" customFormat="1" x14ac:dyDescent="0.35"/>
    <row r="33309" s="62" customFormat="1" x14ac:dyDescent="0.35"/>
    <row r="33310" s="62" customFormat="1" x14ac:dyDescent="0.35"/>
    <row r="33311" s="62" customFormat="1" x14ac:dyDescent="0.35"/>
    <row r="33312" s="62" customFormat="1" x14ac:dyDescent="0.35"/>
    <row r="33313" s="62" customFormat="1" x14ac:dyDescent="0.35"/>
    <row r="33314" s="62" customFormat="1" x14ac:dyDescent="0.35"/>
    <row r="33315" s="62" customFormat="1" x14ac:dyDescent="0.35"/>
    <row r="33316" s="62" customFormat="1" x14ac:dyDescent="0.35"/>
    <row r="33317" s="62" customFormat="1" x14ac:dyDescent="0.35"/>
    <row r="33318" s="62" customFormat="1" x14ac:dyDescent="0.35"/>
    <row r="33319" s="62" customFormat="1" x14ac:dyDescent="0.35"/>
    <row r="33320" s="62" customFormat="1" x14ac:dyDescent="0.35"/>
    <row r="33321" s="62" customFormat="1" x14ac:dyDescent="0.35"/>
    <row r="33322" s="62" customFormat="1" x14ac:dyDescent="0.35"/>
    <row r="33323" s="62" customFormat="1" x14ac:dyDescent="0.35"/>
    <row r="33324" s="62" customFormat="1" x14ac:dyDescent="0.35"/>
    <row r="33325" s="62" customFormat="1" x14ac:dyDescent="0.35"/>
    <row r="33326" s="62" customFormat="1" x14ac:dyDescent="0.35"/>
    <row r="33327" s="62" customFormat="1" x14ac:dyDescent="0.35"/>
    <row r="33328" s="62" customFormat="1" x14ac:dyDescent="0.35"/>
    <row r="33329" s="62" customFormat="1" x14ac:dyDescent="0.35"/>
    <row r="33330" s="62" customFormat="1" x14ac:dyDescent="0.35"/>
    <row r="33331" s="62" customFormat="1" x14ac:dyDescent="0.35"/>
    <row r="33332" s="62" customFormat="1" x14ac:dyDescent="0.35"/>
    <row r="33333" s="62" customFormat="1" x14ac:dyDescent="0.35"/>
    <row r="33334" s="62" customFormat="1" x14ac:dyDescent="0.35"/>
    <row r="33335" s="62" customFormat="1" x14ac:dyDescent="0.35"/>
    <row r="33336" s="62" customFormat="1" x14ac:dyDescent="0.35"/>
    <row r="33337" s="62" customFormat="1" x14ac:dyDescent="0.35"/>
    <row r="33338" s="62" customFormat="1" x14ac:dyDescent="0.35"/>
    <row r="33339" s="62" customFormat="1" x14ac:dyDescent="0.35"/>
    <row r="33340" s="62" customFormat="1" x14ac:dyDescent="0.35"/>
    <row r="33341" s="62" customFormat="1" x14ac:dyDescent="0.35"/>
    <row r="33342" s="62" customFormat="1" x14ac:dyDescent="0.35"/>
    <row r="33343" s="62" customFormat="1" x14ac:dyDescent="0.35"/>
    <row r="33344" s="62" customFormat="1" x14ac:dyDescent="0.35"/>
    <row r="33345" s="62" customFormat="1" x14ac:dyDescent="0.35"/>
    <row r="33346" s="62" customFormat="1" x14ac:dyDescent="0.35"/>
    <row r="33347" s="62" customFormat="1" x14ac:dyDescent="0.35"/>
    <row r="33348" s="62" customFormat="1" x14ac:dyDescent="0.35"/>
    <row r="33349" s="62" customFormat="1" x14ac:dyDescent="0.35"/>
    <row r="33350" s="62" customFormat="1" x14ac:dyDescent="0.35"/>
    <row r="33351" s="62" customFormat="1" x14ac:dyDescent="0.35"/>
    <row r="33352" s="62" customFormat="1" x14ac:dyDescent="0.35"/>
    <row r="33353" s="62" customFormat="1" x14ac:dyDescent="0.35"/>
    <row r="33354" s="62" customFormat="1" x14ac:dyDescent="0.35"/>
    <row r="33355" s="62" customFormat="1" x14ac:dyDescent="0.35"/>
    <row r="33356" s="62" customFormat="1" x14ac:dyDescent="0.35"/>
    <row r="33357" s="62" customFormat="1" x14ac:dyDescent="0.35"/>
    <row r="33358" s="62" customFormat="1" x14ac:dyDescent="0.35"/>
    <row r="33359" s="62" customFormat="1" x14ac:dyDescent="0.35"/>
    <row r="33360" s="62" customFormat="1" x14ac:dyDescent="0.35"/>
    <row r="33361" s="62" customFormat="1" x14ac:dyDescent="0.35"/>
    <row r="33362" s="62" customFormat="1" x14ac:dyDescent="0.35"/>
    <row r="33363" s="62" customFormat="1" x14ac:dyDescent="0.35"/>
    <row r="33364" s="62" customFormat="1" x14ac:dyDescent="0.35"/>
    <row r="33365" s="62" customFormat="1" x14ac:dyDescent="0.35"/>
    <row r="33366" s="62" customFormat="1" x14ac:dyDescent="0.35"/>
    <row r="33367" s="62" customFormat="1" x14ac:dyDescent="0.35"/>
    <row r="33368" s="62" customFormat="1" x14ac:dyDescent="0.35"/>
    <row r="33369" s="62" customFormat="1" x14ac:dyDescent="0.35"/>
    <row r="33370" s="62" customFormat="1" x14ac:dyDescent="0.35"/>
    <row r="33371" s="62" customFormat="1" x14ac:dyDescent="0.35"/>
    <row r="33372" s="62" customFormat="1" x14ac:dyDescent="0.35"/>
    <row r="33373" s="62" customFormat="1" x14ac:dyDescent="0.35"/>
    <row r="33374" s="62" customFormat="1" x14ac:dyDescent="0.35"/>
    <row r="33375" s="62" customFormat="1" x14ac:dyDescent="0.35"/>
    <row r="33376" s="62" customFormat="1" x14ac:dyDescent="0.35"/>
    <row r="33377" s="62" customFormat="1" x14ac:dyDescent="0.35"/>
    <row r="33378" s="62" customFormat="1" x14ac:dyDescent="0.35"/>
    <row r="33379" s="62" customFormat="1" x14ac:dyDescent="0.35"/>
    <row r="33380" s="62" customFormat="1" x14ac:dyDescent="0.35"/>
    <row r="33381" s="62" customFormat="1" x14ac:dyDescent="0.35"/>
    <row r="33382" s="62" customFormat="1" x14ac:dyDescent="0.35"/>
    <row r="33383" s="62" customFormat="1" x14ac:dyDescent="0.35"/>
    <row r="33384" s="62" customFormat="1" x14ac:dyDescent="0.35"/>
    <row r="33385" s="62" customFormat="1" x14ac:dyDescent="0.35"/>
    <row r="33386" s="62" customFormat="1" x14ac:dyDescent="0.35"/>
    <row r="33387" s="62" customFormat="1" x14ac:dyDescent="0.35"/>
    <row r="33388" s="62" customFormat="1" x14ac:dyDescent="0.35"/>
    <row r="33389" s="62" customFormat="1" x14ac:dyDescent="0.35"/>
    <row r="33390" s="62" customFormat="1" x14ac:dyDescent="0.35"/>
    <row r="33391" s="62" customFormat="1" x14ac:dyDescent="0.35"/>
    <row r="33392" s="62" customFormat="1" x14ac:dyDescent="0.35"/>
    <row r="33393" s="62" customFormat="1" x14ac:dyDescent="0.35"/>
    <row r="33394" s="62" customFormat="1" x14ac:dyDescent="0.35"/>
    <row r="33395" s="62" customFormat="1" x14ac:dyDescent="0.35"/>
    <row r="33396" s="62" customFormat="1" x14ac:dyDescent="0.35"/>
    <row r="33397" s="62" customFormat="1" x14ac:dyDescent="0.35"/>
    <row r="33398" s="62" customFormat="1" x14ac:dyDescent="0.35"/>
    <row r="33399" s="62" customFormat="1" x14ac:dyDescent="0.35"/>
    <row r="33400" s="62" customFormat="1" x14ac:dyDescent="0.35"/>
    <row r="33401" s="62" customFormat="1" x14ac:dyDescent="0.35"/>
    <row r="33402" s="62" customFormat="1" x14ac:dyDescent="0.35"/>
    <row r="33403" s="62" customFormat="1" x14ac:dyDescent="0.35"/>
    <row r="33404" s="62" customFormat="1" x14ac:dyDescent="0.35"/>
    <row r="33405" s="62" customFormat="1" x14ac:dyDescent="0.35"/>
    <row r="33406" s="62" customFormat="1" x14ac:dyDescent="0.35"/>
    <row r="33407" s="62" customFormat="1" x14ac:dyDescent="0.35"/>
    <row r="33408" s="62" customFormat="1" x14ac:dyDescent="0.35"/>
    <row r="33409" s="62" customFormat="1" x14ac:dyDescent="0.35"/>
    <row r="33410" s="62" customFormat="1" x14ac:dyDescent="0.35"/>
    <row r="33411" s="62" customFormat="1" x14ac:dyDescent="0.35"/>
    <row r="33412" s="62" customFormat="1" x14ac:dyDescent="0.35"/>
    <row r="33413" s="62" customFormat="1" x14ac:dyDescent="0.35"/>
    <row r="33414" s="62" customFormat="1" x14ac:dyDescent="0.35"/>
    <row r="33415" s="62" customFormat="1" x14ac:dyDescent="0.35"/>
    <row r="33416" s="62" customFormat="1" x14ac:dyDescent="0.35"/>
    <row r="33417" s="62" customFormat="1" x14ac:dyDescent="0.35"/>
    <row r="33418" s="62" customFormat="1" x14ac:dyDescent="0.35"/>
    <row r="33419" s="62" customFormat="1" x14ac:dyDescent="0.35"/>
    <row r="33420" s="62" customFormat="1" x14ac:dyDescent="0.35"/>
    <row r="33421" s="62" customFormat="1" x14ac:dyDescent="0.35"/>
    <row r="33422" s="62" customFormat="1" x14ac:dyDescent="0.35"/>
    <row r="33423" s="62" customFormat="1" x14ac:dyDescent="0.35"/>
    <row r="33424" s="62" customFormat="1" x14ac:dyDescent="0.35"/>
    <row r="33425" s="62" customFormat="1" x14ac:dyDescent="0.35"/>
    <row r="33426" s="62" customFormat="1" x14ac:dyDescent="0.35"/>
    <row r="33427" s="62" customFormat="1" x14ac:dyDescent="0.35"/>
    <row r="33428" s="62" customFormat="1" x14ac:dyDescent="0.35"/>
    <row r="33429" s="62" customFormat="1" x14ac:dyDescent="0.35"/>
    <row r="33430" s="62" customFormat="1" x14ac:dyDescent="0.35"/>
    <row r="33431" s="62" customFormat="1" x14ac:dyDescent="0.35"/>
    <row r="33432" s="62" customFormat="1" x14ac:dyDescent="0.35"/>
    <row r="33433" s="62" customFormat="1" x14ac:dyDescent="0.35"/>
    <row r="33434" s="62" customFormat="1" x14ac:dyDescent="0.35"/>
    <row r="33435" s="62" customFormat="1" x14ac:dyDescent="0.35"/>
    <row r="33436" s="62" customFormat="1" x14ac:dyDescent="0.35"/>
    <row r="33437" s="62" customFormat="1" x14ac:dyDescent="0.35"/>
    <row r="33438" s="62" customFormat="1" x14ac:dyDescent="0.35"/>
    <row r="33439" s="62" customFormat="1" x14ac:dyDescent="0.35"/>
    <row r="33440" s="62" customFormat="1" x14ac:dyDescent="0.35"/>
    <row r="33441" s="62" customFormat="1" x14ac:dyDescent="0.35"/>
    <row r="33442" s="62" customFormat="1" x14ac:dyDescent="0.35"/>
    <row r="33443" s="62" customFormat="1" x14ac:dyDescent="0.35"/>
    <row r="33444" s="62" customFormat="1" x14ac:dyDescent="0.35"/>
    <row r="33445" s="62" customFormat="1" x14ac:dyDescent="0.35"/>
    <row r="33446" s="62" customFormat="1" x14ac:dyDescent="0.35"/>
    <row r="33447" s="62" customFormat="1" x14ac:dyDescent="0.35"/>
    <row r="33448" s="62" customFormat="1" x14ac:dyDescent="0.35"/>
    <row r="33449" s="62" customFormat="1" x14ac:dyDescent="0.35"/>
    <row r="33450" s="62" customFormat="1" x14ac:dyDescent="0.35"/>
    <row r="33451" s="62" customFormat="1" x14ac:dyDescent="0.35"/>
    <row r="33452" s="62" customFormat="1" x14ac:dyDescent="0.35"/>
    <row r="33453" s="62" customFormat="1" x14ac:dyDescent="0.35"/>
    <row r="33454" s="62" customFormat="1" x14ac:dyDescent="0.35"/>
    <row r="33455" s="62" customFormat="1" x14ac:dyDescent="0.35"/>
    <row r="33456" s="62" customFormat="1" x14ac:dyDescent="0.35"/>
    <row r="33457" s="62" customFormat="1" x14ac:dyDescent="0.35"/>
    <row r="33458" s="62" customFormat="1" x14ac:dyDescent="0.35"/>
    <row r="33459" s="62" customFormat="1" x14ac:dyDescent="0.35"/>
    <row r="33460" s="62" customFormat="1" x14ac:dyDescent="0.35"/>
    <row r="33461" s="62" customFormat="1" x14ac:dyDescent="0.35"/>
    <row r="33462" s="62" customFormat="1" x14ac:dyDescent="0.35"/>
    <row r="33463" s="62" customFormat="1" x14ac:dyDescent="0.35"/>
    <row r="33464" s="62" customFormat="1" x14ac:dyDescent="0.35"/>
    <row r="33465" s="62" customFormat="1" x14ac:dyDescent="0.35"/>
    <row r="33466" s="62" customFormat="1" x14ac:dyDescent="0.35"/>
    <row r="33467" s="62" customFormat="1" x14ac:dyDescent="0.35"/>
    <row r="33468" s="62" customFormat="1" x14ac:dyDescent="0.35"/>
    <row r="33469" s="62" customFormat="1" x14ac:dyDescent="0.35"/>
    <row r="33470" s="62" customFormat="1" x14ac:dyDescent="0.35"/>
    <row r="33471" s="62" customFormat="1" x14ac:dyDescent="0.35"/>
    <row r="33472" s="62" customFormat="1" x14ac:dyDescent="0.35"/>
    <row r="33473" s="62" customFormat="1" x14ac:dyDescent="0.35"/>
    <row r="33474" s="62" customFormat="1" x14ac:dyDescent="0.35"/>
    <row r="33475" s="62" customFormat="1" x14ac:dyDescent="0.35"/>
    <row r="33476" s="62" customFormat="1" x14ac:dyDescent="0.35"/>
    <row r="33477" s="62" customFormat="1" x14ac:dyDescent="0.35"/>
    <row r="33478" s="62" customFormat="1" x14ac:dyDescent="0.35"/>
    <row r="33479" s="62" customFormat="1" x14ac:dyDescent="0.35"/>
    <row r="33480" s="62" customFormat="1" x14ac:dyDescent="0.35"/>
    <row r="33481" s="62" customFormat="1" x14ac:dyDescent="0.35"/>
    <row r="33482" s="62" customFormat="1" x14ac:dyDescent="0.35"/>
    <row r="33483" s="62" customFormat="1" x14ac:dyDescent="0.35"/>
    <row r="33484" s="62" customFormat="1" x14ac:dyDescent="0.35"/>
    <row r="33485" s="62" customFormat="1" x14ac:dyDescent="0.35"/>
    <row r="33486" s="62" customFormat="1" x14ac:dyDescent="0.35"/>
    <row r="33487" s="62" customFormat="1" x14ac:dyDescent="0.35"/>
    <row r="33488" s="62" customFormat="1" x14ac:dyDescent="0.35"/>
    <row r="33489" s="62" customFormat="1" x14ac:dyDescent="0.35"/>
    <row r="33490" s="62" customFormat="1" x14ac:dyDescent="0.35"/>
    <row r="33491" s="62" customFormat="1" x14ac:dyDescent="0.35"/>
    <row r="33492" s="62" customFormat="1" x14ac:dyDescent="0.35"/>
    <row r="33493" s="62" customFormat="1" x14ac:dyDescent="0.35"/>
    <row r="33494" s="62" customFormat="1" x14ac:dyDescent="0.35"/>
    <row r="33495" s="62" customFormat="1" x14ac:dyDescent="0.35"/>
    <row r="33496" s="62" customFormat="1" x14ac:dyDescent="0.35"/>
    <row r="33497" s="62" customFormat="1" x14ac:dyDescent="0.35"/>
    <row r="33498" s="62" customFormat="1" x14ac:dyDescent="0.35"/>
    <row r="33499" s="62" customFormat="1" x14ac:dyDescent="0.35"/>
    <row r="33500" s="62" customFormat="1" x14ac:dyDescent="0.35"/>
    <row r="33501" s="62" customFormat="1" x14ac:dyDescent="0.35"/>
    <row r="33502" s="62" customFormat="1" x14ac:dyDescent="0.35"/>
    <row r="33503" s="62" customFormat="1" x14ac:dyDescent="0.35"/>
    <row r="33504" s="62" customFormat="1" x14ac:dyDescent="0.35"/>
    <row r="33505" s="62" customFormat="1" x14ac:dyDescent="0.35"/>
    <row r="33506" s="62" customFormat="1" x14ac:dyDescent="0.35"/>
    <row r="33507" s="62" customFormat="1" x14ac:dyDescent="0.35"/>
    <row r="33508" s="62" customFormat="1" x14ac:dyDescent="0.35"/>
    <row r="33509" s="62" customFormat="1" x14ac:dyDescent="0.35"/>
    <row r="33510" s="62" customFormat="1" x14ac:dyDescent="0.35"/>
    <row r="33511" s="62" customFormat="1" x14ac:dyDescent="0.35"/>
    <row r="33512" s="62" customFormat="1" x14ac:dyDescent="0.35"/>
    <row r="33513" s="62" customFormat="1" x14ac:dyDescent="0.35"/>
    <row r="33514" s="62" customFormat="1" x14ac:dyDescent="0.35"/>
    <row r="33515" s="62" customFormat="1" x14ac:dyDescent="0.35"/>
    <row r="33516" s="62" customFormat="1" x14ac:dyDescent="0.35"/>
    <row r="33517" s="62" customFormat="1" x14ac:dyDescent="0.35"/>
    <row r="33518" s="62" customFormat="1" x14ac:dyDescent="0.35"/>
    <row r="33519" s="62" customFormat="1" x14ac:dyDescent="0.35"/>
    <row r="33520" s="62" customFormat="1" x14ac:dyDescent="0.35"/>
    <row r="33521" s="62" customFormat="1" x14ac:dyDescent="0.35"/>
    <row r="33522" s="62" customFormat="1" x14ac:dyDescent="0.35"/>
    <row r="33523" s="62" customFormat="1" x14ac:dyDescent="0.35"/>
    <row r="33524" s="62" customFormat="1" x14ac:dyDescent="0.35"/>
    <row r="33525" s="62" customFormat="1" x14ac:dyDescent="0.35"/>
    <row r="33526" s="62" customFormat="1" x14ac:dyDescent="0.35"/>
    <row r="33527" s="62" customFormat="1" x14ac:dyDescent="0.35"/>
    <row r="33528" s="62" customFormat="1" x14ac:dyDescent="0.35"/>
    <row r="33529" s="62" customFormat="1" x14ac:dyDescent="0.35"/>
    <row r="33530" s="62" customFormat="1" x14ac:dyDescent="0.35"/>
    <row r="33531" s="62" customFormat="1" x14ac:dyDescent="0.35"/>
    <row r="33532" s="62" customFormat="1" x14ac:dyDescent="0.35"/>
    <row r="33533" s="62" customFormat="1" x14ac:dyDescent="0.35"/>
    <row r="33534" s="62" customFormat="1" x14ac:dyDescent="0.35"/>
    <row r="33535" s="62" customFormat="1" x14ac:dyDescent="0.35"/>
    <row r="33536" s="62" customFormat="1" x14ac:dyDescent="0.35"/>
    <row r="33537" s="62" customFormat="1" x14ac:dyDescent="0.35"/>
    <row r="33538" s="62" customFormat="1" x14ac:dyDescent="0.35"/>
    <row r="33539" s="62" customFormat="1" x14ac:dyDescent="0.35"/>
    <row r="33540" s="62" customFormat="1" x14ac:dyDescent="0.35"/>
    <row r="33541" s="62" customFormat="1" x14ac:dyDescent="0.35"/>
    <row r="33542" s="62" customFormat="1" x14ac:dyDescent="0.35"/>
    <row r="33543" s="62" customFormat="1" x14ac:dyDescent="0.35"/>
    <row r="33544" s="62" customFormat="1" x14ac:dyDescent="0.35"/>
    <row r="33545" s="62" customFormat="1" x14ac:dyDescent="0.35"/>
    <row r="33546" s="62" customFormat="1" x14ac:dyDescent="0.35"/>
    <row r="33547" s="62" customFormat="1" x14ac:dyDescent="0.35"/>
    <row r="33548" s="62" customFormat="1" x14ac:dyDescent="0.35"/>
    <row r="33549" s="62" customFormat="1" x14ac:dyDescent="0.35"/>
    <row r="33550" s="62" customFormat="1" x14ac:dyDescent="0.35"/>
    <row r="33551" s="62" customFormat="1" x14ac:dyDescent="0.35"/>
    <row r="33552" s="62" customFormat="1" x14ac:dyDescent="0.35"/>
    <row r="33553" s="62" customFormat="1" x14ac:dyDescent="0.35"/>
    <row r="33554" s="62" customFormat="1" x14ac:dyDescent="0.35"/>
    <row r="33555" s="62" customFormat="1" x14ac:dyDescent="0.35"/>
    <row r="33556" s="62" customFormat="1" x14ac:dyDescent="0.35"/>
    <row r="33557" s="62" customFormat="1" x14ac:dyDescent="0.35"/>
    <row r="33558" s="62" customFormat="1" x14ac:dyDescent="0.35"/>
    <row r="33559" s="62" customFormat="1" x14ac:dyDescent="0.35"/>
    <row r="33560" s="62" customFormat="1" x14ac:dyDescent="0.35"/>
    <row r="33561" s="62" customFormat="1" x14ac:dyDescent="0.35"/>
    <row r="33562" s="62" customFormat="1" x14ac:dyDescent="0.35"/>
    <row r="33563" s="62" customFormat="1" x14ac:dyDescent="0.35"/>
    <row r="33564" s="62" customFormat="1" x14ac:dyDescent="0.35"/>
    <row r="33565" s="62" customFormat="1" x14ac:dyDescent="0.35"/>
    <row r="33566" s="62" customFormat="1" x14ac:dyDescent="0.35"/>
    <row r="33567" s="62" customFormat="1" x14ac:dyDescent="0.35"/>
    <row r="33568" s="62" customFormat="1" x14ac:dyDescent="0.35"/>
    <row r="33569" s="62" customFormat="1" x14ac:dyDescent="0.35"/>
    <row r="33570" s="62" customFormat="1" x14ac:dyDescent="0.35"/>
    <row r="33571" s="62" customFormat="1" x14ac:dyDescent="0.35"/>
    <row r="33572" s="62" customFormat="1" x14ac:dyDescent="0.35"/>
    <row r="33573" s="62" customFormat="1" x14ac:dyDescent="0.35"/>
    <row r="33574" s="62" customFormat="1" x14ac:dyDescent="0.35"/>
    <row r="33575" s="62" customFormat="1" x14ac:dyDescent="0.35"/>
    <row r="33576" s="62" customFormat="1" x14ac:dyDescent="0.35"/>
    <row r="33577" s="62" customFormat="1" x14ac:dyDescent="0.35"/>
    <row r="33578" s="62" customFormat="1" x14ac:dyDescent="0.35"/>
    <row r="33579" s="62" customFormat="1" x14ac:dyDescent="0.35"/>
    <row r="33580" s="62" customFormat="1" x14ac:dyDescent="0.35"/>
    <row r="33581" s="62" customFormat="1" x14ac:dyDescent="0.35"/>
    <row r="33582" s="62" customFormat="1" x14ac:dyDescent="0.35"/>
    <row r="33583" s="62" customFormat="1" x14ac:dyDescent="0.35"/>
    <row r="33584" s="62" customFormat="1" x14ac:dyDescent="0.35"/>
    <row r="33585" s="62" customFormat="1" x14ac:dyDescent="0.35"/>
    <row r="33586" s="62" customFormat="1" x14ac:dyDescent="0.35"/>
    <row r="33587" s="62" customFormat="1" x14ac:dyDescent="0.35"/>
    <row r="33588" s="62" customFormat="1" x14ac:dyDescent="0.35"/>
    <row r="33589" s="62" customFormat="1" x14ac:dyDescent="0.35"/>
    <row r="33590" s="62" customFormat="1" x14ac:dyDescent="0.35"/>
    <row r="33591" s="62" customFormat="1" x14ac:dyDescent="0.35"/>
    <row r="33592" s="62" customFormat="1" x14ac:dyDescent="0.35"/>
    <row r="33593" s="62" customFormat="1" x14ac:dyDescent="0.35"/>
    <row r="33594" s="62" customFormat="1" x14ac:dyDescent="0.35"/>
    <row r="33595" s="62" customFormat="1" x14ac:dyDescent="0.35"/>
    <row r="33596" s="62" customFormat="1" x14ac:dyDescent="0.35"/>
    <row r="33597" s="62" customFormat="1" x14ac:dyDescent="0.35"/>
    <row r="33598" s="62" customFormat="1" x14ac:dyDescent="0.35"/>
    <row r="33599" s="62" customFormat="1" x14ac:dyDescent="0.35"/>
    <row r="33600" s="62" customFormat="1" x14ac:dyDescent="0.35"/>
    <row r="33601" s="62" customFormat="1" x14ac:dyDescent="0.35"/>
    <row r="33602" s="62" customFormat="1" x14ac:dyDescent="0.35"/>
    <row r="33603" s="62" customFormat="1" x14ac:dyDescent="0.35"/>
    <row r="33604" s="62" customFormat="1" x14ac:dyDescent="0.35"/>
    <row r="33605" s="62" customFormat="1" x14ac:dyDescent="0.35"/>
    <row r="33606" s="62" customFormat="1" x14ac:dyDescent="0.35"/>
    <row r="33607" s="62" customFormat="1" x14ac:dyDescent="0.35"/>
    <row r="33608" s="62" customFormat="1" x14ac:dyDescent="0.35"/>
    <row r="33609" s="62" customFormat="1" x14ac:dyDescent="0.35"/>
    <row r="33610" s="62" customFormat="1" x14ac:dyDescent="0.35"/>
    <row r="33611" s="62" customFormat="1" x14ac:dyDescent="0.35"/>
    <row r="33612" s="62" customFormat="1" x14ac:dyDescent="0.35"/>
    <row r="33613" s="62" customFormat="1" x14ac:dyDescent="0.35"/>
    <row r="33614" s="62" customFormat="1" x14ac:dyDescent="0.35"/>
    <row r="33615" s="62" customFormat="1" x14ac:dyDescent="0.35"/>
    <row r="33616" s="62" customFormat="1" x14ac:dyDescent="0.35"/>
    <row r="33617" s="62" customFormat="1" x14ac:dyDescent="0.35"/>
    <row r="33618" s="62" customFormat="1" x14ac:dyDescent="0.35"/>
    <row r="33619" s="62" customFormat="1" x14ac:dyDescent="0.35"/>
    <row r="33620" s="62" customFormat="1" x14ac:dyDescent="0.35"/>
    <row r="33621" s="62" customFormat="1" x14ac:dyDescent="0.35"/>
    <row r="33622" s="62" customFormat="1" x14ac:dyDescent="0.35"/>
    <row r="33623" s="62" customFormat="1" x14ac:dyDescent="0.35"/>
    <row r="33624" s="62" customFormat="1" x14ac:dyDescent="0.35"/>
    <row r="33625" s="62" customFormat="1" x14ac:dyDescent="0.35"/>
    <row r="33626" s="62" customFormat="1" x14ac:dyDescent="0.35"/>
    <row r="33627" s="62" customFormat="1" x14ac:dyDescent="0.35"/>
    <row r="33628" s="62" customFormat="1" x14ac:dyDescent="0.35"/>
    <row r="33629" s="62" customFormat="1" x14ac:dyDescent="0.35"/>
    <row r="33630" s="62" customFormat="1" x14ac:dyDescent="0.35"/>
    <row r="33631" s="62" customFormat="1" x14ac:dyDescent="0.35"/>
    <row r="33632" s="62" customFormat="1" x14ac:dyDescent="0.35"/>
    <row r="33633" s="62" customFormat="1" x14ac:dyDescent="0.35"/>
    <row r="33634" s="62" customFormat="1" x14ac:dyDescent="0.35"/>
    <row r="33635" s="62" customFormat="1" x14ac:dyDescent="0.35"/>
    <row r="33636" s="62" customFormat="1" x14ac:dyDescent="0.35"/>
    <row r="33637" s="62" customFormat="1" x14ac:dyDescent="0.35"/>
    <row r="33638" s="62" customFormat="1" x14ac:dyDescent="0.35"/>
    <row r="33639" s="62" customFormat="1" x14ac:dyDescent="0.35"/>
    <row r="33640" s="62" customFormat="1" x14ac:dyDescent="0.35"/>
    <row r="33641" s="62" customFormat="1" x14ac:dyDescent="0.35"/>
    <row r="33642" s="62" customFormat="1" x14ac:dyDescent="0.35"/>
    <row r="33643" s="62" customFormat="1" x14ac:dyDescent="0.35"/>
    <row r="33644" s="62" customFormat="1" x14ac:dyDescent="0.35"/>
    <row r="33645" s="62" customFormat="1" x14ac:dyDescent="0.35"/>
    <row r="33646" s="62" customFormat="1" x14ac:dyDescent="0.35"/>
    <row r="33647" s="62" customFormat="1" x14ac:dyDescent="0.35"/>
    <row r="33648" s="62" customFormat="1" x14ac:dyDescent="0.35"/>
    <row r="33649" s="62" customFormat="1" x14ac:dyDescent="0.35"/>
    <row r="33650" s="62" customFormat="1" x14ac:dyDescent="0.35"/>
    <row r="33651" s="62" customFormat="1" x14ac:dyDescent="0.35"/>
    <row r="33652" s="62" customFormat="1" x14ac:dyDescent="0.35"/>
    <row r="33653" s="62" customFormat="1" x14ac:dyDescent="0.35"/>
    <row r="33654" s="62" customFormat="1" x14ac:dyDescent="0.35"/>
    <row r="33655" s="62" customFormat="1" x14ac:dyDescent="0.35"/>
    <row r="33656" s="62" customFormat="1" x14ac:dyDescent="0.35"/>
    <row r="33657" s="62" customFormat="1" x14ac:dyDescent="0.35"/>
    <row r="33658" s="62" customFormat="1" x14ac:dyDescent="0.35"/>
    <row r="33659" s="62" customFormat="1" x14ac:dyDescent="0.35"/>
    <row r="33660" s="62" customFormat="1" x14ac:dyDescent="0.35"/>
    <row r="33661" s="62" customFormat="1" x14ac:dyDescent="0.35"/>
    <row r="33662" s="62" customFormat="1" x14ac:dyDescent="0.35"/>
    <row r="33663" s="62" customFormat="1" x14ac:dyDescent="0.35"/>
    <row r="33664" s="62" customFormat="1" x14ac:dyDescent="0.35"/>
    <row r="33665" s="62" customFormat="1" x14ac:dyDescent="0.35"/>
    <row r="33666" s="62" customFormat="1" x14ac:dyDescent="0.35"/>
    <row r="33667" s="62" customFormat="1" x14ac:dyDescent="0.35"/>
    <row r="33668" s="62" customFormat="1" x14ac:dyDescent="0.35"/>
    <row r="33669" s="62" customFormat="1" x14ac:dyDescent="0.35"/>
    <row r="33670" s="62" customFormat="1" x14ac:dyDescent="0.35"/>
    <row r="33671" s="62" customFormat="1" x14ac:dyDescent="0.35"/>
    <row r="33672" s="62" customFormat="1" x14ac:dyDescent="0.35"/>
    <row r="33673" s="62" customFormat="1" x14ac:dyDescent="0.35"/>
    <row r="33674" s="62" customFormat="1" x14ac:dyDescent="0.35"/>
    <row r="33675" s="62" customFormat="1" x14ac:dyDescent="0.35"/>
    <row r="33676" s="62" customFormat="1" x14ac:dyDescent="0.35"/>
    <row r="33677" s="62" customFormat="1" x14ac:dyDescent="0.35"/>
    <row r="33678" s="62" customFormat="1" x14ac:dyDescent="0.35"/>
    <row r="33679" s="62" customFormat="1" x14ac:dyDescent="0.35"/>
    <row r="33680" s="62" customFormat="1" x14ac:dyDescent="0.35"/>
    <row r="33681" s="62" customFormat="1" x14ac:dyDescent="0.35"/>
    <row r="33682" s="62" customFormat="1" x14ac:dyDescent="0.35"/>
    <row r="33683" s="62" customFormat="1" x14ac:dyDescent="0.35"/>
    <row r="33684" s="62" customFormat="1" x14ac:dyDescent="0.35"/>
    <row r="33685" s="62" customFormat="1" x14ac:dyDescent="0.35"/>
    <row r="33686" s="62" customFormat="1" x14ac:dyDescent="0.35"/>
    <row r="33687" s="62" customFormat="1" x14ac:dyDescent="0.35"/>
    <row r="33688" s="62" customFormat="1" x14ac:dyDescent="0.35"/>
    <row r="33689" s="62" customFormat="1" x14ac:dyDescent="0.35"/>
    <row r="33690" s="62" customFormat="1" x14ac:dyDescent="0.35"/>
    <row r="33691" s="62" customFormat="1" x14ac:dyDescent="0.35"/>
    <row r="33692" s="62" customFormat="1" x14ac:dyDescent="0.35"/>
    <row r="33693" s="62" customFormat="1" x14ac:dyDescent="0.35"/>
    <row r="33694" s="62" customFormat="1" x14ac:dyDescent="0.35"/>
    <row r="33695" s="62" customFormat="1" x14ac:dyDescent="0.35"/>
    <row r="33696" s="62" customFormat="1" x14ac:dyDescent="0.35"/>
    <row r="33697" s="62" customFormat="1" x14ac:dyDescent="0.35"/>
    <row r="33698" s="62" customFormat="1" x14ac:dyDescent="0.35"/>
    <row r="33699" s="62" customFormat="1" x14ac:dyDescent="0.35"/>
    <row r="33700" s="62" customFormat="1" x14ac:dyDescent="0.35"/>
    <row r="33701" s="62" customFormat="1" x14ac:dyDescent="0.35"/>
    <row r="33702" s="62" customFormat="1" x14ac:dyDescent="0.35"/>
    <row r="33703" s="62" customFormat="1" x14ac:dyDescent="0.35"/>
    <row r="33704" s="62" customFormat="1" x14ac:dyDescent="0.35"/>
    <row r="33705" s="62" customFormat="1" x14ac:dyDescent="0.35"/>
    <row r="33706" s="62" customFormat="1" x14ac:dyDescent="0.35"/>
    <row r="33707" s="62" customFormat="1" x14ac:dyDescent="0.35"/>
    <row r="33708" s="62" customFormat="1" x14ac:dyDescent="0.35"/>
    <row r="33709" s="62" customFormat="1" x14ac:dyDescent="0.35"/>
    <row r="33710" s="62" customFormat="1" x14ac:dyDescent="0.35"/>
    <row r="33711" s="62" customFormat="1" x14ac:dyDescent="0.35"/>
    <row r="33712" s="62" customFormat="1" x14ac:dyDescent="0.35"/>
    <row r="33713" s="62" customFormat="1" x14ac:dyDescent="0.35"/>
    <row r="33714" s="62" customFormat="1" x14ac:dyDescent="0.35"/>
    <row r="33715" s="62" customFormat="1" x14ac:dyDescent="0.35"/>
    <row r="33716" s="62" customFormat="1" x14ac:dyDescent="0.35"/>
    <row r="33717" s="62" customFormat="1" x14ac:dyDescent="0.35"/>
    <row r="33718" s="62" customFormat="1" x14ac:dyDescent="0.35"/>
    <row r="33719" s="62" customFormat="1" x14ac:dyDescent="0.35"/>
    <row r="33720" s="62" customFormat="1" x14ac:dyDescent="0.35"/>
    <row r="33721" s="62" customFormat="1" x14ac:dyDescent="0.35"/>
    <row r="33722" s="62" customFormat="1" x14ac:dyDescent="0.35"/>
    <row r="33723" s="62" customFormat="1" x14ac:dyDescent="0.35"/>
    <row r="33724" s="62" customFormat="1" x14ac:dyDescent="0.35"/>
    <row r="33725" s="62" customFormat="1" x14ac:dyDescent="0.35"/>
    <row r="33726" s="62" customFormat="1" x14ac:dyDescent="0.35"/>
    <row r="33727" s="62" customFormat="1" x14ac:dyDescent="0.35"/>
    <row r="33728" s="62" customFormat="1" x14ac:dyDescent="0.35"/>
    <row r="33729" s="62" customFormat="1" x14ac:dyDescent="0.35"/>
    <row r="33730" s="62" customFormat="1" x14ac:dyDescent="0.35"/>
    <row r="33731" s="62" customFormat="1" x14ac:dyDescent="0.35"/>
    <row r="33732" s="62" customFormat="1" x14ac:dyDescent="0.35"/>
    <row r="33733" s="62" customFormat="1" x14ac:dyDescent="0.35"/>
    <row r="33734" s="62" customFormat="1" x14ac:dyDescent="0.35"/>
    <row r="33735" s="62" customFormat="1" x14ac:dyDescent="0.35"/>
    <row r="33736" s="62" customFormat="1" x14ac:dyDescent="0.35"/>
    <row r="33737" s="62" customFormat="1" x14ac:dyDescent="0.35"/>
    <row r="33738" s="62" customFormat="1" x14ac:dyDescent="0.35"/>
    <row r="33739" s="62" customFormat="1" x14ac:dyDescent="0.35"/>
    <row r="33740" s="62" customFormat="1" x14ac:dyDescent="0.35"/>
    <row r="33741" s="62" customFormat="1" x14ac:dyDescent="0.35"/>
    <row r="33742" s="62" customFormat="1" x14ac:dyDescent="0.35"/>
    <row r="33743" s="62" customFormat="1" x14ac:dyDescent="0.35"/>
    <row r="33744" s="62" customFormat="1" x14ac:dyDescent="0.35"/>
    <row r="33745" s="62" customFormat="1" x14ac:dyDescent="0.35"/>
    <row r="33746" s="62" customFormat="1" x14ac:dyDescent="0.35"/>
    <row r="33747" s="62" customFormat="1" x14ac:dyDescent="0.35"/>
    <row r="33748" s="62" customFormat="1" x14ac:dyDescent="0.35"/>
    <row r="33749" s="62" customFormat="1" x14ac:dyDescent="0.35"/>
    <row r="33750" s="62" customFormat="1" x14ac:dyDescent="0.35"/>
    <row r="33751" s="62" customFormat="1" x14ac:dyDescent="0.35"/>
    <row r="33752" s="62" customFormat="1" x14ac:dyDescent="0.35"/>
    <row r="33753" s="62" customFormat="1" x14ac:dyDescent="0.35"/>
    <row r="33754" s="62" customFormat="1" x14ac:dyDescent="0.35"/>
    <row r="33755" s="62" customFormat="1" x14ac:dyDescent="0.35"/>
    <row r="33756" s="62" customFormat="1" x14ac:dyDescent="0.35"/>
    <row r="33757" s="62" customFormat="1" x14ac:dyDescent="0.35"/>
    <row r="33758" s="62" customFormat="1" x14ac:dyDescent="0.35"/>
    <row r="33759" s="62" customFormat="1" x14ac:dyDescent="0.35"/>
    <row r="33760" s="62" customFormat="1" x14ac:dyDescent="0.35"/>
    <row r="33761" s="62" customFormat="1" x14ac:dyDescent="0.35"/>
    <row r="33762" s="62" customFormat="1" x14ac:dyDescent="0.35"/>
    <row r="33763" s="62" customFormat="1" x14ac:dyDescent="0.35"/>
    <row r="33764" s="62" customFormat="1" x14ac:dyDescent="0.35"/>
    <row r="33765" s="62" customFormat="1" x14ac:dyDescent="0.35"/>
    <row r="33766" s="62" customFormat="1" x14ac:dyDescent="0.35"/>
    <row r="33767" s="62" customFormat="1" x14ac:dyDescent="0.35"/>
    <row r="33768" s="62" customFormat="1" x14ac:dyDescent="0.35"/>
    <row r="33769" s="62" customFormat="1" x14ac:dyDescent="0.35"/>
    <row r="33770" s="62" customFormat="1" x14ac:dyDescent="0.35"/>
    <row r="33771" s="62" customFormat="1" x14ac:dyDescent="0.35"/>
    <row r="33772" s="62" customFormat="1" x14ac:dyDescent="0.35"/>
    <row r="33773" s="62" customFormat="1" x14ac:dyDescent="0.35"/>
    <row r="33774" s="62" customFormat="1" x14ac:dyDescent="0.35"/>
    <row r="33775" s="62" customFormat="1" x14ac:dyDescent="0.35"/>
    <row r="33776" s="62" customFormat="1" x14ac:dyDescent="0.35"/>
    <row r="33777" s="62" customFormat="1" x14ac:dyDescent="0.35"/>
    <row r="33778" s="62" customFormat="1" x14ac:dyDescent="0.35"/>
    <row r="33779" s="62" customFormat="1" x14ac:dyDescent="0.35"/>
    <row r="33780" s="62" customFormat="1" x14ac:dyDescent="0.35"/>
    <row r="33781" s="62" customFormat="1" x14ac:dyDescent="0.35"/>
    <row r="33782" s="62" customFormat="1" x14ac:dyDescent="0.35"/>
    <row r="33783" s="62" customFormat="1" x14ac:dyDescent="0.35"/>
    <row r="33784" s="62" customFormat="1" x14ac:dyDescent="0.35"/>
    <row r="33785" s="62" customFormat="1" x14ac:dyDescent="0.35"/>
    <row r="33786" s="62" customFormat="1" x14ac:dyDescent="0.35"/>
    <row r="33787" s="62" customFormat="1" x14ac:dyDescent="0.35"/>
    <row r="33788" s="62" customFormat="1" x14ac:dyDescent="0.35"/>
    <row r="33789" s="62" customFormat="1" x14ac:dyDescent="0.35"/>
    <row r="33790" s="62" customFormat="1" x14ac:dyDescent="0.35"/>
    <row r="33791" s="62" customFormat="1" x14ac:dyDescent="0.35"/>
    <row r="33792" s="62" customFormat="1" x14ac:dyDescent="0.35"/>
    <row r="33793" s="62" customFormat="1" x14ac:dyDescent="0.35"/>
    <row r="33794" s="62" customFormat="1" x14ac:dyDescent="0.35"/>
    <row r="33795" s="62" customFormat="1" x14ac:dyDescent="0.35"/>
    <row r="33796" s="62" customFormat="1" x14ac:dyDescent="0.35"/>
    <row r="33797" s="62" customFormat="1" x14ac:dyDescent="0.35"/>
    <row r="33798" s="62" customFormat="1" x14ac:dyDescent="0.35"/>
    <row r="33799" s="62" customFormat="1" x14ac:dyDescent="0.35"/>
    <row r="33800" s="62" customFormat="1" x14ac:dyDescent="0.35"/>
    <row r="33801" s="62" customFormat="1" x14ac:dyDescent="0.35"/>
    <row r="33802" s="62" customFormat="1" x14ac:dyDescent="0.35"/>
    <row r="33803" s="62" customFormat="1" x14ac:dyDescent="0.35"/>
    <row r="33804" s="62" customFormat="1" x14ac:dyDescent="0.35"/>
    <row r="33805" s="62" customFormat="1" x14ac:dyDescent="0.35"/>
    <row r="33806" s="62" customFormat="1" x14ac:dyDescent="0.35"/>
    <row r="33807" s="62" customFormat="1" x14ac:dyDescent="0.35"/>
    <row r="33808" s="62" customFormat="1" x14ac:dyDescent="0.35"/>
    <row r="33809" s="62" customFormat="1" x14ac:dyDescent="0.35"/>
    <row r="33810" s="62" customFormat="1" x14ac:dyDescent="0.35"/>
    <row r="33811" s="62" customFormat="1" x14ac:dyDescent="0.35"/>
    <row r="33812" s="62" customFormat="1" x14ac:dyDescent="0.35"/>
    <row r="33813" s="62" customFormat="1" x14ac:dyDescent="0.35"/>
    <row r="33814" s="62" customFormat="1" x14ac:dyDescent="0.35"/>
    <row r="33815" s="62" customFormat="1" x14ac:dyDescent="0.35"/>
    <row r="33816" s="62" customFormat="1" x14ac:dyDescent="0.35"/>
    <row r="33817" s="62" customFormat="1" x14ac:dyDescent="0.35"/>
    <row r="33818" s="62" customFormat="1" x14ac:dyDescent="0.35"/>
    <row r="33819" s="62" customFormat="1" x14ac:dyDescent="0.35"/>
    <row r="33820" s="62" customFormat="1" x14ac:dyDescent="0.35"/>
    <row r="33821" s="62" customFormat="1" x14ac:dyDescent="0.35"/>
    <row r="33822" s="62" customFormat="1" x14ac:dyDescent="0.35"/>
    <row r="33823" s="62" customFormat="1" x14ac:dyDescent="0.35"/>
    <row r="33824" s="62" customFormat="1" x14ac:dyDescent="0.35"/>
    <row r="33825" s="62" customFormat="1" x14ac:dyDescent="0.35"/>
    <row r="33826" s="62" customFormat="1" x14ac:dyDescent="0.35"/>
    <row r="33827" s="62" customFormat="1" x14ac:dyDescent="0.35"/>
    <row r="33828" s="62" customFormat="1" x14ac:dyDescent="0.35"/>
    <row r="33829" s="62" customFormat="1" x14ac:dyDescent="0.35"/>
    <row r="33830" s="62" customFormat="1" x14ac:dyDescent="0.35"/>
    <row r="33831" s="62" customFormat="1" x14ac:dyDescent="0.35"/>
    <row r="33832" s="62" customFormat="1" x14ac:dyDescent="0.35"/>
    <row r="33833" s="62" customFormat="1" x14ac:dyDescent="0.35"/>
    <row r="33834" s="62" customFormat="1" x14ac:dyDescent="0.35"/>
    <row r="33835" s="62" customFormat="1" x14ac:dyDescent="0.35"/>
    <row r="33836" s="62" customFormat="1" x14ac:dyDescent="0.35"/>
    <row r="33837" s="62" customFormat="1" x14ac:dyDescent="0.35"/>
    <row r="33838" s="62" customFormat="1" x14ac:dyDescent="0.35"/>
    <row r="33839" s="62" customFormat="1" x14ac:dyDescent="0.35"/>
    <row r="33840" s="62" customFormat="1" x14ac:dyDescent="0.35"/>
    <row r="33841" s="62" customFormat="1" x14ac:dyDescent="0.35"/>
    <row r="33842" s="62" customFormat="1" x14ac:dyDescent="0.35"/>
    <row r="33843" s="62" customFormat="1" x14ac:dyDescent="0.35"/>
    <row r="33844" s="62" customFormat="1" x14ac:dyDescent="0.35"/>
    <row r="33845" s="62" customFormat="1" x14ac:dyDescent="0.35"/>
    <row r="33846" s="62" customFormat="1" x14ac:dyDescent="0.35"/>
    <row r="33847" s="62" customFormat="1" x14ac:dyDescent="0.35"/>
    <row r="33848" s="62" customFormat="1" x14ac:dyDescent="0.35"/>
    <row r="33849" s="62" customFormat="1" x14ac:dyDescent="0.35"/>
    <row r="33850" s="62" customFormat="1" x14ac:dyDescent="0.35"/>
    <row r="33851" s="62" customFormat="1" x14ac:dyDescent="0.35"/>
    <row r="33852" s="62" customFormat="1" x14ac:dyDescent="0.35"/>
    <row r="33853" s="62" customFormat="1" x14ac:dyDescent="0.35"/>
    <row r="33854" s="62" customFormat="1" x14ac:dyDescent="0.35"/>
    <row r="33855" s="62" customFormat="1" x14ac:dyDescent="0.35"/>
    <row r="33856" s="62" customFormat="1" x14ac:dyDescent="0.35"/>
    <row r="33857" s="62" customFormat="1" x14ac:dyDescent="0.35"/>
    <row r="33858" s="62" customFormat="1" x14ac:dyDescent="0.35"/>
    <row r="33859" s="62" customFormat="1" x14ac:dyDescent="0.35"/>
    <row r="33860" s="62" customFormat="1" x14ac:dyDescent="0.35"/>
    <row r="33861" s="62" customFormat="1" x14ac:dyDescent="0.35"/>
    <row r="33862" s="62" customFormat="1" x14ac:dyDescent="0.35"/>
    <row r="33863" s="62" customFormat="1" x14ac:dyDescent="0.35"/>
    <row r="33864" s="62" customFormat="1" x14ac:dyDescent="0.35"/>
    <row r="33865" s="62" customFormat="1" x14ac:dyDescent="0.35"/>
    <row r="33866" s="62" customFormat="1" x14ac:dyDescent="0.35"/>
    <row r="33867" s="62" customFormat="1" x14ac:dyDescent="0.35"/>
    <row r="33868" s="62" customFormat="1" x14ac:dyDescent="0.35"/>
    <row r="33869" s="62" customFormat="1" x14ac:dyDescent="0.35"/>
    <row r="33870" s="62" customFormat="1" x14ac:dyDescent="0.35"/>
    <row r="33871" s="62" customFormat="1" x14ac:dyDescent="0.35"/>
    <row r="33872" s="62" customFormat="1" x14ac:dyDescent="0.35"/>
    <row r="33873" s="62" customFormat="1" x14ac:dyDescent="0.35"/>
    <row r="33874" s="62" customFormat="1" x14ac:dyDescent="0.35"/>
    <row r="33875" s="62" customFormat="1" x14ac:dyDescent="0.35"/>
    <row r="33876" s="62" customFormat="1" x14ac:dyDescent="0.35"/>
    <row r="33877" s="62" customFormat="1" x14ac:dyDescent="0.35"/>
    <row r="33878" s="62" customFormat="1" x14ac:dyDescent="0.35"/>
    <row r="33879" s="62" customFormat="1" x14ac:dyDescent="0.35"/>
    <row r="33880" s="62" customFormat="1" x14ac:dyDescent="0.35"/>
    <row r="33881" s="62" customFormat="1" x14ac:dyDescent="0.35"/>
    <row r="33882" s="62" customFormat="1" x14ac:dyDescent="0.35"/>
    <row r="33883" s="62" customFormat="1" x14ac:dyDescent="0.35"/>
    <row r="33884" s="62" customFormat="1" x14ac:dyDescent="0.35"/>
    <row r="33885" s="62" customFormat="1" x14ac:dyDescent="0.35"/>
    <row r="33886" s="62" customFormat="1" x14ac:dyDescent="0.35"/>
    <row r="33887" s="62" customFormat="1" x14ac:dyDescent="0.35"/>
    <row r="33888" s="62" customFormat="1" x14ac:dyDescent="0.35"/>
    <row r="33889" s="62" customFormat="1" x14ac:dyDescent="0.35"/>
    <row r="33890" s="62" customFormat="1" x14ac:dyDescent="0.35"/>
    <row r="33891" s="62" customFormat="1" x14ac:dyDescent="0.35"/>
    <row r="33892" s="62" customFormat="1" x14ac:dyDescent="0.35"/>
    <row r="33893" s="62" customFormat="1" x14ac:dyDescent="0.35"/>
    <row r="33894" s="62" customFormat="1" x14ac:dyDescent="0.35"/>
    <row r="33895" s="62" customFormat="1" x14ac:dyDescent="0.35"/>
    <row r="33896" s="62" customFormat="1" x14ac:dyDescent="0.35"/>
    <row r="33897" s="62" customFormat="1" x14ac:dyDescent="0.35"/>
    <row r="33898" s="62" customFormat="1" x14ac:dyDescent="0.35"/>
    <row r="33899" s="62" customFormat="1" x14ac:dyDescent="0.35"/>
    <row r="33900" s="62" customFormat="1" x14ac:dyDescent="0.35"/>
    <row r="33901" s="62" customFormat="1" x14ac:dyDescent="0.35"/>
    <row r="33902" s="62" customFormat="1" x14ac:dyDescent="0.35"/>
    <row r="33903" s="62" customFormat="1" x14ac:dyDescent="0.35"/>
    <row r="33904" s="62" customFormat="1" x14ac:dyDescent="0.35"/>
    <row r="33905" s="62" customFormat="1" x14ac:dyDescent="0.35"/>
    <row r="33906" s="62" customFormat="1" x14ac:dyDescent="0.35"/>
    <row r="33907" s="62" customFormat="1" x14ac:dyDescent="0.35"/>
    <row r="33908" s="62" customFormat="1" x14ac:dyDescent="0.35"/>
    <row r="33909" s="62" customFormat="1" x14ac:dyDescent="0.35"/>
    <row r="33910" s="62" customFormat="1" x14ac:dyDescent="0.35"/>
    <row r="33911" s="62" customFormat="1" x14ac:dyDescent="0.35"/>
    <row r="33912" s="62" customFormat="1" x14ac:dyDescent="0.35"/>
    <row r="33913" s="62" customFormat="1" x14ac:dyDescent="0.35"/>
    <row r="33914" s="62" customFormat="1" x14ac:dyDescent="0.35"/>
    <row r="33915" s="62" customFormat="1" x14ac:dyDescent="0.35"/>
    <row r="33916" s="62" customFormat="1" x14ac:dyDescent="0.35"/>
    <row r="33917" s="62" customFormat="1" x14ac:dyDescent="0.35"/>
    <row r="33918" s="62" customFormat="1" x14ac:dyDescent="0.35"/>
    <row r="33919" s="62" customFormat="1" x14ac:dyDescent="0.35"/>
    <row r="33920" s="62" customFormat="1" x14ac:dyDescent="0.35"/>
    <row r="33921" s="62" customFormat="1" x14ac:dyDescent="0.35"/>
    <row r="33922" s="62" customFormat="1" x14ac:dyDescent="0.35"/>
    <row r="33923" s="62" customFormat="1" x14ac:dyDescent="0.35"/>
    <row r="33924" s="62" customFormat="1" x14ac:dyDescent="0.35"/>
    <row r="33925" s="62" customFormat="1" x14ac:dyDescent="0.35"/>
    <row r="33926" s="62" customFormat="1" x14ac:dyDescent="0.35"/>
    <row r="33927" s="62" customFormat="1" x14ac:dyDescent="0.35"/>
    <row r="33928" s="62" customFormat="1" x14ac:dyDescent="0.35"/>
    <row r="33929" s="62" customFormat="1" x14ac:dyDescent="0.35"/>
    <row r="33930" s="62" customFormat="1" x14ac:dyDescent="0.35"/>
    <row r="33931" s="62" customFormat="1" x14ac:dyDescent="0.35"/>
    <row r="33932" s="62" customFormat="1" x14ac:dyDescent="0.35"/>
    <row r="33933" s="62" customFormat="1" x14ac:dyDescent="0.35"/>
    <row r="33934" s="62" customFormat="1" x14ac:dyDescent="0.35"/>
    <row r="33935" s="62" customFormat="1" x14ac:dyDescent="0.35"/>
    <row r="33936" s="62" customFormat="1" x14ac:dyDescent="0.35"/>
    <row r="33937" s="62" customFormat="1" x14ac:dyDescent="0.35"/>
    <row r="33938" s="62" customFormat="1" x14ac:dyDescent="0.35"/>
    <row r="33939" s="62" customFormat="1" x14ac:dyDescent="0.35"/>
    <row r="33940" s="62" customFormat="1" x14ac:dyDescent="0.35"/>
    <row r="33941" s="62" customFormat="1" x14ac:dyDescent="0.35"/>
    <row r="33942" s="62" customFormat="1" x14ac:dyDescent="0.35"/>
    <row r="33943" s="62" customFormat="1" x14ac:dyDescent="0.35"/>
    <row r="33944" s="62" customFormat="1" x14ac:dyDescent="0.35"/>
    <row r="33945" s="62" customFormat="1" x14ac:dyDescent="0.35"/>
    <row r="33946" s="62" customFormat="1" x14ac:dyDescent="0.35"/>
    <row r="33947" s="62" customFormat="1" x14ac:dyDescent="0.35"/>
    <row r="33948" s="62" customFormat="1" x14ac:dyDescent="0.35"/>
    <row r="33949" s="62" customFormat="1" x14ac:dyDescent="0.35"/>
    <row r="33950" s="62" customFormat="1" x14ac:dyDescent="0.35"/>
    <row r="33951" s="62" customFormat="1" x14ac:dyDescent="0.35"/>
    <row r="33952" s="62" customFormat="1" x14ac:dyDescent="0.35"/>
    <row r="33953" s="62" customFormat="1" x14ac:dyDescent="0.35"/>
    <row r="33954" s="62" customFormat="1" x14ac:dyDescent="0.35"/>
    <row r="33955" s="62" customFormat="1" x14ac:dyDescent="0.35"/>
    <row r="33956" s="62" customFormat="1" x14ac:dyDescent="0.35"/>
    <row r="33957" s="62" customFormat="1" x14ac:dyDescent="0.35"/>
    <row r="33958" s="62" customFormat="1" x14ac:dyDescent="0.35"/>
    <row r="33959" s="62" customFormat="1" x14ac:dyDescent="0.35"/>
    <row r="33960" s="62" customFormat="1" x14ac:dyDescent="0.35"/>
    <row r="33961" s="62" customFormat="1" x14ac:dyDescent="0.35"/>
    <row r="33962" s="62" customFormat="1" x14ac:dyDescent="0.35"/>
    <row r="33963" s="62" customFormat="1" x14ac:dyDescent="0.35"/>
    <row r="33964" s="62" customFormat="1" x14ac:dyDescent="0.35"/>
    <row r="33965" s="62" customFormat="1" x14ac:dyDescent="0.35"/>
    <row r="33966" s="62" customFormat="1" x14ac:dyDescent="0.35"/>
    <row r="33967" s="62" customFormat="1" x14ac:dyDescent="0.35"/>
    <row r="33968" s="62" customFormat="1" x14ac:dyDescent="0.35"/>
    <row r="33969" s="62" customFormat="1" x14ac:dyDescent="0.35"/>
    <row r="33970" s="62" customFormat="1" x14ac:dyDescent="0.35"/>
    <row r="33971" s="62" customFormat="1" x14ac:dyDescent="0.35"/>
    <row r="33972" s="62" customFormat="1" x14ac:dyDescent="0.35"/>
    <row r="33973" s="62" customFormat="1" x14ac:dyDescent="0.35"/>
    <row r="33974" s="62" customFormat="1" x14ac:dyDescent="0.35"/>
    <row r="33975" s="62" customFormat="1" x14ac:dyDescent="0.35"/>
    <row r="33976" s="62" customFormat="1" x14ac:dyDescent="0.35"/>
    <row r="33977" s="62" customFormat="1" x14ac:dyDescent="0.35"/>
    <row r="33978" s="62" customFormat="1" x14ac:dyDescent="0.35"/>
    <row r="33979" s="62" customFormat="1" x14ac:dyDescent="0.35"/>
    <row r="33980" s="62" customFormat="1" x14ac:dyDescent="0.35"/>
    <row r="33981" s="62" customFormat="1" x14ac:dyDescent="0.35"/>
    <row r="33982" s="62" customFormat="1" x14ac:dyDescent="0.35"/>
    <row r="33983" s="62" customFormat="1" x14ac:dyDescent="0.35"/>
    <row r="33984" s="62" customFormat="1" x14ac:dyDescent="0.35"/>
    <row r="33985" s="62" customFormat="1" x14ac:dyDescent="0.35"/>
    <row r="33986" s="62" customFormat="1" x14ac:dyDescent="0.35"/>
    <row r="33987" s="62" customFormat="1" x14ac:dyDescent="0.35"/>
    <row r="33988" s="62" customFormat="1" x14ac:dyDescent="0.35"/>
    <row r="33989" s="62" customFormat="1" x14ac:dyDescent="0.35"/>
    <row r="33990" s="62" customFormat="1" x14ac:dyDescent="0.35"/>
    <row r="33991" s="62" customFormat="1" x14ac:dyDescent="0.35"/>
    <row r="33992" s="62" customFormat="1" x14ac:dyDescent="0.35"/>
    <row r="33993" s="62" customFormat="1" x14ac:dyDescent="0.35"/>
    <row r="33994" s="62" customFormat="1" x14ac:dyDescent="0.35"/>
    <row r="33995" s="62" customFormat="1" x14ac:dyDescent="0.35"/>
    <row r="33996" s="62" customFormat="1" x14ac:dyDescent="0.35"/>
    <row r="33997" s="62" customFormat="1" x14ac:dyDescent="0.35"/>
    <row r="33998" s="62" customFormat="1" x14ac:dyDescent="0.35"/>
    <row r="33999" s="62" customFormat="1" x14ac:dyDescent="0.35"/>
    <row r="34000" s="62" customFormat="1" x14ac:dyDescent="0.35"/>
    <row r="34001" s="62" customFormat="1" x14ac:dyDescent="0.35"/>
    <row r="34002" s="62" customFormat="1" x14ac:dyDescent="0.35"/>
    <row r="34003" s="62" customFormat="1" x14ac:dyDescent="0.35"/>
    <row r="34004" s="62" customFormat="1" x14ac:dyDescent="0.35"/>
    <row r="34005" s="62" customFormat="1" x14ac:dyDescent="0.35"/>
    <row r="34006" s="62" customFormat="1" x14ac:dyDescent="0.35"/>
    <row r="34007" s="62" customFormat="1" x14ac:dyDescent="0.35"/>
    <row r="34008" s="62" customFormat="1" x14ac:dyDescent="0.35"/>
    <row r="34009" s="62" customFormat="1" x14ac:dyDescent="0.35"/>
    <row r="34010" s="62" customFormat="1" x14ac:dyDescent="0.35"/>
    <row r="34011" s="62" customFormat="1" x14ac:dyDescent="0.35"/>
    <row r="34012" s="62" customFormat="1" x14ac:dyDescent="0.35"/>
    <row r="34013" s="62" customFormat="1" x14ac:dyDescent="0.35"/>
    <row r="34014" s="62" customFormat="1" x14ac:dyDescent="0.35"/>
    <row r="34015" s="62" customFormat="1" x14ac:dyDescent="0.35"/>
    <row r="34016" s="62" customFormat="1" x14ac:dyDescent="0.35"/>
    <row r="34017" s="62" customFormat="1" x14ac:dyDescent="0.35"/>
    <row r="34018" s="62" customFormat="1" x14ac:dyDescent="0.35"/>
    <row r="34019" s="62" customFormat="1" x14ac:dyDescent="0.35"/>
    <row r="34020" s="62" customFormat="1" x14ac:dyDescent="0.35"/>
    <row r="34021" s="62" customFormat="1" x14ac:dyDescent="0.35"/>
    <row r="34022" s="62" customFormat="1" x14ac:dyDescent="0.35"/>
    <row r="34023" s="62" customFormat="1" x14ac:dyDescent="0.35"/>
    <row r="34024" s="62" customFormat="1" x14ac:dyDescent="0.35"/>
    <row r="34025" s="62" customFormat="1" x14ac:dyDescent="0.35"/>
    <row r="34026" s="62" customFormat="1" x14ac:dyDescent="0.35"/>
    <row r="34027" s="62" customFormat="1" x14ac:dyDescent="0.35"/>
    <row r="34028" s="62" customFormat="1" x14ac:dyDescent="0.35"/>
    <row r="34029" s="62" customFormat="1" x14ac:dyDescent="0.35"/>
    <row r="34030" s="62" customFormat="1" x14ac:dyDescent="0.35"/>
    <row r="34031" s="62" customFormat="1" x14ac:dyDescent="0.35"/>
    <row r="34032" s="62" customFormat="1" x14ac:dyDescent="0.35"/>
    <row r="34033" s="62" customFormat="1" x14ac:dyDescent="0.35"/>
    <row r="34034" s="62" customFormat="1" x14ac:dyDescent="0.35"/>
    <row r="34035" s="62" customFormat="1" x14ac:dyDescent="0.35"/>
    <row r="34036" s="62" customFormat="1" x14ac:dyDescent="0.35"/>
    <row r="34037" s="62" customFormat="1" x14ac:dyDescent="0.35"/>
    <row r="34038" s="62" customFormat="1" x14ac:dyDescent="0.35"/>
    <row r="34039" s="62" customFormat="1" x14ac:dyDescent="0.35"/>
    <row r="34040" s="62" customFormat="1" x14ac:dyDescent="0.35"/>
    <row r="34041" s="62" customFormat="1" x14ac:dyDescent="0.35"/>
    <row r="34042" s="62" customFormat="1" x14ac:dyDescent="0.35"/>
    <row r="34043" s="62" customFormat="1" x14ac:dyDescent="0.35"/>
    <row r="34044" s="62" customFormat="1" x14ac:dyDescent="0.35"/>
    <row r="34045" s="62" customFormat="1" x14ac:dyDescent="0.35"/>
    <row r="34046" s="62" customFormat="1" x14ac:dyDescent="0.35"/>
    <row r="34047" s="62" customFormat="1" x14ac:dyDescent="0.35"/>
    <row r="34048" s="62" customFormat="1" x14ac:dyDescent="0.35"/>
    <row r="34049" s="62" customFormat="1" x14ac:dyDescent="0.35"/>
    <row r="34050" s="62" customFormat="1" x14ac:dyDescent="0.35"/>
    <row r="34051" s="62" customFormat="1" x14ac:dyDescent="0.35"/>
    <row r="34052" s="62" customFormat="1" x14ac:dyDescent="0.35"/>
    <row r="34053" s="62" customFormat="1" x14ac:dyDescent="0.35"/>
    <row r="34054" s="62" customFormat="1" x14ac:dyDescent="0.35"/>
    <row r="34055" s="62" customFormat="1" x14ac:dyDescent="0.35"/>
    <row r="34056" s="62" customFormat="1" x14ac:dyDescent="0.35"/>
    <row r="34057" s="62" customFormat="1" x14ac:dyDescent="0.35"/>
    <row r="34058" s="62" customFormat="1" x14ac:dyDescent="0.35"/>
    <row r="34059" s="62" customFormat="1" x14ac:dyDescent="0.35"/>
    <row r="34060" s="62" customFormat="1" x14ac:dyDescent="0.35"/>
    <row r="34061" s="62" customFormat="1" x14ac:dyDescent="0.35"/>
    <row r="34062" s="62" customFormat="1" x14ac:dyDescent="0.35"/>
    <row r="34063" s="62" customFormat="1" x14ac:dyDescent="0.35"/>
    <row r="34064" s="62" customFormat="1" x14ac:dyDescent="0.35"/>
    <row r="34065" s="62" customFormat="1" x14ac:dyDescent="0.35"/>
    <row r="34066" s="62" customFormat="1" x14ac:dyDescent="0.35"/>
    <row r="34067" s="62" customFormat="1" x14ac:dyDescent="0.35"/>
    <row r="34068" s="62" customFormat="1" x14ac:dyDescent="0.35"/>
    <row r="34069" s="62" customFormat="1" x14ac:dyDescent="0.35"/>
    <row r="34070" s="62" customFormat="1" x14ac:dyDescent="0.35"/>
    <row r="34071" s="62" customFormat="1" x14ac:dyDescent="0.35"/>
    <row r="34072" s="62" customFormat="1" x14ac:dyDescent="0.35"/>
    <row r="34073" s="62" customFormat="1" x14ac:dyDescent="0.35"/>
    <row r="34074" s="62" customFormat="1" x14ac:dyDescent="0.35"/>
    <row r="34075" s="62" customFormat="1" x14ac:dyDescent="0.35"/>
    <row r="34076" s="62" customFormat="1" x14ac:dyDescent="0.35"/>
    <row r="34077" s="62" customFormat="1" x14ac:dyDescent="0.35"/>
    <row r="34078" s="62" customFormat="1" x14ac:dyDescent="0.35"/>
    <row r="34079" s="62" customFormat="1" x14ac:dyDescent="0.35"/>
    <row r="34080" s="62" customFormat="1" x14ac:dyDescent="0.35"/>
    <row r="34081" s="62" customFormat="1" x14ac:dyDescent="0.35"/>
    <row r="34082" s="62" customFormat="1" x14ac:dyDescent="0.35"/>
    <row r="34083" s="62" customFormat="1" x14ac:dyDescent="0.35"/>
    <row r="34084" s="62" customFormat="1" x14ac:dyDescent="0.35"/>
    <row r="34085" s="62" customFormat="1" x14ac:dyDescent="0.35"/>
    <row r="34086" s="62" customFormat="1" x14ac:dyDescent="0.35"/>
    <row r="34087" s="62" customFormat="1" x14ac:dyDescent="0.35"/>
    <row r="34088" s="62" customFormat="1" x14ac:dyDescent="0.35"/>
    <row r="34089" s="62" customFormat="1" x14ac:dyDescent="0.35"/>
    <row r="34090" s="62" customFormat="1" x14ac:dyDescent="0.35"/>
    <row r="34091" s="62" customFormat="1" x14ac:dyDescent="0.35"/>
    <row r="34092" s="62" customFormat="1" x14ac:dyDescent="0.35"/>
    <row r="34093" s="62" customFormat="1" x14ac:dyDescent="0.35"/>
    <row r="34094" s="62" customFormat="1" x14ac:dyDescent="0.35"/>
    <row r="34095" s="62" customFormat="1" x14ac:dyDescent="0.35"/>
    <row r="34096" s="62" customFormat="1" x14ac:dyDescent="0.35"/>
    <row r="34097" s="62" customFormat="1" x14ac:dyDescent="0.35"/>
    <row r="34098" s="62" customFormat="1" x14ac:dyDescent="0.35"/>
    <row r="34099" s="62" customFormat="1" x14ac:dyDescent="0.35"/>
    <row r="34100" s="62" customFormat="1" x14ac:dyDescent="0.35"/>
    <row r="34101" s="62" customFormat="1" x14ac:dyDescent="0.35"/>
    <row r="34102" s="62" customFormat="1" x14ac:dyDescent="0.35"/>
    <row r="34103" s="62" customFormat="1" x14ac:dyDescent="0.35"/>
    <row r="34104" s="62" customFormat="1" x14ac:dyDescent="0.35"/>
    <row r="34105" s="62" customFormat="1" x14ac:dyDescent="0.35"/>
    <row r="34106" s="62" customFormat="1" x14ac:dyDescent="0.35"/>
    <row r="34107" s="62" customFormat="1" x14ac:dyDescent="0.35"/>
    <row r="34108" s="62" customFormat="1" x14ac:dyDescent="0.35"/>
    <row r="34109" s="62" customFormat="1" x14ac:dyDescent="0.35"/>
    <row r="34110" s="62" customFormat="1" x14ac:dyDescent="0.35"/>
    <row r="34111" s="62" customFormat="1" x14ac:dyDescent="0.35"/>
    <row r="34112" s="62" customFormat="1" x14ac:dyDescent="0.35"/>
    <row r="34113" s="62" customFormat="1" x14ac:dyDescent="0.35"/>
    <row r="34114" s="62" customFormat="1" x14ac:dyDescent="0.35"/>
    <row r="34115" s="62" customFormat="1" x14ac:dyDescent="0.35"/>
    <row r="34116" s="62" customFormat="1" x14ac:dyDescent="0.35"/>
    <row r="34117" s="62" customFormat="1" x14ac:dyDescent="0.35"/>
    <row r="34118" s="62" customFormat="1" x14ac:dyDescent="0.35"/>
    <row r="34119" s="62" customFormat="1" x14ac:dyDescent="0.35"/>
    <row r="34120" s="62" customFormat="1" x14ac:dyDescent="0.35"/>
    <row r="34121" s="62" customFormat="1" x14ac:dyDescent="0.35"/>
    <row r="34122" s="62" customFormat="1" x14ac:dyDescent="0.35"/>
    <row r="34123" s="62" customFormat="1" x14ac:dyDescent="0.35"/>
    <row r="34124" s="62" customFormat="1" x14ac:dyDescent="0.35"/>
    <row r="34125" s="62" customFormat="1" x14ac:dyDescent="0.35"/>
    <row r="34126" s="62" customFormat="1" x14ac:dyDescent="0.35"/>
    <row r="34127" s="62" customFormat="1" x14ac:dyDescent="0.35"/>
    <row r="34128" s="62" customFormat="1" x14ac:dyDescent="0.35"/>
    <row r="34129" s="62" customFormat="1" x14ac:dyDescent="0.35"/>
    <row r="34130" s="62" customFormat="1" x14ac:dyDescent="0.35"/>
    <row r="34131" s="62" customFormat="1" x14ac:dyDescent="0.35"/>
    <row r="34132" s="62" customFormat="1" x14ac:dyDescent="0.35"/>
    <row r="34133" s="62" customFormat="1" x14ac:dyDescent="0.35"/>
    <row r="34134" s="62" customFormat="1" x14ac:dyDescent="0.35"/>
    <row r="34135" s="62" customFormat="1" x14ac:dyDescent="0.35"/>
    <row r="34136" s="62" customFormat="1" x14ac:dyDescent="0.35"/>
    <row r="34137" s="62" customFormat="1" x14ac:dyDescent="0.35"/>
    <row r="34138" s="62" customFormat="1" x14ac:dyDescent="0.35"/>
    <row r="34139" s="62" customFormat="1" x14ac:dyDescent="0.35"/>
    <row r="34140" s="62" customFormat="1" x14ac:dyDescent="0.35"/>
    <row r="34141" s="62" customFormat="1" x14ac:dyDescent="0.35"/>
    <row r="34142" s="62" customFormat="1" x14ac:dyDescent="0.35"/>
    <row r="34143" s="62" customFormat="1" x14ac:dyDescent="0.35"/>
    <row r="34144" s="62" customFormat="1" x14ac:dyDescent="0.35"/>
    <row r="34145" s="62" customFormat="1" x14ac:dyDescent="0.35"/>
    <row r="34146" s="62" customFormat="1" x14ac:dyDescent="0.35"/>
    <row r="34147" s="62" customFormat="1" x14ac:dyDescent="0.35"/>
    <row r="34148" s="62" customFormat="1" x14ac:dyDescent="0.35"/>
    <row r="34149" s="62" customFormat="1" x14ac:dyDescent="0.35"/>
    <row r="34150" s="62" customFormat="1" x14ac:dyDescent="0.35"/>
    <row r="34151" s="62" customFormat="1" x14ac:dyDescent="0.35"/>
    <row r="34152" s="62" customFormat="1" x14ac:dyDescent="0.35"/>
    <row r="34153" s="62" customFormat="1" x14ac:dyDescent="0.35"/>
    <row r="34154" s="62" customFormat="1" x14ac:dyDescent="0.35"/>
    <row r="34155" s="62" customFormat="1" x14ac:dyDescent="0.35"/>
    <row r="34156" s="62" customFormat="1" x14ac:dyDescent="0.35"/>
    <row r="34157" s="62" customFormat="1" x14ac:dyDescent="0.35"/>
    <row r="34158" s="62" customFormat="1" x14ac:dyDescent="0.35"/>
    <row r="34159" s="62" customFormat="1" x14ac:dyDescent="0.35"/>
    <row r="34160" s="62" customFormat="1" x14ac:dyDescent="0.35"/>
    <row r="34161" s="62" customFormat="1" x14ac:dyDescent="0.35"/>
    <row r="34162" s="62" customFormat="1" x14ac:dyDescent="0.35"/>
    <row r="34163" s="62" customFormat="1" x14ac:dyDescent="0.35"/>
    <row r="34164" s="62" customFormat="1" x14ac:dyDescent="0.35"/>
    <row r="34165" s="62" customFormat="1" x14ac:dyDescent="0.35"/>
    <row r="34166" s="62" customFormat="1" x14ac:dyDescent="0.35"/>
    <row r="34167" s="62" customFormat="1" x14ac:dyDescent="0.35"/>
    <row r="34168" s="62" customFormat="1" x14ac:dyDescent="0.35"/>
    <row r="34169" s="62" customFormat="1" x14ac:dyDescent="0.35"/>
    <row r="34170" s="62" customFormat="1" x14ac:dyDescent="0.35"/>
    <row r="34171" s="62" customFormat="1" x14ac:dyDescent="0.35"/>
    <row r="34172" s="62" customFormat="1" x14ac:dyDescent="0.35"/>
    <row r="34173" s="62" customFormat="1" x14ac:dyDescent="0.35"/>
    <row r="34174" s="62" customFormat="1" x14ac:dyDescent="0.35"/>
    <row r="34175" s="62" customFormat="1" x14ac:dyDescent="0.35"/>
    <row r="34176" s="62" customFormat="1" x14ac:dyDescent="0.35"/>
    <row r="34177" s="62" customFormat="1" x14ac:dyDescent="0.35"/>
    <row r="34178" s="62" customFormat="1" x14ac:dyDescent="0.35"/>
    <row r="34179" s="62" customFormat="1" x14ac:dyDescent="0.35"/>
    <row r="34180" s="62" customFormat="1" x14ac:dyDescent="0.35"/>
    <row r="34181" s="62" customFormat="1" x14ac:dyDescent="0.35"/>
    <row r="34182" s="62" customFormat="1" x14ac:dyDescent="0.35"/>
    <row r="34183" s="62" customFormat="1" x14ac:dyDescent="0.35"/>
    <row r="34184" s="62" customFormat="1" x14ac:dyDescent="0.35"/>
    <row r="34185" s="62" customFormat="1" x14ac:dyDescent="0.35"/>
    <row r="34186" s="62" customFormat="1" x14ac:dyDescent="0.35"/>
    <row r="34187" s="62" customFormat="1" x14ac:dyDescent="0.35"/>
    <row r="34188" s="62" customFormat="1" x14ac:dyDescent="0.35"/>
    <row r="34189" s="62" customFormat="1" x14ac:dyDescent="0.35"/>
    <row r="34190" s="62" customFormat="1" x14ac:dyDescent="0.35"/>
    <row r="34191" s="62" customFormat="1" x14ac:dyDescent="0.35"/>
    <row r="34192" s="62" customFormat="1" x14ac:dyDescent="0.35"/>
    <row r="34193" s="62" customFormat="1" x14ac:dyDescent="0.35"/>
    <row r="34194" s="62" customFormat="1" x14ac:dyDescent="0.35"/>
    <row r="34195" s="62" customFormat="1" x14ac:dyDescent="0.35"/>
    <row r="34196" s="62" customFormat="1" x14ac:dyDescent="0.35"/>
    <row r="34197" s="62" customFormat="1" x14ac:dyDescent="0.35"/>
    <row r="34198" s="62" customFormat="1" x14ac:dyDescent="0.35"/>
    <row r="34199" s="62" customFormat="1" x14ac:dyDescent="0.35"/>
    <row r="34200" s="62" customFormat="1" x14ac:dyDescent="0.35"/>
    <row r="34201" s="62" customFormat="1" x14ac:dyDescent="0.35"/>
    <row r="34202" s="62" customFormat="1" x14ac:dyDescent="0.35"/>
    <row r="34203" s="62" customFormat="1" x14ac:dyDescent="0.35"/>
    <row r="34204" s="62" customFormat="1" x14ac:dyDescent="0.35"/>
    <row r="34205" s="62" customFormat="1" x14ac:dyDescent="0.35"/>
    <row r="34206" s="62" customFormat="1" x14ac:dyDescent="0.35"/>
    <row r="34207" s="62" customFormat="1" x14ac:dyDescent="0.35"/>
    <row r="34208" s="62" customFormat="1" x14ac:dyDescent="0.35"/>
    <row r="34209" s="62" customFormat="1" x14ac:dyDescent="0.35"/>
    <row r="34210" s="62" customFormat="1" x14ac:dyDescent="0.35"/>
    <row r="34211" s="62" customFormat="1" x14ac:dyDescent="0.35"/>
    <row r="34212" s="62" customFormat="1" x14ac:dyDescent="0.35"/>
    <row r="34213" s="62" customFormat="1" x14ac:dyDescent="0.35"/>
    <row r="34214" s="62" customFormat="1" x14ac:dyDescent="0.35"/>
    <row r="34215" s="62" customFormat="1" x14ac:dyDescent="0.35"/>
    <row r="34216" s="62" customFormat="1" x14ac:dyDescent="0.35"/>
    <row r="34217" s="62" customFormat="1" x14ac:dyDescent="0.35"/>
    <row r="34218" s="62" customFormat="1" x14ac:dyDescent="0.35"/>
    <row r="34219" s="62" customFormat="1" x14ac:dyDescent="0.35"/>
    <row r="34220" s="62" customFormat="1" x14ac:dyDescent="0.35"/>
    <row r="34221" s="62" customFormat="1" x14ac:dyDescent="0.35"/>
    <row r="34222" s="62" customFormat="1" x14ac:dyDescent="0.35"/>
    <row r="34223" s="62" customFormat="1" x14ac:dyDescent="0.35"/>
    <row r="34224" s="62" customFormat="1" x14ac:dyDescent="0.35"/>
    <row r="34225" s="62" customFormat="1" x14ac:dyDescent="0.35"/>
    <row r="34226" s="62" customFormat="1" x14ac:dyDescent="0.35"/>
    <row r="34227" s="62" customFormat="1" x14ac:dyDescent="0.35"/>
    <row r="34228" s="62" customFormat="1" x14ac:dyDescent="0.35"/>
    <row r="34229" s="62" customFormat="1" x14ac:dyDescent="0.35"/>
    <row r="34230" s="62" customFormat="1" x14ac:dyDescent="0.35"/>
    <row r="34231" s="62" customFormat="1" x14ac:dyDescent="0.35"/>
    <row r="34232" s="62" customFormat="1" x14ac:dyDescent="0.35"/>
    <row r="34233" s="62" customFormat="1" x14ac:dyDescent="0.35"/>
    <row r="34234" s="62" customFormat="1" x14ac:dyDescent="0.35"/>
    <row r="34235" s="62" customFormat="1" x14ac:dyDescent="0.35"/>
    <row r="34236" s="62" customFormat="1" x14ac:dyDescent="0.35"/>
    <row r="34237" s="62" customFormat="1" x14ac:dyDescent="0.35"/>
    <row r="34238" s="62" customFormat="1" x14ac:dyDescent="0.35"/>
    <row r="34239" s="62" customFormat="1" x14ac:dyDescent="0.35"/>
    <row r="34240" s="62" customFormat="1" x14ac:dyDescent="0.35"/>
    <row r="34241" s="62" customFormat="1" x14ac:dyDescent="0.35"/>
    <row r="34242" s="62" customFormat="1" x14ac:dyDescent="0.35"/>
    <row r="34243" s="62" customFormat="1" x14ac:dyDescent="0.35"/>
    <row r="34244" s="62" customFormat="1" x14ac:dyDescent="0.35"/>
    <row r="34245" s="62" customFormat="1" x14ac:dyDescent="0.35"/>
    <row r="34246" s="62" customFormat="1" x14ac:dyDescent="0.35"/>
    <row r="34247" s="62" customFormat="1" x14ac:dyDescent="0.35"/>
    <row r="34248" s="62" customFormat="1" x14ac:dyDescent="0.35"/>
    <row r="34249" s="62" customFormat="1" x14ac:dyDescent="0.35"/>
    <row r="34250" s="62" customFormat="1" x14ac:dyDescent="0.35"/>
    <row r="34251" s="62" customFormat="1" x14ac:dyDescent="0.35"/>
    <row r="34252" s="62" customFormat="1" x14ac:dyDescent="0.35"/>
    <row r="34253" s="62" customFormat="1" x14ac:dyDescent="0.35"/>
    <row r="34254" s="62" customFormat="1" x14ac:dyDescent="0.35"/>
    <row r="34255" s="62" customFormat="1" x14ac:dyDescent="0.35"/>
    <row r="34256" s="62" customFormat="1" x14ac:dyDescent="0.35"/>
    <row r="34257" s="62" customFormat="1" x14ac:dyDescent="0.35"/>
    <row r="34258" s="62" customFormat="1" x14ac:dyDescent="0.35"/>
    <row r="34259" s="62" customFormat="1" x14ac:dyDescent="0.35"/>
    <row r="34260" s="62" customFormat="1" x14ac:dyDescent="0.35"/>
    <row r="34261" s="62" customFormat="1" x14ac:dyDescent="0.35"/>
    <row r="34262" s="62" customFormat="1" x14ac:dyDescent="0.35"/>
    <row r="34263" s="62" customFormat="1" x14ac:dyDescent="0.35"/>
    <row r="34264" s="62" customFormat="1" x14ac:dyDescent="0.35"/>
    <row r="34265" s="62" customFormat="1" x14ac:dyDescent="0.35"/>
    <row r="34266" s="62" customFormat="1" x14ac:dyDescent="0.35"/>
    <row r="34267" s="62" customFormat="1" x14ac:dyDescent="0.35"/>
    <row r="34268" s="62" customFormat="1" x14ac:dyDescent="0.35"/>
    <row r="34269" s="62" customFormat="1" x14ac:dyDescent="0.35"/>
    <row r="34270" s="62" customFormat="1" x14ac:dyDescent="0.35"/>
    <row r="34271" s="62" customFormat="1" x14ac:dyDescent="0.35"/>
    <row r="34272" s="62" customFormat="1" x14ac:dyDescent="0.35"/>
    <row r="34273" s="62" customFormat="1" x14ac:dyDescent="0.35"/>
    <row r="34274" s="62" customFormat="1" x14ac:dyDescent="0.35"/>
    <row r="34275" s="62" customFormat="1" x14ac:dyDescent="0.35"/>
    <row r="34276" s="62" customFormat="1" x14ac:dyDescent="0.35"/>
    <row r="34277" s="62" customFormat="1" x14ac:dyDescent="0.35"/>
    <row r="34278" s="62" customFormat="1" x14ac:dyDescent="0.35"/>
    <row r="34279" s="62" customFormat="1" x14ac:dyDescent="0.35"/>
    <row r="34280" s="62" customFormat="1" x14ac:dyDescent="0.35"/>
    <row r="34281" s="62" customFormat="1" x14ac:dyDescent="0.35"/>
    <row r="34282" s="62" customFormat="1" x14ac:dyDescent="0.35"/>
    <row r="34283" s="62" customFormat="1" x14ac:dyDescent="0.35"/>
    <row r="34284" s="62" customFormat="1" x14ac:dyDescent="0.35"/>
    <row r="34285" s="62" customFormat="1" x14ac:dyDescent="0.35"/>
    <row r="34286" s="62" customFormat="1" x14ac:dyDescent="0.35"/>
    <row r="34287" s="62" customFormat="1" x14ac:dyDescent="0.35"/>
    <row r="34288" s="62" customFormat="1" x14ac:dyDescent="0.35"/>
    <row r="34289" s="62" customFormat="1" x14ac:dyDescent="0.35"/>
    <row r="34290" s="62" customFormat="1" x14ac:dyDescent="0.35"/>
    <row r="34291" s="62" customFormat="1" x14ac:dyDescent="0.35"/>
    <row r="34292" s="62" customFormat="1" x14ac:dyDescent="0.35"/>
    <row r="34293" s="62" customFormat="1" x14ac:dyDescent="0.35"/>
    <row r="34294" s="62" customFormat="1" x14ac:dyDescent="0.35"/>
    <row r="34295" s="62" customFormat="1" x14ac:dyDescent="0.35"/>
    <row r="34296" s="62" customFormat="1" x14ac:dyDescent="0.35"/>
    <row r="34297" s="62" customFormat="1" x14ac:dyDescent="0.35"/>
    <row r="34298" s="62" customFormat="1" x14ac:dyDescent="0.35"/>
    <row r="34299" s="62" customFormat="1" x14ac:dyDescent="0.35"/>
    <row r="34300" s="62" customFormat="1" x14ac:dyDescent="0.35"/>
    <row r="34301" s="62" customFormat="1" x14ac:dyDescent="0.35"/>
    <row r="34302" s="62" customFormat="1" x14ac:dyDescent="0.35"/>
    <row r="34303" s="62" customFormat="1" x14ac:dyDescent="0.35"/>
    <row r="34304" s="62" customFormat="1" x14ac:dyDescent="0.35"/>
    <row r="34305" s="62" customFormat="1" x14ac:dyDescent="0.35"/>
    <row r="34306" s="62" customFormat="1" x14ac:dyDescent="0.35"/>
    <row r="34307" s="62" customFormat="1" x14ac:dyDescent="0.35"/>
    <row r="34308" s="62" customFormat="1" x14ac:dyDescent="0.35"/>
    <row r="34309" s="62" customFormat="1" x14ac:dyDescent="0.35"/>
    <row r="34310" s="62" customFormat="1" x14ac:dyDescent="0.35"/>
    <row r="34311" s="62" customFormat="1" x14ac:dyDescent="0.35"/>
    <row r="34312" s="62" customFormat="1" x14ac:dyDescent="0.35"/>
    <row r="34313" s="62" customFormat="1" x14ac:dyDescent="0.35"/>
    <row r="34314" s="62" customFormat="1" x14ac:dyDescent="0.35"/>
    <row r="34315" s="62" customFormat="1" x14ac:dyDescent="0.35"/>
    <row r="34316" s="62" customFormat="1" x14ac:dyDescent="0.35"/>
    <row r="34317" s="62" customFormat="1" x14ac:dyDescent="0.35"/>
    <row r="34318" s="62" customFormat="1" x14ac:dyDescent="0.35"/>
    <row r="34319" s="62" customFormat="1" x14ac:dyDescent="0.35"/>
    <row r="34320" s="62" customFormat="1" x14ac:dyDescent="0.35"/>
    <row r="34321" s="62" customFormat="1" x14ac:dyDescent="0.35"/>
    <row r="34322" s="62" customFormat="1" x14ac:dyDescent="0.35"/>
    <row r="34323" s="62" customFormat="1" x14ac:dyDescent="0.35"/>
    <row r="34324" s="62" customFormat="1" x14ac:dyDescent="0.35"/>
    <row r="34325" s="62" customFormat="1" x14ac:dyDescent="0.35"/>
    <row r="34326" s="62" customFormat="1" x14ac:dyDescent="0.35"/>
    <row r="34327" s="62" customFormat="1" x14ac:dyDescent="0.35"/>
    <row r="34328" s="62" customFormat="1" x14ac:dyDescent="0.35"/>
    <row r="34329" s="62" customFormat="1" x14ac:dyDescent="0.35"/>
    <row r="34330" s="62" customFormat="1" x14ac:dyDescent="0.35"/>
    <row r="34331" s="62" customFormat="1" x14ac:dyDescent="0.35"/>
    <row r="34332" s="62" customFormat="1" x14ac:dyDescent="0.35"/>
    <row r="34333" s="62" customFormat="1" x14ac:dyDescent="0.35"/>
    <row r="34334" s="62" customFormat="1" x14ac:dyDescent="0.35"/>
    <row r="34335" s="62" customFormat="1" x14ac:dyDescent="0.35"/>
    <row r="34336" s="62" customFormat="1" x14ac:dyDescent="0.35"/>
    <row r="34337" s="62" customFormat="1" x14ac:dyDescent="0.35"/>
    <row r="34338" s="62" customFormat="1" x14ac:dyDescent="0.35"/>
    <row r="34339" s="62" customFormat="1" x14ac:dyDescent="0.35"/>
    <row r="34340" s="62" customFormat="1" x14ac:dyDescent="0.35"/>
    <row r="34341" s="62" customFormat="1" x14ac:dyDescent="0.35"/>
    <row r="34342" s="62" customFormat="1" x14ac:dyDescent="0.35"/>
    <row r="34343" s="62" customFormat="1" x14ac:dyDescent="0.35"/>
    <row r="34344" s="62" customFormat="1" x14ac:dyDescent="0.35"/>
    <row r="34345" s="62" customFormat="1" x14ac:dyDescent="0.35"/>
    <row r="34346" s="62" customFormat="1" x14ac:dyDescent="0.35"/>
    <row r="34347" s="62" customFormat="1" x14ac:dyDescent="0.35"/>
    <row r="34348" s="62" customFormat="1" x14ac:dyDescent="0.35"/>
    <row r="34349" s="62" customFormat="1" x14ac:dyDescent="0.35"/>
    <row r="34350" s="62" customFormat="1" x14ac:dyDescent="0.35"/>
    <row r="34351" s="62" customFormat="1" x14ac:dyDescent="0.35"/>
    <row r="34352" s="62" customFormat="1" x14ac:dyDescent="0.35"/>
    <row r="34353" s="62" customFormat="1" x14ac:dyDescent="0.35"/>
    <row r="34354" s="62" customFormat="1" x14ac:dyDescent="0.35"/>
    <row r="34355" s="62" customFormat="1" x14ac:dyDescent="0.35"/>
    <row r="34356" s="62" customFormat="1" x14ac:dyDescent="0.35"/>
    <row r="34357" s="62" customFormat="1" x14ac:dyDescent="0.35"/>
    <row r="34358" s="62" customFormat="1" x14ac:dyDescent="0.35"/>
    <row r="34359" s="62" customFormat="1" x14ac:dyDescent="0.35"/>
    <row r="34360" s="62" customFormat="1" x14ac:dyDescent="0.35"/>
    <row r="34361" s="62" customFormat="1" x14ac:dyDescent="0.35"/>
    <row r="34362" s="62" customFormat="1" x14ac:dyDescent="0.35"/>
    <row r="34363" s="62" customFormat="1" x14ac:dyDescent="0.35"/>
    <row r="34364" s="62" customFormat="1" x14ac:dyDescent="0.35"/>
    <row r="34365" s="62" customFormat="1" x14ac:dyDescent="0.35"/>
    <row r="34366" s="62" customFormat="1" x14ac:dyDescent="0.35"/>
    <row r="34367" s="62" customFormat="1" x14ac:dyDescent="0.35"/>
    <row r="34368" s="62" customFormat="1" x14ac:dyDescent="0.35"/>
    <row r="34369" s="62" customFormat="1" x14ac:dyDescent="0.35"/>
    <row r="34370" s="62" customFormat="1" x14ac:dyDescent="0.35"/>
    <row r="34371" s="62" customFormat="1" x14ac:dyDescent="0.35"/>
    <row r="34372" s="62" customFormat="1" x14ac:dyDescent="0.35"/>
    <row r="34373" s="62" customFormat="1" x14ac:dyDescent="0.35"/>
    <row r="34374" s="62" customFormat="1" x14ac:dyDescent="0.35"/>
    <row r="34375" s="62" customFormat="1" x14ac:dyDescent="0.35"/>
    <row r="34376" s="62" customFormat="1" x14ac:dyDescent="0.35"/>
    <row r="34377" s="62" customFormat="1" x14ac:dyDescent="0.35"/>
    <row r="34378" s="62" customFormat="1" x14ac:dyDescent="0.35"/>
    <row r="34379" s="62" customFormat="1" x14ac:dyDescent="0.35"/>
    <row r="34380" s="62" customFormat="1" x14ac:dyDescent="0.35"/>
    <row r="34381" s="62" customFormat="1" x14ac:dyDescent="0.35"/>
    <row r="34382" s="62" customFormat="1" x14ac:dyDescent="0.35"/>
    <row r="34383" s="62" customFormat="1" x14ac:dyDescent="0.35"/>
    <row r="34384" s="62" customFormat="1" x14ac:dyDescent="0.35"/>
    <row r="34385" s="62" customFormat="1" x14ac:dyDescent="0.35"/>
    <row r="34386" s="62" customFormat="1" x14ac:dyDescent="0.35"/>
    <row r="34387" s="62" customFormat="1" x14ac:dyDescent="0.35"/>
    <row r="34388" s="62" customFormat="1" x14ac:dyDescent="0.35"/>
    <row r="34389" s="62" customFormat="1" x14ac:dyDescent="0.35"/>
    <row r="34390" s="62" customFormat="1" x14ac:dyDescent="0.35"/>
    <row r="34391" s="62" customFormat="1" x14ac:dyDescent="0.35"/>
    <row r="34392" s="62" customFormat="1" x14ac:dyDescent="0.35"/>
    <row r="34393" s="62" customFormat="1" x14ac:dyDescent="0.35"/>
    <row r="34394" s="62" customFormat="1" x14ac:dyDescent="0.35"/>
    <row r="34395" s="62" customFormat="1" x14ac:dyDescent="0.35"/>
    <row r="34396" s="62" customFormat="1" x14ac:dyDescent="0.35"/>
    <row r="34397" s="62" customFormat="1" x14ac:dyDescent="0.35"/>
    <row r="34398" s="62" customFormat="1" x14ac:dyDescent="0.35"/>
    <row r="34399" s="62" customFormat="1" x14ac:dyDescent="0.35"/>
    <row r="34400" s="62" customFormat="1" x14ac:dyDescent="0.35"/>
    <row r="34401" s="62" customFormat="1" x14ac:dyDescent="0.35"/>
    <row r="34402" s="62" customFormat="1" x14ac:dyDescent="0.35"/>
    <row r="34403" s="62" customFormat="1" x14ac:dyDescent="0.35"/>
    <row r="34404" s="62" customFormat="1" x14ac:dyDescent="0.35"/>
    <row r="34405" s="62" customFormat="1" x14ac:dyDescent="0.35"/>
    <row r="34406" s="62" customFormat="1" x14ac:dyDescent="0.35"/>
    <row r="34407" s="62" customFormat="1" x14ac:dyDescent="0.35"/>
    <row r="34408" s="62" customFormat="1" x14ac:dyDescent="0.35"/>
    <row r="34409" s="62" customFormat="1" x14ac:dyDescent="0.35"/>
    <row r="34410" s="62" customFormat="1" x14ac:dyDescent="0.35"/>
    <row r="34411" s="62" customFormat="1" x14ac:dyDescent="0.35"/>
    <row r="34412" s="62" customFormat="1" x14ac:dyDescent="0.35"/>
    <row r="34413" s="62" customFormat="1" x14ac:dyDescent="0.35"/>
    <row r="34414" s="62" customFormat="1" x14ac:dyDescent="0.35"/>
    <row r="34415" s="62" customFormat="1" x14ac:dyDescent="0.35"/>
    <row r="34416" s="62" customFormat="1" x14ac:dyDescent="0.35"/>
    <row r="34417" s="62" customFormat="1" x14ac:dyDescent="0.35"/>
    <row r="34418" s="62" customFormat="1" x14ac:dyDescent="0.35"/>
    <row r="34419" s="62" customFormat="1" x14ac:dyDescent="0.35"/>
    <row r="34420" s="62" customFormat="1" x14ac:dyDescent="0.35"/>
    <row r="34421" s="62" customFormat="1" x14ac:dyDescent="0.35"/>
    <row r="34422" s="62" customFormat="1" x14ac:dyDescent="0.35"/>
    <row r="34423" s="62" customFormat="1" x14ac:dyDescent="0.35"/>
    <row r="34424" s="62" customFormat="1" x14ac:dyDescent="0.35"/>
    <row r="34425" s="62" customFormat="1" x14ac:dyDescent="0.35"/>
    <row r="34426" s="62" customFormat="1" x14ac:dyDescent="0.35"/>
    <row r="34427" s="62" customFormat="1" x14ac:dyDescent="0.35"/>
    <row r="34428" s="62" customFormat="1" x14ac:dyDescent="0.35"/>
    <row r="34429" s="62" customFormat="1" x14ac:dyDescent="0.35"/>
    <row r="34430" s="62" customFormat="1" x14ac:dyDescent="0.35"/>
    <row r="34431" s="62" customFormat="1" x14ac:dyDescent="0.35"/>
    <row r="34432" s="62" customFormat="1" x14ac:dyDescent="0.35"/>
    <row r="34433" s="62" customFormat="1" x14ac:dyDescent="0.35"/>
    <row r="34434" s="62" customFormat="1" x14ac:dyDescent="0.35"/>
    <row r="34435" s="62" customFormat="1" x14ac:dyDescent="0.35"/>
    <row r="34436" s="62" customFormat="1" x14ac:dyDescent="0.35"/>
    <row r="34437" s="62" customFormat="1" x14ac:dyDescent="0.35"/>
    <row r="34438" s="62" customFormat="1" x14ac:dyDescent="0.35"/>
    <row r="34439" s="62" customFormat="1" x14ac:dyDescent="0.35"/>
    <row r="34440" s="62" customFormat="1" x14ac:dyDescent="0.35"/>
    <row r="34441" s="62" customFormat="1" x14ac:dyDescent="0.35"/>
    <row r="34442" s="62" customFormat="1" x14ac:dyDescent="0.35"/>
    <row r="34443" s="62" customFormat="1" x14ac:dyDescent="0.35"/>
    <row r="34444" s="62" customFormat="1" x14ac:dyDescent="0.35"/>
    <row r="34445" s="62" customFormat="1" x14ac:dyDescent="0.35"/>
    <row r="34446" s="62" customFormat="1" x14ac:dyDescent="0.35"/>
    <row r="34447" s="62" customFormat="1" x14ac:dyDescent="0.35"/>
    <row r="34448" s="62" customFormat="1" x14ac:dyDescent="0.35"/>
    <row r="34449" s="62" customFormat="1" x14ac:dyDescent="0.35"/>
    <row r="34450" s="62" customFormat="1" x14ac:dyDescent="0.35"/>
    <row r="34451" s="62" customFormat="1" x14ac:dyDescent="0.35"/>
    <row r="34452" s="62" customFormat="1" x14ac:dyDescent="0.35"/>
    <row r="34453" s="62" customFormat="1" x14ac:dyDescent="0.35"/>
    <row r="34454" s="62" customFormat="1" x14ac:dyDescent="0.35"/>
    <row r="34455" s="62" customFormat="1" x14ac:dyDescent="0.35"/>
    <row r="34456" s="62" customFormat="1" x14ac:dyDescent="0.35"/>
    <row r="34457" s="62" customFormat="1" x14ac:dyDescent="0.35"/>
    <row r="34458" s="62" customFormat="1" x14ac:dyDescent="0.35"/>
    <row r="34459" s="62" customFormat="1" x14ac:dyDescent="0.35"/>
    <row r="34460" s="62" customFormat="1" x14ac:dyDescent="0.35"/>
    <row r="34461" s="62" customFormat="1" x14ac:dyDescent="0.35"/>
    <row r="34462" s="62" customFormat="1" x14ac:dyDescent="0.35"/>
    <row r="34463" s="62" customFormat="1" x14ac:dyDescent="0.35"/>
    <row r="34464" s="62" customFormat="1" x14ac:dyDescent="0.35"/>
    <row r="34465" s="62" customFormat="1" x14ac:dyDescent="0.35"/>
    <row r="34466" s="62" customFormat="1" x14ac:dyDescent="0.35"/>
    <row r="34467" s="62" customFormat="1" x14ac:dyDescent="0.35"/>
    <row r="34468" s="62" customFormat="1" x14ac:dyDescent="0.35"/>
    <row r="34469" s="62" customFormat="1" x14ac:dyDescent="0.35"/>
    <row r="34470" s="62" customFormat="1" x14ac:dyDescent="0.35"/>
    <row r="34471" s="62" customFormat="1" x14ac:dyDescent="0.35"/>
    <row r="34472" s="62" customFormat="1" x14ac:dyDescent="0.35"/>
    <row r="34473" s="62" customFormat="1" x14ac:dyDescent="0.35"/>
    <row r="34474" s="62" customFormat="1" x14ac:dyDescent="0.35"/>
    <row r="34475" s="62" customFormat="1" x14ac:dyDescent="0.35"/>
    <row r="34476" s="62" customFormat="1" x14ac:dyDescent="0.35"/>
    <row r="34477" s="62" customFormat="1" x14ac:dyDescent="0.35"/>
    <row r="34478" s="62" customFormat="1" x14ac:dyDescent="0.35"/>
    <row r="34479" s="62" customFormat="1" x14ac:dyDescent="0.35"/>
    <row r="34480" s="62" customFormat="1" x14ac:dyDescent="0.35"/>
    <row r="34481" s="62" customFormat="1" x14ac:dyDescent="0.35"/>
    <row r="34482" s="62" customFormat="1" x14ac:dyDescent="0.35"/>
    <row r="34483" s="62" customFormat="1" x14ac:dyDescent="0.35"/>
    <row r="34484" s="62" customFormat="1" x14ac:dyDescent="0.35"/>
    <row r="34485" s="62" customFormat="1" x14ac:dyDescent="0.35"/>
    <row r="34486" s="62" customFormat="1" x14ac:dyDescent="0.35"/>
    <row r="34487" s="62" customFormat="1" x14ac:dyDescent="0.35"/>
    <row r="34488" s="62" customFormat="1" x14ac:dyDescent="0.35"/>
    <row r="34489" s="62" customFormat="1" x14ac:dyDescent="0.35"/>
    <row r="34490" s="62" customFormat="1" x14ac:dyDescent="0.35"/>
    <row r="34491" s="62" customFormat="1" x14ac:dyDescent="0.35"/>
    <row r="34492" s="62" customFormat="1" x14ac:dyDescent="0.35"/>
    <row r="34493" s="62" customFormat="1" x14ac:dyDescent="0.35"/>
    <row r="34494" s="62" customFormat="1" x14ac:dyDescent="0.35"/>
    <row r="34495" s="62" customFormat="1" x14ac:dyDescent="0.35"/>
    <row r="34496" s="62" customFormat="1" x14ac:dyDescent="0.35"/>
    <row r="34497" s="62" customFormat="1" x14ac:dyDescent="0.35"/>
    <row r="34498" s="62" customFormat="1" x14ac:dyDescent="0.35"/>
    <row r="34499" s="62" customFormat="1" x14ac:dyDescent="0.35"/>
    <row r="34500" s="62" customFormat="1" x14ac:dyDescent="0.35"/>
    <row r="34501" s="62" customFormat="1" x14ac:dyDescent="0.35"/>
    <row r="34502" s="62" customFormat="1" x14ac:dyDescent="0.35"/>
    <row r="34503" s="62" customFormat="1" x14ac:dyDescent="0.35"/>
    <row r="34504" s="62" customFormat="1" x14ac:dyDescent="0.35"/>
    <row r="34505" s="62" customFormat="1" x14ac:dyDescent="0.35"/>
    <row r="34506" s="62" customFormat="1" x14ac:dyDescent="0.35"/>
    <row r="34507" s="62" customFormat="1" x14ac:dyDescent="0.35"/>
    <row r="34508" s="62" customFormat="1" x14ac:dyDescent="0.35"/>
    <row r="34509" s="62" customFormat="1" x14ac:dyDescent="0.35"/>
    <row r="34510" s="62" customFormat="1" x14ac:dyDescent="0.35"/>
    <row r="34511" s="62" customFormat="1" x14ac:dyDescent="0.35"/>
    <row r="34512" s="62" customFormat="1" x14ac:dyDescent="0.35"/>
    <row r="34513" s="62" customFormat="1" x14ac:dyDescent="0.35"/>
    <row r="34514" s="62" customFormat="1" x14ac:dyDescent="0.35"/>
    <row r="34515" s="62" customFormat="1" x14ac:dyDescent="0.35"/>
    <row r="34516" s="62" customFormat="1" x14ac:dyDescent="0.35"/>
    <row r="34517" s="62" customFormat="1" x14ac:dyDescent="0.35"/>
    <row r="34518" s="62" customFormat="1" x14ac:dyDescent="0.35"/>
    <row r="34519" s="62" customFormat="1" x14ac:dyDescent="0.35"/>
    <row r="34520" s="62" customFormat="1" x14ac:dyDescent="0.35"/>
    <row r="34521" s="62" customFormat="1" x14ac:dyDescent="0.35"/>
    <row r="34522" s="62" customFormat="1" x14ac:dyDescent="0.35"/>
    <row r="34523" s="62" customFormat="1" x14ac:dyDescent="0.35"/>
    <row r="34524" s="62" customFormat="1" x14ac:dyDescent="0.35"/>
    <row r="34525" s="62" customFormat="1" x14ac:dyDescent="0.35"/>
    <row r="34526" s="62" customFormat="1" x14ac:dyDescent="0.35"/>
    <row r="34527" s="62" customFormat="1" x14ac:dyDescent="0.35"/>
    <row r="34528" s="62" customFormat="1" x14ac:dyDescent="0.35"/>
    <row r="34529" s="62" customFormat="1" x14ac:dyDescent="0.35"/>
    <row r="34530" s="62" customFormat="1" x14ac:dyDescent="0.35"/>
    <row r="34531" s="62" customFormat="1" x14ac:dyDescent="0.35"/>
    <row r="34532" s="62" customFormat="1" x14ac:dyDescent="0.35"/>
    <row r="34533" s="62" customFormat="1" x14ac:dyDescent="0.35"/>
    <row r="34534" s="62" customFormat="1" x14ac:dyDescent="0.35"/>
    <row r="34535" s="62" customFormat="1" x14ac:dyDescent="0.35"/>
    <row r="34536" s="62" customFormat="1" x14ac:dyDescent="0.35"/>
    <row r="34537" s="62" customFormat="1" x14ac:dyDescent="0.35"/>
    <row r="34538" s="62" customFormat="1" x14ac:dyDescent="0.35"/>
    <row r="34539" s="62" customFormat="1" x14ac:dyDescent="0.35"/>
    <row r="34540" s="62" customFormat="1" x14ac:dyDescent="0.35"/>
    <row r="34541" s="62" customFormat="1" x14ac:dyDescent="0.35"/>
    <row r="34542" s="62" customFormat="1" x14ac:dyDescent="0.35"/>
    <row r="34543" s="62" customFormat="1" x14ac:dyDescent="0.35"/>
    <row r="34544" s="62" customFormat="1" x14ac:dyDescent="0.35"/>
    <row r="34545" s="62" customFormat="1" x14ac:dyDescent="0.35"/>
    <row r="34546" s="62" customFormat="1" x14ac:dyDescent="0.35"/>
    <row r="34547" s="62" customFormat="1" x14ac:dyDescent="0.35"/>
    <row r="34548" s="62" customFormat="1" x14ac:dyDescent="0.35"/>
    <row r="34549" s="62" customFormat="1" x14ac:dyDescent="0.35"/>
    <row r="34550" s="62" customFormat="1" x14ac:dyDescent="0.35"/>
    <row r="34551" s="62" customFormat="1" x14ac:dyDescent="0.35"/>
    <row r="34552" s="62" customFormat="1" x14ac:dyDescent="0.35"/>
    <row r="34553" s="62" customFormat="1" x14ac:dyDescent="0.35"/>
    <row r="34554" s="62" customFormat="1" x14ac:dyDescent="0.35"/>
    <row r="34555" s="62" customFormat="1" x14ac:dyDescent="0.35"/>
    <row r="34556" s="62" customFormat="1" x14ac:dyDescent="0.35"/>
    <row r="34557" s="62" customFormat="1" x14ac:dyDescent="0.35"/>
    <row r="34558" s="62" customFormat="1" x14ac:dyDescent="0.35"/>
    <row r="34559" s="62" customFormat="1" x14ac:dyDescent="0.35"/>
    <row r="34560" s="62" customFormat="1" x14ac:dyDescent="0.35"/>
    <row r="34561" s="62" customFormat="1" x14ac:dyDescent="0.35"/>
    <row r="34562" s="62" customFormat="1" x14ac:dyDescent="0.35"/>
    <row r="34563" s="62" customFormat="1" x14ac:dyDescent="0.35"/>
    <row r="34564" s="62" customFormat="1" x14ac:dyDescent="0.35"/>
    <row r="34565" s="62" customFormat="1" x14ac:dyDescent="0.35"/>
    <row r="34566" s="62" customFormat="1" x14ac:dyDescent="0.35"/>
    <row r="34567" s="62" customFormat="1" x14ac:dyDescent="0.35"/>
    <row r="34568" s="62" customFormat="1" x14ac:dyDescent="0.35"/>
    <row r="34569" s="62" customFormat="1" x14ac:dyDescent="0.35"/>
    <row r="34570" s="62" customFormat="1" x14ac:dyDescent="0.35"/>
    <row r="34571" s="62" customFormat="1" x14ac:dyDescent="0.35"/>
    <row r="34572" s="62" customFormat="1" x14ac:dyDescent="0.35"/>
    <row r="34573" s="62" customFormat="1" x14ac:dyDescent="0.35"/>
    <row r="34574" s="62" customFormat="1" x14ac:dyDescent="0.35"/>
    <row r="34575" s="62" customFormat="1" x14ac:dyDescent="0.35"/>
    <row r="34576" s="62" customFormat="1" x14ac:dyDescent="0.35"/>
    <row r="34577" s="62" customFormat="1" x14ac:dyDescent="0.35"/>
    <row r="34578" s="62" customFormat="1" x14ac:dyDescent="0.35"/>
    <row r="34579" s="62" customFormat="1" x14ac:dyDescent="0.35"/>
    <row r="34580" s="62" customFormat="1" x14ac:dyDescent="0.35"/>
    <row r="34581" s="62" customFormat="1" x14ac:dyDescent="0.35"/>
    <row r="34582" s="62" customFormat="1" x14ac:dyDescent="0.35"/>
    <row r="34583" s="62" customFormat="1" x14ac:dyDescent="0.35"/>
    <row r="34584" s="62" customFormat="1" x14ac:dyDescent="0.35"/>
    <row r="34585" s="62" customFormat="1" x14ac:dyDescent="0.35"/>
    <row r="34586" s="62" customFormat="1" x14ac:dyDescent="0.35"/>
    <row r="34587" s="62" customFormat="1" x14ac:dyDescent="0.35"/>
    <row r="34588" s="62" customFormat="1" x14ac:dyDescent="0.35"/>
    <row r="34589" s="62" customFormat="1" x14ac:dyDescent="0.35"/>
    <row r="34590" s="62" customFormat="1" x14ac:dyDescent="0.35"/>
    <row r="34591" s="62" customFormat="1" x14ac:dyDescent="0.35"/>
    <row r="34592" s="62" customFormat="1" x14ac:dyDescent="0.35"/>
    <row r="34593" s="62" customFormat="1" x14ac:dyDescent="0.35"/>
    <row r="34594" s="62" customFormat="1" x14ac:dyDescent="0.35"/>
    <row r="34595" s="62" customFormat="1" x14ac:dyDescent="0.35"/>
    <row r="34596" s="62" customFormat="1" x14ac:dyDescent="0.35"/>
    <row r="34597" s="62" customFormat="1" x14ac:dyDescent="0.35"/>
    <row r="34598" s="62" customFormat="1" x14ac:dyDescent="0.35"/>
    <row r="34599" s="62" customFormat="1" x14ac:dyDescent="0.35"/>
    <row r="34600" s="62" customFormat="1" x14ac:dyDescent="0.35"/>
    <row r="34601" s="62" customFormat="1" x14ac:dyDescent="0.35"/>
    <row r="34602" s="62" customFormat="1" x14ac:dyDescent="0.35"/>
    <row r="34603" s="62" customFormat="1" x14ac:dyDescent="0.35"/>
    <row r="34604" s="62" customFormat="1" x14ac:dyDescent="0.35"/>
    <row r="34605" s="62" customFormat="1" x14ac:dyDescent="0.35"/>
    <row r="34606" s="62" customFormat="1" x14ac:dyDescent="0.35"/>
    <row r="34607" s="62" customFormat="1" x14ac:dyDescent="0.35"/>
    <row r="34608" s="62" customFormat="1" x14ac:dyDescent="0.35"/>
    <row r="34609" s="62" customFormat="1" x14ac:dyDescent="0.35"/>
    <row r="34610" s="62" customFormat="1" x14ac:dyDescent="0.35"/>
    <row r="34611" s="62" customFormat="1" x14ac:dyDescent="0.35"/>
    <row r="34612" s="62" customFormat="1" x14ac:dyDescent="0.35"/>
    <row r="34613" s="62" customFormat="1" x14ac:dyDescent="0.35"/>
    <row r="34614" s="62" customFormat="1" x14ac:dyDescent="0.35"/>
    <row r="34615" s="62" customFormat="1" x14ac:dyDescent="0.35"/>
    <row r="34616" s="62" customFormat="1" x14ac:dyDescent="0.35"/>
    <row r="34617" s="62" customFormat="1" x14ac:dyDescent="0.35"/>
    <row r="34618" s="62" customFormat="1" x14ac:dyDescent="0.35"/>
    <row r="34619" s="62" customFormat="1" x14ac:dyDescent="0.35"/>
    <row r="34620" s="62" customFormat="1" x14ac:dyDescent="0.35"/>
    <row r="34621" s="62" customFormat="1" x14ac:dyDescent="0.35"/>
    <row r="34622" s="62" customFormat="1" x14ac:dyDescent="0.35"/>
    <row r="34623" s="62" customFormat="1" x14ac:dyDescent="0.35"/>
    <row r="34624" s="62" customFormat="1" x14ac:dyDescent="0.35"/>
    <row r="34625" s="62" customFormat="1" x14ac:dyDescent="0.35"/>
    <row r="34626" s="62" customFormat="1" x14ac:dyDescent="0.35"/>
    <row r="34627" s="62" customFormat="1" x14ac:dyDescent="0.35"/>
    <row r="34628" s="62" customFormat="1" x14ac:dyDescent="0.35"/>
    <row r="34629" s="62" customFormat="1" x14ac:dyDescent="0.35"/>
    <row r="34630" s="62" customFormat="1" x14ac:dyDescent="0.35"/>
    <row r="34631" s="62" customFormat="1" x14ac:dyDescent="0.35"/>
    <row r="34632" s="62" customFormat="1" x14ac:dyDescent="0.35"/>
    <row r="34633" s="62" customFormat="1" x14ac:dyDescent="0.35"/>
    <row r="34634" s="62" customFormat="1" x14ac:dyDescent="0.35"/>
    <row r="34635" s="62" customFormat="1" x14ac:dyDescent="0.35"/>
    <row r="34636" s="62" customFormat="1" x14ac:dyDescent="0.35"/>
    <row r="34637" s="62" customFormat="1" x14ac:dyDescent="0.35"/>
    <row r="34638" s="62" customFormat="1" x14ac:dyDescent="0.35"/>
    <row r="34639" s="62" customFormat="1" x14ac:dyDescent="0.35"/>
    <row r="34640" s="62" customFormat="1" x14ac:dyDescent="0.35"/>
    <row r="34641" s="62" customFormat="1" x14ac:dyDescent="0.35"/>
    <row r="34642" s="62" customFormat="1" x14ac:dyDescent="0.35"/>
    <row r="34643" s="62" customFormat="1" x14ac:dyDescent="0.35"/>
    <row r="34644" s="62" customFormat="1" x14ac:dyDescent="0.35"/>
    <row r="34645" s="62" customFormat="1" x14ac:dyDescent="0.35"/>
    <row r="34646" s="62" customFormat="1" x14ac:dyDescent="0.35"/>
    <row r="34647" s="62" customFormat="1" x14ac:dyDescent="0.35"/>
    <row r="34648" s="62" customFormat="1" x14ac:dyDescent="0.35"/>
    <row r="34649" s="62" customFormat="1" x14ac:dyDescent="0.35"/>
    <row r="34650" s="62" customFormat="1" x14ac:dyDescent="0.35"/>
    <row r="34651" s="62" customFormat="1" x14ac:dyDescent="0.35"/>
    <row r="34652" s="62" customFormat="1" x14ac:dyDescent="0.35"/>
    <row r="34653" s="62" customFormat="1" x14ac:dyDescent="0.35"/>
    <row r="34654" s="62" customFormat="1" x14ac:dyDescent="0.35"/>
    <row r="34655" s="62" customFormat="1" x14ac:dyDescent="0.35"/>
    <row r="34656" s="62" customFormat="1" x14ac:dyDescent="0.35"/>
    <row r="34657" s="62" customFormat="1" x14ac:dyDescent="0.35"/>
    <row r="34658" s="62" customFormat="1" x14ac:dyDescent="0.35"/>
    <row r="34659" s="62" customFormat="1" x14ac:dyDescent="0.35"/>
    <row r="34660" s="62" customFormat="1" x14ac:dyDescent="0.35"/>
    <row r="34661" s="62" customFormat="1" x14ac:dyDescent="0.35"/>
    <row r="34662" s="62" customFormat="1" x14ac:dyDescent="0.35"/>
    <row r="34663" s="62" customFormat="1" x14ac:dyDescent="0.35"/>
    <row r="34664" s="62" customFormat="1" x14ac:dyDescent="0.35"/>
    <row r="34665" s="62" customFormat="1" x14ac:dyDescent="0.35"/>
    <row r="34666" s="62" customFormat="1" x14ac:dyDescent="0.35"/>
    <row r="34667" s="62" customFormat="1" x14ac:dyDescent="0.35"/>
    <row r="34668" s="62" customFormat="1" x14ac:dyDescent="0.35"/>
    <row r="34669" s="62" customFormat="1" x14ac:dyDescent="0.35"/>
    <row r="34670" s="62" customFormat="1" x14ac:dyDescent="0.35"/>
    <row r="34671" s="62" customFormat="1" x14ac:dyDescent="0.35"/>
    <row r="34672" s="62" customFormat="1" x14ac:dyDescent="0.35"/>
    <row r="34673" s="62" customFormat="1" x14ac:dyDescent="0.35"/>
    <row r="34674" s="62" customFormat="1" x14ac:dyDescent="0.35"/>
    <row r="34675" s="62" customFormat="1" x14ac:dyDescent="0.35"/>
    <row r="34676" s="62" customFormat="1" x14ac:dyDescent="0.35"/>
    <row r="34677" s="62" customFormat="1" x14ac:dyDescent="0.35"/>
    <row r="34678" s="62" customFormat="1" x14ac:dyDescent="0.35"/>
    <row r="34679" s="62" customFormat="1" x14ac:dyDescent="0.35"/>
    <row r="34680" s="62" customFormat="1" x14ac:dyDescent="0.35"/>
    <row r="34681" s="62" customFormat="1" x14ac:dyDescent="0.35"/>
    <row r="34682" s="62" customFormat="1" x14ac:dyDescent="0.35"/>
    <row r="34683" s="62" customFormat="1" x14ac:dyDescent="0.35"/>
    <row r="34684" s="62" customFormat="1" x14ac:dyDescent="0.35"/>
    <row r="34685" s="62" customFormat="1" x14ac:dyDescent="0.35"/>
    <row r="34686" s="62" customFormat="1" x14ac:dyDescent="0.35"/>
    <row r="34687" s="62" customFormat="1" x14ac:dyDescent="0.35"/>
    <row r="34688" s="62" customFormat="1" x14ac:dyDescent="0.35"/>
    <row r="34689" s="62" customFormat="1" x14ac:dyDescent="0.35"/>
    <row r="34690" s="62" customFormat="1" x14ac:dyDescent="0.35"/>
    <row r="34691" s="62" customFormat="1" x14ac:dyDescent="0.35"/>
    <row r="34692" s="62" customFormat="1" x14ac:dyDescent="0.35"/>
    <row r="34693" s="62" customFormat="1" x14ac:dyDescent="0.35"/>
    <row r="34694" s="62" customFormat="1" x14ac:dyDescent="0.35"/>
    <row r="34695" s="62" customFormat="1" x14ac:dyDescent="0.35"/>
    <row r="34696" s="62" customFormat="1" x14ac:dyDescent="0.35"/>
    <row r="34697" s="62" customFormat="1" x14ac:dyDescent="0.35"/>
    <row r="34698" s="62" customFormat="1" x14ac:dyDescent="0.35"/>
    <row r="34699" s="62" customFormat="1" x14ac:dyDescent="0.35"/>
    <row r="34700" s="62" customFormat="1" x14ac:dyDescent="0.35"/>
    <row r="34701" s="62" customFormat="1" x14ac:dyDescent="0.35"/>
    <row r="34702" s="62" customFormat="1" x14ac:dyDescent="0.35"/>
    <row r="34703" s="62" customFormat="1" x14ac:dyDescent="0.35"/>
    <row r="34704" s="62" customFormat="1" x14ac:dyDescent="0.35"/>
    <row r="34705" s="62" customFormat="1" x14ac:dyDescent="0.35"/>
    <row r="34706" s="62" customFormat="1" x14ac:dyDescent="0.35"/>
    <row r="34707" s="62" customFormat="1" x14ac:dyDescent="0.35"/>
    <row r="34708" s="62" customFormat="1" x14ac:dyDescent="0.35"/>
    <row r="34709" s="62" customFormat="1" x14ac:dyDescent="0.35"/>
    <row r="34710" s="62" customFormat="1" x14ac:dyDescent="0.35"/>
    <row r="34711" s="62" customFormat="1" x14ac:dyDescent="0.35"/>
    <row r="34712" s="62" customFormat="1" x14ac:dyDescent="0.35"/>
    <row r="34713" s="62" customFormat="1" x14ac:dyDescent="0.35"/>
    <row r="34714" s="62" customFormat="1" x14ac:dyDescent="0.35"/>
    <row r="34715" s="62" customFormat="1" x14ac:dyDescent="0.35"/>
    <row r="34716" s="62" customFormat="1" x14ac:dyDescent="0.35"/>
    <row r="34717" s="62" customFormat="1" x14ac:dyDescent="0.35"/>
    <row r="34718" s="62" customFormat="1" x14ac:dyDescent="0.35"/>
    <row r="34719" s="62" customFormat="1" x14ac:dyDescent="0.35"/>
    <row r="34720" s="62" customFormat="1" x14ac:dyDescent="0.35"/>
    <row r="34721" s="62" customFormat="1" x14ac:dyDescent="0.35"/>
    <row r="34722" s="62" customFormat="1" x14ac:dyDescent="0.35"/>
    <row r="34723" s="62" customFormat="1" x14ac:dyDescent="0.35"/>
    <row r="34724" s="62" customFormat="1" x14ac:dyDescent="0.35"/>
    <row r="34725" s="62" customFormat="1" x14ac:dyDescent="0.35"/>
    <row r="34726" s="62" customFormat="1" x14ac:dyDescent="0.35"/>
    <row r="34727" s="62" customFormat="1" x14ac:dyDescent="0.35"/>
    <row r="34728" s="62" customFormat="1" x14ac:dyDescent="0.35"/>
    <row r="34729" s="62" customFormat="1" x14ac:dyDescent="0.35"/>
    <row r="34730" s="62" customFormat="1" x14ac:dyDescent="0.35"/>
    <row r="34731" s="62" customFormat="1" x14ac:dyDescent="0.35"/>
    <row r="34732" s="62" customFormat="1" x14ac:dyDescent="0.35"/>
    <row r="34733" s="62" customFormat="1" x14ac:dyDescent="0.35"/>
    <row r="34734" s="62" customFormat="1" x14ac:dyDescent="0.35"/>
    <row r="34735" s="62" customFormat="1" x14ac:dyDescent="0.35"/>
    <row r="34736" s="62" customFormat="1" x14ac:dyDescent="0.35"/>
    <row r="34737" s="62" customFormat="1" x14ac:dyDescent="0.35"/>
    <row r="34738" s="62" customFormat="1" x14ac:dyDescent="0.35"/>
    <row r="34739" s="62" customFormat="1" x14ac:dyDescent="0.35"/>
    <row r="34740" s="62" customFormat="1" x14ac:dyDescent="0.35"/>
    <row r="34741" s="62" customFormat="1" x14ac:dyDescent="0.35"/>
    <row r="34742" s="62" customFormat="1" x14ac:dyDescent="0.35"/>
    <row r="34743" s="62" customFormat="1" x14ac:dyDescent="0.35"/>
    <row r="34744" s="62" customFormat="1" x14ac:dyDescent="0.35"/>
    <row r="34745" s="62" customFormat="1" x14ac:dyDescent="0.35"/>
    <row r="34746" s="62" customFormat="1" x14ac:dyDescent="0.35"/>
    <row r="34747" s="62" customFormat="1" x14ac:dyDescent="0.35"/>
    <row r="34748" s="62" customFormat="1" x14ac:dyDescent="0.35"/>
    <row r="34749" s="62" customFormat="1" x14ac:dyDescent="0.35"/>
    <row r="34750" s="62" customFormat="1" x14ac:dyDescent="0.35"/>
    <row r="34751" s="62" customFormat="1" x14ac:dyDescent="0.35"/>
    <row r="34752" s="62" customFormat="1" x14ac:dyDescent="0.35"/>
    <row r="34753" s="62" customFormat="1" x14ac:dyDescent="0.35"/>
    <row r="34754" s="62" customFormat="1" x14ac:dyDescent="0.35"/>
    <row r="34755" s="62" customFormat="1" x14ac:dyDescent="0.35"/>
    <row r="34756" s="62" customFormat="1" x14ac:dyDescent="0.35"/>
    <row r="34757" s="62" customFormat="1" x14ac:dyDescent="0.35"/>
    <row r="34758" s="62" customFormat="1" x14ac:dyDescent="0.35"/>
    <row r="34759" s="62" customFormat="1" x14ac:dyDescent="0.35"/>
    <row r="34760" s="62" customFormat="1" x14ac:dyDescent="0.35"/>
    <row r="34761" s="62" customFormat="1" x14ac:dyDescent="0.35"/>
    <row r="34762" s="62" customFormat="1" x14ac:dyDescent="0.35"/>
    <row r="34763" s="62" customFormat="1" x14ac:dyDescent="0.35"/>
    <row r="34764" s="62" customFormat="1" x14ac:dyDescent="0.35"/>
    <row r="34765" s="62" customFormat="1" x14ac:dyDescent="0.35"/>
    <row r="34766" s="62" customFormat="1" x14ac:dyDescent="0.35"/>
    <row r="34767" s="62" customFormat="1" x14ac:dyDescent="0.35"/>
    <row r="34768" s="62" customFormat="1" x14ac:dyDescent="0.35"/>
    <row r="34769" s="62" customFormat="1" x14ac:dyDescent="0.35"/>
    <row r="34770" s="62" customFormat="1" x14ac:dyDescent="0.35"/>
    <row r="34771" s="62" customFormat="1" x14ac:dyDescent="0.35"/>
    <row r="34772" s="62" customFormat="1" x14ac:dyDescent="0.35"/>
    <row r="34773" s="62" customFormat="1" x14ac:dyDescent="0.35"/>
    <row r="34774" s="62" customFormat="1" x14ac:dyDescent="0.35"/>
    <row r="34775" s="62" customFormat="1" x14ac:dyDescent="0.35"/>
    <row r="34776" s="62" customFormat="1" x14ac:dyDescent="0.35"/>
    <row r="34777" s="62" customFormat="1" x14ac:dyDescent="0.35"/>
    <row r="34778" s="62" customFormat="1" x14ac:dyDescent="0.35"/>
    <row r="34779" s="62" customFormat="1" x14ac:dyDescent="0.35"/>
    <row r="34780" s="62" customFormat="1" x14ac:dyDescent="0.35"/>
    <row r="34781" s="62" customFormat="1" x14ac:dyDescent="0.35"/>
    <row r="34782" s="62" customFormat="1" x14ac:dyDescent="0.35"/>
    <row r="34783" s="62" customFormat="1" x14ac:dyDescent="0.35"/>
    <row r="34784" s="62" customFormat="1" x14ac:dyDescent="0.35"/>
    <row r="34785" s="62" customFormat="1" x14ac:dyDescent="0.35"/>
    <row r="34786" s="62" customFormat="1" x14ac:dyDescent="0.35"/>
    <row r="34787" s="62" customFormat="1" x14ac:dyDescent="0.35"/>
    <row r="34788" s="62" customFormat="1" x14ac:dyDescent="0.35"/>
    <row r="34789" s="62" customFormat="1" x14ac:dyDescent="0.35"/>
    <row r="34790" s="62" customFormat="1" x14ac:dyDescent="0.35"/>
    <row r="34791" s="62" customFormat="1" x14ac:dyDescent="0.35"/>
    <row r="34792" s="62" customFormat="1" x14ac:dyDescent="0.35"/>
    <row r="34793" s="62" customFormat="1" x14ac:dyDescent="0.35"/>
    <row r="34794" s="62" customFormat="1" x14ac:dyDescent="0.35"/>
    <row r="34795" s="62" customFormat="1" x14ac:dyDescent="0.35"/>
    <row r="34796" s="62" customFormat="1" x14ac:dyDescent="0.35"/>
    <row r="34797" s="62" customFormat="1" x14ac:dyDescent="0.35"/>
    <row r="34798" s="62" customFormat="1" x14ac:dyDescent="0.35"/>
    <row r="34799" s="62" customFormat="1" x14ac:dyDescent="0.35"/>
    <row r="34800" s="62" customFormat="1" x14ac:dyDescent="0.35"/>
    <row r="34801" s="62" customFormat="1" x14ac:dyDescent="0.35"/>
    <row r="34802" s="62" customFormat="1" x14ac:dyDescent="0.35"/>
    <row r="34803" s="62" customFormat="1" x14ac:dyDescent="0.35"/>
    <row r="34804" s="62" customFormat="1" x14ac:dyDescent="0.35"/>
    <row r="34805" s="62" customFormat="1" x14ac:dyDescent="0.35"/>
    <row r="34806" s="62" customFormat="1" x14ac:dyDescent="0.35"/>
    <row r="34807" s="62" customFormat="1" x14ac:dyDescent="0.35"/>
    <row r="34808" s="62" customFormat="1" x14ac:dyDescent="0.35"/>
    <row r="34809" s="62" customFormat="1" x14ac:dyDescent="0.35"/>
    <row r="34810" s="62" customFormat="1" x14ac:dyDescent="0.35"/>
    <row r="34811" s="62" customFormat="1" x14ac:dyDescent="0.35"/>
    <row r="34812" s="62" customFormat="1" x14ac:dyDescent="0.35"/>
    <row r="34813" s="62" customFormat="1" x14ac:dyDescent="0.35"/>
    <row r="34814" s="62" customFormat="1" x14ac:dyDescent="0.35"/>
    <row r="34815" s="62" customFormat="1" x14ac:dyDescent="0.35"/>
    <row r="34816" s="62" customFormat="1" x14ac:dyDescent="0.35"/>
    <row r="34817" s="62" customFormat="1" x14ac:dyDescent="0.35"/>
    <row r="34818" s="62" customFormat="1" x14ac:dyDescent="0.35"/>
    <row r="34819" s="62" customFormat="1" x14ac:dyDescent="0.35"/>
    <row r="34820" s="62" customFormat="1" x14ac:dyDescent="0.35"/>
    <row r="34821" s="62" customFormat="1" x14ac:dyDescent="0.35"/>
    <row r="34822" s="62" customFormat="1" x14ac:dyDescent="0.35"/>
    <row r="34823" s="62" customFormat="1" x14ac:dyDescent="0.35"/>
    <row r="34824" s="62" customFormat="1" x14ac:dyDescent="0.35"/>
    <row r="34825" s="62" customFormat="1" x14ac:dyDescent="0.35"/>
    <row r="34826" s="62" customFormat="1" x14ac:dyDescent="0.35"/>
    <row r="34827" s="62" customFormat="1" x14ac:dyDescent="0.35"/>
    <row r="34828" s="62" customFormat="1" x14ac:dyDescent="0.35"/>
    <row r="34829" s="62" customFormat="1" x14ac:dyDescent="0.35"/>
    <row r="34830" s="62" customFormat="1" x14ac:dyDescent="0.35"/>
    <row r="34831" s="62" customFormat="1" x14ac:dyDescent="0.35"/>
    <row r="34832" s="62" customFormat="1" x14ac:dyDescent="0.35"/>
    <row r="34833" s="62" customFormat="1" x14ac:dyDescent="0.35"/>
    <row r="34834" s="62" customFormat="1" x14ac:dyDescent="0.35"/>
    <row r="34835" s="62" customFormat="1" x14ac:dyDescent="0.35"/>
    <row r="34836" s="62" customFormat="1" x14ac:dyDescent="0.35"/>
    <row r="34837" s="62" customFormat="1" x14ac:dyDescent="0.35"/>
    <row r="34838" s="62" customFormat="1" x14ac:dyDescent="0.35"/>
    <row r="34839" s="62" customFormat="1" x14ac:dyDescent="0.35"/>
    <row r="34840" s="62" customFormat="1" x14ac:dyDescent="0.35"/>
    <row r="34841" s="62" customFormat="1" x14ac:dyDescent="0.35"/>
    <row r="34842" s="62" customFormat="1" x14ac:dyDescent="0.35"/>
    <row r="34843" s="62" customFormat="1" x14ac:dyDescent="0.35"/>
    <row r="34844" s="62" customFormat="1" x14ac:dyDescent="0.35"/>
    <row r="34845" s="62" customFormat="1" x14ac:dyDescent="0.35"/>
    <row r="34846" s="62" customFormat="1" x14ac:dyDescent="0.35"/>
    <row r="34847" s="62" customFormat="1" x14ac:dyDescent="0.35"/>
    <row r="34848" s="62" customFormat="1" x14ac:dyDescent="0.35"/>
    <row r="34849" s="62" customFormat="1" x14ac:dyDescent="0.35"/>
    <row r="34850" s="62" customFormat="1" x14ac:dyDescent="0.35"/>
    <row r="34851" s="62" customFormat="1" x14ac:dyDescent="0.35"/>
    <row r="34852" s="62" customFormat="1" x14ac:dyDescent="0.35"/>
    <row r="34853" s="62" customFormat="1" x14ac:dyDescent="0.35"/>
    <row r="34854" s="62" customFormat="1" x14ac:dyDescent="0.35"/>
    <row r="34855" s="62" customFormat="1" x14ac:dyDescent="0.35"/>
    <row r="34856" s="62" customFormat="1" x14ac:dyDescent="0.35"/>
    <row r="34857" s="62" customFormat="1" x14ac:dyDescent="0.35"/>
    <row r="34858" s="62" customFormat="1" x14ac:dyDescent="0.35"/>
    <row r="34859" s="62" customFormat="1" x14ac:dyDescent="0.35"/>
    <row r="34860" s="62" customFormat="1" x14ac:dyDescent="0.35"/>
    <row r="34861" s="62" customFormat="1" x14ac:dyDescent="0.35"/>
    <row r="34862" s="62" customFormat="1" x14ac:dyDescent="0.35"/>
    <row r="34863" s="62" customFormat="1" x14ac:dyDescent="0.35"/>
    <row r="34864" s="62" customFormat="1" x14ac:dyDescent="0.35"/>
    <row r="34865" s="62" customFormat="1" x14ac:dyDescent="0.35"/>
    <row r="34866" s="62" customFormat="1" x14ac:dyDescent="0.35"/>
    <row r="34867" s="62" customFormat="1" x14ac:dyDescent="0.35"/>
    <row r="34868" s="62" customFormat="1" x14ac:dyDescent="0.35"/>
    <row r="34869" s="62" customFormat="1" x14ac:dyDescent="0.35"/>
    <row r="34870" s="62" customFormat="1" x14ac:dyDescent="0.35"/>
    <row r="34871" s="62" customFormat="1" x14ac:dyDescent="0.35"/>
    <row r="34872" s="62" customFormat="1" x14ac:dyDescent="0.35"/>
    <row r="34873" s="62" customFormat="1" x14ac:dyDescent="0.35"/>
    <row r="34874" s="62" customFormat="1" x14ac:dyDescent="0.35"/>
    <row r="34875" s="62" customFormat="1" x14ac:dyDescent="0.35"/>
    <row r="34876" s="62" customFormat="1" x14ac:dyDescent="0.35"/>
    <row r="34877" s="62" customFormat="1" x14ac:dyDescent="0.35"/>
    <row r="34878" s="62" customFormat="1" x14ac:dyDescent="0.35"/>
    <row r="34879" s="62" customFormat="1" x14ac:dyDescent="0.35"/>
    <row r="34880" s="62" customFormat="1" x14ac:dyDescent="0.35"/>
    <row r="34881" s="62" customFormat="1" x14ac:dyDescent="0.35"/>
    <row r="34882" s="62" customFormat="1" x14ac:dyDescent="0.35"/>
    <row r="34883" s="62" customFormat="1" x14ac:dyDescent="0.35"/>
    <row r="34884" s="62" customFormat="1" x14ac:dyDescent="0.35"/>
    <row r="34885" s="62" customFormat="1" x14ac:dyDescent="0.35"/>
    <row r="34886" s="62" customFormat="1" x14ac:dyDescent="0.35"/>
    <row r="34887" s="62" customFormat="1" x14ac:dyDescent="0.35"/>
    <row r="34888" s="62" customFormat="1" x14ac:dyDescent="0.35"/>
    <row r="34889" s="62" customFormat="1" x14ac:dyDescent="0.35"/>
    <row r="34890" s="62" customFormat="1" x14ac:dyDescent="0.35"/>
    <row r="34891" s="62" customFormat="1" x14ac:dyDescent="0.35"/>
    <row r="34892" s="62" customFormat="1" x14ac:dyDescent="0.35"/>
    <row r="34893" s="62" customFormat="1" x14ac:dyDescent="0.35"/>
    <row r="34894" s="62" customFormat="1" x14ac:dyDescent="0.35"/>
    <row r="34895" s="62" customFormat="1" x14ac:dyDescent="0.35"/>
    <row r="34896" s="62" customFormat="1" x14ac:dyDescent="0.35"/>
    <row r="34897" s="62" customFormat="1" x14ac:dyDescent="0.35"/>
    <row r="34898" s="62" customFormat="1" x14ac:dyDescent="0.35"/>
    <row r="34899" s="62" customFormat="1" x14ac:dyDescent="0.35"/>
    <row r="34900" s="62" customFormat="1" x14ac:dyDescent="0.35"/>
    <row r="34901" s="62" customFormat="1" x14ac:dyDescent="0.35"/>
    <row r="34902" s="62" customFormat="1" x14ac:dyDescent="0.35"/>
    <row r="34903" s="62" customFormat="1" x14ac:dyDescent="0.35"/>
    <row r="34904" s="62" customFormat="1" x14ac:dyDescent="0.35"/>
    <row r="34905" s="62" customFormat="1" x14ac:dyDescent="0.35"/>
    <row r="34906" s="62" customFormat="1" x14ac:dyDescent="0.35"/>
    <row r="34907" s="62" customFormat="1" x14ac:dyDescent="0.35"/>
    <row r="34908" s="62" customFormat="1" x14ac:dyDescent="0.35"/>
    <row r="34909" s="62" customFormat="1" x14ac:dyDescent="0.35"/>
    <row r="34910" s="62" customFormat="1" x14ac:dyDescent="0.35"/>
    <row r="34911" s="62" customFormat="1" x14ac:dyDescent="0.35"/>
    <row r="34912" s="62" customFormat="1" x14ac:dyDescent="0.35"/>
    <row r="34913" s="62" customFormat="1" x14ac:dyDescent="0.35"/>
    <row r="34914" s="62" customFormat="1" x14ac:dyDescent="0.35"/>
    <row r="34915" s="62" customFormat="1" x14ac:dyDescent="0.35"/>
    <row r="34916" s="62" customFormat="1" x14ac:dyDescent="0.35"/>
    <row r="34917" s="62" customFormat="1" x14ac:dyDescent="0.35"/>
    <row r="34918" s="62" customFormat="1" x14ac:dyDescent="0.35"/>
    <row r="34919" s="62" customFormat="1" x14ac:dyDescent="0.35"/>
    <row r="34920" s="62" customFormat="1" x14ac:dyDescent="0.35"/>
    <row r="34921" s="62" customFormat="1" x14ac:dyDescent="0.35"/>
    <row r="34922" s="62" customFormat="1" x14ac:dyDescent="0.35"/>
    <row r="34923" s="62" customFormat="1" x14ac:dyDescent="0.35"/>
    <row r="34924" s="62" customFormat="1" x14ac:dyDescent="0.35"/>
    <row r="34925" s="62" customFormat="1" x14ac:dyDescent="0.35"/>
    <row r="34926" s="62" customFormat="1" x14ac:dyDescent="0.35"/>
    <row r="34927" s="62" customFormat="1" x14ac:dyDescent="0.35"/>
    <row r="34928" s="62" customFormat="1" x14ac:dyDescent="0.35"/>
    <row r="34929" s="62" customFormat="1" x14ac:dyDescent="0.35"/>
    <row r="34930" s="62" customFormat="1" x14ac:dyDescent="0.35"/>
    <row r="34931" s="62" customFormat="1" x14ac:dyDescent="0.35"/>
    <row r="34932" s="62" customFormat="1" x14ac:dyDescent="0.35"/>
    <row r="34933" s="62" customFormat="1" x14ac:dyDescent="0.35"/>
    <row r="34934" s="62" customFormat="1" x14ac:dyDescent="0.35"/>
    <row r="34935" s="62" customFormat="1" x14ac:dyDescent="0.35"/>
    <row r="34936" s="62" customFormat="1" x14ac:dyDescent="0.35"/>
    <row r="34937" s="62" customFormat="1" x14ac:dyDescent="0.35"/>
    <row r="34938" s="62" customFormat="1" x14ac:dyDescent="0.35"/>
    <row r="34939" s="62" customFormat="1" x14ac:dyDescent="0.35"/>
    <row r="34940" s="62" customFormat="1" x14ac:dyDescent="0.35"/>
    <row r="34941" s="62" customFormat="1" x14ac:dyDescent="0.35"/>
    <row r="34942" s="62" customFormat="1" x14ac:dyDescent="0.35"/>
    <row r="34943" s="62" customFormat="1" x14ac:dyDescent="0.35"/>
    <row r="34944" s="62" customFormat="1" x14ac:dyDescent="0.35"/>
    <row r="34945" s="62" customFormat="1" x14ac:dyDescent="0.35"/>
    <row r="34946" s="62" customFormat="1" x14ac:dyDescent="0.35"/>
    <row r="34947" s="62" customFormat="1" x14ac:dyDescent="0.35"/>
    <row r="34948" s="62" customFormat="1" x14ac:dyDescent="0.35"/>
    <row r="34949" s="62" customFormat="1" x14ac:dyDescent="0.35"/>
    <row r="34950" s="62" customFormat="1" x14ac:dyDescent="0.35"/>
    <row r="34951" s="62" customFormat="1" x14ac:dyDescent="0.35"/>
    <row r="34952" s="62" customFormat="1" x14ac:dyDescent="0.35"/>
    <row r="34953" s="62" customFormat="1" x14ac:dyDescent="0.35"/>
    <row r="34954" s="62" customFormat="1" x14ac:dyDescent="0.35"/>
    <row r="34955" s="62" customFormat="1" x14ac:dyDescent="0.35"/>
    <row r="34956" s="62" customFormat="1" x14ac:dyDescent="0.35"/>
    <row r="34957" s="62" customFormat="1" x14ac:dyDescent="0.35"/>
    <row r="34958" s="62" customFormat="1" x14ac:dyDescent="0.35"/>
    <row r="34959" s="62" customFormat="1" x14ac:dyDescent="0.35"/>
    <row r="34960" s="62" customFormat="1" x14ac:dyDescent="0.35"/>
    <row r="34961" s="62" customFormat="1" x14ac:dyDescent="0.35"/>
    <row r="34962" s="62" customFormat="1" x14ac:dyDescent="0.35"/>
    <row r="34963" s="62" customFormat="1" x14ac:dyDescent="0.35"/>
    <row r="34964" s="62" customFormat="1" x14ac:dyDescent="0.35"/>
    <row r="34965" s="62" customFormat="1" x14ac:dyDescent="0.35"/>
    <row r="34966" s="62" customFormat="1" x14ac:dyDescent="0.35"/>
    <row r="34967" s="62" customFormat="1" x14ac:dyDescent="0.35"/>
    <row r="34968" s="62" customFormat="1" x14ac:dyDescent="0.35"/>
    <row r="34969" s="62" customFormat="1" x14ac:dyDescent="0.35"/>
    <row r="34970" s="62" customFormat="1" x14ac:dyDescent="0.35"/>
    <row r="34971" s="62" customFormat="1" x14ac:dyDescent="0.35"/>
    <row r="34972" s="62" customFormat="1" x14ac:dyDescent="0.35"/>
    <row r="34973" s="62" customFormat="1" x14ac:dyDescent="0.35"/>
    <row r="34974" s="62" customFormat="1" x14ac:dyDescent="0.35"/>
    <row r="34975" s="62" customFormat="1" x14ac:dyDescent="0.35"/>
    <row r="34976" s="62" customFormat="1" x14ac:dyDescent="0.35"/>
    <row r="34977" s="62" customFormat="1" x14ac:dyDescent="0.35"/>
    <row r="34978" s="62" customFormat="1" x14ac:dyDescent="0.35"/>
    <row r="34979" s="62" customFormat="1" x14ac:dyDescent="0.35"/>
    <row r="34980" s="62" customFormat="1" x14ac:dyDescent="0.35"/>
    <row r="34981" s="62" customFormat="1" x14ac:dyDescent="0.35"/>
    <row r="34982" s="62" customFormat="1" x14ac:dyDescent="0.35"/>
    <row r="34983" s="62" customFormat="1" x14ac:dyDescent="0.35"/>
    <row r="34984" s="62" customFormat="1" x14ac:dyDescent="0.35"/>
    <row r="34985" s="62" customFormat="1" x14ac:dyDescent="0.35"/>
    <row r="34986" s="62" customFormat="1" x14ac:dyDescent="0.35"/>
    <row r="34987" s="62" customFormat="1" x14ac:dyDescent="0.35"/>
    <row r="34988" s="62" customFormat="1" x14ac:dyDescent="0.35"/>
    <row r="34989" s="62" customFormat="1" x14ac:dyDescent="0.35"/>
    <row r="34990" s="62" customFormat="1" x14ac:dyDescent="0.35"/>
    <row r="34991" s="62" customFormat="1" x14ac:dyDescent="0.35"/>
    <row r="34992" s="62" customFormat="1" x14ac:dyDescent="0.35"/>
    <row r="34993" s="62" customFormat="1" x14ac:dyDescent="0.35"/>
    <row r="34994" s="62" customFormat="1" x14ac:dyDescent="0.35"/>
    <row r="34995" s="62" customFormat="1" x14ac:dyDescent="0.35"/>
    <row r="34996" s="62" customFormat="1" x14ac:dyDescent="0.35"/>
    <row r="34997" s="62" customFormat="1" x14ac:dyDescent="0.35"/>
    <row r="34998" s="62" customFormat="1" x14ac:dyDescent="0.35"/>
    <row r="34999" s="62" customFormat="1" x14ac:dyDescent="0.35"/>
    <row r="35000" s="62" customFormat="1" x14ac:dyDescent="0.35"/>
    <row r="35001" s="62" customFormat="1" x14ac:dyDescent="0.35"/>
    <row r="35002" s="62" customFormat="1" x14ac:dyDescent="0.35"/>
    <row r="35003" s="62" customFormat="1" x14ac:dyDescent="0.35"/>
    <row r="35004" s="62" customFormat="1" x14ac:dyDescent="0.35"/>
    <row r="35005" s="62" customFormat="1" x14ac:dyDescent="0.35"/>
    <row r="35006" s="62" customFormat="1" x14ac:dyDescent="0.35"/>
    <row r="35007" s="62" customFormat="1" x14ac:dyDescent="0.35"/>
    <row r="35008" s="62" customFormat="1" x14ac:dyDescent="0.35"/>
    <row r="35009" s="62" customFormat="1" x14ac:dyDescent="0.35"/>
    <row r="35010" s="62" customFormat="1" x14ac:dyDescent="0.35"/>
    <row r="35011" s="62" customFormat="1" x14ac:dyDescent="0.35"/>
    <row r="35012" s="62" customFormat="1" x14ac:dyDescent="0.35"/>
    <row r="35013" s="62" customFormat="1" x14ac:dyDescent="0.35"/>
    <row r="35014" s="62" customFormat="1" x14ac:dyDescent="0.35"/>
    <row r="35015" s="62" customFormat="1" x14ac:dyDescent="0.35"/>
    <row r="35016" s="62" customFormat="1" x14ac:dyDescent="0.35"/>
    <row r="35017" s="62" customFormat="1" x14ac:dyDescent="0.35"/>
    <row r="35018" s="62" customFormat="1" x14ac:dyDescent="0.35"/>
    <row r="35019" s="62" customFormat="1" x14ac:dyDescent="0.35"/>
    <row r="35020" s="62" customFormat="1" x14ac:dyDescent="0.35"/>
    <row r="35021" s="62" customFormat="1" x14ac:dyDescent="0.35"/>
    <row r="35022" s="62" customFormat="1" x14ac:dyDescent="0.35"/>
    <row r="35023" s="62" customFormat="1" x14ac:dyDescent="0.35"/>
    <row r="35024" s="62" customFormat="1" x14ac:dyDescent="0.35"/>
    <row r="35025" s="62" customFormat="1" x14ac:dyDescent="0.35"/>
    <row r="35026" s="62" customFormat="1" x14ac:dyDescent="0.35"/>
    <row r="35027" s="62" customFormat="1" x14ac:dyDescent="0.35"/>
    <row r="35028" s="62" customFormat="1" x14ac:dyDescent="0.35"/>
    <row r="35029" s="62" customFormat="1" x14ac:dyDescent="0.35"/>
    <row r="35030" s="62" customFormat="1" x14ac:dyDescent="0.35"/>
    <row r="35031" s="62" customFormat="1" x14ac:dyDescent="0.35"/>
    <row r="35032" s="62" customFormat="1" x14ac:dyDescent="0.35"/>
    <row r="35033" s="62" customFormat="1" x14ac:dyDescent="0.35"/>
    <row r="35034" s="62" customFormat="1" x14ac:dyDescent="0.35"/>
    <row r="35035" s="62" customFormat="1" x14ac:dyDescent="0.35"/>
    <row r="35036" s="62" customFormat="1" x14ac:dyDescent="0.35"/>
    <row r="35037" s="62" customFormat="1" x14ac:dyDescent="0.35"/>
    <row r="35038" s="62" customFormat="1" x14ac:dyDescent="0.35"/>
    <row r="35039" s="62" customFormat="1" x14ac:dyDescent="0.35"/>
    <row r="35040" s="62" customFormat="1" x14ac:dyDescent="0.35"/>
    <row r="35041" s="62" customFormat="1" x14ac:dyDescent="0.35"/>
    <row r="35042" s="62" customFormat="1" x14ac:dyDescent="0.35"/>
    <row r="35043" s="62" customFormat="1" x14ac:dyDescent="0.35"/>
    <row r="35044" s="62" customFormat="1" x14ac:dyDescent="0.35"/>
    <row r="35045" s="62" customFormat="1" x14ac:dyDescent="0.35"/>
    <row r="35046" s="62" customFormat="1" x14ac:dyDescent="0.35"/>
    <row r="35047" s="62" customFormat="1" x14ac:dyDescent="0.35"/>
    <row r="35048" s="62" customFormat="1" x14ac:dyDescent="0.35"/>
    <row r="35049" s="62" customFormat="1" x14ac:dyDescent="0.35"/>
    <row r="35050" s="62" customFormat="1" x14ac:dyDescent="0.35"/>
    <row r="35051" s="62" customFormat="1" x14ac:dyDescent="0.35"/>
    <row r="35052" s="62" customFormat="1" x14ac:dyDescent="0.35"/>
    <row r="35053" s="62" customFormat="1" x14ac:dyDescent="0.35"/>
    <row r="35054" s="62" customFormat="1" x14ac:dyDescent="0.35"/>
    <row r="35055" s="62" customFormat="1" x14ac:dyDescent="0.35"/>
    <row r="35056" s="62" customFormat="1" x14ac:dyDescent="0.35"/>
    <row r="35057" s="62" customFormat="1" x14ac:dyDescent="0.35"/>
    <row r="35058" s="62" customFormat="1" x14ac:dyDescent="0.35"/>
    <row r="35059" s="62" customFormat="1" x14ac:dyDescent="0.35"/>
    <row r="35060" s="62" customFormat="1" x14ac:dyDescent="0.35"/>
    <row r="35061" s="62" customFormat="1" x14ac:dyDescent="0.35"/>
    <row r="35062" s="62" customFormat="1" x14ac:dyDescent="0.35"/>
    <row r="35063" s="62" customFormat="1" x14ac:dyDescent="0.35"/>
    <row r="35064" s="62" customFormat="1" x14ac:dyDescent="0.35"/>
    <row r="35065" s="62" customFormat="1" x14ac:dyDescent="0.35"/>
    <row r="35066" s="62" customFormat="1" x14ac:dyDescent="0.35"/>
    <row r="35067" s="62" customFormat="1" x14ac:dyDescent="0.35"/>
    <row r="35068" s="62" customFormat="1" x14ac:dyDescent="0.35"/>
    <row r="35069" s="62" customFormat="1" x14ac:dyDescent="0.35"/>
    <row r="35070" s="62" customFormat="1" x14ac:dyDescent="0.35"/>
    <row r="35071" s="62" customFormat="1" x14ac:dyDescent="0.35"/>
    <row r="35072" s="62" customFormat="1" x14ac:dyDescent="0.35"/>
    <row r="35073" s="62" customFormat="1" x14ac:dyDescent="0.35"/>
    <row r="35074" s="62" customFormat="1" x14ac:dyDescent="0.35"/>
    <row r="35075" s="62" customFormat="1" x14ac:dyDescent="0.35"/>
    <row r="35076" s="62" customFormat="1" x14ac:dyDescent="0.35"/>
    <row r="35077" s="62" customFormat="1" x14ac:dyDescent="0.35"/>
    <row r="35078" s="62" customFormat="1" x14ac:dyDescent="0.35"/>
    <row r="35079" s="62" customFormat="1" x14ac:dyDescent="0.35"/>
    <row r="35080" s="62" customFormat="1" x14ac:dyDescent="0.35"/>
    <row r="35081" s="62" customFormat="1" x14ac:dyDescent="0.35"/>
    <row r="35082" s="62" customFormat="1" x14ac:dyDescent="0.35"/>
    <row r="35083" s="62" customFormat="1" x14ac:dyDescent="0.35"/>
    <row r="35084" s="62" customFormat="1" x14ac:dyDescent="0.35"/>
    <row r="35085" s="62" customFormat="1" x14ac:dyDescent="0.35"/>
    <row r="35086" s="62" customFormat="1" x14ac:dyDescent="0.35"/>
    <row r="35087" s="62" customFormat="1" x14ac:dyDescent="0.35"/>
    <row r="35088" s="62" customFormat="1" x14ac:dyDescent="0.35"/>
    <row r="35089" s="62" customFormat="1" x14ac:dyDescent="0.35"/>
    <row r="35090" s="62" customFormat="1" x14ac:dyDescent="0.35"/>
    <row r="35091" s="62" customFormat="1" x14ac:dyDescent="0.35"/>
    <row r="35092" s="62" customFormat="1" x14ac:dyDescent="0.35"/>
    <row r="35093" s="62" customFormat="1" x14ac:dyDescent="0.35"/>
    <row r="35094" s="62" customFormat="1" x14ac:dyDescent="0.35"/>
    <row r="35095" s="62" customFormat="1" x14ac:dyDescent="0.35"/>
    <row r="35096" s="62" customFormat="1" x14ac:dyDescent="0.35"/>
    <row r="35097" s="62" customFormat="1" x14ac:dyDescent="0.35"/>
    <row r="35098" s="62" customFormat="1" x14ac:dyDescent="0.35"/>
    <row r="35099" s="62" customFormat="1" x14ac:dyDescent="0.35"/>
    <row r="35100" s="62" customFormat="1" x14ac:dyDescent="0.35"/>
    <row r="35101" s="62" customFormat="1" x14ac:dyDescent="0.35"/>
    <row r="35102" s="62" customFormat="1" x14ac:dyDescent="0.35"/>
    <row r="35103" s="62" customFormat="1" x14ac:dyDescent="0.35"/>
    <row r="35104" s="62" customFormat="1" x14ac:dyDescent="0.35"/>
    <row r="35105" s="62" customFormat="1" x14ac:dyDescent="0.35"/>
    <row r="35106" s="62" customFormat="1" x14ac:dyDescent="0.35"/>
    <row r="35107" s="62" customFormat="1" x14ac:dyDescent="0.35"/>
    <row r="35108" s="62" customFormat="1" x14ac:dyDescent="0.35"/>
    <row r="35109" s="62" customFormat="1" x14ac:dyDescent="0.35"/>
    <row r="35110" s="62" customFormat="1" x14ac:dyDescent="0.35"/>
    <row r="35111" s="62" customFormat="1" x14ac:dyDescent="0.35"/>
    <row r="35112" s="62" customFormat="1" x14ac:dyDescent="0.35"/>
    <row r="35113" s="62" customFormat="1" x14ac:dyDescent="0.35"/>
    <row r="35114" s="62" customFormat="1" x14ac:dyDescent="0.35"/>
    <row r="35115" s="62" customFormat="1" x14ac:dyDescent="0.35"/>
    <row r="35116" s="62" customFormat="1" x14ac:dyDescent="0.35"/>
    <row r="35117" s="62" customFormat="1" x14ac:dyDescent="0.35"/>
    <row r="35118" s="62" customFormat="1" x14ac:dyDescent="0.35"/>
    <row r="35119" s="62" customFormat="1" x14ac:dyDescent="0.35"/>
    <row r="35120" s="62" customFormat="1" x14ac:dyDescent="0.35"/>
    <row r="35121" s="62" customFormat="1" x14ac:dyDescent="0.35"/>
    <row r="35122" s="62" customFormat="1" x14ac:dyDescent="0.35"/>
    <row r="35123" s="62" customFormat="1" x14ac:dyDescent="0.35"/>
    <row r="35124" s="62" customFormat="1" x14ac:dyDescent="0.35"/>
    <row r="35125" s="62" customFormat="1" x14ac:dyDescent="0.35"/>
    <row r="35126" s="62" customFormat="1" x14ac:dyDescent="0.35"/>
    <row r="35127" s="62" customFormat="1" x14ac:dyDescent="0.35"/>
    <row r="35128" s="62" customFormat="1" x14ac:dyDescent="0.35"/>
    <row r="35129" s="62" customFormat="1" x14ac:dyDescent="0.35"/>
    <row r="35130" s="62" customFormat="1" x14ac:dyDescent="0.35"/>
    <row r="35131" s="62" customFormat="1" x14ac:dyDescent="0.35"/>
    <row r="35132" s="62" customFormat="1" x14ac:dyDescent="0.35"/>
    <row r="35133" s="62" customFormat="1" x14ac:dyDescent="0.35"/>
    <row r="35134" s="62" customFormat="1" x14ac:dyDescent="0.35"/>
    <row r="35135" s="62" customFormat="1" x14ac:dyDescent="0.35"/>
    <row r="35136" s="62" customFormat="1" x14ac:dyDescent="0.35"/>
    <row r="35137" s="62" customFormat="1" x14ac:dyDescent="0.35"/>
    <row r="35138" s="62" customFormat="1" x14ac:dyDescent="0.35"/>
    <row r="35139" s="62" customFormat="1" x14ac:dyDescent="0.35"/>
    <row r="35140" s="62" customFormat="1" x14ac:dyDescent="0.35"/>
    <row r="35141" s="62" customFormat="1" x14ac:dyDescent="0.35"/>
    <row r="35142" s="62" customFormat="1" x14ac:dyDescent="0.35"/>
    <row r="35143" s="62" customFormat="1" x14ac:dyDescent="0.35"/>
    <row r="35144" s="62" customFormat="1" x14ac:dyDescent="0.35"/>
    <row r="35145" s="62" customFormat="1" x14ac:dyDescent="0.35"/>
    <row r="35146" s="62" customFormat="1" x14ac:dyDescent="0.35"/>
    <row r="35147" s="62" customFormat="1" x14ac:dyDescent="0.35"/>
    <row r="35148" s="62" customFormat="1" x14ac:dyDescent="0.35"/>
    <row r="35149" s="62" customFormat="1" x14ac:dyDescent="0.35"/>
    <row r="35150" s="62" customFormat="1" x14ac:dyDescent="0.35"/>
    <row r="35151" s="62" customFormat="1" x14ac:dyDescent="0.35"/>
    <row r="35152" s="62" customFormat="1" x14ac:dyDescent="0.35"/>
    <row r="35153" s="62" customFormat="1" x14ac:dyDescent="0.35"/>
    <row r="35154" s="62" customFormat="1" x14ac:dyDescent="0.35"/>
    <row r="35155" s="62" customFormat="1" x14ac:dyDescent="0.35"/>
    <row r="35156" s="62" customFormat="1" x14ac:dyDescent="0.35"/>
    <row r="35157" s="62" customFormat="1" x14ac:dyDescent="0.35"/>
    <row r="35158" s="62" customFormat="1" x14ac:dyDescent="0.35"/>
    <row r="35159" s="62" customFormat="1" x14ac:dyDescent="0.35"/>
    <row r="35160" s="62" customFormat="1" x14ac:dyDescent="0.35"/>
    <row r="35161" s="62" customFormat="1" x14ac:dyDescent="0.35"/>
    <row r="35162" s="62" customFormat="1" x14ac:dyDescent="0.35"/>
    <row r="35163" s="62" customFormat="1" x14ac:dyDescent="0.35"/>
    <row r="35164" s="62" customFormat="1" x14ac:dyDescent="0.35"/>
    <row r="35165" s="62" customFormat="1" x14ac:dyDescent="0.35"/>
    <row r="35166" s="62" customFormat="1" x14ac:dyDescent="0.35"/>
    <row r="35167" s="62" customFormat="1" x14ac:dyDescent="0.35"/>
    <row r="35168" s="62" customFormat="1" x14ac:dyDescent="0.35"/>
    <row r="35169" s="62" customFormat="1" x14ac:dyDescent="0.35"/>
    <row r="35170" s="62" customFormat="1" x14ac:dyDescent="0.35"/>
    <row r="35171" s="62" customFormat="1" x14ac:dyDescent="0.35"/>
    <row r="35172" s="62" customFormat="1" x14ac:dyDescent="0.35"/>
    <row r="35173" s="62" customFormat="1" x14ac:dyDescent="0.35"/>
    <row r="35174" s="62" customFormat="1" x14ac:dyDescent="0.35"/>
    <row r="35175" s="62" customFormat="1" x14ac:dyDescent="0.35"/>
    <row r="35176" s="62" customFormat="1" x14ac:dyDescent="0.35"/>
    <row r="35177" s="62" customFormat="1" x14ac:dyDescent="0.35"/>
    <row r="35178" s="62" customFormat="1" x14ac:dyDescent="0.35"/>
    <row r="35179" s="62" customFormat="1" x14ac:dyDescent="0.35"/>
    <row r="35180" s="62" customFormat="1" x14ac:dyDescent="0.35"/>
    <row r="35181" s="62" customFormat="1" x14ac:dyDescent="0.35"/>
    <row r="35182" s="62" customFormat="1" x14ac:dyDescent="0.35"/>
    <row r="35183" s="62" customFormat="1" x14ac:dyDescent="0.35"/>
    <row r="35184" s="62" customFormat="1" x14ac:dyDescent="0.35"/>
    <row r="35185" s="62" customFormat="1" x14ac:dyDescent="0.35"/>
    <row r="35186" s="62" customFormat="1" x14ac:dyDescent="0.35"/>
    <row r="35187" s="62" customFormat="1" x14ac:dyDescent="0.35"/>
    <row r="35188" s="62" customFormat="1" x14ac:dyDescent="0.35"/>
    <row r="35189" s="62" customFormat="1" x14ac:dyDescent="0.35"/>
    <row r="35190" s="62" customFormat="1" x14ac:dyDescent="0.35"/>
    <row r="35191" s="62" customFormat="1" x14ac:dyDescent="0.35"/>
    <row r="35192" s="62" customFormat="1" x14ac:dyDescent="0.35"/>
    <row r="35193" s="62" customFormat="1" x14ac:dyDescent="0.35"/>
    <row r="35194" s="62" customFormat="1" x14ac:dyDescent="0.35"/>
    <row r="35195" s="62" customFormat="1" x14ac:dyDescent="0.35"/>
    <row r="35196" s="62" customFormat="1" x14ac:dyDescent="0.35"/>
    <row r="35197" s="62" customFormat="1" x14ac:dyDescent="0.35"/>
    <row r="35198" s="62" customFormat="1" x14ac:dyDescent="0.35"/>
    <row r="35199" s="62" customFormat="1" x14ac:dyDescent="0.35"/>
    <row r="35200" s="62" customFormat="1" x14ac:dyDescent="0.35"/>
    <row r="35201" s="62" customFormat="1" x14ac:dyDescent="0.35"/>
    <row r="35202" s="62" customFormat="1" x14ac:dyDescent="0.35"/>
    <row r="35203" s="62" customFormat="1" x14ac:dyDescent="0.35"/>
    <row r="35204" s="62" customFormat="1" x14ac:dyDescent="0.35"/>
    <row r="35205" s="62" customFormat="1" x14ac:dyDescent="0.35"/>
    <row r="35206" s="62" customFormat="1" x14ac:dyDescent="0.35"/>
    <row r="35207" s="62" customFormat="1" x14ac:dyDescent="0.35"/>
    <row r="35208" s="62" customFormat="1" x14ac:dyDescent="0.35"/>
    <row r="35209" s="62" customFormat="1" x14ac:dyDescent="0.35"/>
    <row r="35210" s="62" customFormat="1" x14ac:dyDescent="0.35"/>
    <row r="35211" s="62" customFormat="1" x14ac:dyDescent="0.35"/>
    <row r="35212" s="62" customFormat="1" x14ac:dyDescent="0.35"/>
    <row r="35213" s="62" customFormat="1" x14ac:dyDescent="0.35"/>
    <row r="35214" s="62" customFormat="1" x14ac:dyDescent="0.35"/>
    <row r="35215" s="62" customFormat="1" x14ac:dyDescent="0.35"/>
    <row r="35216" s="62" customFormat="1" x14ac:dyDescent="0.35"/>
    <row r="35217" s="62" customFormat="1" x14ac:dyDescent="0.35"/>
    <row r="35218" s="62" customFormat="1" x14ac:dyDescent="0.35"/>
    <row r="35219" s="62" customFormat="1" x14ac:dyDescent="0.35"/>
    <row r="35220" s="62" customFormat="1" x14ac:dyDescent="0.35"/>
    <row r="35221" s="62" customFormat="1" x14ac:dyDescent="0.35"/>
    <row r="35222" s="62" customFormat="1" x14ac:dyDescent="0.35"/>
    <row r="35223" s="62" customFormat="1" x14ac:dyDescent="0.35"/>
    <row r="35224" s="62" customFormat="1" x14ac:dyDescent="0.35"/>
    <row r="35225" s="62" customFormat="1" x14ac:dyDescent="0.35"/>
    <row r="35226" s="62" customFormat="1" x14ac:dyDescent="0.35"/>
    <row r="35227" s="62" customFormat="1" x14ac:dyDescent="0.35"/>
    <row r="35228" s="62" customFormat="1" x14ac:dyDescent="0.35"/>
    <row r="35229" s="62" customFormat="1" x14ac:dyDescent="0.35"/>
    <row r="35230" s="62" customFormat="1" x14ac:dyDescent="0.35"/>
    <row r="35231" s="62" customFormat="1" x14ac:dyDescent="0.35"/>
    <row r="35232" s="62" customFormat="1" x14ac:dyDescent="0.35"/>
    <row r="35233" s="62" customFormat="1" x14ac:dyDescent="0.35"/>
    <row r="35234" s="62" customFormat="1" x14ac:dyDescent="0.35"/>
    <row r="35235" s="62" customFormat="1" x14ac:dyDescent="0.35"/>
    <row r="35236" s="62" customFormat="1" x14ac:dyDescent="0.35"/>
    <row r="35237" s="62" customFormat="1" x14ac:dyDescent="0.35"/>
    <row r="35238" s="62" customFormat="1" x14ac:dyDescent="0.35"/>
    <row r="35239" s="62" customFormat="1" x14ac:dyDescent="0.35"/>
    <row r="35240" s="62" customFormat="1" x14ac:dyDescent="0.35"/>
    <row r="35241" s="62" customFormat="1" x14ac:dyDescent="0.35"/>
    <row r="35242" s="62" customFormat="1" x14ac:dyDescent="0.35"/>
    <row r="35243" s="62" customFormat="1" x14ac:dyDescent="0.35"/>
    <row r="35244" s="62" customFormat="1" x14ac:dyDescent="0.35"/>
    <row r="35245" s="62" customFormat="1" x14ac:dyDescent="0.35"/>
    <row r="35246" s="62" customFormat="1" x14ac:dyDescent="0.35"/>
    <row r="35247" s="62" customFormat="1" x14ac:dyDescent="0.35"/>
    <row r="35248" s="62" customFormat="1" x14ac:dyDescent="0.35"/>
    <row r="35249" s="62" customFormat="1" x14ac:dyDescent="0.35"/>
    <row r="35250" s="62" customFormat="1" x14ac:dyDescent="0.35"/>
    <row r="35251" s="62" customFormat="1" x14ac:dyDescent="0.35"/>
    <row r="35252" s="62" customFormat="1" x14ac:dyDescent="0.35"/>
    <row r="35253" s="62" customFormat="1" x14ac:dyDescent="0.35"/>
    <row r="35254" s="62" customFormat="1" x14ac:dyDescent="0.35"/>
    <row r="35255" s="62" customFormat="1" x14ac:dyDescent="0.35"/>
    <row r="35256" s="62" customFormat="1" x14ac:dyDescent="0.35"/>
    <row r="35257" s="62" customFormat="1" x14ac:dyDescent="0.35"/>
    <row r="35258" s="62" customFormat="1" x14ac:dyDescent="0.35"/>
    <row r="35259" s="62" customFormat="1" x14ac:dyDescent="0.35"/>
    <row r="35260" s="62" customFormat="1" x14ac:dyDescent="0.35"/>
    <row r="35261" s="62" customFormat="1" x14ac:dyDescent="0.35"/>
    <row r="35262" s="62" customFormat="1" x14ac:dyDescent="0.35"/>
    <row r="35263" s="62" customFormat="1" x14ac:dyDescent="0.35"/>
    <row r="35264" s="62" customFormat="1" x14ac:dyDescent="0.35"/>
    <row r="35265" s="62" customFormat="1" x14ac:dyDescent="0.35"/>
    <row r="35266" s="62" customFormat="1" x14ac:dyDescent="0.35"/>
    <row r="35267" s="62" customFormat="1" x14ac:dyDescent="0.35"/>
    <row r="35268" s="62" customFormat="1" x14ac:dyDescent="0.35"/>
    <row r="35269" s="62" customFormat="1" x14ac:dyDescent="0.35"/>
    <row r="35270" s="62" customFormat="1" x14ac:dyDescent="0.35"/>
    <row r="35271" s="62" customFormat="1" x14ac:dyDescent="0.35"/>
    <row r="35272" s="62" customFormat="1" x14ac:dyDescent="0.35"/>
    <row r="35273" s="62" customFormat="1" x14ac:dyDescent="0.35"/>
    <row r="35274" s="62" customFormat="1" x14ac:dyDescent="0.35"/>
    <row r="35275" s="62" customFormat="1" x14ac:dyDescent="0.35"/>
    <row r="35276" s="62" customFormat="1" x14ac:dyDescent="0.35"/>
    <row r="35277" s="62" customFormat="1" x14ac:dyDescent="0.35"/>
    <row r="35278" s="62" customFormat="1" x14ac:dyDescent="0.35"/>
    <row r="35279" s="62" customFormat="1" x14ac:dyDescent="0.35"/>
    <row r="35280" s="62" customFormat="1" x14ac:dyDescent="0.35"/>
    <row r="35281" s="62" customFormat="1" x14ac:dyDescent="0.35"/>
    <row r="35282" s="62" customFormat="1" x14ac:dyDescent="0.35"/>
    <row r="35283" s="62" customFormat="1" x14ac:dyDescent="0.35"/>
    <row r="35284" s="62" customFormat="1" x14ac:dyDescent="0.35"/>
    <row r="35285" s="62" customFormat="1" x14ac:dyDescent="0.35"/>
    <row r="35286" s="62" customFormat="1" x14ac:dyDescent="0.35"/>
    <row r="35287" s="62" customFormat="1" x14ac:dyDescent="0.35"/>
    <row r="35288" s="62" customFormat="1" x14ac:dyDescent="0.35"/>
    <row r="35289" s="62" customFormat="1" x14ac:dyDescent="0.35"/>
    <row r="35290" s="62" customFormat="1" x14ac:dyDescent="0.35"/>
    <row r="35291" s="62" customFormat="1" x14ac:dyDescent="0.35"/>
    <row r="35292" s="62" customFormat="1" x14ac:dyDescent="0.35"/>
    <row r="35293" s="62" customFormat="1" x14ac:dyDescent="0.35"/>
    <row r="35294" s="62" customFormat="1" x14ac:dyDescent="0.35"/>
    <row r="35295" s="62" customFormat="1" x14ac:dyDescent="0.35"/>
    <row r="35296" s="62" customFormat="1" x14ac:dyDescent="0.35"/>
    <row r="35297" s="62" customFormat="1" x14ac:dyDescent="0.35"/>
    <row r="35298" s="62" customFormat="1" x14ac:dyDescent="0.35"/>
    <row r="35299" s="62" customFormat="1" x14ac:dyDescent="0.35"/>
    <row r="35300" s="62" customFormat="1" x14ac:dyDescent="0.35"/>
    <row r="35301" s="62" customFormat="1" x14ac:dyDescent="0.35"/>
    <row r="35302" s="62" customFormat="1" x14ac:dyDescent="0.35"/>
    <row r="35303" s="62" customFormat="1" x14ac:dyDescent="0.35"/>
    <row r="35304" s="62" customFormat="1" x14ac:dyDescent="0.35"/>
    <row r="35305" s="62" customFormat="1" x14ac:dyDescent="0.35"/>
    <row r="35306" s="62" customFormat="1" x14ac:dyDescent="0.35"/>
    <row r="35307" s="62" customFormat="1" x14ac:dyDescent="0.35"/>
    <row r="35308" s="62" customFormat="1" x14ac:dyDescent="0.35"/>
    <row r="35309" s="62" customFormat="1" x14ac:dyDescent="0.35"/>
    <row r="35310" s="62" customFormat="1" x14ac:dyDescent="0.35"/>
    <row r="35311" s="62" customFormat="1" x14ac:dyDescent="0.35"/>
    <row r="35312" s="62" customFormat="1" x14ac:dyDescent="0.35"/>
    <row r="35313" s="62" customFormat="1" x14ac:dyDescent="0.35"/>
    <row r="35314" s="62" customFormat="1" x14ac:dyDescent="0.35"/>
    <row r="35315" s="62" customFormat="1" x14ac:dyDescent="0.35"/>
    <row r="35316" s="62" customFormat="1" x14ac:dyDescent="0.35"/>
    <row r="35317" s="62" customFormat="1" x14ac:dyDescent="0.35"/>
    <row r="35318" s="62" customFormat="1" x14ac:dyDescent="0.35"/>
    <row r="35319" s="62" customFormat="1" x14ac:dyDescent="0.35"/>
    <row r="35320" s="62" customFormat="1" x14ac:dyDescent="0.35"/>
    <row r="35321" s="62" customFormat="1" x14ac:dyDescent="0.35"/>
    <row r="35322" s="62" customFormat="1" x14ac:dyDescent="0.35"/>
    <row r="35323" s="62" customFormat="1" x14ac:dyDescent="0.35"/>
    <row r="35324" s="62" customFormat="1" x14ac:dyDescent="0.35"/>
    <row r="35325" s="62" customFormat="1" x14ac:dyDescent="0.35"/>
    <row r="35326" s="62" customFormat="1" x14ac:dyDescent="0.35"/>
    <row r="35327" s="62" customFormat="1" x14ac:dyDescent="0.35"/>
    <row r="35328" s="62" customFormat="1" x14ac:dyDescent="0.35"/>
    <row r="35329" s="62" customFormat="1" x14ac:dyDescent="0.35"/>
    <row r="35330" s="62" customFormat="1" x14ac:dyDescent="0.35"/>
    <row r="35331" s="62" customFormat="1" x14ac:dyDescent="0.35"/>
    <row r="35332" s="62" customFormat="1" x14ac:dyDescent="0.35"/>
    <row r="35333" s="62" customFormat="1" x14ac:dyDescent="0.35"/>
    <row r="35334" s="62" customFormat="1" x14ac:dyDescent="0.35"/>
    <row r="35335" s="62" customFormat="1" x14ac:dyDescent="0.35"/>
    <row r="35336" s="62" customFormat="1" x14ac:dyDescent="0.35"/>
    <row r="35337" s="62" customFormat="1" x14ac:dyDescent="0.35"/>
    <row r="35338" s="62" customFormat="1" x14ac:dyDescent="0.35"/>
    <row r="35339" s="62" customFormat="1" x14ac:dyDescent="0.35"/>
    <row r="35340" s="62" customFormat="1" x14ac:dyDescent="0.35"/>
    <row r="35341" s="62" customFormat="1" x14ac:dyDescent="0.35"/>
    <row r="35342" s="62" customFormat="1" x14ac:dyDescent="0.35"/>
    <row r="35343" s="62" customFormat="1" x14ac:dyDescent="0.35"/>
    <row r="35344" s="62" customFormat="1" x14ac:dyDescent="0.35"/>
    <row r="35345" s="62" customFormat="1" x14ac:dyDescent="0.35"/>
    <row r="35346" s="62" customFormat="1" x14ac:dyDescent="0.35"/>
    <row r="35347" s="62" customFormat="1" x14ac:dyDescent="0.35"/>
    <row r="35348" s="62" customFormat="1" x14ac:dyDescent="0.35"/>
    <row r="35349" s="62" customFormat="1" x14ac:dyDescent="0.35"/>
    <row r="35350" s="62" customFormat="1" x14ac:dyDescent="0.35"/>
    <row r="35351" s="62" customFormat="1" x14ac:dyDescent="0.35"/>
    <row r="35352" s="62" customFormat="1" x14ac:dyDescent="0.35"/>
    <row r="35353" s="62" customFormat="1" x14ac:dyDescent="0.35"/>
    <row r="35354" s="62" customFormat="1" x14ac:dyDescent="0.35"/>
    <row r="35355" s="62" customFormat="1" x14ac:dyDescent="0.35"/>
    <row r="35356" s="62" customFormat="1" x14ac:dyDescent="0.35"/>
    <row r="35357" s="62" customFormat="1" x14ac:dyDescent="0.35"/>
    <row r="35358" s="62" customFormat="1" x14ac:dyDescent="0.35"/>
    <row r="35359" s="62" customFormat="1" x14ac:dyDescent="0.35"/>
    <row r="35360" s="62" customFormat="1" x14ac:dyDescent="0.35"/>
    <row r="35361" s="62" customFormat="1" x14ac:dyDescent="0.35"/>
    <row r="35362" s="62" customFormat="1" x14ac:dyDescent="0.35"/>
    <row r="35363" s="62" customFormat="1" x14ac:dyDescent="0.35"/>
    <row r="35364" s="62" customFormat="1" x14ac:dyDescent="0.35"/>
    <row r="35365" s="62" customFormat="1" x14ac:dyDescent="0.35"/>
    <row r="35366" s="62" customFormat="1" x14ac:dyDescent="0.35"/>
    <row r="35367" s="62" customFormat="1" x14ac:dyDescent="0.35"/>
    <row r="35368" s="62" customFormat="1" x14ac:dyDescent="0.35"/>
    <row r="35369" s="62" customFormat="1" x14ac:dyDescent="0.35"/>
    <row r="35370" s="62" customFormat="1" x14ac:dyDescent="0.35"/>
    <row r="35371" s="62" customFormat="1" x14ac:dyDescent="0.35"/>
    <row r="35372" s="62" customFormat="1" x14ac:dyDescent="0.35"/>
    <row r="35373" s="62" customFormat="1" x14ac:dyDescent="0.35"/>
    <row r="35374" s="62" customFormat="1" x14ac:dyDescent="0.35"/>
    <row r="35375" s="62" customFormat="1" x14ac:dyDescent="0.35"/>
    <row r="35376" s="62" customFormat="1" x14ac:dyDescent="0.35"/>
    <row r="35377" s="62" customFormat="1" x14ac:dyDescent="0.35"/>
    <row r="35378" s="62" customFormat="1" x14ac:dyDescent="0.35"/>
    <row r="35379" s="62" customFormat="1" x14ac:dyDescent="0.35"/>
    <row r="35380" s="62" customFormat="1" x14ac:dyDescent="0.35"/>
    <row r="35381" s="62" customFormat="1" x14ac:dyDescent="0.35"/>
    <row r="35382" s="62" customFormat="1" x14ac:dyDescent="0.35"/>
    <row r="35383" s="62" customFormat="1" x14ac:dyDescent="0.35"/>
    <row r="35384" s="62" customFormat="1" x14ac:dyDescent="0.35"/>
    <row r="35385" s="62" customFormat="1" x14ac:dyDescent="0.35"/>
    <row r="35386" s="62" customFormat="1" x14ac:dyDescent="0.35"/>
    <row r="35387" s="62" customFormat="1" x14ac:dyDescent="0.35"/>
    <row r="35388" s="62" customFormat="1" x14ac:dyDescent="0.35"/>
    <row r="35389" s="62" customFormat="1" x14ac:dyDescent="0.35"/>
    <row r="35390" s="62" customFormat="1" x14ac:dyDescent="0.35"/>
    <row r="35391" s="62" customFormat="1" x14ac:dyDescent="0.35"/>
    <row r="35392" s="62" customFormat="1" x14ac:dyDescent="0.35"/>
    <row r="35393" s="62" customFormat="1" x14ac:dyDescent="0.35"/>
    <row r="35394" s="62" customFormat="1" x14ac:dyDescent="0.35"/>
    <row r="35395" s="62" customFormat="1" x14ac:dyDescent="0.35"/>
    <row r="35396" s="62" customFormat="1" x14ac:dyDescent="0.35"/>
    <row r="35397" s="62" customFormat="1" x14ac:dyDescent="0.35"/>
    <row r="35398" s="62" customFormat="1" x14ac:dyDescent="0.35"/>
    <row r="35399" s="62" customFormat="1" x14ac:dyDescent="0.35"/>
    <row r="35400" s="62" customFormat="1" x14ac:dyDescent="0.35"/>
    <row r="35401" s="62" customFormat="1" x14ac:dyDescent="0.35"/>
    <row r="35402" s="62" customFormat="1" x14ac:dyDescent="0.35"/>
    <row r="35403" s="62" customFormat="1" x14ac:dyDescent="0.35"/>
    <row r="35404" s="62" customFormat="1" x14ac:dyDescent="0.35"/>
    <row r="35405" s="62" customFormat="1" x14ac:dyDescent="0.35"/>
    <row r="35406" s="62" customFormat="1" x14ac:dyDescent="0.35"/>
    <row r="35407" s="62" customFormat="1" x14ac:dyDescent="0.35"/>
    <row r="35408" s="62" customFormat="1" x14ac:dyDescent="0.35"/>
    <row r="35409" s="62" customFormat="1" x14ac:dyDescent="0.35"/>
    <row r="35410" s="62" customFormat="1" x14ac:dyDescent="0.35"/>
    <row r="35411" s="62" customFormat="1" x14ac:dyDescent="0.35"/>
    <row r="35412" s="62" customFormat="1" x14ac:dyDescent="0.35"/>
    <row r="35413" s="62" customFormat="1" x14ac:dyDescent="0.35"/>
    <row r="35414" s="62" customFormat="1" x14ac:dyDescent="0.35"/>
    <row r="35415" s="62" customFormat="1" x14ac:dyDescent="0.35"/>
    <row r="35416" s="62" customFormat="1" x14ac:dyDescent="0.35"/>
    <row r="35417" s="62" customFormat="1" x14ac:dyDescent="0.35"/>
    <row r="35418" s="62" customFormat="1" x14ac:dyDescent="0.35"/>
    <row r="35419" s="62" customFormat="1" x14ac:dyDescent="0.35"/>
    <row r="35420" s="62" customFormat="1" x14ac:dyDescent="0.35"/>
    <row r="35421" s="62" customFormat="1" x14ac:dyDescent="0.35"/>
    <row r="35422" s="62" customFormat="1" x14ac:dyDescent="0.35"/>
    <row r="35423" s="62" customFormat="1" x14ac:dyDescent="0.35"/>
    <row r="35424" s="62" customFormat="1" x14ac:dyDescent="0.35"/>
    <row r="35425" s="62" customFormat="1" x14ac:dyDescent="0.35"/>
    <row r="35426" s="62" customFormat="1" x14ac:dyDescent="0.35"/>
    <row r="35427" s="62" customFormat="1" x14ac:dyDescent="0.35"/>
    <row r="35428" s="62" customFormat="1" x14ac:dyDescent="0.35"/>
    <row r="35429" s="62" customFormat="1" x14ac:dyDescent="0.35"/>
    <row r="35430" s="62" customFormat="1" x14ac:dyDescent="0.35"/>
    <row r="35431" s="62" customFormat="1" x14ac:dyDescent="0.35"/>
    <row r="35432" s="62" customFormat="1" x14ac:dyDescent="0.35"/>
    <row r="35433" s="62" customFormat="1" x14ac:dyDescent="0.35"/>
    <row r="35434" s="62" customFormat="1" x14ac:dyDescent="0.35"/>
    <row r="35435" s="62" customFormat="1" x14ac:dyDescent="0.35"/>
    <row r="35436" s="62" customFormat="1" x14ac:dyDescent="0.35"/>
    <row r="35437" s="62" customFormat="1" x14ac:dyDescent="0.35"/>
    <row r="35438" s="62" customFormat="1" x14ac:dyDescent="0.35"/>
    <row r="35439" s="62" customFormat="1" x14ac:dyDescent="0.35"/>
    <row r="35440" s="62" customFormat="1" x14ac:dyDescent="0.35"/>
    <row r="35441" s="62" customFormat="1" x14ac:dyDescent="0.35"/>
    <row r="35442" s="62" customFormat="1" x14ac:dyDescent="0.35"/>
    <row r="35443" s="62" customFormat="1" x14ac:dyDescent="0.35"/>
    <row r="35444" s="62" customFormat="1" x14ac:dyDescent="0.35"/>
    <row r="35445" s="62" customFormat="1" x14ac:dyDescent="0.35"/>
    <row r="35446" s="62" customFormat="1" x14ac:dyDescent="0.35"/>
    <row r="35447" s="62" customFormat="1" x14ac:dyDescent="0.35"/>
    <row r="35448" s="62" customFormat="1" x14ac:dyDescent="0.35"/>
    <row r="35449" s="62" customFormat="1" x14ac:dyDescent="0.35"/>
    <row r="35450" s="62" customFormat="1" x14ac:dyDescent="0.35"/>
    <row r="35451" s="62" customFormat="1" x14ac:dyDescent="0.35"/>
    <row r="35452" s="62" customFormat="1" x14ac:dyDescent="0.35"/>
    <row r="35453" s="62" customFormat="1" x14ac:dyDescent="0.35"/>
    <row r="35454" s="62" customFormat="1" x14ac:dyDescent="0.35"/>
    <row r="35455" s="62" customFormat="1" x14ac:dyDescent="0.35"/>
    <row r="35456" s="62" customFormat="1" x14ac:dyDescent="0.35"/>
    <row r="35457" s="62" customFormat="1" x14ac:dyDescent="0.35"/>
    <row r="35458" s="62" customFormat="1" x14ac:dyDescent="0.35"/>
    <row r="35459" s="62" customFormat="1" x14ac:dyDescent="0.35"/>
    <row r="35460" s="62" customFormat="1" x14ac:dyDescent="0.35"/>
    <row r="35461" s="62" customFormat="1" x14ac:dyDescent="0.35"/>
    <row r="35462" s="62" customFormat="1" x14ac:dyDescent="0.35"/>
    <row r="35463" s="62" customFormat="1" x14ac:dyDescent="0.35"/>
    <row r="35464" s="62" customFormat="1" x14ac:dyDescent="0.35"/>
    <row r="35465" s="62" customFormat="1" x14ac:dyDescent="0.35"/>
    <row r="35466" s="62" customFormat="1" x14ac:dyDescent="0.35"/>
    <row r="35467" s="62" customFormat="1" x14ac:dyDescent="0.35"/>
    <row r="35468" s="62" customFormat="1" x14ac:dyDescent="0.35"/>
    <row r="35469" s="62" customFormat="1" x14ac:dyDescent="0.35"/>
    <row r="35470" s="62" customFormat="1" x14ac:dyDescent="0.35"/>
    <row r="35471" s="62" customFormat="1" x14ac:dyDescent="0.35"/>
    <row r="35472" s="62" customFormat="1" x14ac:dyDescent="0.35"/>
    <row r="35473" s="62" customFormat="1" x14ac:dyDescent="0.35"/>
    <row r="35474" s="62" customFormat="1" x14ac:dyDescent="0.35"/>
    <row r="35475" s="62" customFormat="1" x14ac:dyDescent="0.35"/>
    <row r="35476" s="62" customFormat="1" x14ac:dyDescent="0.35"/>
    <row r="35477" s="62" customFormat="1" x14ac:dyDescent="0.35"/>
    <row r="35478" s="62" customFormat="1" x14ac:dyDescent="0.35"/>
    <row r="35479" s="62" customFormat="1" x14ac:dyDescent="0.35"/>
    <row r="35480" s="62" customFormat="1" x14ac:dyDescent="0.35"/>
    <row r="35481" s="62" customFormat="1" x14ac:dyDescent="0.35"/>
    <row r="35482" s="62" customFormat="1" x14ac:dyDescent="0.35"/>
    <row r="35483" s="62" customFormat="1" x14ac:dyDescent="0.35"/>
    <row r="35484" s="62" customFormat="1" x14ac:dyDescent="0.35"/>
    <row r="35485" s="62" customFormat="1" x14ac:dyDescent="0.35"/>
    <row r="35486" s="62" customFormat="1" x14ac:dyDescent="0.35"/>
    <row r="35487" s="62" customFormat="1" x14ac:dyDescent="0.35"/>
    <row r="35488" s="62" customFormat="1" x14ac:dyDescent="0.35"/>
    <row r="35489" s="62" customFormat="1" x14ac:dyDescent="0.35"/>
    <row r="35490" s="62" customFormat="1" x14ac:dyDescent="0.35"/>
    <row r="35491" s="62" customFormat="1" x14ac:dyDescent="0.35"/>
    <row r="35492" s="62" customFormat="1" x14ac:dyDescent="0.35"/>
    <row r="35493" s="62" customFormat="1" x14ac:dyDescent="0.35"/>
    <row r="35494" s="62" customFormat="1" x14ac:dyDescent="0.35"/>
    <row r="35495" s="62" customFormat="1" x14ac:dyDescent="0.35"/>
    <row r="35496" s="62" customFormat="1" x14ac:dyDescent="0.35"/>
    <row r="35497" s="62" customFormat="1" x14ac:dyDescent="0.35"/>
    <row r="35498" s="62" customFormat="1" x14ac:dyDescent="0.35"/>
    <row r="35499" s="62" customFormat="1" x14ac:dyDescent="0.35"/>
    <row r="35500" s="62" customFormat="1" x14ac:dyDescent="0.35"/>
    <row r="35501" s="62" customFormat="1" x14ac:dyDescent="0.35"/>
    <row r="35502" s="62" customFormat="1" x14ac:dyDescent="0.35"/>
    <row r="35503" s="62" customFormat="1" x14ac:dyDescent="0.35"/>
    <row r="35504" s="62" customFormat="1" x14ac:dyDescent="0.35"/>
    <row r="35505" s="62" customFormat="1" x14ac:dyDescent="0.35"/>
    <row r="35506" s="62" customFormat="1" x14ac:dyDescent="0.35"/>
    <row r="35507" s="62" customFormat="1" x14ac:dyDescent="0.35"/>
    <row r="35508" s="62" customFormat="1" x14ac:dyDescent="0.35"/>
    <row r="35509" s="62" customFormat="1" x14ac:dyDescent="0.35"/>
    <row r="35510" s="62" customFormat="1" x14ac:dyDescent="0.35"/>
    <row r="35511" s="62" customFormat="1" x14ac:dyDescent="0.35"/>
    <row r="35512" s="62" customFormat="1" x14ac:dyDescent="0.35"/>
    <row r="35513" s="62" customFormat="1" x14ac:dyDescent="0.35"/>
    <row r="35514" s="62" customFormat="1" x14ac:dyDescent="0.35"/>
    <row r="35515" s="62" customFormat="1" x14ac:dyDescent="0.35"/>
    <row r="35516" s="62" customFormat="1" x14ac:dyDescent="0.35"/>
    <row r="35517" s="62" customFormat="1" x14ac:dyDescent="0.35"/>
    <row r="35518" s="62" customFormat="1" x14ac:dyDescent="0.35"/>
    <row r="35519" s="62" customFormat="1" x14ac:dyDescent="0.35"/>
    <row r="35520" s="62" customFormat="1" x14ac:dyDescent="0.35"/>
    <row r="35521" s="62" customFormat="1" x14ac:dyDescent="0.35"/>
    <row r="35522" s="62" customFormat="1" x14ac:dyDescent="0.35"/>
    <row r="35523" s="62" customFormat="1" x14ac:dyDescent="0.35"/>
    <row r="35524" s="62" customFormat="1" x14ac:dyDescent="0.35"/>
    <row r="35525" s="62" customFormat="1" x14ac:dyDescent="0.35"/>
    <row r="35526" s="62" customFormat="1" x14ac:dyDescent="0.35"/>
    <row r="35527" s="62" customFormat="1" x14ac:dyDescent="0.35"/>
    <row r="35528" s="62" customFormat="1" x14ac:dyDescent="0.35"/>
    <row r="35529" s="62" customFormat="1" x14ac:dyDescent="0.35"/>
    <row r="35530" s="62" customFormat="1" x14ac:dyDescent="0.35"/>
    <row r="35531" s="62" customFormat="1" x14ac:dyDescent="0.35"/>
    <row r="35532" s="62" customFormat="1" x14ac:dyDescent="0.35"/>
    <row r="35533" s="62" customFormat="1" x14ac:dyDescent="0.35"/>
    <row r="35534" s="62" customFormat="1" x14ac:dyDescent="0.35"/>
    <row r="35535" s="62" customFormat="1" x14ac:dyDescent="0.35"/>
    <row r="35536" s="62" customFormat="1" x14ac:dyDescent="0.35"/>
    <row r="35537" s="62" customFormat="1" x14ac:dyDescent="0.35"/>
    <row r="35538" s="62" customFormat="1" x14ac:dyDescent="0.35"/>
    <row r="35539" s="62" customFormat="1" x14ac:dyDescent="0.35"/>
    <row r="35540" s="62" customFormat="1" x14ac:dyDescent="0.35"/>
    <row r="35541" s="62" customFormat="1" x14ac:dyDescent="0.35"/>
    <row r="35542" s="62" customFormat="1" x14ac:dyDescent="0.35"/>
    <row r="35543" s="62" customFormat="1" x14ac:dyDescent="0.35"/>
    <row r="35544" s="62" customFormat="1" x14ac:dyDescent="0.35"/>
    <row r="35545" s="62" customFormat="1" x14ac:dyDescent="0.35"/>
    <row r="35546" s="62" customFormat="1" x14ac:dyDescent="0.35"/>
    <row r="35547" s="62" customFormat="1" x14ac:dyDescent="0.35"/>
    <row r="35548" s="62" customFormat="1" x14ac:dyDescent="0.35"/>
    <row r="35549" s="62" customFormat="1" x14ac:dyDescent="0.35"/>
    <row r="35550" s="62" customFormat="1" x14ac:dyDescent="0.35"/>
    <row r="35551" s="62" customFormat="1" x14ac:dyDescent="0.35"/>
    <row r="35552" s="62" customFormat="1" x14ac:dyDescent="0.35"/>
    <row r="35553" s="62" customFormat="1" x14ac:dyDescent="0.35"/>
    <row r="35554" s="62" customFormat="1" x14ac:dyDescent="0.35"/>
    <row r="35555" s="62" customFormat="1" x14ac:dyDescent="0.35"/>
    <row r="35556" s="62" customFormat="1" x14ac:dyDescent="0.35"/>
    <row r="35557" s="62" customFormat="1" x14ac:dyDescent="0.35"/>
    <row r="35558" s="62" customFormat="1" x14ac:dyDescent="0.35"/>
    <row r="35559" s="62" customFormat="1" x14ac:dyDescent="0.35"/>
    <row r="35560" s="62" customFormat="1" x14ac:dyDescent="0.35"/>
    <row r="35561" s="62" customFormat="1" x14ac:dyDescent="0.35"/>
    <row r="35562" s="62" customFormat="1" x14ac:dyDescent="0.35"/>
    <row r="35563" s="62" customFormat="1" x14ac:dyDescent="0.35"/>
    <row r="35564" s="62" customFormat="1" x14ac:dyDescent="0.35"/>
    <row r="35565" s="62" customFormat="1" x14ac:dyDescent="0.35"/>
    <row r="35566" s="62" customFormat="1" x14ac:dyDescent="0.35"/>
    <row r="35567" s="62" customFormat="1" x14ac:dyDescent="0.35"/>
    <row r="35568" s="62" customFormat="1" x14ac:dyDescent="0.35"/>
    <row r="35569" s="62" customFormat="1" x14ac:dyDescent="0.35"/>
    <row r="35570" s="62" customFormat="1" x14ac:dyDescent="0.35"/>
    <row r="35571" s="62" customFormat="1" x14ac:dyDescent="0.35"/>
    <row r="35572" s="62" customFormat="1" x14ac:dyDescent="0.35"/>
    <row r="35573" s="62" customFormat="1" x14ac:dyDescent="0.35"/>
    <row r="35574" s="62" customFormat="1" x14ac:dyDescent="0.35"/>
    <row r="35575" s="62" customFormat="1" x14ac:dyDescent="0.35"/>
    <row r="35576" s="62" customFormat="1" x14ac:dyDescent="0.35"/>
    <row r="35577" s="62" customFormat="1" x14ac:dyDescent="0.35"/>
    <row r="35578" s="62" customFormat="1" x14ac:dyDescent="0.35"/>
    <row r="35579" s="62" customFormat="1" x14ac:dyDescent="0.35"/>
    <row r="35580" s="62" customFormat="1" x14ac:dyDescent="0.35"/>
    <row r="35581" s="62" customFormat="1" x14ac:dyDescent="0.35"/>
    <row r="35582" s="62" customFormat="1" x14ac:dyDescent="0.35"/>
    <row r="35583" s="62" customFormat="1" x14ac:dyDescent="0.35"/>
    <row r="35584" s="62" customFormat="1" x14ac:dyDescent="0.35"/>
    <row r="35585" s="62" customFormat="1" x14ac:dyDescent="0.35"/>
    <row r="35586" s="62" customFormat="1" x14ac:dyDescent="0.35"/>
    <row r="35587" s="62" customFormat="1" x14ac:dyDescent="0.35"/>
    <row r="35588" s="62" customFormat="1" x14ac:dyDescent="0.35"/>
    <row r="35589" s="62" customFormat="1" x14ac:dyDescent="0.35"/>
    <row r="35590" s="62" customFormat="1" x14ac:dyDescent="0.35"/>
    <row r="35591" s="62" customFormat="1" x14ac:dyDescent="0.35"/>
    <row r="35592" s="62" customFormat="1" x14ac:dyDescent="0.35"/>
    <row r="35593" s="62" customFormat="1" x14ac:dyDescent="0.35"/>
    <row r="35594" s="62" customFormat="1" x14ac:dyDescent="0.35"/>
    <row r="35595" s="62" customFormat="1" x14ac:dyDescent="0.35"/>
    <row r="35596" s="62" customFormat="1" x14ac:dyDescent="0.35"/>
    <row r="35597" s="62" customFormat="1" x14ac:dyDescent="0.35"/>
    <row r="35598" s="62" customFormat="1" x14ac:dyDescent="0.35"/>
    <row r="35599" s="62" customFormat="1" x14ac:dyDescent="0.35"/>
    <row r="35600" s="62" customFormat="1" x14ac:dyDescent="0.35"/>
    <row r="35601" s="62" customFormat="1" x14ac:dyDescent="0.35"/>
    <row r="35602" s="62" customFormat="1" x14ac:dyDescent="0.35"/>
    <row r="35603" s="62" customFormat="1" x14ac:dyDescent="0.35"/>
    <row r="35604" s="62" customFormat="1" x14ac:dyDescent="0.35"/>
    <row r="35605" s="62" customFormat="1" x14ac:dyDescent="0.35"/>
    <row r="35606" s="62" customFormat="1" x14ac:dyDescent="0.35"/>
    <row r="35607" s="62" customFormat="1" x14ac:dyDescent="0.35"/>
    <row r="35608" s="62" customFormat="1" x14ac:dyDescent="0.35"/>
    <row r="35609" s="62" customFormat="1" x14ac:dyDescent="0.35"/>
    <row r="35610" s="62" customFormat="1" x14ac:dyDescent="0.35"/>
    <row r="35611" s="62" customFormat="1" x14ac:dyDescent="0.35"/>
    <row r="35612" s="62" customFormat="1" x14ac:dyDescent="0.35"/>
    <row r="35613" s="62" customFormat="1" x14ac:dyDescent="0.35"/>
    <row r="35614" s="62" customFormat="1" x14ac:dyDescent="0.35"/>
    <row r="35615" s="62" customFormat="1" x14ac:dyDescent="0.35"/>
    <row r="35616" s="62" customFormat="1" x14ac:dyDescent="0.35"/>
    <row r="35617" s="62" customFormat="1" x14ac:dyDescent="0.35"/>
    <row r="35618" s="62" customFormat="1" x14ac:dyDescent="0.35"/>
    <row r="35619" s="62" customFormat="1" x14ac:dyDescent="0.35"/>
    <row r="35620" s="62" customFormat="1" x14ac:dyDescent="0.35"/>
    <row r="35621" s="62" customFormat="1" x14ac:dyDescent="0.35"/>
    <row r="35622" s="62" customFormat="1" x14ac:dyDescent="0.35"/>
    <row r="35623" s="62" customFormat="1" x14ac:dyDescent="0.35"/>
    <row r="35624" s="62" customFormat="1" x14ac:dyDescent="0.35"/>
    <row r="35625" s="62" customFormat="1" x14ac:dyDescent="0.35"/>
    <row r="35626" s="62" customFormat="1" x14ac:dyDescent="0.35"/>
    <row r="35627" s="62" customFormat="1" x14ac:dyDescent="0.35"/>
    <row r="35628" s="62" customFormat="1" x14ac:dyDescent="0.35"/>
    <row r="35629" s="62" customFormat="1" x14ac:dyDescent="0.35"/>
    <row r="35630" s="62" customFormat="1" x14ac:dyDescent="0.35"/>
    <row r="35631" s="62" customFormat="1" x14ac:dyDescent="0.35"/>
    <row r="35632" s="62" customFormat="1" x14ac:dyDescent="0.35"/>
    <row r="35633" s="62" customFormat="1" x14ac:dyDescent="0.35"/>
    <row r="35634" s="62" customFormat="1" x14ac:dyDescent="0.35"/>
    <row r="35635" s="62" customFormat="1" x14ac:dyDescent="0.35"/>
    <row r="35636" s="62" customFormat="1" x14ac:dyDescent="0.35"/>
    <row r="35637" s="62" customFormat="1" x14ac:dyDescent="0.35"/>
    <row r="35638" s="62" customFormat="1" x14ac:dyDescent="0.35"/>
    <row r="35639" s="62" customFormat="1" x14ac:dyDescent="0.35"/>
    <row r="35640" s="62" customFormat="1" x14ac:dyDescent="0.35"/>
    <row r="35641" s="62" customFormat="1" x14ac:dyDescent="0.35"/>
    <row r="35642" s="62" customFormat="1" x14ac:dyDescent="0.35"/>
    <row r="35643" s="62" customFormat="1" x14ac:dyDescent="0.35"/>
    <row r="35644" s="62" customFormat="1" x14ac:dyDescent="0.35"/>
    <row r="35645" s="62" customFormat="1" x14ac:dyDescent="0.35"/>
    <row r="35646" s="62" customFormat="1" x14ac:dyDescent="0.35"/>
    <row r="35647" s="62" customFormat="1" x14ac:dyDescent="0.35"/>
    <row r="35648" s="62" customFormat="1" x14ac:dyDescent="0.35"/>
    <row r="35649" s="62" customFormat="1" x14ac:dyDescent="0.35"/>
    <row r="35650" s="62" customFormat="1" x14ac:dyDescent="0.35"/>
    <row r="35651" s="62" customFormat="1" x14ac:dyDescent="0.35"/>
    <row r="35652" s="62" customFormat="1" x14ac:dyDescent="0.35"/>
    <row r="35653" s="62" customFormat="1" x14ac:dyDescent="0.35"/>
    <row r="35654" s="62" customFormat="1" x14ac:dyDescent="0.35"/>
    <row r="35655" s="62" customFormat="1" x14ac:dyDescent="0.35"/>
    <row r="35656" s="62" customFormat="1" x14ac:dyDescent="0.35"/>
    <row r="35657" s="62" customFormat="1" x14ac:dyDescent="0.35"/>
    <row r="35658" s="62" customFormat="1" x14ac:dyDescent="0.35"/>
    <row r="35659" s="62" customFormat="1" x14ac:dyDescent="0.35"/>
    <row r="35660" s="62" customFormat="1" x14ac:dyDescent="0.35"/>
    <row r="35661" s="62" customFormat="1" x14ac:dyDescent="0.35"/>
    <row r="35662" s="62" customFormat="1" x14ac:dyDescent="0.35"/>
    <row r="35663" s="62" customFormat="1" x14ac:dyDescent="0.35"/>
    <row r="35664" s="62" customFormat="1" x14ac:dyDescent="0.35"/>
    <row r="35665" s="62" customFormat="1" x14ac:dyDescent="0.35"/>
    <row r="35666" s="62" customFormat="1" x14ac:dyDescent="0.35"/>
    <row r="35667" s="62" customFormat="1" x14ac:dyDescent="0.35"/>
    <row r="35668" s="62" customFormat="1" x14ac:dyDescent="0.35"/>
    <row r="35669" s="62" customFormat="1" x14ac:dyDescent="0.35"/>
    <row r="35670" s="62" customFormat="1" x14ac:dyDescent="0.35"/>
    <row r="35671" s="62" customFormat="1" x14ac:dyDescent="0.35"/>
    <row r="35672" s="62" customFormat="1" x14ac:dyDescent="0.35"/>
    <row r="35673" s="62" customFormat="1" x14ac:dyDescent="0.35"/>
    <row r="35674" s="62" customFormat="1" x14ac:dyDescent="0.35"/>
    <row r="35675" s="62" customFormat="1" x14ac:dyDescent="0.35"/>
    <row r="35676" s="62" customFormat="1" x14ac:dyDescent="0.35"/>
    <row r="35677" s="62" customFormat="1" x14ac:dyDescent="0.35"/>
    <row r="35678" s="62" customFormat="1" x14ac:dyDescent="0.35"/>
    <row r="35679" s="62" customFormat="1" x14ac:dyDescent="0.35"/>
    <row r="35680" s="62" customFormat="1" x14ac:dyDescent="0.35"/>
    <row r="35681" s="62" customFormat="1" x14ac:dyDescent="0.35"/>
    <row r="35682" s="62" customFormat="1" x14ac:dyDescent="0.35"/>
    <row r="35683" s="62" customFormat="1" x14ac:dyDescent="0.35"/>
    <row r="35684" s="62" customFormat="1" x14ac:dyDescent="0.35"/>
    <row r="35685" s="62" customFormat="1" x14ac:dyDescent="0.35"/>
    <row r="35686" s="62" customFormat="1" x14ac:dyDescent="0.35"/>
    <row r="35687" s="62" customFormat="1" x14ac:dyDescent="0.35"/>
    <row r="35688" s="62" customFormat="1" x14ac:dyDescent="0.35"/>
    <row r="35689" s="62" customFormat="1" x14ac:dyDescent="0.35"/>
    <row r="35690" s="62" customFormat="1" x14ac:dyDescent="0.35"/>
    <row r="35691" s="62" customFormat="1" x14ac:dyDescent="0.35"/>
    <row r="35692" s="62" customFormat="1" x14ac:dyDescent="0.35"/>
    <row r="35693" s="62" customFormat="1" x14ac:dyDescent="0.35"/>
    <row r="35694" s="62" customFormat="1" x14ac:dyDescent="0.35"/>
    <row r="35695" s="62" customFormat="1" x14ac:dyDescent="0.35"/>
    <row r="35696" s="62" customFormat="1" x14ac:dyDescent="0.35"/>
    <row r="35697" s="62" customFormat="1" x14ac:dyDescent="0.35"/>
    <row r="35698" s="62" customFormat="1" x14ac:dyDescent="0.35"/>
    <row r="35699" s="62" customFormat="1" x14ac:dyDescent="0.35"/>
    <row r="35700" s="62" customFormat="1" x14ac:dyDescent="0.35"/>
    <row r="35701" s="62" customFormat="1" x14ac:dyDescent="0.35"/>
    <row r="35702" s="62" customFormat="1" x14ac:dyDescent="0.35"/>
    <row r="35703" s="62" customFormat="1" x14ac:dyDescent="0.35"/>
    <row r="35704" s="62" customFormat="1" x14ac:dyDescent="0.35"/>
    <row r="35705" s="62" customFormat="1" x14ac:dyDescent="0.35"/>
    <row r="35706" s="62" customFormat="1" x14ac:dyDescent="0.35"/>
    <row r="35707" s="62" customFormat="1" x14ac:dyDescent="0.35"/>
    <row r="35708" s="62" customFormat="1" x14ac:dyDescent="0.35"/>
    <row r="35709" s="62" customFormat="1" x14ac:dyDescent="0.35"/>
    <row r="35710" s="62" customFormat="1" x14ac:dyDescent="0.35"/>
    <row r="35711" s="62" customFormat="1" x14ac:dyDescent="0.35"/>
    <row r="35712" s="62" customFormat="1" x14ac:dyDescent="0.35"/>
    <row r="35713" s="62" customFormat="1" x14ac:dyDescent="0.35"/>
    <row r="35714" s="62" customFormat="1" x14ac:dyDescent="0.35"/>
    <row r="35715" s="62" customFormat="1" x14ac:dyDescent="0.35"/>
    <row r="35716" s="62" customFormat="1" x14ac:dyDescent="0.35"/>
    <row r="35717" s="62" customFormat="1" x14ac:dyDescent="0.35"/>
    <row r="35718" s="62" customFormat="1" x14ac:dyDescent="0.35"/>
    <row r="35719" s="62" customFormat="1" x14ac:dyDescent="0.35"/>
    <row r="35720" s="62" customFormat="1" x14ac:dyDescent="0.35"/>
    <row r="35721" s="62" customFormat="1" x14ac:dyDescent="0.35"/>
    <row r="35722" s="62" customFormat="1" x14ac:dyDescent="0.35"/>
    <row r="35723" s="62" customFormat="1" x14ac:dyDescent="0.35"/>
    <row r="35724" s="62" customFormat="1" x14ac:dyDescent="0.35"/>
    <row r="35725" s="62" customFormat="1" x14ac:dyDescent="0.35"/>
    <row r="35726" s="62" customFormat="1" x14ac:dyDescent="0.35"/>
    <row r="35727" s="62" customFormat="1" x14ac:dyDescent="0.35"/>
    <row r="35728" s="62" customFormat="1" x14ac:dyDescent="0.35"/>
    <row r="35729" s="62" customFormat="1" x14ac:dyDescent="0.35"/>
    <row r="35730" s="62" customFormat="1" x14ac:dyDescent="0.35"/>
    <row r="35731" s="62" customFormat="1" x14ac:dyDescent="0.35"/>
    <row r="35732" s="62" customFormat="1" x14ac:dyDescent="0.35"/>
    <row r="35733" s="62" customFormat="1" x14ac:dyDescent="0.35"/>
    <row r="35734" s="62" customFormat="1" x14ac:dyDescent="0.35"/>
    <row r="35735" s="62" customFormat="1" x14ac:dyDescent="0.35"/>
    <row r="35736" s="62" customFormat="1" x14ac:dyDescent="0.35"/>
    <row r="35737" s="62" customFormat="1" x14ac:dyDescent="0.35"/>
    <row r="35738" s="62" customFormat="1" x14ac:dyDescent="0.35"/>
    <row r="35739" s="62" customFormat="1" x14ac:dyDescent="0.35"/>
    <row r="35740" s="62" customFormat="1" x14ac:dyDescent="0.35"/>
    <row r="35741" s="62" customFormat="1" x14ac:dyDescent="0.35"/>
    <row r="35742" s="62" customFormat="1" x14ac:dyDescent="0.35"/>
    <row r="35743" s="62" customFormat="1" x14ac:dyDescent="0.35"/>
    <row r="35744" s="62" customFormat="1" x14ac:dyDescent="0.35"/>
    <row r="35745" s="62" customFormat="1" x14ac:dyDescent="0.35"/>
    <row r="35746" s="62" customFormat="1" x14ac:dyDescent="0.35"/>
    <row r="35747" s="62" customFormat="1" x14ac:dyDescent="0.35"/>
    <row r="35748" s="62" customFormat="1" x14ac:dyDescent="0.35"/>
    <row r="35749" s="62" customFormat="1" x14ac:dyDescent="0.35"/>
    <row r="35750" s="62" customFormat="1" x14ac:dyDescent="0.35"/>
    <row r="35751" s="62" customFormat="1" x14ac:dyDescent="0.35"/>
    <row r="35752" s="62" customFormat="1" x14ac:dyDescent="0.35"/>
    <row r="35753" s="62" customFormat="1" x14ac:dyDescent="0.35"/>
    <row r="35754" s="62" customFormat="1" x14ac:dyDescent="0.35"/>
    <row r="35755" s="62" customFormat="1" x14ac:dyDescent="0.35"/>
    <row r="35756" s="62" customFormat="1" x14ac:dyDescent="0.35"/>
    <row r="35757" s="62" customFormat="1" x14ac:dyDescent="0.35"/>
    <row r="35758" s="62" customFormat="1" x14ac:dyDescent="0.35"/>
    <row r="35759" s="62" customFormat="1" x14ac:dyDescent="0.35"/>
    <row r="35760" s="62" customFormat="1" x14ac:dyDescent="0.35"/>
    <row r="35761" s="62" customFormat="1" x14ac:dyDescent="0.35"/>
    <row r="35762" s="62" customFormat="1" x14ac:dyDescent="0.35"/>
    <row r="35763" s="62" customFormat="1" x14ac:dyDescent="0.35"/>
    <row r="35764" s="62" customFormat="1" x14ac:dyDescent="0.35"/>
    <row r="35765" s="62" customFormat="1" x14ac:dyDescent="0.35"/>
    <row r="35766" s="62" customFormat="1" x14ac:dyDescent="0.35"/>
    <row r="35767" s="62" customFormat="1" x14ac:dyDescent="0.35"/>
    <row r="35768" s="62" customFormat="1" x14ac:dyDescent="0.35"/>
    <row r="35769" s="62" customFormat="1" x14ac:dyDescent="0.35"/>
    <row r="35770" s="62" customFormat="1" x14ac:dyDescent="0.35"/>
    <row r="35771" s="62" customFormat="1" x14ac:dyDescent="0.35"/>
    <row r="35772" s="62" customFormat="1" x14ac:dyDescent="0.35"/>
    <row r="35773" s="62" customFormat="1" x14ac:dyDescent="0.35"/>
    <row r="35774" s="62" customFormat="1" x14ac:dyDescent="0.35"/>
    <row r="35775" s="62" customFormat="1" x14ac:dyDescent="0.35"/>
    <row r="35776" s="62" customFormat="1" x14ac:dyDescent="0.35"/>
    <row r="35777" s="62" customFormat="1" x14ac:dyDescent="0.35"/>
    <row r="35778" s="62" customFormat="1" x14ac:dyDescent="0.35"/>
    <row r="35779" s="62" customFormat="1" x14ac:dyDescent="0.35"/>
    <row r="35780" s="62" customFormat="1" x14ac:dyDescent="0.35"/>
    <row r="35781" s="62" customFormat="1" x14ac:dyDescent="0.35"/>
    <row r="35782" s="62" customFormat="1" x14ac:dyDescent="0.35"/>
    <row r="35783" s="62" customFormat="1" x14ac:dyDescent="0.35"/>
    <row r="35784" s="62" customFormat="1" x14ac:dyDescent="0.35"/>
    <row r="35785" s="62" customFormat="1" x14ac:dyDescent="0.35"/>
    <row r="35786" s="62" customFormat="1" x14ac:dyDescent="0.35"/>
    <row r="35787" s="62" customFormat="1" x14ac:dyDescent="0.35"/>
    <row r="35788" s="62" customFormat="1" x14ac:dyDescent="0.35"/>
    <row r="35789" s="62" customFormat="1" x14ac:dyDescent="0.35"/>
    <row r="35790" s="62" customFormat="1" x14ac:dyDescent="0.35"/>
    <row r="35791" s="62" customFormat="1" x14ac:dyDescent="0.35"/>
    <row r="35792" s="62" customFormat="1" x14ac:dyDescent="0.35"/>
    <row r="35793" s="62" customFormat="1" x14ac:dyDescent="0.35"/>
    <row r="35794" s="62" customFormat="1" x14ac:dyDescent="0.35"/>
    <row r="35795" s="62" customFormat="1" x14ac:dyDescent="0.35"/>
    <row r="35796" s="62" customFormat="1" x14ac:dyDescent="0.35"/>
    <row r="35797" s="62" customFormat="1" x14ac:dyDescent="0.35"/>
    <row r="35798" s="62" customFormat="1" x14ac:dyDescent="0.35"/>
    <row r="35799" s="62" customFormat="1" x14ac:dyDescent="0.35"/>
    <row r="35800" s="62" customFormat="1" x14ac:dyDescent="0.35"/>
    <row r="35801" s="62" customFormat="1" x14ac:dyDescent="0.35"/>
    <row r="35802" s="62" customFormat="1" x14ac:dyDescent="0.35"/>
    <row r="35803" s="62" customFormat="1" x14ac:dyDescent="0.35"/>
    <row r="35804" s="62" customFormat="1" x14ac:dyDescent="0.35"/>
    <row r="35805" s="62" customFormat="1" x14ac:dyDescent="0.35"/>
    <row r="35806" s="62" customFormat="1" x14ac:dyDescent="0.35"/>
    <row r="35807" s="62" customFormat="1" x14ac:dyDescent="0.35"/>
    <row r="35808" s="62" customFormat="1" x14ac:dyDescent="0.35"/>
    <row r="35809" s="62" customFormat="1" x14ac:dyDescent="0.35"/>
    <row r="35810" s="62" customFormat="1" x14ac:dyDescent="0.35"/>
    <row r="35811" s="62" customFormat="1" x14ac:dyDescent="0.35"/>
    <row r="35812" s="62" customFormat="1" x14ac:dyDescent="0.35"/>
    <row r="35813" s="62" customFormat="1" x14ac:dyDescent="0.35"/>
    <row r="35814" s="62" customFormat="1" x14ac:dyDescent="0.35"/>
    <row r="35815" s="62" customFormat="1" x14ac:dyDescent="0.35"/>
    <row r="35816" s="62" customFormat="1" x14ac:dyDescent="0.35"/>
    <row r="35817" s="62" customFormat="1" x14ac:dyDescent="0.35"/>
    <row r="35818" s="62" customFormat="1" x14ac:dyDescent="0.35"/>
    <row r="35819" s="62" customFormat="1" x14ac:dyDescent="0.35"/>
    <row r="35820" s="62" customFormat="1" x14ac:dyDescent="0.35"/>
    <row r="35821" s="62" customFormat="1" x14ac:dyDescent="0.35"/>
    <row r="35822" s="62" customFormat="1" x14ac:dyDescent="0.35"/>
    <row r="35823" s="62" customFormat="1" x14ac:dyDescent="0.35"/>
    <row r="35824" s="62" customFormat="1" x14ac:dyDescent="0.35"/>
    <row r="35825" s="62" customFormat="1" x14ac:dyDescent="0.35"/>
    <row r="35826" s="62" customFormat="1" x14ac:dyDescent="0.35"/>
    <row r="35827" s="62" customFormat="1" x14ac:dyDescent="0.35"/>
    <row r="35828" s="62" customFormat="1" x14ac:dyDescent="0.35"/>
    <row r="35829" s="62" customFormat="1" x14ac:dyDescent="0.35"/>
    <row r="35830" s="62" customFormat="1" x14ac:dyDescent="0.35"/>
    <row r="35831" s="62" customFormat="1" x14ac:dyDescent="0.35"/>
    <row r="35832" s="62" customFormat="1" x14ac:dyDescent="0.35"/>
    <row r="35833" s="62" customFormat="1" x14ac:dyDescent="0.35"/>
    <row r="35834" s="62" customFormat="1" x14ac:dyDescent="0.35"/>
    <row r="35835" s="62" customFormat="1" x14ac:dyDescent="0.35"/>
    <row r="35836" s="62" customFormat="1" x14ac:dyDescent="0.35"/>
    <row r="35837" s="62" customFormat="1" x14ac:dyDescent="0.35"/>
    <row r="35838" s="62" customFormat="1" x14ac:dyDescent="0.35"/>
    <row r="35839" s="62" customFormat="1" x14ac:dyDescent="0.35"/>
    <row r="35840" s="62" customFormat="1" x14ac:dyDescent="0.35"/>
    <row r="35841" s="62" customFormat="1" x14ac:dyDescent="0.35"/>
    <row r="35842" s="62" customFormat="1" x14ac:dyDescent="0.35"/>
    <row r="35843" s="62" customFormat="1" x14ac:dyDescent="0.35"/>
    <row r="35844" s="62" customFormat="1" x14ac:dyDescent="0.35"/>
    <row r="35845" s="62" customFormat="1" x14ac:dyDescent="0.35"/>
    <row r="35846" s="62" customFormat="1" x14ac:dyDescent="0.35"/>
    <row r="35847" s="62" customFormat="1" x14ac:dyDescent="0.35"/>
    <row r="35848" s="62" customFormat="1" x14ac:dyDescent="0.35"/>
    <row r="35849" s="62" customFormat="1" x14ac:dyDescent="0.35"/>
    <row r="35850" s="62" customFormat="1" x14ac:dyDescent="0.35"/>
    <row r="35851" s="62" customFormat="1" x14ac:dyDescent="0.35"/>
    <row r="35852" s="62" customFormat="1" x14ac:dyDescent="0.35"/>
    <row r="35853" s="62" customFormat="1" x14ac:dyDescent="0.35"/>
    <row r="35854" s="62" customFormat="1" x14ac:dyDescent="0.35"/>
    <row r="35855" s="62" customFormat="1" x14ac:dyDescent="0.35"/>
    <row r="35856" s="62" customFormat="1" x14ac:dyDescent="0.35"/>
    <row r="35857" s="62" customFormat="1" x14ac:dyDescent="0.35"/>
    <row r="35858" s="62" customFormat="1" x14ac:dyDescent="0.35"/>
    <row r="35859" s="62" customFormat="1" x14ac:dyDescent="0.35"/>
    <row r="35860" s="62" customFormat="1" x14ac:dyDescent="0.35"/>
    <row r="35861" s="62" customFormat="1" x14ac:dyDescent="0.35"/>
    <row r="35862" s="62" customFormat="1" x14ac:dyDescent="0.35"/>
    <row r="35863" s="62" customFormat="1" x14ac:dyDescent="0.35"/>
    <row r="35864" s="62" customFormat="1" x14ac:dyDescent="0.35"/>
    <row r="35865" s="62" customFormat="1" x14ac:dyDescent="0.35"/>
    <row r="35866" s="62" customFormat="1" x14ac:dyDescent="0.35"/>
    <row r="35867" s="62" customFormat="1" x14ac:dyDescent="0.35"/>
    <row r="35868" s="62" customFormat="1" x14ac:dyDescent="0.35"/>
    <row r="35869" s="62" customFormat="1" x14ac:dyDescent="0.35"/>
    <row r="35870" s="62" customFormat="1" x14ac:dyDescent="0.35"/>
    <row r="35871" s="62" customFormat="1" x14ac:dyDescent="0.35"/>
    <row r="35872" s="62" customFormat="1" x14ac:dyDescent="0.35"/>
    <row r="35873" s="62" customFormat="1" x14ac:dyDescent="0.35"/>
    <row r="35874" s="62" customFormat="1" x14ac:dyDescent="0.35"/>
    <row r="35875" s="62" customFormat="1" x14ac:dyDescent="0.35"/>
    <row r="35876" s="62" customFormat="1" x14ac:dyDescent="0.35"/>
    <row r="35877" s="62" customFormat="1" x14ac:dyDescent="0.35"/>
    <row r="35878" s="62" customFormat="1" x14ac:dyDescent="0.35"/>
    <row r="35879" s="62" customFormat="1" x14ac:dyDescent="0.35"/>
    <row r="35880" s="62" customFormat="1" x14ac:dyDescent="0.35"/>
    <row r="35881" s="62" customFormat="1" x14ac:dyDescent="0.35"/>
    <row r="35882" s="62" customFormat="1" x14ac:dyDescent="0.35"/>
    <row r="35883" s="62" customFormat="1" x14ac:dyDescent="0.35"/>
    <row r="35884" s="62" customFormat="1" x14ac:dyDescent="0.35"/>
    <row r="35885" s="62" customFormat="1" x14ac:dyDescent="0.35"/>
    <row r="35886" s="62" customFormat="1" x14ac:dyDescent="0.35"/>
    <row r="35887" s="62" customFormat="1" x14ac:dyDescent="0.35"/>
    <row r="35888" s="62" customFormat="1" x14ac:dyDescent="0.35"/>
    <row r="35889" s="62" customFormat="1" x14ac:dyDescent="0.35"/>
    <row r="35890" s="62" customFormat="1" x14ac:dyDescent="0.35"/>
    <row r="35891" s="62" customFormat="1" x14ac:dyDescent="0.35"/>
    <row r="35892" s="62" customFormat="1" x14ac:dyDescent="0.35"/>
    <row r="35893" s="62" customFormat="1" x14ac:dyDescent="0.35"/>
    <row r="35894" s="62" customFormat="1" x14ac:dyDescent="0.35"/>
    <row r="35895" s="62" customFormat="1" x14ac:dyDescent="0.35"/>
    <row r="35896" s="62" customFormat="1" x14ac:dyDescent="0.35"/>
    <row r="35897" s="62" customFormat="1" x14ac:dyDescent="0.35"/>
    <row r="35898" s="62" customFormat="1" x14ac:dyDescent="0.35"/>
    <row r="35899" s="62" customFormat="1" x14ac:dyDescent="0.35"/>
    <row r="35900" s="62" customFormat="1" x14ac:dyDescent="0.35"/>
    <row r="35901" s="62" customFormat="1" x14ac:dyDescent="0.35"/>
    <row r="35902" s="62" customFormat="1" x14ac:dyDescent="0.35"/>
    <row r="35903" s="62" customFormat="1" x14ac:dyDescent="0.35"/>
    <row r="35904" s="62" customFormat="1" x14ac:dyDescent="0.35"/>
    <row r="35905" s="62" customFormat="1" x14ac:dyDescent="0.35"/>
    <row r="35906" s="62" customFormat="1" x14ac:dyDescent="0.35"/>
    <row r="35907" s="62" customFormat="1" x14ac:dyDescent="0.35"/>
    <row r="35908" s="62" customFormat="1" x14ac:dyDescent="0.35"/>
    <row r="35909" s="62" customFormat="1" x14ac:dyDescent="0.35"/>
    <row r="35910" s="62" customFormat="1" x14ac:dyDescent="0.35"/>
    <row r="35911" s="62" customFormat="1" x14ac:dyDescent="0.35"/>
    <row r="35912" s="62" customFormat="1" x14ac:dyDescent="0.35"/>
    <row r="35913" s="62" customFormat="1" x14ac:dyDescent="0.35"/>
    <row r="35914" s="62" customFormat="1" x14ac:dyDescent="0.35"/>
    <row r="35915" s="62" customFormat="1" x14ac:dyDescent="0.35"/>
    <row r="35916" s="62" customFormat="1" x14ac:dyDescent="0.35"/>
    <row r="35917" s="62" customFormat="1" x14ac:dyDescent="0.35"/>
    <row r="35918" s="62" customFormat="1" x14ac:dyDescent="0.35"/>
    <row r="35919" s="62" customFormat="1" x14ac:dyDescent="0.35"/>
    <row r="35920" s="62" customFormat="1" x14ac:dyDescent="0.35"/>
    <row r="35921" s="62" customFormat="1" x14ac:dyDescent="0.35"/>
    <row r="35922" s="62" customFormat="1" x14ac:dyDescent="0.35"/>
    <row r="35923" s="62" customFormat="1" x14ac:dyDescent="0.35"/>
    <row r="35924" s="62" customFormat="1" x14ac:dyDescent="0.35"/>
    <row r="35925" s="62" customFormat="1" x14ac:dyDescent="0.35"/>
    <row r="35926" s="62" customFormat="1" x14ac:dyDescent="0.35"/>
    <row r="35927" s="62" customFormat="1" x14ac:dyDescent="0.35"/>
    <row r="35928" s="62" customFormat="1" x14ac:dyDescent="0.35"/>
    <row r="35929" s="62" customFormat="1" x14ac:dyDescent="0.35"/>
    <row r="35930" s="62" customFormat="1" x14ac:dyDescent="0.35"/>
    <row r="35931" s="62" customFormat="1" x14ac:dyDescent="0.35"/>
    <row r="35932" s="62" customFormat="1" x14ac:dyDescent="0.35"/>
    <row r="35933" s="62" customFormat="1" x14ac:dyDescent="0.35"/>
    <row r="35934" s="62" customFormat="1" x14ac:dyDescent="0.35"/>
    <row r="35935" s="62" customFormat="1" x14ac:dyDescent="0.35"/>
    <row r="35936" s="62" customFormat="1" x14ac:dyDescent="0.35"/>
    <row r="35937" s="62" customFormat="1" x14ac:dyDescent="0.35"/>
    <row r="35938" s="62" customFormat="1" x14ac:dyDescent="0.35"/>
    <row r="35939" s="62" customFormat="1" x14ac:dyDescent="0.35"/>
    <row r="35940" s="62" customFormat="1" x14ac:dyDescent="0.35"/>
    <row r="35941" s="62" customFormat="1" x14ac:dyDescent="0.35"/>
    <row r="35942" s="62" customFormat="1" x14ac:dyDescent="0.35"/>
    <row r="35943" s="62" customFormat="1" x14ac:dyDescent="0.35"/>
    <row r="35944" s="62" customFormat="1" x14ac:dyDescent="0.35"/>
    <row r="35945" s="62" customFormat="1" x14ac:dyDescent="0.35"/>
    <row r="35946" s="62" customFormat="1" x14ac:dyDescent="0.35"/>
    <row r="35947" s="62" customFormat="1" x14ac:dyDescent="0.35"/>
    <row r="35948" s="62" customFormat="1" x14ac:dyDescent="0.35"/>
    <row r="35949" s="62" customFormat="1" x14ac:dyDescent="0.35"/>
    <row r="35950" s="62" customFormat="1" x14ac:dyDescent="0.35"/>
    <row r="35951" s="62" customFormat="1" x14ac:dyDescent="0.35"/>
    <row r="35952" s="62" customFormat="1" x14ac:dyDescent="0.35"/>
    <row r="35953" s="62" customFormat="1" x14ac:dyDescent="0.35"/>
    <row r="35954" s="62" customFormat="1" x14ac:dyDescent="0.35"/>
    <row r="35955" s="62" customFormat="1" x14ac:dyDescent="0.35"/>
    <row r="35956" s="62" customFormat="1" x14ac:dyDescent="0.35"/>
    <row r="35957" s="62" customFormat="1" x14ac:dyDescent="0.35"/>
    <row r="35958" s="62" customFormat="1" x14ac:dyDescent="0.35"/>
    <row r="35959" s="62" customFormat="1" x14ac:dyDescent="0.35"/>
    <row r="35960" s="62" customFormat="1" x14ac:dyDescent="0.35"/>
    <row r="35961" s="62" customFormat="1" x14ac:dyDescent="0.35"/>
    <row r="35962" s="62" customFormat="1" x14ac:dyDescent="0.35"/>
    <row r="35963" s="62" customFormat="1" x14ac:dyDescent="0.35"/>
    <row r="35964" s="62" customFormat="1" x14ac:dyDescent="0.35"/>
    <row r="35965" s="62" customFormat="1" x14ac:dyDescent="0.35"/>
    <row r="35966" s="62" customFormat="1" x14ac:dyDescent="0.35"/>
    <row r="35967" s="62" customFormat="1" x14ac:dyDescent="0.35"/>
    <row r="35968" s="62" customFormat="1" x14ac:dyDescent="0.35"/>
    <row r="35969" s="62" customFormat="1" x14ac:dyDescent="0.35"/>
    <row r="35970" s="62" customFormat="1" x14ac:dyDescent="0.35"/>
    <row r="35971" s="62" customFormat="1" x14ac:dyDescent="0.35"/>
    <row r="35972" s="62" customFormat="1" x14ac:dyDescent="0.35"/>
    <row r="35973" s="62" customFormat="1" x14ac:dyDescent="0.35"/>
    <row r="35974" s="62" customFormat="1" x14ac:dyDescent="0.35"/>
    <row r="35975" s="62" customFormat="1" x14ac:dyDescent="0.35"/>
    <row r="35976" s="62" customFormat="1" x14ac:dyDescent="0.35"/>
    <row r="35977" s="62" customFormat="1" x14ac:dyDescent="0.35"/>
    <row r="35978" s="62" customFormat="1" x14ac:dyDescent="0.35"/>
    <row r="35979" s="62" customFormat="1" x14ac:dyDescent="0.35"/>
    <row r="35980" s="62" customFormat="1" x14ac:dyDescent="0.35"/>
    <row r="35981" s="62" customFormat="1" x14ac:dyDescent="0.35"/>
    <row r="35982" s="62" customFormat="1" x14ac:dyDescent="0.35"/>
    <row r="35983" s="62" customFormat="1" x14ac:dyDescent="0.35"/>
    <row r="35984" s="62" customFormat="1" x14ac:dyDescent="0.35"/>
    <row r="35985" s="62" customFormat="1" x14ac:dyDescent="0.35"/>
    <row r="35986" s="62" customFormat="1" x14ac:dyDescent="0.35"/>
    <row r="35987" s="62" customFormat="1" x14ac:dyDescent="0.35"/>
    <row r="35988" s="62" customFormat="1" x14ac:dyDescent="0.35"/>
    <row r="35989" s="62" customFormat="1" x14ac:dyDescent="0.35"/>
    <row r="35990" s="62" customFormat="1" x14ac:dyDescent="0.35"/>
    <row r="35991" s="62" customFormat="1" x14ac:dyDescent="0.35"/>
    <row r="35992" s="62" customFormat="1" x14ac:dyDescent="0.35"/>
    <row r="35993" s="62" customFormat="1" x14ac:dyDescent="0.35"/>
    <row r="35994" s="62" customFormat="1" x14ac:dyDescent="0.35"/>
    <row r="35995" s="62" customFormat="1" x14ac:dyDescent="0.35"/>
    <row r="35996" s="62" customFormat="1" x14ac:dyDescent="0.35"/>
    <row r="35997" s="62" customFormat="1" x14ac:dyDescent="0.35"/>
    <row r="35998" s="62" customFormat="1" x14ac:dyDescent="0.35"/>
    <row r="35999" s="62" customFormat="1" x14ac:dyDescent="0.35"/>
    <row r="36000" s="62" customFormat="1" x14ac:dyDescent="0.35"/>
    <row r="36001" s="62" customFormat="1" x14ac:dyDescent="0.35"/>
    <row r="36002" s="62" customFormat="1" x14ac:dyDescent="0.35"/>
    <row r="36003" s="62" customFormat="1" x14ac:dyDescent="0.35"/>
    <row r="36004" s="62" customFormat="1" x14ac:dyDescent="0.35"/>
    <row r="36005" s="62" customFormat="1" x14ac:dyDescent="0.35"/>
    <row r="36006" s="62" customFormat="1" x14ac:dyDescent="0.35"/>
    <row r="36007" s="62" customFormat="1" x14ac:dyDescent="0.35"/>
    <row r="36008" s="62" customFormat="1" x14ac:dyDescent="0.35"/>
    <row r="36009" s="62" customFormat="1" x14ac:dyDescent="0.35"/>
    <row r="36010" s="62" customFormat="1" x14ac:dyDescent="0.35"/>
    <row r="36011" s="62" customFormat="1" x14ac:dyDescent="0.35"/>
    <row r="36012" s="62" customFormat="1" x14ac:dyDescent="0.35"/>
    <row r="36013" s="62" customFormat="1" x14ac:dyDescent="0.35"/>
    <row r="36014" s="62" customFormat="1" x14ac:dyDescent="0.35"/>
    <row r="36015" s="62" customFormat="1" x14ac:dyDescent="0.35"/>
    <row r="36016" s="62" customFormat="1" x14ac:dyDescent="0.35"/>
    <row r="36017" s="62" customFormat="1" x14ac:dyDescent="0.35"/>
    <row r="36018" s="62" customFormat="1" x14ac:dyDescent="0.35"/>
    <row r="36019" s="62" customFormat="1" x14ac:dyDescent="0.35"/>
    <row r="36020" s="62" customFormat="1" x14ac:dyDescent="0.35"/>
    <row r="36021" s="62" customFormat="1" x14ac:dyDescent="0.35"/>
    <row r="36022" s="62" customFormat="1" x14ac:dyDescent="0.35"/>
    <row r="36023" s="62" customFormat="1" x14ac:dyDescent="0.35"/>
    <row r="36024" s="62" customFormat="1" x14ac:dyDescent="0.35"/>
    <row r="36025" s="62" customFormat="1" x14ac:dyDescent="0.35"/>
    <row r="36026" s="62" customFormat="1" x14ac:dyDescent="0.35"/>
    <row r="36027" s="62" customFormat="1" x14ac:dyDescent="0.35"/>
    <row r="36028" s="62" customFormat="1" x14ac:dyDescent="0.35"/>
    <row r="36029" s="62" customFormat="1" x14ac:dyDescent="0.35"/>
    <row r="36030" s="62" customFormat="1" x14ac:dyDescent="0.35"/>
    <row r="36031" s="62" customFormat="1" x14ac:dyDescent="0.35"/>
    <row r="36032" s="62" customFormat="1" x14ac:dyDescent="0.35"/>
    <row r="36033" s="62" customFormat="1" x14ac:dyDescent="0.35"/>
    <row r="36034" s="62" customFormat="1" x14ac:dyDescent="0.35"/>
    <row r="36035" s="62" customFormat="1" x14ac:dyDescent="0.35"/>
    <row r="36036" s="62" customFormat="1" x14ac:dyDescent="0.35"/>
    <row r="36037" s="62" customFormat="1" x14ac:dyDescent="0.35"/>
    <row r="36038" s="62" customFormat="1" x14ac:dyDescent="0.35"/>
    <row r="36039" s="62" customFormat="1" x14ac:dyDescent="0.35"/>
    <row r="36040" s="62" customFormat="1" x14ac:dyDescent="0.35"/>
    <row r="36041" s="62" customFormat="1" x14ac:dyDescent="0.35"/>
    <row r="36042" s="62" customFormat="1" x14ac:dyDescent="0.35"/>
    <row r="36043" s="62" customFormat="1" x14ac:dyDescent="0.35"/>
    <row r="36044" s="62" customFormat="1" x14ac:dyDescent="0.35"/>
    <row r="36045" s="62" customFormat="1" x14ac:dyDescent="0.35"/>
    <row r="36046" s="62" customFormat="1" x14ac:dyDescent="0.35"/>
    <row r="36047" s="62" customFormat="1" x14ac:dyDescent="0.35"/>
    <row r="36048" s="62" customFormat="1" x14ac:dyDescent="0.35"/>
    <row r="36049" s="62" customFormat="1" x14ac:dyDescent="0.35"/>
    <row r="36050" s="62" customFormat="1" x14ac:dyDescent="0.35"/>
    <row r="36051" s="62" customFormat="1" x14ac:dyDescent="0.35"/>
    <row r="36052" s="62" customFormat="1" x14ac:dyDescent="0.35"/>
    <row r="36053" s="62" customFormat="1" x14ac:dyDescent="0.35"/>
    <row r="36054" s="62" customFormat="1" x14ac:dyDescent="0.35"/>
    <row r="36055" s="62" customFormat="1" x14ac:dyDescent="0.35"/>
    <row r="36056" s="62" customFormat="1" x14ac:dyDescent="0.35"/>
    <row r="36057" s="62" customFormat="1" x14ac:dyDescent="0.35"/>
    <row r="36058" s="62" customFormat="1" x14ac:dyDescent="0.35"/>
    <row r="36059" s="62" customFormat="1" x14ac:dyDescent="0.35"/>
    <row r="36060" s="62" customFormat="1" x14ac:dyDescent="0.35"/>
    <row r="36061" s="62" customFormat="1" x14ac:dyDescent="0.35"/>
    <row r="36062" s="62" customFormat="1" x14ac:dyDescent="0.35"/>
    <row r="36063" s="62" customFormat="1" x14ac:dyDescent="0.35"/>
    <row r="36064" s="62" customFormat="1" x14ac:dyDescent="0.35"/>
    <row r="36065" s="62" customFormat="1" x14ac:dyDescent="0.35"/>
    <row r="36066" s="62" customFormat="1" x14ac:dyDescent="0.35"/>
    <row r="36067" s="62" customFormat="1" x14ac:dyDescent="0.35"/>
    <row r="36068" s="62" customFormat="1" x14ac:dyDescent="0.35"/>
    <row r="36069" s="62" customFormat="1" x14ac:dyDescent="0.35"/>
    <row r="36070" s="62" customFormat="1" x14ac:dyDescent="0.35"/>
    <row r="36071" s="62" customFormat="1" x14ac:dyDescent="0.35"/>
    <row r="36072" s="62" customFormat="1" x14ac:dyDescent="0.35"/>
    <row r="36073" s="62" customFormat="1" x14ac:dyDescent="0.35"/>
    <row r="36074" s="62" customFormat="1" x14ac:dyDescent="0.35"/>
    <row r="36075" s="62" customFormat="1" x14ac:dyDescent="0.35"/>
    <row r="36076" s="62" customFormat="1" x14ac:dyDescent="0.35"/>
    <row r="36077" s="62" customFormat="1" x14ac:dyDescent="0.35"/>
    <row r="36078" s="62" customFormat="1" x14ac:dyDescent="0.35"/>
    <row r="36079" s="62" customFormat="1" x14ac:dyDescent="0.35"/>
    <row r="36080" s="62" customFormat="1" x14ac:dyDescent="0.35"/>
    <row r="36081" s="62" customFormat="1" x14ac:dyDescent="0.35"/>
    <row r="36082" s="62" customFormat="1" x14ac:dyDescent="0.35"/>
    <row r="36083" s="62" customFormat="1" x14ac:dyDescent="0.35"/>
    <row r="36084" s="62" customFormat="1" x14ac:dyDescent="0.35"/>
    <row r="36085" s="62" customFormat="1" x14ac:dyDescent="0.35"/>
    <row r="36086" s="62" customFormat="1" x14ac:dyDescent="0.35"/>
    <row r="36087" s="62" customFormat="1" x14ac:dyDescent="0.35"/>
    <row r="36088" s="62" customFormat="1" x14ac:dyDescent="0.35"/>
    <row r="36089" s="62" customFormat="1" x14ac:dyDescent="0.35"/>
    <row r="36090" s="62" customFormat="1" x14ac:dyDescent="0.35"/>
    <row r="36091" s="62" customFormat="1" x14ac:dyDescent="0.35"/>
    <row r="36092" s="62" customFormat="1" x14ac:dyDescent="0.35"/>
    <row r="36093" s="62" customFormat="1" x14ac:dyDescent="0.35"/>
    <row r="36094" s="62" customFormat="1" x14ac:dyDescent="0.35"/>
    <row r="36095" s="62" customFormat="1" x14ac:dyDescent="0.35"/>
    <row r="36096" s="62" customFormat="1" x14ac:dyDescent="0.35"/>
    <row r="36097" s="62" customFormat="1" x14ac:dyDescent="0.35"/>
    <row r="36098" s="62" customFormat="1" x14ac:dyDescent="0.35"/>
    <row r="36099" s="62" customFormat="1" x14ac:dyDescent="0.35"/>
    <row r="36100" s="62" customFormat="1" x14ac:dyDescent="0.35"/>
    <row r="36101" s="62" customFormat="1" x14ac:dyDescent="0.35"/>
    <row r="36102" s="62" customFormat="1" x14ac:dyDescent="0.35"/>
    <row r="36103" s="62" customFormat="1" x14ac:dyDescent="0.35"/>
    <row r="36104" s="62" customFormat="1" x14ac:dyDescent="0.35"/>
    <row r="36105" s="62" customFormat="1" x14ac:dyDescent="0.35"/>
    <row r="36106" s="62" customFormat="1" x14ac:dyDescent="0.35"/>
    <row r="36107" s="62" customFormat="1" x14ac:dyDescent="0.35"/>
    <row r="36108" s="62" customFormat="1" x14ac:dyDescent="0.35"/>
    <row r="36109" s="62" customFormat="1" x14ac:dyDescent="0.35"/>
    <row r="36110" s="62" customFormat="1" x14ac:dyDescent="0.35"/>
    <row r="36111" s="62" customFormat="1" x14ac:dyDescent="0.35"/>
    <row r="36112" s="62" customFormat="1" x14ac:dyDescent="0.35"/>
    <row r="36113" s="62" customFormat="1" x14ac:dyDescent="0.35"/>
    <row r="36114" s="62" customFormat="1" x14ac:dyDescent="0.35"/>
    <row r="36115" s="62" customFormat="1" x14ac:dyDescent="0.35"/>
    <row r="36116" s="62" customFormat="1" x14ac:dyDescent="0.35"/>
    <row r="36117" s="62" customFormat="1" x14ac:dyDescent="0.35"/>
    <row r="36118" s="62" customFormat="1" x14ac:dyDescent="0.35"/>
    <row r="36119" s="62" customFormat="1" x14ac:dyDescent="0.35"/>
    <row r="36120" s="62" customFormat="1" x14ac:dyDescent="0.35"/>
    <row r="36121" s="62" customFormat="1" x14ac:dyDescent="0.35"/>
    <row r="36122" s="62" customFormat="1" x14ac:dyDescent="0.35"/>
    <row r="36123" s="62" customFormat="1" x14ac:dyDescent="0.35"/>
    <row r="36124" s="62" customFormat="1" x14ac:dyDescent="0.35"/>
    <row r="36125" s="62" customFormat="1" x14ac:dyDescent="0.35"/>
    <row r="36126" s="62" customFormat="1" x14ac:dyDescent="0.35"/>
    <row r="36127" s="62" customFormat="1" x14ac:dyDescent="0.35"/>
    <row r="36128" s="62" customFormat="1" x14ac:dyDescent="0.35"/>
    <row r="36129" s="62" customFormat="1" x14ac:dyDescent="0.35"/>
    <row r="36130" s="62" customFormat="1" x14ac:dyDescent="0.35"/>
    <row r="36131" s="62" customFormat="1" x14ac:dyDescent="0.35"/>
    <row r="36132" s="62" customFormat="1" x14ac:dyDescent="0.35"/>
    <row r="36133" s="62" customFormat="1" x14ac:dyDescent="0.35"/>
    <row r="36134" s="62" customFormat="1" x14ac:dyDescent="0.35"/>
    <row r="36135" s="62" customFormat="1" x14ac:dyDescent="0.35"/>
    <row r="36136" s="62" customFormat="1" x14ac:dyDescent="0.35"/>
    <row r="36137" s="62" customFormat="1" x14ac:dyDescent="0.35"/>
    <row r="36138" s="62" customFormat="1" x14ac:dyDescent="0.35"/>
    <row r="36139" s="62" customFormat="1" x14ac:dyDescent="0.35"/>
    <row r="36140" s="62" customFormat="1" x14ac:dyDescent="0.35"/>
    <row r="36141" s="62" customFormat="1" x14ac:dyDescent="0.35"/>
    <row r="36142" s="62" customFormat="1" x14ac:dyDescent="0.35"/>
    <row r="36143" s="62" customFormat="1" x14ac:dyDescent="0.35"/>
    <row r="36144" s="62" customFormat="1" x14ac:dyDescent="0.35"/>
    <row r="36145" s="62" customFormat="1" x14ac:dyDescent="0.35"/>
    <row r="36146" s="62" customFormat="1" x14ac:dyDescent="0.35"/>
    <row r="36147" s="62" customFormat="1" x14ac:dyDescent="0.35"/>
    <row r="36148" s="62" customFormat="1" x14ac:dyDescent="0.35"/>
    <row r="36149" s="62" customFormat="1" x14ac:dyDescent="0.35"/>
    <row r="36150" s="62" customFormat="1" x14ac:dyDescent="0.35"/>
    <row r="36151" s="62" customFormat="1" x14ac:dyDescent="0.35"/>
    <row r="36152" s="62" customFormat="1" x14ac:dyDescent="0.35"/>
    <row r="36153" s="62" customFormat="1" x14ac:dyDescent="0.35"/>
    <row r="36154" s="62" customFormat="1" x14ac:dyDescent="0.35"/>
    <row r="36155" s="62" customFormat="1" x14ac:dyDescent="0.35"/>
    <row r="36156" s="62" customFormat="1" x14ac:dyDescent="0.35"/>
    <row r="36157" s="62" customFormat="1" x14ac:dyDescent="0.35"/>
    <row r="36158" s="62" customFormat="1" x14ac:dyDescent="0.35"/>
    <row r="36159" s="62" customFormat="1" x14ac:dyDescent="0.35"/>
    <row r="36160" s="62" customFormat="1" x14ac:dyDescent="0.35"/>
    <row r="36161" s="62" customFormat="1" x14ac:dyDescent="0.35"/>
    <row r="36162" s="62" customFormat="1" x14ac:dyDescent="0.35"/>
    <row r="36163" s="62" customFormat="1" x14ac:dyDescent="0.35"/>
    <row r="36164" s="62" customFormat="1" x14ac:dyDescent="0.35"/>
    <row r="36165" s="62" customFormat="1" x14ac:dyDescent="0.35"/>
    <row r="36166" s="62" customFormat="1" x14ac:dyDescent="0.35"/>
    <row r="36167" s="62" customFormat="1" x14ac:dyDescent="0.35"/>
    <row r="36168" s="62" customFormat="1" x14ac:dyDescent="0.35"/>
    <row r="36169" s="62" customFormat="1" x14ac:dyDescent="0.35"/>
    <row r="36170" s="62" customFormat="1" x14ac:dyDescent="0.35"/>
    <row r="36171" s="62" customFormat="1" x14ac:dyDescent="0.35"/>
    <row r="36172" s="62" customFormat="1" x14ac:dyDescent="0.35"/>
    <row r="36173" s="62" customFormat="1" x14ac:dyDescent="0.35"/>
    <row r="36174" s="62" customFormat="1" x14ac:dyDescent="0.35"/>
    <row r="36175" s="62" customFormat="1" x14ac:dyDescent="0.35"/>
    <row r="36176" s="62" customFormat="1" x14ac:dyDescent="0.35"/>
    <row r="36177" s="62" customFormat="1" x14ac:dyDescent="0.35"/>
    <row r="36178" s="62" customFormat="1" x14ac:dyDescent="0.35"/>
    <row r="36179" s="62" customFormat="1" x14ac:dyDescent="0.35"/>
    <row r="36180" s="62" customFormat="1" x14ac:dyDescent="0.35"/>
    <row r="36181" s="62" customFormat="1" x14ac:dyDescent="0.35"/>
    <row r="36182" s="62" customFormat="1" x14ac:dyDescent="0.35"/>
    <row r="36183" s="62" customFormat="1" x14ac:dyDescent="0.35"/>
    <row r="36184" s="62" customFormat="1" x14ac:dyDescent="0.35"/>
    <row r="36185" s="62" customFormat="1" x14ac:dyDescent="0.35"/>
    <row r="36186" s="62" customFormat="1" x14ac:dyDescent="0.35"/>
    <row r="36187" s="62" customFormat="1" x14ac:dyDescent="0.35"/>
    <row r="36188" s="62" customFormat="1" x14ac:dyDescent="0.35"/>
    <row r="36189" s="62" customFormat="1" x14ac:dyDescent="0.35"/>
    <row r="36190" s="62" customFormat="1" x14ac:dyDescent="0.35"/>
    <row r="36191" s="62" customFormat="1" x14ac:dyDescent="0.35"/>
    <row r="36192" s="62" customFormat="1" x14ac:dyDescent="0.35"/>
    <row r="36193" s="62" customFormat="1" x14ac:dyDescent="0.35"/>
    <row r="36194" s="62" customFormat="1" x14ac:dyDescent="0.35"/>
    <row r="36195" s="62" customFormat="1" x14ac:dyDescent="0.35"/>
    <row r="36196" s="62" customFormat="1" x14ac:dyDescent="0.35"/>
    <row r="36197" s="62" customFormat="1" x14ac:dyDescent="0.35"/>
    <row r="36198" s="62" customFormat="1" x14ac:dyDescent="0.35"/>
    <row r="36199" s="62" customFormat="1" x14ac:dyDescent="0.35"/>
    <row r="36200" s="62" customFormat="1" x14ac:dyDescent="0.35"/>
    <row r="36201" s="62" customFormat="1" x14ac:dyDescent="0.35"/>
    <row r="36202" s="62" customFormat="1" x14ac:dyDescent="0.35"/>
    <row r="36203" s="62" customFormat="1" x14ac:dyDescent="0.35"/>
    <row r="36204" s="62" customFormat="1" x14ac:dyDescent="0.35"/>
    <row r="36205" s="62" customFormat="1" x14ac:dyDescent="0.35"/>
    <row r="36206" s="62" customFormat="1" x14ac:dyDescent="0.35"/>
    <row r="36207" s="62" customFormat="1" x14ac:dyDescent="0.35"/>
    <row r="36208" s="62" customFormat="1" x14ac:dyDescent="0.35"/>
    <row r="36209" s="62" customFormat="1" x14ac:dyDescent="0.35"/>
    <row r="36210" s="62" customFormat="1" x14ac:dyDescent="0.35"/>
    <row r="36211" s="62" customFormat="1" x14ac:dyDescent="0.35"/>
    <row r="36212" s="62" customFormat="1" x14ac:dyDescent="0.35"/>
    <row r="36213" s="62" customFormat="1" x14ac:dyDescent="0.35"/>
    <row r="36214" s="62" customFormat="1" x14ac:dyDescent="0.35"/>
    <row r="36215" s="62" customFormat="1" x14ac:dyDescent="0.35"/>
    <row r="36216" s="62" customFormat="1" x14ac:dyDescent="0.35"/>
    <row r="36217" s="62" customFormat="1" x14ac:dyDescent="0.35"/>
    <row r="36218" s="62" customFormat="1" x14ac:dyDescent="0.35"/>
    <row r="36219" s="62" customFormat="1" x14ac:dyDescent="0.35"/>
    <row r="36220" s="62" customFormat="1" x14ac:dyDescent="0.35"/>
    <row r="36221" s="62" customFormat="1" x14ac:dyDescent="0.35"/>
    <row r="36222" s="62" customFormat="1" x14ac:dyDescent="0.35"/>
    <row r="36223" s="62" customFormat="1" x14ac:dyDescent="0.35"/>
    <row r="36224" s="62" customFormat="1" x14ac:dyDescent="0.35"/>
    <row r="36225" s="62" customFormat="1" x14ac:dyDescent="0.35"/>
    <row r="36226" s="62" customFormat="1" x14ac:dyDescent="0.35"/>
    <row r="36227" s="62" customFormat="1" x14ac:dyDescent="0.35"/>
    <row r="36228" s="62" customFormat="1" x14ac:dyDescent="0.35"/>
    <row r="36229" s="62" customFormat="1" x14ac:dyDescent="0.35"/>
    <row r="36230" s="62" customFormat="1" x14ac:dyDescent="0.35"/>
    <row r="36231" s="62" customFormat="1" x14ac:dyDescent="0.35"/>
    <row r="36232" s="62" customFormat="1" x14ac:dyDescent="0.35"/>
    <row r="36233" s="62" customFormat="1" x14ac:dyDescent="0.35"/>
    <row r="36234" s="62" customFormat="1" x14ac:dyDescent="0.35"/>
    <row r="36235" s="62" customFormat="1" x14ac:dyDescent="0.35"/>
    <row r="36236" s="62" customFormat="1" x14ac:dyDescent="0.35"/>
    <row r="36237" s="62" customFormat="1" x14ac:dyDescent="0.35"/>
    <row r="36238" s="62" customFormat="1" x14ac:dyDescent="0.35"/>
    <row r="36239" s="62" customFormat="1" x14ac:dyDescent="0.35"/>
    <row r="36240" s="62" customFormat="1" x14ac:dyDescent="0.35"/>
    <row r="36241" s="62" customFormat="1" x14ac:dyDescent="0.35"/>
    <row r="36242" s="62" customFormat="1" x14ac:dyDescent="0.35"/>
    <row r="36243" s="62" customFormat="1" x14ac:dyDescent="0.35"/>
    <row r="36244" s="62" customFormat="1" x14ac:dyDescent="0.35"/>
    <row r="36245" s="62" customFormat="1" x14ac:dyDescent="0.35"/>
    <row r="36246" s="62" customFormat="1" x14ac:dyDescent="0.35"/>
    <row r="36247" s="62" customFormat="1" x14ac:dyDescent="0.35"/>
    <row r="36248" s="62" customFormat="1" x14ac:dyDescent="0.35"/>
    <row r="36249" s="62" customFormat="1" x14ac:dyDescent="0.35"/>
    <row r="36250" s="62" customFormat="1" x14ac:dyDescent="0.35"/>
    <row r="36251" s="62" customFormat="1" x14ac:dyDescent="0.35"/>
    <row r="36252" s="62" customFormat="1" x14ac:dyDescent="0.35"/>
    <row r="36253" s="62" customFormat="1" x14ac:dyDescent="0.35"/>
    <row r="36254" s="62" customFormat="1" x14ac:dyDescent="0.35"/>
    <row r="36255" s="62" customFormat="1" x14ac:dyDescent="0.35"/>
    <row r="36256" s="62" customFormat="1" x14ac:dyDescent="0.35"/>
    <row r="36257" s="62" customFormat="1" x14ac:dyDescent="0.35"/>
    <row r="36258" s="62" customFormat="1" x14ac:dyDescent="0.35"/>
    <row r="36259" s="62" customFormat="1" x14ac:dyDescent="0.35"/>
    <row r="36260" s="62" customFormat="1" x14ac:dyDescent="0.35"/>
    <row r="36261" s="62" customFormat="1" x14ac:dyDescent="0.35"/>
    <row r="36262" s="62" customFormat="1" x14ac:dyDescent="0.35"/>
    <row r="36263" s="62" customFormat="1" x14ac:dyDescent="0.35"/>
    <row r="36264" s="62" customFormat="1" x14ac:dyDescent="0.35"/>
    <row r="36265" s="62" customFormat="1" x14ac:dyDescent="0.35"/>
    <row r="36266" s="62" customFormat="1" x14ac:dyDescent="0.35"/>
    <row r="36267" s="62" customFormat="1" x14ac:dyDescent="0.35"/>
    <row r="36268" s="62" customFormat="1" x14ac:dyDescent="0.35"/>
    <row r="36269" s="62" customFormat="1" x14ac:dyDescent="0.35"/>
    <row r="36270" s="62" customFormat="1" x14ac:dyDescent="0.35"/>
    <row r="36271" s="62" customFormat="1" x14ac:dyDescent="0.35"/>
    <row r="36272" s="62" customFormat="1" x14ac:dyDescent="0.35"/>
    <row r="36273" s="62" customFormat="1" x14ac:dyDescent="0.35"/>
    <row r="36274" s="62" customFormat="1" x14ac:dyDescent="0.35"/>
    <row r="36275" s="62" customFormat="1" x14ac:dyDescent="0.35"/>
    <row r="36276" s="62" customFormat="1" x14ac:dyDescent="0.35"/>
    <row r="36277" s="62" customFormat="1" x14ac:dyDescent="0.35"/>
    <row r="36278" s="62" customFormat="1" x14ac:dyDescent="0.35"/>
    <row r="36279" s="62" customFormat="1" x14ac:dyDescent="0.35"/>
    <row r="36280" s="62" customFormat="1" x14ac:dyDescent="0.35"/>
    <row r="36281" s="62" customFormat="1" x14ac:dyDescent="0.35"/>
    <row r="36282" s="62" customFormat="1" x14ac:dyDescent="0.35"/>
    <row r="36283" s="62" customFormat="1" x14ac:dyDescent="0.35"/>
    <row r="36284" s="62" customFormat="1" x14ac:dyDescent="0.35"/>
    <row r="36285" s="62" customFormat="1" x14ac:dyDescent="0.35"/>
    <row r="36286" s="62" customFormat="1" x14ac:dyDescent="0.35"/>
    <row r="36287" s="62" customFormat="1" x14ac:dyDescent="0.35"/>
    <row r="36288" s="62" customFormat="1" x14ac:dyDescent="0.35"/>
    <row r="36289" s="62" customFormat="1" x14ac:dyDescent="0.35"/>
    <row r="36290" s="62" customFormat="1" x14ac:dyDescent="0.35"/>
    <row r="36291" s="62" customFormat="1" x14ac:dyDescent="0.35"/>
    <row r="36292" s="62" customFormat="1" x14ac:dyDescent="0.35"/>
    <row r="36293" s="62" customFormat="1" x14ac:dyDescent="0.35"/>
    <row r="36294" s="62" customFormat="1" x14ac:dyDescent="0.35"/>
    <row r="36295" s="62" customFormat="1" x14ac:dyDescent="0.35"/>
    <row r="36296" s="62" customFormat="1" x14ac:dyDescent="0.35"/>
    <row r="36297" s="62" customFormat="1" x14ac:dyDescent="0.35"/>
    <row r="36298" s="62" customFormat="1" x14ac:dyDescent="0.35"/>
    <row r="36299" s="62" customFormat="1" x14ac:dyDescent="0.35"/>
    <row r="36300" s="62" customFormat="1" x14ac:dyDescent="0.35"/>
    <row r="36301" s="62" customFormat="1" x14ac:dyDescent="0.35"/>
    <row r="36302" s="62" customFormat="1" x14ac:dyDescent="0.35"/>
    <row r="36303" s="62" customFormat="1" x14ac:dyDescent="0.35"/>
    <row r="36304" s="62" customFormat="1" x14ac:dyDescent="0.35"/>
    <row r="36305" s="62" customFormat="1" x14ac:dyDescent="0.35"/>
    <row r="36306" s="62" customFormat="1" x14ac:dyDescent="0.35"/>
    <row r="36307" s="62" customFormat="1" x14ac:dyDescent="0.35"/>
    <row r="36308" s="62" customFormat="1" x14ac:dyDescent="0.35"/>
    <row r="36309" s="62" customFormat="1" x14ac:dyDescent="0.35"/>
    <row r="36310" s="62" customFormat="1" x14ac:dyDescent="0.35"/>
    <row r="36311" s="62" customFormat="1" x14ac:dyDescent="0.35"/>
    <row r="36312" s="62" customFormat="1" x14ac:dyDescent="0.35"/>
    <row r="36313" s="62" customFormat="1" x14ac:dyDescent="0.35"/>
    <row r="36314" s="62" customFormat="1" x14ac:dyDescent="0.35"/>
    <row r="36315" s="62" customFormat="1" x14ac:dyDescent="0.35"/>
    <row r="36316" s="62" customFormat="1" x14ac:dyDescent="0.35"/>
    <row r="36317" s="62" customFormat="1" x14ac:dyDescent="0.35"/>
    <row r="36318" s="62" customFormat="1" x14ac:dyDescent="0.35"/>
    <row r="36319" s="62" customFormat="1" x14ac:dyDescent="0.35"/>
    <row r="36320" s="62" customFormat="1" x14ac:dyDescent="0.35"/>
    <row r="36321" s="62" customFormat="1" x14ac:dyDescent="0.35"/>
    <row r="36322" s="62" customFormat="1" x14ac:dyDescent="0.35"/>
    <row r="36323" s="62" customFormat="1" x14ac:dyDescent="0.35"/>
    <row r="36324" s="62" customFormat="1" x14ac:dyDescent="0.35"/>
    <row r="36325" s="62" customFormat="1" x14ac:dyDescent="0.35"/>
    <row r="36326" s="62" customFormat="1" x14ac:dyDescent="0.35"/>
    <row r="36327" s="62" customFormat="1" x14ac:dyDescent="0.35"/>
    <row r="36328" s="62" customFormat="1" x14ac:dyDescent="0.35"/>
    <row r="36329" s="62" customFormat="1" x14ac:dyDescent="0.35"/>
    <row r="36330" s="62" customFormat="1" x14ac:dyDescent="0.35"/>
    <row r="36331" s="62" customFormat="1" x14ac:dyDescent="0.35"/>
    <row r="36332" s="62" customFormat="1" x14ac:dyDescent="0.35"/>
    <row r="36333" s="62" customFormat="1" x14ac:dyDescent="0.35"/>
    <row r="36334" s="62" customFormat="1" x14ac:dyDescent="0.35"/>
    <row r="36335" s="62" customFormat="1" x14ac:dyDescent="0.35"/>
    <row r="36336" s="62" customFormat="1" x14ac:dyDescent="0.35"/>
    <row r="36337" s="62" customFormat="1" x14ac:dyDescent="0.35"/>
    <row r="36338" s="62" customFormat="1" x14ac:dyDescent="0.35"/>
    <row r="36339" s="62" customFormat="1" x14ac:dyDescent="0.35"/>
    <row r="36340" s="62" customFormat="1" x14ac:dyDescent="0.35"/>
    <row r="36341" s="62" customFormat="1" x14ac:dyDescent="0.35"/>
    <row r="36342" s="62" customFormat="1" x14ac:dyDescent="0.35"/>
    <row r="36343" s="62" customFormat="1" x14ac:dyDescent="0.35"/>
    <row r="36344" s="62" customFormat="1" x14ac:dyDescent="0.35"/>
    <row r="36345" s="62" customFormat="1" x14ac:dyDescent="0.35"/>
    <row r="36346" s="62" customFormat="1" x14ac:dyDescent="0.35"/>
    <row r="36347" s="62" customFormat="1" x14ac:dyDescent="0.35"/>
    <row r="36348" s="62" customFormat="1" x14ac:dyDescent="0.35"/>
    <row r="36349" s="62" customFormat="1" x14ac:dyDescent="0.35"/>
    <row r="36350" s="62" customFormat="1" x14ac:dyDescent="0.35"/>
    <row r="36351" s="62" customFormat="1" x14ac:dyDescent="0.35"/>
    <row r="36352" s="62" customFormat="1" x14ac:dyDescent="0.35"/>
    <row r="36353" s="62" customFormat="1" x14ac:dyDescent="0.35"/>
    <row r="36354" s="62" customFormat="1" x14ac:dyDescent="0.35"/>
    <row r="36355" s="62" customFormat="1" x14ac:dyDescent="0.35"/>
    <row r="36356" s="62" customFormat="1" x14ac:dyDescent="0.35"/>
    <row r="36357" s="62" customFormat="1" x14ac:dyDescent="0.35"/>
    <row r="36358" s="62" customFormat="1" x14ac:dyDescent="0.35"/>
    <row r="36359" s="62" customFormat="1" x14ac:dyDescent="0.35"/>
    <row r="36360" s="62" customFormat="1" x14ac:dyDescent="0.35"/>
    <row r="36361" s="62" customFormat="1" x14ac:dyDescent="0.35"/>
    <row r="36362" s="62" customFormat="1" x14ac:dyDescent="0.35"/>
    <row r="36363" s="62" customFormat="1" x14ac:dyDescent="0.35"/>
    <row r="36364" s="62" customFormat="1" x14ac:dyDescent="0.35"/>
    <row r="36365" s="62" customFormat="1" x14ac:dyDescent="0.35"/>
    <row r="36366" s="62" customFormat="1" x14ac:dyDescent="0.35"/>
    <row r="36367" s="62" customFormat="1" x14ac:dyDescent="0.35"/>
    <row r="36368" s="62" customFormat="1" x14ac:dyDescent="0.35"/>
    <row r="36369" s="62" customFormat="1" x14ac:dyDescent="0.35"/>
    <row r="36370" s="62" customFormat="1" x14ac:dyDescent="0.35"/>
    <row r="36371" s="62" customFormat="1" x14ac:dyDescent="0.35"/>
    <row r="36372" s="62" customFormat="1" x14ac:dyDescent="0.35"/>
    <row r="36373" s="62" customFormat="1" x14ac:dyDescent="0.35"/>
    <row r="36374" s="62" customFormat="1" x14ac:dyDescent="0.35"/>
    <row r="36375" s="62" customFormat="1" x14ac:dyDescent="0.35"/>
    <row r="36376" s="62" customFormat="1" x14ac:dyDescent="0.35"/>
    <row r="36377" s="62" customFormat="1" x14ac:dyDescent="0.35"/>
    <row r="36378" s="62" customFormat="1" x14ac:dyDescent="0.35"/>
    <row r="36379" s="62" customFormat="1" x14ac:dyDescent="0.35"/>
    <row r="36380" s="62" customFormat="1" x14ac:dyDescent="0.35"/>
    <row r="36381" s="62" customFormat="1" x14ac:dyDescent="0.35"/>
    <row r="36382" s="62" customFormat="1" x14ac:dyDescent="0.35"/>
    <row r="36383" s="62" customFormat="1" x14ac:dyDescent="0.35"/>
    <row r="36384" s="62" customFormat="1" x14ac:dyDescent="0.35"/>
    <row r="36385" s="62" customFormat="1" x14ac:dyDescent="0.35"/>
    <row r="36386" s="62" customFormat="1" x14ac:dyDescent="0.35"/>
    <row r="36387" s="62" customFormat="1" x14ac:dyDescent="0.35"/>
    <row r="36388" s="62" customFormat="1" x14ac:dyDescent="0.35"/>
    <row r="36389" s="62" customFormat="1" x14ac:dyDescent="0.35"/>
    <row r="36390" s="62" customFormat="1" x14ac:dyDescent="0.35"/>
    <row r="36391" s="62" customFormat="1" x14ac:dyDescent="0.35"/>
    <row r="36392" s="62" customFormat="1" x14ac:dyDescent="0.35"/>
    <row r="36393" s="62" customFormat="1" x14ac:dyDescent="0.35"/>
    <row r="36394" s="62" customFormat="1" x14ac:dyDescent="0.35"/>
    <row r="36395" s="62" customFormat="1" x14ac:dyDescent="0.35"/>
    <row r="36396" s="62" customFormat="1" x14ac:dyDescent="0.35"/>
    <row r="36397" s="62" customFormat="1" x14ac:dyDescent="0.35"/>
    <row r="36398" s="62" customFormat="1" x14ac:dyDescent="0.35"/>
    <row r="36399" s="62" customFormat="1" x14ac:dyDescent="0.35"/>
    <row r="36400" s="62" customFormat="1" x14ac:dyDescent="0.35"/>
    <row r="36401" s="62" customFormat="1" x14ac:dyDescent="0.35"/>
    <row r="36402" s="62" customFormat="1" x14ac:dyDescent="0.35"/>
    <row r="36403" s="62" customFormat="1" x14ac:dyDescent="0.35"/>
    <row r="36404" s="62" customFormat="1" x14ac:dyDescent="0.35"/>
    <row r="36405" s="62" customFormat="1" x14ac:dyDescent="0.35"/>
    <row r="36406" s="62" customFormat="1" x14ac:dyDescent="0.35"/>
    <row r="36407" s="62" customFormat="1" x14ac:dyDescent="0.35"/>
    <row r="36408" s="62" customFormat="1" x14ac:dyDescent="0.35"/>
    <row r="36409" s="62" customFormat="1" x14ac:dyDescent="0.35"/>
    <row r="36410" s="62" customFormat="1" x14ac:dyDescent="0.35"/>
    <row r="36411" s="62" customFormat="1" x14ac:dyDescent="0.35"/>
    <row r="36412" s="62" customFormat="1" x14ac:dyDescent="0.35"/>
    <row r="36413" s="62" customFormat="1" x14ac:dyDescent="0.35"/>
    <row r="36414" s="62" customFormat="1" x14ac:dyDescent="0.35"/>
    <row r="36415" s="62" customFormat="1" x14ac:dyDescent="0.35"/>
    <row r="36416" s="62" customFormat="1" x14ac:dyDescent="0.35"/>
    <row r="36417" s="62" customFormat="1" x14ac:dyDescent="0.35"/>
    <row r="36418" s="62" customFormat="1" x14ac:dyDescent="0.35"/>
    <row r="36419" s="62" customFormat="1" x14ac:dyDescent="0.35"/>
    <row r="36420" s="62" customFormat="1" x14ac:dyDescent="0.35"/>
    <row r="36421" s="62" customFormat="1" x14ac:dyDescent="0.35"/>
    <row r="36422" s="62" customFormat="1" x14ac:dyDescent="0.35"/>
    <row r="36423" s="62" customFormat="1" x14ac:dyDescent="0.35"/>
    <row r="36424" s="62" customFormat="1" x14ac:dyDescent="0.35"/>
    <row r="36425" s="62" customFormat="1" x14ac:dyDescent="0.35"/>
    <row r="36426" s="62" customFormat="1" x14ac:dyDescent="0.35"/>
    <row r="36427" s="62" customFormat="1" x14ac:dyDescent="0.35"/>
    <row r="36428" s="62" customFormat="1" x14ac:dyDescent="0.35"/>
    <row r="36429" s="62" customFormat="1" x14ac:dyDescent="0.35"/>
    <row r="36430" s="62" customFormat="1" x14ac:dyDescent="0.35"/>
    <row r="36431" s="62" customFormat="1" x14ac:dyDescent="0.35"/>
    <row r="36432" s="62" customFormat="1" x14ac:dyDescent="0.35"/>
    <row r="36433" s="62" customFormat="1" x14ac:dyDescent="0.35"/>
    <row r="36434" s="62" customFormat="1" x14ac:dyDescent="0.35"/>
    <row r="36435" s="62" customFormat="1" x14ac:dyDescent="0.35"/>
    <row r="36436" s="62" customFormat="1" x14ac:dyDescent="0.35"/>
    <row r="36437" s="62" customFormat="1" x14ac:dyDescent="0.35"/>
    <row r="36438" s="62" customFormat="1" x14ac:dyDescent="0.35"/>
    <row r="36439" s="62" customFormat="1" x14ac:dyDescent="0.35"/>
    <row r="36440" s="62" customFormat="1" x14ac:dyDescent="0.35"/>
    <row r="36441" s="62" customFormat="1" x14ac:dyDescent="0.35"/>
    <row r="36442" s="62" customFormat="1" x14ac:dyDescent="0.35"/>
    <row r="36443" s="62" customFormat="1" x14ac:dyDescent="0.35"/>
    <row r="36444" s="62" customFormat="1" x14ac:dyDescent="0.35"/>
    <row r="36445" s="62" customFormat="1" x14ac:dyDescent="0.35"/>
    <row r="36446" s="62" customFormat="1" x14ac:dyDescent="0.35"/>
    <row r="36447" s="62" customFormat="1" x14ac:dyDescent="0.35"/>
    <row r="36448" s="62" customFormat="1" x14ac:dyDescent="0.35"/>
    <row r="36449" s="62" customFormat="1" x14ac:dyDescent="0.35"/>
    <row r="36450" s="62" customFormat="1" x14ac:dyDescent="0.35"/>
    <row r="36451" s="62" customFormat="1" x14ac:dyDescent="0.35"/>
    <row r="36452" s="62" customFormat="1" x14ac:dyDescent="0.35"/>
    <row r="36453" s="62" customFormat="1" x14ac:dyDescent="0.35"/>
    <row r="36454" s="62" customFormat="1" x14ac:dyDescent="0.35"/>
    <row r="36455" s="62" customFormat="1" x14ac:dyDescent="0.35"/>
    <row r="36456" s="62" customFormat="1" x14ac:dyDescent="0.35"/>
    <row r="36457" s="62" customFormat="1" x14ac:dyDescent="0.35"/>
    <row r="36458" s="62" customFormat="1" x14ac:dyDescent="0.35"/>
    <row r="36459" s="62" customFormat="1" x14ac:dyDescent="0.35"/>
    <row r="36460" s="62" customFormat="1" x14ac:dyDescent="0.35"/>
    <row r="36461" s="62" customFormat="1" x14ac:dyDescent="0.35"/>
    <row r="36462" s="62" customFormat="1" x14ac:dyDescent="0.35"/>
    <row r="36463" s="62" customFormat="1" x14ac:dyDescent="0.35"/>
    <row r="36464" s="62" customFormat="1" x14ac:dyDescent="0.35"/>
    <row r="36465" s="62" customFormat="1" x14ac:dyDescent="0.35"/>
    <row r="36466" s="62" customFormat="1" x14ac:dyDescent="0.35"/>
    <row r="36467" s="62" customFormat="1" x14ac:dyDescent="0.35"/>
    <row r="36468" s="62" customFormat="1" x14ac:dyDescent="0.35"/>
    <row r="36469" s="62" customFormat="1" x14ac:dyDescent="0.35"/>
    <row r="36470" s="62" customFormat="1" x14ac:dyDescent="0.35"/>
    <row r="36471" s="62" customFormat="1" x14ac:dyDescent="0.35"/>
    <row r="36472" s="62" customFormat="1" x14ac:dyDescent="0.35"/>
    <row r="36473" s="62" customFormat="1" x14ac:dyDescent="0.35"/>
    <row r="36474" s="62" customFormat="1" x14ac:dyDescent="0.35"/>
    <row r="36475" s="62" customFormat="1" x14ac:dyDescent="0.35"/>
    <row r="36476" s="62" customFormat="1" x14ac:dyDescent="0.35"/>
    <row r="36477" s="62" customFormat="1" x14ac:dyDescent="0.35"/>
    <row r="36478" s="62" customFormat="1" x14ac:dyDescent="0.35"/>
    <row r="36479" s="62" customFormat="1" x14ac:dyDescent="0.35"/>
    <row r="36480" s="62" customFormat="1" x14ac:dyDescent="0.35"/>
    <row r="36481" s="62" customFormat="1" x14ac:dyDescent="0.35"/>
    <row r="36482" s="62" customFormat="1" x14ac:dyDescent="0.35"/>
    <row r="36483" s="62" customFormat="1" x14ac:dyDescent="0.35"/>
    <row r="36484" s="62" customFormat="1" x14ac:dyDescent="0.35"/>
    <row r="36485" s="62" customFormat="1" x14ac:dyDescent="0.35"/>
    <row r="36486" s="62" customFormat="1" x14ac:dyDescent="0.35"/>
    <row r="36487" s="62" customFormat="1" x14ac:dyDescent="0.35"/>
    <row r="36488" s="62" customFormat="1" x14ac:dyDescent="0.35"/>
    <row r="36489" s="62" customFormat="1" x14ac:dyDescent="0.35"/>
    <row r="36490" s="62" customFormat="1" x14ac:dyDescent="0.35"/>
    <row r="36491" s="62" customFormat="1" x14ac:dyDescent="0.35"/>
    <row r="36492" s="62" customFormat="1" x14ac:dyDescent="0.35"/>
    <row r="36493" s="62" customFormat="1" x14ac:dyDescent="0.35"/>
    <row r="36494" s="62" customFormat="1" x14ac:dyDescent="0.35"/>
    <row r="36495" s="62" customFormat="1" x14ac:dyDescent="0.35"/>
    <row r="36496" s="62" customFormat="1" x14ac:dyDescent="0.35"/>
    <row r="36497" s="62" customFormat="1" x14ac:dyDescent="0.35"/>
    <row r="36498" s="62" customFormat="1" x14ac:dyDescent="0.35"/>
    <row r="36499" s="62" customFormat="1" x14ac:dyDescent="0.35"/>
    <row r="36500" s="62" customFormat="1" x14ac:dyDescent="0.35"/>
    <row r="36501" s="62" customFormat="1" x14ac:dyDescent="0.35"/>
    <row r="36502" s="62" customFormat="1" x14ac:dyDescent="0.35"/>
    <row r="36503" s="62" customFormat="1" x14ac:dyDescent="0.35"/>
    <row r="36504" s="62" customFormat="1" x14ac:dyDescent="0.35"/>
    <row r="36505" s="62" customFormat="1" x14ac:dyDescent="0.35"/>
    <row r="36506" s="62" customFormat="1" x14ac:dyDescent="0.35"/>
    <row r="36507" s="62" customFormat="1" x14ac:dyDescent="0.35"/>
    <row r="36508" s="62" customFormat="1" x14ac:dyDescent="0.35"/>
    <row r="36509" s="62" customFormat="1" x14ac:dyDescent="0.35"/>
    <row r="36510" s="62" customFormat="1" x14ac:dyDescent="0.35"/>
    <row r="36511" s="62" customFormat="1" x14ac:dyDescent="0.35"/>
    <row r="36512" s="62" customFormat="1" x14ac:dyDescent="0.35"/>
    <row r="36513" s="62" customFormat="1" x14ac:dyDescent="0.35"/>
    <row r="36514" s="62" customFormat="1" x14ac:dyDescent="0.35"/>
    <row r="36515" s="62" customFormat="1" x14ac:dyDescent="0.35"/>
    <row r="36516" s="62" customFormat="1" x14ac:dyDescent="0.35"/>
    <row r="36517" s="62" customFormat="1" x14ac:dyDescent="0.35"/>
    <row r="36518" s="62" customFormat="1" x14ac:dyDescent="0.35"/>
    <row r="36519" s="62" customFormat="1" x14ac:dyDescent="0.35"/>
    <row r="36520" s="62" customFormat="1" x14ac:dyDescent="0.35"/>
    <row r="36521" s="62" customFormat="1" x14ac:dyDescent="0.35"/>
    <row r="36522" s="62" customFormat="1" x14ac:dyDescent="0.35"/>
    <row r="36523" s="62" customFormat="1" x14ac:dyDescent="0.35"/>
    <row r="36524" s="62" customFormat="1" x14ac:dyDescent="0.35"/>
    <row r="36525" s="62" customFormat="1" x14ac:dyDescent="0.35"/>
    <row r="36526" s="62" customFormat="1" x14ac:dyDescent="0.35"/>
    <row r="36527" s="62" customFormat="1" x14ac:dyDescent="0.35"/>
    <row r="36528" s="62" customFormat="1" x14ac:dyDescent="0.35"/>
    <row r="36529" s="62" customFormat="1" x14ac:dyDescent="0.35"/>
    <row r="36530" s="62" customFormat="1" x14ac:dyDescent="0.35"/>
    <row r="36531" s="62" customFormat="1" x14ac:dyDescent="0.35"/>
    <row r="36532" s="62" customFormat="1" x14ac:dyDescent="0.35"/>
    <row r="36533" s="62" customFormat="1" x14ac:dyDescent="0.35"/>
    <row r="36534" s="62" customFormat="1" x14ac:dyDescent="0.35"/>
    <row r="36535" s="62" customFormat="1" x14ac:dyDescent="0.35"/>
    <row r="36536" s="62" customFormat="1" x14ac:dyDescent="0.35"/>
    <row r="36537" s="62" customFormat="1" x14ac:dyDescent="0.35"/>
    <row r="36538" s="62" customFormat="1" x14ac:dyDescent="0.35"/>
    <row r="36539" s="62" customFormat="1" x14ac:dyDescent="0.35"/>
    <row r="36540" s="62" customFormat="1" x14ac:dyDescent="0.35"/>
    <row r="36541" s="62" customFormat="1" x14ac:dyDescent="0.35"/>
    <row r="36542" s="62" customFormat="1" x14ac:dyDescent="0.35"/>
    <row r="36543" s="62" customFormat="1" x14ac:dyDescent="0.35"/>
    <row r="36544" s="62" customFormat="1" x14ac:dyDescent="0.35"/>
    <row r="36545" s="62" customFormat="1" x14ac:dyDescent="0.35"/>
    <row r="36546" s="62" customFormat="1" x14ac:dyDescent="0.35"/>
    <row r="36547" s="62" customFormat="1" x14ac:dyDescent="0.35"/>
    <row r="36548" s="62" customFormat="1" x14ac:dyDescent="0.35"/>
    <row r="36549" s="62" customFormat="1" x14ac:dyDescent="0.35"/>
    <row r="36550" s="62" customFormat="1" x14ac:dyDescent="0.35"/>
    <row r="36551" s="62" customFormat="1" x14ac:dyDescent="0.35"/>
    <row r="36552" s="62" customFormat="1" x14ac:dyDescent="0.35"/>
    <row r="36553" s="62" customFormat="1" x14ac:dyDescent="0.35"/>
    <row r="36554" s="62" customFormat="1" x14ac:dyDescent="0.35"/>
    <row r="36555" s="62" customFormat="1" x14ac:dyDescent="0.35"/>
    <row r="36556" s="62" customFormat="1" x14ac:dyDescent="0.35"/>
    <row r="36557" s="62" customFormat="1" x14ac:dyDescent="0.35"/>
    <row r="36558" s="62" customFormat="1" x14ac:dyDescent="0.35"/>
    <row r="36559" s="62" customFormat="1" x14ac:dyDescent="0.35"/>
    <row r="36560" s="62" customFormat="1" x14ac:dyDescent="0.35"/>
    <row r="36561" s="62" customFormat="1" x14ac:dyDescent="0.35"/>
    <row r="36562" s="62" customFormat="1" x14ac:dyDescent="0.35"/>
    <row r="36563" s="62" customFormat="1" x14ac:dyDescent="0.35"/>
    <row r="36564" s="62" customFormat="1" x14ac:dyDescent="0.35"/>
    <row r="36565" s="62" customFormat="1" x14ac:dyDescent="0.35"/>
    <row r="36566" s="62" customFormat="1" x14ac:dyDescent="0.35"/>
    <row r="36567" s="62" customFormat="1" x14ac:dyDescent="0.35"/>
    <row r="36568" s="62" customFormat="1" x14ac:dyDescent="0.35"/>
    <row r="36569" s="62" customFormat="1" x14ac:dyDescent="0.35"/>
    <row r="36570" s="62" customFormat="1" x14ac:dyDescent="0.35"/>
    <row r="36571" s="62" customFormat="1" x14ac:dyDescent="0.35"/>
    <row r="36572" s="62" customFormat="1" x14ac:dyDescent="0.35"/>
    <row r="36573" s="62" customFormat="1" x14ac:dyDescent="0.35"/>
    <row r="36574" s="62" customFormat="1" x14ac:dyDescent="0.35"/>
    <row r="36575" s="62" customFormat="1" x14ac:dyDescent="0.35"/>
    <row r="36576" s="62" customFormat="1" x14ac:dyDescent="0.35"/>
    <row r="36577" s="62" customFormat="1" x14ac:dyDescent="0.35"/>
    <row r="36578" s="62" customFormat="1" x14ac:dyDescent="0.35"/>
    <row r="36579" s="62" customFormat="1" x14ac:dyDescent="0.35"/>
    <row r="36580" s="62" customFormat="1" x14ac:dyDescent="0.35"/>
    <row r="36581" s="62" customFormat="1" x14ac:dyDescent="0.35"/>
    <row r="36582" s="62" customFormat="1" x14ac:dyDescent="0.35"/>
    <row r="36583" s="62" customFormat="1" x14ac:dyDescent="0.35"/>
    <row r="36584" s="62" customFormat="1" x14ac:dyDescent="0.35"/>
    <row r="36585" s="62" customFormat="1" x14ac:dyDescent="0.35"/>
    <row r="36586" s="62" customFormat="1" x14ac:dyDescent="0.35"/>
    <row r="36587" s="62" customFormat="1" x14ac:dyDescent="0.35"/>
    <row r="36588" s="62" customFormat="1" x14ac:dyDescent="0.35"/>
    <row r="36589" s="62" customFormat="1" x14ac:dyDescent="0.35"/>
    <row r="36590" s="62" customFormat="1" x14ac:dyDescent="0.35"/>
    <row r="36591" s="62" customFormat="1" x14ac:dyDescent="0.35"/>
    <row r="36592" s="62" customFormat="1" x14ac:dyDescent="0.35"/>
    <row r="36593" s="62" customFormat="1" x14ac:dyDescent="0.35"/>
    <row r="36594" s="62" customFormat="1" x14ac:dyDescent="0.35"/>
    <row r="36595" s="62" customFormat="1" x14ac:dyDescent="0.35"/>
    <row r="36596" s="62" customFormat="1" x14ac:dyDescent="0.35"/>
    <row r="36597" s="62" customFormat="1" x14ac:dyDescent="0.35"/>
    <row r="36598" s="62" customFormat="1" x14ac:dyDescent="0.35"/>
    <row r="36599" s="62" customFormat="1" x14ac:dyDescent="0.35"/>
    <row r="36600" s="62" customFormat="1" x14ac:dyDescent="0.35"/>
    <row r="36601" s="62" customFormat="1" x14ac:dyDescent="0.35"/>
    <row r="36602" s="62" customFormat="1" x14ac:dyDescent="0.35"/>
    <row r="36603" s="62" customFormat="1" x14ac:dyDescent="0.35"/>
    <row r="36604" s="62" customFormat="1" x14ac:dyDescent="0.35"/>
    <row r="36605" s="62" customFormat="1" x14ac:dyDescent="0.35"/>
    <row r="36606" s="62" customFormat="1" x14ac:dyDescent="0.35"/>
    <row r="36607" s="62" customFormat="1" x14ac:dyDescent="0.35"/>
    <row r="36608" s="62" customFormat="1" x14ac:dyDescent="0.35"/>
    <row r="36609" s="62" customFormat="1" x14ac:dyDescent="0.35"/>
    <row r="36610" s="62" customFormat="1" x14ac:dyDescent="0.35"/>
    <row r="36611" s="62" customFormat="1" x14ac:dyDescent="0.35"/>
    <row r="36612" s="62" customFormat="1" x14ac:dyDescent="0.35"/>
    <row r="36613" s="62" customFormat="1" x14ac:dyDescent="0.35"/>
    <row r="36614" s="62" customFormat="1" x14ac:dyDescent="0.35"/>
    <row r="36615" s="62" customFormat="1" x14ac:dyDescent="0.35"/>
    <row r="36616" s="62" customFormat="1" x14ac:dyDescent="0.35"/>
    <row r="36617" s="62" customFormat="1" x14ac:dyDescent="0.35"/>
    <row r="36618" s="62" customFormat="1" x14ac:dyDescent="0.35"/>
    <row r="36619" s="62" customFormat="1" x14ac:dyDescent="0.35"/>
    <row r="36620" s="62" customFormat="1" x14ac:dyDescent="0.35"/>
    <row r="36621" s="62" customFormat="1" x14ac:dyDescent="0.35"/>
    <row r="36622" s="62" customFormat="1" x14ac:dyDescent="0.35"/>
    <row r="36623" s="62" customFormat="1" x14ac:dyDescent="0.35"/>
    <row r="36624" s="62" customFormat="1" x14ac:dyDescent="0.35"/>
    <row r="36625" s="62" customFormat="1" x14ac:dyDescent="0.35"/>
    <row r="36626" s="62" customFormat="1" x14ac:dyDescent="0.35"/>
    <row r="36627" s="62" customFormat="1" x14ac:dyDescent="0.35"/>
    <row r="36628" s="62" customFormat="1" x14ac:dyDescent="0.35"/>
    <row r="36629" s="62" customFormat="1" x14ac:dyDescent="0.35"/>
    <row r="36630" s="62" customFormat="1" x14ac:dyDescent="0.35"/>
    <row r="36631" s="62" customFormat="1" x14ac:dyDescent="0.35"/>
    <row r="36632" s="62" customFormat="1" x14ac:dyDescent="0.35"/>
    <row r="36633" s="62" customFormat="1" x14ac:dyDescent="0.35"/>
    <row r="36634" s="62" customFormat="1" x14ac:dyDescent="0.35"/>
    <row r="36635" s="62" customFormat="1" x14ac:dyDescent="0.35"/>
    <row r="36636" s="62" customFormat="1" x14ac:dyDescent="0.35"/>
    <row r="36637" s="62" customFormat="1" x14ac:dyDescent="0.35"/>
    <row r="36638" s="62" customFormat="1" x14ac:dyDescent="0.35"/>
    <row r="36639" s="62" customFormat="1" x14ac:dyDescent="0.35"/>
    <row r="36640" s="62" customFormat="1" x14ac:dyDescent="0.35"/>
    <row r="36641" s="62" customFormat="1" x14ac:dyDescent="0.35"/>
    <row r="36642" s="62" customFormat="1" x14ac:dyDescent="0.35"/>
    <row r="36643" s="62" customFormat="1" x14ac:dyDescent="0.35"/>
    <row r="36644" s="62" customFormat="1" x14ac:dyDescent="0.35"/>
    <row r="36645" s="62" customFormat="1" x14ac:dyDescent="0.35"/>
    <row r="36646" s="62" customFormat="1" x14ac:dyDescent="0.35"/>
    <row r="36647" s="62" customFormat="1" x14ac:dyDescent="0.35"/>
    <row r="36648" s="62" customFormat="1" x14ac:dyDescent="0.35"/>
    <row r="36649" s="62" customFormat="1" x14ac:dyDescent="0.35"/>
    <row r="36650" s="62" customFormat="1" x14ac:dyDescent="0.35"/>
    <row r="36651" s="62" customFormat="1" x14ac:dyDescent="0.35"/>
    <row r="36652" s="62" customFormat="1" x14ac:dyDescent="0.35"/>
    <row r="36653" s="62" customFormat="1" x14ac:dyDescent="0.35"/>
    <row r="36654" s="62" customFormat="1" x14ac:dyDescent="0.35"/>
    <row r="36655" s="62" customFormat="1" x14ac:dyDescent="0.35"/>
    <row r="36656" s="62" customFormat="1" x14ac:dyDescent="0.35"/>
    <row r="36657" s="62" customFormat="1" x14ac:dyDescent="0.35"/>
    <row r="36658" s="62" customFormat="1" x14ac:dyDescent="0.35"/>
    <row r="36659" s="62" customFormat="1" x14ac:dyDescent="0.35"/>
    <row r="36660" s="62" customFormat="1" x14ac:dyDescent="0.35"/>
    <row r="36661" s="62" customFormat="1" x14ac:dyDescent="0.35"/>
    <row r="36662" s="62" customFormat="1" x14ac:dyDescent="0.35"/>
    <row r="36663" s="62" customFormat="1" x14ac:dyDescent="0.35"/>
    <row r="36664" s="62" customFormat="1" x14ac:dyDescent="0.35"/>
    <row r="36665" s="62" customFormat="1" x14ac:dyDescent="0.35"/>
    <row r="36666" s="62" customFormat="1" x14ac:dyDescent="0.35"/>
    <row r="36667" s="62" customFormat="1" x14ac:dyDescent="0.35"/>
    <row r="36668" s="62" customFormat="1" x14ac:dyDescent="0.35"/>
    <row r="36669" s="62" customFormat="1" x14ac:dyDescent="0.35"/>
    <row r="36670" s="62" customFormat="1" x14ac:dyDescent="0.35"/>
    <row r="36671" s="62" customFormat="1" x14ac:dyDescent="0.35"/>
    <row r="36672" s="62" customFormat="1" x14ac:dyDescent="0.35"/>
    <row r="36673" s="62" customFormat="1" x14ac:dyDescent="0.35"/>
    <row r="36674" s="62" customFormat="1" x14ac:dyDescent="0.35"/>
    <row r="36675" s="62" customFormat="1" x14ac:dyDescent="0.35"/>
    <row r="36676" s="62" customFormat="1" x14ac:dyDescent="0.35"/>
    <row r="36677" s="62" customFormat="1" x14ac:dyDescent="0.35"/>
    <row r="36678" s="62" customFormat="1" x14ac:dyDescent="0.35"/>
    <row r="36679" s="62" customFormat="1" x14ac:dyDescent="0.35"/>
    <row r="36680" s="62" customFormat="1" x14ac:dyDescent="0.35"/>
    <row r="36681" s="62" customFormat="1" x14ac:dyDescent="0.35"/>
    <row r="36682" s="62" customFormat="1" x14ac:dyDescent="0.35"/>
    <row r="36683" s="62" customFormat="1" x14ac:dyDescent="0.35"/>
    <row r="36684" s="62" customFormat="1" x14ac:dyDescent="0.35"/>
    <row r="36685" s="62" customFormat="1" x14ac:dyDescent="0.35"/>
    <row r="36686" s="62" customFormat="1" x14ac:dyDescent="0.35"/>
    <row r="36687" s="62" customFormat="1" x14ac:dyDescent="0.35"/>
    <row r="36688" s="62" customFormat="1" x14ac:dyDescent="0.35"/>
    <row r="36689" s="62" customFormat="1" x14ac:dyDescent="0.35"/>
    <row r="36690" s="62" customFormat="1" x14ac:dyDescent="0.35"/>
    <row r="36691" s="62" customFormat="1" x14ac:dyDescent="0.35"/>
    <row r="36692" s="62" customFormat="1" x14ac:dyDescent="0.35"/>
    <row r="36693" s="62" customFormat="1" x14ac:dyDescent="0.35"/>
    <row r="36694" s="62" customFormat="1" x14ac:dyDescent="0.35"/>
    <row r="36695" s="62" customFormat="1" x14ac:dyDescent="0.35"/>
    <row r="36696" s="62" customFormat="1" x14ac:dyDescent="0.35"/>
    <row r="36697" s="62" customFormat="1" x14ac:dyDescent="0.35"/>
    <row r="36698" s="62" customFormat="1" x14ac:dyDescent="0.35"/>
    <row r="36699" s="62" customFormat="1" x14ac:dyDescent="0.35"/>
    <row r="36700" s="62" customFormat="1" x14ac:dyDescent="0.35"/>
    <row r="36701" s="62" customFormat="1" x14ac:dyDescent="0.35"/>
    <row r="36702" s="62" customFormat="1" x14ac:dyDescent="0.35"/>
    <row r="36703" s="62" customFormat="1" x14ac:dyDescent="0.35"/>
    <row r="36704" s="62" customFormat="1" x14ac:dyDescent="0.35"/>
    <row r="36705" s="62" customFormat="1" x14ac:dyDescent="0.35"/>
    <row r="36706" s="62" customFormat="1" x14ac:dyDescent="0.35"/>
    <row r="36707" s="62" customFormat="1" x14ac:dyDescent="0.35"/>
    <row r="36708" s="62" customFormat="1" x14ac:dyDescent="0.35"/>
    <row r="36709" s="62" customFormat="1" x14ac:dyDescent="0.35"/>
    <row r="36710" s="62" customFormat="1" x14ac:dyDescent="0.35"/>
    <row r="36711" s="62" customFormat="1" x14ac:dyDescent="0.35"/>
    <row r="36712" s="62" customFormat="1" x14ac:dyDescent="0.35"/>
    <row r="36713" s="62" customFormat="1" x14ac:dyDescent="0.35"/>
    <row r="36714" s="62" customFormat="1" x14ac:dyDescent="0.35"/>
    <row r="36715" s="62" customFormat="1" x14ac:dyDescent="0.35"/>
    <row r="36716" s="62" customFormat="1" x14ac:dyDescent="0.35"/>
    <row r="36717" s="62" customFormat="1" x14ac:dyDescent="0.35"/>
    <row r="36718" s="62" customFormat="1" x14ac:dyDescent="0.35"/>
    <row r="36719" s="62" customFormat="1" x14ac:dyDescent="0.35"/>
    <row r="36720" s="62" customFormat="1" x14ac:dyDescent="0.35"/>
    <row r="36721" s="62" customFormat="1" x14ac:dyDescent="0.35"/>
    <row r="36722" s="62" customFormat="1" x14ac:dyDescent="0.35"/>
    <row r="36723" s="62" customFormat="1" x14ac:dyDescent="0.35"/>
    <row r="36724" s="62" customFormat="1" x14ac:dyDescent="0.35"/>
    <row r="36725" s="62" customFormat="1" x14ac:dyDescent="0.35"/>
    <row r="36726" s="62" customFormat="1" x14ac:dyDescent="0.35"/>
    <row r="36727" s="62" customFormat="1" x14ac:dyDescent="0.35"/>
    <row r="36728" s="62" customFormat="1" x14ac:dyDescent="0.35"/>
    <row r="36729" s="62" customFormat="1" x14ac:dyDescent="0.35"/>
    <row r="36730" s="62" customFormat="1" x14ac:dyDescent="0.35"/>
    <row r="36731" s="62" customFormat="1" x14ac:dyDescent="0.35"/>
    <row r="36732" s="62" customFormat="1" x14ac:dyDescent="0.35"/>
    <row r="36733" s="62" customFormat="1" x14ac:dyDescent="0.35"/>
    <row r="36734" s="62" customFormat="1" x14ac:dyDescent="0.35"/>
    <row r="36735" s="62" customFormat="1" x14ac:dyDescent="0.35"/>
    <row r="36736" s="62" customFormat="1" x14ac:dyDescent="0.35"/>
    <row r="36737" s="62" customFormat="1" x14ac:dyDescent="0.35"/>
    <row r="36738" s="62" customFormat="1" x14ac:dyDescent="0.35"/>
    <row r="36739" s="62" customFormat="1" x14ac:dyDescent="0.35"/>
    <row r="36740" s="62" customFormat="1" x14ac:dyDescent="0.35"/>
    <row r="36741" s="62" customFormat="1" x14ac:dyDescent="0.35"/>
    <row r="36742" s="62" customFormat="1" x14ac:dyDescent="0.35"/>
    <row r="36743" s="62" customFormat="1" x14ac:dyDescent="0.35"/>
    <row r="36744" s="62" customFormat="1" x14ac:dyDescent="0.35"/>
    <row r="36745" s="62" customFormat="1" x14ac:dyDescent="0.35"/>
    <row r="36746" s="62" customFormat="1" x14ac:dyDescent="0.35"/>
    <row r="36747" s="62" customFormat="1" x14ac:dyDescent="0.35"/>
    <row r="36748" s="62" customFormat="1" x14ac:dyDescent="0.35"/>
    <row r="36749" s="62" customFormat="1" x14ac:dyDescent="0.35"/>
    <row r="36750" s="62" customFormat="1" x14ac:dyDescent="0.35"/>
    <row r="36751" s="62" customFormat="1" x14ac:dyDescent="0.35"/>
    <row r="36752" s="62" customFormat="1" x14ac:dyDescent="0.35"/>
    <row r="36753" s="62" customFormat="1" x14ac:dyDescent="0.35"/>
    <row r="36754" s="62" customFormat="1" x14ac:dyDescent="0.35"/>
    <row r="36755" s="62" customFormat="1" x14ac:dyDescent="0.35"/>
    <row r="36756" s="62" customFormat="1" x14ac:dyDescent="0.35"/>
    <row r="36757" s="62" customFormat="1" x14ac:dyDescent="0.35"/>
    <row r="36758" s="62" customFormat="1" x14ac:dyDescent="0.35"/>
    <row r="36759" s="62" customFormat="1" x14ac:dyDescent="0.35"/>
    <row r="36760" s="62" customFormat="1" x14ac:dyDescent="0.35"/>
    <row r="36761" s="62" customFormat="1" x14ac:dyDescent="0.35"/>
    <row r="36762" s="62" customFormat="1" x14ac:dyDescent="0.35"/>
    <row r="36763" s="62" customFormat="1" x14ac:dyDescent="0.35"/>
    <row r="36764" s="62" customFormat="1" x14ac:dyDescent="0.35"/>
    <row r="36765" s="62" customFormat="1" x14ac:dyDescent="0.35"/>
    <row r="36766" s="62" customFormat="1" x14ac:dyDescent="0.35"/>
    <row r="36767" s="62" customFormat="1" x14ac:dyDescent="0.35"/>
    <row r="36768" s="62" customFormat="1" x14ac:dyDescent="0.35"/>
    <row r="36769" s="62" customFormat="1" x14ac:dyDescent="0.35"/>
    <row r="36770" s="62" customFormat="1" x14ac:dyDescent="0.35"/>
    <row r="36771" s="62" customFormat="1" x14ac:dyDescent="0.35"/>
    <row r="36772" s="62" customFormat="1" x14ac:dyDescent="0.35"/>
    <row r="36773" s="62" customFormat="1" x14ac:dyDescent="0.35"/>
    <row r="36774" s="62" customFormat="1" x14ac:dyDescent="0.35"/>
    <row r="36775" s="62" customFormat="1" x14ac:dyDescent="0.35"/>
    <row r="36776" s="62" customFormat="1" x14ac:dyDescent="0.35"/>
    <row r="36777" s="62" customFormat="1" x14ac:dyDescent="0.35"/>
    <row r="36778" s="62" customFormat="1" x14ac:dyDescent="0.35"/>
    <row r="36779" s="62" customFormat="1" x14ac:dyDescent="0.35"/>
    <row r="36780" s="62" customFormat="1" x14ac:dyDescent="0.35"/>
    <row r="36781" s="62" customFormat="1" x14ac:dyDescent="0.35"/>
    <row r="36782" s="62" customFormat="1" x14ac:dyDescent="0.35"/>
    <row r="36783" s="62" customFormat="1" x14ac:dyDescent="0.35"/>
    <row r="36784" s="62" customFormat="1" x14ac:dyDescent="0.35"/>
    <row r="36785" s="62" customFormat="1" x14ac:dyDescent="0.35"/>
    <row r="36786" s="62" customFormat="1" x14ac:dyDescent="0.35"/>
    <row r="36787" s="62" customFormat="1" x14ac:dyDescent="0.35"/>
    <row r="36788" s="62" customFormat="1" x14ac:dyDescent="0.35"/>
    <row r="36789" s="62" customFormat="1" x14ac:dyDescent="0.35"/>
    <row r="36790" s="62" customFormat="1" x14ac:dyDescent="0.35"/>
    <row r="36791" s="62" customFormat="1" x14ac:dyDescent="0.35"/>
    <row r="36792" s="62" customFormat="1" x14ac:dyDescent="0.35"/>
    <row r="36793" s="62" customFormat="1" x14ac:dyDescent="0.35"/>
    <row r="36794" s="62" customFormat="1" x14ac:dyDescent="0.35"/>
    <row r="36795" s="62" customFormat="1" x14ac:dyDescent="0.35"/>
    <row r="36796" s="62" customFormat="1" x14ac:dyDescent="0.35"/>
    <row r="36797" s="62" customFormat="1" x14ac:dyDescent="0.35"/>
    <row r="36798" s="62" customFormat="1" x14ac:dyDescent="0.35"/>
    <row r="36799" s="62" customFormat="1" x14ac:dyDescent="0.35"/>
    <row r="36800" s="62" customFormat="1" x14ac:dyDescent="0.35"/>
    <row r="36801" s="62" customFormat="1" x14ac:dyDescent="0.35"/>
    <row r="36802" s="62" customFormat="1" x14ac:dyDescent="0.35"/>
    <row r="36803" s="62" customFormat="1" x14ac:dyDescent="0.35"/>
    <row r="36804" s="62" customFormat="1" x14ac:dyDescent="0.35"/>
    <row r="36805" s="62" customFormat="1" x14ac:dyDescent="0.35"/>
    <row r="36806" s="62" customFormat="1" x14ac:dyDescent="0.35"/>
    <row r="36807" s="62" customFormat="1" x14ac:dyDescent="0.35"/>
    <row r="36808" s="62" customFormat="1" x14ac:dyDescent="0.35"/>
    <row r="36809" s="62" customFormat="1" x14ac:dyDescent="0.35"/>
    <row r="36810" s="62" customFormat="1" x14ac:dyDescent="0.35"/>
    <row r="36811" s="62" customFormat="1" x14ac:dyDescent="0.35"/>
    <row r="36812" s="62" customFormat="1" x14ac:dyDescent="0.35"/>
    <row r="36813" s="62" customFormat="1" x14ac:dyDescent="0.35"/>
    <row r="36814" s="62" customFormat="1" x14ac:dyDescent="0.35"/>
    <row r="36815" s="62" customFormat="1" x14ac:dyDescent="0.35"/>
    <row r="36816" s="62" customFormat="1" x14ac:dyDescent="0.35"/>
    <row r="36817" s="62" customFormat="1" x14ac:dyDescent="0.35"/>
    <row r="36818" s="62" customFormat="1" x14ac:dyDescent="0.35"/>
    <row r="36819" s="62" customFormat="1" x14ac:dyDescent="0.35"/>
    <row r="36820" s="62" customFormat="1" x14ac:dyDescent="0.35"/>
    <row r="36821" s="62" customFormat="1" x14ac:dyDescent="0.35"/>
    <row r="36822" s="62" customFormat="1" x14ac:dyDescent="0.35"/>
    <row r="36823" s="62" customFormat="1" x14ac:dyDescent="0.35"/>
    <row r="36824" s="62" customFormat="1" x14ac:dyDescent="0.35"/>
    <row r="36825" s="62" customFormat="1" x14ac:dyDescent="0.35"/>
    <row r="36826" s="62" customFormat="1" x14ac:dyDescent="0.35"/>
    <row r="36827" s="62" customFormat="1" x14ac:dyDescent="0.35"/>
    <row r="36828" s="62" customFormat="1" x14ac:dyDescent="0.35"/>
    <row r="36829" s="62" customFormat="1" x14ac:dyDescent="0.35"/>
    <row r="36830" s="62" customFormat="1" x14ac:dyDescent="0.35"/>
    <row r="36831" s="62" customFormat="1" x14ac:dyDescent="0.35"/>
    <row r="36832" s="62" customFormat="1" x14ac:dyDescent="0.35"/>
    <row r="36833" s="62" customFormat="1" x14ac:dyDescent="0.35"/>
    <row r="36834" s="62" customFormat="1" x14ac:dyDescent="0.35"/>
    <row r="36835" s="62" customFormat="1" x14ac:dyDescent="0.35"/>
    <row r="36836" s="62" customFormat="1" x14ac:dyDescent="0.35"/>
    <row r="36837" s="62" customFormat="1" x14ac:dyDescent="0.35"/>
    <row r="36838" s="62" customFormat="1" x14ac:dyDescent="0.35"/>
    <row r="36839" s="62" customFormat="1" x14ac:dyDescent="0.35"/>
    <row r="36840" s="62" customFormat="1" x14ac:dyDescent="0.35"/>
    <row r="36841" s="62" customFormat="1" x14ac:dyDescent="0.35"/>
    <row r="36842" s="62" customFormat="1" x14ac:dyDescent="0.35"/>
    <row r="36843" s="62" customFormat="1" x14ac:dyDescent="0.35"/>
    <row r="36844" s="62" customFormat="1" x14ac:dyDescent="0.35"/>
    <row r="36845" s="62" customFormat="1" x14ac:dyDescent="0.35"/>
    <row r="36846" s="62" customFormat="1" x14ac:dyDescent="0.35"/>
    <row r="36847" s="62" customFormat="1" x14ac:dyDescent="0.35"/>
    <row r="36848" s="62" customFormat="1" x14ac:dyDescent="0.35"/>
    <row r="36849" s="62" customFormat="1" x14ac:dyDescent="0.35"/>
    <row r="36850" s="62" customFormat="1" x14ac:dyDescent="0.35"/>
    <row r="36851" s="62" customFormat="1" x14ac:dyDescent="0.35"/>
    <row r="36852" s="62" customFormat="1" x14ac:dyDescent="0.35"/>
    <row r="36853" s="62" customFormat="1" x14ac:dyDescent="0.35"/>
    <row r="36854" s="62" customFormat="1" x14ac:dyDescent="0.35"/>
    <row r="36855" s="62" customFormat="1" x14ac:dyDescent="0.35"/>
    <row r="36856" s="62" customFormat="1" x14ac:dyDescent="0.35"/>
    <row r="36857" s="62" customFormat="1" x14ac:dyDescent="0.35"/>
    <row r="36858" s="62" customFormat="1" x14ac:dyDescent="0.35"/>
    <row r="36859" s="62" customFormat="1" x14ac:dyDescent="0.35"/>
    <row r="36860" s="62" customFormat="1" x14ac:dyDescent="0.35"/>
    <row r="36861" s="62" customFormat="1" x14ac:dyDescent="0.35"/>
    <row r="36862" s="62" customFormat="1" x14ac:dyDescent="0.35"/>
    <row r="36863" s="62" customFormat="1" x14ac:dyDescent="0.35"/>
    <row r="36864" s="62" customFormat="1" x14ac:dyDescent="0.35"/>
    <row r="36865" s="62" customFormat="1" x14ac:dyDescent="0.35"/>
    <row r="36866" s="62" customFormat="1" x14ac:dyDescent="0.35"/>
    <row r="36867" s="62" customFormat="1" x14ac:dyDescent="0.35"/>
    <row r="36868" s="62" customFormat="1" x14ac:dyDescent="0.35"/>
    <row r="36869" s="62" customFormat="1" x14ac:dyDescent="0.35"/>
    <row r="36870" s="62" customFormat="1" x14ac:dyDescent="0.35"/>
    <row r="36871" s="62" customFormat="1" x14ac:dyDescent="0.35"/>
    <row r="36872" s="62" customFormat="1" x14ac:dyDescent="0.35"/>
    <row r="36873" s="62" customFormat="1" x14ac:dyDescent="0.35"/>
    <row r="36874" s="62" customFormat="1" x14ac:dyDescent="0.35"/>
    <row r="36875" s="62" customFormat="1" x14ac:dyDescent="0.35"/>
    <row r="36876" s="62" customFormat="1" x14ac:dyDescent="0.35"/>
    <row r="36877" s="62" customFormat="1" x14ac:dyDescent="0.35"/>
    <row r="36878" s="62" customFormat="1" x14ac:dyDescent="0.35"/>
    <row r="36879" s="62" customFormat="1" x14ac:dyDescent="0.35"/>
    <row r="36880" s="62" customFormat="1" x14ac:dyDescent="0.35"/>
    <row r="36881" s="62" customFormat="1" x14ac:dyDescent="0.35"/>
    <row r="36882" s="62" customFormat="1" x14ac:dyDescent="0.35"/>
    <row r="36883" s="62" customFormat="1" x14ac:dyDescent="0.35"/>
    <row r="36884" s="62" customFormat="1" x14ac:dyDescent="0.35"/>
    <row r="36885" s="62" customFormat="1" x14ac:dyDescent="0.35"/>
    <row r="36886" s="62" customFormat="1" x14ac:dyDescent="0.35"/>
    <row r="36887" s="62" customFormat="1" x14ac:dyDescent="0.35"/>
    <row r="36888" s="62" customFormat="1" x14ac:dyDescent="0.35"/>
    <row r="36889" s="62" customFormat="1" x14ac:dyDescent="0.35"/>
    <row r="36890" s="62" customFormat="1" x14ac:dyDescent="0.35"/>
    <row r="36891" s="62" customFormat="1" x14ac:dyDescent="0.35"/>
    <row r="36892" s="62" customFormat="1" x14ac:dyDescent="0.35"/>
    <row r="36893" s="62" customFormat="1" x14ac:dyDescent="0.35"/>
    <row r="36894" s="62" customFormat="1" x14ac:dyDescent="0.35"/>
    <row r="36895" s="62" customFormat="1" x14ac:dyDescent="0.35"/>
    <row r="36896" s="62" customFormat="1" x14ac:dyDescent="0.35"/>
    <row r="36897" s="62" customFormat="1" x14ac:dyDescent="0.35"/>
    <row r="36898" s="62" customFormat="1" x14ac:dyDescent="0.35"/>
    <row r="36899" s="62" customFormat="1" x14ac:dyDescent="0.35"/>
    <row r="36900" s="62" customFormat="1" x14ac:dyDescent="0.35"/>
    <row r="36901" s="62" customFormat="1" x14ac:dyDescent="0.35"/>
    <row r="36902" s="62" customFormat="1" x14ac:dyDescent="0.35"/>
    <row r="36903" s="62" customFormat="1" x14ac:dyDescent="0.35"/>
    <row r="36904" s="62" customFormat="1" x14ac:dyDescent="0.35"/>
    <row r="36905" s="62" customFormat="1" x14ac:dyDescent="0.35"/>
    <row r="36906" s="62" customFormat="1" x14ac:dyDescent="0.35"/>
    <row r="36907" s="62" customFormat="1" x14ac:dyDescent="0.35"/>
    <row r="36908" s="62" customFormat="1" x14ac:dyDescent="0.35"/>
    <row r="36909" s="62" customFormat="1" x14ac:dyDescent="0.35"/>
    <row r="36910" s="62" customFormat="1" x14ac:dyDescent="0.35"/>
    <row r="36911" s="62" customFormat="1" x14ac:dyDescent="0.35"/>
    <row r="36912" s="62" customFormat="1" x14ac:dyDescent="0.35"/>
    <row r="36913" s="62" customFormat="1" x14ac:dyDescent="0.35"/>
    <row r="36914" s="62" customFormat="1" x14ac:dyDescent="0.35"/>
    <row r="36915" s="62" customFormat="1" x14ac:dyDescent="0.35"/>
    <row r="36916" s="62" customFormat="1" x14ac:dyDescent="0.35"/>
    <row r="36917" s="62" customFormat="1" x14ac:dyDescent="0.35"/>
    <row r="36918" s="62" customFormat="1" x14ac:dyDescent="0.35"/>
    <row r="36919" s="62" customFormat="1" x14ac:dyDescent="0.35"/>
    <row r="36920" s="62" customFormat="1" x14ac:dyDescent="0.35"/>
    <row r="36921" s="62" customFormat="1" x14ac:dyDescent="0.35"/>
    <row r="36922" s="62" customFormat="1" x14ac:dyDescent="0.35"/>
    <row r="36923" s="62" customFormat="1" x14ac:dyDescent="0.35"/>
    <row r="36924" s="62" customFormat="1" x14ac:dyDescent="0.35"/>
    <row r="36925" s="62" customFormat="1" x14ac:dyDescent="0.35"/>
    <row r="36926" s="62" customFormat="1" x14ac:dyDescent="0.35"/>
    <row r="36927" s="62" customFormat="1" x14ac:dyDescent="0.35"/>
    <row r="36928" s="62" customFormat="1" x14ac:dyDescent="0.35"/>
    <row r="36929" s="62" customFormat="1" x14ac:dyDescent="0.35"/>
    <row r="36930" s="62" customFormat="1" x14ac:dyDescent="0.35"/>
    <row r="36931" s="62" customFormat="1" x14ac:dyDescent="0.35"/>
    <row r="36932" s="62" customFormat="1" x14ac:dyDescent="0.35"/>
    <row r="36933" s="62" customFormat="1" x14ac:dyDescent="0.35"/>
    <row r="36934" s="62" customFormat="1" x14ac:dyDescent="0.35"/>
    <row r="36935" s="62" customFormat="1" x14ac:dyDescent="0.35"/>
    <row r="36936" s="62" customFormat="1" x14ac:dyDescent="0.35"/>
    <row r="36937" s="62" customFormat="1" x14ac:dyDescent="0.35"/>
    <row r="36938" s="62" customFormat="1" x14ac:dyDescent="0.35"/>
    <row r="36939" s="62" customFormat="1" x14ac:dyDescent="0.35"/>
    <row r="36940" s="62" customFormat="1" x14ac:dyDescent="0.35"/>
    <row r="36941" s="62" customFormat="1" x14ac:dyDescent="0.35"/>
    <row r="36942" s="62" customFormat="1" x14ac:dyDescent="0.35"/>
    <row r="36943" s="62" customFormat="1" x14ac:dyDescent="0.35"/>
    <row r="36944" s="62" customFormat="1" x14ac:dyDescent="0.35"/>
    <row r="36945" s="62" customFormat="1" x14ac:dyDescent="0.35"/>
    <row r="36946" s="62" customFormat="1" x14ac:dyDescent="0.35"/>
    <row r="36947" s="62" customFormat="1" x14ac:dyDescent="0.35"/>
    <row r="36948" s="62" customFormat="1" x14ac:dyDescent="0.35"/>
    <row r="36949" s="62" customFormat="1" x14ac:dyDescent="0.35"/>
    <row r="36950" s="62" customFormat="1" x14ac:dyDescent="0.35"/>
    <row r="36951" s="62" customFormat="1" x14ac:dyDescent="0.35"/>
    <row r="36952" s="62" customFormat="1" x14ac:dyDescent="0.35"/>
    <row r="36953" s="62" customFormat="1" x14ac:dyDescent="0.35"/>
    <row r="36954" s="62" customFormat="1" x14ac:dyDescent="0.35"/>
    <row r="36955" s="62" customFormat="1" x14ac:dyDescent="0.35"/>
    <row r="36956" s="62" customFormat="1" x14ac:dyDescent="0.35"/>
    <row r="36957" s="62" customFormat="1" x14ac:dyDescent="0.35"/>
    <row r="36958" s="62" customFormat="1" x14ac:dyDescent="0.35"/>
    <row r="36959" s="62" customFormat="1" x14ac:dyDescent="0.35"/>
    <row r="36960" s="62" customFormat="1" x14ac:dyDescent="0.35"/>
    <row r="36961" s="62" customFormat="1" x14ac:dyDescent="0.35"/>
    <row r="36962" s="62" customFormat="1" x14ac:dyDescent="0.35"/>
    <row r="36963" s="62" customFormat="1" x14ac:dyDescent="0.35"/>
    <row r="36964" s="62" customFormat="1" x14ac:dyDescent="0.35"/>
    <row r="36965" s="62" customFormat="1" x14ac:dyDescent="0.35"/>
    <row r="36966" s="62" customFormat="1" x14ac:dyDescent="0.35"/>
    <row r="36967" s="62" customFormat="1" x14ac:dyDescent="0.35"/>
    <row r="36968" s="62" customFormat="1" x14ac:dyDescent="0.35"/>
    <row r="36969" s="62" customFormat="1" x14ac:dyDescent="0.35"/>
    <row r="36970" s="62" customFormat="1" x14ac:dyDescent="0.35"/>
    <row r="36971" s="62" customFormat="1" x14ac:dyDescent="0.35"/>
    <row r="36972" s="62" customFormat="1" x14ac:dyDescent="0.35"/>
    <row r="36973" s="62" customFormat="1" x14ac:dyDescent="0.35"/>
    <row r="36974" s="62" customFormat="1" x14ac:dyDescent="0.35"/>
    <row r="36975" s="62" customFormat="1" x14ac:dyDescent="0.35"/>
    <row r="36976" s="62" customFormat="1" x14ac:dyDescent="0.35"/>
    <row r="36977" s="62" customFormat="1" x14ac:dyDescent="0.35"/>
    <row r="36978" s="62" customFormat="1" x14ac:dyDescent="0.35"/>
    <row r="36979" s="62" customFormat="1" x14ac:dyDescent="0.35"/>
    <row r="36980" s="62" customFormat="1" x14ac:dyDescent="0.35"/>
    <row r="36981" s="62" customFormat="1" x14ac:dyDescent="0.35"/>
    <row r="36982" s="62" customFormat="1" x14ac:dyDescent="0.35"/>
    <row r="36983" s="62" customFormat="1" x14ac:dyDescent="0.35"/>
    <row r="36984" s="62" customFormat="1" x14ac:dyDescent="0.35"/>
    <row r="36985" s="62" customFormat="1" x14ac:dyDescent="0.35"/>
    <row r="36986" s="62" customFormat="1" x14ac:dyDescent="0.35"/>
    <row r="36987" s="62" customFormat="1" x14ac:dyDescent="0.35"/>
    <row r="36988" s="62" customFormat="1" x14ac:dyDescent="0.35"/>
    <row r="36989" s="62" customFormat="1" x14ac:dyDescent="0.35"/>
    <row r="36990" s="62" customFormat="1" x14ac:dyDescent="0.35"/>
    <row r="36991" s="62" customFormat="1" x14ac:dyDescent="0.35"/>
    <row r="36992" s="62" customFormat="1" x14ac:dyDescent="0.35"/>
    <row r="36993" s="62" customFormat="1" x14ac:dyDescent="0.35"/>
    <row r="36994" s="62" customFormat="1" x14ac:dyDescent="0.35"/>
    <row r="36995" s="62" customFormat="1" x14ac:dyDescent="0.35"/>
    <row r="36996" s="62" customFormat="1" x14ac:dyDescent="0.35"/>
    <row r="36997" s="62" customFormat="1" x14ac:dyDescent="0.35"/>
    <row r="36998" s="62" customFormat="1" x14ac:dyDescent="0.35"/>
    <row r="36999" s="62" customFormat="1" x14ac:dyDescent="0.35"/>
    <row r="37000" s="62" customFormat="1" x14ac:dyDescent="0.35"/>
    <row r="37001" s="62" customFormat="1" x14ac:dyDescent="0.35"/>
    <row r="37002" s="62" customFormat="1" x14ac:dyDescent="0.35"/>
    <row r="37003" s="62" customFormat="1" x14ac:dyDescent="0.35"/>
    <row r="37004" s="62" customFormat="1" x14ac:dyDescent="0.35"/>
    <row r="37005" s="62" customFormat="1" x14ac:dyDescent="0.35"/>
    <row r="37006" s="62" customFormat="1" x14ac:dyDescent="0.35"/>
    <row r="37007" s="62" customFormat="1" x14ac:dyDescent="0.35"/>
    <row r="37008" s="62" customFormat="1" x14ac:dyDescent="0.35"/>
    <row r="37009" s="62" customFormat="1" x14ac:dyDescent="0.35"/>
    <row r="37010" s="62" customFormat="1" x14ac:dyDescent="0.35"/>
    <row r="37011" s="62" customFormat="1" x14ac:dyDescent="0.35"/>
    <row r="37012" s="62" customFormat="1" x14ac:dyDescent="0.35"/>
    <row r="37013" s="62" customFormat="1" x14ac:dyDescent="0.35"/>
    <row r="37014" s="62" customFormat="1" x14ac:dyDescent="0.35"/>
    <row r="37015" s="62" customFormat="1" x14ac:dyDescent="0.35"/>
    <row r="37016" s="62" customFormat="1" x14ac:dyDescent="0.35"/>
    <row r="37017" s="62" customFormat="1" x14ac:dyDescent="0.35"/>
    <row r="37018" s="62" customFormat="1" x14ac:dyDescent="0.35"/>
    <row r="37019" s="62" customFormat="1" x14ac:dyDescent="0.35"/>
    <row r="37020" s="62" customFormat="1" x14ac:dyDescent="0.35"/>
    <row r="37021" s="62" customFormat="1" x14ac:dyDescent="0.35"/>
    <row r="37022" s="62" customFormat="1" x14ac:dyDescent="0.35"/>
    <row r="37023" s="62" customFormat="1" x14ac:dyDescent="0.35"/>
    <row r="37024" s="62" customFormat="1" x14ac:dyDescent="0.35"/>
    <row r="37025" s="62" customFormat="1" x14ac:dyDescent="0.35"/>
    <row r="37026" s="62" customFormat="1" x14ac:dyDescent="0.35"/>
    <row r="37027" s="62" customFormat="1" x14ac:dyDescent="0.35"/>
    <row r="37028" s="62" customFormat="1" x14ac:dyDescent="0.35"/>
    <row r="37029" s="62" customFormat="1" x14ac:dyDescent="0.35"/>
    <row r="37030" s="62" customFormat="1" x14ac:dyDescent="0.35"/>
    <row r="37031" s="62" customFormat="1" x14ac:dyDescent="0.35"/>
    <row r="37032" s="62" customFormat="1" x14ac:dyDescent="0.35"/>
    <row r="37033" s="62" customFormat="1" x14ac:dyDescent="0.35"/>
    <row r="37034" s="62" customFormat="1" x14ac:dyDescent="0.35"/>
    <row r="37035" s="62" customFormat="1" x14ac:dyDescent="0.35"/>
    <row r="37036" s="62" customFormat="1" x14ac:dyDescent="0.35"/>
    <row r="37037" s="62" customFormat="1" x14ac:dyDescent="0.35"/>
    <row r="37038" s="62" customFormat="1" x14ac:dyDescent="0.35"/>
    <row r="37039" s="62" customFormat="1" x14ac:dyDescent="0.35"/>
    <row r="37040" s="62" customFormat="1" x14ac:dyDescent="0.35"/>
    <row r="37041" s="62" customFormat="1" x14ac:dyDescent="0.35"/>
    <row r="37042" s="62" customFormat="1" x14ac:dyDescent="0.35"/>
    <row r="37043" s="62" customFormat="1" x14ac:dyDescent="0.35"/>
    <row r="37044" s="62" customFormat="1" x14ac:dyDescent="0.35"/>
    <row r="37045" s="62" customFormat="1" x14ac:dyDescent="0.35"/>
    <row r="37046" s="62" customFormat="1" x14ac:dyDescent="0.35"/>
    <row r="37047" s="62" customFormat="1" x14ac:dyDescent="0.35"/>
    <row r="37048" s="62" customFormat="1" x14ac:dyDescent="0.35"/>
    <row r="37049" s="62" customFormat="1" x14ac:dyDescent="0.35"/>
    <row r="37050" s="62" customFormat="1" x14ac:dyDescent="0.35"/>
    <row r="37051" s="62" customFormat="1" x14ac:dyDescent="0.35"/>
    <row r="37052" s="62" customFormat="1" x14ac:dyDescent="0.35"/>
    <row r="37053" s="62" customFormat="1" x14ac:dyDescent="0.35"/>
    <row r="37054" s="62" customFormat="1" x14ac:dyDescent="0.35"/>
    <row r="37055" s="62" customFormat="1" x14ac:dyDescent="0.35"/>
    <row r="37056" s="62" customFormat="1" x14ac:dyDescent="0.35"/>
    <row r="37057" s="62" customFormat="1" x14ac:dyDescent="0.35"/>
    <row r="37058" s="62" customFormat="1" x14ac:dyDescent="0.35"/>
    <row r="37059" s="62" customFormat="1" x14ac:dyDescent="0.35"/>
    <row r="37060" s="62" customFormat="1" x14ac:dyDescent="0.35"/>
    <row r="37061" s="62" customFormat="1" x14ac:dyDescent="0.35"/>
    <row r="37062" s="62" customFormat="1" x14ac:dyDescent="0.35"/>
    <row r="37063" s="62" customFormat="1" x14ac:dyDescent="0.35"/>
    <row r="37064" s="62" customFormat="1" x14ac:dyDescent="0.35"/>
    <row r="37065" s="62" customFormat="1" x14ac:dyDescent="0.35"/>
    <row r="37066" s="62" customFormat="1" x14ac:dyDescent="0.35"/>
    <row r="37067" s="62" customFormat="1" x14ac:dyDescent="0.35"/>
    <row r="37068" s="62" customFormat="1" x14ac:dyDescent="0.35"/>
    <row r="37069" s="62" customFormat="1" x14ac:dyDescent="0.35"/>
    <row r="37070" s="62" customFormat="1" x14ac:dyDescent="0.35"/>
    <row r="37071" s="62" customFormat="1" x14ac:dyDescent="0.35"/>
    <row r="37072" s="62" customFormat="1" x14ac:dyDescent="0.35"/>
    <row r="37073" s="62" customFormat="1" x14ac:dyDescent="0.35"/>
    <row r="37074" s="62" customFormat="1" x14ac:dyDescent="0.35"/>
    <row r="37075" s="62" customFormat="1" x14ac:dyDescent="0.35"/>
    <row r="37076" s="62" customFormat="1" x14ac:dyDescent="0.35"/>
    <row r="37077" s="62" customFormat="1" x14ac:dyDescent="0.35"/>
    <row r="37078" s="62" customFormat="1" x14ac:dyDescent="0.35"/>
    <row r="37079" s="62" customFormat="1" x14ac:dyDescent="0.35"/>
    <row r="37080" s="62" customFormat="1" x14ac:dyDescent="0.35"/>
    <row r="37081" s="62" customFormat="1" x14ac:dyDescent="0.35"/>
    <row r="37082" s="62" customFormat="1" x14ac:dyDescent="0.35"/>
    <row r="37083" s="62" customFormat="1" x14ac:dyDescent="0.35"/>
    <row r="37084" s="62" customFormat="1" x14ac:dyDescent="0.35"/>
    <row r="37085" s="62" customFormat="1" x14ac:dyDescent="0.35"/>
    <row r="37086" s="62" customFormat="1" x14ac:dyDescent="0.35"/>
    <row r="37087" s="62" customFormat="1" x14ac:dyDescent="0.35"/>
    <row r="37088" s="62" customFormat="1" x14ac:dyDescent="0.35"/>
    <row r="37089" s="62" customFormat="1" x14ac:dyDescent="0.35"/>
    <row r="37090" s="62" customFormat="1" x14ac:dyDescent="0.35"/>
    <row r="37091" s="62" customFormat="1" x14ac:dyDescent="0.35"/>
    <row r="37092" s="62" customFormat="1" x14ac:dyDescent="0.35"/>
    <row r="37093" s="62" customFormat="1" x14ac:dyDescent="0.35"/>
    <row r="37094" s="62" customFormat="1" x14ac:dyDescent="0.35"/>
    <row r="37095" s="62" customFormat="1" x14ac:dyDescent="0.35"/>
    <row r="37096" s="62" customFormat="1" x14ac:dyDescent="0.35"/>
    <row r="37097" s="62" customFormat="1" x14ac:dyDescent="0.35"/>
    <row r="37098" s="62" customFormat="1" x14ac:dyDescent="0.35"/>
    <row r="37099" s="62" customFormat="1" x14ac:dyDescent="0.35"/>
    <row r="37100" s="62" customFormat="1" x14ac:dyDescent="0.35"/>
    <row r="37101" s="62" customFormat="1" x14ac:dyDescent="0.35"/>
    <row r="37102" s="62" customFormat="1" x14ac:dyDescent="0.35"/>
    <row r="37103" s="62" customFormat="1" x14ac:dyDescent="0.35"/>
    <row r="37104" s="62" customFormat="1" x14ac:dyDescent="0.35"/>
    <row r="37105" s="62" customFormat="1" x14ac:dyDescent="0.35"/>
    <row r="37106" s="62" customFormat="1" x14ac:dyDescent="0.35"/>
    <row r="37107" s="62" customFormat="1" x14ac:dyDescent="0.35"/>
    <row r="37108" s="62" customFormat="1" x14ac:dyDescent="0.35"/>
    <row r="37109" s="62" customFormat="1" x14ac:dyDescent="0.35"/>
    <row r="37110" s="62" customFormat="1" x14ac:dyDescent="0.35"/>
    <row r="37111" s="62" customFormat="1" x14ac:dyDescent="0.35"/>
    <row r="37112" s="62" customFormat="1" x14ac:dyDescent="0.35"/>
    <row r="37113" s="62" customFormat="1" x14ac:dyDescent="0.35"/>
    <row r="37114" s="62" customFormat="1" x14ac:dyDescent="0.35"/>
    <row r="37115" s="62" customFormat="1" x14ac:dyDescent="0.35"/>
    <row r="37116" s="62" customFormat="1" x14ac:dyDescent="0.35"/>
    <row r="37117" s="62" customFormat="1" x14ac:dyDescent="0.35"/>
    <row r="37118" s="62" customFormat="1" x14ac:dyDescent="0.35"/>
    <row r="37119" s="62" customFormat="1" x14ac:dyDescent="0.35"/>
    <row r="37120" s="62" customFormat="1" x14ac:dyDescent="0.35"/>
    <row r="37121" s="62" customFormat="1" x14ac:dyDescent="0.35"/>
    <row r="37122" s="62" customFormat="1" x14ac:dyDescent="0.35"/>
    <row r="37123" s="62" customFormat="1" x14ac:dyDescent="0.35"/>
    <row r="37124" s="62" customFormat="1" x14ac:dyDescent="0.35"/>
    <row r="37125" s="62" customFormat="1" x14ac:dyDescent="0.35"/>
    <row r="37126" s="62" customFormat="1" x14ac:dyDescent="0.35"/>
    <row r="37127" s="62" customFormat="1" x14ac:dyDescent="0.35"/>
    <row r="37128" s="62" customFormat="1" x14ac:dyDescent="0.35"/>
    <row r="37129" s="62" customFormat="1" x14ac:dyDescent="0.35"/>
    <row r="37130" s="62" customFormat="1" x14ac:dyDescent="0.35"/>
    <row r="37131" s="62" customFormat="1" x14ac:dyDescent="0.35"/>
    <row r="37132" s="62" customFormat="1" x14ac:dyDescent="0.35"/>
    <row r="37133" s="62" customFormat="1" x14ac:dyDescent="0.35"/>
    <row r="37134" s="62" customFormat="1" x14ac:dyDescent="0.35"/>
    <row r="37135" s="62" customFormat="1" x14ac:dyDescent="0.35"/>
    <row r="37136" s="62" customFormat="1" x14ac:dyDescent="0.35"/>
    <row r="37137" s="62" customFormat="1" x14ac:dyDescent="0.35"/>
    <row r="37138" s="62" customFormat="1" x14ac:dyDescent="0.35"/>
    <row r="37139" s="62" customFormat="1" x14ac:dyDescent="0.35"/>
    <row r="37140" s="62" customFormat="1" x14ac:dyDescent="0.35"/>
    <row r="37141" s="62" customFormat="1" x14ac:dyDescent="0.35"/>
    <row r="37142" s="62" customFormat="1" x14ac:dyDescent="0.35"/>
    <row r="37143" s="62" customFormat="1" x14ac:dyDescent="0.35"/>
    <row r="37144" s="62" customFormat="1" x14ac:dyDescent="0.35"/>
    <row r="37145" s="62" customFormat="1" x14ac:dyDescent="0.35"/>
    <row r="37146" s="62" customFormat="1" x14ac:dyDescent="0.35"/>
    <row r="37147" s="62" customFormat="1" x14ac:dyDescent="0.35"/>
    <row r="37148" s="62" customFormat="1" x14ac:dyDescent="0.35"/>
    <row r="37149" s="62" customFormat="1" x14ac:dyDescent="0.35"/>
    <row r="37150" s="62" customFormat="1" x14ac:dyDescent="0.35"/>
    <row r="37151" s="62" customFormat="1" x14ac:dyDescent="0.35"/>
    <row r="37152" s="62" customFormat="1" x14ac:dyDescent="0.35"/>
    <row r="37153" s="62" customFormat="1" x14ac:dyDescent="0.35"/>
    <row r="37154" s="62" customFormat="1" x14ac:dyDescent="0.35"/>
    <row r="37155" s="62" customFormat="1" x14ac:dyDescent="0.35"/>
    <row r="37156" s="62" customFormat="1" x14ac:dyDescent="0.35"/>
    <row r="37157" s="62" customFormat="1" x14ac:dyDescent="0.35"/>
    <row r="37158" s="62" customFormat="1" x14ac:dyDescent="0.35"/>
    <row r="37159" s="62" customFormat="1" x14ac:dyDescent="0.35"/>
    <row r="37160" s="62" customFormat="1" x14ac:dyDescent="0.35"/>
    <row r="37161" s="62" customFormat="1" x14ac:dyDescent="0.35"/>
    <row r="37162" s="62" customFormat="1" x14ac:dyDescent="0.35"/>
    <row r="37163" s="62" customFormat="1" x14ac:dyDescent="0.35"/>
    <row r="37164" s="62" customFormat="1" x14ac:dyDescent="0.35"/>
    <row r="37165" s="62" customFormat="1" x14ac:dyDescent="0.35"/>
    <row r="37166" s="62" customFormat="1" x14ac:dyDescent="0.35"/>
    <row r="37167" s="62" customFormat="1" x14ac:dyDescent="0.35"/>
    <row r="37168" s="62" customFormat="1" x14ac:dyDescent="0.35"/>
    <row r="37169" s="62" customFormat="1" x14ac:dyDescent="0.35"/>
    <row r="37170" s="62" customFormat="1" x14ac:dyDescent="0.35"/>
    <row r="37171" s="62" customFormat="1" x14ac:dyDescent="0.35"/>
    <row r="37172" s="62" customFormat="1" x14ac:dyDescent="0.35"/>
    <row r="37173" s="62" customFormat="1" x14ac:dyDescent="0.35"/>
    <row r="37174" s="62" customFormat="1" x14ac:dyDescent="0.35"/>
    <row r="37175" s="62" customFormat="1" x14ac:dyDescent="0.35"/>
    <row r="37176" s="62" customFormat="1" x14ac:dyDescent="0.35"/>
    <row r="37177" s="62" customFormat="1" x14ac:dyDescent="0.35"/>
    <row r="37178" s="62" customFormat="1" x14ac:dyDescent="0.35"/>
    <row r="37179" s="62" customFormat="1" x14ac:dyDescent="0.35"/>
    <row r="37180" s="62" customFormat="1" x14ac:dyDescent="0.35"/>
    <row r="37181" s="62" customFormat="1" x14ac:dyDescent="0.35"/>
    <row r="37182" s="62" customFormat="1" x14ac:dyDescent="0.35"/>
    <row r="37183" s="62" customFormat="1" x14ac:dyDescent="0.35"/>
    <row r="37184" s="62" customFormat="1" x14ac:dyDescent="0.35"/>
    <row r="37185" s="62" customFormat="1" x14ac:dyDescent="0.35"/>
    <row r="37186" s="62" customFormat="1" x14ac:dyDescent="0.35"/>
    <row r="37187" s="62" customFormat="1" x14ac:dyDescent="0.35"/>
    <row r="37188" s="62" customFormat="1" x14ac:dyDescent="0.35"/>
    <row r="37189" s="62" customFormat="1" x14ac:dyDescent="0.35"/>
    <row r="37190" s="62" customFormat="1" x14ac:dyDescent="0.35"/>
    <row r="37191" s="62" customFormat="1" x14ac:dyDescent="0.35"/>
    <row r="37192" s="62" customFormat="1" x14ac:dyDescent="0.35"/>
    <row r="37193" s="62" customFormat="1" x14ac:dyDescent="0.35"/>
    <row r="37194" s="62" customFormat="1" x14ac:dyDescent="0.35"/>
    <row r="37195" s="62" customFormat="1" x14ac:dyDescent="0.35"/>
    <row r="37196" s="62" customFormat="1" x14ac:dyDescent="0.35"/>
    <row r="37197" s="62" customFormat="1" x14ac:dyDescent="0.35"/>
    <row r="37198" s="62" customFormat="1" x14ac:dyDescent="0.35"/>
    <row r="37199" s="62" customFormat="1" x14ac:dyDescent="0.35"/>
    <row r="37200" s="62" customFormat="1" x14ac:dyDescent="0.35"/>
    <row r="37201" s="62" customFormat="1" x14ac:dyDescent="0.35"/>
    <row r="37202" s="62" customFormat="1" x14ac:dyDescent="0.35"/>
    <row r="37203" s="62" customFormat="1" x14ac:dyDescent="0.35"/>
    <row r="37204" s="62" customFormat="1" x14ac:dyDescent="0.35"/>
    <row r="37205" s="62" customFormat="1" x14ac:dyDescent="0.35"/>
    <row r="37206" s="62" customFormat="1" x14ac:dyDescent="0.35"/>
    <row r="37207" s="62" customFormat="1" x14ac:dyDescent="0.35"/>
    <row r="37208" s="62" customFormat="1" x14ac:dyDescent="0.35"/>
    <row r="37209" s="62" customFormat="1" x14ac:dyDescent="0.35"/>
    <row r="37210" s="62" customFormat="1" x14ac:dyDescent="0.35"/>
    <row r="37211" s="62" customFormat="1" x14ac:dyDescent="0.35"/>
    <row r="37212" s="62" customFormat="1" x14ac:dyDescent="0.35"/>
    <row r="37213" s="62" customFormat="1" x14ac:dyDescent="0.35"/>
    <row r="37214" s="62" customFormat="1" x14ac:dyDescent="0.35"/>
    <row r="37215" s="62" customFormat="1" x14ac:dyDescent="0.35"/>
    <row r="37216" s="62" customFormat="1" x14ac:dyDescent="0.35"/>
    <row r="37217" s="62" customFormat="1" x14ac:dyDescent="0.35"/>
    <row r="37218" s="62" customFormat="1" x14ac:dyDescent="0.35"/>
    <row r="37219" s="62" customFormat="1" x14ac:dyDescent="0.35"/>
    <row r="37220" s="62" customFormat="1" x14ac:dyDescent="0.35"/>
    <row r="37221" s="62" customFormat="1" x14ac:dyDescent="0.35"/>
    <row r="37222" s="62" customFormat="1" x14ac:dyDescent="0.35"/>
    <row r="37223" s="62" customFormat="1" x14ac:dyDescent="0.35"/>
    <row r="37224" s="62" customFormat="1" x14ac:dyDescent="0.35"/>
    <row r="37225" s="62" customFormat="1" x14ac:dyDescent="0.35"/>
    <row r="37226" s="62" customFormat="1" x14ac:dyDescent="0.35"/>
    <row r="37227" s="62" customFormat="1" x14ac:dyDescent="0.35"/>
    <row r="37228" s="62" customFormat="1" x14ac:dyDescent="0.35"/>
    <row r="37229" s="62" customFormat="1" x14ac:dyDescent="0.35"/>
    <row r="37230" s="62" customFormat="1" x14ac:dyDescent="0.35"/>
    <row r="37231" s="62" customFormat="1" x14ac:dyDescent="0.35"/>
    <row r="37232" s="62" customFormat="1" x14ac:dyDescent="0.35"/>
    <row r="37233" s="62" customFormat="1" x14ac:dyDescent="0.35"/>
    <row r="37234" s="62" customFormat="1" x14ac:dyDescent="0.35"/>
    <row r="37235" s="62" customFormat="1" x14ac:dyDescent="0.35"/>
    <row r="37236" s="62" customFormat="1" x14ac:dyDescent="0.35"/>
    <row r="37237" s="62" customFormat="1" x14ac:dyDescent="0.35"/>
    <row r="37238" s="62" customFormat="1" x14ac:dyDescent="0.35"/>
    <row r="37239" s="62" customFormat="1" x14ac:dyDescent="0.35"/>
    <row r="37240" s="62" customFormat="1" x14ac:dyDescent="0.35"/>
    <row r="37241" s="62" customFormat="1" x14ac:dyDescent="0.35"/>
    <row r="37242" s="62" customFormat="1" x14ac:dyDescent="0.35"/>
    <row r="37243" s="62" customFormat="1" x14ac:dyDescent="0.35"/>
    <row r="37244" s="62" customFormat="1" x14ac:dyDescent="0.35"/>
    <row r="37245" s="62" customFormat="1" x14ac:dyDescent="0.35"/>
    <row r="37246" s="62" customFormat="1" x14ac:dyDescent="0.35"/>
    <row r="37247" s="62" customFormat="1" x14ac:dyDescent="0.35"/>
    <row r="37248" s="62" customFormat="1" x14ac:dyDescent="0.35"/>
    <row r="37249" s="62" customFormat="1" x14ac:dyDescent="0.35"/>
    <row r="37250" s="62" customFormat="1" x14ac:dyDescent="0.35"/>
    <row r="37251" s="62" customFormat="1" x14ac:dyDescent="0.35"/>
    <row r="37252" s="62" customFormat="1" x14ac:dyDescent="0.35"/>
    <row r="37253" s="62" customFormat="1" x14ac:dyDescent="0.35"/>
    <row r="37254" s="62" customFormat="1" x14ac:dyDescent="0.35"/>
    <row r="37255" s="62" customFormat="1" x14ac:dyDescent="0.35"/>
    <row r="37256" s="62" customFormat="1" x14ac:dyDescent="0.35"/>
    <row r="37257" s="62" customFormat="1" x14ac:dyDescent="0.35"/>
    <row r="37258" s="62" customFormat="1" x14ac:dyDescent="0.35"/>
    <row r="37259" s="62" customFormat="1" x14ac:dyDescent="0.35"/>
    <row r="37260" s="62" customFormat="1" x14ac:dyDescent="0.35"/>
    <row r="37261" s="62" customFormat="1" x14ac:dyDescent="0.35"/>
    <row r="37262" s="62" customFormat="1" x14ac:dyDescent="0.35"/>
    <row r="37263" s="62" customFormat="1" x14ac:dyDescent="0.35"/>
    <row r="37264" s="62" customFormat="1" x14ac:dyDescent="0.35"/>
    <row r="37265" s="62" customFormat="1" x14ac:dyDescent="0.35"/>
    <row r="37266" s="62" customFormat="1" x14ac:dyDescent="0.35"/>
    <row r="37267" s="62" customFormat="1" x14ac:dyDescent="0.35"/>
    <row r="37268" s="62" customFormat="1" x14ac:dyDescent="0.35"/>
    <row r="37269" s="62" customFormat="1" x14ac:dyDescent="0.35"/>
    <row r="37270" s="62" customFormat="1" x14ac:dyDescent="0.35"/>
    <row r="37271" s="62" customFormat="1" x14ac:dyDescent="0.35"/>
    <row r="37272" s="62" customFormat="1" x14ac:dyDescent="0.35"/>
    <row r="37273" s="62" customFormat="1" x14ac:dyDescent="0.35"/>
    <row r="37274" s="62" customFormat="1" x14ac:dyDescent="0.35"/>
    <row r="37275" s="62" customFormat="1" x14ac:dyDescent="0.35"/>
    <row r="37276" s="62" customFormat="1" x14ac:dyDescent="0.35"/>
    <row r="37277" s="62" customFormat="1" x14ac:dyDescent="0.35"/>
    <row r="37278" s="62" customFormat="1" x14ac:dyDescent="0.35"/>
    <row r="37279" s="62" customFormat="1" x14ac:dyDescent="0.35"/>
    <row r="37280" s="62" customFormat="1" x14ac:dyDescent="0.35"/>
    <row r="37281" s="62" customFormat="1" x14ac:dyDescent="0.35"/>
    <row r="37282" s="62" customFormat="1" x14ac:dyDescent="0.35"/>
    <row r="37283" s="62" customFormat="1" x14ac:dyDescent="0.35"/>
    <row r="37284" s="62" customFormat="1" x14ac:dyDescent="0.35"/>
    <row r="37285" s="62" customFormat="1" x14ac:dyDescent="0.35"/>
    <row r="37286" s="62" customFormat="1" x14ac:dyDescent="0.35"/>
    <row r="37287" s="62" customFormat="1" x14ac:dyDescent="0.35"/>
    <row r="37288" s="62" customFormat="1" x14ac:dyDescent="0.35"/>
    <row r="37289" s="62" customFormat="1" x14ac:dyDescent="0.35"/>
    <row r="37290" s="62" customFormat="1" x14ac:dyDescent="0.35"/>
    <row r="37291" s="62" customFormat="1" x14ac:dyDescent="0.35"/>
    <row r="37292" s="62" customFormat="1" x14ac:dyDescent="0.35"/>
    <row r="37293" s="62" customFormat="1" x14ac:dyDescent="0.35"/>
    <row r="37294" s="62" customFormat="1" x14ac:dyDescent="0.35"/>
    <row r="37295" s="62" customFormat="1" x14ac:dyDescent="0.35"/>
    <row r="37296" s="62" customFormat="1" x14ac:dyDescent="0.35"/>
    <row r="37297" s="62" customFormat="1" x14ac:dyDescent="0.35"/>
    <row r="37298" s="62" customFormat="1" x14ac:dyDescent="0.35"/>
    <row r="37299" s="62" customFormat="1" x14ac:dyDescent="0.35"/>
    <row r="37300" s="62" customFormat="1" x14ac:dyDescent="0.35"/>
    <row r="37301" s="62" customFormat="1" x14ac:dyDescent="0.35"/>
    <row r="37302" s="62" customFormat="1" x14ac:dyDescent="0.35"/>
    <row r="37303" s="62" customFormat="1" x14ac:dyDescent="0.35"/>
    <row r="37304" s="62" customFormat="1" x14ac:dyDescent="0.35"/>
    <row r="37305" s="62" customFormat="1" x14ac:dyDescent="0.35"/>
    <row r="37306" s="62" customFormat="1" x14ac:dyDescent="0.35"/>
    <row r="37307" s="62" customFormat="1" x14ac:dyDescent="0.35"/>
    <row r="37308" s="62" customFormat="1" x14ac:dyDescent="0.35"/>
    <row r="37309" s="62" customFormat="1" x14ac:dyDescent="0.35"/>
    <row r="37310" s="62" customFormat="1" x14ac:dyDescent="0.35"/>
    <row r="37311" s="62" customFormat="1" x14ac:dyDescent="0.35"/>
    <row r="37312" s="62" customFormat="1" x14ac:dyDescent="0.35"/>
    <row r="37313" s="62" customFormat="1" x14ac:dyDescent="0.35"/>
    <row r="37314" s="62" customFormat="1" x14ac:dyDescent="0.35"/>
    <row r="37315" s="62" customFormat="1" x14ac:dyDescent="0.35"/>
    <row r="37316" s="62" customFormat="1" x14ac:dyDescent="0.35"/>
    <row r="37317" s="62" customFormat="1" x14ac:dyDescent="0.35"/>
    <row r="37318" s="62" customFormat="1" x14ac:dyDescent="0.35"/>
    <row r="37319" s="62" customFormat="1" x14ac:dyDescent="0.35"/>
    <row r="37320" s="62" customFormat="1" x14ac:dyDescent="0.35"/>
    <row r="37321" s="62" customFormat="1" x14ac:dyDescent="0.35"/>
    <row r="37322" s="62" customFormat="1" x14ac:dyDescent="0.35"/>
    <row r="37323" s="62" customFormat="1" x14ac:dyDescent="0.35"/>
    <row r="37324" s="62" customFormat="1" x14ac:dyDescent="0.35"/>
    <row r="37325" s="62" customFormat="1" x14ac:dyDescent="0.35"/>
    <row r="37326" s="62" customFormat="1" x14ac:dyDescent="0.35"/>
    <row r="37327" s="62" customFormat="1" x14ac:dyDescent="0.35"/>
    <row r="37328" s="62" customFormat="1" x14ac:dyDescent="0.35"/>
    <row r="37329" s="62" customFormat="1" x14ac:dyDescent="0.35"/>
    <row r="37330" s="62" customFormat="1" x14ac:dyDescent="0.35"/>
    <row r="37331" s="62" customFormat="1" x14ac:dyDescent="0.35"/>
    <row r="37332" s="62" customFormat="1" x14ac:dyDescent="0.35"/>
    <row r="37333" s="62" customFormat="1" x14ac:dyDescent="0.35"/>
    <row r="37334" s="62" customFormat="1" x14ac:dyDescent="0.35"/>
    <row r="37335" s="62" customFormat="1" x14ac:dyDescent="0.35"/>
    <row r="37336" s="62" customFormat="1" x14ac:dyDescent="0.35"/>
    <row r="37337" s="62" customFormat="1" x14ac:dyDescent="0.35"/>
    <row r="37338" s="62" customFormat="1" x14ac:dyDescent="0.35"/>
    <row r="37339" s="62" customFormat="1" x14ac:dyDescent="0.35"/>
    <row r="37340" s="62" customFormat="1" x14ac:dyDescent="0.35"/>
    <row r="37341" s="62" customFormat="1" x14ac:dyDescent="0.35"/>
    <row r="37342" s="62" customFormat="1" x14ac:dyDescent="0.35"/>
    <row r="37343" s="62" customFormat="1" x14ac:dyDescent="0.35"/>
    <row r="37344" s="62" customFormat="1" x14ac:dyDescent="0.35"/>
    <row r="37345" s="62" customFormat="1" x14ac:dyDescent="0.35"/>
    <row r="37346" s="62" customFormat="1" x14ac:dyDescent="0.35"/>
    <row r="37347" s="62" customFormat="1" x14ac:dyDescent="0.35"/>
    <row r="37348" s="62" customFormat="1" x14ac:dyDescent="0.35"/>
    <row r="37349" s="62" customFormat="1" x14ac:dyDescent="0.35"/>
    <row r="37350" s="62" customFormat="1" x14ac:dyDescent="0.35"/>
    <row r="37351" s="62" customFormat="1" x14ac:dyDescent="0.35"/>
    <row r="37352" s="62" customFormat="1" x14ac:dyDescent="0.35"/>
    <row r="37353" s="62" customFormat="1" x14ac:dyDescent="0.35"/>
    <row r="37354" s="62" customFormat="1" x14ac:dyDescent="0.35"/>
    <row r="37355" s="62" customFormat="1" x14ac:dyDescent="0.35"/>
    <row r="37356" s="62" customFormat="1" x14ac:dyDescent="0.35"/>
    <row r="37357" s="62" customFormat="1" x14ac:dyDescent="0.35"/>
    <row r="37358" s="62" customFormat="1" x14ac:dyDescent="0.35"/>
    <row r="37359" s="62" customFormat="1" x14ac:dyDescent="0.35"/>
    <row r="37360" s="62" customFormat="1" x14ac:dyDescent="0.35"/>
    <row r="37361" s="62" customFormat="1" x14ac:dyDescent="0.35"/>
    <row r="37362" s="62" customFormat="1" x14ac:dyDescent="0.35"/>
    <row r="37363" s="62" customFormat="1" x14ac:dyDescent="0.35"/>
    <row r="37364" s="62" customFormat="1" x14ac:dyDescent="0.35"/>
    <row r="37365" s="62" customFormat="1" x14ac:dyDescent="0.35"/>
    <row r="37366" s="62" customFormat="1" x14ac:dyDescent="0.35"/>
    <row r="37367" s="62" customFormat="1" x14ac:dyDescent="0.35"/>
    <row r="37368" s="62" customFormat="1" x14ac:dyDescent="0.35"/>
    <row r="37369" s="62" customFormat="1" x14ac:dyDescent="0.35"/>
    <row r="37370" s="62" customFormat="1" x14ac:dyDescent="0.35"/>
    <row r="37371" s="62" customFormat="1" x14ac:dyDescent="0.35"/>
    <row r="37372" s="62" customFormat="1" x14ac:dyDescent="0.35"/>
    <row r="37373" s="62" customFormat="1" x14ac:dyDescent="0.35"/>
    <row r="37374" s="62" customFormat="1" x14ac:dyDescent="0.35"/>
    <row r="37375" s="62" customFormat="1" x14ac:dyDescent="0.35"/>
    <row r="37376" s="62" customFormat="1" x14ac:dyDescent="0.35"/>
    <row r="37377" s="62" customFormat="1" x14ac:dyDescent="0.35"/>
    <row r="37378" s="62" customFormat="1" x14ac:dyDescent="0.35"/>
    <row r="37379" s="62" customFormat="1" x14ac:dyDescent="0.35"/>
    <row r="37380" s="62" customFormat="1" x14ac:dyDescent="0.35"/>
    <row r="37381" s="62" customFormat="1" x14ac:dyDescent="0.35"/>
    <row r="37382" s="62" customFormat="1" x14ac:dyDescent="0.35"/>
    <row r="37383" s="62" customFormat="1" x14ac:dyDescent="0.35"/>
    <row r="37384" s="62" customFormat="1" x14ac:dyDescent="0.35"/>
    <row r="37385" s="62" customFormat="1" x14ac:dyDescent="0.35"/>
    <row r="37386" s="62" customFormat="1" x14ac:dyDescent="0.35"/>
    <row r="37387" s="62" customFormat="1" x14ac:dyDescent="0.35"/>
    <row r="37388" s="62" customFormat="1" x14ac:dyDescent="0.35"/>
    <row r="37389" s="62" customFormat="1" x14ac:dyDescent="0.35"/>
    <row r="37390" s="62" customFormat="1" x14ac:dyDescent="0.35"/>
    <row r="37391" s="62" customFormat="1" x14ac:dyDescent="0.35"/>
    <row r="37392" s="62" customFormat="1" x14ac:dyDescent="0.35"/>
    <row r="37393" s="62" customFormat="1" x14ac:dyDescent="0.35"/>
    <row r="37394" s="62" customFormat="1" x14ac:dyDescent="0.35"/>
    <row r="37395" s="62" customFormat="1" x14ac:dyDescent="0.35"/>
    <row r="37396" s="62" customFormat="1" x14ac:dyDescent="0.35"/>
    <row r="37397" s="62" customFormat="1" x14ac:dyDescent="0.35"/>
    <row r="37398" s="62" customFormat="1" x14ac:dyDescent="0.35"/>
    <row r="37399" s="62" customFormat="1" x14ac:dyDescent="0.35"/>
    <row r="37400" s="62" customFormat="1" x14ac:dyDescent="0.35"/>
    <row r="37401" s="62" customFormat="1" x14ac:dyDescent="0.35"/>
    <row r="37402" s="62" customFormat="1" x14ac:dyDescent="0.35"/>
    <row r="37403" s="62" customFormat="1" x14ac:dyDescent="0.35"/>
    <row r="37404" s="62" customFormat="1" x14ac:dyDescent="0.35"/>
    <row r="37405" s="62" customFormat="1" x14ac:dyDescent="0.35"/>
    <row r="37406" s="62" customFormat="1" x14ac:dyDescent="0.35"/>
    <row r="37407" s="62" customFormat="1" x14ac:dyDescent="0.35"/>
    <row r="37408" s="62" customFormat="1" x14ac:dyDescent="0.35"/>
    <row r="37409" s="62" customFormat="1" x14ac:dyDescent="0.35"/>
    <row r="37410" s="62" customFormat="1" x14ac:dyDescent="0.35"/>
    <row r="37411" s="62" customFormat="1" x14ac:dyDescent="0.35"/>
    <row r="37412" s="62" customFormat="1" x14ac:dyDescent="0.35"/>
    <row r="37413" s="62" customFormat="1" x14ac:dyDescent="0.35"/>
    <row r="37414" s="62" customFormat="1" x14ac:dyDescent="0.35"/>
    <row r="37415" s="62" customFormat="1" x14ac:dyDescent="0.35"/>
    <row r="37416" s="62" customFormat="1" x14ac:dyDescent="0.35"/>
    <row r="37417" s="62" customFormat="1" x14ac:dyDescent="0.35"/>
    <row r="37418" s="62" customFormat="1" x14ac:dyDescent="0.35"/>
    <row r="37419" s="62" customFormat="1" x14ac:dyDescent="0.35"/>
    <row r="37420" s="62" customFormat="1" x14ac:dyDescent="0.35"/>
    <row r="37421" s="62" customFormat="1" x14ac:dyDescent="0.35"/>
    <row r="37422" s="62" customFormat="1" x14ac:dyDescent="0.35"/>
    <row r="37423" s="62" customFormat="1" x14ac:dyDescent="0.35"/>
    <row r="37424" s="62" customFormat="1" x14ac:dyDescent="0.35"/>
    <row r="37425" s="62" customFormat="1" x14ac:dyDescent="0.35"/>
    <row r="37426" s="62" customFormat="1" x14ac:dyDescent="0.35"/>
    <row r="37427" s="62" customFormat="1" x14ac:dyDescent="0.35"/>
    <row r="37428" s="62" customFormat="1" x14ac:dyDescent="0.35"/>
    <row r="37429" s="62" customFormat="1" x14ac:dyDescent="0.35"/>
    <row r="37430" s="62" customFormat="1" x14ac:dyDescent="0.35"/>
    <row r="37431" s="62" customFormat="1" x14ac:dyDescent="0.35"/>
    <row r="37432" s="62" customFormat="1" x14ac:dyDescent="0.35"/>
    <row r="37433" s="62" customFormat="1" x14ac:dyDescent="0.35"/>
    <row r="37434" s="62" customFormat="1" x14ac:dyDescent="0.35"/>
    <row r="37435" s="62" customFormat="1" x14ac:dyDescent="0.35"/>
    <row r="37436" s="62" customFormat="1" x14ac:dyDescent="0.35"/>
    <row r="37437" s="62" customFormat="1" x14ac:dyDescent="0.35"/>
    <row r="37438" s="62" customFormat="1" x14ac:dyDescent="0.35"/>
    <row r="37439" s="62" customFormat="1" x14ac:dyDescent="0.35"/>
    <row r="37440" s="62" customFormat="1" x14ac:dyDescent="0.35"/>
    <row r="37441" s="62" customFormat="1" x14ac:dyDescent="0.35"/>
    <row r="37442" s="62" customFormat="1" x14ac:dyDescent="0.35"/>
    <row r="37443" s="62" customFormat="1" x14ac:dyDescent="0.35"/>
    <row r="37444" s="62" customFormat="1" x14ac:dyDescent="0.35"/>
    <row r="37445" s="62" customFormat="1" x14ac:dyDescent="0.35"/>
    <row r="37446" s="62" customFormat="1" x14ac:dyDescent="0.35"/>
    <row r="37447" s="62" customFormat="1" x14ac:dyDescent="0.35"/>
    <row r="37448" s="62" customFormat="1" x14ac:dyDescent="0.35"/>
    <row r="37449" s="62" customFormat="1" x14ac:dyDescent="0.35"/>
    <row r="37450" s="62" customFormat="1" x14ac:dyDescent="0.35"/>
    <row r="37451" s="62" customFormat="1" x14ac:dyDescent="0.35"/>
    <row r="37452" s="62" customFormat="1" x14ac:dyDescent="0.35"/>
    <row r="37453" s="62" customFormat="1" x14ac:dyDescent="0.35"/>
    <row r="37454" s="62" customFormat="1" x14ac:dyDescent="0.35"/>
    <row r="37455" s="62" customFormat="1" x14ac:dyDescent="0.35"/>
    <row r="37456" s="62" customFormat="1" x14ac:dyDescent="0.35"/>
    <row r="37457" s="62" customFormat="1" x14ac:dyDescent="0.35"/>
    <row r="37458" s="62" customFormat="1" x14ac:dyDescent="0.35"/>
    <row r="37459" s="62" customFormat="1" x14ac:dyDescent="0.35"/>
    <row r="37460" s="62" customFormat="1" x14ac:dyDescent="0.35"/>
    <row r="37461" s="62" customFormat="1" x14ac:dyDescent="0.35"/>
    <row r="37462" s="62" customFormat="1" x14ac:dyDescent="0.35"/>
    <row r="37463" s="62" customFormat="1" x14ac:dyDescent="0.35"/>
    <row r="37464" s="62" customFormat="1" x14ac:dyDescent="0.35"/>
    <row r="37465" s="62" customFormat="1" x14ac:dyDescent="0.35"/>
    <row r="37466" s="62" customFormat="1" x14ac:dyDescent="0.35"/>
    <row r="37467" s="62" customFormat="1" x14ac:dyDescent="0.35"/>
    <row r="37468" s="62" customFormat="1" x14ac:dyDescent="0.35"/>
    <row r="37469" s="62" customFormat="1" x14ac:dyDescent="0.35"/>
    <row r="37470" s="62" customFormat="1" x14ac:dyDescent="0.35"/>
    <row r="37471" s="62" customFormat="1" x14ac:dyDescent="0.35"/>
    <row r="37472" s="62" customFormat="1" x14ac:dyDescent="0.35"/>
    <row r="37473" s="62" customFormat="1" x14ac:dyDescent="0.35"/>
    <row r="37474" s="62" customFormat="1" x14ac:dyDescent="0.35"/>
    <row r="37475" s="62" customFormat="1" x14ac:dyDescent="0.35"/>
    <row r="37476" s="62" customFormat="1" x14ac:dyDescent="0.35"/>
    <row r="37477" s="62" customFormat="1" x14ac:dyDescent="0.35"/>
    <row r="37478" s="62" customFormat="1" x14ac:dyDescent="0.35"/>
    <row r="37479" s="62" customFormat="1" x14ac:dyDescent="0.35"/>
    <row r="37480" s="62" customFormat="1" x14ac:dyDescent="0.35"/>
    <row r="37481" s="62" customFormat="1" x14ac:dyDescent="0.35"/>
    <row r="37482" s="62" customFormat="1" x14ac:dyDescent="0.35"/>
    <row r="37483" s="62" customFormat="1" x14ac:dyDescent="0.35"/>
    <row r="37484" s="62" customFormat="1" x14ac:dyDescent="0.35"/>
    <row r="37485" s="62" customFormat="1" x14ac:dyDescent="0.35"/>
    <row r="37486" s="62" customFormat="1" x14ac:dyDescent="0.35"/>
    <row r="37487" s="62" customFormat="1" x14ac:dyDescent="0.35"/>
    <row r="37488" s="62" customFormat="1" x14ac:dyDescent="0.35"/>
    <row r="37489" s="62" customFormat="1" x14ac:dyDescent="0.35"/>
    <row r="37490" s="62" customFormat="1" x14ac:dyDescent="0.35"/>
    <row r="37491" s="62" customFormat="1" x14ac:dyDescent="0.35"/>
    <row r="37492" s="62" customFormat="1" x14ac:dyDescent="0.35"/>
    <row r="37493" s="62" customFormat="1" x14ac:dyDescent="0.35"/>
    <row r="37494" s="62" customFormat="1" x14ac:dyDescent="0.35"/>
    <row r="37495" s="62" customFormat="1" x14ac:dyDescent="0.35"/>
    <row r="37496" s="62" customFormat="1" x14ac:dyDescent="0.35"/>
    <row r="37497" s="62" customFormat="1" x14ac:dyDescent="0.35"/>
    <row r="37498" s="62" customFormat="1" x14ac:dyDescent="0.35"/>
    <row r="37499" s="62" customFormat="1" x14ac:dyDescent="0.35"/>
    <row r="37500" s="62" customFormat="1" x14ac:dyDescent="0.35"/>
    <row r="37501" s="62" customFormat="1" x14ac:dyDescent="0.35"/>
    <row r="37502" s="62" customFormat="1" x14ac:dyDescent="0.35"/>
    <row r="37503" s="62" customFormat="1" x14ac:dyDescent="0.35"/>
    <row r="37504" s="62" customFormat="1" x14ac:dyDescent="0.35"/>
    <row r="37505" s="62" customFormat="1" x14ac:dyDescent="0.35"/>
    <row r="37506" s="62" customFormat="1" x14ac:dyDescent="0.35"/>
    <row r="37507" s="62" customFormat="1" x14ac:dyDescent="0.35"/>
    <row r="37508" s="62" customFormat="1" x14ac:dyDescent="0.35"/>
    <row r="37509" s="62" customFormat="1" x14ac:dyDescent="0.35"/>
    <row r="37510" s="62" customFormat="1" x14ac:dyDescent="0.35"/>
    <row r="37511" s="62" customFormat="1" x14ac:dyDescent="0.35"/>
    <row r="37512" s="62" customFormat="1" x14ac:dyDescent="0.35"/>
    <row r="37513" s="62" customFormat="1" x14ac:dyDescent="0.35"/>
    <row r="37514" s="62" customFormat="1" x14ac:dyDescent="0.35"/>
    <row r="37515" s="62" customFormat="1" x14ac:dyDescent="0.35"/>
    <row r="37516" s="62" customFormat="1" x14ac:dyDescent="0.35"/>
    <row r="37517" s="62" customFormat="1" x14ac:dyDescent="0.35"/>
    <row r="37518" s="62" customFormat="1" x14ac:dyDescent="0.35"/>
    <row r="37519" s="62" customFormat="1" x14ac:dyDescent="0.35"/>
    <row r="37520" s="62" customFormat="1" x14ac:dyDescent="0.35"/>
    <row r="37521" s="62" customFormat="1" x14ac:dyDescent="0.35"/>
    <row r="37522" s="62" customFormat="1" x14ac:dyDescent="0.35"/>
    <row r="37523" s="62" customFormat="1" x14ac:dyDescent="0.35"/>
    <row r="37524" s="62" customFormat="1" x14ac:dyDescent="0.35"/>
    <row r="37525" s="62" customFormat="1" x14ac:dyDescent="0.35"/>
    <row r="37526" s="62" customFormat="1" x14ac:dyDescent="0.35"/>
    <row r="37527" s="62" customFormat="1" x14ac:dyDescent="0.35"/>
    <row r="37528" s="62" customFormat="1" x14ac:dyDescent="0.35"/>
    <row r="37529" s="62" customFormat="1" x14ac:dyDescent="0.35"/>
    <row r="37530" s="62" customFormat="1" x14ac:dyDescent="0.35"/>
    <row r="37531" s="62" customFormat="1" x14ac:dyDescent="0.35"/>
    <row r="37532" s="62" customFormat="1" x14ac:dyDescent="0.35"/>
    <row r="37533" s="62" customFormat="1" x14ac:dyDescent="0.35"/>
    <row r="37534" s="62" customFormat="1" x14ac:dyDescent="0.35"/>
    <row r="37535" s="62" customFormat="1" x14ac:dyDescent="0.35"/>
    <row r="37536" s="62" customFormat="1" x14ac:dyDescent="0.35"/>
    <row r="37537" s="62" customFormat="1" x14ac:dyDescent="0.35"/>
    <row r="37538" s="62" customFormat="1" x14ac:dyDescent="0.35"/>
    <row r="37539" s="62" customFormat="1" x14ac:dyDescent="0.35"/>
    <row r="37540" s="62" customFormat="1" x14ac:dyDescent="0.35"/>
    <row r="37541" s="62" customFormat="1" x14ac:dyDescent="0.35"/>
    <row r="37542" s="62" customFormat="1" x14ac:dyDescent="0.35"/>
    <row r="37543" s="62" customFormat="1" x14ac:dyDescent="0.35"/>
    <row r="37544" s="62" customFormat="1" x14ac:dyDescent="0.35"/>
    <row r="37545" s="62" customFormat="1" x14ac:dyDescent="0.35"/>
    <row r="37546" s="62" customFormat="1" x14ac:dyDescent="0.35"/>
    <row r="37547" s="62" customFormat="1" x14ac:dyDescent="0.35"/>
    <row r="37548" s="62" customFormat="1" x14ac:dyDescent="0.35"/>
    <row r="37549" s="62" customFormat="1" x14ac:dyDescent="0.35"/>
    <row r="37550" s="62" customFormat="1" x14ac:dyDescent="0.35"/>
    <row r="37551" s="62" customFormat="1" x14ac:dyDescent="0.35"/>
    <row r="37552" s="62" customFormat="1" x14ac:dyDescent="0.35"/>
    <row r="37553" s="62" customFormat="1" x14ac:dyDescent="0.35"/>
    <row r="37554" s="62" customFormat="1" x14ac:dyDescent="0.35"/>
    <row r="37555" s="62" customFormat="1" x14ac:dyDescent="0.35"/>
    <row r="37556" s="62" customFormat="1" x14ac:dyDescent="0.35"/>
    <row r="37557" s="62" customFormat="1" x14ac:dyDescent="0.35"/>
    <row r="37558" s="62" customFormat="1" x14ac:dyDescent="0.35"/>
    <row r="37559" s="62" customFormat="1" x14ac:dyDescent="0.35"/>
    <row r="37560" s="62" customFormat="1" x14ac:dyDescent="0.35"/>
    <row r="37561" s="62" customFormat="1" x14ac:dyDescent="0.35"/>
    <row r="37562" s="62" customFormat="1" x14ac:dyDescent="0.35"/>
    <row r="37563" s="62" customFormat="1" x14ac:dyDescent="0.35"/>
    <row r="37564" s="62" customFormat="1" x14ac:dyDescent="0.35"/>
    <row r="37565" s="62" customFormat="1" x14ac:dyDescent="0.35"/>
    <row r="37566" s="62" customFormat="1" x14ac:dyDescent="0.35"/>
    <row r="37567" s="62" customFormat="1" x14ac:dyDescent="0.35"/>
    <row r="37568" s="62" customFormat="1" x14ac:dyDescent="0.35"/>
    <row r="37569" s="62" customFormat="1" x14ac:dyDescent="0.35"/>
    <row r="37570" s="62" customFormat="1" x14ac:dyDescent="0.35"/>
    <row r="37571" s="62" customFormat="1" x14ac:dyDescent="0.35"/>
    <row r="37572" s="62" customFormat="1" x14ac:dyDescent="0.35"/>
    <row r="37573" s="62" customFormat="1" x14ac:dyDescent="0.35"/>
    <row r="37574" s="62" customFormat="1" x14ac:dyDescent="0.35"/>
    <row r="37575" s="62" customFormat="1" x14ac:dyDescent="0.35"/>
    <row r="37576" s="62" customFormat="1" x14ac:dyDescent="0.35"/>
    <row r="37577" s="62" customFormat="1" x14ac:dyDescent="0.35"/>
    <row r="37578" s="62" customFormat="1" x14ac:dyDescent="0.35"/>
    <row r="37579" s="62" customFormat="1" x14ac:dyDescent="0.35"/>
    <row r="37580" s="62" customFormat="1" x14ac:dyDescent="0.35"/>
    <row r="37581" s="62" customFormat="1" x14ac:dyDescent="0.35"/>
    <row r="37582" s="62" customFormat="1" x14ac:dyDescent="0.35"/>
    <row r="37583" s="62" customFormat="1" x14ac:dyDescent="0.35"/>
    <row r="37584" s="62" customFormat="1" x14ac:dyDescent="0.35"/>
    <row r="37585" s="62" customFormat="1" x14ac:dyDescent="0.35"/>
    <row r="37586" s="62" customFormat="1" x14ac:dyDescent="0.35"/>
    <row r="37587" s="62" customFormat="1" x14ac:dyDescent="0.35"/>
    <row r="37588" s="62" customFormat="1" x14ac:dyDescent="0.35"/>
    <row r="37589" s="62" customFormat="1" x14ac:dyDescent="0.35"/>
    <row r="37590" s="62" customFormat="1" x14ac:dyDescent="0.35"/>
    <row r="37591" s="62" customFormat="1" x14ac:dyDescent="0.35"/>
    <row r="37592" s="62" customFormat="1" x14ac:dyDescent="0.35"/>
    <row r="37593" s="62" customFormat="1" x14ac:dyDescent="0.35"/>
    <row r="37594" s="62" customFormat="1" x14ac:dyDescent="0.35"/>
    <row r="37595" s="62" customFormat="1" x14ac:dyDescent="0.35"/>
    <row r="37596" s="62" customFormat="1" x14ac:dyDescent="0.35"/>
    <row r="37597" s="62" customFormat="1" x14ac:dyDescent="0.35"/>
    <row r="37598" s="62" customFormat="1" x14ac:dyDescent="0.35"/>
    <row r="37599" s="62" customFormat="1" x14ac:dyDescent="0.35"/>
    <row r="37600" s="62" customFormat="1" x14ac:dyDescent="0.35"/>
    <row r="37601" s="62" customFormat="1" x14ac:dyDescent="0.35"/>
    <row r="37602" s="62" customFormat="1" x14ac:dyDescent="0.35"/>
    <row r="37603" s="62" customFormat="1" x14ac:dyDescent="0.35"/>
    <row r="37604" s="62" customFormat="1" x14ac:dyDescent="0.35"/>
    <row r="37605" s="62" customFormat="1" x14ac:dyDescent="0.35"/>
    <row r="37606" s="62" customFormat="1" x14ac:dyDescent="0.35"/>
    <row r="37607" s="62" customFormat="1" x14ac:dyDescent="0.35"/>
    <row r="37608" s="62" customFormat="1" x14ac:dyDescent="0.35"/>
    <row r="37609" s="62" customFormat="1" x14ac:dyDescent="0.35"/>
    <row r="37610" s="62" customFormat="1" x14ac:dyDescent="0.35"/>
    <row r="37611" s="62" customFormat="1" x14ac:dyDescent="0.35"/>
    <row r="37612" s="62" customFormat="1" x14ac:dyDescent="0.35"/>
    <row r="37613" s="62" customFormat="1" x14ac:dyDescent="0.35"/>
    <row r="37614" s="62" customFormat="1" x14ac:dyDescent="0.35"/>
    <row r="37615" s="62" customFormat="1" x14ac:dyDescent="0.35"/>
    <row r="37616" s="62" customFormat="1" x14ac:dyDescent="0.35"/>
    <row r="37617" s="62" customFormat="1" x14ac:dyDescent="0.35"/>
    <row r="37618" s="62" customFormat="1" x14ac:dyDescent="0.35"/>
    <row r="37619" s="62" customFormat="1" x14ac:dyDescent="0.35"/>
    <row r="37620" s="62" customFormat="1" x14ac:dyDescent="0.35"/>
    <row r="37621" s="62" customFormat="1" x14ac:dyDescent="0.35"/>
    <row r="37622" s="62" customFormat="1" x14ac:dyDescent="0.35"/>
    <row r="37623" s="62" customFormat="1" x14ac:dyDescent="0.35"/>
    <row r="37624" s="62" customFormat="1" x14ac:dyDescent="0.35"/>
    <row r="37625" s="62" customFormat="1" x14ac:dyDescent="0.35"/>
    <row r="37626" s="62" customFormat="1" x14ac:dyDescent="0.35"/>
    <row r="37627" s="62" customFormat="1" x14ac:dyDescent="0.35"/>
    <row r="37628" s="62" customFormat="1" x14ac:dyDescent="0.35"/>
    <row r="37629" s="62" customFormat="1" x14ac:dyDescent="0.35"/>
    <row r="37630" s="62" customFormat="1" x14ac:dyDescent="0.35"/>
    <row r="37631" s="62" customFormat="1" x14ac:dyDescent="0.35"/>
    <row r="37632" s="62" customFormat="1" x14ac:dyDescent="0.35"/>
    <row r="37633" s="62" customFormat="1" x14ac:dyDescent="0.35"/>
    <row r="37634" s="62" customFormat="1" x14ac:dyDescent="0.35"/>
    <row r="37635" s="62" customFormat="1" x14ac:dyDescent="0.35"/>
    <row r="37636" s="62" customFormat="1" x14ac:dyDescent="0.35"/>
    <row r="37637" s="62" customFormat="1" x14ac:dyDescent="0.35"/>
    <row r="37638" s="62" customFormat="1" x14ac:dyDescent="0.35"/>
    <row r="37639" s="62" customFormat="1" x14ac:dyDescent="0.35"/>
    <row r="37640" s="62" customFormat="1" x14ac:dyDescent="0.35"/>
    <row r="37641" s="62" customFormat="1" x14ac:dyDescent="0.35"/>
    <row r="37642" s="62" customFormat="1" x14ac:dyDescent="0.35"/>
    <row r="37643" s="62" customFormat="1" x14ac:dyDescent="0.35"/>
    <row r="37644" s="62" customFormat="1" x14ac:dyDescent="0.35"/>
    <row r="37645" s="62" customFormat="1" x14ac:dyDescent="0.35"/>
    <row r="37646" s="62" customFormat="1" x14ac:dyDescent="0.35"/>
    <row r="37647" s="62" customFormat="1" x14ac:dyDescent="0.35"/>
    <row r="37648" s="62" customFormat="1" x14ac:dyDescent="0.35"/>
    <row r="37649" s="62" customFormat="1" x14ac:dyDescent="0.35"/>
    <row r="37650" s="62" customFormat="1" x14ac:dyDescent="0.35"/>
    <row r="37651" s="62" customFormat="1" x14ac:dyDescent="0.35"/>
    <row r="37652" s="62" customFormat="1" x14ac:dyDescent="0.35"/>
    <row r="37653" s="62" customFormat="1" x14ac:dyDescent="0.35"/>
    <row r="37654" s="62" customFormat="1" x14ac:dyDescent="0.35"/>
    <row r="37655" s="62" customFormat="1" x14ac:dyDescent="0.35"/>
    <row r="37656" s="62" customFormat="1" x14ac:dyDescent="0.35"/>
    <row r="37657" s="62" customFormat="1" x14ac:dyDescent="0.35"/>
    <row r="37658" s="62" customFormat="1" x14ac:dyDescent="0.35"/>
    <row r="37659" s="62" customFormat="1" x14ac:dyDescent="0.35"/>
    <row r="37660" s="62" customFormat="1" x14ac:dyDescent="0.35"/>
    <row r="37661" s="62" customFormat="1" x14ac:dyDescent="0.35"/>
    <row r="37662" s="62" customFormat="1" x14ac:dyDescent="0.35"/>
    <row r="37663" s="62" customFormat="1" x14ac:dyDescent="0.35"/>
    <row r="37664" s="62" customFormat="1" x14ac:dyDescent="0.35"/>
    <row r="37665" s="62" customFormat="1" x14ac:dyDescent="0.35"/>
    <row r="37666" s="62" customFormat="1" x14ac:dyDescent="0.35"/>
    <row r="37667" s="62" customFormat="1" x14ac:dyDescent="0.35"/>
    <row r="37668" s="62" customFormat="1" x14ac:dyDescent="0.35"/>
    <row r="37669" s="62" customFormat="1" x14ac:dyDescent="0.35"/>
    <row r="37670" s="62" customFormat="1" x14ac:dyDescent="0.35"/>
    <row r="37671" s="62" customFormat="1" x14ac:dyDescent="0.35"/>
    <row r="37672" s="62" customFormat="1" x14ac:dyDescent="0.35"/>
    <row r="37673" s="62" customFormat="1" x14ac:dyDescent="0.35"/>
    <row r="37674" s="62" customFormat="1" x14ac:dyDescent="0.35"/>
    <row r="37675" s="62" customFormat="1" x14ac:dyDescent="0.35"/>
    <row r="37676" s="62" customFormat="1" x14ac:dyDescent="0.35"/>
    <row r="37677" s="62" customFormat="1" x14ac:dyDescent="0.35"/>
    <row r="37678" s="62" customFormat="1" x14ac:dyDescent="0.35"/>
    <row r="37679" s="62" customFormat="1" x14ac:dyDescent="0.35"/>
    <row r="37680" s="62" customFormat="1" x14ac:dyDescent="0.35"/>
    <row r="37681" s="62" customFormat="1" x14ac:dyDescent="0.35"/>
    <row r="37682" s="62" customFormat="1" x14ac:dyDescent="0.35"/>
    <row r="37683" s="62" customFormat="1" x14ac:dyDescent="0.35"/>
    <row r="37684" s="62" customFormat="1" x14ac:dyDescent="0.35"/>
    <row r="37685" s="62" customFormat="1" x14ac:dyDescent="0.35"/>
    <row r="37686" s="62" customFormat="1" x14ac:dyDescent="0.35"/>
    <row r="37687" s="62" customFormat="1" x14ac:dyDescent="0.35"/>
    <row r="37688" s="62" customFormat="1" x14ac:dyDescent="0.35"/>
    <row r="37689" s="62" customFormat="1" x14ac:dyDescent="0.35"/>
    <row r="37690" s="62" customFormat="1" x14ac:dyDescent="0.35"/>
    <row r="37691" s="62" customFormat="1" x14ac:dyDescent="0.35"/>
    <row r="37692" s="62" customFormat="1" x14ac:dyDescent="0.35"/>
    <row r="37693" s="62" customFormat="1" x14ac:dyDescent="0.35"/>
    <row r="37694" s="62" customFormat="1" x14ac:dyDescent="0.35"/>
    <row r="37695" s="62" customFormat="1" x14ac:dyDescent="0.35"/>
    <row r="37696" s="62" customFormat="1" x14ac:dyDescent="0.35"/>
    <row r="37697" s="62" customFormat="1" x14ac:dyDescent="0.35"/>
    <row r="37698" s="62" customFormat="1" x14ac:dyDescent="0.35"/>
    <row r="37699" s="62" customFormat="1" x14ac:dyDescent="0.35"/>
    <row r="37700" s="62" customFormat="1" x14ac:dyDescent="0.35"/>
    <row r="37701" s="62" customFormat="1" x14ac:dyDescent="0.35"/>
    <row r="37702" s="62" customFormat="1" x14ac:dyDescent="0.35"/>
    <row r="37703" s="62" customFormat="1" x14ac:dyDescent="0.35"/>
    <row r="37704" s="62" customFormat="1" x14ac:dyDescent="0.35"/>
    <row r="37705" s="62" customFormat="1" x14ac:dyDescent="0.35"/>
    <row r="37706" s="62" customFormat="1" x14ac:dyDescent="0.35"/>
    <row r="37707" s="62" customFormat="1" x14ac:dyDescent="0.35"/>
    <row r="37708" s="62" customFormat="1" x14ac:dyDescent="0.35"/>
    <row r="37709" s="62" customFormat="1" x14ac:dyDescent="0.35"/>
    <row r="37710" s="62" customFormat="1" x14ac:dyDescent="0.35"/>
    <row r="37711" s="62" customFormat="1" x14ac:dyDescent="0.35"/>
    <row r="37712" s="62" customFormat="1" x14ac:dyDescent="0.35"/>
    <row r="37713" s="62" customFormat="1" x14ac:dyDescent="0.35"/>
    <row r="37714" s="62" customFormat="1" x14ac:dyDescent="0.35"/>
    <row r="37715" s="62" customFormat="1" x14ac:dyDescent="0.35"/>
    <row r="37716" s="62" customFormat="1" x14ac:dyDescent="0.35"/>
    <row r="37717" s="62" customFormat="1" x14ac:dyDescent="0.35"/>
    <row r="37718" s="62" customFormat="1" x14ac:dyDescent="0.35"/>
    <row r="37719" s="62" customFormat="1" x14ac:dyDescent="0.35"/>
    <row r="37720" s="62" customFormat="1" x14ac:dyDescent="0.35"/>
    <row r="37721" s="62" customFormat="1" x14ac:dyDescent="0.35"/>
    <row r="37722" s="62" customFormat="1" x14ac:dyDescent="0.35"/>
    <row r="37723" s="62" customFormat="1" x14ac:dyDescent="0.35"/>
    <row r="37724" s="62" customFormat="1" x14ac:dyDescent="0.35"/>
    <row r="37725" s="62" customFormat="1" x14ac:dyDescent="0.35"/>
    <row r="37726" s="62" customFormat="1" x14ac:dyDescent="0.35"/>
    <row r="37727" s="62" customFormat="1" x14ac:dyDescent="0.35"/>
    <row r="37728" s="62" customFormat="1" x14ac:dyDescent="0.35"/>
    <row r="37729" s="62" customFormat="1" x14ac:dyDescent="0.35"/>
    <row r="37730" s="62" customFormat="1" x14ac:dyDescent="0.35"/>
    <row r="37731" s="62" customFormat="1" x14ac:dyDescent="0.35"/>
    <row r="37732" s="62" customFormat="1" x14ac:dyDescent="0.35"/>
    <row r="37733" s="62" customFormat="1" x14ac:dyDescent="0.35"/>
    <row r="37734" s="62" customFormat="1" x14ac:dyDescent="0.35"/>
    <row r="37735" s="62" customFormat="1" x14ac:dyDescent="0.35"/>
    <row r="37736" s="62" customFormat="1" x14ac:dyDescent="0.35"/>
    <row r="37737" s="62" customFormat="1" x14ac:dyDescent="0.35"/>
    <row r="37738" s="62" customFormat="1" x14ac:dyDescent="0.35"/>
    <row r="37739" s="62" customFormat="1" x14ac:dyDescent="0.35"/>
    <row r="37740" s="62" customFormat="1" x14ac:dyDescent="0.35"/>
    <row r="37741" s="62" customFormat="1" x14ac:dyDescent="0.35"/>
    <row r="37742" s="62" customFormat="1" x14ac:dyDescent="0.35"/>
    <row r="37743" s="62" customFormat="1" x14ac:dyDescent="0.35"/>
    <row r="37744" s="62" customFormat="1" x14ac:dyDescent="0.35"/>
    <row r="37745" s="62" customFormat="1" x14ac:dyDescent="0.35"/>
    <row r="37746" s="62" customFormat="1" x14ac:dyDescent="0.35"/>
    <row r="37747" s="62" customFormat="1" x14ac:dyDescent="0.35"/>
    <row r="37748" s="62" customFormat="1" x14ac:dyDescent="0.35"/>
    <row r="37749" s="62" customFormat="1" x14ac:dyDescent="0.35"/>
    <row r="37750" s="62" customFormat="1" x14ac:dyDescent="0.35"/>
    <row r="37751" s="62" customFormat="1" x14ac:dyDescent="0.35"/>
    <row r="37752" s="62" customFormat="1" x14ac:dyDescent="0.35"/>
    <row r="37753" s="62" customFormat="1" x14ac:dyDescent="0.35"/>
    <row r="37754" s="62" customFormat="1" x14ac:dyDescent="0.35"/>
    <row r="37755" s="62" customFormat="1" x14ac:dyDescent="0.35"/>
    <row r="37756" s="62" customFormat="1" x14ac:dyDescent="0.35"/>
    <row r="37757" s="62" customFormat="1" x14ac:dyDescent="0.35"/>
    <row r="37758" s="62" customFormat="1" x14ac:dyDescent="0.35"/>
    <row r="37759" s="62" customFormat="1" x14ac:dyDescent="0.35"/>
    <row r="37760" s="62" customFormat="1" x14ac:dyDescent="0.35"/>
    <row r="37761" s="62" customFormat="1" x14ac:dyDescent="0.35"/>
    <row r="37762" s="62" customFormat="1" x14ac:dyDescent="0.35"/>
    <row r="37763" s="62" customFormat="1" x14ac:dyDescent="0.35"/>
    <row r="37764" s="62" customFormat="1" x14ac:dyDescent="0.35"/>
    <row r="37765" s="62" customFormat="1" x14ac:dyDescent="0.35"/>
    <row r="37766" s="62" customFormat="1" x14ac:dyDescent="0.35"/>
    <row r="37767" s="62" customFormat="1" x14ac:dyDescent="0.35"/>
    <row r="37768" s="62" customFormat="1" x14ac:dyDescent="0.35"/>
    <row r="37769" s="62" customFormat="1" x14ac:dyDescent="0.35"/>
    <row r="37770" s="62" customFormat="1" x14ac:dyDescent="0.35"/>
    <row r="37771" s="62" customFormat="1" x14ac:dyDescent="0.35"/>
    <row r="37772" s="62" customFormat="1" x14ac:dyDescent="0.35"/>
    <row r="37773" s="62" customFormat="1" x14ac:dyDescent="0.35"/>
    <row r="37774" s="62" customFormat="1" x14ac:dyDescent="0.35"/>
    <row r="37775" s="62" customFormat="1" x14ac:dyDescent="0.35"/>
    <row r="37776" s="62" customFormat="1" x14ac:dyDescent="0.35"/>
    <row r="37777" s="62" customFormat="1" x14ac:dyDescent="0.35"/>
    <row r="37778" s="62" customFormat="1" x14ac:dyDescent="0.35"/>
    <row r="37779" s="62" customFormat="1" x14ac:dyDescent="0.35"/>
    <row r="37780" s="62" customFormat="1" x14ac:dyDescent="0.35"/>
    <row r="37781" s="62" customFormat="1" x14ac:dyDescent="0.35"/>
    <row r="37782" s="62" customFormat="1" x14ac:dyDescent="0.35"/>
    <row r="37783" s="62" customFormat="1" x14ac:dyDescent="0.35"/>
    <row r="37784" s="62" customFormat="1" x14ac:dyDescent="0.35"/>
    <row r="37785" s="62" customFormat="1" x14ac:dyDescent="0.35"/>
    <row r="37786" s="62" customFormat="1" x14ac:dyDescent="0.35"/>
    <row r="37787" s="62" customFormat="1" x14ac:dyDescent="0.35"/>
    <row r="37788" s="62" customFormat="1" x14ac:dyDescent="0.35"/>
    <row r="37789" s="62" customFormat="1" x14ac:dyDescent="0.35"/>
    <row r="37790" s="62" customFormat="1" x14ac:dyDescent="0.35"/>
    <row r="37791" s="62" customFormat="1" x14ac:dyDescent="0.35"/>
    <row r="37792" s="62" customFormat="1" x14ac:dyDescent="0.35"/>
    <row r="37793" s="62" customFormat="1" x14ac:dyDescent="0.35"/>
    <row r="37794" s="62" customFormat="1" x14ac:dyDescent="0.35"/>
    <row r="37795" s="62" customFormat="1" x14ac:dyDescent="0.35"/>
    <row r="37796" s="62" customFormat="1" x14ac:dyDescent="0.35"/>
    <row r="37797" s="62" customFormat="1" x14ac:dyDescent="0.35"/>
    <row r="37798" s="62" customFormat="1" x14ac:dyDescent="0.35"/>
    <row r="37799" s="62" customFormat="1" x14ac:dyDescent="0.35"/>
    <row r="37800" s="62" customFormat="1" x14ac:dyDescent="0.35"/>
    <row r="37801" s="62" customFormat="1" x14ac:dyDescent="0.35"/>
    <row r="37802" s="62" customFormat="1" x14ac:dyDescent="0.35"/>
    <row r="37803" s="62" customFormat="1" x14ac:dyDescent="0.35"/>
    <row r="37804" s="62" customFormat="1" x14ac:dyDescent="0.35"/>
    <row r="37805" s="62" customFormat="1" x14ac:dyDescent="0.35"/>
    <row r="37806" s="62" customFormat="1" x14ac:dyDescent="0.35"/>
    <row r="37807" s="62" customFormat="1" x14ac:dyDescent="0.35"/>
    <row r="37808" s="62" customFormat="1" x14ac:dyDescent="0.35"/>
    <row r="37809" s="62" customFormat="1" x14ac:dyDescent="0.35"/>
    <row r="37810" s="62" customFormat="1" x14ac:dyDescent="0.35"/>
    <row r="37811" s="62" customFormat="1" x14ac:dyDescent="0.35"/>
    <row r="37812" s="62" customFormat="1" x14ac:dyDescent="0.35"/>
    <row r="37813" s="62" customFormat="1" x14ac:dyDescent="0.35"/>
    <row r="37814" s="62" customFormat="1" x14ac:dyDescent="0.35"/>
    <row r="37815" s="62" customFormat="1" x14ac:dyDescent="0.35"/>
    <row r="37816" s="62" customFormat="1" x14ac:dyDescent="0.35"/>
    <row r="37817" s="62" customFormat="1" x14ac:dyDescent="0.35"/>
    <row r="37818" s="62" customFormat="1" x14ac:dyDescent="0.35"/>
    <row r="37819" s="62" customFormat="1" x14ac:dyDescent="0.35"/>
    <row r="37820" s="62" customFormat="1" x14ac:dyDescent="0.35"/>
    <row r="37821" s="62" customFormat="1" x14ac:dyDescent="0.35"/>
    <row r="37822" s="62" customFormat="1" x14ac:dyDescent="0.35"/>
    <row r="37823" s="62" customFormat="1" x14ac:dyDescent="0.35"/>
    <row r="37824" s="62" customFormat="1" x14ac:dyDescent="0.35"/>
    <row r="37825" s="62" customFormat="1" x14ac:dyDescent="0.35"/>
    <row r="37826" s="62" customFormat="1" x14ac:dyDescent="0.35"/>
    <row r="37827" s="62" customFormat="1" x14ac:dyDescent="0.35"/>
    <row r="37828" s="62" customFormat="1" x14ac:dyDescent="0.35"/>
    <row r="37829" s="62" customFormat="1" x14ac:dyDescent="0.35"/>
    <row r="37830" s="62" customFormat="1" x14ac:dyDescent="0.35"/>
    <row r="37831" s="62" customFormat="1" x14ac:dyDescent="0.35"/>
    <row r="37832" s="62" customFormat="1" x14ac:dyDescent="0.35"/>
    <row r="37833" s="62" customFormat="1" x14ac:dyDescent="0.35"/>
    <row r="37834" s="62" customFormat="1" x14ac:dyDescent="0.35"/>
    <row r="37835" s="62" customFormat="1" x14ac:dyDescent="0.35"/>
    <row r="37836" s="62" customFormat="1" x14ac:dyDescent="0.35"/>
    <row r="37837" s="62" customFormat="1" x14ac:dyDescent="0.35"/>
    <row r="37838" s="62" customFormat="1" x14ac:dyDescent="0.35"/>
    <row r="37839" s="62" customFormat="1" x14ac:dyDescent="0.35"/>
    <row r="37840" s="62" customFormat="1" x14ac:dyDescent="0.35"/>
    <row r="37841" s="62" customFormat="1" x14ac:dyDescent="0.35"/>
    <row r="37842" s="62" customFormat="1" x14ac:dyDescent="0.35"/>
    <row r="37843" s="62" customFormat="1" x14ac:dyDescent="0.35"/>
    <row r="37844" s="62" customFormat="1" x14ac:dyDescent="0.35"/>
    <row r="37845" s="62" customFormat="1" x14ac:dyDescent="0.35"/>
    <row r="37846" s="62" customFormat="1" x14ac:dyDescent="0.35"/>
    <row r="37847" s="62" customFormat="1" x14ac:dyDescent="0.35"/>
    <row r="37848" s="62" customFormat="1" x14ac:dyDescent="0.35"/>
    <row r="37849" s="62" customFormat="1" x14ac:dyDescent="0.35"/>
    <row r="37850" s="62" customFormat="1" x14ac:dyDescent="0.35"/>
    <row r="37851" s="62" customFormat="1" x14ac:dyDescent="0.35"/>
    <row r="37852" s="62" customFormat="1" x14ac:dyDescent="0.35"/>
    <row r="37853" s="62" customFormat="1" x14ac:dyDescent="0.35"/>
    <row r="37854" s="62" customFormat="1" x14ac:dyDescent="0.35"/>
    <row r="37855" s="62" customFormat="1" x14ac:dyDescent="0.35"/>
    <row r="37856" s="62" customFormat="1" x14ac:dyDescent="0.35"/>
    <row r="37857" s="62" customFormat="1" x14ac:dyDescent="0.35"/>
    <row r="37858" s="62" customFormat="1" x14ac:dyDescent="0.35"/>
    <row r="37859" s="62" customFormat="1" x14ac:dyDescent="0.35"/>
    <row r="37860" s="62" customFormat="1" x14ac:dyDescent="0.35"/>
    <row r="37861" s="62" customFormat="1" x14ac:dyDescent="0.35"/>
    <row r="37862" s="62" customFormat="1" x14ac:dyDescent="0.35"/>
    <row r="37863" s="62" customFormat="1" x14ac:dyDescent="0.35"/>
    <row r="37864" s="62" customFormat="1" x14ac:dyDescent="0.35"/>
    <row r="37865" s="62" customFormat="1" x14ac:dyDescent="0.35"/>
    <row r="37866" s="62" customFormat="1" x14ac:dyDescent="0.35"/>
    <row r="37867" s="62" customFormat="1" x14ac:dyDescent="0.35"/>
    <row r="37868" s="62" customFormat="1" x14ac:dyDescent="0.35"/>
    <row r="37869" s="62" customFormat="1" x14ac:dyDescent="0.35"/>
    <row r="37870" s="62" customFormat="1" x14ac:dyDescent="0.35"/>
    <row r="37871" s="62" customFormat="1" x14ac:dyDescent="0.35"/>
    <row r="37872" s="62" customFormat="1" x14ac:dyDescent="0.35"/>
    <row r="37873" s="62" customFormat="1" x14ac:dyDescent="0.35"/>
    <row r="37874" s="62" customFormat="1" x14ac:dyDescent="0.35"/>
    <row r="37875" s="62" customFormat="1" x14ac:dyDescent="0.35"/>
    <row r="37876" s="62" customFormat="1" x14ac:dyDescent="0.35"/>
    <row r="37877" s="62" customFormat="1" x14ac:dyDescent="0.35"/>
    <row r="37878" s="62" customFormat="1" x14ac:dyDescent="0.35"/>
    <row r="37879" s="62" customFormat="1" x14ac:dyDescent="0.35"/>
    <row r="37880" s="62" customFormat="1" x14ac:dyDescent="0.35"/>
    <row r="37881" s="62" customFormat="1" x14ac:dyDescent="0.35"/>
    <row r="37882" s="62" customFormat="1" x14ac:dyDescent="0.35"/>
    <row r="37883" s="62" customFormat="1" x14ac:dyDescent="0.35"/>
    <row r="37884" s="62" customFormat="1" x14ac:dyDescent="0.35"/>
    <row r="37885" s="62" customFormat="1" x14ac:dyDescent="0.35"/>
    <row r="37886" s="62" customFormat="1" x14ac:dyDescent="0.35"/>
    <row r="37887" s="62" customFormat="1" x14ac:dyDescent="0.35"/>
    <row r="37888" s="62" customFormat="1" x14ac:dyDescent="0.35"/>
    <row r="37889" s="62" customFormat="1" x14ac:dyDescent="0.35"/>
    <row r="37890" s="62" customFormat="1" x14ac:dyDescent="0.35"/>
    <row r="37891" s="62" customFormat="1" x14ac:dyDescent="0.35"/>
    <row r="37892" s="62" customFormat="1" x14ac:dyDescent="0.35"/>
    <row r="37893" s="62" customFormat="1" x14ac:dyDescent="0.35"/>
    <row r="37894" s="62" customFormat="1" x14ac:dyDescent="0.35"/>
    <row r="37895" s="62" customFormat="1" x14ac:dyDescent="0.35"/>
    <row r="37896" s="62" customFormat="1" x14ac:dyDescent="0.35"/>
    <row r="37897" s="62" customFormat="1" x14ac:dyDescent="0.35"/>
    <row r="37898" s="62" customFormat="1" x14ac:dyDescent="0.35"/>
    <row r="37899" s="62" customFormat="1" x14ac:dyDescent="0.35"/>
    <row r="37900" s="62" customFormat="1" x14ac:dyDescent="0.35"/>
    <row r="37901" s="62" customFormat="1" x14ac:dyDescent="0.35"/>
    <row r="37902" s="62" customFormat="1" x14ac:dyDescent="0.35"/>
    <row r="37903" s="62" customFormat="1" x14ac:dyDescent="0.35"/>
    <row r="37904" s="62" customFormat="1" x14ac:dyDescent="0.35"/>
    <row r="37905" s="62" customFormat="1" x14ac:dyDescent="0.35"/>
    <row r="37906" s="62" customFormat="1" x14ac:dyDescent="0.35"/>
    <row r="37907" s="62" customFormat="1" x14ac:dyDescent="0.35"/>
    <row r="37908" s="62" customFormat="1" x14ac:dyDescent="0.35"/>
    <row r="37909" s="62" customFormat="1" x14ac:dyDescent="0.35"/>
    <row r="37910" s="62" customFormat="1" x14ac:dyDescent="0.35"/>
    <row r="37911" s="62" customFormat="1" x14ac:dyDescent="0.35"/>
    <row r="37912" s="62" customFormat="1" x14ac:dyDescent="0.35"/>
    <row r="37913" s="62" customFormat="1" x14ac:dyDescent="0.35"/>
    <row r="37914" s="62" customFormat="1" x14ac:dyDescent="0.35"/>
    <row r="37915" s="62" customFormat="1" x14ac:dyDescent="0.35"/>
    <row r="37916" s="62" customFormat="1" x14ac:dyDescent="0.35"/>
    <row r="37917" s="62" customFormat="1" x14ac:dyDescent="0.35"/>
    <row r="37918" s="62" customFormat="1" x14ac:dyDescent="0.35"/>
    <row r="37919" s="62" customFormat="1" x14ac:dyDescent="0.35"/>
    <row r="37920" s="62" customFormat="1" x14ac:dyDescent="0.35"/>
    <row r="37921" s="62" customFormat="1" x14ac:dyDescent="0.35"/>
    <row r="37922" s="62" customFormat="1" x14ac:dyDescent="0.35"/>
    <row r="37923" s="62" customFormat="1" x14ac:dyDescent="0.35"/>
    <row r="37924" s="62" customFormat="1" x14ac:dyDescent="0.35"/>
    <row r="37925" s="62" customFormat="1" x14ac:dyDescent="0.35"/>
    <row r="37926" s="62" customFormat="1" x14ac:dyDescent="0.35"/>
    <row r="37927" s="62" customFormat="1" x14ac:dyDescent="0.35"/>
    <row r="37928" s="62" customFormat="1" x14ac:dyDescent="0.35"/>
    <row r="37929" s="62" customFormat="1" x14ac:dyDescent="0.35"/>
    <row r="37930" s="62" customFormat="1" x14ac:dyDescent="0.35"/>
    <row r="37931" s="62" customFormat="1" x14ac:dyDescent="0.35"/>
    <row r="37932" s="62" customFormat="1" x14ac:dyDescent="0.35"/>
    <row r="37933" s="62" customFormat="1" x14ac:dyDescent="0.35"/>
    <row r="37934" s="62" customFormat="1" x14ac:dyDescent="0.35"/>
    <row r="37935" s="62" customFormat="1" x14ac:dyDescent="0.35"/>
    <row r="37936" s="62" customFormat="1" x14ac:dyDescent="0.35"/>
    <row r="37937" s="62" customFormat="1" x14ac:dyDescent="0.35"/>
    <row r="37938" s="62" customFormat="1" x14ac:dyDescent="0.35"/>
    <row r="37939" s="62" customFormat="1" x14ac:dyDescent="0.35"/>
    <row r="37940" s="62" customFormat="1" x14ac:dyDescent="0.35"/>
    <row r="37941" s="62" customFormat="1" x14ac:dyDescent="0.35"/>
    <row r="37942" s="62" customFormat="1" x14ac:dyDescent="0.35"/>
    <row r="37943" s="62" customFormat="1" x14ac:dyDescent="0.35"/>
    <row r="37944" s="62" customFormat="1" x14ac:dyDescent="0.35"/>
    <row r="37945" s="62" customFormat="1" x14ac:dyDescent="0.35"/>
    <row r="37946" s="62" customFormat="1" x14ac:dyDescent="0.35"/>
    <row r="37947" s="62" customFormat="1" x14ac:dyDescent="0.35"/>
    <row r="37948" s="62" customFormat="1" x14ac:dyDescent="0.35"/>
    <row r="37949" s="62" customFormat="1" x14ac:dyDescent="0.35"/>
    <row r="37950" s="62" customFormat="1" x14ac:dyDescent="0.35"/>
    <row r="37951" s="62" customFormat="1" x14ac:dyDescent="0.35"/>
    <row r="37952" s="62" customFormat="1" x14ac:dyDescent="0.35"/>
    <row r="37953" s="62" customFormat="1" x14ac:dyDescent="0.35"/>
    <row r="37954" s="62" customFormat="1" x14ac:dyDescent="0.35"/>
    <row r="37955" s="62" customFormat="1" x14ac:dyDescent="0.35"/>
    <row r="37956" s="62" customFormat="1" x14ac:dyDescent="0.35"/>
    <row r="37957" s="62" customFormat="1" x14ac:dyDescent="0.35"/>
    <row r="37958" s="62" customFormat="1" x14ac:dyDescent="0.35"/>
    <row r="37959" s="62" customFormat="1" x14ac:dyDescent="0.35"/>
    <row r="37960" s="62" customFormat="1" x14ac:dyDescent="0.35"/>
    <row r="37961" s="62" customFormat="1" x14ac:dyDescent="0.35"/>
    <row r="37962" s="62" customFormat="1" x14ac:dyDescent="0.35"/>
    <row r="37963" s="62" customFormat="1" x14ac:dyDescent="0.35"/>
    <row r="37964" s="62" customFormat="1" x14ac:dyDescent="0.35"/>
    <row r="37965" s="62" customFormat="1" x14ac:dyDescent="0.35"/>
    <row r="37966" s="62" customFormat="1" x14ac:dyDescent="0.35"/>
    <row r="37967" s="62" customFormat="1" x14ac:dyDescent="0.35"/>
    <row r="37968" s="62" customFormat="1" x14ac:dyDescent="0.35"/>
    <row r="37969" s="62" customFormat="1" x14ac:dyDescent="0.35"/>
    <row r="37970" s="62" customFormat="1" x14ac:dyDescent="0.35"/>
    <row r="37971" s="62" customFormat="1" x14ac:dyDescent="0.35"/>
    <row r="37972" s="62" customFormat="1" x14ac:dyDescent="0.35"/>
    <row r="37973" s="62" customFormat="1" x14ac:dyDescent="0.35"/>
    <row r="37974" s="62" customFormat="1" x14ac:dyDescent="0.35"/>
    <row r="37975" s="62" customFormat="1" x14ac:dyDescent="0.35"/>
    <row r="37976" s="62" customFormat="1" x14ac:dyDescent="0.35"/>
    <row r="37977" s="62" customFormat="1" x14ac:dyDescent="0.35"/>
    <row r="37978" s="62" customFormat="1" x14ac:dyDescent="0.35"/>
    <row r="37979" s="62" customFormat="1" x14ac:dyDescent="0.35"/>
    <row r="37980" s="62" customFormat="1" x14ac:dyDescent="0.35"/>
    <row r="37981" s="62" customFormat="1" x14ac:dyDescent="0.35"/>
    <row r="37982" s="62" customFormat="1" x14ac:dyDescent="0.35"/>
    <row r="37983" s="62" customFormat="1" x14ac:dyDescent="0.35"/>
    <row r="37984" s="62" customFormat="1" x14ac:dyDescent="0.35"/>
    <row r="37985" s="62" customFormat="1" x14ac:dyDescent="0.35"/>
    <row r="37986" s="62" customFormat="1" x14ac:dyDescent="0.35"/>
    <row r="37987" s="62" customFormat="1" x14ac:dyDescent="0.35"/>
    <row r="37988" s="62" customFormat="1" x14ac:dyDescent="0.35"/>
    <row r="37989" s="62" customFormat="1" x14ac:dyDescent="0.35"/>
    <row r="37990" s="62" customFormat="1" x14ac:dyDescent="0.35"/>
    <row r="37991" s="62" customFormat="1" x14ac:dyDescent="0.35"/>
    <row r="37992" s="62" customFormat="1" x14ac:dyDescent="0.35"/>
    <row r="37993" s="62" customFormat="1" x14ac:dyDescent="0.35"/>
    <row r="37994" s="62" customFormat="1" x14ac:dyDescent="0.35"/>
    <row r="37995" s="62" customFormat="1" x14ac:dyDescent="0.35"/>
    <row r="37996" s="62" customFormat="1" x14ac:dyDescent="0.35"/>
    <row r="37997" s="62" customFormat="1" x14ac:dyDescent="0.35"/>
    <row r="37998" s="62" customFormat="1" x14ac:dyDescent="0.35"/>
    <row r="37999" s="62" customFormat="1" x14ac:dyDescent="0.35"/>
    <row r="38000" s="62" customFormat="1" x14ac:dyDescent="0.35"/>
    <row r="38001" s="62" customFormat="1" x14ac:dyDescent="0.35"/>
    <row r="38002" s="62" customFormat="1" x14ac:dyDescent="0.35"/>
    <row r="38003" s="62" customFormat="1" x14ac:dyDescent="0.35"/>
    <row r="38004" s="62" customFormat="1" x14ac:dyDescent="0.35"/>
    <row r="38005" s="62" customFormat="1" x14ac:dyDescent="0.35"/>
    <row r="38006" s="62" customFormat="1" x14ac:dyDescent="0.35"/>
    <row r="38007" s="62" customFormat="1" x14ac:dyDescent="0.35"/>
    <row r="38008" s="62" customFormat="1" x14ac:dyDescent="0.35"/>
    <row r="38009" s="62" customFormat="1" x14ac:dyDescent="0.35"/>
    <row r="38010" s="62" customFormat="1" x14ac:dyDescent="0.35"/>
    <row r="38011" s="62" customFormat="1" x14ac:dyDescent="0.35"/>
    <row r="38012" s="62" customFormat="1" x14ac:dyDescent="0.35"/>
    <row r="38013" s="62" customFormat="1" x14ac:dyDescent="0.35"/>
    <row r="38014" s="62" customFormat="1" x14ac:dyDescent="0.35"/>
    <row r="38015" s="62" customFormat="1" x14ac:dyDescent="0.35"/>
    <row r="38016" s="62" customFormat="1" x14ac:dyDescent="0.35"/>
    <row r="38017" s="62" customFormat="1" x14ac:dyDescent="0.35"/>
    <row r="38018" s="62" customFormat="1" x14ac:dyDescent="0.35"/>
    <row r="38019" s="62" customFormat="1" x14ac:dyDescent="0.35"/>
    <row r="38020" s="62" customFormat="1" x14ac:dyDescent="0.35"/>
    <row r="38021" s="62" customFormat="1" x14ac:dyDescent="0.35"/>
    <row r="38022" s="62" customFormat="1" x14ac:dyDescent="0.35"/>
    <row r="38023" s="62" customFormat="1" x14ac:dyDescent="0.35"/>
    <row r="38024" s="62" customFormat="1" x14ac:dyDescent="0.35"/>
    <row r="38025" s="62" customFormat="1" x14ac:dyDescent="0.35"/>
    <row r="38026" s="62" customFormat="1" x14ac:dyDescent="0.35"/>
    <row r="38027" s="62" customFormat="1" x14ac:dyDescent="0.35"/>
    <row r="38028" s="62" customFormat="1" x14ac:dyDescent="0.35"/>
    <row r="38029" s="62" customFormat="1" x14ac:dyDescent="0.35"/>
    <row r="38030" s="62" customFormat="1" x14ac:dyDescent="0.35"/>
    <row r="38031" s="62" customFormat="1" x14ac:dyDescent="0.35"/>
    <row r="38032" s="62" customFormat="1" x14ac:dyDescent="0.35"/>
    <row r="38033" s="62" customFormat="1" x14ac:dyDescent="0.35"/>
    <row r="38034" s="62" customFormat="1" x14ac:dyDescent="0.35"/>
    <row r="38035" s="62" customFormat="1" x14ac:dyDescent="0.35"/>
    <row r="38036" s="62" customFormat="1" x14ac:dyDescent="0.35"/>
    <row r="38037" s="62" customFormat="1" x14ac:dyDescent="0.35"/>
    <row r="38038" s="62" customFormat="1" x14ac:dyDescent="0.35"/>
    <row r="38039" s="62" customFormat="1" x14ac:dyDescent="0.35"/>
    <row r="38040" s="62" customFormat="1" x14ac:dyDescent="0.35"/>
    <row r="38041" s="62" customFormat="1" x14ac:dyDescent="0.35"/>
    <row r="38042" s="62" customFormat="1" x14ac:dyDescent="0.35"/>
    <row r="38043" s="62" customFormat="1" x14ac:dyDescent="0.35"/>
    <row r="38044" s="62" customFormat="1" x14ac:dyDescent="0.35"/>
    <row r="38045" s="62" customFormat="1" x14ac:dyDescent="0.35"/>
    <row r="38046" s="62" customFormat="1" x14ac:dyDescent="0.35"/>
    <row r="38047" s="62" customFormat="1" x14ac:dyDescent="0.35"/>
    <row r="38048" s="62" customFormat="1" x14ac:dyDescent="0.35"/>
    <row r="38049" s="62" customFormat="1" x14ac:dyDescent="0.35"/>
    <row r="38050" s="62" customFormat="1" x14ac:dyDescent="0.35"/>
    <row r="38051" s="62" customFormat="1" x14ac:dyDescent="0.35"/>
    <row r="38052" s="62" customFormat="1" x14ac:dyDescent="0.35"/>
    <row r="38053" s="62" customFormat="1" x14ac:dyDescent="0.35"/>
    <row r="38054" s="62" customFormat="1" x14ac:dyDescent="0.35"/>
    <row r="38055" s="62" customFormat="1" x14ac:dyDescent="0.35"/>
    <row r="38056" s="62" customFormat="1" x14ac:dyDescent="0.35"/>
    <row r="38057" s="62" customFormat="1" x14ac:dyDescent="0.35"/>
    <row r="38058" s="62" customFormat="1" x14ac:dyDescent="0.35"/>
    <row r="38059" s="62" customFormat="1" x14ac:dyDescent="0.35"/>
    <row r="38060" s="62" customFormat="1" x14ac:dyDescent="0.35"/>
    <row r="38061" s="62" customFormat="1" x14ac:dyDescent="0.35"/>
    <row r="38062" s="62" customFormat="1" x14ac:dyDescent="0.35"/>
    <row r="38063" s="62" customFormat="1" x14ac:dyDescent="0.35"/>
    <row r="38064" s="62" customFormat="1" x14ac:dyDescent="0.35"/>
    <row r="38065" s="62" customFormat="1" x14ac:dyDescent="0.35"/>
    <row r="38066" s="62" customFormat="1" x14ac:dyDescent="0.35"/>
    <row r="38067" s="62" customFormat="1" x14ac:dyDescent="0.35"/>
    <row r="38068" s="62" customFormat="1" x14ac:dyDescent="0.35"/>
    <row r="38069" s="62" customFormat="1" x14ac:dyDescent="0.35"/>
    <row r="38070" s="62" customFormat="1" x14ac:dyDescent="0.35"/>
    <row r="38071" s="62" customFormat="1" x14ac:dyDescent="0.35"/>
    <row r="38072" s="62" customFormat="1" x14ac:dyDescent="0.35"/>
    <row r="38073" s="62" customFormat="1" x14ac:dyDescent="0.35"/>
    <row r="38074" s="62" customFormat="1" x14ac:dyDescent="0.35"/>
    <row r="38075" s="62" customFormat="1" x14ac:dyDescent="0.35"/>
    <row r="38076" s="62" customFormat="1" x14ac:dyDescent="0.35"/>
    <row r="38077" s="62" customFormat="1" x14ac:dyDescent="0.35"/>
    <row r="38078" s="62" customFormat="1" x14ac:dyDescent="0.35"/>
    <row r="38079" s="62" customFormat="1" x14ac:dyDescent="0.35"/>
    <row r="38080" s="62" customFormat="1" x14ac:dyDescent="0.35"/>
    <row r="38081" s="62" customFormat="1" x14ac:dyDescent="0.35"/>
    <row r="38082" s="62" customFormat="1" x14ac:dyDescent="0.35"/>
    <row r="38083" s="62" customFormat="1" x14ac:dyDescent="0.35"/>
    <row r="38084" s="62" customFormat="1" x14ac:dyDescent="0.35"/>
    <row r="38085" s="62" customFormat="1" x14ac:dyDescent="0.35"/>
    <row r="38086" s="62" customFormat="1" x14ac:dyDescent="0.35"/>
    <row r="38087" s="62" customFormat="1" x14ac:dyDescent="0.35"/>
    <row r="38088" s="62" customFormat="1" x14ac:dyDescent="0.35"/>
    <row r="38089" s="62" customFormat="1" x14ac:dyDescent="0.35"/>
    <row r="38090" s="62" customFormat="1" x14ac:dyDescent="0.35"/>
    <row r="38091" s="62" customFormat="1" x14ac:dyDescent="0.35"/>
    <row r="38092" s="62" customFormat="1" x14ac:dyDescent="0.35"/>
    <row r="38093" s="62" customFormat="1" x14ac:dyDescent="0.35"/>
    <row r="38094" s="62" customFormat="1" x14ac:dyDescent="0.35"/>
    <row r="38095" s="62" customFormat="1" x14ac:dyDescent="0.35"/>
    <row r="38096" s="62" customFormat="1" x14ac:dyDescent="0.35"/>
    <row r="38097" s="62" customFormat="1" x14ac:dyDescent="0.35"/>
    <row r="38098" s="62" customFormat="1" x14ac:dyDescent="0.35"/>
    <row r="38099" s="62" customFormat="1" x14ac:dyDescent="0.35"/>
    <row r="38100" s="62" customFormat="1" x14ac:dyDescent="0.35"/>
    <row r="38101" s="62" customFormat="1" x14ac:dyDescent="0.35"/>
    <row r="38102" s="62" customFormat="1" x14ac:dyDescent="0.35"/>
    <row r="38103" s="62" customFormat="1" x14ac:dyDescent="0.35"/>
    <row r="38104" s="62" customFormat="1" x14ac:dyDescent="0.35"/>
    <row r="38105" s="62" customFormat="1" x14ac:dyDescent="0.35"/>
    <row r="38106" s="62" customFormat="1" x14ac:dyDescent="0.35"/>
    <row r="38107" s="62" customFormat="1" x14ac:dyDescent="0.35"/>
    <row r="38108" s="62" customFormat="1" x14ac:dyDescent="0.35"/>
    <row r="38109" s="62" customFormat="1" x14ac:dyDescent="0.35"/>
    <row r="38110" s="62" customFormat="1" x14ac:dyDescent="0.35"/>
    <row r="38111" s="62" customFormat="1" x14ac:dyDescent="0.35"/>
    <row r="38112" s="62" customFormat="1" x14ac:dyDescent="0.35"/>
    <row r="38113" s="62" customFormat="1" x14ac:dyDescent="0.35"/>
    <row r="38114" s="62" customFormat="1" x14ac:dyDescent="0.35"/>
    <row r="38115" s="62" customFormat="1" x14ac:dyDescent="0.35"/>
    <row r="38116" s="62" customFormat="1" x14ac:dyDescent="0.35"/>
    <row r="38117" s="62" customFormat="1" x14ac:dyDescent="0.35"/>
    <row r="38118" s="62" customFormat="1" x14ac:dyDescent="0.35"/>
    <row r="38119" s="62" customFormat="1" x14ac:dyDescent="0.35"/>
    <row r="38120" s="62" customFormat="1" x14ac:dyDescent="0.35"/>
    <row r="38121" s="62" customFormat="1" x14ac:dyDescent="0.35"/>
    <row r="38122" s="62" customFormat="1" x14ac:dyDescent="0.35"/>
    <row r="38123" s="62" customFormat="1" x14ac:dyDescent="0.35"/>
    <row r="38124" s="62" customFormat="1" x14ac:dyDescent="0.35"/>
    <row r="38125" s="62" customFormat="1" x14ac:dyDescent="0.35"/>
    <row r="38126" s="62" customFormat="1" x14ac:dyDescent="0.35"/>
    <row r="38127" s="62" customFormat="1" x14ac:dyDescent="0.35"/>
    <row r="38128" s="62" customFormat="1" x14ac:dyDescent="0.35"/>
    <row r="38129" s="62" customFormat="1" x14ac:dyDescent="0.35"/>
    <row r="38130" s="62" customFormat="1" x14ac:dyDescent="0.35"/>
    <row r="38131" s="62" customFormat="1" x14ac:dyDescent="0.35"/>
    <row r="38132" s="62" customFormat="1" x14ac:dyDescent="0.35"/>
    <row r="38133" s="62" customFormat="1" x14ac:dyDescent="0.35"/>
    <row r="38134" s="62" customFormat="1" x14ac:dyDescent="0.35"/>
    <row r="38135" s="62" customFormat="1" x14ac:dyDescent="0.35"/>
    <row r="38136" s="62" customFormat="1" x14ac:dyDescent="0.35"/>
    <row r="38137" s="62" customFormat="1" x14ac:dyDescent="0.35"/>
    <row r="38138" s="62" customFormat="1" x14ac:dyDescent="0.35"/>
    <row r="38139" s="62" customFormat="1" x14ac:dyDescent="0.35"/>
    <row r="38140" s="62" customFormat="1" x14ac:dyDescent="0.35"/>
    <row r="38141" s="62" customFormat="1" x14ac:dyDescent="0.35"/>
    <row r="38142" s="62" customFormat="1" x14ac:dyDescent="0.35"/>
    <row r="38143" s="62" customFormat="1" x14ac:dyDescent="0.35"/>
    <row r="38144" s="62" customFormat="1" x14ac:dyDescent="0.35"/>
    <row r="38145" s="62" customFormat="1" x14ac:dyDescent="0.35"/>
    <row r="38146" s="62" customFormat="1" x14ac:dyDescent="0.35"/>
    <row r="38147" s="62" customFormat="1" x14ac:dyDescent="0.35"/>
    <row r="38148" s="62" customFormat="1" x14ac:dyDescent="0.35"/>
    <row r="38149" s="62" customFormat="1" x14ac:dyDescent="0.35"/>
    <row r="38150" s="62" customFormat="1" x14ac:dyDescent="0.35"/>
    <row r="38151" s="62" customFormat="1" x14ac:dyDescent="0.35"/>
    <row r="38152" s="62" customFormat="1" x14ac:dyDescent="0.35"/>
    <row r="38153" s="62" customFormat="1" x14ac:dyDescent="0.35"/>
    <row r="38154" s="62" customFormat="1" x14ac:dyDescent="0.35"/>
    <row r="38155" s="62" customFormat="1" x14ac:dyDescent="0.35"/>
    <row r="38156" s="62" customFormat="1" x14ac:dyDescent="0.35"/>
    <row r="38157" s="62" customFormat="1" x14ac:dyDescent="0.35"/>
    <row r="38158" s="62" customFormat="1" x14ac:dyDescent="0.35"/>
    <row r="38159" s="62" customFormat="1" x14ac:dyDescent="0.35"/>
    <row r="38160" s="62" customFormat="1" x14ac:dyDescent="0.35"/>
    <row r="38161" s="62" customFormat="1" x14ac:dyDescent="0.35"/>
    <row r="38162" s="62" customFormat="1" x14ac:dyDescent="0.35"/>
    <row r="38163" s="62" customFormat="1" x14ac:dyDescent="0.35"/>
    <row r="38164" s="62" customFormat="1" x14ac:dyDescent="0.35"/>
    <row r="38165" s="62" customFormat="1" x14ac:dyDescent="0.35"/>
    <row r="38166" s="62" customFormat="1" x14ac:dyDescent="0.35"/>
    <row r="38167" s="62" customFormat="1" x14ac:dyDescent="0.35"/>
    <row r="38168" s="62" customFormat="1" x14ac:dyDescent="0.35"/>
    <row r="38169" s="62" customFormat="1" x14ac:dyDescent="0.35"/>
    <row r="38170" s="62" customFormat="1" x14ac:dyDescent="0.35"/>
    <row r="38171" s="62" customFormat="1" x14ac:dyDescent="0.35"/>
    <row r="38172" s="62" customFormat="1" x14ac:dyDescent="0.35"/>
    <row r="38173" s="62" customFormat="1" x14ac:dyDescent="0.35"/>
    <row r="38174" s="62" customFormat="1" x14ac:dyDescent="0.35"/>
    <row r="38175" s="62" customFormat="1" x14ac:dyDescent="0.35"/>
    <row r="38176" s="62" customFormat="1" x14ac:dyDescent="0.35"/>
    <row r="38177" s="62" customFormat="1" x14ac:dyDescent="0.35"/>
    <row r="38178" s="62" customFormat="1" x14ac:dyDescent="0.35"/>
    <row r="38179" s="62" customFormat="1" x14ac:dyDescent="0.35"/>
    <row r="38180" s="62" customFormat="1" x14ac:dyDescent="0.35"/>
    <row r="38181" s="62" customFormat="1" x14ac:dyDescent="0.35"/>
    <row r="38182" s="62" customFormat="1" x14ac:dyDescent="0.35"/>
    <row r="38183" s="62" customFormat="1" x14ac:dyDescent="0.35"/>
    <row r="38184" s="62" customFormat="1" x14ac:dyDescent="0.35"/>
    <row r="38185" s="62" customFormat="1" x14ac:dyDescent="0.35"/>
    <row r="38186" s="62" customFormat="1" x14ac:dyDescent="0.35"/>
    <row r="38187" s="62" customFormat="1" x14ac:dyDescent="0.35"/>
    <row r="38188" s="62" customFormat="1" x14ac:dyDescent="0.35"/>
    <row r="38189" s="62" customFormat="1" x14ac:dyDescent="0.35"/>
    <row r="38190" s="62" customFormat="1" x14ac:dyDescent="0.35"/>
    <row r="38191" s="62" customFormat="1" x14ac:dyDescent="0.35"/>
    <row r="38192" s="62" customFormat="1" x14ac:dyDescent="0.35"/>
    <row r="38193" s="62" customFormat="1" x14ac:dyDescent="0.35"/>
    <row r="38194" s="62" customFormat="1" x14ac:dyDescent="0.35"/>
    <row r="38195" s="62" customFormat="1" x14ac:dyDescent="0.35"/>
    <row r="38196" s="62" customFormat="1" x14ac:dyDescent="0.35"/>
    <row r="38197" s="62" customFormat="1" x14ac:dyDescent="0.35"/>
    <row r="38198" s="62" customFormat="1" x14ac:dyDescent="0.35"/>
    <row r="38199" s="62" customFormat="1" x14ac:dyDescent="0.35"/>
    <row r="38200" s="62" customFormat="1" x14ac:dyDescent="0.35"/>
    <row r="38201" s="62" customFormat="1" x14ac:dyDescent="0.35"/>
    <row r="38202" s="62" customFormat="1" x14ac:dyDescent="0.35"/>
    <row r="38203" s="62" customFormat="1" x14ac:dyDescent="0.35"/>
    <row r="38204" s="62" customFormat="1" x14ac:dyDescent="0.35"/>
    <row r="38205" s="62" customFormat="1" x14ac:dyDescent="0.35"/>
    <row r="38206" s="62" customFormat="1" x14ac:dyDescent="0.35"/>
    <row r="38207" s="62" customFormat="1" x14ac:dyDescent="0.35"/>
    <row r="38208" s="62" customFormat="1" x14ac:dyDescent="0.35"/>
    <row r="38209" s="62" customFormat="1" x14ac:dyDescent="0.35"/>
    <row r="38210" s="62" customFormat="1" x14ac:dyDescent="0.35"/>
    <row r="38211" s="62" customFormat="1" x14ac:dyDescent="0.35"/>
    <row r="38212" s="62" customFormat="1" x14ac:dyDescent="0.35"/>
    <row r="38213" s="62" customFormat="1" x14ac:dyDescent="0.35"/>
    <row r="38214" s="62" customFormat="1" x14ac:dyDescent="0.35"/>
    <row r="38215" s="62" customFormat="1" x14ac:dyDescent="0.35"/>
    <row r="38216" s="62" customFormat="1" x14ac:dyDescent="0.35"/>
    <row r="38217" s="62" customFormat="1" x14ac:dyDescent="0.35"/>
    <row r="38218" s="62" customFormat="1" x14ac:dyDescent="0.35"/>
    <row r="38219" s="62" customFormat="1" x14ac:dyDescent="0.35"/>
    <row r="38220" s="62" customFormat="1" x14ac:dyDescent="0.35"/>
    <row r="38221" s="62" customFormat="1" x14ac:dyDescent="0.35"/>
    <row r="38222" s="62" customFormat="1" x14ac:dyDescent="0.35"/>
    <row r="38223" s="62" customFormat="1" x14ac:dyDescent="0.35"/>
    <row r="38224" s="62" customFormat="1" x14ac:dyDescent="0.35"/>
    <row r="38225" s="62" customFormat="1" x14ac:dyDescent="0.35"/>
    <row r="38226" s="62" customFormat="1" x14ac:dyDescent="0.35"/>
    <row r="38227" s="62" customFormat="1" x14ac:dyDescent="0.35"/>
    <row r="38228" s="62" customFormat="1" x14ac:dyDescent="0.35"/>
    <row r="38229" s="62" customFormat="1" x14ac:dyDescent="0.35"/>
    <row r="38230" s="62" customFormat="1" x14ac:dyDescent="0.35"/>
    <row r="38231" s="62" customFormat="1" x14ac:dyDescent="0.35"/>
    <row r="38232" s="62" customFormat="1" x14ac:dyDescent="0.35"/>
    <row r="38233" s="62" customFormat="1" x14ac:dyDescent="0.35"/>
    <row r="38234" s="62" customFormat="1" x14ac:dyDescent="0.35"/>
    <row r="38235" s="62" customFormat="1" x14ac:dyDescent="0.35"/>
    <row r="38236" s="62" customFormat="1" x14ac:dyDescent="0.35"/>
    <row r="38237" s="62" customFormat="1" x14ac:dyDescent="0.35"/>
    <row r="38238" s="62" customFormat="1" x14ac:dyDescent="0.35"/>
    <row r="38239" s="62" customFormat="1" x14ac:dyDescent="0.35"/>
    <row r="38240" s="62" customFormat="1" x14ac:dyDescent="0.35"/>
    <row r="38241" s="62" customFormat="1" x14ac:dyDescent="0.35"/>
    <row r="38242" s="62" customFormat="1" x14ac:dyDescent="0.35"/>
    <row r="38243" s="62" customFormat="1" x14ac:dyDescent="0.35"/>
    <row r="38244" s="62" customFormat="1" x14ac:dyDescent="0.35"/>
    <row r="38245" s="62" customFormat="1" x14ac:dyDescent="0.35"/>
    <row r="38246" s="62" customFormat="1" x14ac:dyDescent="0.35"/>
    <row r="38247" s="62" customFormat="1" x14ac:dyDescent="0.35"/>
    <row r="38248" s="62" customFormat="1" x14ac:dyDescent="0.35"/>
    <row r="38249" s="62" customFormat="1" x14ac:dyDescent="0.35"/>
    <row r="38250" s="62" customFormat="1" x14ac:dyDescent="0.35"/>
    <row r="38251" s="62" customFormat="1" x14ac:dyDescent="0.35"/>
    <row r="38252" s="62" customFormat="1" x14ac:dyDescent="0.35"/>
    <row r="38253" s="62" customFormat="1" x14ac:dyDescent="0.35"/>
    <row r="38254" s="62" customFormat="1" x14ac:dyDescent="0.35"/>
    <row r="38255" s="62" customFormat="1" x14ac:dyDescent="0.35"/>
    <row r="38256" s="62" customFormat="1" x14ac:dyDescent="0.35"/>
    <row r="38257" s="62" customFormat="1" x14ac:dyDescent="0.35"/>
    <row r="38258" s="62" customFormat="1" x14ac:dyDescent="0.35"/>
    <row r="38259" s="62" customFormat="1" x14ac:dyDescent="0.35"/>
    <row r="38260" s="62" customFormat="1" x14ac:dyDescent="0.35"/>
    <row r="38261" s="62" customFormat="1" x14ac:dyDescent="0.35"/>
    <row r="38262" s="62" customFormat="1" x14ac:dyDescent="0.35"/>
    <row r="38263" s="62" customFormat="1" x14ac:dyDescent="0.35"/>
    <row r="38264" s="62" customFormat="1" x14ac:dyDescent="0.35"/>
    <row r="38265" s="62" customFormat="1" x14ac:dyDescent="0.35"/>
    <row r="38266" s="62" customFormat="1" x14ac:dyDescent="0.35"/>
    <row r="38267" s="62" customFormat="1" x14ac:dyDescent="0.35"/>
    <row r="38268" s="62" customFormat="1" x14ac:dyDescent="0.35"/>
    <row r="38269" s="62" customFormat="1" x14ac:dyDescent="0.35"/>
    <row r="38270" s="62" customFormat="1" x14ac:dyDescent="0.35"/>
    <row r="38271" s="62" customFormat="1" x14ac:dyDescent="0.35"/>
    <row r="38272" s="62" customFormat="1" x14ac:dyDescent="0.35"/>
    <row r="38273" s="62" customFormat="1" x14ac:dyDescent="0.35"/>
    <row r="38274" s="62" customFormat="1" x14ac:dyDescent="0.35"/>
    <row r="38275" s="62" customFormat="1" x14ac:dyDescent="0.35"/>
    <row r="38276" s="62" customFormat="1" x14ac:dyDescent="0.35"/>
    <row r="38277" s="62" customFormat="1" x14ac:dyDescent="0.35"/>
    <row r="38278" s="62" customFormat="1" x14ac:dyDescent="0.35"/>
    <row r="38279" s="62" customFormat="1" x14ac:dyDescent="0.35"/>
    <row r="38280" s="62" customFormat="1" x14ac:dyDescent="0.35"/>
    <row r="38281" s="62" customFormat="1" x14ac:dyDescent="0.35"/>
    <row r="38282" s="62" customFormat="1" x14ac:dyDescent="0.35"/>
    <row r="38283" s="62" customFormat="1" x14ac:dyDescent="0.35"/>
    <row r="38284" s="62" customFormat="1" x14ac:dyDescent="0.35"/>
    <row r="38285" s="62" customFormat="1" x14ac:dyDescent="0.35"/>
    <row r="38286" s="62" customFormat="1" x14ac:dyDescent="0.35"/>
    <row r="38287" s="62" customFormat="1" x14ac:dyDescent="0.35"/>
    <row r="38288" s="62" customFormat="1" x14ac:dyDescent="0.35"/>
    <row r="38289" s="62" customFormat="1" x14ac:dyDescent="0.35"/>
    <row r="38290" s="62" customFormat="1" x14ac:dyDescent="0.35"/>
    <row r="38291" s="62" customFormat="1" x14ac:dyDescent="0.35"/>
    <row r="38292" s="62" customFormat="1" x14ac:dyDescent="0.35"/>
    <row r="38293" s="62" customFormat="1" x14ac:dyDescent="0.35"/>
    <row r="38294" s="62" customFormat="1" x14ac:dyDescent="0.35"/>
    <row r="38295" s="62" customFormat="1" x14ac:dyDescent="0.35"/>
    <row r="38296" s="62" customFormat="1" x14ac:dyDescent="0.35"/>
    <row r="38297" s="62" customFormat="1" x14ac:dyDescent="0.35"/>
    <row r="38298" s="62" customFormat="1" x14ac:dyDescent="0.35"/>
    <row r="38299" s="62" customFormat="1" x14ac:dyDescent="0.35"/>
    <row r="38300" s="62" customFormat="1" x14ac:dyDescent="0.35"/>
    <row r="38301" s="62" customFormat="1" x14ac:dyDescent="0.35"/>
    <row r="38302" s="62" customFormat="1" x14ac:dyDescent="0.35"/>
    <row r="38303" s="62" customFormat="1" x14ac:dyDescent="0.35"/>
    <row r="38304" s="62" customFormat="1" x14ac:dyDescent="0.35"/>
    <row r="38305" s="62" customFormat="1" x14ac:dyDescent="0.35"/>
    <row r="38306" s="62" customFormat="1" x14ac:dyDescent="0.35"/>
    <row r="38307" s="62" customFormat="1" x14ac:dyDescent="0.35"/>
    <row r="38308" s="62" customFormat="1" x14ac:dyDescent="0.35"/>
    <row r="38309" s="62" customFormat="1" x14ac:dyDescent="0.35"/>
    <row r="38310" s="62" customFormat="1" x14ac:dyDescent="0.35"/>
    <row r="38311" s="62" customFormat="1" x14ac:dyDescent="0.35"/>
    <row r="38312" s="62" customFormat="1" x14ac:dyDescent="0.35"/>
    <row r="38313" s="62" customFormat="1" x14ac:dyDescent="0.35"/>
    <row r="38314" s="62" customFormat="1" x14ac:dyDescent="0.35"/>
    <row r="38315" s="62" customFormat="1" x14ac:dyDescent="0.35"/>
    <row r="38316" s="62" customFormat="1" x14ac:dyDescent="0.35"/>
    <row r="38317" s="62" customFormat="1" x14ac:dyDescent="0.35"/>
    <row r="38318" s="62" customFormat="1" x14ac:dyDescent="0.35"/>
    <row r="38319" s="62" customFormat="1" x14ac:dyDescent="0.35"/>
    <row r="38320" s="62" customFormat="1" x14ac:dyDescent="0.35"/>
    <row r="38321" s="62" customFormat="1" x14ac:dyDescent="0.35"/>
    <row r="38322" s="62" customFormat="1" x14ac:dyDescent="0.35"/>
    <row r="38323" s="62" customFormat="1" x14ac:dyDescent="0.35"/>
    <row r="38324" s="62" customFormat="1" x14ac:dyDescent="0.35"/>
    <row r="38325" s="62" customFormat="1" x14ac:dyDescent="0.35"/>
    <row r="38326" s="62" customFormat="1" x14ac:dyDescent="0.35"/>
    <row r="38327" s="62" customFormat="1" x14ac:dyDescent="0.35"/>
    <row r="38328" s="62" customFormat="1" x14ac:dyDescent="0.35"/>
    <row r="38329" s="62" customFormat="1" x14ac:dyDescent="0.35"/>
    <row r="38330" s="62" customFormat="1" x14ac:dyDescent="0.35"/>
    <row r="38331" s="62" customFormat="1" x14ac:dyDescent="0.35"/>
    <row r="38332" s="62" customFormat="1" x14ac:dyDescent="0.35"/>
    <row r="38333" s="62" customFormat="1" x14ac:dyDescent="0.35"/>
    <row r="38334" s="62" customFormat="1" x14ac:dyDescent="0.35"/>
    <row r="38335" s="62" customFormat="1" x14ac:dyDescent="0.35"/>
    <row r="38336" s="62" customFormat="1" x14ac:dyDescent="0.35"/>
    <row r="38337" s="62" customFormat="1" x14ac:dyDescent="0.35"/>
    <row r="38338" s="62" customFormat="1" x14ac:dyDescent="0.35"/>
    <row r="38339" s="62" customFormat="1" x14ac:dyDescent="0.35"/>
    <row r="38340" s="62" customFormat="1" x14ac:dyDescent="0.35"/>
    <row r="38341" s="62" customFormat="1" x14ac:dyDescent="0.35"/>
    <row r="38342" s="62" customFormat="1" x14ac:dyDescent="0.35"/>
    <row r="38343" s="62" customFormat="1" x14ac:dyDescent="0.35"/>
    <row r="38344" s="62" customFormat="1" x14ac:dyDescent="0.35"/>
    <row r="38345" s="62" customFormat="1" x14ac:dyDescent="0.35"/>
    <row r="38346" s="62" customFormat="1" x14ac:dyDescent="0.35"/>
    <row r="38347" s="62" customFormat="1" x14ac:dyDescent="0.35"/>
    <row r="38348" s="62" customFormat="1" x14ac:dyDescent="0.35"/>
    <row r="38349" s="62" customFormat="1" x14ac:dyDescent="0.35"/>
    <row r="38350" s="62" customFormat="1" x14ac:dyDescent="0.35"/>
    <row r="38351" s="62" customFormat="1" x14ac:dyDescent="0.35"/>
    <row r="38352" s="62" customFormat="1" x14ac:dyDescent="0.35"/>
    <row r="38353" s="62" customFormat="1" x14ac:dyDescent="0.35"/>
    <row r="38354" s="62" customFormat="1" x14ac:dyDescent="0.35"/>
    <row r="38355" s="62" customFormat="1" x14ac:dyDescent="0.35"/>
    <row r="38356" s="62" customFormat="1" x14ac:dyDescent="0.35"/>
    <row r="38357" s="62" customFormat="1" x14ac:dyDescent="0.35"/>
    <row r="38358" s="62" customFormat="1" x14ac:dyDescent="0.35"/>
    <row r="38359" s="62" customFormat="1" x14ac:dyDescent="0.35"/>
    <row r="38360" s="62" customFormat="1" x14ac:dyDescent="0.35"/>
    <row r="38361" s="62" customFormat="1" x14ac:dyDescent="0.35"/>
    <row r="38362" s="62" customFormat="1" x14ac:dyDescent="0.35"/>
    <row r="38363" s="62" customFormat="1" x14ac:dyDescent="0.35"/>
    <row r="38364" s="62" customFormat="1" x14ac:dyDescent="0.35"/>
    <row r="38365" s="62" customFormat="1" x14ac:dyDescent="0.35"/>
    <row r="38366" s="62" customFormat="1" x14ac:dyDescent="0.35"/>
    <row r="38367" s="62" customFormat="1" x14ac:dyDescent="0.35"/>
    <row r="38368" s="62" customFormat="1" x14ac:dyDescent="0.35"/>
    <row r="38369" s="62" customFormat="1" x14ac:dyDescent="0.35"/>
    <row r="38370" s="62" customFormat="1" x14ac:dyDescent="0.35"/>
    <row r="38371" s="62" customFormat="1" x14ac:dyDescent="0.35"/>
    <row r="38372" s="62" customFormat="1" x14ac:dyDescent="0.35"/>
    <row r="38373" s="62" customFormat="1" x14ac:dyDescent="0.35"/>
    <row r="38374" s="62" customFormat="1" x14ac:dyDescent="0.35"/>
    <row r="38375" s="62" customFormat="1" x14ac:dyDescent="0.35"/>
    <row r="38376" s="62" customFormat="1" x14ac:dyDescent="0.35"/>
    <row r="38377" s="62" customFormat="1" x14ac:dyDescent="0.35"/>
    <row r="38378" s="62" customFormat="1" x14ac:dyDescent="0.35"/>
    <row r="38379" s="62" customFormat="1" x14ac:dyDescent="0.35"/>
    <row r="38380" s="62" customFormat="1" x14ac:dyDescent="0.35"/>
    <row r="38381" s="62" customFormat="1" x14ac:dyDescent="0.35"/>
    <row r="38382" s="62" customFormat="1" x14ac:dyDescent="0.35"/>
    <row r="38383" s="62" customFormat="1" x14ac:dyDescent="0.35"/>
    <row r="38384" s="62" customFormat="1" x14ac:dyDescent="0.35"/>
    <row r="38385" s="62" customFormat="1" x14ac:dyDescent="0.35"/>
    <row r="38386" s="62" customFormat="1" x14ac:dyDescent="0.35"/>
    <row r="38387" s="62" customFormat="1" x14ac:dyDescent="0.35"/>
    <row r="38388" s="62" customFormat="1" x14ac:dyDescent="0.35"/>
    <row r="38389" s="62" customFormat="1" x14ac:dyDescent="0.35"/>
    <row r="38390" s="62" customFormat="1" x14ac:dyDescent="0.35"/>
    <row r="38391" s="62" customFormat="1" x14ac:dyDescent="0.35"/>
    <row r="38392" s="62" customFormat="1" x14ac:dyDescent="0.35"/>
    <row r="38393" s="62" customFormat="1" x14ac:dyDescent="0.35"/>
    <row r="38394" s="62" customFormat="1" x14ac:dyDescent="0.35"/>
    <row r="38395" s="62" customFormat="1" x14ac:dyDescent="0.35"/>
    <row r="38396" s="62" customFormat="1" x14ac:dyDescent="0.35"/>
    <row r="38397" s="62" customFormat="1" x14ac:dyDescent="0.35"/>
    <row r="38398" s="62" customFormat="1" x14ac:dyDescent="0.35"/>
    <row r="38399" s="62" customFormat="1" x14ac:dyDescent="0.35"/>
    <row r="38400" s="62" customFormat="1" x14ac:dyDescent="0.35"/>
    <row r="38401" s="62" customFormat="1" x14ac:dyDescent="0.35"/>
    <row r="38402" s="62" customFormat="1" x14ac:dyDescent="0.35"/>
    <row r="38403" s="62" customFormat="1" x14ac:dyDescent="0.35"/>
    <row r="38404" s="62" customFormat="1" x14ac:dyDescent="0.35"/>
    <row r="38405" s="62" customFormat="1" x14ac:dyDescent="0.35"/>
    <row r="38406" s="62" customFormat="1" x14ac:dyDescent="0.35"/>
    <row r="38407" s="62" customFormat="1" x14ac:dyDescent="0.35"/>
    <row r="38408" s="62" customFormat="1" x14ac:dyDescent="0.35"/>
    <row r="38409" s="62" customFormat="1" x14ac:dyDescent="0.35"/>
    <row r="38410" s="62" customFormat="1" x14ac:dyDescent="0.35"/>
    <row r="38411" s="62" customFormat="1" x14ac:dyDescent="0.35"/>
    <row r="38412" s="62" customFormat="1" x14ac:dyDescent="0.35"/>
    <row r="38413" s="62" customFormat="1" x14ac:dyDescent="0.35"/>
    <row r="38414" s="62" customFormat="1" x14ac:dyDescent="0.35"/>
    <row r="38415" s="62" customFormat="1" x14ac:dyDescent="0.35"/>
    <row r="38416" s="62" customFormat="1" x14ac:dyDescent="0.35"/>
    <row r="38417" s="62" customFormat="1" x14ac:dyDescent="0.35"/>
    <row r="38418" s="62" customFormat="1" x14ac:dyDescent="0.35"/>
    <row r="38419" s="62" customFormat="1" x14ac:dyDescent="0.35"/>
    <row r="38420" s="62" customFormat="1" x14ac:dyDescent="0.35"/>
    <row r="38421" s="62" customFormat="1" x14ac:dyDescent="0.35"/>
    <row r="38422" s="62" customFormat="1" x14ac:dyDescent="0.35"/>
    <row r="38423" s="62" customFormat="1" x14ac:dyDescent="0.35"/>
    <row r="38424" s="62" customFormat="1" x14ac:dyDescent="0.35"/>
    <row r="38425" s="62" customFormat="1" x14ac:dyDescent="0.35"/>
    <row r="38426" s="62" customFormat="1" x14ac:dyDescent="0.35"/>
    <row r="38427" s="62" customFormat="1" x14ac:dyDescent="0.35"/>
    <row r="38428" s="62" customFormat="1" x14ac:dyDescent="0.35"/>
    <row r="38429" s="62" customFormat="1" x14ac:dyDescent="0.35"/>
    <row r="38430" s="62" customFormat="1" x14ac:dyDescent="0.35"/>
    <row r="38431" s="62" customFormat="1" x14ac:dyDescent="0.35"/>
    <row r="38432" s="62" customFormat="1" x14ac:dyDescent="0.35"/>
    <row r="38433" s="62" customFormat="1" x14ac:dyDescent="0.35"/>
    <row r="38434" s="62" customFormat="1" x14ac:dyDescent="0.35"/>
    <row r="38435" s="62" customFormat="1" x14ac:dyDescent="0.35"/>
    <row r="38436" s="62" customFormat="1" x14ac:dyDescent="0.35"/>
    <row r="38437" s="62" customFormat="1" x14ac:dyDescent="0.35"/>
    <row r="38438" s="62" customFormat="1" x14ac:dyDescent="0.35"/>
    <row r="38439" s="62" customFormat="1" x14ac:dyDescent="0.35"/>
    <row r="38440" s="62" customFormat="1" x14ac:dyDescent="0.35"/>
    <row r="38441" s="62" customFormat="1" x14ac:dyDescent="0.35"/>
    <row r="38442" s="62" customFormat="1" x14ac:dyDescent="0.35"/>
    <row r="38443" s="62" customFormat="1" x14ac:dyDescent="0.35"/>
    <row r="38444" s="62" customFormat="1" x14ac:dyDescent="0.35"/>
    <row r="38445" s="62" customFormat="1" x14ac:dyDescent="0.35"/>
    <row r="38446" s="62" customFormat="1" x14ac:dyDescent="0.35"/>
    <row r="38447" s="62" customFormat="1" x14ac:dyDescent="0.35"/>
    <row r="38448" s="62" customFormat="1" x14ac:dyDescent="0.35"/>
    <row r="38449" s="62" customFormat="1" x14ac:dyDescent="0.35"/>
    <row r="38450" s="62" customFormat="1" x14ac:dyDescent="0.35"/>
    <row r="38451" s="62" customFormat="1" x14ac:dyDescent="0.35"/>
    <row r="38452" s="62" customFormat="1" x14ac:dyDescent="0.35"/>
    <row r="38453" s="62" customFormat="1" x14ac:dyDescent="0.35"/>
    <row r="38454" s="62" customFormat="1" x14ac:dyDescent="0.35"/>
    <row r="38455" s="62" customFormat="1" x14ac:dyDescent="0.35"/>
    <row r="38456" s="62" customFormat="1" x14ac:dyDescent="0.35"/>
    <row r="38457" s="62" customFormat="1" x14ac:dyDescent="0.35"/>
    <row r="38458" s="62" customFormat="1" x14ac:dyDescent="0.35"/>
    <row r="38459" s="62" customFormat="1" x14ac:dyDescent="0.35"/>
    <row r="38460" s="62" customFormat="1" x14ac:dyDescent="0.35"/>
    <row r="38461" s="62" customFormat="1" x14ac:dyDescent="0.35"/>
    <row r="38462" s="62" customFormat="1" x14ac:dyDescent="0.35"/>
    <row r="38463" s="62" customFormat="1" x14ac:dyDescent="0.35"/>
    <row r="38464" s="62" customFormat="1" x14ac:dyDescent="0.35"/>
    <row r="38465" s="62" customFormat="1" x14ac:dyDescent="0.35"/>
    <row r="38466" s="62" customFormat="1" x14ac:dyDescent="0.35"/>
    <row r="38467" s="62" customFormat="1" x14ac:dyDescent="0.35"/>
    <row r="38468" s="62" customFormat="1" x14ac:dyDescent="0.35"/>
    <row r="38469" s="62" customFormat="1" x14ac:dyDescent="0.35"/>
    <row r="38470" s="62" customFormat="1" x14ac:dyDescent="0.35"/>
    <row r="38471" s="62" customFormat="1" x14ac:dyDescent="0.35"/>
    <row r="38472" s="62" customFormat="1" x14ac:dyDescent="0.35"/>
    <row r="38473" s="62" customFormat="1" x14ac:dyDescent="0.35"/>
    <row r="38474" s="62" customFormat="1" x14ac:dyDescent="0.35"/>
    <row r="38475" s="62" customFormat="1" x14ac:dyDescent="0.35"/>
    <row r="38476" s="62" customFormat="1" x14ac:dyDescent="0.35"/>
    <row r="38477" s="62" customFormat="1" x14ac:dyDescent="0.35"/>
    <row r="38478" s="62" customFormat="1" x14ac:dyDescent="0.35"/>
    <row r="38479" s="62" customFormat="1" x14ac:dyDescent="0.35"/>
    <row r="38480" s="62" customFormat="1" x14ac:dyDescent="0.35"/>
    <row r="38481" s="62" customFormat="1" x14ac:dyDescent="0.35"/>
    <row r="38482" s="62" customFormat="1" x14ac:dyDescent="0.35"/>
    <row r="38483" s="62" customFormat="1" x14ac:dyDescent="0.35"/>
    <row r="38484" s="62" customFormat="1" x14ac:dyDescent="0.35"/>
    <row r="38485" s="62" customFormat="1" x14ac:dyDescent="0.35"/>
    <row r="38486" s="62" customFormat="1" x14ac:dyDescent="0.35"/>
    <row r="38487" s="62" customFormat="1" x14ac:dyDescent="0.35"/>
    <row r="38488" s="62" customFormat="1" x14ac:dyDescent="0.35"/>
    <row r="38489" s="62" customFormat="1" x14ac:dyDescent="0.35"/>
    <row r="38490" s="62" customFormat="1" x14ac:dyDescent="0.35"/>
    <row r="38491" s="62" customFormat="1" x14ac:dyDescent="0.35"/>
    <row r="38492" s="62" customFormat="1" x14ac:dyDescent="0.35"/>
    <row r="38493" s="62" customFormat="1" x14ac:dyDescent="0.35"/>
    <row r="38494" s="62" customFormat="1" x14ac:dyDescent="0.35"/>
    <row r="38495" s="62" customFormat="1" x14ac:dyDescent="0.35"/>
    <row r="38496" s="62" customFormat="1" x14ac:dyDescent="0.35"/>
    <row r="38497" s="62" customFormat="1" x14ac:dyDescent="0.35"/>
    <row r="38498" s="62" customFormat="1" x14ac:dyDescent="0.35"/>
    <row r="38499" s="62" customFormat="1" x14ac:dyDescent="0.35"/>
    <row r="38500" s="62" customFormat="1" x14ac:dyDescent="0.35"/>
    <row r="38501" s="62" customFormat="1" x14ac:dyDescent="0.35"/>
    <row r="38502" s="62" customFormat="1" x14ac:dyDescent="0.35"/>
    <row r="38503" s="62" customFormat="1" x14ac:dyDescent="0.35"/>
    <row r="38504" s="62" customFormat="1" x14ac:dyDescent="0.35"/>
    <row r="38505" s="62" customFormat="1" x14ac:dyDescent="0.35"/>
    <row r="38506" s="62" customFormat="1" x14ac:dyDescent="0.35"/>
    <row r="38507" s="62" customFormat="1" x14ac:dyDescent="0.35"/>
    <row r="38508" s="62" customFormat="1" x14ac:dyDescent="0.35"/>
    <row r="38509" s="62" customFormat="1" x14ac:dyDescent="0.35"/>
    <row r="38510" s="62" customFormat="1" x14ac:dyDescent="0.35"/>
    <row r="38511" s="62" customFormat="1" x14ac:dyDescent="0.35"/>
    <row r="38512" s="62" customFormat="1" x14ac:dyDescent="0.35"/>
    <row r="38513" s="62" customFormat="1" x14ac:dyDescent="0.35"/>
    <row r="38514" s="62" customFormat="1" x14ac:dyDescent="0.35"/>
    <row r="38515" s="62" customFormat="1" x14ac:dyDescent="0.35"/>
    <row r="38516" s="62" customFormat="1" x14ac:dyDescent="0.35"/>
    <row r="38517" s="62" customFormat="1" x14ac:dyDescent="0.35"/>
    <row r="38518" s="62" customFormat="1" x14ac:dyDescent="0.35"/>
    <row r="38519" s="62" customFormat="1" x14ac:dyDescent="0.35"/>
    <row r="38520" s="62" customFormat="1" x14ac:dyDescent="0.35"/>
    <row r="38521" s="62" customFormat="1" x14ac:dyDescent="0.35"/>
    <row r="38522" s="62" customFormat="1" x14ac:dyDescent="0.35"/>
    <row r="38523" s="62" customFormat="1" x14ac:dyDescent="0.35"/>
    <row r="38524" s="62" customFormat="1" x14ac:dyDescent="0.35"/>
    <row r="38525" s="62" customFormat="1" x14ac:dyDescent="0.35"/>
    <row r="38526" s="62" customFormat="1" x14ac:dyDescent="0.35"/>
    <row r="38527" s="62" customFormat="1" x14ac:dyDescent="0.35"/>
    <row r="38528" s="62" customFormat="1" x14ac:dyDescent="0.35"/>
    <row r="38529" s="62" customFormat="1" x14ac:dyDescent="0.35"/>
    <row r="38530" s="62" customFormat="1" x14ac:dyDescent="0.35"/>
    <row r="38531" s="62" customFormat="1" x14ac:dyDescent="0.35"/>
    <row r="38532" s="62" customFormat="1" x14ac:dyDescent="0.35"/>
    <row r="38533" s="62" customFormat="1" x14ac:dyDescent="0.35"/>
    <row r="38534" s="62" customFormat="1" x14ac:dyDescent="0.35"/>
    <row r="38535" s="62" customFormat="1" x14ac:dyDescent="0.35"/>
    <row r="38536" s="62" customFormat="1" x14ac:dyDescent="0.35"/>
    <row r="38537" s="62" customFormat="1" x14ac:dyDescent="0.35"/>
    <row r="38538" s="62" customFormat="1" x14ac:dyDescent="0.35"/>
    <row r="38539" s="62" customFormat="1" x14ac:dyDescent="0.35"/>
    <row r="38540" s="62" customFormat="1" x14ac:dyDescent="0.35"/>
    <row r="38541" s="62" customFormat="1" x14ac:dyDescent="0.35"/>
    <row r="38542" s="62" customFormat="1" x14ac:dyDescent="0.35"/>
    <row r="38543" s="62" customFormat="1" x14ac:dyDescent="0.35"/>
    <row r="38544" s="62" customFormat="1" x14ac:dyDescent="0.35"/>
    <row r="38545" s="62" customFormat="1" x14ac:dyDescent="0.35"/>
    <row r="38546" s="62" customFormat="1" x14ac:dyDescent="0.35"/>
    <row r="38547" s="62" customFormat="1" x14ac:dyDescent="0.35"/>
    <row r="38548" s="62" customFormat="1" x14ac:dyDescent="0.35"/>
    <row r="38549" s="62" customFormat="1" x14ac:dyDescent="0.35"/>
    <row r="38550" s="62" customFormat="1" x14ac:dyDescent="0.35"/>
    <row r="38551" s="62" customFormat="1" x14ac:dyDescent="0.35"/>
    <row r="38552" s="62" customFormat="1" x14ac:dyDescent="0.35"/>
    <row r="38553" s="62" customFormat="1" x14ac:dyDescent="0.35"/>
    <row r="38554" s="62" customFormat="1" x14ac:dyDescent="0.35"/>
    <row r="38555" s="62" customFormat="1" x14ac:dyDescent="0.35"/>
    <row r="38556" s="62" customFormat="1" x14ac:dyDescent="0.35"/>
    <row r="38557" s="62" customFormat="1" x14ac:dyDescent="0.35"/>
    <row r="38558" s="62" customFormat="1" x14ac:dyDescent="0.35"/>
    <row r="38559" s="62" customFormat="1" x14ac:dyDescent="0.35"/>
    <row r="38560" s="62" customFormat="1" x14ac:dyDescent="0.35"/>
    <row r="38561" s="62" customFormat="1" x14ac:dyDescent="0.35"/>
    <row r="38562" s="62" customFormat="1" x14ac:dyDescent="0.35"/>
    <row r="38563" s="62" customFormat="1" x14ac:dyDescent="0.35"/>
    <row r="38564" s="62" customFormat="1" x14ac:dyDescent="0.35"/>
    <row r="38565" s="62" customFormat="1" x14ac:dyDescent="0.35"/>
    <row r="38566" s="62" customFormat="1" x14ac:dyDescent="0.35"/>
    <row r="38567" s="62" customFormat="1" x14ac:dyDescent="0.35"/>
    <row r="38568" s="62" customFormat="1" x14ac:dyDescent="0.35"/>
    <row r="38569" s="62" customFormat="1" x14ac:dyDescent="0.35"/>
    <row r="38570" s="62" customFormat="1" x14ac:dyDescent="0.35"/>
    <row r="38571" s="62" customFormat="1" x14ac:dyDescent="0.35"/>
    <row r="38572" s="62" customFormat="1" x14ac:dyDescent="0.35"/>
    <row r="38573" s="62" customFormat="1" x14ac:dyDescent="0.35"/>
    <row r="38574" s="62" customFormat="1" x14ac:dyDescent="0.35"/>
    <row r="38575" s="62" customFormat="1" x14ac:dyDescent="0.35"/>
    <row r="38576" s="62" customFormat="1" x14ac:dyDescent="0.35"/>
    <row r="38577" s="62" customFormat="1" x14ac:dyDescent="0.35"/>
    <row r="38578" s="62" customFormat="1" x14ac:dyDescent="0.35"/>
    <row r="38579" s="62" customFormat="1" x14ac:dyDescent="0.35"/>
    <row r="38580" s="62" customFormat="1" x14ac:dyDescent="0.35"/>
    <row r="38581" s="62" customFormat="1" x14ac:dyDescent="0.35"/>
    <row r="38582" s="62" customFormat="1" x14ac:dyDescent="0.35"/>
    <row r="38583" s="62" customFormat="1" x14ac:dyDescent="0.35"/>
    <row r="38584" s="62" customFormat="1" x14ac:dyDescent="0.35"/>
    <row r="38585" s="62" customFormat="1" x14ac:dyDescent="0.35"/>
    <row r="38586" s="62" customFormat="1" x14ac:dyDescent="0.35"/>
    <row r="38587" s="62" customFormat="1" x14ac:dyDescent="0.35"/>
    <row r="38588" s="62" customFormat="1" x14ac:dyDescent="0.35"/>
    <row r="38589" s="62" customFormat="1" x14ac:dyDescent="0.35"/>
    <row r="38590" s="62" customFormat="1" x14ac:dyDescent="0.35"/>
    <row r="38591" s="62" customFormat="1" x14ac:dyDescent="0.35"/>
    <row r="38592" s="62" customFormat="1" x14ac:dyDescent="0.35"/>
    <row r="38593" s="62" customFormat="1" x14ac:dyDescent="0.35"/>
    <row r="38594" s="62" customFormat="1" x14ac:dyDescent="0.35"/>
    <row r="38595" s="62" customFormat="1" x14ac:dyDescent="0.35"/>
    <row r="38596" s="62" customFormat="1" x14ac:dyDescent="0.35"/>
    <row r="38597" s="62" customFormat="1" x14ac:dyDescent="0.35"/>
    <row r="38598" s="62" customFormat="1" x14ac:dyDescent="0.35"/>
    <row r="38599" s="62" customFormat="1" x14ac:dyDescent="0.35"/>
    <row r="38600" s="62" customFormat="1" x14ac:dyDescent="0.35"/>
    <row r="38601" s="62" customFormat="1" x14ac:dyDescent="0.35"/>
    <row r="38602" s="62" customFormat="1" x14ac:dyDescent="0.35"/>
    <row r="38603" s="62" customFormat="1" x14ac:dyDescent="0.35"/>
    <row r="38604" s="62" customFormat="1" x14ac:dyDescent="0.35"/>
    <row r="38605" s="62" customFormat="1" x14ac:dyDescent="0.35"/>
    <row r="38606" s="62" customFormat="1" x14ac:dyDescent="0.35"/>
    <row r="38607" s="62" customFormat="1" x14ac:dyDescent="0.35"/>
    <row r="38608" s="62" customFormat="1" x14ac:dyDescent="0.35"/>
    <row r="38609" s="62" customFormat="1" x14ac:dyDescent="0.35"/>
    <row r="38610" s="62" customFormat="1" x14ac:dyDescent="0.35"/>
    <row r="38611" s="62" customFormat="1" x14ac:dyDescent="0.35"/>
    <row r="38612" s="62" customFormat="1" x14ac:dyDescent="0.35"/>
    <row r="38613" s="62" customFormat="1" x14ac:dyDescent="0.35"/>
    <row r="38614" s="62" customFormat="1" x14ac:dyDescent="0.35"/>
    <row r="38615" s="62" customFormat="1" x14ac:dyDescent="0.35"/>
    <row r="38616" s="62" customFormat="1" x14ac:dyDescent="0.35"/>
    <row r="38617" s="62" customFormat="1" x14ac:dyDescent="0.35"/>
    <row r="38618" s="62" customFormat="1" x14ac:dyDescent="0.35"/>
    <row r="38619" s="62" customFormat="1" x14ac:dyDescent="0.35"/>
    <row r="38620" s="62" customFormat="1" x14ac:dyDescent="0.35"/>
    <row r="38621" s="62" customFormat="1" x14ac:dyDescent="0.35"/>
    <row r="38622" s="62" customFormat="1" x14ac:dyDescent="0.35"/>
    <row r="38623" s="62" customFormat="1" x14ac:dyDescent="0.35"/>
    <row r="38624" s="62" customFormat="1" x14ac:dyDescent="0.35"/>
    <row r="38625" s="62" customFormat="1" x14ac:dyDescent="0.35"/>
    <row r="38626" s="62" customFormat="1" x14ac:dyDescent="0.35"/>
    <row r="38627" s="62" customFormat="1" x14ac:dyDescent="0.35"/>
    <row r="38628" s="62" customFormat="1" x14ac:dyDescent="0.35"/>
    <row r="38629" s="62" customFormat="1" x14ac:dyDescent="0.35"/>
    <row r="38630" s="62" customFormat="1" x14ac:dyDescent="0.35"/>
    <row r="38631" s="62" customFormat="1" x14ac:dyDescent="0.35"/>
    <row r="38632" s="62" customFormat="1" x14ac:dyDescent="0.35"/>
    <row r="38633" s="62" customFormat="1" x14ac:dyDescent="0.35"/>
    <row r="38634" s="62" customFormat="1" x14ac:dyDescent="0.35"/>
    <row r="38635" s="62" customFormat="1" x14ac:dyDescent="0.35"/>
    <row r="38636" s="62" customFormat="1" x14ac:dyDescent="0.35"/>
    <row r="38637" s="62" customFormat="1" x14ac:dyDescent="0.35"/>
    <row r="38638" s="62" customFormat="1" x14ac:dyDescent="0.35"/>
    <row r="38639" s="62" customFormat="1" x14ac:dyDescent="0.35"/>
    <row r="38640" s="62" customFormat="1" x14ac:dyDescent="0.35"/>
    <row r="38641" s="62" customFormat="1" x14ac:dyDescent="0.35"/>
    <row r="38642" s="62" customFormat="1" x14ac:dyDescent="0.35"/>
    <row r="38643" s="62" customFormat="1" x14ac:dyDescent="0.35"/>
    <row r="38644" s="62" customFormat="1" x14ac:dyDescent="0.35"/>
    <row r="38645" s="62" customFormat="1" x14ac:dyDescent="0.35"/>
    <row r="38646" s="62" customFormat="1" x14ac:dyDescent="0.35"/>
    <row r="38647" s="62" customFormat="1" x14ac:dyDescent="0.35"/>
    <row r="38648" s="62" customFormat="1" x14ac:dyDescent="0.35"/>
    <row r="38649" s="62" customFormat="1" x14ac:dyDescent="0.35"/>
    <row r="38650" s="62" customFormat="1" x14ac:dyDescent="0.35"/>
    <row r="38651" s="62" customFormat="1" x14ac:dyDescent="0.35"/>
    <row r="38652" s="62" customFormat="1" x14ac:dyDescent="0.35"/>
    <row r="38653" s="62" customFormat="1" x14ac:dyDescent="0.35"/>
    <row r="38654" s="62" customFormat="1" x14ac:dyDescent="0.35"/>
    <row r="38655" s="62" customFormat="1" x14ac:dyDescent="0.35"/>
    <row r="38656" s="62" customFormat="1" x14ac:dyDescent="0.35"/>
    <row r="38657" s="62" customFormat="1" x14ac:dyDescent="0.35"/>
    <row r="38658" s="62" customFormat="1" x14ac:dyDescent="0.35"/>
    <row r="38659" s="62" customFormat="1" x14ac:dyDescent="0.35"/>
    <row r="38660" s="62" customFormat="1" x14ac:dyDescent="0.35"/>
    <row r="38661" s="62" customFormat="1" x14ac:dyDescent="0.35"/>
    <row r="38662" s="62" customFormat="1" x14ac:dyDescent="0.35"/>
    <row r="38663" s="62" customFormat="1" x14ac:dyDescent="0.35"/>
    <row r="38664" s="62" customFormat="1" x14ac:dyDescent="0.35"/>
    <row r="38665" s="62" customFormat="1" x14ac:dyDescent="0.35"/>
    <row r="38666" s="62" customFormat="1" x14ac:dyDescent="0.35"/>
    <row r="38667" s="62" customFormat="1" x14ac:dyDescent="0.35"/>
    <row r="38668" s="62" customFormat="1" x14ac:dyDescent="0.35"/>
    <row r="38669" s="62" customFormat="1" x14ac:dyDescent="0.35"/>
    <row r="38670" s="62" customFormat="1" x14ac:dyDescent="0.35"/>
    <row r="38671" s="62" customFormat="1" x14ac:dyDescent="0.35"/>
    <row r="38672" s="62" customFormat="1" x14ac:dyDescent="0.35"/>
    <row r="38673" s="62" customFormat="1" x14ac:dyDescent="0.35"/>
    <row r="38674" s="62" customFormat="1" x14ac:dyDescent="0.35"/>
    <row r="38675" s="62" customFormat="1" x14ac:dyDescent="0.35"/>
    <row r="38676" s="62" customFormat="1" x14ac:dyDescent="0.35"/>
    <row r="38677" s="62" customFormat="1" x14ac:dyDescent="0.35"/>
    <row r="38678" s="62" customFormat="1" x14ac:dyDescent="0.35"/>
    <row r="38679" s="62" customFormat="1" x14ac:dyDescent="0.35"/>
    <row r="38680" s="62" customFormat="1" x14ac:dyDescent="0.35"/>
    <row r="38681" s="62" customFormat="1" x14ac:dyDescent="0.35"/>
    <row r="38682" s="62" customFormat="1" x14ac:dyDescent="0.35"/>
    <row r="38683" s="62" customFormat="1" x14ac:dyDescent="0.35"/>
    <row r="38684" s="62" customFormat="1" x14ac:dyDescent="0.35"/>
    <row r="38685" s="62" customFormat="1" x14ac:dyDescent="0.35"/>
    <row r="38686" s="62" customFormat="1" x14ac:dyDescent="0.35"/>
    <row r="38687" s="62" customFormat="1" x14ac:dyDescent="0.35"/>
    <row r="38688" s="62" customFormat="1" x14ac:dyDescent="0.35"/>
    <row r="38689" s="62" customFormat="1" x14ac:dyDescent="0.35"/>
    <row r="38690" s="62" customFormat="1" x14ac:dyDescent="0.35"/>
    <row r="38691" s="62" customFormat="1" x14ac:dyDescent="0.35"/>
    <row r="38692" s="62" customFormat="1" x14ac:dyDescent="0.35"/>
    <row r="38693" s="62" customFormat="1" x14ac:dyDescent="0.35"/>
    <row r="38694" s="62" customFormat="1" x14ac:dyDescent="0.35"/>
    <row r="38695" s="62" customFormat="1" x14ac:dyDescent="0.35"/>
    <row r="38696" s="62" customFormat="1" x14ac:dyDescent="0.35"/>
    <row r="38697" s="62" customFormat="1" x14ac:dyDescent="0.35"/>
    <row r="38698" s="62" customFormat="1" x14ac:dyDescent="0.35"/>
    <row r="38699" s="62" customFormat="1" x14ac:dyDescent="0.35"/>
    <row r="38700" s="62" customFormat="1" x14ac:dyDescent="0.35"/>
    <row r="38701" s="62" customFormat="1" x14ac:dyDescent="0.35"/>
    <row r="38702" s="62" customFormat="1" x14ac:dyDescent="0.35"/>
    <row r="38703" s="62" customFormat="1" x14ac:dyDescent="0.35"/>
    <row r="38704" s="62" customFormat="1" x14ac:dyDescent="0.35"/>
    <row r="38705" s="62" customFormat="1" x14ac:dyDescent="0.35"/>
    <row r="38706" s="62" customFormat="1" x14ac:dyDescent="0.35"/>
    <row r="38707" s="62" customFormat="1" x14ac:dyDescent="0.35"/>
    <row r="38708" s="62" customFormat="1" x14ac:dyDescent="0.35"/>
    <row r="38709" s="62" customFormat="1" x14ac:dyDescent="0.35"/>
    <row r="38710" s="62" customFormat="1" x14ac:dyDescent="0.35"/>
    <row r="38711" s="62" customFormat="1" x14ac:dyDescent="0.35"/>
    <row r="38712" s="62" customFormat="1" x14ac:dyDescent="0.35"/>
    <row r="38713" s="62" customFormat="1" x14ac:dyDescent="0.35"/>
    <row r="38714" s="62" customFormat="1" x14ac:dyDescent="0.35"/>
    <row r="38715" s="62" customFormat="1" x14ac:dyDescent="0.35"/>
    <row r="38716" s="62" customFormat="1" x14ac:dyDescent="0.35"/>
    <row r="38717" s="62" customFormat="1" x14ac:dyDescent="0.35"/>
    <row r="38718" s="62" customFormat="1" x14ac:dyDescent="0.35"/>
    <row r="38719" s="62" customFormat="1" x14ac:dyDescent="0.35"/>
    <row r="38720" s="62" customFormat="1" x14ac:dyDescent="0.35"/>
    <row r="38721" s="62" customFormat="1" x14ac:dyDescent="0.35"/>
    <row r="38722" s="62" customFormat="1" x14ac:dyDescent="0.35"/>
    <row r="38723" s="62" customFormat="1" x14ac:dyDescent="0.35"/>
    <row r="38724" s="62" customFormat="1" x14ac:dyDescent="0.35"/>
    <row r="38725" s="62" customFormat="1" x14ac:dyDescent="0.35"/>
    <row r="38726" s="62" customFormat="1" x14ac:dyDescent="0.35"/>
    <row r="38727" s="62" customFormat="1" x14ac:dyDescent="0.35"/>
    <row r="38728" s="62" customFormat="1" x14ac:dyDescent="0.35"/>
    <row r="38729" s="62" customFormat="1" x14ac:dyDescent="0.35"/>
    <row r="38730" s="62" customFormat="1" x14ac:dyDescent="0.35"/>
    <row r="38731" s="62" customFormat="1" x14ac:dyDescent="0.35"/>
    <row r="38732" s="62" customFormat="1" x14ac:dyDescent="0.35"/>
    <row r="38733" s="62" customFormat="1" x14ac:dyDescent="0.35"/>
    <row r="38734" s="62" customFormat="1" x14ac:dyDescent="0.35"/>
    <row r="38735" s="62" customFormat="1" x14ac:dyDescent="0.35"/>
    <row r="38736" s="62" customFormat="1" x14ac:dyDescent="0.35"/>
    <row r="38737" s="62" customFormat="1" x14ac:dyDescent="0.35"/>
    <row r="38738" s="62" customFormat="1" x14ac:dyDescent="0.35"/>
    <row r="38739" s="62" customFormat="1" x14ac:dyDescent="0.35"/>
    <row r="38740" s="62" customFormat="1" x14ac:dyDescent="0.35"/>
    <row r="38741" s="62" customFormat="1" x14ac:dyDescent="0.35"/>
    <row r="38742" s="62" customFormat="1" x14ac:dyDescent="0.35"/>
    <row r="38743" s="62" customFormat="1" x14ac:dyDescent="0.35"/>
    <row r="38744" s="62" customFormat="1" x14ac:dyDescent="0.35"/>
    <row r="38745" s="62" customFormat="1" x14ac:dyDescent="0.35"/>
    <row r="38746" s="62" customFormat="1" x14ac:dyDescent="0.35"/>
    <row r="38747" s="62" customFormat="1" x14ac:dyDescent="0.35"/>
    <row r="38748" s="62" customFormat="1" x14ac:dyDescent="0.35"/>
    <row r="38749" s="62" customFormat="1" x14ac:dyDescent="0.35"/>
    <row r="38750" s="62" customFormat="1" x14ac:dyDescent="0.35"/>
    <row r="38751" s="62" customFormat="1" x14ac:dyDescent="0.35"/>
    <row r="38752" s="62" customFormat="1" x14ac:dyDescent="0.35"/>
    <row r="38753" s="62" customFormat="1" x14ac:dyDescent="0.35"/>
    <row r="38754" s="62" customFormat="1" x14ac:dyDescent="0.35"/>
    <row r="38755" s="62" customFormat="1" x14ac:dyDescent="0.35"/>
    <row r="38756" s="62" customFormat="1" x14ac:dyDescent="0.35"/>
    <row r="38757" s="62" customFormat="1" x14ac:dyDescent="0.35"/>
    <row r="38758" s="62" customFormat="1" x14ac:dyDescent="0.35"/>
    <row r="38759" s="62" customFormat="1" x14ac:dyDescent="0.35"/>
    <row r="38760" s="62" customFormat="1" x14ac:dyDescent="0.35"/>
    <row r="38761" s="62" customFormat="1" x14ac:dyDescent="0.35"/>
    <row r="38762" s="62" customFormat="1" x14ac:dyDescent="0.35"/>
    <row r="38763" s="62" customFormat="1" x14ac:dyDescent="0.35"/>
    <row r="38764" s="62" customFormat="1" x14ac:dyDescent="0.35"/>
    <row r="38765" s="62" customFormat="1" x14ac:dyDescent="0.35"/>
    <row r="38766" s="62" customFormat="1" x14ac:dyDescent="0.35"/>
    <row r="38767" s="62" customFormat="1" x14ac:dyDescent="0.35"/>
    <row r="38768" s="62" customFormat="1" x14ac:dyDescent="0.35"/>
    <row r="38769" s="62" customFormat="1" x14ac:dyDescent="0.35"/>
    <row r="38770" s="62" customFormat="1" x14ac:dyDescent="0.35"/>
    <row r="38771" s="62" customFormat="1" x14ac:dyDescent="0.35"/>
    <row r="38772" s="62" customFormat="1" x14ac:dyDescent="0.35"/>
    <row r="38773" s="62" customFormat="1" x14ac:dyDescent="0.35"/>
    <row r="38774" s="62" customFormat="1" x14ac:dyDescent="0.35"/>
    <row r="38775" s="62" customFormat="1" x14ac:dyDescent="0.35"/>
    <row r="38776" s="62" customFormat="1" x14ac:dyDescent="0.35"/>
    <row r="38777" s="62" customFormat="1" x14ac:dyDescent="0.35"/>
    <row r="38778" s="62" customFormat="1" x14ac:dyDescent="0.35"/>
    <row r="38779" s="62" customFormat="1" x14ac:dyDescent="0.35"/>
    <row r="38780" s="62" customFormat="1" x14ac:dyDescent="0.35"/>
    <row r="38781" s="62" customFormat="1" x14ac:dyDescent="0.35"/>
    <row r="38782" s="62" customFormat="1" x14ac:dyDescent="0.35"/>
    <row r="38783" s="62" customFormat="1" x14ac:dyDescent="0.35"/>
    <row r="38784" s="62" customFormat="1" x14ac:dyDescent="0.35"/>
    <row r="38785" s="62" customFormat="1" x14ac:dyDescent="0.35"/>
    <row r="38786" s="62" customFormat="1" x14ac:dyDescent="0.35"/>
    <row r="38787" s="62" customFormat="1" x14ac:dyDescent="0.35"/>
    <row r="38788" s="62" customFormat="1" x14ac:dyDescent="0.35"/>
    <row r="38789" s="62" customFormat="1" x14ac:dyDescent="0.35"/>
    <row r="38790" s="62" customFormat="1" x14ac:dyDescent="0.35"/>
    <row r="38791" s="62" customFormat="1" x14ac:dyDescent="0.35"/>
    <row r="38792" s="62" customFormat="1" x14ac:dyDescent="0.35"/>
    <row r="38793" s="62" customFormat="1" x14ac:dyDescent="0.35"/>
    <row r="38794" s="62" customFormat="1" x14ac:dyDescent="0.35"/>
    <row r="38795" s="62" customFormat="1" x14ac:dyDescent="0.35"/>
    <row r="38796" s="62" customFormat="1" x14ac:dyDescent="0.35"/>
    <row r="38797" s="62" customFormat="1" x14ac:dyDescent="0.35"/>
    <row r="38798" s="62" customFormat="1" x14ac:dyDescent="0.35"/>
    <row r="38799" s="62" customFormat="1" x14ac:dyDescent="0.35"/>
    <row r="38800" s="62" customFormat="1" x14ac:dyDescent="0.35"/>
    <row r="38801" s="62" customFormat="1" x14ac:dyDescent="0.35"/>
    <row r="38802" s="62" customFormat="1" x14ac:dyDescent="0.35"/>
    <row r="38803" s="62" customFormat="1" x14ac:dyDescent="0.35"/>
    <row r="38804" s="62" customFormat="1" x14ac:dyDescent="0.35"/>
    <row r="38805" s="62" customFormat="1" x14ac:dyDescent="0.35"/>
    <row r="38806" s="62" customFormat="1" x14ac:dyDescent="0.35"/>
    <row r="38807" s="62" customFormat="1" x14ac:dyDescent="0.35"/>
    <row r="38808" s="62" customFormat="1" x14ac:dyDescent="0.35"/>
    <row r="38809" s="62" customFormat="1" x14ac:dyDescent="0.35"/>
    <row r="38810" s="62" customFormat="1" x14ac:dyDescent="0.35"/>
    <row r="38811" s="62" customFormat="1" x14ac:dyDescent="0.35"/>
    <row r="38812" s="62" customFormat="1" x14ac:dyDescent="0.35"/>
    <row r="38813" s="62" customFormat="1" x14ac:dyDescent="0.35"/>
    <row r="38814" s="62" customFormat="1" x14ac:dyDescent="0.35"/>
    <row r="38815" s="62" customFormat="1" x14ac:dyDescent="0.35"/>
    <row r="38816" s="62" customFormat="1" x14ac:dyDescent="0.35"/>
    <row r="38817" s="62" customFormat="1" x14ac:dyDescent="0.35"/>
    <row r="38818" s="62" customFormat="1" x14ac:dyDescent="0.35"/>
    <row r="38819" s="62" customFormat="1" x14ac:dyDescent="0.35"/>
    <row r="38820" s="62" customFormat="1" x14ac:dyDescent="0.35"/>
    <row r="38821" s="62" customFormat="1" x14ac:dyDescent="0.35"/>
    <row r="38822" s="62" customFormat="1" x14ac:dyDescent="0.35"/>
    <row r="38823" s="62" customFormat="1" x14ac:dyDescent="0.35"/>
    <row r="38824" s="62" customFormat="1" x14ac:dyDescent="0.35"/>
    <row r="38825" s="62" customFormat="1" x14ac:dyDescent="0.35"/>
    <row r="38826" s="62" customFormat="1" x14ac:dyDescent="0.35"/>
    <row r="38827" s="62" customFormat="1" x14ac:dyDescent="0.35"/>
    <row r="38828" s="62" customFormat="1" x14ac:dyDescent="0.35"/>
    <row r="38829" s="62" customFormat="1" x14ac:dyDescent="0.35"/>
    <row r="38830" s="62" customFormat="1" x14ac:dyDescent="0.35"/>
    <row r="38831" s="62" customFormat="1" x14ac:dyDescent="0.35"/>
    <row r="38832" s="62" customFormat="1" x14ac:dyDescent="0.35"/>
    <row r="38833" s="62" customFormat="1" x14ac:dyDescent="0.35"/>
    <row r="38834" s="62" customFormat="1" x14ac:dyDescent="0.35"/>
    <row r="38835" s="62" customFormat="1" x14ac:dyDescent="0.35"/>
    <row r="38836" s="62" customFormat="1" x14ac:dyDescent="0.35"/>
    <row r="38837" s="62" customFormat="1" x14ac:dyDescent="0.35"/>
    <row r="38838" s="62" customFormat="1" x14ac:dyDescent="0.35"/>
    <row r="38839" s="62" customFormat="1" x14ac:dyDescent="0.35"/>
    <row r="38840" s="62" customFormat="1" x14ac:dyDescent="0.35"/>
    <row r="38841" s="62" customFormat="1" x14ac:dyDescent="0.35"/>
    <row r="38842" s="62" customFormat="1" x14ac:dyDescent="0.35"/>
    <row r="38843" s="62" customFormat="1" x14ac:dyDescent="0.35"/>
    <row r="38844" s="62" customFormat="1" x14ac:dyDescent="0.35"/>
    <row r="38845" s="62" customFormat="1" x14ac:dyDescent="0.35"/>
    <row r="38846" s="62" customFormat="1" x14ac:dyDescent="0.35"/>
    <row r="38847" s="62" customFormat="1" x14ac:dyDescent="0.35"/>
    <row r="38848" s="62" customFormat="1" x14ac:dyDescent="0.35"/>
    <row r="38849" s="62" customFormat="1" x14ac:dyDescent="0.35"/>
    <row r="38850" s="62" customFormat="1" x14ac:dyDescent="0.35"/>
    <row r="38851" s="62" customFormat="1" x14ac:dyDescent="0.35"/>
    <row r="38852" s="62" customFormat="1" x14ac:dyDescent="0.35"/>
    <row r="38853" s="62" customFormat="1" x14ac:dyDescent="0.35"/>
    <row r="38854" s="62" customFormat="1" x14ac:dyDescent="0.35"/>
    <row r="38855" s="62" customFormat="1" x14ac:dyDescent="0.35"/>
    <row r="38856" s="62" customFormat="1" x14ac:dyDescent="0.35"/>
    <row r="38857" s="62" customFormat="1" x14ac:dyDescent="0.35"/>
    <row r="38858" s="62" customFormat="1" x14ac:dyDescent="0.35"/>
    <row r="38859" s="62" customFormat="1" x14ac:dyDescent="0.35"/>
    <row r="38860" s="62" customFormat="1" x14ac:dyDescent="0.35"/>
    <row r="38861" s="62" customFormat="1" x14ac:dyDescent="0.35"/>
    <row r="38862" s="62" customFormat="1" x14ac:dyDescent="0.35"/>
    <row r="38863" s="62" customFormat="1" x14ac:dyDescent="0.35"/>
    <row r="38864" s="62" customFormat="1" x14ac:dyDescent="0.35"/>
    <row r="38865" s="62" customFormat="1" x14ac:dyDescent="0.35"/>
    <row r="38866" s="62" customFormat="1" x14ac:dyDescent="0.35"/>
    <row r="38867" s="62" customFormat="1" x14ac:dyDescent="0.35"/>
    <row r="38868" s="62" customFormat="1" x14ac:dyDescent="0.35"/>
    <row r="38869" s="62" customFormat="1" x14ac:dyDescent="0.35"/>
    <row r="38870" s="62" customFormat="1" x14ac:dyDescent="0.35"/>
    <row r="38871" s="62" customFormat="1" x14ac:dyDescent="0.35"/>
    <row r="38872" s="62" customFormat="1" x14ac:dyDescent="0.35"/>
    <row r="38873" s="62" customFormat="1" x14ac:dyDescent="0.35"/>
    <row r="38874" s="62" customFormat="1" x14ac:dyDescent="0.35"/>
    <row r="38875" s="62" customFormat="1" x14ac:dyDescent="0.35"/>
    <row r="38876" s="62" customFormat="1" x14ac:dyDescent="0.35"/>
    <row r="38877" s="62" customFormat="1" x14ac:dyDescent="0.35"/>
    <row r="38878" s="62" customFormat="1" x14ac:dyDescent="0.35"/>
    <row r="38879" s="62" customFormat="1" x14ac:dyDescent="0.35"/>
    <row r="38880" s="62" customFormat="1" x14ac:dyDescent="0.35"/>
    <row r="38881" s="62" customFormat="1" x14ac:dyDescent="0.35"/>
    <row r="38882" s="62" customFormat="1" x14ac:dyDescent="0.35"/>
    <row r="38883" s="62" customFormat="1" x14ac:dyDescent="0.35"/>
    <row r="38884" s="62" customFormat="1" x14ac:dyDescent="0.35"/>
    <row r="38885" s="62" customFormat="1" x14ac:dyDescent="0.35"/>
    <row r="38886" s="62" customFormat="1" x14ac:dyDescent="0.35"/>
    <row r="38887" s="62" customFormat="1" x14ac:dyDescent="0.35"/>
    <row r="38888" s="62" customFormat="1" x14ac:dyDescent="0.35"/>
    <row r="38889" s="62" customFormat="1" x14ac:dyDescent="0.35"/>
    <row r="38890" s="62" customFormat="1" x14ac:dyDescent="0.35"/>
    <row r="38891" s="62" customFormat="1" x14ac:dyDescent="0.35"/>
    <row r="38892" s="62" customFormat="1" x14ac:dyDescent="0.35"/>
    <row r="38893" s="62" customFormat="1" x14ac:dyDescent="0.35"/>
    <row r="38894" s="62" customFormat="1" x14ac:dyDescent="0.35"/>
    <row r="38895" s="62" customFormat="1" x14ac:dyDescent="0.35"/>
    <row r="38896" s="62" customFormat="1" x14ac:dyDescent="0.35"/>
    <row r="38897" s="62" customFormat="1" x14ac:dyDescent="0.35"/>
    <row r="38898" s="62" customFormat="1" x14ac:dyDescent="0.35"/>
    <row r="38899" s="62" customFormat="1" x14ac:dyDescent="0.35"/>
    <row r="38900" s="62" customFormat="1" x14ac:dyDescent="0.35"/>
    <row r="38901" s="62" customFormat="1" x14ac:dyDescent="0.35"/>
    <row r="38902" s="62" customFormat="1" x14ac:dyDescent="0.35"/>
    <row r="38903" s="62" customFormat="1" x14ac:dyDescent="0.35"/>
    <row r="38904" s="62" customFormat="1" x14ac:dyDescent="0.35"/>
    <row r="38905" s="62" customFormat="1" x14ac:dyDescent="0.35"/>
    <row r="38906" s="62" customFormat="1" x14ac:dyDescent="0.35"/>
    <row r="38907" s="62" customFormat="1" x14ac:dyDescent="0.35"/>
    <row r="38908" s="62" customFormat="1" x14ac:dyDescent="0.35"/>
    <row r="38909" s="62" customFormat="1" x14ac:dyDescent="0.35"/>
    <row r="38910" s="62" customFormat="1" x14ac:dyDescent="0.35"/>
    <row r="38911" s="62" customFormat="1" x14ac:dyDescent="0.35"/>
    <row r="38912" s="62" customFormat="1" x14ac:dyDescent="0.35"/>
    <row r="38913" s="62" customFormat="1" x14ac:dyDescent="0.35"/>
    <row r="38914" s="62" customFormat="1" x14ac:dyDescent="0.35"/>
    <row r="38915" s="62" customFormat="1" x14ac:dyDescent="0.35"/>
    <row r="38916" s="62" customFormat="1" x14ac:dyDescent="0.35"/>
    <row r="38917" s="62" customFormat="1" x14ac:dyDescent="0.35"/>
    <row r="38918" s="62" customFormat="1" x14ac:dyDescent="0.35"/>
    <row r="38919" s="62" customFormat="1" x14ac:dyDescent="0.35"/>
    <row r="38920" s="62" customFormat="1" x14ac:dyDescent="0.35"/>
    <row r="38921" s="62" customFormat="1" x14ac:dyDescent="0.35"/>
    <row r="38922" s="62" customFormat="1" x14ac:dyDescent="0.35"/>
    <row r="38923" s="62" customFormat="1" x14ac:dyDescent="0.35"/>
    <row r="38924" s="62" customFormat="1" x14ac:dyDescent="0.35"/>
    <row r="38925" s="62" customFormat="1" x14ac:dyDescent="0.35"/>
    <row r="38926" s="62" customFormat="1" x14ac:dyDescent="0.35"/>
    <row r="38927" s="62" customFormat="1" x14ac:dyDescent="0.35"/>
    <row r="38928" s="62" customFormat="1" x14ac:dyDescent="0.35"/>
    <row r="38929" s="62" customFormat="1" x14ac:dyDescent="0.35"/>
    <row r="38930" s="62" customFormat="1" x14ac:dyDescent="0.35"/>
    <row r="38931" s="62" customFormat="1" x14ac:dyDescent="0.35"/>
    <row r="38932" s="62" customFormat="1" x14ac:dyDescent="0.35"/>
    <row r="38933" s="62" customFormat="1" x14ac:dyDescent="0.35"/>
    <row r="38934" s="62" customFormat="1" x14ac:dyDescent="0.35"/>
    <row r="38935" s="62" customFormat="1" x14ac:dyDescent="0.35"/>
    <row r="38936" s="62" customFormat="1" x14ac:dyDescent="0.35"/>
    <row r="38937" s="62" customFormat="1" x14ac:dyDescent="0.35"/>
    <row r="38938" s="62" customFormat="1" x14ac:dyDescent="0.35"/>
    <row r="38939" s="62" customFormat="1" x14ac:dyDescent="0.35"/>
    <row r="38940" s="62" customFormat="1" x14ac:dyDescent="0.35"/>
    <row r="38941" s="62" customFormat="1" x14ac:dyDescent="0.35"/>
    <row r="38942" s="62" customFormat="1" x14ac:dyDescent="0.35"/>
    <row r="38943" s="62" customFormat="1" x14ac:dyDescent="0.35"/>
    <row r="38944" s="62" customFormat="1" x14ac:dyDescent="0.35"/>
    <row r="38945" s="62" customFormat="1" x14ac:dyDescent="0.35"/>
    <row r="38946" s="62" customFormat="1" x14ac:dyDescent="0.35"/>
    <row r="38947" s="62" customFormat="1" x14ac:dyDescent="0.35"/>
    <row r="38948" s="62" customFormat="1" x14ac:dyDescent="0.35"/>
    <row r="38949" s="62" customFormat="1" x14ac:dyDescent="0.35"/>
    <row r="38950" s="62" customFormat="1" x14ac:dyDescent="0.35"/>
    <row r="38951" s="62" customFormat="1" x14ac:dyDescent="0.35"/>
    <row r="38952" s="62" customFormat="1" x14ac:dyDescent="0.35"/>
    <row r="38953" s="62" customFormat="1" x14ac:dyDescent="0.35"/>
    <row r="38954" s="62" customFormat="1" x14ac:dyDescent="0.35"/>
    <row r="38955" s="62" customFormat="1" x14ac:dyDescent="0.35"/>
    <row r="38956" s="62" customFormat="1" x14ac:dyDescent="0.35"/>
    <row r="38957" s="62" customFormat="1" x14ac:dyDescent="0.35"/>
    <row r="38958" s="62" customFormat="1" x14ac:dyDescent="0.35"/>
    <row r="38959" s="62" customFormat="1" x14ac:dyDescent="0.35"/>
    <row r="38960" s="62" customFormat="1" x14ac:dyDescent="0.35"/>
    <row r="38961" s="62" customFormat="1" x14ac:dyDescent="0.35"/>
    <row r="38962" s="62" customFormat="1" x14ac:dyDescent="0.35"/>
    <row r="38963" s="62" customFormat="1" x14ac:dyDescent="0.35"/>
    <row r="38964" s="62" customFormat="1" x14ac:dyDescent="0.35"/>
    <row r="38965" s="62" customFormat="1" x14ac:dyDescent="0.35"/>
    <row r="38966" s="62" customFormat="1" x14ac:dyDescent="0.35"/>
    <row r="38967" s="62" customFormat="1" x14ac:dyDescent="0.35"/>
    <row r="38968" s="62" customFormat="1" x14ac:dyDescent="0.35"/>
    <row r="38969" s="62" customFormat="1" x14ac:dyDescent="0.35"/>
    <row r="38970" s="62" customFormat="1" x14ac:dyDescent="0.35"/>
    <row r="38971" s="62" customFormat="1" x14ac:dyDescent="0.35"/>
    <row r="38972" s="62" customFormat="1" x14ac:dyDescent="0.35"/>
    <row r="38973" s="62" customFormat="1" x14ac:dyDescent="0.35"/>
    <row r="38974" s="62" customFormat="1" x14ac:dyDescent="0.35"/>
    <row r="38975" s="62" customFormat="1" x14ac:dyDescent="0.35"/>
    <row r="38976" s="62" customFormat="1" x14ac:dyDescent="0.35"/>
    <row r="38977" s="62" customFormat="1" x14ac:dyDescent="0.35"/>
    <row r="38978" s="62" customFormat="1" x14ac:dyDescent="0.35"/>
    <row r="38979" s="62" customFormat="1" x14ac:dyDescent="0.35"/>
    <row r="38980" s="62" customFormat="1" x14ac:dyDescent="0.35"/>
    <row r="38981" s="62" customFormat="1" x14ac:dyDescent="0.35"/>
    <row r="38982" s="62" customFormat="1" x14ac:dyDescent="0.35"/>
    <row r="38983" s="62" customFormat="1" x14ac:dyDescent="0.35"/>
    <row r="38984" s="62" customFormat="1" x14ac:dyDescent="0.35"/>
    <row r="38985" s="62" customFormat="1" x14ac:dyDescent="0.35"/>
    <row r="38986" s="62" customFormat="1" x14ac:dyDescent="0.35"/>
    <row r="38987" s="62" customFormat="1" x14ac:dyDescent="0.35"/>
    <row r="38988" s="62" customFormat="1" x14ac:dyDescent="0.35"/>
    <row r="38989" s="62" customFormat="1" x14ac:dyDescent="0.35"/>
    <row r="38990" s="62" customFormat="1" x14ac:dyDescent="0.35"/>
    <row r="38991" s="62" customFormat="1" x14ac:dyDescent="0.35"/>
    <row r="38992" s="62" customFormat="1" x14ac:dyDescent="0.35"/>
    <row r="38993" s="62" customFormat="1" x14ac:dyDescent="0.35"/>
    <row r="38994" s="62" customFormat="1" x14ac:dyDescent="0.35"/>
    <row r="38995" s="62" customFormat="1" x14ac:dyDescent="0.35"/>
    <row r="38996" s="62" customFormat="1" x14ac:dyDescent="0.35"/>
    <row r="38997" s="62" customFormat="1" x14ac:dyDescent="0.35"/>
    <row r="38998" s="62" customFormat="1" x14ac:dyDescent="0.35"/>
    <row r="38999" s="62" customFormat="1" x14ac:dyDescent="0.35"/>
    <row r="39000" s="62" customFormat="1" x14ac:dyDescent="0.35"/>
    <row r="39001" s="62" customFormat="1" x14ac:dyDescent="0.35"/>
    <row r="39002" s="62" customFormat="1" x14ac:dyDescent="0.35"/>
    <row r="39003" s="62" customFormat="1" x14ac:dyDescent="0.35"/>
    <row r="39004" s="62" customFormat="1" x14ac:dyDescent="0.35"/>
    <row r="39005" s="62" customFormat="1" x14ac:dyDescent="0.35"/>
    <row r="39006" s="62" customFormat="1" x14ac:dyDescent="0.35"/>
    <row r="39007" s="62" customFormat="1" x14ac:dyDescent="0.35"/>
    <row r="39008" s="62" customFormat="1" x14ac:dyDescent="0.35"/>
    <row r="39009" s="62" customFormat="1" x14ac:dyDescent="0.35"/>
    <row r="39010" s="62" customFormat="1" x14ac:dyDescent="0.35"/>
    <row r="39011" s="62" customFormat="1" x14ac:dyDescent="0.35"/>
    <row r="39012" s="62" customFormat="1" x14ac:dyDescent="0.35"/>
    <row r="39013" s="62" customFormat="1" x14ac:dyDescent="0.35"/>
    <row r="39014" s="62" customFormat="1" x14ac:dyDescent="0.35"/>
    <row r="39015" s="62" customFormat="1" x14ac:dyDescent="0.35"/>
    <row r="39016" s="62" customFormat="1" x14ac:dyDescent="0.35"/>
    <row r="39017" s="62" customFormat="1" x14ac:dyDescent="0.35"/>
    <row r="39018" s="62" customFormat="1" x14ac:dyDescent="0.35"/>
    <row r="39019" s="62" customFormat="1" x14ac:dyDescent="0.35"/>
    <row r="39020" s="62" customFormat="1" x14ac:dyDescent="0.35"/>
    <row r="39021" s="62" customFormat="1" x14ac:dyDescent="0.35"/>
    <row r="39022" s="62" customFormat="1" x14ac:dyDescent="0.35"/>
    <row r="39023" s="62" customFormat="1" x14ac:dyDescent="0.35"/>
    <row r="39024" s="62" customFormat="1" x14ac:dyDescent="0.35"/>
    <row r="39025" s="62" customFormat="1" x14ac:dyDescent="0.35"/>
    <row r="39026" s="62" customFormat="1" x14ac:dyDescent="0.35"/>
    <row r="39027" s="62" customFormat="1" x14ac:dyDescent="0.35"/>
    <row r="39028" s="62" customFormat="1" x14ac:dyDescent="0.35"/>
    <row r="39029" s="62" customFormat="1" x14ac:dyDescent="0.35"/>
    <row r="39030" s="62" customFormat="1" x14ac:dyDescent="0.35"/>
    <row r="39031" s="62" customFormat="1" x14ac:dyDescent="0.35"/>
    <row r="39032" s="62" customFormat="1" x14ac:dyDescent="0.35"/>
    <row r="39033" s="62" customFormat="1" x14ac:dyDescent="0.35"/>
    <row r="39034" s="62" customFormat="1" x14ac:dyDescent="0.35"/>
    <row r="39035" s="62" customFormat="1" x14ac:dyDescent="0.35"/>
    <row r="39036" s="62" customFormat="1" x14ac:dyDescent="0.35"/>
    <row r="39037" s="62" customFormat="1" x14ac:dyDescent="0.35"/>
    <row r="39038" s="62" customFormat="1" x14ac:dyDescent="0.35"/>
    <row r="39039" s="62" customFormat="1" x14ac:dyDescent="0.35"/>
    <row r="39040" s="62" customFormat="1" x14ac:dyDescent="0.35"/>
    <row r="39041" s="62" customFormat="1" x14ac:dyDescent="0.35"/>
    <row r="39042" s="62" customFormat="1" x14ac:dyDescent="0.35"/>
    <row r="39043" s="62" customFormat="1" x14ac:dyDescent="0.35"/>
    <row r="39044" s="62" customFormat="1" x14ac:dyDescent="0.35"/>
    <row r="39045" s="62" customFormat="1" x14ac:dyDescent="0.35"/>
    <row r="39046" s="62" customFormat="1" x14ac:dyDescent="0.35"/>
    <row r="39047" s="62" customFormat="1" x14ac:dyDescent="0.35"/>
    <row r="39048" s="62" customFormat="1" x14ac:dyDescent="0.35"/>
    <row r="39049" s="62" customFormat="1" x14ac:dyDescent="0.35"/>
    <row r="39050" s="62" customFormat="1" x14ac:dyDescent="0.35"/>
    <row r="39051" s="62" customFormat="1" x14ac:dyDescent="0.35"/>
    <row r="39052" s="62" customFormat="1" x14ac:dyDescent="0.35"/>
    <row r="39053" s="62" customFormat="1" x14ac:dyDescent="0.35"/>
    <row r="39054" s="62" customFormat="1" x14ac:dyDescent="0.35"/>
    <row r="39055" s="62" customFormat="1" x14ac:dyDescent="0.35"/>
    <row r="39056" s="62" customFormat="1" x14ac:dyDescent="0.35"/>
    <row r="39057" s="62" customFormat="1" x14ac:dyDescent="0.35"/>
    <row r="39058" s="62" customFormat="1" x14ac:dyDescent="0.35"/>
    <row r="39059" s="62" customFormat="1" x14ac:dyDescent="0.35"/>
    <row r="39060" s="62" customFormat="1" x14ac:dyDescent="0.35"/>
    <row r="39061" s="62" customFormat="1" x14ac:dyDescent="0.35"/>
    <row r="39062" s="62" customFormat="1" x14ac:dyDescent="0.35"/>
    <row r="39063" s="62" customFormat="1" x14ac:dyDescent="0.35"/>
    <row r="39064" s="62" customFormat="1" x14ac:dyDescent="0.35"/>
    <row r="39065" s="62" customFormat="1" x14ac:dyDescent="0.35"/>
    <row r="39066" s="62" customFormat="1" x14ac:dyDescent="0.35"/>
    <row r="39067" s="62" customFormat="1" x14ac:dyDescent="0.35"/>
    <row r="39068" s="62" customFormat="1" x14ac:dyDescent="0.35"/>
    <row r="39069" s="62" customFormat="1" x14ac:dyDescent="0.35"/>
    <row r="39070" s="62" customFormat="1" x14ac:dyDescent="0.35"/>
    <row r="39071" s="62" customFormat="1" x14ac:dyDescent="0.35"/>
    <row r="39072" s="62" customFormat="1" x14ac:dyDescent="0.35"/>
    <row r="39073" s="62" customFormat="1" x14ac:dyDescent="0.35"/>
    <row r="39074" s="62" customFormat="1" x14ac:dyDescent="0.35"/>
    <row r="39075" s="62" customFormat="1" x14ac:dyDescent="0.35"/>
    <row r="39076" s="62" customFormat="1" x14ac:dyDescent="0.35"/>
    <row r="39077" s="62" customFormat="1" x14ac:dyDescent="0.35"/>
    <row r="39078" s="62" customFormat="1" x14ac:dyDescent="0.35"/>
    <row r="39079" s="62" customFormat="1" x14ac:dyDescent="0.35"/>
    <row r="39080" s="62" customFormat="1" x14ac:dyDescent="0.35"/>
    <row r="39081" s="62" customFormat="1" x14ac:dyDescent="0.35"/>
    <row r="39082" s="62" customFormat="1" x14ac:dyDescent="0.35"/>
    <row r="39083" s="62" customFormat="1" x14ac:dyDescent="0.35"/>
    <row r="39084" s="62" customFormat="1" x14ac:dyDescent="0.35"/>
    <row r="39085" s="62" customFormat="1" x14ac:dyDescent="0.35"/>
    <row r="39086" s="62" customFormat="1" x14ac:dyDescent="0.35"/>
    <row r="39087" s="62" customFormat="1" x14ac:dyDescent="0.35"/>
    <row r="39088" s="62" customFormat="1" x14ac:dyDescent="0.35"/>
    <row r="39089" s="62" customFormat="1" x14ac:dyDescent="0.35"/>
    <row r="39090" s="62" customFormat="1" x14ac:dyDescent="0.35"/>
    <row r="39091" s="62" customFormat="1" x14ac:dyDescent="0.35"/>
    <row r="39092" s="62" customFormat="1" x14ac:dyDescent="0.35"/>
    <row r="39093" s="62" customFormat="1" x14ac:dyDescent="0.35"/>
    <row r="39094" s="62" customFormat="1" x14ac:dyDescent="0.35"/>
    <row r="39095" s="62" customFormat="1" x14ac:dyDescent="0.35"/>
    <row r="39096" s="62" customFormat="1" x14ac:dyDescent="0.35"/>
    <row r="39097" s="62" customFormat="1" x14ac:dyDescent="0.35"/>
    <row r="39098" s="62" customFormat="1" x14ac:dyDescent="0.35"/>
    <row r="39099" s="62" customFormat="1" x14ac:dyDescent="0.35"/>
    <row r="39100" s="62" customFormat="1" x14ac:dyDescent="0.35"/>
    <row r="39101" s="62" customFormat="1" x14ac:dyDescent="0.35"/>
    <row r="39102" s="62" customFormat="1" x14ac:dyDescent="0.35"/>
    <row r="39103" s="62" customFormat="1" x14ac:dyDescent="0.35"/>
    <row r="39104" s="62" customFormat="1" x14ac:dyDescent="0.35"/>
    <row r="39105" s="62" customFormat="1" x14ac:dyDescent="0.35"/>
    <row r="39106" s="62" customFormat="1" x14ac:dyDescent="0.35"/>
    <row r="39107" s="62" customFormat="1" x14ac:dyDescent="0.35"/>
    <row r="39108" s="62" customFormat="1" x14ac:dyDescent="0.35"/>
    <row r="39109" s="62" customFormat="1" x14ac:dyDescent="0.35"/>
    <row r="39110" s="62" customFormat="1" x14ac:dyDescent="0.35"/>
    <row r="39111" s="62" customFormat="1" x14ac:dyDescent="0.35"/>
    <row r="39112" s="62" customFormat="1" x14ac:dyDescent="0.35"/>
    <row r="39113" s="62" customFormat="1" x14ac:dyDescent="0.35"/>
    <row r="39114" s="62" customFormat="1" x14ac:dyDescent="0.35"/>
    <row r="39115" s="62" customFormat="1" x14ac:dyDescent="0.35"/>
    <row r="39116" s="62" customFormat="1" x14ac:dyDescent="0.35"/>
    <row r="39117" s="62" customFormat="1" x14ac:dyDescent="0.35"/>
    <row r="39118" s="62" customFormat="1" x14ac:dyDescent="0.35"/>
    <row r="39119" s="62" customFormat="1" x14ac:dyDescent="0.35"/>
    <row r="39120" s="62" customFormat="1" x14ac:dyDescent="0.35"/>
    <row r="39121" s="62" customFormat="1" x14ac:dyDescent="0.35"/>
    <row r="39122" s="62" customFormat="1" x14ac:dyDescent="0.35"/>
    <row r="39123" s="62" customFormat="1" x14ac:dyDescent="0.35"/>
    <row r="39124" s="62" customFormat="1" x14ac:dyDescent="0.35"/>
    <row r="39125" s="62" customFormat="1" x14ac:dyDescent="0.35"/>
    <row r="39126" s="62" customFormat="1" x14ac:dyDescent="0.35"/>
    <row r="39127" s="62" customFormat="1" x14ac:dyDescent="0.35"/>
    <row r="39128" s="62" customFormat="1" x14ac:dyDescent="0.35"/>
    <row r="39129" s="62" customFormat="1" x14ac:dyDescent="0.35"/>
    <row r="39130" s="62" customFormat="1" x14ac:dyDescent="0.35"/>
    <row r="39131" s="62" customFormat="1" x14ac:dyDescent="0.35"/>
    <row r="39132" s="62" customFormat="1" x14ac:dyDescent="0.35"/>
    <row r="39133" s="62" customFormat="1" x14ac:dyDescent="0.35"/>
    <row r="39134" s="62" customFormat="1" x14ac:dyDescent="0.35"/>
    <row r="39135" s="62" customFormat="1" x14ac:dyDescent="0.35"/>
    <row r="39136" s="62" customFormat="1" x14ac:dyDescent="0.35"/>
    <row r="39137" s="62" customFormat="1" x14ac:dyDescent="0.35"/>
    <row r="39138" s="62" customFormat="1" x14ac:dyDescent="0.35"/>
    <row r="39139" s="62" customFormat="1" x14ac:dyDescent="0.35"/>
    <row r="39140" s="62" customFormat="1" x14ac:dyDescent="0.35"/>
    <row r="39141" s="62" customFormat="1" x14ac:dyDescent="0.35"/>
    <row r="39142" s="62" customFormat="1" x14ac:dyDescent="0.35"/>
    <row r="39143" s="62" customFormat="1" x14ac:dyDescent="0.35"/>
    <row r="39144" s="62" customFormat="1" x14ac:dyDescent="0.35"/>
    <row r="39145" s="62" customFormat="1" x14ac:dyDescent="0.35"/>
    <row r="39146" s="62" customFormat="1" x14ac:dyDescent="0.35"/>
    <row r="39147" s="62" customFormat="1" x14ac:dyDescent="0.35"/>
    <row r="39148" s="62" customFormat="1" x14ac:dyDescent="0.35"/>
    <row r="39149" s="62" customFormat="1" x14ac:dyDescent="0.35"/>
    <row r="39150" s="62" customFormat="1" x14ac:dyDescent="0.35"/>
    <row r="39151" s="62" customFormat="1" x14ac:dyDescent="0.35"/>
    <row r="39152" s="62" customFormat="1" x14ac:dyDescent="0.35"/>
    <row r="39153" s="62" customFormat="1" x14ac:dyDescent="0.35"/>
    <row r="39154" s="62" customFormat="1" x14ac:dyDescent="0.35"/>
    <row r="39155" s="62" customFormat="1" x14ac:dyDescent="0.35"/>
    <row r="39156" s="62" customFormat="1" x14ac:dyDescent="0.35"/>
    <row r="39157" s="62" customFormat="1" x14ac:dyDescent="0.35"/>
    <row r="39158" s="62" customFormat="1" x14ac:dyDescent="0.35"/>
    <row r="39159" s="62" customFormat="1" x14ac:dyDescent="0.35"/>
    <row r="39160" s="62" customFormat="1" x14ac:dyDescent="0.35"/>
    <row r="39161" s="62" customFormat="1" x14ac:dyDescent="0.35"/>
    <row r="39162" s="62" customFormat="1" x14ac:dyDescent="0.35"/>
    <row r="39163" s="62" customFormat="1" x14ac:dyDescent="0.35"/>
    <row r="39164" s="62" customFormat="1" x14ac:dyDescent="0.35"/>
    <row r="39165" s="62" customFormat="1" x14ac:dyDescent="0.35"/>
    <row r="39166" s="62" customFormat="1" x14ac:dyDescent="0.35"/>
    <row r="39167" s="62" customFormat="1" x14ac:dyDescent="0.35"/>
    <row r="39168" s="62" customFormat="1" x14ac:dyDescent="0.35"/>
    <row r="39169" s="62" customFormat="1" x14ac:dyDescent="0.35"/>
    <row r="39170" s="62" customFormat="1" x14ac:dyDescent="0.35"/>
    <row r="39171" s="62" customFormat="1" x14ac:dyDescent="0.35"/>
    <row r="39172" s="62" customFormat="1" x14ac:dyDescent="0.35"/>
    <row r="39173" s="62" customFormat="1" x14ac:dyDescent="0.35"/>
    <row r="39174" s="62" customFormat="1" x14ac:dyDescent="0.35"/>
    <row r="39175" s="62" customFormat="1" x14ac:dyDescent="0.35"/>
    <row r="39176" s="62" customFormat="1" x14ac:dyDescent="0.35"/>
    <row r="39177" s="62" customFormat="1" x14ac:dyDescent="0.35"/>
    <row r="39178" s="62" customFormat="1" x14ac:dyDescent="0.35"/>
    <row r="39179" s="62" customFormat="1" x14ac:dyDescent="0.35"/>
    <row r="39180" s="62" customFormat="1" x14ac:dyDescent="0.35"/>
    <row r="39181" s="62" customFormat="1" x14ac:dyDescent="0.35"/>
    <row r="39182" s="62" customFormat="1" x14ac:dyDescent="0.35"/>
    <row r="39183" s="62" customFormat="1" x14ac:dyDescent="0.35"/>
    <row r="39184" s="62" customFormat="1" x14ac:dyDescent="0.35"/>
    <row r="39185" s="62" customFormat="1" x14ac:dyDescent="0.35"/>
    <row r="39186" s="62" customFormat="1" x14ac:dyDescent="0.35"/>
    <row r="39187" s="62" customFormat="1" x14ac:dyDescent="0.35"/>
    <row r="39188" s="62" customFormat="1" x14ac:dyDescent="0.35"/>
    <row r="39189" s="62" customFormat="1" x14ac:dyDescent="0.35"/>
    <row r="39190" s="62" customFormat="1" x14ac:dyDescent="0.35"/>
    <row r="39191" s="62" customFormat="1" x14ac:dyDescent="0.35"/>
    <row r="39192" s="62" customFormat="1" x14ac:dyDescent="0.35"/>
    <row r="39193" s="62" customFormat="1" x14ac:dyDescent="0.35"/>
    <row r="39194" s="62" customFormat="1" x14ac:dyDescent="0.35"/>
    <row r="39195" s="62" customFormat="1" x14ac:dyDescent="0.35"/>
    <row r="39196" s="62" customFormat="1" x14ac:dyDescent="0.35"/>
    <row r="39197" s="62" customFormat="1" x14ac:dyDescent="0.35"/>
    <row r="39198" s="62" customFormat="1" x14ac:dyDescent="0.35"/>
    <row r="39199" s="62" customFormat="1" x14ac:dyDescent="0.35"/>
    <row r="39200" s="62" customFormat="1" x14ac:dyDescent="0.35"/>
    <row r="39201" s="62" customFormat="1" x14ac:dyDescent="0.35"/>
    <row r="39202" s="62" customFormat="1" x14ac:dyDescent="0.35"/>
    <row r="39203" s="62" customFormat="1" x14ac:dyDescent="0.35"/>
    <row r="39204" s="62" customFormat="1" x14ac:dyDescent="0.35"/>
    <row r="39205" s="62" customFormat="1" x14ac:dyDescent="0.35"/>
    <row r="39206" s="62" customFormat="1" x14ac:dyDescent="0.35"/>
    <row r="39207" s="62" customFormat="1" x14ac:dyDescent="0.35"/>
    <row r="39208" s="62" customFormat="1" x14ac:dyDescent="0.35"/>
    <row r="39209" s="62" customFormat="1" x14ac:dyDescent="0.35"/>
    <row r="39210" s="62" customFormat="1" x14ac:dyDescent="0.35"/>
    <row r="39211" s="62" customFormat="1" x14ac:dyDescent="0.35"/>
    <row r="39212" s="62" customFormat="1" x14ac:dyDescent="0.35"/>
    <row r="39213" s="62" customFormat="1" x14ac:dyDescent="0.35"/>
    <row r="39214" s="62" customFormat="1" x14ac:dyDescent="0.35"/>
    <row r="39215" s="62" customFormat="1" x14ac:dyDescent="0.35"/>
    <row r="39216" s="62" customFormat="1" x14ac:dyDescent="0.35"/>
    <row r="39217" s="62" customFormat="1" x14ac:dyDescent="0.35"/>
    <row r="39218" s="62" customFormat="1" x14ac:dyDescent="0.35"/>
    <row r="39219" s="62" customFormat="1" x14ac:dyDescent="0.35"/>
    <row r="39220" s="62" customFormat="1" x14ac:dyDescent="0.35"/>
    <row r="39221" s="62" customFormat="1" x14ac:dyDescent="0.35"/>
    <row r="39222" s="62" customFormat="1" x14ac:dyDescent="0.35"/>
    <row r="39223" s="62" customFormat="1" x14ac:dyDescent="0.35"/>
    <row r="39224" s="62" customFormat="1" x14ac:dyDescent="0.35"/>
    <row r="39225" s="62" customFormat="1" x14ac:dyDescent="0.35"/>
    <row r="39226" s="62" customFormat="1" x14ac:dyDescent="0.35"/>
    <row r="39227" s="62" customFormat="1" x14ac:dyDescent="0.35"/>
    <row r="39228" s="62" customFormat="1" x14ac:dyDescent="0.35"/>
    <row r="39229" s="62" customFormat="1" x14ac:dyDescent="0.35"/>
    <row r="39230" s="62" customFormat="1" x14ac:dyDescent="0.35"/>
    <row r="39231" s="62" customFormat="1" x14ac:dyDescent="0.35"/>
    <row r="39232" s="62" customFormat="1" x14ac:dyDescent="0.35"/>
    <row r="39233" s="62" customFormat="1" x14ac:dyDescent="0.35"/>
    <row r="39234" s="62" customFormat="1" x14ac:dyDescent="0.35"/>
    <row r="39235" s="62" customFormat="1" x14ac:dyDescent="0.35"/>
    <row r="39236" s="62" customFormat="1" x14ac:dyDescent="0.35"/>
    <row r="39237" s="62" customFormat="1" x14ac:dyDescent="0.35"/>
    <row r="39238" s="62" customFormat="1" x14ac:dyDescent="0.35"/>
    <row r="39239" s="62" customFormat="1" x14ac:dyDescent="0.35"/>
    <row r="39240" s="62" customFormat="1" x14ac:dyDescent="0.35"/>
    <row r="39241" s="62" customFormat="1" x14ac:dyDescent="0.35"/>
    <row r="39242" s="62" customFormat="1" x14ac:dyDescent="0.35"/>
    <row r="39243" s="62" customFormat="1" x14ac:dyDescent="0.35"/>
    <row r="39244" s="62" customFormat="1" x14ac:dyDescent="0.35"/>
    <row r="39245" s="62" customFormat="1" x14ac:dyDescent="0.35"/>
    <row r="39246" s="62" customFormat="1" x14ac:dyDescent="0.35"/>
    <row r="39247" s="62" customFormat="1" x14ac:dyDescent="0.35"/>
    <row r="39248" s="62" customFormat="1" x14ac:dyDescent="0.35"/>
    <row r="39249" s="62" customFormat="1" x14ac:dyDescent="0.35"/>
    <row r="39250" s="62" customFormat="1" x14ac:dyDescent="0.35"/>
    <row r="39251" s="62" customFormat="1" x14ac:dyDescent="0.35"/>
    <row r="39252" s="62" customFormat="1" x14ac:dyDescent="0.35"/>
    <row r="39253" s="62" customFormat="1" x14ac:dyDescent="0.35"/>
    <row r="39254" s="62" customFormat="1" x14ac:dyDescent="0.35"/>
    <row r="39255" s="62" customFormat="1" x14ac:dyDescent="0.35"/>
    <row r="39256" s="62" customFormat="1" x14ac:dyDescent="0.35"/>
    <row r="39257" s="62" customFormat="1" x14ac:dyDescent="0.35"/>
    <row r="39258" s="62" customFormat="1" x14ac:dyDescent="0.35"/>
    <row r="39259" s="62" customFormat="1" x14ac:dyDescent="0.35"/>
    <row r="39260" s="62" customFormat="1" x14ac:dyDescent="0.35"/>
    <row r="39261" s="62" customFormat="1" x14ac:dyDescent="0.35"/>
    <row r="39262" s="62" customFormat="1" x14ac:dyDescent="0.35"/>
    <row r="39263" s="62" customFormat="1" x14ac:dyDescent="0.35"/>
    <row r="39264" s="62" customFormat="1" x14ac:dyDescent="0.35"/>
    <row r="39265" s="62" customFormat="1" x14ac:dyDescent="0.35"/>
    <row r="39266" s="62" customFormat="1" x14ac:dyDescent="0.35"/>
    <row r="39267" s="62" customFormat="1" x14ac:dyDescent="0.35"/>
    <row r="39268" s="62" customFormat="1" x14ac:dyDescent="0.35"/>
    <row r="39269" s="62" customFormat="1" x14ac:dyDescent="0.35"/>
    <row r="39270" s="62" customFormat="1" x14ac:dyDescent="0.35"/>
    <row r="39271" s="62" customFormat="1" x14ac:dyDescent="0.35"/>
    <row r="39272" s="62" customFormat="1" x14ac:dyDescent="0.35"/>
    <row r="39273" s="62" customFormat="1" x14ac:dyDescent="0.35"/>
    <row r="39274" s="62" customFormat="1" x14ac:dyDescent="0.35"/>
    <row r="39275" s="62" customFormat="1" x14ac:dyDescent="0.35"/>
    <row r="39276" s="62" customFormat="1" x14ac:dyDescent="0.35"/>
    <row r="39277" s="62" customFormat="1" x14ac:dyDescent="0.35"/>
    <row r="39278" s="62" customFormat="1" x14ac:dyDescent="0.35"/>
    <row r="39279" s="62" customFormat="1" x14ac:dyDescent="0.35"/>
    <row r="39280" s="62" customFormat="1" x14ac:dyDescent="0.35"/>
    <row r="39281" s="62" customFormat="1" x14ac:dyDescent="0.35"/>
    <row r="39282" s="62" customFormat="1" x14ac:dyDescent="0.35"/>
    <row r="39283" s="62" customFormat="1" x14ac:dyDescent="0.35"/>
    <row r="39284" s="62" customFormat="1" x14ac:dyDescent="0.35"/>
    <row r="39285" s="62" customFormat="1" x14ac:dyDescent="0.35"/>
    <row r="39286" s="62" customFormat="1" x14ac:dyDescent="0.35"/>
    <row r="39287" s="62" customFormat="1" x14ac:dyDescent="0.35"/>
    <row r="39288" s="62" customFormat="1" x14ac:dyDescent="0.35"/>
    <row r="39289" s="62" customFormat="1" x14ac:dyDescent="0.35"/>
    <row r="39290" s="62" customFormat="1" x14ac:dyDescent="0.35"/>
    <row r="39291" s="62" customFormat="1" x14ac:dyDescent="0.35"/>
    <row r="39292" s="62" customFormat="1" x14ac:dyDescent="0.35"/>
    <row r="39293" s="62" customFormat="1" x14ac:dyDescent="0.35"/>
    <row r="39294" s="62" customFormat="1" x14ac:dyDescent="0.35"/>
    <row r="39295" s="62" customFormat="1" x14ac:dyDescent="0.35"/>
    <row r="39296" s="62" customFormat="1" x14ac:dyDescent="0.35"/>
    <row r="39297" s="62" customFormat="1" x14ac:dyDescent="0.35"/>
    <row r="39298" s="62" customFormat="1" x14ac:dyDescent="0.35"/>
    <row r="39299" s="62" customFormat="1" x14ac:dyDescent="0.35"/>
    <row r="39300" s="62" customFormat="1" x14ac:dyDescent="0.35"/>
    <row r="39301" s="62" customFormat="1" x14ac:dyDescent="0.35"/>
    <row r="39302" s="62" customFormat="1" x14ac:dyDescent="0.35"/>
    <row r="39303" s="62" customFormat="1" x14ac:dyDescent="0.35"/>
    <row r="39304" s="62" customFormat="1" x14ac:dyDescent="0.35"/>
    <row r="39305" s="62" customFormat="1" x14ac:dyDescent="0.35"/>
    <row r="39306" s="62" customFormat="1" x14ac:dyDescent="0.35"/>
    <row r="39307" s="62" customFormat="1" x14ac:dyDescent="0.35"/>
    <row r="39308" s="62" customFormat="1" x14ac:dyDescent="0.35"/>
    <row r="39309" s="62" customFormat="1" x14ac:dyDescent="0.35"/>
    <row r="39310" s="62" customFormat="1" x14ac:dyDescent="0.35"/>
    <row r="39311" s="62" customFormat="1" x14ac:dyDescent="0.35"/>
    <row r="39312" s="62" customFormat="1" x14ac:dyDescent="0.35"/>
    <row r="39313" s="62" customFormat="1" x14ac:dyDescent="0.35"/>
    <row r="39314" s="62" customFormat="1" x14ac:dyDescent="0.35"/>
    <row r="39315" s="62" customFormat="1" x14ac:dyDescent="0.35"/>
    <row r="39316" s="62" customFormat="1" x14ac:dyDescent="0.35"/>
    <row r="39317" s="62" customFormat="1" x14ac:dyDescent="0.35"/>
    <row r="39318" s="62" customFormat="1" x14ac:dyDescent="0.35"/>
    <row r="39319" s="62" customFormat="1" x14ac:dyDescent="0.35"/>
    <row r="39320" s="62" customFormat="1" x14ac:dyDescent="0.35"/>
    <row r="39321" s="62" customFormat="1" x14ac:dyDescent="0.35"/>
    <row r="39322" s="62" customFormat="1" x14ac:dyDescent="0.35"/>
    <row r="39323" s="62" customFormat="1" x14ac:dyDescent="0.35"/>
    <row r="39324" s="62" customFormat="1" x14ac:dyDescent="0.35"/>
    <row r="39325" s="62" customFormat="1" x14ac:dyDescent="0.35"/>
    <row r="39326" s="62" customFormat="1" x14ac:dyDescent="0.35"/>
    <row r="39327" s="62" customFormat="1" x14ac:dyDescent="0.35"/>
    <row r="39328" s="62" customFormat="1" x14ac:dyDescent="0.35"/>
    <row r="39329" s="62" customFormat="1" x14ac:dyDescent="0.35"/>
    <row r="39330" s="62" customFormat="1" x14ac:dyDescent="0.35"/>
    <row r="39331" s="62" customFormat="1" x14ac:dyDescent="0.35"/>
    <row r="39332" s="62" customFormat="1" x14ac:dyDescent="0.35"/>
    <row r="39333" s="62" customFormat="1" x14ac:dyDescent="0.35"/>
    <row r="39334" s="62" customFormat="1" x14ac:dyDescent="0.35"/>
    <row r="39335" s="62" customFormat="1" x14ac:dyDescent="0.35"/>
    <row r="39336" s="62" customFormat="1" x14ac:dyDescent="0.35"/>
    <row r="39337" s="62" customFormat="1" x14ac:dyDescent="0.35"/>
    <row r="39338" s="62" customFormat="1" x14ac:dyDescent="0.35"/>
    <row r="39339" s="62" customFormat="1" x14ac:dyDescent="0.35"/>
    <row r="39340" s="62" customFormat="1" x14ac:dyDescent="0.35"/>
    <row r="39341" s="62" customFormat="1" x14ac:dyDescent="0.35"/>
    <row r="39342" s="62" customFormat="1" x14ac:dyDescent="0.35"/>
    <row r="39343" s="62" customFormat="1" x14ac:dyDescent="0.35"/>
    <row r="39344" s="62" customFormat="1" x14ac:dyDescent="0.35"/>
    <row r="39345" s="62" customFormat="1" x14ac:dyDescent="0.35"/>
    <row r="39346" s="62" customFormat="1" x14ac:dyDescent="0.35"/>
    <row r="39347" s="62" customFormat="1" x14ac:dyDescent="0.35"/>
    <row r="39348" s="62" customFormat="1" x14ac:dyDescent="0.35"/>
    <row r="39349" s="62" customFormat="1" x14ac:dyDescent="0.35"/>
    <row r="39350" s="62" customFormat="1" x14ac:dyDescent="0.35"/>
    <row r="39351" s="62" customFormat="1" x14ac:dyDescent="0.35"/>
    <row r="39352" s="62" customFormat="1" x14ac:dyDescent="0.35"/>
    <row r="39353" s="62" customFormat="1" x14ac:dyDescent="0.35"/>
    <row r="39354" s="62" customFormat="1" x14ac:dyDescent="0.35"/>
    <row r="39355" s="62" customFormat="1" x14ac:dyDescent="0.35"/>
    <row r="39356" s="62" customFormat="1" x14ac:dyDescent="0.35"/>
    <row r="39357" s="62" customFormat="1" x14ac:dyDescent="0.35"/>
    <row r="39358" s="62" customFormat="1" x14ac:dyDescent="0.35"/>
    <row r="39359" s="62" customFormat="1" x14ac:dyDescent="0.35"/>
    <row r="39360" s="62" customFormat="1" x14ac:dyDescent="0.35"/>
    <row r="39361" s="62" customFormat="1" x14ac:dyDescent="0.35"/>
    <row r="39362" s="62" customFormat="1" x14ac:dyDescent="0.35"/>
    <row r="39363" s="62" customFormat="1" x14ac:dyDescent="0.35"/>
    <row r="39364" s="62" customFormat="1" x14ac:dyDescent="0.35"/>
    <row r="39365" s="62" customFormat="1" x14ac:dyDescent="0.35"/>
    <row r="39366" s="62" customFormat="1" x14ac:dyDescent="0.35"/>
    <row r="39367" s="62" customFormat="1" x14ac:dyDescent="0.35"/>
    <row r="39368" s="62" customFormat="1" x14ac:dyDescent="0.35"/>
    <row r="39369" s="62" customFormat="1" x14ac:dyDescent="0.35"/>
    <row r="39370" s="62" customFormat="1" x14ac:dyDescent="0.35"/>
    <row r="39371" s="62" customFormat="1" x14ac:dyDescent="0.35"/>
    <row r="39372" s="62" customFormat="1" x14ac:dyDescent="0.35"/>
    <row r="39373" s="62" customFormat="1" x14ac:dyDescent="0.35"/>
    <row r="39374" s="62" customFormat="1" x14ac:dyDescent="0.35"/>
    <row r="39375" s="62" customFormat="1" x14ac:dyDescent="0.35"/>
    <row r="39376" s="62" customFormat="1" x14ac:dyDescent="0.35"/>
    <row r="39377" s="62" customFormat="1" x14ac:dyDescent="0.35"/>
    <row r="39378" s="62" customFormat="1" x14ac:dyDescent="0.35"/>
    <row r="39379" s="62" customFormat="1" x14ac:dyDescent="0.35"/>
    <row r="39380" s="62" customFormat="1" x14ac:dyDescent="0.35"/>
    <row r="39381" s="62" customFormat="1" x14ac:dyDescent="0.35"/>
    <row r="39382" s="62" customFormat="1" x14ac:dyDescent="0.35"/>
    <row r="39383" s="62" customFormat="1" x14ac:dyDescent="0.35"/>
    <row r="39384" s="62" customFormat="1" x14ac:dyDescent="0.35"/>
    <row r="39385" s="62" customFormat="1" x14ac:dyDescent="0.35"/>
    <row r="39386" s="62" customFormat="1" x14ac:dyDescent="0.35"/>
    <row r="39387" s="62" customFormat="1" x14ac:dyDescent="0.35"/>
    <row r="39388" s="62" customFormat="1" x14ac:dyDescent="0.35"/>
    <row r="39389" s="62" customFormat="1" x14ac:dyDescent="0.35"/>
    <row r="39390" s="62" customFormat="1" x14ac:dyDescent="0.35"/>
    <row r="39391" s="62" customFormat="1" x14ac:dyDescent="0.35"/>
    <row r="39392" s="62" customFormat="1" x14ac:dyDescent="0.35"/>
    <row r="39393" s="62" customFormat="1" x14ac:dyDescent="0.35"/>
    <row r="39394" s="62" customFormat="1" x14ac:dyDescent="0.35"/>
    <row r="39395" s="62" customFormat="1" x14ac:dyDescent="0.35"/>
    <row r="39396" s="62" customFormat="1" x14ac:dyDescent="0.35"/>
    <row r="39397" s="62" customFormat="1" x14ac:dyDescent="0.35"/>
    <row r="39398" s="62" customFormat="1" x14ac:dyDescent="0.35"/>
    <row r="39399" s="62" customFormat="1" x14ac:dyDescent="0.35"/>
    <row r="39400" s="62" customFormat="1" x14ac:dyDescent="0.35"/>
    <row r="39401" s="62" customFormat="1" x14ac:dyDescent="0.35"/>
    <row r="39402" s="62" customFormat="1" x14ac:dyDescent="0.35"/>
    <row r="39403" s="62" customFormat="1" x14ac:dyDescent="0.35"/>
    <row r="39404" s="62" customFormat="1" x14ac:dyDescent="0.35"/>
    <row r="39405" s="62" customFormat="1" x14ac:dyDescent="0.35"/>
    <row r="39406" s="62" customFormat="1" x14ac:dyDescent="0.35"/>
    <row r="39407" s="62" customFormat="1" x14ac:dyDescent="0.35"/>
    <row r="39408" s="62" customFormat="1" x14ac:dyDescent="0.35"/>
    <row r="39409" s="62" customFormat="1" x14ac:dyDescent="0.35"/>
    <row r="39410" s="62" customFormat="1" x14ac:dyDescent="0.35"/>
    <row r="39411" s="62" customFormat="1" x14ac:dyDescent="0.35"/>
    <row r="39412" s="62" customFormat="1" x14ac:dyDescent="0.35"/>
    <row r="39413" s="62" customFormat="1" x14ac:dyDescent="0.35"/>
    <row r="39414" s="62" customFormat="1" x14ac:dyDescent="0.35"/>
    <row r="39415" s="62" customFormat="1" x14ac:dyDescent="0.35"/>
    <row r="39416" s="62" customFormat="1" x14ac:dyDescent="0.35"/>
    <row r="39417" s="62" customFormat="1" x14ac:dyDescent="0.35"/>
    <row r="39418" s="62" customFormat="1" x14ac:dyDescent="0.35"/>
    <row r="39419" s="62" customFormat="1" x14ac:dyDescent="0.35"/>
    <row r="39420" s="62" customFormat="1" x14ac:dyDescent="0.35"/>
    <row r="39421" s="62" customFormat="1" x14ac:dyDescent="0.35"/>
    <row r="39422" s="62" customFormat="1" x14ac:dyDescent="0.35"/>
    <row r="39423" s="62" customFormat="1" x14ac:dyDescent="0.35"/>
    <row r="39424" s="62" customFormat="1" x14ac:dyDescent="0.35"/>
    <row r="39425" s="62" customFormat="1" x14ac:dyDescent="0.35"/>
    <row r="39426" s="62" customFormat="1" x14ac:dyDescent="0.35"/>
    <row r="39427" s="62" customFormat="1" x14ac:dyDescent="0.35"/>
    <row r="39428" s="62" customFormat="1" x14ac:dyDescent="0.35"/>
    <row r="39429" s="62" customFormat="1" x14ac:dyDescent="0.35"/>
    <row r="39430" s="62" customFormat="1" x14ac:dyDescent="0.35"/>
    <row r="39431" s="62" customFormat="1" x14ac:dyDescent="0.35"/>
    <row r="39432" s="62" customFormat="1" x14ac:dyDescent="0.35"/>
    <row r="39433" s="62" customFormat="1" x14ac:dyDescent="0.35"/>
    <row r="39434" s="62" customFormat="1" x14ac:dyDescent="0.35"/>
    <row r="39435" s="62" customFormat="1" x14ac:dyDescent="0.35"/>
    <row r="39436" s="62" customFormat="1" x14ac:dyDescent="0.35"/>
    <row r="39437" s="62" customFormat="1" x14ac:dyDescent="0.35"/>
    <row r="39438" s="62" customFormat="1" x14ac:dyDescent="0.35"/>
    <row r="39439" s="62" customFormat="1" x14ac:dyDescent="0.35"/>
    <row r="39440" s="62" customFormat="1" x14ac:dyDescent="0.35"/>
    <row r="39441" s="62" customFormat="1" x14ac:dyDescent="0.35"/>
    <row r="39442" s="62" customFormat="1" x14ac:dyDescent="0.35"/>
    <row r="39443" s="62" customFormat="1" x14ac:dyDescent="0.35"/>
    <row r="39444" s="62" customFormat="1" x14ac:dyDescent="0.35"/>
    <row r="39445" s="62" customFormat="1" x14ac:dyDescent="0.35"/>
    <row r="39446" s="62" customFormat="1" x14ac:dyDescent="0.35"/>
    <row r="39447" s="62" customFormat="1" x14ac:dyDescent="0.35"/>
    <row r="39448" s="62" customFormat="1" x14ac:dyDescent="0.35"/>
    <row r="39449" s="62" customFormat="1" x14ac:dyDescent="0.35"/>
    <row r="39450" s="62" customFormat="1" x14ac:dyDescent="0.35"/>
    <row r="39451" s="62" customFormat="1" x14ac:dyDescent="0.35"/>
    <row r="39452" s="62" customFormat="1" x14ac:dyDescent="0.35"/>
    <row r="39453" s="62" customFormat="1" x14ac:dyDescent="0.35"/>
    <row r="39454" s="62" customFormat="1" x14ac:dyDescent="0.35"/>
    <row r="39455" s="62" customFormat="1" x14ac:dyDescent="0.35"/>
    <row r="39456" s="62" customFormat="1" x14ac:dyDescent="0.35"/>
    <row r="39457" s="62" customFormat="1" x14ac:dyDescent="0.35"/>
    <row r="39458" s="62" customFormat="1" x14ac:dyDescent="0.35"/>
    <row r="39459" s="62" customFormat="1" x14ac:dyDescent="0.35"/>
    <row r="39460" s="62" customFormat="1" x14ac:dyDescent="0.35"/>
    <row r="39461" s="62" customFormat="1" x14ac:dyDescent="0.35"/>
    <row r="39462" s="62" customFormat="1" x14ac:dyDescent="0.35"/>
    <row r="39463" s="62" customFormat="1" x14ac:dyDescent="0.35"/>
    <row r="39464" s="62" customFormat="1" x14ac:dyDescent="0.35"/>
    <row r="39465" s="62" customFormat="1" x14ac:dyDescent="0.35"/>
    <row r="39466" s="62" customFormat="1" x14ac:dyDescent="0.35"/>
    <row r="39467" s="62" customFormat="1" x14ac:dyDescent="0.35"/>
    <row r="39468" s="62" customFormat="1" x14ac:dyDescent="0.35"/>
    <row r="39469" s="62" customFormat="1" x14ac:dyDescent="0.35"/>
    <row r="39470" s="62" customFormat="1" x14ac:dyDescent="0.35"/>
    <row r="39471" s="62" customFormat="1" x14ac:dyDescent="0.35"/>
    <row r="39472" s="62" customFormat="1" x14ac:dyDescent="0.35"/>
    <row r="39473" s="62" customFormat="1" x14ac:dyDescent="0.35"/>
    <row r="39474" s="62" customFormat="1" x14ac:dyDescent="0.35"/>
    <row r="39475" s="62" customFormat="1" x14ac:dyDescent="0.35"/>
    <row r="39476" s="62" customFormat="1" x14ac:dyDescent="0.35"/>
    <row r="39477" s="62" customFormat="1" x14ac:dyDescent="0.35"/>
    <row r="39478" s="62" customFormat="1" x14ac:dyDescent="0.35"/>
    <row r="39479" s="62" customFormat="1" x14ac:dyDescent="0.35"/>
    <row r="39480" s="62" customFormat="1" x14ac:dyDescent="0.35"/>
    <row r="39481" s="62" customFormat="1" x14ac:dyDescent="0.35"/>
    <row r="39482" s="62" customFormat="1" x14ac:dyDescent="0.35"/>
    <row r="39483" s="62" customFormat="1" x14ac:dyDescent="0.35"/>
    <row r="39484" s="62" customFormat="1" x14ac:dyDescent="0.35"/>
    <row r="39485" s="62" customFormat="1" x14ac:dyDescent="0.35"/>
    <row r="39486" s="62" customFormat="1" x14ac:dyDescent="0.35"/>
    <row r="39487" s="62" customFormat="1" x14ac:dyDescent="0.35"/>
    <row r="39488" s="62" customFormat="1" x14ac:dyDescent="0.35"/>
    <row r="39489" s="62" customFormat="1" x14ac:dyDescent="0.35"/>
    <row r="39490" s="62" customFormat="1" x14ac:dyDescent="0.35"/>
    <row r="39491" s="62" customFormat="1" x14ac:dyDescent="0.35"/>
    <row r="39492" s="62" customFormat="1" x14ac:dyDescent="0.35"/>
    <row r="39493" s="62" customFormat="1" x14ac:dyDescent="0.35"/>
    <row r="39494" s="62" customFormat="1" x14ac:dyDescent="0.35"/>
    <row r="39495" s="62" customFormat="1" x14ac:dyDescent="0.35"/>
    <row r="39496" s="62" customFormat="1" x14ac:dyDescent="0.35"/>
    <row r="39497" s="62" customFormat="1" x14ac:dyDescent="0.35"/>
    <row r="39498" s="62" customFormat="1" x14ac:dyDescent="0.35"/>
    <row r="39499" s="62" customFormat="1" x14ac:dyDescent="0.35"/>
    <row r="39500" s="62" customFormat="1" x14ac:dyDescent="0.35"/>
    <row r="39501" s="62" customFormat="1" x14ac:dyDescent="0.35"/>
    <row r="39502" s="62" customFormat="1" x14ac:dyDescent="0.35"/>
    <row r="39503" s="62" customFormat="1" x14ac:dyDescent="0.35"/>
    <row r="39504" s="62" customFormat="1" x14ac:dyDescent="0.35"/>
    <row r="39505" s="62" customFormat="1" x14ac:dyDescent="0.35"/>
    <row r="39506" s="62" customFormat="1" x14ac:dyDescent="0.35"/>
    <row r="39507" s="62" customFormat="1" x14ac:dyDescent="0.35"/>
    <row r="39508" s="62" customFormat="1" x14ac:dyDescent="0.35"/>
    <row r="39509" s="62" customFormat="1" x14ac:dyDescent="0.35"/>
    <row r="39510" s="62" customFormat="1" x14ac:dyDescent="0.35"/>
    <row r="39511" s="62" customFormat="1" x14ac:dyDescent="0.35"/>
    <row r="39512" s="62" customFormat="1" x14ac:dyDescent="0.35"/>
    <row r="39513" s="62" customFormat="1" x14ac:dyDescent="0.35"/>
    <row r="39514" s="62" customFormat="1" x14ac:dyDescent="0.35"/>
    <row r="39515" s="62" customFormat="1" x14ac:dyDescent="0.35"/>
    <row r="39516" s="62" customFormat="1" x14ac:dyDescent="0.35"/>
    <row r="39517" s="62" customFormat="1" x14ac:dyDescent="0.35"/>
    <row r="39518" s="62" customFormat="1" x14ac:dyDescent="0.35"/>
    <row r="39519" s="62" customFormat="1" x14ac:dyDescent="0.35"/>
    <row r="39520" s="62" customFormat="1" x14ac:dyDescent="0.35"/>
    <row r="39521" s="62" customFormat="1" x14ac:dyDescent="0.35"/>
    <row r="39522" s="62" customFormat="1" x14ac:dyDescent="0.35"/>
    <row r="39523" s="62" customFormat="1" x14ac:dyDescent="0.35"/>
    <row r="39524" s="62" customFormat="1" x14ac:dyDescent="0.35"/>
    <row r="39525" s="62" customFormat="1" x14ac:dyDescent="0.35"/>
    <row r="39526" s="62" customFormat="1" x14ac:dyDescent="0.35"/>
    <row r="39527" s="62" customFormat="1" x14ac:dyDescent="0.35"/>
    <row r="39528" s="62" customFormat="1" x14ac:dyDescent="0.35"/>
    <row r="39529" s="62" customFormat="1" x14ac:dyDescent="0.35"/>
    <row r="39530" s="62" customFormat="1" x14ac:dyDescent="0.35"/>
    <row r="39531" s="62" customFormat="1" x14ac:dyDescent="0.35"/>
    <row r="39532" s="62" customFormat="1" x14ac:dyDescent="0.35"/>
    <row r="39533" s="62" customFormat="1" x14ac:dyDescent="0.35"/>
    <row r="39534" s="62" customFormat="1" x14ac:dyDescent="0.35"/>
    <row r="39535" s="62" customFormat="1" x14ac:dyDescent="0.35"/>
    <row r="39536" s="62" customFormat="1" x14ac:dyDescent="0.35"/>
    <row r="39537" s="62" customFormat="1" x14ac:dyDescent="0.35"/>
    <row r="39538" s="62" customFormat="1" x14ac:dyDescent="0.35"/>
    <row r="39539" s="62" customFormat="1" x14ac:dyDescent="0.35"/>
    <row r="39540" s="62" customFormat="1" x14ac:dyDescent="0.35"/>
    <row r="39541" s="62" customFormat="1" x14ac:dyDescent="0.35"/>
    <row r="39542" s="62" customFormat="1" x14ac:dyDescent="0.35"/>
    <row r="39543" s="62" customFormat="1" x14ac:dyDescent="0.35"/>
    <row r="39544" s="62" customFormat="1" x14ac:dyDescent="0.35"/>
    <row r="39545" s="62" customFormat="1" x14ac:dyDescent="0.35"/>
    <row r="39546" s="62" customFormat="1" x14ac:dyDescent="0.35"/>
    <row r="39547" s="62" customFormat="1" x14ac:dyDescent="0.35"/>
    <row r="39548" s="62" customFormat="1" x14ac:dyDescent="0.35"/>
    <row r="39549" s="62" customFormat="1" x14ac:dyDescent="0.35"/>
    <row r="39550" s="62" customFormat="1" x14ac:dyDescent="0.35"/>
    <row r="39551" s="62" customFormat="1" x14ac:dyDescent="0.35"/>
    <row r="39552" s="62" customFormat="1" x14ac:dyDescent="0.35"/>
    <row r="39553" s="62" customFormat="1" x14ac:dyDescent="0.35"/>
    <row r="39554" s="62" customFormat="1" x14ac:dyDescent="0.35"/>
    <row r="39555" s="62" customFormat="1" x14ac:dyDescent="0.35"/>
    <row r="39556" s="62" customFormat="1" x14ac:dyDescent="0.35"/>
    <row r="39557" s="62" customFormat="1" x14ac:dyDescent="0.35"/>
    <row r="39558" s="62" customFormat="1" x14ac:dyDescent="0.35"/>
    <row r="39559" s="62" customFormat="1" x14ac:dyDescent="0.35"/>
    <row r="39560" s="62" customFormat="1" x14ac:dyDescent="0.35"/>
    <row r="39561" s="62" customFormat="1" x14ac:dyDescent="0.35"/>
    <row r="39562" s="62" customFormat="1" x14ac:dyDescent="0.35"/>
    <row r="39563" s="62" customFormat="1" x14ac:dyDescent="0.35"/>
    <row r="39564" s="62" customFormat="1" x14ac:dyDescent="0.35"/>
    <row r="39565" s="62" customFormat="1" x14ac:dyDescent="0.35"/>
    <row r="39566" s="62" customFormat="1" x14ac:dyDescent="0.35"/>
    <row r="39567" s="62" customFormat="1" x14ac:dyDescent="0.35"/>
    <row r="39568" s="62" customFormat="1" x14ac:dyDescent="0.35"/>
    <row r="39569" s="62" customFormat="1" x14ac:dyDescent="0.35"/>
    <row r="39570" s="62" customFormat="1" x14ac:dyDescent="0.35"/>
    <row r="39571" s="62" customFormat="1" x14ac:dyDescent="0.35"/>
    <row r="39572" s="62" customFormat="1" x14ac:dyDescent="0.35"/>
    <row r="39573" s="62" customFormat="1" x14ac:dyDescent="0.35"/>
    <row r="39574" s="62" customFormat="1" x14ac:dyDescent="0.35"/>
    <row r="39575" s="62" customFormat="1" x14ac:dyDescent="0.35"/>
    <row r="39576" s="62" customFormat="1" x14ac:dyDescent="0.35"/>
    <row r="39577" s="62" customFormat="1" x14ac:dyDescent="0.35"/>
    <row r="39578" s="62" customFormat="1" x14ac:dyDescent="0.35"/>
    <row r="39579" s="62" customFormat="1" x14ac:dyDescent="0.35"/>
    <row r="39580" s="62" customFormat="1" x14ac:dyDescent="0.35"/>
    <row r="39581" s="62" customFormat="1" x14ac:dyDescent="0.35"/>
    <row r="39582" s="62" customFormat="1" x14ac:dyDescent="0.35"/>
    <row r="39583" s="62" customFormat="1" x14ac:dyDescent="0.35"/>
    <row r="39584" s="62" customFormat="1" x14ac:dyDescent="0.35"/>
    <row r="39585" s="62" customFormat="1" x14ac:dyDescent="0.35"/>
    <row r="39586" s="62" customFormat="1" x14ac:dyDescent="0.35"/>
    <row r="39587" s="62" customFormat="1" x14ac:dyDescent="0.35"/>
    <row r="39588" s="62" customFormat="1" x14ac:dyDescent="0.35"/>
    <row r="39589" s="62" customFormat="1" x14ac:dyDescent="0.35"/>
    <row r="39590" s="62" customFormat="1" x14ac:dyDescent="0.35"/>
    <row r="39591" s="62" customFormat="1" x14ac:dyDescent="0.35"/>
    <row r="39592" s="62" customFormat="1" x14ac:dyDescent="0.35"/>
    <row r="39593" s="62" customFormat="1" x14ac:dyDescent="0.35"/>
    <row r="39594" s="62" customFormat="1" x14ac:dyDescent="0.35"/>
    <row r="39595" s="62" customFormat="1" x14ac:dyDescent="0.35"/>
    <row r="39596" s="62" customFormat="1" x14ac:dyDescent="0.35"/>
    <row r="39597" s="62" customFormat="1" x14ac:dyDescent="0.35"/>
    <row r="39598" s="62" customFormat="1" x14ac:dyDescent="0.35"/>
    <row r="39599" s="62" customFormat="1" x14ac:dyDescent="0.35"/>
    <row r="39600" s="62" customFormat="1" x14ac:dyDescent="0.35"/>
    <row r="39601" s="62" customFormat="1" x14ac:dyDescent="0.35"/>
    <row r="39602" s="62" customFormat="1" x14ac:dyDescent="0.35"/>
    <row r="39603" s="62" customFormat="1" x14ac:dyDescent="0.35"/>
    <row r="39604" s="62" customFormat="1" x14ac:dyDescent="0.35"/>
    <row r="39605" s="62" customFormat="1" x14ac:dyDescent="0.35"/>
    <row r="39606" s="62" customFormat="1" x14ac:dyDescent="0.35"/>
    <row r="39607" s="62" customFormat="1" x14ac:dyDescent="0.35"/>
    <row r="39608" s="62" customFormat="1" x14ac:dyDescent="0.35"/>
    <row r="39609" s="62" customFormat="1" x14ac:dyDescent="0.35"/>
    <row r="39610" s="62" customFormat="1" x14ac:dyDescent="0.35"/>
    <row r="39611" s="62" customFormat="1" x14ac:dyDescent="0.35"/>
    <row r="39612" s="62" customFormat="1" x14ac:dyDescent="0.35"/>
    <row r="39613" s="62" customFormat="1" x14ac:dyDescent="0.35"/>
    <row r="39614" s="62" customFormat="1" x14ac:dyDescent="0.35"/>
    <row r="39615" s="62" customFormat="1" x14ac:dyDescent="0.35"/>
    <row r="39616" s="62" customFormat="1" x14ac:dyDescent="0.35"/>
    <row r="39617" s="62" customFormat="1" x14ac:dyDescent="0.35"/>
    <row r="39618" s="62" customFormat="1" x14ac:dyDescent="0.35"/>
    <row r="39619" s="62" customFormat="1" x14ac:dyDescent="0.35"/>
    <row r="39620" s="62" customFormat="1" x14ac:dyDescent="0.35"/>
    <row r="39621" s="62" customFormat="1" x14ac:dyDescent="0.35"/>
    <row r="39622" s="62" customFormat="1" x14ac:dyDescent="0.35"/>
    <row r="39623" s="62" customFormat="1" x14ac:dyDescent="0.35"/>
    <row r="39624" s="62" customFormat="1" x14ac:dyDescent="0.35"/>
    <row r="39625" s="62" customFormat="1" x14ac:dyDescent="0.35"/>
    <row r="39626" s="62" customFormat="1" x14ac:dyDescent="0.35"/>
    <row r="39627" s="62" customFormat="1" x14ac:dyDescent="0.35"/>
    <row r="39628" s="62" customFormat="1" x14ac:dyDescent="0.35"/>
    <row r="39629" s="62" customFormat="1" x14ac:dyDescent="0.35"/>
    <row r="39630" s="62" customFormat="1" x14ac:dyDescent="0.35"/>
    <row r="39631" s="62" customFormat="1" x14ac:dyDescent="0.35"/>
    <row r="39632" s="62" customFormat="1" x14ac:dyDescent="0.35"/>
    <row r="39633" s="62" customFormat="1" x14ac:dyDescent="0.35"/>
    <row r="39634" s="62" customFormat="1" x14ac:dyDescent="0.35"/>
    <row r="39635" s="62" customFormat="1" x14ac:dyDescent="0.35"/>
    <row r="39636" s="62" customFormat="1" x14ac:dyDescent="0.35"/>
    <row r="39637" s="62" customFormat="1" x14ac:dyDescent="0.35"/>
    <row r="39638" s="62" customFormat="1" x14ac:dyDescent="0.35"/>
    <row r="39639" s="62" customFormat="1" x14ac:dyDescent="0.35"/>
    <row r="39640" s="62" customFormat="1" x14ac:dyDescent="0.35"/>
    <row r="39641" s="62" customFormat="1" x14ac:dyDescent="0.35"/>
    <row r="39642" s="62" customFormat="1" x14ac:dyDescent="0.35"/>
    <row r="39643" s="62" customFormat="1" x14ac:dyDescent="0.35"/>
    <row r="39644" s="62" customFormat="1" x14ac:dyDescent="0.35"/>
    <row r="39645" s="62" customFormat="1" x14ac:dyDescent="0.35"/>
    <row r="39646" s="62" customFormat="1" x14ac:dyDescent="0.35"/>
    <row r="39647" s="62" customFormat="1" x14ac:dyDescent="0.35"/>
    <row r="39648" s="62" customFormat="1" x14ac:dyDescent="0.35"/>
    <row r="39649" s="62" customFormat="1" x14ac:dyDescent="0.35"/>
    <row r="39650" s="62" customFormat="1" x14ac:dyDescent="0.35"/>
    <row r="39651" s="62" customFormat="1" x14ac:dyDescent="0.35"/>
    <row r="39652" s="62" customFormat="1" x14ac:dyDescent="0.35"/>
    <row r="39653" s="62" customFormat="1" x14ac:dyDescent="0.35"/>
    <row r="39654" s="62" customFormat="1" x14ac:dyDescent="0.35"/>
    <row r="39655" s="62" customFormat="1" x14ac:dyDescent="0.35"/>
    <row r="39656" s="62" customFormat="1" x14ac:dyDescent="0.35"/>
    <row r="39657" s="62" customFormat="1" x14ac:dyDescent="0.35"/>
    <row r="39658" s="62" customFormat="1" x14ac:dyDescent="0.35"/>
    <row r="39659" s="62" customFormat="1" x14ac:dyDescent="0.35"/>
    <row r="39660" s="62" customFormat="1" x14ac:dyDescent="0.35"/>
    <row r="39661" s="62" customFormat="1" x14ac:dyDescent="0.35"/>
    <row r="39662" s="62" customFormat="1" x14ac:dyDescent="0.35"/>
    <row r="39663" s="62" customFormat="1" x14ac:dyDescent="0.35"/>
    <row r="39664" s="62" customFormat="1" x14ac:dyDescent="0.35"/>
    <row r="39665" s="62" customFormat="1" x14ac:dyDescent="0.35"/>
    <row r="39666" s="62" customFormat="1" x14ac:dyDescent="0.35"/>
    <row r="39667" s="62" customFormat="1" x14ac:dyDescent="0.35"/>
    <row r="39668" s="62" customFormat="1" x14ac:dyDescent="0.35"/>
    <row r="39669" s="62" customFormat="1" x14ac:dyDescent="0.35"/>
    <row r="39670" s="62" customFormat="1" x14ac:dyDescent="0.35"/>
    <row r="39671" s="62" customFormat="1" x14ac:dyDescent="0.35"/>
    <row r="39672" s="62" customFormat="1" x14ac:dyDescent="0.35"/>
    <row r="39673" s="62" customFormat="1" x14ac:dyDescent="0.35"/>
    <row r="39674" s="62" customFormat="1" x14ac:dyDescent="0.35"/>
    <row r="39675" s="62" customFormat="1" x14ac:dyDescent="0.35"/>
    <row r="39676" s="62" customFormat="1" x14ac:dyDescent="0.35"/>
    <row r="39677" s="62" customFormat="1" x14ac:dyDescent="0.35"/>
    <row r="39678" s="62" customFormat="1" x14ac:dyDescent="0.35"/>
    <row r="39679" s="62" customFormat="1" x14ac:dyDescent="0.35"/>
    <row r="39680" s="62" customFormat="1" x14ac:dyDescent="0.35"/>
    <row r="39681" s="62" customFormat="1" x14ac:dyDescent="0.35"/>
    <row r="39682" s="62" customFormat="1" x14ac:dyDescent="0.35"/>
    <row r="39683" s="62" customFormat="1" x14ac:dyDescent="0.35"/>
    <row r="39684" s="62" customFormat="1" x14ac:dyDescent="0.35"/>
    <row r="39685" s="62" customFormat="1" x14ac:dyDescent="0.35"/>
    <row r="39686" s="62" customFormat="1" x14ac:dyDescent="0.35"/>
    <row r="39687" s="62" customFormat="1" x14ac:dyDescent="0.35"/>
    <row r="39688" s="62" customFormat="1" x14ac:dyDescent="0.35"/>
    <row r="39689" s="62" customFormat="1" x14ac:dyDescent="0.35"/>
    <row r="39690" s="62" customFormat="1" x14ac:dyDescent="0.35"/>
    <row r="39691" s="62" customFormat="1" x14ac:dyDescent="0.35"/>
    <row r="39692" s="62" customFormat="1" x14ac:dyDescent="0.35"/>
    <row r="39693" s="62" customFormat="1" x14ac:dyDescent="0.35"/>
    <row r="39694" s="62" customFormat="1" x14ac:dyDescent="0.35"/>
    <row r="39695" s="62" customFormat="1" x14ac:dyDescent="0.35"/>
    <row r="39696" s="62" customFormat="1" x14ac:dyDescent="0.35"/>
    <row r="39697" s="62" customFormat="1" x14ac:dyDescent="0.35"/>
    <row r="39698" s="62" customFormat="1" x14ac:dyDescent="0.35"/>
    <row r="39699" s="62" customFormat="1" x14ac:dyDescent="0.35"/>
    <row r="39700" s="62" customFormat="1" x14ac:dyDescent="0.35"/>
    <row r="39701" s="62" customFormat="1" x14ac:dyDescent="0.35"/>
    <row r="39702" s="62" customFormat="1" x14ac:dyDescent="0.35"/>
    <row r="39703" s="62" customFormat="1" x14ac:dyDescent="0.35"/>
    <row r="39704" s="62" customFormat="1" x14ac:dyDescent="0.35"/>
    <row r="39705" s="62" customFormat="1" x14ac:dyDescent="0.35"/>
    <row r="39706" s="62" customFormat="1" x14ac:dyDescent="0.35"/>
    <row r="39707" s="62" customFormat="1" x14ac:dyDescent="0.35"/>
    <row r="39708" s="62" customFormat="1" x14ac:dyDescent="0.35"/>
    <row r="39709" s="62" customFormat="1" x14ac:dyDescent="0.35"/>
    <row r="39710" s="62" customFormat="1" x14ac:dyDescent="0.35"/>
    <row r="39711" s="62" customFormat="1" x14ac:dyDescent="0.35"/>
    <row r="39712" s="62" customFormat="1" x14ac:dyDescent="0.35"/>
    <row r="39713" s="62" customFormat="1" x14ac:dyDescent="0.35"/>
    <row r="39714" s="62" customFormat="1" x14ac:dyDescent="0.35"/>
    <row r="39715" s="62" customFormat="1" x14ac:dyDescent="0.35"/>
    <row r="39716" s="62" customFormat="1" x14ac:dyDescent="0.35"/>
    <row r="39717" s="62" customFormat="1" x14ac:dyDescent="0.35"/>
    <row r="39718" s="62" customFormat="1" x14ac:dyDescent="0.35"/>
    <row r="39719" s="62" customFormat="1" x14ac:dyDescent="0.35"/>
    <row r="39720" s="62" customFormat="1" x14ac:dyDescent="0.35"/>
    <row r="39721" s="62" customFormat="1" x14ac:dyDescent="0.35"/>
    <row r="39722" s="62" customFormat="1" x14ac:dyDescent="0.35"/>
    <row r="39723" s="62" customFormat="1" x14ac:dyDescent="0.35"/>
    <row r="39724" s="62" customFormat="1" x14ac:dyDescent="0.35"/>
    <row r="39725" s="62" customFormat="1" x14ac:dyDescent="0.35"/>
    <row r="39726" s="62" customFormat="1" x14ac:dyDescent="0.35"/>
    <row r="39727" s="62" customFormat="1" x14ac:dyDescent="0.35"/>
    <row r="39728" s="62" customFormat="1" x14ac:dyDescent="0.35"/>
    <row r="39729" s="62" customFormat="1" x14ac:dyDescent="0.35"/>
    <row r="39730" s="62" customFormat="1" x14ac:dyDescent="0.35"/>
    <row r="39731" s="62" customFormat="1" x14ac:dyDescent="0.35"/>
    <row r="39732" s="62" customFormat="1" x14ac:dyDescent="0.35"/>
    <row r="39733" s="62" customFormat="1" x14ac:dyDescent="0.35"/>
    <row r="39734" s="62" customFormat="1" x14ac:dyDescent="0.35"/>
    <row r="39735" s="62" customFormat="1" x14ac:dyDescent="0.35"/>
    <row r="39736" s="62" customFormat="1" x14ac:dyDescent="0.35"/>
    <row r="39737" s="62" customFormat="1" x14ac:dyDescent="0.35"/>
    <row r="39738" s="62" customFormat="1" x14ac:dyDescent="0.35"/>
    <row r="39739" s="62" customFormat="1" x14ac:dyDescent="0.35"/>
    <row r="39740" s="62" customFormat="1" x14ac:dyDescent="0.35"/>
    <row r="39741" s="62" customFormat="1" x14ac:dyDescent="0.35"/>
    <row r="39742" s="62" customFormat="1" x14ac:dyDescent="0.35"/>
    <row r="39743" s="62" customFormat="1" x14ac:dyDescent="0.35"/>
    <row r="39744" s="62" customFormat="1" x14ac:dyDescent="0.35"/>
    <row r="39745" s="62" customFormat="1" x14ac:dyDescent="0.35"/>
    <row r="39746" s="62" customFormat="1" x14ac:dyDescent="0.35"/>
    <row r="39747" s="62" customFormat="1" x14ac:dyDescent="0.35"/>
    <row r="39748" s="62" customFormat="1" x14ac:dyDescent="0.35"/>
    <row r="39749" s="62" customFormat="1" x14ac:dyDescent="0.35"/>
    <row r="39750" s="62" customFormat="1" x14ac:dyDescent="0.35"/>
    <row r="39751" s="62" customFormat="1" x14ac:dyDescent="0.35"/>
    <row r="39752" s="62" customFormat="1" x14ac:dyDescent="0.35"/>
    <row r="39753" s="62" customFormat="1" x14ac:dyDescent="0.35"/>
    <row r="39754" s="62" customFormat="1" x14ac:dyDescent="0.35"/>
    <row r="39755" s="62" customFormat="1" x14ac:dyDescent="0.35"/>
    <row r="39756" s="62" customFormat="1" x14ac:dyDescent="0.35"/>
    <row r="39757" s="62" customFormat="1" x14ac:dyDescent="0.35"/>
    <row r="39758" s="62" customFormat="1" x14ac:dyDescent="0.35"/>
    <row r="39759" s="62" customFormat="1" x14ac:dyDescent="0.35"/>
    <row r="39760" s="62" customFormat="1" x14ac:dyDescent="0.35"/>
    <row r="39761" s="62" customFormat="1" x14ac:dyDescent="0.35"/>
    <row r="39762" s="62" customFormat="1" x14ac:dyDescent="0.35"/>
    <row r="39763" s="62" customFormat="1" x14ac:dyDescent="0.35"/>
    <row r="39764" s="62" customFormat="1" x14ac:dyDescent="0.35"/>
    <row r="39765" s="62" customFormat="1" x14ac:dyDescent="0.35"/>
    <row r="39766" s="62" customFormat="1" x14ac:dyDescent="0.35"/>
    <row r="39767" s="62" customFormat="1" x14ac:dyDescent="0.35"/>
    <row r="39768" s="62" customFormat="1" x14ac:dyDescent="0.35"/>
    <row r="39769" s="62" customFormat="1" x14ac:dyDescent="0.35"/>
    <row r="39770" s="62" customFormat="1" x14ac:dyDescent="0.35"/>
    <row r="39771" s="62" customFormat="1" x14ac:dyDescent="0.35"/>
    <row r="39772" s="62" customFormat="1" x14ac:dyDescent="0.35"/>
    <row r="39773" s="62" customFormat="1" x14ac:dyDescent="0.35"/>
    <row r="39774" s="62" customFormat="1" x14ac:dyDescent="0.35"/>
    <row r="39775" s="62" customFormat="1" x14ac:dyDescent="0.35"/>
    <row r="39776" s="62" customFormat="1" x14ac:dyDescent="0.35"/>
    <row r="39777" s="62" customFormat="1" x14ac:dyDescent="0.35"/>
    <row r="39778" s="62" customFormat="1" x14ac:dyDescent="0.35"/>
    <row r="39779" s="62" customFormat="1" x14ac:dyDescent="0.35"/>
    <row r="39780" s="62" customFormat="1" x14ac:dyDescent="0.35"/>
    <row r="39781" s="62" customFormat="1" x14ac:dyDescent="0.35"/>
    <row r="39782" s="62" customFormat="1" x14ac:dyDescent="0.35"/>
    <row r="39783" s="62" customFormat="1" x14ac:dyDescent="0.35"/>
    <row r="39784" s="62" customFormat="1" x14ac:dyDescent="0.35"/>
    <row r="39785" s="62" customFormat="1" x14ac:dyDescent="0.35"/>
    <row r="39786" s="62" customFormat="1" x14ac:dyDescent="0.35"/>
    <row r="39787" s="62" customFormat="1" x14ac:dyDescent="0.35"/>
    <row r="39788" s="62" customFormat="1" x14ac:dyDescent="0.35"/>
    <row r="39789" s="62" customFormat="1" x14ac:dyDescent="0.35"/>
    <row r="39790" s="62" customFormat="1" x14ac:dyDescent="0.35"/>
    <row r="39791" s="62" customFormat="1" x14ac:dyDescent="0.35"/>
    <row r="39792" s="62" customFormat="1" x14ac:dyDescent="0.35"/>
    <row r="39793" s="62" customFormat="1" x14ac:dyDescent="0.35"/>
    <row r="39794" s="62" customFormat="1" x14ac:dyDescent="0.35"/>
    <row r="39795" s="62" customFormat="1" x14ac:dyDescent="0.35"/>
    <row r="39796" s="62" customFormat="1" x14ac:dyDescent="0.35"/>
    <row r="39797" s="62" customFormat="1" x14ac:dyDescent="0.35"/>
    <row r="39798" s="62" customFormat="1" x14ac:dyDescent="0.35"/>
    <row r="39799" s="62" customFormat="1" x14ac:dyDescent="0.35"/>
    <row r="39800" s="62" customFormat="1" x14ac:dyDescent="0.35"/>
    <row r="39801" s="62" customFormat="1" x14ac:dyDescent="0.35"/>
    <row r="39802" s="62" customFormat="1" x14ac:dyDescent="0.35"/>
    <row r="39803" s="62" customFormat="1" x14ac:dyDescent="0.35"/>
    <row r="39804" s="62" customFormat="1" x14ac:dyDescent="0.35"/>
    <row r="39805" s="62" customFormat="1" x14ac:dyDescent="0.35"/>
    <row r="39806" s="62" customFormat="1" x14ac:dyDescent="0.35"/>
    <row r="39807" s="62" customFormat="1" x14ac:dyDescent="0.35"/>
    <row r="39808" s="62" customFormat="1" x14ac:dyDescent="0.35"/>
    <row r="39809" s="62" customFormat="1" x14ac:dyDescent="0.35"/>
    <row r="39810" s="62" customFormat="1" x14ac:dyDescent="0.35"/>
    <row r="39811" s="62" customFormat="1" x14ac:dyDescent="0.35"/>
    <row r="39812" s="62" customFormat="1" x14ac:dyDescent="0.35"/>
    <row r="39813" s="62" customFormat="1" x14ac:dyDescent="0.35"/>
    <row r="39814" s="62" customFormat="1" x14ac:dyDescent="0.35"/>
    <row r="39815" s="62" customFormat="1" x14ac:dyDescent="0.35"/>
    <row r="39816" s="62" customFormat="1" x14ac:dyDescent="0.35"/>
    <row r="39817" s="62" customFormat="1" x14ac:dyDescent="0.35"/>
    <row r="39818" s="62" customFormat="1" x14ac:dyDescent="0.35"/>
    <row r="39819" s="62" customFormat="1" x14ac:dyDescent="0.35"/>
    <row r="39820" s="62" customFormat="1" x14ac:dyDescent="0.35"/>
    <row r="39821" s="62" customFormat="1" x14ac:dyDescent="0.35"/>
    <row r="39822" s="62" customFormat="1" x14ac:dyDescent="0.35"/>
    <row r="39823" s="62" customFormat="1" x14ac:dyDescent="0.35"/>
    <row r="39824" s="62" customFormat="1" x14ac:dyDescent="0.35"/>
    <row r="39825" s="62" customFormat="1" x14ac:dyDescent="0.35"/>
    <row r="39826" s="62" customFormat="1" x14ac:dyDescent="0.35"/>
    <row r="39827" s="62" customFormat="1" x14ac:dyDescent="0.35"/>
    <row r="39828" s="62" customFormat="1" x14ac:dyDescent="0.35"/>
    <row r="39829" s="62" customFormat="1" x14ac:dyDescent="0.35"/>
    <row r="39830" s="62" customFormat="1" x14ac:dyDescent="0.35"/>
    <row r="39831" s="62" customFormat="1" x14ac:dyDescent="0.35"/>
    <row r="39832" s="62" customFormat="1" x14ac:dyDescent="0.35"/>
    <row r="39833" s="62" customFormat="1" x14ac:dyDescent="0.35"/>
    <row r="39834" s="62" customFormat="1" x14ac:dyDescent="0.35"/>
    <row r="39835" s="62" customFormat="1" x14ac:dyDescent="0.35"/>
    <row r="39836" s="62" customFormat="1" x14ac:dyDescent="0.35"/>
    <row r="39837" s="62" customFormat="1" x14ac:dyDescent="0.35"/>
    <row r="39838" s="62" customFormat="1" x14ac:dyDescent="0.35"/>
    <row r="39839" s="62" customFormat="1" x14ac:dyDescent="0.35"/>
    <row r="39840" s="62" customFormat="1" x14ac:dyDescent="0.35"/>
    <row r="39841" s="62" customFormat="1" x14ac:dyDescent="0.35"/>
    <row r="39842" s="62" customFormat="1" x14ac:dyDescent="0.35"/>
    <row r="39843" s="62" customFormat="1" x14ac:dyDescent="0.35"/>
    <row r="39844" s="62" customFormat="1" x14ac:dyDescent="0.35"/>
    <row r="39845" s="62" customFormat="1" x14ac:dyDescent="0.35"/>
    <row r="39846" s="62" customFormat="1" x14ac:dyDescent="0.35"/>
    <row r="39847" s="62" customFormat="1" x14ac:dyDescent="0.35"/>
    <row r="39848" s="62" customFormat="1" x14ac:dyDescent="0.35"/>
    <row r="39849" s="62" customFormat="1" x14ac:dyDescent="0.35"/>
    <row r="39850" s="62" customFormat="1" x14ac:dyDescent="0.35"/>
    <row r="39851" s="62" customFormat="1" x14ac:dyDescent="0.35"/>
    <row r="39852" s="62" customFormat="1" x14ac:dyDescent="0.35"/>
    <row r="39853" s="62" customFormat="1" x14ac:dyDescent="0.35"/>
    <row r="39854" s="62" customFormat="1" x14ac:dyDescent="0.35"/>
    <row r="39855" s="62" customFormat="1" x14ac:dyDescent="0.35"/>
    <row r="39856" s="62" customFormat="1" x14ac:dyDescent="0.35"/>
    <row r="39857" s="62" customFormat="1" x14ac:dyDescent="0.35"/>
    <row r="39858" s="62" customFormat="1" x14ac:dyDescent="0.35"/>
    <row r="39859" s="62" customFormat="1" x14ac:dyDescent="0.35"/>
    <row r="39860" s="62" customFormat="1" x14ac:dyDescent="0.35"/>
    <row r="39861" s="62" customFormat="1" x14ac:dyDescent="0.35"/>
    <row r="39862" s="62" customFormat="1" x14ac:dyDescent="0.35"/>
    <row r="39863" s="62" customFormat="1" x14ac:dyDescent="0.35"/>
    <row r="39864" s="62" customFormat="1" x14ac:dyDescent="0.35"/>
    <row r="39865" s="62" customFormat="1" x14ac:dyDescent="0.35"/>
    <row r="39866" s="62" customFormat="1" x14ac:dyDescent="0.35"/>
    <row r="39867" s="62" customFormat="1" x14ac:dyDescent="0.35"/>
    <row r="39868" s="62" customFormat="1" x14ac:dyDescent="0.35"/>
    <row r="39869" s="62" customFormat="1" x14ac:dyDescent="0.35"/>
    <row r="39870" s="62" customFormat="1" x14ac:dyDescent="0.35"/>
    <row r="39871" s="62" customFormat="1" x14ac:dyDescent="0.35"/>
    <row r="39872" s="62" customFormat="1" x14ac:dyDescent="0.35"/>
    <row r="39873" s="62" customFormat="1" x14ac:dyDescent="0.35"/>
    <row r="39874" s="62" customFormat="1" x14ac:dyDescent="0.35"/>
    <row r="39875" s="62" customFormat="1" x14ac:dyDescent="0.35"/>
    <row r="39876" s="62" customFormat="1" x14ac:dyDescent="0.35"/>
    <row r="39877" s="62" customFormat="1" x14ac:dyDescent="0.35"/>
    <row r="39878" s="62" customFormat="1" x14ac:dyDescent="0.35"/>
    <row r="39879" s="62" customFormat="1" x14ac:dyDescent="0.35"/>
    <row r="39880" s="62" customFormat="1" x14ac:dyDescent="0.35"/>
    <row r="39881" s="62" customFormat="1" x14ac:dyDescent="0.35"/>
    <row r="39882" s="62" customFormat="1" x14ac:dyDescent="0.35"/>
    <row r="39883" s="62" customFormat="1" x14ac:dyDescent="0.35"/>
    <row r="39884" s="62" customFormat="1" x14ac:dyDescent="0.35"/>
    <row r="39885" s="62" customFormat="1" x14ac:dyDescent="0.35"/>
    <row r="39886" s="62" customFormat="1" x14ac:dyDescent="0.35"/>
    <row r="39887" s="62" customFormat="1" x14ac:dyDescent="0.35"/>
    <row r="39888" s="62" customFormat="1" x14ac:dyDescent="0.35"/>
    <row r="39889" s="62" customFormat="1" x14ac:dyDescent="0.35"/>
    <row r="39890" s="62" customFormat="1" x14ac:dyDescent="0.35"/>
    <row r="39891" s="62" customFormat="1" x14ac:dyDescent="0.35"/>
    <row r="39892" s="62" customFormat="1" x14ac:dyDescent="0.35"/>
    <row r="39893" s="62" customFormat="1" x14ac:dyDescent="0.35"/>
    <row r="39894" s="62" customFormat="1" x14ac:dyDescent="0.35"/>
    <row r="39895" s="62" customFormat="1" x14ac:dyDescent="0.35"/>
    <row r="39896" s="62" customFormat="1" x14ac:dyDescent="0.35"/>
    <row r="39897" s="62" customFormat="1" x14ac:dyDescent="0.35"/>
    <row r="39898" s="62" customFormat="1" x14ac:dyDescent="0.35"/>
    <row r="39899" s="62" customFormat="1" x14ac:dyDescent="0.35"/>
    <row r="39900" s="62" customFormat="1" x14ac:dyDescent="0.35"/>
    <row r="39901" s="62" customFormat="1" x14ac:dyDescent="0.35"/>
    <row r="39902" s="62" customFormat="1" x14ac:dyDescent="0.35"/>
    <row r="39903" s="62" customFormat="1" x14ac:dyDescent="0.35"/>
    <row r="39904" s="62" customFormat="1" x14ac:dyDescent="0.35"/>
    <row r="39905" s="62" customFormat="1" x14ac:dyDescent="0.35"/>
    <row r="39906" s="62" customFormat="1" x14ac:dyDescent="0.35"/>
    <row r="39907" s="62" customFormat="1" x14ac:dyDescent="0.35"/>
    <row r="39908" s="62" customFormat="1" x14ac:dyDescent="0.35"/>
    <row r="39909" s="62" customFormat="1" x14ac:dyDescent="0.35"/>
    <row r="39910" s="62" customFormat="1" x14ac:dyDescent="0.35"/>
    <row r="39911" s="62" customFormat="1" x14ac:dyDescent="0.35"/>
    <row r="39912" s="62" customFormat="1" x14ac:dyDescent="0.35"/>
    <row r="39913" s="62" customFormat="1" x14ac:dyDescent="0.35"/>
    <row r="39914" s="62" customFormat="1" x14ac:dyDescent="0.35"/>
    <row r="39915" s="62" customFormat="1" x14ac:dyDescent="0.35"/>
    <row r="39916" s="62" customFormat="1" x14ac:dyDescent="0.35"/>
    <row r="39917" s="62" customFormat="1" x14ac:dyDescent="0.35"/>
    <row r="39918" s="62" customFormat="1" x14ac:dyDescent="0.35"/>
    <row r="39919" s="62" customFormat="1" x14ac:dyDescent="0.35"/>
    <row r="39920" s="62" customFormat="1" x14ac:dyDescent="0.35"/>
    <row r="39921" s="62" customFormat="1" x14ac:dyDescent="0.35"/>
    <row r="39922" s="62" customFormat="1" x14ac:dyDescent="0.35"/>
    <row r="39923" s="62" customFormat="1" x14ac:dyDescent="0.35"/>
    <row r="39924" s="62" customFormat="1" x14ac:dyDescent="0.35"/>
    <row r="39925" s="62" customFormat="1" x14ac:dyDescent="0.35"/>
    <row r="39926" s="62" customFormat="1" x14ac:dyDescent="0.35"/>
    <row r="39927" s="62" customFormat="1" x14ac:dyDescent="0.35"/>
    <row r="39928" s="62" customFormat="1" x14ac:dyDescent="0.35"/>
    <row r="39929" s="62" customFormat="1" x14ac:dyDescent="0.35"/>
    <row r="39930" s="62" customFormat="1" x14ac:dyDescent="0.35"/>
    <row r="39931" s="62" customFormat="1" x14ac:dyDescent="0.35"/>
    <row r="39932" s="62" customFormat="1" x14ac:dyDescent="0.35"/>
    <row r="39933" s="62" customFormat="1" x14ac:dyDescent="0.35"/>
    <row r="39934" s="62" customFormat="1" x14ac:dyDescent="0.35"/>
    <row r="39935" s="62" customFormat="1" x14ac:dyDescent="0.35"/>
    <row r="39936" s="62" customFormat="1" x14ac:dyDescent="0.35"/>
    <row r="39937" s="62" customFormat="1" x14ac:dyDescent="0.35"/>
    <row r="39938" s="62" customFormat="1" x14ac:dyDescent="0.35"/>
    <row r="39939" s="62" customFormat="1" x14ac:dyDescent="0.35"/>
    <row r="39940" s="62" customFormat="1" x14ac:dyDescent="0.35"/>
    <row r="39941" s="62" customFormat="1" x14ac:dyDescent="0.35"/>
    <row r="39942" s="62" customFormat="1" x14ac:dyDescent="0.35"/>
    <row r="39943" s="62" customFormat="1" x14ac:dyDescent="0.35"/>
    <row r="39944" s="62" customFormat="1" x14ac:dyDescent="0.35"/>
    <row r="39945" s="62" customFormat="1" x14ac:dyDescent="0.35"/>
    <row r="39946" s="62" customFormat="1" x14ac:dyDescent="0.35"/>
    <row r="39947" s="62" customFormat="1" x14ac:dyDescent="0.35"/>
    <row r="39948" s="62" customFormat="1" x14ac:dyDescent="0.35"/>
    <row r="39949" s="62" customFormat="1" x14ac:dyDescent="0.35"/>
    <row r="39950" s="62" customFormat="1" x14ac:dyDescent="0.35"/>
    <row r="39951" s="62" customFormat="1" x14ac:dyDescent="0.35"/>
    <row r="39952" s="62" customFormat="1" x14ac:dyDescent="0.35"/>
    <row r="39953" s="62" customFormat="1" x14ac:dyDescent="0.35"/>
    <row r="39954" s="62" customFormat="1" x14ac:dyDescent="0.35"/>
    <row r="39955" s="62" customFormat="1" x14ac:dyDescent="0.35"/>
    <row r="39956" s="62" customFormat="1" x14ac:dyDescent="0.35"/>
    <row r="39957" s="62" customFormat="1" x14ac:dyDescent="0.35"/>
    <row r="39958" s="62" customFormat="1" x14ac:dyDescent="0.35"/>
    <row r="39959" s="62" customFormat="1" x14ac:dyDescent="0.35"/>
    <row r="39960" s="62" customFormat="1" x14ac:dyDescent="0.35"/>
    <row r="39961" s="62" customFormat="1" x14ac:dyDescent="0.35"/>
    <row r="39962" s="62" customFormat="1" x14ac:dyDescent="0.35"/>
    <row r="39963" s="62" customFormat="1" x14ac:dyDescent="0.35"/>
    <row r="39964" s="62" customFormat="1" x14ac:dyDescent="0.35"/>
    <row r="39965" s="62" customFormat="1" x14ac:dyDescent="0.35"/>
    <row r="39966" s="62" customFormat="1" x14ac:dyDescent="0.35"/>
    <row r="39967" s="62" customFormat="1" x14ac:dyDescent="0.35"/>
    <row r="39968" s="62" customFormat="1" x14ac:dyDescent="0.35"/>
    <row r="39969" s="62" customFormat="1" x14ac:dyDescent="0.35"/>
    <row r="39970" s="62" customFormat="1" x14ac:dyDescent="0.35"/>
    <row r="39971" s="62" customFormat="1" x14ac:dyDescent="0.35"/>
    <row r="39972" s="62" customFormat="1" x14ac:dyDescent="0.35"/>
    <row r="39973" s="62" customFormat="1" x14ac:dyDescent="0.35"/>
    <row r="39974" s="62" customFormat="1" x14ac:dyDescent="0.35"/>
    <row r="39975" s="62" customFormat="1" x14ac:dyDescent="0.35"/>
    <row r="39976" s="62" customFormat="1" x14ac:dyDescent="0.35"/>
    <row r="39977" s="62" customFormat="1" x14ac:dyDescent="0.35"/>
    <row r="39978" s="62" customFormat="1" x14ac:dyDescent="0.35"/>
    <row r="39979" s="62" customFormat="1" x14ac:dyDescent="0.35"/>
    <row r="39980" s="62" customFormat="1" x14ac:dyDescent="0.35"/>
    <row r="39981" s="62" customFormat="1" x14ac:dyDescent="0.35"/>
    <row r="39982" s="62" customFormat="1" x14ac:dyDescent="0.35"/>
    <row r="39983" s="62" customFormat="1" x14ac:dyDescent="0.35"/>
    <row r="39984" s="62" customFormat="1" x14ac:dyDescent="0.35"/>
    <row r="39985" s="62" customFormat="1" x14ac:dyDescent="0.35"/>
    <row r="39986" s="62" customFormat="1" x14ac:dyDescent="0.35"/>
    <row r="39987" s="62" customFormat="1" x14ac:dyDescent="0.35"/>
    <row r="39988" s="62" customFormat="1" x14ac:dyDescent="0.35"/>
    <row r="39989" s="62" customFormat="1" x14ac:dyDescent="0.35"/>
    <row r="39990" s="62" customFormat="1" x14ac:dyDescent="0.35"/>
    <row r="39991" s="62" customFormat="1" x14ac:dyDescent="0.35"/>
    <row r="39992" s="62" customFormat="1" x14ac:dyDescent="0.35"/>
    <row r="39993" s="62" customFormat="1" x14ac:dyDescent="0.35"/>
    <row r="39994" s="62" customFormat="1" x14ac:dyDescent="0.35"/>
    <row r="39995" s="62" customFormat="1" x14ac:dyDescent="0.35"/>
    <row r="39996" s="62" customFormat="1" x14ac:dyDescent="0.35"/>
    <row r="39997" s="62" customFormat="1" x14ac:dyDescent="0.35"/>
    <row r="39998" s="62" customFormat="1" x14ac:dyDescent="0.35"/>
    <row r="39999" s="62" customFormat="1" x14ac:dyDescent="0.35"/>
    <row r="40000" s="62" customFormat="1" x14ac:dyDescent="0.35"/>
    <row r="40001" s="62" customFormat="1" x14ac:dyDescent="0.35"/>
    <row r="40002" s="62" customFormat="1" x14ac:dyDescent="0.35"/>
    <row r="40003" s="62" customFormat="1" x14ac:dyDescent="0.35"/>
    <row r="40004" s="62" customFormat="1" x14ac:dyDescent="0.35"/>
    <row r="40005" s="62" customFormat="1" x14ac:dyDescent="0.35"/>
    <row r="40006" s="62" customFormat="1" x14ac:dyDescent="0.35"/>
    <row r="40007" s="62" customFormat="1" x14ac:dyDescent="0.35"/>
    <row r="40008" s="62" customFormat="1" x14ac:dyDescent="0.35"/>
    <row r="40009" s="62" customFormat="1" x14ac:dyDescent="0.35"/>
    <row r="40010" s="62" customFormat="1" x14ac:dyDescent="0.35"/>
    <row r="40011" s="62" customFormat="1" x14ac:dyDescent="0.35"/>
    <row r="40012" s="62" customFormat="1" x14ac:dyDescent="0.35"/>
    <row r="40013" s="62" customFormat="1" x14ac:dyDescent="0.35"/>
    <row r="40014" s="62" customFormat="1" x14ac:dyDescent="0.35"/>
    <row r="40015" s="62" customFormat="1" x14ac:dyDescent="0.35"/>
    <row r="40016" s="62" customFormat="1" x14ac:dyDescent="0.35"/>
    <row r="40017" s="62" customFormat="1" x14ac:dyDescent="0.35"/>
    <row r="40018" s="62" customFormat="1" x14ac:dyDescent="0.35"/>
    <row r="40019" s="62" customFormat="1" x14ac:dyDescent="0.35"/>
    <row r="40020" s="62" customFormat="1" x14ac:dyDescent="0.35"/>
    <row r="40021" s="62" customFormat="1" x14ac:dyDescent="0.35"/>
    <row r="40022" s="62" customFormat="1" x14ac:dyDescent="0.35"/>
    <row r="40023" s="62" customFormat="1" x14ac:dyDescent="0.35"/>
    <row r="40024" s="62" customFormat="1" x14ac:dyDescent="0.35"/>
    <row r="40025" s="62" customFormat="1" x14ac:dyDescent="0.35"/>
    <row r="40026" s="62" customFormat="1" x14ac:dyDescent="0.35"/>
    <row r="40027" s="62" customFormat="1" x14ac:dyDescent="0.35"/>
    <row r="40028" s="62" customFormat="1" x14ac:dyDescent="0.35"/>
    <row r="40029" s="62" customFormat="1" x14ac:dyDescent="0.35"/>
    <row r="40030" s="62" customFormat="1" x14ac:dyDescent="0.35"/>
    <row r="40031" s="62" customFormat="1" x14ac:dyDescent="0.35"/>
    <row r="40032" s="62" customFormat="1" x14ac:dyDescent="0.35"/>
    <row r="40033" s="62" customFormat="1" x14ac:dyDescent="0.35"/>
    <row r="40034" s="62" customFormat="1" x14ac:dyDescent="0.35"/>
    <row r="40035" s="62" customFormat="1" x14ac:dyDescent="0.35"/>
    <row r="40036" s="62" customFormat="1" x14ac:dyDescent="0.35"/>
    <row r="40037" s="62" customFormat="1" x14ac:dyDescent="0.35"/>
    <row r="40038" s="62" customFormat="1" x14ac:dyDescent="0.35"/>
    <row r="40039" s="62" customFormat="1" x14ac:dyDescent="0.35"/>
    <row r="40040" s="62" customFormat="1" x14ac:dyDescent="0.35"/>
    <row r="40041" s="62" customFormat="1" x14ac:dyDescent="0.35"/>
    <row r="40042" s="62" customFormat="1" x14ac:dyDescent="0.35"/>
    <row r="40043" s="62" customFormat="1" x14ac:dyDescent="0.35"/>
    <row r="40044" s="62" customFormat="1" x14ac:dyDescent="0.35"/>
    <row r="40045" s="62" customFormat="1" x14ac:dyDescent="0.35"/>
    <row r="40046" s="62" customFormat="1" x14ac:dyDescent="0.35"/>
    <row r="40047" s="62" customFormat="1" x14ac:dyDescent="0.35"/>
    <row r="40048" s="62" customFormat="1" x14ac:dyDescent="0.35"/>
    <row r="40049" s="62" customFormat="1" x14ac:dyDescent="0.35"/>
    <row r="40050" s="62" customFormat="1" x14ac:dyDescent="0.35"/>
    <row r="40051" s="62" customFormat="1" x14ac:dyDescent="0.35"/>
    <row r="40052" s="62" customFormat="1" x14ac:dyDescent="0.35"/>
    <row r="40053" s="62" customFormat="1" x14ac:dyDescent="0.35"/>
    <row r="40054" s="62" customFormat="1" x14ac:dyDescent="0.35"/>
    <row r="40055" s="62" customFormat="1" x14ac:dyDescent="0.35"/>
    <row r="40056" s="62" customFormat="1" x14ac:dyDescent="0.35"/>
    <row r="40057" s="62" customFormat="1" x14ac:dyDescent="0.35"/>
    <row r="40058" s="62" customFormat="1" x14ac:dyDescent="0.35"/>
    <row r="40059" s="62" customFormat="1" x14ac:dyDescent="0.35"/>
    <row r="40060" s="62" customFormat="1" x14ac:dyDescent="0.35"/>
    <row r="40061" s="62" customFormat="1" x14ac:dyDescent="0.35"/>
    <row r="40062" s="62" customFormat="1" x14ac:dyDescent="0.35"/>
    <row r="40063" s="62" customFormat="1" x14ac:dyDescent="0.35"/>
    <row r="40064" s="62" customFormat="1" x14ac:dyDescent="0.35"/>
    <row r="40065" s="62" customFormat="1" x14ac:dyDescent="0.35"/>
    <row r="40066" s="62" customFormat="1" x14ac:dyDescent="0.35"/>
    <row r="40067" s="62" customFormat="1" x14ac:dyDescent="0.35"/>
    <row r="40068" s="62" customFormat="1" x14ac:dyDescent="0.35"/>
    <row r="40069" s="62" customFormat="1" x14ac:dyDescent="0.35"/>
    <row r="40070" s="62" customFormat="1" x14ac:dyDescent="0.35"/>
    <row r="40071" s="62" customFormat="1" x14ac:dyDescent="0.35"/>
    <row r="40072" s="62" customFormat="1" x14ac:dyDescent="0.35"/>
    <row r="40073" s="62" customFormat="1" x14ac:dyDescent="0.35"/>
    <row r="40074" s="62" customFormat="1" x14ac:dyDescent="0.35"/>
    <row r="40075" s="62" customFormat="1" x14ac:dyDescent="0.35"/>
    <row r="40076" s="62" customFormat="1" x14ac:dyDescent="0.35"/>
    <row r="40077" s="62" customFormat="1" x14ac:dyDescent="0.35"/>
    <row r="40078" s="62" customFormat="1" x14ac:dyDescent="0.35"/>
    <row r="40079" s="62" customFormat="1" x14ac:dyDescent="0.35"/>
    <row r="40080" s="62" customFormat="1" x14ac:dyDescent="0.35"/>
    <row r="40081" s="62" customFormat="1" x14ac:dyDescent="0.35"/>
    <row r="40082" s="62" customFormat="1" x14ac:dyDescent="0.35"/>
    <row r="40083" s="62" customFormat="1" x14ac:dyDescent="0.35"/>
    <row r="40084" s="62" customFormat="1" x14ac:dyDescent="0.35"/>
    <row r="40085" s="62" customFormat="1" x14ac:dyDescent="0.35"/>
    <row r="40086" s="62" customFormat="1" x14ac:dyDescent="0.35"/>
    <row r="40087" s="62" customFormat="1" x14ac:dyDescent="0.35"/>
    <row r="40088" s="62" customFormat="1" x14ac:dyDescent="0.35"/>
    <row r="40089" s="62" customFormat="1" x14ac:dyDescent="0.35"/>
    <row r="40090" s="62" customFormat="1" x14ac:dyDescent="0.35"/>
    <row r="40091" s="62" customFormat="1" x14ac:dyDescent="0.35"/>
    <row r="40092" s="62" customFormat="1" x14ac:dyDescent="0.35"/>
    <row r="40093" s="62" customFormat="1" x14ac:dyDescent="0.35"/>
    <row r="40094" s="62" customFormat="1" x14ac:dyDescent="0.35"/>
    <row r="40095" s="62" customFormat="1" x14ac:dyDescent="0.35"/>
    <row r="40096" s="62" customFormat="1" x14ac:dyDescent="0.35"/>
    <row r="40097" s="62" customFormat="1" x14ac:dyDescent="0.35"/>
    <row r="40098" s="62" customFormat="1" x14ac:dyDescent="0.35"/>
    <row r="40099" s="62" customFormat="1" x14ac:dyDescent="0.35"/>
    <row r="40100" s="62" customFormat="1" x14ac:dyDescent="0.35"/>
    <row r="40101" s="62" customFormat="1" x14ac:dyDescent="0.35"/>
    <row r="40102" s="62" customFormat="1" x14ac:dyDescent="0.35"/>
    <row r="40103" s="62" customFormat="1" x14ac:dyDescent="0.35"/>
    <row r="40104" s="62" customFormat="1" x14ac:dyDescent="0.35"/>
    <row r="40105" s="62" customFormat="1" x14ac:dyDescent="0.35"/>
    <row r="40106" s="62" customFormat="1" x14ac:dyDescent="0.35"/>
    <row r="40107" s="62" customFormat="1" x14ac:dyDescent="0.35"/>
    <row r="40108" s="62" customFormat="1" x14ac:dyDescent="0.35"/>
    <row r="40109" s="62" customFormat="1" x14ac:dyDescent="0.35"/>
    <row r="40110" s="62" customFormat="1" x14ac:dyDescent="0.35"/>
    <row r="40111" s="62" customFormat="1" x14ac:dyDescent="0.35"/>
    <row r="40112" s="62" customFormat="1" x14ac:dyDescent="0.35"/>
    <row r="40113" s="62" customFormat="1" x14ac:dyDescent="0.35"/>
    <row r="40114" s="62" customFormat="1" x14ac:dyDescent="0.35"/>
    <row r="40115" s="62" customFormat="1" x14ac:dyDescent="0.35"/>
    <row r="40116" s="62" customFormat="1" x14ac:dyDescent="0.35"/>
    <row r="40117" s="62" customFormat="1" x14ac:dyDescent="0.35"/>
    <row r="40118" s="62" customFormat="1" x14ac:dyDescent="0.35"/>
    <row r="40119" s="62" customFormat="1" x14ac:dyDescent="0.35"/>
    <row r="40120" s="62" customFormat="1" x14ac:dyDescent="0.35"/>
    <row r="40121" s="62" customFormat="1" x14ac:dyDescent="0.35"/>
    <row r="40122" s="62" customFormat="1" x14ac:dyDescent="0.35"/>
    <row r="40123" s="62" customFormat="1" x14ac:dyDescent="0.35"/>
    <row r="40124" s="62" customFormat="1" x14ac:dyDescent="0.35"/>
    <row r="40125" s="62" customFormat="1" x14ac:dyDescent="0.35"/>
    <row r="40126" s="62" customFormat="1" x14ac:dyDescent="0.35"/>
    <row r="40127" s="62" customFormat="1" x14ac:dyDescent="0.35"/>
    <row r="40128" s="62" customFormat="1" x14ac:dyDescent="0.35"/>
    <row r="40129" s="62" customFormat="1" x14ac:dyDescent="0.35"/>
    <row r="40130" s="62" customFormat="1" x14ac:dyDescent="0.35"/>
    <row r="40131" s="62" customFormat="1" x14ac:dyDescent="0.35"/>
    <row r="40132" s="62" customFormat="1" x14ac:dyDescent="0.35"/>
    <row r="40133" s="62" customFormat="1" x14ac:dyDescent="0.35"/>
    <row r="40134" s="62" customFormat="1" x14ac:dyDescent="0.35"/>
    <row r="40135" s="62" customFormat="1" x14ac:dyDescent="0.35"/>
    <row r="40136" s="62" customFormat="1" x14ac:dyDescent="0.35"/>
    <row r="40137" s="62" customFormat="1" x14ac:dyDescent="0.35"/>
    <row r="40138" s="62" customFormat="1" x14ac:dyDescent="0.35"/>
    <row r="40139" s="62" customFormat="1" x14ac:dyDescent="0.35"/>
    <row r="40140" s="62" customFormat="1" x14ac:dyDescent="0.35"/>
    <row r="40141" s="62" customFormat="1" x14ac:dyDescent="0.35"/>
    <row r="40142" s="62" customFormat="1" x14ac:dyDescent="0.35"/>
    <row r="40143" s="62" customFormat="1" x14ac:dyDescent="0.35"/>
    <row r="40144" s="62" customFormat="1" x14ac:dyDescent="0.35"/>
    <row r="40145" s="62" customFormat="1" x14ac:dyDescent="0.35"/>
    <row r="40146" s="62" customFormat="1" x14ac:dyDescent="0.35"/>
    <row r="40147" s="62" customFormat="1" x14ac:dyDescent="0.35"/>
    <row r="40148" s="62" customFormat="1" x14ac:dyDescent="0.35"/>
    <row r="40149" s="62" customFormat="1" x14ac:dyDescent="0.35"/>
    <row r="40150" s="62" customFormat="1" x14ac:dyDescent="0.35"/>
    <row r="40151" s="62" customFormat="1" x14ac:dyDescent="0.35"/>
    <row r="40152" s="62" customFormat="1" x14ac:dyDescent="0.35"/>
    <row r="40153" s="62" customFormat="1" x14ac:dyDescent="0.35"/>
    <row r="40154" s="62" customFormat="1" x14ac:dyDescent="0.35"/>
    <row r="40155" s="62" customFormat="1" x14ac:dyDescent="0.35"/>
    <row r="40156" s="62" customFormat="1" x14ac:dyDescent="0.35"/>
    <row r="40157" s="62" customFormat="1" x14ac:dyDescent="0.35"/>
    <row r="40158" s="62" customFormat="1" x14ac:dyDescent="0.35"/>
    <row r="40159" s="62" customFormat="1" x14ac:dyDescent="0.35"/>
    <row r="40160" s="62" customFormat="1" x14ac:dyDescent="0.35"/>
    <row r="40161" s="62" customFormat="1" x14ac:dyDescent="0.35"/>
    <row r="40162" s="62" customFormat="1" x14ac:dyDescent="0.35"/>
    <row r="40163" s="62" customFormat="1" x14ac:dyDescent="0.35"/>
    <row r="40164" s="62" customFormat="1" x14ac:dyDescent="0.35"/>
    <row r="40165" s="62" customFormat="1" x14ac:dyDescent="0.35"/>
    <row r="40166" s="62" customFormat="1" x14ac:dyDescent="0.35"/>
    <row r="40167" s="62" customFormat="1" x14ac:dyDescent="0.35"/>
    <row r="40168" s="62" customFormat="1" x14ac:dyDescent="0.35"/>
    <row r="40169" s="62" customFormat="1" x14ac:dyDescent="0.35"/>
    <row r="40170" s="62" customFormat="1" x14ac:dyDescent="0.35"/>
    <row r="40171" s="62" customFormat="1" x14ac:dyDescent="0.35"/>
    <row r="40172" s="62" customFormat="1" x14ac:dyDescent="0.35"/>
    <row r="40173" s="62" customFormat="1" x14ac:dyDescent="0.35"/>
    <row r="40174" s="62" customFormat="1" x14ac:dyDescent="0.35"/>
    <row r="40175" s="62" customFormat="1" x14ac:dyDescent="0.35"/>
    <row r="40176" s="62" customFormat="1" x14ac:dyDescent="0.35"/>
    <row r="40177" s="62" customFormat="1" x14ac:dyDescent="0.35"/>
    <row r="40178" s="62" customFormat="1" x14ac:dyDescent="0.35"/>
    <row r="40179" s="62" customFormat="1" x14ac:dyDescent="0.35"/>
    <row r="40180" s="62" customFormat="1" x14ac:dyDescent="0.35"/>
    <row r="40181" s="62" customFormat="1" x14ac:dyDescent="0.35"/>
    <row r="40182" s="62" customFormat="1" x14ac:dyDescent="0.35"/>
    <row r="40183" s="62" customFormat="1" x14ac:dyDescent="0.35"/>
    <row r="40184" s="62" customFormat="1" x14ac:dyDescent="0.35"/>
    <row r="40185" s="62" customFormat="1" x14ac:dyDescent="0.35"/>
    <row r="40186" s="62" customFormat="1" x14ac:dyDescent="0.35"/>
    <row r="40187" s="62" customFormat="1" x14ac:dyDescent="0.35"/>
    <row r="40188" s="62" customFormat="1" x14ac:dyDescent="0.35"/>
    <row r="40189" s="62" customFormat="1" x14ac:dyDescent="0.35"/>
    <row r="40190" s="62" customFormat="1" x14ac:dyDescent="0.35"/>
    <row r="40191" s="62" customFormat="1" x14ac:dyDescent="0.35"/>
    <row r="40192" s="62" customFormat="1" x14ac:dyDescent="0.35"/>
    <row r="40193" s="62" customFormat="1" x14ac:dyDescent="0.35"/>
    <row r="40194" s="62" customFormat="1" x14ac:dyDescent="0.35"/>
    <row r="40195" s="62" customFormat="1" x14ac:dyDescent="0.35"/>
    <row r="40196" s="62" customFormat="1" x14ac:dyDescent="0.35"/>
    <row r="40197" s="62" customFormat="1" x14ac:dyDescent="0.35"/>
    <row r="40198" s="62" customFormat="1" x14ac:dyDescent="0.35"/>
    <row r="40199" s="62" customFormat="1" x14ac:dyDescent="0.35"/>
    <row r="40200" s="62" customFormat="1" x14ac:dyDescent="0.35"/>
    <row r="40201" s="62" customFormat="1" x14ac:dyDescent="0.35"/>
    <row r="40202" s="62" customFormat="1" x14ac:dyDescent="0.35"/>
    <row r="40203" s="62" customFormat="1" x14ac:dyDescent="0.35"/>
    <row r="40204" s="62" customFormat="1" x14ac:dyDescent="0.35"/>
    <row r="40205" s="62" customFormat="1" x14ac:dyDescent="0.35"/>
    <row r="40206" s="62" customFormat="1" x14ac:dyDescent="0.35"/>
    <row r="40207" s="62" customFormat="1" x14ac:dyDescent="0.35"/>
    <row r="40208" s="62" customFormat="1" x14ac:dyDescent="0.35"/>
    <row r="40209" s="62" customFormat="1" x14ac:dyDescent="0.35"/>
    <row r="40210" s="62" customFormat="1" x14ac:dyDescent="0.35"/>
    <row r="40211" s="62" customFormat="1" x14ac:dyDescent="0.35"/>
    <row r="40212" s="62" customFormat="1" x14ac:dyDescent="0.35"/>
    <row r="40213" s="62" customFormat="1" x14ac:dyDescent="0.35"/>
    <row r="40214" s="62" customFormat="1" x14ac:dyDescent="0.35"/>
    <row r="40215" s="62" customFormat="1" x14ac:dyDescent="0.35"/>
    <row r="40216" s="62" customFormat="1" x14ac:dyDescent="0.35"/>
    <row r="40217" s="62" customFormat="1" x14ac:dyDescent="0.35"/>
    <row r="40218" s="62" customFormat="1" x14ac:dyDescent="0.35"/>
    <row r="40219" s="62" customFormat="1" x14ac:dyDescent="0.35"/>
    <row r="40220" s="62" customFormat="1" x14ac:dyDescent="0.35"/>
    <row r="40221" s="62" customFormat="1" x14ac:dyDescent="0.35"/>
    <row r="40222" s="62" customFormat="1" x14ac:dyDescent="0.35"/>
    <row r="40223" s="62" customFormat="1" x14ac:dyDescent="0.35"/>
    <row r="40224" s="62" customFormat="1" x14ac:dyDescent="0.35"/>
    <row r="40225" s="62" customFormat="1" x14ac:dyDescent="0.35"/>
    <row r="40226" s="62" customFormat="1" x14ac:dyDescent="0.35"/>
    <row r="40227" s="62" customFormat="1" x14ac:dyDescent="0.35"/>
    <row r="40228" s="62" customFormat="1" x14ac:dyDescent="0.35"/>
    <row r="40229" s="62" customFormat="1" x14ac:dyDescent="0.35"/>
    <row r="40230" s="62" customFormat="1" x14ac:dyDescent="0.35"/>
    <row r="40231" s="62" customFormat="1" x14ac:dyDescent="0.35"/>
    <row r="40232" s="62" customFormat="1" x14ac:dyDescent="0.35"/>
    <row r="40233" s="62" customFormat="1" x14ac:dyDescent="0.35"/>
    <row r="40234" s="62" customFormat="1" x14ac:dyDescent="0.35"/>
    <row r="40235" s="62" customFormat="1" x14ac:dyDescent="0.35"/>
    <row r="40236" s="62" customFormat="1" x14ac:dyDescent="0.35"/>
    <row r="40237" s="62" customFormat="1" x14ac:dyDescent="0.35"/>
    <row r="40238" s="62" customFormat="1" x14ac:dyDescent="0.35"/>
    <row r="40239" s="62" customFormat="1" x14ac:dyDescent="0.35"/>
    <row r="40240" s="62" customFormat="1" x14ac:dyDescent="0.35"/>
    <row r="40241" s="62" customFormat="1" x14ac:dyDescent="0.35"/>
    <row r="40242" s="62" customFormat="1" x14ac:dyDescent="0.35"/>
    <row r="40243" s="62" customFormat="1" x14ac:dyDescent="0.35"/>
    <row r="40244" s="62" customFormat="1" x14ac:dyDescent="0.35"/>
    <row r="40245" s="62" customFormat="1" x14ac:dyDescent="0.35"/>
    <row r="40246" s="62" customFormat="1" x14ac:dyDescent="0.35"/>
    <row r="40247" s="62" customFormat="1" x14ac:dyDescent="0.35"/>
    <row r="40248" s="62" customFormat="1" x14ac:dyDescent="0.35"/>
    <row r="40249" s="62" customFormat="1" x14ac:dyDescent="0.35"/>
    <row r="40250" s="62" customFormat="1" x14ac:dyDescent="0.35"/>
    <row r="40251" s="62" customFormat="1" x14ac:dyDescent="0.35"/>
    <row r="40252" s="62" customFormat="1" x14ac:dyDescent="0.35"/>
    <row r="40253" s="62" customFormat="1" x14ac:dyDescent="0.35"/>
    <row r="40254" s="62" customFormat="1" x14ac:dyDescent="0.35"/>
    <row r="40255" s="62" customFormat="1" x14ac:dyDescent="0.35"/>
    <row r="40256" s="62" customFormat="1" x14ac:dyDescent="0.35"/>
    <row r="40257" s="62" customFormat="1" x14ac:dyDescent="0.35"/>
    <row r="40258" s="62" customFormat="1" x14ac:dyDescent="0.35"/>
    <row r="40259" s="62" customFormat="1" x14ac:dyDescent="0.35"/>
    <row r="40260" s="62" customFormat="1" x14ac:dyDescent="0.35"/>
    <row r="40261" s="62" customFormat="1" x14ac:dyDescent="0.35"/>
    <row r="40262" s="62" customFormat="1" x14ac:dyDescent="0.35"/>
    <row r="40263" s="62" customFormat="1" x14ac:dyDescent="0.35"/>
    <row r="40264" s="62" customFormat="1" x14ac:dyDescent="0.35"/>
    <row r="40265" s="62" customFormat="1" x14ac:dyDescent="0.35"/>
    <row r="40266" s="62" customFormat="1" x14ac:dyDescent="0.35"/>
    <row r="40267" s="62" customFormat="1" x14ac:dyDescent="0.35"/>
    <row r="40268" s="62" customFormat="1" x14ac:dyDescent="0.35"/>
    <row r="40269" s="62" customFormat="1" x14ac:dyDescent="0.35"/>
    <row r="40270" s="62" customFormat="1" x14ac:dyDescent="0.35"/>
    <row r="40271" s="62" customFormat="1" x14ac:dyDescent="0.35"/>
    <row r="40272" s="62" customFormat="1" x14ac:dyDescent="0.35"/>
    <row r="40273" s="62" customFormat="1" x14ac:dyDescent="0.35"/>
    <row r="40274" s="62" customFormat="1" x14ac:dyDescent="0.35"/>
    <row r="40275" s="62" customFormat="1" x14ac:dyDescent="0.35"/>
    <row r="40276" s="62" customFormat="1" x14ac:dyDescent="0.35"/>
    <row r="40277" s="62" customFormat="1" x14ac:dyDescent="0.35"/>
    <row r="40278" s="62" customFormat="1" x14ac:dyDescent="0.35"/>
    <row r="40279" s="62" customFormat="1" x14ac:dyDescent="0.35"/>
    <row r="40280" s="62" customFormat="1" x14ac:dyDescent="0.35"/>
    <row r="40281" s="62" customFormat="1" x14ac:dyDescent="0.35"/>
    <row r="40282" s="62" customFormat="1" x14ac:dyDescent="0.35"/>
    <row r="40283" s="62" customFormat="1" x14ac:dyDescent="0.35"/>
    <row r="40284" s="62" customFormat="1" x14ac:dyDescent="0.35"/>
    <row r="40285" s="62" customFormat="1" x14ac:dyDescent="0.35"/>
    <row r="40286" s="62" customFormat="1" x14ac:dyDescent="0.35"/>
    <row r="40287" s="62" customFormat="1" x14ac:dyDescent="0.35"/>
    <row r="40288" s="62" customFormat="1" x14ac:dyDescent="0.35"/>
    <row r="40289" s="62" customFormat="1" x14ac:dyDescent="0.35"/>
    <row r="40290" s="62" customFormat="1" x14ac:dyDescent="0.35"/>
    <row r="40291" s="62" customFormat="1" x14ac:dyDescent="0.35"/>
    <row r="40292" s="62" customFormat="1" x14ac:dyDescent="0.35"/>
    <row r="40293" s="62" customFormat="1" x14ac:dyDescent="0.35"/>
    <row r="40294" s="62" customFormat="1" x14ac:dyDescent="0.35"/>
    <row r="40295" s="62" customFormat="1" x14ac:dyDescent="0.35"/>
    <row r="40296" s="62" customFormat="1" x14ac:dyDescent="0.35"/>
    <row r="40297" s="62" customFormat="1" x14ac:dyDescent="0.35"/>
    <row r="40298" s="62" customFormat="1" x14ac:dyDescent="0.35"/>
    <row r="40299" s="62" customFormat="1" x14ac:dyDescent="0.35"/>
    <row r="40300" s="62" customFormat="1" x14ac:dyDescent="0.35"/>
    <row r="40301" s="62" customFormat="1" x14ac:dyDescent="0.35"/>
    <row r="40302" s="62" customFormat="1" x14ac:dyDescent="0.35"/>
    <row r="40303" s="62" customFormat="1" x14ac:dyDescent="0.35"/>
    <row r="40304" s="62" customFormat="1" x14ac:dyDescent="0.35"/>
    <row r="40305" s="62" customFormat="1" x14ac:dyDescent="0.35"/>
    <row r="40306" s="62" customFormat="1" x14ac:dyDescent="0.35"/>
    <row r="40307" s="62" customFormat="1" x14ac:dyDescent="0.35"/>
    <row r="40308" s="62" customFormat="1" x14ac:dyDescent="0.35"/>
    <row r="40309" s="62" customFormat="1" x14ac:dyDescent="0.35"/>
    <row r="40310" s="62" customFormat="1" x14ac:dyDescent="0.35"/>
    <row r="40311" s="62" customFormat="1" x14ac:dyDescent="0.35"/>
    <row r="40312" s="62" customFormat="1" x14ac:dyDescent="0.35"/>
    <row r="40313" s="62" customFormat="1" x14ac:dyDescent="0.35"/>
    <row r="40314" s="62" customFormat="1" x14ac:dyDescent="0.35"/>
    <row r="40315" s="62" customFormat="1" x14ac:dyDescent="0.35"/>
    <row r="40316" s="62" customFormat="1" x14ac:dyDescent="0.35"/>
    <row r="40317" s="62" customFormat="1" x14ac:dyDescent="0.35"/>
    <row r="40318" s="62" customFormat="1" x14ac:dyDescent="0.35"/>
    <row r="40319" s="62" customFormat="1" x14ac:dyDescent="0.35"/>
    <row r="40320" s="62" customFormat="1" x14ac:dyDescent="0.35"/>
    <row r="40321" s="62" customFormat="1" x14ac:dyDescent="0.35"/>
    <row r="40322" s="62" customFormat="1" x14ac:dyDescent="0.35"/>
    <row r="40323" s="62" customFormat="1" x14ac:dyDescent="0.35"/>
    <row r="40324" s="62" customFormat="1" x14ac:dyDescent="0.35"/>
    <row r="40325" s="62" customFormat="1" x14ac:dyDescent="0.35"/>
    <row r="40326" s="62" customFormat="1" x14ac:dyDescent="0.35"/>
    <row r="40327" s="62" customFormat="1" x14ac:dyDescent="0.35"/>
    <row r="40328" s="62" customFormat="1" x14ac:dyDescent="0.35"/>
    <row r="40329" s="62" customFormat="1" x14ac:dyDescent="0.35"/>
    <row r="40330" s="62" customFormat="1" x14ac:dyDescent="0.35"/>
    <row r="40331" s="62" customFormat="1" x14ac:dyDescent="0.35"/>
    <row r="40332" s="62" customFormat="1" x14ac:dyDescent="0.35"/>
    <row r="40333" s="62" customFormat="1" x14ac:dyDescent="0.35"/>
    <row r="40334" s="62" customFormat="1" x14ac:dyDescent="0.35"/>
    <row r="40335" s="62" customFormat="1" x14ac:dyDescent="0.35"/>
    <row r="40336" s="62" customFormat="1" x14ac:dyDescent="0.35"/>
    <row r="40337" s="62" customFormat="1" x14ac:dyDescent="0.35"/>
    <row r="40338" s="62" customFormat="1" x14ac:dyDescent="0.35"/>
    <row r="40339" s="62" customFormat="1" x14ac:dyDescent="0.35"/>
    <row r="40340" s="62" customFormat="1" x14ac:dyDescent="0.35"/>
    <row r="40341" s="62" customFormat="1" x14ac:dyDescent="0.35"/>
    <row r="40342" s="62" customFormat="1" x14ac:dyDescent="0.35"/>
    <row r="40343" s="62" customFormat="1" x14ac:dyDescent="0.35"/>
    <row r="40344" s="62" customFormat="1" x14ac:dyDescent="0.35"/>
    <row r="40345" s="62" customFormat="1" x14ac:dyDescent="0.35"/>
    <row r="40346" s="62" customFormat="1" x14ac:dyDescent="0.35"/>
    <row r="40347" s="62" customFormat="1" x14ac:dyDescent="0.35"/>
    <row r="40348" s="62" customFormat="1" x14ac:dyDescent="0.35"/>
    <row r="40349" s="62" customFormat="1" x14ac:dyDescent="0.35"/>
    <row r="40350" s="62" customFormat="1" x14ac:dyDescent="0.35"/>
    <row r="40351" s="62" customFormat="1" x14ac:dyDescent="0.35"/>
    <row r="40352" s="62" customFormat="1" x14ac:dyDescent="0.35"/>
    <row r="40353" s="62" customFormat="1" x14ac:dyDescent="0.35"/>
    <row r="40354" s="62" customFormat="1" x14ac:dyDescent="0.35"/>
    <row r="40355" s="62" customFormat="1" x14ac:dyDescent="0.35"/>
    <row r="40356" s="62" customFormat="1" x14ac:dyDescent="0.35"/>
    <row r="40357" s="62" customFormat="1" x14ac:dyDescent="0.35"/>
    <row r="40358" s="62" customFormat="1" x14ac:dyDescent="0.35"/>
    <row r="40359" s="62" customFormat="1" x14ac:dyDescent="0.35"/>
    <row r="40360" s="62" customFormat="1" x14ac:dyDescent="0.35"/>
    <row r="40361" s="62" customFormat="1" x14ac:dyDescent="0.35"/>
    <row r="40362" s="62" customFormat="1" x14ac:dyDescent="0.35"/>
    <row r="40363" s="62" customFormat="1" x14ac:dyDescent="0.35"/>
    <row r="40364" s="62" customFormat="1" x14ac:dyDescent="0.35"/>
    <row r="40365" s="62" customFormat="1" x14ac:dyDescent="0.35"/>
    <row r="40366" s="62" customFormat="1" x14ac:dyDescent="0.35"/>
    <row r="40367" s="62" customFormat="1" x14ac:dyDescent="0.35"/>
    <row r="40368" s="62" customFormat="1" x14ac:dyDescent="0.35"/>
    <row r="40369" s="62" customFormat="1" x14ac:dyDescent="0.35"/>
    <row r="40370" s="62" customFormat="1" x14ac:dyDescent="0.35"/>
    <row r="40371" s="62" customFormat="1" x14ac:dyDescent="0.35"/>
    <row r="40372" s="62" customFormat="1" x14ac:dyDescent="0.35"/>
    <row r="40373" s="62" customFormat="1" x14ac:dyDescent="0.35"/>
    <row r="40374" s="62" customFormat="1" x14ac:dyDescent="0.35"/>
    <row r="40375" s="62" customFormat="1" x14ac:dyDescent="0.35"/>
    <row r="40376" s="62" customFormat="1" x14ac:dyDescent="0.35"/>
    <row r="40377" s="62" customFormat="1" x14ac:dyDescent="0.35"/>
    <row r="40378" s="62" customFormat="1" x14ac:dyDescent="0.35"/>
    <row r="40379" s="62" customFormat="1" x14ac:dyDescent="0.35"/>
    <row r="40380" s="62" customFormat="1" x14ac:dyDescent="0.35"/>
    <row r="40381" s="62" customFormat="1" x14ac:dyDescent="0.35"/>
    <row r="40382" s="62" customFormat="1" x14ac:dyDescent="0.35"/>
    <row r="40383" s="62" customFormat="1" x14ac:dyDescent="0.35"/>
    <row r="40384" s="62" customFormat="1" x14ac:dyDescent="0.35"/>
    <row r="40385" s="62" customFormat="1" x14ac:dyDescent="0.35"/>
    <row r="40386" s="62" customFormat="1" x14ac:dyDescent="0.35"/>
    <row r="40387" s="62" customFormat="1" x14ac:dyDescent="0.35"/>
    <row r="40388" s="62" customFormat="1" x14ac:dyDescent="0.35"/>
    <row r="40389" s="62" customFormat="1" x14ac:dyDescent="0.35"/>
    <row r="40390" s="62" customFormat="1" x14ac:dyDescent="0.35"/>
    <row r="40391" s="62" customFormat="1" x14ac:dyDescent="0.35"/>
    <row r="40392" s="62" customFormat="1" x14ac:dyDescent="0.35"/>
    <row r="40393" s="62" customFormat="1" x14ac:dyDescent="0.35"/>
    <row r="40394" s="62" customFormat="1" x14ac:dyDescent="0.35"/>
    <row r="40395" s="62" customFormat="1" x14ac:dyDescent="0.35"/>
    <row r="40396" s="62" customFormat="1" x14ac:dyDescent="0.35"/>
    <row r="40397" s="62" customFormat="1" x14ac:dyDescent="0.35"/>
    <row r="40398" s="62" customFormat="1" x14ac:dyDescent="0.35"/>
    <row r="40399" s="62" customFormat="1" x14ac:dyDescent="0.35"/>
    <row r="40400" s="62" customFormat="1" x14ac:dyDescent="0.35"/>
    <row r="40401" s="62" customFormat="1" x14ac:dyDescent="0.35"/>
    <row r="40402" s="62" customFormat="1" x14ac:dyDescent="0.35"/>
    <row r="40403" s="62" customFormat="1" x14ac:dyDescent="0.35"/>
    <row r="40404" s="62" customFormat="1" x14ac:dyDescent="0.35"/>
    <row r="40405" s="62" customFormat="1" x14ac:dyDescent="0.35"/>
    <row r="40406" s="62" customFormat="1" x14ac:dyDescent="0.35"/>
    <row r="40407" s="62" customFormat="1" x14ac:dyDescent="0.35"/>
    <row r="40408" s="62" customFormat="1" x14ac:dyDescent="0.35"/>
    <row r="40409" s="62" customFormat="1" x14ac:dyDescent="0.35"/>
    <row r="40410" s="62" customFormat="1" x14ac:dyDescent="0.35"/>
    <row r="40411" s="62" customFormat="1" x14ac:dyDescent="0.35"/>
    <row r="40412" s="62" customFormat="1" x14ac:dyDescent="0.35"/>
    <row r="40413" s="62" customFormat="1" x14ac:dyDescent="0.35"/>
    <row r="40414" s="62" customFormat="1" x14ac:dyDescent="0.35"/>
    <row r="40415" s="62" customFormat="1" x14ac:dyDescent="0.35"/>
    <row r="40416" s="62" customFormat="1" x14ac:dyDescent="0.35"/>
    <row r="40417" s="62" customFormat="1" x14ac:dyDescent="0.35"/>
    <row r="40418" s="62" customFormat="1" x14ac:dyDescent="0.35"/>
    <row r="40419" s="62" customFormat="1" x14ac:dyDescent="0.35"/>
    <row r="40420" s="62" customFormat="1" x14ac:dyDescent="0.35"/>
    <row r="40421" s="62" customFormat="1" x14ac:dyDescent="0.35"/>
    <row r="40422" s="62" customFormat="1" x14ac:dyDescent="0.35"/>
    <row r="40423" s="62" customFormat="1" x14ac:dyDescent="0.35"/>
    <row r="40424" s="62" customFormat="1" x14ac:dyDescent="0.35"/>
    <row r="40425" s="62" customFormat="1" x14ac:dyDescent="0.35"/>
    <row r="40426" s="62" customFormat="1" x14ac:dyDescent="0.35"/>
    <row r="40427" s="62" customFormat="1" x14ac:dyDescent="0.35"/>
    <row r="40428" s="62" customFormat="1" x14ac:dyDescent="0.35"/>
    <row r="40429" s="62" customFormat="1" x14ac:dyDescent="0.35"/>
    <row r="40430" s="62" customFormat="1" x14ac:dyDescent="0.35"/>
    <row r="40431" s="62" customFormat="1" x14ac:dyDescent="0.35"/>
    <row r="40432" s="62" customFormat="1" x14ac:dyDescent="0.35"/>
    <row r="40433" s="62" customFormat="1" x14ac:dyDescent="0.35"/>
    <row r="40434" s="62" customFormat="1" x14ac:dyDescent="0.35"/>
    <row r="40435" s="62" customFormat="1" x14ac:dyDescent="0.35"/>
    <row r="40436" s="62" customFormat="1" x14ac:dyDescent="0.35"/>
    <row r="40437" s="62" customFormat="1" x14ac:dyDescent="0.35"/>
    <row r="40438" s="62" customFormat="1" x14ac:dyDescent="0.35"/>
    <row r="40439" s="62" customFormat="1" x14ac:dyDescent="0.35"/>
    <row r="40440" s="62" customFormat="1" x14ac:dyDescent="0.35"/>
    <row r="40441" s="62" customFormat="1" x14ac:dyDescent="0.35"/>
    <row r="40442" s="62" customFormat="1" x14ac:dyDescent="0.35"/>
    <row r="40443" s="62" customFormat="1" x14ac:dyDescent="0.35"/>
    <row r="40444" s="62" customFormat="1" x14ac:dyDescent="0.35"/>
    <row r="40445" s="62" customFormat="1" x14ac:dyDescent="0.35"/>
    <row r="40446" s="62" customFormat="1" x14ac:dyDescent="0.35"/>
    <row r="40447" s="62" customFormat="1" x14ac:dyDescent="0.35"/>
    <row r="40448" s="62" customFormat="1" x14ac:dyDescent="0.35"/>
    <row r="40449" s="62" customFormat="1" x14ac:dyDescent="0.35"/>
    <row r="40450" s="62" customFormat="1" x14ac:dyDescent="0.35"/>
    <row r="40451" s="62" customFormat="1" x14ac:dyDescent="0.35"/>
    <row r="40452" s="62" customFormat="1" x14ac:dyDescent="0.35"/>
    <row r="40453" s="62" customFormat="1" x14ac:dyDescent="0.35"/>
    <row r="40454" s="62" customFormat="1" x14ac:dyDescent="0.35"/>
    <row r="40455" s="62" customFormat="1" x14ac:dyDescent="0.35"/>
    <row r="40456" s="62" customFormat="1" x14ac:dyDescent="0.35"/>
    <row r="40457" s="62" customFormat="1" x14ac:dyDescent="0.35"/>
    <row r="40458" s="62" customFormat="1" x14ac:dyDescent="0.35"/>
    <row r="40459" s="62" customFormat="1" x14ac:dyDescent="0.35"/>
    <row r="40460" s="62" customFormat="1" x14ac:dyDescent="0.35"/>
    <row r="40461" s="62" customFormat="1" x14ac:dyDescent="0.35"/>
    <row r="40462" s="62" customFormat="1" x14ac:dyDescent="0.35"/>
    <row r="40463" s="62" customFormat="1" x14ac:dyDescent="0.35"/>
    <row r="40464" s="62" customFormat="1" x14ac:dyDescent="0.35"/>
    <row r="40465" s="62" customFormat="1" x14ac:dyDescent="0.35"/>
    <row r="40466" s="62" customFormat="1" x14ac:dyDescent="0.35"/>
    <row r="40467" s="62" customFormat="1" x14ac:dyDescent="0.35"/>
    <row r="40468" s="62" customFormat="1" x14ac:dyDescent="0.35"/>
    <row r="40469" s="62" customFormat="1" x14ac:dyDescent="0.35"/>
    <row r="40470" s="62" customFormat="1" x14ac:dyDescent="0.35"/>
    <row r="40471" s="62" customFormat="1" x14ac:dyDescent="0.35"/>
    <row r="40472" s="62" customFormat="1" x14ac:dyDescent="0.35"/>
    <row r="40473" s="62" customFormat="1" x14ac:dyDescent="0.35"/>
    <row r="40474" s="62" customFormat="1" x14ac:dyDescent="0.35"/>
    <row r="40475" s="62" customFormat="1" x14ac:dyDescent="0.35"/>
    <row r="40476" s="62" customFormat="1" x14ac:dyDescent="0.35"/>
    <row r="40477" s="62" customFormat="1" x14ac:dyDescent="0.35"/>
    <row r="40478" s="62" customFormat="1" x14ac:dyDescent="0.35"/>
    <row r="40479" s="62" customFormat="1" x14ac:dyDescent="0.35"/>
    <row r="40480" s="62" customFormat="1" x14ac:dyDescent="0.35"/>
    <row r="40481" s="62" customFormat="1" x14ac:dyDescent="0.35"/>
    <row r="40482" s="62" customFormat="1" x14ac:dyDescent="0.35"/>
    <row r="40483" s="62" customFormat="1" x14ac:dyDescent="0.35"/>
    <row r="40484" s="62" customFormat="1" x14ac:dyDescent="0.35"/>
    <row r="40485" s="62" customFormat="1" x14ac:dyDescent="0.35"/>
    <row r="40486" s="62" customFormat="1" x14ac:dyDescent="0.35"/>
    <row r="40487" s="62" customFormat="1" x14ac:dyDescent="0.35"/>
    <row r="40488" s="62" customFormat="1" x14ac:dyDescent="0.35"/>
    <row r="40489" s="62" customFormat="1" x14ac:dyDescent="0.35"/>
    <row r="40490" s="62" customFormat="1" x14ac:dyDescent="0.35"/>
    <row r="40491" s="62" customFormat="1" x14ac:dyDescent="0.35"/>
    <row r="40492" s="62" customFormat="1" x14ac:dyDescent="0.35"/>
    <row r="40493" s="62" customFormat="1" x14ac:dyDescent="0.35"/>
    <row r="40494" s="62" customFormat="1" x14ac:dyDescent="0.35"/>
    <row r="40495" s="62" customFormat="1" x14ac:dyDescent="0.35"/>
    <row r="40496" s="62" customFormat="1" x14ac:dyDescent="0.35"/>
    <row r="40497" s="62" customFormat="1" x14ac:dyDescent="0.35"/>
    <row r="40498" s="62" customFormat="1" x14ac:dyDescent="0.35"/>
    <row r="40499" s="62" customFormat="1" x14ac:dyDescent="0.35"/>
    <row r="40500" s="62" customFormat="1" x14ac:dyDescent="0.35"/>
    <row r="40501" s="62" customFormat="1" x14ac:dyDescent="0.35"/>
    <row r="40502" s="62" customFormat="1" x14ac:dyDescent="0.35"/>
    <row r="40503" s="62" customFormat="1" x14ac:dyDescent="0.35"/>
    <row r="40504" s="62" customFormat="1" x14ac:dyDescent="0.35"/>
    <row r="40505" s="62" customFormat="1" x14ac:dyDescent="0.35"/>
    <row r="40506" s="62" customFormat="1" x14ac:dyDescent="0.35"/>
    <row r="40507" s="62" customFormat="1" x14ac:dyDescent="0.35"/>
    <row r="40508" s="62" customFormat="1" x14ac:dyDescent="0.35"/>
    <row r="40509" s="62" customFormat="1" x14ac:dyDescent="0.35"/>
    <row r="40510" s="62" customFormat="1" x14ac:dyDescent="0.35"/>
    <row r="40511" s="62" customFormat="1" x14ac:dyDescent="0.35"/>
    <row r="40512" s="62" customFormat="1" x14ac:dyDescent="0.35"/>
    <row r="40513" s="62" customFormat="1" x14ac:dyDescent="0.35"/>
    <row r="40514" s="62" customFormat="1" x14ac:dyDescent="0.35"/>
    <row r="40515" s="62" customFormat="1" x14ac:dyDescent="0.35"/>
    <row r="40516" s="62" customFormat="1" x14ac:dyDescent="0.35"/>
    <row r="40517" s="62" customFormat="1" x14ac:dyDescent="0.35"/>
    <row r="40518" s="62" customFormat="1" x14ac:dyDescent="0.35"/>
    <row r="40519" s="62" customFormat="1" x14ac:dyDescent="0.35"/>
    <row r="40520" s="62" customFormat="1" x14ac:dyDescent="0.35"/>
    <row r="40521" s="62" customFormat="1" x14ac:dyDescent="0.35"/>
    <row r="40522" s="62" customFormat="1" x14ac:dyDescent="0.35"/>
    <row r="40523" s="62" customFormat="1" x14ac:dyDescent="0.35"/>
    <row r="40524" s="62" customFormat="1" x14ac:dyDescent="0.35"/>
    <row r="40525" s="62" customFormat="1" x14ac:dyDescent="0.35"/>
    <row r="40526" s="62" customFormat="1" x14ac:dyDescent="0.35"/>
    <row r="40527" s="62" customFormat="1" x14ac:dyDescent="0.35"/>
    <row r="40528" s="62" customFormat="1" x14ac:dyDescent="0.35"/>
    <row r="40529" s="62" customFormat="1" x14ac:dyDescent="0.35"/>
    <row r="40530" s="62" customFormat="1" x14ac:dyDescent="0.35"/>
    <row r="40531" s="62" customFormat="1" x14ac:dyDescent="0.35"/>
    <row r="40532" s="62" customFormat="1" x14ac:dyDescent="0.35"/>
    <row r="40533" s="62" customFormat="1" x14ac:dyDescent="0.35"/>
    <row r="40534" s="62" customFormat="1" x14ac:dyDescent="0.35"/>
    <row r="40535" s="62" customFormat="1" x14ac:dyDescent="0.35"/>
    <row r="40536" s="62" customFormat="1" x14ac:dyDescent="0.35"/>
    <row r="40537" s="62" customFormat="1" x14ac:dyDescent="0.35"/>
    <row r="40538" s="62" customFormat="1" x14ac:dyDescent="0.35"/>
    <row r="40539" s="62" customFormat="1" x14ac:dyDescent="0.35"/>
    <row r="40540" s="62" customFormat="1" x14ac:dyDescent="0.35"/>
    <row r="40541" s="62" customFormat="1" x14ac:dyDescent="0.35"/>
    <row r="40542" s="62" customFormat="1" x14ac:dyDescent="0.35"/>
    <row r="40543" s="62" customFormat="1" x14ac:dyDescent="0.35"/>
    <row r="40544" s="62" customFormat="1" x14ac:dyDescent="0.35"/>
    <row r="40545" s="62" customFormat="1" x14ac:dyDescent="0.35"/>
    <row r="40546" s="62" customFormat="1" x14ac:dyDescent="0.35"/>
    <row r="40547" s="62" customFormat="1" x14ac:dyDescent="0.35"/>
    <row r="40548" s="62" customFormat="1" x14ac:dyDescent="0.35"/>
    <row r="40549" s="62" customFormat="1" x14ac:dyDescent="0.35"/>
    <row r="40550" s="62" customFormat="1" x14ac:dyDescent="0.35"/>
    <row r="40551" s="62" customFormat="1" x14ac:dyDescent="0.35"/>
    <row r="40552" s="62" customFormat="1" x14ac:dyDescent="0.35"/>
    <row r="40553" s="62" customFormat="1" x14ac:dyDescent="0.35"/>
    <row r="40554" s="62" customFormat="1" x14ac:dyDescent="0.35"/>
    <row r="40555" s="62" customFormat="1" x14ac:dyDescent="0.35"/>
    <row r="40556" s="62" customFormat="1" x14ac:dyDescent="0.35"/>
    <row r="40557" s="62" customFormat="1" x14ac:dyDescent="0.35"/>
    <row r="40558" s="62" customFormat="1" x14ac:dyDescent="0.35"/>
    <row r="40559" s="62" customFormat="1" x14ac:dyDescent="0.35"/>
    <row r="40560" s="62" customFormat="1" x14ac:dyDescent="0.35"/>
    <row r="40561" s="62" customFormat="1" x14ac:dyDescent="0.35"/>
    <row r="40562" s="62" customFormat="1" x14ac:dyDescent="0.35"/>
    <row r="40563" s="62" customFormat="1" x14ac:dyDescent="0.35"/>
    <row r="40564" s="62" customFormat="1" x14ac:dyDescent="0.35"/>
    <row r="40565" s="62" customFormat="1" x14ac:dyDescent="0.35"/>
    <row r="40566" s="62" customFormat="1" x14ac:dyDescent="0.35"/>
    <row r="40567" s="62" customFormat="1" x14ac:dyDescent="0.35"/>
    <row r="40568" s="62" customFormat="1" x14ac:dyDescent="0.35"/>
    <row r="40569" s="62" customFormat="1" x14ac:dyDescent="0.35"/>
    <row r="40570" s="62" customFormat="1" x14ac:dyDescent="0.35"/>
    <row r="40571" s="62" customFormat="1" x14ac:dyDescent="0.35"/>
    <row r="40572" s="62" customFormat="1" x14ac:dyDescent="0.35"/>
    <row r="40573" s="62" customFormat="1" x14ac:dyDescent="0.35"/>
    <row r="40574" s="62" customFormat="1" x14ac:dyDescent="0.35"/>
    <row r="40575" s="62" customFormat="1" x14ac:dyDescent="0.35"/>
    <row r="40576" s="62" customFormat="1" x14ac:dyDescent="0.35"/>
    <row r="40577" s="62" customFormat="1" x14ac:dyDescent="0.35"/>
    <row r="40578" s="62" customFormat="1" x14ac:dyDescent="0.35"/>
    <row r="40579" s="62" customFormat="1" x14ac:dyDescent="0.35"/>
    <row r="40580" s="62" customFormat="1" x14ac:dyDescent="0.35"/>
    <row r="40581" s="62" customFormat="1" x14ac:dyDescent="0.35"/>
    <row r="40582" s="62" customFormat="1" x14ac:dyDescent="0.35"/>
    <row r="40583" s="62" customFormat="1" x14ac:dyDescent="0.35"/>
    <row r="40584" s="62" customFormat="1" x14ac:dyDescent="0.35"/>
    <row r="40585" s="62" customFormat="1" x14ac:dyDescent="0.35"/>
    <row r="40586" s="62" customFormat="1" x14ac:dyDescent="0.35"/>
    <row r="40587" s="62" customFormat="1" x14ac:dyDescent="0.35"/>
    <row r="40588" s="62" customFormat="1" x14ac:dyDescent="0.35"/>
    <row r="40589" s="62" customFormat="1" x14ac:dyDescent="0.35"/>
    <row r="40590" s="62" customFormat="1" x14ac:dyDescent="0.35"/>
    <row r="40591" s="62" customFormat="1" x14ac:dyDescent="0.35"/>
    <row r="40592" s="62" customFormat="1" x14ac:dyDescent="0.35"/>
    <row r="40593" s="62" customFormat="1" x14ac:dyDescent="0.35"/>
    <row r="40594" s="62" customFormat="1" x14ac:dyDescent="0.35"/>
    <row r="40595" s="62" customFormat="1" x14ac:dyDescent="0.35"/>
    <row r="40596" s="62" customFormat="1" x14ac:dyDescent="0.35"/>
    <row r="40597" s="62" customFormat="1" x14ac:dyDescent="0.35"/>
    <row r="40598" s="62" customFormat="1" x14ac:dyDescent="0.35"/>
    <row r="40599" s="62" customFormat="1" x14ac:dyDescent="0.35"/>
    <row r="40600" s="62" customFormat="1" x14ac:dyDescent="0.35"/>
    <row r="40601" s="62" customFormat="1" x14ac:dyDescent="0.35"/>
    <row r="40602" s="62" customFormat="1" x14ac:dyDescent="0.35"/>
    <row r="40603" s="62" customFormat="1" x14ac:dyDescent="0.35"/>
    <row r="40604" s="62" customFormat="1" x14ac:dyDescent="0.35"/>
    <row r="40605" s="62" customFormat="1" x14ac:dyDescent="0.35"/>
    <row r="40606" s="62" customFormat="1" x14ac:dyDescent="0.35"/>
    <row r="40607" s="62" customFormat="1" x14ac:dyDescent="0.35"/>
    <row r="40608" s="62" customFormat="1" x14ac:dyDescent="0.35"/>
    <row r="40609" s="62" customFormat="1" x14ac:dyDescent="0.35"/>
    <row r="40610" s="62" customFormat="1" x14ac:dyDescent="0.35"/>
    <row r="40611" s="62" customFormat="1" x14ac:dyDescent="0.35"/>
    <row r="40612" s="62" customFormat="1" x14ac:dyDescent="0.35"/>
    <row r="40613" s="62" customFormat="1" x14ac:dyDescent="0.35"/>
    <row r="40614" s="62" customFormat="1" x14ac:dyDescent="0.35"/>
    <row r="40615" s="62" customFormat="1" x14ac:dyDescent="0.35"/>
    <row r="40616" s="62" customFormat="1" x14ac:dyDescent="0.35"/>
    <row r="40617" s="62" customFormat="1" x14ac:dyDescent="0.35"/>
    <row r="40618" s="62" customFormat="1" x14ac:dyDescent="0.35"/>
    <row r="40619" s="62" customFormat="1" x14ac:dyDescent="0.35"/>
    <row r="40620" s="62" customFormat="1" x14ac:dyDescent="0.35"/>
    <row r="40621" s="62" customFormat="1" x14ac:dyDescent="0.35"/>
    <row r="40622" s="62" customFormat="1" x14ac:dyDescent="0.35"/>
    <row r="40623" s="62" customFormat="1" x14ac:dyDescent="0.35"/>
    <row r="40624" s="62" customFormat="1" x14ac:dyDescent="0.35"/>
    <row r="40625" s="62" customFormat="1" x14ac:dyDescent="0.35"/>
    <row r="40626" s="62" customFormat="1" x14ac:dyDescent="0.35"/>
    <row r="40627" s="62" customFormat="1" x14ac:dyDescent="0.35"/>
    <row r="40628" s="62" customFormat="1" x14ac:dyDescent="0.35"/>
    <row r="40629" s="62" customFormat="1" x14ac:dyDescent="0.35"/>
    <row r="40630" s="62" customFormat="1" x14ac:dyDescent="0.35"/>
    <row r="40631" s="62" customFormat="1" x14ac:dyDescent="0.35"/>
    <row r="40632" s="62" customFormat="1" x14ac:dyDescent="0.35"/>
    <row r="40633" s="62" customFormat="1" x14ac:dyDescent="0.35"/>
    <row r="40634" s="62" customFormat="1" x14ac:dyDescent="0.35"/>
    <row r="40635" s="62" customFormat="1" x14ac:dyDescent="0.35"/>
    <row r="40636" s="62" customFormat="1" x14ac:dyDescent="0.35"/>
    <row r="40637" s="62" customFormat="1" x14ac:dyDescent="0.35"/>
    <row r="40638" s="62" customFormat="1" x14ac:dyDescent="0.35"/>
    <row r="40639" s="62" customFormat="1" x14ac:dyDescent="0.35"/>
    <row r="40640" s="62" customFormat="1" x14ac:dyDescent="0.35"/>
    <row r="40641" s="62" customFormat="1" x14ac:dyDescent="0.35"/>
    <row r="40642" s="62" customFormat="1" x14ac:dyDescent="0.35"/>
    <row r="40643" s="62" customFormat="1" x14ac:dyDescent="0.35"/>
    <row r="40644" s="62" customFormat="1" x14ac:dyDescent="0.35"/>
    <row r="40645" s="62" customFormat="1" x14ac:dyDescent="0.35"/>
    <row r="40646" s="62" customFormat="1" x14ac:dyDescent="0.35"/>
    <row r="40647" s="62" customFormat="1" x14ac:dyDescent="0.35"/>
    <row r="40648" s="62" customFormat="1" x14ac:dyDescent="0.35"/>
    <row r="40649" s="62" customFormat="1" x14ac:dyDescent="0.35"/>
    <row r="40650" s="62" customFormat="1" x14ac:dyDescent="0.35"/>
    <row r="40651" s="62" customFormat="1" x14ac:dyDescent="0.35"/>
    <row r="40652" s="62" customFormat="1" x14ac:dyDescent="0.35"/>
    <row r="40653" s="62" customFormat="1" x14ac:dyDescent="0.35"/>
    <row r="40654" s="62" customFormat="1" x14ac:dyDescent="0.35"/>
    <row r="40655" s="62" customFormat="1" x14ac:dyDescent="0.35"/>
    <row r="40656" s="62" customFormat="1" x14ac:dyDescent="0.35"/>
    <row r="40657" s="62" customFormat="1" x14ac:dyDescent="0.35"/>
    <row r="40658" s="62" customFormat="1" x14ac:dyDescent="0.35"/>
    <row r="40659" s="62" customFormat="1" x14ac:dyDescent="0.35"/>
    <row r="40660" s="62" customFormat="1" x14ac:dyDescent="0.35"/>
    <row r="40661" s="62" customFormat="1" x14ac:dyDescent="0.35"/>
    <row r="40662" s="62" customFormat="1" x14ac:dyDescent="0.35"/>
    <row r="40663" s="62" customFormat="1" x14ac:dyDescent="0.35"/>
    <row r="40664" s="62" customFormat="1" x14ac:dyDescent="0.35"/>
    <row r="40665" s="62" customFormat="1" x14ac:dyDescent="0.35"/>
    <row r="40666" s="62" customFormat="1" x14ac:dyDescent="0.35"/>
    <row r="40667" s="62" customFormat="1" x14ac:dyDescent="0.35"/>
    <row r="40668" s="62" customFormat="1" x14ac:dyDescent="0.35"/>
    <row r="40669" s="62" customFormat="1" x14ac:dyDescent="0.35"/>
    <row r="40670" s="62" customFormat="1" x14ac:dyDescent="0.35"/>
    <row r="40671" s="62" customFormat="1" x14ac:dyDescent="0.35"/>
    <row r="40672" s="62" customFormat="1" x14ac:dyDescent="0.35"/>
    <row r="40673" s="62" customFormat="1" x14ac:dyDescent="0.35"/>
    <row r="40674" s="62" customFormat="1" x14ac:dyDescent="0.35"/>
    <row r="40675" s="62" customFormat="1" x14ac:dyDescent="0.35"/>
    <row r="40676" s="62" customFormat="1" x14ac:dyDescent="0.35"/>
    <row r="40677" s="62" customFormat="1" x14ac:dyDescent="0.35"/>
    <row r="40678" s="62" customFormat="1" x14ac:dyDescent="0.35"/>
    <row r="40679" s="62" customFormat="1" x14ac:dyDescent="0.35"/>
    <row r="40680" s="62" customFormat="1" x14ac:dyDescent="0.35"/>
    <row r="40681" s="62" customFormat="1" x14ac:dyDescent="0.35"/>
    <row r="40682" s="62" customFormat="1" x14ac:dyDescent="0.35"/>
    <row r="40683" s="62" customFormat="1" x14ac:dyDescent="0.35"/>
    <row r="40684" s="62" customFormat="1" x14ac:dyDescent="0.35"/>
    <row r="40685" s="62" customFormat="1" x14ac:dyDescent="0.35"/>
    <row r="40686" s="62" customFormat="1" x14ac:dyDescent="0.35"/>
    <row r="40687" s="62" customFormat="1" x14ac:dyDescent="0.35"/>
    <row r="40688" s="62" customFormat="1" x14ac:dyDescent="0.35"/>
    <row r="40689" s="62" customFormat="1" x14ac:dyDescent="0.35"/>
    <row r="40690" s="62" customFormat="1" x14ac:dyDescent="0.35"/>
    <row r="40691" s="62" customFormat="1" x14ac:dyDescent="0.35"/>
    <row r="40692" s="62" customFormat="1" x14ac:dyDescent="0.35"/>
    <row r="40693" s="62" customFormat="1" x14ac:dyDescent="0.35"/>
    <row r="40694" s="62" customFormat="1" x14ac:dyDescent="0.35"/>
    <row r="40695" s="62" customFormat="1" x14ac:dyDescent="0.35"/>
    <row r="40696" s="62" customFormat="1" x14ac:dyDescent="0.35"/>
    <row r="40697" s="62" customFormat="1" x14ac:dyDescent="0.35"/>
    <row r="40698" s="62" customFormat="1" x14ac:dyDescent="0.35"/>
    <row r="40699" s="62" customFormat="1" x14ac:dyDescent="0.35"/>
    <row r="40700" s="62" customFormat="1" x14ac:dyDescent="0.35"/>
    <row r="40701" s="62" customFormat="1" x14ac:dyDescent="0.35"/>
    <row r="40702" s="62" customFormat="1" x14ac:dyDescent="0.35"/>
    <row r="40703" s="62" customFormat="1" x14ac:dyDescent="0.35"/>
    <row r="40704" s="62" customFormat="1" x14ac:dyDescent="0.35"/>
    <row r="40705" s="62" customFormat="1" x14ac:dyDescent="0.35"/>
    <row r="40706" s="62" customFormat="1" x14ac:dyDescent="0.35"/>
    <row r="40707" s="62" customFormat="1" x14ac:dyDescent="0.35"/>
    <row r="40708" s="62" customFormat="1" x14ac:dyDescent="0.35"/>
    <row r="40709" s="62" customFormat="1" x14ac:dyDescent="0.35"/>
    <row r="40710" s="62" customFormat="1" x14ac:dyDescent="0.35"/>
    <row r="40711" s="62" customFormat="1" x14ac:dyDescent="0.35"/>
    <row r="40712" s="62" customFormat="1" x14ac:dyDescent="0.35"/>
    <row r="40713" s="62" customFormat="1" x14ac:dyDescent="0.35"/>
    <row r="40714" s="62" customFormat="1" x14ac:dyDescent="0.35"/>
    <row r="40715" s="62" customFormat="1" x14ac:dyDescent="0.35"/>
    <row r="40716" s="62" customFormat="1" x14ac:dyDescent="0.35"/>
    <row r="40717" s="62" customFormat="1" x14ac:dyDescent="0.35"/>
    <row r="40718" s="62" customFormat="1" x14ac:dyDescent="0.35"/>
    <row r="40719" s="62" customFormat="1" x14ac:dyDescent="0.35"/>
    <row r="40720" s="62" customFormat="1" x14ac:dyDescent="0.35"/>
    <row r="40721" s="62" customFormat="1" x14ac:dyDescent="0.35"/>
    <row r="40722" s="62" customFormat="1" x14ac:dyDescent="0.35"/>
    <row r="40723" s="62" customFormat="1" x14ac:dyDescent="0.35"/>
    <row r="40724" s="62" customFormat="1" x14ac:dyDescent="0.35"/>
    <row r="40725" s="62" customFormat="1" x14ac:dyDescent="0.35"/>
    <row r="40726" s="62" customFormat="1" x14ac:dyDescent="0.35"/>
    <row r="40727" s="62" customFormat="1" x14ac:dyDescent="0.35"/>
    <row r="40728" s="62" customFormat="1" x14ac:dyDescent="0.35"/>
    <row r="40729" s="62" customFormat="1" x14ac:dyDescent="0.35"/>
    <row r="40730" s="62" customFormat="1" x14ac:dyDescent="0.35"/>
    <row r="40731" s="62" customFormat="1" x14ac:dyDescent="0.35"/>
    <row r="40732" s="62" customFormat="1" x14ac:dyDescent="0.35"/>
    <row r="40733" s="62" customFormat="1" x14ac:dyDescent="0.35"/>
    <row r="40734" s="62" customFormat="1" x14ac:dyDescent="0.35"/>
    <row r="40735" s="62" customFormat="1" x14ac:dyDescent="0.35"/>
    <row r="40736" s="62" customFormat="1" x14ac:dyDescent="0.35"/>
    <row r="40737" s="62" customFormat="1" x14ac:dyDescent="0.35"/>
    <row r="40738" s="62" customFormat="1" x14ac:dyDescent="0.35"/>
    <row r="40739" s="62" customFormat="1" x14ac:dyDescent="0.35"/>
    <row r="40740" s="62" customFormat="1" x14ac:dyDescent="0.35"/>
    <row r="40741" s="62" customFormat="1" x14ac:dyDescent="0.35"/>
    <row r="40742" s="62" customFormat="1" x14ac:dyDescent="0.35"/>
    <row r="40743" s="62" customFormat="1" x14ac:dyDescent="0.35"/>
    <row r="40744" s="62" customFormat="1" x14ac:dyDescent="0.35"/>
    <row r="40745" s="62" customFormat="1" x14ac:dyDescent="0.35"/>
    <row r="40746" s="62" customFormat="1" x14ac:dyDescent="0.35"/>
    <row r="40747" s="62" customFormat="1" x14ac:dyDescent="0.35"/>
    <row r="40748" s="62" customFormat="1" x14ac:dyDescent="0.35"/>
    <row r="40749" s="62" customFormat="1" x14ac:dyDescent="0.35"/>
    <row r="40750" s="62" customFormat="1" x14ac:dyDescent="0.35"/>
    <row r="40751" s="62" customFormat="1" x14ac:dyDescent="0.35"/>
    <row r="40752" s="62" customFormat="1" x14ac:dyDescent="0.35"/>
    <row r="40753" s="62" customFormat="1" x14ac:dyDescent="0.35"/>
    <row r="40754" s="62" customFormat="1" x14ac:dyDescent="0.35"/>
    <row r="40755" s="62" customFormat="1" x14ac:dyDescent="0.35"/>
    <row r="40756" s="62" customFormat="1" x14ac:dyDescent="0.35"/>
    <row r="40757" s="62" customFormat="1" x14ac:dyDescent="0.35"/>
    <row r="40758" s="62" customFormat="1" x14ac:dyDescent="0.35"/>
    <row r="40759" s="62" customFormat="1" x14ac:dyDescent="0.35"/>
    <row r="40760" s="62" customFormat="1" x14ac:dyDescent="0.35"/>
    <row r="40761" s="62" customFormat="1" x14ac:dyDescent="0.35"/>
    <row r="40762" s="62" customFormat="1" x14ac:dyDescent="0.35"/>
    <row r="40763" s="62" customFormat="1" x14ac:dyDescent="0.35"/>
    <row r="40764" s="62" customFormat="1" x14ac:dyDescent="0.35"/>
    <row r="40765" s="62" customFormat="1" x14ac:dyDescent="0.35"/>
    <row r="40766" s="62" customFormat="1" x14ac:dyDescent="0.35"/>
    <row r="40767" s="62" customFormat="1" x14ac:dyDescent="0.35"/>
    <row r="40768" s="62" customFormat="1" x14ac:dyDescent="0.35"/>
    <row r="40769" s="62" customFormat="1" x14ac:dyDescent="0.35"/>
    <row r="40770" s="62" customFormat="1" x14ac:dyDescent="0.35"/>
    <row r="40771" s="62" customFormat="1" x14ac:dyDescent="0.35"/>
    <row r="40772" s="62" customFormat="1" x14ac:dyDescent="0.35"/>
    <row r="40773" s="62" customFormat="1" x14ac:dyDescent="0.35"/>
    <row r="40774" s="62" customFormat="1" x14ac:dyDescent="0.35"/>
    <row r="40775" s="62" customFormat="1" x14ac:dyDescent="0.35"/>
    <row r="40776" s="62" customFormat="1" x14ac:dyDescent="0.35"/>
    <row r="40777" s="62" customFormat="1" x14ac:dyDescent="0.35"/>
    <row r="40778" s="62" customFormat="1" x14ac:dyDescent="0.35"/>
    <row r="40779" s="62" customFormat="1" x14ac:dyDescent="0.35"/>
    <row r="40780" s="62" customFormat="1" x14ac:dyDescent="0.35"/>
    <row r="40781" s="62" customFormat="1" x14ac:dyDescent="0.35"/>
    <row r="40782" s="62" customFormat="1" x14ac:dyDescent="0.35"/>
    <row r="40783" s="62" customFormat="1" x14ac:dyDescent="0.35"/>
    <row r="40784" s="62" customFormat="1" x14ac:dyDescent="0.35"/>
    <row r="40785" s="62" customFormat="1" x14ac:dyDescent="0.35"/>
    <row r="40786" s="62" customFormat="1" x14ac:dyDescent="0.35"/>
    <row r="40787" s="62" customFormat="1" x14ac:dyDescent="0.35"/>
    <row r="40788" s="62" customFormat="1" x14ac:dyDescent="0.35"/>
    <row r="40789" s="62" customFormat="1" x14ac:dyDescent="0.35"/>
    <row r="40790" s="62" customFormat="1" x14ac:dyDescent="0.35"/>
    <row r="40791" s="62" customFormat="1" x14ac:dyDescent="0.35"/>
    <row r="40792" s="62" customFormat="1" x14ac:dyDescent="0.35"/>
    <row r="40793" s="62" customFormat="1" x14ac:dyDescent="0.35"/>
    <row r="40794" s="62" customFormat="1" x14ac:dyDescent="0.35"/>
    <row r="40795" s="62" customFormat="1" x14ac:dyDescent="0.35"/>
    <row r="40796" s="62" customFormat="1" x14ac:dyDescent="0.35"/>
    <row r="40797" s="62" customFormat="1" x14ac:dyDescent="0.35"/>
    <row r="40798" s="62" customFormat="1" x14ac:dyDescent="0.35"/>
    <row r="40799" s="62" customFormat="1" x14ac:dyDescent="0.35"/>
    <row r="40800" s="62" customFormat="1" x14ac:dyDescent="0.35"/>
    <row r="40801" s="62" customFormat="1" x14ac:dyDescent="0.35"/>
    <row r="40802" s="62" customFormat="1" x14ac:dyDescent="0.35"/>
    <row r="40803" s="62" customFormat="1" x14ac:dyDescent="0.35"/>
    <row r="40804" s="62" customFormat="1" x14ac:dyDescent="0.35"/>
    <row r="40805" s="62" customFormat="1" x14ac:dyDescent="0.35"/>
    <row r="40806" s="62" customFormat="1" x14ac:dyDescent="0.35"/>
    <row r="40807" s="62" customFormat="1" x14ac:dyDescent="0.35"/>
    <row r="40808" s="62" customFormat="1" x14ac:dyDescent="0.35"/>
    <row r="40809" s="62" customFormat="1" x14ac:dyDescent="0.35"/>
    <row r="40810" s="62" customFormat="1" x14ac:dyDescent="0.35"/>
    <row r="40811" s="62" customFormat="1" x14ac:dyDescent="0.35"/>
    <row r="40812" s="62" customFormat="1" x14ac:dyDescent="0.35"/>
    <row r="40813" s="62" customFormat="1" x14ac:dyDescent="0.35"/>
    <row r="40814" s="62" customFormat="1" x14ac:dyDescent="0.35"/>
    <row r="40815" s="62" customFormat="1" x14ac:dyDescent="0.35"/>
    <row r="40816" s="62" customFormat="1" x14ac:dyDescent="0.35"/>
    <row r="40817" s="62" customFormat="1" x14ac:dyDescent="0.35"/>
    <row r="40818" s="62" customFormat="1" x14ac:dyDescent="0.35"/>
    <row r="40819" s="62" customFormat="1" x14ac:dyDescent="0.35"/>
    <row r="40820" s="62" customFormat="1" x14ac:dyDescent="0.35"/>
    <row r="40821" s="62" customFormat="1" x14ac:dyDescent="0.35"/>
    <row r="40822" s="62" customFormat="1" x14ac:dyDescent="0.35"/>
    <row r="40823" s="62" customFormat="1" x14ac:dyDescent="0.35"/>
    <row r="40824" s="62" customFormat="1" x14ac:dyDescent="0.35"/>
    <row r="40825" s="62" customFormat="1" x14ac:dyDescent="0.35"/>
    <row r="40826" s="62" customFormat="1" x14ac:dyDescent="0.35"/>
    <row r="40827" s="62" customFormat="1" x14ac:dyDescent="0.35"/>
    <row r="40828" s="62" customFormat="1" x14ac:dyDescent="0.35"/>
    <row r="40829" s="62" customFormat="1" x14ac:dyDescent="0.35"/>
    <row r="40830" s="62" customFormat="1" x14ac:dyDescent="0.35"/>
    <row r="40831" s="62" customFormat="1" x14ac:dyDescent="0.35"/>
    <row r="40832" s="62" customFormat="1" x14ac:dyDescent="0.35"/>
    <row r="40833" s="62" customFormat="1" x14ac:dyDescent="0.35"/>
    <row r="40834" s="62" customFormat="1" x14ac:dyDescent="0.35"/>
    <row r="40835" s="62" customFormat="1" x14ac:dyDescent="0.35"/>
    <row r="40836" s="62" customFormat="1" x14ac:dyDescent="0.35"/>
    <row r="40837" s="62" customFormat="1" x14ac:dyDescent="0.35"/>
    <row r="40838" s="62" customFormat="1" x14ac:dyDescent="0.35"/>
    <row r="40839" s="62" customFormat="1" x14ac:dyDescent="0.35"/>
    <row r="40840" s="62" customFormat="1" x14ac:dyDescent="0.35"/>
    <row r="40841" s="62" customFormat="1" x14ac:dyDescent="0.35"/>
    <row r="40842" s="62" customFormat="1" x14ac:dyDescent="0.35"/>
    <row r="40843" s="62" customFormat="1" x14ac:dyDescent="0.35"/>
    <row r="40844" s="62" customFormat="1" x14ac:dyDescent="0.35"/>
    <row r="40845" s="62" customFormat="1" x14ac:dyDescent="0.35"/>
    <row r="40846" s="62" customFormat="1" x14ac:dyDescent="0.35"/>
    <row r="40847" s="62" customFormat="1" x14ac:dyDescent="0.35"/>
    <row r="40848" s="62" customFormat="1" x14ac:dyDescent="0.35"/>
    <row r="40849" s="62" customFormat="1" x14ac:dyDescent="0.35"/>
    <row r="40850" s="62" customFormat="1" x14ac:dyDescent="0.35"/>
    <row r="40851" s="62" customFormat="1" x14ac:dyDescent="0.35"/>
    <row r="40852" s="62" customFormat="1" x14ac:dyDescent="0.35"/>
    <row r="40853" s="62" customFormat="1" x14ac:dyDescent="0.35"/>
    <row r="40854" s="62" customFormat="1" x14ac:dyDescent="0.35"/>
    <row r="40855" s="62" customFormat="1" x14ac:dyDescent="0.35"/>
    <row r="40856" s="62" customFormat="1" x14ac:dyDescent="0.35"/>
    <row r="40857" s="62" customFormat="1" x14ac:dyDescent="0.35"/>
    <row r="40858" s="62" customFormat="1" x14ac:dyDescent="0.35"/>
    <row r="40859" s="62" customFormat="1" x14ac:dyDescent="0.35"/>
    <row r="40860" s="62" customFormat="1" x14ac:dyDescent="0.35"/>
    <row r="40861" s="62" customFormat="1" x14ac:dyDescent="0.35"/>
    <row r="40862" s="62" customFormat="1" x14ac:dyDescent="0.35"/>
    <row r="40863" s="62" customFormat="1" x14ac:dyDescent="0.35"/>
    <row r="40864" s="62" customFormat="1" x14ac:dyDescent="0.35"/>
    <row r="40865" s="62" customFormat="1" x14ac:dyDescent="0.35"/>
    <row r="40866" s="62" customFormat="1" x14ac:dyDescent="0.35"/>
    <row r="40867" s="62" customFormat="1" x14ac:dyDescent="0.35"/>
    <row r="40868" s="62" customFormat="1" x14ac:dyDescent="0.35"/>
    <row r="40869" s="62" customFormat="1" x14ac:dyDescent="0.35"/>
    <row r="40870" s="62" customFormat="1" x14ac:dyDescent="0.35"/>
    <row r="40871" s="62" customFormat="1" x14ac:dyDescent="0.35"/>
    <row r="40872" s="62" customFormat="1" x14ac:dyDescent="0.35"/>
    <row r="40873" s="62" customFormat="1" x14ac:dyDescent="0.35"/>
    <row r="40874" s="62" customFormat="1" x14ac:dyDescent="0.35"/>
    <row r="40875" s="62" customFormat="1" x14ac:dyDescent="0.35"/>
    <row r="40876" s="62" customFormat="1" x14ac:dyDescent="0.35"/>
    <row r="40877" s="62" customFormat="1" x14ac:dyDescent="0.35"/>
    <row r="40878" s="62" customFormat="1" x14ac:dyDescent="0.35"/>
    <row r="40879" s="62" customFormat="1" x14ac:dyDescent="0.35"/>
    <row r="40880" s="62" customFormat="1" x14ac:dyDescent="0.35"/>
    <row r="40881" s="62" customFormat="1" x14ac:dyDescent="0.35"/>
    <row r="40882" s="62" customFormat="1" x14ac:dyDescent="0.35"/>
    <row r="40883" s="62" customFormat="1" x14ac:dyDescent="0.35"/>
    <row r="40884" s="62" customFormat="1" x14ac:dyDescent="0.35"/>
    <row r="40885" s="62" customFormat="1" x14ac:dyDescent="0.35"/>
    <row r="40886" s="62" customFormat="1" x14ac:dyDescent="0.35"/>
    <row r="40887" s="62" customFormat="1" x14ac:dyDescent="0.35"/>
    <row r="40888" s="62" customFormat="1" x14ac:dyDescent="0.35"/>
    <row r="40889" s="62" customFormat="1" x14ac:dyDescent="0.35"/>
    <row r="40890" s="62" customFormat="1" x14ac:dyDescent="0.35"/>
    <row r="40891" s="62" customFormat="1" x14ac:dyDescent="0.35"/>
    <row r="40892" s="62" customFormat="1" x14ac:dyDescent="0.35"/>
    <row r="40893" s="62" customFormat="1" x14ac:dyDescent="0.35"/>
    <row r="40894" s="62" customFormat="1" x14ac:dyDescent="0.35"/>
    <row r="40895" s="62" customFormat="1" x14ac:dyDescent="0.35"/>
    <row r="40896" s="62" customFormat="1" x14ac:dyDescent="0.35"/>
    <row r="40897" s="62" customFormat="1" x14ac:dyDescent="0.35"/>
    <row r="40898" s="62" customFormat="1" x14ac:dyDescent="0.35"/>
    <row r="40899" s="62" customFormat="1" x14ac:dyDescent="0.35"/>
    <row r="40900" s="62" customFormat="1" x14ac:dyDescent="0.35"/>
    <row r="40901" s="62" customFormat="1" x14ac:dyDescent="0.35"/>
    <row r="40902" s="62" customFormat="1" x14ac:dyDescent="0.35"/>
    <row r="40903" s="62" customFormat="1" x14ac:dyDescent="0.35"/>
    <row r="40904" s="62" customFormat="1" x14ac:dyDescent="0.35"/>
    <row r="40905" s="62" customFormat="1" x14ac:dyDescent="0.35"/>
    <row r="40906" s="62" customFormat="1" x14ac:dyDescent="0.35"/>
    <row r="40907" s="62" customFormat="1" x14ac:dyDescent="0.35"/>
    <row r="40908" s="62" customFormat="1" x14ac:dyDescent="0.35"/>
    <row r="40909" s="62" customFormat="1" x14ac:dyDescent="0.35"/>
    <row r="40910" s="62" customFormat="1" x14ac:dyDescent="0.35"/>
    <row r="40911" s="62" customFormat="1" x14ac:dyDescent="0.35"/>
    <row r="40912" s="62" customFormat="1" x14ac:dyDescent="0.35"/>
    <row r="40913" s="62" customFormat="1" x14ac:dyDescent="0.35"/>
    <row r="40914" s="62" customFormat="1" x14ac:dyDescent="0.35"/>
    <row r="40915" s="62" customFormat="1" x14ac:dyDescent="0.35"/>
    <row r="40916" s="62" customFormat="1" x14ac:dyDescent="0.35"/>
    <row r="40917" s="62" customFormat="1" x14ac:dyDescent="0.35"/>
    <row r="40918" s="62" customFormat="1" x14ac:dyDescent="0.35"/>
    <row r="40919" s="62" customFormat="1" x14ac:dyDescent="0.35"/>
    <row r="40920" s="62" customFormat="1" x14ac:dyDescent="0.35"/>
    <row r="40921" s="62" customFormat="1" x14ac:dyDescent="0.35"/>
    <row r="40922" s="62" customFormat="1" x14ac:dyDescent="0.35"/>
    <row r="40923" s="62" customFormat="1" x14ac:dyDescent="0.35"/>
    <row r="40924" s="62" customFormat="1" x14ac:dyDescent="0.35"/>
    <row r="40925" s="62" customFormat="1" x14ac:dyDescent="0.35"/>
    <row r="40926" s="62" customFormat="1" x14ac:dyDescent="0.35"/>
    <row r="40927" s="62" customFormat="1" x14ac:dyDescent="0.35"/>
    <row r="40928" s="62" customFormat="1" x14ac:dyDescent="0.35"/>
    <row r="40929" s="62" customFormat="1" x14ac:dyDescent="0.35"/>
    <row r="40930" s="62" customFormat="1" x14ac:dyDescent="0.35"/>
    <row r="40931" s="62" customFormat="1" x14ac:dyDescent="0.35"/>
    <row r="40932" s="62" customFormat="1" x14ac:dyDescent="0.35"/>
    <row r="40933" s="62" customFormat="1" x14ac:dyDescent="0.35"/>
    <row r="40934" s="62" customFormat="1" x14ac:dyDescent="0.35"/>
    <row r="40935" s="62" customFormat="1" x14ac:dyDescent="0.35"/>
    <row r="40936" s="62" customFormat="1" x14ac:dyDescent="0.35"/>
    <row r="40937" s="62" customFormat="1" x14ac:dyDescent="0.35"/>
    <row r="40938" s="62" customFormat="1" x14ac:dyDescent="0.35"/>
    <row r="40939" s="62" customFormat="1" x14ac:dyDescent="0.35"/>
    <row r="40940" s="62" customFormat="1" x14ac:dyDescent="0.35"/>
    <row r="40941" s="62" customFormat="1" x14ac:dyDescent="0.35"/>
    <row r="40942" s="62" customFormat="1" x14ac:dyDescent="0.35"/>
    <row r="40943" s="62" customFormat="1" x14ac:dyDescent="0.35"/>
    <row r="40944" s="62" customFormat="1" x14ac:dyDescent="0.35"/>
    <row r="40945" s="62" customFormat="1" x14ac:dyDescent="0.35"/>
    <row r="40946" s="62" customFormat="1" x14ac:dyDescent="0.35"/>
    <row r="40947" s="62" customFormat="1" x14ac:dyDescent="0.35"/>
    <row r="40948" s="62" customFormat="1" x14ac:dyDescent="0.35"/>
    <row r="40949" s="62" customFormat="1" x14ac:dyDescent="0.35"/>
    <row r="40950" s="62" customFormat="1" x14ac:dyDescent="0.35"/>
    <row r="40951" s="62" customFormat="1" x14ac:dyDescent="0.35"/>
    <row r="40952" s="62" customFormat="1" x14ac:dyDescent="0.35"/>
    <row r="40953" s="62" customFormat="1" x14ac:dyDescent="0.35"/>
    <row r="40954" s="62" customFormat="1" x14ac:dyDescent="0.35"/>
    <row r="40955" s="62" customFormat="1" x14ac:dyDescent="0.35"/>
    <row r="40956" s="62" customFormat="1" x14ac:dyDescent="0.35"/>
    <row r="40957" s="62" customFormat="1" x14ac:dyDescent="0.35"/>
    <row r="40958" s="62" customFormat="1" x14ac:dyDescent="0.35"/>
    <row r="40959" s="62" customFormat="1" x14ac:dyDescent="0.35"/>
    <row r="40960" s="62" customFormat="1" x14ac:dyDescent="0.35"/>
    <row r="40961" s="62" customFormat="1" x14ac:dyDescent="0.35"/>
    <row r="40962" s="62" customFormat="1" x14ac:dyDescent="0.35"/>
    <row r="40963" s="62" customFormat="1" x14ac:dyDescent="0.35"/>
    <row r="40964" s="62" customFormat="1" x14ac:dyDescent="0.35"/>
    <row r="40965" s="62" customFormat="1" x14ac:dyDescent="0.35"/>
    <row r="40966" s="62" customFormat="1" x14ac:dyDescent="0.35"/>
    <row r="40967" s="62" customFormat="1" x14ac:dyDescent="0.35"/>
    <row r="40968" s="62" customFormat="1" x14ac:dyDescent="0.35"/>
    <row r="40969" s="62" customFormat="1" x14ac:dyDescent="0.35"/>
    <row r="40970" s="62" customFormat="1" x14ac:dyDescent="0.35"/>
    <row r="40971" s="62" customFormat="1" x14ac:dyDescent="0.35"/>
    <row r="40972" s="62" customFormat="1" x14ac:dyDescent="0.35"/>
    <row r="40973" s="62" customFormat="1" x14ac:dyDescent="0.35"/>
    <row r="40974" s="62" customFormat="1" x14ac:dyDescent="0.35"/>
    <row r="40975" s="62" customFormat="1" x14ac:dyDescent="0.35"/>
    <row r="40976" s="62" customFormat="1" x14ac:dyDescent="0.35"/>
    <row r="40977" s="62" customFormat="1" x14ac:dyDescent="0.35"/>
    <row r="40978" s="62" customFormat="1" x14ac:dyDescent="0.35"/>
    <row r="40979" s="62" customFormat="1" x14ac:dyDescent="0.35"/>
    <row r="40980" s="62" customFormat="1" x14ac:dyDescent="0.35"/>
    <row r="40981" s="62" customFormat="1" x14ac:dyDescent="0.35"/>
    <row r="40982" s="62" customFormat="1" x14ac:dyDescent="0.35"/>
    <row r="40983" s="62" customFormat="1" x14ac:dyDescent="0.35"/>
    <row r="40984" s="62" customFormat="1" x14ac:dyDescent="0.35"/>
    <row r="40985" s="62" customFormat="1" x14ac:dyDescent="0.35"/>
    <row r="40986" s="62" customFormat="1" x14ac:dyDescent="0.35"/>
    <row r="40987" s="62" customFormat="1" x14ac:dyDescent="0.35"/>
    <row r="40988" s="62" customFormat="1" x14ac:dyDescent="0.35"/>
    <row r="40989" s="62" customFormat="1" x14ac:dyDescent="0.35"/>
    <row r="40990" s="62" customFormat="1" x14ac:dyDescent="0.35"/>
    <row r="40991" s="62" customFormat="1" x14ac:dyDescent="0.35"/>
    <row r="40992" s="62" customFormat="1" x14ac:dyDescent="0.35"/>
    <row r="40993" s="62" customFormat="1" x14ac:dyDescent="0.35"/>
    <row r="40994" s="62" customFormat="1" x14ac:dyDescent="0.35"/>
    <row r="40995" s="62" customFormat="1" x14ac:dyDescent="0.35"/>
    <row r="40996" s="62" customFormat="1" x14ac:dyDescent="0.35"/>
    <row r="40997" s="62" customFormat="1" x14ac:dyDescent="0.35"/>
    <row r="40998" s="62" customFormat="1" x14ac:dyDescent="0.35"/>
    <row r="40999" s="62" customFormat="1" x14ac:dyDescent="0.35"/>
    <row r="41000" s="62" customFormat="1" x14ac:dyDescent="0.35"/>
    <row r="41001" s="62" customFormat="1" x14ac:dyDescent="0.35"/>
    <row r="41002" s="62" customFormat="1" x14ac:dyDescent="0.35"/>
    <row r="41003" s="62" customFormat="1" x14ac:dyDescent="0.35"/>
    <row r="41004" s="62" customFormat="1" x14ac:dyDescent="0.35"/>
    <row r="41005" s="62" customFormat="1" x14ac:dyDescent="0.35"/>
    <row r="41006" s="62" customFormat="1" x14ac:dyDescent="0.35"/>
    <row r="41007" s="62" customFormat="1" x14ac:dyDescent="0.35"/>
    <row r="41008" s="62" customFormat="1" x14ac:dyDescent="0.35"/>
    <row r="41009" s="62" customFormat="1" x14ac:dyDescent="0.35"/>
    <row r="41010" s="62" customFormat="1" x14ac:dyDescent="0.35"/>
    <row r="41011" s="62" customFormat="1" x14ac:dyDescent="0.35"/>
    <row r="41012" s="62" customFormat="1" x14ac:dyDescent="0.35"/>
    <row r="41013" s="62" customFormat="1" x14ac:dyDescent="0.35"/>
    <row r="41014" s="62" customFormat="1" x14ac:dyDescent="0.35"/>
    <row r="41015" s="62" customFormat="1" x14ac:dyDescent="0.35"/>
    <row r="41016" s="62" customFormat="1" x14ac:dyDescent="0.35"/>
    <row r="41017" s="62" customFormat="1" x14ac:dyDescent="0.35"/>
    <row r="41018" s="62" customFormat="1" x14ac:dyDescent="0.35"/>
    <row r="41019" s="62" customFormat="1" x14ac:dyDescent="0.35"/>
    <row r="41020" s="62" customFormat="1" x14ac:dyDescent="0.35"/>
    <row r="41021" s="62" customFormat="1" x14ac:dyDescent="0.35"/>
    <row r="41022" s="62" customFormat="1" x14ac:dyDescent="0.35"/>
    <row r="41023" s="62" customFormat="1" x14ac:dyDescent="0.35"/>
    <row r="41024" s="62" customFormat="1" x14ac:dyDescent="0.35"/>
    <row r="41025" s="62" customFormat="1" x14ac:dyDescent="0.35"/>
    <row r="41026" s="62" customFormat="1" x14ac:dyDescent="0.35"/>
    <row r="41027" s="62" customFormat="1" x14ac:dyDescent="0.35"/>
    <row r="41028" s="62" customFormat="1" x14ac:dyDescent="0.35"/>
    <row r="41029" s="62" customFormat="1" x14ac:dyDescent="0.35"/>
    <row r="41030" s="62" customFormat="1" x14ac:dyDescent="0.35"/>
    <row r="41031" s="62" customFormat="1" x14ac:dyDescent="0.35"/>
    <row r="41032" s="62" customFormat="1" x14ac:dyDescent="0.35"/>
    <row r="41033" s="62" customFormat="1" x14ac:dyDescent="0.35"/>
    <row r="41034" s="62" customFormat="1" x14ac:dyDescent="0.35"/>
    <row r="41035" s="62" customFormat="1" x14ac:dyDescent="0.35"/>
    <row r="41036" s="62" customFormat="1" x14ac:dyDescent="0.35"/>
    <row r="41037" s="62" customFormat="1" x14ac:dyDescent="0.35"/>
    <row r="41038" s="62" customFormat="1" x14ac:dyDescent="0.35"/>
    <row r="41039" s="62" customFormat="1" x14ac:dyDescent="0.35"/>
    <row r="41040" s="62" customFormat="1" x14ac:dyDescent="0.35"/>
    <row r="41041" s="62" customFormat="1" x14ac:dyDescent="0.35"/>
    <row r="41042" s="62" customFormat="1" x14ac:dyDescent="0.35"/>
    <row r="41043" s="62" customFormat="1" x14ac:dyDescent="0.35"/>
    <row r="41044" s="62" customFormat="1" x14ac:dyDescent="0.35"/>
    <row r="41045" s="62" customFormat="1" x14ac:dyDescent="0.35"/>
    <row r="41046" s="62" customFormat="1" x14ac:dyDescent="0.35"/>
    <row r="41047" s="62" customFormat="1" x14ac:dyDescent="0.35"/>
    <row r="41048" s="62" customFormat="1" x14ac:dyDescent="0.35"/>
    <row r="41049" s="62" customFormat="1" x14ac:dyDescent="0.35"/>
    <row r="41050" s="62" customFormat="1" x14ac:dyDescent="0.35"/>
    <row r="41051" s="62" customFormat="1" x14ac:dyDescent="0.35"/>
    <row r="41052" s="62" customFormat="1" x14ac:dyDescent="0.35"/>
    <row r="41053" s="62" customFormat="1" x14ac:dyDescent="0.35"/>
    <row r="41054" s="62" customFormat="1" x14ac:dyDescent="0.35"/>
    <row r="41055" s="62" customFormat="1" x14ac:dyDescent="0.35"/>
    <row r="41056" s="62" customFormat="1" x14ac:dyDescent="0.35"/>
    <row r="41057" s="62" customFormat="1" x14ac:dyDescent="0.35"/>
    <row r="41058" s="62" customFormat="1" x14ac:dyDescent="0.35"/>
    <row r="41059" s="62" customFormat="1" x14ac:dyDescent="0.35"/>
    <row r="41060" s="62" customFormat="1" x14ac:dyDescent="0.35"/>
    <row r="41061" s="62" customFormat="1" x14ac:dyDescent="0.35"/>
    <row r="41062" s="62" customFormat="1" x14ac:dyDescent="0.35"/>
    <row r="41063" s="62" customFormat="1" x14ac:dyDescent="0.35"/>
    <row r="41064" s="62" customFormat="1" x14ac:dyDescent="0.35"/>
    <row r="41065" s="62" customFormat="1" x14ac:dyDescent="0.35"/>
    <row r="41066" s="62" customFormat="1" x14ac:dyDescent="0.35"/>
    <row r="41067" s="62" customFormat="1" x14ac:dyDescent="0.35"/>
    <row r="41068" s="62" customFormat="1" x14ac:dyDescent="0.35"/>
    <row r="41069" s="62" customFormat="1" x14ac:dyDescent="0.35"/>
    <row r="41070" s="62" customFormat="1" x14ac:dyDescent="0.35"/>
    <row r="41071" s="62" customFormat="1" x14ac:dyDescent="0.35"/>
    <row r="41072" s="62" customFormat="1" x14ac:dyDescent="0.35"/>
    <row r="41073" s="62" customFormat="1" x14ac:dyDescent="0.35"/>
    <row r="41074" s="62" customFormat="1" x14ac:dyDescent="0.35"/>
    <row r="41075" s="62" customFormat="1" x14ac:dyDescent="0.35"/>
    <row r="41076" s="62" customFormat="1" x14ac:dyDescent="0.35"/>
    <row r="41077" s="62" customFormat="1" x14ac:dyDescent="0.35"/>
    <row r="41078" s="62" customFormat="1" x14ac:dyDescent="0.35"/>
    <row r="41079" s="62" customFormat="1" x14ac:dyDescent="0.35"/>
    <row r="41080" s="62" customFormat="1" x14ac:dyDescent="0.35"/>
    <row r="41081" s="62" customFormat="1" x14ac:dyDescent="0.35"/>
    <row r="41082" s="62" customFormat="1" x14ac:dyDescent="0.35"/>
    <row r="41083" s="62" customFormat="1" x14ac:dyDescent="0.35"/>
    <row r="41084" s="62" customFormat="1" x14ac:dyDescent="0.35"/>
    <row r="41085" s="62" customFormat="1" x14ac:dyDescent="0.35"/>
    <row r="41086" s="62" customFormat="1" x14ac:dyDescent="0.35"/>
    <row r="41087" s="62" customFormat="1" x14ac:dyDescent="0.35"/>
    <row r="41088" s="62" customFormat="1" x14ac:dyDescent="0.35"/>
    <row r="41089" s="62" customFormat="1" x14ac:dyDescent="0.35"/>
    <row r="41090" s="62" customFormat="1" x14ac:dyDescent="0.35"/>
    <row r="41091" s="62" customFormat="1" x14ac:dyDescent="0.35"/>
    <row r="41092" s="62" customFormat="1" x14ac:dyDescent="0.35"/>
    <row r="41093" s="62" customFormat="1" x14ac:dyDescent="0.35"/>
    <row r="41094" s="62" customFormat="1" x14ac:dyDescent="0.35"/>
    <row r="41095" s="62" customFormat="1" x14ac:dyDescent="0.35"/>
    <row r="41096" s="62" customFormat="1" x14ac:dyDescent="0.35"/>
    <row r="41097" s="62" customFormat="1" x14ac:dyDescent="0.35"/>
    <row r="41098" s="62" customFormat="1" x14ac:dyDescent="0.35"/>
    <row r="41099" s="62" customFormat="1" x14ac:dyDescent="0.35"/>
    <row r="41100" s="62" customFormat="1" x14ac:dyDescent="0.35"/>
    <row r="41101" s="62" customFormat="1" x14ac:dyDescent="0.35"/>
    <row r="41102" s="62" customFormat="1" x14ac:dyDescent="0.35"/>
    <row r="41103" s="62" customFormat="1" x14ac:dyDescent="0.35"/>
    <row r="41104" s="62" customFormat="1" x14ac:dyDescent="0.35"/>
    <row r="41105" s="62" customFormat="1" x14ac:dyDescent="0.35"/>
    <row r="41106" s="62" customFormat="1" x14ac:dyDescent="0.35"/>
    <row r="41107" s="62" customFormat="1" x14ac:dyDescent="0.35"/>
    <row r="41108" s="62" customFormat="1" x14ac:dyDescent="0.35"/>
    <row r="41109" s="62" customFormat="1" x14ac:dyDescent="0.35"/>
    <row r="41110" s="62" customFormat="1" x14ac:dyDescent="0.35"/>
    <row r="41111" s="62" customFormat="1" x14ac:dyDescent="0.35"/>
    <row r="41112" s="62" customFormat="1" x14ac:dyDescent="0.35"/>
    <row r="41113" s="62" customFormat="1" x14ac:dyDescent="0.35"/>
    <row r="41114" s="62" customFormat="1" x14ac:dyDescent="0.35"/>
    <row r="41115" s="62" customFormat="1" x14ac:dyDescent="0.35"/>
    <row r="41116" s="62" customFormat="1" x14ac:dyDescent="0.35"/>
    <row r="41117" s="62" customFormat="1" x14ac:dyDescent="0.35"/>
    <row r="41118" s="62" customFormat="1" x14ac:dyDescent="0.35"/>
    <row r="41119" s="62" customFormat="1" x14ac:dyDescent="0.35"/>
    <row r="41120" s="62" customFormat="1" x14ac:dyDescent="0.35"/>
    <row r="41121" s="62" customFormat="1" x14ac:dyDescent="0.35"/>
    <row r="41122" s="62" customFormat="1" x14ac:dyDescent="0.35"/>
    <row r="41123" s="62" customFormat="1" x14ac:dyDescent="0.35"/>
    <row r="41124" s="62" customFormat="1" x14ac:dyDescent="0.35"/>
    <row r="41125" s="62" customFormat="1" x14ac:dyDescent="0.35"/>
    <row r="41126" s="62" customFormat="1" x14ac:dyDescent="0.35"/>
    <row r="41127" s="62" customFormat="1" x14ac:dyDescent="0.35"/>
    <row r="41128" s="62" customFormat="1" x14ac:dyDescent="0.35"/>
    <row r="41129" s="62" customFormat="1" x14ac:dyDescent="0.35"/>
    <row r="41130" s="62" customFormat="1" x14ac:dyDescent="0.35"/>
    <row r="41131" s="62" customFormat="1" x14ac:dyDescent="0.35"/>
    <row r="41132" s="62" customFormat="1" x14ac:dyDescent="0.35"/>
    <row r="41133" s="62" customFormat="1" x14ac:dyDescent="0.35"/>
    <row r="41134" s="62" customFormat="1" x14ac:dyDescent="0.35"/>
    <row r="41135" s="62" customFormat="1" x14ac:dyDescent="0.35"/>
    <row r="41136" s="62" customFormat="1" x14ac:dyDescent="0.35"/>
    <row r="41137" s="62" customFormat="1" x14ac:dyDescent="0.35"/>
    <row r="41138" s="62" customFormat="1" x14ac:dyDescent="0.35"/>
    <row r="41139" s="62" customFormat="1" x14ac:dyDescent="0.35"/>
    <row r="41140" s="62" customFormat="1" x14ac:dyDescent="0.35"/>
    <row r="41141" s="62" customFormat="1" x14ac:dyDescent="0.35"/>
    <row r="41142" s="62" customFormat="1" x14ac:dyDescent="0.35"/>
    <row r="41143" s="62" customFormat="1" x14ac:dyDescent="0.35"/>
    <row r="41144" s="62" customFormat="1" x14ac:dyDescent="0.35"/>
    <row r="41145" s="62" customFormat="1" x14ac:dyDescent="0.35"/>
    <row r="41146" s="62" customFormat="1" x14ac:dyDescent="0.35"/>
    <row r="41147" s="62" customFormat="1" x14ac:dyDescent="0.35"/>
    <row r="41148" s="62" customFormat="1" x14ac:dyDescent="0.35"/>
    <row r="41149" s="62" customFormat="1" x14ac:dyDescent="0.35"/>
    <row r="41150" s="62" customFormat="1" x14ac:dyDescent="0.35"/>
    <row r="41151" s="62" customFormat="1" x14ac:dyDescent="0.35"/>
    <row r="41152" s="62" customFormat="1" x14ac:dyDescent="0.35"/>
    <row r="41153" s="62" customFormat="1" x14ac:dyDescent="0.35"/>
    <row r="41154" s="62" customFormat="1" x14ac:dyDescent="0.35"/>
    <row r="41155" s="62" customFormat="1" x14ac:dyDescent="0.35"/>
    <row r="41156" s="62" customFormat="1" x14ac:dyDescent="0.35"/>
    <row r="41157" s="62" customFormat="1" x14ac:dyDescent="0.35"/>
    <row r="41158" s="62" customFormat="1" x14ac:dyDescent="0.35"/>
    <row r="41159" s="62" customFormat="1" x14ac:dyDescent="0.35"/>
    <row r="41160" s="62" customFormat="1" x14ac:dyDescent="0.35"/>
    <row r="41161" s="62" customFormat="1" x14ac:dyDescent="0.35"/>
    <row r="41162" s="62" customFormat="1" x14ac:dyDescent="0.35"/>
    <row r="41163" s="62" customFormat="1" x14ac:dyDescent="0.35"/>
    <row r="41164" s="62" customFormat="1" x14ac:dyDescent="0.35"/>
    <row r="41165" s="62" customFormat="1" x14ac:dyDescent="0.35"/>
    <row r="41166" s="62" customFormat="1" x14ac:dyDescent="0.35"/>
    <row r="41167" s="62" customFormat="1" x14ac:dyDescent="0.35"/>
    <row r="41168" s="62" customFormat="1" x14ac:dyDescent="0.35"/>
    <row r="41169" s="62" customFormat="1" x14ac:dyDescent="0.35"/>
    <row r="41170" s="62" customFormat="1" x14ac:dyDescent="0.35"/>
    <row r="41171" s="62" customFormat="1" x14ac:dyDescent="0.35"/>
    <row r="41172" s="62" customFormat="1" x14ac:dyDescent="0.35"/>
    <row r="41173" s="62" customFormat="1" x14ac:dyDescent="0.35"/>
    <row r="41174" s="62" customFormat="1" x14ac:dyDescent="0.35"/>
    <row r="41175" s="62" customFormat="1" x14ac:dyDescent="0.35"/>
    <row r="41176" s="62" customFormat="1" x14ac:dyDescent="0.35"/>
    <row r="41177" s="62" customFormat="1" x14ac:dyDescent="0.35"/>
    <row r="41178" s="62" customFormat="1" x14ac:dyDescent="0.35"/>
    <row r="41179" s="62" customFormat="1" x14ac:dyDescent="0.35"/>
    <row r="41180" s="62" customFormat="1" x14ac:dyDescent="0.35"/>
    <row r="41181" s="62" customFormat="1" x14ac:dyDescent="0.35"/>
    <row r="41182" s="62" customFormat="1" x14ac:dyDescent="0.35"/>
    <row r="41183" s="62" customFormat="1" x14ac:dyDescent="0.35"/>
    <row r="41184" s="62" customFormat="1" x14ac:dyDescent="0.35"/>
    <row r="41185" s="62" customFormat="1" x14ac:dyDescent="0.35"/>
    <row r="41186" s="62" customFormat="1" x14ac:dyDescent="0.35"/>
    <row r="41187" s="62" customFormat="1" x14ac:dyDescent="0.35"/>
    <row r="41188" s="62" customFormat="1" x14ac:dyDescent="0.35"/>
    <row r="41189" s="62" customFormat="1" x14ac:dyDescent="0.35"/>
    <row r="41190" s="62" customFormat="1" x14ac:dyDescent="0.35"/>
    <row r="41191" s="62" customFormat="1" x14ac:dyDescent="0.35"/>
    <row r="41192" s="62" customFormat="1" x14ac:dyDescent="0.35"/>
    <row r="41193" s="62" customFormat="1" x14ac:dyDescent="0.35"/>
    <row r="41194" s="62" customFormat="1" x14ac:dyDescent="0.35"/>
    <row r="41195" s="62" customFormat="1" x14ac:dyDescent="0.35"/>
    <row r="41196" s="62" customFormat="1" x14ac:dyDescent="0.35"/>
    <row r="41197" s="62" customFormat="1" x14ac:dyDescent="0.35"/>
    <row r="41198" s="62" customFormat="1" x14ac:dyDescent="0.35"/>
    <row r="41199" s="62" customFormat="1" x14ac:dyDescent="0.35"/>
    <row r="41200" s="62" customFormat="1" x14ac:dyDescent="0.35"/>
    <row r="41201" s="62" customFormat="1" x14ac:dyDescent="0.35"/>
    <row r="41202" s="62" customFormat="1" x14ac:dyDescent="0.35"/>
    <row r="41203" s="62" customFormat="1" x14ac:dyDescent="0.35"/>
    <row r="41204" s="62" customFormat="1" x14ac:dyDescent="0.35"/>
    <row r="41205" s="62" customFormat="1" x14ac:dyDescent="0.35"/>
    <row r="41206" s="62" customFormat="1" x14ac:dyDescent="0.35"/>
    <row r="41207" s="62" customFormat="1" x14ac:dyDescent="0.35"/>
    <row r="41208" s="62" customFormat="1" x14ac:dyDescent="0.35"/>
    <row r="41209" s="62" customFormat="1" x14ac:dyDescent="0.35"/>
    <row r="41210" s="62" customFormat="1" x14ac:dyDescent="0.35"/>
    <row r="41211" s="62" customFormat="1" x14ac:dyDescent="0.35"/>
    <row r="41212" s="62" customFormat="1" x14ac:dyDescent="0.35"/>
    <row r="41213" s="62" customFormat="1" x14ac:dyDescent="0.35"/>
    <row r="41214" s="62" customFormat="1" x14ac:dyDescent="0.35"/>
    <row r="41215" s="62" customFormat="1" x14ac:dyDescent="0.35"/>
    <row r="41216" s="62" customFormat="1" x14ac:dyDescent="0.35"/>
    <row r="41217" s="62" customFormat="1" x14ac:dyDescent="0.35"/>
    <row r="41218" s="62" customFormat="1" x14ac:dyDescent="0.35"/>
    <row r="41219" s="62" customFormat="1" x14ac:dyDescent="0.35"/>
    <row r="41220" s="62" customFormat="1" x14ac:dyDescent="0.35"/>
    <row r="41221" s="62" customFormat="1" x14ac:dyDescent="0.35"/>
    <row r="41222" s="62" customFormat="1" x14ac:dyDescent="0.35"/>
    <row r="41223" s="62" customFormat="1" x14ac:dyDescent="0.35"/>
    <row r="41224" s="62" customFormat="1" x14ac:dyDescent="0.35"/>
    <row r="41225" s="62" customFormat="1" x14ac:dyDescent="0.35"/>
    <row r="41226" s="62" customFormat="1" x14ac:dyDescent="0.35"/>
    <row r="41227" s="62" customFormat="1" x14ac:dyDescent="0.35"/>
    <row r="41228" s="62" customFormat="1" x14ac:dyDescent="0.35"/>
    <row r="41229" s="62" customFormat="1" x14ac:dyDescent="0.35"/>
    <row r="41230" s="62" customFormat="1" x14ac:dyDescent="0.35"/>
    <row r="41231" s="62" customFormat="1" x14ac:dyDescent="0.35"/>
    <row r="41232" s="62" customFormat="1" x14ac:dyDescent="0.35"/>
    <row r="41233" s="62" customFormat="1" x14ac:dyDescent="0.35"/>
    <row r="41234" s="62" customFormat="1" x14ac:dyDescent="0.35"/>
    <row r="41235" s="62" customFormat="1" x14ac:dyDescent="0.35"/>
    <row r="41236" s="62" customFormat="1" x14ac:dyDescent="0.35"/>
    <row r="41237" s="62" customFormat="1" x14ac:dyDescent="0.35"/>
    <row r="41238" s="62" customFormat="1" x14ac:dyDescent="0.35"/>
    <row r="41239" s="62" customFormat="1" x14ac:dyDescent="0.35"/>
    <row r="41240" s="62" customFormat="1" x14ac:dyDescent="0.35"/>
    <row r="41241" s="62" customFormat="1" x14ac:dyDescent="0.35"/>
    <row r="41242" s="62" customFormat="1" x14ac:dyDescent="0.35"/>
    <row r="41243" s="62" customFormat="1" x14ac:dyDescent="0.35"/>
    <row r="41244" s="62" customFormat="1" x14ac:dyDescent="0.35"/>
    <row r="41245" s="62" customFormat="1" x14ac:dyDescent="0.35"/>
    <row r="41246" s="62" customFormat="1" x14ac:dyDescent="0.35"/>
    <row r="41247" s="62" customFormat="1" x14ac:dyDescent="0.35"/>
    <row r="41248" s="62" customFormat="1" x14ac:dyDescent="0.35"/>
    <row r="41249" s="62" customFormat="1" x14ac:dyDescent="0.35"/>
    <row r="41250" s="62" customFormat="1" x14ac:dyDescent="0.35"/>
    <row r="41251" s="62" customFormat="1" x14ac:dyDescent="0.35"/>
    <row r="41252" s="62" customFormat="1" x14ac:dyDescent="0.35"/>
    <row r="41253" s="62" customFormat="1" x14ac:dyDescent="0.35"/>
    <row r="41254" s="62" customFormat="1" x14ac:dyDescent="0.35"/>
    <row r="41255" s="62" customFormat="1" x14ac:dyDescent="0.35"/>
    <row r="41256" s="62" customFormat="1" x14ac:dyDescent="0.35"/>
    <row r="41257" s="62" customFormat="1" x14ac:dyDescent="0.35"/>
    <row r="41258" s="62" customFormat="1" x14ac:dyDescent="0.35"/>
    <row r="41259" s="62" customFormat="1" x14ac:dyDescent="0.35"/>
    <row r="41260" s="62" customFormat="1" x14ac:dyDescent="0.35"/>
    <row r="41261" s="62" customFormat="1" x14ac:dyDescent="0.35"/>
    <row r="41262" s="62" customFormat="1" x14ac:dyDescent="0.35"/>
    <row r="41263" s="62" customFormat="1" x14ac:dyDescent="0.35"/>
    <row r="41264" s="62" customFormat="1" x14ac:dyDescent="0.35"/>
    <row r="41265" s="62" customFormat="1" x14ac:dyDescent="0.35"/>
    <row r="41266" s="62" customFormat="1" x14ac:dyDescent="0.35"/>
    <row r="41267" s="62" customFormat="1" x14ac:dyDescent="0.35"/>
    <row r="41268" s="62" customFormat="1" x14ac:dyDescent="0.35"/>
    <row r="41269" s="62" customFormat="1" x14ac:dyDescent="0.35"/>
    <row r="41270" s="62" customFormat="1" x14ac:dyDescent="0.35"/>
    <row r="41271" s="62" customFormat="1" x14ac:dyDescent="0.35"/>
    <row r="41272" s="62" customFormat="1" x14ac:dyDescent="0.35"/>
    <row r="41273" s="62" customFormat="1" x14ac:dyDescent="0.35"/>
    <row r="41274" s="62" customFormat="1" x14ac:dyDescent="0.35"/>
    <row r="41275" s="62" customFormat="1" x14ac:dyDescent="0.35"/>
    <row r="41276" s="62" customFormat="1" x14ac:dyDescent="0.35"/>
    <row r="41277" s="62" customFormat="1" x14ac:dyDescent="0.35"/>
    <row r="41278" s="62" customFormat="1" x14ac:dyDescent="0.35"/>
    <row r="41279" s="62" customFormat="1" x14ac:dyDescent="0.35"/>
    <row r="41280" s="62" customFormat="1" x14ac:dyDescent="0.35"/>
    <row r="41281" s="62" customFormat="1" x14ac:dyDescent="0.35"/>
    <row r="41282" s="62" customFormat="1" x14ac:dyDescent="0.35"/>
    <row r="41283" s="62" customFormat="1" x14ac:dyDescent="0.35"/>
    <row r="41284" s="62" customFormat="1" x14ac:dyDescent="0.35"/>
    <row r="41285" s="62" customFormat="1" x14ac:dyDescent="0.35"/>
    <row r="41286" s="62" customFormat="1" x14ac:dyDescent="0.35"/>
    <row r="41287" s="62" customFormat="1" x14ac:dyDescent="0.35"/>
    <row r="41288" s="62" customFormat="1" x14ac:dyDescent="0.35"/>
    <row r="41289" s="62" customFormat="1" x14ac:dyDescent="0.35"/>
    <row r="41290" s="62" customFormat="1" x14ac:dyDescent="0.35"/>
    <row r="41291" s="62" customFormat="1" x14ac:dyDescent="0.35"/>
    <row r="41292" s="62" customFormat="1" x14ac:dyDescent="0.35"/>
    <row r="41293" s="62" customFormat="1" x14ac:dyDescent="0.35"/>
    <row r="41294" s="62" customFormat="1" x14ac:dyDescent="0.35"/>
    <row r="41295" s="62" customFormat="1" x14ac:dyDescent="0.35"/>
    <row r="41296" s="62" customFormat="1" x14ac:dyDescent="0.35"/>
    <row r="41297" s="62" customFormat="1" x14ac:dyDescent="0.35"/>
    <row r="41298" s="62" customFormat="1" x14ac:dyDescent="0.35"/>
    <row r="41299" s="62" customFormat="1" x14ac:dyDescent="0.35"/>
    <row r="41300" s="62" customFormat="1" x14ac:dyDescent="0.35"/>
    <row r="41301" s="62" customFormat="1" x14ac:dyDescent="0.35"/>
    <row r="41302" s="62" customFormat="1" x14ac:dyDescent="0.35"/>
    <row r="41303" s="62" customFormat="1" x14ac:dyDescent="0.35"/>
    <row r="41304" s="62" customFormat="1" x14ac:dyDescent="0.35"/>
    <row r="41305" s="62" customFormat="1" x14ac:dyDescent="0.35"/>
    <row r="41306" s="62" customFormat="1" x14ac:dyDescent="0.35"/>
    <row r="41307" s="62" customFormat="1" x14ac:dyDescent="0.35"/>
    <row r="41308" s="62" customFormat="1" x14ac:dyDescent="0.35"/>
    <row r="41309" s="62" customFormat="1" x14ac:dyDescent="0.35"/>
    <row r="41310" s="62" customFormat="1" x14ac:dyDescent="0.35"/>
    <row r="41311" s="62" customFormat="1" x14ac:dyDescent="0.35"/>
    <row r="41312" s="62" customFormat="1" x14ac:dyDescent="0.35"/>
    <row r="41313" s="62" customFormat="1" x14ac:dyDescent="0.35"/>
    <row r="41314" s="62" customFormat="1" x14ac:dyDescent="0.35"/>
    <row r="41315" s="62" customFormat="1" x14ac:dyDescent="0.35"/>
    <row r="41316" s="62" customFormat="1" x14ac:dyDescent="0.35"/>
    <row r="41317" s="62" customFormat="1" x14ac:dyDescent="0.35"/>
    <row r="41318" s="62" customFormat="1" x14ac:dyDescent="0.35"/>
    <row r="41319" s="62" customFormat="1" x14ac:dyDescent="0.35"/>
    <row r="41320" s="62" customFormat="1" x14ac:dyDescent="0.35"/>
    <row r="41321" s="62" customFormat="1" x14ac:dyDescent="0.35"/>
    <row r="41322" s="62" customFormat="1" x14ac:dyDescent="0.35"/>
    <row r="41323" s="62" customFormat="1" x14ac:dyDescent="0.35"/>
    <row r="41324" s="62" customFormat="1" x14ac:dyDescent="0.35"/>
    <row r="41325" s="62" customFormat="1" x14ac:dyDescent="0.35"/>
    <row r="41326" s="62" customFormat="1" x14ac:dyDescent="0.35"/>
    <row r="41327" s="62" customFormat="1" x14ac:dyDescent="0.35"/>
    <row r="41328" s="62" customFormat="1" x14ac:dyDescent="0.35"/>
    <row r="41329" s="62" customFormat="1" x14ac:dyDescent="0.35"/>
    <row r="41330" s="62" customFormat="1" x14ac:dyDescent="0.35"/>
    <row r="41331" s="62" customFormat="1" x14ac:dyDescent="0.35"/>
    <row r="41332" s="62" customFormat="1" x14ac:dyDescent="0.35"/>
    <row r="41333" s="62" customFormat="1" x14ac:dyDescent="0.35"/>
    <row r="41334" s="62" customFormat="1" x14ac:dyDescent="0.35"/>
    <row r="41335" s="62" customFormat="1" x14ac:dyDescent="0.35"/>
    <row r="41336" s="62" customFormat="1" x14ac:dyDescent="0.35"/>
    <row r="41337" s="62" customFormat="1" x14ac:dyDescent="0.35"/>
    <row r="41338" s="62" customFormat="1" x14ac:dyDescent="0.35"/>
    <row r="41339" s="62" customFormat="1" x14ac:dyDescent="0.35"/>
    <row r="41340" s="62" customFormat="1" x14ac:dyDescent="0.35"/>
    <row r="41341" s="62" customFormat="1" x14ac:dyDescent="0.35"/>
    <row r="41342" s="62" customFormat="1" x14ac:dyDescent="0.35"/>
    <row r="41343" s="62" customFormat="1" x14ac:dyDescent="0.35"/>
    <row r="41344" s="62" customFormat="1" x14ac:dyDescent="0.35"/>
    <row r="41345" s="62" customFormat="1" x14ac:dyDescent="0.35"/>
    <row r="41346" s="62" customFormat="1" x14ac:dyDescent="0.35"/>
    <row r="41347" s="62" customFormat="1" x14ac:dyDescent="0.35"/>
    <row r="41348" s="62" customFormat="1" x14ac:dyDescent="0.35"/>
    <row r="41349" s="62" customFormat="1" x14ac:dyDescent="0.35"/>
    <row r="41350" s="62" customFormat="1" x14ac:dyDescent="0.35"/>
    <row r="41351" s="62" customFormat="1" x14ac:dyDescent="0.35"/>
    <row r="41352" s="62" customFormat="1" x14ac:dyDescent="0.35"/>
    <row r="41353" s="62" customFormat="1" x14ac:dyDescent="0.35"/>
    <row r="41354" s="62" customFormat="1" x14ac:dyDescent="0.35"/>
    <row r="41355" s="62" customFormat="1" x14ac:dyDescent="0.35"/>
    <row r="41356" s="62" customFormat="1" x14ac:dyDescent="0.35"/>
    <row r="41357" s="62" customFormat="1" x14ac:dyDescent="0.35"/>
    <row r="41358" s="62" customFormat="1" x14ac:dyDescent="0.35"/>
    <row r="41359" s="62" customFormat="1" x14ac:dyDescent="0.35"/>
    <row r="41360" s="62" customFormat="1" x14ac:dyDescent="0.35"/>
    <row r="41361" s="62" customFormat="1" x14ac:dyDescent="0.35"/>
    <row r="41362" s="62" customFormat="1" x14ac:dyDescent="0.35"/>
    <row r="41363" s="62" customFormat="1" x14ac:dyDescent="0.35"/>
    <row r="41364" s="62" customFormat="1" x14ac:dyDescent="0.35"/>
    <row r="41365" s="62" customFormat="1" x14ac:dyDescent="0.35"/>
    <row r="41366" s="62" customFormat="1" x14ac:dyDescent="0.35"/>
    <row r="41367" s="62" customFormat="1" x14ac:dyDescent="0.35"/>
    <row r="41368" s="62" customFormat="1" x14ac:dyDescent="0.35"/>
    <row r="41369" s="62" customFormat="1" x14ac:dyDescent="0.35"/>
    <row r="41370" s="62" customFormat="1" x14ac:dyDescent="0.35"/>
    <row r="41371" s="62" customFormat="1" x14ac:dyDescent="0.35"/>
    <row r="41372" s="62" customFormat="1" x14ac:dyDescent="0.35"/>
    <row r="41373" s="62" customFormat="1" x14ac:dyDescent="0.35"/>
    <row r="41374" s="62" customFormat="1" x14ac:dyDescent="0.35"/>
    <row r="41375" s="62" customFormat="1" x14ac:dyDescent="0.35"/>
    <row r="41376" s="62" customFormat="1" x14ac:dyDescent="0.35"/>
    <row r="41377" s="62" customFormat="1" x14ac:dyDescent="0.35"/>
    <row r="41378" s="62" customFormat="1" x14ac:dyDescent="0.35"/>
    <row r="41379" s="62" customFormat="1" x14ac:dyDescent="0.35"/>
    <row r="41380" s="62" customFormat="1" x14ac:dyDescent="0.35"/>
    <row r="41381" s="62" customFormat="1" x14ac:dyDescent="0.35"/>
    <row r="41382" s="62" customFormat="1" x14ac:dyDescent="0.35"/>
    <row r="41383" s="62" customFormat="1" x14ac:dyDescent="0.35"/>
    <row r="41384" s="62" customFormat="1" x14ac:dyDescent="0.35"/>
    <row r="41385" s="62" customFormat="1" x14ac:dyDescent="0.35"/>
    <row r="41386" s="62" customFormat="1" x14ac:dyDescent="0.35"/>
    <row r="41387" s="62" customFormat="1" x14ac:dyDescent="0.35"/>
    <row r="41388" s="62" customFormat="1" x14ac:dyDescent="0.35"/>
    <row r="41389" s="62" customFormat="1" x14ac:dyDescent="0.35"/>
    <row r="41390" s="62" customFormat="1" x14ac:dyDescent="0.35"/>
    <row r="41391" s="62" customFormat="1" x14ac:dyDescent="0.35"/>
    <row r="41392" s="62" customFormat="1" x14ac:dyDescent="0.35"/>
    <row r="41393" s="62" customFormat="1" x14ac:dyDescent="0.35"/>
    <row r="41394" s="62" customFormat="1" x14ac:dyDescent="0.35"/>
    <row r="41395" s="62" customFormat="1" x14ac:dyDescent="0.35"/>
    <row r="41396" s="62" customFormat="1" x14ac:dyDescent="0.35"/>
    <row r="41397" s="62" customFormat="1" x14ac:dyDescent="0.35"/>
    <row r="41398" s="62" customFormat="1" x14ac:dyDescent="0.35"/>
    <row r="41399" s="62" customFormat="1" x14ac:dyDescent="0.35"/>
    <row r="41400" s="62" customFormat="1" x14ac:dyDescent="0.35"/>
    <row r="41401" s="62" customFormat="1" x14ac:dyDescent="0.35"/>
    <row r="41402" s="62" customFormat="1" x14ac:dyDescent="0.35"/>
    <row r="41403" s="62" customFormat="1" x14ac:dyDescent="0.35"/>
    <row r="41404" s="62" customFormat="1" x14ac:dyDescent="0.35"/>
    <row r="41405" s="62" customFormat="1" x14ac:dyDescent="0.35"/>
    <row r="41406" s="62" customFormat="1" x14ac:dyDescent="0.35"/>
    <row r="41407" s="62" customFormat="1" x14ac:dyDescent="0.35"/>
    <row r="41408" s="62" customFormat="1" x14ac:dyDescent="0.35"/>
    <row r="41409" s="62" customFormat="1" x14ac:dyDescent="0.35"/>
    <row r="41410" s="62" customFormat="1" x14ac:dyDescent="0.35"/>
    <row r="41411" s="62" customFormat="1" x14ac:dyDescent="0.35"/>
    <row r="41412" s="62" customFormat="1" x14ac:dyDescent="0.35"/>
    <row r="41413" s="62" customFormat="1" x14ac:dyDescent="0.35"/>
    <row r="41414" s="62" customFormat="1" x14ac:dyDescent="0.35"/>
    <row r="41415" s="62" customFormat="1" x14ac:dyDescent="0.35"/>
    <row r="41416" s="62" customFormat="1" x14ac:dyDescent="0.35"/>
    <row r="41417" s="62" customFormat="1" x14ac:dyDescent="0.35"/>
    <row r="41418" s="62" customFormat="1" x14ac:dyDescent="0.35"/>
    <row r="41419" s="62" customFormat="1" x14ac:dyDescent="0.35"/>
    <row r="41420" s="62" customFormat="1" x14ac:dyDescent="0.35"/>
    <row r="41421" s="62" customFormat="1" x14ac:dyDescent="0.35"/>
    <row r="41422" s="62" customFormat="1" x14ac:dyDescent="0.35"/>
    <row r="41423" s="62" customFormat="1" x14ac:dyDescent="0.35"/>
    <row r="41424" s="62" customFormat="1" x14ac:dyDescent="0.35"/>
    <row r="41425" s="62" customFormat="1" x14ac:dyDescent="0.35"/>
    <row r="41426" s="62" customFormat="1" x14ac:dyDescent="0.35"/>
    <row r="41427" s="62" customFormat="1" x14ac:dyDescent="0.35"/>
    <row r="41428" s="62" customFormat="1" x14ac:dyDescent="0.35"/>
    <row r="41429" s="62" customFormat="1" x14ac:dyDescent="0.35"/>
    <row r="41430" s="62" customFormat="1" x14ac:dyDescent="0.35"/>
    <row r="41431" s="62" customFormat="1" x14ac:dyDescent="0.35"/>
    <row r="41432" s="62" customFormat="1" x14ac:dyDescent="0.35"/>
    <row r="41433" s="62" customFormat="1" x14ac:dyDescent="0.35"/>
    <row r="41434" s="62" customFormat="1" x14ac:dyDescent="0.35"/>
    <row r="41435" s="62" customFormat="1" x14ac:dyDescent="0.35"/>
    <row r="41436" s="62" customFormat="1" x14ac:dyDescent="0.35"/>
    <row r="41437" s="62" customFormat="1" x14ac:dyDescent="0.35"/>
    <row r="41438" s="62" customFormat="1" x14ac:dyDescent="0.35"/>
    <row r="41439" s="62" customFormat="1" x14ac:dyDescent="0.35"/>
    <row r="41440" s="62" customFormat="1" x14ac:dyDescent="0.35"/>
    <row r="41441" s="62" customFormat="1" x14ac:dyDescent="0.35"/>
    <row r="41442" s="62" customFormat="1" x14ac:dyDescent="0.35"/>
    <row r="41443" s="62" customFormat="1" x14ac:dyDescent="0.35"/>
    <row r="41444" s="62" customFormat="1" x14ac:dyDescent="0.35"/>
    <row r="41445" s="62" customFormat="1" x14ac:dyDescent="0.35"/>
    <row r="41446" s="62" customFormat="1" x14ac:dyDescent="0.35"/>
    <row r="41447" s="62" customFormat="1" x14ac:dyDescent="0.35"/>
    <row r="41448" s="62" customFormat="1" x14ac:dyDescent="0.35"/>
    <row r="41449" s="62" customFormat="1" x14ac:dyDescent="0.35"/>
    <row r="41450" s="62" customFormat="1" x14ac:dyDescent="0.35"/>
    <row r="41451" s="62" customFormat="1" x14ac:dyDescent="0.35"/>
    <row r="41452" s="62" customFormat="1" x14ac:dyDescent="0.35"/>
    <row r="41453" s="62" customFormat="1" x14ac:dyDescent="0.35"/>
    <row r="41454" s="62" customFormat="1" x14ac:dyDescent="0.35"/>
    <row r="41455" s="62" customFormat="1" x14ac:dyDescent="0.35"/>
    <row r="41456" s="62" customFormat="1" x14ac:dyDescent="0.35"/>
    <row r="41457" s="62" customFormat="1" x14ac:dyDescent="0.35"/>
    <row r="41458" s="62" customFormat="1" x14ac:dyDescent="0.35"/>
    <row r="41459" s="62" customFormat="1" x14ac:dyDescent="0.35"/>
    <row r="41460" s="62" customFormat="1" x14ac:dyDescent="0.35"/>
    <row r="41461" s="62" customFormat="1" x14ac:dyDescent="0.35"/>
    <row r="41462" s="62" customFormat="1" x14ac:dyDescent="0.35"/>
    <row r="41463" s="62" customFormat="1" x14ac:dyDescent="0.35"/>
    <row r="41464" s="62" customFormat="1" x14ac:dyDescent="0.35"/>
    <row r="41465" s="62" customFormat="1" x14ac:dyDescent="0.35"/>
    <row r="41466" s="62" customFormat="1" x14ac:dyDescent="0.35"/>
    <row r="41467" s="62" customFormat="1" x14ac:dyDescent="0.35"/>
    <row r="41468" s="62" customFormat="1" x14ac:dyDescent="0.35"/>
    <row r="41469" s="62" customFormat="1" x14ac:dyDescent="0.35"/>
    <row r="41470" s="62" customFormat="1" x14ac:dyDescent="0.35"/>
    <row r="41471" s="62" customFormat="1" x14ac:dyDescent="0.35"/>
    <row r="41472" s="62" customFormat="1" x14ac:dyDescent="0.35"/>
    <row r="41473" s="62" customFormat="1" x14ac:dyDescent="0.35"/>
    <row r="41474" s="62" customFormat="1" x14ac:dyDescent="0.35"/>
    <row r="41475" s="62" customFormat="1" x14ac:dyDescent="0.35"/>
    <row r="41476" s="62" customFormat="1" x14ac:dyDescent="0.35"/>
    <row r="41477" s="62" customFormat="1" x14ac:dyDescent="0.35"/>
    <row r="41478" s="62" customFormat="1" x14ac:dyDescent="0.35"/>
    <row r="41479" s="62" customFormat="1" x14ac:dyDescent="0.35"/>
    <row r="41480" s="62" customFormat="1" x14ac:dyDescent="0.35"/>
    <row r="41481" s="62" customFormat="1" x14ac:dyDescent="0.35"/>
    <row r="41482" s="62" customFormat="1" x14ac:dyDescent="0.35"/>
    <row r="41483" s="62" customFormat="1" x14ac:dyDescent="0.35"/>
    <row r="41484" s="62" customFormat="1" x14ac:dyDescent="0.35"/>
    <row r="41485" s="62" customFormat="1" x14ac:dyDescent="0.35"/>
    <row r="41486" s="62" customFormat="1" x14ac:dyDescent="0.35"/>
    <row r="41487" s="62" customFormat="1" x14ac:dyDescent="0.35"/>
    <row r="41488" s="62" customFormat="1" x14ac:dyDescent="0.35"/>
    <row r="41489" s="62" customFormat="1" x14ac:dyDescent="0.35"/>
    <row r="41490" s="62" customFormat="1" x14ac:dyDescent="0.35"/>
    <row r="41491" s="62" customFormat="1" x14ac:dyDescent="0.35"/>
    <row r="41492" s="62" customFormat="1" x14ac:dyDescent="0.35"/>
    <row r="41493" s="62" customFormat="1" x14ac:dyDescent="0.35"/>
    <row r="41494" s="62" customFormat="1" x14ac:dyDescent="0.35"/>
    <row r="41495" s="62" customFormat="1" x14ac:dyDescent="0.35"/>
    <row r="41496" s="62" customFormat="1" x14ac:dyDescent="0.35"/>
    <row r="41497" s="62" customFormat="1" x14ac:dyDescent="0.35"/>
    <row r="41498" s="62" customFormat="1" x14ac:dyDescent="0.35"/>
    <row r="41499" s="62" customFormat="1" x14ac:dyDescent="0.35"/>
    <row r="41500" s="62" customFormat="1" x14ac:dyDescent="0.35"/>
    <row r="41501" s="62" customFormat="1" x14ac:dyDescent="0.35"/>
    <row r="41502" s="62" customFormat="1" x14ac:dyDescent="0.35"/>
    <row r="41503" s="62" customFormat="1" x14ac:dyDescent="0.35"/>
    <row r="41504" s="62" customFormat="1" x14ac:dyDescent="0.35"/>
    <row r="41505" s="62" customFormat="1" x14ac:dyDescent="0.35"/>
    <row r="41506" s="62" customFormat="1" x14ac:dyDescent="0.35"/>
    <row r="41507" s="62" customFormat="1" x14ac:dyDescent="0.35"/>
    <row r="41508" s="62" customFormat="1" x14ac:dyDescent="0.35"/>
    <row r="41509" s="62" customFormat="1" x14ac:dyDescent="0.35"/>
    <row r="41510" s="62" customFormat="1" x14ac:dyDescent="0.35"/>
    <row r="41511" s="62" customFormat="1" x14ac:dyDescent="0.35"/>
    <row r="41512" s="62" customFormat="1" x14ac:dyDescent="0.35"/>
    <row r="41513" s="62" customFormat="1" x14ac:dyDescent="0.35"/>
    <row r="41514" s="62" customFormat="1" x14ac:dyDescent="0.35"/>
    <row r="41515" s="62" customFormat="1" x14ac:dyDescent="0.35"/>
    <row r="41516" s="62" customFormat="1" x14ac:dyDescent="0.35"/>
    <row r="41517" s="62" customFormat="1" x14ac:dyDescent="0.35"/>
    <row r="41518" s="62" customFormat="1" x14ac:dyDescent="0.35"/>
    <row r="41519" s="62" customFormat="1" x14ac:dyDescent="0.35"/>
    <row r="41520" s="62" customFormat="1" x14ac:dyDescent="0.35"/>
    <row r="41521" s="62" customFormat="1" x14ac:dyDescent="0.35"/>
    <row r="41522" s="62" customFormat="1" x14ac:dyDescent="0.35"/>
    <row r="41523" s="62" customFormat="1" x14ac:dyDescent="0.35"/>
    <row r="41524" s="62" customFormat="1" x14ac:dyDescent="0.35"/>
    <row r="41525" s="62" customFormat="1" x14ac:dyDescent="0.35"/>
    <row r="41526" s="62" customFormat="1" x14ac:dyDescent="0.35"/>
    <row r="41527" s="62" customFormat="1" x14ac:dyDescent="0.35"/>
    <row r="41528" s="62" customFormat="1" x14ac:dyDescent="0.35"/>
    <row r="41529" s="62" customFormat="1" x14ac:dyDescent="0.35"/>
    <row r="41530" s="62" customFormat="1" x14ac:dyDescent="0.35"/>
    <row r="41531" s="62" customFormat="1" x14ac:dyDescent="0.35"/>
    <row r="41532" s="62" customFormat="1" x14ac:dyDescent="0.35"/>
    <row r="41533" s="62" customFormat="1" x14ac:dyDescent="0.35"/>
    <row r="41534" s="62" customFormat="1" x14ac:dyDescent="0.35"/>
    <row r="41535" s="62" customFormat="1" x14ac:dyDescent="0.35"/>
    <row r="41536" s="62" customFormat="1" x14ac:dyDescent="0.35"/>
    <row r="41537" s="62" customFormat="1" x14ac:dyDescent="0.35"/>
    <row r="41538" s="62" customFormat="1" x14ac:dyDescent="0.35"/>
    <row r="41539" s="62" customFormat="1" x14ac:dyDescent="0.35"/>
    <row r="41540" s="62" customFormat="1" x14ac:dyDescent="0.35"/>
    <row r="41541" s="62" customFormat="1" x14ac:dyDescent="0.35"/>
    <row r="41542" s="62" customFormat="1" x14ac:dyDescent="0.35"/>
    <row r="41543" s="62" customFormat="1" x14ac:dyDescent="0.35"/>
    <row r="41544" s="62" customFormat="1" x14ac:dyDescent="0.35"/>
    <row r="41545" s="62" customFormat="1" x14ac:dyDescent="0.35"/>
    <row r="41546" s="62" customFormat="1" x14ac:dyDescent="0.35"/>
    <row r="41547" s="62" customFormat="1" x14ac:dyDescent="0.35"/>
    <row r="41548" s="62" customFormat="1" x14ac:dyDescent="0.35"/>
    <row r="41549" s="62" customFormat="1" x14ac:dyDescent="0.35"/>
    <row r="41550" s="62" customFormat="1" x14ac:dyDescent="0.35"/>
    <row r="41551" s="62" customFormat="1" x14ac:dyDescent="0.35"/>
    <row r="41552" s="62" customFormat="1" x14ac:dyDescent="0.35"/>
    <row r="41553" s="62" customFormat="1" x14ac:dyDescent="0.35"/>
    <row r="41554" s="62" customFormat="1" x14ac:dyDescent="0.35"/>
    <row r="41555" s="62" customFormat="1" x14ac:dyDescent="0.35"/>
    <row r="41556" s="62" customFormat="1" x14ac:dyDescent="0.35"/>
    <row r="41557" s="62" customFormat="1" x14ac:dyDescent="0.35"/>
    <row r="41558" s="62" customFormat="1" x14ac:dyDescent="0.35"/>
    <row r="41559" s="62" customFormat="1" x14ac:dyDescent="0.35"/>
    <row r="41560" s="62" customFormat="1" x14ac:dyDescent="0.35"/>
    <row r="41561" s="62" customFormat="1" x14ac:dyDescent="0.35"/>
    <row r="41562" s="62" customFormat="1" x14ac:dyDescent="0.35"/>
    <row r="41563" s="62" customFormat="1" x14ac:dyDescent="0.35"/>
    <row r="41564" s="62" customFormat="1" x14ac:dyDescent="0.35"/>
    <row r="41565" s="62" customFormat="1" x14ac:dyDescent="0.35"/>
    <row r="41566" s="62" customFormat="1" x14ac:dyDescent="0.35"/>
    <row r="41567" s="62" customFormat="1" x14ac:dyDescent="0.35"/>
    <row r="41568" s="62" customFormat="1" x14ac:dyDescent="0.35"/>
    <row r="41569" s="62" customFormat="1" x14ac:dyDescent="0.35"/>
    <row r="41570" s="62" customFormat="1" x14ac:dyDescent="0.35"/>
    <row r="41571" s="62" customFormat="1" x14ac:dyDescent="0.35"/>
    <row r="41572" s="62" customFormat="1" x14ac:dyDescent="0.35"/>
    <row r="41573" s="62" customFormat="1" x14ac:dyDescent="0.35"/>
    <row r="41574" s="62" customFormat="1" x14ac:dyDescent="0.35"/>
    <row r="41575" s="62" customFormat="1" x14ac:dyDescent="0.35"/>
    <row r="41576" s="62" customFormat="1" x14ac:dyDescent="0.35"/>
    <row r="41577" s="62" customFormat="1" x14ac:dyDescent="0.35"/>
    <row r="41578" s="62" customFormat="1" x14ac:dyDescent="0.35"/>
    <row r="41579" s="62" customFormat="1" x14ac:dyDescent="0.35"/>
    <row r="41580" s="62" customFormat="1" x14ac:dyDescent="0.35"/>
    <row r="41581" s="62" customFormat="1" x14ac:dyDescent="0.35"/>
    <row r="41582" s="62" customFormat="1" x14ac:dyDescent="0.35"/>
    <row r="41583" s="62" customFormat="1" x14ac:dyDescent="0.35"/>
    <row r="41584" s="62" customFormat="1" x14ac:dyDescent="0.35"/>
    <row r="41585" s="62" customFormat="1" x14ac:dyDescent="0.35"/>
    <row r="41586" s="62" customFormat="1" x14ac:dyDescent="0.35"/>
    <row r="41587" s="62" customFormat="1" x14ac:dyDescent="0.35"/>
    <row r="41588" s="62" customFormat="1" x14ac:dyDescent="0.35"/>
    <row r="41589" s="62" customFormat="1" x14ac:dyDescent="0.35"/>
    <row r="41590" s="62" customFormat="1" x14ac:dyDescent="0.35"/>
    <row r="41591" s="62" customFormat="1" x14ac:dyDescent="0.35"/>
    <row r="41592" s="62" customFormat="1" x14ac:dyDescent="0.35"/>
    <row r="41593" s="62" customFormat="1" x14ac:dyDescent="0.35"/>
    <row r="41594" s="62" customFormat="1" x14ac:dyDescent="0.35"/>
    <row r="41595" s="62" customFormat="1" x14ac:dyDescent="0.35"/>
    <row r="41596" s="62" customFormat="1" x14ac:dyDescent="0.35"/>
    <row r="41597" s="62" customFormat="1" x14ac:dyDescent="0.35"/>
    <row r="41598" s="62" customFormat="1" x14ac:dyDescent="0.35"/>
    <row r="41599" s="62" customFormat="1" x14ac:dyDescent="0.35"/>
    <row r="41600" s="62" customFormat="1" x14ac:dyDescent="0.35"/>
    <row r="41601" s="62" customFormat="1" x14ac:dyDescent="0.35"/>
    <row r="41602" s="62" customFormat="1" x14ac:dyDescent="0.35"/>
    <row r="41603" s="62" customFormat="1" x14ac:dyDescent="0.35"/>
    <row r="41604" s="62" customFormat="1" x14ac:dyDescent="0.35"/>
    <row r="41605" s="62" customFormat="1" x14ac:dyDescent="0.35"/>
    <row r="41606" s="62" customFormat="1" x14ac:dyDescent="0.35"/>
    <row r="41607" s="62" customFormat="1" x14ac:dyDescent="0.35"/>
    <row r="41608" s="62" customFormat="1" x14ac:dyDescent="0.35"/>
    <row r="41609" s="62" customFormat="1" x14ac:dyDescent="0.35"/>
    <row r="41610" s="62" customFormat="1" x14ac:dyDescent="0.35"/>
    <row r="41611" s="62" customFormat="1" x14ac:dyDescent="0.35"/>
    <row r="41612" s="62" customFormat="1" x14ac:dyDescent="0.35"/>
    <row r="41613" s="62" customFormat="1" x14ac:dyDescent="0.35"/>
    <row r="41614" s="62" customFormat="1" x14ac:dyDescent="0.35"/>
    <row r="41615" s="62" customFormat="1" x14ac:dyDescent="0.35"/>
    <row r="41616" s="62" customFormat="1" x14ac:dyDescent="0.35"/>
    <row r="41617" s="62" customFormat="1" x14ac:dyDescent="0.35"/>
    <row r="41618" s="62" customFormat="1" x14ac:dyDescent="0.35"/>
    <row r="41619" s="62" customFormat="1" x14ac:dyDescent="0.35"/>
    <row r="41620" s="62" customFormat="1" x14ac:dyDescent="0.35"/>
    <row r="41621" s="62" customFormat="1" x14ac:dyDescent="0.35"/>
    <row r="41622" s="62" customFormat="1" x14ac:dyDescent="0.35"/>
    <row r="41623" s="62" customFormat="1" x14ac:dyDescent="0.35"/>
    <row r="41624" s="62" customFormat="1" x14ac:dyDescent="0.35"/>
    <row r="41625" s="62" customFormat="1" x14ac:dyDescent="0.35"/>
    <row r="41626" s="62" customFormat="1" x14ac:dyDescent="0.35"/>
    <row r="41627" s="62" customFormat="1" x14ac:dyDescent="0.35"/>
    <row r="41628" s="62" customFormat="1" x14ac:dyDescent="0.35"/>
    <row r="41629" s="62" customFormat="1" x14ac:dyDescent="0.35"/>
    <row r="41630" s="62" customFormat="1" x14ac:dyDescent="0.35"/>
    <row r="41631" s="62" customFormat="1" x14ac:dyDescent="0.35"/>
    <row r="41632" s="62" customFormat="1" x14ac:dyDescent="0.35"/>
    <row r="41633" s="62" customFormat="1" x14ac:dyDescent="0.35"/>
    <row r="41634" s="62" customFormat="1" x14ac:dyDescent="0.35"/>
    <row r="41635" s="62" customFormat="1" x14ac:dyDescent="0.35"/>
    <row r="41636" s="62" customFormat="1" x14ac:dyDescent="0.35"/>
    <row r="41637" s="62" customFormat="1" x14ac:dyDescent="0.35"/>
    <row r="41638" s="62" customFormat="1" x14ac:dyDescent="0.35"/>
    <row r="41639" s="62" customFormat="1" x14ac:dyDescent="0.35"/>
    <row r="41640" s="62" customFormat="1" x14ac:dyDescent="0.35"/>
    <row r="41641" s="62" customFormat="1" x14ac:dyDescent="0.35"/>
    <row r="41642" s="62" customFormat="1" x14ac:dyDescent="0.35"/>
    <row r="41643" s="62" customFormat="1" x14ac:dyDescent="0.35"/>
    <row r="41644" s="62" customFormat="1" x14ac:dyDescent="0.35"/>
    <row r="41645" s="62" customFormat="1" x14ac:dyDescent="0.35"/>
    <row r="41646" s="62" customFormat="1" x14ac:dyDescent="0.35"/>
    <row r="41647" s="62" customFormat="1" x14ac:dyDescent="0.35"/>
    <row r="41648" s="62" customFormat="1" x14ac:dyDescent="0.35"/>
    <row r="41649" s="62" customFormat="1" x14ac:dyDescent="0.35"/>
    <row r="41650" s="62" customFormat="1" x14ac:dyDescent="0.35"/>
    <row r="41651" s="62" customFormat="1" x14ac:dyDescent="0.35"/>
    <row r="41652" s="62" customFormat="1" x14ac:dyDescent="0.35"/>
    <row r="41653" s="62" customFormat="1" x14ac:dyDescent="0.35"/>
    <row r="41654" s="62" customFormat="1" x14ac:dyDescent="0.35"/>
    <row r="41655" s="62" customFormat="1" x14ac:dyDescent="0.35"/>
    <row r="41656" s="62" customFormat="1" x14ac:dyDescent="0.35"/>
    <row r="41657" s="62" customFormat="1" x14ac:dyDescent="0.35"/>
    <row r="41658" s="62" customFormat="1" x14ac:dyDescent="0.35"/>
    <row r="41659" s="62" customFormat="1" x14ac:dyDescent="0.35"/>
    <row r="41660" s="62" customFormat="1" x14ac:dyDescent="0.35"/>
    <row r="41661" s="62" customFormat="1" x14ac:dyDescent="0.35"/>
    <row r="41662" s="62" customFormat="1" x14ac:dyDescent="0.35"/>
    <row r="41663" s="62" customFormat="1" x14ac:dyDescent="0.35"/>
    <row r="41664" s="62" customFormat="1" x14ac:dyDescent="0.35"/>
    <row r="41665" s="62" customFormat="1" x14ac:dyDescent="0.35"/>
    <row r="41666" s="62" customFormat="1" x14ac:dyDescent="0.35"/>
    <row r="41667" s="62" customFormat="1" x14ac:dyDescent="0.35"/>
    <row r="41668" s="62" customFormat="1" x14ac:dyDescent="0.35"/>
    <row r="41669" s="62" customFormat="1" x14ac:dyDescent="0.35"/>
    <row r="41670" s="62" customFormat="1" x14ac:dyDescent="0.35"/>
    <row r="41671" s="62" customFormat="1" x14ac:dyDescent="0.35"/>
    <row r="41672" s="62" customFormat="1" x14ac:dyDescent="0.35"/>
    <row r="41673" s="62" customFormat="1" x14ac:dyDescent="0.35"/>
    <row r="41674" s="62" customFormat="1" x14ac:dyDescent="0.35"/>
    <row r="41675" s="62" customFormat="1" x14ac:dyDescent="0.35"/>
    <row r="41676" s="62" customFormat="1" x14ac:dyDescent="0.35"/>
    <row r="41677" s="62" customFormat="1" x14ac:dyDescent="0.35"/>
    <row r="41678" s="62" customFormat="1" x14ac:dyDescent="0.35"/>
    <row r="41679" s="62" customFormat="1" x14ac:dyDescent="0.35"/>
    <row r="41680" s="62" customFormat="1" x14ac:dyDescent="0.35"/>
    <row r="41681" s="62" customFormat="1" x14ac:dyDescent="0.35"/>
    <row r="41682" s="62" customFormat="1" x14ac:dyDescent="0.35"/>
    <row r="41683" s="62" customFormat="1" x14ac:dyDescent="0.35"/>
    <row r="41684" s="62" customFormat="1" x14ac:dyDescent="0.35"/>
    <row r="41685" s="62" customFormat="1" x14ac:dyDescent="0.35"/>
    <row r="41686" s="62" customFormat="1" x14ac:dyDescent="0.35"/>
    <row r="41687" s="62" customFormat="1" x14ac:dyDescent="0.35"/>
    <row r="41688" s="62" customFormat="1" x14ac:dyDescent="0.35"/>
    <row r="41689" s="62" customFormat="1" x14ac:dyDescent="0.35"/>
    <row r="41690" s="62" customFormat="1" x14ac:dyDescent="0.35"/>
    <row r="41691" s="62" customFormat="1" x14ac:dyDescent="0.35"/>
    <row r="41692" s="62" customFormat="1" x14ac:dyDescent="0.35"/>
    <row r="41693" s="62" customFormat="1" x14ac:dyDescent="0.35"/>
    <row r="41694" s="62" customFormat="1" x14ac:dyDescent="0.35"/>
    <row r="41695" s="62" customFormat="1" x14ac:dyDescent="0.35"/>
    <row r="41696" s="62" customFormat="1" x14ac:dyDescent="0.35"/>
    <row r="41697" s="62" customFormat="1" x14ac:dyDescent="0.35"/>
    <row r="41698" s="62" customFormat="1" x14ac:dyDescent="0.35"/>
    <row r="41699" s="62" customFormat="1" x14ac:dyDescent="0.35"/>
    <row r="41700" s="62" customFormat="1" x14ac:dyDescent="0.35"/>
    <row r="41701" s="62" customFormat="1" x14ac:dyDescent="0.35"/>
    <row r="41702" s="62" customFormat="1" x14ac:dyDescent="0.35"/>
    <row r="41703" s="62" customFormat="1" x14ac:dyDescent="0.35"/>
    <row r="41704" s="62" customFormat="1" x14ac:dyDescent="0.35"/>
    <row r="41705" s="62" customFormat="1" x14ac:dyDescent="0.35"/>
    <row r="41706" s="62" customFormat="1" x14ac:dyDescent="0.35"/>
    <row r="41707" s="62" customFormat="1" x14ac:dyDescent="0.35"/>
    <row r="41708" s="62" customFormat="1" x14ac:dyDescent="0.35"/>
    <row r="41709" s="62" customFormat="1" x14ac:dyDescent="0.35"/>
    <row r="41710" s="62" customFormat="1" x14ac:dyDescent="0.35"/>
    <row r="41711" s="62" customFormat="1" x14ac:dyDescent="0.35"/>
    <row r="41712" s="62" customFormat="1" x14ac:dyDescent="0.35"/>
    <row r="41713" s="62" customFormat="1" x14ac:dyDescent="0.35"/>
    <row r="41714" s="62" customFormat="1" x14ac:dyDescent="0.35"/>
    <row r="41715" s="62" customFormat="1" x14ac:dyDescent="0.35"/>
    <row r="41716" s="62" customFormat="1" x14ac:dyDescent="0.35"/>
    <row r="41717" s="62" customFormat="1" x14ac:dyDescent="0.35"/>
    <row r="41718" s="62" customFormat="1" x14ac:dyDescent="0.35"/>
    <row r="41719" s="62" customFormat="1" x14ac:dyDescent="0.35"/>
    <row r="41720" s="62" customFormat="1" x14ac:dyDescent="0.35"/>
    <row r="41721" s="62" customFormat="1" x14ac:dyDescent="0.35"/>
    <row r="41722" s="62" customFormat="1" x14ac:dyDescent="0.35"/>
    <row r="41723" s="62" customFormat="1" x14ac:dyDescent="0.35"/>
    <row r="41724" s="62" customFormat="1" x14ac:dyDescent="0.35"/>
    <row r="41725" s="62" customFormat="1" x14ac:dyDescent="0.35"/>
    <row r="41726" s="62" customFormat="1" x14ac:dyDescent="0.35"/>
    <row r="41727" s="62" customFormat="1" x14ac:dyDescent="0.35"/>
    <row r="41728" s="62" customFormat="1" x14ac:dyDescent="0.35"/>
    <row r="41729" s="62" customFormat="1" x14ac:dyDescent="0.35"/>
    <row r="41730" s="62" customFormat="1" x14ac:dyDescent="0.35"/>
    <row r="41731" s="62" customFormat="1" x14ac:dyDescent="0.35"/>
    <row r="41732" s="62" customFormat="1" x14ac:dyDescent="0.35"/>
    <row r="41733" s="62" customFormat="1" x14ac:dyDescent="0.35"/>
    <row r="41734" s="62" customFormat="1" x14ac:dyDescent="0.35"/>
    <row r="41735" s="62" customFormat="1" x14ac:dyDescent="0.35"/>
    <row r="41736" s="62" customFormat="1" x14ac:dyDescent="0.35"/>
    <row r="41737" s="62" customFormat="1" x14ac:dyDescent="0.35"/>
    <row r="41738" s="62" customFormat="1" x14ac:dyDescent="0.35"/>
    <row r="41739" s="62" customFormat="1" x14ac:dyDescent="0.35"/>
    <row r="41740" s="62" customFormat="1" x14ac:dyDescent="0.35"/>
    <row r="41741" s="62" customFormat="1" x14ac:dyDescent="0.35"/>
    <row r="41742" s="62" customFormat="1" x14ac:dyDescent="0.35"/>
    <row r="41743" s="62" customFormat="1" x14ac:dyDescent="0.35"/>
    <row r="41744" s="62" customFormat="1" x14ac:dyDescent="0.35"/>
    <row r="41745" s="62" customFormat="1" x14ac:dyDescent="0.35"/>
    <row r="41746" s="62" customFormat="1" x14ac:dyDescent="0.35"/>
    <row r="41747" s="62" customFormat="1" x14ac:dyDescent="0.35"/>
    <row r="41748" s="62" customFormat="1" x14ac:dyDescent="0.35"/>
    <row r="41749" s="62" customFormat="1" x14ac:dyDescent="0.35"/>
    <row r="41750" s="62" customFormat="1" x14ac:dyDescent="0.35"/>
    <row r="41751" s="62" customFormat="1" x14ac:dyDescent="0.35"/>
    <row r="41752" s="62" customFormat="1" x14ac:dyDescent="0.35"/>
    <row r="41753" s="62" customFormat="1" x14ac:dyDescent="0.35"/>
    <row r="41754" s="62" customFormat="1" x14ac:dyDescent="0.35"/>
    <row r="41755" s="62" customFormat="1" x14ac:dyDescent="0.35"/>
    <row r="41756" s="62" customFormat="1" x14ac:dyDescent="0.35"/>
    <row r="41757" s="62" customFormat="1" x14ac:dyDescent="0.35"/>
    <row r="41758" s="62" customFormat="1" x14ac:dyDescent="0.35"/>
    <row r="41759" s="62" customFormat="1" x14ac:dyDescent="0.35"/>
    <row r="41760" s="62" customFormat="1" x14ac:dyDescent="0.35"/>
    <row r="41761" s="62" customFormat="1" x14ac:dyDescent="0.35"/>
    <row r="41762" s="62" customFormat="1" x14ac:dyDescent="0.35"/>
    <row r="41763" s="62" customFormat="1" x14ac:dyDescent="0.35"/>
    <row r="41764" s="62" customFormat="1" x14ac:dyDescent="0.35"/>
    <row r="41765" s="62" customFormat="1" x14ac:dyDescent="0.35"/>
    <row r="41766" s="62" customFormat="1" x14ac:dyDescent="0.35"/>
    <row r="41767" s="62" customFormat="1" x14ac:dyDescent="0.35"/>
    <row r="41768" s="62" customFormat="1" x14ac:dyDescent="0.35"/>
    <row r="41769" s="62" customFormat="1" x14ac:dyDescent="0.35"/>
    <row r="41770" s="62" customFormat="1" x14ac:dyDescent="0.35"/>
    <row r="41771" s="62" customFormat="1" x14ac:dyDescent="0.35"/>
    <row r="41772" s="62" customFormat="1" x14ac:dyDescent="0.35"/>
    <row r="41773" s="62" customFormat="1" x14ac:dyDescent="0.35"/>
    <row r="41774" s="62" customFormat="1" x14ac:dyDescent="0.35"/>
    <row r="41775" s="62" customFormat="1" x14ac:dyDescent="0.35"/>
    <row r="41776" s="62" customFormat="1" x14ac:dyDescent="0.35"/>
    <row r="41777" s="62" customFormat="1" x14ac:dyDescent="0.35"/>
    <row r="41778" s="62" customFormat="1" x14ac:dyDescent="0.35"/>
    <row r="41779" s="62" customFormat="1" x14ac:dyDescent="0.35"/>
    <row r="41780" s="62" customFormat="1" x14ac:dyDescent="0.35"/>
    <row r="41781" s="62" customFormat="1" x14ac:dyDescent="0.35"/>
    <row r="41782" s="62" customFormat="1" x14ac:dyDescent="0.35"/>
    <row r="41783" s="62" customFormat="1" x14ac:dyDescent="0.35"/>
    <row r="41784" s="62" customFormat="1" x14ac:dyDescent="0.35"/>
    <row r="41785" s="62" customFormat="1" x14ac:dyDescent="0.35"/>
    <row r="41786" s="62" customFormat="1" x14ac:dyDescent="0.35"/>
    <row r="41787" s="62" customFormat="1" x14ac:dyDescent="0.35"/>
    <row r="41788" s="62" customFormat="1" x14ac:dyDescent="0.35"/>
    <row r="41789" s="62" customFormat="1" x14ac:dyDescent="0.35"/>
    <row r="41790" s="62" customFormat="1" x14ac:dyDescent="0.35"/>
    <row r="41791" s="62" customFormat="1" x14ac:dyDescent="0.35"/>
    <row r="41792" s="62" customFormat="1" x14ac:dyDescent="0.35"/>
    <row r="41793" s="62" customFormat="1" x14ac:dyDescent="0.35"/>
    <row r="41794" s="62" customFormat="1" x14ac:dyDescent="0.35"/>
    <row r="41795" s="62" customFormat="1" x14ac:dyDescent="0.35"/>
    <row r="41796" s="62" customFormat="1" x14ac:dyDescent="0.35"/>
    <row r="41797" s="62" customFormat="1" x14ac:dyDescent="0.35"/>
    <row r="41798" s="62" customFormat="1" x14ac:dyDescent="0.35"/>
    <row r="41799" s="62" customFormat="1" x14ac:dyDescent="0.35"/>
    <row r="41800" s="62" customFormat="1" x14ac:dyDescent="0.35"/>
    <row r="41801" s="62" customFormat="1" x14ac:dyDescent="0.35"/>
    <row r="41802" s="62" customFormat="1" x14ac:dyDescent="0.35"/>
    <row r="41803" s="62" customFormat="1" x14ac:dyDescent="0.35"/>
    <row r="41804" s="62" customFormat="1" x14ac:dyDescent="0.35"/>
    <row r="41805" s="62" customFormat="1" x14ac:dyDescent="0.35"/>
    <row r="41806" s="62" customFormat="1" x14ac:dyDescent="0.35"/>
    <row r="41807" s="62" customFormat="1" x14ac:dyDescent="0.35"/>
    <row r="41808" s="62" customFormat="1" x14ac:dyDescent="0.35"/>
    <row r="41809" s="62" customFormat="1" x14ac:dyDescent="0.35"/>
    <row r="41810" s="62" customFormat="1" x14ac:dyDescent="0.35"/>
    <row r="41811" s="62" customFormat="1" x14ac:dyDescent="0.35"/>
    <row r="41812" s="62" customFormat="1" x14ac:dyDescent="0.35"/>
    <row r="41813" s="62" customFormat="1" x14ac:dyDescent="0.35"/>
    <row r="41814" s="62" customFormat="1" x14ac:dyDescent="0.35"/>
    <row r="41815" s="62" customFormat="1" x14ac:dyDescent="0.35"/>
    <row r="41816" s="62" customFormat="1" x14ac:dyDescent="0.35"/>
    <row r="41817" s="62" customFormat="1" x14ac:dyDescent="0.35"/>
    <row r="41818" s="62" customFormat="1" x14ac:dyDescent="0.35"/>
    <row r="41819" s="62" customFormat="1" x14ac:dyDescent="0.35"/>
    <row r="41820" s="62" customFormat="1" x14ac:dyDescent="0.35"/>
    <row r="41821" s="62" customFormat="1" x14ac:dyDescent="0.35"/>
    <row r="41822" s="62" customFormat="1" x14ac:dyDescent="0.35"/>
    <row r="41823" s="62" customFormat="1" x14ac:dyDescent="0.35"/>
    <row r="41824" s="62" customFormat="1" x14ac:dyDescent="0.35"/>
    <row r="41825" s="62" customFormat="1" x14ac:dyDescent="0.35"/>
    <row r="41826" s="62" customFormat="1" x14ac:dyDescent="0.35"/>
    <row r="41827" s="62" customFormat="1" x14ac:dyDescent="0.35"/>
    <row r="41828" s="62" customFormat="1" x14ac:dyDescent="0.35"/>
    <row r="41829" s="62" customFormat="1" x14ac:dyDescent="0.35"/>
    <row r="41830" s="62" customFormat="1" x14ac:dyDescent="0.35"/>
    <row r="41831" s="62" customFormat="1" x14ac:dyDescent="0.35"/>
    <row r="41832" s="62" customFormat="1" x14ac:dyDescent="0.35"/>
    <row r="41833" s="62" customFormat="1" x14ac:dyDescent="0.35"/>
    <row r="41834" s="62" customFormat="1" x14ac:dyDescent="0.35"/>
    <row r="41835" s="62" customFormat="1" x14ac:dyDescent="0.35"/>
    <row r="41836" s="62" customFormat="1" x14ac:dyDescent="0.35"/>
    <row r="41837" s="62" customFormat="1" x14ac:dyDescent="0.35"/>
    <row r="41838" s="62" customFormat="1" x14ac:dyDescent="0.35"/>
    <row r="41839" s="62" customFormat="1" x14ac:dyDescent="0.35"/>
    <row r="41840" s="62" customFormat="1" x14ac:dyDescent="0.35"/>
    <row r="41841" s="62" customFormat="1" x14ac:dyDescent="0.35"/>
    <row r="41842" s="62" customFormat="1" x14ac:dyDescent="0.35"/>
    <row r="41843" s="62" customFormat="1" x14ac:dyDescent="0.35"/>
    <row r="41844" s="62" customFormat="1" x14ac:dyDescent="0.35"/>
    <row r="41845" s="62" customFormat="1" x14ac:dyDescent="0.35"/>
    <row r="41846" s="62" customFormat="1" x14ac:dyDescent="0.35"/>
    <row r="41847" s="62" customFormat="1" x14ac:dyDescent="0.35"/>
    <row r="41848" s="62" customFormat="1" x14ac:dyDescent="0.35"/>
    <row r="41849" s="62" customFormat="1" x14ac:dyDescent="0.35"/>
    <row r="41850" s="62" customFormat="1" x14ac:dyDescent="0.35"/>
    <row r="41851" s="62" customFormat="1" x14ac:dyDescent="0.35"/>
    <row r="41852" s="62" customFormat="1" x14ac:dyDescent="0.35"/>
    <row r="41853" s="62" customFormat="1" x14ac:dyDescent="0.35"/>
    <row r="41854" s="62" customFormat="1" x14ac:dyDescent="0.35"/>
    <row r="41855" s="62" customFormat="1" x14ac:dyDescent="0.35"/>
    <row r="41856" s="62" customFormat="1" x14ac:dyDescent="0.35"/>
    <row r="41857" s="62" customFormat="1" x14ac:dyDescent="0.35"/>
    <row r="41858" s="62" customFormat="1" x14ac:dyDescent="0.35"/>
    <row r="41859" s="62" customFormat="1" x14ac:dyDescent="0.35"/>
    <row r="41860" s="62" customFormat="1" x14ac:dyDescent="0.35"/>
    <row r="41861" s="62" customFormat="1" x14ac:dyDescent="0.35"/>
    <row r="41862" s="62" customFormat="1" x14ac:dyDescent="0.35"/>
    <row r="41863" s="62" customFormat="1" x14ac:dyDescent="0.35"/>
    <row r="41864" s="62" customFormat="1" x14ac:dyDescent="0.35"/>
    <row r="41865" s="62" customFormat="1" x14ac:dyDescent="0.35"/>
    <row r="41866" s="62" customFormat="1" x14ac:dyDescent="0.35"/>
    <row r="41867" s="62" customFormat="1" x14ac:dyDescent="0.35"/>
    <row r="41868" s="62" customFormat="1" x14ac:dyDescent="0.35"/>
    <row r="41869" s="62" customFormat="1" x14ac:dyDescent="0.35"/>
    <row r="41870" s="62" customFormat="1" x14ac:dyDescent="0.35"/>
    <row r="41871" s="62" customFormat="1" x14ac:dyDescent="0.35"/>
    <row r="41872" s="62" customFormat="1" x14ac:dyDescent="0.35"/>
    <row r="41873" s="62" customFormat="1" x14ac:dyDescent="0.35"/>
    <row r="41874" s="62" customFormat="1" x14ac:dyDescent="0.35"/>
    <row r="41875" s="62" customFormat="1" x14ac:dyDescent="0.35"/>
    <row r="41876" s="62" customFormat="1" x14ac:dyDescent="0.35"/>
    <row r="41877" s="62" customFormat="1" x14ac:dyDescent="0.35"/>
    <row r="41878" s="62" customFormat="1" x14ac:dyDescent="0.35"/>
    <row r="41879" s="62" customFormat="1" x14ac:dyDescent="0.35"/>
    <row r="41880" s="62" customFormat="1" x14ac:dyDescent="0.35"/>
    <row r="41881" s="62" customFormat="1" x14ac:dyDescent="0.35"/>
    <row r="41882" s="62" customFormat="1" x14ac:dyDescent="0.35"/>
    <row r="41883" s="62" customFormat="1" x14ac:dyDescent="0.35"/>
    <row r="41884" s="62" customFormat="1" x14ac:dyDescent="0.35"/>
    <row r="41885" s="62" customFormat="1" x14ac:dyDescent="0.35"/>
    <row r="41886" s="62" customFormat="1" x14ac:dyDescent="0.35"/>
    <row r="41887" s="62" customFormat="1" x14ac:dyDescent="0.35"/>
    <row r="41888" s="62" customFormat="1" x14ac:dyDescent="0.35"/>
    <row r="41889" s="62" customFormat="1" x14ac:dyDescent="0.35"/>
    <row r="41890" s="62" customFormat="1" x14ac:dyDescent="0.35"/>
    <row r="41891" s="62" customFormat="1" x14ac:dyDescent="0.35"/>
    <row r="41892" s="62" customFormat="1" x14ac:dyDescent="0.35"/>
    <row r="41893" s="62" customFormat="1" x14ac:dyDescent="0.35"/>
    <row r="41894" s="62" customFormat="1" x14ac:dyDescent="0.35"/>
    <row r="41895" s="62" customFormat="1" x14ac:dyDescent="0.35"/>
    <row r="41896" s="62" customFormat="1" x14ac:dyDescent="0.35"/>
    <row r="41897" s="62" customFormat="1" x14ac:dyDescent="0.35"/>
    <row r="41898" s="62" customFormat="1" x14ac:dyDescent="0.35"/>
    <row r="41899" s="62" customFormat="1" x14ac:dyDescent="0.35"/>
    <row r="41900" s="62" customFormat="1" x14ac:dyDescent="0.35"/>
    <row r="41901" s="62" customFormat="1" x14ac:dyDescent="0.35"/>
    <row r="41902" s="62" customFormat="1" x14ac:dyDescent="0.35"/>
    <row r="41903" s="62" customFormat="1" x14ac:dyDescent="0.35"/>
    <row r="41904" s="62" customFormat="1" x14ac:dyDescent="0.35"/>
    <row r="41905" s="62" customFormat="1" x14ac:dyDescent="0.35"/>
    <row r="41906" s="62" customFormat="1" x14ac:dyDescent="0.35"/>
    <row r="41907" s="62" customFormat="1" x14ac:dyDescent="0.35"/>
    <row r="41908" s="62" customFormat="1" x14ac:dyDescent="0.35"/>
    <row r="41909" s="62" customFormat="1" x14ac:dyDescent="0.35"/>
    <row r="41910" s="62" customFormat="1" x14ac:dyDescent="0.35"/>
    <row r="41911" s="62" customFormat="1" x14ac:dyDescent="0.35"/>
    <row r="41912" s="62" customFormat="1" x14ac:dyDescent="0.35"/>
    <row r="41913" s="62" customFormat="1" x14ac:dyDescent="0.35"/>
    <row r="41914" s="62" customFormat="1" x14ac:dyDescent="0.35"/>
    <row r="41915" s="62" customFormat="1" x14ac:dyDescent="0.35"/>
    <row r="41916" s="62" customFormat="1" x14ac:dyDescent="0.35"/>
    <row r="41917" s="62" customFormat="1" x14ac:dyDescent="0.35"/>
    <row r="41918" s="62" customFormat="1" x14ac:dyDescent="0.35"/>
    <row r="41919" s="62" customFormat="1" x14ac:dyDescent="0.35"/>
    <row r="41920" s="62" customFormat="1" x14ac:dyDescent="0.35"/>
    <row r="41921" s="62" customFormat="1" x14ac:dyDescent="0.35"/>
    <row r="41922" s="62" customFormat="1" x14ac:dyDescent="0.35"/>
    <row r="41923" s="62" customFormat="1" x14ac:dyDescent="0.35"/>
    <row r="41924" s="62" customFormat="1" x14ac:dyDescent="0.35"/>
    <row r="41925" s="62" customFormat="1" x14ac:dyDescent="0.35"/>
    <row r="41926" s="62" customFormat="1" x14ac:dyDescent="0.35"/>
    <row r="41927" s="62" customFormat="1" x14ac:dyDescent="0.35"/>
    <row r="41928" s="62" customFormat="1" x14ac:dyDescent="0.35"/>
    <row r="41929" s="62" customFormat="1" x14ac:dyDescent="0.35"/>
    <row r="41930" s="62" customFormat="1" x14ac:dyDescent="0.35"/>
    <row r="41931" s="62" customFormat="1" x14ac:dyDescent="0.35"/>
    <row r="41932" s="62" customFormat="1" x14ac:dyDescent="0.35"/>
    <row r="41933" s="62" customFormat="1" x14ac:dyDescent="0.35"/>
    <row r="41934" s="62" customFormat="1" x14ac:dyDescent="0.35"/>
    <row r="41935" s="62" customFormat="1" x14ac:dyDescent="0.35"/>
    <row r="41936" s="62" customFormat="1" x14ac:dyDescent="0.35"/>
    <row r="41937" s="62" customFormat="1" x14ac:dyDescent="0.35"/>
    <row r="41938" s="62" customFormat="1" x14ac:dyDescent="0.35"/>
    <row r="41939" s="62" customFormat="1" x14ac:dyDescent="0.35"/>
    <row r="41940" s="62" customFormat="1" x14ac:dyDescent="0.35"/>
    <row r="41941" s="62" customFormat="1" x14ac:dyDescent="0.35"/>
    <row r="41942" s="62" customFormat="1" x14ac:dyDescent="0.35"/>
    <row r="41943" s="62" customFormat="1" x14ac:dyDescent="0.35"/>
    <row r="41944" s="62" customFormat="1" x14ac:dyDescent="0.35"/>
    <row r="41945" s="62" customFormat="1" x14ac:dyDescent="0.35"/>
    <row r="41946" s="62" customFormat="1" x14ac:dyDescent="0.35"/>
    <row r="41947" s="62" customFormat="1" x14ac:dyDescent="0.35"/>
    <row r="41948" s="62" customFormat="1" x14ac:dyDescent="0.35"/>
    <row r="41949" s="62" customFormat="1" x14ac:dyDescent="0.35"/>
    <row r="41950" s="62" customFormat="1" x14ac:dyDescent="0.35"/>
    <row r="41951" s="62" customFormat="1" x14ac:dyDescent="0.35"/>
    <row r="41952" s="62" customFormat="1" x14ac:dyDescent="0.35"/>
    <row r="41953" s="62" customFormat="1" x14ac:dyDescent="0.35"/>
    <row r="41954" s="62" customFormat="1" x14ac:dyDescent="0.35"/>
    <row r="41955" s="62" customFormat="1" x14ac:dyDescent="0.35"/>
    <row r="41956" s="62" customFormat="1" x14ac:dyDescent="0.35"/>
    <row r="41957" s="62" customFormat="1" x14ac:dyDescent="0.35"/>
    <row r="41958" s="62" customFormat="1" x14ac:dyDescent="0.35"/>
    <row r="41959" s="62" customFormat="1" x14ac:dyDescent="0.35"/>
    <row r="41960" s="62" customFormat="1" x14ac:dyDescent="0.35"/>
    <row r="41961" s="62" customFormat="1" x14ac:dyDescent="0.35"/>
    <row r="41962" s="62" customFormat="1" x14ac:dyDescent="0.35"/>
    <row r="41963" s="62" customFormat="1" x14ac:dyDescent="0.35"/>
    <row r="41964" s="62" customFormat="1" x14ac:dyDescent="0.35"/>
    <row r="41965" s="62" customFormat="1" x14ac:dyDescent="0.35"/>
    <row r="41966" s="62" customFormat="1" x14ac:dyDescent="0.35"/>
    <row r="41967" s="62" customFormat="1" x14ac:dyDescent="0.35"/>
    <row r="41968" s="62" customFormat="1" x14ac:dyDescent="0.35"/>
    <row r="41969" s="62" customFormat="1" x14ac:dyDescent="0.35"/>
    <row r="41970" s="62" customFormat="1" x14ac:dyDescent="0.35"/>
    <row r="41971" s="62" customFormat="1" x14ac:dyDescent="0.35"/>
    <row r="41972" s="62" customFormat="1" x14ac:dyDescent="0.35"/>
    <row r="41973" s="62" customFormat="1" x14ac:dyDescent="0.35"/>
    <row r="41974" s="62" customFormat="1" x14ac:dyDescent="0.35"/>
    <row r="41975" s="62" customFormat="1" x14ac:dyDescent="0.35"/>
    <row r="41976" s="62" customFormat="1" x14ac:dyDescent="0.35"/>
    <row r="41977" s="62" customFormat="1" x14ac:dyDescent="0.35"/>
    <row r="41978" s="62" customFormat="1" x14ac:dyDescent="0.35"/>
    <row r="41979" s="62" customFormat="1" x14ac:dyDescent="0.35"/>
    <row r="41980" s="62" customFormat="1" x14ac:dyDescent="0.35"/>
    <row r="41981" s="62" customFormat="1" x14ac:dyDescent="0.35"/>
    <row r="41982" s="62" customFormat="1" x14ac:dyDescent="0.35"/>
    <row r="41983" s="62" customFormat="1" x14ac:dyDescent="0.35"/>
    <row r="41984" s="62" customFormat="1" x14ac:dyDescent="0.35"/>
    <row r="41985" s="62" customFormat="1" x14ac:dyDescent="0.35"/>
    <row r="41986" s="62" customFormat="1" x14ac:dyDescent="0.35"/>
    <row r="41987" s="62" customFormat="1" x14ac:dyDescent="0.35"/>
    <row r="41988" s="62" customFormat="1" x14ac:dyDescent="0.35"/>
    <row r="41989" s="62" customFormat="1" x14ac:dyDescent="0.35"/>
    <row r="41990" s="62" customFormat="1" x14ac:dyDescent="0.35"/>
    <row r="41991" s="62" customFormat="1" x14ac:dyDescent="0.35"/>
    <row r="41992" s="62" customFormat="1" x14ac:dyDescent="0.35"/>
    <row r="41993" s="62" customFormat="1" x14ac:dyDescent="0.35"/>
    <row r="41994" s="62" customFormat="1" x14ac:dyDescent="0.35"/>
    <row r="41995" s="62" customFormat="1" x14ac:dyDescent="0.35"/>
    <row r="41996" s="62" customFormat="1" x14ac:dyDescent="0.35"/>
    <row r="41997" s="62" customFormat="1" x14ac:dyDescent="0.35"/>
    <row r="41998" s="62" customFormat="1" x14ac:dyDescent="0.35"/>
    <row r="41999" s="62" customFormat="1" x14ac:dyDescent="0.35"/>
    <row r="42000" s="62" customFormat="1" x14ac:dyDescent="0.35"/>
    <row r="42001" s="62" customFormat="1" x14ac:dyDescent="0.35"/>
    <row r="42002" s="62" customFormat="1" x14ac:dyDescent="0.35"/>
    <row r="42003" s="62" customFormat="1" x14ac:dyDescent="0.35"/>
    <row r="42004" s="62" customFormat="1" x14ac:dyDescent="0.35"/>
    <row r="42005" s="62" customFormat="1" x14ac:dyDescent="0.35"/>
    <row r="42006" s="62" customFormat="1" x14ac:dyDescent="0.35"/>
    <row r="42007" s="62" customFormat="1" x14ac:dyDescent="0.35"/>
    <row r="42008" s="62" customFormat="1" x14ac:dyDescent="0.35"/>
    <row r="42009" s="62" customFormat="1" x14ac:dyDescent="0.35"/>
    <row r="42010" s="62" customFormat="1" x14ac:dyDescent="0.35"/>
    <row r="42011" s="62" customFormat="1" x14ac:dyDescent="0.35"/>
    <row r="42012" s="62" customFormat="1" x14ac:dyDescent="0.35"/>
    <row r="42013" s="62" customFormat="1" x14ac:dyDescent="0.35"/>
    <row r="42014" s="62" customFormat="1" x14ac:dyDescent="0.35"/>
    <row r="42015" s="62" customFormat="1" x14ac:dyDescent="0.35"/>
    <row r="42016" s="62" customFormat="1" x14ac:dyDescent="0.35"/>
    <row r="42017" s="62" customFormat="1" x14ac:dyDescent="0.35"/>
    <row r="42018" s="62" customFormat="1" x14ac:dyDescent="0.35"/>
    <row r="42019" s="62" customFormat="1" x14ac:dyDescent="0.35"/>
    <row r="42020" s="62" customFormat="1" x14ac:dyDescent="0.35"/>
    <row r="42021" s="62" customFormat="1" x14ac:dyDescent="0.35"/>
    <row r="42022" s="62" customFormat="1" x14ac:dyDescent="0.35"/>
    <row r="42023" s="62" customFormat="1" x14ac:dyDescent="0.35"/>
    <row r="42024" s="62" customFormat="1" x14ac:dyDescent="0.35"/>
    <row r="42025" s="62" customFormat="1" x14ac:dyDescent="0.35"/>
    <row r="42026" s="62" customFormat="1" x14ac:dyDescent="0.35"/>
    <row r="42027" s="62" customFormat="1" x14ac:dyDescent="0.35"/>
    <row r="42028" s="62" customFormat="1" x14ac:dyDescent="0.35"/>
    <row r="42029" s="62" customFormat="1" x14ac:dyDescent="0.35"/>
    <row r="42030" s="62" customFormat="1" x14ac:dyDescent="0.35"/>
    <row r="42031" s="62" customFormat="1" x14ac:dyDescent="0.35"/>
    <row r="42032" s="62" customFormat="1" x14ac:dyDescent="0.35"/>
    <row r="42033" s="62" customFormat="1" x14ac:dyDescent="0.35"/>
    <row r="42034" s="62" customFormat="1" x14ac:dyDescent="0.35"/>
    <row r="42035" s="62" customFormat="1" x14ac:dyDescent="0.35"/>
    <row r="42036" s="62" customFormat="1" x14ac:dyDescent="0.35"/>
    <row r="42037" s="62" customFormat="1" x14ac:dyDescent="0.35"/>
    <row r="42038" s="62" customFormat="1" x14ac:dyDescent="0.35"/>
    <row r="42039" s="62" customFormat="1" x14ac:dyDescent="0.35"/>
    <row r="42040" s="62" customFormat="1" x14ac:dyDescent="0.35"/>
    <row r="42041" s="62" customFormat="1" x14ac:dyDescent="0.35"/>
    <row r="42042" s="62" customFormat="1" x14ac:dyDescent="0.35"/>
    <row r="42043" s="62" customFormat="1" x14ac:dyDescent="0.35"/>
    <row r="42044" s="62" customFormat="1" x14ac:dyDescent="0.35"/>
    <row r="42045" s="62" customFormat="1" x14ac:dyDescent="0.35"/>
    <row r="42046" s="62" customFormat="1" x14ac:dyDescent="0.35"/>
    <row r="42047" s="62" customFormat="1" x14ac:dyDescent="0.35"/>
    <row r="42048" s="62" customFormat="1" x14ac:dyDescent="0.35"/>
    <row r="42049" s="62" customFormat="1" x14ac:dyDescent="0.35"/>
    <row r="42050" s="62" customFormat="1" x14ac:dyDescent="0.35"/>
    <row r="42051" s="62" customFormat="1" x14ac:dyDescent="0.35"/>
    <row r="42052" s="62" customFormat="1" x14ac:dyDescent="0.35"/>
    <row r="42053" s="62" customFormat="1" x14ac:dyDescent="0.35"/>
    <row r="42054" s="62" customFormat="1" x14ac:dyDescent="0.35"/>
    <row r="42055" s="62" customFormat="1" x14ac:dyDescent="0.35"/>
    <row r="42056" s="62" customFormat="1" x14ac:dyDescent="0.35"/>
    <row r="42057" s="62" customFormat="1" x14ac:dyDescent="0.35"/>
    <row r="42058" s="62" customFormat="1" x14ac:dyDescent="0.35"/>
    <row r="42059" s="62" customFormat="1" x14ac:dyDescent="0.35"/>
    <row r="42060" s="62" customFormat="1" x14ac:dyDescent="0.35"/>
    <row r="42061" s="62" customFormat="1" x14ac:dyDescent="0.35"/>
    <row r="42062" s="62" customFormat="1" x14ac:dyDescent="0.35"/>
    <row r="42063" s="62" customFormat="1" x14ac:dyDescent="0.35"/>
    <row r="42064" s="62" customFormat="1" x14ac:dyDescent="0.35"/>
    <row r="42065" s="62" customFormat="1" x14ac:dyDescent="0.35"/>
    <row r="42066" s="62" customFormat="1" x14ac:dyDescent="0.35"/>
    <row r="42067" s="62" customFormat="1" x14ac:dyDescent="0.35"/>
    <row r="42068" s="62" customFormat="1" x14ac:dyDescent="0.35"/>
    <row r="42069" s="62" customFormat="1" x14ac:dyDescent="0.35"/>
    <row r="42070" s="62" customFormat="1" x14ac:dyDescent="0.35"/>
    <row r="42071" s="62" customFormat="1" x14ac:dyDescent="0.35"/>
    <row r="42072" s="62" customFormat="1" x14ac:dyDescent="0.35"/>
    <row r="42073" s="62" customFormat="1" x14ac:dyDescent="0.35"/>
    <row r="42074" s="62" customFormat="1" x14ac:dyDescent="0.35"/>
    <row r="42075" s="62" customFormat="1" x14ac:dyDescent="0.35"/>
    <row r="42076" s="62" customFormat="1" x14ac:dyDescent="0.35"/>
    <row r="42077" s="62" customFormat="1" x14ac:dyDescent="0.35"/>
    <row r="42078" s="62" customFormat="1" x14ac:dyDescent="0.35"/>
    <row r="42079" s="62" customFormat="1" x14ac:dyDescent="0.35"/>
    <row r="42080" s="62" customFormat="1" x14ac:dyDescent="0.35"/>
    <row r="42081" s="62" customFormat="1" x14ac:dyDescent="0.35"/>
    <row r="42082" s="62" customFormat="1" x14ac:dyDescent="0.35"/>
    <row r="42083" s="62" customFormat="1" x14ac:dyDescent="0.35"/>
    <row r="42084" s="62" customFormat="1" x14ac:dyDescent="0.35"/>
    <row r="42085" s="62" customFormat="1" x14ac:dyDescent="0.35"/>
    <row r="42086" s="62" customFormat="1" x14ac:dyDescent="0.35"/>
    <row r="42087" s="62" customFormat="1" x14ac:dyDescent="0.35"/>
    <row r="42088" s="62" customFormat="1" x14ac:dyDescent="0.35"/>
    <row r="42089" s="62" customFormat="1" x14ac:dyDescent="0.35"/>
    <row r="42090" s="62" customFormat="1" x14ac:dyDescent="0.35"/>
    <row r="42091" s="62" customFormat="1" x14ac:dyDescent="0.35"/>
    <row r="42092" s="62" customFormat="1" x14ac:dyDescent="0.35"/>
    <row r="42093" s="62" customFormat="1" x14ac:dyDescent="0.35"/>
    <row r="42094" s="62" customFormat="1" x14ac:dyDescent="0.35"/>
    <row r="42095" s="62" customFormat="1" x14ac:dyDescent="0.35"/>
    <row r="42096" s="62" customFormat="1" x14ac:dyDescent="0.35"/>
    <row r="42097" s="62" customFormat="1" x14ac:dyDescent="0.35"/>
    <row r="42098" s="62" customFormat="1" x14ac:dyDescent="0.35"/>
    <row r="42099" s="62" customFormat="1" x14ac:dyDescent="0.35"/>
    <row r="42100" s="62" customFormat="1" x14ac:dyDescent="0.35"/>
    <row r="42101" s="62" customFormat="1" x14ac:dyDescent="0.35"/>
    <row r="42102" s="62" customFormat="1" x14ac:dyDescent="0.35"/>
    <row r="42103" s="62" customFormat="1" x14ac:dyDescent="0.35"/>
    <row r="42104" s="62" customFormat="1" x14ac:dyDescent="0.35"/>
    <row r="42105" s="62" customFormat="1" x14ac:dyDescent="0.35"/>
    <row r="42106" s="62" customFormat="1" x14ac:dyDescent="0.35"/>
    <row r="42107" s="62" customFormat="1" x14ac:dyDescent="0.35"/>
    <row r="42108" s="62" customFormat="1" x14ac:dyDescent="0.35"/>
    <row r="42109" s="62" customFormat="1" x14ac:dyDescent="0.35"/>
    <row r="42110" s="62" customFormat="1" x14ac:dyDescent="0.35"/>
    <row r="42111" s="62" customFormat="1" x14ac:dyDescent="0.35"/>
    <row r="42112" s="62" customFormat="1" x14ac:dyDescent="0.35"/>
    <row r="42113" s="62" customFormat="1" x14ac:dyDescent="0.35"/>
    <row r="42114" s="62" customFormat="1" x14ac:dyDescent="0.35"/>
    <row r="42115" s="62" customFormat="1" x14ac:dyDescent="0.35"/>
    <row r="42116" s="62" customFormat="1" x14ac:dyDescent="0.35"/>
    <row r="42117" s="62" customFormat="1" x14ac:dyDescent="0.35"/>
    <row r="42118" s="62" customFormat="1" x14ac:dyDescent="0.35"/>
    <row r="42119" s="62" customFormat="1" x14ac:dyDescent="0.35"/>
    <row r="42120" s="62" customFormat="1" x14ac:dyDescent="0.35"/>
    <row r="42121" s="62" customFormat="1" x14ac:dyDescent="0.35"/>
    <row r="42122" s="62" customFormat="1" x14ac:dyDescent="0.35"/>
    <row r="42123" s="62" customFormat="1" x14ac:dyDescent="0.35"/>
    <row r="42124" s="62" customFormat="1" x14ac:dyDescent="0.35"/>
    <row r="42125" s="62" customFormat="1" x14ac:dyDescent="0.35"/>
    <row r="42126" s="62" customFormat="1" x14ac:dyDescent="0.35"/>
    <row r="42127" s="62" customFormat="1" x14ac:dyDescent="0.35"/>
    <row r="42128" s="62" customFormat="1" x14ac:dyDescent="0.35"/>
    <row r="42129" s="62" customFormat="1" x14ac:dyDescent="0.35"/>
    <row r="42130" s="62" customFormat="1" x14ac:dyDescent="0.35"/>
    <row r="42131" s="62" customFormat="1" x14ac:dyDescent="0.35"/>
    <row r="42132" s="62" customFormat="1" x14ac:dyDescent="0.35"/>
    <row r="42133" s="62" customFormat="1" x14ac:dyDescent="0.35"/>
    <row r="42134" s="62" customFormat="1" x14ac:dyDescent="0.35"/>
    <row r="42135" s="62" customFormat="1" x14ac:dyDescent="0.35"/>
    <row r="42136" s="62" customFormat="1" x14ac:dyDescent="0.35"/>
    <row r="42137" s="62" customFormat="1" x14ac:dyDescent="0.35"/>
    <row r="42138" s="62" customFormat="1" x14ac:dyDescent="0.35"/>
    <row r="42139" s="62" customFormat="1" x14ac:dyDescent="0.35"/>
    <row r="42140" s="62" customFormat="1" x14ac:dyDescent="0.35"/>
    <row r="42141" s="62" customFormat="1" x14ac:dyDescent="0.35"/>
    <row r="42142" s="62" customFormat="1" x14ac:dyDescent="0.35"/>
    <row r="42143" s="62" customFormat="1" x14ac:dyDescent="0.35"/>
    <row r="42144" s="62" customFormat="1" x14ac:dyDescent="0.35"/>
    <row r="42145" s="62" customFormat="1" x14ac:dyDescent="0.35"/>
    <row r="42146" s="62" customFormat="1" x14ac:dyDescent="0.35"/>
    <row r="42147" s="62" customFormat="1" x14ac:dyDescent="0.35"/>
    <row r="42148" s="62" customFormat="1" x14ac:dyDescent="0.35"/>
    <row r="42149" s="62" customFormat="1" x14ac:dyDescent="0.35"/>
    <row r="42150" s="62" customFormat="1" x14ac:dyDescent="0.35"/>
    <row r="42151" s="62" customFormat="1" x14ac:dyDescent="0.35"/>
    <row r="42152" s="62" customFormat="1" x14ac:dyDescent="0.35"/>
    <row r="42153" s="62" customFormat="1" x14ac:dyDescent="0.35"/>
    <row r="42154" s="62" customFormat="1" x14ac:dyDescent="0.35"/>
    <row r="42155" s="62" customFormat="1" x14ac:dyDescent="0.35"/>
    <row r="42156" s="62" customFormat="1" x14ac:dyDescent="0.35"/>
    <row r="42157" s="62" customFormat="1" x14ac:dyDescent="0.35"/>
    <row r="42158" s="62" customFormat="1" x14ac:dyDescent="0.35"/>
    <row r="42159" s="62" customFormat="1" x14ac:dyDescent="0.35"/>
    <row r="42160" s="62" customFormat="1" x14ac:dyDescent="0.35"/>
    <row r="42161" s="62" customFormat="1" x14ac:dyDescent="0.35"/>
    <row r="42162" s="62" customFormat="1" x14ac:dyDescent="0.35"/>
    <row r="42163" s="62" customFormat="1" x14ac:dyDescent="0.35"/>
    <row r="42164" s="62" customFormat="1" x14ac:dyDescent="0.35"/>
    <row r="42165" s="62" customFormat="1" x14ac:dyDescent="0.35"/>
    <row r="42166" s="62" customFormat="1" x14ac:dyDescent="0.35"/>
    <row r="42167" s="62" customFormat="1" x14ac:dyDescent="0.35"/>
    <row r="42168" s="62" customFormat="1" x14ac:dyDescent="0.35"/>
    <row r="42169" s="62" customFormat="1" x14ac:dyDescent="0.35"/>
    <row r="42170" s="62" customFormat="1" x14ac:dyDescent="0.35"/>
    <row r="42171" s="62" customFormat="1" x14ac:dyDescent="0.35"/>
    <row r="42172" s="62" customFormat="1" x14ac:dyDescent="0.35"/>
    <row r="42173" s="62" customFormat="1" x14ac:dyDescent="0.35"/>
    <row r="42174" s="62" customFormat="1" x14ac:dyDescent="0.35"/>
    <row r="42175" s="62" customFormat="1" x14ac:dyDescent="0.35"/>
    <row r="42176" s="62" customFormat="1" x14ac:dyDescent="0.35"/>
    <row r="42177" s="62" customFormat="1" x14ac:dyDescent="0.35"/>
    <row r="42178" s="62" customFormat="1" x14ac:dyDescent="0.35"/>
    <row r="42179" s="62" customFormat="1" x14ac:dyDescent="0.35"/>
    <row r="42180" s="62" customFormat="1" x14ac:dyDescent="0.35"/>
    <row r="42181" s="62" customFormat="1" x14ac:dyDescent="0.35"/>
    <row r="42182" s="62" customFormat="1" x14ac:dyDescent="0.35"/>
    <row r="42183" s="62" customFormat="1" x14ac:dyDescent="0.35"/>
    <row r="42184" s="62" customFormat="1" x14ac:dyDescent="0.35"/>
    <row r="42185" s="62" customFormat="1" x14ac:dyDescent="0.35"/>
    <row r="42186" s="62" customFormat="1" x14ac:dyDescent="0.35"/>
    <row r="42187" s="62" customFormat="1" x14ac:dyDescent="0.35"/>
    <row r="42188" s="62" customFormat="1" x14ac:dyDescent="0.35"/>
    <row r="42189" s="62" customFormat="1" x14ac:dyDescent="0.35"/>
    <row r="42190" s="62" customFormat="1" x14ac:dyDescent="0.35"/>
    <row r="42191" s="62" customFormat="1" x14ac:dyDescent="0.35"/>
    <row r="42192" s="62" customFormat="1" x14ac:dyDescent="0.35"/>
    <row r="42193" s="62" customFormat="1" x14ac:dyDescent="0.35"/>
    <row r="42194" s="62" customFormat="1" x14ac:dyDescent="0.35"/>
    <row r="42195" s="62" customFormat="1" x14ac:dyDescent="0.35"/>
    <row r="42196" s="62" customFormat="1" x14ac:dyDescent="0.35"/>
    <row r="42197" s="62" customFormat="1" x14ac:dyDescent="0.35"/>
    <row r="42198" s="62" customFormat="1" x14ac:dyDescent="0.35"/>
    <row r="42199" s="62" customFormat="1" x14ac:dyDescent="0.35"/>
    <row r="42200" s="62" customFormat="1" x14ac:dyDescent="0.35"/>
    <row r="42201" s="62" customFormat="1" x14ac:dyDescent="0.35"/>
    <row r="42202" s="62" customFormat="1" x14ac:dyDescent="0.35"/>
    <row r="42203" s="62" customFormat="1" x14ac:dyDescent="0.35"/>
    <row r="42204" s="62" customFormat="1" x14ac:dyDescent="0.35"/>
    <row r="42205" s="62" customFormat="1" x14ac:dyDescent="0.35"/>
    <row r="42206" s="62" customFormat="1" x14ac:dyDescent="0.35"/>
    <row r="42207" s="62" customFormat="1" x14ac:dyDescent="0.35"/>
    <row r="42208" s="62" customFormat="1" x14ac:dyDescent="0.35"/>
    <row r="42209" s="62" customFormat="1" x14ac:dyDescent="0.35"/>
    <row r="42210" s="62" customFormat="1" x14ac:dyDescent="0.35"/>
    <row r="42211" s="62" customFormat="1" x14ac:dyDescent="0.35"/>
    <row r="42212" s="62" customFormat="1" x14ac:dyDescent="0.35"/>
    <row r="42213" s="62" customFormat="1" x14ac:dyDescent="0.35"/>
    <row r="42214" s="62" customFormat="1" x14ac:dyDescent="0.35"/>
    <row r="42215" s="62" customFormat="1" x14ac:dyDescent="0.35"/>
    <row r="42216" s="62" customFormat="1" x14ac:dyDescent="0.35"/>
    <row r="42217" s="62" customFormat="1" x14ac:dyDescent="0.35"/>
    <row r="42218" s="62" customFormat="1" x14ac:dyDescent="0.35"/>
    <row r="42219" s="62" customFormat="1" x14ac:dyDescent="0.35"/>
    <row r="42220" s="62" customFormat="1" x14ac:dyDescent="0.35"/>
    <row r="42221" s="62" customFormat="1" x14ac:dyDescent="0.35"/>
    <row r="42222" s="62" customFormat="1" x14ac:dyDescent="0.35"/>
    <row r="42223" s="62" customFormat="1" x14ac:dyDescent="0.35"/>
    <row r="42224" s="62" customFormat="1" x14ac:dyDescent="0.35"/>
    <row r="42225" s="62" customFormat="1" x14ac:dyDescent="0.35"/>
    <row r="42226" s="62" customFormat="1" x14ac:dyDescent="0.35"/>
    <row r="42227" s="62" customFormat="1" x14ac:dyDescent="0.35"/>
    <row r="42228" s="62" customFormat="1" x14ac:dyDescent="0.35"/>
    <row r="42229" s="62" customFormat="1" x14ac:dyDescent="0.35"/>
    <row r="42230" s="62" customFormat="1" x14ac:dyDescent="0.35"/>
    <row r="42231" s="62" customFormat="1" x14ac:dyDescent="0.35"/>
    <row r="42232" s="62" customFormat="1" x14ac:dyDescent="0.35"/>
    <row r="42233" s="62" customFormat="1" x14ac:dyDescent="0.35"/>
    <row r="42234" s="62" customFormat="1" x14ac:dyDescent="0.35"/>
    <row r="42235" s="62" customFormat="1" x14ac:dyDescent="0.35"/>
    <row r="42236" s="62" customFormat="1" x14ac:dyDescent="0.35"/>
    <row r="42237" s="62" customFormat="1" x14ac:dyDescent="0.35"/>
    <row r="42238" s="62" customFormat="1" x14ac:dyDescent="0.35"/>
    <row r="42239" s="62" customFormat="1" x14ac:dyDescent="0.35"/>
    <row r="42240" s="62" customFormat="1" x14ac:dyDescent="0.35"/>
    <row r="42241" s="62" customFormat="1" x14ac:dyDescent="0.35"/>
    <row r="42242" s="62" customFormat="1" x14ac:dyDescent="0.35"/>
    <row r="42243" s="62" customFormat="1" x14ac:dyDescent="0.35"/>
    <row r="42244" s="62" customFormat="1" x14ac:dyDescent="0.35"/>
    <row r="42245" s="62" customFormat="1" x14ac:dyDescent="0.35"/>
    <row r="42246" s="62" customFormat="1" x14ac:dyDescent="0.35"/>
    <row r="42247" s="62" customFormat="1" x14ac:dyDescent="0.35"/>
    <row r="42248" s="62" customFormat="1" x14ac:dyDescent="0.35"/>
    <row r="42249" s="62" customFormat="1" x14ac:dyDescent="0.35"/>
    <row r="42250" s="62" customFormat="1" x14ac:dyDescent="0.35"/>
    <row r="42251" s="62" customFormat="1" x14ac:dyDescent="0.35"/>
    <row r="42252" s="62" customFormat="1" x14ac:dyDescent="0.35"/>
    <row r="42253" s="62" customFormat="1" x14ac:dyDescent="0.35"/>
    <row r="42254" s="62" customFormat="1" x14ac:dyDescent="0.35"/>
    <row r="42255" s="62" customFormat="1" x14ac:dyDescent="0.35"/>
    <row r="42256" s="62" customFormat="1" x14ac:dyDescent="0.35"/>
    <row r="42257" s="62" customFormat="1" x14ac:dyDescent="0.35"/>
    <row r="42258" s="62" customFormat="1" x14ac:dyDescent="0.35"/>
    <row r="42259" s="62" customFormat="1" x14ac:dyDescent="0.35"/>
    <row r="42260" s="62" customFormat="1" x14ac:dyDescent="0.35"/>
    <row r="42261" s="62" customFormat="1" x14ac:dyDescent="0.35"/>
    <row r="42262" s="62" customFormat="1" x14ac:dyDescent="0.35"/>
    <row r="42263" s="62" customFormat="1" x14ac:dyDescent="0.35"/>
    <row r="42264" s="62" customFormat="1" x14ac:dyDescent="0.35"/>
    <row r="42265" s="62" customFormat="1" x14ac:dyDescent="0.35"/>
    <row r="42266" s="62" customFormat="1" x14ac:dyDescent="0.35"/>
    <row r="42267" s="62" customFormat="1" x14ac:dyDescent="0.35"/>
    <row r="42268" s="62" customFormat="1" x14ac:dyDescent="0.35"/>
    <row r="42269" s="62" customFormat="1" x14ac:dyDescent="0.35"/>
    <row r="42270" s="62" customFormat="1" x14ac:dyDescent="0.35"/>
    <row r="42271" s="62" customFormat="1" x14ac:dyDescent="0.35"/>
    <row r="42272" s="62" customFormat="1" x14ac:dyDescent="0.35"/>
    <row r="42273" s="62" customFormat="1" x14ac:dyDescent="0.35"/>
    <row r="42274" s="62" customFormat="1" x14ac:dyDescent="0.35"/>
    <row r="42275" s="62" customFormat="1" x14ac:dyDescent="0.35"/>
    <row r="42276" s="62" customFormat="1" x14ac:dyDescent="0.35"/>
    <row r="42277" s="62" customFormat="1" x14ac:dyDescent="0.35"/>
    <row r="42278" s="62" customFormat="1" x14ac:dyDescent="0.35"/>
    <row r="42279" s="62" customFormat="1" x14ac:dyDescent="0.35"/>
    <row r="42280" s="62" customFormat="1" x14ac:dyDescent="0.35"/>
    <row r="42281" s="62" customFormat="1" x14ac:dyDescent="0.35"/>
    <row r="42282" s="62" customFormat="1" x14ac:dyDescent="0.35"/>
    <row r="42283" s="62" customFormat="1" x14ac:dyDescent="0.35"/>
    <row r="42284" s="62" customFormat="1" x14ac:dyDescent="0.35"/>
    <row r="42285" s="62" customFormat="1" x14ac:dyDescent="0.35"/>
    <row r="42286" s="62" customFormat="1" x14ac:dyDescent="0.35"/>
    <row r="42287" s="62" customFormat="1" x14ac:dyDescent="0.35"/>
    <row r="42288" s="62" customFormat="1" x14ac:dyDescent="0.35"/>
    <row r="42289" s="62" customFormat="1" x14ac:dyDescent="0.35"/>
    <row r="42290" s="62" customFormat="1" x14ac:dyDescent="0.35"/>
    <row r="42291" s="62" customFormat="1" x14ac:dyDescent="0.35"/>
    <row r="42292" s="62" customFormat="1" x14ac:dyDescent="0.35"/>
    <row r="42293" s="62" customFormat="1" x14ac:dyDescent="0.35"/>
    <row r="42294" s="62" customFormat="1" x14ac:dyDescent="0.35"/>
    <row r="42295" s="62" customFormat="1" x14ac:dyDescent="0.35"/>
    <row r="42296" s="62" customFormat="1" x14ac:dyDescent="0.35"/>
    <row r="42297" s="62" customFormat="1" x14ac:dyDescent="0.35"/>
    <row r="42298" s="62" customFormat="1" x14ac:dyDescent="0.35"/>
    <row r="42299" s="62" customFormat="1" x14ac:dyDescent="0.35"/>
    <row r="42300" s="62" customFormat="1" x14ac:dyDescent="0.35"/>
    <row r="42301" s="62" customFormat="1" x14ac:dyDescent="0.35"/>
    <row r="42302" s="62" customFormat="1" x14ac:dyDescent="0.35"/>
    <row r="42303" s="62" customFormat="1" x14ac:dyDescent="0.35"/>
    <row r="42304" s="62" customFormat="1" x14ac:dyDescent="0.35"/>
    <row r="42305" s="62" customFormat="1" x14ac:dyDescent="0.35"/>
    <row r="42306" s="62" customFormat="1" x14ac:dyDescent="0.35"/>
    <row r="42307" s="62" customFormat="1" x14ac:dyDescent="0.35"/>
    <row r="42308" s="62" customFormat="1" x14ac:dyDescent="0.35"/>
    <row r="42309" s="62" customFormat="1" x14ac:dyDescent="0.35"/>
    <row r="42310" s="62" customFormat="1" x14ac:dyDescent="0.35"/>
    <row r="42311" s="62" customFormat="1" x14ac:dyDescent="0.35"/>
    <row r="42312" s="62" customFormat="1" x14ac:dyDescent="0.35"/>
    <row r="42313" s="62" customFormat="1" x14ac:dyDescent="0.35"/>
    <row r="42314" s="62" customFormat="1" x14ac:dyDescent="0.35"/>
    <row r="42315" s="62" customFormat="1" x14ac:dyDescent="0.35"/>
    <row r="42316" s="62" customFormat="1" x14ac:dyDescent="0.35"/>
    <row r="42317" s="62" customFormat="1" x14ac:dyDescent="0.35"/>
    <row r="42318" s="62" customFormat="1" x14ac:dyDescent="0.35"/>
    <row r="42319" s="62" customFormat="1" x14ac:dyDescent="0.35"/>
    <row r="42320" s="62" customFormat="1" x14ac:dyDescent="0.35"/>
    <row r="42321" s="62" customFormat="1" x14ac:dyDescent="0.35"/>
    <row r="42322" s="62" customFormat="1" x14ac:dyDescent="0.35"/>
    <row r="42323" s="62" customFormat="1" x14ac:dyDescent="0.35"/>
    <row r="42324" s="62" customFormat="1" x14ac:dyDescent="0.35"/>
    <row r="42325" s="62" customFormat="1" x14ac:dyDescent="0.35"/>
    <row r="42326" s="62" customFormat="1" x14ac:dyDescent="0.35"/>
    <row r="42327" s="62" customFormat="1" x14ac:dyDescent="0.35"/>
    <row r="42328" s="62" customFormat="1" x14ac:dyDescent="0.35"/>
    <row r="42329" s="62" customFormat="1" x14ac:dyDescent="0.35"/>
    <row r="42330" s="62" customFormat="1" x14ac:dyDescent="0.35"/>
    <row r="42331" s="62" customFormat="1" x14ac:dyDescent="0.35"/>
    <row r="42332" s="62" customFormat="1" x14ac:dyDescent="0.35"/>
    <row r="42333" s="62" customFormat="1" x14ac:dyDescent="0.35"/>
    <row r="42334" s="62" customFormat="1" x14ac:dyDescent="0.35"/>
    <row r="42335" s="62" customFormat="1" x14ac:dyDescent="0.35"/>
    <row r="42336" s="62" customFormat="1" x14ac:dyDescent="0.35"/>
    <row r="42337" s="62" customFormat="1" x14ac:dyDescent="0.35"/>
    <row r="42338" s="62" customFormat="1" x14ac:dyDescent="0.35"/>
    <row r="42339" s="62" customFormat="1" x14ac:dyDescent="0.35"/>
    <row r="42340" s="62" customFormat="1" x14ac:dyDescent="0.35"/>
    <row r="42341" s="62" customFormat="1" x14ac:dyDescent="0.35"/>
    <row r="42342" s="62" customFormat="1" x14ac:dyDescent="0.35"/>
    <row r="42343" s="62" customFormat="1" x14ac:dyDescent="0.35"/>
    <row r="42344" s="62" customFormat="1" x14ac:dyDescent="0.35"/>
    <row r="42345" s="62" customFormat="1" x14ac:dyDescent="0.35"/>
    <row r="42346" s="62" customFormat="1" x14ac:dyDescent="0.35"/>
    <row r="42347" s="62" customFormat="1" x14ac:dyDescent="0.35"/>
    <row r="42348" s="62" customFormat="1" x14ac:dyDescent="0.35"/>
    <row r="42349" s="62" customFormat="1" x14ac:dyDescent="0.35"/>
    <row r="42350" s="62" customFormat="1" x14ac:dyDescent="0.35"/>
    <row r="42351" s="62" customFormat="1" x14ac:dyDescent="0.35"/>
    <row r="42352" s="62" customFormat="1" x14ac:dyDescent="0.35"/>
    <row r="42353" s="62" customFormat="1" x14ac:dyDescent="0.35"/>
    <row r="42354" s="62" customFormat="1" x14ac:dyDescent="0.35"/>
    <row r="42355" s="62" customFormat="1" x14ac:dyDescent="0.35"/>
    <row r="42356" s="62" customFormat="1" x14ac:dyDescent="0.35"/>
    <row r="42357" s="62" customFormat="1" x14ac:dyDescent="0.35"/>
    <row r="42358" s="62" customFormat="1" x14ac:dyDescent="0.35"/>
    <row r="42359" s="62" customFormat="1" x14ac:dyDescent="0.35"/>
    <row r="42360" s="62" customFormat="1" x14ac:dyDescent="0.35"/>
    <row r="42361" s="62" customFormat="1" x14ac:dyDescent="0.35"/>
    <row r="42362" s="62" customFormat="1" x14ac:dyDescent="0.35"/>
    <row r="42363" s="62" customFormat="1" x14ac:dyDescent="0.35"/>
    <row r="42364" s="62" customFormat="1" x14ac:dyDescent="0.35"/>
    <row r="42365" s="62" customFormat="1" x14ac:dyDescent="0.35"/>
    <row r="42366" s="62" customFormat="1" x14ac:dyDescent="0.35"/>
    <row r="42367" s="62" customFormat="1" x14ac:dyDescent="0.35"/>
    <row r="42368" s="62" customFormat="1" x14ac:dyDescent="0.35"/>
    <row r="42369" s="62" customFormat="1" x14ac:dyDescent="0.35"/>
    <row r="42370" s="62" customFormat="1" x14ac:dyDescent="0.35"/>
    <row r="42371" s="62" customFormat="1" x14ac:dyDescent="0.35"/>
    <row r="42372" s="62" customFormat="1" x14ac:dyDescent="0.35"/>
    <row r="42373" s="62" customFormat="1" x14ac:dyDescent="0.35"/>
    <row r="42374" s="62" customFormat="1" x14ac:dyDescent="0.35"/>
    <row r="42375" s="62" customFormat="1" x14ac:dyDescent="0.35"/>
    <row r="42376" s="62" customFormat="1" x14ac:dyDescent="0.35"/>
    <row r="42377" s="62" customFormat="1" x14ac:dyDescent="0.35"/>
    <row r="42378" s="62" customFormat="1" x14ac:dyDescent="0.35"/>
    <row r="42379" s="62" customFormat="1" x14ac:dyDescent="0.35"/>
    <row r="42380" s="62" customFormat="1" x14ac:dyDescent="0.35"/>
    <row r="42381" s="62" customFormat="1" x14ac:dyDescent="0.35"/>
    <row r="42382" s="62" customFormat="1" x14ac:dyDescent="0.35"/>
    <row r="42383" s="62" customFormat="1" x14ac:dyDescent="0.35"/>
    <row r="42384" s="62" customFormat="1" x14ac:dyDescent="0.35"/>
    <row r="42385" s="62" customFormat="1" x14ac:dyDescent="0.35"/>
    <row r="42386" s="62" customFormat="1" x14ac:dyDescent="0.35"/>
    <row r="42387" s="62" customFormat="1" x14ac:dyDescent="0.35"/>
    <row r="42388" s="62" customFormat="1" x14ac:dyDescent="0.35"/>
    <row r="42389" s="62" customFormat="1" x14ac:dyDescent="0.35"/>
    <row r="42390" s="62" customFormat="1" x14ac:dyDescent="0.35"/>
    <row r="42391" s="62" customFormat="1" x14ac:dyDescent="0.35"/>
    <row r="42392" s="62" customFormat="1" x14ac:dyDescent="0.35"/>
    <row r="42393" s="62" customFormat="1" x14ac:dyDescent="0.35"/>
    <row r="42394" s="62" customFormat="1" x14ac:dyDescent="0.35"/>
    <row r="42395" s="62" customFormat="1" x14ac:dyDescent="0.35"/>
    <row r="42396" s="62" customFormat="1" x14ac:dyDescent="0.35"/>
    <row r="42397" s="62" customFormat="1" x14ac:dyDescent="0.35"/>
    <row r="42398" s="62" customFormat="1" x14ac:dyDescent="0.35"/>
    <row r="42399" s="62" customFormat="1" x14ac:dyDescent="0.35"/>
    <row r="42400" s="62" customFormat="1" x14ac:dyDescent="0.35"/>
    <row r="42401" s="62" customFormat="1" x14ac:dyDescent="0.35"/>
    <row r="42402" s="62" customFormat="1" x14ac:dyDescent="0.35"/>
    <row r="42403" s="62" customFormat="1" x14ac:dyDescent="0.35"/>
    <row r="42404" s="62" customFormat="1" x14ac:dyDescent="0.35"/>
    <row r="42405" s="62" customFormat="1" x14ac:dyDescent="0.35"/>
    <row r="42406" s="62" customFormat="1" x14ac:dyDescent="0.35"/>
    <row r="42407" s="62" customFormat="1" x14ac:dyDescent="0.35"/>
    <row r="42408" s="62" customFormat="1" x14ac:dyDescent="0.35"/>
    <row r="42409" s="62" customFormat="1" x14ac:dyDescent="0.35"/>
    <row r="42410" s="62" customFormat="1" x14ac:dyDescent="0.35"/>
    <row r="42411" s="62" customFormat="1" x14ac:dyDescent="0.35"/>
    <row r="42412" s="62" customFormat="1" x14ac:dyDescent="0.35"/>
    <row r="42413" s="62" customFormat="1" x14ac:dyDescent="0.35"/>
    <row r="42414" s="62" customFormat="1" x14ac:dyDescent="0.35"/>
    <row r="42415" s="62" customFormat="1" x14ac:dyDescent="0.35"/>
    <row r="42416" s="62" customFormat="1" x14ac:dyDescent="0.35"/>
    <row r="42417" s="62" customFormat="1" x14ac:dyDescent="0.35"/>
    <row r="42418" s="62" customFormat="1" x14ac:dyDescent="0.35"/>
    <row r="42419" s="62" customFormat="1" x14ac:dyDescent="0.35"/>
    <row r="42420" s="62" customFormat="1" x14ac:dyDescent="0.35"/>
    <row r="42421" s="62" customFormat="1" x14ac:dyDescent="0.35"/>
    <row r="42422" s="62" customFormat="1" x14ac:dyDescent="0.35"/>
    <row r="42423" s="62" customFormat="1" x14ac:dyDescent="0.35"/>
    <row r="42424" s="62" customFormat="1" x14ac:dyDescent="0.35"/>
    <row r="42425" s="62" customFormat="1" x14ac:dyDescent="0.35"/>
    <row r="42426" s="62" customFormat="1" x14ac:dyDescent="0.35"/>
    <row r="42427" s="62" customFormat="1" x14ac:dyDescent="0.35"/>
    <row r="42428" s="62" customFormat="1" x14ac:dyDescent="0.35"/>
    <row r="42429" s="62" customFormat="1" x14ac:dyDescent="0.35"/>
    <row r="42430" s="62" customFormat="1" x14ac:dyDescent="0.35"/>
    <row r="42431" s="62" customFormat="1" x14ac:dyDescent="0.35"/>
    <row r="42432" s="62" customFormat="1" x14ac:dyDescent="0.35"/>
    <row r="42433" s="62" customFormat="1" x14ac:dyDescent="0.35"/>
    <row r="42434" s="62" customFormat="1" x14ac:dyDescent="0.35"/>
    <row r="42435" s="62" customFormat="1" x14ac:dyDescent="0.35"/>
    <row r="42436" s="62" customFormat="1" x14ac:dyDescent="0.35"/>
    <row r="42437" s="62" customFormat="1" x14ac:dyDescent="0.35"/>
    <row r="42438" s="62" customFormat="1" x14ac:dyDescent="0.35"/>
    <row r="42439" s="62" customFormat="1" x14ac:dyDescent="0.35"/>
    <row r="42440" s="62" customFormat="1" x14ac:dyDescent="0.35"/>
    <row r="42441" s="62" customFormat="1" x14ac:dyDescent="0.35"/>
    <row r="42442" s="62" customFormat="1" x14ac:dyDescent="0.35"/>
    <row r="42443" s="62" customFormat="1" x14ac:dyDescent="0.35"/>
    <row r="42444" s="62" customFormat="1" x14ac:dyDescent="0.35"/>
    <row r="42445" s="62" customFormat="1" x14ac:dyDescent="0.35"/>
    <row r="42446" s="62" customFormat="1" x14ac:dyDescent="0.35"/>
    <row r="42447" s="62" customFormat="1" x14ac:dyDescent="0.35"/>
    <row r="42448" s="62" customFormat="1" x14ac:dyDescent="0.35"/>
    <row r="42449" s="62" customFormat="1" x14ac:dyDescent="0.35"/>
    <row r="42450" s="62" customFormat="1" x14ac:dyDescent="0.35"/>
    <row r="42451" s="62" customFormat="1" x14ac:dyDescent="0.35"/>
    <row r="42452" s="62" customFormat="1" x14ac:dyDescent="0.35"/>
    <row r="42453" s="62" customFormat="1" x14ac:dyDescent="0.35"/>
    <row r="42454" s="62" customFormat="1" x14ac:dyDescent="0.35"/>
    <row r="42455" s="62" customFormat="1" x14ac:dyDescent="0.35"/>
    <row r="42456" s="62" customFormat="1" x14ac:dyDescent="0.35"/>
    <row r="42457" s="62" customFormat="1" x14ac:dyDescent="0.35"/>
    <row r="42458" s="62" customFormat="1" x14ac:dyDescent="0.35"/>
    <row r="42459" s="62" customFormat="1" x14ac:dyDescent="0.35"/>
    <row r="42460" s="62" customFormat="1" x14ac:dyDescent="0.35"/>
    <row r="42461" s="62" customFormat="1" x14ac:dyDescent="0.35"/>
    <row r="42462" s="62" customFormat="1" x14ac:dyDescent="0.35"/>
    <row r="42463" s="62" customFormat="1" x14ac:dyDescent="0.35"/>
    <row r="42464" s="62" customFormat="1" x14ac:dyDescent="0.35"/>
    <row r="42465" s="62" customFormat="1" x14ac:dyDescent="0.35"/>
    <row r="42466" s="62" customFormat="1" x14ac:dyDescent="0.35"/>
    <row r="42467" s="62" customFormat="1" x14ac:dyDescent="0.35"/>
    <row r="42468" s="62" customFormat="1" x14ac:dyDescent="0.35"/>
    <row r="42469" s="62" customFormat="1" x14ac:dyDescent="0.35"/>
    <row r="42470" s="62" customFormat="1" x14ac:dyDescent="0.35"/>
    <row r="42471" s="62" customFormat="1" x14ac:dyDescent="0.35"/>
    <row r="42472" s="62" customFormat="1" x14ac:dyDescent="0.35"/>
    <row r="42473" s="62" customFormat="1" x14ac:dyDescent="0.35"/>
    <row r="42474" s="62" customFormat="1" x14ac:dyDescent="0.35"/>
    <row r="42475" s="62" customFormat="1" x14ac:dyDescent="0.35"/>
    <row r="42476" s="62" customFormat="1" x14ac:dyDescent="0.35"/>
    <row r="42477" s="62" customFormat="1" x14ac:dyDescent="0.35"/>
    <row r="42478" s="62" customFormat="1" x14ac:dyDescent="0.35"/>
    <row r="42479" s="62" customFormat="1" x14ac:dyDescent="0.35"/>
    <row r="42480" s="62" customFormat="1" x14ac:dyDescent="0.35"/>
    <row r="42481" s="62" customFormat="1" x14ac:dyDescent="0.35"/>
    <row r="42482" s="62" customFormat="1" x14ac:dyDescent="0.35"/>
    <row r="42483" s="62" customFormat="1" x14ac:dyDescent="0.35"/>
    <row r="42484" s="62" customFormat="1" x14ac:dyDescent="0.35"/>
    <row r="42485" s="62" customFormat="1" x14ac:dyDescent="0.35"/>
    <row r="42486" s="62" customFormat="1" x14ac:dyDescent="0.35"/>
    <row r="42487" s="62" customFormat="1" x14ac:dyDescent="0.35"/>
    <row r="42488" s="62" customFormat="1" x14ac:dyDescent="0.35"/>
    <row r="42489" s="62" customFormat="1" x14ac:dyDescent="0.35"/>
    <row r="42490" s="62" customFormat="1" x14ac:dyDescent="0.35"/>
    <row r="42491" s="62" customFormat="1" x14ac:dyDescent="0.35"/>
    <row r="42492" s="62" customFormat="1" x14ac:dyDescent="0.35"/>
    <row r="42493" s="62" customFormat="1" x14ac:dyDescent="0.35"/>
    <row r="42494" s="62" customFormat="1" x14ac:dyDescent="0.35"/>
    <row r="42495" s="62" customFormat="1" x14ac:dyDescent="0.35"/>
    <row r="42496" s="62" customFormat="1" x14ac:dyDescent="0.35"/>
    <row r="42497" s="62" customFormat="1" x14ac:dyDescent="0.35"/>
    <row r="42498" s="62" customFormat="1" x14ac:dyDescent="0.35"/>
    <row r="42499" s="62" customFormat="1" x14ac:dyDescent="0.35"/>
    <row r="42500" s="62" customFormat="1" x14ac:dyDescent="0.35"/>
    <row r="42501" s="62" customFormat="1" x14ac:dyDescent="0.35"/>
    <row r="42502" s="62" customFormat="1" x14ac:dyDescent="0.35"/>
    <row r="42503" s="62" customFormat="1" x14ac:dyDescent="0.35"/>
    <row r="42504" s="62" customFormat="1" x14ac:dyDescent="0.35"/>
    <row r="42505" s="62" customFormat="1" x14ac:dyDescent="0.35"/>
    <row r="42506" s="62" customFormat="1" x14ac:dyDescent="0.35"/>
    <row r="42507" s="62" customFormat="1" x14ac:dyDescent="0.35"/>
    <row r="42508" s="62" customFormat="1" x14ac:dyDescent="0.35"/>
    <row r="42509" s="62" customFormat="1" x14ac:dyDescent="0.35"/>
    <row r="42510" s="62" customFormat="1" x14ac:dyDescent="0.35"/>
    <row r="42511" s="62" customFormat="1" x14ac:dyDescent="0.35"/>
    <row r="42512" s="62" customFormat="1" x14ac:dyDescent="0.35"/>
    <row r="42513" s="62" customFormat="1" x14ac:dyDescent="0.35"/>
    <row r="42514" s="62" customFormat="1" x14ac:dyDescent="0.35"/>
    <row r="42515" s="62" customFormat="1" x14ac:dyDescent="0.35"/>
    <row r="42516" s="62" customFormat="1" x14ac:dyDescent="0.35"/>
    <row r="42517" s="62" customFormat="1" x14ac:dyDescent="0.35"/>
    <row r="42518" s="62" customFormat="1" x14ac:dyDescent="0.35"/>
    <row r="42519" s="62" customFormat="1" x14ac:dyDescent="0.35"/>
    <row r="42520" s="62" customFormat="1" x14ac:dyDescent="0.35"/>
    <row r="42521" s="62" customFormat="1" x14ac:dyDescent="0.35"/>
    <row r="42522" s="62" customFormat="1" x14ac:dyDescent="0.35"/>
    <row r="42523" s="62" customFormat="1" x14ac:dyDescent="0.35"/>
    <row r="42524" s="62" customFormat="1" x14ac:dyDescent="0.35"/>
    <row r="42525" s="62" customFormat="1" x14ac:dyDescent="0.35"/>
    <row r="42526" s="62" customFormat="1" x14ac:dyDescent="0.35"/>
    <row r="42527" s="62" customFormat="1" x14ac:dyDescent="0.35"/>
    <row r="42528" s="62" customFormat="1" x14ac:dyDescent="0.35"/>
    <row r="42529" s="62" customFormat="1" x14ac:dyDescent="0.35"/>
    <row r="42530" s="62" customFormat="1" x14ac:dyDescent="0.35"/>
    <row r="42531" s="62" customFormat="1" x14ac:dyDescent="0.35"/>
    <row r="42532" s="62" customFormat="1" x14ac:dyDescent="0.35"/>
    <row r="42533" s="62" customFormat="1" x14ac:dyDescent="0.35"/>
    <row r="42534" s="62" customFormat="1" x14ac:dyDescent="0.35"/>
    <row r="42535" s="62" customFormat="1" x14ac:dyDescent="0.35"/>
    <row r="42536" s="62" customFormat="1" x14ac:dyDescent="0.35"/>
    <row r="42537" s="62" customFormat="1" x14ac:dyDescent="0.35"/>
    <row r="42538" s="62" customFormat="1" x14ac:dyDescent="0.35"/>
    <row r="42539" s="62" customFormat="1" x14ac:dyDescent="0.35"/>
    <row r="42540" s="62" customFormat="1" x14ac:dyDescent="0.35"/>
    <row r="42541" s="62" customFormat="1" x14ac:dyDescent="0.35"/>
    <row r="42542" s="62" customFormat="1" x14ac:dyDescent="0.35"/>
    <row r="42543" s="62" customFormat="1" x14ac:dyDescent="0.35"/>
    <row r="42544" s="62" customFormat="1" x14ac:dyDescent="0.35"/>
    <row r="42545" s="62" customFormat="1" x14ac:dyDescent="0.35"/>
    <row r="42546" s="62" customFormat="1" x14ac:dyDescent="0.35"/>
    <row r="42547" s="62" customFormat="1" x14ac:dyDescent="0.35"/>
    <row r="42548" s="62" customFormat="1" x14ac:dyDescent="0.35"/>
    <row r="42549" s="62" customFormat="1" x14ac:dyDescent="0.35"/>
    <row r="42550" s="62" customFormat="1" x14ac:dyDescent="0.35"/>
    <row r="42551" s="62" customFormat="1" x14ac:dyDescent="0.35"/>
    <row r="42552" s="62" customFormat="1" x14ac:dyDescent="0.35"/>
    <row r="42553" s="62" customFormat="1" x14ac:dyDescent="0.35"/>
    <row r="42554" s="62" customFormat="1" x14ac:dyDescent="0.35"/>
    <row r="42555" s="62" customFormat="1" x14ac:dyDescent="0.35"/>
    <row r="42556" s="62" customFormat="1" x14ac:dyDescent="0.35"/>
    <row r="42557" s="62" customFormat="1" x14ac:dyDescent="0.35"/>
    <row r="42558" s="62" customFormat="1" x14ac:dyDescent="0.35"/>
    <row r="42559" s="62" customFormat="1" x14ac:dyDescent="0.35"/>
    <row r="42560" s="62" customFormat="1" x14ac:dyDescent="0.35"/>
    <row r="42561" s="62" customFormat="1" x14ac:dyDescent="0.35"/>
    <row r="42562" s="62" customFormat="1" x14ac:dyDescent="0.35"/>
    <row r="42563" s="62" customFormat="1" x14ac:dyDescent="0.35"/>
    <row r="42564" s="62" customFormat="1" x14ac:dyDescent="0.35"/>
    <row r="42565" s="62" customFormat="1" x14ac:dyDescent="0.35"/>
    <row r="42566" s="62" customFormat="1" x14ac:dyDescent="0.35"/>
    <row r="42567" s="62" customFormat="1" x14ac:dyDescent="0.35"/>
    <row r="42568" s="62" customFormat="1" x14ac:dyDescent="0.35"/>
    <row r="42569" s="62" customFormat="1" x14ac:dyDescent="0.35"/>
    <row r="42570" s="62" customFormat="1" x14ac:dyDescent="0.35"/>
    <row r="42571" s="62" customFormat="1" x14ac:dyDescent="0.35"/>
    <row r="42572" s="62" customFormat="1" x14ac:dyDescent="0.35"/>
    <row r="42573" s="62" customFormat="1" x14ac:dyDescent="0.35"/>
    <row r="42574" s="62" customFormat="1" x14ac:dyDescent="0.35"/>
    <row r="42575" s="62" customFormat="1" x14ac:dyDescent="0.35"/>
    <row r="42576" s="62" customFormat="1" x14ac:dyDescent="0.35"/>
    <row r="42577" s="62" customFormat="1" x14ac:dyDescent="0.35"/>
    <row r="42578" s="62" customFormat="1" x14ac:dyDescent="0.35"/>
    <row r="42579" s="62" customFormat="1" x14ac:dyDescent="0.35"/>
    <row r="42580" s="62" customFormat="1" x14ac:dyDescent="0.35"/>
    <row r="42581" s="62" customFormat="1" x14ac:dyDescent="0.35"/>
    <row r="42582" s="62" customFormat="1" x14ac:dyDescent="0.35"/>
    <row r="42583" s="62" customFormat="1" x14ac:dyDescent="0.35"/>
    <row r="42584" s="62" customFormat="1" x14ac:dyDescent="0.35"/>
    <row r="42585" s="62" customFormat="1" x14ac:dyDescent="0.35"/>
    <row r="42586" s="62" customFormat="1" x14ac:dyDescent="0.35"/>
    <row r="42587" s="62" customFormat="1" x14ac:dyDescent="0.35"/>
    <row r="42588" s="62" customFormat="1" x14ac:dyDescent="0.35"/>
    <row r="42589" s="62" customFormat="1" x14ac:dyDescent="0.35"/>
    <row r="42590" s="62" customFormat="1" x14ac:dyDescent="0.35"/>
    <row r="42591" s="62" customFormat="1" x14ac:dyDescent="0.35"/>
    <row r="42592" s="62" customFormat="1" x14ac:dyDescent="0.35"/>
    <row r="42593" s="62" customFormat="1" x14ac:dyDescent="0.35"/>
    <row r="42594" s="62" customFormat="1" x14ac:dyDescent="0.35"/>
    <row r="42595" s="62" customFormat="1" x14ac:dyDescent="0.35"/>
    <row r="42596" s="62" customFormat="1" x14ac:dyDescent="0.35"/>
    <row r="42597" s="62" customFormat="1" x14ac:dyDescent="0.35"/>
    <row r="42598" s="62" customFormat="1" x14ac:dyDescent="0.35"/>
    <row r="42599" s="62" customFormat="1" x14ac:dyDescent="0.35"/>
    <row r="42600" s="62" customFormat="1" x14ac:dyDescent="0.35"/>
    <row r="42601" s="62" customFormat="1" x14ac:dyDescent="0.35"/>
    <row r="42602" s="62" customFormat="1" x14ac:dyDescent="0.35"/>
    <row r="42603" s="62" customFormat="1" x14ac:dyDescent="0.35"/>
    <row r="42604" s="62" customFormat="1" x14ac:dyDescent="0.35"/>
    <row r="42605" s="62" customFormat="1" x14ac:dyDescent="0.35"/>
    <row r="42606" s="62" customFormat="1" x14ac:dyDescent="0.35"/>
    <row r="42607" s="62" customFormat="1" x14ac:dyDescent="0.35"/>
    <row r="42608" s="62" customFormat="1" x14ac:dyDescent="0.35"/>
    <row r="42609" s="62" customFormat="1" x14ac:dyDescent="0.35"/>
    <row r="42610" s="62" customFormat="1" x14ac:dyDescent="0.35"/>
    <row r="42611" s="62" customFormat="1" x14ac:dyDescent="0.35"/>
    <row r="42612" s="62" customFormat="1" x14ac:dyDescent="0.35"/>
    <row r="42613" s="62" customFormat="1" x14ac:dyDescent="0.35"/>
    <row r="42614" s="62" customFormat="1" x14ac:dyDescent="0.35"/>
    <row r="42615" s="62" customFormat="1" x14ac:dyDescent="0.35"/>
    <row r="42616" s="62" customFormat="1" x14ac:dyDescent="0.35"/>
    <row r="42617" s="62" customFormat="1" x14ac:dyDescent="0.35"/>
    <row r="42618" s="62" customFormat="1" x14ac:dyDescent="0.35"/>
    <row r="42619" s="62" customFormat="1" x14ac:dyDescent="0.35"/>
    <row r="42620" s="62" customFormat="1" x14ac:dyDescent="0.35"/>
    <row r="42621" s="62" customFormat="1" x14ac:dyDescent="0.35"/>
    <row r="42622" s="62" customFormat="1" x14ac:dyDescent="0.35"/>
    <row r="42623" s="62" customFormat="1" x14ac:dyDescent="0.35"/>
    <row r="42624" s="62" customFormat="1" x14ac:dyDescent="0.35"/>
    <row r="42625" s="62" customFormat="1" x14ac:dyDescent="0.35"/>
    <row r="42626" s="62" customFormat="1" x14ac:dyDescent="0.35"/>
    <row r="42627" s="62" customFormat="1" x14ac:dyDescent="0.35"/>
    <row r="42628" s="62" customFormat="1" x14ac:dyDescent="0.35"/>
    <row r="42629" s="62" customFormat="1" x14ac:dyDescent="0.35"/>
    <row r="42630" s="62" customFormat="1" x14ac:dyDescent="0.35"/>
    <row r="42631" s="62" customFormat="1" x14ac:dyDescent="0.35"/>
    <row r="42632" s="62" customFormat="1" x14ac:dyDescent="0.35"/>
    <row r="42633" s="62" customFormat="1" x14ac:dyDescent="0.35"/>
    <row r="42634" s="62" customFormat="1" x14ac:dyDescent="0.35"/>
    <row r="42635" s="62" customFormat="1" x14ac:dyDescent="0.35"/>
    <row r="42636" s="62" customFormat="1" x14ac:dyDescent="0.35"/>
    <row r="42637" s="62" customFormat="1" x14ac:dyDescent="0.35"/>
    <row r="42638" s="62" customFormat="1" x14ac:dyDescent="0.35"/>
    <row r="42639" s="62" customFormat="1" x14ac:dyDescent="0.35"/>
    <row r="42640" s="62" customFormat="1" x14ac:dyDescent="0.35"/>
    <row r="42641" s="62" customFormat="1" x14ac:dyDescent="0.35"/>
    <row r="42642" s="62" customFormat="1" x14ac:dyDescent="0.35"/>
    <row r="42643" s="62" customFormat="1" x14ac:dyDescent="0.35"/>
    <row r="42644" s="62" customFormat="1" x14ac:dyDescent="0.35"/>
    <row r="42645" s="62" customFormat="1" x14ac:dyDescent="0.35"/>
    <row r="42646" s="62" customFormat="1" x14ac:dyDescent="0.35"/>
    <row r="42647" s="62" customFormat="1" x14ac:dyDescent="0.35"/>
    <row r="42648" s="62" customFormat="1" x14ac:dyDescent="0.35"/>
    <row r="42649" s="62" customFormat="1" x14ac:dyDescent="0.35"/>
    <row r="42650" s="62" customFormat="1" x14ac:dyDescent="0.35"/>
    <row r="42651" s="62" customFormat="1" x14ac:dyDescent="0.35"/>
    <row r="42652" s="62" customFormat="1" x14ac:dyDescent="0.35"/>
    <row r="42653" s="62" customFormat="1" x14ac:dyDescent="0.35"/>
    <row r="42654" s="62" customFormat="1" x14ac:dyDescent="0.35"/>
    <row r="42655" s="62" customFormat="1" x14ac:dyDescent="0.35"/>
    <row r="42656" s="62" customFormat="1" x14ac:dyDescent="0.35"/>
    <row r="42657" s="62" customFormat="1" x14ac:dyDescent="0.35"/>
    <row r="42658" s="62" customFormat="1" x14ac:dyDescent="0.35"/>
    <row r="42659" s="62" customFormat="1" x14ac:dyDescent="0.35"/>
    <row r="42660" s="62" customFormat="1" x14ac:dyDescent="0.35"/>
    <row r="42661" s="62" customFormat="1" x14ac:dyDescent="0.35"/>
    <row r="42662" s="62" customFormat="1" x14ac:dyDescent="0.35"/>
    <row r="42663" s="62" customFormat="1" x14ac:dyDescent="0.35"/>
    <row r="42664" s="62" customFormat="1" x14ac:dyDescent="0.35"/>
    <row r="42665" s="62" customFormat="1" x14ac:dyDescent="0.35"/>
    <row r="42666" s="62" customFormat="1" x14ac:dyDescent="0.35"/>
    <row r="42667" s="62" customFormat="1" x14ac:dyDescent="0.35"/>
    <row r="42668" s="62" customFormat="1" x14ac:dyDescent="0.35"/>
    <row r="42669" s="62" customFormat="1" x14ac:dyDescent="0.35"/>
    <row r="42670" s="62" customFormat="1" x14ac:dyDescent="0.35"/>
    <row r="42671" s="62" customFormat="1" x14ac:dyDescent="0.35"/>
    <row r="42672" s="62" customFormat="1" x14ac:dyDescent="0.35"/>
    <row r="42673" s="62" customFormat="1" x14ac:dyDescent="0.35"/>
    <row r="42674" s="62" customFormat="1" x14ac:dyDescent="0.35"/>
    <row r="42675" s="62" customFormat="1" x14ac:dyDescent="0.35"/>
    <row r="42676" s="62" customFormat="1" x14ac:dyDescent="0.35"/>
    <row r="42677" s="62" customFormat="1" x14ac:dyDescent="0.35"/>
    <row r="42678" s="62" customFormat="1" x14ac:dyDescent="0.35"/>
    <row r="42679" s="62" customFormat="1" x14ac:dyDescent="0.35"/>
    <row r="42680" s="62" customFormat="1" x14ac:dyDescent="0.35"/>
    <row r="42681" s="62" customFormat="1" x14ac:dyDescent="0.35"/>
    <row r="42682" s="62" customFormat="1" x14ac:dyDescent="0.35"/>
    <row r="42683" s="62" customFormat="1" x14ac:dyDescent="0.35"/>
    <row r="42684" s="62" customFormat="1" x14ac:dyDescent="0.35"/>
    <row r="42685" s="62" customFormat="1" x14ac:dyDescent="0.35"/>
    <row r="42686" s="62" customFormat="1" x14ac:dyDescent="0.35"/>
    <row r="42687" s="62" customFormat="1" x14ac:dyDescent="0.35"/>
    <row r="42688" s="62" customFormat="1" x14ac:dyDescent="0.35"/>
    <row r="42689" s="62" customFormat="1" x14ac:dyDescent="0.35"/>
    <row r="42690" s="62" customFormat="1" x14ac:dyDescent="0.35"/>
    <row r="42691" s="62" customFormat="1" x14ac:dyDescent="0.35"/>
    <row r="42692" s="62" customFormat="1" x14ac:dyDescent="0.35"/>
    <row r="42693" s="62" customFormat="1" x14ac:dyDescent="0.35"/>
    <row r="42694" s="62" customFormat="1" x14ac:dyDescent="0.35"/>
    <row r="42695" s="62" customFormat="1" x14ac:dyDescent="0.35"/>
    <row r="42696" s="62" customFormat="1" x14ac:dyDescent="0.35"/>
    <row r="42697" s="62" customFormat="1" x14ac:dyDescent="0.35"/>
    <row r="42698" s="62" customFormat="1" x14ac:dyDescent="0.35"/>
    <row r="42699" s="62" customFormat="1" x14ac:dyDescent="0.35"/>
    <row r="42700" s="62" customFormat="1" x14ac:dyDescent="0.35"/>
    <row r="42701" s="62" customFormat="1" x14ac:dyDescent="0.35"/>
    <row r="42702" s="62" customFormat="1" x14ac:dyDescent="0.35"/>
    <row r="42703" s="62" customFormat="1" x14ac:dyDescent="0.35"/>
    <row r="42704" s="62" customFormat="1" x14ac:dyDescent="0.35"/>
    <row r="42705" s="62" customFormat="1" x14ac:dyDescent="0.35"/>
    <row r="42706" s="62" customFormat="1" x14ac:dyDescent="0.35"/>
    <row r="42707" s="62" customFormat="1" x14ac:dyDescent="0.35"/>
    <row r="42708" s="62" customFormat="1" x14ac:dyDescent="0.35"/>
    <row r="42709" s="62" customFormat="1" x14ac:dyDescent="0.35"/>
    <row r="42710" s="62" customFormat="1" x14ac:dyDescent="0.35"/>
    <row r="42711" s="62" customFormat="1" x14ac:dyDescent="0.35"/>
    <row r="42712" s="62" customFormat="1" x14ac:dyDescent="0.35"/>
    <row r="42713" s="62" customFormat="1" x14ac:dyDescent="0.35"/>
    <row r="42714" s="62" customFormat="1" x14ac:dyDescent="0.35"/>
    <row r="42715" s="62" customFormat="1" x14ac:dyDescent="0.35"/>
    <row r="42716" s="62" customFormat="1" x14ac:dyDescent="0.35"/>
    <row r="42717" s="62" customFormat="1" x14ac:dyDescent="0.35"/>
    <row r="42718" s="62" customFormat="1" x14ac:dyDescent="0.35"/>
    <row r="42719" s="62" customFormat="1" x14ac:dyDescent="0.35"/>
    <row r="42720" s="62" customFormat="1" x14ac:dyDescent="0.35"/>
    <row r="42721" s="62" customFormat="1" x14ac:dyDescent="0.35"/>
    <row r="42722" s="62" customFormat="1" x14ac:dyDescent="0.35"/>
    <row r="42723" s="62" customFormat="1" x14ac:dyDescent="0.35"/>
    <row r="42724" s="62" customFormat="1" x14ac:dyDescent="0.35"/>
    <row r="42725" s="62" customFormat="1" x14ac:dyDescent="0.35"/>
    <row r="42726" s="62" customFormat="1" x14ac:dyDescent="0.35"/>
    <row r="42727" s="62" customFormat="1" x14ac:dyDescent="0.35"/>
    <row r="42728" s="62" customFormat="1" x14ac:dyDescent="0.35"/>
    <row r="42729" s="62" customFormat="1" x14ac:dyDescent="0.35"/>
    <row r="42730" s="62" customFormat="1" x14ac:dyDescent="0.35"/>
    <row r="42731" s="62" customFormat="1" x14ac:dyDescent="0.35"/>
    <row r="42732" s="62" customFormat="1" x14ac:dyDescent="0.35"/>
    <row r="42733" s="62" customFormat="1" x14ac:dyDescent="0.35"/>
    <row r="42734" s="62" customFormat="1" x14ac:dyDescent="0.35"/>
    <row r="42735" s="62" customFormat="1" x14ac:dyDescent="0.35"/>
    <row r="42736" s="62" customFormat="1" x14ac:dyDescent="0.35"/>
    <row r="42737" s="62" customFormat="1" x14ac:dyDescent="0.35"/>
    <row r="42738" s="62" customFormat="1" x14ac:dyDescent="0.35"/>
    <row r="42739" s="62" customFormat="1" x14ac:dyDescent="0.35"/>
    <row r="42740" s="62" customFormat="1" x14ac:dyDescent="0.35"/>
    <row r="42741" s="62" customFormat="1" x14ac:dyDescent="0.35"/>
    <row r="42742" s="62" customFormat="1" x14ac:dyDescent="0.35"/>
    <row r="42743" s="62" customFormat="1" x14ac:dyDescent="0.35"/>
    <row r="42744" s="62" customFormat="1" x14ac:dyDescent="0.35"/>
    <row r="42745" s="62" customFormat="1" x14ac:dyDescent="0.35"/>
    <row r="42746" s="62" customFormat="1" x14ac:dyDescent="0.35"/>
    <row r="42747" s="62" customFormat="1" x14ac:dyDescent="0.35"/>
    <row r="42748" s="62" customFormat="1" x14ac:dyDescent="0.35"/>
    <row r="42749" s="62" customFormat="1" x14ac:dyDescent="0.35"/>
    <row r="42750" s="62" customFormat="1" x14ac:dyDescent="0.35"/>
    <row r="42751" s="62" customFormat="1" x14ac:dyDescent="0.35"/>
    <row r="42752" s="62" customFormat="1" x14ac:dyDescent="0.35"/>
    <row r="42753" s="62" customFormat="1" x14ac:dyDescent="0.35"/>
    <row r="42754" s="62" customFormat="1" x14ac:dyDescent="0.35"/>
    <row r="42755" s="62" customFormat="1" x14ac:dyDescent="0.35"/>
    <row r="42756" s="62" customFormat="1" x14ac:dyDescent="0.35"/>
    <row r="42757" s="62" customFormat="1" x14ac:dyDescent="0.35"/>
    <row r="42758" s="62" customFormat="1" x14ac:dyDescent="0.35"/>
    <row r="42759" s="62" customFormat="1" x14ac:dyDescent="0.35"/>
    <row r="42760" s="62" customFormat="1" x14ac:dyDescent="0.35"/>
    <row r="42761" s="62" customFormat="1" x14ac:dyDescent="0.35"/>
    <row r="42762" s="62" customFormat="1" x14ac:dyDescent="0.35"/>
    <row r="42763" s="62" customFormat="1" x14ac:dyDescent="0.35"/>
    <row r="42764" s="62" customFormat="1" x14ac:dyDescent="0.35"/>
    <row r="42765" s="62" customFormat="1" x14ac:dyDescent="0.35"/>
    <row r="42766" s="62" customFormat="1" x14ac:dyDescent="0.35"/>
    <row r="42767" s="62" customFormat="1" x14ac:dyDescent="0.35"/>
    <row r="42768" s="62" customFormat="1" x14ac:dyDescent="0.35"/>
    <row r="42769" s="62" customFormat="1" x14ac:dyDescent="0.35"/>
    <row r="42770" s="62" customFormat="1" x14ac:dyDescent="0.35"/>
    <row r="42771" s="62" customFormat="1" x14ac:dyDescent="0.35"/>
    <row r="42772" s="62" customFormat="1" x14ac:dyDescent="0.35"/>
    <row r="42773" s="62" customFormat="1" x14ac:dyDescent="0.35"/>
    <row r="42774" s="62" customFormat="1" x14ac:dyDescent="0.35"/>
    <row r="42775" s="62" customFormat="1" x14ac:dyDescent="0.35"/>
    <row r="42776" s="62" customFormat="1" x14ac:dyDescent="0.35"/>
    <row r="42777" s="62" customFormat="1" x14ac:dyDescent="0.35"/>
    <row r="42778" s="62" customFormat="1" x14ac:dyDescent="0.35"/>
    <row r="42779" s="62" customFormat="1" x14ac:dyDescent="0.35"/>
    <row r="42780" s="62" customFormat="1" x14ac:dyDescent="0.35"/>
    <row r="42781" s="62" customFormat="1" x14ac:dyDescent="0.35"/>
    <row r="42782" s="62" customFormat="1" x14ac:dyDescent="0.35"/>
    <row r="42783" s="62" customFormat="1" x14ac:dyDescent="0.35"/>
    <row r="42784" s="62" customFormat="1" x14ac:dyDescent="0.35"/>
    <row r="42785" s="62" customFormat="1" x14ac:dyDescent="0.35"/>
    <row r="42786" s="62" customFormat="1" x14ac:dyDescent="0.35"/>
    <row r="42787" s="62" customFormat="1" x14ac:dyDescent="0.35"/>
    <row r="42788" s="62" customFormat="1" x14ac:dyDescent="0.35"/>
    <row r="42789" s="62" customFormat="1" x14ac:dyDescent="0.35"/>
    <row r="42790" s="62" customFormat="1" x14ac:dyDescent="0.35"/>
    <row r="42791" s="62" customFormat="1" x14ac:dyDescent="0.35"/>
    <row r="42792" s="62" customFormat="1" x14ac:dyDescent="0.35"/>
    <row r="42793" s="62" customFormat="1" x14ac:dyDescent="0.35"/>
    <row r="42794" s="62" customFormat="1" x14ac:dyDescent="0.35"/>
    <row r="42795" s="62" customFormat="1" x14ac:dyDescent="0.35"/>
    <row r="42796" s="62" customFormat="1" x14ac:dyDescent="0.35"/>
    <row r="42797" s="62" customFormat="1" x14ac:dyDescent="0.35"/>
    <row r="42798" s="62" customFormat="1" x14ac:dyDescent="0.35"/>
    <row r="42799" s="62" customFormat="1" x14ac:dyDescent="0.35"/>
    <row r="42800" s="62" customFormat="1" x14ac:dyDescent="0.35"/>
    <row r="42801" s="62" customFormat="1" x14ac:dyDescent="0.35"/>
    <row r="42802" s="62" customFormat="1" x14ac:dyDescent="0.35"/>
    <row r="42803" s="62" customFormat="1" x14ac:dyDescent="0.35"/>
    <row r="42804" s="62" customFormat="1" x14ac:dyDescent="0.35"/>
    <row r="42805" s="62" customFormat="1" x14ac:dyDescent="0.35"/>
    <row r="42806" s="62" customFormat="1" x14ac:dyDescent="0.35"/>
    <row r="42807" s="62" customFormat="1" x14ac:dyDescent="0.35"/>
    <row r="42808" s="62" customFormat="1" x14ac:dyDescent="0.35"/>
    <row r="42809" s="62" customFormat="1" x14ac:dyDescent="0.35"/>
    <row r="42810" s="62" customFormat="1" x14ac:dyDescent="0.35"/>
    <row r="42811" s="62" customFormat="1" x14ac:dyDescent="0.35"/>
    <row r="42812" s="62" customFormat="1" x14ac:dyDescent="0.35"/>
    <row r="42813" s="62" customFormat="1" x14ac:dyDescent="0.35"/>
    <row r="42814" s="62" customFormat="1" x14ac:dyDescent="0.35"/>
    <row r="42815" s="62" customFormat="1" x14ac:dyDescent="0.35"/>
    <row r="42816" s="62" customFormat="1" x14ac:dyDescent="0.35"/>
    <row r="42817" s="62" customFormat="1" x14ac:dyDescent="0.35"/>
    <row r="42818" s="62" customFormat="1" x14ac:dyDescent="0.35"/>
    <row r="42819" s="62" customFormat="1" x14ac:dyDescent="0.35"/>
    <row r="42820" s="62" customFormat="1" x14ac:dyDescent="0.35"/>
    <row r="42821" s="62" customFormat="1" x14ac:dyDescent="0.35"/>
    <row r="42822" s="62" customFormat="1" x14ac:dyDescent="0.35"/>
    <row r="42823" s="62" customFormat="1" x14ac:dyDescent="0.35"/>
    <row r="42824" s="62" customFormat="1" x14ac:dyDescent="0.35"/>
    <row r="42825" s="62" customFormat="1" x14ac:dyDescent="0.35"/>
    <row r="42826" s="62" customFormat="1" x14ac:dyDescent="0.35"/>
    <row r="42827" s="62" customFormat="1" x14ac:dyDescent="0.35"/>
    <row r="42828" s="62" customFormat="1" x14ac:dyDescent="0.35"/>
    <row r="42829" s="62" customFormat="1" x14ac:dyDescent="0.35"/>
    <row r="42830" s="62" customFormat="1" x14ac:dyDescent="0.35"/>
    <row r="42831" s="62" customFormat="1" x14ac:dyDescent="0.35"/>
    <row r="42832" s="62" customFormat="1" x14ac:dyDescent="0.35"/>
    <row r="42833" s="62" customFormat="1" x14ac:dyDescent="0.35"/>
    <row r="42834" s="62" customFormat="1" x14ac:dyDescent="0.35"/>
    <row r="42835" s="62" customFormat="1" x14ac:dyDescent="0.35"/>
    <row r="42836" s="62" customFormat="1" x14ac:dyDescent="0.35"/>
    <row r="42837" s="62" customFormat="1" x14ac:dyDescent="0.35"/>
    <row r="42838" s="62" customFormat="1" x14ac:dyDescent="0.35"/>
    <row r="42839" s="62" customFormat="1" x14ac:dyDescent="0.35"/>
    <row r="42840" s="62" customFormat="1" x14ac:dyDescent="0.35"/>
    <row r="42841" s="62" customFormat="1" x14ac:dyDescent="0.35"/>
    <row r="42842" s="62" customFormat="1" x14ac:dyDescent="0.35"/>
    <row r="42843" s="62" customFormat="1" x14ac:dyDescent="0.35"/>
    <row r="42844" s="62" customFormat="1" x14ac:dyDescent="0.35"/>
    <row r="42845" s="62" customFormat="1" x14ac:dyDescent="0.35"/>
    <row r="42846" s="62" customFormat="1" x14ac:dyDescent="0.35"/>
    <row r="42847" s="62" customFormat="1" x14ac:dyDescent="0.35"/>
    <row r="42848" s="62" customFormat="1" x14ac:dyDescent="0.35"/>
    <row r="42849" s="62" customFormat="1" x14ac:dyDescent="0.35"/>
    <row r="42850" s="62" customFormat="1" x14ac:dyDescent="0.35"/>
    <row r="42851" s="62" customFormat="1" x14ac:dyDescent="0.35"/>
    <row r="42852" s="62" customFormat="1" x14ac:dyDescent="0.35"/>
    <row r="42853" s="62" customFormat="1" x14ac:dyDescent="0.35"/>
    <row r="42854" s="62" customFormat="1" x14ac:dyDescent="0.35"/>
    <row r="42855" s="62" customFormat="1" x14ac:dyDescent="0.35"/>
    <row r="42856" s="62" customFormat="1" x14ac:dyDescent="0.35"/>
    <row r="42857" s="62" customFormat="1" x14ac:dyDescent="0.35"/>
    <row r="42858" s="62" customFormat="1" x14ac:dyDescent="0.35"/>
    <row r="42859" s="62" customFormat="1" x14ac:dyDescent="0.35"/>
    <row r="42860" s="62" customFormat="1" x14ac:dyDescent="0.35"/>
    <row r="42861" s="62" customFormat="1" x14ac:dyDescent="0.35"/>
    <row r="42862" s="62" customFormat="1" x14ac:dyDescent="0.35"/>
    <row r="42863" s="62" customFormat="1" x14ac:dyDescent="0.35"/>
    <row r="42864" s="62" customFormat="1" x14ac:dyDescent="0.35"/>
    <row r="42865" s="62" customFormat="1" x14ac:dyDescent="0.35"/>
    <row r="42866" s="62" customFormat="1" x14ac:dyDescent="0.35"/>
    <row r="42867" s="62" customFormat="1" x14ac:dyDescent="0.35"/>
    <row r="42868" s="62" customFormat="1" x14ac:dyDescent="0.35"/>
    <row r="42869" s="62" customFormat="1" x14ac:dyDescent="0.35"/>
    <row r="42870" s="62" customFormat="1" x14ac:dyDescent="0.35"/>
    <row r="42871" s="62" customFormat="1" x14ac:dyDescent="0.35"/>
    <row r="42872" s="62" customFormat="1" x14ac:dyDescent="0.35"/>
    <row r="42873" s="62" customFormat="1" x14ac:dyDescent="0.35"/>
    <row r="42874" s="62" customFormat="1" x14ac:dyDescent="0.35"/>
    <row r="42875" s="62" customFormat="1" x14ac:dyDescent="0.35"/>
    <row r="42876" s="62" customFormat="1" x14ac:dyDescent="0.35"/>
    <row r="42877" s="62" customFormat="1" x14ac:dyDescent="0.35"/>
    <row r="42878" s="62" customFormat="1" x14ac:dyDescent="0.35"/>
    <row r="42879" s="62" customFormat="1" x14ac:dyDescent="0.35"/>
    <row r="42880" s="62" customFormat="1" x14ac:dyDescent="0.35"/>
    <row r="42881" s="62" customFormat="1" x14ac:dyDescent="0.35"/>
    <row r="42882" s="62" customFormat="1" x14ac:dyDescent="0.35"/>
    <row r="42883" s="62" customFormat="1" x14ac:dyDescent="0.35"/>
    <row r="42884" s="62" customFormat="1" x14ac:dyDescent="0.35"/>
    <row r="42885" s="62" customFormat="1" x14ac:dyDescent="0.35"/>
    <row r="42886" s="62" customFormat="1" x14ac:dyDescent="0.35"/>
    <row r="42887" s="62" customFormat="1" x14ac:dyDescent="0.35"/>
    <row r="42888" s="62" customFormat="1" x14ac:dyDescent="0.35"/>
    <row r="42889" s="62" customFormat="1" x14ac:dyDescent="0.35"/>
    <row r="42890" s="62" customFormat="1" x14ac:dyDescent="0.35"/>
    <row r="42891" s="62" customFormat="1" x14ac:dyDescent="0.35"/>
    <row r="42892" s="62" customFormat="1" x14ac:dyDescent="0.35"/>
    <row r="42893" s="62" customFormat="1" x14ac:dyDescent="0.35"/>
    <row r="42894" s="62" customFormat="1" x14ac:dyDescent="0.35"/>
    <row r="42895" s="62" customFormat="1" x14ac:dyDescent="0.35"/>
    <row r="42896" s="62" customFormat="1" x14ac:dyDescent="0.35"/>
    <row r="42897" s="62" customFormat="1" x14ac:dyDescent="0.35"/>
    <row r="42898" s="62" customFormat="1" x14ac:dyDescent="0.35"/>
    <row r="42899" s="62" customFormat="1" x14ac:dyDescent="0.35"/>
    <row r="42900" s="62" customFormat="1" x14ac:dyDescent="0.35"/>
    <row r="42901" s="62" customFormat="1" x14ac:dyDescent="0.35"/>
    <row r="42902" s="62" customFormat="1" x14ac:dyDescent="0.35"/>
    <row r="42903" s="62" customFormat="1" x14ac:dyDescent="0.35"/>
    <row r="42904" s="62" customFormat="1" x14ac:dyDescent="0.35"/>
    <row r="42905" s="62" customFormat="1" x14ac:dyDescent="0.35"/>
    <row r="42906" s="62" customFormat="1" x14ac:dyDescent="0.35"/>
    <row r="42907" s="62" customFormat="1" x14ac:dyDescent="0.35"/>
    <row r="42908" s="62" customFormat="1" x14ac:dyDescent="0.35"/>
    <row r="42909" s="62" customFormat="1" x14ac:dyDescent="0.35"/>
    <row r="42910" s="62" customFormat="1" x14ac:dyDescent="0.35"/>
    <row r="42911" s="62" customFormat="1" x14ac:dyDescent="0.35"/>
    <row r="42912" s="62" customFormat="1" x14ac:dyDescent="0.35"/>
    <row r="42913" s="62" customFormat="1" x14ac:dyDescent="0.35"/>
    <row r="42914" s="62" customFormat="1" x14ac:dyDescent="0.35"/>
    <row r="42915" s="62" customFormat="1" x14ac:dyDescent="0.35"/>
    <row r="42916" s="62" customFormat="1" x14ac:dyDescent="0.35"/>
    <row r="42917" s="62" customFormat="1" x14ac:dyDescent="0.35"/>
    <row r="42918" s="62" customFormat="1" x14ac:dyDescent="0.35"/>
    <row r="42919" s="62" customFormat="1" x14ac:dyDescent="0.35"/>
    <row r="42920" s="62" customFormat="1" x14ac:dyDescent="0.35"/>
    <row r="42921" s="62" customFormat="1" x14ac:dyDescent="0.35"/>
    <row r="42922" s="62" customFormat="1" x14ac:dyDescent="0.35"/>
    <row r="42923" s="62" customFormat="1" x14ac:dyDescent="0.35"/>
    <row r="42924" s="62" customFormat="1" x14ac:dyDescent="0.35"/>
    <row r="42925" s="62" customFormat="1" x14ac:dyDescent="0.35"/>
    <row r="42926" s="62" customFormat="1" x14ac:dyDescent="0.35"/>
    <row r="42927" s="62" customFormat="1" x14ac:dyDescent="0.35"/>
    <row r="42928" s="62" customFormat="1" x14ac:dyDescent="0.35"/>
    <row r="42929" s="62" customFormat="1" x14ac:dyDescent="0.35"/>
    <row r="42930" s="62" customFormat="1" x14ac:dyDescent="0.35"/>
    <row r="42931" s="62" customFormat="1" x14ac:dyDescent="0.35"/>
    <row r="42932" s="62" customFormat="1" x14ac:dyDescent="0.35"/>
    <row r="42933" s="62" customFormat="1" x14ac:dyDescent="0.35"/>
    <row r="42934" s="62" customFormat="1" x14ac:dyDescent="0.35"/>
    <row r="42935" s="62" customFormat="1" x14ac:dyDescent="0.35"/>
    <row r="42936" s="62" customFormat="1" x14ac:dyDescent="0.35"/>
    <row r="42937" s="62" customFormat="1" x14ac:dyDescent="0.35"/>
    <row r="42938" s="62" customFormat="1" x14ac:dyDescent="0.35"/>
    <row r="42939" s="62" customFormat="1" x14ac:dyDescent="0.35"/>
    <row r="42940" s="62" customFormat="1" x14ac:dyDescent="0.35"/>
    <row r="42941" s="62" customFormat="1" x14ac:dyDescent="0.35"/>
    <row r="42942" s="62" customFormat="1" x14ac:dyDescent="0.35"/>
    <row r="42943" s="62" customFormat="1" x14ac:dyDescent="0.35"/>
    <row r="42944" s="62" customFormat="1" x14ac:dyDescent="0.35"/>
    <row r="42945" s="62" customFormat="1" x14ac:dyDescent="0.35"/>
    <row r="42946" s="62" customFormat="1" x14ac:dyDescent="0.35"/>
    <row r="42947" s="62" customFormat="1" x14ac:dyDescent="0.35"/>
    <row r="42948" s="62" customFormat="1" x14ac:dyDescent="0.35"/>
    <row r="42949" s="62" customFormat="1" x14ac:dyDescent="0.35"/>
    <row r="42950" s="62" customFormat="1" x14ac:dyDescent="0.35"/>
    <row r="42951" s="62" customFormat="1" x14ac:dyDescent="0.35"/>
    <row r="42952" s="62" customFormat="1" x14ac:dyDescent="0.35"/>
    <row r="42953" s="62" customFormat="1" x14ac:dyDescent="0.35"/>
    <row r="42954" s="62" customFormat="1" x14ac:dyDescent="0.35"/>
    <row r="42955" s="62" customFormat="1" x14ac:dyDescent="0.35"/>
    <row r="42956" s="62" customFormat="1" x14ac:dyDescent="0.35"/>
    <row r="42957" s="62" customFormat="1" x14ac:dyDescent="0.35"/>
    <row r="42958" s="62" customFormat="1" x14ac:dyDescent="0.35"/>
    <row r="42959" s="62" customFormat="1" x14ac:dyDescent="0.35"/>
    <row r="42960" s="62" customFormat="1" x14ac:dyDescent="0.35"/>
    <row r="42961" s="62" customFormat="1" x14ac:dyDescent="0.35"/>
    <row r="42962" s="62" customFormat="1" x14ac:dyDescent="0.35"/>
    <row r="42963" s="62" customFormat="1" x14ac:dyDescent="0.35"/>
    <row r="42964" s="62" customFormat="1" x14ac:dyDescent="0.35"/>
    <row r="42965" s="62" customFormat="1" x14ac:dyDescent="0.35"/>
    <row r="42966" s="62" customFormat="1" x14ac:dyDescent="0.35"/>
    <row r="42967" s="62" customFormat="1" x14ac:dyDescent="0.35"/>
    <row r="42968" s="62" customFormat="1" x14ac:dyDescent="0.35"/>
    <row r="42969" s="62" customFormat="1" x14ac:dyDescent="0.35"/>
    <row r="42970" s="62" customFormat="1" x14ac:dyDescent="0.35"/>
    <row r="42971" s="62" customFormat="1" x14ac:dyDescent="0.35"/>
    <row r="42972" s="62" customFormat="1" x14ac:dyDescent="0.35"/>
    <row r="42973" s="62" customFormat="1" x14ac:dyDescent="0.35"/>
    <row r="42974" s="62" customFormat="1" x14ac:dyDescent="0.35"/>
    <row r="42975" s="62" customFormat="1" x14ac:dyDescent="0.35"/>
    <row r="42976" s="62" customFormat="1" x14ac:dyDescent="0.35"/>
    <row r="42977" s="62" customFormat="1" x14ac:dyDescent="0.35"/>
    <row r="42978" s="62" customFormat="1" x14ac:dyDescent="0.35"/>
    <row r="42979" s="62" customFormat="1" x14ac:dyDescent="0.35"/>
    <row r="42980" s="62" customFormat="1" x14ac:dyDescent="0.35"/>
    <row r="42981" s="62" customFormat="1" x14ac:dyDescent="0.35"/>
    <row r="42982" s="62" customFormat="1" x14ac:dyDescent="0.35"/>
    <row r="42983" s="62" customFormat="1" x14ac:dyDescent="0.35"/>
    <row r="42984" s="62" customFormat="1" x14ac:dyDescent="0.35"/>
    <row r="42985" s="62" customFormat="1" x14ac:dyDescent="0.35"/>
    <row r="42986" s="62" customFormat="1" x14ac:dyDescent="0.35"/>
    <row r="42987" s="62" customFormat="1" x14ac:dyDescent="0.35"/>
    <row r="42988" s="62" customFormat="1" x14ac:dyDescent="0.35"/>
    <row r="42989" s="62" customFormat="1" x14ac:dyDescent="0.35"/>
    <row r="42990" s="62" customFormat="1" x14ac:dyDescent="0.35"/>
    <row r="42991" s="62" customFormat="1" x14ac:dyDescent="0.35"/>
    <row r="42992" s="62" customFormat="1" x14ac:dyDescent="0.35"/>
    <row r="42993" s="62" customFormat="1" x14ac:dyDescent="0.35"/>
    <row r="42994" s="62" customFormat="1" x14ac:dyDescent="0.35"/>
    <row r="42995" s="62" customFormat="1" x14ac:dyDescent="0.35"/>
    <row r="42996" s="62" customFormat="1" x14ac:dyDescent="0.35"/>
    <row r="42997" s="62" customFormat="1" x14ac:dyDescent="0.35"/>
    <row r="42998" s="62" customFormat="1" x14ac:dyDescent="0.35"/>
    <row r="42999" s="62" customFormat="1" x14ac:dyDescent="0.35"/>
    <row r="43000" s="62" customFormat="1" x14ac:dyDescent="0.35"/>
    <row r="43001" s="62" customFormat="1" x14ac:dyDescent="0.35"/>
    <row r="43002" s="62" customFormat="1" x14ac:dyDescent="0.35"/>
    <row r="43003" s="62" customFormat="1" x14ac:dyDescent="0.35"/>
    <row r="43004" s="62" customFormat="1" x14ac:dyDescent="0.35"/>
    <row r="43005" s="62" customFormat="1" x14ac:dyDescent="0.35"/>
    <row r="43006" s="62" customFormat="1" x14ac:dyDescent="0.35"/>
    <row r="43007" s="62" customFormat="1" x14ac:dyDescent="0.35"/>
    <row r="43008" s="62" customFormat="1" x14ac:dyDescent="0.35"/>
    <row r="43009" s="62" customFormat="1" x14ac:dyDescent="0.35"/>
    <row r="43010" s="62" customFormat="1" x14ac:dyDescent="0.35"/>
    <row r="43011" s="62" customFormat="1" x14ac:dyDescent="0.35"/>
    <row r="43012" s="62" customFormat="1" x14ac:dyDescent="0.35"/>
    <row r="43013" s="62" customFormat="1" x14ac:dyDescent="0.35"/>
    <row r="43014" s="62" customFormat="1" x14ac:dyDescent="0.35"/>
    <row r="43015" s="62" customFormat="1" x14ac:dyDescent="0.35"/>
    <row r="43016" s="62" customFormat="1" x14ac:dyDescent="0.35"/>
    <row r="43017" s="62" customFormat="1" x14ac:dyDescent="0.35"/>
    <row r="43018" s="62" customFormat="1" x14ac:dyDescent="0.35"/>
    <row r="43019" s="62" customFormat="1" x14ac:dyDescent="0.35"/>
    <row r="43020" s="62" customFormat="1" x14ac:dyDescent="0.35"/>
    <row r="43021" s="62" customFormat="1" x14ac:dyDescent="0.35"/>
    <row r="43022" s="62" customFormat="1" x14ac:dyDescent="0.35"/>
    <row r="43023" s="62" customFormat="1" x14ac:dyDescent="0.35"/>
    <row r="43024" s="62" customFormat="1" x14ac:dyDescent="0.35"/>
    <row r="43025" s="62" customFormat="1" x14ac:dyDescent="0.35"/>
    <row r="43026" s="62" customFormat="1" x14ac:dyDescent="0.35"/>
    <row r="43027" s="62" customFormat="1" x14ac:dyDescent="0.35"/>
    <row r="43028" s="62" customFormat="1" x14ac:dyDescent="0.35"/>
    <row r="43029" s="62" customFormat="1" x14ac:dyDescent="0.35"/>
    <row r="43030" s="62" customFormat="1" x14ac:dyDescent="0.35"/>
    <row r="43031" s="62" customFormat="1" x14ac:dyDescent="0.35"/>
    <row r="43032" s="62" customFormat="1" x14ac:dyDescent="0.35"/>
    <row r="43033" s="62" customFormat="1" x14ac:dyDescent="0.35"/>
    <row r="43034" s="62" customFormat="1" x14ac:dyDescent="0.35"/>
    <row r="43035" s="62" customFormat="1" x14ac:dyDescent="0.35"/>
    <row r="43036" s="62" customFormat="1" x14ac:dyDescent="0.35"/>
    <row r="43037" s="62" customFormat="1" x14ac:dyDescent="0.35"/>
    <row r="43038" s="62" customFormat="1" x14ac:dyDescent="0.35"/>
    <row r="43039" s="62" customFormat="1" x14ac:dyDescent="0.35"/>
    <row r="43040" s="62" customFormat="1" x14ac:dyDescent="0.35"/>
    <row r="43041" s="62" customFormat="1" x14ac:dyDescent="0.35"/>
    <row r="43042" s="62" customFormat="1" x14ac:dyDescent="0.35"/>
    <row r="43043" s="62" customFormat="1" x14ac:dyDescent="0.35"/>
    <row r="43044" s="62" customFormat="1" x14ac:dyDescent="0.35"/>
    <row r="43045" s="62" customFormat="1" x14ac:dyDescent="0.35"/>
    <row r="43046" s="62" customFormat="1" x14ac:dyDescent="0.35"/>
    <row r="43047" s="62" customFormat="1" x14ac:dyDescent="0.35"/>
    <row r="43048" s="62" customFormat="1" x14ac:dyDescent="0.35"/>
    <row r="43049" s="62" customFormat="1" x14ac:dyDescent="0.35"/>
    <row r="43050" s="62" customFormat="1" x14ac:dyDescent="0.35"/>
    <row r="43051" s="62" customFormat="1" x14ac:dyDescent="0.35"/>
    <row r="43052" s="62" customFormat="1" x14ac:dyDescent="0.35"/>
    <row r="43053" s="62" customFormat="1" x14ac:dyDescent="0.35"/>
    <row r="43054" s="62" customFormat="1" x14ac:dyDescent="0.35"/>
    <row r="43055" s="62" customFormat="1" x14ac:dyDescent="0.35"/>
    <row r="43056" s="62" customFormat="1" x14ac:dyDescent="0.35"/>
    <row r="43057" s="62" customFormat="1" x14ac:dyDescent="0.35"/>
    <row r="43058" s="62" customFormat="1" x14ac:dyDescent="0.35"/>
    <row r="43059" s="62" customFormat="1" x14ac:dyDescent="0.35"/>
    <row r="43060" s="62" customFormat="1" x14ac:dyDescent="0.35"/>
    <row r="43061" s="62" customFormat="1" x14ac:dyDescent="0.35"/>
    <row r="43062" s="62" customFormat="1" x14ac:dyDescent="0.35"/>
    <row r="43063" s="62" customFormat="1" x14ac:dyDescent="0.35"/>
    <row r="43064" s="62" customFormat="1" x14ac:dyDescent="0.35"/>
    <row r="43065" s="62" customFormat="1" x14ac:dyDescent="0.35"/>
    <row r="43066" s="62" customFormat="1" x14ac:dyDescent="0.35"/>
    <row r="43067" s="62" customFormat="1" x14ac:dyDescent="0.35"/>
    <row r="43068" s="62" customFormat="1" x14ac:dyDescent="0.35"/>
    <row r="43069" s="62" customFormat="1" x14ac:dyDescent="0.35"/>
    <row r="43070" s="62" customFormat="1" x14ac:dyDescent="0.35"/>
    <row r="43071" s="62" customFormat="1" x14ac:dyDescent="0.35"/>
    <row r="43072" s="62" customFormat="1" x14ac:dyDescent="0.35"/>
    <row r="43073" s="62" customFormat="1" x14ac:dyDescent="0.35"/>
    <row r="43074" s="62" customFormat="1" x14ac:dyDescent="0.35"/>
    <row r="43075" s="62" customFormat="1" x14ac:dyDescent="0.35"/>
    <row r="43076" s="62" customFormat="1" x14ac:dyDescent="0.35"/>
    <row r="43077" s="62" customFormat="1" x14ac:dyDescent="0.35"/>
    <row r="43078" s="62" customFormat="1" x14ac:dyDescent="0.35"/>
    <row r="43079" s="62" customFormat="1" x14ac:dyDescent="0.35"/>
    <row r="43080" s="62" customFormat="1" x14ac:dyDescent="0.35"/>
    <row r="43081" s="62" customFormat="1" x14ac:dyDescent="0.35"/>
    <row r="43082" s="62" customFormat="1" x14ac:dyDescent="0.35"/>
    <row r="43083" s="62" customFormat="1" x14ac:dyDescent="0.35"/>
    <row r="43084" s="62" customFormat="1" x14ac:dyDescent="0.35"/>
    <row r="43085" s="62" customFormat="1" x14ac:dyDescent="0.35"/>
    <row r="43086" s="62" customFormat="1" x14ac:dyDescent="0.35"/>
    <row r="43087" s="62" customFormat="1" x14ac:dyDescent="0.35"/>
    <row r="43088" s="62" customFormat="1" x14ac:dyDescent="0.35"/>
    <row r="43089" s="62" customFormat="1" x14ac:dyDescent="0.35"/>
    <row r="43090" s="62" customFormat="1" x14ac:dyDescent="0.35"/>
    <row r="43091" s="62" customFormat="1" x14ac:dyDescent="0.35"/>
    <row r="43092" s="62" customFormat="1" x14ac:dyDescent="0.35"/>
    <row r="43093" s="62" customFormat="1" x14ac:dyDescent="0.35"/>
    <row r="43094" s="62" customFormat="1" x14ac:dyDescent="0.35"/>
    <row r="43095" s="62" customFormat="1" x14ac:dyDescent="0.35"/>
    <row r="43096" s="62" customFormat="1" x14ac:dyDescent="0.35"/>
    <row r="43097" s="62" customFormat="1" x14ac:dyDescent="0.35"/>
    <row r="43098" s="62" customFormat="1" x14ac:dyDescent="0.35"/>
    <row r="43099" s="62" customFormat="1" x14ac:dyDescent="0.35"/>
    <row r="43100" s="62" customFormat="1" x14ac:dyDescent="0.35"/>
    <row r="43101" s="62" customFormat="1" x14ac:dyDescent="0.35"/>
    <row r="43102" s="62" customFormat="1" x14ac:dyDescent="0.35"/>
    <row r="43103" s="62" customFormat="1" x14ac:dyDescent="0.35"/>
    <row r="43104" s="62" customFormat="1" x14ac:dyDescent="0.35"/>
    <row r="43105" s="62" customFormat="1" x14ac:dyDescent="0.35"/>
    <row r="43106" s="62" customFormat="1" x14ac:dyDescent="0.35"/>
    <row r="43107" s="62" customFormat="1" x14ac:dyDescent="0.35"/>
    <row r="43108" s="62" customFormat="1" x14ac:dyDescent="0.35"/>
    <row r="43109" s="62" customFormat="1" x14ac:dyDescent="0.35"/>
    <row r="43110" s="62" customFormat="1" x14ac:dyDescent="0.35"/>
    <row r="43111" s="62" customFormat="1" x14ac:dyDescent="0.35"/>
    <row r="43112" s="62" customFormat="1" x14ac:dyDescent="0.35"/>
    <row r="43113" s="62" customFormat="1" x14ac:dyDescent="0.35"/>
    <row r="43114" s="62" customFormat="1" x14ac:dyDescent="0.35"/>
    <row r="43115" s="62" customFormat="1" x14ac:dyDescent="0.35"/>
    <row r="43116" s="62" customFormat="1" x14ac:dyDescent="0.35"/>
    <row r="43117" s="62" customFormat="1" x14ac:dyDescent="0.35"/>
    <row r="43118" s="62" customFormat="1" x14ac:dyDescent="0.35"/>
    <row r="43119" s="62" customFormat="1" x14ac:dyDescent="0.35"/>
    <row r="43120" s="62" customFormat="1" x14ac:dyDescent="0.35"/>
    <row r="43121" s="62" customFormat="1" x14ac:dyDescent="0.35"/>
    <row r="43122" s="62" customFormat="1" x14ac:dyDescent="0.35"/>
    <row r="43123" s="62" customFormat="1" x14ac:dyDescent="0.35"/>
    <row r="43124" s="62" customFormat="1" x14ac:dyDescent="0.35"/>
    <row r="43125" s="62" customFormat="1" x14ac:dyDescent="0.35"/>
    <row r="43126" s="62" customFormat="1" x14ac:dyDescent="0.35"/>
    <row r="43127" s="62" customFormat="1" x14ac:dyDescent="0.35"/>
    <row r="43128" s="62" customFormat="1" x14ac:dyDescent="0.35"/>
    <row r="43129" s="62" customFormat="1" x14ac:dyDescent="0.35"/>
    <row r="43130" s="62" customFormat="1" x14ac:dyDescent="0.35"/>
    <row r="43131" s="62" customFormat="1" x14ac:dyDescent="0.35"/>
    <row r="43132" s="62" customFormat="1" x14ac:dyDescent="0.35"/>
    <row r="43133" s="62" customFormat="1" x14ac:dyDescent="0.35"/>
    <row r="43134" s="62" customFormat="1" x14ac:dyDescent="0.35"/>
    <row r="43135" s="62" customFormat="1" x14ac:dyDescent="0.35"/>
    <row r="43136" s="62" customFormat="1" x14ac:dyDescent="0.35"/>
    <row r="43137" s="62" customFormat="1" x14ac:dyDescent="0.35"/>
    <row r="43138" s="62" customFormat="1" x14ac:dyDescent="0.35"/>
    <row r="43139" s="62" customFormat="1" x14ac:dyDescent="0.35"/>
    <row r="43140" s="62" customFormat="1" x14ac:dyDescent="0.35"/>
    <row r="43141" s="62" customFormat="1" x14ac:dyDescent="0.35"/>
    <row r="43142" s="62" customFormat="1" x14ac:dyDescent="0.35"/>
    <row r="43143" s="62" customFormat="1" x14ac:dyDescent="0.35"/>
    <row r="43144" s="62" customFormat="1" x14ac:dyDescent="0.35"/>
    <row r="43145" s="62" customFormat="1" x14ac:dyDescent="0.35"/>
    <row r="43146" s="62" customFormat="1" x14ac:dyDescent="0.35"/>
    <row r="43147" s="62" customFormat="1" x14ac:dyDescent="0.35"/>
    <row r="43148" s="62" customFormat="1" x14ac:dyDescent="0.35"/>
    <row r="43149" s="62" customFormat="1" x14ac:dyDescent="0.35"/>
    <row r="43150" s="62" customFormat="1" x14ac:dyDescent="0.35"/>
    <row r="43151" s="62" customFormat="1" x14ac:dyDescent="0.35"/>
    <row r="43152" s="62" customFormat="1" x14ac:dyDescent="0.35"/>
    <row r="43153" s="62" customFormat="1" x14ac:dyDescent="0.35"/>
    <row r="43154" s="62" customFormat="1" x14ac:dyDescent="0.35"/>
    <row r="43155" s="62" customFormat="1" x14ac:dyDescent="0.35"/>
    <row r="43156" s="62" customFormat="1" x14ac:dyDescent="0.35"/>
    <row r="43157" s="62" customFormat="1" x14ac:dyDescent="0.35"/>
    <row r="43158" s="62" customFormat="1" x14ac:dyDescent="0.35"/>
    <row r="43159" s="62" customFormat="1" x14ac:dyDescent="0.35"/>
    <row r="43160" s="62" customFormat="1" x14ac:dyDescent="0.35"/>
    <row r="43161" s="62" customFormat="1" x14ac:dyDescent="0.35"/>
    <row r="43162" s="62" customFormat="1" x14ac:dyDescent="0.35"/>
    <row r="43163" s="62" customFormat="1" x14ac:dyDescent="0.35"/>
    <row r="43164" s="62" customFormat="1" x14ac:dyDescent="0.35"/>
    <row r="43165" s="62" customFormat="1" x14ac:dyDescent="0.35"/>
    <row r="43166" s="62" customFormat="1" x14ac:dyDescent="0.35"/>
    <row r="43167" s="62" customFormat="1" x14ac:dyDescent="0.35"/>
    <row r="43168" s="62" customFormat="1" x14ac:dyDescent="0.35"/>
    <row r="43169" s="62" customFormat="1" x14ac:dyDescent="0.35"/>
    <row r="43170" s="62" customFormat="1" x14ac:dyDescent="0.35"/>
    <row r="43171" s="62" customFormat="1" x14ac:dyDescent="0.35"/>
    <row r="43172" s="62" customFormat="1" x14ac:dyDescent="0.35"/>
    <row r="43173" s="62" customFormat="1" x14ac:dyDescent="0.35"/>
    <row r="43174" s="62" customFormat="1" x14ac:dyDescent="0.35"/>
    <row r="43175" s="62" customFormat="1" x14ac:dyDescent="0.35"/>
    <row r="43176" s="62" customFormat="1" x14ac:dyDescent="0.35"/>
    <row r="43177" s="62" customFormat="1" x14ac:dyDescent="0.35"/>
    <row r="43178" s="62" customFormat="1" x14ac:dyDescent="0.35"/>
    <row r="43179" s="62" customFormat="1" x14ac:dyDescent="0.35"/>
    <row r="43180" s="62" customFormat="1" x14ac:dyDescent="0.35"/>
    <row r="43181" s="62" customFormat="1" x14ac:dyDescent="0.35"/>
    <row r="43182" s="62" customFormat="1" x14ac:dyDescent="0.35"/>
    <row r="43183" s="62" customFormat="1" x14ac:dyDescent="0.35"/>
    <row r="43184" s="62" customFormat="1" x14ac:dyDescent="0.35"/>
    <row r="43185" s="62" customFormat="1" x14ac:dyDescent="0.35"/>
    <row r="43186" s="62" customFormat="1" x14ac:dyDescent="0.35"/>
    <row r="43187" s="62" customFormat="1" x14ac:dyDescent="0.35"/>
    <row r="43188" s="62" customFormat="1" x14ac:dyDescent="0.35"/>
    <row r="43189" s="62" customFormat="1" x14ac:dyDescent="0.35"/>
    <row r="43190" s="62" customFormat="1" x14ac:dyDescent="0.35"/>
    <row r="43191" s="62" customFormat="1" x14ac:dyDescent="0.35"/>
    <row r="43192" s="62" customFormat="1" x14ac:dyDescent="0.35"/>
    <row r="43193" s="62" customFormat="1" x14ac:dyDescent="0.35"/>
    <row r="43194" s="62" customFormat="1" x14ac:dyDescent="0.35"/>
    <row r="43195" s="62" customFormat="1" x14ac:dyDescent="0.35"/>
    <row r="43196" s="62" customFormat="1" x14ac:dyDescent="0.35"/>
    <row r="43197" s="62" customFormat="1" x14ac:dyDescent="0.35"/>
    <row r="43198" s="62" customFormat="1" x14ac:dyDescent="0.35"/>
    <row r="43199" s="62" customFormat="1" x14ac:dyDescent="0.35"/>
    <row r="43200" s="62" customFormat="1" x14ac:dyDescent="0.35"/>
    <row r="43201" s="62" customFormat="1" x14ac:dyDescent="0.35"/>
    <row r="43202" s="62" customFormat="1" x14ac:dyDescent="0.35"/>
    <row r="43203" s="62" customFormat="1" x14ac:dyDescent="0.35"/>
    <row r="43204" s="62" customFormat="1" x14ac:dyDescent="0.35"/>
    <row r="43205" s="62" customFormat="1" x14ac:dyDescent="0.35"/>
    <row r="43206" s="62" customFormat="1" x14ac:dyDescent="0.35"/>
    <row r="43207" s="62" customFormat="1" x14ac:dyDescent="0.35"/>
    <row r="43208" s="62" customFormat="1" x14ac:dyDescent="0.35"/>
    <row r="43209" s="62" customFormat="1" x14ac:dyDescent="0.35"/>
    <row r="43210" s="62" customFormat="1" x14ac:dyDescent="0.35"/>
    <row r="43211" s="62" customFormat="1" x14ac:dyDescent="0.35"/>
    <row r="43212" s="62" customFormat="1" x14ac:dyDescent="0.35"/>
    <row r="43213" s="62" customFormat="1" x14ac:dyDescent="0.35"/>
    <row r="43214" s="62" customFormat="1" x14ac:dyDescent="0.35"/>
    <row r="43215" s="62" customFormat="1" x14ac:dyDescent="0.35"/>
    <row r="43216" s="62" customFormat="1" x14ac:dyDescent="0.35"/>
    <row r="43217" s="62" customFormat="1" x14ac:dyDescent="0.35"/>
    <row r="43218" s="62" customFormat="1" x14ac:dyDescent="0.35"/>
    <row r="43219" s="62" customFormat="1" x14ac:dyDescent="0.35"/>
    <row r="43220" s="62" customFormat="1" x14ac:dyDescent="0.35"/>
    <row r="43221" s="62" customFormat="1" x14ac:dyDescent="0.35"/>
    <row r="43222" s="62" customFormat="1" x14ac:dyDescent="0.35"/>
    <row r="43223" s="62" customFormat="1" x14ac:dyDescent="0.35"/>
    <row r="43224" s="62" customFormat="1" x14ac:dyDescent="0.35"/>
    <row r="43225" s="62" customFormat="1" x14ac:dyDescent="0.35"/>
    <row r="43226" s="62" customFormat="1" x14ac:dyDescent="0.35"/>
    <row r="43227" s="62" customFormat="1" x14ac:dyDescent="0.35"/>
    <row r="43228" s="62" customFormat="1" x14ac:dyDescent="0.35"/>
    <row r="43229" s="62" customFormat="1" x14ac:dyDescent="0.35"/>
    <row r="43230" s="62" customFormat="1" x14ac:dyDescent="0.35"/>
    <row r="43231" s="62" customFormat="1" x14ac:dyDescent="0.35"/>
    <row r="43232" s="62" customFormat="1" x14ac:dyDescent="0.35"/>
    <row r="43233" s="62" customFormat="1" x14ac:dyDescent="0.35"/>
    <row r="43234" s="62" customFormat="1" x14ac:dyDescent="0.35"/>
    <row r="43235" s="62" customFormat="1" x14ac:dyDescent="0.35"/>
    <row r="43236" s="62" customFormat="1" x14ac:dyDescent="0.35"/>
    <row r="43237" s="62" customFormat="1" x14ac:dyDescent="0.35"/>
    <row r="43238" s="62" customFormat="1" x14ac:dyDescent="0.35"/>
    <row r="43239" s="62" customFormat="1" x14ac:dyDescent="0.35"/>
    <row r="43240" s="62" customFormat="1" x14ac:dyDescent="0.35"/>
    <row r="43241" s="62" customFormat="1" x14ac:dyDescent="0.35"/>
    <row r="43242" s="62" customFormat="1" x14ac:dyDescent="0.35"/>
    <row r="43243" s="62" customFormat="1" x14ac:dyDescent="0.35"/>
    <row r="43244" s="62" customFormat="1" x14ac:dyDescent="0.35"/>
    <row r="43245" s="62" customFormat="1" x14ac:dyDescent="0.35"/>
    <row r="43246" s="62" customFormat="1" x14ac:dyDescent="0.35"/>
    <row r="43247" s="62" customFormat="1" x14ac:dyDescent="0.35"/>
    <row r="43248" s="62" customFormat="1" x14ac:dyDescent="0.35"/>
    <row r="43249" s="62" customFormat="1" x14ac:dyDescent="0.35"/>
    <row r="43250" s="62" customFormat="1" x14ac:dyDescent="0.35"/>
    <row r="43251" s="62" customFormat="1" x14ac:dyDescent="0.35"/>
    <row r="43252" s="62" customFormat="1" x14ac:dyDescent="0.35"/>
    <row r="43253" s="62" customFormat="1" x14ac:dyDescent="0.35"/>
    <row r="43254" s="62" customFormat="1" x14ac:dyDescent="0.35"/>
    <row r="43255" s="62" customFormat="1" x14ac:dyDescent="0.35"/>
    <row r="43256" s="62" customFormat="1" x14ac:dyDescent="0.35"/>
    <row r="43257" s="62" customFormat="1" x14ac:dyDescent="0.35"/>
    <row r="43258" s="62" customFormat="1" x14ac:dyDescent="0.35"/>
    <row r="43259" s="62" customFormat="1" x14ac:dyDescent="0.35"/>
    <row r="43260" s="62" customFormat="1" x14ac:dyDescent="0.35"/>
    <row r="43261" s="62" customFormat="1" x14ac:dyDescent="0.35"/>
    <row r="43262" s="62" customFormat="1" x14ac:dyDescent="0.35"/>
    <row r="43263" s="62" customFormat="1" x14ac:dyDescent="0.35"/>
    <row r="43264" s="62" customFormat="1" x14ac:dyDescent="0.35"/>
    <row r="43265" s="62" customFormat="1" x14ac:dyDescent="0.35"/>
    <row r="43266" s="62" customFormat="1" x14ac:dyDescent="0.35"/>
    <row r="43267" s="62" customFormat="1" x14ac:dyDescent="0.35"/>
    <row r="43268" s="62" customFormat="1" x14ac:dyDescent="0.35"/>
    <row r="43269" s="62" customFormat="1" x14ac:dyDescent="0.35"/>
    <row r="43270" s="62" customFormat="1" x14ac:dyDescent="0.35"/>
    <row r="43271" s="62" customFormat="1" x14ac:dyDescent="0.35"/>
    <row r="43272" s="62" customFormat="1" x14ac:dyDescent="0.35"/>
    <row r="43273" s="62" customFormat="1" x14ac:dyDescent="0.35"/>
    <row r="43274" s="62" customFormat="1" x14ac:dyDescent="0.35"/>
    <row r="43275" s="62" customFormat="1" x14ac:dyDescent="0.35"/>
    <row r="43276" s="62" customFormat="1" x14ac:dyDescent="0.35"/>
    <row r="43277" s="62" customFormat="1" x14ac:dyDescent="0.35"/>
    <row r="43278" s="62" customFormat="1" x14ac:dyDescent="0.35"/>
    <row r="43279" s="62" customFormat="1" x14ac:dyDescent="0.35"/>
    <row r="43280" s="62" customFormat="1" x14ac:dyDescent="0.35"/>
    <row r="43281" s="62" customFormat="1" x14ac:dyDescent="0.35"/>
    <row r="43282" s="62" customFormat="1" x14ac:dyDescent="0.35"/>
    <row r="43283" s="62" customFormat="1" x14ac:dyDescent="0.35"/>
    <row r="43284" s="62" customFormat="1" x14ac:dyDescent="0.35"/>
    <row r="43285" s="62" customFormat="1" x14ac:dyDescent="0.35"/>
    <row r="43286" s="62" customFormat="1" x14ac:dyDescent="0.35"/>
    <row r="43287" s="62" customFormat="1" x14ac:dyDescent="0.35"/>
    <row r="43288" s="62" customFormat="1" x14ac:dyDescent="0.35"/>
    <row r="43289" s="62" customFormat="1" x14ac:dyDescent="0.35"/>
    <row r="43290" s="62" customFormat="1" x14ac:dyDescent="0.35"/>
    <row r="43291" s="62" customFormat="1" x14ac:dyDescent="0.35"/>
    <row r="43292" s="62" customFormat="1" x14ac:dyDescent="0.35"/>
    <row r="43293" s="62" customFormat="1" x14ac:dyDescent="0.35"/>
    <row r="43294" s="62" customFormat="1" x14ac:dyDescent="0.35"/>
    <row r="43295" s="62" customFormat="1" x14ac:dyDescent="0.35"/>
    <row r="43296" s="62" customFormat="1" x14ac:dyDescent="0.35"/>
    <row r="43297" s="62" customFormat="1" x14ac:dyDescent="0.35"/>
    <row r="43298" s="62" customFormat="1" x14ac:dyDescent="0.35"/>
    <row r="43299" s="62" customFormat="1" x14ac:dyDescent="0.35"/>
    <row r="43300" s="62" customFormat="1" x14ac:dyDescent="0.35"/>
    <row r="43301" s="62" customFormat="1" x14ac:dyDescent="0.35"/>
    <row r="43302" s="62" customFormat="1" x14ac:dyDescent="0.35"/>
    <row r="43303" s="62" customFormat="1" x14ac:dyDescent="0.35"/>
    <row r="43304" s="62" customFormat="1" x14ac:dyDescent="0.35"/>
    <row r="43305" s="62" customFormat="1" x14ac:dyDescent="0.35"/>
    <row r="43306" s="62" customFormat="1" x14ac:dyDescent="0.35"/>
    <row r="43307" s="62" customFormat="1" x14ac:dyDescent="0.35"/>
    <row r="43308" s="62" customFormat="1" x14ac:dyDescent="0.35"/>
    <row r="43309" s="62" customFormat="1" x14ac:dyDescent="0.35"/>
    <row r="43310" s="62" customFormat="1" x14ac:dyDescent="0.35"/>
    <row r="43311" s="62" customFormat="1" x14ac:dyDescent="0.35"/>
    <row r="43312" s="62" customFormat="1" x14ac:dyDescent="0.35"/>
    <row r="43313" s="62" customFormat="1" x14ac:dyDescent="0.35"/>
    <row r="43314" s="62" customFormat="1" x14ac:dyDescent="0.35"/>
    <row r="43315" s="62" customFormat="1" x14ac:dyDescent="0.35"/>
    <row r="43316" s="62" customFormat="1" x14ac:dyDescent="0.35"/>
    <row r="43317" s="62" customFormat="1" x14ac:dyDescent="0.35"/>
    <row r="43318" s="62" customFormat="1" x14ac:dyDescent="0.35"/>
    <row r="43319" s="62" customFormat="1" x14ac:dyDescent="0.35"/>
    <row r="43320" s="62" customFormat="1" x14ac:dyDescent="0.35"/>
    <row r="43321" s="62" customFormat="1" x14ac:dyDescent="0.35"/>
    <row r="43322" s="62" customFormat="1" x14ac:dyDescent="0.35"/>
    <row r="43323" s="62" customFormat="1" x14ac:dyDescent="0.35"/>
    <row r="43324" s="62" customFormat="1" x14ac:dyDescent="0.35"/>
    <row r="43325" s="62" customFormat="1" x14ac:dyDescent="0.35"/>
    <row r="43326" s="62" customFormat="1" x14ac:dyDescent="0.35"/>
    <row r="43327" s="62" customFormat="1" x14ac:dyDescent="0.35"/>
    <row r="43328" s="62" customFormat="1" x14ac:dyDescent="0.35"/>
    <row r="43329" s="62" customFormat="1" x14ac:dyDescent="0.35"/>
    <row r="43330" s="62" customFormat="1" x14ac:dyDescent="0.35"/>
    <row r="43331" s="62" customFormat="1" x14ac:dyDescent="0.35"/>
    <row r="43332" s="62" customFormat="1" x14ac:dyDescent="0.35"/>
    <row r="43333" s="62" customFormat="1" x14ac:dyDescent="0.35"/>
    <row r="43334" s="62" customFormat="1" x14ac:dyDescent="0.35"/>
    <row r="43335" s="62" customFormat="1" x14ac:dyDescent="0.35"/>
    <row r="43336" s="62" customFormat="1" x14ac:dyDescent="0.35"/>
    <row r="43337" s="62" customFormat="1" x14ac:dyDescent="0.35"/>
    <row r="43338" s="62" customFormat="1" x14ac:dyDescent="0.35"/>
    <row r="43339" s="62" customFormat="1" x14ac:dyDescent="0.35"/>
    <row r="43340" s="62" customFormat="1" x14ac:dyDescent="0.35"/>
    <row r="43341" s="62" customFormat="1" x14ac:dyDescent="0.35"/>
    <row r="43342" s="62" customFormat="1" x14ac:dyDescent="0.35"/>
    <row r="43343" s="62" customFormat="1" x14ac:dyDescent="0.35"/>
    <row r="43344" s="62" customFormat="1" x14ac:dyDescent="0.35"/>
    <row r="43345" s="62" customFormat="1" x14ac:dyDescent="0.35"/>
    <row r="43346" s="62" customFormat="1" x14ac:dyDescent="0.35"/>
    <row r="43347" s="62" customFormat="1" x14ac:dyDescent="0.35"/>
    <row r="43348" s="62" customFormat="1" x14ac:dyDescent="0.35"/>
    <row r="43349" s="62" customFormat="1" x14ac:dyDescent="0.35"/>
    <row r="43350" s="62" customFormat="1" x14ac:dyDescent="0.35"/>
    <row r="43351" s="62" customFormat="1" x14ac:dyDescent="0.35"/>
    <row r="43352" s="62" customFormat="1" x14ac:dyDescent="0.35"/>
    <row r="43353" s="62" customFormat="1" x14ac:dyDescent="0.35"/>
    <row r="43354" s="62" customFormat="1" x14ac:dyDescent="0.35"/>
    <row r="43355" s="62" customFormat="1" x14ac:dyDescent="0.35"/>
    <row r="43356" s="62" customFormat="1" x14ac:dyDescent="0.35"/>
    <row r="43357" s="62" customFormat="1" x14ac:dyDescent="0.35"/>
    <row r="43358" s="62" customFormat="1" x14ac:dyDescent="0.35"/>
    <row r="43359" s="62" customFormat="1" x14ac:dyDescent="0.35"/>
    <row r="43360" s="62" customFormat="1" x14ac:dyDescent="0.35"/>
    <row r="43361" s="62" customFormat="1" x14ac:dyDescent="0.35"/>
    <row r="43362" s="62" customFormat="1" x14ac:dyDescent="0.35"/>
    <row r="43363" s="62" customFormat="1" x14ac:dyDescent="0.35"/>
    <row r="43364" s="62" customFormat="1" x14ac:dyDescent="0.35"/>
    <row r="43365" s="62" customFormat="1" x14ac:dyDescent="0.35"/>
    <row r="43366" s="62" customFormat="1" x14ac:dyDescent="0.35"/>
    <row r="43367" s="62" customFormat="1" x14ac:dyDescent="0.35"/>
    <row r="43368" s="62" customFormat="1" x14ac:dyDescent="0.35"/>
    <row r="43369" s="62" customFormat="1" x14ac:dyDescent="0.35"/>
    <row r="43370" s="62" customFormat="1" x14ac:dyDescent="0.35"/>
    <row r="43371" s="62" customFormat="1" x14ac:dyDescent="0.35"/>
    <row r="43372" s="62" customFormat="1" x14ac:dyDescent="0.35"/>
    <row r="43373" s="62" customFormat="1" x14ac:dyDescent="0.35"/>
    <row r="43374" s="62" customFormat="1" x14ac:dyDescent="0.35"/>
    <row r="43375" s="62" customFormat="1" x14ac:dyDescent="0.35"/>
    <row r="43376" s="62" customFormat="1" x14ac:dyDescent="0.35"/>
    <row r="43377" s="62" customFormat="1" x14ac:dyDescent="0.35"/>
    <row r="43378" s="62" customFormat="1" x14ac:dyDescent="0.35"/>
    <row r="43379" s="62" customFormat="1" x14ac:dyDescent="0.35"/>
    <row r="43380" s="62" customFormat="1" x14ac:dyDescent="0.35"/>
    <row r="43381" s="62" customFormat="1" x14ac:dyDescent="0.35"/>
    <row r="43382" s="62" customFormat="1" x14ac:dyDescent="0.35"/>
    <row r="43383" s="62" customFormat="1" x14ac:dyDescent="0.35"/>
    <row r="43384" s="62" customFormat="1" x14ac:dyDescent="0.35"/>
    <row r="43385" s="62" customFormat="1" x14ac:dyDescent="0.35"/>
    <row r="43386" s="62" customFormat="1" x14ac:dyDescent="0.35"/>
    <row r="43387" s="62" customFormat="1" x14ac:dyDescent="0.35"/>
    <row r="43388" s="62" customFormat="1" x14ac:dyDescent="0.35"/>
    <row r="43389" s="62" customFormat="1" x14ac:dyDescent="0.35"/>
    <row r="43390" s="62" customFormat="1" x14ac:dyDescent="0.35"/>
    <row r="43391" s="62" customFormat="1" x14ac:dyDescent="0.35"/>
    <row r="43392" s="62" customFormat="1" x14ac:dyDescent="0.35"/>
    <row r="43393" s="62" customFormat="1" x14ac:dyDescent="0.35"/>
    <row r="43394" s="62" customFormat="1" x14ac:dyDescent="0.35"/>
    <row r="43395" s="62" customFormat="1" x14ac:dyDescent="0.35"/>
    <row r="43396" s="62" customFormat="1" x14ac:dyDescent="0.35"/>
    <row r="43397" s="62" customFormat="1" x14ac:dyDescent="0.35"/>
    <row r="43398" s="62" customFormat="1" x14ac:dyDescent="0.35"/>
    <row r="43399" s="62" customFormat="1" x14ac:dyDescent="0.35"/>
    <row r="43400" s="62" customFormat="1" x14ac:dyDescent="0.35"/>
    <row r="43401" s="62" customFormat="1" x14ac:dyDescent="0.35"/>
    <row r="43402" s="62" customFormat="1" x14ac:dyDescent="0.35"/>
    <row r="43403" s="62" customFormat="1" x14ac:dyDescent="0.35"/>
    <row r="43404" s="62" customFormat="1" x14ac:dyDescent="0.35"/>
    <row r="43405" s="62" customFormat="1" x14ac:dyDescent="0.35"/>
    <row r="43406" s="62" customFormat="1" x14ac:dyDescent="0.35"/>
    <row r="43407" s="62" customFormat="1" x14ac:dyDescent="0.35"/>
    <row r="43408" s="62" customFormat="1" x14ac:dyDescent="0.35"/>
    <row r="43409" s="62" customFormat="1" x14ac:dyDescent="0.35"/>
    <row r="43410" s="62" customFormat="1" x14ac:dyDescent="0.35"/>
    <row r="43411" s="62" customFormat="1" x14ac:dyDescent="0.35"/>
    <row r="43412" s="62" customFormat="1" x14ac:dyDescent="0.35"/>
    <row r="43413" s="62" customFormat="1" x14ac:dyDescent="0.35"/>
    <row r="43414" s="62" customFormat="1" x14ac:dyDescent="0.35"/>
    <row r="43415" s="62" customFormat="1" x14ac:dyDescent="0.35"/>
    <row r="43416" s="62" customFormat="1" x14ac:dyDescent="0.35"/>
    <row r="43417" s="62" customFormat="1" x14ac:dyDescent="0.35"/>
    <row r="43418" s="62" customFormat="1" x14ac:dyDescent="0.35"/>
    <row r="43419" s="62" customFormat="1" x14ac:dyDescent="0.35"/>
    <row r="43420" s="62" customFormat="1" x14ac:dyDescent="0.35"/>
    <row r="43421" s="62" customFormat="1" x14ac:dyDescent="0.35"/>
    <row r="43422" s="62" customFormat="1" x14ac:dyDescent="0.35"/>
    <row r="43423" s="62" customFormat="1" x14ac:dyDescent="0.35"/>
    <row r="43424" s="62" customFormat="1" x14ac:dyDescent="0.35"/>
    <row r="43425" s="62" customFormat="1" x14ac:dyDescent="0.35"/>
    <row r="43426" s="62" customFormat="1" x14ac:dyDescent="0.35"/>
    <row r="43427" s="62" customFormat="1" x14ac:dyDescent="0.35"/>
    <row r="43428" s="62" customFormat="1" x14ac:dyDescent="0.35"/>
    <row r="43429" s="62" customFormat="1" x14ac:dyDescent="0.35"/>
    <row r="43430" s="62" customFormat="1" x14ac:dyDescent="0.35"/>
    <row r="43431" s="62" customFormat="1" x14ac:dyDescent="0.35"/>
    <row r="43432" s="62" customFormat="1" x14ac:dyDescent="0.35"/>
    <row r="43433" s="62" customFormat="1" x14ac:dyDescent="0.35"/>
    <row r="43434" s="62" customFormat="1" x14ac:dyDescent="0.35"/>
    <row r="43435" s="62" customFormat="1" x14ac:dyDescent="0.35"/>
    <row r="43436" s="62" customFormat="1" x14ac:dyDescent="0.35"/>
    <row r="43437" s="62" customFormat="1" x14ac:dyDescent="0.35"/>
    <row r="43438" s="62" customFormat="1" x14ac:dyDescent="0.35"/>
    <row r="43439" s="62" customFormat="1" x14ac:dyDescent="0.35"/>
    <row r="43440" s="62" customFormat="1" x14ac:dyDescent="0.35"/>
    <row r="43441" s="62" customFormat="1" x14ac:dyDescent="0.35"/>
    <row r="43442" s="62" customFormat="1" x14ac:dyDescent="0.35"/>
    <row r="43443" s="62" customFormat="1" x14ac:dyDescent="0.35"/>
    <row r="43444" s="62" customFormat="1" x14ac:dyDescent="0.35"/>
    <row r="43445" s="62" customFormat="1" x14ac:dyDescent="0.35"/>
    <row r="43446" s="62" customFormat="1" x14ac:dyDescent="0.35"/>
    <row r="43447" s="62" customFormat="1" x14ac:dyDescent="0.35"/>
    <row r="43448" s="62" customFormat="1" x14ac:dyDescent="0.35"/>
    <row r="43449" s="62" customFormat="1" x14ac:dyDescent="0.35"/>
    <row r="43450" s="62" customFormat="1" x14ac:dyDescent="0.35"/>
    <row r="43451" s="62" customFormat="1" x14ac:dyDescent="0.35"/>
    <row r="43452" s="62" customFormat="1" x14ac:dyDescent="0.35"/>
    <row r="43453" s="62" customFormat="1" x14ac:dyDescent="0.35"/>
    <row r="43454" s="62" customFormat="1" x14ac:dyDescent="0.35"/>
    <row r="43455" s="62" customFormat="1" x14ac:dyDescent="0.35"/>
    <row r="43456" s="62" customFormat="1" x14ac:dyDescent="0.35"/>
    <row r="43457" s="62" customFormat="1" x14ac:dyDescent="0.35"/>
    <row r="43458" s="62" customFormat="1" x14ac:dyDescent="0.35"/>
    <row r="43459" s="62" customFormat="1" x14ac:dyDescent="0.35"/>
    <row r="43460" s="62" customFormat="1" x14ac:dyDescent="0.35"/>
    <row r="43461" s="62" customFormat="1" x14ac:dyDescent="0.35"/>
    <row r="43462" s="62" customFormat="1" x14ac:dyDescent="0.35"/>
    <row r="43463" s="62" customFormat="1" x14ac:dyDescent="0.35"/>
    <row r="43464" s="62" customFormat="1" x14ac:dyDescent="0.35"/>
    <row r="43465" s="62" customFormat="1" x14ac:dyDescent="0.35"/>
    <row r="43466" s="62" customFormat="1" x14ac:dyDescent="0.35"/>
    <row r="43467" s="62" customFormat="1" x14ac:dyDescent="0.35"/>
    <row r="43468" s="62" customFormat="1" x14ac:dyDescent="0.35"/>
    <row r="43469" s="62" customFormat="1" x14ac:dyDescent="0.35"/>
    <row r="43470" s="62" customFormat="1" x14ac:dyDescent="0.35"/>
    <row r="43471" s="62" customFormat="1" x14ac:dyDescent="0.35"/>
    <row r="43472" s="62" customFormat="1" x14ac:dyDescent="0.35"/>
    <row r="43473" s="62" customFormat="1" x14ac:dyDescent="0.35"/>
    <row r="43474" s="62" customFormat="1" x14ac:dyDescent="0.35"/>
    <row r="43475" s="62" customFormat="1" x14ac:dyDescent="0.35"/>
    <row r="43476" s="62" customFormat="1" x14ac:dyDescent="0.35"/>
    <row r="43477" s="62" customFormat="1" x14ac:dyDescent="0.35"/>
    <row r="43478" s="62" customFormat="1" x14ac:dyDescent="0.35"/>
    <row r="43479" s="62" customFormat="1" x14ac:dyDescent="0.35"/>
    <row r="43480" s="62" customFormat="1" x14ac:dyDescent="0.35"/>
    <row r="43481" s="62" customFormat="1" x14ac:dyDescent="0.35"/>
    <row r="43482" s="62" customFormat="1" x14ac:dyDescent="0.35"/>
    <row r="43483" s="62" customFormat="1" x14ac:dyDescent="0.35"/>
    <row r="43484" s="62" customFormat="1" x14ac:dyDescent="0.35"/>
    <row r="43485" s="62" customFormat="1" x14ac:dyDescent="0.35"/>
    <row r="43486" s="62" customFormat="1" x14ac:dyDescent="0.35"/>
    <row r="43487" s="62" customFormat="1" x14ac:dyDescent="0.35"/>
    <row r="43488" s="62" customFormat="1" x14ac:dyDescent="0.35"/>
    <row r="43489" s="62" customFormat="1" x14ac:dyDescent="0.35"/>
    <row r="43490" s="62" customFormat="1" x14ac:dyDescent="0.35"/>
    <row r="43491" s="62" customFormat="1" x14ac:dyDescent="0.35"/>
    <row r="43492" s="62" customFormat="1" x14ac:dyDescent="0.35"/>
    <row r="43493" s="62" customFormat="1" x14ac:dyDescent="0.35"/>
    <row r="43494" s="62" customFormat="1" x14ac:dyDescent="0.35"/>
    <row r="43495" s="62" customFormat="1" x14ac:dyDescent="0.35"/>
    <row r="43496" s="62" customFormat="1" x14ac:dyDescent="0.35"/>
    <row r="43497" s="62" customFormat="1" x14ac:dyDescent="0.35"/>
    <row r="43498" s="62" customFormat="1" x14ac:dyDescent="0.35"/>
    <row r="43499" s="62" customFormat="1" x14ac:dyDescent="0.35"/>
    <row r="43500" s="62" customFormat="1" x14ac:dyDescent="0.35"/>
    <row r="43501" s="62" customFormat="1" x14ac:dyDescent="0.35"/>
    <row r="43502" s="62" customFormat="1" x14ac:dyDescent="0.35"/>
    <row r="43503" s="62" customFormat="1" x14ac:dyDescent="0.35"/>
    <row r="43504" s="62" customFormat="1" x14ac:dyDescent="0.35"/>
    <row r="43505" s="62" customFormat="1" x14ac:dyDescent="0.35"/>
    <row r="43506" s="62" customFormat="1" x14ac:dyDescent="0.35"/>
    <row r="43507" s="62" customFormat="1" x14ac:dyDescent="0.35"/>
    <row r="43508" s="62" customFormat="1" x14ac:dyDescent="0.35"/>
    <row r="43509" s="62" customFormat="1" x14ac:dyDescent="0.35"/>
    <row r="43510" s="62" customFormat="1" x14ac:dyDescent="0.35"/>
    <row r="43511" s="62" customFormat="1" x14ac:dyDescent="0.35"/>
    <row r="43512" s="62" customFormat="1" x14ac:dyDescent="0.35"/>
    <row r="43513" s="62" customFormat="1" x14ac:dyDescent="0.35"/>
    <row r="43514" s="62" customFormat="1" x14ac:dyDescent="0.35"/>
    <row r="43515" s="62" customFormat="1" x14ac:dyDescent="0.35"/>
    <row r="43516" s="62" customFormat="1" x14ac:dyDescent="0.35"/>
    <row r="43517" s="62" customFormat="1" x14ac:dyDescent="0.35"/>
    <row r="43518" s="62" customFormat="1" x14ac:dyDescent="0.35"/>
    <row r="43519" s="62" customFormat="1" x14ac:dyDescent="0.35"/>
    <row r="43520" s="62" customFormat="1" x14ac:dyDescent="0.35"/>
    <row r="43521" s="62" customFormat="1" x14ac:dyDescent="0.35"/>
    <row r="43522" s="62" customFormat="1" x14ac:dyDescent="0.35"/>
    <row r="43523" s="62" customFormat="1" x14ac:dyDescent="0.35"/>
    <row r="43524" s="62" customFormat="1" x14ac:dyDescent="0.35"/>
    <row r="43525" s="62" customFormat="1" x14ac:dyDescent="0.35"/>
    <row r="43526" s="62" customFormat="1" x14ac:dyDescent="0.35"/>
    <row r="43527" s="62" customFormat="1" x14ac:dyDescent="0.35"/>
    <row r="43528" s="62" customFormat="1" x14ac:dyDescent="0.35"/>
    <row r="43529" s="62" customFormat="1" x14ac:dyDescent="0.35"/>
    <row r="43530" s="62" customFormat="1" x14ac:dyDescent="0.35"/>
    <row r="43531" s="62" customFormat="1" x14ac:dyDescent="0.35"/>
    <row r="43532" s="62" customFormat="1" x14ac:dyDescent="0.35"/>
    <row r="43533" s="62" customFormat="1" x14ac:dyDescent="0.35"/>
    <row r="43534" s="62" customFormat="1" x14ac:dyDescent="0.35"/>
    <row r="43535" s="62" customFormat="1" x14ac:dyDescent="0.35"/>
    <row r="43536" s="62" customFormat="1" x14ac:dyDescent="0.35"/>
    <row r="43537" s="62" customFormat="1" x14ac:dyDescent="0.35"/>
    <row r="43538" s="62" customFormat="1" x14ac:dyDescent="0.35"/>
    <row r="43539" s="62" customFormat="1" x14ac:dyDescent="0.35"/>
    <row r="43540" s="62" customFormat="1" x14ac:dyDescent="0.35"/>
    <row r="43541" s="62" customFormat="1" x14ac:dyDescent="0.35"/>
    <row r="43542" s="62" customFormat="1" x14ac:dyDescent="0.35"/>
    <row r="43543" s="62" customFormat="1" x14ac:dyDescent="0.35"/>
    <row r="43544" s="62" customFormat="1" x14ac:dyDescent="0.35"/>
    <row r="43545" s="62" customFormat="1" x14ac:dyDescent="0.35"/>
    <row r="43546" s="62" customFormat="1" x14ac:dyDescent="0.35"/>
    <row r="43547" s="62" customFormat="1" x14ac:dyDescent="0.35"/>
    <row r="43548" s="62" customFormat="1" x14ac:dyDescent="0.35"/>
    <row r="43549" s="62" customFormat="1" x14ac:dyDescent="0.35"/>
    <row r="43550" s="62" customFormat="1" x14ac:dyDescent="0.35"/>
    <row r="43551" s="62" customFormat="1" x14ac:dyDescent="0.35"/>
    <row r="43552" s="62" customFormat="1" x14ac:dyDescent="0.35"/>
    <row r="43553" s="62" customFormat="1" x14ac:dyDescent="0.35"/>
    <row r="43554" s="62" customFormat="1" x14ac:dyDescent="0.35"/>
    <row r="43555" s="62" customFormat="1" x14ac:dyDescent="0.35"/>
    <row r="43556" s="62" customFormat="1" x14ac:dyDescent="0.35"/>
    <row r="43557" s="62" customFormat="1" x14ac:dyDescent="0.35"/>
    <row r="43558" s="62" customFormat="1" x14ac:dyDescent="0.35"/>
    <row r="43559" s="62" customFormat="1" x14ac:dyDescent="0.35"/>
    <row r="43560" s="62" customFormat="1" x14ac:dyDescent="0.35"/>
    <row r="43561" s="62" customFormat="1" x14ac:dyDescent="0.35"/>
    <row r="43562" s="62" customFormat="1" x14ac:dyDescent="0.35"/>
    <row r="43563" s="62" customFormat="1" x14ac:dyDescent="0.35"/>
    <row r="43564" s="62" customFormat="1" x14ac:dyDescent="0.35"/>
    <row r="43565" s="62" customFormat="1" x14ac:dyDescent="0.35"/>
    <row r="43566" s="62" customFormat="1" x14ac:dyDescent="0.35"/>
    <row r="43567" s="62" customFormat="1" x14ac:dyDescent="0.35"/>
    <row r="43568" s="62" customFormat="1" x14ac:dyDescent="0.35"/>
    <row r="43569" s="62" customFormat="1" x14ac:dyDescent="0.35"/>
    <row r="43570" s="62" customFormat="1" x14ac:dyDescent="0.35"/>
    <row r="43571" s="62" customFormat="1" x14ac:dyDescent="0.35"/>
    <row r="43572" s="62" customFormat="1" x14ac:dyDescent="0.35"/>
    <row r="43573" s="62" customFormat="1" x14ac:dyDescent="0.35"/>
    <row r="43574" s="62" customFormat="1" x14ac:dyDescent="0.35"/>
    <row r="43575" s="62" customFormat="1" x14ac:dyDescent="0.35"/>
    <row r="43576" s="62" customFormat="1" x14ac:dyDescent="0.35"/>
    <row r="43577" s="62" customFormat="1" x14ac:dyDescent="0.35"/>
    <row r="43578" s="62" customFormat="1" x14ac:dyDescent="0.35"/>
    <row r="43579" s="62" customFormat="1" x14ac:dyDescent="0.35"/>
    <row r="43580" s="62" customFormat="1" x14ac:dyDescent="0.35"/>
    <row r="43581" s="62" customFormat="1" x14ac:dyDescent="0.35"/>
    <row r="43582" s="62" customFormat="1" x14ac:dyDescent="0.35"/>
    <row r="43583" s="62" customFormat="1" x14ac:dyDescent="0.35"/>
    <row r="43584" s="62" customFormat="1" x14ac:dyDescent="0.35"/>
    <row r="43585" s="62" customFormat="1" x14ac:dyDescent="0.35"/>
    <row r="43586" s="62" customFormat="1" x14ac:dyDescent="0.35"/>
    <row r="43587" s="62" customFormat="1" x14ac:dyDescent="0.35"/>
    <row r="43588" s="62" customFormat="1" x14ac:dyDescent="0.35"/>
    <row r="43589" s="62" customFormat="1" x14ac:dyDescent="0.35"/>
    <row r="43590" s="62" customFormat="1" x14ac:dyDescent="0.35"/>
    <row r="43591" s="62" customFormat="1" x14ac:dyDescent="0.35"/>
    <row r="43592" s="62" customFormat="1" x14ac:dyDescent="0.35"/>
    <row r="43593" s="62" customFormat="1" x14ac:dyDescent="0.35"/>
    <row r="43594" s="62" customFormat="1" x14ac:dyDescent="0.35"/>
    <row r="43595" s="62" customFormat="1" x14ac:dyDescent="0.35"/>
    <row r="43596" s="62" customFormat="1" x14ac:dyDescent="0.35"/>
    <row r="43597" s="62" customFormat="1" x14ac:dyDescent="0.35"/>
    <row r="43598" s="62" customFormat="1" x14ac:dyDescent="0.35"/>
    <row r="43599" s="62" customFormat="1" x14ac:dyDescent="0.35"/>
    <row r="43600" s="62" customFormat="1" x14ac:dyDescent="0.35"/>
    <row r="43601" s="62" customFormat="1" x14ac:dyDescent="0.35"/>
    <row r="43602" s="62" customFormat="1" x14ac:dyDescent="0.35"/>
    <row r="43603" s="62" customFormat="1" x14ac:dyDescent="0.35"/>
    <row r="43604" s="62" customFormat="1" x14ac:dyDescent="0.35"/>
    <row r="43605" s="62" customFormat="1" x14ac:dyDescent="0.35"/>
    <row r="43606" s="62" customFormat="1" x14ac:dyDescent="0.35"/>
    <row r="43607" s="62" customFormat="1" x14ac:dyDescent="0.35"/>
    <row r="43608" s="62" customFormat="1" x14ac:dyDescent="0.35"/>
    <row r="43609" s="62" customFormat="1" x14ac:dyDescent="0.35"/>
    <row r="43610" s="62" customFormat="1" x14ac:dyDescent="0.35"/>
    <row r="43611" s="62" customFormat="1" x14ac:dyDescent="0.35"/>
    <row r="43612" s="62" customFormat="1" x14ac:dyDescent="0.35"/>
    <row r="43613" s="62" customFormat="1" x14ac:dyDescent="0.35"/>
    <row r="43614" s="62" customFormat="1" x14ac:dyDescent="0.35"/>
    <row r="43615" s="62" customFormat="1" x14ac:dyDescent="0.35"/>
    <row r="43616" s="62" customFormat="1" x14ac:dyDescent="0.35"/>
    <row r="43617" s="62" customFormat="1" x14ac:dyDescent="0.35"/>
    <row r="43618" s="62" customFormat="1" x14ac:dyDescent="0.35"/>
    <row r="43619" s="62" customFormat="1" x14ac:dyDescent="0.35"/>
    <row r="43620" s="62" customFormat="1" x14ac:dyDescent="0.35"/>
    <row r="43621" s="62" customFormat="1" x14ac:dyDescent="0.35"/>
    <row r="43622" s="62" customFormat="1" x14ac:dyDescent="0.35"/>
    <row r="43623" s="62" customFormat="1" x14ac:dyDescent="0.35"/>
    <row r="43624" s="62" customFormat="1" x14ac:dyDescent="0.35"/>
    <row r="43625" s="62" customFormat="1" x14ac:dyDescent="0.35"/>
    <row r="43626" s="62" customFormat="1" x14ac:dyDescent="0.35"/>
    <row r="43627" s="62" customFormat="1" x14ac:dyDescent="0.35"/>
    <row r="43628" s="62" customFormat="1" x14ac:dyDescent="0.35"/>
    <row r="43629" s="62" customFormat="1" x14ac:dyDescent="0.35"/>
    <row r="43630" s="62" customFormat="1" x14ac:dyDescent="0.35"/>
    <row r="43631" s="62" customFormat="1" x14ac:dyDescent="0.35"/>
    <row r="43632" s="62" customFormat="1" x14ac:dyDescent="0.35"/>
    <row r="43633" s="62" customFormat="1" x14ac:dyDescent="0.35"/>
    <row r="43634" s="62" customFormat="1" x14ac:dyDescent="0.35"/>
    <row r="43635" s="62" customFormat="1" x14ac:dyDescent="0.35"/>
    <row r="43636" s="62" customFormat="1" x14ac:dyDescent="0.35"/>
    <row r="43637" s="62" customFormat="1" x14ac:dyDescent="0.35"/>
    <row r="43638" s="62" customFormat="1" x14ac:dyDescent="0.35"/>
    <row r="43639" s="62" customFormat="1" x14ac:dyDescent="0.35"/>
    <row r="43640" s="62" customFormat="1" x14ac:dyDescent="0.35"/>
    <row r="43641" s="62" customFormat="1" x14ac:dyDescent="0.35"/>
    <row r="43642" s="62" customFormat="1" x14ac:dyDescent="0.35"/>
    <row r="43643" s="62" customFormat="1" x14ac:dyDescent="0.35"/>
    <row r="43644" s="62" customFormat="1" x14ac:dyDescent="0.35"/>
    <row r="43645" s="62" customFormat="1" x14ac:dyDescent="0.35"/>
    <row r="43646" s="62" customFormat="1" x14ac:dyDescent="0.35"/>
    <row r="43647" s="62" customFormat="1" x14ac:dyDescent="0.35"/>
    <row r="43648" s="62" customFormat="1" x14ac:dyDescent="0.35"/>
    <row r="43649" s="62" customFormat="1" x14ac:dyDescent="0.35"/>
    <row r="43650" s="62" customFormat="1" x14ac:dyDescent="0.35"/>
    <row r="43651" s="62" customFormat="1" x14ac:dyDescent="0.35"/>
    <row r="43652" s="62" customFormat="1" x14ac:dyDescent="0.35"/>
    <row r="43653" s="62" customFormat="1" x14ac:dyDescent="0.35"/>
    <row r="43654" s="62" customFormat="1" x14ac:dyDescent="0.35"/>
    <row r="43655" s="62" customFormat="1" x14ac:dyDescent="0.35"/>
    <row r="43656" s="62" customFormat="1" x14ac:dyDescent="0.35"/>
    <row r="43657" s="62" customFormat="1" x14ac:dyDescent="0.35"/>
    <row r="43658" s="62" customFormat="1" x14ac:dyDescent="0.35"/>
    <row r="43659" s="62" customFormat="1" x14ac:dyDescent="0.35"/>
    <row r="43660" s="62" customFormat="1" x14ac:dyDescent="0.35"/>
    <row r="43661" s="62" customFormat="1" x14ac:dyDescent="0.35"/>
    <row r="43662" s="62" customFormat="1" x14ac:dyDescent="0.35"/>
    <row r="43663" s="62" customFormat="1" x14ac:dyDescent="0.35"/>
    <row r="43664" s="62" customFormat="1" x14ac:dyDescent="0.35"/>
    <row r="43665" s="62" customFormat="1" x14ac:dyDescent="0.35"/>
    <row r="43666" s="62" customFormat="1" x14ac:dyDescent="0.35"/>
    <row r="43667" s="62" customFormat="1" x14ac:dyDescent="0.35"/>
    <row r="43668" s="62" customFormat="1" x14ac:dyDescent="0.35"/>
    <row r="43669" s="62" customFormat="1" x14ac:dyDescent="0.35"/>
    <row r="43670" s="62" customFormat="1" x14ac:dyDescent="0.35"/>
    <row r="43671" s="62" customFormat="1" x14ac:dyDescent="0.35"/>
    <row r="43672" s="62" customFormat="1" x14ac:dyDescent="0.35"/>
    <row r="43673" s="62" customFormat="1" x14ac:dyDescent="0.35"/>
    <row r="43674" s="62" customFormat="1" x14ac:dyDescent="0.35"/>
    <row r="43675" s="62" customFormat="1" x14ac:dyDescent="0.35"/>
    <row r="43676" s="62" customFormat="1" x14ac:dyDescent="0.35"/>
    <row r="43677" s="62" customFormat="1" x14ac:dyDescent="0.35"/>
    <row r="43678" s="62" customFormat="1" x14ac:dyDescent="0.35"/>
    <row r="43679" s="62" customFormat="1" x14ac:dyDescent="0.35"/>
    <row r="43680" s="62" customFormat="1" x14ac:dyDescent="0.35"/>
    <row r="43681" s="62" customFormat="1" x14ac:dyDescent="0.35"/>
    <row r="43682" s="62" customFormat="1" x14ac:dyDescent="0.35"/>
    <row r="43683" s="62" customFormat="1" x14ac:dyDescent="0.35"/>
    <row r="43684" s="62" customFormat="1" x14ac:dyDescent="0.35"/>
    <row r="43685" s="62" customFormat="1" x14ac:dyDescent="0.35"/>
    <row r="43686" s="62" customFormat="1" x14ac:dyDescent="0.35"/>
    <row r="43687" s="62" customFormat="1" x14ac:dyDescent="0.35"/>
    <row r="43688" s="62" customFormat="1" x14ac:dyDescent="0.35"/>
    <row r="43689" s="62" customFormat="1" x14ac:dyDescent="0.35"/>
    <row r="43690" s="62" customFormat="1" x14ac:dyDescent="0.35"/>
    <row r="43691" s="62" customFormat="1" x14ac:dyDescent="0.35"/>
    <row r="43692" s="62" customFormat="1" x14ac:dyDescent="0.35"/>
    <row r="43693" s="62" customFormat="1" x14ac:dyDescent="0.35"/>
    <row r="43694" s="62" customFormat="1" x14ac:dyDescent="0.35"/>
    <row r="43695" s="62" customFormat="1" x14ac:dyDescent="0.35"/>
    <row r="43696" s="62" customFormat="1" x14ac:dyDescent="0.35"/>
    <row r="43697" s="62" customFormat="1" x14ac:dyDescent="0.35"/>
    <row r="43698" s="62" customFormat="1" x14ac:dyDescent="0.35"/>
    <row r="43699" s="62" customFormat="1" x14ac:dyDescent="0.35"/>
    <row r="43700" s="62" customFormat="1" x14ac:dyDescent="0.35"/>
    <row r="43701" s="62" customFormat="1" x14ac:dyDescent="0.35"/>
    <row r="43702" s="62" customFormat="1" x14ac:dyDescent="0.35"/>
    <row r="43703" s="62" customFormat="1" x14ac:dyDescent="0.35"/>
    <row r="43704" s="62" customFormat="1" x14ac:dyDescent="0.35"/>
    <row r="43705" s="62" customFormat="1" x14ac:dyDescent="0.35"/>
    <row r="43706" s="62" customFormat="1" x14ac:dyDescent="0.35"/>
    <row r="43707" s="62" customFormat="1" x14ac:dyDescent="0.35"/>
    <row r="43708" s="62" customFormat="1" x14ac:dyDescent="0.35"/>
    <row r="43709" s="62" customFormat="1" x14ac:dyDescent="0.35"/>
    <row r="43710" s="62" customFormat="1" x14ac:dyDescent="0.35"/>
    <row r="43711" s="62" customFormat="1" x14ac:dyDescent="0.35"/>
    <row r="43712" s="62" customFormat="1" x14ac:dyDescent="0.35"/>
    <row r="43713" s="62" customFormat="1" x14ac:dyDescent="0.35"/>
    <row r="43714" s="62" customFormat="1" x14ac:dyDescent="0.35"/>
    <row r="43715" s="62" customFormat="1" x14ac:dyDescent="0.35"/>
    <row r="43716" s="62" customFormat="1" x14ac:dyDescent="0.35"/>
    <row r="43717" s="62" customFormat="1" x14ac:dyDescent="0.35"/>
    <row r="43718" s="62" customFormat="1" x14ac:dyDescent="0.35"/>
    <row r="43719" s="62" customFormat="1" x14ac:dyDescent="0.35"/>
    <row r="43720" s="62" customFormat="1" x14ac:dyDescent="0.35"/>
    <row r="43721" s="62" customFormat="1" x14ac:dyDescent="0.35"/>
    <row r="43722" s="62" customFormat="1" x14ac:dyDescent="0.35"/>
    <row r="43723" s="62" customFormat="1" x14ac:dyDescent="0.35"/>
    <row r="43724" s="62" customFormat="1" x14ac:dyDescent="0.35"/>
    <row r="43725" s="62" customFormat="1" x14ac:dyDescent="0.35"/>
    <row r="43726" s="62" customFormat="1" x14ac:dyDescent="0.35"/>
    <row r="43727" s="62" customFormat="1" x14ac:dyDescent="0.35"/>
    <row r="43728" s="62" customFormat="1" x14ac:dyDescent="0.35"/>
    <row r="43729" s="62" customFormat="1" x14ac:dyDescent="0.35"/>
    <row r="43730" s="62" customFormat="1" x14ac:dyDescent="0.35"/>
    <row r="43731" s="62" customFormat="1" x14ac:dyDescent="0.35"/>
    <row r="43732" s="62" customFormat="1" x14ac:dyDescent="0.35"/>
    <row r="43733" s="62" customFormat="1" x14ac:dyDescent="0.35"/>
    <row r="43734" s="62" customFormat="1" x14ac:dyDescent="0.35"/>
    <row r="43735" s="62" customFormat="1" x14ac:dyDescent="0.35"/>
    <row r="43736" s="62" customFormat="1" x14ac:dyDescent="0.35"/>
    <row r="43737" s="62" customFormat="1" x14ac:dyDescent="0.35"/>
    <row r="43738" s="62" customFormat="1" x14ac:dyDescent="0.35"/>
    <row r="43739" s="62" customFormat="1" x14ac:dyDescent="0.35"/>
    <row r="43740" s="62" customFormat="1" x14ac:dyDescent="0.35"/>
    <row r="43741" s="62" customFormat="1" x14ac:dyDescent="0.35"/>
    <row r="43742" s="62" customFormat="1" x14ac:dyDescent="0.35"/>
    <row r="43743" s="62" customFormat="1" x14ac:dyDescent="0.35"/>
    <row r="43744" s="62" customFormat="1" x14ac:dyDescent="0.35"/>
    <row r="43745" s="62" customFormat="1" x14ac:dyDescent="0.35"/>
    <row r="43746" s="62" customFormat="1" x14ac:dyDescent="0.35"/>
    <row r="43747" s="62" customFormat="1" x14ac:dyDescent="0.35"/>
    <row r="43748" s="62" customFormat="1" x14ac:dyDescent="0.35"/>
    <row r="43749" s="62" customFormat="1" x14ac:dyDescent="0.35"/>
    <row r="43750" s="62" customFormat="1" x14ac:dyDescent="0.35"/>
    <row r="43751" s="62" customFormat="1" x14ac:dyDescent="0.35"/>
    <row r="43752" s="62" customFormat="1" x14ac:dyDescent="0.35"/>
    <row r="43753" s="62" customFormat="1" x14ac:dyDescent="0.35"/>
    <row r="43754" s="62" customFormat="1" x14ac:dyDescent="0.35"/>
    <row r="43755" s="62" customFormat="1" x14ac:dyDescent="0.35"/>
    <row r="43756" s="62" customFormat="1" x14ac:dyDescent="0.35"/>
    <row r="43757" s="62" customFormat="1" x14ac:dyDescent="0.35"/>
    <row r="43758" s="62" customFormat="1" x14ac:dyDescent="0.35"/>
    <row r="43759" s="62" customFormat="1" x14ac:dyDescent="0.35"/>
    <row r="43760" s="62" customFormat="1" x14ac:dyDescent="0.35"/>
    <row r="43761" s="62" customFormat="1" x14ac:dyDescent="0.35"/>
    <row r="43762" s="62" customFormat="1" x14ac:dyDescent="0.35"/>
    <row r="43763" s="62" customFormat="1" x14ac:dyDescent="0.35"/>
    <row r="43764" s="62" customFormat="1" x14ac:dyDescent="0.35"/>
    <row r="43765" s="62" customFormat="1" x14ac:dyDescent="0.35"/>
    <row r="43766" s="62" customFormat="1" x14ac:dyDescent="0.35"/>
    <row r="43767" s="62" customFormat="1" x14ac:dyDescent="0.35"/>
    <row r="43768" s="62" customFormat="1" x14ac:dyDescent="0.35"/>
    <row r="43769" s="62" customFormat="1" x14ac:dyDescent="0.35"/>
    <row r="43770" s="62" customFormat="1" x14ac:dyDescent="0.35"/>
    <row r="43771" s="62" customFormat="1" x14ac:dyDescent="0.35"/>
    <row r="43772" s="62" customFormat="1" x14ac:dyDescent="0.35"/>
    <row r="43773" s="62" customFormat="1" x14ac:dyDescent="0.35"/>
    <row r="43774" s="62" customFormat="1" x14ac:dyDescent="0.35"/>
    <row r="43775" s="62" customFormat="1" x14ac:dyDescent="0.35"/>
    <row r="43776" s="62" customFormat="1" x14ac:dyDescent="0.35"/>
    <row r="43777" s="62" customFormat="1" x14ac:dyDescent="0.35"/>
    <row r="43778" s="62" customFormat="1" x14ac:dyDescent="0.35"/>
    <row r="43779" s="62" customFormat="1" x14ac:dyDescent="0.35"/>
    <row r="43780" s="62" customFormat="1" x14ac:dyDescent="0.35"/>
    <row r="43781" s="62" customFormat="1" x14ac:dyDescent="0.35"/>
    <row r="43782" s="62" customFormat="1" x14ac:dyDescent="0.35"/>
    <row r="43783" s="62" customFormat="1" x14ac:dyDescent="0.35"/>
    <row r="43784" s="62" customFormat="1" x14ac:dyDescent="0.35"/>
    <row r="43785" s="62" customFormat="1" x14ac:dyDescent="0.35"/>
    <row r="43786" s="62" customFormat="1" x14ac:dyDescent="0.35"/>
    <row r="43787" s="62" customFormat="1" x14ac:dyDescent="0.35"/>
    <row r="43788" s="62" customFormat="1" x14ac:dyDescent="0.35"/>
    <row r="43789" s="62" customFormat="1" x14ac:dyDescent="0.35"/>
    <row r="43790" s="62" customFormat="1" x14ac:dyDescent="0.35"/>
    <row r="43791" s="62" customFormat="1" x14ac:dyDescent="0.35"/>
    <row r="43792" s="62" customFormat="1" x14ac:dyDescent="0.35"/>
    <row r="43793" s="62" customFormat="1" x14ac:dyDescent="0.35"/>
    <row r="43794" s="62" customFormat="1" x14ac:dyDescent="0.35"/>
    <row r="43795" s="62" customFormat="1" x14ac:dyDescent="0.35"/>
    <row r="43796" s="62" customFormat="1" x14ac:dyDescent="0.35"/>
    <row r="43797" s="62" customFormat="1" x14ac:dyDescent="0.35"/>
    <row r="43798" s="62" customFormat="1" x14ac:dyDescent="0.35"/>
    <row r="43799" s="62" customFormat="1" x14ac:dyDescent="0.35"/>
    <row r="43800" s="62" customFormat="1" x14ac:dyDescent="0.35"/>
    <row r="43801" s="62" customFormat="1" x14ac:dyDescent="0.35"/>
    <row r="43802" s="62" customFormat="1" x14ac:dyDescent="0.35"/>
    <row r="43803" s="62" customFormat="1" x14ac:dyDescent="0.35"/>
    <row r="43804" s="62" customFormat="1" x14ac:dyDescent="0.35"/>
    <row r="43805" s="62" customFormat="1" x14ac:dyDescent="0.35"/>
    <row r="43806" s="62" customFormat="1" x14ac:dyDescent="0.35"/>
    <row r="43807" s="62" customFormat="1" x14ac:dyDescent="0.35"/>
    <row r="43808" s="62" customFormat="1" x14ac:dyDescent="0.35"/>
    <row r="43809" s="62" customFormat="1" x14ac:dyDescent="0.35"/>
    <row r="43810" s="62" customFormat="1" x14ac:dyDescent="0.35"/>
    <row r="43811" s="62" customFormat="1" x14ac:dyDescent="0.35"/>
    <row r="43812" s="62" customFormat="1" x14ac:dyDescent="0.35"/>
    <row r="43813" s="62" customFormat="1" x14ac:dyDescent="0.35"/>
    <row r="43814" s="62" customFormat="1" x14ac:dyDescent="0.35"/>
    <row r="43815" s="62" customFormat="1" x14ac:dyDescent="0.35"/>
    <row r="43816" s="62" customFormat="1" x14ac:dyDescent="0.35"/>
    <row r="43817" s="62" customFormat="1" x14ac:dyDescent="0.35"/>
    <row r="43818" s="62" customFormat="1" x14ac:dyDescent="0.35"/>
    <row r="43819" s="62" customFormat="1" x14ac:dyDescent="0.35"/>
    <row r="43820" s="62" customFormat="1" x14ac:dyDescent="0.35"/>
    <row r="43821" s="62" customFormat="1" x14ac:dyDescent="0.35"/>
    <row r="43822" s="62" customFormat="1" x14ac:dyDescent="0.35"/>
    <row r="43823" s="62" customFormat="1" x14ac:dyDescent="0.35"/>
    <row r="43824" s="62" customFormat="1" x14ac:dyDescent="0.35"/>
    <row r="43825" s="62" customFormat="1" x14ac:dyDescent="0.35"/>
    <row r="43826" s="62" customFormat="1" x14ac:dyDescent="0.35"/>
    <row r="43827" s="62" customFormat="1" x14ac:dyDescent="0.35"/>
    <row r="43828" s="62" customFormat="1" x14ac:dyDescent="0.35"/>
    <row r="43829" s="62" customFormat="1" x14ac:dyDescent="0.35"/>
    <row r="43830" s="62" customFormat="1" x14ac:dyDescent="0.35"/>
    <row r="43831" s="62" customFormat="1" x14ac:dyDescent="0.35"/>
    <row r="43832" s="62" customFormat="1" x14ac:dyDescent="0.35"/>
    <row r="43833" s="62" customFormat="1" x14ac:dyDescent="0.35"/>
    <row r="43834" s="62" customFormat="1" x14ac:dyDescent="0.35"/>
    <row r="43835" s="62" customFormat="1" x14ac:dyDescent="0.35"/>
    <row r="43836" s="62" customFormat="1" x14ac:dyDescent="0.35"/>
    <row r="43837" s="62" customFormat="1" x14ac:dyDescent="0.35"/>
    <row r="43838" s="62" customFormat="1" x14ac:dyDescent="0.35"/>
    <row r="43839" s="62" customFormat="1" x14ac:dyDescent="0.35"/>
    <row r="43840" s="62" customFormat="1" x14ac:dyDescent="0.35"/>
    <row r="43841" s="62" customFormat="1" x14ac:dyDescent="0.35"/>
    <row r="43842" s="62" customFormat="1" x14ac:dyDescent="0.35"/>
    <row r="43843" s="62" customFormat="1" x14ac:dyDescent="0.35"/>
    <row r="43844" s="62" customFormat="1" x14ac:dyDescent="0.35"/>
    <row r="43845" s="62" customFormat="1" x14ac:dyDescent="0.35"/>
    <row r="43846" s="62" customFormat="1" x14ac:dyDescent="0.35"/>
    <row r="43847" s="62" customFormat="1" x14ac:dyDescent="0.35"/>
    <row r="43848" s="62" customFormat="1" x14ac:dyDescent="0.35"/>
    <row r="43849" s="62" customFormat="1" x14ac:dyDescent="0.35"/>
    <row r="43850" s="62" customFormat="1" x14ac:dyDescent="0.35"/>
    <row r="43851" s="62" customFormat="1" x14ac:dyDescent="0.35"/>
    <row r="43852" s="62" customFormat="1" x14ac:dyDescent="0.35"/>
    <row r="43853" s="62" customFormat="1" x14ac:dyDescent="0.35"/>
    <row r="43854" s="62" customFormat="1" x14ac:dyDescent="0.35"/>
    <row r="43855" s="62" customFormat="1" x14ac:dyDescent="0.35"/>
    <row r="43856" s="62" customFormat="1" x14ac:dyDescent="0.35"/>
    <row r="43857" s="62" customFormat="1" x14ac:dyDescent="0.35"/>
    <row r="43858" s="62" customFormat="1" x14ac:dyDescent="0.35"/>
    <row r="43859" s="62" customFormat="1" x14ac:dyDescent="0.35"/>
    <row r="43860" s="62" customFormat="1" x14ac:dyDescent="0.35"/>
    <row r="43861" s="62" customFormat="1" x14ac:dyDescent="0.35"/>
    <row r="43862" s="62" customFormat="1" x14ac:dyDescent="0.35"/>
    <row r="43863" s="62" customFormat="1" x14ac:dyDescent="0.35"/>
    <row r="43864" s="62" customFormat="1" x14ac:dyDescent="0.35"/>
    <row r="43865" s="62" customFormat="1" x14ac:dyDescent="0.35"/>
    <row r="43866" s="62" customFormat="1" x14ac:dyDescent="0.35"/>
    <row r="43867" s="62" customFormat="1" x14ac:dyDescent="0.35"/>
    <row r="43868" s="62" customFormat="1" x14ac:dyDescent="0.35"/>
    <row r="43869" s="62" customFormat="1" x14ac:dyDescent="0.35"/>
    <row r="43870" s="62" customFormat="1" x14ac:dyDescent="0.35"/>
    <row r="43871" s="62" customFormat="1" x14ac:dyDescent="0.35"/>
    <row r="43872" s="62" customFormat="1" x14ac:dyDescent="0.35"/>
    <row r="43873" s="62" customFormat="1" x14ac:dyDescent="0.35"/>
    <row r="43874" s="62" customFormat="1" x14ac:dyDescent="0.35"/>
    <row r="43875" s="62" customFormat="1" x14ac:dyDescent="0.35"/>
    <row r="43876" s="62" customFormat="1" x14ac:dyDescent="0.35"/>
    <row r="43877" s="62" customFormat="1" x14ac:dyDescent="0.35"/>
    <row r="43878" s="62" customFormat="1" x14ac:dyDescent="0.35"/>
    <row r="43879" s="62" customFormat="1" x14ac:dyDescent="0.35"/>
    <row r="43880" s="62" customFormat="1" x14ac:dyDescent="0.35"/>
    <row r="43881" s="62" customFormat="1" x14ac:dyDescent="0.35"/>
    <row r="43882" s="62" customFormat="1" x14ac:dyDescent="0.35"/>
    <row r="43883" s="62" customFormat="1" x14ac:dyDescent="0.35"/>
    <row r="43884" s="62" customFormat="1" x14ac:dyDescent="0.35"/>
    <row r="43885" s="62" customFormat="1" x14ac:dyDescent="0.35"/>
    <row r="43886" s="62" customFormat="1" x14ac:dyDescent="0.35"/>
    <row r="43887" s="62" customFormat="1" x14ac:dyDescent="0.35"/>
    <row r="43888" s="62" customFormat="1" x14ac:dyDescent="0.35"/>
    <row r="43889" s="62" customFormat="1" x14ac:dyDescent="0.35"/>
    <row r="43890" s="62" customFormat="1" x14ac:dyDescent="0.35"/>
    <row r="43891" s="62" customFormat="1" x14ac:dyDescent="0.35"/>
    <row r="43892" s="62" customFormat="1" x14ac:dyDescent="0.35"/>
    <row r="43893" s="62" customFormat="1" x14ac:dyDescent="0.35"/>
    <row r="43894" s="62" customFormat="1" x14ac:dyDescent="0.35"/>
    <row r="43895" s="62" customFormat="1" x14ac:dyDescent="0.35"/>
    <row r="43896" s="62" customFormat="1" x14ac:dyDescent="0.35"/>
    <row r="43897" s="62" customFormat="1" x14ac:dyDescent="0.35"/>
    <row r="43898" s="62" customFormat="1" x14ac:dyDescent="0.35"/>
    <row r="43899" s="62" customFormat="1" x14ac:dyDescent="0.35"/>
    <row r="43900" s="62" customFormat="1" x14ac:dyDescent="0.35"/>
    <row r="43901" s="62" customFormat="1" x14ac:dyDescent="0.35"/>
    <row r="43902" s="62" customFormat="1" x14ac:dyDescent="0.35"/>
    <row r="43903" s="62" customFormat="1" x14ac:dyDescent="0.35"/>
    <row r="43904" s="62" customFormat="1" x14ac:dyDescent="0.35"/>
    <row r="43905" s="62" customFormat="1" x14ac:dyDescent="0.35"/>
    <row r="43906" s="62" customFormat="1" x14ac:dyDescent="0.35"/>
    <row r="43907" s="62" customFormat="1" x14ac:dyDescent="0.35"/>
    <row r="43908" s="62" customFormat="1" x14ac:dyDescent="0.35"/>
    <row r="43909" s="62" customFormat="1" x14ac:dyDescent="0.35"/>
    <row r="43910" s="62" customFormat="1" x14ac:dyDescent="0.35"/>
    <row r="43911" s="62" customFormat="1" x14ac:dyDescent="0.35"/>
    <row r="43912" s="62" customFormat="1" x14ac:dyDescent="0.35"/>
    <row r="43913" s="62" customFormat="1" x14ac:dyDescent="0.35"/>
    <row r="43914" s="62" customFormat="1" x14ac:dyDescent="0.35"/>
    <row r="43915" s="62" customFormat="1" x14ac:dyDescent="0.35"/>
    <row r="43916" s="62" customFormat="1" x14ac:dyDescent="0.35"/>
    <row r="43917" s="62" customFormat="1" x14ac:dyDescent="0.35"/>
    <row r="43918" s="62" customFormat="1" x14ac:dyDescent="0.35"/>
    <row r="43919" s="62" customFormat="1" x14ac:dyDescent="0.35"/>
    <row r="43920" s="62" customFormat="1" x14ac:dyDescent="0.35"/>
    <row r="43921" s="62" customFormat="1" x14ac:dyDescent="0.35"/>
    <row r="43922" s="62" customFormat="1" x14ac:dyDescent="0.35"/>
    <row r="43923" s="62" customFormat="1" x14ac:dyDescent="0.35"/>
    <row r="43924" s="62" customFormat="1" x14ac:dyDescent="0.35"/>
    <row r="43925" s="62" customFormat="1" x14ac:dyDescent="0.35"/>
    <row r="43926" s="62" customFormat="1" x14ac:dyDescent="0.35"/>
    <row r="43927" s="62" customFormat="1" x14ac:dyDescent="0.35"/>
    <row r="43928" s="62" customFormat="1" x14ac:dyDescent="0.35"/>
    <row r="43929" s="62" customFormat="1" x14ac:dyDescent="0.35"/>
    <row r="43930" s="62" customFormat="1" x14ac:dyDescent="0.35"/>
    <row r="43931" s="62" customFormat="1" x14ac:dyDescent="0.35"/>
    <row r="43932" s="62" customFormat="1" x14ac:dyDescent="0.35"/>
    <row r="43933" s="62" customFormat="1" x14ac:dyDescent="0.35"/>
    <row r="43934" s="62" customFormat="1" x14ac:dyDescent="0.35"/>
    <row r="43935" s="62" customFormat="1" x14ac:dyDescent="0.35"/>
    <row r="43936" s="62" customFormat="1" x14ac:dyDescent="0.35"/>
    <row r="43937" s="62" customFormat="1" x14ac:dyDescent="0.35"/>
    <row r="43938" s="62" customFormat="1" x14ac:dyDescent="0.35"/>
    <row r="43939" s="62" customFormat="1" x14ac:dyDescent="0.35"/>
    <row r="43940" s="62" customFormat="1" x14ac:dyDescent="0.35"/>
    <row r="43941" s="62" customFormat="1" x14ac:dyDescent="0.35"/>
    <row r="43942" s="62" customFormat="1" x14ac:dyDescent="0.35"/>
    <row r="43943" s="62" customFormat="1" x14ac:dyDescent="0.35"/>
    <row r="43944" s="62" customFormat="1" x14ac:dyDescent="0.35"/>
    <row r="43945" s="62" customFormat="1" x14ac:dyDescent="0.35"/>
    <row r="43946" s="62" customFormat="1" x14ac:dyDescent="0.35"/>
    <row r="43947" s="62" customFormat="1" x14ac:dyDescent="0.35"/>
    <row r="43948" s="62" customFormat="1" x14ac:dyDescent="0.35"/>
    <row r="43949" s="62" customFormat="1" x14ac:dyDescent="0.35"/>
    <row r="43950" s="62" customFormat="1" x14ac:dyDescent="0.35"/>
    <row r="43951" s="62" customFormat="1" x14ac:dyDescent="0.35"/>
    <row r="43952" s="62" customFormat="1" x14ac:dyDescent="0.35"/>
    <row r="43953" s="62" customFormat="1" x14ac:dyDescent="0.35"/>
    <row r="43954" s="62" customFormat="1" x14ac:dyDescent="0.35"/>
    <row r="43955" s="62" customFormat="1" x14ac:dyDescent="0.35"/>
    <row r="43956" s="62" customFormat="1" x14ac:dyDescent="0.35"/>
    <row r="43957" s="62" customFormat="1" x14ac:dyDescent="0.35"/>
    <row r="43958" s="62" customFormat="1" x14ac:dyDescent="0.35"/>
    <row r="43959" s="62" customFormat="1" x14ac:dyDescent="0.35"/>
    <row r="43960" s="62" customFormat="1" x14ac:dyDescent="0.35"/>
    <row r="43961" s="62" customFormat="1" x14ac:dyDescent="0.35"/>
    <row r="43962" s="62" customFormat="1" x14ac:dyDescent="0.35"/>
    <row r="43963" s="62" customFormat="1" x14ac:dyDescent="0.35"/>
    <row r="43964" s="62" customFormat="1" x14ac:dyDescent="0.35"/>
    <row r="43965" s="62" customFormat="1" x14ac:dyDescent="0.35"/>
    <row r="43966" s="62" customFormat="1" x14ac:dyDescent="0.35"/>
    <row r="43967" s="62" customFormat="1" x14ac:dyDescent="0.35"/>
    <row r="43968" s="62" customFormat="1" x14ac:dyDescent="0.35"/>
    <row r="43969" s="62" customFormat="1" x14ac:dyDescent="0.35"/>
    <row r="43970" s="62" customFormat="1" x14ac:dyDescent="0.35"/>
    <row r="43971" s="62" customFormat="1" x14ac:dyDescent="0.35"/>
    <row r="43972" s="62" customFormat="1" x14ac:dyDescent="0.35"/>
    <row r="43973" s="62" customFormat="1" x14ac:dyDescent="0.35"/>
    <row r="43974" s="62" customFormat="1" x14ac:dyDescent="0.35"/>
    <row r="43975" s="62" customFormat="1" x14ac:dyDescent="0.35"/>
    <row r="43976" s="62" customFormat="1" x14ac:dyDescent="0.35"/>
    <row r="43977" s="62" customFormat="1" x14ac:dyDescent="0.35"/>
    <row r="43978" s="62" customFormat="1" x14ac:dyDescent="0.35"/>
    <row r="43979" s="62" customFormat="1" x14ac:dyDescent="0.35"/>
    <row r="43980" s="62" customFormat="1" x14ac:dyDescent="0.35"/>
    <row r="43981" s="62" customFormat="1" x14ac:dyDescent="0.35"/>
    <row r="43982" s="62" customFormat="1" x14ac:dyDescent="0.35"/>
    <row r="43983" s="62" customFormat="1" x14ac:dyDescent="0.35"/>
    <row r="43984" s="62" customFormat="1" x14ac:dyDescent="0.35"/>
    <row r="43985" s="62" customFormat="1" x14ac:dyDescent="0.35"/>
    <row r="43986" s="62" customFormat="1" x14ac:dyDescent="0.35"/>
    <row r="43987" s="62" customFormat="1" x14ac:dyDescent="0.35"/>
    <row r="43988" s="62" customFormat="1" x14ac:dyDescent="0.35"/>
    <row r="43989" s="62" customFormat="1" x14ac:dyDescent="0.35"/>
    <row r="43990" s="62" customFormat="1" x14ac:dyDescent="0.35"/>
    <row r="43991" s="62" customFormat="1" x14ac:dyDescent="0.35"/>
    <row r="43992" s="62" customFormat="1" x14ac:dyDescent="0.35"/>
    <row r="43993" s="62" customFormat="1" x14ac:dyDescent="0.35"/>
    <row r="43994" s="62" customFormat="1" x14ac:dyDescent="0.35"/>
    <row r="43995" s="62" customFormat="1" x14ac:dyDescent="0.35"/>
    <row r="43996" s="62" customFormat="1" x14ac:dyDescent="0.35"/>
    <row r="43997" s="62" customFormat="1" x14ac:dyDescent="0.35"/>
    <row r="43998" s="62" customFormat="1" x14ac:dyDescent="0.35"/>
    <row r="43999" s="62" customFormat="1" x14ac:dyDescent="0.35"/>
    <row r="44000" s="62" customFormat="1" x14ac:dyDescent="0.35"/>
    <row r="44001" s="62" customFormat="1" x14ac:dyDescent="0.35"/>
    <row r="44002" s="62" customFormat="1" x14ac:dyDescent="0.35"/>
    <row r="44003" s="62" customFormat="1" x14ac:dyDescent="0.35"/>
    <row r="44004" s="62" customFormat="1" x14ac:dyDescent="0.35"/>
    <row r="44005" s="62" customFormat="1" x14ac:dyDescent="0.35"/>
    <row r="44006" s="62" customFormat="1" x14ac:dyDescent="0.35"/>
    <row r="44007" s="62" customFormat="1" x14ac:dyDescent="0.35"/>
    <row r="44008" s="62" customFormat="1" x14ac:dyDescent="0.35"/>
    <row r="44009" s="62" customFormat="1" x14ac:dyDescent="0.35"/>
    <row r="44010" s="62" customFormat="1" x14ac:dyDescent="0.35"/>
    <row r="44011" s="62" customFormat="1" x14ac:dyDescent="0.35"/>
    <row r="44012" s="62" customFormat="1" x14ac:dyDescent="0.35"/>
    <row r="44013" s="62" customFormat="1" x14ac:dyDescent="0.35"/>
    <row r="44014" s="62" customFormat="1" x14ac:dyDescent="0.35"/>
    <row r="44015" s="62" customFormat="1" x14ac:dyDescent="0.35"/>
    <row r="44016" s="62" customFormat="1" x14ac:dyDescent="0.35"/>
    <row r="44017" s="62" customFormat="1" x14ac:dyDescent="0.35"/>
    <row r="44018" s="62" customFormat="1" x14ac:dyDescent="0.35"/>
    <row r="44019" s="62" customFormat="1" x14ac:dyDescent="0.35"/>
    <row r="44020" s="62" customFormat="1" x14ac:dyDescent="0.35"/>
    <row r="44021" s="62" customFormat="1" x14ac:dyDescent="0.35"/>
    <row r="44022" s="62" customFormat="1" x14ac:dyDescent="0.35"/>
    <row r="44023" s="62" customFormat="1" x14ac:dyDescent="0.35"/>
    <row r="44024" s="62" customFormat="1" x14ac:dyDescent="0.35"/>
    <row r="44025" s="62" customFormat="1" x14ac:dyDescent="0.35"/>
    <row r="44026" s="62" customFormat="1" x14ac:dyDescent="0.35"/>
    <row r="44027" s="62" customFormat="1" x14ac:dyDescent="0.35"/>
    <row r="44028" s="62" customFormat="1" x14ac:dyDescent="0.35"/>
    <row r="44029" s="62" customFormat="1" x14ac:dyDescent="0.35"/>
    <row r="44030" s="62" customFormat="1" x14ac:dyDescent="0.35"/>
    <row r="44031" s="62" customFormat="1" x14ac:dyDescent="0.35"/>
    <row r="44032" s="62" customFormat="1" x14ac:dyDescent="0.35"/>
    <row r="44033" s="62" customFormat="1" x14ac:dyDescent="0.35"/>
    <row r="44034" s="62" customFormat="1" x14ac:dyDescent="0.35"/>
    <row r="44035" s="62" customFormat="1" x14ac:dyDescent="0.35"/>
    <row r="44036" s="62" customFormat="1" x14ac:dyDescent="0.35"/>
    <row r="44037" s="62" customFormat="1" x14ac:dyDescent="0.35"/>
    <row r="44038" s="62" customFormat="1" x14ac:dyDescent="0.35"/>
    <row r="44039" s="62" customFormat="1" x14ac:dyDescent="0.35"/>
    <row r="44040" s="62" customFormat="1" x14ac:dyDescent="0.35"/>
    <row r="44041" s="62" customFormat="1" x14ac:dyDescent="0.35"/>
    <row r="44042" s="62" customFormat="1" x14ac:dyDescent="0.35"/>
    <row r="44043" s="62" customFormat="1" x14ac:dyDescent="0.35"/>
    <row r="44044" s="62" customFormat="1" x14ac:dyDescent="0.35"/>
    <row r="44045" s="62" customFormat="1" x14ac:dyDescent="0.35"/>
    <row r="44046" s="62" customFormat="1" x14ac:dyDescent="0.35"/>
    <row r="44047" s="62" customFormat="1" x14ac:dyDescent="0.35"/>
    <row r="44048" s="62" customFormat="1" x14ac:dyDescent="0.35"/>
    <row r="44049" s="62" customFormat="1" x14ac:dyDescent="0.35"/>
    <row r="44050" s="62" customFormat="1" x14ac:dyDescent="0.35"/>
    <row r="44051" s="62" customFormat="1" x14ac:dyDescent="0.35"/>
    <row r="44052" s="62" customFormat="1" x14ac:dyDescent="0.35"/>
    <row r="44053" s="62" customFormat="1" x14ac:dyDescent="0.35"/>
    <row r="44054" s="62" customFormat="1" x14ac:dyDescent="0.35"/>
    <row r="44055" s="62" customFormat="1" x14ac:dyDescent="0.35"/>
    <row r="44056" s="62" customFormat="1" x14ac:dyDescent="0.35"/>
    <row r="44057" s="62" customFormat="1" x14ac:dyDescent="0.35"/>
    <row r="44058" s="62" customFormat="1" x14ac:dyDescent="0.35"/>
    <row r="44059" s="62" customFormat="1" x14ac:dyDescent="0.35"/>
    <row r="44060" s="62" customFormat="1" x14ac:dyDescent="0.35"/>
    <row r="44061" s="62" customFormat="1" x14ac:dyDescent="0.35"/>
    <row r="44062" s="62" customFormat="1" x14ac:dyDescent="0.35"/>
    <row r="44063" s="62" customFormat="1" x14ac:dyDescent="0.35"/>
    <row r="44064" s="62" customFormat="1" x14ac:dyDescent="0.35"/>
    <row r="44065" s="62" customFormat="1" x14ac:dyDescent="0.35"/>
    <row r="44066" s="62" customFormat="1" x14ac:dyDescent="0.35"/>
    <row r="44067" s="62" customFormat="1" x14ac:dyDescent="0.35"/>
    <row r="44068" s="62" customFormat="1" x14ac:dyDescent="0.35"/>
    <row r="44069" s="62" customFormat="1" x14ac:dyDescent="0.35"/>
    <row r="44070" s="62" customFormat="1" x14ac:dyDescent="0.35"/>
    <row r="44071" s="62" customFormat="1" x14ac:dyDescent="0.35"/>
    <row r="44072" s="62" customFormat="1" x14ac:dyDescent="0.35"/>
    <row r="44073" s="62" customFormat="1" x14ac:dyDescent="0.35"/>
    <row r="44074" s="62" customFormat="1" x14ac:dyDescent="0.35"/>
    <row r="44075" s="62" customFormat="1" x14ac:dyDescent="0.35"/>
    <row r="44076" s="62" customFormat="1" x14ac:dyDescent="0.35"/>
    <row r="44077" s="62" customFormat="1" x14ac:dyDescent="0.35"/>
    <row r="44078" s="62" customFormat="1" x14ac:dyDescent="0.35"/>
    <row r="44079" s="62" customFormat="1" x14ac:dyDescent="0.35"/>
    <row r="44080" s="62" customFormat="1" x14ac:dyDescent="0.35"/>
    <row r="44081" s="62" customFormat="1" x14ac:dyDescent="0.35"/>
    <row r="44082" s="62" customFormat="1" x14ac:dyDescent="0.35"/>
    <row r="44083" s="62" customFormat="1" x14ac:dyDescent="0.35"/>
    <row r="44084" s="62" customFormat="1" x14ac:dyDescent="0.35"/>
    <row r="44085" s="62" customFormat="1" x14ac:dyDescent="0.35"/>
    <row r="44086" s="62" customFormat="1" x14ac:dyDescent="0.35"/>
    <row r="44087" s="62" customFormat="1" x14ac:dyDescent="0.35"/>
    <row r="44088" s="62" customFormat="1" x14ac:dyDescent="0.35"/>
    <row r="44089" s="62" customFormat="1" x14ac:dyDescent="0.35"/>
    <row r="44090" s="62" customFormat="1" x14ac:dyDescent="0.35"/>
    <row r="44091" s="62" customFormat="1" x14ac:dyDescent="0.35"/>
    <row r="44092" s="62" customFormat="1" x14ac:dyDescent="0.35"/>
    <row r="44093" s="62" customFormat="1" x14ac:dyDescent="0.35"/>
    <row r="44094" s="62" customFormat="1" x14ac:dyDescent="0.35"/>
    <row r="44095" s="62" customFormat="1" x14ac:dyDescent="0.35"/>
    <row r="44096" s="62" customFormat="1" x14ac:dyDescent="0.35"/>
    <row r="44097" s="62" customFormat="1" x14ac:dyDescent="0.35"/>
    <row r="44098" s="62" customFormat="1" x14ac:dyDescent="0.35"/>
    <row r="44099" s="62" customFormat="1" x14ac:dyDescent="0.35"/>
    <row r="44100" s="62" customFormat="1" x14ac:dyDescent="0.35"/>
    <row r="44101" s="62" customFormat="1" x14ac:dyDescent="0.35"/>
    <row r="44102" s="62" customFormat="1" x14ac:dyDescent="0.35"/>
    <row r="44103" s="62" customFormat="1" x14ac:dyDescent="0.35"/>
    <row r="44104" s="62" customFormat="1" x14ac:dyDescent="0.35"/>
    <row r="44105" s="62" customFormat="1" x14ac:dyDescent="0.35"/>
    <row r="44106" s="62" customFormat="1" x14ac:dyDescent="0.35"/>
    <row r="44107" s="62" customFormat="1" x14ac:dyDescent="0.35"/>
    <row r="44108" s="62" customFormat="1" x14ac:dyDescent="0.35"/>
    <row r="44109" s="62" customFormat="1" x14ac:dyDescent="0.35"/>
    <row r="44110" s="62" customFormat="1" x14ac:dyDescent="0.35"/>
    <row r="44111" s="62" customFormat="1" x14ac:dyDescent="0.35"/>
    <row r="44112" s="62" customFormat="1" x14ac:dyDescent="0.35"/>
    <row r="44113" s="62" customFormat="1" x14ac:dyDescent="0.35"/>
    <row r="44114" s="62" customFormat="1" x14ac:dyDescent="0.35"/>
    <row r="44115" s="62" customFormat="1" x14ac:dyDescent="0.35"/>
    <row r="44116" s="62" customFormat="1" x14ac:dyDescent="0.35"/>
    <row r="44117" s="62" customFormat="1" x14ac:dyDescent="0.35"/>
    <row r="44118" s="62" customFormat="1" x14ac:dyDescent="0.35"/>
    <row r="44119" s="62" customFormat="1" x14ac:dyDescent="0.35"/>
    <row r="44120" s="62" customFormat="1" x14ac:dyDescent="0.35"/>
    <row r="44121" s="62" customFormat="1" x14ac:dyDescent="0.35"/>
    <row r="44122" s="62" customFormat="1" x14ac:dyDescent="0.35"/>
    <row r="44123" s="62" customFormat="1" x14ac:dyDescent="0.35"/>
    <row r="44124" s="62" customFormat="1" x14ac:dyDescent="0.35"/>
    <row r="44125" s="62" customFormat="1" x14ac:dyDescent="0.35"/>
    <row r="44126" s="62" customFormat="1" x14ac:dyDescent="0.35"/>
    <row r="44127" s="62" customFormat="1" x14ac:dyDescent="0.35"/>
    <row r="44128" s="62" customFormat="1" x14ac:dyDescent="0.35"/>
    <row r="44129" s="62" customFormat="1" x14ac:dyDescent="0.35"/>
    <row r="44130" s="62" customFormat="1" x14ac:dyDescent="0.35"/>
    <row r="44131" s="62" customFormat="1" x14ac:dyDescent="0.35"/>
    <row r="44132" s="62" customFormat="1" x14ac:dyDescent="0.35"/>
    <row r="44133" s="62" customFormat="1" x14ac:dyDescent="0.35"/>
    <row r="44134" s="62" customFormat="1" x14ac:dyDescent="0.35"/>
    <row r="44135" s="62" customFormat="1" x14ac:dyDescent="0.35"/>
    <row r="44136" s="62" customFormat="1" x14ac:dyDescent="0.35"/>
    <row r="44137" s="62" customFormat="1" x14ac:dyDescent="0.35"/>
    <row r="44138" s="62" customFormat="1" x14ac:dyDescent="0.35"/>
    <row r="44139" s="62" customFormat="1" x14ac:dyDescent="0.35"/>
    <row r="44140" s="62" customFormat="1" x14ac:dyDescent="0.35"/>
    <row r="44141" s="62" customFormat="1" x14ac:dyDescent="0.35"/>
    <row r="44142" s="62" customFormat="1" x14ac:dyDescent="0.35"/>
    <row r="44143" s="62" customFormat="1" x14ac:dyDescent="0.35"/>
    <row r="44144" s="62" customFormat="1" x14ac:dyDescent="0.35"/>
    <row r="44145" s="62" customFormat="1" x14ac:dyDescent="0.35"/>
    <row r="44146" s="62" customFormat="1" x14ac:dyDescent="0.35"/>
    <row r="44147" s="62" customFormat="1" x14ac:dyDescent="0.35"/>
    <row r="44148" s="62" customFormat="1" x14ac:dyDescent="0.35"/>
    <row r="44149" s="62" customFormat="1" x14ac:dyDescent="0.35"/>
    <row r="44150" s="62" customFormat="1" x14ac:dyDescent="0.35"/>
    <row r="44151" s="62" customFormat="1" x14ac:dyDescent="0.35"/>
    <row r="44152" s="62" customFormat="1" x14ac:dyDescent="0.35"/>
    <row r="44153" s="62" customFormat="1" x14ac:dyDescent="0.35"/>
    <row r="44154" s="62" customFormat="1" x14ac:dyDescent="0.35"/>
    <row r="44155" s="62" customFormat="1" x14ac:dyDescent="0.35"/>
    <row r="44156" s="62" customFormat="1" x14ac:dyDescent="0.35"/>
    <row r="44157" s="62" customFormat="1" x14ac:dyDescent="0.35"/>
    <row r="44158" s="62" customFormat="1" x14ac:dyDescent="0.35"/>
    <row r="44159" s="62" customFormat="1" x14ac:dyDescent="0.35"/>
    <row r="44160" s="62" customFormat="1" x14ac:dyDescent="0.35"/>
    <row r="44161" s="62" customFormat="1" x14ac:dyDescent="0.35"/>
    <row r="44162" s="62" customFormat="1" x14ac:dyDescent="0.35"/>
    <row r="44163" s="62" customFormat="1" x14ac:dyDescent="0.35"/>
    <row r="44164" s="62" customFormat="1" x14ac:dyDescent="0.35"/>
    <row r="44165" s="62" customFormat="1" x14ac:dyDescent="0.35"/>
    <row r="44166" s="62" customFormat="1" x14ac:dyDescent="0.35"/>
    <row r="44167" s="62" customFormat="1" x14ac:dyDescent="0.35"/>
    <row r="44168" s="62" customFormat="1" x14ac:dyDescent="0.35"/>
    <row r="44169" s="62" customFormat="1" x14ac:dyDescent="0.35"/>
    <row r="44170" s="62" customFormat="1" x14ac:dyDescent="0.35"/>
    <row r="44171" s="62" customFormat="1" x14ac:dyDescent="0.35"/>
    <row r="44172" s="62" customFormat="1" x14ac:dyDescent="0.35"/>
    <row r="44173" s="62" customFormat="1" x14ac:dyDescent="0.35"/>
    <row r="44174" s="62" customFormat="1" x14ac:dyDescent="0.35"/>
    <row r="44175" s="62" customFormat="1" x14ac:dyDescent="0.35"/>
    <row r="44176" s="62" customFormat="1" x14ac:dyDescent="0.35"/>
    <row r="44177" s="62" customFormat="1" x14ac:dyDescent="0.35"/>
    <row r="44178" s="62" customFormat="1" x14ac:dyDescent="0.35"/>
    <row r="44179" s="62" customFormat="1" x14ac:dyDescent="0.35"/>
    <row r="44180" s="62" customFormat="1" x14ac:dyDescent="0.35"/>
    <row r="44181" s="62" customFormat="1" x14ac:dyDescent="0.35"/>
    <row r="44182" s="62" customFormat="1" x14ac:dyDescent="0.35"/>
    <row r="44183" s="62" customFormat="1" x14ac:dyDescent="0.35"/>
    <row r="44184" s="62" customFormat="1" x14ac:dyDescent="0.35"/>
    <row r="44185" s="62" customFormat="1" x14ac:dyDescent="0.35"/>
    <row r="44186" s="62" customFormat="1" x14ac:dyDescent="0.35"/>
    <row r="44187" s="62" customFormat="1" x14ac:dyDescent="0.35"/>
    <row r="44188" s="62" customFormat="1" x14ac:dyDescent="0.35"/>
    <row r="44189" s="62" customFormat="1" x14ac:dyDescent="0.35"/>
    <row r="44190" s="62" customFormat="1" x14ac:dyDescent="0.35"/>
    <row r="44191" s="62" customFormat="1" x14ac:dyDescent="0.35"/>
    <row r="44192" s="62" customFormat="1" x14ac:dyDescent="0.35"/>
    <row r="44193" s="62" customFormat="1" x14ac:dyDescent="0.35"/>
    <row r="44194" s="62" customFormat="1" x14ac:dyDescent="0.35"/>
    <row r="44195" s="62" customFormat="1" x14ac:dyDescent="0.35"/>
    <row r="44196" s="62" customFormat="1" x14ac:dyDescent="0.35"/>
    <row r="44197" s="62" customFormat="1" x14ac:dyDescent="0.35"/>
    <row r="44198" s="62" customFormat="1" x14ac:dyDescent="0.35"/>
    <row r="44199" s="62" customFormat="1" x14ac:dyDescent="0.35"/>
    <row r="44200" s="62" customFormat="1" x14ac:dyDescent="0.35"/>
    <row r="44201" s="62" customFormat="1" x14ac:dyDescent="0.35"/>
    <row r="44202" s="62" customFormat="1" x14ac:dyDescent="0.35"/>
    <row r="44203" s="62" customFormat="1" x14ac:dyDescent="0.35"/>
    <row r="44204" s="62" customFormat="1" x14ac:dyDescent="0.35"/>
    <row r="44205" s="62" customFormat="1" x14ac:dyDescent="0.35"/>
    <row r="44206" s="62" customFormat="1" x14ac:dyDescent="0.35"/>
    <row r="44207" s="62" customFormat="1" x14ac:dyDescent="0.35"/>
    <row r="44208" s="62" customFormat="1" x14ac:dyDescent="0.35"/>
    <row r="44209" s="62" customFormat="1" x14ac:dyDescent="0.35"/>
    <row r="44210" s="62" customFormat="1" x14ac:dyDescent="0.35"/>
    <row r="44211" s="62" customFormat="1" x14ac:dyDescent="0.35"/>
    <row r="44212" s="62" customFormat="1" x14ac:dyDescent="0.35"/>
    <row r="44213" s="62" customFormat="1" x14ac:dyDescent="0.35"/>
    <row r="44214" s="62" customFormat="1" x14ac:dyDescent="0.35"/>
    <row r="44215" s="62" customFormat="1" x14ac:dyDescent="0.35"/>
    <row r="44216" s="62" customFormat="1" x14ac:dyDescent="0.35"/>
    <row r="44217" s="62" customFormat="1" x14ac:dyDescent="0.35"/>
    <row r="44218" s="62" customFormat="1" x14ac:dyDescent="0.35"/>
    <row r="44219" s="62" customFormat="1" x14ac:dyDescent="0.35"/>
    <row r="44220" s="62" customFormat="1" x14ac:dyDescent="0.35"/>
    <row r="44221" s="62" customFormat="1" x14ac:dyDescent="0.35"/>
    <row r="44222" s="62" customFormat="1" x14ac:dyDescent="0.35"/>
    <row r="44223" s="62" customFormat="1" x14ac:dyDescent="0.35"/>
    <row r="44224" s="62" customFormat="1" x14ac:dyDescent="0.35"/>
    <row r="44225" s="62" customFormat="1" x14ac:dyDescent="0.35"/>
    <row r="44226" s="62" customFormat="1" x14ac:dyDescent="0.35"/>
    <row r="44227" s="62" customFormat="1" x14ac:dyDescent="0.35"/>
    <row r="44228" s="62" customFormat="1" x14ac:dyDescent="0.35"/>
    <row r="44229" s="62" customFormat="1" x14ac:dyDescent="0.35"/>
    <row r="44230" s="62" customFormat="1" x14ac:dyDescent="0.35"/>
    <row r="44231" s="62" customFormat="1" x14ac:dyDescent="0.35"/>
    <row r="44232" s="62" customFormat="1" x14ac:dyDescent="0.35"/>
    <row r="44233" s="62" customFormat="1" x14ac:dyDescent="0.35"/>
    <row r="44234" s="62" customFormat="1" x14ac:dyDescent="0.35"/>
    <row r="44235" s="62" customFormat="1" x14ac:dyDescent="0.35"/>
    <row r="44236" s="62" customFormat="1" x14ac:dyDescent="0.35"/>
    <row r="44237" s="62" customFormat="1" x14ac:dyDescent="0.35"/>
    <row r="44238" s="62" customFormat="1" x14ac:dyDescent="0.35"/>
    <row r="44239" s="62" customFormat="1" x14ac:dyDescent="0.35"/>
    <row r="44240" s="62" customFormat="1" x14ac:dyDescent="0.35"/>
    <row r="44241" s="62" customFormat="1" x14ac:dyDescent="0.35"/>
    <row r="44242" s="62" customFormat="1" x14ac:dyDescent="0.35"/>
    <row r="44243" s="62" customFormat="1" x14ac:dyDescent="0.35"/>
    <row r="44244" s="62" customFormat="1" x14ac:dyDescent="0.35"/>
    <row r="44245" s="62" customFormat="1" x14ac:dyDescent="0.35"/>
    <row r="44246" s="62" customFormat="1" x14ac:dyDescent="0.35"/>
    <row r="44247" s="62" customFormat="1" x14ac:dyDescent="0.35"/>
    <row r="44248" s="62" customFormat="1" x14ac:dyDescent="0.35"/>
    <row r="44249" s="62" customFormat="1" x14ac:dyDescent="0.35"/>
    <row r="44250" s="62" customFormat="1" x14ac:dyDescent="0.35"/>
    <row r="44251" s="62" customFormat="1" x14ac:dyDescent="0.35"/>
    <row r="44252" s="62" customFormat="1" x14ac:dyDescent="0.35"/>
    <row r="44253" s="62" customFormat="1" x14ac:dyDescent="0.35"/>
    <row r="44254" s="62" customFormat="1" x14ac:dyDescent="0.35"/>
    <row r="44255" s="62" customFormat="1" x14ac:dyDescent="0.35"/>
    <row r="44256" s="62" customFormat="1" x14ac:dyDescent="0.35"/>
    <row r="44257" s="62" customFormat="1" x14ac:dyDescent="0.35"/>
    <row r="44258" s="62" customFormat="1" x14ac:dyDescent="0.35"/>
    <row r="44259" s="62" customFormat="1" x14ac:dyDescent="0.35"/>
    <row r="44260" s="62" customFormat="1" x14ac:dyDescent="0.35"/>
    <row r="44261" s="62" customFormat="1" x14ac:dyDescent="0.35"/>
    <row r="44262" s="62" customFormat="1" x14ac:dyDescent="0.35"/>
    <row r="44263" s="62" customFormat="1" x14ac:dyDescent="0.35"/>
    <row r="44264" s="62" customFormat="1" x14ac:dyDescent="0.35"/>
    <row r="44265" s="62" customFormat="1" x14ac:dyDescent="0.35"/>
    <row r="44266" s="62" customFormat="1" x14ac:dyDescent="0.35"/>
    <row r="44267" s="62" customFormat="1" x14ac:dyDescent="0.35"/>
    <row r="44268" s="62" customFormat="1" x14ac:dyDescent="0.35"/>
    <row r="44269" s="62" customFormat="1" x14ac:dyDescent="0.35"/>
    <row r="44270" s="62" customFormat="1" x14ac:dyDescent="0.35"/>
    <row r="44271" s="62" customFormat="1" x14ac:dyDescent="0.35"/>
    <row r="44272" s="62" customFormat="1" x14ac:dyDescent="0.35"/>
    <row r="44273" s="62" customFormat="1" x14ac:dyDescent="0.35"/>
    <row r="44274" s="62" customFormat="1" x14ac:dyDescent="0.35"/>
    <row r="44275" s="62" customFormat="1" x14ac:dyDescent="0.35"/>
    <row r="44276" s="62" customFormat="1" x14ac:dyDescent="0.35"/>
    <row r="44277" s="62" customFormat="1" x14ac:dyDescent="0.35"/>
    <row r="44278" s="62" customFormat="1" x14ac:dyDescent="0.35"/>
    <row r="44279" s="62" customFormat="1" x14ac:dyDescent="0.35"/>
    <row r="44280" s="62" customFormat="1" x14ac:dyDescent="0.35"/>
    <row r="44281" s="62" customFormat="1" x14ac:dyDescent="0.35"/>
    <row r="44282" s="62" customFormat="1" x14ac:dyDescent="0.35"/>
    <row r="44283" s="62" customFormat="1" x14ac:dyDescent="0.35"/>
    <row r="44284" s="62" customFormat="1" x14ac:dyDescent="0.35"/>
    <row r="44285" s="62" customFormat="1" x14ac:dyDescent="0.35"/>
    <row r="44286" s="62" customFormat="1" x14ac:dyDescent="0.35"/>
    <row r="44287" s="62" customFormat="1" x14ac:dyDescent="0.35"/>
    <row r="44288" s="62" customFormat="1" x14ac:dyDescent="0.35"/>
    <row r="44289" s="62" customFormat="1" x14ac:dyDescent="0.35"/>
    <row r="44290" s="62" customFormat="1" x14ac:dyDescent="0.35"/>
    <row r="44291" s="62" customFormat="1" x14ac:dyDescent="0.35"/>
    <row r="44292" s="62" customFormat="1" x14ac:dyDescent="0.35"/>
    <row r="44293" s="62" customFormat="1" x14ac:dyDescent="0.35"/>
    <row r="44294" s="62" customFormat="1" x14ac:dyDescent="0.35"/>
    <row r="44295" s="62" customFormat="1" x14ac:dyDescent="0.35"/>
    <row r="44296" s="62" customFormat="1" x14ac:dyDescent="0.35"/>
    <row r="44297" s="62" customFormat="1" x14ac:dyDescent="0.35"/>
    <row r="44298" s="62" customFormat="1" x14ac:dyDescent="0.35"/>
    <row r="44299" s="62" customFormat="1" x14ac:dyDescent="0.35"/>
    <row r="44300" s="62" customFormat="1" x14ac:dyDescent="0.35"/>
    <row r="44301" s="62" customFormat="1" x14ac:dyDescent="0.35"/>
    <row r="44302" s="62" customFormat="1" x14ac:dyDescent="0.35"/>
    <row r="44303" s="62" customFormat="1" x14ac:dyDescent="0.35"/>
    <row r="44304" s="62" customFormat="1" x14ac:dyDescent="0.35"/>
    <row r="44305" s="62" customFormat="1" x14ac:dyDescent="0.35"/>
    <row r="44306" s="62" customFormat="1" x14ac:dyDescent="0.35"/>
    <row r="44307" s="62" customFormat="1" x14ac:dyDescent="0.35"/>
    <row r="44308" s="62" customFormat="1" x14ac:dyDescent="0.35"/>
    <row r="44309" s="62" customFormat="1" x14ac:dyDescent="0.35"/>
    <row r="44310" s="62" customFormat="1" x14ac:dyDescent="0.35"/>
    <row r="44311" s="62" customFormat="1" x14ac:dyDescent="0.35"/>
    <row r="44312" s="62" customFormat="1" x14ac:dyDescent="0.35"/>
    <row r="44313" s="62" customFormat="1" x14ac:dyDescent="0.35"/>
    <row r="44314" s="62" customFormat="1" x14ac:dyDescent="0.35"/>
    <row r="44315" s="62" customFormat="1" x14ac:dyDescent="0.35"/>
    <row r="44316" s="62" customFormat="1" x14ac:dyDescent="0.35"/>
    <row r="44317" s="62" customFormat="1" x14ac:dyDescent="0.35"/>
    <row r="44318" s="62" customFormat="1" x14ac:dyDescent="0.35"/>
    <row r="44319" s="62" customFormat="1" x14ac:dyDescent="0.35"/>
    <row r="44320" s="62" customFormat="1" x14ac:dyDescent="0.35"/>
    <row r="44321" s="62" customFormat="1" x14ac:dyDescent="0.35"/>
    <row r="44322" s="62" customFormat="1" x14ac:dyDescent="0.35"/>
    <row r="44323" s="62" customFormat="1" x14ac:dyDescent="0.35"/>
    <row r="44324" s="62" customFormat="1" x14ac:dyDescent="0.35"/>
    <row r="44325" s="62" customFormat="1" x14ac:dyDescent="0.35"/>
    <row r="44326" s="62" customFormat="1" x14ac:dyDescent="0.35"/>
    <row r="44327" s="62" customFormat="1" x14ac:dyDescent="0.35"/>
    <row r="44328" s="62" customFormat="1" x14ac:dyDescent="0.35"/>
    <row r="44329" s="62" customFormat="1" x14ac:dyDescent="0.35"/>
    <row r="44330" s="62" customFormat="1" x14ac:dyDescent="0.35"/>
    <row r="44331" s="62" customFormat="1" x14ac:dyDescent="0.35"/>
    <row r="44332" s="62" customFormat="1" x14ac:dyDescent="0.35"/>
    <row r="44333" s="62" customFormat="1" x14ac:dyDescent="0.35"/>
    <row r="44334" s="62" customFormat="1" x14ac:dyDescent="0.35"/>
    <row r="44335" s="62" customFormat="1" x14ac:dyDescent="0.35"/>
    <row r="44336" s="62" customFormat="1" x14ac:dyDescent="0.35"/>
    <row r="44337" s="62" customFormat="1" x14ac:dyDescent="0.35"/>
    <row r="44338" s="62" customFormat="1" x14ac:dyDescent="0.35"/>
    <row r="44339" s="62" customFormat="1" x14ac:dyDescent="0.35"/>
    <row r="44340" s="62" customFormat="1" x14ac:dyDescent="0.35"/>
    <row r="44341" s="62" customFormat="1" x14ac:dyDescent="0.35"/>
    <row r="44342" s="62" customFormat="1" x14ac:dyDescent="0.35"/>
    <row r="44343" s="62" customFormat="1" x14ac:dyDescent="0.35"/>
    <row r="44344" s="62" customFormat="1" x14ac:dyDescent="0.35"/>
    <row r="44345" s="62" customFormat="1" x14ac:dyDescent="0.35"/>
    <row r="44346" s="62" customFormat="1" x14ac:dyDescent="0.35"/>
    <row r="44347" s="62" customFormat="1" x14ac:dyDescent="0.35"/>
    <row r="44348" s="62" customFormat="1" x14ac:dyDescent="0.35"/>
    <row r="44349" s="62" customFormat="1" x14ac:dyDescent="0.35"/>
    <row r="44350" s="62" customFormat="1" x14ac:dyDescent="0.35"/>
    <row r="44351" s="62" customFormat="1" x14ac:dyDescent="0.35"/>
    <row r="44352" s="62" customFormat="1" x14ac:dyDescent="0.35"/>
    <row r="44353" s="62" customFormat="1" x14ac:dyDescent="0.35"/>
    <row r="44354" s="62" customFormat="1" x14ac:dyDescent="0.35"/>
    <row r="44355" s="62" customFormat="1" x14ac:dyDescent="0.35"/>
    <row r="44356" s="62" customFormat="1" x14ac:dyDescent="0.35"/>
    <row r="44357" s="62" customFormat="1" x14ac:dyDescent="0.35"/>
    <row r="44358" s="62" customFormat="1" x14ac:dyDescent="0.35"/>
    <row r="44359" s="62" customFormat="1" x14ac:dyDescent="0.35"/>
    <row r="44360" s="62" customFormat="1" x14ac:dyDescent="0.35"/>
    <row r="44361" s="62" customFormat="1" x14ac:dyDescent="0.35"/>
    <row r="44362" s="62" customFormat="1" x14ac:dyDescent="0.35"/>
    <row r="44363" s="62" customFormat="1" x14ac:dyDescent="0.35"/>
    <row r="44364" s="62" customFormat="1" x14ac:dyDescent="0.35"/>
    <row r="44365" s="62" customFormat="1" x14ac:dyDescent="0.35"/>
    <row r="44366" s="62" customFormat="1" x14ac:dyDescent="0.35"/>
    <row r="44367" s="62" customFormat="1" x14ac:dyDescent="0.35"/>
    <row r="44368" s="62" customFormat="1" x14ac:dyDescent="0.35"/>
    <row r="44369" s="62" customFormat="1" x14ac:dyDescent="0.35"/>
    <row r="44370" s="62" customFormat="1" x14ac:dyDescent="0.35"/>
    <row r="44371" s="62" customFormat="1" x14ac:dyDescent="0.35"/>
    <row r="44372" s="62" customFormat="1" x14ac:dyDescent="0.35"/>
    <row r="44373" s="62" customFormat="1" x14ac:dyDescent="0.35"/>
    <row r="44374" s="62" customFormat="1" x14ac:dyDescent="0.35"/>
    <row r="44375" s="62" customFormat="1" x14ac:dyDescent="0.35"/>
    <row r="44376" s="62" customFormat="1" x14ac:dyDescent="0.35"/>
    <row r="44377" s="62" customFormat="1" x14ac:dyDescent="0.35"/>
    <row r="44378" s="62" customFormat="1" x14ac:dyDescent="0.35"/>
    <row r="44379" s="62" customFormat="1" x14ac:dyDescent="0.35"/>
    <row r="44380" s="62" customFormat="1" x14ac:dyDescent="0.35"/>
    <row r="44381" s="62" customFormat="1" x14ac:dyDescent="0.35"/>
    <row r="44382" s="62" customFormat="1" x14ac:dyDescent="0.35"/>
    <row r="44383" s="62" customFormat="1" x14ac:dyDescent="0.35"/>
    <row r="44384" s="62" customFormat="1" x14ac:dyDescent="0.35"/>
    <row r="44385" s="62" customFormat="1" x14ac:dyDescent="0.35"/>
    <row r="44386" s="62" customFormat="1" x14ac:dyDescent="0.35"/>
    <row r="44387" s="62" customFormat="1" x14ac:dyDescent="0.35"/>
    <row r="44388" s="62" customFormat="1" x14ac:dyDescent="0.35"/>
    <row r="44389" s="62" customFormat="1" x14ac:dyDescent="0.35"/>
    <row r="44390" s="62" customFormat="1" x14ac:dyDescent="0.35"/>
    <row r="44391" s="62" customFormat="1" x14ac:dyDescent="0.35"/>
    <row r="44392" s="62" customFormat="1" x14ac:dyDescent="0.35"/>
    <row r="44393" s="62" customFormat="1" x14ac:dyDescent="0.35"/>
    <row r="44394" s="62" customFormat="1" x14ac:dyDescent="0.35"/>
    <row r="44395" s="62" customFormat="1" x14ac:dyDescent="0.35"/>
    <row r="44396" s="62" customFormat="1" x14ac:dyDescent="0.35"/>
    <row r="44397" s="62" customFormat="1" x14ac:dyDescent="0.35"/>
    <row r="44398" s="62" customFormat="1" x14ac:dyDescent="0.35"/>
    <row r="44399" s="62" customFormat="1" x14ac:dyDescent="0.35"/>
    <row r="44400" s="62" customFormat="1" x14ac:dyDescent="0.35"/>
    <row r="44401" s="62" customFormat="1" x14ac:dyDescent="0.35"/>
    <row r="44402" s="62" customFormat="1" x14ac:dyDescent="0.35"/>
    <row r="44403" s="62" customFormat="1" x14ac:dyDescent="0.35"/>
    <row r="44404" s="62" customFormat="1" x14ac:dyDescent="0.35"/>
    <row r="44405" s="62" customFormat="1" x14ac:dyDescent="0.35"/>
    <row r="44406" s="62" customFormat="1" x14ac:dyDescent="0.35"/>
    <row r="44407" s="62" customFormat="1" x14ac:dyDescent="0.35"/>
    <row r="44408" s="62" customFormat="1" x14ac:dyDescent="0.35"/>
    <row r="44409" s="62" customFormat="1" x14ac:dyDescent="0.35"/>
    <row r="44410" s="62" customFormat="1" x14ac:dyDescent="0.35"/>
    <row r="44411" s="62" customFormat="1" x14ac:dyDescent="0.35"/>
    <row r="44412" s="62" customFormat="1" x14ac:dyDescent="0.35"/>
    <row r="44413" s="62" customFormat="1" x14ac:dyDescent="0.35"/>
    <row r="44414" s="62" customFormat="1" x14ac:dyDescent="0.35"/>
    <row r="44415" s="62" customFormat="1" x14ac:dyDescent="0.35"/>
    <row r="44416" s="62" customFormat="1" x14ac:dyDescent="0.35"/>
    <row r="44417" s="62" customFormat="1" x14ac:dyDescent="0.35"/>
    <row r="44418" s="62" customFormat="1" x14ac:dyDescent="0.35"/>
    <row r="44419" s="62" customFormat="1" x14ac:dyDescent="0.35"/>
    <row r="44420" s="62" customFormat="1" x14ac:dyDescent="0.35"/>
    <row r="44421" s="62" customFormat="1" x14ac:dyDescent="0.35"/>
    <row r="44422" s="62" customFormat="1" x14ac:dyDescent="0.35"/>
    <row r="44423" s="62" customFormat="1" x14ac:dyDescent="0.35"/>
    <row r="44424" s="62" customFormat="1" x14ac:dyDescent="0.35"/>
    <row r="44425" s="62" customFormat="1" x14ac:dyDescent="0.35"/>
    <row r="44426" s="62" customFormat="1" x14ac:dyDescent="0.35"/>
    <row r="44427" s="62" customFormat="1" x14ac:dyDescent="0.35"/>
    <row r="44428" s="62" customFormat="1" x14ac:dyDescent="0.35"/>
    <row r="44429" s="62" customFormat="1" x14ac:dyDescent="0.35"/>
    <row r="44430" s="62" customFormat="1" x14ac:dyDescent="0.35"/>
    <row r="44431" s="62" customFormat="1" x14ac:dyDescent="0.35"/>
    <row r="44432" s="62" customFormat="1" x14ac:dyDescent="0.35"/>
    <row r="44433" s="62" customFormat="1" x14ac:dyDescent="0.35"/>
    <row r="44434" s="62" customFormat="1" x14ac:dyDescent="0.35"/>
    <row r="44435" s="62" customFormat="1" x14ac:dyDescent="0.35"/>
    <row r="44436" s="62" customFormat="1" x14ac:dyDescent="0.35"/>
    <row r="44437" s="62" customFormat="1" x14ac:dyDescent="0.35"/>
    <row r="44438" s="62" customFormat="1" x14ac:dyDescent="0.35"/>
    <row r="44439" s="62" customFormat="1" x14ac:dyDescent="0.35"/>
    <row r="44440" s="62" customFormat="1" x14ac:dyDescent="0.35"/>
    <row r="44441" s="62" customFormat="1" x14ac:dyDescent="0.35"/>
    <row r="44442" s="62" customFormat="1" x14ac:dyDescent="0.35"/>
    <row r="44443" s="62" customFormat="1" x14ac:dyDescent="0.35"/>
    <row r="44444" s="62" customFormat="1" x14ac:dyDescent="0.35"/>
    <row r="44445" s="62" customFormat="1" x14ac:dyDescent="0.35"/>
    <row r="44446" s="62" customFormat="1" x14ac:dyDescent="0.35"/>
    <row r="44447" s="62" customFormat="1" x14ac:dyDescent="0.35"/>
    <row r="44448" s="62" customFormat="1" x14ac:dyDescent="0.35"/>
    <row r="44449" s="62" customFormat="1" x14ac:dyDescent="0.35"/>
    <row r="44450" s="62" customFormat="1" x14ac:dyDescent="0.35"/>
    <row r="44451" s="62" customFormat="1" x14ac:dyDescent="0.35"/>
    <row r="44452" s="62" customFormat="1" x14ac:dyDescent="0.35"/>
    <row r="44453" s="62" customFormat="1" x14ac:dyDescent="0.35"/>
    <row r="44454" s="62" customFormat="1" x14ac:dyDescent="0.35"/>
    <row r="44455" s="62" customFormat="1" x14ac:dyDescent="0.35"/>
    <row r="44456" s="62" customFormat="1" x14ac:dyDescent="0.35"/>
    <row r="44457" s="62" customFormat="1" x14ac:dyDescent="0.35"/>
    <row r="44458" s="62" customFormat="1" x14ac:dyDescent="0.35"/>
    <row r="44459" s="62" customFormat="1" x14ac:dyDescent="0.35"/>
    <row r="44460" s="62" customFormat="1" x14ac:dyDescent="0.35"/>
    <row r="44461" s="62" customFormat="1" x14ac:dyDescent="0.35"/>
    <row r="44462" s="62" customFormat="1" x14ac:dyDescent="0.35"/>
    <row r="44463" s="62" customFormat="1" x14ac:dyDescent="0.35"/>
    <row r="44464" s="62" customFormat="1" x14ac:dyDescent="0.35"/>
    <row r="44465" s="62" customFormat="1" x14ac:dyDescent="0.35"/>
    <row r="44466" s="62" customFormat="1" x14ac:dyDescent="0.35"/>
    <row r="44467" s="62" customFormat="1" x14ac:dyDescent="0.35"/>
    <row r="44468" s="62" customFormat="1" x14ac:dyDescent="0.35"/>
    <row r="44469" s="62" customFormat="1" x14ac:dyDescent="0.35"/>
    <row r="44470" s="62" customFormat="1" x14ac:dyDescent="0.35"/>
    <row r="44471" s="62" customFormat="1" x14ac:dyDescent="0.35"/>
    <row r="44472" s="62" customFormat="1" x14ac:dyDescent="0.35"/>
    <row r="44473" s="62" customFormat="1" x14ac:dyDescent="0.35"/>
    <row r="44474" s="62" customFormat="1" x14ac:dyDescent="0.35"/>
    <row r="44475" s="62" customFormat="1" x14ac:dyDescent="0.35"/>
    <row r="44476" s="62" customFormat="1" x14ac:dyDescent="0.35"/>
    <row r="44477" s="62" customFormat="1" x14ac:dyDescent="0.35"/>
    <row r="44478" s="62" customFormat="1" x14ac:dyDescent="0.35"/>
    <row r="44479" s="62" customFormat="1" x14ac:dyDescent="0.35"/>
    <row r="44480" s="62" customFormat="1" x14ac:dyDescent="0.35"/>
    <row r="44481" s="62" customFormat="1" x14ac:dyDescent="0.35"/>
    <row r="44482" s="62" customFormat="1" x14ac:dyDescent="0.35"/>
    <row r="44483" s="62" customFormat="1" x14ac:dyDescent="0.35"/>
    <row r="44484" s="62" customFormat="1" x14ac:dyDescent="0.35"/>
    <row r="44485" s="62" customFormat="1" x14ac:dyDescent="0.35"/>
    <row r="44486" s="62" customFormat="1" x14ac:dyDescent="0.35"/>
    <row r="44487" s="62" customFormat="1" x14ac:dyDescent="0.35"/>
    <row r="44488" s="62" customFormat="1" x14ac:dyDescent="0.35"/>
    <row r="44489" s="62" customFormat="1" x14ac:dyDescent="0.35"/>
    <row r="44490" s="62" customFormat="1" x14ac:dyDescent="0.35"/>
    <row r="44491" s="62" customFormat="1" x14ac:dyDescent="0.35"/>
    <row r="44492" s="62" customFormat="1" x14ac:dyDescent="0.35"/>
    <row r="44493" s="62" customFormat="1" x14ac:dyDescent="0.35"/>
    <row r="44494" s="62" customFormat="1" x14ac:dyDescent="0.35"/>
    <row r="44495" s="62" customFormat="1" x14ac:dyDescent="0.35"/>
    <row r="44496" s="62" customFormat="1" x14ac:dyDescent="0.35"/>
    <row r="44497" s="62" customFormat="1" x14ac:dyDescent="0.35"/>
    <row r="44498" s="62" customFormat="1" x14ac:dyDescent="0.35"/>
    <row r="44499" s="62" customFormat="1" x14ac:dyDescent="0.35"/>
    <row r="44500" s="62" customFormat="1" x14ac:dyDescent="0.35"/>
    <row r="44501" s="62" customFormat="1" x14ac:dyDescent="0.35"/>
    <row r="44502" s="62" customFormat="1" x14ac:dyDescent="0.35"/>
    <row r="44503" s="62" customFormat="1" x14ac:dyDescent="0.35"/>
    <row r="44504" s="62" customFormat="1" x14ac:dyDescent="0.35"/>
    <row r="44505" s="62" customFormat="1" x14ac:dyDescent="0.35"/>
    <row r="44506" s="62" customFormat="1" x14ac:dyDescent="0.35"/>
    <row r="44507" s="62" customFormat="1" x14ac:dyDescent="0.35"/>
    <row r="44508" s="62" customFormat="1" x14ac:dyDescent="0.35"/>
    <row r="44509" s="62" customFormat="1" x14ac:dyDescent="0.35"/>
    <row r="44510" s="62" customFormat="1" x14ac:dyDescent="0.35"/>
    <row r="44511" s="62" customFormat="1" x14ac:dyDescent="0.35"/>
    <row r="44512" s="62" customFormat="1" x14ac:dyDescent="0.35"/>
    <row r="44513" s="62" customFormat="1" x14ac:dyDescent="0.35"/>
    <row r="44514" s="62" customFormat="1" x14ac:dyDescent="0.35"/>
    <row r="44515" s="62" customFormat="1" x14ac:dyDescent="0.35"/>
    <row r="44516" s="62" customFormat="1" x14ac:dyDescent="0.35"/>
    <row r="44517" s="62" customFormat="1" x14ac:dyDescent="0.35"/>
    <row r="44518" s="62" customFormat="1" x14ac:dyDescent="0.35"/>
    <row r="44519" s="62" customFormat="1" x14ac:dyDescent="0.35"/>
    <row r="44520" s="62" customFormat="1" x14ac:dyDescent="0.35"/>
    <row r="44521" s="62" customFormat="1" x14ac:dyDescent="0.35"/>
    <row r="44522" s="62" customFormat="1" x14ac:dyDescent="0.35"/>
    <row r="44523" s="62" customFormat="1" x14ac:dyDescent="0.35"/>
    <row r="44524" s="62" customFormat="1" x14ac:dyDescent="0.35"/>
    <row r="44525" s="62" customFormat="1" x14ac:dyDescent="0.35"/>
    <row r="44526" s="62" customFormat="1" x14ac:dyDescent="0.35"/>
    <row r="44527" s="62" customFormat="1" x14ac:dyDescent="0.35"/>
    <row r="44528" s="62" customFormat="1" x14ac:dyDescent="0.35"/>
    <row r="44529" s="62" customFormat="1" x14ac:dyDescent="0.35"/>
    <row r="44530" s="62" customFormat="1" x14ac:dyDescent="0.35"/>
    <row r="44531" s="62" customFormat="1" x14ac:dyDescent="0.35"/>
    <row r="44532" s="62" customFormat="1" x14ac:dyDescent="0.35"/>
    <row r="44533" s="62" customFormat="1" x14ac:dyDescent="0.35"/>
    <row r="44534" s="62" customFormat="1" x14ac:dyDescent="0.35"/>
    <row r="44535" s="62" customFormat="1" x14ac:dyDescent="0.35"/>
    <row r="44536" s="62" customFormat="1" x14ac:dyDescent="0.35"/>
    <row r="44537" s="62" customFormat="1" x14ac:dyDescent="0.35"/>
    <row r="44538" s="62" customFormat="1" x14ac:dyDescent="0.35"/>
    <row r="44539" s="62" customFormat="1" x14ac:dyDescent="0.35"/>
    <row r="44540" s="62" customFormat="1" x14ac:dyDescent="0.35"/>
    <row r="44541" s="62" customFormat="1" x14ac:dyDescent="0.35"/>
    <row r="44542" s="62" customFormat="1" x14ac:dyDescent="0.35"/>
    <row r="44543" s="62" customFormat="1" x14ac:dyDescent="0.35"/>
    <row r="44544" s="62" customFormat="1" x14ac:dyDescent="0.35"/>
    <row r="44545" s="62" customFormat="1" x14ac:dyDescent="0.35"/>
    <row r="44546" s="62" customFormat="1" x14ac:dyDescent="0.35"/>
    <row r="44547" s="62" customFormat="1" x14ac:dyDescent="0.35"/>
    <row r="44548" s="62" customFormat="1" x14ac:dyDescent="0.35"/>
    <row r="44549" s="62" customFormat="1" x14ac:dyDescent="0.35"/>
    <row r="44550" s="62" customFormat="1" x14ac:dyDescent="0.35"/>
    <row r="44551" s="62" customFormat="1" x14ac:dyDescent="0.35"/>
    <row r="44552" s="62" customFormat="1" x14ac:dyDescent="0.35"/>
    <row r="44553" s="62" customFormat="1" x14ac:dyDescent="0.35"/>
    <row r="44554" s="62" customFormat="1" x14ac:dyDescent="0.35"/>
    <row r="44555" s="62" customFormat="1" x14ac:dyDescent="0.35"/>
    <row r="44556" s="62" customFormat="1" x14ac:dyDescent="0.35"/>
    <row r="44557" s="62" customFormat="1" x14ac:dyDescent="0.35"/>
    <row r="44558" s="62" customFormat="1" x14ac:dyDescent="0.35"/>
    <row r="44559" s="62" customFormat="1" x14ac:dyDescent="0.35"/>
    <row r="44560" s="62" customFormat="1" x14ac:dyDescent="0.35"/>
    <row r="44561" s="62" customFormat="1" x14ac:dyDescent="0.35"/>
    <row r="44562" s="62" customFormat="1" x14ac:dyDescent="0.35"/>
    <row r="44563" s="62" customFormat="1" x14ac:dyDescent="0.35"/>
    <row r="44564" s="62" customFormat="1" x14ac:dyDescent="0.35"/>
    <row r="44565" s="62" customFormat="1" x14ac:dyDescent="0.35"/>
    <row r="44566" s="62" customFormat="1" x14ac:dyDescent="0.35"/>
    <row r="44567" s="62" customFormat="1" x14ac:dyDescent="0.35"/>
    <row r="44568" s="62" customFormat="1" x14ac:dyDescent="0.35"/>
    <row r="44569" s="62" customFormat="1" x14ac:dyDescent="0.35"/>
    <row r="44570" s="62" customFormat="1" x14ac:dyDescent="0.35"/>
    <row r="44571" s="62" customFormat="1" x14ac:dyDescent="0.35"/>
    <row r="44572" s="62" customFormat="1" x14ac:dyDescent="0.35"/>
    <row r="44573" s="62" customFormat="1" x14ac:dyDescent="0.35"/>
    <row r="44574" s="62" customFormat="1" x14ac:dyDescent="0.35"/>
    <row r="44575" s="62" customFormat="1" x14ac:dyDescent="0.35"/>
    <row r="44576" s="62" customFormat="1" x14ac:dyDescent="0.35"/>
    <row r="44577" s="62" customFormat="1" x14ac:dyDescent="0.35"/>
    <row r="44578" s="62" customFormat="1" x14ac:dyDescent="0.35"/>
    <row r="44579" s="62" customFormat="1" x14ac:dyDescent="0.35"/>
    <row r="44580" s="62" customFormat="1" x14ac:dyDescent="0.35"/>
    <row r="44581" s="62" customFormat="1" x14ac:dyDescent="0.35"/>
    <row r="44582" s="62" customFormat="1" x14ac:dyDescent="0.35"/>
    <row r="44583" s="62" customFormat="1" x14ac:dyDescent="0.35"/>
    <row r="44584" s="62" customFormat="1" x14ac:dyDescent="0.35"/>
    <row r="44585" s="62" customFormat="1" x14ac:dyDescent="0.35"/>
    <row r="44586" s="62" customFormat="1" x14ac:dyDescent="0.35"/>
    <row r="44587" s="62" customFormat="1" x14ac:dyDescent="0.35"/>
    <row r="44588" s="62" customFormat="1" x14ac:dyDescent="0.35"/>
    <row r="44589" s="62" customFormat="1" x14ac:dyDescent="0.35"/>
    <row r="44590" s="62" customFormat="1" x14ac:dyDescent="0.35"/>
    <row r="44591" s="62" customFormat="1" x14ac:dyDescent="0.35"/>
    <row r="44592" s="62" customFormat="1" x14ac:dyDescent="0.35"/>
    <row r="44593" s="62" customFormat="1" x14ac:dyDescent="0.35"/>
    <row r="44594" s="62" customFormat="1" x14ac:dyDescent="0.35"/>
    <row r="44595" s="62" customFormat="1" x14ac:dyDescent="0.35"/>
    <row r="44596" s="62" customFormat="1" x14ac:dyDescent="0.35"/>
    <row r="44597" s="62" customFormat="1" x14ac:dyDescent="0.35"/>
    <row r="44598" s="62" customFormat="1" x14ac:dyDescent="0.35"/>
    <row r="44599" s="62" customFormat="1" x14ac:dyDescent="0.35"/>
    <row r="44600" s="62" customFormat="1" x14ac:dyDescent="0.35"/>
    <row r="44601" s="62" customFormat="1" x14ac:dyDescent="0.35"/>
    <row r="44602" s="62" customFormat="1" x14ac:dyDescent="0.35"/>
    <row r="44603" s="62" customFormat="1" x14ac:dyDescent="0.35"/>
    <row r="44604" s="62" customFormat="1" x14ac:dyDescent="0.35"/>
    <row r="44605" s="62" customFormat="1" x14ac:dyDescent="0.35"/>
    <row r="44606" s="62" customFormat="1" x14ac:dyDescent="0.35"/>
    <row r="44607" s="62" customFormat="1" x14ac:dyDescent="0.35"/>
    <row r="44608" s="62" customFormat="1" x14ac:dyDescent="0.35"/>
    <row r="44609" s="62" customFormat="1" x14ac:dyDescent="0.35"/>
    <row r="44610" s="62" customFormat="1" x14ac:dyDescent="0.35"/>
    <row r="44611" s="62" customFormat="1" x14ac:dyDescent="0.35"/>
    <row r="44612" s="62" customFormat="1" x14ac:dyDescent="0.35"/>
    <row r="44613" s="62" customFormat="1" x14ac:dyDescent="0.35"/>
    <row r="44614" s="62" customFormat="1" x14ac:dyDescent="0.35"/>
    <row r="44615" s="62" customFormat="1" x14ac:dyDescent="0.35"/>
    <row r="44616" s="62" customFormat="1" x14ac:dyDescent="0.35"/>
    <row r="44617" s="62" customFormat="1" x14ac:dyDescent="0.35"/>
    <row r="44618" s="62" customFormat="1" x14ac:dyDescent="0.35"/>
    <row r="44619" s="62" customFormat="1" x14ac:dyDescent="0.35"/>
    <row r="44620" s="62" customFormat="1" x14ac:dyDescent="0.35"/>
    <row r="44621" s="62" customFormat="1" x14ac:dyDescent="0.35"/>
    <row r="44622" s="62" customFormat="1" x14ac:dyDescent="0.35"/>
    <row r="44623" s="62" customFormat="1" x14ac:dyDescent="0.35"/>
    <row r="44624" s="62" customFormat="1" x14ac:dyDescent="0.35"/>
    <row r="44625" s="62" customFormat="1" x14ac:dyDescent="0.35"/>
    <row r="44626" s="62" customFormat="1" x14ac:dyDescent="0.35"/>
    <row r="44627" s="62" customFormat="1" x14ac:dyDescent="0.35"/>
    <row r="44628" s="62" customFormat="1" x14ac:dyDescent="0.35"/>
    <row r="44629" s="62" customFormat="1" x14ac:dyDescent="0.35"/>
    <row r="44630" s="62" customFormat="1" x14ac:dyDescent="0.35"/>
    <row r="44631" s="62" customFormat="1" x14ac:dyDescent="0.35"/>
    <row r="44632" s="62" customFormat="1" x14ac:dyDescent="0.35"/>
    <row r="44633" s="62" customFormat="1" x14ac:dyDescent="0.35"/>
    <row r="44634" s="62" customFormat="1" x14ac:dyDescent="0.35"/>
    <row r="44635" s="62" customFormat="1" x14ac:dyDescent="0.35"/>
    <row r="44636" s="62" customFormat="1" x14ac:dyDescent="0.35"/>
    <row r="44637" s="62" customFormat="1" x14ac:dyDescent="0.35"/>
    <row r="44638" s="62" customFormat="1" x14ac:dyDescent="0.35"/>
    <row r="44639" s="62" customFormat="1" x14ac:dyDescent="0.35"/>
    <row r="44640" s="62" customFormat="1" x14ac:dyDescent="0.35"/>
    <row r="44641" s="62" customFormat="1" x14ac:dyDescent="0.35"/>
    <row r="44642" s="62" customFormat="1" x14ac:dyDescent="0.35"/>
    <row r="44643" s="62" customFormat="1" x14ac:dyDescent="0.35"/>
    <row r="44644" s="62" customFormat="1" x14ac:dyDescent="0.35"/>
    <row r="44645" s="62" customFormat="1" x14ac:dyDescent="0.35"/>
    <row r="44646" s="62" customFormat="1" x14ac:dyDescent="0.35"/>
    <row r="44647" s="62" customFormat="1" x14ac:dyDescent="0.35"/>
    <row r="44648" s="62" customFormat="1" x14ac:dyDescent="0.35"/>
    <row r="44649" s="62" customFormat="1" x14ac:dyDescent="0.35"/>
    <row r="44650" s="62" customFormat="1" x14ac:dyDescent="0.35"/>
    <row r="44651" s="62" customFormat="1" x14ac:dyDescent="0.35"/>
    <row r="44652" s="62" customFormat="1" x14ac:dyDescent="0.35"/>
    <row r="44653" s="62" customFormat="1" x14ac:dyDescent="0.35"/>
    <row r="44654" s="62" customFormat="1" x14ac:dyDescent="0.35"/>
    <row r="44655" s="62" customFormat="1" x14ac:dyDescent="0.35"/>
    <row r="44656" s="62" customFormat="1" x14ac:dyDescent="0.35"/>
    <row r="44657" s="62" customFormat="1" x14ac:dyDescent="0.35"/>
    <row r="44658" s="62" customFormat="1" x14ac:dyDescent="0.35"/>
    <row r="44659" s="62" customFormat="1" x14ac:dyDescent="0.35"/>
    <row r="44660" s="62" customFormat="1" x14ac:dyDescent="0.35"/>
    <row r="44661" s="62" customFormat="1" x14ac:dyDescent="0.35"/>
    <row r="44662" s="62" customFormat="1" x14ac:dyDescent="0.35"/>
    <row r="44663" s="62" customFormat="1" x14ac:dyDescent="0.35"/>
    <row r="44664" s="62" customFormat="1" x14ac:dyDescent="0.35"/>
    <row r="44665" s="62" customFormat="1" x14ac:dyDescent="0.35"/>
    <row r="44666" s="62" customFormat="1" x14ac:dyDescent="0.35"/>
    <row r="44667" s="62" customFormat="1" x14ac:dyDescent="0.35"/>
    <row r="44668" s="62" customFormat="1" x14ac:dyDescent="0.35"/>
    <row r="44669" s="62" customFormat="1" x14ac:dyDescent="0.35"/>
    <row r="44670" s="62" customFormat="1" x14ac:dyDescent="0.35"/>
    <row r="44671" s="62" customFormat="1" x14ac:dyDescent="0.35"/>
    <row r="44672" s="62" customFormat="1" x14ac:dyDescent="0.35"/>
    <row r="44673" s="62" customFormat="1" x14ac:dyDescent="0.35"/>
    <row r="44674" s="62" customFormat="1" x14ac:dyDescent="0.35"/>
    <row r="44675" s="62" customFormat="1" x14ac:dyDescent="0.35"/>
    <row r="44676" s="62" customFormat="1" x14ac:dyDescent="0.35"/>
    <row r="44677" s="62" customFormat="1" x14ac:dyDescent="0.35"/>
    <row r="44678" s="62" customFormat="1" x14ac:dyDescent="0.35"/>
    <row r="44679" s="62" customFormat="1" x14ac:dyDescent="0.35"/>
    <row r="44680" s="62" customFormat="1" x14ac:dyDescent="0.35"/>
    <row r="44681" s="62" customFormat="1" x14ac:dyDescent="0.35"/>
    <row r="44682" s="62" customFormat="1" x14ac:dyDescent="0.35"/>
    <row r="44683" s="62" customFormat="1" x14ac:dyDescent="0.35"/>
    <row r="44684" s="62" customFormat="1" x14ac:dyDescent="0.35"/>
    <row r="44685" s="62" customFormat="1" x14ac:dyDescent="0.35"/>
    <row r="44686" s="62" customFormat="1" x14ac:dyDescent="0.35"/>
    <row r="44687" s="62" customFormat="1" x14ac:dyDescent="0.35"/>
    <row r="44688" s="62" customFormat="1" x14ac:dyDescent="0.35"/>
    <row r="44689" s="62" customFormat="1" x14ac:dyDescent="0.35"/>
    <row r="44690" s="62" customFormat="1" x14ac:dyDescent="0.35"/>
    <row r="44691" s="62" customFormat="1" x14ac:dyDescent="0.35"/>
    <row r="44692" s="62" customFormat="1" x14ac:dyDescent="0.35"/>
    <row r="44693" s="62" customFormat="1" x14ac:dyDescent="0.35"/>
    <row r="44694" s="62" customFormat="1" x14ac:dyDescent="0.35"/>
    <row r="44695" s="62" customFormat="1" x14ac:dyDescent="0.35"/>
    <row r="44696" s="62" customFormat="1" x14ac:dyDescent="0.35"/>
    <row r="44697" s="62" customFormat="1" x14ac:dyDescent="0.35"/>
    <row r="44698" s="62" customFormat="1" x14ac:dyDescent="0.35"/>
    <row r="44699" s="62" customFormat="1" x14ac:dyDescent="0.35"/>
    <row r="44700" s="62" customFormat="1" x14ac:dyDescent="0.35"/>
    <row r="44701" s="62" customFormat="1" x14ac:dyDescent="0.35"/>
    <row r="44702" s="62" customFormat="1" x14ac:dyDescent="0.35"/>
    <row r="44703" s="62" customFormat="1" x14ac:dyDescent="0.35"/>
    <row r="44704" s="62" customFormat="1" x14ac:dyDescent="0.35"/>
    <row r="44705" s="62" customFormat="1" x14ac:dyDescent="0.35"/>
    <row r="44706" s="62" customFormat="1" x14ac:dyDescent="0.35"/>
    <row r="44707" s="62" customFormat="1" x14ac:dyDescent="0.35"/>
    <row r="44708" s="62" customFormat="1" x14ac:dyDescent="0.35"/>
    <row r="44709" s="62" customFormat="1" x14ac:dyDescent="0.35"/>
    <row r="44710" s="62" customFormat="1" x14ac:dyDescent="0.35"/>
    <row r="44711" s="62" customFormat="1" x14ac:dyDescent="0.35"/>
    <row r="44712" s="62" customFormat="1" x14ac:dyDescent="0.35"/>
    <row r="44713" s="62" customFormat="1" x14ac:dyDescent="0.35"/>
    <row r="44714" s="62" customFormat="1" x14ac:dyDescent="0.35"/>
    <row r="44715" s="62" customFormat="1" x14ac:dyDescent="0.35"/>
    <row r="44716" s="62" customFormat="1" x14ac:dyDescent="0.35"/>
    <row r="44717" s="62" customFormat="1" x14ac:dyDescent="0.35"/>
    <row r="44718" s="62" customFormat="1" x14ac:dyDescent="0.35"/>
    <row r="44719" s="62" customFormat="1" x14ac:dyDescent="0.35"/>
    <row r="44720" s="62" customFormat="1" x14ac:dyDescent="0.35"/>
    <row r="44721" s="62" customFormat="1" x14ac:dyDescent="0.35"/>
    <row r="44722" s="62" customFormat="1" x14ac:dyDescent="0.35"/>
    <row r="44723" s="62" customFormat="1" x14ac:dyDescent="0.35"/>
    <row r="44724" s="62" customFormat="1" x14ac:dyDescent="0.35"/>
    <row r="44725" s="62" customFormat="1" x14ac:dyDescent="0.35"/>
    <row r="44726" s="62" customFormat="1" x14ac:dyDescent="0.35"/>
    <row r="44727" s="62" customFormat="1" x14ac:dyDescent="0.35"/>
    <row r="44728" s="62" customFormat="1" x14ac:dyDescent="0.35"/>
    <row r="44729" s="62" customFormat="1" x14ac:dyDescent="0.35"/>
    <row r="44730" s="62" customFormat="1" x14ac:dyDescent="0.35"/>
    <row r="44731" s="62" customFormat="1" x14ac:dyDescent="0.35"/>
    <row r="44732" s="62" customFormat="1" x14ac:dyDescent="0.35"/>
    <row r="44733" s="62" customFormat="1" x14ac:dyDescent="0.35"/>
    <row r="44734" s="62" customFormat="1" x14ac:dyDescent="0.35"/>
    <row r="44735" s="62" customFormat="1" x14ac:dyDescent="0.35"/>
    <row r="44736" s="62" customFormat="1" x14ac:dyDescent="0.35"/>
    <row r="44737" s="62" customFormat="1" x14ac:dyDescent="0.35"/>
    <row r="44738" s="62" customFormat="1" x14ac:dyDescent="0.35"/>
    <row r="44739" s="62" customFormat="1" x14ac:dyDescent="0.35"/>
    <row r="44740" s="62" customFormat="1" x14ac:dyDescent="0.35"/>
    <row r="44741" s="62" customFormat="1" x14ac:dyDescent="0.35"/>
    <row r="44742" s="62" customFormat="1" x14ac:dyDescent="0.35"/>
    <row r="44743" s="62" customFormat="1" x14ac:dyDescent="0.35"/>
    <row r="44744" s="62" customFormat="1" x14ac:dyDescent="0.35"/>
    <row r="44745" s="62" customFormat="1" x14ac:dyDescent="0.35"/>
    <row r="44746" s="62" customFormat="1" x14ac:dyDescent="0.35"/>
    <row r="44747" s="62" customFormat="1" x14ac:dyDescent="0.35"/>
    <row r="44748" s="62" customFormat="1" x14ac:dyDescent="0.35"/>
    <row r="44749" s="62" customFormat="1" x14ac:dyDescent="0.35"/>
    <row r="44750" s="62" customFormat="1" x14ac:dyDescent="0.35"/>
    <row r="44751" s="62" customFormat="1" x14ac:dyDescent="0.35"/>
    <row r="44752" s="62" customFormat="1" x14ac:dyDescent="0.35"/>
    <row r="44753" s="62" customFormat="1" x14ac:dyDescent="0.35"/>
    <row r="44754" s="62" customFormat="1" x14ac:dyDescent="0.35"/>
    <row r="44755" s="62" customFormat="1" x14ac:dyDescent="0.35"/>
    <row r="44756" s="62" customFormat="1" x14ac:dyDescent="0.35"/>
    <row r="44757" s="62" customFormat="1" x14ac:dyDescent="0.35"/>
    <row r="44758" s="62" customFormat="1" x14ac:dyDescent="0.35"/>
    <row r="44759" s="62" customFormat="1" x14ac:dyDescent="0.35"/>
    <row r="44760" s="62" customFormat="1" x14ac:dyDescent="0.35"/>
    <row r="44761" s="62" customFormat="1" x14ac:dyDescent="0.35"/>
    <row r="44762" s="62" customFormat="1" x14ac:dyDescent="0.35"/>
    <row r="44763" s="62" customFormat="1" x14ac:dyDescent="0.35"/>
    <row r="44764" s="62" customFormat="1" x14ac:dyDescent="0.35"/>
    <row r="44765" s="62" customFormat="1" x14ac:dyDescent="0.35"/>
    <row r="44766" s="62" customFormat="1" x14ac:dyDescent="0.35"/>
    <row r="44767" s="62" customFormat="1" x14ac:dyDescent="0.35"/>
    <row r="44768" s="62" customFormat="1" x14ac:dyDescent="0.35"/>
    <row r="44769" s="62" customFormat="1" x14ac:dyDescent="0.35"/>
    <row r="44770" s="62" customFormat="1" x14ac:dyDescent="0.35"/>
    <row r="44771" s="62" customFormat="1" x14ac:dyDescent="0.35"/>
    <row r="44772" s="62" customFormat="1" x14ac:dyDescent="0.35"/>
    <row r="44773" s="62" customFormat="1" x14ac:dyDescent="0.35"/>
    <row r="44774" s="62" customFormat="1" x14ac:dyDescent="0.35"/>
    <row r="44775" s="62" customFormat="1" x14ac:dyDescent="0.35"/>
    <row r="44776" s="62" customFormat="1" x14ac:dyDescent="0.35"/>
    <row r="44777" s="62" customFormat="1" x14ac:dyDescent="0.35"/>
    <row r="44778" s="62" customFormat="1" x14ac:dyDescent="0.35"/>
    <row r="44779" s="62" customFormat="1" x14ac:dyDescent="0.35"/>
    <row r="44780" s="62" customFormat="1" x14ac:dyDescent="0.35"/>
    <row r="44781" s="62" customFormat="1" x14ac:dyDescent="0.35"/>
    <row r="44782" s="62" customFormat="1" x14ac:dyDescent="0.35"/>
    <row r="44783" s="62" customFormat="1" x14ac:dyDescent="0.35"/>
    <row r="44784" s="62" customFormat="1" x14ac:dyDescent="0.35"/>
    <row r="44785" s="62" customFormat="1" x14ac:dyDescent="0.35"/>
    <row r="44786" s="62" customFormat="1" x14ac:dyDescent="0.35"/>
    <row r="44787" s="62" customFormat="1" x14ac:dyDescent="0.35"/>
    <row r="44788" s="62" customFormat="1" x14ac:dyDescent="0.35"/>
    <row r="44789" s="62" customFormat="1" x14ac:dyDescent="0.35"/>
    <row r="44790" s="62" customFormat="1" x14ac:dyDescent="0.35"/>
    <row r="44791" s="62" customFormat="1" x14ac:dyDescent="0.35"/>
    <row r="44792" s="62" customFormat="1" x14ac:dyDescent="0.35"/>
    <row r="44793" s="62" customFormat="1" x14ac:dyDescent="0.35"/>
    <row r="44794" s="62" customFormat="1" x14ac:dyDescent="0.35"/>
    <row r="44795" s="62" customFormat="1" x14ac:dyDescent="0.35"/>
    <row r="44796" s="62" customFormat="1" x14ac:dyDescent="0.35"/>
    <row r="44797" s="62" customFormat="1" x14ac:dyDescent="0.35"/>
    <row r="44798" s="62" customFormat="1" x14ac:dyDescent="0.35"/>
    <row r="44799" s="62" customFormat="1" x14ac:dyDescent="0.35"/>
    <row r="44800" s="62" customFormat="1" x14ac:dyDescent="0.35"/>
    <row r="44801" s="62" customFormat="1" x14ac:dyDescent="0.35"/>
    <row r="44802" s="62" customFormat="1" x14ac:dyDescent="0.35"/>
    <row r="44803" s="62" customFormat="1" x14ac:dyDescent="0.35"/>
    <row r="44804" s="62" customFormat="1" x14ac:dyDescent="0.35"/>
    <row r="44805" s="62" customFormat="1" x14ac:dyDescent="0.35"/>
    <row r="44806" s="62" customFormat="1" x14ac:dyDescent="0.35"/>
    <row r="44807" s="62" customFormat="1" x14ac:dyDescent="0.35"/>
    <row r="44808" s="62" customFormat="1" x14ac:dyDescent="0.35"/>
    <row r="44809" s="62" customFormat="1" x14ac:dyDescent="0.35"/>
    <row r="44810" s="62" customFormat="1" x14ac:dyDescent="0.35"/>
    <row r="44811" s="62" customFormat="1" x14ac:dyDescent="0.35"/>
    <row r="44812" s="62" customFormat="1" x14ac:dyDescent="0.35"/>
    <row r="44813" s="62" customFormat="1" x14ac:dyDescent="0.35"/>
    <row r="44814" s="62" customFormat="1" x14ac:dyDescent="0.35"/>
    <row r="44815" s="62" customFormat="1" x14ac:dyDescent="0.35"/>
    <row r="44816" s="62" customFormat="1" x14ac:dyDescent="0.35"/>
    <row r="44817" s="62" customFormat="1" x14ac:dyDescent="0.35"/>
    <row r="44818" s="62" customFormat="1" x14ac:dyDescent="0.35"/>
    <row r="44819" s="62" customFormat="1" x14ac:dyDescent="0.35"/>
    <row r="44820" s="62" customFormat="1" x14ac:dyDescent="0.35"/>
    <row r="44821" s="62" customFormat="1" x14ac:dyDescent="0.35"/>
    <row r="44822" s="62" customFormat="1" x14ac:dyDescent="0.35"/>
    <row r="44823" s="62" customFormat="1" x14ac:dyDescent="0.35"/>
    <row r="44824" s="62" customFormat="1" x14ac:dyDescent="0.35"/>
    <row r="44825" s="62" customFormat="1" x14ac:dyDescent="0.35"/>
    <row r="44826" s="62" customFormat="1" x14ac:dyDescent="0.35"/>
    <row r="44827" s="62" customFormat="1" x14ac:dyDescent="0.35"/>
    <row r="44828" s="62" customFormat="1" x14ac:dyDescent="0.35"/>
    <row r="44829" s="62" customFormat="1" x14ac:dyDescent="0.35"/>
    <row r="44830" s="62" customFormat="1" x14ac:dyDescent="0.35"/>
    <row r="44831" s="62" customFormat="1" x14ac:dyDescent="0.35"/>
    <row r="44832" s="62" customFormat="1" x14ac:dyDescent="0.35"/>
    <row r="44833" s="62" customFormat="1" x14ac:dyDescent="0.35"/>
    <row r="44834" s="62" customFormat="1" x14ac:dyDescent="0.35"/>
    <row r="44835" s="62" customFormat="1" x14ac:dyDescent="0.35"/>
    <row r="44836" s="62" customFormat="1" x14ac:dyDescent="0.35"/>
    <row r="44837" s="62" customFormat="1" x14ac:dyDescent="0.35"/>
    <row r="44838" s="62" customFormat="1" x14ac:dyDescent="0.35"/>
    <row r="44839" s="62" customFormat="1" x14ac:dyDescent="0.35"/>
    <row r="44840" s="62" customFormat="1" x14ac:dyDescent="0.35"/>
    <row r="44841" s="62" customFormat="1" x14ac:dyDescent="0.35"/>
    <row r="44842" s="62" customFormat="1" x14ac:dyDescent="0.35"/>
    <row r="44843" s="62" customFormat="1" x14ac:dyDescent="0.35"/>
    <row r="44844" s="62" customFormat="1" x14ac:dyDescent="0.35"/>
    <row r="44845" s="62" customFormat="1" x14ac:dyDescent="0.35"/>
    <row r="44846" s="62" customFormat="1" x14ac:dyDescent="0.35"/>
    <row r="44847" s="62" customFormat="1" x14ac:dyDescent="0.35"/>
    <row r="44848" s="62" customFormat="1" x14ac:dyDescent="0.35"/>
    <row r="44849" s="62" customFormat="1" x14ac:dyDescent="0.35"/>
    <row r="44850" s="62" customFormat="1" x14ac:dyDescent="0.35"/>
    <row r="44851" s="62" customFormat="1" x14ac:dyDescent="0.35"/>
    <row r="44852" s="62" customFormat="1" x14ac:dyDescent="0.35"/>
    <row r="44853" s="62" customFormat="1" x14ac:dyDescent="0.35"/>
    <row r="44854" s="62" customFormat="1" x14ac:dyDescent="0.35"/>
    <row r="44855" s="62" customFormat="1" x14ac:dyDescent="0.35"/>
    <row r="44856" s="62" customFormat="1" x14ac:dyDescent="0.35"/>
    <row r="44857" s="62" customFormat="1" x14ac:dyDescent="0.35"/>
    <row r="44858" s="62" customFormat="1" x14ac:dyDescent="0.35"/>
    <row r="44859" s="62" customFormat="1" x14ac:dyDescent="0.35"/>
    <row r="44860" s="62" customFormat="1" x14ac:dyDescent="0.35"/>
    <row r="44861" s="62" customFormat="1" x14ac:dyDescent="0.35"/>
    <row r="44862" s="62" customFormat="1" x14ac:dyDescent="0.35"/>
    <row r="44863" s="62" customFormat="1" x14ac:dyDescent="0.35"/>
    <row r="44864" s="62" customFormat="1" x14ac:dyDescent="0.35"/>
    <row r="44865" s="62" customFormat="1" x14ac:dyDescent="0.35"/>
    <row r="44866" s="62" customFormat="1" x14ac:dyDescent="0.35"/>
    <row r="44867" s="62" customFormat="1" x14ac:dyDescent="0.35"/>
    <row r="44868" s="62" customFormat="1" x14ac:dyDescent="0.35"/>
    <row r="44869" s="62" customFormat="1" x14ac:dyDescent="0.35"/>
    <row r="44870" s="62" customFormat="1" x14ac:dyDescent="0.35"/>
    <row r="44871" s="62" customFormat="1" x14ac:dyDescent="0.35"/>
    <row r="44872" s="62" customFormat="1" x14ac:dyDescent="0.35"/>
    <row r="44873" s="62" customFormat="1" x14ac:dyDescent="0.35"/>
    <row r="44874" s="62" customFormat="1" x14ac:dyDescent="0.35"/>
    <row r="44875" s="62" customFormat="1" x14ac:dyDescent="0.35"/>
    <row r="44876" s="62" customFormat="1" x14ac:dyDescent="0.35"/>
    <row r="44877" s="62" customFormat="1" x14ac:dyDescent="0.35"/>
    <row r="44878" s="62" customFormat="1" x14ac:dyDescent="0.35"/>
    <row r="44879" s="62" customFormat="1" x14ac:dyDescent="0.35"/>
    <row r="44880" s="62" customFormat="1" x14ac:dyDescent="0.35"/>
    <row r="44881" s="62" customFormat="1" x14ac:dyDescent="0.35"/>
    <row r="44882" s="62" customFormat="1" x14ac:dyDescent="0.35"/>
    <row r="44883" s="62" customFormat="1" x14ac:dyDescent="0.35"/>
    <row r="44884" s="62" customFormat="1" x14ac:dyDescent="0.35"/>
    <row r="44885" s="62" customFormat="1" x14ac:dyDescent="0.35"/>
    <row r="44886" s="62" customFormat="1" x14ac:dyDescent="0.35"/>
    <row r="44887" s="62" customFormat="1" x14ac:dyDescent="0.35"/>
    <row r="44888" s="62" customFormat="1" x14ac:dyDescent="0.35"/>
    <row r="44889" s="62" customFormat="1" x14ac:dyDescent="0.35"/>
    <row r="44890" s="62" customFormat="1" x14ac:dyDescent="0.35"/>
    <row r="44891" s="62" customFormat="1" x14ac:dyDescent="0.35"/>
    <row r="44892" s="62" customFormat="1" x14ac:dyDescent="0.35"/>
    <row r="44893" s="62" customFormat="1" x14ac:dyDescent="0.35"/>
    <row r="44894" s="62" customFormat="1" x14ac:dyDescent="0.35"/>
    <row r="44895" s="62" customFormat="1" x14ac:dyDescent="0.35"/>
    <row r="44896" s="62" customFormat="1" x14ac:dyDescent="0.35"/>
    <row r="44897" s="62" customFormat="1" x14ac:dyDescent="0.35"/>
    <row r="44898" s="62" customFormat="1" x14ac:dyDescent="0.35"/>
    <row r="44899" s="62" customFormat="1" x14ac:dyDescent="0.35"/>
    <row r="44900" s="62" customFormat="1" x14ac:dyDescent="0.35"/>
    <row r="44901" s="62" customFormat="1" x14ac:dyDescent="0.35"/>
    <row r="44902" s="62" customFormat="1" x14ac:dyDescent="0.35"/>
    <row r="44903" s="62" customFormat="1" x14ac:dyDescent="0.35"/>
    <row r="44904" s="62" customFormat="1" x14ac:dyDescent="0.35"/>
    <row r="44905" s="62" customFormat="1" x14ac:dyDescent="0.35"/>
    <row r="44906" s="62" customFormat="1" x14ac:dyDescent="0.35"/>
    <row r="44907" s="62" customFormat="1" x14ac:dyDescent="0.35"/>
    <row r="44908" s="62" customFormat="1" x14ac:dyDescent="0.35"/>
    <row r="44909" s="62" customFormat="1" x14ac:dyDescent="0.35"/>
    <row r="44910" s="62" customFormat="1" x14ac:dyDescent="0.35"/>
    <row r="44911" s="62" customFormat="1" x14ac:dyDescent="0.35"/>
    <row r="44912" s="62" customFormat="1" x14ac:dyDescent="0.35"/>
    <row r="44913" s="62" customFormat="1" x14ac:dyDescent="0.35"/>
    <row r="44914" s="62" customFormat="1" x14ac:dyDescent="0.35"/>
    <row r="44915" s="62" customFormat="1" x14ac:dyDescent="0.35"/>
    <row r="44916" s="62" customFormat="1" x14ac:dyDescent="0.35"/>
    <row r="44917" s="62" customFormat="1" x14ac:dyDescent="0.35"/>
    <row r="44918" s="62" customFormat="1" x14ac:dyDescent="0.35"/>
    <row r="44919" s="62" customFormat="1" x14ac:dyDescent="0.35"/>
    <row r="44920" s="62" customFormat="1" x14ac:dyDescent="0.35"/>
    <row r="44921" s="62" customFormat="1" x14ac:dyDescent="0.35"/>
    <row r="44922" s="62" customFormat="1" x14ac:dyDescent="0.35"/>
    <row r="44923" s="62" customFormat="1" x14ac:dyDescent="0.35"/>
    <row r="44924" s="62" customFormat="1" x14ac:dyDescent="0.35"/>
    <row r="44925" s="62" customFormat="1" x14ac:dyDescent="0.35"/>
    <row r="44926" s="62" customFormat="1" x14ac:dyDescent="0.35"/>
    <row r="44927" s="62" customFormat="1" x14ac:dyDescent="0.35"/>
    <row r="44928" s="62" customFormat="1" x14ac:dyDescent="0.35"/>
    <row r="44929" s="62" customFormat="1" x14ac:dyDescent="0.35"/>
    <row r="44930" s="62" customFormat="1" x14ac:dyDescent="0.35"/>
    <row r="44931" s="62" customFormat="1" x14ac:dyDescent="0.35"/>
    <row r="44932" s="62" customFormat="1" x14ac:dyDescent="0.35"/>
    <row r="44933" s="62" customFormat="1" x14ac:dyDescent="0.35"/>
    <row r="44934" s="62" customFormat="1" x14ac:dyDescent="0.35"/>
    <row r="44935" s="62" customFormat="1" x14ac:dyDescent="0.35"/>
    <row r="44936" s="62" customFormat="1" x14ac:dyDescent="0.35"/>
    <row r="44937" s="62" customFormat="1" x14ac:dyDescent="0.35"/>
    <row r="44938" s="62" customFormat="1" x14ac:dyDescent="0.35"/>
    <row r="44939" s="62" customFormat="1" x14ac:dyDescent="0.35"/>
    <row r="44940" s="62" customFormat="1" x14ac:dyDescent="0.35"/>
    <row r="44941" s="62" customFormat="1" x14ac:dyDescent="0.35"/>
    <row r="44942" s="62" customFormat="1" x14ac:dyDescent="0.35"/>
    <row r="44943" s="62" customFormat="1" x14ac:dyDescent="0.35"/>
    <row r="44944" s="62" customFormat="1" x14ac:dyDescent="0.35"/>
    <row r="44945" s="62" customFormat="1" x14ac:dyDescent="0.35"/>
    <row r="44946" s="62" customFormat="1" x14ac:dyDescent="0.35"/>
    <row r="44947" s="62" customFormat="1" x14ac:dyDescent="0.35"/>
    <row r="44948" s="62" customFormat="1" x14ac:dyDescent="0.35"/>
    <row r="44949" s="62" customFormat="1" x14ac:dyDescent="0.35"/>
    <row r="44950" s="62" customFormat="1" x14ac:dyDescent="0.35"/>
    <row r="44951" s="62" customFormat="1" x14ac:dyDescent="0.35"/>
    <row r="44952" s="62" customFormat="1" x14ac:dyDescent="0.35"/>
    <row r="44953" s="62" customFormat="1" x14ac:dyDescent="0.35"/>
    <row r="44954" s="62" customFormat="1" x14ac:dyDescent="0.35"/>
    <row r="44955" s="62" customFormat="1" x14ac:dyDescent="0.35"/>
    <row r="44956" s="62" customFormat="1" x14ac:dyDescent="0.35"/>
    <row r="44957" s="62" customFormat="1" x14ac:dyDescent="0.35"/>
    <row r="44958" s="62" customFormat="1" x14ac:dyDescent="0.35"/>
    <row r="44959" s="62" customFormat="1" x14ac:dyDescent="0.35"/>
    <row r="44960" s="62" customFormat="1" x14ac:dyDescent="0.35"/>
    <row r="44961" s="62" customFormat="1" x14ac:dyDescent="0.35"/>
    <row r="44962" s="62" customFormat="1" x14ac:dyDescent="0.35"/>
    <row r="44963" s="62" customFormat="1" x14ac:dyDescent="0.35"/>
    <row r="44964" s="62" customFormat="1" x14ac:dyDescent="0.35"/>
    <row r="44965" s="62" customFormat="1" x14ac:dyDescent="0.35"/>
    <row r="44966" s="62" customFormat="1" x14ac:dyDescent="0.35"/>
    <row r="44967" s="62" customFormat="1" x14ac:dyDescent="0.35"/>
    <row r="44968" s="62" customFormat="1" x14ac:dyDescent="0.35"/>
    <row r="44969" s="62" customFormat="1" x14ac:dyDescent="0.35"/>
    <row r="44970" s="62" customFormat="1" x14ac:dyDescent="0.35"/>
    <row r="44971" s="62" customFormat="1" x14ac:dyDescent="0.35"/>
    <row r="44972" s="62" customFormat="1" x14ac:dyDescent="0.35"/>
    <row r="44973" s="62" customFormat="1" x14ac:dyDescent="0.35"/>
    <row r="44974" s="62" customFormat="1" x14ac:dyDescent="0.35"/>
    <row r="44975" s="62" customFormat="1" x14ac:dyDescent="0.35"/>
    <row r="44976" s="62" customFormat="1" x14ac:dyDescent="0.35"/>
    <row r="44977" s="62" customFormat="1" x14ac:dyDescent="0.35"/>
    <row r="44978" s="62" customFormat="1" x14ac:dyDescent="0.35"/>
    <row r="44979" s="62" customFormat="1" x14ac:dyDescent="0.35"/>
    <row r="44980" s="62" customFormat="1" x14ac:dyDescent="0.35"/>
    <row r="44981" s="62" customFormat="1" x14ac:dyDescent="0.35"/>
    <row r="44982" s="62" customFormat="1" x14ac:dyDescent="0.35"/>
    <row r="44983" s="62" customFormat="1" x14ac:dyDescent="0.35"/>
    <row r="44984" s="62" customFormat="1" x14ac:dyDescent="0.35"/>
    <row r="44985" s="62" customFormat="1" x14ac:dyDescent="0.35"/>
    <row r="44986" s="62" customFormat="1" x14ac:dyDescent="0.35"/>
    <row r="44987" s="62" customFormat="1" x14ac:dyDescent="0.35"/>
    <row r="44988" s="62" customFormat="1" x14ac:dyDescent="0.35"/>
    <row r="44989" s="62" customFormat="1" x14ac:dyDescent="0.35"/>
    <row r="44990" s="62" customFormat="1" x14ac:dyDescent="0.35"/>
    <row r="44991" s="62" customFormat="1" x14ac:dyDescent="0.35"/>
    <row r="44992" s="62" customFormat="1" x14ac:dyDescent="0.35"/>
    <row r="44993" s="62" customFormat="1" x14ac:dyDescent="0.35"/>
    <row r="44994" s="62" customFormat="1" x14ac:dyDescent="0.35"/>
    <row r="44995" s="62" customFormat="1" x14ac:dyDescent="0.35"/>
    <row r="44996" s="62" customFormat="1" x14ac:dyDescent="0.35"/>
    <row r="44997" s="62" customFormat="1" x14ac:dyDescent="0.35"/>
    <row r="44998" s="62" customFormat="1" x14ac:dyDescent="0.35"/>
    <row r="44999" s="62" customFormat="1" x14ac:dyDescent="0.35"/>
    <row r="45000" s="62" customFormat="1" x14ac:dyDescent="0.35"/>
    <row r="45001" s="62" customFormat="1" x14ac:dyDescent="0.35"/>
    <row r="45002" s="62" customFormat="1" x14ac:dyDescent="0.35"/>
    <row r="45003" s="62" customFormat="1" x14ac:dyDescent="0.35"/>
    <row r="45004" s="62" customFormat="1" x14ac:dyDescent="0.35"/>
    <row r="45005" s="62" customFormat="1" x14ac:dyDescent="0.35"/>
    <row r="45006" s="62" customFormat="1" x14ac:dyDescent="0.35"/>
    <row r="45007" s="62" customFormat="1" x14ac:dyDescent="0.35"/>
    <row r="45008" s="62" customFormat="1" x14ac:dyDescent="0.35"/>
    <row r="45009" s="62" customFormat="1" x14ac:dyDescent="0.35"/>
    <row r="45010" s="62" customFormat="1" x14ac:dyDescent="0.35"/>
    <row r="45011" s="62" customFormat="1" x14ac:dyDescent="0.35"/>
    <row r="45012" s="62" customFormat="1" x14ac:dyDescent="0.35"/>
    <row r="45013" s="62" customFormat="1" x14ac:dyDescent="0.35"/>
    <row r="45014" s="62" customFormat="1" x14ac:dyDescent="0.35"/>
    <row r="45015" s="62" customFormat="1" x14ac:dyDescent="0.35"/>
    <row r="45016" s="62" customFormat="1" x14ac:dyDescent="0.35"/>
    <row r="45017" s="62" customFormat="1" x14ac:dyDescent="0.35"/>
    <row r="45018" s="62" customFormat="1" x14ac:dyDescent="0.35"/>
    <row r="45019" s="62" customFormat="1" x14ac:dyDescent="0.35"/>
    <row r="45020" s="62" customFormat="1" x14ac:dyDescent="0.35"/>
    <row r="45021" s="62" customFormat="1" x14ac:dyDescent="0.35"/>
    <row r="45022" s="62" customFormat="1" x14ac:dyDescent="0.35"/>
    <row r="45023" s="62" customFormat="1" x14ac:dyDescent="0.35"/>
    <row r="45024" s="62" customFormat="1" x14ac:dyDescent="0.35"/>
    <row r="45025" s="62" customFormat="1" x14ac:dyDescent="0.35"/>
    <row r="45026" s="62" customFormat="1" x14ac:dyDescent="0.35"/>
    <row r="45027" s="62" customFormat="1" x14ac:dyDescent="0.35"/>
    <row r="45028" s="62" customFormat="1" x14ac:dyDescent="0.35"/>
    <row r="45029" s="62" customFormat="1" x14ac:dyDescent="0.35"/>
    <row r="45030" s="62" customFormat="1" x14ac:dyDescent="0.35"/>
    <row r="45031" s="62" customFormat="1" x14ac:dyDescent="0.35"/>
    <row r="45032" s="62" customFormat="1" x14ac:dyDescent="0.35"/>
    <row r="45033" s="62" customFormat="1" x14ac:dyDescent="0.35"/>
    <row r="45034" s="62" customFormat="1" x14ac:dyDescent="0.35"/>
    <row r="45035" s="62" customFormat="1" x14ac:dyDescent="0.35"/>
    <row r="45036" s="62" customFormat="1" x14ac:dyDescent="0.35"/>
    <row r="45037" s="62" customFormat="1" x14ac:dyDescent="0.35"/>
    <row r="45038" s="62" customFormat="1" x14ac:dyDescent="0.35"/>
    <row r="45039" s="62" customFormat="1" x14ac:dyDescent="0.35"/>
    <row r="45040" s="62" customFormat="1" x14ac:dyDescent="0.35"/>
    <row r="45041" s="62" customFormat="1" x14ac:dyDescent="0.35"/>
    <row r="45042" s="62" customFormat="1" x14ac:dyDescent="0.35"/>
    <row r="45043" s="62" customFormat="1" x14ac:dyDescent="0.35"/>
    <row r="45044" s="62" customFormat="1" x14ac:dyDescent="0.35"/>
    <row r="45045" s="62" customFormat="1" x14ac:dyDescent="0.35"/>
    <row r="45046" s="62" customFormat="1" x14ac:dyDescent="0.35"/>
    <row r="45047" s="62" customFormat="1" x14ac:dyDescent="0.35"/>
    <row r="45048" s="62" customFormat="1" x14ac:dyDescent="0.35"/>
    <row r="45049" s="62" customFormat="1" x14ac:dyDescent="0.35"/>
    <row r="45050" s="62" customFormat="1" x14ac:dyDescent="0.35"/>
    <row r="45051" s="62" customFormat="1" x14ac:dyDescent="0.35"/>
    <row r="45052" s="62" customFormat="1" x14ac:dyDescent="0.35"/>
    <row r="45053" s="62" customFormat="1" x14ac:dyDescent="0.35"/>
    <row r="45054" s="62" customFormat="1" x14ac:dyDescent="0.35"/>
    <row r="45055" s="62" customFormat="1" x14ac:dyDescent="0.35"/>
    <row r="45056" s="62" customFormat="1" x14ac:dyDescent="0.35"/>
    <row r="45057" s="62" customFormat="1" x14ac:dyDescent="0.35"/>
    <row r="45058" s="62" customFormat="1" x14ac:dyDescent="0.35"/>
    <row r="45059" s="62" customFormat="1" x14ac:dyDescent="0.35"/>
    <row r="45060" s="62" customFormat="1" x14ac:dyDescent="0.35"/>
    <row r="45061" s="62" customFormat="1" x14ac:dyDescent="0.35"/>
    <row r="45062" s="62" customFormat="1" x14ac:dyDescent="0.35"/>
    <row r="45063" s="62" customFormat="1" x14ac:dyDescent="0.35"/>
    <row r="45064" s="62" customFormat="1" x14ac:dyDescent="0.35"/>
    <row r="45065" s="62" customFormat="1" x14ac:dyDescent="0.35"/>
    <row r="45066" s="62" customFormat="1" x14ac:dyDescent="0.35"/>
    <row r="45067" s="62" customFormat="1" x14ac:dyDescent="0.35"/>
    <row r="45068" s="62" customFormat="1" x14ac:dyDescent="0.35"/>
    <row r="45069" s="62" customFormat="1" x14ac:dyDescent="0.35"/>
    <row r="45070" s="62" customFormat="1" x14ac:dyDescent="0.35"/>
    <row r="45071" s="62" customFormat="1" x14ac:dyDescent="0.35"/>
    <row r="45072" s="62" customFormat="1" x14ac:dyDescent="0.35"/>
    <row r="45073" s="62" customFormat="1" x14ac:dyDescent="0.35"/>
    <row r="45074" s="62" customFormat="1" x14ac:dyDescent="0.35"/>
    <row r="45075" s="62" customFormat="1" x14ac:dyDescent="0.35"/>
    <row r="45076" s="62" customFormat="1" x14ac:dyDescent="0.35"/>
    <row r="45077" s="62" customFormat="1" x14ac:dyDescent="0.35"/>
    <row r="45078" s="62" customFormat="1" x14ac:dyDescent="0.35"/>
    <row r="45079" s="62" customFormat="1" x14ac:dyDescent="0.35"/>
    <row r="45080" s="62" customFormat="1" x14ac:dyDescent="0.35"/>
    <row r="45081" s="62" customFormat="1" x14ac:dyDescent="0.35"/>
    <row r="45082" s="62" customFormat="1" x14ac:dyDescent="0.35"/>
    <row r="45083" s="62" customFormat="1" x14ac:dyDescent="0.35"/>
    <row r="45084" s="62" customFormat="1" x14ac:dyDescent="0.35"/>
    <row r="45085" s="62" customFormat="1" x14ac:dyDescent="0.35"/>
    <row r="45086" s="62" customFormat="1" x14ac:dyDescent="0.35"/>
    <row r="45087" s="62" customFormat="1" x14ac:dyDescent="0.35"/>
    <row r="45088" s="62" customFormat="1" x14ac:dyDescent="0.35"/>
    <row r="45089" s="62" customFormat="1" x14ac:dyDescent="0.35"/>
    <row r="45090" s="62" customFormat="1" x14ac:dyDescent="0.35"/>
    <row r="45091" s="62" customFormat="1" x14ac:dyDescent="0.35"/>
    <row r="45092" s="62" customFormat="1" x14ac:dyDescent="0.35"/>
    <row r="45093" s="62" customFormat="1" x14ac:dyDescent="0.35"/>
    <row r="45094" s="62" customFormat="1" x14ac:dyDescent="0.35"/>
    <row r="45095" s="62" customFormat="1" x14ac:dyDescent="0.35"/>
    <row r="45096" s="62" customFormat="1" x14ac:dyDescent="0.35"/>
    <row r="45097" s="62" customFormat="1" x14ac:dyDescent="0.35"/>
    <row r="45098" s="62" customFormat="1" x14ac:dyDescent="0.35"/>
    <row r="45099" s="62" customFormat="1" x14ac:dyDescent="0.35"/>
    <row r="45100" s="62" customFormat="1" x14ac:dyDescent="0.35"/>
    <row r="45101" s="62" customFormat="1" x14ac:dyDescent="0.35"/>
    <row r="45102" s="62" customFormat="1" x14ac:dyDescent="0.35"/>
    <row r="45103" s="62" customFormat="1" x14ac:dyDescent="0.35"/>
    <row r="45104" s="62" customFormat="1" x14ac:dyDescent="0.35"/>
    <row r="45105" s="62" customFormat="1" x14ac:dyDescent="0.35"/>
    <row r="45106" s="62" customFormat="1" x14ac:dyDescent="0.35"/>
    <row r="45107" s="62" customFormat="1" x14ac:dyDescent="0.35"/>
    <row r="45108" s="62" customFormat="1" x14ac:dyDescent="0.35"/>
    <row r="45109" s="62" customFormat="1" x14ac:dyDescent="0.35"/>
    <row r="45110" s="62" customFormat="1" x14ac:dyDescent="0.35"/>
    <row r="45111" s="62" customFormat="1" x14ac:dyDescent="0.35"/>
    <row r="45112" s="62" customFormat="1" x14ac:dyDescent="0.35"/>
    <row r="45113" s="62" customFormat="1" x14ac:dyDescent="0.35"/>
    <row r="45114" s="62" customFormat="1" x14ac:dyDescent="0.35"/>
    <row r="45115" s="62" customFormat="1" x14ac:dyDescent="0.35"/>
    <row r="45116" s="62" customFormat="1" x14ac:dyDescent="0.35"/>
    <row r="45117" s="62" customFormat="1" x14ac:dyDescent="0.35"/>
    <row r="45118" s="62" customFormat="1" x14ac:dyDescent="0.35"/>
    <row r="45119" s="62" customFormat="1" x14ac:dyDescent="0.35"/>
    <row r="45120" s="62" customFormat="1" x14ac:dyDescent="0.35"/>
    <row r="45121" s="62" customFormat="1" x14ac:dyDescent="0.35"/>
    <row r="45122" s="62" customFormat="1" x14ac:dyDescent="0.35"/>
    <row r="45123" s="62" customFormat="1" x14ac:dyDescent="0.35"/>
    <row r="45124" s="62" customFormat="1" x14ac:dyDescent="0.35"/>
    <row r="45125" s="62" customFormat="1" x14ac:dyDescent="0.35"/>
    <row r="45126" s="62" customFormat="1" x14ac:dyDescent="0.35"/>
    <row r="45127" s="62" customFormat="1" x14ac:dyDescent="0.35"/>
    <row r="45128" s="62" customFormat="1" x14ac:dyDescent="0.35"/>
    <row r="45129" s="62" customFormat="1" x14ac:dyDescent="0.35"/>
    <row r="45130" s="62" customFormat="1" x14ac:dyDescent="0.35"/>
    <row r="45131" s="62" customFormat="1" x14ac:dyDescent="0.35"/>
    <row r="45132" s="62" customFormat="1" x14ac:dyDescent="0.35"/>
    <row r="45133" s="62" customFormat="1" x14ac:dyDescent="0.35"/>
    <row r="45134" s="62" customFormat="1" x14ac:dyDescent="0.35"/>
    <row r="45135" s="62" customFormat="1" x14ac:dyDescent="0.35"/>
    <row r="45136" s="62" customFormat="1" x14ac:dyDescent="0.35"/>
    <row r="45137" s="62" customFormat="1" x14ac:dyDescent="0.35"/>
    <row r="45138" s="62" customFormat="1" x14ac:dyDescent="0.35"/>
    <row r="45139" s="62" customFormat="1" x14ac:dyDescent="0.35"/>
    <row r="45140" s="62" customFormat="1" x14ac:dyDescent="0.35"/>
    <row r="45141" s="62" customFormat="1" x14ac:dyDescent="0.35"/>
    <row r="45142" s="62" customFormat="1" x14ac:dyDescent="0.35"/>
    <row r="45143" s="62" customFormat="1" x14ac:dyDescent="0.35"/>
    <row r="45144" s="62" customFormat="1" x14ac:dyDescent="0.35"/>
    <row r="45145" s="62" customFormat="1" x14ac:dyDescent="0.35"/>
    <row r="45146" s="62" customFormat="1" x14ac:dyDescent="0.35"/>
    <row r="45147" s="62" customFormat="1" x14ac:dyDescent="0.35"/>
    <row r="45148" s="62" customFormat="1" x14ac:dyDescent="0.35"/>
    <row r="45149" s="62" customFormat="1" x14ac:dyDescent="0.35"/>
    <row r="45150" s="62" customFormat="1" x14ac:dyDescent="0.35"/>
    <row r="45151" s="62" customFormat="1" x14ac:dyDescent="0.35"/>
    <row r="45152" s="62" customFormat="1" x14ac:dyDescent="0.35"/>
    <row r="45153" s="62" customFormat="1" x14ac:dyDescent="0.35"/>
    <row r="45154" s="62" customFormat="1" x14ac:dyDescent="0.35"/>
    <row r="45155" s="62" customFormat="1" x14ac:dyDescent="0.35"/>
    <row r="45156" s="62" customFormat="1" x14ac:dyDescent="0.35"/>
    <row r="45157" s="62" customFormat="1" x14ac:dyDescent="0.35"/>
    <row r="45158" s="62" customFormat="1" x14ac:dyDescent="0.35"/>
    <row r="45159" s="62" customFormat="1" x14ac:dyDescent="0.35"/>
    <row r="45160" s="62" customFormat="1" x14ac:dyDescent="0.35"/>
    <row r="45161" s="62" customFormat="1" x14ac:dyDescent="0.35"/>
    <row r="45162" s="62" customFormat="1" x14ac:dyDescent="0.35"/>
    <row r="45163" s="62" customFormat="1" x14ac:dyDescent="0.35"/>
    <row r="45164" s="62" customFormat="1" x14ac:dyDescent="0.35"/>
    <row r="45165" s="62" customFormat="1" x14ac:dyDescent="0.35"/>
    <row r="45166" s="62" customFormat="1" x14ac:dyDescent="0.35"/>
    <row r="45167" s="62" customFormat="1" x14ac:dyDescent="0.35"/>
    <row r="45168" s="62" customFormat="1" x14ac:dyDescent="0.35"/>
    <row r="45169" s="62" customFormat="1" x14ac:dyDescent="0.35"/>
    <row r="45170" s="62" customFormat="1" x14ac:dyDescent="0.35"/>
    <row r="45171" s="62" customFormat="1" x14ac:dyDescent="0.35"/>
    <row r="45172" s="62" customFormat="1" x14ac:dyDescent="0.35"/>
    <row r="45173" s="62" customFormat="1" x14ac:dyDescent="0.35"/>
    <row r="45174" s="62" customFormat="1" x14ac:dyDescent="0.35"/>
    <row r="45175" s="62" customFormat="1" x14ac:dyDescent="0.35"/>
    <row r="45176" s="62" customFormat="1" x14ac:dyDescent="0.35"/>
    <row r="45177" s="62" customFormat="1" x14ac:dyDescent="0.35"/>
    <row r="45178" s="62" customFormat="1" x14ac:dyDescent="0.35"/>
    <row r="45179" s="62" customFormat="1" x14ac:dyDescent="0.35"/>
    <row r="45180" s="62" customFormat="1" x14ac:dyDescent="0.35"/>
    <row r="45181" s="62" customFormat="1" x14ac:dyDescent="0.35"/>
    <row r="45182" s="62" customFormat="1" x14ac:dyDescent="0.35"/>
    <row r="45183" s="62" customFormat="1" x14ac:dyDescent="0.35"/>
    <row r="45184" s="62" customFormat="1" x14ac:dyDescent="0.35"/>
    <row r="45185" s="62" customFormat="1" x14ac:dyDescent="0.35"/>
    <row r="45186" s="62" customFormat="1" x14ac:dyDescent="0.35"/>
    <row r="45187" s="62" customFormat="1" x14ac:dyDescent="0.35"/>
    <row r="45188" s="62" customFormat="1" x14ac:dyDescent="0.35"/>
    <row r="45189" s="62" customFormat="1" x14ac:dyDescent="0.35"/>
    <row r="45190" s="62" customFormat="1" x14ac:dyDescent="0.35"/>
    <row r="45191" s="62" customFormat="1" x14ac:dyDescent="0.35"/>
    <row r="45192" s="62" customFormat="1" x14ac:dyDescent="0.35"/>
    <row r="45193" s="62" customFormat="1" x14ac:dyDescent="0.35"/>
    <row r="45194" s="62" customFormat="1" x14ac:dyDescent="0.35"/>
    <row r="45195" s="62" customFormat="1" x14ac:dyDescent="0.35"/>
    <row r="45196" s="62" customFormat="1" x14ac:dyDescent="0.35"/>
    <row r="45197" s="62" customFormat="1" x14ac:dyDescent="0.35"/>
    <row r="45198" s="62" customFormat="1" x14ac:dyDescent="0.35"/>
    <row r="45199" s="62" customFormat="1" x14ac:dyDescent="0.35"/>
    <row r="45200" s="62" customFormat="1" x14ac:dyDescent="0.35"/>
    <row r="45201" s="62" customFormat="1" x14ac:dyDescent="0.35"/>
    <row r="45202" s="62" customFormat="1" x14ac:dyDescent="0.35"/>
    <row r="45203" s="62" customFormat="1" x14ac:dyDescent="0.35"/>
    <row r="45204" s="62" customFormat="1" x14ac:dyDescent="0.35"/>
    <row r="45205" s="62" customFormat="1" x14ac:dyDescent="0.35"/>
    <row r="45206" s="62" customFormat="1" x14ac:dyDescent="0.35"/>
    <row r="45207" s="62" customFormat="1" x14ac:dyDescent="0.35"/>
    <row r="45208" s="62" customFormat="1" x14ac:dyDescent="0.35"/>
    <row r="45209" s="62" customFormat="1" x14ac:dyDescent="0.35"/>
    <row r="45210" s="62" customFormat="1" x14ac:dyDescent="0.35"/>
    <row r="45211" s="62" customFormat="1" x14ac:dyDescent="0.35"/>
    <row r="45212" s="62" customFormat="1" x14ac:dyDescent="0.35"/>
    <row r="45213" s="62" customFormat="1" x14ac:dyDescent="0.35"/>
    <row r="45214" s="62" customFormat="1" x14ac:dyDescent="0.35"/>
    <row r="45215" s="62" customFormat="1" x14ac:dyDescent="0.35"/>
    <row r="45216" s="62" customFormat="1" x14ac:dyDescent="0.35"/>
    <row r="45217" s="62" customFormat="1" x14ac:dyDescent="0.35"/>
    <row r="45218" s="62" customFormat="1" x14ac:dyDescent="0.35"/>
    <row r="45219" s="62" customFormat="1" x14ac:dyDescent="0.35"/>
    <row r="45220" s="62" customFormat="1" x14ac:dyDescent="0.35"/>
    <row r="45221" s="62" customFormat="1" x14ac:dyDescent="0.35"/>
    <row r="45222" s="62" customFormat="1" x14ac:dyDescent="0.35"/>
    <row r="45223" s="62" customFormat="1" x14ac:dyDescent="0.35"/>
    <row r="45224" s="62" customFormat="1" x14ac:dyDescent="0.35"/>
    <row r="45225" s="62" customFormat="1" x14ac:dyDescent="0.35"/>
    <row r="45226" s="62" customFormat="1" x14ac:dyDescent="0.35"/>
    <row r="45227" s="62" customFormat="1" x14ac:dyDescent="0.35"/>
    <row r="45228" s="62" customFormat="1" x14ac:dyDescent="0.35"/>
    <row r="45229" s="62" customFormat="1" x14ac:dyDescent="0.35"/>
    <row r="45230" s="62" customFormat="1" x14ac:dyDescent="0.35"/>
    <row r="45231" s="62" customFormat="1" x14ac:dyDescent="0.35"/>
    <row r="45232" s="62" customFormat="1" x14ac:dyDescent="0.35"/>
    <row r="45233" s="62" customFormat="1" x14ac:dyDescent="0.35"/>
    <row r="45234" s="62" customFormat="1" x14ac:dyDescent="0.35"/>
    <row r="45235" s="62" customFormat="1" x14ac:dyDescent="0.35"/>
    <row r="45236" s="62" customFormat="1" x14ac:dyDescent="0.35"/>
    <row r="45237" s="62" customFormat="1" x14ac:dyDescent="0.35"/>
    <row r="45238" s="62" customFormat="1" x14ac:dyDescent="0.35"/>
    <row r="45239" s="62" customFormat="1" x14ac:dyDescent="0.35"/>
    <row r="45240" s="62" customFormat="1" x14ac:dyDescent="0.35"/>
    <row r="45241" s="62" customFormat="1" x14ac:dyDescent="0.35"/>
    <row r="45242" s="62" customFormat="1" x14ac:dyDescent="0.35"/>
    <row r="45243" s="62" customFormat="1" x14ac:dyDescent="0.35"/>
    <row r="45244" s="62" customFormat="1" x14ac:dyDescent="0.35"/>
    <row r="45245" s="62" customFormat="1" x14ac:dyDescent="0.35"/>
    <row r="45246" s="62" customFormat="1" x14ac:dyDescent="0.35"/>
    <row r="45247" s="62" customFormat="1" x14ac:dyDescent="0.35"/>
    <row r="45248" s="62" customFormat="1" x14ac:dyDescent="0.35"/>
    <row r="45249" s="62" customFormat="1" x14ac:dyDescent="0.35"/>
    <row r="45250" s="62" customFormat="1" x14ac:dyDescent="0.35"/>
    <row r="45251" s="62" customFormat="1" x14ac:dyDescent="0.35"/>
    <row r="45252" s="62" customFormat="1" x14ac:dyDescent="0.35"/>
    <row r="45253" s="62" customFormat="1" x14ac:dyDescent="0.35"/>
    <row r="45254" s="62" customFormat="1" x14ac:dyDescent="0.35"/>
    <row r="45255" s="62" customFormat="1" x14ac:dyDescent="0.35"/>
    <row r="45256" s="62" customFormat="1" x14ac:dyDescent="0.35"/>
    <row r="45257" s="62" customFormat="1" x14ac:dyDescent="0.35"/>
    <row r="45258" s="62" customFormat="1" x14ac:dyDescent="0.35"/>
    <row r="45259" s="62" customFormat="1" x14ac:dyDescent="0.35"/>
    <row r="45260" s="62" customFormat="1" x14ac:dyDescent="0.35"/>
    <row r="45261" s="62" customFormat="1" x14ac:dyDescent="0.35"/>
    <row r="45262" s="62" customFormat="1" x14ac:dyDescent="0.35"/>
    <row r="45263" s="62" customFormat="1" x14ac:dyDescent="0.35"/>
    <row r="45264" s="62" customFormat="1" x14ac:dyDescent="0.35"/>
    <row r="45265" s="62" customFormat="1" x14ac:dyDescent="0.35"/>
    <row r="45266" s="62" customFormat="1" x14ac:dyDescent="0.35"/>
    <row r="45267" s="62" customFormat="1" x14ac:dyDescent="0.35"/>
    <row r="45268" s="62" customFormat="1" x14ac:dyDescent="0.35"/>
    <row r="45269" s="62" customFormat="1" x14ac:dyDescent="0.35"/>
    <row r="45270" s="62" customFormat="1" x14ac:dyDescent="0.35"/>
    <row r="45271" s="62" customFormat="1" x14ac:dyDescent="0.35"/>
    <row r="45272" s="62" customFormat="1" x14ac:dyDescent="0.35"/>
    <row r="45273" s="62" customFormat="1" x14ac:dyDescent="0.35"/>
    <row r="45274" s="62" customFormat="1" x14ac:dyDescent="0.35"/>
    <row r="45275" s="62" customFormat="1" x14ac:dyDescent="0.35"/>
    <row r="45276" s="62" customFormat="1" x14ac:dyDescent="0.35"/>
    <row r="45277" s="62" customFormat="1" x14ac:dyDescent="0.35"/>
    <row r="45278" s="62" customFormat="1" x14ac:dyDescent="0.35"/>
    <row r="45279" s="62" customFormat="1" x14ac:dyDescent="0.35"/>
    <row r="45280" s="62" customFormat="1" x14ac:dyDescent="0.35"/>
    <row r="45281" s="62" customFormat="1" x14ac:dyDescent="0.35"/>
    <row r="45282" s="62" customFormat="1" x14ac:dyDescent="0.35"/>
    <row r="45283" s="62" customFormat="1" x14ac:dyDescent="0.35"/>
    <row r="45284" s="62" customFormat="1" x14ac:dyDescent="0.35"/>
    <row r="45285" s="62" customFormat="1" x14ac:dyDescent="0.35"/>
    <row r="45286" s="62" customFormat="1" x14ac:dyDescent="0.35"/>
    <row r="45287" s="62" customFormat="1" x14ac:dyDescent="0.35"/>
    <row r="45288" s="62" customFormat="1" x14ac:dyDescent="0.35"/>
    <row r="45289" s="62" customFormat="1" x14ac:dyDescent="0.35"/>
    <row r="45290" s="62" customFormat="1" x14ac:dyDescent="0.35"/>
    <row r="45291" s="62" customFormat="1" x14ac:dyDescent="0.35"/>
    <row r="45292" s="62" customFormat="1" x14ac:dyDescent="0.35"/>
    <row r="45293" s="62" customFormat="1" x14ac:dyDescent="0.35"/>
    <row r="45294" s="62" customFormat="1" x14ac:dyDescent="0.35"/>
    <row r="45295" s="62" customFormat="1" x14ac:dyDescent="0.35"/>
    <row r="45296" s="62" customFormat="1" x14ac:dyDescent="0.35"/>
    <row r="45297" s="62" customFormat="1" x14ac:dyDescent="0.35"/>
    <row r="45298" s="62" customFormat="1" x14ac:dyDescent="0.35"/>
    <row r="45299" s="62" customFormat="1" x14ac:dyDescent="0.35"/>
    <row r="45300" s="62" customFormat="1" x14ac:dyDescent="0.35"/>
    <row r="45301" s="62" customFormat="1" x14ac:dyDescent="0.35"/>
    <row r="45302" s="62" customFormat="1" x14ac:dyDescent="0.35"/>
    <row r="45303" s="62" customFormat="1" x14ac:dyDescent="0.35"/>
    <row r="45304" s="62" customFormat="1" x14ac:dyDescent="0.35"/>
    <row r="45305" s="62" customFormat="1" x14ac:dyDescent="0.35"/>
    <row r="45306" s="62" customFormat="1" x14ac:dyDescent="0.35"/>
    <row r="45307" s="62" customFormat="1" x14ac:dyDescent="0.35"/>
    <row r="45308" s="62" customFormat="1" x14ac:dyDescent="0.35"/>
    <row r="45309" s="62" customFormat="1" x14ac:dyDescent="0.35"/>
    <row r="45310" s="62" customFormat="1" x14ac:dyDescent="0.35"/>
    <row r="45311" s="62" customFormat="1" x14ac:dyDescent="0.35"/>
    <row r="45312" s="62" customFormat="1" x14ac:dyDescent="0.35"/>
    <row r="45313" s="62" customFormat="1" x14ac:dyDescent="0.35"/>
    <row r="45314" s="62" customFormat="1" x14ac:dyDescent="0.35"/>
    <row r="45315" s="62" customFormat="1" x14ac:dyDescent="0.35"/>
    <row r="45316" s="62" customFormat="1" x14ac:dyDescent="0.35"/>
    <row r="45317" s="62" customFormat="1" x14ac:dyDescent="0.35"/>
    <row r="45318" s="62" customFormat="1" x14ac:dyDescent="0.35"/>
    <row r="45319" s="62" customFormat="1" x14ac:dyDescent="0.35"/>
    <row r="45320" s="62" customFormat="1" x14ac:dyDescent="0.35"/>
    <row r="45321" s="62" customFormat="1" x14ac:dyDescent="0.35"/>
    <row r="45322" s="62" customFormat="1" x14ac:dyDescent="0.35"/>
    <row r="45323" s="62" customFormat="1" x14ac:dyDescent="0.35"/>
    <row r="45324" s="62" customFormat="1" x14ac:dyDescent="0.35"/>
    <row r="45325" s="62" customFormat="1" x14ac:dyDescent="0.35"/>
    <row r="45326" s="62" customFormat="1" x14ac:dyDescent="0.35"/>
    <row r="45327" s="62" customFormat="1" x14ac:dyDescent="0.35"/>
    <row r="45328" s="62" customFormat="1" x14ac:dyDescent="0.35"/>
    <row r="45329" s="62" customFormat="1" x14ac:dyDescent="0.35"/>
    <row r="45330" s="62" customFormat="1" x14ac:dyDescent="0.35"/>
    <row r="45331" s="62" customFormat="1" x14ac:dyDescent="0.35"/>
    <row r="45332" s="62" customFormat="1" x14ac:dyDescent="0.35"/>
    <row r="45333" s="62" customFormat="1" x14ac:dyDescent="0.35"/>
    <row r="45334" s="62" customFormat="1" x14ac:dyDescent="0.35"/>
    <row r="45335" s="62" customFormat="1" x14ac:dyDescent="0.35"/>
    <row r="45336" s="62" customFormat="1" x14ac:dyDescent="0.35"/>
    <row r="45337" s="62" customFormat="1" x14ac:dyDescent="0.35"/>
    <row r="45338" s="62" customFormat="1" x14ac:dyDescent="0.35"/>
    <row r="45339" s="62" customFormat="1" x14ac:dyDescent="0.35"/>
    <row r="45340" s="62" customFormat="1" x14ac:dyDescent="0.35"/>
    <row r="45341" s="62" customFormat="1" x14ac:dyDescent="0.35"/>
    <row r="45342" s="62" customFormat="1" x14ac:dyDescent="0.35"/>
    <row r="45343" s="62" customFormat="1" x14ac:dyDescent="0.35"/>
    <row r="45344" s="62" customFormat="1" x14ac:dyDescent="0.35"/>
    <row r="45345" s="62" customFormat="1" x14ac:dyDescent="0.35"/>
    <row r="45346" s="62" customFormat="1" x14ac:dyDescent="0.35"/>
    <row r="45347" s="62" customFormat="1" x14ac:dyDescent="0.35"/>
    <row r="45348" s="62" customFormat="1" x14ac:dyDescent="0.35"/>
    <row r="45349" s="62" customFormat="1" x14ac:dyDescent="0.35"/>
    <row r="45350" s="62" customFormat="1" x14ac:dyDescent="0.35"/>
    <row r="45351" s="62" customFormat="1" x14ac:dyDescent="0.35"/>
    <row r="45352" s="62" customFormat="1" x14ac:dyDescent="0.35"/>
    <row r="45353" s="62" customFormat="1" x14ac:dyDescent="0.35"/>
    <row r="45354" s="62" customFormat="1" x14ac:dyDescent="0.35"/>
    <row r="45355" s="62" customFormat="1" x14ac:dyDescent="0.35"/>
    <row r="45356" s="62" customFormat="1" x14ac:dyDescent="0.35"/>
    <row r="45357" s="62" customFormat="1" x14ac:dyDescent="0.35"/>
    <row r="45358" s="62" customFormat="1" x14ac:dyDescent="0.35"/>
    <row r="45359" s="62" customFormat="1" x14ac:dyDescent="0.35"/>
    <row r="45360" s="62" customFormat="1" x14ac:dyDescent="0.35"/>
    <row r="45361" s="62" customFormat="1" x14ac:dyDescent="0.35"/>
    <row r="45362" s="62" customFormat="1" x14ac:dyDescent="0.35"/>
    <row r="45363" s="62" customFormat="1" x14ac:dyDescent="0.35"/>
    <row r="45364" s="62" customFormat="1" x14ac:dyDescent="0.35"/>
    <row r="45365" s="62" customFormat="1" x14ac:dyDescent="0.35"/>
    <row r="45366" s="62" customFormat="1" x14ac:dyDescent="0.35"/>
    <row r="45367" s="62" customFormat="1" x14ac:dyDescent="0.35"/>
    <row r="45368" s="62" customFormat="1" x14ac:dyDescent="0.35"/>
    <row r="45369" s="62" customFormat="1" x14ac:dyDescent="0.35"/>
    <row r="45370" s="62" customFormat="1" x14ac:dyDescent="0.35"/>
    <row r="45371" s="62" customFormat="1" x14ac:dyDescent="0.35"/>
    <row r="45372" s="62" customFormat="1" x14ac:dyDescent="0.35"/>
    <row r="45373" s="62" customFormat="1" x14ac:dyDescent="0.35"/>
    <row r="45374" s="62" customFormat="1" x14ac:dyDescent="0.35"/>
    <row r="45375" s="62" customFormat="1" x14ac:dyDescent="0.35"/>
    <row r="45376" s="62" customFormat="1" x14ac:dyDescent="0.35"/>
    <row r="45377" s="62" customFormat="1" x14ac:dyDescent="0.35"/>
    <row r="45378" s="62" customFormat="1" x14ac:dyDescent="0.35"/>
    <row r="45379" s="62" customFormat="1" x14ac:dyDescent="0.35"/>
    <row r="45380" s="62" customFormat="1" x14ac:dyDescent="0.35"/>
    <row r="45381" s="62" customFormat="1" x14ac:dyDescent="0.35"/>
    <row r="45382" s="62" customFormat="1" x14ac:dyDescent="0.35"/>
    <row r="45383" s="62" customFormat="1" x14ac:dyDescent="0.35"/>
    <row r="45384" s="62" customFormat="1" x14ac:dyDescent="0.35"/>
    <row r="45385" s="62" customFormat="1" x14ac:dyDescent="0.35"/>
    <row r="45386" s="62" customFormat="1" x14ac:dyDescent="0.35"/>
    <row r="45387" s="62" customFormat="1" x14ac:dyDescent="0.35"/>
    <row r="45388" s="62" customFormat="1" x14ac:dyDescent="0.35"/>
    <row r="45389" s="62" customFormat="1" x14ac:dyDescent="0.35"/>
    <row r="45390" s="62" customFormat="1" x14ac:dyDescent="0.35"/>
    <row r="45391" s="62" customFormat="1" x14ac:dyDescent="0.35"/>
    <row r="45392" s="62" customFormat="1" x14ac:dyDescent="0.35"/>
    <row r="45393" s="62" customFormat="1" x14ac:dyDescent="0.35"/>
    <row r="45394" s="62" customFormat="1" x14ac:dyDescent="0.35"/>
    <row r="45395" s="62" customFormat="1" x14ac:dyDescent="0.35"/>
    <row r="45396" s="62" customFormat="1" x14ac:dyDescent="0.35"/>
    <row r="45397" s="62" customFormat="1" x14ac:dyDescent="0.35"/>
    <row r="45398" s="62" customFormat="1" x14ac:dyDescent="0.35"/>
    <row r="45399" s="62" customFormat="1" x14ac:dyDescent="0.35"/>
    <row r="45400" s="62" customFormat="1" x14ac:dyDescent="0.35"/>
    <row r="45401" s="62" customFormat="1" x14ac:dyDescent="0.35"/>
    <row r="45402" s="62" customFormat="1" x14ac:dyDescent="0.35"/>
    <row r="45403" s="62" customFormat="1" x14ac:dyDescent="0.35"/>
    <row r="45404" s="62" customFormat="1" x14ac:dyDescent="0.35"/>
    <row r="45405" s="62" customFormat="1" x14ac:dyDescent="0.35"/>
    <row r="45406" s="62" customFormat="1" x14ac:dyDescent="0.35"/>
    <row r="45407" s="62" customFormat="1" x14ac:dyDescent="0.35"/>
    <row r="45408" s="62" customFormat="1" x14ac:dyDescent="0.35"/>
    <row r="45409" s="62" customFormat="1" x14ac:dyDescent="0.35"/>
    <row r="45410" s="62" customFormat="1" x14ac:dyDescent="0.35"/>
    <row r="45411" s="62" customFormat="1" x14ac:dyDescent="0.35"/>
    <row r="45412" s="62" customFormat="1" x14ac:dyDescent="0.35"/>
    <row r="45413" s="62" customFormat="1" x14ac:dyDescent="0.35"/>
    <row r="45414" s="62" customFormat="1" x14ac:dyDescent="0.35"/>
    <row r="45415" s="62" customFormat="1" x14ac:dyDescent="0.35"/>
    <row r="45416" s="62" customFormat="1" x14ac:dyDescent="0.35"/>
    <row r="45417" s="62" customFormat="1" x14ac:dyDescent="0.35"/>
    <row r="45418" s="62" customFormat="1" x14ac:dyDescent="0.35"/>
    <row r="45419" s="62" customFormat="1" x14ac:dyDescent="0.35"/>
    <row r="45420" s="62" customFormat="1" x14ac:dyDescent="0.35"/>
    <row r="45421" s="62" customFormat="1" x14ac:dyDescent="0.35"/>
    <row r="45422" s="62" customFormat="1" x14ac:dyDescent="0.35"/>
    <row r="45423" s="62" customFormat="1" x14ac:dyDescent="0.35"/>
    <row r="45424" s="62" customFormat="1" x14ac:dyDescent="0.35"/>
    <row r="45425" s="62" customFormat="1" x14ac:dyDescent="0.35"/>
    <row r="45426" s="62" customFormat="1" x14ac:dyDescent="0.35"/>
    <row r="45427" s="62" customFormat="1" x14ac:dyDescent="0.35"/>
    <row r="45428" s="62" customFormat="1" x14ac:dyDescent="0.35"/>
    <row r="45429" s="62" customFormat="1" x14ac:dyDescent="0.35"/>
    <row r="45430" s="62" customFormat="1" x14ac:dyDescent="0.35"/>
    <row r="45431" s="62" customFormat="1" x14ac:dyDescent="0.35"/>
    <row r="45432" s="62" customFormat="1" x14ac:dyDescent="0.35"/>
    <row r="45433" s="62" customFormat="1" x14ac:dyDescent="0.35"/>
    <row r="45434" s="62" customFormat="1" x14ac:dyDescent="0.35"/>
    <row r="45435" s="62" customFormat="1" x14ac:dyDescent="0.35"/>
    <row r="45436" s="62" customFormat="1" x14ac:dyDescent="0.35"/>
    <row r="45437" s="62" customFormat="1" x14ac:dyDescent="0.35"/>
    <row r="45438" s="62" customFormat="1" x14ac:dyDescent="0.35"/>
    <row r="45439" s="62" customFormat="1" x14ac:dyDescent="0.35"/>
    <row r="45440" s="62" customFormat="1" x14ac:dyDescent="0.35"/>
    <row r="45441" s="62" customFormat="1" x14ac:dyDescent="0.35"/>
    <row r="45442" s="62" customFormat="1" x14ac:dyDescent="0.35"/>
    <row r="45443" s="62" customFormat="1" x14ac:dyDescent="0.35"/>
    <row r="45444" s="62" customFormat="1" x14ac:dyDescent="0.35"/>
    <row r="45445" s="62" customFormat="1" x14ac:dyDescent="0.35"/>
    <row r="45446" s="62" customFormat="1" x14ac:dyDescent="0.35"/>
    <row r="45447" s="62" customFormat="1" x14ac:dyDescent="0.35"/>
    <row r="45448" s="62" customFormat="1" x14ac:dyDescent="0.35"/>
    <row r="45449" s="62" customFormat="1" x14ac:dyDescent="0.35"/>
    <row r="45450" s="62" customFormat="1" x14ac:dyDescent="0.35"/>
    <row r="45451" s="62" customFormat="1" x14ac:dyDescent="0.35"/>
    <row r="45452" s="62" customFormat="1" x14ac:dyDescent="0.35"/>
    <row r="45453" s="62" customFormat="1" x14ac:dyDescent="0.35"/>
    <row r="45454" s="62" customFormat="1" x14ac:dyDescent="0.35"/>
    <row r="45455" s="62" customFormat="1" x14ac:dyDescent="0.35"/>
    <row r="45456" s="62" customFormat="1" x14ac:dyDescent="0.35"/>
    <row r="45457" s="62" customFormat="1" x14ac:dyDescent="0.35"/>
    <row r="45458" s="62" customFormat="1" x14ac:dyDescent="0.35"/>
    <row r="45459" s="62" customFormat="1" x14ac:dyDescent="0.35"/>
    <row r="45460" s="62" customFormat="1" x14ac:dyDescent="0.35"/>
    <row r="45461" s="62" customFormat="1" x14ac:dyDescent="0.35"/>
    <row r="45462" s="62" customFormat="1" x14ac:dyDescent="0.35"/>
    <row r="45463" s="62" customFormat="1" x14ac:dyDescent="0.35"/>
    <row r="45464" s="62" customFormat="1" x14ac:dyDescent="0.35"/>
    <row r="45465" s="62" customFormat="1" x14ac:dyDescent="0.35"/>
    <row r="45466" s="62" customFormat="1" x14ac:dyDescent="0.35"/>
    <row r="45467" s="62" customFormat="1" x14ac:dyDescent="0.35"/>
    <row r="45468" s="62" customFormat="1" x14ac:dyDescent="0.35"/>
    <row r="45469" s="62" customFormat="1" x14ac:dyDescent="0.35"/>
    <row r="45470" s="62" customFormat="1" x14ac:dyDescent="0.35"/>
    <row r="45471" s="62" customFormat="1" x14ac:dyDescent="0.35"/>
    <row r="45472" s="62" customFormat="1" x14ac:dyDescent="0.35"/>
    <row r="45473" s="62" customFormat="1" x14ac:dyDescent="0.35"/>
    <row r="45474" s="62" customFormat="1" x14ac:dyDescent="0.35"/>
    <row r="45475" s="62" customFormat="1" x14ac:dyDescent="0.35"/>
    <row r="45476" s="62" customFormat="1" x14ac:dyDescent="0.35"/>
    <row r="45477" s="62" customFormat="1" x14ac:dyDescent="0.35"/>
    <row r="45478" s="62" customFormat="1" x14ac:dyDescent="0.35"/>
    <row r="45479" s="62" customFormat="1" x14ac:dyDescent="0.35"/>
    <row r="45480" s="62" customFormat="1" x14ac:dyDescent="0.35"/>
    <row r="45481" s="62" customFormat="1" x14ac:dyDescent="0.35"/>
    <row r="45482" s="62" customFormat="1" x14ac:dyDescent="0.35"/>
    <row r="45483" s="62" customFormat="1" x14ac:dyDescent="0.35"/>
    <row r="45484" s="62" customFormat="1" x14ac:dyDescent="0.35"/>
    <row r="45485" s="62" customFormat="1" x14ac:dyDescent="0.35"/>
    <row r="45486" s="62" customFormat="1" x14ac:dyDescent="0.35"/>
    <row r="45487" s="62" customFormat="1" x14ac:dyDescent="0.35"/>
    <row r="45488" s="62" customFormat="1" x14ac:dyDescent="0.35"/>
    <row r="45489" s="62" customFormat="1" x14ac:dyDescent="0.35"/>
    <row r="45490" s="62" customFormat="1" x14ac:dyDescent="0.35"/>
    <row r="45491" s="62" customFormat="1" x14ac:dyDescent="0.35"/>
    <row r="45492" s="62" customFormat="1" x14ac:dyDescent="0.35"/>
    <row r="45493" s="62" customFormat="1" x14ac:dyDescent="0.35"/>
    <row r="45494" s="62" customFormat="1" x14ac:dyDescent="0.35"/>
    <row r="45495" s="62" customFormat="1" x14ac:dyDescent="0.35"/>
    <row r="45496" s="62" customFormat="1" x14ac:dyDescent="0.35"/>
    <row r="45497" s="62" customFormat="1" x14ac:dyDescent="0.35"/>
    <row r="45498" s="62" customFormat="1" x14ac:dyDescent="0.35"/>
    <row r="45499" s="62" customFormat="1" x14ac:dyDescent="0.35"/>
    <row r="45500" s="62" customFormat="1" x14ac:dyDescent="0.35"/>
    <row r="45501" s="62" customFormat="1" x14ac:dyDescent="0.35"/>
    <row r="45502" s="62" customFormat="1" x14ac:dyDescent="0.35"/>
    <row r="45503" s="62" customFormat="1" x14ac:dyDescent="0.35"/>
    <row r="45504" s="62" customFormat="1" x14ac:dyDescent="0.35"/>
    <row r="45505" s="62" customFormat="1" x14ac:dyDescent="0.35"/>
    <row r="45506" s="62" customFormat="1" x14ac:dyDescent="0.35"/>
    <row r="45507" s="62" customFormat="1" x14ac:dyDescent="0.35"/>
    <row r="45508" s="62" customFormat="1" x14ac:dyDescent="0.35"/>
    <row r="45509" s="62" customFormat="1" x14ac:dyDescent="0.35"/>
    <row r="45510" s="62" customFormat="1" x14ac:dyDescent="0.35"/>
    <row r="45511" s="62" customFormat="1" x14ac:dyDescent="0.35"/>
    <row r="45512" s="62" customFormat="1" x14ac:dyDescent="0.35"/>
    <row r="45513" s="62" customFormat="1" x14ac:dyDescent="0.35"/>
    <row r="45514" s="62" customFormat="1" x14ac:dyDescent="0.35"/>
    <row r="45515" s="62" customFormat="1" x14ac:dyDescent="0.35"/>
    <row r="45516" s="62" customFormat="1" x14ac:dyDescent="0.35"/>
    <row r="45517" s="62" customFormat="1" x14ac:dyDescent="0.35"/>
    <row r="45518" s="62" customFormat="1" x14ac:dyDescent="0.35"/>
    <row r="45519" s="62" customFormat="1" x14ac:dyDescent="0.35"/>
    <row r="45520" s="62" customFormat="1" x14ac:dyDescent="0.35"/>
    <row r="45521" s="62" customFormat="1" x14ac:dyDescent="0.35"/>
    <row r="45522" s="62" customFormat="1" x14ac:dyDescent="0.35"/>
    <row r="45523" s="62" customFormat="1" x14ac:dyDescent="0.35"/>
    <row r="45524" s="62" customFormat="1" x14ac:dyDescent="0.35"/>
    <row r="45525" s="62" customFormat="1" x14ac:dyDescent="0.35"/>
    <row r="45526" s="62" customFormat="1" x14ac:dyDescent="0.35"/>
    <row r="45527" s="62" customFormat="1" x14ac:dyDescent="0.35"/>
    <row r="45528" s="62" customFormat="1" x14ac:dyDescent="0.35"/>
    <row r="45529" s="62" customFormat="1" x14ac:dyDescent="0.35"/>
    <row r="45530" s="62" customFormat="1" x14ac:dyDescent="0.35"/>
    <row r="45531" s="62" customFormat="1" x14ac:dyDescent="0.35"/>
    <row r="45532" s="62" customFormat="1" x14ac:dyDescent="0.35"/>
    <row r="45533" s="62" customFormat="1" x14ac:dyDescent="0.35"/>
    <row r="45534" s="62" customFormat="1" x14ac:dyDescent="0.35"/>
    <row r="45535" s="62" customFormat="1" x14ac:dyDescent="0.35"/>
    <row r="45536" s="62" customFormat="1" x14ac:dyDescent="0.35"/>
    <row r="45537" s="62" customFormat="1" x14ac:dyDescent="0.35"/>
    <row r="45538" s="62" customFormat="1" x14ac:dyDescent="0.35"/>
    <row r="45539" s="62" customFormat="1" x14ac:dyDescent="0.35"/>
    <row r="45540" s="62" customFormat="1" x14ac:dyDescent="0.35"/>
    <row r="45541" s="62" customFormat="1" x14ac:dyDescent="0.35"/>
    <row r="45542" s="62" customFormat="1" x14ac:dyDescent="0.35"/>
    <row r="45543" s="62" customFormat="1" x14ac:dyDescent="0.35"/>
    <row r="45544" s="62" customFormat="1" x14ac:dyDescent="0.35"/>
    <row r="45545" s="62" customFormat="1" x14ac:dyDescent="0.35"/>
    <row r="45546" s="62" customFormat="1" x14ac:dyDescent="0.35"/>
    <row r="45547" s="62" customFormat="1" x14ac:dyDescent="0.35"/>
    <row r="45548" s="62" customFormat="1" x14ac:dyDescent="0.35"/>
    <row r="45549" s="62" customFormat="1" x14ac:dyDescent="0.35"/>
    <row r="45550" s="62" customFormat="1" x14ac:dyDescent="0.35"/>
    <row r="45551" s="62" customFormat="1" x14ac:dyDescent="0.35"/>
    <row r="45552" s="62" customFormat="1" x14ac:dyDescent="0.35"/>
    <row r="45553" s="62" customFormat="1" x14ac:dyDescent="0.35"/>
    <row r="45554" s="62" customFormat="1" x14ac:dyDescent="0.35"/>
    <row r="45555" s="62" customFormat="1" x14ac:dyDescent="0.35"/>
    <row r="45556" s="62" customFormat="1" x14ac:dyDescent="0.35"/>
    <row r="45557" s="62" customFormat="1" x14ac:dyDescent="0.35"/>
    <row r="45558" s="62" customFormat="1" x14ac:dyDescent="0.35"/>
    <row r="45559" s="62" customFormat="1" x14ac:dyDescent="0.35"/>
    <row r="45560" s="62" customFormat="1" x14ac:dyDescent="0.35"/>
    <row r="45561" s="62" customFormat="1" x14ac:dyDescent="0.35"/>
    <row r="45562" s="62" customFormat="1" x14ac:dyDescent="0.35"/>
    <row r="45563" s="62" customFormat="1" x14ac:dyDescent="0.35"/>
    <row r="45564" s="62" customFormat="1" x14ac:dyDescent="0.35"/>
    <row r="45565" s="62" customFormat="1" x14ac:dyDescent="0.35"/>
    <row r="45566" s="62" customFormat="1" x14ac:dyDescent="0.35"/>
    <row r="45567" s="62" customFormat="1" x14ac:dyDescent="0.35"/>
    <row r="45568" s="62" customFormat="1" x14ac:dyDescent="0.35"/>
    <row r="45569" s="62" customFormat="1" x14ac:dyDescent="0.35"/>
    <row r="45570" s="62" customFormat="1" x14ac:dyDescent="0.35"/>
    <row r="45571" s="62" customFormat="1" x14ac:dyDescent="0.35"/>
    <row r="45572" s="62" customFormat="1" x14ac:dyDescent="0.35"/>
    <row r="45573" s="62" customFormat="1" x14ac:dyDescent="0.35"/>
    <row r="45574" s="62" customFormat="1" x14ac:dyDescent="0.35"/>
    <row r="45575" s="62" customFormat="1" x14ac:dyDescent="0.35"/>
    <row r="45576" s="62" customFormat="1" x14ac:dyDescent="0.35"/>
    <row r="45577" s="62" customFormat="1" x14ac:dyDescent="0.35"/>
    <row r="45578" s="62" customFormat="1" x14ac:dyDescent="0.35"/>
    <row r="45579" s="62" customFormat="1" x14ac:dyDescent="0.35"/>
    <row r="45580" s="62" customFormat="1" x14ac:dyDescent="0.35"/>
    <row r="45581" s="62" customFormat="1" x14ac:dyDescent="0.35"/>
    <row r="45582" s="62" customFormat="1" x14ac:dyDescent="0.35"/>
    <row r="45583" s="62" customFormat="1" x14ac:dyDescent="0.35"/>
    <row r="45584" s="62" customFormat="1" x14ac:dyDescent="0.35"/>
    <row r="45585" s="62" customFormat="1" x14ac:dyDescent="0.35"/>
    <row r="45586" s="62" customFormat="1" x14ac:dyDescent="0.35"/>
    <row r="45587" s="62" customFormat="1" x14ac:dyDescent="0.35"/>
    <row r="45588" s="62" customFormat="1" x14ac:dyDescent="0.35"/>
    <row r="45589" s="62" customFormat="1" x14ac:dyDescent="0.35"/>
    <row r="45590" s="62" customFormat="1" x14ac:dyDescent="0.35"/>
    <row r="45591" s="62" customFormat="1" x14ac:dyDescent="0.35"/>
    <row r="45592" s="62" customFormat="1" x14ac:dyDescent="0.35"/>
    <row r="45593" s="62" customFormat="1" x14ac:dyDescent="0.35"/>
    <row r="45594" s="62" customFormat="1" x14ac:dyDescent="0.35"/>
    <row r="45595" s="62" customFormat="1" x14ac:dyDescent="0.35"/>
    <row r="45596" s="62" customFormat="1" x14ac:dyDescent="0.35"/>
    <row r="45597" s="62" customFormat="1" x14ac:dyDescent="0.35"/>
    <row r="45598" s="62" customFormat="1" x14ac:dyDescent="0.35"/>
    <row r="45599" s="62" customFormat="1" x14ac:dyDescent="0.35"/>
    <row r="45600" s="62" customFormat="1" x14ac:dyDescent="0.35"/>
    <row r="45601" s="62" customFormat="1" x14ac:dyDescent="0.35"/>
    <row r="45602" s="62" customFormat="1" x14ac:dyDescent="0.35"/>
    <row r="45603" s="62" customFormat="1" x14ac:dyDescent="0.35"/>
    <row r="45604" s="62" customFormat="1" x14ac:dyDescent="0.35"/>
    <row r="45605" s="62" customFormat="1" x14ac:dyDescent="0.35"/>
    <row r="45606" s="62" customFormat="1" x14ac:dyDescent="0.35"/>
    <row r="45607" s="62" customFormat="1" x14ac:dyDescent="0.35"/>
    <row r="45608" s="62" customFormat="1" x14ac:dyDescent="0.35"/>
    <row r="45609" s="62" customFormat="1" x14ac:dyDescent="0.35"/>
    <row r="45610" s="62" customFormat="1" x14ac:dyDescent="0.35"/>
    <row r="45611" s="62" customFormat="1" x14ac:dyDescent="0.35"/>
    <row r="45612" s="62" customFormat="1" x14ac:dyDescent="0.35"/>
    <row r="45613" s="62" customFormat="1" x14ac:dyDescent="0.35"/>
    <row r="45614" s="62" customFormat="1" x14ac:dyDescent="0.35"/>
    <row r="45615" s="62" customFormat="1" x14ac:dyDescent="0.35"/>
    <row r="45616" s="62" customFormat="1" x14ac:dyDescent="0.35"/>
    <row r="45617" s="62" customFormat="1" x14ac:dyDescent="0.35"/>
    <row r="45618" s="62" customFormat="1" x14ac:dyDescent="0.35"/>
    <row r="45619" s="62" customFormat="1" x14ac:dyDescent="0.35"/>
    <row r="45620" s="62" customFormat="1" x14ac:dyDescent="0.35"/>
    <row r="45621" s="62" customFormat="1" x14ac:dyDescent="0.35"/>
    <row r="45622" s="62" customFormat="1" x14ac:dyDescent="0.35"/>
    <row r="45623" s="62" customFormat="1" x14ac:dyDescent="0.35"/>
    <row r="45624" s="62" customFormat="1" x14ac:dyDescent="0.35"/>
    <row r="45625" s="62" customFormat="1" x14ac:dyDescent="0.35"/>
    <row r="45626" s="62" customFormat="1" x14ac:dyDescent="0.35"/>
    <row r="45627" s="62" customFormat="1" x14ac:dyDescent="0.35"/>
    <row r="45628" s="62" customFormat="1" x14ac:dyDescent="0.35"/>
    <row r="45629" s="62" customFormat="1" x14ac:dyDescent="0.35"/>
    <row r="45630" s="62" customFormat="1" x14ac:dyDescent="0.35"/>
    <row r="45631" s="62" customFormat="1" x14ac:dyDescent="0.35"/>
    <row r="45632" s="62" customFormat="1" x14ac:dyDescent="0.35"/>
    <row r="45633" s="62" customFormat="1" x14ac:dyDescent="0.35"/>
    <row r="45634" s="62" customFormat="1" x14ac:dyDescent="0.35"/>
    <row r="45635" s="62" customFormat="1" x14ac:dyDescent="0.35"/>
    <row r="45636" s="62" customFormat="1" x14ac:dyDescent="0.35"/>
    <row r="45637" s="62" customFormat="1" x14ac:dyDescent="0.35"/>
    <row r="45638" s="62" customFormat="1" x14ac:dyDescent="0.35"/>
    <row r="45639" s="62" customFormat="1" x14ac:dyDescent="0.35"/>
    <row r="45640" s="62" customFormat="1" x14ac:dyDescent="0.35"/>
    <row r="45641" s="62" customFormat="1" x14ac:dyDescent="0.35"/>
    <row r="45642" s="62" customFormat="1" x14ac:dyDescent="0.35"/>
    <row r="45643" s="62" customFormat="1" x14ac:dyDescent="0.35"/>
    <row r="45644" s="62" customFormat="1" x14ac:dyDescent="0.35"/>
    <row r="45645" s="62" customFormat="1" x14ac:dyDescent="0.35"/>
    <row r="45646" s="62" customFormat="1" x14ac:dyDescent="0.35"/>
    <row r="45647" s="62" customFormat="1" x14ac:dyDescent="0.35"/>
    <row r="45648" s="62" customFormat="1" x14ac:dyDescent="0.35"/>
    <row r="45649" s="62" customFormat="1" x14ac:dyDescent="0.35"/>
    <row r="45650" s="62" customFormat="1" x14ac:dyDescent="0.35"/>
    <row r="45651" s="62" customFormat="1" x14ac:dyDescent="0.35"/>
    <row r="45652" s="62" customFormat="1" x14ac:dyDescent="0.35"/>
    <row r="45653" s="62" customFormat="1" x14ac:dyDescent="0.35"/>
    <row r="45654" s="62" customFormat="1" x14ac:dyDescent="0.35"/>
    <row r="45655" s="62" customFormat="1" x14ac:dyDescent="0.35"/>
    <row r="45656" s="62" customFormat="1" x14ac:dyDescent="0.35"/>
    <row r="45657" s="62" customFormat="1" x14ac:dyDescent="0.35"/>
    <row r="45658" s="62" customFormat="1" x14ac:dyDescent="0.35"/>
    <row r="45659" s="62" customFormat="1" x14ac:dyDescent="0.35"/>
    <row r="45660" s="62" customFormat="1" x14ac:dyDescent="0.35"/>
    <row r="45661" s="62" customFormat="1" x14ac:dyDescent="0.35"/>
    <row r="45662" s="62" customFormat="1" x14ac:dyDescent="0.35"/>
    <row r="45663" s="62" customFormat="1" x14ac:dyDescent="0.35"/>
    <row r="45664" s="62" customFormat="1" x14ac:dyDescent="0.35"/>
    <row r="45665" s="62" customFormat="1" x14ac:dyDescent="0.35"/>
    <row r="45666" s="62" customFormat="1" x14ac:dyDescent="0.35"/>
    <row r="45667" s="62" customFormat="1" x14ac:dyDescent="0.35"/>
    <row r="45668" s="62" customFormat="1" x14ac:dyDescent="0.35"/>
    <row r="45669" s="62" customFormat="1" x14ac:dyDescent="0.35"/>
    <row r="45670" s="62" customFormat="1" x14ac:dyDescent="0.35"/>
    <row r="45671" s="62" customFormat="1" x14ac:dyDescent="0.35"/>
    <row r="45672" s="62" customFormat="1" x14ac:dyDescent="0.35"/>
    <row r="45673" s="62" customFormat="1" x14ac:dyDescent="0.35"/>
    <row r="45674" s="62" customFormat="1" x14ac:dyDescent="0.35"/>
    <row r="45675" s="62" customFormat="1" x14ac:dyDescent="0.35"/>
    <row r="45676" s="62" customFormat="1" x14ac:dyDescent="0.35"/>
    <row r="45677" s="62" customFormat="1" x14ac:dyDescent="0.35"/>
    <row r="45678" s="62" customFormat="1" x14ac:dyDescent="0.35"/>
    <row r="45679" s="62" customFormat="1" x14ac:dyDescent="0.35"/>
    <row r="45680" s="62" customFormat="1" x14ac:dyDescent="0.35"/>
    <row r="45681" s="62" customFormat="1" x14ac:dyDescent="0.35"/>
    <row r="45682" s="62" customFormat="1" x14ac:dyDescent="0.35"/>
    <row r="45683" s="62" customFormat="1" x14ac:dyDescent="0.35"/>
    <row r="45684" s="62" customFormat="1" x14ac:dyDescent="0.35"/>
    <row r="45685" s="62" customFormat="1" x14ac:dyDescent="0.35"/>
    <row r="45686" s="62" customFormat="1" x14ac:dyDescent="0.35"/>
    <row r="45687" s="62" customFormat="1" x14ac:dyDescent="0.35"/>
    <row r="45688" s="62" customFormat="1" x14ac:dyDescent="0.35"/>
    <row r="45689" s="62" customFormat="1" x14ac:dyDescent="0.35"/>
    <row r="45690" s="62" customFormat="1" x14ac:dyDescent="0.35"/>
    <row r="45691" s="62" customFormat="1" x14ac:dyDescent="0.35"/>
    <row r="45692" s="62" customFormat="1" x14ac:dyDescent="0.35"/>
    <row r="45693" s="62" customFormat="1" x14ac:dyDescent="0.35"/>
    <row r="45694" s="62" customFormat="1" x14ac:dyDescent="0.35"/>
    <row r="45695" s="62" customFormat="1" x14ac:dyDescent="0.35"/>
    <row r="45696" s="62" customFormat="1" x14ac:dyDescent="0.35"/>
    <row r="45697" s="62" customFormat="1" x14ac:dyDescent="0.35"/>
    <row r="45698" s="62" customFormat="1" x14ac:dyDescent="0.35"/>
    <row r="45699" s="62" customFormat="1" x14ac:dyDescent="0.35"/>
    <row r="45700" s="62" customFormat="1" x14ac:dyDescent="0.35"/>
    <row r="45701" s="62" customFormat="1" x14ac:dyDescent="0.35"/>
    <row r="45702" s="62" customFormat="1" x14ac:dyDescent="0.35"/>
    <row r="45703" s="62" customFormat="1" x14ac:dyDescent="0.35"/>
    <row r="45704" s="62" customFormat="1" x14ac:dyDescent="0.35"/>
    <row r="45705" s="62" customFormat="1" x14ac:dyDescent="0.35"/>
    <row r="45706" s="62" customFormat="1" x14ac:dyDescent="0.35"/>
    <row r="45707" s="62" customFormat="1" x14ac:dyDescent="0.35"/>
    <row r="45708" s="62" customFormat="1" x14ac:dyDescent="0.35"/>
    <row r="45709" s="62" customFormat="1" x14ac:dyDescent="0.35"/>
    <row r="45710" s="62" customFormat="1" x14ac:dyDescent="0.35"/>
    <row r="45711" s="62" customFormat="1" x14ac:dyDescent="0.35"/>
    <row r="45712" s="62" customFormat="1" x14ac:dyDescent="0.35"/>
    <row r="45713" s="62" customFormat="1" x14ac:dyDescent="0.35"/>
    <row r="45714" s="62" customFormat="1" x14ac:dyDescent="0.35"/>
    <row r="45715" s="62" customFormat="1" x14ac:dyDescent="0.35"/>
    <row r="45716" s="62" customFormat="1" x14ac:dyDescent="0.35"/>
    <row r="45717" s="62" customFormat="1" x14ac:dyDescent="0.35"/>
    <row r="45718" s="62" customFormat="1" x14ac:dyDescent="0.35"/>
    <row r="45719" s="62" customFormat="1" x14ac:dyDescent="0.35"/>
    <row r="45720" s="62" customFormat="1" x14ac:dyDescent="0.35"/>
    <row r="45721" s="62" customFormat="1" x14ac:dyDescent="0.35"/>
    <row r="45722" s="62" customFormat="1" x14ac:dyDescent="0.35"/>
    <row r="45723" s="62" customFormat="1" x14ac:dyDescent="0.35"/>
    <row r="45724" s="62" customFormat="1" x14ac:dyDescent="0.35"/>
    <row r="45725" s="62" customFormat="1" x14ac:dyDescent="0.35"/>
    <row r="45726" s="62" customFormat="1" x14ac:dyDescent="0.35"/>
    <row r="45727" s="62" customFormat="1" x14ac:dyDescent="0.35"/>
    <row r="45728" s="62" customFormat="1" x14ac:dyDescent="0.35"/>
    <row r="45729" s="62" customFormat="1" x14ac:dyDescent="0.35"/>
    <row r="45730" s="62" customFormat="1" x14ac:dyDescent="0.35"/>
    <row r="45731" s="62" customFormat="1" x14ac:dyDescent="0.35"/>
    <row r="45732" s="62" customFormat="1" x14ac:dyDescent="0.35"/>
    <row r="45733" s="62" customFormat="1" x14ac:dyDescent="0.35"/>
    <row r="45734" s="62" customFormat="1" x14ac:dyDescent="0.35"/>
    <row r="45735" s="62" customFormat="1" x14ac:dyDescent="0.35"/>
    <row r="45736" s="62" customFormat="1" x14ac:dyDescent="0.35"/>
    <row r="45737" s="62" customFormat="1" x14ac:dyDescent="0.35"/>
    <row r="45738" s="62" customFormat="1" x14ac:dyDescent="0.35"/>
    <row r="45739" s="62" customFormat="1" x14ac:dyDescent="0.35"/>
    <row r="45740" s="62" customFormat="1" x14ac:dyDescent="0.35"/>
    <row r="45741" s="62" customFormat="1" x14ac:dyDescent="0.35"/>
    <row r="45742" s="62" customFormat="1" x14ac:dyDescent="0.35"/>
    <row r="45743" s="62" customFormat="1" x14ac:dyDescent="0.35"/>
    <row r="45744" s="62" customFormat="1" x14ac:dyDescent="0.35"/>
    <row r="45745" s="62" customFormat="1" x14ac:dyDescent="0.35"/>
    <row r="45746" s="62" customFormat="1" x14ac:dyDescent="0.35"/>
    <row r="45747" s="62" customFormat="1" x14ac:dyDescent="0.35"/>
    <row r="45748" s="62" customFormat="1" x14ac:dyDescent="0.35"/>
    <row r="45749" s="62" customFormat="1" x14ac:dyDescent="0.35"/>
    <row r="45750" s="62" customFormat="1" x14ac:dyDescent="0.35"/>
    <row r="45751" s="62" customFormat="1" x14ac:dyDescent="0.35"/>
    <row r="45752" s="62" customFormat="1" x14ac:dyDescent="0.35"/>
    <row r="45753" s="62" customFormat="1" x14ac:dyDescent="0.35"/>
    <row r="45754" s="62" customFormat="1" x14ac:dyDescent="0.35"/>
    <row r="45755" s="62" customFormat="1" x14ac:dyDescent="0.35"/>
    <row r="45756" s="62" customFormat="1" x14ac:dyDescent="0.35"/>
    <row r="45757" s="62" customFormat="1" x14ac:dyDescent="0.35"/>
    <row r="45758" s="62" customFormat="1" x14ac:dyDescent="0.35"/>
    <row r="45759" s="62" customFormat="1" x14ac:dyDescent="0.35"/>
    <row r="45760" s="62" customFormat="1" x14ac:dyDescent="0.35"/>
    <row r="45761" s="62" customFormat="1" x14ac:dyDescent="0.35"/>
    <row r="45762" s="62" customFormat="1" x14ac:dyDescent="0.35"/>
    <row r="45763" s="62" customFormat="1" x14ac:dyDescent="0.35"/>
    <row r="45764" s="62" customFormat="1" x14ac:dyDescent="0.35"/>
    <row r="45765" s="62" customFormat="1" x14ac:dyDescent="0.35"/>
    <row r="45766" s="62" customFormat="1" x14ac:dyDescent="0.35"/>
    <row r="45767" s="62" customFormat="1" x14ac:dyDescent="0.35"/>
    <row r="45768" s="62" customFormat="1" x14ac:dyDescent="0.35"/>
    <row r="45769" s="62" customFormat="1" x14ac:dyDescent="0.35"/>
    <row r="45770" s="62" customFormat="1" x14ac:dyDescent="0.35"/>
    <row r="45771" s="62" customFormat="1" x14ac:dyDescent="0.35"/>
    <row r="45772" s="62" customFormat="1" x14ac:dyDescent="0.35"/>
    <row r="45773" s="62" customFormat="1" x14ac:dyDescent="0.35"/>
    <row r="45774" s="62" customFormat="1" x14ac:dyDescent="0.35"/>
    <row r="45775" s="62" customFormat="1" x14ac:dyDescent="0.35"/>
    <row r="45776" s="62" customFormat="1" x14ac:dyDescent="0.35"/>
    <row r="45777" s="62" customFormat="1" x14ac:dyDescent="0.35"/>
    <row r="45778" s="62" customFormat="1" x14ac:dyDescent="0.35"/>
    <row r="45779" s="62" customFormat="1" x14ac:dyDescent="0.35"/>
    <row r="45780" s="62" customFormat="1" x14ac:dyDescent="0.35"/>
    <row r="45781" s="62" customFormat="1" x14ac:dyDescent="0.35"/>
    <row r="45782" s="62" customFormat="1" x14ac:dyDescent="0.35"/>
    <row r="45783" s="62" customFormat="1" x14ac:dyDescent="0.35"/>
    <row r="45784" s="62" customFormat="1" x14ac:dyDescent="0.35"/>
    <row r="45785" s="62" customFormat="1" x14ac:dyDescent="0.35"/>
    <row r="45786" s="62" customFormat="1" x14ac:dyDescent="0.35"/>
    <row r="45787" s="62" customFormat="1" x14ac:dyDescent="0.35"/>
    <row r="45788" s="62" customFormat="1" x14ac:dyDescent="0.35"/>
    <row r="45789" s="62" customFormat="1" x14ac:dyDescent="0.35"/>
    <row r="45790" s="62" customFormat="1" x14ac:dyDescent="0.35"/>
    <row r="45791" s="62" customFormat="1" x14ac:dyDescent="0.35"/>
    <row r="45792" s="62" customFormat="1" x14ac:dyDescent="0.35"/>
    <row r="45793" s="62" customFormat="1" x14ac:dyDescent="0.35"/>
    <row r="45794" s="62" customFormat="1" x14ac:dyDescent="0.35"/>
    <row r="45795" s="62" customFormat="1" x14ac:dyDescent="0.35"/>
    <row r="45796" s="62" customFormat="1" x14ac:dyDescent="0.35"/>
    <row r="45797" s="62" customFormat="1" x14ac:dyDescent="0.35"/>
    <row r="45798" s="62" customFormat="1" x14ac:dyDescent="0.35"/>
    <row r="45799" s="62" customFormat="1" x14ac:dyDescent="0.35"/>
    <row r="45800" s="62" customFormat="1" x14ac:dyDescent="0.35"/>
    <row r="45801" s="62" customFormat="1" x14ac:dyDescent="0.35"/>
    <row r="45802" s="62" customFormat="1" x14ac:dyDescent="0.35"/>
    <row r="45803" s="62" customFormat="1" x14ac:dyDescent="0.35"/>
    <row r="45804" s="62" customFormat="1" x14ac:dyDescent="0.35"/>
    <row r="45805" s="62" customFormat="1" x14ac:dyDescent="0.35"/>
    <row r="45806" s="62" customFormat="1" x14ac:dyDescent="0.35"/>
    <row r="45807" s="62" customFormat="1" x14ac:dyDescent="0.35"/>
    <row r="45808" s="62" customFormat="1" x14ac:dyDescent="0.35"/>
    <row r="45809" s="62" customFormat="1" x14ac:dyDescent="0.35"/>
    <row r="45810" s="62" customFormat="1" x14ac:dyDescent="0.35"/>
    <row r="45811" s="62" customFormat="1" x14ac:dyDescent="0.35"/>
    <row r="45812" s="62" customFormat="1" x14ac:dyDescent="0.35"/>
    <row r="45813" s="62" customFormat="1" x14ac:dyDescent="0.35"/>
    <row r="45814" s="62" customFormat="1" x14ac:dyDescent="0.35"/>
    <row r="45815" s="62" customFormat="1" x14ac:dyDescent="0.35"/>
    <row r="45816" s="62" customFormat="1" x14ac:dyDescent="0.35"/>
    <row r="45817" s="62" customFormat="1" x14ac:dyDescent="0.35"/>
    <row r="45818" s="62" customFormat="1" x14ac:dyDescent="0.35"/>
    <row r="45819" s="62" customFormat="1" x14ac:dyDescent="0.35"/>
    <row r="45820" s="62" customFormat="1" x14ac:dyDescent="0.35"/>
    <row r="45821" s="62" customFormat="1" x14ac:dyDescent="0.35"/>
    <row r="45822" s="62" customFormat="1" x14ac:dyDescent="0.35"/>
    <row r="45823" s="62" customFormat="1" x14ac:dyDescent="0.35"/>
    <row r="45824" s="62" customFormat="1" x14ac:dyDescent="0.35"/>
    <row r="45825" s="62" customFormat="1" x14ac:dyDescent="0.35"/>
    <row r="45826" s="62" customFormat="1" x14ac:dyDescent="0.35"/>
    <row r="45827" s="62" customFormat="1" x14ac:dyDescent="0.35"/>
    <row r="45828" s="62" customFormat="1" x14ac:dyDescent="0.35"/>
    <row r="45829" s="62" customFormat="1" x14ac:dyDescent="0.35"/>
    <row r="45830" s="62" customFormat="1" x14ac:dyDescent="0.35"/>
    <row r="45831" s="62" customFormat="1" x14ac:dyDescent="0.35"/>
    <row r="45832" s="62" customFormat="1" x14ac:dyDescent="0.35"/>
    <row r="45833" s="62" customFormat="1" x14ac:dyDescent="0.35"/>
    <row r="45834" s="62" customFormat="1" x14ac:dyDescent="0.35"/>
    <row r="45835" s="62" customFormat="1" x14ac:dyDescent="0.35"/>
    <row r="45836" s="62" customFormat="1" x14ac:dyDescent="0.35"/>
    <row r="45837" s="62" customFormat="1" x14ac:dyDescent="0.35"/>
    <row r="45838" s="62" customFormat="1" x14ac:dyDescent="0.35"/>
    <row r="45839" s="62" customFormat="1" x14ac:dyDescent="0.35"/>
    <row r="45840" s="62" customFormat="1" x14ac:dyDescent="0.35"/>
    <row r="45841" s="62" customFormat="1" x14ac:dyDescent="0.35"/>
    <row r="45842" s="62" customFormat="1" x14ac:dyDescent="0.35"/>
    <row r="45843" s="62" customFormat="1" x14ac:dyDescent="0.35"/>
    <row r="45844" s="62" customFormat="1" x14ac:dyDescent="0.35"/>
    <row r="45845" s="62" customFormat="1" x14ac:dyDescent="0.35"/>
    <row r="45846" s="62" customFormat="1" x14ac:dyDescent="0.35"/>
    <row r="45847" s="62" customFormat="1" x14ac:dyDescent="0.35"/>
    <row r="45848" s="62" customFormat="1" x14ac:dyDescent="0.35"/>
    <row r="45849" s="62" customFormat="1" x14ac:dyDescent="0.35"/>
    <row r="45850" s="62" customFormat="1" x14ac:dyDescent="0.35"/>
    <row r="45851" s="62" customFormat="1" x14ac:dyDescent="0.35"/>
    <row r="45852" s="62" customFormat="1" x14ac:dyDescent="0.35"/>
    <row r="45853" s="62" customFormat="1" x14ac:dyDescent="0.35"/>
    <row r="45854" s="62" customFormat="1" x14ac:dyDescent="0.35"/>
    <row r="45855" s="62" customFormat="1" x14ac:dyDescent="0.35"/>
    <row r="45856" s="62" customFormat="1" x14ac:dyDescent="0.35"/>
    <row r="45857" s="62" customFormat="1" x14ac:dyDescent="0.35"/>
    <row r="45858" s="62" customFormat="1" x14ac:dyDescent="0.35"/>
    <row r="45859" s="62" customFormat="1" x14ac:dyDescent="0.35"/>
    <row r="45860" s="62" customFormat="1" x14ac:dyDescent="0.35"/>
    <row r="45861" s="62" customFormat="1" x14ac:dyDescent="0.35"/>
    <row r="45862" s="62" customFormat="1" x14ac:dyDescent="0.35"/>
    <row r="45863" s="62" customFormat="1" x14ac:dyDescent="0.35"/>
    <row r="45864" s="62" customFormat="1" x14ac:dyDescent="0.35"/>
    <row r="45865" s="62" customFormat="1" x14ac:dyDescent="0.35"/>
    <row r="45866" s="62" customFormat="1" x14ac:dyDescent="0.35"/>
    <row r="45867" s="62" customFormat="1" x14ac:dyDescent="0.35"/>
    <row r="45868" s="62" customFormat="1" x14ac:dyDescent="0.35"/>
    <row r="45869" s="62" customFormat="1" x14ac:dyDescent="0.35"/>
    <row r="45870" s="62" customFormat="1" x14ac:dyDescent="0.35"/>
    <row r="45871" s="62" customFormat="1" x14ac:dyDescent="0.35"/>
    <row r="45872" s="62" customFormat="1" x14ac:dyDescent="0.35"/>
    <row r="45873" s="62" customFormat="1" x14ac:dyDescent="0.35"/>
    <row r="45874" s="62" customFormat="1" x14ac:dyDescent="0.35"/>
    <row r="45875" s="62" customFormat="1" x14ac:dyDescent="0.35"/>
    <row r="45876" s="62" customFormat="1" x14ac:dyDescent="0.35"/>
    <row r="45877" s="62" customFormat="1" x14ac:dyDescent="0.35"/>
    <row r="45878" s="62" customFormat="1" x14ac:dyDescent="0.35"/>
    <row r="45879" s="62" customFormat="1" x14ac:dyDescent="0.35"/>
    <row r="45880" s="62" customFormat="1" x14ac:dyDescent="0.35"/>
    <row r="45881" s="62" customFormat="1" x14ac:dyDescent="0.35"/>
    <row r="45882" s="62" customFormat="1" x14ac:dyDescent="0.35"/>
    <row r="45883" s="62" customFormat="1" x14ac:dyDescent="0.35"/>
    <row r="45884" s="62" customFormat="1" x14ac:dyDescent="0.35"/>
    <row r="45885" s="62" customFormat="1" x14ac:dyDescent="0.35"/>
    <row r="45886" s="62" customFormat="1" x14ac:dyDescent="0.35"/>
    <row r="45887" s="62" customFormat="1" x14ac:dyDescent="0.35"/>
    <row r="45888" s="62" customFormat="1" x14ac:dyDescent="0.35"/>
    <row r="45889" s="62" customFormat="1" x14ac:dyDescent="0.35"/>
    <row r="45890" s="62" customFormat="1" x14ac:dyDescent="0.35"/>
    <row r="45891" s="62" customFormat="1" x14ac:dyDescent="0.35"/>
    <row r="45892" s="62" customFormat="1" x14ac:dyDescent="0.35"/>
    <row r="45893" s="62" customFormat="1" x14ac:dyDescent="0.35"/>
    <row r="45894" s="62" customFormat="1" x14ac:dyDescent="0.35"/>
    <row r="45895" s="62" customFormat="1" x14ac:dyDescent="0.35"/>
    <row r="45896" s="62" customFormat="1" x14ac:dyDescent="0.35"/>
    <row r="45897" s="62" customFormat="1" x14ac:dyDescent="0.35"/>
    <row r="45898" s="62" customFormat="1" x14ac:dyDescent="0.35"/>
    <row r="45899" s="62" customFormat="1" x14ac:dyDescent="0.35"/>
    <row r="45900" s="62" customFormat="1" x14ac:dyDescent="0.35"/>
    <row r="45901" s="62" customFormat="1" x14ac:dyDescent="0.35"/>
    <row r="45902" s="62" customFormat="1" x14ac:dyDescent="0.35"/>
    <row r="45903" s="62" customFormat="1" x14ac:dyDescent="0.35"/>
    <row r="45904" s="62" customFormat="1" x14ac:dyDescent="0.35"/>
    <row r="45905" s="62" customFormat="1" x14ac:dyDescent="0.35"/>
    <row r="45906" s="62" customFormat="1" x14ac:dyDescent="0.35"/>
    <row r="45907" s="62" customFormat="1" x14ac:dyDescent="0.35"/>
    <row r="45908" s="62" customFormat="1" x14ac:dyDescent="0.35"/>
    <row r="45909" s="62" customFormat="1" x14ac:dyDescent="0.35"/>
    <row r="45910" s="62" customFormat="1" x14ac:dyDescent="0.35"/>
    <row r="45911" s="62" customFormat="1" x14ac:dyDescent="0.35"/>
    <row r="45912" s="62" customFormat="1" x14ac:dyDescent="0.35"/>
    <row r="45913" s="62" customFormat="1" x14ac:dyDescent="0.35"/>
    <row r="45914" s="62" customFormat="1" x14ac:dyDescent="0.35"/>
    <row r="45915" s="62" customFormat="1" x14ac:dyDescent="0.35"/>
    <row r="45916" s="62" customFormat="1" x14ac:dyDescent="0.35"/>
    <row r="45917" s="62" customFormat="1" x14ac:dyDescent="0.35"/>
    <row r="45918" s="62" customFormat="1" x14ac:dyDescent="0.35"/>
    <row r="45919" s="62" customFormat="1" x14ac:dyDescent="0.35"/>
    <row r="45920" s="62" customFormat="1" x14ac:dyDescent="0.35"/>
    <row r="45921" s="62" customFormat="1" x14ac:dyDescent="0.35"/>
    <row r="45922" s="62" customFormat="1" x14ac:dyDescent="0.35"/>
    <row r="45923" s="62" customFormat="1" x14ac:dyDescent="0.35"/>
    <row r="45924" s="62" customFormat="1" x14ac:dyDescent="0.35"/>
    <row r="45925" s="62" customFormat="1" x14ac:dyDescent="0.35"/>
    <row r="45926" s="62" customFormat="1" x14ac:dyDescent="0.35"/>
    <row r="45927" s="62" customFormat="1" x14ac:dyDescent="0.35"/>
    <row r="45928" s="62" customFormat="1" x14ac:dyDescent="0.35"/>
    <row r="45929" s="62" customFormat="1" x14ac:dyDescent="0.35"/>
    <row r="45930" s="62" customFormat="1" x14ac:dyDescent="0.35"/>
    <row r="45931" s="62" customFormat="1" x14ac:dyDescent="0.35"/>
    <row r="45932" s="62" customFormat="1" x14ac:dyDescent="0.35"/>
    <row r="45933" s="62" customFormat="1" x14ac:dyDescent="0.35"/>
    <row r="45934" s="62" customFormat="1" x14ac:dyDescent="0.35"/>
    <row r="45935" s="62" customFormat="1" x14ac:dyDescent="0.35"/>
    <row r="45936" s="62" customFormat="1" x14ac:dyDescent="0.35"/>
    <row r="45937" s="62" customFormat="1" x14ac:dyDescent="0.35"/>
    <row r="45938" s="62" customFormat="1" x14ac:dyDescent="0.35"/>
    <row r="45939" s="62" customFormat="1" x14ac:dyDescent="0.35"/>
    <row r="45940" s="62" customFormat="1" x14ac:dyDescent="0.35"/>
    <row r="45941" s="62" customFormat="1" x14ac:dyDescent="0.35"/>
    <row r="45942" s="62" customFormat="1" x14ac:dyDescent="0.35"/>
    <row r="45943" s="62" customFormat="1" x14ac:dyDescent="0.35"/>
    <row r="45944" s="62" customFormat="1" x14ac:dyDescent="0.35"/>
    <row r="45945" s="62" customFormat="1" x14ac:dyDescent="0.35"/>
    <row r="45946" s="62" customFormat="1" x14ac:dyDescent="0.35"/>
    <row r="45947" s="62" customFormat="1" x14ac:dyDescent="0.35"/>
    <row r="45948" s="62" customFormat="1" x14ac:dyDescent="0.35"/>
    <row r="45949" s="62" customFormat="1" x14ac:dyDescent="0.35"/>
    <row r="45950" s="62" customFormat="1" x14ac:dyDescent="0.35"/>
    <row r="45951" s="62" customFormat="1" x14ac:dyDescent="0.35"/>
    <row r="45952" s="62" customFormat="1" x14ac:dyDescent="0.35"/>
    <row r="45953" s="62" customFormat="1" x14ac:dyDescent="0.35"/>
    <row r="45954" s="62" customFormat="1" x14ac:dyDescent="0.35"/>
    <row r="45955" s="62" customFormat="1" x14ac:dyDescent="0.35"/>
    <row r="45956" s="62" customFormat="1" x14ac:dyDescent="0.35"/>
    <row r="45957" s="62" customFormat="1" x14ac:dyDescent="0.35"/>
    <row r="45958" s="62" customFormat="1" x14ac:dyDescent="0.35"/>
    <row r="45959" s="62" customFormat="1" x14ac:dyDescent="0.35"/>
    <row r="45960" s="62" customFormat="1" x14ac:dyDescent="0.35"/>
    <row r="45961" s="62" customFormat="1" x14ac:dyDescent="0.35"/>
    <row r="45962" s="62" customFormat="1" x14ac:dyDescent="0.35"/>
    <row r="45963" s="62" customFormat="1" x14ac:dyDescent="0.35"/>
    <row r="45964" s="62" customFormat="1" x14ac:dyDescent="0.35"/>
    <row r="45965" s="62" customFormat="1" x14ac:dyDescent="0.35"/>
    <row r="45966" s="62" customFormat="1" x14ac:dyDescent="0.35"/>
    <row r="45967" s="62" customFormat="1" x14ac:dyDescent="0.35"/>
    <row r="45968" s="62" customFormat="1" x14ac:dyDescent="0.35"/>
    <row r="45969" s="62" customFormat="1" x14ac:dyDescent="0.35"/>
    <row r="45970" s="62" customFormat="1" x14ac:dyDescent="0.35"/>
    <row r="45971" s="62" customFormat="1" x14ac:dyDescent="0.35"/>
    <row r="45972" s="62" customFormat="1" x14ac:dyDescent="0.35"/>
    <row r="45973" s="62" customFormat="1" x14ac:dyDescent="0.35"/>
    <row r="45974" s="62" customFormat="1" x14ac:dyDescent="0.35"/>
    <row r="45975" s="62" customFormat="1" x14ac:dyDescent="0.35"/>
    <row r="45976" s="62" customFormat="1" x14ac:dyDescent="0.35"/>
    <row r="45977" s="62" customFormat="1" x14ac:dyDescent="0.35"/>
    <row r="45978" s="62" customFormat="1" x14ac:dyDescent="0.35"/>
    <row r="45979" s="62" customFormat="1" x14ac:dyDescent="0.35"/>
    <row r="45980" s="62" customFormat="1" x14ac:dyDescent="0.35"/>
    <row r="45981" s="62" customFormat="1" x14ac:dyDescent="0.35"/>
    <row r="45982" s="62" customFormat="1" x14ac:dyDescent="0.35"/>
    <row r="45983" s="62" customFormat="1" x14ac:dyDescent="0.35"/>
    <row r="45984" s="62" customFormat="1" x14ac:dyDescent="0.35"/>
    <row r="45985" s="62" customFormat="1" x14ac:dyDescent="0.35"/>
    <row r="45986" s="62" customFormat="1" x14ac:dyDescent="0.35"/>
    <row r="45987" s="62" customFormat="1" x14ac:dyDescent="0.35"/>
    <row r="45988" s="62" customFormat="1" x14ac:dyDescent="0.35"/>
    <row r="45989" s="62" customFormat="1" x14ac:dyDescent="0.35"/>
    <row r="45990" s="62" customFormat="1" x14ac:dyDescent="0.35"/>
    <row r="45991" s="62" customFormat="1" x14ac:dyDescent="0.35"/>
    <row r="45992" s="62" customFormat="1" x14ac:dyDescent="0.35"/>
    <row r="45993" s="62" customFormat="1" x14ac:dyDescent="0.35"/>
    <row r="45994" s="62" customFormat="1" x14ac:dyDescent="0.35"/>
    <row r="45995" s="62" customFormat="1" x14ac:dyDescent="0.35"/>
    <row r="45996" s="62" customFormat="1" x14ac:dyDescent="0.35"/>
    <row r="45997" s="62" customFormat="1" x14ac:dyDescent="0.35"/>
    <row r="45998" s="62" customFormat="1" x14ac:dyDescent="0.35"/>
    <row r="45999" s="62" customFormat="1" x14ac:dyDescent="0.35"/>
    <row r="46000" s="62" customFormat="1" x14ac:dyDescent="0.35"/>
    <row r="46001" s="62" customFormat="1" x14ac:dyDescent="0.35"/>
    <row r="46002" s="62" customFormat="1" x14ac:dyDescent="0.35"/>
    <row r="46003" s="62" customFormat="1" x14ac:dyDescent="0.35"/>
    <row r="46004" s="62" customFormat="1" x14ac:dyDescent="0.35"/>
    <row r="46005" s="62" customFormat="1" x14ac:dyDescent="0.35"/>
    <row r="46006" s="62" customFormat="1" x14ac:dyDescent="0.35"/>
    <row r="46007" s="62" customFormat="1" x14ac:dyDescent="0.35"/>
    <row r="46008" s="62" customFormat="1" x14ac:dyDescent="0.35"/>
    <row r="46009" s="62" customFormat="1" x14ac:dyDescent="0.35"/>
    <row r="46010" s="62" customFormat="1" x14ac:dyDescent="0.35"/>
    <row r="46011" s="62" customFormat="1" x14ac:dyDescent="0.35"/>
    <row r="46012" s="62" customFormat="1" x14ac:dyDescent="0.35"/>
    <row r="46013" s="62" customFormat="1" x14ac:dyDescent="0.35"/>
    <row r="46014" s="62" customFormat="1" x14ac:dyDescent="0.35"/>
    <row r="46015" s="62" customFormat="1" x14ac:dyDescent="0.35"/>
    <row r="46016" s="62" customFormat="1" x14ac:dyDescent="0.35"/>
    <row r="46017" s="62" customFormat="1" x14ac:dyDescent="0.35"/>
    <row r="46018" s="62" customFormat="1" x14ac:dyDescent="0.35"/>
    <row r="46019" s="62" customFormat="1" x14ac:dyDescent="0.35"/>
    <row r="46020" s="62" customFormat="1" x14ac:dyDescent="0.35"/>
    <row r="46021" s="62" customFormat="1" x14ac:dyDescent="0.35"/>
    <row r="46022" s="62" customFormat="1" x14ac:dyDescent="0.35"/>
    <row r="46023" s="62" customFormat="1" x14ac:dyDescent="0.35"/>
    <row r="46024" s="62" customFormat="1" x14ac:dyDescent="0.35"/>
    <row r="46025" s="62" customFormat="1" x14ac:dyDescent="0.35"/>
    <row r="46026" s="62" customFormat="1" x14ac:dyDescent="0.35"/>
    <row r="46027" s="62" customFormat="1" x14ac:dyDescent="0.35"/>
    <row r="46028" s="62" customFormat="1" x14ac:dyDescent="0.35"/>
    <row r="46029" s="62" customFormat="1" x14ac:dyDescent="0.35"/>
    <row r="46030" s="62" customFormat="1" x14ac:dyDescent="0.35"/>
    <row r="46031" s="62" customFormat="1" x14ac:dyDescent="0.35"/>
    <row r="46032" s="62" customFormat="1" x14ac:dyDescent="0.35"/>
    <row r="46033" s="62" customFormat="1" x14ac:dyDescent="0.35"/>
    <row r="46034" s="62" customFormat="1" x14ac:dyDescent="0.35"/>
    <row r="46035" s="62" customFormat="1" x14ac:dyDescent="0.35"/>
    <row r="46036" s="62" customFormat="1" x14ac:dyDescent="0.35"/>
    <row r="46037" s="62" customFormat="1" x14ac:dyDescent="0.35"/>
    <row r="46038" s="62" customFormat="1" x14ac:dyDescent="0.35"/>
    <row r="46039" s="62" customFormat="1" x14ac:dyDescent="0.35"/>
    <row r="46040" s="62" customFormat="1" x14ac:dyDescent="0.35"/>
    <row r="46041" s="62" customFormat="1" x14ac:dyDescent="0.35"/>
    <row r="46042" s="62" customFormat="1" x14ac:dyDescent="0.35"/>
    <row r="46043" s="62" customFormat="1" x14ac:dyDescent="0.35"/>
    <row r="46044" s="62" customFormat="1" x14ac:dyDescent="0.35"/>
    <row r="46045" s="62" customFormat="1" x14ac:dyDescent="0.35"/>
    <row r="46046" s="62" customFormat="1" x14ac:dyDescent="0.35"/>
    <row r="46047" s="62" customFormat="1" x14ac:dyDescent="0.35"/>
    <row r="46048" s="62" customFormat="1" x14ac:dyDescent="0.35"/>
    <row r="46049" s="62" customFormat="1" x14ac:dyDescent="0.35"/>
    <row r="46050" s="62" customFormat="1" x14ac:dyDescent="0.35"/>
    <row r="46051" s="62" customFormat="1" x14ac:dyDescent="0.35"/>
    <row r="46052" s="62" customFormat="1" x14ac:dyDescent="0.35"/>
    <row r="46053" s="62" customFormat="1" x14ac:dyDescent="0.35"/>
    <row r="46054" s="62" customFormat="1" x14ac:dyDescent="0.35"/>
    <row r="46055" s="62" customFormat="1" x14ac:dyDescent="0.35"/>
    <row r="46056" s="62" customFormat="1" x14ac:dyDescent="0.35"/>
    <row r="46057" s="62" customFormat="1" x14ac:dyDescent="0.35"/>
    <row r="46058" s="62" customFormat="1" x14ac:dyDescent="0.35"/>
    <row r="46059" s="62" customFormat="1" x14ac:dyDescent="0.35"/>
    <row r="46060" s="62" customFormat="1" x14ac:dyDescent="0.35"/>
    <row r="46061" s="62" customFormat="1" x14ac:dyDescent="0.35"/>
    <row r="46062" s="62" customFormat="1" x14ac:dyDescent="0.35"/>
    <row r="46063" s="62" customFormat="1" x14ac:dyDescent="0.35"/>
    <row r="46064" s="62" customFormat="1" x14ac:dyDescent="0.35"/>
    <row r="46065" s="62" customFormat="1" x14ac:dyDescent="0.35"/>
    <row r="46066" s="62" customFormat="1" x14ac:dyDescent="0.35"/>
    <row r="46067" s="62" customFormat="1" x14ac:dyDescent="0.35"/>
    <row r="46068" s="62" customFormat="1" x14ac:dyDescent="0.35"/>
    <row r="46069" s="62" customFormat="1" x14ac:dyDescent="0.35"/>
    <row r="46070" s="62" customFormat="1" x14ac:dyDescent="0.35"/>
    <row r="46071" s="62" customFormat="1" x14ac:dyDescent="0.35"/>
    <row r="46072" s="62" customFormat="1" x14ac:dyDescent="0.35"/>
    <row r="46073" s="62" customFormat="1" x14ac:dyDescent="0.35"/>
    <row r="46074" s="62" customFormat="1" x14ac:dyDescent="0.35"/>
    <row r="46075" s="62" customFormat="1" x14ac:dyDescent="0.35"/>
    <row r="46076" s="62" customFormat="1" x14ac:dyDescent="0.35"/>
    <row r="46077" s="62" customFormat="1" x14ac:dyDescent="0.35"/>
    <row r="46078" s="62" customFormat="1" x14ac:dyDescent="0.35"/>
    <row r="46079" s="62" customFormat="1" x14ac:dyDescent="0.35"/>
    <row r="46080" s="62" customFormat="1" x14ac:dyDescent="0.35"/>
    <row r="46081" s="62" customFormat="1" x14ac:dyDescent="0.35"/>
    <row r="46082" s="62" customFormat="1" x14ac:dyDescent="0.35"/>
    <row r="46083" s="62" customFormat="1" x14ac:dyDescent="0.35"/>
    <row r="46084" s="62" customFormat="1" x14ac:dyDescent="0.35"/>
    <row r="46085" s="62" customFormat="1" x14ac:dyDescent="0.35"/>
    <row r="46086" s="62" customFormat="1" x14ac:dyDescent="0.35"/>
    <row r="46087" s="62" customFormat="1" x14ac:dyDescent="0.35"/>
    <row r="46088" s="62" customFormat="1" x14ac:dyDescent="0.35"/>
    <row r="46089" s="62" customFormat="1" x14ac:dyDescent="0.35"/>
    <row r="46090" s="62" customFormat="1" x14ac:dyDescent="0.35"/>
    <row r="46091" s="62" customFormat="1" x14ac:dyDescent="0.35"/>
    <row r="46092" s="62" customFormat="1" x14ac:dyDescent="0.35"/>
    <row r="46093" s="62" customFormat="1" x14ac:dyDescent="0.35"/>
    <row r="46094" s="62" customFormat="1" x14ac:dyDescent="0.35"/>
    <row r="46095" s="62" customFormat="1" x14ac:dyDescent="0.35"/>
    <row r="46096" s="62" customFormat="1" x14ac:dyDescent="0.35"/>
    <row r="46097" s="62" customFormat="1" x14ac:dyDescent="0.35"/>
    <row r="46098" s="62" customFormat="1" x14ac:dyDescent="0.35"/>
    <row r="46099" s="62" customFormat="1" x14ac:dyDescent="0.35"/>
    <row r="46100" s="62" customFormat="1" x14ac:dyDescent="0.35"/>
    <row r="46101" s="62" customFormat="1" x14ac:dyDescent="0.35"/>
    <row r="46102" s="62" customFormat="1" x14ac:dyDescent="0.35"/>
    <row r="46103" s="62" customFormat="1" x14ac:dyDescent="0.35"/>
    <row r="46104" s="62" customFormat="1" x14ac:dyDescent="0.35"/>
    <row r="46105" s="62" customFormat="1" x14ac:dyDescent="0.35"/>
    <row r="46106" s="62" customFormat="1" x14ac:dyDescent="0.35"/>
    <row r="46107" s="62" customFormat="1" x14ac:dyDescent="0.35"/>
    <row r="46108" s="62" customFormat="1" x14ac:dyDescent="0.35"/>
    <row r="46109" s="62" customFormat="1" x14ac:dyDescent="0.35"/>
    <row r="46110" s="62" customFormat="1" x14ac:dyDescent="0.35"/>
    <row r="46111" s="62" customFormat="1" x14ac:dyDescent="0.35"/>
    <row r="46112" s="62" customFormat="1" x14ac:dyDescent="0.35"/>
    <row r="46113" s="62" customFormat="1" x14ac:dyDescent="0.35"/>
    <row r="46114" s="62" customFormat="1" x14ac:dyDescent="0.35"/>
    <row r="46115" s="62" customFormat="1" x14ac:dyDescent="0.35"/>
    <row r="46116" s="62" customFormat="1" x14ac:dyDescent="0.35"/>
    <row r="46117" s="62" customFormat="1" x14ac:dyDescent="0.35"/>
    <row r="46118" s="62" customFormat="1" x14ac:dyDescent="0.35"/>
    <row r="46119" s="62" customFormat="1" x14ac:dyDescent="0.35"/>
    <row r="46120" s="62" customFormat="1" x14ac:dyDescent="0.35"/>
    <row r="46121" s="62" customFormat="1" x14ac:dyDescent="0.35"/>
    <row r="46122" s="62" customFormat="1" x14ac:dyDescent="0.35"/>
    <row r="46123" s="62" customFormat="1" x14ac:dyDescent="0.35"/>
    <row r="46124" s="62" customFormat="1" x14ac:dyDescent="0.35"/>
    <row r="46125" s="62" customFormat="1" x14ac:dyDescent="0.35"/>
    <row r="46126" s="62" customFormat="1" x14ac:dyDescent="0.35"/>
    <row r="46127" s="62" customFormat="1" x14ac:dyDescent="0.35"/>
    <row r="46128" s="62" customFormat="1" x14ac:dyDescent="0.35"/>
    <row r="46129" s="62" customFormat="1" x14ac:dyDescent="0.35"/>
    <row r="46130" s="62" customFormat="1" x14ac:dyDescent="0.35"/>
    <row r="46131" s="62" customFormat="1" x14ac:dyDescent="0.35"/>
    <row r="46132" s="62" customFormat="1" x14ac:dyDescent="0.35"/>
    <row r="46133" s="62" customFormat="1" x14ac:dyDescent="0.35"/>
    <row r="46134" s="62" customFormat="1" x14ac:dyDescent="0.35"/>
    <row r="46135" s="62" customFormat="1" x14ac:dyDescent="0.35"/>
    <row r="46136" s="62" customFormat="1" x14ac:dyDescent="0.35"/>
    <row r="46137" s="62" customFormat="1" x14ac:dyDescent="0.35"/>
    <row r="46138" s="62" customFormat="1" x14ac:dyDescent="0.35"/>
    <row r="46139" s="62" customFormat="1" x14ac:dyDescent="0.35"/>
    <row r="46140" s="62" customFormat="1" x14ac:dyDescent="0.35"/>
    <row r="46141" s="62" customFormat="1" x14ac:dyDescent="0.35"/>
    <row r="46142" s="62" customFormat="1" x14ac:dyDescent="0.35"/>
    <row r="46143" s="62" customFormat="1" x14ac:dyDescent="0.35"/>
    <row r="46144" s="62" customFormat="1" x14ac:dyDescent="0.35"/>
    <row r="46145" s="62" customFormat="1" x14ac:dyDescent="0.35"/>
    <row r="46146" s="62" customFormat="1" x14ac:dyDescent="0.35"/>
    <row r="46147" s="62" customFormat="1" x14ac:dyDescent="0.35"/>
    <row r="46148" s="62" customFormat="1" x14ac:dyDescent="0.35"/>
    <row r="46149" s="62" customFormat="1" x14ac:dyDescent="0.35"/>
    <row r="46150" s="62" customFormat="1" x14ac:dyDescent="0.35"/>
    <row r="46151" s="62" customFormat="1" x14ac:dyDescent="0.35"/>
    <row r="46152" s="62" customFormat="1" x14ac:dyDescent="0.35"/>
    <row r="46153" s="62" customFormat="1" x14ac:dyDescent="0.35"/>
    <row r="46154" s="62" customFormat="1" x14ac:dyDescent="0.35"/>
    <row r="46155" s="62" customFormat="1" x14ac:dyDescent="0.35"/>
    <row r="46156" s="62" customFormat="1" x14ac:dyDescent="0.35"/>
    <row r="46157" s="62" customFormat="1" x14ac:dyDescent="0.35"/>
    <row r="46158" s="62" customFormat="1" x14ac:dyDescent="0.35"/>
    <row r="46159" s="62" customFormat="1" x14ac:dyDescent="0.35"/>
    <row r="46160" s="62" customFormat="1" x14ac:dyDescent="0.35"/>
    <row r="46161" s="62" customFormat="1" x14ac:dyDescent="0.35"/>
    <row r="46162" s="62" customFormat="1" x14ac:dyDescent="0.35"/>
    <row r="46163" s="62" customFormat="1" x14ac:dyDescent="0.35"/>
    <row r="46164" s="62" customFormat="1" x14ac:dyDescent="0.35"/>
    <row r="46165" s="62" customFormat="1" x14ac:dyDescent="0.35"/>
    <row r="46166" s="62" customFormat="1" x14ac:dyDescent="0.35"/>
    <row r="46167" s="62" customFormat="1" x14ac:dyDescent="0.35"/>
    <row r="46168" s="62" customFormat="1" x14ac:dyDescent="0.35"/>
    <row r="46169" s="62" customFormat="1" x14ac:dyDescent="0.35"/>
    <row r="46170" s="62" customFormat="1" x14ac:dyDescent="0.35"/>
    <row r="46171" s="62" customFormat="1" x14ac:dyDescent="0.35"/>
    <row r="46172" s="62" customFormat="1" x14ac:dyDescent="0.35"/>
    <row r="46173" s="62" customFormat="1" x14ac:dyDescent="0.35"/>
    <row r="46174" s="62" customFormat="1" x14ac:dyDescent="0.35"/>
    <row r="46175" s="62" customFormat="1" x14ac:dyDescent="0.35"/>
    <row r="46176" s="62" customFormat="1" x14ac:dyDescent="0.35"/>
    <row r="46177" s="62" customFormat="1" x14ac:dyDescent="0.35"/>
    <row r="46178" s="62" customFormat="1" x14ac:dyDescent="0.35"/>
    <row r="46179" s="62" customFormat="1" x14ac:dyDescent="0.35"/>
    <row r="46180" s="62" customFormat="1" x14ac:dyDescent="0.35"/>
    <row r="46181" s="62" customFormat="1" x14ac:dyDescent="0.35"/>
    <row r="46182" s="62" customFormat="1" x14ac:dyDescent="0.35"/>
    <row r="46183" s="62" customFormat="1" x14ac:dyDescent="0.35"/>
    <row r="46184" s="62" customFormat="1" x14ac:dyDescent="0.35"/>
    <row r="46185" s="62" customFormat="1" x14ac:dyDescent="0.35"/>
    <row r="46186" s="62" customFormat="1" x14ac:dyDescent="0.35"/>
    <row r="46187" s="62" customFormat="1" x14ac:dyDescent="0.35"/>
    <row r="46188" s="62" customFormat="1" x14ac:dyDescent="0.35"/>
    <row r="46189" s="62" customFormat="1" x14ac:dyDescent="0.35"/>
    <row r="46190" s="62" customFormat="1" x14ac:dyDescent="0.35"/>
    <row r="46191" s="62" customFormat="1" x14ac:dyDescent="0.35"/>
    <row r="46192" s="62" customFormat="1" x14ac:dyDescent="0.35"/>
    <row r="46193" s="62" customFormat="1" x14ac:dyDescent="0.35"/>
    <row r="46194" s="62" customFormat="1" x14ac:dyDescent="0.35"/>
    <row r="46195" s="62" customFormat="1" x14ac:dyDescent="0.35"/>
    <row r="46196" s="62" customFormat="1" x14ac:dyDescent="0.35"/>
    <row r="46197" s="62" customFormat="1" x14ac:dyDescent="0.35"/>
    <row r="46198" s="62" customFormat="1" x14ac:dyDescent="0.35"/>
    <row r="46199" s="62" customFormat="1" x14ac:dyDescent="0.35"/>
    <row r="46200" s="62" customFormat="1" x14ac:dyDescent="0.35"/>
    <row r="46201" s="62" customFormat="1" x14ac:dyDescent="0.35"/>
    <row r="46202" s="62" customFormat="1" x14ac:dyDescent="0.35"/>
    <row r="46203" s="62" customFormat="1" x14ac:dyDescent="0.35"/>
    <row r="46204" s="62" customFormat="1" x14ac:dyDescent="0.35"/>
    <row r="46205" s="62" customFormat="1" x14ac:dyDescent="0.35"/>
    <row r="46206" s="62" customFormat="1" x14ac:dyDescent="0.35"/>
    <row r="46207" s="62" customFormat="1" x14ac:dyDescent="0.35"/>
    <row r="46208" s="62" customFormat="1" x14ac:dyDescent="0.35"/>
    <row r="46209" s="62" customFormat="1" x14ac:dyDescent="0.35"/>
    <row r="46210" s="62" customFormat="1" x14ac:dyDescent="0.35"/>
    <row r="46211" s="62" customFormat="1" x14ac:dyDescent="0.35"/>
    <row r="46212" s="62" customFormat="1" x14ac:dyDescent="0.35"/>
    <row r="46213" s="62" customFormat="1" x14ac:dyDescent="0.35"/>
    <row r="46214" s="62" customFormat="1" x14ac:dyDescent="0.35"/>
    <row r="46215" s="62" customFormat="1" x14ac:dyDescent="0.35"/>
    <row r="46216" s="62" customFormat="1" x14ac:dyDescent="0.35"/>
    <row r="46217" s="62" customFormat="1" x14ac:dyDescent="0.35"/>
    <row r="46218" s="62" customFormat="1" x14ac:dyDescent="0.35"/>
    <row r="46219" s="62" customFormat="1" x14ac:dyDescent="0.35"/>
    <row r="46220" s="62" customFormat="1" x14ac:dyDescent="0.35"/>
    <row r="46221" s="62" customFormat="1" x14ac:dyDescent="0.35"/>
    <row r="46222" s="62" customFormat="1" x14ac:dyDescent="0.35"/>
    <row r="46223" s="62" customFormat="1" x14ac:dyDescent="0.35"/>
    <row r="46224" s="62" customFormat="1" x14ac:dyDescent="0.35"/>
    <row r="46225" s="62" customFormat="1" x14ac:dyDescent="0.35"/>
    <row r="46226" s="62" customFormat="1" x14ac:dyDescent="0.35"/>
    <row r="46227" s="62" customFormat="1" x14ac:dyDescent="0.35"/>
    <row r="46228" s="62" customFormat="1" x14ac:dyDescent="0.35"/>
    <row r="46229" s="62" customFormat="1" x14ac:dyDescent="0.35"/>
    <row r="46230" s="62" customFormat="1" x14ac:dyDescent="0.35"/>
    <row r="46231" s="62" customFormat="1" x14ac:dyDescent="0.35"/>
    <row r="46232" s="62" customFormat="1" x14ac:dyDescent="0.35"/>
    <row r="46233" s="62" customFormat="1" x14ac:dyDescent="0.35"/>
    <row r="46234" s="62" customFormat="1" x14ac:dyDescent="0.35"/>
    <row r="46235" s="62" customFormat="1" x14ac:dyDescent="0.35"/>
    <row r="46236" s="62" customFormat="1" x14ac:dyDescent="0.35"/>
    <row r="46237" s="62" customFormat="1" x14ac:dyDescent="0.35"/>
    <row r="46238" s="62" customFormat="1" x14ac:dyDescent="0.35"/>
    <row r="46239" s="62" customFormat="1" x14ac:dyDescent="0.35"/>
    <row r="46240" s="62" customFormat="1" x14ac:dyDescent="0.35"/>
    <row r="46241" s="62" customFormat="1" x14ac:dyDescent="0.35"/>
    <row r="46242" s="62" customFormat="1" x14ac:dyDescent="0.35"/>
    <row r="46243" s="62" customFormat="1" x14ac:dyDescent="0.35"/>
    <row r="46244" s="62" customFormat="1" x14ac:dyDescent="0.35"/>
    <row r="46245" s="62" customFormat="1" x14ac:dyDescent="0.35"/>
    <row r="46246" s="62" customFormat="1" x14ac:dyDescent="0.35"/>
    <row r="46247" s="62" customFormat="1" x14ac:dyDescent="0.35"/>
    <row r="46248" s="62" customFormat="1" x14ac:dyDescent="0.35"/>
    <row r="46249" s="62" customFormat="1" x14ac:dyDescent="0.35"/>
    <row r="46250" s="62" customFormat="1" x14ac:dyDescent="0.35"/>
    <row r="46251" s="62" customFormat="1" x14ac:dyDescent="0.35"/>
    <row r="46252" s="62" customFormat="1" x14ac:dyDescent="0.35"/>
    <row r="46253" s="62" customFormat="1" x14ac:dyDescent="0.35"/>
    <row r="46254" s="62" customFormat="1" x14ac:dyDescent="0.35"/>
    <row r="46255" s="62" customFormat="1" x14ac:dyDescent="0.35"/>
    <row r="46256" s="62" customFormat="1" x14ac:dyDescent="0.35"/>
    <row r="46257" s="62" customFormat="1" x14ac:dyDescent="0.35"/>
    <row r="46258" s="62" customFormat="1" x14ac:dyDescent="0.35"/>
    <row r="46259" s="62" customFormat="1" x14ac:dyDescent="0.35"/>
    <row r="46260" s="62" customFormat="1" x14ac:dyDescent="0.35"/>
    <row r="46261" s="62" customFormat="1" x14ac:dyDescent="0.35"/>
    <row r="46262" s="62" customFormat="1" x14ac:dyDescent="0.35"/>
    <row r="46263" s="62" customFormat="1" x14ac:dyDescent="0.35"/>
    <row r="46264" s="62" customFormat="1" x14ac:dyDescent="0.35"/>
    <row r="46265" s="62" customFormat="1" x14ac:dyDescent="0.35"/>
    <row r="46266" s="62" customFormat="1" x14ac:dyDescent="0.35"/>
    <row r="46267" s="62" customFormat="1" x14ac:dyDescent="0.35"/>
    <row r="46268" s="62" customFormat="1" x14ac:dyDescent="0.35"/>
    <row r="46269" s="62" customFormat="1" x14ac:dyDescent="0.35"/>
    <row r="46270" s="62" customFormat="1" x14ac:dyDescent="0.35"/>
    <row r="46271" s="62" customFormat="1" x14ac:dyDescent="0.35"/>
    <row r="46272" s="62" customFormat="1" x14ac:dyDescent="0.35"/>
    <row r="46273" s="62" customFormat="1" x14ac:dyDescent="0.35"/>
    <row r="46274" s="62" customFormat="1" x14ac:dyDescent="0.35"/>
    <row r="46275" s="62" customFormat="1" x14ac:dyDescent="0.35"/>
    <row r="46276" s="62" customFormat="1" x14ac:dyDescent="0.35"/>
    <row r="46277" s="62" customFormat="1" x14ac:dyDescent="0.35"/>
    <row r="46278" s="62" customFormat="1" x14ac:dyDescent="0.35"/>
    <row r="46279" s="62" customFormat="1" x14ac:dyDescent="0.35"/>
    <row r="46280" s="62" customFormat="1" x14ac:dyDescent="0.35"/>
    <row r="46281" s="62" customFormat="1" x14ac:dyDescent="0.35"/>
    <row r="46282" s="62" customFormat="1" x14ac:dyDescent="0.35"/>
    <row r="46283" s="62" customFormat="1" x14ac:dyDescent="0.35"/>
    <row r="46284" s="62" customFormat="1" x14ac:dyDescent="0.35"/>
    <row r="46285" s="62" customFormat="1" x14ac:dyDescent="0.35"/>
    <row r="46286" s="62" customFormat="1" x14ac:dyDescent="0.35"/>
    <row r="46287" s="62" customFormat="1" x14ac:dyDescent="0.35"/>
    <row r="46288" s="62" customFormat="1" x14ac:dyDescent="0.35"/>
    <row r="46289" s="62" customFormat="1" x14ac:dyDescent="0.35"/>
    <row r="46290" s="62" customFormat="1" x14ac:dyDescent="0.35"/>
    <row r="46291" s="62" customFormat="1" x14ac:dyDescent="0.35"/>
    <row r="46292" s="62" customFormat="1" x14ac:dyDescent="0.35"/>
    <row r="46293" s="62" customFormat="1" x14ac:dyDescent="0.35"/>
    <row r="46294" s="62" customFormat="1" x14ac:dyDescent="0.35"/>
    <row r="46295" s="62" customFormat="1" x14ac:dyDescent="0.35"/>
    <row r="46296" s="62" customFormat="1" x14ac:dyDescent="0.35"/>
    <row r="46297" s="62" customFormat="1" x14ac:dyDescent="0.35"/>
    <row r="46298" s="62" customFormat="1" x14ac:dyDescent="0.35"/>
    <row r="46299" s="62" customFormat="1" x14ac:dyDescent="0.35"/>
    <row r="46300" s="62" customFormat="1" x14ac:dyDescent="0.35"/>
    <row r="46301" s="62" customFormat="1" x14ac:dyDescent="0.35"/>
    <row r="46302" s="62" customFormat="1" x14ac:dyDescent="0.35"/>
    <row r="46303" s="62" customFormat="1" x14ac:dyDescent="0.35"/>
    <row r="46304" s="62" customFormat="1" x14ac:dyDescent="0.35"/>
    <row r="46305" s="62" customFormat="1" x14ac:dyDescent="0.35"/>
    <row r="46306" s="62" customFormat="1" x14ac:dyDescent="0.35"/>
    <row r="46307" s="62" customFormat="1" x14ac:dyDescent="0.35"/>
    <row r="46308" s="62" customFormat="1" x14ac:dyDescent="0.35"/>
    <row r="46309" s="62" customFormat="1" x14ac:dyDescent="0.35"/>
    <row r="46310" s="62" customFormat="1" x14ac:dyDescent="0.35"/>
    <row r="46311" s="62" customFormat="1" x14ac:dyDescent="0.35"/>
    <row r="46312" s="62" customFormat="1" x14ac:dyDescent="0.35"/>
    <row r="46313" s="62" customFormat="1" x14ac:dyDescent="0.35"/>
    <row r="46314" s="62" customFormat="1" x14ac:dyDescent="0.35"/>
    <row r="46315" s="62" customFormat="1" x14ac:dyDescent="0.35"/>
    <row r="46316" s="62" customFormat="1" x14ac:dyDescent="0.35"/>
    <row r="46317" s="62" customFormat="1" x14ac:dyDescent="0.35"/>
    <row r="46318" s="62" customFormat="1" x14ac:dyDescent="0.35"/>
    <row r="46319" s="62" customFormat="1" x14ac:dyDescent="0.35"/>
    <row r="46320" s="62" customFormat="1" x14ac:dyDescent="0.35"/>
    <row r="46321" s="62" customFormat="1" x14ac:dyDescent="0.35"/>
    <row r="46322" s="62" customFormat="1" x14ac:dyDescent="0.35"/>
    <row r="46323" s="62" customFormat="1" x14ac:dyDescent="0.35"/>
    <row r="46324" s="62" customFormat="1" x14ac:dyDescent="0.35"/>
    <row r="46325" s="62" customFormat="1" x14ac:dyDescent="0.35"/>
    <row r="46326" s="62" customFormat="1" x14ac:dyDescent="0.35"/>
    <row r="46327" s="62" customFormat="1" x14ac:dyDescent="0.35"/>
    <row r="46328" s="62" customFormat="1" x14ac:dyDescent="0.35"/>
    <row r="46329" s="62" customFormat="1" x14ac:dyDescent="0.35"/>
    <row r="46330" s="62" customFormat="1" x14ac:dyDescent="0.35"/>
    <row r="46331" s="62" customFormat="1" x14ac:dyDescent="0.35"/>
    <row r="46332" s="62" customFormat="1" x14ac:dyDescent="0.35"/>
    <row r="46333" s="62" customFormat="1" x14ac:dyDescent="0.35"/>
    <row r="46334" s="62" customFormat="1" x14ac:dyDescent="0.35"/>
    <row r="46335" s="62" customFormat="1" x14ac:dyDescent="0.35"/>
    <row r="46336" s="62" customFormat="1" x14ac:dyDescent="0.35"/>
    <row r="46337" s="62" customFormat="1" x14ac:dyDescent="0.35"/>
    <row r="46338" s="62" customFormat="1" x14ac:dyDescent="0.35"/>
    <row r="46339" s="62" customFormat="1" x14ac:dyDescent="0.35"/>
    <row r="46340" s="62" customFormat="1" x14ac:dyDescent="0.35"/>
    <row r="46341" s="62" customFormat="1" x14ac:dyDescent="0.35"/>
    <row r="46342" s="62" customFormat="1" x14ac:dyDescent="0.35"/>
    <row r="46343" s="62" customFormat="1" x14ac:dyDescent="0.35"/>
    <row r="46344" s="62" customFormat="1" x14ac:dyDescent="0.35"/>
    <row r="46345" s="62" customFormat="1" x14ac:dyDescent="0.35"/>
    <row r="46346" s="62" customFormat="1" x14ac:dyDescent="0.35"/>
    <row r="46347" s="62" customFormat="1" x14ac:dyDescent="0.35"/>
    <row r="46348" s="62" customFormat="1" x14ac:dyDescent="0.35"/>
    <row r="46349" s="62" customFormat="1" x14ac:dyDescent="0.35"/>
    <row r="46350" s="62" customFormat="1" x14ac:dyDescent="0.35"/>
    <row r="46351" s="62" customFormat="1" x14ac:dyDescent="0.35"/>
    <row r="46352" s="62" customFormat="1" x14ac:dyDescent="0.35"/>
    <row r="46353" s="62" customFormat="1" x14ac:dyDescent="0.35"/>
    <row r="46354" s="62" customFormat="1" x14ac:dyDescent="0.35"/>
    <row r="46355" s="62" customFormat="1" x14ac:dyDescent="0.35"/>
    <row r="46356" s="62" customFormat="1" x14ac:dyDescent="0.35"/>
    <row r="46357" s="62" customFormat="1" x14ac:dyDescent="0.35"/>
    <row r="46358" s="62" customFormat="1" x14ac:dyDescent="0.35"/>
    <row r="46359" s="62" customFormat="1" x14ac:dyDescent="0.35"/>
    <row r="46360" s="62" customFormat="1" x14ac:dyDescent="0.35"/>
    <row r="46361" s="62" customFormat="1" x14ac:dyDescent="0.35"/>
    <row r="46362" s="62" customFormat="1" x14ac:dyDescent="0.35"/>
    <row r="46363" s="62" customFormat="1" x14ac:dyDescent="0.35"/>
    <row r="46364" s="62" customFormat="1" x14ac:dyDescent="0.35"/>
    <row r="46365" s="62" customFormat="1" x14ac:dyDescent="0.35"/>
    <row r="46366" s="62" customFormat="1" x14ac:dyDescent="0.35"/>
    <row r="46367" s="62" customFormat="1" x14ac:dyDescent="0.35"/>
    <row r="46368" s="62" customFormat="1" x14ac:dyDescent="0.35"/>
    <row r="46369" s="62" customFormat="1" x14ac:dyDescent="0.35"/>
    <row r="46370" s="62" customFormat="1" x14ac:dyDescent="0.35"/>
    <row r="46371" s="62" customFormat="1" x14ac:dyDescent="0.35"/>
    <row r="46372" s="62" customFormat="1" x14ac:dyDescent="0.35"/>
    <row r="46373" s="62" customFormat="1" x14ac:dyDescent="0.35"/>
    <row r="46374" s="62" customFormat="1" x14ac:dyDescent="0.35"/>
    <row r="46375" s="62" customFormat="1" x14ac:dyDescent="0.35"/>
    <row r="46376" s="62" customFormat="1" x14ac:dyDescent="0.35"/>
    <row r="46377" s="62" customFormat="1" x14ac:dyDescent="0.35"/>
    <row r="46378" s="62" customFormat="1" x14ac:dyDescent="0.35"/>
    <row r="46379" s="62" customFormat="1" x14ac:dyDescent="0.35"/>
    <row r="46380" s="62" customFormat="1" x14ac:dyDescent="0.35"/>
    <row r="46381" s="62" customFormat="1" x14ac:dyDescent="0.35"/>
    <row r="46382" s="62" customFormat="1" x14ac:dyDescent="0.35"/>
    <row r="46383" s="62" customFormat="1" x14ac:dyDescent="0.35"/>
    <row r="46384" s="62" customFormat="1" x14ac:dyDescent="0.35"/>
    <row r="46385" s="62" customFormat="1" x14ac:dyDescent="0.35"/>
    <row r="46386" s="62" customFormat="1" x14ac:dyDescent="0.35"/>
    <row r="46387" s="62" customFormat="1" x14ac:dyDescent="0.35"/>
    <row r="46388" s="62" customFormat="1" x14ac:dyDescent="0.35"/>
    <row r="46389" s="62" customFormat="1" x14ac:dyDescent="0.35"/>
    <row r="46390" s="62" customFormat="1" x14ac:dyDescent="0.35"/>
    <row r="46391" s="62" customFormat="1" x14ac:dyDescent="0.35"/>
    <row r="46392" s="62" customFormat="1" x14ac:dyDescent="0.35"/>
    <row r="46393" s="62" customFormat="1" x14ac:dyDescent="0.35"/>
    <row r="46394" s="62" customFormat="1" x14ac:dyDescent="0.35"/>
    <row r="46395" s="62" customFormat="1" x14ac:dyDescent="0.35"/>
    <row r="46396" s="62" customFormat="1" x14ac:dyDescent="0.35"/>
    <row r="46397" s="62" customFormat="1" x14ac:dyDescent="0.35"/>
    <row r="46398" s="62" customFormat="1" x14ac:dyDescent="0.35"/>
    <row r="46399" s="62" customFormat="1" x14ac:dyDescent="0.35"/>
    <row r="46400" s="62" customFormat="1" x14ac:dyDescent="0.35"/>
    <row r="46401" s="62" customFormat="1" x14ac:dyDescent="0.35"/>
    <row r="46402" s="62" customFormat="1" x14ac:dyDescent="0.35"/>
    <row r="46403" s="62" customFormat="1" x14ac:dyDescent="0.35"/>
    <row r="46404" s="62" customFormat="1" x14ac:dyDescent="0.35"/>
    <row r="46405" s="62" customFormat="1" x14ac:dyDescent="0.35"/>
    <row r="46406" s="62" customFormat="1" x14ac:dyDescent="0.35"/>
    <row r="46407" s="62" customFormat="1" x14ac:dyDescent="0.35"/>
    <row r="46408" s="62" customFormat="1" x14ac:dyDescent="0.35"/>
    <row r="46409" s="62" customFormat="1" x14ac:dyDescent="0.35"/>
    <row r="46410" s="62" customFormat="1" x14ac:dyDescent="0.35"/>
    <row r="46411" s="62" customFormat="1" x14ac:dyDescent="0.35"/>
    <row r="46412" s="62" customFormat="1" x14ac:dyDescent="0.35"/>
    <row r="46413" s="62" customFormat="1" x14ac:dyDescent="0.35"/>
    <row r="46414" s="62" customFormat="1" x14ac:dyDescent="0.35"/>
    <row r="46415" s="62" customFormat="1" x14ac:dyDescent="0.35"/>
    <row r="46416" s="62" customFormat="1" x14ac:dyDescent="0.35"/>
    <row r="46417" s="62" customFormat="1" x14ac:dyDescent="0.35"/>
    <row r="46418" s="62" customFormat="1" x14ac:dyDescent="0.35"/>
    <row r="46419" s="62" customFormat="1" x14ac:dyDescent="0.35"/>
    <row r="46420" s="62" customFormat="1" x14ac:dyDescent="0.35"/>
    <row r="46421" s="62" customFormat="1" x14ac:dyDescent="0.35"/>
    <row r="46422" s="62" customFormat="1" x14ac:dyDescent="0.35"/>
    <row r="46423" s="62" customFormat="1" x14ac:dyDescent="0.35"/>
    <row r="46424" s="62" customFormat="1" x14ac:dyDescent="0.35"/>
    <row r="46425" s="62" customFormat="1" x14ac:dyDescent="0.35"/>
    <row r="46426" s="62" customFormat="1" x14ac:dyDescent="0.35"/>
    <row r="46427" s="62" customFormat="1" x14ac:dyDescent="0.35"/>
    <row r="46428" s="62" customFormat="1" x14ac:dyDescent="0.35"/>
    <row r="46429" s="62" customFormat="1" x14ac:dyDescent="0.35"/>
    <row r="46430" s="62" customFormat="1" x14ac:dyDescent="0.35"/>
    <row r="46431" s="62" customFormat="1" x14ac:dyDescent="0.35"/>
    <row r="46432" s="62" customFormat="1" x14ac:dyDescent="0.35"/>
    <row r="46433" s="62" customFormat="1" x14ac:dyDescent="0.35"/>
    <row r="46434" s="62" customFormat="1" x14ac:dyDescent="0.35"/>
    <row r="46435" s="62" customFormat="1" x14ac:dyDescent="0.35"/>
    <row r="46436" s="62" customFormat="1" x14ac:dyDescent="0.35"/>
    <row r="46437" s="62" customFormat="1" x14ac:dyDescent="0.35"/>
    <row r="46438" s="62" customFormat="1" x14ac:dyDescent="0.35"/>
    <row r="46439" s="62" customFormat="1" x14ac:dyDescent="0.35"/>
    <row r="46440" s="62" customFormat="1" x14ac:dyDescent="0.35"/>
    <row r="46441" s="62" customFormat="1" x14ac:dyDescent="0.35"/>
    <row r="46442" s="62" customFormat="1" x14ac:dyDescent="0.35"/>
    <row r="46443" s="62" customFormat="1" x14ac:dyDescent="0.35"/>
    <row r="46444" s="62" customFormat="1" x14ac:dyDescent="0.35"/>
    <row r="46445" s="62" customFormat="1" x14ac:dyDescent="0.35"/>
    <row r="46446" s="62" customFormat="1" x14ac:dyDescent="0.35"/>
    <row r="46447" s="62" customFormat="1" x14ac:dyDescent="0.35"/>
    <row r="46448" s="62" customFormat="1" x14ac:dyDescent="0.35"/>
    <row r="46449" s="62" customFormat="1" x14ac:dyDescent="0.35"/>
    <row r="46450" s="62" customFormat="1" x14ac:dyDescent="0.35"/>
    <row r="46451" s="62" customFormat="1" x14ac:dyDescent="0.35"/>
    <row r="46452" s="62" customFormat="1" x14ac:dyDescent="0.35"/>
    <row r="46453" s="62" customFormat="1" x14ac:dyDescent="0.35"/>
    <row r="46454" s="62" customFormat="1" x14ac:dyDescent="0.35"/>
    <row r="46455" s="62" customFormat="1" x14ac:dyDescent="0.35"/>
    <row r="46456" s="62" customFormat="1" x14ac:dyDescent="0.35"/>
    <row r="46457" s="62" customFormat="1" x14ac:dyDescent="0.35"/>
    <row r="46458" s="62" customFormat="1" x14ac:dyDescent="0.35"/>
    <row r="46459" s="62" customFormat="1" x14ac:dyDescent="0.35"/>
    <row r="46460" s="62" customFormat="1" x14ac:dyDescent="0.35"/>
    <row r="46461" s="62" customFormat="1" x14ac:dyDescent="0.35"/>
    <row r="46462" s="62" customFormat="1" x14ac:dyDescent="0.35"/>
    <row r="46463" s="62" customFormat="1" x14ac:dyDescent="0.35"/>
    <row r="46464" s="62" customFormat="1" x14ac:dyDescent="0.35"/>
    <row r="46465" s="62" customFormat="1" x14ac:dyDescent="0.35"/>
    <row r="46466" s="62" customFormat="1" x14ac:dyDescent="0.35"/>
    <row r="46467" s="62" customFormat="1" x14ac:dyDescent="0.35"/>
    <row r="46468" s="62" customFormat="1" x14ac:dyDescent="0.35"/>
    <row r="46469" s="62" customFormat="1" x14ac:dyDescent="0.35"/>
    <row r="46470" s="62" customFormat="1" x14ac:dyDescent="0.35"/>
    <row r="46471" s="62" customFormat="1" x14ac:dyDescent="0.35"/>
    <row r="46472" s="62" customFormat="1" x14ac:dyDescent="0.35"/>
    <row r="46473" s="62" customFormat="1" x14ac:dyDescent="0.35"/>
    <row r="46474" s="62" customFormat="1" x14ac:dyDescent="0.35"/>
    <row r="46475" s="62" customFormat="1" x14ac:dyDescent="0.35"/>
    <row r="46476" s="62" customFormat="1" x14ac:dyDescent="0.35"/>
    <row r="46477" s="62" customFormat="1" x14ac:dyDescent="0.35"/>
    <row r="46478" s="62" customFormat="1" x14ac:dyDescent="0.35"/>
    <row r="46479" s="62" customFormat="1" x14ac:dyDescent="0.35"/>
    <row r="46480" s="62" customFormat="1" x14ac:dyDescent="0.35"/>
    <row r="46481" s="62" customFormat="1" x14ac:dyDescent="0.35"/>
    <row r="46482" s="62" customFormat="1" x14ac:dyDescent="0.35"/>
    <row r="46483" s="62" customFormat="1" x14ac:dyDescent="0.35"/>
    <row r="46484" s="62" customFormat="1" x14ac:dyDescent="0.35"/>
    <row r="46485" s="62" customFormat="1" x14ac:dyDescent="0.35"/>
    <row r="46486" s="62" customFormat="1" x14ac:dyDescent="0.35"/>
    <row r="46487" s="62" customFormat="1" x14ac:dyDescent="0.35"/>
    <row r="46488" s="62" customFormat="1" x14ac:dyDescent="0.35"/>
    <row r="46489" s="62" customFormat="1" x14ac:dyDescent="0.35"/>
    <row r="46490" s="62" customFormat="1" x14ac:dyDescent="0.35"/>
    <row r="46491" s="62" customFormat="1" x14ac:dyDescent="0.35"/>
    <row r="46492" s="62" customFormat="1" x14ac:dyDescent="0.35"/>
    <row r="46493" s="62" customFormat="1" x14ac:dyDescent="0.35"/>
    <row r="46494" s="62" customFormat="1" x14ac:dyDescent="0.35"/>
    <row r="46495" s="62" customFormat="1" x14ac:dyDescent="0.35"/>
    <row r="46496" s="62" customFormat="1" x14ac:dyDescent="0.35"/>
    <row r="46497" s="62" customFormat="1" x14ac:dyDescent="0.35"/>
    <row r="46498" s="62" customFormat="1" x14ac:dyDescent="0.35"/>
    <row r="46499" s="62" customFormat="1" x14ac:dyDescent="0.35"/>
    <row r="46500" s="62" customFormat="1" x14ac:dyDescent="0.35"/>
    <row r="46501" s="62" customFormat="1" x14ac:dyDescent="0.35"/>
    <row r="46502" s="62" customFormat="1" x14ac:dyDescent="0.35"/>
    <row r="46503" s="62" customFormat="1" x14ac:dyDescent="0.35"/>
    <row r="46504" s="62" customFormat="1" x14ac:dyDescent="0.35"/>
    <row r="46505" s="62" customFormat="1" x14ac:dyDescent="0.35"/>
    <row r="46506" s="62" customFormat="1" x14ac:dyDescent="0.35"/>
    <row r="46507" s="62" customFormat="1" x14ac:dyDescent="0.35"/>
    <row r="46508" s="62" customFormat="1" x14ac:dyDescent="0.35"/>
    <row r="46509" s="62" customFormat="1" x14ac:dyDescent="0.35"/>
    <row r="46510" s="62" customFormat="1" x14ac:dyDescent="0.35"/>
    <row r="46511" s="62" customFormat="1" x14ac:dyDescent="0.35"/>
    <row r="46512" s="62" customFormat="1" x14ac:dyDescent="0.35"/>
    <row r="46513" s="62" customFormat="1" x14ac:dyDescent="0.35"/>
    <row r="46514" s="62" customFormat="1" x14ac:dyDescent="0.35"/>
    <row r="46515" s="62" customFormat="1" x14ac:dyDescent="0.35"/>
    <row r="46516" s="62" customFormat="1" x14ac:dyDescent="0.35"/>
    <row r="46517" s="62" customFormat="1" x14ac:dyDescent="0.35"/>
    <row r="46518" s="62" customFormat="1" x14ac:dyDescent="0.35"/>
    <row r="46519" s="62" customFormat="1" x14ac:dyDescent="0.35"/>
    <row r="46520" s="62" customFormat="1" x14ac:dyDescent="0.35"/>
    <row r="46521" s="62" customFormat="1" x14ac:dyDescent="0.35"/>
    <row r="46522" s="62" customFormat="1" x14ac:dyDescent="0.35"/>
    <row r="46523" s="62" customFormat="1" x14ac:dyDescent="0.35"/>
    <row r="46524" s="62" customFormat="1" x14ac:dyDescent="0.35"/>
    <row r="46525" s="62" customFormat="1" x14ac:dyDescent="0.35"/>
    <row r="46526" s="62" customFormat="1" x14ac:dyDescent="0.35"/>
    <row r="46527" s="62" customFormat="1" x14ac:dyDescent="0.35"/>
    <row r="46528" s="62" customFormat="1" x14ac:dyDescent="0.35"/>
    <row r="46529" s="62" customFormat="1" x14ac:dyDescent="0.35"/>
    <row r="46530" s="62" customFormat="1" x14ac:dyDescent="0.35"/>
    <row r="46531" s="62" customFormat="1" x14ac:dyDescent="0.35"/>
    <row r="46532" s="62" customFormat="1" x14ac:dyDescent="0.35"/>
    <row r="46533" s="62" customFormat="1" x14ac:dyDescent="0.35"/>
    <row r="46534" s="62" customFormat="1" x14ac:dyDescent="0.35"/>
    <row r="46535" s="62" customFormat="1" x14ac:dyDescent="0.35"/>
    <row r="46536" s="62" customFormat="1" x14ac:dyDescent="0.35"/>
    <row r="46537" s="62" customFormat="1" x14ac:dyDescent="0.35"/>
    <row r="46538" s="62" customFormat="1" x14ac:dyDescent="0.35"/>
    <row r="46539" s="62" customFormat="1" x14ac:dyDescent="0.35"/>
    <row r="46540" s="62" customFormat="1" x14ac:dyDescent="0.35"/>
    <row r="46541" s="62" customFormat="1" x14ac:dyDescent="0.35"/>
    <row r="46542" s="62" customFormat="1" x14ac:dyDescent="0.35"/>
    <row r="46543" s="62" customFormat="1" x14ac:dyDescent="0.35"/>
    <row r="46544" s="62" customFormat="1" x14ac:dyDescent="0.35"/>
    <row r="46545" s="62" customFormat="1" x14ac:dyDescent="0.35"/>
    <row r="46546" s="62" customFormat="1" x14ac:dyDescent="0.35"/>
    <row r="46547" s="62" customFormat="1" x14ac:dyDescent="0.35"/>
    <row r="46548" s="62" customFormat="1" x14ac:dyDescent="0.35"/>
    <row r="46549" s="62" customFormat="1" x14ac:dyDescent="0.35"/>
    <row r="46550" s="62" customFormat="1" x14ac:dyDescent="0.35"/>
    <row r="46551" s="62" customFormat="1" x14ac:dyDescent="0.35"/>
    <row r="46552" s="62" customFormat="1" x14ac:dyDescent="0.35"/>
    <row r="46553" s="62" customFormat="1" x14ac:dyDescent="0.35"/>
    <row r="46554" s="62" customFormat="1" x14ac:dyDescent="0.35"/>
    <row r="46555" s="62" customFormat="1" x14ac:dyDescent="0.35"/>
    <row r="46556" s="62" customFormat="1" x14ac:dyDescent="0.35"/>
    <row r="46557" s="62" customFormat="1" x14ac:dyDescent="0.35"/>
    <row r="46558" s="62" customFormat="1" x14ac:dyDescent="0.35"/>
    <row r="46559" s="62" customFormat="1" x14ac:dyDescent="0.35"/>
    <row r="46560" s="62" customFormat="1" x14ac:dyDescent="0.35"/>
    <row r="46561" s="62" customFormat="1" x14ac:dyDescent="0.35"/>
    <row r="46562" s="62" customFormat="1" x14ac:dyDescent="0.35"/>
    <row r="46563" s="62" customFormat="1" x14ac:dyDescent="0.35"/>
    <row r="46564" s="62" customFormat="1" x14ac:dyDescent="0.35"/>
    <row r="46565" s="62" customFormat="1" x14ac:dyDescent="0.35"/>
    <row r="46566" s="62" customFormat="1" x14ac:dyDescent="0.35"/>
    <row r="46567" s="62" customFormat="1" x14ac:dyDescent="0.35"/>
    <row r="46568" s="62" customFormat="1" x14ac:dyDescent="0.35"/>
    <row r="46569" s="62" customFormat="1" x14ac:dyDescent="0.35"/>
    <row r="46570" s="62" customFormat="1" x14ac:dyDescent="0.35"/>
    <row r="46571" s="62" customFormat="1" x14ac:dyDescent="0.35"/>
    <row r="46572" s="62" customFormat="1" x14ac:dyDescent="0.35"/>
    <row r="46573" s="62" customFormat="1" x14ac:dyDescent="0.35"/>
    <row r="46574" s="62" customFormat="1" x14ac:dyDescent="0.35"/>
    <row r="46575" s="62" customFormat="1" x14ac:dyDescent="0.35"/>
    <row r="46576" s="62" customFormat="1" x14ac:dyDescent="0.35"/>
    <row r="46577" s="62" customFormat="1" x14ac:dyDescent="0.35"/>
    <row r="46578" s="62" customFormat="1" x14ac:dyDescent="0.35"/>
    <row r="46579" s="62" customFormat="1" x14ac:dyDescent="0.35"/>
    <row r="46580" s="62" customFormat="1" x14ac:dyDescent="0.35"/>
    <row r="46581" s="62" customFormat="1" x14ac:dyDescent="0.35"/>
    <row r="46582" s="62" customFormat="1" x14ac:dyDescent="0.35"/>
    <row r="46583" s="62" customFormat="1" x14ac:dyDescent="0.35"/>
    <row r="46584" s="62" customFormat="1" x14ac:dyDescent="0.35"/>
    <row r="46585" s="62" customFormat="1" x14ac:dyDescent="0.35"/>
    <row r="46586" s="62" customFormat="1" x14ac:dyDescent="0.35"/>
    <row r="46587" s="62" customFormat="1" x14ac:dyDescent="0.35"/>
    <row r="46588" s="62" customFormat="1" x14ac:dyDescent="0.35"/>
    <row r="46589" s="62" customFormat="1" x14ac:dyDescent="0.35"/>
    <row r="46590" s="62" customFormat="1" x14ac:dyDescent="0.35"/>
    <row r="46591" s="62" customFormat="1" x14ac:dyDescent="0.35"/>
    <row r="46592" s="62" customFormat="1" x14ac:dyDescent="0.35"/>
    <row r="46593" s="62" customFormat="1" x14ac:dyDescent="0.35"/>
    <row r="46594" s="62" customFormat="1" x14ac:dyDescent="0.35"/>
    <row r="46595" s="62" customFormat="1" x14ac:dyDescent="0.35"/>
    <row r="46596" s="62" customFormat="1" x14ac:dyDescent="0.35"/>
    <row r="46597" s="62" customFormat="1" x14ac:dyDescent="0.35"/>
    <row r="46598" s="62" customFormat="1" x14ac:dyDescent="0.35"/>
    <row r="46599" s="62" customFormat="1" x14ac:dyDescent="0.35"/>
    <row r="46600" s="62" customFormat="1" x14ac:dyDescent="0.35"/>
    <row r="46601" s="62" customFormat="1" x14ac:dyDescent="0.35"/>
    <row r="46602" s="62" customFormat="1" x14ac:dyDescent="0.35"/>
    <row r="46603" s="62" customFormat="1" x14ac:dyDescent="0.35"/>
    <row r="46604" s="62" customFormat="1" x14ac:dyDescent="0.35"/>
    <row r="46605" s="62" customFormat="1" x14ac:dyDescent="0.35"/>
    <row r="46606" s="62" customFormat="1" x14ac:dyDescent="0.35"/>
    <row r="46607" s="62" customFormat="1" x14ac:dyDescent="0.35"/>
    <row r="46608" s="62" customFormat="1" x14ac:dyDescent="0.35"/>
    <row r="46609" s="62" customFormat="1" x14ac:dyDescent="0.35"/>
    <row r="46610" s="62" customFormat="1" x14ac:dyDescent="0.35"/>
    <row r="46611" s="62" customFormat="1" x14ac:dyDescent="0.35"/>
    <row r="46612" s="62" customFormat="1" x14ac:dyDescent="0.35"/>
    <row r="46613" s="62" customFormat="1" x14ac:dyDescent="0.35"/>
    <row r="46614" s="62" customFormat="1" x14ac:dyDescent="0.35"/>
    <row r="46615" s="62" customFormat="1" x14ac:dyDescent="0.35"/>
    <row r="46616" s="62" customFormat="1" x14ac:dyDescent="0.35"/>
    <row r="46617" s="62" customFormat="1" x14ac:dyDescent="0.35"/>
    <row r="46618" s="62" customFormat="1" x14ac:dyDescent="0.35"/>
    <row r="46619" s="62" customFormat="1" x14ac:dyDescent="0.35"/>
    <row r="46620" s="62" customFormat="1" x14ac:dyDescent="0.35"/>
    <row r="46621" s="62" customFormat="1" x14ac:dyDescent="0.35"/>
    <row r="46622" s="62" customFormat="1" x14ac:dyDescent="0.35"/>
    <row r="46623" s="62" customFormat="1" x14ac:dyDescent="0.35"/>
    <row r="46624" s="62" customFormat="1" x14ac:dyDescent="0.35"/>
    <row r="46625" s="62" customFormat="1" x14ac:dyDescent="0.35"/>
    <row r="46626" s="62" customFormat="1" x14ac:dyDescent="0.35"/>
    <row r="46627" s="62" customFormat="1" x14ac:dyDescent="0.35"/>
    <row r="46628" s="62" customFormat="1" x14ac:dyDescent="0.35"/>
    <row r="46629" s="62" customFormat="1" x14ac:dyDescent="0.35"/>
    <row r="46630" s="62" customFormat="1" x14ac:dyDescent="0.35"/>
    <row r="46631" s="62" customFormat="1" x14ac:dyDescent="0.35"/>
    <row r="46632" s="62" customFormat="1" x14ac:dyDescent="0.35"/>
    <row r="46633" s="62" customFormat="1" x14ac:dyDescent="0.35"/>
    <row r="46634" s="62" customFormat="1" x14ac:dyDescent="0.35"/>
    <row r="46635" s="62" customFormat="1" x14ac:dyDescent="0.35"/>
    <row r="46636" s="62" customFormat="1" x14ac:dyDescent="0.35"/>
    <row r="46637" s="62" customFormat="1" x14ac:dyDescent="0.35"/>
    <row r="46638" s="62" customFormat="1" x14ac:dyDescent="0.35"/>
    <row r="46639" s="62" customFormat="1" x14ac:dyDescent="0.35"/>
    <row r="46640" s="62" customFormat="1" x14ac:dyDescent="0.35"/>
    <row r="46641" s="62" customFormat="1" x14ac:dyDescent="0.35"/>
    <row r="46642" s="62" customFormat="1" x14ac:dyDescent="0.35"/>
    <row r="46643" s="62" customFormat="1" x14ac:dyDescent="0.35"/>
    <row r="46644" s="62" customFormat="1" x14ac:dyDescent="0.35"/>
    <row r="46645" s="62" customFormat="1" x14ac:dyDescent="0.35"/>
    <row r="46646" s="62" customFormat="1" x14ac:dyDescent="0.35"/>
    <row r="46647" s="62" customFormat="1" x14ac:dyDescent="0.35"/>
    <row r="46648" s="62" customFormat="1" x14ac:dyDescent="0.35"/>
    <row r="46649" s="62" customFormat="1" x14ac:dyDescent="0.35"/>
    <row r="46650" s="62" customFormat="1" x14ac:dyDescent="0.35"/>
    <row r="46651" s="62" customFormat="1" x14ac:dyDescent="0.35"/>
    <row r="46652" s="62" customFormat="1" x14ac:dyDescent="0.35"/>
    <row r="46653" s="62" customFormat="1" x14ac:dyDescent="0.35"/>
    <row r="46654" s="62" customFormat="1" x14ac:dyDescent="0.35"/>
    <row r="46655" s="62" customFormat="1" x14ac:dyDescent="0.35"/>
    <row r="46656" s="62" customFormat="1" x14ac:dyDescent="0.35"/>
    <row r="46657" s="62" customFormat="1" x14ac:dyDescent="0.35"/>
    <row r="46658" s="62" customFormat="1" x14ac:dyDescent="0.35"/>
    <row r="46659" s="62" customFormat="1" x14ac:dyDescent="0.35"/>
    <row r="46660" s="62" customFormat="1" x14ac:dyDescent="0.35"/>
    <row r="46661" s="62" customFormat="1" x14ac:dyDescent="0.35"/>
    <row r="46662" s="62" customFormat="1" x14ac:dyDescent="0.35"/>
    <row r="46663" s="62" customFormat="1" x14ac:dyDescent="0.35"/>
    <row r="46664" s="62" customFormat="1" x14ac:dyDescent="0.35"/>
    <row r="46665" s="62" customFormat="1" x14ac:dyDescent="0.35"/>
    <row r="46666" s="62" customFormat="1" x14ac:dyDescent="0.35"/>
    <row r="46667" s="62" customFormat="1" x14ac:dyDescent="0.35"/>
    <row r="46668" s="62" customFormat="1" x14ac:dyDescent="0.35"/>
    <row r="46669" s="62" customFormat="1" x14ac:dyDescent="0.35"/>
    <row r="46670" s="62" customFormat="1" x14ac:dyDescent="0.35"/>
    <row r="46671" s="62" customFormat="1" x14ac:dyDescent="0.35"/>
    <row r="46672" s="62" customFormat="1" x14ac:dyDescent="0.35"/>
    <row r="46673" s="62" customFormat="1" x14ac:dyDescent="0.35"/>
    <row r="46674" s="62" customFormat="1" x14ac:dyDescent="0.35"/>
    <row r="46675" s="62" customFormat="1" x14ac:dyDescent="0.35"/>
    <row r="46676" s="62" customFormat="1" x14ac:dyDescent="0.35"/>
    <row r="46677" s="62" customFormat="1" x14ac:dyDescent="0.35"/>
    <row r="46678" s="62" customFormat="1" x14ac:dyDescent="0.35"/>
    <row r="46679" s="62" customFormat="1" x14ac:dyDescent="0.35"/>
    <row r="46680" s="62" customFormat="1" x14ac:dyDescent="0.35"/>
    <row r="46681" s="62" customFormat="1" x14ac:dyDescent="0.35"/>
    <row r="46682" s="62" customFormat="1" x14ac:dyDescent="0.35"/>
    <row r="46683" s="62" customFormat="1" x14ac:dyDescent="0.35"/>
    <row r="46684" s="62" customFormat="1" x14ac:dyDescent="0.35"/>
    <row r="46685" s="62" customFormat="1" x14ac:dyDescent="0.35"/>
    <row r="46686" s="62" customFormat="1" x14ac:dyDescent="0.35"/>
    <row r="46687" s="62" customFormat="1" x14ac:dyDescent="0.35"/>
    <row r="46688" s="62" customFormat="1" x14ac:dyDescent="0.35"/>
    <row r="46689" s="62" customFormat="1" x14ac:dyDescent="0.35"/>
    <row r="46690" s="62" customFormat="1" x14ac:dyDescent="0.35"/>
    <row r="46691" s="62" customFormat="1" x14ac:dyDescent="0.35"/>
    <row r="46692" s="62" customFormat="1" x14ac:dyDescent="0.35"/>
    <row r="46693" s="62" customFormat="1" x14ac:dyDescent="0.35"/>
    <row r="46694" s="62" customFormat="1" x14ac:dyDescent="0.35"/>
    <row r="46695" s="62" customFormat="1" x14ac:dyDescent="0.35"/>
    <row r="46696" s="62" customFormat="1" x14ac:dyDescent="0.35"/>
    <row r="46697" s="62" customFormat="1" x14ac:dyDescent="0.35"/>
    <row r="46698" s="62" customFormat="1" x14ac:dyDescent="0.35"/>
    <row r="46699" s="62" customFormat="1" x14ac:dyDescent="0.35"/>
    <row r="46700" s="62" customFormat="1" x14ac:dyDescent="0.35"/>
    <row r="46701" s="62" customFormat="1" x14ac:dyDescent="0.35"/>
    <row r="46702" s="62" customFormat="1" x14ac:dyDescent="0.35"/>
    <row r="46703" s="62" customFormat="1" x14ac:dyDescent="0.35"/>
    <row r="46704" s="62" customFormat="1" x14ac:dyDescent="0.35"/>
    <row r="46705" s="62" customFormat="1" x14ac:dyDescent="0.35"/>
    <row r="46706" s="62" customFormat="1" x14ac:dyDescent="0.35"/>
    <row r="46707" s="62" customFormat="1" x14ac:dyDescent="0.35"/>
    <row r="46708" s="62" customFormat="1" x14ac:dyDescent="0.35"/>
    <row r="46709" s="62" customFormat="1" x14ac:dyDescent="0.35"/>
    <row r="46710" s="62" customFormat="1" x14ac:dyDescent="0.35"/>
    <row r="46711" s="62" customFormat="1" x14ac:dyDescent="0.35"/>
    <row r="46712" s="62" customFormat="1" x14ac:dyDescent="0.35"/>
    <row r="46713" s="62" customFormat="1" x14ac:dyDescent="0.35"/>
    <row r="46714" s="62" customFormat="1" x14ac:dyDescent="0.35"/>
    <row r="46715" s="62" customFormat="1" x14ac:dyDescent="0.35"/>
    <row r="46716" s="62" customFormat="1" x14ac:dyDescent="0.35"/>
    <row r="46717" s="62" customFormat="1" x14ac:dyDescent="0.35"/>
    <row r="46718" s="62" customFormat="1" x14ac:dyDescent="0.35"/>
    <row r="46719" s="62" customFormat="1" x14ac:dyDescent="0.35"/>
    <row r="46720" s="62" customFormat="1" x14ac:dyDescent="0.35"/>
    <row r="46721" s="62" customFormat="1" x14ac:dyDescent="0.35"/>
    <row r="46722" s="62" customFormat="1" x14ac:dyDescent="0.35"/>
    <row r="46723" s="62" customFormat="1" x14ac:dyDescent="0.35"/>
    <row r="46724" s="62" customFormat="1" x14ac:dyDescent="0.35"/>
    <row r="46725" s="62" customFormat="1" x14ac:dyDescent="0.35"/>
    <row r="46726" s="62" customFormat="1" x14ac:dyDescent="0.35"/>
    <row r="46727" s="62" customFormat="1" x14ac:dyDescent="0.35"/>
    <row r="46728" s="62" customFormat="1" x14ac:dyDescent="0.35"/>
    <row r="46729" s="62" customFormat="1" x14ac:dyDescent="0.35"/>
    <row r="46730" s="62" customFormat="1" x14ac:dyDescent="0.35"/>
    <row r="46731" s="62" customFormat="1" x14ac:dyDescent="0.35"/>
    <row r="46732" s="62" customFormat="1" x14ac:dyDescent="0.35"/>
    <row r="46733" s="62" customFormat="1" x14ac:dyDescent="0.35"/>
    <row r="46734" s="62" customFormat="1" x14ac:dyDescent="0.35"/>
    <row r="46735" s="62" customFormat="1" x14ac:dyDescent="0.35"/>
    <row r="46736" s="62" customFormat="1" x14ac:dyDescent="0.35"/>
    <row r="46737" s="62" customFormat="1" x14ac:dyDescent="0.35"/>
    <row r="46738" s="62" customFormat="1" x14ac:dyDescent="0.35"/>
    <row r="46739" s="62" customFormat="1" x14ac:dyDescent="0.35"/>
    <row r="46740" s="62" customFormat="1" x14ac:dyDescent="0.35"/>
    <row r="46741" s="62" customFormat="1" x14ac:dyDescent="0.35"/>
    <row r="46742" s="62" customFormat="1" x14ac:dyDescent="0.35"/>
    <row r="46743" s="62" customFormat="1" x14ac:dyDescent="0.35"/>
    <row r="46744" s="62" customFormat="1" x14ac:dyDescent="0.35"/>
    <row r="46745" s="62" customFormat="1" x14ac:dyDescent="0.35"/>
    <row r="46746" s="62" customFormat="1" x14ac:dyDescent="0.35"/>
    <row r="46747" s="62" customFormat="1" x14ac:dyDescent="0.35"/>
    <row r="46748" s="62" customFormat="1" x14ac:dyDescent="0.35"/>
    <row r="46749" s="62" customFormat="1" x14ac:dyDescent="0.35"/>
    <row r="46750" s="62" customFormat="1" x14ac:dyDescent="0.35"/>
    <row r="46751" s="62" customFormat="1" x14ac:dyDescent="0.35"/>
    <row r="46752" s="62" customFormat="1" x14ac:dyDescent="0.35"/>
    <row r="46753" s="62" customFormat="1" x14ac:dyDescent="0.35"/>
    <row r="46754" s="62" customFormat="1" x14ac:dyDescent="0.35"/>
    <row r="46755" s="62" customFormat="1" x14ac:dyDescent="0.35"/>
    <row r="46756" s="62" customFormat="1" x14ac:dyDescent="0.35"/>
    <row r="46757" s="62" customFormat="1" x14ac:dyDescent="0.35"/>
    <row r="46758" s="62" customFormat="1" x14ac:dyDescent="0.35"/>
    <row r="46759" s="62" customFormat="1" x14ac:dyDescent="0.35"/>
    <row r="46760" s="62" customFormat="1" x14ac:dyDescent="0.35"/>
    <row r="46761" s="62" customFormat="1" x14ac:dyDescent="0.35"/>
    <row r="46762" s="62" customFormat="1" x14ac:dyDescent="0.35"/>
    <row r="46763" s="62" customFormat="1" x14ac:dyDescent="0.35"/>
    <row r="46764" s="62" customFormat="1" x14ac:dyDescent="0.35"/>
    <row r="46765" s="62" customFormat="1" x14ac:dyDescent="0.35"/>
    <row r="46766" s="62" customFormat="1" x14ac:dyDescent="0.35"/>
    <row r="46767" s="62" customFormat="1" x14ac:dyDescent="0.35"/>
    <row r="46768" s="62" customFormat="1" x14ac:dyDescent="0.35"/>
    <row r="46769" s="62" customFormat="1" x14ac:dyDescent="0.35"/>
    <row r="46770" s="62" customFormat="1" x14ac:dyDescent="0.35"/>
    <row r="46771" s="62" customFormat="1" x14ac:dyDescent="0.35"/>
    <row r="46772" s="62" customFormat="1" x14ac:dyDescent="0.35"/>
    <row r="46773" s="62" customFormat="1" x14ac:dyDescent="0.35"/>
    <row r="46774" s="62" customFormat="1" x14ac:dyDescent="0.35"/>
    <row r="46775" s="62" customFormat="1" x14ac:dyDescent="0.35"/>
    <row r="46776" s="62" customFormat="1" x14ac:dyDescent="0.35"/>
    <row r="46777" s="62" customFormat="1" x14ac:dyDescent="0.35"/>
    <row r="46778" s="62" customFormat="1" x14ac:dyDescent="0.35"/>
    <row r="46779" s="62" customFormat="1" x14ac:dyDescent="0.35"/>
    <row r="46780" s="62" customFormat="1" x14ac:dyDescent="0.35"/>
    <row r="46781" s="62" customFormat="1" x14ac:dyDescent="0.35"/>
    <row r="46782" s="62" customFormat="1" x14ac:dyDescent="0.35"/>
    <row r="46783" s="62" customFormat="1" x14ac:dyDescent="0.35"/>
    <row r="46784" s="62" customFormat="1" x14ac:dyDescent="0.35"/>
    <row r="46785" s="62" customFormat="1" x14ac:dyDescent="0.35"/>
    <row r="46786" s="62" customFormat="1" x14ac:dyDescent="0.35"/>
    <row r="46787" s="62" customFormat="1" x14ac:dyDescent="0.35"/>
    <row r="46788" s="62" customFormat="1" x14ac:dyDescent="0.35"/>
    <row r="46789" s="62" customFormat="1" x14ac:dyDescent="0.35"/>
    <row r="46790" s="62" customFormat="1" x14ac:dyDescent="0.35"/>
    <row r="46791" s="62" customFormat="1" x14ac:dyDescent="0.35"/>
    <row r="46792" s="62" customFormat="1" x14ac:dyDescent="0.35"/>
    <row r="46793" s="62" customFormat="1" x14ac:dyDescent="0.35"/>
    <row r="46794" s="62" customFormat="1" x14ac:dyDescent="0.35"/>
    <row r="46795" s="62" customFormat="1" x14ac:dyDescent="0.35"/>
    <row r="46796" s="62" customFormat="1" x14ac:dyDescent="0.35"/>
    <row r="46797" s="62" customFormat="1" x14ac:dyDescent="0.35"/>
    <row r="46798" s="62" customFormat="1" x14ac:dyDescent="0.35"/>
    <row r="46799" s="62" customFormat="1" x14ac:dyDescent="0.35"/>
    <row r="46800" s="62" customFormat="1" x14ac:dyDescent="0.35"/>
    <row r="46801" s="62" customFormat="1" x14ac:dyDescent="0.35"/>
    <row r="46802" s="62" customFormat="1" x14ac:dyDescent="0.35"/>
    <row r="46803" s="62" customFormat="1" x14ac:dyDescent="0.35"/>
    <row r="46804" s="62" customFormat="1" x14ac:dyDescent="0.35"/>
    <row r="46805" s="62" customFormat="1" x14ac:dyDescent="0.35"/>
    <row r="46806" s="62" customFormat="1" x14ac:dyDescent="0.35"/>
    <row r="46807" s="62" customFormat="1" x14ac:dyDescent="0.35"/>
    <row r="46808" s="62" customFormat="1" x14ac:dyDescent="0.35"/>
    <row r="46809" s="62" customFormat="1" x14ac:dyDescent="0.35"/>
    <row r="46810" s="62" customFormat="1" x14ac:dyDescent="0.35"/>
    <row r="46811" s="62" customFormat="1" x14ac:dyDescent="0.35"/>
    <row r="46812" s="62" customFormat="1" x14ac:dyDescent="0.35"/>
    <row r="46813" s="62" customFormat="1" x14ac:dyDescent="0.35"/>
    <row r="46814" s="62" customFormat="1" x14ac:dyDescent="0.35"/>
    <row r="46815" s="62" customFormat="1" x14ac:dyDescent="0.35"/>
    <row r="46816" s="62" customFormat="1" x14ac:dyDescent="0.35"/>
    <row r="46817" s="62" customFormat="1" x14ac:dyDescent="0.35"/>
    <row r="46818" s="62" customFormat="1" x14ac:dyDescent="0.35"/>
    <row r="46819" s="62" customFormat="1" x14ac:dyDescent="0.35"/>
    <row r="46820" s="62" customFormat="1" x14ac:dyDescent="0.35"/>
    <row r="46821" s="62" customFormat="1" x14ac:dyDescent="0.35"/>
    <row r="46822" s="62" customFormat="1" x14ac:dyDescent="0.35"/>
    <row r="46823" s="62" customFormat="1" x14ac:dyDescent="0.35"/>
    <row r="46824" s="62" customFormat="1" x14ac:dyDescent="0.35"/>
    <row r="46825" s="62" customFormat="1" x14ac:dyDescent="0.35"/>
    <row r="46826" s="62" customFormat="1" x14ac:dyDescent="0.35"/>
    <row r="46827" s="62" customFormat="1" x14ac:dyDescent="0.35"/>
    <row r="46828" s="62" customFormat="1" x14ac:dyDescent="0.35"/>
    <row r="46829" s="62" customFormat="1" x14ac:dyDescent="0.35"/>
    <row r="46830" s="62" customFormat="1" x14ac:dyDescent="0.35"/>
    <row r="46831" s="62" customFormat="1" x14ac:dyDescent="0.35"/>
    <row r="46832" s="62" customFormat="1" x14ac:dyDescent="0.35"/>
    <row r="46833" s="62" customFormat="1" x14ac:dyDescent="0.35"/>
    <row r="46834" s="62" customFormat="1" x14ac:dyDescent="0.35"/>
    <row r="46835" s="62" customFormat="1" x14ac:dyDescent="0.35"/>
    <row r="46836" s="62" customFormat="1" x14ac:dyDescent="0.35"/>
    <row r="46837" s="62" customFormat="1" x14ac:dyDescent="0.35"/>
    <row r="46838" s="62" customFormat="1" x14ac:dyDescent="0.35"/>
    <row r="46839" s="62" customFormat="1" x14ac:dyDescent="0.35"/>
    <row r="46840" s="62" customFormat="1" x14ac:dyDescent="0.35"/>
    <row r="46841" s="62" customFormat="1" x14ac:dyDescent="0.35"/>
    <row r="46842" s="62" customFormat="1" x14ac:dyDescent="0.35"/>
    <row r="46843" s="62" customFormat="1" x14ac:dyDescent="0.35"/>
    <row r="46844" s="62" customFormat="1" x14ac:dyDescent="0.35"/>
    <row r="46845" s="62" customFormat="1" x14ac:dyDescent="0.35"/>
    <row r="46846" s="62" customFormat="1" x14ac:dyDescent="0.35"/>
    <row r="46847" s="62" customFormat="1" x14ac:dyDescent="0.35"/>
    <row r="46848" s="62" customFormat="1" x14ac:dyDescent="0.35"/>
    <row r="46849" s="62" customFormat="1" x14ac:dyDescent="0.35"/>
    <row r="46850" s="62" customFormat="1" x14ac:dyDescent="0.35"/>
    <row r="46851" s="62" customFormat="1" x14ac:dyDescent="0.35"/>
    <row r="46852" s="62" customFormat="1" x14ac:dyDescent="0.35"/>
    <row r="46853" s="62" customFormat="1" x14ac:dyDescent="0.35"/>
    <row r="46854" s="62" customFormat="1" x14ac:dyDescent="0.35"/>
    <row r="46855" s="62" customFormat="1" x14ac:dyDescent="0.35"/>
    <row r="46856" s="62" customFormat="1" x14ac:dyDescent="0.35"/>
    <row r="46857" s="62" customFormat="1" x14ac:dyDescent="0.35"/>
    <row r="46858" s="62" customFormat="1" x14ac:dyDescent="0.35"/>
    <row r="46859" s="62" customFormat="1" x14ac:dyDescent="0.35"/>
    <row r="46860" s="62" customFormat="1" x14ac:dyDescent="0.35"/>
    <row r="46861" s="62" customFormat="1" x14ac:dyDescent="0.35"/>
    <row r="46862" s="62" customFormat="1" x14ac:dyDescent="0.35"/>
    <row r="46863" s="62" customFormat="1" x14ac:dyDescent="0.35"/>
    <row r="46864" s="62" customFormat="1" x14ac:dyDescent="0.35"/>
    <row r="46865" s="62" customFormat="1" x14ac:dyDescent="0.35"/>
    <row r="46866" s="62" customFormat="1" x14ac:dyDescent="0.35"/>
    <row r="46867" s="62" customFormat="1" x14ac:dyDescent="0.35"/>
    <row r="46868" s="62" customFormat="1" x14ac:dyDescent="0.35"/>
    <row r="46869" s="62" customFormat="1" x14ac:dyDescent="0.35"/>
    <row r="46870" s="62" customFormat="1" x14ac:dyDescent="0.35"/>
    <row r="46871" s="62" customFormat="1" x14ac:dyDescent="0.35"/>
    <row r="46872" s="62" customFormat="1" x14ac:dyDescent="0.35"/>
    <row r="46873" s="62" customFormat="1" x14ac:dyDescent="0.35"/>
    <row r="46874" s="62" customFormat="1" x14ac:dyDescent="0.35"/>
    <row r="46875" s="62" customFormat="1" x14ac:dyDescent="0.35"/>
    <row r="46876" s="62" customFormat="1" x14ac:dyDescent="0.35"/>
    <row r="46877" s="62" customFormat="1" x14ac:dyDescent="0.35"/>
    <row r="46878" s="62" customFormat="1" x14ac:dyDescent="0.35"/>
    <row r="46879" s="62" customFormat="1" x14ac:dyDescent="0.35"/>
    <row r="46880" s="62" customFormat="1" x14ac:dyDescent="0.35"/>
    <row r="46881" s="62" customFormat="1" x14ac:dyDescent="0.35"/>
    <row r="46882" s="62" customFormat="1" x14ac:dyDescent="0.35"/>
    <row r="46883" s="62" customFormat="1" x14ac:dyDescent="0.35"/>
    <row r="46884" s="62" customFormat="1" x14ac:dyDescent="0.35"/>
    <row r="46885" s="62" customFormat="1" x14ac:dyDescent="0.35"/>
    <row r="46886" s="62" customFormat="1" x14ac:dyDescent="0.35"/>
    <row r="46887" s="62" customFormat="1" x14ac:dyDescent="0.35"/>
    <row r="46888" s="62" customFormat="1" x14ac:dyDescent="0.35"/>
    <row r="46889" s="62" customFormat="1" x14ac:dyDescent="0.35"/>
    <row r="46890" s="62" customFormat="1" x14ac:dyDescent="0.35"/>
    <row r="46891" s="62" customFormat="1" x14ac:dyDescent="0.35"/>
    <row r="46892" s="62" customFormat="1" x14ac:dyDescent="0.35"/>
    <row r="46893" s="62" customFormat="1" x14ac:dyDescent="0.35"/>
    <row r="46894" s="62" customFormat="1" x14ac:dyDescent="0.35"/>
    <row r="46895" s="62" customFormat="1" x14ac:dyDescent="0.35"/>
    <row r="46896" s="62" customFormat="1" x14ac:dyDescent="0.35"/>
    <row r="46897" s="62" customFormat="1" x14ac:dyDescent="0.35"/>
    <row r="46898" s="62" customFormat="1" x14ac:dyDescent="0.35"/>
    <row r="46899" s="62" customFormat="1" x14ac:dyDescent="0.35"/>
    <row r="46900" s="62" customFormat="1" x14ac:dyDescent="0.35"/>
    <row r="46901" s="62" customFormat="1" x14ac:dyDescent="0.35"/>
    <row r="46902" s="62" customFormat="1" x14ac:dyDescent="0.35"/>
    <row r="46903" s="62" customFormat="1" x14ac:dyDescent="0.35"/>
    <row r="46904" s="62" customFormat="1" x14ac:dyDescent="0.35"/>
    <row r="46905" s="62" customFormat="1" x14ac:dyDescent="0.35"/>
    <row r="46906" s="62" customFormat="1" x14ac:dyDescent="0.35"/>
    <row r="46907" s="62" customFormat="1" x14ac:dyDescent="0.35"/>
    <row r="46908" s="62" customFormat="1" x14ac:dyDescent="0.35"/>
    <row r="46909" s="62" customFormat="1" x14ac:dyDescent="0.35"/>
    <row r="46910" s="62" customFormat="1" x14ac:dyDescent="0.35"/>
    <row r="46911" s="62" customFormat="1" x14ac:dyDescent="0.35"/>
    <row r="46912" s="62" customFormat="1" x14ac:dyDescent="0.35"/>
    <row r="46913" s="62" customFormat="1" x14ac:dyDescent="0.35"/>
    <row r="46914" s="62" customFormat="1" x14ac:dyDescent="0.35"/>
    <row r="46915" s="62" customFormat="1" x14ac:dyDescent="0.35"/>
    <row r="46916" s="62" customFormat="1" x14ac:dyDescent="0.35"/>
    <row r="46917" s="62" customFormat="1" x14ac:dyDescent="0.35"/>
    <row r="46918" s="62" customFormat="1" x14ac:dyDescent="0.35"/>
    <row r="46919" s="62" customFormat="1" x14ac:dyDescent="0.35"/>
    <row r="46920" s="62" customFormat="1" x14ac:dyDescent="0.35"/>
    <row r="46921" s="62" customFormat="1" x14ac:dyDescent="0.35"/>
    <row r="46922" s="62" customFormat="1" x14ac:dyDescent="0.35"/>
    <row r="46923" s="62" customFormat="1" x14ac:dyDescent="0.35"/>
    <row r="46924" s="62" customFormat="1" x14ac:dyDescent="0.35"/>
    <row r="46925" s="62" customFormat="1" x14ac:dyDescent="0.35"/>
    <row r="46926" s="62" customFormat="1" x14ac:dyDescent="0.35"/>
    <row r="46927" s="62" customFormat="1" x14ac:dyDescent="0.35"/>
    <row r="46928" s="62" customFormat="1" x14ac:dyDescent="0.35"/>
    <row r="46929" s="62" customFormat="1" x14ac:dyDescent="0.35"/>
    <row r="46930" s="62" customFormat="1" x14ac:dyDescent="0.35"/>
    <row r="46931" s="62" customFormat="1" x14ac:dyDescent="0.35"/>
    <row r="46932" s="62" customFormat="1" x14ac:dyDescent="0.35"/>
    <row r="46933" s="62" customFormat="1" x14ac:dyDescent="0.35"/>
    <row r="46934" s="62" customFormat="1" x14ac:dyDescent="0.35"/>
    <row r="46935" s="62" customFormat="1" x14ac:dyDescent="0.35"/>
    <row r="46936" s="62" customFormat="1" x14ac:dyDescent="0.35"/>
    <row r="46937" s="62" customFormat="1" x14ac:dyDescent="0.35"/>
    <row r="46938" s="62" customFormat="1" x14ac:dyDescent="0.35"/>
    <row r="46939" s="62" customFormat="1" x14ac:dyDescent="0.35"/>
    <row r="46940" s="62" customFormat="1" x14ac:dyDescent="0.35"/>
    <row r="46941" s="62" customFormat="1" x14ac:dyDescent="0.35"/>
    <row r="46942" s="62" customFormat="1" x14ac:dyDescent="0.35"/>
    <row r="46943" s="62" customFormat="1" x14ac:dyDescent="0.35"/>
    <row r="46944" s="62" customFormat="1" x14ac:dyDescent="0.35"/>
    <row r="46945" s="62" customFormat="1" x14ac:dyDescent="0.35"/>
    <row r="46946" s="62" customFormat="1" x14ac:dyDescent="0.35"/>
    <row r="46947" s="62" customFormat="1" x14ac:dyDescent="0.35"/>
    <row r="46948" s="62" customFormat="1" x14ac:dyDescent="0.35"/>
    <row r="46949" s="62" customFormat="1" x14ac:dyDescent="0.35"/>
    <row r="46950" s="62" customFormat="1" x14ac:dyDescent="0.35"/>
    <row r="46951" s="62" customFormat="1" x14ac:dyDescent="0.35"/>
    <row r="46952" s="62" customFormat="1" x14ac:dyDescent="0.35"/>
    <row r="46953" s="62" customFormat="1" x14ac:dyDescent="0.35"/>
    <row r="46954" s="62" customFormat="1" x14ac:dyDescent="0.35"/>
    <row r="46955" s="62" customFormat="1" x14ac:dyDescent="0.35"/>
    <row r="46956" s="62" customFormat="1" x14ac:dyDescent="0.35"/>
    <row r="46957" s="62" customFormat="1" x14ac:dyDescent="0.35"/>
    <row r="46958" s="62" customFormat="1" x14ac:dyDescent="0.35"/>
    <row r="46959" s="62" customFormat="1" x14ac:dyDescent="0.35"/>
    <row r="46960" s="62" customFormat="1" x14ac:dyDescent="0.35"/>
    <row r="46961" s="62" customFormat="1" x14ac:dyDescent="0.35"/>
    <row r="46962" s="62" customFormat="1" x14ac:dyDescent="0.35"/>
    <row r="46963" s="62" customFormat="1" x14ac:dyDescent="0.35"/>
    <row r="46964" s="62" customFormat="1" x14ac:dyDescent="0.35"/>
    <row r="46965" s="62" customFormat="1" x14ac:dyDescent="0.35"/>
    <row r="46966" s="62" customFormat="1" x14ac:dyDescent="0.35"/>
    <row r="46967" s="62" customFormat="1" x14ac:dyDescent="0.35"/>
    <row r="46968" s="62" customFormat="1" x14ac:dyDescent="0.35"/>
    <row r="46969" s="62" customFormat="1" x14ac:dyDescent="0.35"/>
    <row r="46970" s="62" customFormat="1" x14ac:dyDescent="0.35"/>
    <row r="46971" s="62" customFormat="1" x14ac:dyDescent="0.35"/>
    <row r="46972" s="62" customFormat="1" x14ac:dyDescent="0.35"/>
    <row r="46973" s="62" customFormat="1" x14ac:dyDescent="0.35"/>
    <row r="46974" s="62" customFormat="1" x14ac:dyDescent="0.35"/>
    <row r="46975" s="62" customFormat="1" x14ac:dyDescent="0.35"/>
    <row r="46976" s="62" customFormat="1" x14ac:dyDescent="0.35"/>
    <row r="46977" s="62" customFormat="1" x14ac:dyDescent="0.35"/>
    <row r="46978" s="62" customFormat="1" x14ac:dyDescent="0.35"/>
    <row r="46979" s="62" customFormat="1" x14ac:dyDescent="0.35"/>
    <row r="46980" s="62" customFormat="1" x14ac:dyDescent="0.35"/>
    <row r="46981" s="62" customFormat="1" x14ac:dyDescent="0.35"/>
    <row r="46982" s="62" customFormat="1" x14ac:dyDescent="0.35"/>
    <row r="46983" s="62" customFormat="1" x14ac:dyDescent="0.35"/>
    <row r="46984" s="62" customFormat="1" x14ac:dyDescent="0.35"/>
    <row r="46985" s="62" customFormat="1" x14ac:dyDescent="0.35"/>
    <row r="46986" s="62" customFormat="1" x14ac:dyDescent="0.35"/>
    <row r="46987" s="62" customFormat="1" x14ac:dyDescent="0.35"/>
    <row r="46988" s="62" customFormat="1" x14ac:dyDescent="0.35"/>
    <row r="46989" s="62" customFormat="1" x14ac:dyDescent="0.35"/>
    <row r="46990" s="62" customFormat="1" x14ac:dyDescent="0.35"/>
    <row r="46991" s="62" customFormat="1" x14ac:dyDescent="0.35"/>
    <row r="46992" s="62" customFormat="1" x14ac:dyDescent="0.35"/>
    <row r="46993" s="62" customFormat="1" x14ac:dyDescent="0.35"/>
    <row r="46994" s="62" customFormat="1" x14ac:dyDescent="0.35"/>
    <row r="46995" s="62" customFormat="1" x14ac:dyDescent="0.35"/>
    <row r="46996" s="62" customFormat="1" x14ac:dyDescent="0.35"/>
    <row r="46997" s="62" customFormat="1" x14ac:dyDescent="0.35"/>
    <row r="46998" s="62" customFormat="1" x14ac:dyDescent="0.35"/>
    <row r="46999" s="62" customFormat="1" x14ac:dyDescent="0.35"/>
    <row r="47000" s="62" customFormat="1" x14ac:dyDescent="0.35"/>
    <row r="47001" s="62" customFormat="1" x14ac:dyDescent="0.35"/>
    <row r="47002" s="62" customFormat="1" x14ac:dyDescent="0.35"/>
    <row r="47003" s="62" customFormat="1" x14ac:dyDescent="0.35"/>
    <row r="47004" s="62" customFormat="1" x14ac:dyDescent="0.35"/>
    <row r="47005" s="62" customFormat="1" x14ac:dyDescent="0.35"/>
    <row r="47006" s="62" customFormat="1" x14ac:dyDescent="0.35"/>
    <row r="47007" s="62" customFormat="1" x14ac:dyDescent="0.35"/>
    <row r="47008" s="62" customFormat="1" x14ac:dyDescent="0.35"/>
    <row r="47009" s="62" customFormat="1" x14ac:dyDescent="0.35"/>
    <row r="47010" s="62" customFormat="1" x14ac:dyDescent="0.35"/>
    <row r="47011" s="62" customFormat="1" x14ac:dyDescent="0.35"/>
    <row r="47012" s="62" customFormat="1" x14ac:dyDescent="0.35"/>
    <row r="47013" s="62" customFormat="1" x14ac:dyDescent="0.35"/>
    <row r="47014" s="62" customFormat="1" x14ac:dyDescent="0.35"/>
    <row r="47015" s="62" customFormat="1" x14ac:dyDescent="0.35"/>
    <row r="47016" s="62" customFormat="1" x14ac:dyDescent="0.35"/>
    <row r="47017" s="62" customFormat="1" x14ac:dyDescent="0.35"/>
    <row r="47018" s="62" customFormat="1" x14ac:dyDescent="0.35"/>
    <row r="47019" s="62" customFormat="1" x14ac:dyDescent="0.35"/>
    <row r="47020" s="62" customFormat="1" x14ac:dyDescent="0.35"/>
    <row r="47021" s="62" customFormat="1" x14ac:dyDescent="0.35"/>
    <row r="47022" s="62" customFormat="1" x14ac:dyDescent="0.35"/>
    <row r="47023" s="62" customFormat="1" x14ac:dyDescent="0.35"/>
    <row r="47024" s="62" customFormat="1" x14ac:dyDescent="0.35"/>
    <row r="47025" s="62" customFormat="1" x14ac:dyDescent="0.35"/>
    <row r="47026" s="62" customFormat="1" x14ac:dyDescent="0.35"/>
    <row r="47027" s="62" customFormat="1" x14ac:dyDescent="0.35"/>
    <row r="47028" s="62" customFormat="1" x14ac:dyDescent="0.35"/>
    <row r="47029" s="62" customFormat="1" x14ac:dyDescent="0.35"/>
    <row r="47030" s="62" customFormat="1" x14ac:dyDescent="0.35"/>
    <row r="47031" s="62" customFormat="1" x14ac:dyDescent="0.35"/>
    <row r="47032" s="62" customFormat="1" x14ac:dyDescent="0.35"/>
    <row r="47033" s="62" customFormat="1" x14ac:dyDescent="0.35"/>
    <row r="47034" s="62" customFormat="1" x14ac:dyDescent="0.35"/>
    <row r="47035" s="62" customFormat="1" x14ac:dyDescent="0.35"/>
    <row r="47036" s="62" customFormat="1" x14ac:dyDescent="0.35"/>
    <row r="47037" s="62" customFormat="1" x14ac:dyDescent="0.35"/>
    <row r="47038" s="62" customFormat="1" x14ac:dyDescent="0.35"/>
    <row r="47039" s="62" customFormat="1" x14ac:dyDescent="0.35"/>
    <row r="47040" s="62" customFormat="1" x14ac:dyDescent="0.35"/>
    <row r="47041" s="62" customFormat="1" x14ac:dyDescent="0.35"/>
    <row r="47042" s="62" customFormat="1" x14ac:dyDescent="0.35"/>
    <row r="47043" s="62" customFormat="1" x14ac:dyDescent="0.35"/>
    <row r="47044" s="62" customFormat="1" x14ac:dyDescent="0.35"/>
    <row r="47045" s="62" customFormat="1" x14ac:dyDescent="0.35"/>
    <row r="47046" s="62" customFormat="1" x14ac:dyDescent="0.35"/>
    <row r="47047" s="62" customFormat="1" x14ac:dyDescent="0.35"/>
    <row r="47048" s="62" customFormat="1" x14ac:dyDescent="0.35"/>
    <row r="47049" s="62" customFormat="1" x14ac:dyDescent="0.35"/>
    <row r="47050" s="62" customFormat="1" x14ac:dyDescent="0.35"/>
    <row r="47051" s="62" customFormat="1" x14ac:dyDescent="0.35"/>
    <row r="47052" s="62" customFormat="1" x14ac:dyDescent="0.35"/>
    <row r="47053" s="62" customFormat="1" x14ac:dyDescent="0.35"/>
    <row r="47054" s="62" customFormat="1" x14ac:dyDescent="0.35"/>
    <row r="47055" s="62" customFormat="1" x14ac:dyDescent="0.35"/>
    <row r="47056" s="62" customFormat="1" x14ac:dyDescent="0.35"/>
    <row r="47057" s="62" customFormat="1" x14ac:dyDescent="0.35"/>
    <row r="47058" s="62" customFormat="1" x14ac:dyDescent="0.35"/>
    <row r="47059" s="62" customFormat="1" x14ac:dyDescent="0.35"/>
    <row r="47060" s="62" customFormat="1" x14ac:dyDescent="0.35"/>
    <row r="47061" s="62" customFormat="1" x14ac:dyDescent="0.35"/>
    <row r="47062" s="62" customFormat="1" x14ac:dyDescent="0.35"/>
    <row r="47063" s="62" customFormat="1" x14ac:dyDescent="0.35"/>
    <row r="47064" s="62" customFormat="1" x14ac:dyDescent="0.35"/>
    <row r="47065" s="62" customFormat="1" x14ac:dyDescent="0.35"/>
    <row r="47066" s="62" customFormat="1" x14ac:dyDescent="0.35"/>
    <row r="47067" s="62" customFormat="1" x14ac:dyDescent="0.35"/>
    <row r="47068" s="62" customFormat="1" x14ac:dyDescent="0.35"/>
    <row r="47069" s="62" customFormat="1" x14ac:dyDescent="0.35"/>
    <row r="47070" s="62" customFormat="1" x14ac:dyDescent="0.35"/>
    <row r="47071" s="62" customFormat="1" x14ac:dyDescent="0.35"/>
    <row r="47072" s="62" customFormat="1" x14ac:dyDescent="0.35"/>
    <row r="47073" s="62" customFormat="1" x14ac:dyDescent="0.35"/>
    <row r="47074" s="62" customFormat="1" x14ac:dyDescent="0.35"/>
    <row r="47075" s="62" customFormat="1" x14ac:dyDescent="0.35"/>
    <row r="47076" s="62" customFormat="1" x14ac:dyDescent="0.35"/>
    <row r="47077" s="62" customFormat="1" x14ac:dyDescent="0.35"/>
    <row r="47078" s="62" customFormat="1" x14ac:dyDescent="0.35"/>
    <row r="47079" s="62" customFormat="1" x14ac:dyDescent="0.35"/>
    <row r="47080" s="62" customFormat="1" x14ac:dyDescent="0.35"/>
    <row r="47081" s="62" customFormat="1" x14ac:dyDescent="0.35"/>
    <row r="47082" s="62" customFormat="1" x14ac:dyDescent="0.35"/>
    <row r="47083" s="62" customFormat="1" x14ac:dyDescent="0.35"/>
    <row r="47084" s="62" customFormat="1" x14ac:dyDescent="0.35"/>
    <row r="47085" s="62" customFormat="1" x14ac:dyDescent="0.35"/>
    <row r="47086" s="62" customFormat="1" x14ac:dyDescent="0.35"/>
    <row r="47087" s="62" customFormat="1" x14ac:dyDescent="0.35"/>
    <row r="47088" s="62" customFormat="1" x14ac:dyDescent="0.35"/>
    <row r="47089" s="62" customFormat="1" x14ac:dyDescent="0.35"/>
    <row r="47090" s="62" customFormat="1" x14ac:dyDescent="0.35"/>
    <row r="47091" s="62" customFormat="1" x14ac:dyDescent="0.35"/>
    <row r="47092" s="62" customFormat="1" x14ac:dyDescent="0.35"/>
    <row r="47093" s="62" customFormat="1" x14ac:dyDescent="0.35"/>
    <row r="47094" s="62" customFormat="1" x14ac:dyDescent="0.35"/>
    <row r="47095" s="62" customFormat="1" x14ac:dyDescent="0.35"/>
    <row r="47096" s="62" customFormat="1" x14ac:dyDescent="0.35"/>
    <row r="47097" s="62" customFormat="1" x14ac:dyDescent="0.35"/>
    <row r="47098" s="62" customFormat="1" x14ac:dyDescent="0.35"/>
    <row r="47099" s="62" customFormat="1" x14ac:dyDescent="0.35"/>
    <row r="47100" s="62" customFormat="1" x14ac:dyDescent="0.35"/>
    <row r="47101" s="62" customFormat="1" x14ac:dyDescent="0.35"/>
    <row r="47102" s="62" customFormat="1" x14ac:dyDescent="0.35"/>
    <row r="47103" s="62" customFormat="1" x14ac:dyDescent="0.35"/>
    <row r="47104" s="62" customFormat="1" x14ac:dyDescent="0.35"/>
    <row r="47105" s="62" customFormat="1" x14ac:dyDescent="0.35"/>
    <row r="47106" s="62" customFormat="1" x14ac:dyDescent="0.35"/>
    <row r="47107" s="62" customFormat="1" x14ac:dyDescent="0.35"/>
    <row r="47108" s="62" customFormat="1" x14ac:dyDescent="0.35"/>
    <row r="47109" s="62" customFormat="1" x14ac:dyDescent="0.35"/>
    <row r="47110" s="62" customFormat="1" x14ac:dyDescent="0.35"/>
    <row r="47111" s="62" customFormat="1" x14ac:dyDescent="0.35"/>
    <row r="47112" s="62" customFormat="1" x14ac:dyDescent="0.35"/>
    <row r="47113" s="62" customFormat="1" x14ac:dyDescent="0.35"/>
    <row r="47114" s="62" customFormat="1" x14ac:dyDescent="0.35"/>
    <row r="47115" s="62" customFormat="1" x14ac:dyDescent="0.35"/>
    <row r="47116" s="62" customFormat="1" x14ac:dyDescent="0.35"/>
    <row r="47117" s="62" customFormat="1" x14ac:dyDescent="0.35"/>
    <row r="47118" s="62" customFormat="1" x14ac:dyDescent="0.35"/>
    <row r="47119" s="62" customFormat="1" x14ac:dyDescent="0.35"/>
    <row r="47120" s="62" customFormat="1" x14ac:dyDescent="0.35"/>
    <row r="47121" s="62" customFormat="1" x14ac:dyDescent="0.35"/>
    <row r="47122" s="62" customFormat="1" x14ac:dyDescent="0.35"/>
    <row r="47123" s="62" customFormat="1" x14ac:dyDescent="0.35"/>
    <row r="47124" s="62" customFormat="1" x14ac:dyDescent="0.35"/>
    <row r="47125" s="62" customFormat="1" x14ac:dyDescent="0.35"/>
    <row r="47126" s="62" customFormat="1" x14ac:dyDescent="0.35"/>
    <row r="47127" s="62" customFormat="1" x14ac:dyDescent="0.35"/>
    <row r="47128" s="62" customFormat="1" x14ac:dyDescent="0.35"/>
    <row r="47129" s="62" customFormat="1" x14ac:dyDescent="0.35"/>
    <row r="47130" s="62" customFormat="1" x14ac:dyDescent="0.35"/>
    <row r="47131" s="62" customFormat="1" x14ac:dyDescent="0.35"/>
    <row r="47132" s="62" customFormat="1" x14ac:dyDescent="0.35"/>
    <row r="47133" s="62" customFormat="1" x14ac:dyDescent="0.35"/>
    <row r="47134" s="62" customFormat="1" x14ac:dyDescent="0.35"/>
    <row r="47135" s="62" customFormat="1" x14ac:dyDescent="0.35"/>
    <row r="47136" s="62" customFormat="1" x14ac:dyDescent="0.35"/>
    <row r="47137" s="62" customFormat="1" x14ac:dyDescent="0.35"/>
    <row r="47138" s="62" customFormat="1" x14ac:dyDescent="0.35"/>
    <row r="47139" s="62" customFormat="1" x14ac:dyDescent="0.35"/>
    <row r="47140" s="62" customFormat="1" x14ac:dyDescent="0.35"/>
    <row r="47141" s="62" customFormat="1" x14ac:dyDescent="0.35"/>
    <row r="47142" s="62" customFormat="1" x14ac:dyDescent="0.35"/>
    <row r="47143" s="62" customFormat="1" x14ac:dyDescent="0.35"/>
    <row r="47144" s="62" customFormat="1" x14ac:dyDescent="0.35"/>
    <row r="47145" s="62" customFormat="1" x14ac:dyDescent="0.35"/>
    <row r="47146" s="62" customFormat="1" x14ac:dyDescent="0.35"/>
    <row r="47147" s="62" customFormat="1" x14ac:dyDescent="0.35"/>
    <row r="47148" s="62" customFormat="1" x14ac:dyDescent="0.35"/>
    <row r="47149" s="62" customFormat="1" x14ac:dyDescent="0.35"/>
    <row r="47150" s="62" customFormat="1" x14ac:dyDescent="0.35"/>
    <row r="47151" s="62" customFormat="1" x14ac:dyDescent="0.35"/>
    <row r="47152" s="62" customFormat="1" x14ac:dyDescent="0.35"/>
    <row r="47153" s="62" customFormat="1" x14ac:dyDescent="0.35"/>
    <row r="47154" s="62" customFormat="1" x14ac:dyDescent="0.35"/>
    <row r="47155" s="62" customFormat="1" x14ac:dyDescent="0.35"/>
    <row r="47156" s="62" customFormat="1" x14ac:dyDescent="0.35"/>
    <row r="47157" s="62" customFormat="1" x14ac:dyDescent="0.35"/>
    <row r="47158" s="62" customFormat="1" x14ac:dyDescent="0.35"/>
    <row r="47159" s="62" customFormat="1" x14ac:dyDescent="0.35"/>
    <row r="47160" s="62" customFormat="1" x14ac:dyDescent="0.35"/>
    <row r="47161" s="62" customFormat="1" x14ac:dyDescent="0.35"/>
    <row r="47162" s="62" customFormat="1" x14ac:dyDescent="0.35"/>
    <row r="47163" s="62" customFormat="1" x14ac:dyDescent="0.35"/>
    <row r="47164" s="62" customFormat="1" x14ac:dyDescent="0.35"/>
    <row r="47165" s="62" customFormat="1" x14ac:dyDescent="0.35"/>
    <row r="47166" s="62" customFormat="1" x14ac:dyDescent="0.35"/>
    <row r="47167" s="62" customFormat="1" x14ac:dyDescent="0.35"/>
    <row r="47168" s="62" customFormat="1" x14ac:dyDescent="0.35"/>
    <row r="47169" s="62" customFormat="1" x14ac:dyDescent="0.35"/>
    <row r="47170" s="62" customFormat="1" x14ac:dyDescent="0.35"/>
    <row r="47171" s="62" customFormat="1" x14ac:dyDescent="0.35"/>
    <row r="47172" s="62" customFormat="1" x14ac:dyDescent="0.35"/>
    <row r="47173" s="62" customFormat="1" x14ac:dyDescent="0.35"/>
    <row r="47174" s="62" customFormat="1" x14ac:dyDescent="0.35"/>
    <row r="47175" s="62" customFormat="1" x14ac:dyDescent="0.35"/>
    <row r="47176" s="62" customFormat="1" x14ac:dyDescent="0.35"/>
    <row r="47177" s="62" customFormat="1" x14ac:dyDescent="0.35"/>
    <row r="47178" s="62" customFormat="1" x14ac:dyDescent="0.35"/>
    <row r="47179" s="62" customFormat="1" x14ac:dyDescent="0.35"/>
    <row r="47180" s="62" customFormat="1" x14ac:dyDescent="0.35"/>
    <row r="47181" s="62" customFormat="1" x14ac:dyDescent="0.35"/>
    <row r="47182" s="62" customFormat="1" x14ac:dyDescent="0.35"/>
    <row r="47183" s="62" customFormat="1" x14ac:dyDescent="0.35"/>
    <row r="47184" s="62" customFormat="1" x14ac:dyDescent="0.35"/>
    <row r="47185" s="62" customFormat="1" x14ac:dyDescent="0.35"/>
    <row r="47186" s="62" customFormat="1" x14ac:dyDescent="0.35"/>
    <row r="47187" s="62" customFormat="1" x14ac:dyDescent="0.35"/>
    <row r="47188" s="62" customFormat="1" x14ac:dyDescent="0.35"/>
    <row r="47189" s="62" customFormat="1" x14ac:dyDescent="0.35"/>
    <row r="47190" s="62" customFormat="1" x14ac:dyDescent="0.35"/>
    <row r="47191" s="62" customFormat="1" x14ac:dyDescent="0.35"/>
    <row r="47192" s="62" customFormat="1" x14ac:dyDescent="0.35"/>
    <row r="47193" s="62" customFormat="1" x14ac:dyDescent="0.35"/>
    <row r="47194" s="62" customFormat="1" x14ac:dyDescent="0.35"/>
    <row r="47195" s="62" customFormat="1" x14ac:dyDescent="0.35"/>
    <row r="47196" s="62" customFormat="1" x14ac:dyDescent="0.35"/>
    <row r="47197" s="62" customFormat="1" x14ac:dyDescent="0.35"/>
    <row r="47198" s="62" customFormat="1" x14ac:dyDescent="0.35"/>
    <row r="47199" s="62" customFormat="1" x14ac:dyDescent="0.35"/>
    <row r="47200" s="62" customFormat="1" x14ac:dyDescent="0.35"/>
    <row r="47201" s="62" customFormat="1" x14ac:dyDescent="0.35"/>
    <row r="47202" s="62" customFormat="1" x14ac:dyDescent="0.35"/>
    <row r="47203" s="62" customFormat="1" x14ac:dyDescent="0.35"/>
    <row r="47204" s="62" customFormat="1" x14ac:dyDescent="0.35"/>
    <row r="47205" s="62" customFormat="1" x14ac:dyDescent="0.35"/>
    <row r="47206" s="62" customFormat="1" x14ac:dyDescent="0.35"/>
    <row r="47207" s="62" customFormat="1" x14ac:dyDescent="0.35"/>
    <row r="47208" s="62" customFormat="1" x14ac:dyDescent="0.35"/>
    <row r="47209" s="62" customFormat="1" x14ac:dyDescent="0.35"/>
    <row r="47210" s="62" customFormat="1" x14ac:dyDescent="0.35"/>
    <row r="47211" s="62" customFormat="1" x14ac:dyDescent="0.35"/>
    <row r="47212" s="62" customFormat="1" x14ac:dyDescent="0.35"/>
    <row r="47213" s="62" customFormat="1" x14ac:dyDescent="0.35"/>
    <row r="47214" s="62" customFormat="1" x14ac:dyDescent="0.35"/>
    <row r="47215" s="62" customFormat="1" x14ac:dyDescent="0.35"/>
    <row r="47216" s="62" customFormat="1" x14ac:dyDescent="0.35"/>
    <row r="47217" s="62" customFormat="1" x14ac:dyDescent="0.35"/>
    <row r="47218" s="62" customFormat="1" x14ac:dyDescent="0.35"/>
    <row r="47219" s="62" customFormat="1" x14ac:dyDescent="0.35"/>
    <row r="47220" s="62" customFormat="1" x14ac:dyDescent="0.35"/>
    <row r="47221" s="62" customFormat="1" x14ac:dyDescent="0.35"/>
    <row r="47222" s="62" customFormat="1" x14ac:dyDescent="0.35"/>
    <row r="47223" s="62" customFormat="1" x14ac:dyDescent="0.35"/>
    <row r="47224" s="62" customFormat="1" x14ac:dyDescent="0.35"/>
    <row r="47225" s="62" customFormat="1" x14ac:dyDescent="0.35"/>
    <row r="47226" s="62" customFormat="1" x14ac:dyDescent="0.35"/>
    <row r="47227" s="62" customFormat="1" x14ac:dyDescent="0.35"/>
    <row r="47228" s="62" customFormat="1" x14ac:dyDescent="0.35"/>
    <row r="47229" s="62" customFormat="1" x14ac:dyDescent="0.35"/>
    <row r="47230" s="62" customFormat="1" x14ac:dyDescent="0.35"/>
    <row r="47231" s="62" customFormat="1" x14ac:dyDescent="0.35"/>
    <row r="47232" s="62" customFormat="1" x14ac:dyDescent="0.35"/>
    <row r="47233" s="62" customFormat="1" x14ac:dyDescent="0.35"/>
    <row r="47234" s="62" customFormat="1" x14ac:dyDescent="0.35"/>
    <row r="47235" s="62" customFormat="1" x14ac:dyDescent="0.35"/>
    <row r="47236" s="62" customFormat="1" x14ac:dyDescent="0.35"/>
    <row r="47237" s="62" customFormat="1" x14ac:dyDescent="0.35"/>
    <row r="47238" s="62" customFormat="1" x14ac:dyDescent="0.35"/>
    <row r="47239" s="62" customFormat="1" x14ac:dyDescent="0.35"/>
    <row r="47240" s="62" customFormat="1" x14ac:dyDescent="0.35"/>
    <row r="47241" s="62" customFormat="1" x14ac:dyDescent="0.35"/>
    <row r="47242" s="62" customFormat="1" x14ac:dyDescent="0.35"/>
    <row r="47243" s="62" customFormat="1" x14ac:dyDescent="0.35"/>
    <row r="47244" s="62" customFormat="1" x14ac:dyDescent="0.35"/>
    <row r="47245" s="62" customFormat="1" x14ac:dyDescent="0.35"/>
    <row r="47246" s="62" customFormat="1" x14ac:dyDescent="0.35"/>
    <row r="47247" s="62" customFormat="1" x14ac:dyDescent="0.35"/>
    <row r="47248" s="62" customFormat="1" x14ac:dyDescent="0.35"/>
    <row r="47249" s="62" customFormat="1" x14ac:dyDescent="0.35"/>
    <row r="47250" s="62" customFormat="1" x14ac:dyDescent="0.35"/>
    <row r="47251" s="62" customFormat="1" x14ac:dyDescent="0.35"/>
    <row r="47252" s="62" customFormat="1" x14ac:dyDescent="0.35"/>
    <row r="47253" s="62" customFormat="1" x14ac:dyDescent="0.35"/>
    <row r="47254" s="62" customFormat="1" x14ac:dyDescent="0.35"/>
    <row r="47255" s="62" customFormat="1" x14ac:dyDescent="0.35"/>
    <row r="47256" s="62" customFormat="1" x14ac:dyDescent="0.35"/>
    <row r="47257" s="62" customFormat="1" x14ac:dyDescent="0.35"/>
    <row r="47258" s="62" customFormat="1" x14ac:dyDescent="0.35"/>
    <row r="47259" s="62" customFormat="1" x14ac:dyDescent="0.35"/>
    <row r="47260" s="62" customFormat="1" x14ac:dyDescent="0.35"/>
    <row r="47261" s="62" customFormat="1" x14ac:dyDescent="0.35"/>
    <row r="47262" s="62" customFormat="1" x14ac:dyDescent="0.35"/>
    <row r="47263" s="62" customFormat="1" x14ac:dyDescent="0.35"/>
    <row r="47264" s="62" customFormat="1" x14ac:dyDescent="0.35"/>
    <row r="47265" s="62" customFormat="1" x14ac:dyDescent="0.35"/>
    <row r="47266" s="62" customFormat="1" x14ac:dyDescent="0.35"/>
    <row r="47267" s="62" customFormat="1" x14ac:dyDescent="0.35"/>
    <row r="47268" s="62" customFormat="1" x14ac:dyDescent="0.35"/>
    <row r="47269" s="62" customFormat="1" x14ac:dyDescent="0.35"/>
    <row r="47270" s="62" customFormat="1" x14ac:dyDescent="0.35"/>
    <row r="47271" s="62" customFormat="1" x14ac:dyDescent="0.35"/>
    <row r="47272" s="62" customFormat="1" x14ac:dyDescent="0.35"/>
    <row r="47273" s="62" customFormat="1" x14ac:dyDescent="0.35"/>
    <row r="47274" s="62" customFormat="1" x14ac:dyDescent="0.35"/>
    <row r="47275" s="62" customFormat="1" x14ac:dyDescent="0.35"/>
    <row r="47276" s="62" customFormat="1" x14ac:dyDescent="0.35"/>
    <row r="47277" s="62" customFormat="1" x14ac:dyDescent="0.35"/>
    <row r="47278" s="62" customFormat="1" x14ac:dyDescent="0.35"/>
    <row r="47279" s="62" customFormat="1" x14ac:dyDescent="0.35"/>
    <row r="47280" s="62" customFormat="1" x14ac:dyDescent="0.35"/>
    <row r="47281" s="62" customFormat="1" x14ac:dyDescent="0.35"/>
    <row r="47282" s="62" customFormat="1" x14ac:dyDescent="0.35"/>
    <row r="47283" s="62" customFormat="1" x14ac:dyDescent="0.35"/>
    <row r="47284" s="62" customFormat="1" x14ac:dyDescent="0.35"/>
    <row r="47285" s="62" customFormat="1" x14ac:dyDescent="0.35"/>
    <row r="47286" s="62" customFormat="1" x14ac:dyDescent="0.35"/>
    <row r="47287" s="62" customFormat="1" x14ac:dyDescent="0.35"/>
    <row r="47288" s="62" customFormat="1" x14ac:dyDescent="0.35"/>
    <row r="47289" s="62" customFormat="1" x14ac:dyDescent="0.35"/>
    <row r="47290" s="62" customFormat="1" x14ac:dyDescent="0.35"/>
    <row r="47291" s="62" customFormat="1" x14ac:dyDescent="0.35"/>
    <row r="47292" s="62" customFormat="1" x14ac:dyDescent="0.35"/>
    <row r="47293" s="62" customFormat="1" x14ac:dyDescent="0.35"/>
    <row r="47294" s="62" customFormat="1" x14ac:dyDescent="0.35"/>
    <row r="47295" s="62" customFormat="1" x14ac:dyDescent="0.35"/>
    <row r="47296" s="62" customFormat="1" x14ac:dyDescent="0.35"/>
    <row r="47297" s="62" customFormat="1" x14ac:dyDescent="0.35"/>
    <row r="47298" s="62" customFormat="1" x14ac:dyDescent="0.35"/>
    <row r="47299" s="62" customFormat="1" x14ac:dyDescent="0.35"/>
    <row r="47300" s="62" customFormat="1" x14ac:dyDescent="0.35"/>
    <row r="47301" s="62" customFormat="1" x14ac:dyDescent="0.35"/>
    <row r="47302" s="62" customFormat="1" x14ac:dyDescent="0.35"/>
    <row r="47303" s="62" customFormat="1" x14ac:dyDescent="0.35"/>
    <row r="47304" s="62" customFormat="1" x14ac:dyDescent="0.35"/>
    <row r="47305" s="62" customFormat="1" x14ac:dyDescent="0.35"/>
    <row r="47306" s="62" customFormat="1" x14ac:dyDescent="0.35"/>
    <row r="47307" s="62" customFormat="1" x14ac:dyDescent="0.35"/>
    <row r="47308" s="62" customFormat="1" x14ac:dyDescent="0.35"/>
    <row r="47309" s="62" customFormat="1" x14ac:dyDescent="0.35"/>
    <row r="47310" s="62" customFormat="1" x14ac:dyDescent="0.35"/>
    <row r="47311" s="62" customFormat="1" x14ac:dyDescent="0.35"/>
    <row r="47312" s="62" customFormat="1" x14ac:dyDescent="0.35"/>
    <row r="47313" s="62" customFormat="1" x14ac:dyDescent="0.35"/>
    <row r="47314" s="62" customFormat="1" x14ac:dyDescent="0.35"/>
    <row r="47315" s="62" customFormat="1" x14ac:dyDescent="0.35"/>
    <row r="47316" s="62" customFormat="1" x14ac:dyDescent="0.35"/>
    <row r="47317" s="62" customFormat="1" x14ac:dyDescent="0.35"/>
    <row r="47318" s="62" customFormat="1" x14ac:dyDescent="0.35"/>
    <row r="47319" s="62" customFormat="1" x14ac:dyDescent="0.35"/>
    <row r="47320" s="62" customFormat="1" x14ac:dyDescent="0.35"/>
    <row r="47321" s="62" customFormat="1" x14ac:dyDescent="0.35"/>
    <row r="47322" s="62" customFormat="1" x14ac:dyDescent="0.35"/>
    <row r="47323" s="62" customFormat="1" x14ac:dyDescent="0.35"/>
    <row r="47324" s="62" customFormat="1" x14ac:dyDescent="0.35"/>
    <row r="47325" s="62" customFormat="1" x14ac:dyDescent="0.35"/>
    <row r="47326" s="62" customFormat="1" x14ac:dyDescent="0.35"/>
    <row r="47327" s="62" customFormat="1" x14ac:dyDescent="0.35"/>
    <row r="47328" s="62" customFormat="1" x14ac:dyDescent="0.35"/>
    <row r="47329" s="62" customFormat="1" x14ac:dyDescent="0.35"/>
    <row r="47330" s="62" customFormat="1" x14ac:dyDescent="0.35"/>
    <row r="47331" s="62" customFormat="1" x14ac:dyDescent="0.35"/>
    <row r="47332" s="62" customFormat="1" x14ac:dyDescent="0.35"/>
    <row r="47333" s="62" customFormat="1" x14ac:dyDescent="0.35"/>
    <row r="47334" s="62" customFormat="1" x14ac:dyDescent="0.35"/>
    <row r="47335" s="62" customFormat="1" x14ac:dyDescent="0.35"/>
    <row r="47336" s="62" customFormat="1" x14ac:dyDescent="0.35"/>
    <row r="47337" s="62" customFormat="1" x14ac:dyDescent="0.35"/>
    <row r="47338" s="62" customFormat="1" x14ac:dyDescent="0.35"/>
    <row r="47339" s="62" customFormat="1" x14ac:dyDescent="0.35"/>
    <row r="47340" s="62" customFormat="1" x14ac:dyDescent="0.35"/>
    <row r="47341" s="62" customFormat="1" x14ac:dyDescent="0.35"/>
    <row r="47342" s="62" customFormat="1" x14ac:dyDescent="0.35"/>
    <row r="47343" s="62" customFormat="1" x14ac:dyDescent="0.35"/>
    <row r="47344" s="62" customFormat="1" x14ac:dyDescent="0.35"/>
    <row r="47345" s="62" customFormat="1" x14ac:dyDescent="0.35"/>
    <row r="47346" s="62" customFormat="1" x14ac:dyDescent="0.35"/>
    <row r="47347" s="62" customFormat="1" x14ac:dyDescent="0.35"/>
    <row r="47348" s="62" customFormat="1" x14ac:dyDescent="0.35"/>
    <row r="47349" s="62" customFormat="1" x14ac:dyDescent="0.35"/>
    <row r="47350" s="62" customFormat="1" x14ac:dyDescent="0.35"/>
    <row r="47351" s="62" customFormat="1" x14ac:dyDescent="0.35"/>
    <row r="47352" s="62" customFormat="1" x14ac:dyDescent="0.35"/>
    <row r="47353" s="62" customFormat="1" x14ac:dyDescent="0.35"/>
    <row r="47354" s="62" customFormat="1" x14ac:dyDescent="0.35"/>
    <row r="47355" s="62" customFormat="1" x14ac:dyDescent="0.35"/>
    <row r="47356" s="62" customFormat="1" x14ac:dyDescent="0.35"/>
    <row r="47357" s="62" customFormat="1" x14ac:dyDescent="0.35"/>
    <row r="47358" s="62" customFormat="1" x14ac:dyDescent="0.35"/>
    <row r="47359" s="62" customFormat="1" x14ac:dyDescent="0.35"/>
    <row r="47360" s="62" customFormat="1" x14ac:dyDescent="0.35"/>
    <row r="47361" s="62" customFormat="1" x14ac:dyDescent="0.35"/>
    <row r="47362" s="62" customFormat="1" x14ac:dyDescent="0.35"/>
    <row r="47363" s="62" customFormat="1" x14ac:dyDescent="0.35"/>
    <row r="47364" s="62" customFormat="1" x14ac:dyDescent="0.35"/>
    <row r="47365" s="62" customFormat="1" x14ac:dyDescent="0.35"/>
    <row r="47366" s="62" customFormat="1" x14ac:dyDescent="0.35"/>
    <row r="47367" s="62" customFormat="1" x14ac:dyDescent="0.35"/>
    <row r="47368" s="62" customFormat="1" x14ac:dyDescent="0.35"/>
    <row r="47369" s="62" customFormat="1" x14ac:dyDescent="0.35"/>
    <row r="47370" s="62" customFormat="1" x14ac:dyDescent="0.35"/>
    <row r="47371" s="62" customFormat="1" x14ac:dyDescent="0.35"/>
    <row r="47372" s="62" customFormat="1" x14ac:dyDescent="0.35"/>
    <row r="47373" s="62" customFormat="1" x14ac:dyDescent="0.35"/>
    <row r="47374" s="62" customFormat="1" x14ac:dyDescent="0.35"/>
    <row r="47375" s="62" customFormat="1" x14ac:dyDescent="0.35"/>
    <row r="47376" s="62" customFormat="1" x14ac:dyDescent="0.35"/>
    <row r="47377" s="62" customFormat="1" x14ac:dyDescent="0.35"/>
    <row r="47378" s="62" customFormat="1" x14ac:dyDescent="0.35"/>
    <row r="47379" s="62" customFormat="1" x14ac:dyDescent="0.35"/>
    <row r="47380" s="62" customFormat="1" x14ac:dyDescent="0.35"/>
    <row r="47381" s="62" customFormat="1" x14ac:dyDescent="0.35"/>
    <row r="47382" s="62" customFormat="1" x14ac:dyDescent="0.35"/>
    <row r="47383" s="62" customFormat="1" x14ac:dyDescent="0.35"/>
    <row r="47384" s="62" customFormat="1" x14ac:dyDescent="0.35"/>
    <row r="47385" s="62" customFormat="1" x14ac:dyDescent="0.35"/>
    <row r="47386" s="62" customFormat="1" x14ac:dyDescent="0.35"/>
    <row r="47387" s="62" customFormat="1" x14ac:dyDescent="0.35"/>
    <row r="47388" s="62" customFormat="1" x14ac:dyDescent="0.35"/>
    <row r="47389" s="62" customFormat="1" x14ac:dyDescent="0.35"/>
    <row r="47390" s="62" customFormat="1" x14ac:dyDescent="0.35"/>
    <row r="47391" s="62" customFormat="1" x14ac:dyDescent="0.35"/>
    <row r="47392" s="62" customFormat="1" x14ac:dyDescent="0.35"/>
    <row r="47393" s="62" customFormat="1" x14ac:dyDescent="0.35"/>
    <row r="47394" s="62" customFormat="1" x14ac:dyDescent="0.35"/>
    <row r="47395" s="62" customFormat="1" x14ac:dyDescent="0.35"/>
    <row r="47396" s="62" customFormat="1" x14ac:dyDescent="0.35"/>
    <row r="47397" s="62" customFormat="1" x14ac:dyDescent="0.35"/>
    <row r="47398" s="62" customFormat="1" x14ac:dyDescent="0.35"/>
    <row r="47399" s="62" customFormat="1" x14ac:dyDescent="0.35"/>
    <row r="47400" s="62" customFormat="1" x14ac:dyDescent="0.35"/>
    <row r="47401" s="62" customFormat="1" x14ac:dyDescent="0.35"/>
    <row r="47402" s="62" customFormat="1" x14ac:dyDescent="0.35"/>
    <row r="47403" s="62" customFormat="1" x14ac:dyDescent="0.35"/>
    <row r="47404" s="62" customFormat="1" x14ac:dyDescent="0.35"/>
    <row r="47405" s="62" customFormat="1" x14ac:dyDescent="0.35"/>
    <row r="47406" s="62" customFormat="1" x14ac:dyDescent="0.35"/>
    <row r="47407" s="62" customFormat="1" x14ac:dyDescent="0.35"/>
    <row r="47408" s="62" customFormat="1" x14ac:dyDescent="0.35"/>
    <row r="47409" s="62" customFormat="1" x14ac:dyDescent="0.35"/>
    <row r="47410" s="62" customFormat="1" x14ac:dyDescent="0.35"/>
    <row r="47411" s="62" customFormat="1" x14ac:dyDescent="0.35"/>
    <row r="47412" s="62" customFormat="1" x14ac:dyDescent="0.35"/>
    <row r="47413" s="62" customFormat="1" x14ac:dyDescent="0.35"/>
    <row r="47414" s="62" customFormat="1" x14ac:dyDescent="0.35"/>
    <row r="47415" s="62" customFormat="1" x14ac:dyDescent="0.35"/>
    <row r="47416" s="62" customFormat="1" x14ac:dyDescent="0.35"/>
    <row r="47417" s="62" customFormat="1" x14ac:dyDescent="0.35"/>
    <row r="47418" s="62" customFormat="1" x14ac:dyDescent="0.35"/>
    <row r="47419" s="62" customFormat="1" x14ac:dyDescent="0.35"/>
    <row r="47420" s="62" customFormat="1" x14ac:dyDescent="0.35"/>
    <row r="47421" s="62" customFormat="1" x14ac:dyDescent="0.35"/>
    <row r="47422" s="62" customFormat="1" x14ac:dyDescent="0.35"/>
    <row r="47423" s="62" customFormat="1" x14ac:dyDescent="0.35"/>
    <row r="47424" s="62" customFormat="1" x14ac:dyDescent="0.35"/>
    <row r="47425" s="62" customFormat="1" x14ac:dyDescent="0.35"/>
    <row r="47426" s="62" customFormat="1" x14ac:dyDescent="0.35"/>
    <row r="47427" s="62" customFormat="1" x14ac:dyDescent="0.35"/>
    <row r="47428" s="62" customFormat="1" x14ac:dyDescent="0.35"/>
    <row r="47429" s="62" customFormat="1" x14ac:dyDescent="0.35"/>
    <row r="47430" s="62" customFormat="1" x14ac:dyDescent="0.35"/>
    <row r="47431" s="62" customFormat="1" x14ac:dyDescent="0.35"/>
    <row r="47432" s="62" customFormat="1" x14ac:dyDescent="0.35"/>
    <row r="47433" s="62" customFormat="1" x14ac:dyDescent="0.35"/>
    <row r="47434" s="62" customFormat="1" x14ac:dyDescent="0.35"/>
    <row r="47435" s="62" customFormat="1" x14ac:dyDescent="0.35"/>
    <row r="47436" s="62" customFormat="1" x14ac:dyDescent="0.35"/>
    <row r="47437" s="62" customFormat="1" x14ac:dyDescent="0.35"/>
    <row r="47438" s="62" customFormat="1" x14ac:dyDescent="0.35"/>
    <row r="47439" s="62" customFormat="1" x14ac:dyDescent="0.35"/>
    <row r="47440" s="62" customFormat="1" x14ac:dyDescent="0.35"/>
    <row r="47441" s="62" customFormat="1" x14ac:dyDescent="0.35"/>
    <row r="47442" s="62" customFormat="1" x14ac:dyDescent="0.35"/>
    <row r="47443" s="62" customFormat="1" x14ac:dyDescent="0.35"/>
    <row r="47444" s="62" customFormat="1" x14ac:dyDescent="0.35"/>
    <row r="47445" s="62" customFormat="1" x14ac:dyDescent="0.35"/>
    <row r="47446" s="62" customFormat="1" x14ac:dyDescent="0.35"/>
    <row r="47447" s="62" customFormat="1" x14ac:dyDescent="0.35"/>
    <row r="47448" s="62" customFormat="1" x14ac:dyDescent="0.35"/>
    <row r="47449" s="62" customFormat="1" x14ac:dyDescent="0.35"/>
    <row r="47450" s="62" customFormat="1" x14ac:dyDescent="0.35"/>
    <row r="47451" s="62" customFormat="1" x14ac:dyDescent="0.35"/>
    <row r="47452" s="62" customFormat="1" x14ac:dyDescent="0.35"/>
    <row r="47453" s="62" customFormat="1" x14ac:dyDescent="0.35"/>
    <row r="47454" s="62" customFormat="1" x14ac:dyDescent="0.35"/>
    <row r="47455" s="62" customFormat="1" x14ac:dyDescent="0.35"/>
    <row r="47456" s="62" customFormat="1" x14ac:dyDescent="0.35"/>
    <row r="47457" s="62" customFormat="1" x14ac:dyDescent="0.35"/>
    <row r="47458" s="62" customFormat="1" x14ac:dyDescent="0.35"/>
    <row r="47459" s="62" customFormat="1" x14ac:dyDescent="0.35"/>
    <row r="47460" s="62" customFormat="1" x14ac:dyDescent="0.35"/>
    <row r="47461" s="62" customFormat="1" x14ac:dyDescent="0.35"/>
    <row r="47462" s="62" customFormat="1" x14ac:dyDescent="0.35"/>
    <row r="47463" s="62" customFormat="1" x14ac:dyDescent="0.35"/>
    <row r="47464" s="62" customFormat="1" x14ac:dyDescent="0.35"/>
    <row r="47465" s="62" customFormat="1" x14ac:dyDescent="0.35"/>
    <row r="47466" s="62" customFormat="1" x14ac:dyDescent="0.35"/>
    <row r="47467" s="62" customFormat="1" x14ac:dyDescent="0.35"/>
    <row r="47468" s="62" customFormat="1" x14ac:dyDescent="0.35"/>
    <row r="47469" s="62" customFormat="1" x14ac:dyDescent="0.35"/>
    <row r="47470" s="62" customFormat="1" x14ac:dyDescent="0.35"/>
    <row r="47471" s="62" customFormat="1" x14ac:dyDescent="0.35"/>
    <row r="47472" s="62" customFormat="1" x14ac:dyDescent="0.35"/>
    <row r="47473" s="62" customFormat="1" x14ac:dyDescent="0.35"/>
    <row r="47474" s="62" customFormat="1" x14ac:dyDescent="0.35"/>
    <row r="47475" s="62" customFormat="1" x14ac:dyDescent="0.35"/>
    <row r="47476" s="62" customFormat="1" x14ac:dyDescent="0.35"/>
    <row r="47477" s="62" customFormat="1" x14ac:dyDescent="0.35"/>
    <row r="47478" s="62" customFormat="1" x14ac:dyDescent="0.35"/>
    <row r="47479" s="62" customFormat="1" x14ac:dyDescent="0.35"/>
    <row r="47480" s="62" customFormat="1" x14ac:dyDescent="0.35"/>
    <row r="47481" s="62" customFormat="1" x14ac:dyDescent="0.35"/>
    <row r="47482" s="62" customFormat="1" x14ac:dyDescent="0.35"/>
    <row r="47483" s="62" customFormat="1" x14ac:dyDescent="0.35"/>
    <row r="47484" s="62" customFormat="1" x14ac:dyDescent="0.35"/>
    <row r="47485" s="62" customFormat="1" x14ac:dyDescent="0.35"/>
    <row r="47486" s="62" customFormat="1" x14ac:dyDescent="0.35"/>
    <row r="47487" s="62" customFormat="1" x14ac:dyDescent="0.35"/>
    <row r="47488" s="62" customFormat="1" x14ac:dyDescent="0.35"/>
    <row r="47489" s="62" customFormat="1" x14ac:dyDescent="0.35"/>
    <row r="47490" s="62" customFormat="1" x14ac:dyDescent="0.35"/>
    <row r="47491" s="62" customFormat="1" x14ac:dyDescent="0.35"/>
    <row r="47492" s="62" customFormat="1" x14ac:dyDescent="0.35"/>
    <row r="47493" s="62" customFormat="1" x14ac:dyDescent="0.35"/>
    <row r="47494" s="62" customFormat="1" x14ac:dyDescent="0.35"/>
    <row r="47495" s="62" customFormat="1" x14ac:dyDescent="0.35"/>
    <row r="47496" s="62" customFormat="1" x14ac:dyDescent="0.35"/>
    <row r="47497" s="62" customFormat="1" x14ac:dyDescent="0.35"/>
    <row r="47498" s="62" customFormat="1" x14ac:dyDescent="0.35"/>
    <row r="47499" s="62" customFormat="1" x14ac:dyDescent="0.35"/>
    <row r="47500" s="62" customFormat="1" x14ac:dyDescent="0.35"/>
    <row r="47501" s="62" customFormat="1" x14ac:dyDescent="0.35"/>
    <row r="47502" s="62" customFormat="1" x14ac:dyDescent="0.35"/>
    <row r="47503" s="62" customFormat="1" x14ac:dyDescent="0.35"/>
    <row r="47504" s="62" customFormat="1" x14ac:dyDescent="0.35"/>
    <row r="47505" s="62" customFormat="1" x14ac:dyDescent="0.35"/>
    <row r="47506" s="62" customFormat="1" x14ac:dyDescent="0.35"/>
    <row r="47507" s="62" customFormat="1" x14ac:dyDescent="0.35"/>
    <row r="47508" s="62" customFormat="1" x14ac:dyDescent="0.35"/>
    <row r="47509" s="62" customFormat="1" x14ac:dyDescent="0.35"/>
    <row r="47510" s="62" customFormat="1" x14ac:dyDescent="0.35"/>
    <row r="47511" s="62" customFormat="1" x14ac:dyDescent="0.35"/>
    <row r="47512" s="62" customFormat="1" x14ac:dyDescent="0.35"/>
    <row r="47513" s="62" customFormat="1" x14ac:dyDescent="0.35"/>
    <row r="47514" s="62" customFormat="1" x14ac:dyDescent="0.35"/>
    <row r="47515" s="62" customFormat="1" x14ac:dyDescent="0.35"/>
    <row r="47516" s="62" customFormat="1" x14ac:dyDescent="0.35"/>
    <row r="47517" s="62" customFormat="1" x14ac:dyDescent="0.35"/>
    <row r="47518" s="62" customFormat="1" x14ac:dyDescent="0.35"/>
    <row r="47519" s="62" customFormat="1" x14ac:dyDescent="0.35"/>
    <row r="47520" s="62" customFormat="1" x14ac:dyDescent="0.35"/>
    <row r="47521" s="62" customFormat="1" x14ac:dyDescent="0.35"/>
    <row r="47522" s="62" customFormat="1" x14ac:dyDescent="0.35"/>
    <row r="47523" s="62" customFormat="1" x14ac:dyDescent="0.35"/>
    <row r="47524" s="62" customFormat="1" x14ac:dyDescent="0.35"/>
    <row r="47525" s="62" customFormat="1" x14ac:dyDescent="0.35"/>
    <row r="47526" s="62" customFormat="1" x14ac:dyDescent="0.35"/>
    <row r="47527" s="62" customFormat="1" x14ac:dyDescent="0.35"/>
    <row r="47528" s="62" customFormat="1" x14ac:dyDescent="0.35"/>
    <row r="47529" s="62" customFormat="1" x14ac:dyDescent="0.35"/>
    <row r="47530" s="62" customFormat="1" x14ac:dyDescent="0.35"/>
    <row r="47531" s="62" customFormat="1" x14ac:dyDescent="0.35"/>
    <row r="47532" s="62" customFormat="1" x14ac:dyDescent="0.35"/>
    <row r="47533" s="62" customFormat="1" x14ac:dyDescent="0.35"/>
    <row r="47534" s="62" customFormat="1" x14ac:dyDescent="0.35"/>
    <row r="47535" s="62" customFormat="1" x14ac:dyDescent="0.35"/>
    <row r="47536" s="62" customFormat="1" x14ac:dyDescent="0.35"/>
    <row r="47537" s="62" customFormat="1" x14ac:dyDescent="0.35"/>
    <row r="47538" s="62" customFormat="1" x14ac:dyDescent="0.35"/>
    <row r="47539" s="62" customFormat="1" x14ac:dyDescent="0.35"/>
    <row r="47540" s="62" customFormat="1" x14ac:dyDescent="0.35"/>
    <row r="47541" s="62" customFormat="1" x14ac:dyDescent="0.35"/>
    <row r="47542" s="62" customFormat="1" x14ac:dyDescent="0.35"/>
    <row r="47543" s="62" customFormat="1" x14ac:dyDescent="0.35"/>
    <row r="47544" s="62" customFormat="1" x14ac:dyDescent="0.35"/>
    <row r="47545" s="62" customFormat="1" x14ac:dyDescent="0.35"/>
    <row r="47546" s="62" customFormat="1" x14ac:dyDescent="0.35"/>
    <row r="47547" s="62" customFormat="1" x14ac:dyDescent="0.35"/>
    <row r="47548" s="62" customFormat="1" x14ac:dyDescent="0.35"/>
    <row r="47549" s="62" customFormat="1" x14ac:dyDescent="0.35"/>
    <row r="47550" s="62" customFormat="1" x14ac:dyDescent="0.35"/>
    <row r="47551" s="62" customFormat="1" x14ac:dyDescent="0.35"/>
    <row r="47552" s="62" customFormat="1" x14ac:dyDescent="0.35"/>
    <row r="47553" s="62" customFormat="1" x14ac:dyDescent="0.35"/>
    <row r="47554" s="62" customFormat="1" x14ac:dyDescent="0.35"/>
    <row r="47555" s="62" customFormat="1" x14ac:dyDescent="0.35"/>
    <row r="47556" s="62" customFormat="1" x14ac:dyDescent="0.35"/>
    <row r="47557" s="62" customFormat="1" x14ac:dyDescent="0.35"/>
    <row r="47558" s="62" customFormat="1" x14ac:dyDescent="0.35"/>
    <row r="47559" s="62" customFormat="1" x14ac:dyDescent="0.35"/>
    <row r="47560" s="62" customFormat="1" x14ac:dyDescent="0.35"/>
    <row r="47561" s="62" customFormat="1" x14ac:dyDescent="0.35"/>
    <row r="47562" s="62" customFormat="1" x14ac:dyDescent="0.35"/>
    <row r="47563" s="62" customFormat="1" x14ac:dyDescent="0.35"/>
    <row r="47564" s="62" customFormat="1" x14ac:dyDescent="0.35"/>
    <row r="47565" s="62" customFormat="1" x14ac:dyDescent="0.35"/>
    <row r="47566" s="62" customFormat="1" x14ac:dyDescent="0.35"/>
    <row r="47567" s="62" customFormat="1" x14ac:dyDescent="0.35"/>
    <row r="47568" s="62" customFormat="1" x14ac:dyDescent="0.35"/>
    <row r="47569" s="62" customFormat="1" x14ac:dyDescent="0.35"/>
    <row r="47570" s="62" customFormat="1" x14ac:dyDescent="0.35"/>
    <row r="47571" s="62" customFormat="1" x14ac:dyDescent="0.35"/>
    <row r="47572" s="62" customFormat="1" x14ac:dyDescent="0.35"/>
    <row r="47573" s="62" customFormat="1" x14ac:dyDescent="0.35"/>
    <row r="47574" s="62" customFormat="1" x14ac:dyDescent="0.35"/>
    <row r="47575" s="62" customFormat="1" x14ac:dyDescent="0.35"/>
    <row r="47576" s="62" customFormat="1" x14ac:dyDescent="0.35"/>
    <row r="47577" s="62" customFormat="1" x14ac:dyDescent="0.35"/>
    <row r="47578" s="62" customFormat="1" x14ac:dyDescent="0.35"/>
    <row r="47579" s="62" customFormat="1" x14ac:dyDescent="0.35"/>
    <row r="47580" s="62" customFormat="1" x14ac:dyDescent="0.35"/>
    <row r="47581" s="62" customFormat="1" x14ac:dyDescent="0.35"/>
    <row r="47582" s="62" customFormat="1" x14ac:dyDescent="0.35"/>
    <row r="47583" s="62" customFormat="1" x14ac:dyDescent="0.35"/>
    <row r="47584" s="62" customFormat="1" x14ac:dyDescent="0.35"/>
    <row r="47585" s="62" customFormat="1" x14ac:dyDescent="0.35"/>
    <row r="47586" s="62" customFormat="1" x14ac:dyDescent="0.35"/>
    <row r="47587" s="62" customFormat="1" x14ac:dyDescent="0.35"/>
    <row r="47588" s="62" customFormat="1" x14ac:dyDescent="0.35"/>
    <row r="47589" s="62" customFormat="1" x14ac:dyDescent="0.35"/>
    <row r="47590" s="62" customFormat="1" x14ac:dyDescent="0.35"/>
    <row r="47591" s="62" customFormat="1" x14ac:dyDescent="0.35"/>
    <row r="47592" s="62" customFormat="1" x14ac:dyDescent="0.35"/>
    <row r="47593" s="62" customFormat="1" x14ac:dyDescent="0.35"/>
    <row r="47594" s="62" customFormat="1" x14ac:dyDescent="0.35"/>
    <row r="47595" s="62" customFormat="1" x14ac:dyDescent="0.35"/>
    <row r="47596" s="62" customFormat="1" x14ac:dyDescent="0.35"/>
    <row r="47597" s="62" customFormat="1" x14ac:dyDescent="0.35"/>
    <row r="47598" s="62" customFormat="1" x14ac:dyDescent="0.35"/>
    <row r="47599" s="62" customFormat="1" x14ac:dyDescent="0.35"/>
    <row r="47600" s="62" customFormat="1" x14ac:dyDescent="0.35"/>
    <row r="47601" s="62" customFormat="1" x14ac:dyDescent="0.35"/>
    <row r="47602" s="62" customFormat="1" x14ac:dyDescent="0.35"/>
    <row r="47603" s="62" customFormat="1" x14ac:dyDescent="0.35"/>
    <row r="47604" s="62" customFormat="1" x14ac:dyDescent="0.35"/>
    <row r="47605" s="62" customFormat="1" x14ac:dyDescent="0.35"/>
    <row r="47606" s="62" customFormat="1" x14ac:dyDescent="0.35"/>
    <row r="47607" s="62" customFormat="1" x14ac:dyDescent="0.35"/>
    <row r="47608" s="62" customFormat="1" x14ac:dyDescent="0.35"/>
    <row r="47609" s="62" customFormat="1" x14ac:dyDescent="0.35"/>
    <row r="47610" s="62" customFormat="1" x14ac:dyDescent="0.35"/>
    <row r="47611" s="62" customFormat="1" x14ac:dyDescent="0.35"/>
    <row r="47612" s="62" customFormat="1" x14ac:dyDescent="0.35"/>
    <row r="47613" s="62" customFormat="1" x14ac:dyDescent="0.35"/>
    <row r="47614" s="62" customFormat="1" x14ac:dyDescent="0.35"/>
    <row r="47615" s="62" customFormat="1" x14ac:dyDescent="0.35"/>
    <row r="47616" s="62" customFormat="1" x14ac:dyDescent="0.35"/>
    <row r="47617" s="62" customFormat="1" x14ac:dyDescent="0.35"/>
    <row r="47618" s="62" customFormat="1" x14ac:dyDescent="0.35"/>
    <row r="47619" s="62" customFormat="1" x14ac:dyDescent="0.35"/>
    <row r="47620" s="62" customFormat="1" x14ac:dyDescent="0.35"/>
    <row r="47621" s="62" customFormat="1" x14ac:dyDescent="0.35"/>
    <row r="47622" s="62" customFormat="1" x14ac:dyDescent="0.35"/>
    <row r="47623" s="62" customFormat="1" x14ac:dyDescent="0.35"/>
    <row r="47624" s="62" customFormat="1" x14ac:dyDescent="0.35"/>
    <row r="47625" s="62" customFormat="1" x14ac:dyDescent="0.35"/>
    <row r="47626" s="62" customFormat="1" x14ac:dyDescent="0.35"/>
    <row r="47627" s="62" customFormat="1" x14ac:dyDescent="0.35"/>
    <row r="47628" s="62" customFormat="1" x14ac:dyDescent="0.35"/>
    <row r="47629" s="62" customFormat="1" x14ac:dyDescent="0.35"/>
    <row r="47630" s="62" customFormat="1" x14ac:dyDescent="0.35"/>
    <row r="47631" s="62" customFormat="1" x14ac:dyDescent="0.35"/>
    <row r="47632" s="62" customFormat="1" x14ac:dyDescent="0.35"/>
    <row r="47633" s="62" customFormat="1" x14ac:dyDescent="0.35"/>
    <row r="47634" s="62" customFormat="1" x14ac:dyDescent="0.35"/>
    <row r="47635" s="62" customFormat="1" x14ac:dyDescent="0.35"/>
    <row r="47636" s="62" customFormat="1" x14ac:dyDescent="0.35"/>
    <row r="47637" s="62" customFormat="1" x14ac:dyDescent="0.35"/>
    <row r="47638" s="62" customFormat="1" x14ac:dyDescent="0.35"/>
    <row r="47639" s="62" customFormat="1" x14ac:dyDescent="0.35"/>
    <row r="47640" s="62" customFormat="1" x14ac:dyDescent="0.35"/>
    <row r="47641" s="62" customFormat="1" x14ac:dyDescent="0.35"/>
    <row r="47642" s="62" customFormat="1" x14ac:dyDescent="0.35"/>
    <row r="47643" s="62" customFormat="1" x14ac:dyDescent="0.35"/>
    <row r="47644" s="62" customFormat="1" x14ac:dyDescent="0.35"/>
    <row r="47645" s="62" customFormat="1" x14ac:dyDescent="0.35"/>
    <row r="47646" s="62" customFormat="1" x14ac:dyDescent="0.35"/>
    <row r="47647" s="62" customFormat="1" x14ac:dyDescent="0.35"/>
    <row r="47648" s="62" customFormat="1" x14ac:dyDescent="0.35"/>
    <row r="47649" s="62" customFormat="1" x14ac:dyDescent="0.35"/>
    <row r="47650" s="62" customFormat="1" x14ac:dyDescent="0.35"/>
    <row r="47651" s="62" customFormat="1" x14ac:dyDescent="0.35"/>
    <row r="47652" s="62" customFormat="1" x14ac:dyDescent="0.35"/>
    <row r="47653" s="62" customFormat="1" x14ac:dyDescent="0.35"/>
    <row r="47654" s="62" customFormat="1" x14ac:dyDescent="0.35"/>
    <row r="47655" s="62" customFormat="1" x14ac:dyDescent="0.35"/>
    <row r="47656" s="62" customFormat="1" x14ac:dyDescent="0.35"/>
    <row r="47657" s="62" customFormat="1" x14ac:dyDescent="0.35"/>
    <row r="47658" s="62" customFormat="1" x14ac:dyDescent="0.35"/>
    <row r="47659" s="62" customFormat="1" x14ac:dyDescent="0.35"/>
    <row r="47660" s="62" customFormat="1" x14ac:dyDescent="0.35"/>
    <row r="47661" s="62" customFormat="1" x14ac:dyDescent="0.35"/>
    <row r="47662" s="62" customFormat="1" x14ac:dyDescent="0.35"/>
    <row r="47663" s="62" customFormat="1" x14ac:dyDescent="0.35"/>
    <row r="47664" s="62" customFormat="1" x14ac:dyDescent="0.35"/>
    <row r="47665" s="62" customFormat="1" x14ac:dyDescent="0.35"/>
    <row r="47666" s="62" customFormat="1" x14ac:dyDescent="0.35"/>
    <row r="47667" s="62" customFormat="1" x14ac:dyDescent="0.35"/>
    <row r="47668" s="62" customFormat="1" x14ac:dyDescent="0.35"/>
    <row r="47669" s="62" customFormat="1" x14ac:dyDescent="0.35"/>
    <row r="47670" s="62" customFormat="1" x14ac:dyDescent="0.35"/>
    <row r="47671" s="62" customFormat="1" x14ac:dyDescent="0.35"/>
    <row r="47672" s="62" customFormat="1" x14ac:dyDescent="0.35"/>
    <row r="47673" s="62" customFormat="1" x14ac:dyDescent="0.35"/>
    <row r="47674" s="62" customFormat="1" x14ac:dyDescent="0.35"/>
    <row r="47675" s="62" customFormat="1" x14ac:dyDescent="0.35"/>
    <row r="47676" s="62" customFormat="1" x14ac:dyDescent="0.35"/>
    <row r="47677" s="62" customFormat="1" x14ac:dyDescent="0.35"/>
    <row r="47678" s="62" customFormat="1" x14ac:dyDescent="0.35"/>
    <row r="47679" s="62" customFormat="1" x14ac:dyDescent="0.35"/>
    <row r="47680" s="62" customFormat="1" x14ac:dyDescent="0.35"/>
    <row r="47681" s="62" customFormat="1" x14ac:dyDescent="0.35"/>
    <row r="47682" s="62" customFormat="1" x14ac:dyDescent="0.35"/>
    <row r="47683" s="62" customFormat="1" x14ac:dyDescent="0.35"/>
    <row r="47684" s="62" customFormat="1" x14ac:dyDescent="0.35"/>
    <row r="47685" s="62" customFormat="1" x14ac:dyDescent="0.35"/>
    <row r="47686" s="62" customFormat="1" x14ac:dyDescent="0.35"/>
    <row r="47687" s="62" customFormat="1" x14ac:dyDescent="0.35"/>
    <row r="47688" s="62" customFormat="1" x14ac:dyDescent="0.35"/>
    <row r="47689" s="62" customFormat="1" x14ac:dyDescent="0.35"/>
    <row r="47690" s="62" customFormat="1" x14ac:dyDescent="0.35"/>
    <row r="47691" s="62" customFormat="1" x14ac:dyDescent="0.35"/>
    <row r="47692" s="62" customFormat="1" x14ac:dyDescent="0.35"/>
    <row r="47693" s="62" customFormat="1" x14ac:dyDescent="0.35"/>
    <row r="47694" s="62" customFormat="1" x14ac:dyDescent="0.35"/>
    <row r="47695" s="62" customFormat="1" x14ac:dyDescent="0.35"/>
    <row r="47696" s="62" customFormat="1" x14ac:dyDescent="0.35"/>
    <row r="47697" s="62" customFormat="1" x14ac:dyDescent="0.35"/>
    <row r="47698" s="62" customFormat="1" x14ac:dyDescent="0.35"/>
    <row r="47699" s="62" customFormat="1" x14ac:dyDescent="0.35"/>
    <row r="47700" s="62" customFormat="1" x14ac:dyDescent="0.35"/>
    <row r="47701" s="62" customFormat="1" x14ac:dyDescent="0.35"/>
    <row r="47702" s="62" customFormat="1" x14ac:dyDescent="0.35"/>
    <row r="47703" s="62" customFormat="1" x14ac:dyDescent="0.35"/>
    <row r="47704" s="62" customFormat="1" x14ac:dyDescent="0.35"/>
    <row r="47705" s="62" customFormat="1" x14ac:dyDescent="0.35"/>
    <row r="47706" s="62" customFormat="1" x14ac:dyDescent="0.35"/>
    <row r="47707" s="62" customFormat="1" x14ac:dyDescent="0.35"/>
    <row r="47708" s="62" customFormat="1" x14ac:dyDescent="0.35"/>
    <row r="47709" s="62" customFormat="1" x14ac:dyDescent="0.35"/>
    <row r="47710" s="62" customFormat="1" x14ac:dyDescent="0.35"/>
    <row r="47711" s="62" customFormat="1" x14ac:dyDescent="0.35"/>
    <row r="47712" s="62" customFormat="1" x14ac:dyDescent="0.35"/>
    <row r="47713" s="62" customFormat="1" x14ac:dyDescent="0.35"/>
    <row r="47714" s="62" customFormat="1" x14ac:dyDescent="0.35"/>
    <row r="47715" s="62" customFormat="1" x14ac:dyDescent="0.35"/>
    <row r="47716" s="62" customFormat="1" x14ac:dyDescent="0.35"/>
    <row r="47717" s="62" customFormat="1" x14ac:dyDescent="0.35"/>
    <row r="47718" s="62" customFormat="1" x14ac:dyDescent="0.35"/>
    <row r="47719" s="62" customFormat="1" x14ac:dyDescent="0.35"/>
    <row r="47720" s="62" customFormat="1" x14ac:dyDescent="0.35"/>
    <row r="47721" s="62" customFormat="1" x14ac:dyDescent="0.35"/>
    <row r="47722" s="62" customFormat="1" x14ac:dyDescent="0.35"/>
    <row r="47723" s="62" customFormat="1" x14ac:dyDescent="0.35"/>
    <row r="47724" s="62" customFormat="1" x14ac:dyDescent="0.35"/>
    <row r="47725" s="62" customFormat="1" x14ac:dyDescent="0.35"/>
    <row r="47726" s="62" customFormat="1" x14ac:dyDescent="0.35"/>
    <row r="47727" s="62" customFormat="1" x14ac:dyDescent="0.35"/>
    <row r="47728" s="62" customFormat="1" x14ac:dyDescent="0.35"/>
    <row r="47729" s="62" customFormat="1" x14ac:dyDescent="0.35"/>
    <row r="47730" s="62" customFormat="1" x14ac:dyDescent="0.35"/>
    <row r="47731" s="62" customFormat="1" x14ac:dyDescent="0.35"/>
    <row r="47732" s="62" customFormat="1" x14ac:dyDescent="0.35"/>
    <row r="47733" s="62" customFormat="1" x14ac:dyDescent="0.35"/>
    <row r="47734" s="62" customFormat="1" x14ac:dyDescent="0.35"/>
    <row r="47735" s="62" customFormat="1" x14ac:dyDescent="0.35"/>
    <row r="47736" s="62" customFormat="1" x14ac:dyDescent="0.35"/>
    <row r="47737" s="62" customFormat="1" x14ac:dyDescent="0.35"/>
    <row r="47738" s="62" customFormat="1" x14ac:dyDescent="0.35"/>
    <row r="47739" s="62" customFormat="1" x14ac:dyDescent="0.35"/>
    <row r="47740" s="62" customFormat="1" x14ac:dyDescent="0.35"/>
    <row r="47741" s="62" customFormat="1" x14ac:dyDescent="0.35"/>
    <row r="47742" s="62" customFormat="1" x14ac:dyDescent="0.35"/>
    <row r="47743" s="62" customFormat="1" x14ac:dyDescent="0.35"/>
    <row r="47744" s="62" customFormat="1" x14ac:dyDescent="0.35"/>
    <row r="47745" s="62" customFormat="1" x14ac:dyDescent="0.35"/>
    <row r="47746" s="62" customFormat="1" x14ac:dyDescent="0.35"/>
    <row r="47747" s="62" customFormat="1" x14ac:dyDescent="0.35"/>
    <row r="47748" s="62" customFormat="1" x14ac:dyDescent="0.35"/>
    <row r="47749" s="62" customFormat="1" x14ac:dyDescent="0.35"/>
    <row r="47750" s="62" customFormat="1" x14ac:dyDescent="0.35"/>
    <row r="47751" s="62" customFormat="1" x14ac:dyDescent="0.35"/>
    <row r="47752" s="62" customFormat="1" x14ac:dyDescent="0.35"/>
    <row r="47753" s="62" customFormat="1" x14ac:dyDescent="0.35"/>
    <row r="47754" s="62" customFormat="1" x14ac:dyDescent="0.35"/>
    <row r="47755" s="62" customFormat="1" x14ac:dyDescent="0.35"/>
    <row r="47756" s="62" customFormat="1" x14ac:dyDescent="0.35"/>
    <row r="47757" s="62" customFormat="1" x14ac:dyDescent="0.35"/>
    <row r="47758" s="62" customFormat="1" x14ac:dyDescent="0.35"/>
    <row r="47759" s="62" customFormat="1" x14ac:dyDescent="0.35"/>
    <row r="47760" s="62" customFormat="1" x14ac:dyDescent="0.35"/>
    <row r="47761" s="62" customFormat="1" x14ac:dyDescent="0.35"/>
    <row r="47762" s="62" customFormat="1" x14ac:dyDescent="0.35"/>
    <row r="47763" s="62" customFormat="1" x14ac:dyDescent="0.35"/>
    <row r="47764" s="62" customFormat="1" x14ac:dyDescent="0.35"/>
    <row r="47765" s="62" customFormat="1" x14ac:dyDescent="0.35"/>
    <row r="47766" s="62" customFormat="1" x14ac:dyDescent="0.35"/>
    <row r="47767" s="62" customFormat="1" x14ac:dyDescent="0.35"/>
    <row r="47768" s="62" customFormat="1" x14ac:dyDescent="0.35"/>
    <row r="47769" s="62" customFormat="1" x14ac:dyDescent="0.35"/>
    <row r="47770" s="62" customFormat="1" x14ac:dyDescent="0.35"/>
    <row r="47771" s="62" customFormat="1" x14ac:dyDescent="0.35"/>
    <row r="47772" s="62" customFormat="1" x14ac:dyDescent="0.35"/>
    <row r="47773" s="62" customFormat="1" x14ac:dyDescent="0.35"/>
    <row r="47774" s="62" customFormat="1" x14ac:dyDescent="0.35"/>
    <row r="47775" s="62" customFormat="1" x14ac:dyDescent="0.35"/>
    <row r="47776" s="62" customFormat="1" x14ac:dyDescent="0.35"/>
    <row r="47777" s="62" customFormat="1" x14ac:dyDescent="0.35"/>
    <row r="47778" s="62" customFormat="1" x14ac:dyDescent="0.35"/>
    <row r="47779" s="62" customFormat="1" x14ac:dyDescent="0.35"/>
    <row r="47780" s="62" customFormat="1" x14ac:dyDescent="0.35"/>
    <row r="47781" s="62" customFormat="1" x14ac:dyDescent="0.35"/>
    <row r="47782" s="62" customFormat="1" x14ac:dyDescent="0.35"/>
    <row r="47783" s="62" customFormat="1" x14ac:dyDescent="0.35"/>
    <row r="47784" s="62" customFormat="1" x14ac:dyDescent="0.35"/>
    <row r="47785" s="62" customFormat="1" x14ac:dyDescent="0.35"/>
    <row r="47786" s="62" customFormat="1" x14ac:dyDescent="0.35"/>
    <row r="47787" s="62" customFormat="1" x14ac:dyDescent="0.35"/>
    <row r="47788" s="62" customFormat="1" x14ac:dyDescent="0.35"/>
    <row r="47789" s="62" customFormat="1" x14ac:dyDescent="0.35"/>
    <row r="47790" s="62" customFormat="1" x14ac:dyDescent="0.35"/>
    <row r="47791" s="62" customFormat="1" x14ac:dyDescent="0.35"/>
    <row r="47792" s="62" customFormat="1" x14ac:dyDescent="0.35"/>
    <row r="47793" s="62" customFormat="1" x14ac:dyDescent="0.35"/>
    <row r="47794" s="62" customFormat="1" x14ac:dyDescent="0.35"/>
    <row r="47795" s="62" customFormat="1" x14ac:dyDescent="0.35"/>
    <row r="47796" s="62" customFormat="1" x14ac:dyDescent="0.35"/>
    <row r="47797" s="62" customFormat="1" x14ac:dyDescent="0.35"/>
    <row r="47798" s="62" customFormat="1" x14ac:dyDescent="0.35"/>
    <row r="47799" s="62" customFormat="1" x14ac:dyDescent="0.35"/>
    <row r="47800" s="62" customFormat="1" x14ac:dyDescent="0.35"/>
    <row r="47801" s="62" customFormat="1" x14ac:dyDescent="0.35"/>
    <row r="47802" s="62" customFormat="1" x14ac:dyDescent="0.35"/>
    <row r="47803" s="62" customFormat="1" x14ac:dyDescent="0.35"/>
    <row r="47804" s="62" customFormat="1" x14ac:dyDescent="0.35"/>
    <row r="47805" s="62" customFormat="1" x14ac:dyDescent="0.35"/>
    <row r="47806" s="62" customFormat="1" x14ac:dyDescent="0.35"/>
    <row r="47807" s="62" customFormat="1" x14ac:dyDescent="0.35"/>
    <row r="47808" s="62" customFormat="1" x14ac:dyDescent="0.35"/>
    <row r="47809" s="62" customFormat="1" x14ac:dyDescent="0.35"/>
    <row r="47810" s="62" customFormat="1" x14ac:dyDescent="0.35"/>
    <row r="47811" s="62" customFormat="1" x14ac:dyDescent="0.35"/>
    <row r="47812" s="62" customFormat="1" x14ac:dyDescent="0.35"/>
    <row r="47813" s="62" customFormat="1" x14ac:dyDescent="0.35"/>
    <row r="47814" s="62" customFormat="1" x14ac:dyDescent="0.35"/>
    <row r="47815" s="62" customFormat="1" x14ac:dyDescent="0.35"/>
    <row r="47816" s="62" customFormat="1" x14ac:dyDescent="0.35"/>
    <row r="47817" s="62" customFormat="1" x14ac:dyDescent="0.35"/>
    <row r="47818" s="62" customFormat="1" x14ac:dyDescent="0.35"/>
    <row r="47819" s="62" customFormat="1" x14ac:dyDescent="0.35"/>
    <row r="47820" s="62" customFormat="1" x14ac:dyDescent="0.35"/>
    <row r="47821" s="62" customFormat="1" x14ac:dyDescent="0.35"/>
    <row r="47822" s="62" customFormat="1" x14ac:dyDescent="0.35"/>
    <row r="47823" s="62" customFormat="1" x14ac:dyDescent="0.35"/>
    <row r="47824" s="62" customFormat="1" x14ac:dyDescent="0.35"/>
    <row r="47825" s="62" customFormat="1" x14ac:dyDescent="0.35"/>
    <row r="47826" s="62" customFormat="1" x14ac:dyDescent="0.35"/>
    <row r="47827" s="62" customFormat="1" x14ac:dyDescent="0.35"/>
    <row r="47828" s="62" customFormat="1" x14ac:dyDescent="0.35"/>
    <row r="47829" s="62" customFormat="1" x14ac:dyDescent="0.35"/>
    <row r="47830" s="62" customFormat="1" x14ac:dyDescent="0.35"/>
    <row r="47831" s="62" customFormat="1" x14ac:dyDescent="0.35"/>
    <row r="47832" s="62" customFormat="1" x14ac:dyDescent="0.35"/>
    <row r="47833" s="62" customFormat="1" x14ac:dyDescent="0.35"/>
    <row r="47834" s="62" customFormat="1" x14ac:dyDescent="0.35"/>
    <row r="47835" s="62" customFormat="1" x14ac:dyDescent="0.35"/>
    <row r="47836" s="62" customFormat="1" x14ac:dyDescent="0.35"/>
    <row r="47837" s="62" customFormat="1" x14ac:dyDescent="0.35"/>
    <row r="47838" s="62" customFormat="1" x14ac:dyDescent="0.35"/>
    <row r="47839" s="62" customFormat="1" x14ac:dyDescent="0.35"/>
    <row r="47840" s="62" customFormat="1" x14ac:dyDescent="0.35"/>
    <row r="47841" s="62" customFormat="1" x14ac:dyDescent="0.35"/>
    <row r="47842" s="62" customFormat="1" x14ac:dyDescent="0.35"/>
    <row r="47843" s="62" customFormat="1" x14ac:dyDescent="0.35"/>
    <row r="47844" s="62" customFormat="1" x14ac:dyDescent="0.35"/>
    <row r="47845" s="62" customFormat="1" x14ac:dyDescent="0.35"/>
    <row r="47846" s="62" customFormat="1" x14ac:dyDescent="0.35"/>
    <row r="47847" s="62" customFormat="1" x14ac:dyDescent="0.35"/>
    <row r="47848" s="62" customFormat="1" x14ac:dyDescent="0.35"/>
    <row r="47849" s="62" customFormat="1" x14ac:dyDescent="0.35"/>
    <row r="47850" s="62" customFormat="1" x14ac:dyDescent="0.35"/>
    <row r="47851" s="62" customFormat="1" x14ac:dyDescent="0.35"/>
    <row r="47852" s="62" customFormat="1" x14ac:dyDescent="0.35"/>
    <row r="47853" s="62" customFormat="1" x14ac:dyDescent="0.35"/>
    <row r="47854" s="62" customFormat="1" x14ac:dyDescent="0.35"/>
    <row r="47855" s="62" customFormat="1" x14ac:dyDescent="0.35"/>
    <row r="47856" s="62" customFormat="1" x14ac:dyDescent="0.35"/>
    <row r="47857" s="62" customFormat="1" x14ac:dyDescent="0.35"/>
    <row r="47858" s="62" customFormat="1" x14ac:dyDescent="0.35"/>
    <row r="47859" s="62" customFormat="1" x14ac:dyDescent="0.35"/>
    <row r="47860" s="62" customFormat="1" x14ac:dyDescent="0.35"/>
    <row r="47861" s="62" customFormat="1" x14ac:dyDescent="0.35"/>
    <row r="47862" s="62" customFormat="1" x14ac:dyDescent="0.35"/>
    <row r="47863" s="62" customFormat="1" x14ac:dyDescent="0.35"/>
    <row r="47864" s="62" customFormat="1" x14ac:dyDescent="0.35"/>
    <row r="47865" s="62" customFormat="1" x14ac:dyDescent="0.35"/>
    <row r="47866" s="62" customFormat="1" x14ac:dyDescent="0.35"/>
    <row r="47867" s="62" customFormat="1" x14ac:dyDescent="0.35"/>
    <row r="47868" s="62" customFormat="1" x14ac:dyDescent="0.35"/>
    <row r="47869" s="62" customFormat="1" x14ac:dyDescent="0.35"/>
    <row r="47870" s="62" customFormat="1" x14ac:dyDescent="0.35"/>
    <row r="47871" s="62" customFormat="1" x14ac:dyDescent="0.35"/>
    <row r="47872" s="62" customFormat="1" x14ac:dyDescent="0.35"/>
    <row r="47873" s="62" customFormat="1" x14ac:dyDescent="0.35"/>
    <row r="47874" s="62" customFormat="1" x14ac:dyDescent="0.35"/>
    <row r="47875" s="62" customFormat="1" x14ac:dyDescent="0.35"/>
    <row r="47876" s="62" customFormat="1" x14ac:dyDescent="0.35"/>
    <row r="47877" s="62" customFormat="1" x14ac:dyDescent="0.35"/>
    <row r="47878" s="62" customFormat="1" x14ac:dyDescent="0.35"/>
    <row r="47879" s="62" customFormat="1" x14ac:dyDescent="0.35"/>
    <row r="47880" s="62" customFormat="1" x14ac:dyDescent="0.35"/>
    <row r="47881" s="62" customFormat="1" x14ac:dyDescent="0.35"/>
    <row r="47882" s="62" customFormat="1" x14ac:dyDescent="0.35"/>
    <row r="47883" s="62" customFormat="1" x14ac:dyDescent="0.35"/>
    <row r="47884" s="62" customFormat="1" x14ac:dyDescent="0.35"/>
    <row r="47885" s="62" customFormat="1" x14ac:dyDescent="0.35"/>
    <row r="47886" s="62" customFormat="1" x14ac:dyDescent="0.35"/>
    <row r="47887" s="62" customFormat="1" x14ac:dyDescent="0.35"/>
    <row r="47888" s="62" customFormat="1" x14ac:dyDescent="0.35"/>
    <row r="47889" s="62" customFormat="1" x14ac:dyDescent="0.35"/>
    <row r="47890" s="62" customFormat="1" x14ac:dyDescent="0.35"/>
    <row r="47891" s="62" customFormat="1" x14ac:dyDescent="0.35"/>
    <row r="47892" s="62" customFormat="1" x14ac:dyDescent="0.35"/>
    <row r="47893" s="62" customFormat="1" x14ac:dyDescent="0.35"/>
    <row r="47894" s="62" customFormat="1" x14ac:dyDescent="0.35"/>
    <row r="47895" s="62" customFormat="1" x14ac:dyDescent="0.35"/>
    <row r="47896" s="62" customFormat="1" x14ac:dyDescent="0.35"/>
    <row r="47897" s="62" customFormat="1" x14ac:dyDescent="0.35"/>
    <row r="47898" s="62" customFormat="1" x14ac:dyDescent="0.35"/>
    <row r="47899" s="62" customFormat="1" x14ac:dyDescent="0.35"/>
    <row r="47900" s="62" customFormat="1" x14ac:dyDescent="0.35"/>
    <row r="47901" s="62" customFormat="1" x14ac:dyDescent="0.35"/>
    <row r="47902" s="62" customFormat="1" x14ac:dyDescent="0.35"/>
    <row r="47903" s="62" customFormat="1" x14ac:dyDescent="0.35"/>
    <row r="47904" s="62" customFormat="1" x14ac:dyDescent="0.35"/>
    <row r="47905" s="62" customFormat="1" x14ac:dyDescent="0.35"/>
    <row r="47906" s="62" customFormat="1" x14ac:dyDescent="0.35"/>
    <row r="47907" s="62" customFormat="1" x14ac:dyDescent="0.35"/>
    <row r="47908" s="62" customFormat="1" x14ac:dyDescent="0.35"/>
    <row r="47909" s="62" customFormat="1" x14ac:dyDescent="0.35"/>
    <row r="47910" s="62" customFormat="1" x14ac:dyDescent="0.35"/>
    <row r="47911" s="62" customFormat="1" x14ac:dyDescent="0.35"/>
    <row r="47912" s="62" customFormat="1" x14ac:dyDescent="0.35"/>
    <row r="47913" s="62" customFormat="1" x14ac:dyDescent="0.35"/>
    <row r="47914" s="62" customFormat="1" x14ac:dyDescent="0.35"/>
    <row r="47915" s="62" customFormat="1" x14ac:dyDescent="0.35"/>
    <row r="47916" s="62" customFormat="1" x14ac:dyDescent="0.35"/>
    <row r="47917" s="62" customFormat="1" x14ac:dyDescent="0.35"/>
    <row r="47918" s="62" customFormat="1" x14ac:dyDescent="0.35"/>
    <row r="47919" s="62" customFormat="1" x14ac:dyDescent="0.35"/>
    <row r="47920" s="62" customFormat="1" x14ac:dyDescent="0.35"/>
    <row r="47921" s="62" customFormat="1" x14ac:dyDescent="0.35"/>
    <row r="47922" s="62" customFormat="1" x14ac:dyDescent="0.35"/>
    <row r="47923" s="62" customFormat="1" x14ac:dyDescent="0.35"/>
    <row r="47924" s="62" customFormat="1" x14ac:dyDescent="0.35"/>
    <row r="47925" s="62" customFormat="1" x14ac:dyDescent="0.35"/>
    <row r="47926" s="62" customFormat="1" x14ac:dyDescent="0.35"/>
    <row r="47927" s="62" customFormat="1" x14ac:dyDescent="0.35"/>
    <row r="47928" s="62" customFormat="1" x14ac:dyDescent="0.35"/>
    <row r="47929" s="62" customFormat="1" x14ac:dyDescent="0.35"/>
    <row r="47930" s="62" customFormat="1" x14ac:dyDescent="0.35"/>
    <row r="47931" s="62" customFormat="1" x14ac:dyDescent="0.35"/>
    <row r="47932" s="62" customFormat="1" x14ac:dyDescent="0.35"/>
    <row r="47933" s="62" customFormat="1" x14ac:dyDescent="0.35"/>
    <row r="47934" s="62" customFormat="1" x14ac:dyDescent="0.35"/>
    <row r="47935" s="62" customFormat="1" x14ac:dyDescent="0.35"/>
    <row r="47936" s="62" customFormat="1" x14ac:dyDescent="0.35"/>
    <row r="47937" s="62" customFormat="1" x14ac:dyDescent="0.35"/>
    <row r="47938" s="62" customFormat="1" x14ac:dyDescent="0.35"/>
    <row r="47939" s="62" customFormat="1" x14ac:dyDescent="0.35"/>
    <row r="47940" s="62" customFormat="1" x14ac:dyDescent="0.35"/>
    <row r="47941" s="62" customFormat="1" x14ac:dyDescent="0.35"/>
    <row r="47942" s="62" customFormat="1" x14ac:dyDescent="0.35"/>
    <row r="47943" s="62" customFormat="1" x14ac:dyDescent="0.35"/>
    <row r="47944" s="62" customFormat="1" x14ac:dyDescent="0.35"/>
    <row r="47945" s="62" customFormat="1" x14ac:dyDescent="0.35"/>
    <row r="47946" s="62" customFormat="1" x14ac:dyDescent="0.35"/>
    <row r="47947" s="62" customFormat="1" x14ac:dyDescent="0.35"/>
    <row r="47948" s="62" customFormat="1" x14ac:dyDescent="0.35"/>
    <row r="47949" s="62" customFormat="1" x14ac:dyDescent="0.35"/>
    <row r="47950" s="62" customFormat="1" x14ac:dyDescent="0.35"/>
    <row r="47951" s="62" customFormat="1" x14ac:dyDescent="0.35"/>
    <row r="47952" s="62" customFormat="1" x14ac:dyDescent="0.35"/>
    <row r="47953" s="62" customFormat="1" x14ac:dyDescent="0.35"/>
    <row r="47954" s="62" customFormat="1" x14ac:dyDescent="0.35"/>
    <row r="47955" s="62" customFormat="1" x14ac:dyDescent="0.35"/>
    <row r="47956" s="62" customFormat="1" x14ac:dyDescent="0.35"/>
    <row r="47957" s="62" customFormat="1" x14ac:dyDescent="0.35"/>
    <row r="47958" s="62" customFormat="1" x14ac:dyDescent="0.35"/>
    <row r="47959" s="62" customFormat="1" x14ac:dyDescent="0.35"/>
    <row r="47960" s="62" customFormat="1" x14ac:dyDescent="0.35"/>
    <row r="47961" s="62" customFormat="1" x14ac:dyDescent="0.35"/>
    <row r="47962" s="62" customFormat="1" x14ac:dyDescent="0.35"/>
    <row r="47963" s="62" customFormat="1" x14ac:dyDescent="0.35"/>
    <row r="47964" s="62" customFormat="1" x14ac:dyDescent="0.35"/>
    <row r="47965" s="62" customFormat="1" x14ac:dyDescent="0.35"/>
    <row r="47966" s="62" customFormat="1" x14ac:dyDescent="0.35"/>
    <row r="47967" s="62" customFormat="1" x14ac:dyDescent="0.35"/>
    <row r="47968" s="62" customFormat="1" x14ac:dyDescent="0.35"/>
    <row r="47969" s="62" customFormat="1" x14ac:dyDescent="0.35"/>
    <row r="47970" s="62" customFormat="1" x14ac:dyDescent="0.35"/>
    <row r="47971" s="62" customFormat="1" x14ac:dyDescent="0.35"/>
    <row r="47972" s="62" customFormat="1" x14ac:dyDescent="0.35"/>
    <row r="47973" s="62" customFormat="1" x14ac:dyDescent="0.35"/>
    <row r="47974" s="62" customFormat="1" x14ac:dyDescent="0.35"/>
    <row r="47975" s="62" customFormat="1" x14ac:dyDescent="0.35"/>
    <row r="47976" s="62" customFormat="1" x14ac:dyDescent="0.35"/>
    <row r="47977" s="62" customFormat="1" x14ac:dyDescent="0.35"/>
    <row r="47978" s="62" customFormat="1" x14ac:dyDescent="0.35"/>
    <row r="47979" s="62" customFormat="1" x14ac:dyDescent="0.35"/>
    <row r="47980" s="62" customFormat="1" x14ac:dyDescent="0.35"/>
    <row r="47981" s="62" customFormat="1" x14ac:dyDescent="0.35"/>
    <row r="47982" s="62" customFormat="1" x14ac:dyDescent="0.35"/>
    <row r="47983" s="62" customFormat="1" x14ac:dyDescent="0.35"/>
    <row r="47984" s="62" customFormat="1" x14ac:dyDescent="0.35"/>
    <row r="47985" s="62" customFormat="1" x14ac:dyDescent="0.35"/>
    <row r="47986" s="62" customFormat="1" x14ac:dyDescent="0.35"/>
    <row r="47987" s="62" customFormat="1" x14ac:dyDescent="0.35"/>
    <row r="47988" s="62" customFormat="1" x14ac:dyDescent="0.35"/>
    <row r="47989" s="62" customFormat="1" x14ac:dyDescent="0.35"/>
    <row r="47990" s="62" customFormat="1" x14ac:dyDescent="0.35"/>
    <row r="47991" s="62" customFormat="1" x14ac:dyDescent="0.35"/>
    <row r="47992" s="62" customFormat="1" x14ac:dyDescent="0.35"/>
    <row r="47993" s="62" customFormat="1" x14ac:dyDescent="0.35"/>
    <row r="47994" s="62" customFormat="1" x14ac:dyDescent="0.35"/>
    <row r="47995" s="62" customFormat="1" x14ac:dyDescent="0.35"/>
    <row r="47996" s="62" customFormat="1" x14ac:dyDescent="0.35"/>
    <row r="47997" s="62" customFormat="1" x14ac:dyDescent="0.35"/>
    <row r="47998" s="62" customFormat="1" x14ac:dyDescent="0.35"/>
    <row r="47999" s="62" customFormat="1" x14ac:dyDescent="0.35"/>
    <row r="48000" s="62" customFormat="1" x14ac:dyDescent="0.35"/>
    <row r="48001" s="62" customFormat="1" x14ac:dyDescent="0.35"/>
    <row r="48002" s="62" customFormat="1" x14ac:dyDescent="0.35"/>
    <row r="48003" s="62" customFormat="1" x14ac:dyDescent="0.35"/>
    <row r="48004" s="62" customFormat="1" x14ac:dyDescent="0.35"/>
    <row r="48005" s="62" customFormat="1" x14ac:dyDescent="0.35"/>
    <row r="48006" s="62" customFormat="1" x14ac:dyDescent="0.35"/>
    <row r="48007" s="62" customFormat="1" x14ac:dyDescent="0.35"/>
    <row r="48008" s="62" customFormat="1" x14ac:dyDescent="0.35"/>
    <row r="48009" s="62" customFormat="1" x14ac:dyDescent="0.35"/>
    <row r="48010" s="62" customFormat="1" x14ac:dyDescent="0.35"/>
    <row r="48011" s="62" customFormat="1" x14ac:dyDescent="0.35"/>
    <row r="48012" s="62" customFormat="1" x14ac:dyDescent="0.35"/>
    <row r="48013" s="62" customFormat="1" x14ac:dyDescent="0.35"/>
    <row r="48014" s="62" customFormat="1" x14ac:dyDescent="0.35"/>
    <row r="48015" s="62" customFormat="1" x14ac:dyDescent="0.35"/>
    <row r="48016" s="62" customFormat="1" x14ac:dyDescent="0.35"/>
    <row r="48017" s="62" customFormat="1" x14ac:dyDescent="0.35"/>
    <row r="48018" s="62" customFormat="1" x14ac:dyDescent="0.35"/>
    <row r="48019" s="62" customFormat="1" x14ac:dyDescent="0.35"/>
    <row r="48020" s="62" customFormat="1" x14ac:dyDescent="0.35"/>
    <row r="48021" s="62" customFormat="1" x14ac:dyDescent="0.35"/>
    <row r="48022" s="62" customFormat="1" x14ac:dyDescent="0.35"/>
    <row r="48023" s="62" customFormat="1" x14ac:dyDescent="0.35"/>
    <row r="48024" s="62" customFormat="1" x14ac:dyDescent="0.35"/>
    <row r="48025" s="62" customFormat="1" x14ac:dyDescent="0.35"/>
    <row r="48026" s="62" customFormat="1" x14ac:dyDescent="0.35"/>
    <row r="48027" s="62" customFormat="1" x14ac:dyDescent="0.35"/>
    <row r="48028" s="62" customFormat="1" x14ac:dyDescent="0.35"/>
    <row r="48029" s="62" customFormat="1" x14ac:dyDescent="0.35"/>
    <row r="48030" s="62" customFormat="1" x14ac:dyDescent="0.35"/>
    <row r="48031" s="62" customFormat="1" x14ac:dyDescent="0.35"/>
    <row r="48032" s="62" customFormat="1" x14ac:dyDescent="0.35"/>
    <row r="48033" s="62" customFormat="1" x14ac:dyDescent="0.35"/>
    <row r="48034" s="62" customFormat="1" x14ac:dyDescent="0.35"/>
    <row r="48035" s="62" customFormat="1" x14ac:dyDescent="0.35"/>
    <row r="48036" s="62" customFormat="1" x14ac:dyDescent="0.35"/>
    <row r="48037" s="62" customFormat="1" x14ac:dyDescent="0.35"/>
    <row r="48038" s="62" customFormat="1" x14ac:dyDescent="0.35"/>
    <row r="48039" s="62" customFormat="1" x14ac:dyDescent="0.35"/>
    <row r="48040" s="62" customFormat="1" x14ac:dyDescent="0.35"/>
    <row r="48041" s="62" customFormat="1" x14ac:dyDescent="0.35"/>
    <row r="48042" s="62" customFormat="1" x14ac:dyDescent="0.35"/>
    <row r="48043" s="62" customFormat="1" x14ac:dyDescent="0.35"/>
    <row r="48044" s="62" customFormat="1" x14ac:dyDescent="0.35"/>
    <row r="48045" s="62" customFormat="1" x14ac:dyDescent="0.35"/>
    <row r="48046" s="62" customFormat="1" x14ac:dyDescent="0.35"/>
    <row r="48047" s="62" customFormat="1" x14ac:dyDescent="0.35"/>
    <row r="48048" s="62" customFormat="1" x14ac:dyDescent="0.35"/>
    <row r="48049" s="62" customFormat="1" x14ac:dyDescent="0.35"/>
    <row r="48050" s="62" customFormat="1" x14ac:dyDescent="0.35"/>
    <row r="48051" s="62" customFormat="1" x14ac:dyDescent="0.35"/>
    <row r="48052" s="62" customFormat="1" x14ac:dyDescent="0.35"/>
    <row r="48053" s="62" customFormat="1" x14ac:dyDescent="0.35"/>
    <row r="48054" s="62" customFormat="1" x14ac:dyDescent="0.35"/>
    <row r="48055" s="62" customFormat="1" x14ac:dyDescent="0.35"/>
    <row r="48056" s="62" customFormat="1" x14ac:dyDescent="0.35"/>
    <row r="48057" s="62" customFormat="1" x14ac:dyDescent="0.35"/>
    <row r="48058" s="62" customFormat="1" x14ac:dyDescent="0.35"/>
    <row r="48059" s="62" customFormat="1" x14ac:dyDescent="0.35"/>
    <row r="48060" s="62" customFormat="1" x14ac:dyDescent="0.35"/>
    <row r="48061" s="62" customFormat="1" x14ac:dyDescent="0.35"/>
    <row r="48062" s="62" customFormat="1" x14ac:dyDescent="0.35"/>
    <row r="48063" s="62" customFormat="1" x14ac:dyDescent="0.35"/>
    <row r="48064" s="62" customFormat="1" x14ac:dyDescent="0.35"/>
    <row r="48065" s="62" customFormat="1" x14ac:dyDescent="0.35"/>
    <row r="48066" s="62" customFormat="1" x14ac:dyDescent="0.35"/>
    <row r="48067" s="62" customFormat="1" x14ac:dyDescent="0.35"/>
    <row r="48068" s="62" customFormat="1" x14ac:dyDescent="0.35"/>
    <row r="48069" s="62" customFormat="1" x14ac:dyDescent="0.35"/>
    <row r="48070" s="62" customFormat="1" x14ac:dyDescent="0.35"/>
    <row r="48071" s="62" customFormat="1" x14ac:dyDescent="0.35"/>
    <row r="48072" s="62" customFormat="1" x14ac:dyDescent="0.35"/>
    <row r="48073" s="62" customFormat="1" x14ac:dyDescent="0.35"/>
    <row r="48074" s="62" customFormat="1" x14ac:dyDescent="0.35"/>
    <row r="48075" s="62" customFormat="1" x14ac:dyDescent="0.35"/>
    <row r="48076" s="62" customFormat="1" x14ac:dyDescent="0.35"/>
    <row r="48077" s="62" customFormat="1" x14ac:dyDescent="0.35"/>
    <row r="48078" s="62" customFormat="1" x14ac:dyDescent="0.35"/>
    <row r="48079" s="62" customFormat="1" x14ac:dyDescent="0.35"/>
    <row r="48080" s="62" customFormat="1" x14ac:dyDescent="0.35"/>
    <row r="48081" s="62" customFormat="1" x14ac:dyDescent="0.35"/>
    <row r="48082" s="62" customFormat="1" x14ac:dyDescent="0.35"/>
    <row r="48083" s="62" customFormat="1" x14ac:dyDescent="0.35"/>
    <row r="48084" s="62" customFormat="1" x14ac:dyDescent="0.35"/>
    <row r="48085" s="62" customFormat="1" x14ac:dyDescent="0.35"/>
    <row r="48086" s="62" customFormat="1" x14ac:dyDescent="0.35"/>
    <row r="48087" s="62" customFormat="1" x14ac:dyDescent="0.35"/>
    <row r="48088" s="62" customFormat="1" x14ac:dyDescent="0.35"/>
    <row r="48089" s="62" customFormat="1" x14ac:dyDescent="0.35"/>
    <row r="48090" s="62" customFormat="1" x14ac:dyDescent="0.35"/>
    <row r="48091" s="62" customFormat="1" x14ac:dyDescent="0.35"/>
    <row r="48092" s="62" customFormat="1" x14ac:dyDescent="0.35"/>
    <row r="48093" s="62" customFormat="1" x14ac:dyDescent="0.35"/>
    <row r="48094" s="62" customFormat="1" x14ac:dyDescent="0.35"/>
    <row r="48095" s="62" customFormat="1" x14ac:dyDescent="0.35"/>
    <row r="48096" s="62" customFormat="1" x14ac:dyDescent="0.35"/>
    <row r="48097" s="62" customFormat="1" x14ac:dyDescent="0.35"/>
    <row r="48098" s="62" customFormat="1" x14ac:dyDescent="0.35"/>
    <row r="48099" s="62" customFormat="1" x14ac:dyDescent="0.35"/>
    <row r="48100" s="62" customFormat="1" x14ac:dyDescent="0.35"/>
    <row r="48101" s="62" customFormat="1" x14ac:dyDescent="0.35"/>
    <row r="48102" s="62" customFormat="1" x14ac:dyDescent="0.35"/>
    <row r="48103" s="62" customFormat="1" x14ac:dyDescent="0.35"/>
    <row r="48104" s="62" customFormat="1" x14ac:dyDescent="0.35"/>
    <row r="48105" s="62" customFormat="1" x14ac:dyDescent="0.35"/>
    <row r="48106" s="62" customFormat="1" x14ac:dyDescent="0.35"/>
    <row r="48107" s="62" customFormat="1" x14ac:dyDescent="0.35"/>
    <row r="48108" s="62" customFormat="1" x14ac:dyDescent="0.35"/>
    <row r="48109" s="62" customFormat="1" x14ac:dyDescent="0.35"/>
    <row r="48110" s="62" customFormat="1" x14ac:dyDescent="0.35"/>
    <row r="48111" s="62" customFormat="1" x14ac:dyDescent="0.35"/>
    <row r="48112" s="62" customFormat="1" x14ac:dyDescent="0.35"/>
    <row r="48113" s="62" customFormat="1" x14ac:dyDescent="0.35"/>
    <row r="48114" s="62" customFormat="1" x14ac:dyDescent="0.35"/>
    <row r="48115" s="62" customFormat="1" x14ac:dyDescent="0.35"/>
    <row r="48116" s="62" customFormat="1" x14ac:dyDescent="0.35"/>
    <row r="48117" s="62" customFormat="1" x14ac:dyDescent="0.35"/>
    <row r="48118" s="62" customFormat="1" x14ac:dyDescent="0.35"/>
    <row r="48119" s="62" customFormat="1" x14ac:dyDescent="0.35"/>
    <row r="48120" s="62" customFormat="1" x14ac:dyDescent="0.35"/>
    <row r="48121" s="62" customFormat="1" x14ac:dyDescent="0.35"/>
    <row r="48122" s="62" customFormat="1" x14ac:dyDescent="0.35"/>
    <row r="48123" s="62" customFormat="1" x14ac:dyDescent="0.35"/>
    <row r="48124" s="62" customFormat="1" x14ac:dyDescent="0.35"/>
    <row r="48125" s="62" customFormat="1" x14ac:dyDescent="0.35"/>
    <row r="48126" s="62" customFormat="1" x14ac:dyDescent="0.35"/>
    <row r="48127" s="62" customFormat="1" x14ac:dyDescent="0.35"/>
    <row r="48128" s="62" customFormat="1" x14ac:dyDescent="0.35"/>
    <row r="48129" s="62" customFormat="1" x14ac:dyDescent="0.35"/>
    <row r="48130" s="62" customFormat="1" x14ac:dyDescent="0.35"/>
    <row r="48131" s="62" customFormat="1" x14ac:dyDescent="0.35"/>
    <row r="48132" s="62" customFormat="1" x14ac:dyDescent="0.35"/>
    <row r="48133" s="62" customFormat="1" x14ac:dyDescent="0.35"/>
    <row r="48134" s="62" customFormat="1" x14ac:dyDescent="0.35"/>
    <row r="48135" s="62" customFormat="1" x14ac:dyDescent="0.35"/>
    <row r="48136" s="62" customFormat="1" x14ac:dyDescent="0.35"/>
    <row r="48137" s="62" customFormat="1" x14ac:dyDescent="0.35"/>
    <row r="48138" s="62" customFormat="1" x14ac:dyDescent="0.35"/>
    <row r="48139" s="62" customFormat="1" x14ac:dyDescent="0.35"/>
    <row r="48140" s="62" customFormat="1" x14ac:dyDescent="0.35"/>
    <row r="48141" s="62" customFormat="1" x14ac:dyDescent="0.35"/>
    <row r="48142" s="62" customFormat="1" x14ac:dyDescent="0.35"/>
    <row r="48143" s="62" customFormat="1" x14ac:dyDescent="0.35"/>
    <row r="48144" s="62" customFormat="1" x14ac:dyDescent="0.35"/>
    <row r="48145" s="62" customFormat="1" x14ac:dyDescent="0.35"/>
    <row r="48146" s="62" customFormat="1" x14ac:dyDescent="0.35"/>
    <row r="48147" s="62" customFormat="1" x14ac:dyDescent="0.35"/>
    <row r="48148" s="62" customFormat="1" x14ac:dyDescent="0.35"/>
    <row r="48149" s="62" customFormat="1" x14ac:dyDescent="0.35"/>
    <row r="48150" s="62" customFormat="1" x14ac:dyDescent="0.35"/>
    <row r="48151" s="62" customFormat="1" x14ac:dyDescent="0.35"/>
    <row r="48152" s="62" customFormat="1" x14ac:dyDescent="0.35"/>
    <row r="48153" s="62" customFormat="1" x14ac:dyDescent="0.35"/>
    <row r="48154" s="62" customFormat="1" x14ac:dyDescent="0.35"/>
    <row r="48155" s="62" customFormat="1" x14ac:dyDescent="0.35"/>
    <row r="48156" s="62" customFormat="1" x14ac:dyDescent="0.35"/>
    <row r="48157" s="62" customFormat="1" x14ac:dyDescent="0.35"/>
    <row r="48158" s="62" customFormat="1" x14ac:dyDescent="0.35"/>
    <row r="48159" s="62" customFormat="1" x14ac:dyDescent="0.35"/>
    <row r="48160" s="62" customFormat="1" x14ac:dyDescent="0.35"/>
    <row r="48161" s="62" customFormat="1" x14ac:dyDescent="0.35"/>
    <row r="48162" s="62" customFormat="1" x14ac:dyDescent="0.35"/>
    <row r="48163" s="62" customFormat="1" x14ac:dyDescent="0.35"/>
    <row r="48164" s="62" customFormat="1" x14ac:dyDescent="0.35"/>
    <row r="48165" s="62" customFormat="1" x14ac:dyDescent="0.35"/>
    <row r="48166" s="62" customFormat="1" x14ac:dyDescent="0.35"/>
    <row r="48167" s="62" customFormat="1" x14ac:dyDescent="0.35"/>
    <row r="48168" s="62" customFormat="1" x14ac:dyDescent="0.35"/>
    <row r="48169" s="62" customFormat="1" x14ac:dyDescent="0.35"/>
    <row r="48170" s="62" customFormat="1" x14ac:dyDescent="0.35"/>
    <row r="48171" s="62" customFormat="1" x14ac:dyDescent="0.35"/>
    <row r="48172" s="62" customFormat="1" x14ac:dyDescent="0.35"/>
    <row r="48173" s="62" customFormat="1" x14ac:dyDescent="0.35"/>
    <row r="48174" s="62" customFormat="1" x14ac:dyDescent="0.35"/>
    <row r="48175" s="62" customFormat="1" x14ac:dyDescent="0.35"/>
    <row r="48176" s="62" customFormat="1" x14ac:dyDescent="0.35"/>
    <row r="48177" s="62" customFormat="1" x14ac:dyDescent="0.35"/>
    <row r="48178" s="62" customFormat="1" x14ac:dyDescent="0.35"/>
    <row r="48179" s="62" customFormat="1" x14ac:dyDescent="0.35"/>
    <row r="48180" s="62" customFormat="1" x14ac:dyDescent="0.35"/>
    <row r="48181" s="62" customFormat="1" x14ac:dyDescent="0.35"/>
    <row r="48182" s="62" customFormat="1" x14ac:dyDescent="0.35"/>
    <row r="48183" s="62" customFormat="1" x14ac:dyDescent="0.35"/>
    <row r="48184" s="62" customFormat="1" x14ac:dyDescent="0.35"/>
    <row r="48185" s="62" customFormat="1" x14ac:dyDescent="0.35"/>
    <row r="48186" s="62" customFormat="1" x14ac:dyDescent="0.35"/>
    <row r="48187" s="62" customFormat="1" x14ac:dyDescent="0.35"/>
    <row r="48188" s="62" customFormat="1" x14ac:dyDescent="0.35"/>
    <row r="48189" s="62" customFormat="1" x14ac:dyDescent="0.35"/>
    <row r="48190" s="62" customFormat="1" x14ac:dyDescent="0.35"/>
    <row r="48191" s="62" customFormat="1" x14ac:dyDescent="0.35"/>
    <row r="48192" s="62" customFormat="1" x14ac:dyDescent="0.35"/>
    <row r="48193" s="62" customFormat="1" x14ac:dyDescent="0.35"/>
    <row r="48194" s="62" customFormat="1" x14ac:dyDescent="0.35"/>
    <row r="48195" s="62" customFormat="1" x14ac:dyDescent="0.35"/>
    <row r="48196" s="62" customFormat="1" x14ac:dyDescent="0.35"/>
    <row r="48197" s="62" customFormat="1" x14ac:dyDescent="0.35"/>
    <row r="48198" s="62" customFormat="1" x14ac:dyDescent="0.35"/>
    <row r="48199" s="62" customFormat="1" x14ac:dyDescent="0.35"/>
    <row r="48200" s="62" customFormat="1" x14ac:dyDescent="0.35"/>
    <row r="48201" s="62" customFormat="1" x14ac:dyDescent="0.35"/>
    <row r="48202" s="62" customFormat="1" x14ac:dyDescent="0.35"/>
    <row r="48203" s="62" customFormat="1" x14ac:dyDescent="0.35"/>
    <row r="48204" s="62" customFormat="1" x14ac:dyDescent="0.35"/>
    <row r="48205" s="62" customFormat="1" x14ac:dyDescent="0.35"/>
    <row r="48206" s="62" customFormat="1" x14ac:dyDescent="0.35"/>
    <row r="48207" s="62" customFormat="1" x14ac:dyDescent="0.35"/>
    <row r="48208" s="62" customFormat="1" x14ac:dyDescent="0.35"/>
    <row r="48209" s="62" customFormat="1" x14ac:dyDescent="0.35"/>
    <row r="48210" s="62" customFormat="1" x14ac:dyDescent="0.35"/>
    <row r="48211" s="62" customFormat="1" x14ac:dyDescent="0.35"/>
    <row r="48212" s="62" customFormat="1" x14ac:dyDescent="0.35"/>
    <row r="48213" s="62" customFormat="1" x14ac:dyDescent="0.35"/>
    <row r="48214" s="62" customFormat="1" x14ac:dyDescent="0.35"/>
    <row r="48215" s="62" customFormat="1" x14ac:dyDescent="0.35"/>
    <row r="48216" s="62" customFormat="1" x14ac:dyDescent="0.35"/>
    <row r="48217" s="62" customFormat="1" x14ac:dyDescent="0.35"/>
    <row r="48218" s="62" customFormat="1" x14ac:dyDescent="0.35"/>
    <row r="48219" s="62" customFormat="1" x14ac:dyDescent="0.35"/>
    <row r="48220" s="62" customFormat="1" x14ac:dyDescent="0.35"/>
    <row r="48221" s="62" customFormat="1" x14ac:dyDescent="0.35"/>
    <row r="48222" s="62" customFormat="1" x14ac:dyDescent="0.35"/>
    <row r="48223" s="62" customFormat="1" x14ac:dyDescent="0.35"/>
    <row r="48224" s="62" customFormat="1" x14ac:dyDescent="0.35"/>
    <row r="48225" s="62" customFormat="1" x14ac:dyDescent="0.35"/>
    <row r="48226" s="62" customFormat="1" x14ac:dyDescent="0.35"/>
    <row r="48227" s="62" customFormat="1" x14ac:dyDescent="0.35"/>
    <row r="48228" s="62" customFormat="1" x14ac:dyDescent="0.35"/>
    <row r="48229" s="62" customFormat="1" x14ac:dyDescent="0.35"/>
    <row r="48230" s="62" customFormat="1" x14ac:dyDescent="0.35"/>
    <row r="48231" s="62" customFormat="1" x14ac:dyDescent="0.35"/>
    <row r="48232" s="62" customFormat="1" x14ac:dyDescent="0.35"/>
    <row r="48233" s="62" customFormat="1" x14ac:dyDescent="0.35"/>
    <row r="48234" s="62" customFormat="1" x14ac:dyDescent="0.35"/>
    <row r="48235" s="62" customFormat="1" x14ac:dyDescent="0.35"/>
    <row r="48236" s="62" customFormat="1" x14ac:dyDescent="0.35"/>
    <row r="48237" s="62" customFormat="1" x14ac:dyDescent="0.35"/>
    <row r="48238" s="62" customFormat="1" x14ac:dyDescent="0.35"/>
    <row r="48239" s="62" customFormat="1" x14ac:dyDescent="0.35"/>
    <row r="48240" s="62" customFormat="1" x14ac:dyDescent="0.35"/>
    <row r="48241" s="62" customFormat="1" x14ac:dyDescent="0.35"/>
    <row r="48242" s="62" customFormat="1" x14ac:dyDescent="0.35"/>
    <row r="48243" s="62" customFormat="1" x14ac:dyDescent="0.35"/>
    <row r="48244" s="62" customFormat="1" x14ac:dyDescent="0.35"/>
    <row r="48245" s="62" customFormat="1" x14ac:dyDescent="0.35"/>
    <row r="48246" s="62" customFormat="1" x14ac:dyDescent="0.35"/>
    <row r="48247" s="62" customFormat="1" x14ac:dyDescent="0.35"/>
    <row r="48248" s="62" customFormat="1" x14ac:dyDescent="0.35"/>
    <row r="48249" s="62" customFormat="1" x14ac:dyDescent="0.35"/>
    <row r="48250" s="62" customFormat="1" x14ac:dyDescent="0.35"/>
    <row r="48251" s="62" customFormat="1" x14ac:dyDescent="0.35"/>
    <row r="48252" s="62" customFormat="1" x14ac:dyDescent="0.35"/>
    <row r="48253" s="62" customFormat="1" x14ac:dyDescent="0.35"/>
    <row r="48254" s="62" customFormat="1" x14ac:dyDescent="0.35"/>
    <row r="48255" s="62" customFormat="1" x14ac:dyDescent="0.35"/>
    <row r="48256" s="62" customFormat="1" x14ac:dyDescent="0.35"/>
    <row r="48257" s="62" customFormat="1" x14ac:dyDescent="0.35"/>
    <row r="48258" s="62" customFormat="1" x14ac:dyDescent="0.35"/>
    <row r="48259" s="62" customFormat="1" x14ac:dyDescent="0.35"/>
    <row r="48260" s="62" customFormat="1" x14ac:dyDescent="0.35"/>
    <row r="48261" s="62" customFormat="1" x14ac:dyDescent="0.35"/>
    <row r="48262" s="62" customFormat="1" x14ac:dyDescent="0.35"/>
    <row r="48263" s="62" customFormat="1" x14ac:dyDescent="0.35"/>
    <row r="48264" s="62" customFormat="1" x14ac:dyDescent="0.35"/>
    <row r="48265" s="62" customFormat="1" x14ac:dyDescent="0.35"/>
    <row r="48266" s="62" customFormat="1" x14ac:dyDescent="0.35"/>
    <row r="48267" s="62" customFormat="1" x14ac:dyDescent="0.35"/>
    <row r="48268" s="62" customFormat="1" x14ac:dyDescent="0.35"/>
    <row r="48269" s="62" customFormat="1" x14ac:dyDescent="0.35"/>
    <row r="48270" s="62" customFormat="1" x14ac:dyDescent="0.35"/>
    <row r="48271" s="62" customFormat="1" x14ac:dyDescent="0.35"/>
    <row r="48272" s="62" customFormat="1" x14ac:dyDescent="0.35"/>
    <row r="48273" s="62" customFormat="1" x14ac:dyDescent="0.35"/>
    <row r="48274" s="62" customFormat="1" x14ac:dyDescent="0.35"/>
    <row r="48275" s="62" customFormat="1" x14ac:dyDescent="0.35"/>
    <row r="48276" s="62" customFormat="1" x14ac:dyDescent="0.35"/>
    <row r="48277" s="62" customFormat="1" x14ac:dyDescent="0.35"/>
    <row r="48278" s="62" customFormat="1" x14ac:dyDescent="0.35"/>
    <row r="48279" s="62" customFormat="1" x14ac:dyDescent="0.35"/>
    <row r="48280" s="62" customFormat="1" x14ac:dyDescent="0.35"/>
    <row r="48281" s="62" customFormat="1" x14ac:dyDescent="0.35"/>
    <row r="48282" s="62" customFormat="1" x14ac:dyDescent="0.35"/>
    <row r="48283" s="62" customFormat="1" x14ac:dyDescent="0.35"/>
    <row r="48284" s="62" customFormat="1" x14ac:dyDescent="0.35"/>
    <row r="48285" s="62" customFormat="1" x14ac:dyDescent="0.35"/>
    <row r="48286" s="62" customFormat="1" x14ac:dyDescent="0.35"/>
    <row r="48287" s="62" customFormat="1" x14ac:dyDescent="0.35"/>
    <row r="48288" s="62" customFormat="1" x14ac:dyDescent="0.35"/>
    <row r="48289" s="62" customFormat="1" x14ac:dyDescent="0.35"/>
    <row r="48290" s="62" customFormat="1" x14ac:dyDescent="0.35"/>
    <row r="48291" s="62" customFormat="1" x14ac:dyDescent="0.35"/>
    <row r="48292" s="62" customFormat="1" x14ac:dyDescent="0.35"/>
    <row r="48293" s="62" customFormat="1" x14ac:dyDescent="0.35"/>
    <row r="48294" s="62" customFormat="1" x14ac:dyDescent="0.35"/>
    <row r="48295" s="62" customFormat="1" x14ac:dyDescent="0.35"/>
    <row r="48296" s="62" customFormat="1" x14ac:dyDescent="0.35"/>
    <row r="48297" s="62" customFormat="1" x14ac:dyDescent="0.35"/>
    <row r="48298" s="62" customFormat="1" x14ac:dyDescent="0.35"/>
    <row r="48299" s="62" customFormat="1" x14ac:dyDescent="0.35"/>
    <row r="48300" s="62" customFormat="1" x14ac:dyDescent="0.35"/>
    <row r="48301" s="62" customFormat="1" x14ac:dyDescent="0.35"/>
    <row r="48302" s="62" customFormat="1" x14ac:dyDescent="0.35"/>
    <row r="48303" s="62" customFormat="1" x14ac:dyDescent="0.35"/>
    <row r="48304" s="62" customFormat="1" x14ac:dyDescent="0.35"/>
    <row r="48305" s="62" customFormat="1" x14ac:dyDescent="0.35"/>
    <row r="48306" s="62" customFormat="1" x14ac:dyDescent="0.35"/>
    <row r="48307" s="62" customFormat="1" x14ac:dyDescent="0.35"/>
    <row r="48308" s="62" customFormat="1" x14ac:dyDescent="0.35"/>
    <row r="48309" s="62" customFormat="1" x14ac:dyDescent="0.35"/>
    <row r="48310" s="62" customFormat="1" x14ac:dyDescent="0.35"/>
    <row r="48311" s="62" customFormat="1" x14ac:dyDescent="0.35"/>
    <row r="48312" s="62" customFormat="1" x14ac:dyDescent="0.35"/>
    <row r="48313" s="62" customFormat="1" x14ac:dyDescent="0.35"/>
    <row r="48314" s="62" customFormat="1" x14ac:dyDescent="0.35"/>
    <row r="48315" s="62" customFormat="1" x14ac:dyDescent="0.35"/>
    <row r="48316" s="62" customFormat="1" x14ac:dyDescent="0.35"/>
    <row r="48317" s="62" customFormat="1" x14ac:dyDescent="0.35"/>
    <row r="48318" s="62" customFormat="1" x14ac:dyDescent="0.35"/>
    <row r="48319" s="62" customFormat="1" x14ac:dyDescent="0.35"/>
    <row r="48320" s="62" customFormat="1" x14ac:dyDescent="0.35"/>
    <row r="48321" s="62" customFormat="1" x14ac:dyDescent="0.35"/>
    <row r="48322" s="62" customFormat="1" x14ac:dyDescent="0.35"/>
    <row r="48323" s="62" customFormat="1" x14ac:dyDescent="0.35"/>
    <row r="48324" s="62" customFormat="1" x14ac:dyDescent="0.35"/>
    <row r="48325" s="62" customFormat="1" x14ac:dyDescent="0.35"/>
    <row r="48326" s="62" customFormat="1" x14ac:dyDescent="0.35"/>
    <row r="48327" s="62" customFormat="1" x14ac:dyDescent="0.35"/>
    <row r="48328" s="62" customFormat="1" x14ac:dyDescent="0.35"/>
    <row r="48329" s="62" customFormat="1" x14ac:dyDescent="0.35"/>
    <row r="48330" s="62" customFormat="1" x14ac:dyDescent="0.35"/>
    <row r="48331" s="62" customFormat="1" x14ac:dyDescent="0.35"/>
    <row r="48332" s="62" customFormat="1" x14ac:dyDescent="0.35"/>
    <row r="48333" s="62" customFormat="1" x14ac:dyDescent="0.35"/>
    <row r="48334" s="62" customFormat="1" x14ac:dyDescent="0.35"/>
    <row r="48335" s="62" customFormat="1" x14ac:dyDescent="0.35"/>
    <row r="48336" s="62" customFormat="1" x14ac:dyDescent="0.35"/>
    <row r="48337" s="62" customFormat="1" x14ac:dyDescent="0.35"/>
    <row r="48338" s="62" customFormat="1" x14ac:dyDescent="0.35"/>
    <row r="48339" s="62" customFormat="1" x14ac:dyDescent="0.35"/>
    <row r="48340" s="62" customFormat="1" x14ac:dyDescent="0.35"/>
    <row r="48341" s="62" customFormat="1" x14ac:dyDescent="0.35"/>
    <row r="48342" s="62" customFormat="1" x14ac:dyDescent="0.35"/>
    <row r="48343" s="62" customFormat="1" x14ac:dyDescent="0.35"/>
    <row r="48344" s="62" customFormat="1" x14ac:dyDescent="0.35"/>
    <row r="48345" s="62" customFormat="1" x14ac:dyDescent="0.35"/>
    <row r="48346" s="62" customFormat="1" x14ac:dyDescent="0.35"/>
    <row r="48347" s="62" customFormat="1" x14ac:dyDescent="0.35"/>
    <row r="48348" s="62" customFormat="1" x14ac:dyDescent="0.35"/>
    <row r="48349" s="62" customFormat="1" x14ac:dyDescent="0.35"/>
    <row r="48350" s="62" customFormat="1" x14ac:dyDescent="0.35"/>
    <row r="48351" s="62" customFormat="1" x14ac:dyDescent="0.35"/>
    <row r="48352" s="62" customFormat="1" x14ac:dyDescent="0.35"/>
    <row r="48353" s="62" customFormat="1" x14ac:dyDescent="0.35"/>
    <row r="48354" s="62" customFormat="1" x14ac:dyDescent="0.35"/>
    <row r="48355" s="62" customFormat="1" x14ac:dyDescent="0.35"/>
    <row r="48356" s="62" customFormat="1" x14ac:dyDescent="0.35"/>
    <row r="48357" s="62" customFormat="1" x14ac:dyDescent="0.35"/>
    <row r="48358" s="62" customFormat="1" x14ac:dyDescent="0.35"/>
    <row r="48359" s="62" customFormat="1" x14ac:dyDescent="0.35"/>
    <row r="48360" s="62" customFormat="1" x14ac:dyDescent="0.35"/>
    <row r="48361" s="62" customFormat="1" x14ac:dyDescent="0.35"/>
    <row r="48362" s="62" customFormat="1" x14ac:dyDescent="0.35"/>
    <row r="48363" s="62" customFormat="1" x14ac:dyDescent="0.35"/>
    <row r="48364" s="62" customFormat="1" x14ac:dyDescent="0.35"/>
    <row r="48365" s="62" customFormat="1" x14ac:dyDescent="0.35"/>
    <row r="48366" s="62" customFormat="1" x14ac:dyDescent="0.35"/>
    <row r="48367" s="62" customFormat="1" x14ac:dyDescent="0.35"/>
    <row r="48368" s="62" customFormat="1" x14ac:dyDescent="0.35"/>
    <row r="48369" s="62" customFormat="1" x14ac:dyDescent="0.35"/>
    <row r="48370" s="62" customFormat="1" x14ac:dyDescent="0.35"/>
    <row r="48371" s="62" customFormat="1" x14ac:dyDescent="0.35"/>
    <row r="48372" s="62" customFormat="1" x14ac:dyDescent="0.35"/>
    <row r="48373" s="62" customFormat="1" x14ac:dyDescent="0.35"/>
    <row r="48374" s="62" customFormat="1" x14ac:dyDescent="0.35"/>
    <row r="48375" s="62" customFormat="1" x14ac:dyDescent="0.35"/>
    <row r="48376" s="62" customFormat="1" x14ac:dyDescent="0.35"/>
    <row r="48377" s="62" customFormat="1" x14ac:dyDescent="0.35"/>
    <row r="48378" s="62" customFormat="1" x14ac:dyDescent="0.35"/>
    <row r="48379" s="62" customFormat="1" x14ac:dyDescent="0.35"/>
    <row r="48380" s="62" customFormat="1" x14ac:dyDescent="0.35"/>
    <row r="48381" s="62" customFormat="1" x14ac:dyDescent="0.35"/>
    <row r="48382" s="62" customFormat="1" x14ac:dyDescent="0.35"/>
    <row r="48383" s="62" customFormat="1" x14ac:dyDescent="0.35"/>
    <row r="48384" s="62" customFormat="1" x14ac:dyDescent="0.35"/>
    <row r="48385" s="62" customFormat="1" x14ac:dyDescent="0.35"/>
    <row r="48386" s="62" customFormat="1" x14ac:dyDescent="0.35"/>
    <row r="48387" s="62" customFormat="1" x14ac:dyDescent="0.35"/>
    <row r="48388" s="62" customFormat="1" x14ac:dyDescent="0.35"/>
    <row r="48389" s="62" customFormat="1" x14ac:dyDescent="0.35"/>
    <row r="48390" s="62" customFormat="1" x14ac:dyDescent="0.35"/>
    <row r="48391" s="62" customFormat="1" x14ac:dyDescent="0.35"/>
    <row r="48392" s="62" customFormat="1" x14ac:dyDescent="0.35"/>
    <row r="48393" s="62" customFormat="1" x14ac:dyDescent="0.35"/>
    <row r="48394" s="62" customFormat="1" x14ac:dyDescent="0.35"/>
    <row r="48395" s="62" customFormat="1" x14ac:dyDescent="0.35"/>
    <row r="48396" s="62" customFormat="1" x14ac:dyDescent="0.35"/>
    <row r="48397" s="62" customFormat="1" x14ac:dyDescent="0.35"/>
    <row r="48398" s="62" customFormat="1" x14ac:dyDescent="0.35"/>
    <row r="48399" s="62" customFormat="1" x14ac:dyDescent="0.35"/>
    <row r="48400" s="62" customFormat="1" x14ac:dyDescent="0.35"/>
    <row r="48401" s="62" customFormat="1" x14ac:dyDescent="0.35"/>
    <row r="48402" s="62" customFormat="1" x14ac:dyDescent="0.35"/>
    <row r="48403" s="62" customFormat="1" x14ac:dyDescent="0.35"/>
    <row r="48404" s="62" customFormat="1" x14ac:dyDescent="0.35"/>
    <row r="48405" s="62" customFormat="1" x14ac:dyDescent="0.35"/>
    <row r="48406" s="62" customFormat="1" x14ac:dyDescent="0.35"/>
    <row r="48407" s="62" customFormat="1" x14ac:dyDescent="0.35"/>
    <row r="48408" s="62" customFormat="1" x14ac:dyDescent="0.35"/>
    <row r="48409" s="62" customFormat="1" x14ac:dyDescent="0.35"/>
    <row r="48410" s="62" customFormat="1" x14ac:dyDescent="0.35"/>
    <row r="48411" s="62" customFormat="1" x14ac:dyDescent="0.35"/>
    <row r="48412" s="62" customFormat="1" x14ac:dyDescent="0.35"/>
    <row r="48413" s="62" customFormat="1" x14ac:dyDescent="0.35"/>
    <row r="48414" s="62" customFormat="1" x14ac:dyDescent="0.35"/>
    <row r="48415" s="62" customFormat="1" x14ac:dyDescent="0.35"/>
    <row r="48416" s="62" customFormat="1" x14ac:dyDescent="0.35"/>
    <row r="48417" s="62" customFormat="1" x14ac:dyDescent="0.35"/>
    <row r="48418" s="62" customFormat="1" x14ac:dyDescent="0.35"/>
    <row r="48419" s="62" customFormat="1" x14ac:dyDescent="0.35"/>
    <row r="48420" s="62" customFormat="1" x14ac:dyDescent="0.35"/>
    <row r="48421" s="62" customFormat="1" x14ac:dyDescent="0.35"/>
    <row r="48422" s="62" customFormat="1" x14ac:dyDescent="0.35"/>
    <row r="48423" s="62" customFormat="1" x14ac:dyDescent="0.35"/>
    <row r="48424" s="62" customFormat="1" x14ac:dyDescent="0.35"/>
    <row r="48425" s="62" customFormat="1" x14ac:dyDescent="0.35"/>
    <row r="48426" s="62" customFormat="1" x14ac:dyDescent="0.35"/>
    <row r="48427" s="62" customFormat="1" x14ac:dyDescent="0.35"/>
    <row r="48428" s="62" customFormat="1" x14ac:dyDescent="0.35"/>
    <row r="48429" s="62" customFormat="1" x14ac:dyDescent="0.35"/>
    <row r="48430" s="62" customFormat="1" x14ac:dyDescent="0.35"/>
    <row r="48431" s="62" customFormat="1" x14ac:dyDescent="0.35"/>
    <row r="48432" s="62" customFormat="1" x14ac:dyDescent="0.35"/>
    <row r="48433" s="62" customFormat="1" x14ac:dyDescent="0.35"/>
    <row r="48434" s="62" customFormat="1" x14ac:dyDescent="0.35"/>
    <row r="48435" s="62" customFormat="1" x14ac:dyDescent="0.35"/>
    <row r="48436" s="62" customFormat="1" x14ac:dyDescent="0.35"/>
    <row r="48437" s="62" customFormat="1" x14ac:dyDescent="0.35"/>
    <row r="48438" s="62" customFormat="1" x14ac:dyDescent="0.35"/>
    <row r="48439" s="62" customFormat="1" x14ac:dyDescent="0.35"/>
    <row r="48440" s="62" customFormat="1" x14ac:dyDescent="0.35"/>
    <row r="48441" s="62" customFormat="1" x14ac:dyDescent="0.35"/>
    <row r="48442" s="62" customFormat="1" x14ac:dyDescent="0.35"/>
    <row r="48443" s="62" customFormat="1" x14ac:dyDescent="0.35"/>
    <row r="48444" s="62" customFormat="1" x14ac:dyDescent="0.35"/>
    <row r="48445" s="62" customFormat="1" x14ac:dyDescent="0.35"/>
    <row r="48446" s="62" customFormat="1" x14ac:dyDescent="0.35"/>
    <row r="48447" s="62" customFormat="1" x14ac:dyDescent="0.35"/>
    <row r="48448" s="62" customFormat="1" x14ac:dyDescent="0.35"/>
    <row r="48449" s="62" customFormat="1" x14ac:dyDescent="0.35"/>
    <row r="48450" s="62" customFormat="1" x14ac:dyDescent="0.35"/>
    <row r="48451" s="62" customFormat="1" x14ac:dyDescent="0.35"/>
    <row r="48452" s="62" customFormat="1" x14ac:dyDescent="0.35"/>
    <row r="48453" s="62" customFormat="1" x14ac:dyDescent="0.35"/>
    <row r="48454" s="62" customFormat="1" x14ac:dyDescent="0.35"/>
    <row r="48455" s="62" customFormat="1" x14ac:dyDescent="0.35"/>
    <row r="48456" s="62" customFormat="1" x14ac:dyDescent="0.35"/>
    <row r="48457" s="62" customFormat="1" x14ac:dyDescent="0.35"/>
    <row r="48458" s="62" customFormat="1" x14ac:dyDescent="0.35"/>
    <row r="48459" s="62" customFormat="1" x14ac:dyDescent="0.35"/>
    <row r="48460" s="62" customFormat="1" x14ac:dyDescent="0.35"/>
    <row r="48461" s="62" customFormat="1" x14ac:dyDescent="0.35"/>
    <row r="48462" s="62" customFormat="1" x14ac:dyDescent="0.35"/>
    <row r="48463" s="62" customFormat="1" x14ac:dyDescent="0.35"/>
    <row r="48464" s="62" customFormat="1" x14ac:dyDescent="0.35"/>
    <row r="48465" s="62" customFormat="1" x14ac:dyDescent="0.35"/>
    <row r="48466" s="62" customFormat="1" x14ac:dyDescent="0.35"/>
    <row r="48467" s="62" customFormat="1" x14ac:dyDescent="0.35"/>
    <row r="48468" s="62" customFormat="1" x14ac:dyDescent="0.35"/>
    <row r="48469" s="62" customFormat="1" x14ac:dyDescent="0.35"/>
    <row r="48470" s="62" customFormat="1" x14ac:dyDescent="0.35"/>
    <row r="48471" s="62" customFormat="1" x14ac:dyDescent="0.35"/>
    <row r="48472" s="62" customFormat="1" x14ac:dyDescent="0.35"/>
    <row r="48473" s="62" customFormat="1" x14ac:dyDescent="0.35"/>
    <row r="48474" s="62" customFormat="1" x14ac:dyDescent="0.35"/>
    <row r="48475" s="62" customFormat="1" x14ac:dyDescent="0.35"/>
    <row r="48476" s="62" customFormat="1" x14ac:dyDescent="0.35"/>
    <row r="48477" s="62" customFormat="1" x14ac:dyDescent="0.35"/>
    <row r="48478" s="62" customFormat="1" x14ac:dyDescent="0.35"/>
    <row r="48479" s="62" customFormat="1" x14ac:dyDescent="0.35"/>
    <row r="48480" s="62" customFormat="1" x14ac:dyDescent="0.35"/>
    <row r="48481" s="62" customFormat="1" x14ac:dyDescent="0.35"/>
    <row r="48482" s="62" customFormat="1" x14ac:dyDescent="0.35"/>
    <row r="48483" s="62" customFormat="1" x14ac:dyDescent="0.35"/>
    <row r="48484" s="62" customFormat="1" x14ac:dyDescent="0.35"/>
    <row r="48485" s="62" customFormat="1" x14ac:dyDescent="0.35"/>
    <row r="48486" s="62" customFormat="1" x14ac:dyDescent="0.35"/>
    <row r="48487" s="62" customFormat="1" x14ac:dyDescent="0.35"/>
    <row r="48488" s="62" customFormat="1" x14ac:dyDescent="0.35"/>
    <row r="48489" s="62" customFormat="1" x14ac:dyDescent="0.35"/>
    <row r="48490" s="62" customFormat="1" x14ac:dyDescent="0.35"/>
    <row r="48491" s="62" customFormat="1" x14ac:dyDescent="0.35"/>
    <row r="48492" s="62" customFormat="1" x14ac:dyDescent="0.35"/>
    <row r="48493" s="62" customFormat="1" x14ac:dyDescent="0.35"/>
    <row r="48494" s="62" customFormat="1" x14ac:dyDescent="0.35"/>
    <row r="48495" s="62" customFormat="1" x14ac:dyDescent="0.35"/>
    <row r="48496" s="62" customFormat="1" x14ac:dyDescent="0.35"/>
    <row r="48497" s="62" customFormat="1" x14ac:dyDescent="0.35"/>
    <row r="48498" s="62" customFormat="1" x14ac:dyDescent="0.35"/>
    <row r="48499" s="62" customFormat="1" x14ac:dyDescent="0.35"/>
    <row r="48500" s="62" customFormat="1" x14ac:dyDescent="0.35"/>
    <row r="48501" s="62" customFormat="1" x14ac:dyDescent="0.35"/>
    <row r="48502" s="62" customFormat="1" x14ac:dyDescent="0.35"/>
    <row r="48503" s="62" customFormat="1" x14ac:dyDescent="0.35"/>
    <row r="48504" s="62" customFormat="1" x14ac:dyDescent="0.35"/>
    <row r="48505" s="62" customFormat="1" x14ac:dyDescent="0.35"/>
    <row r="48506" s="62" customFormat="1" x14ac:dyDescent="0.35"/>
    <row r="48507" s="62" customFormat="1" x14ac:dyDescent="0.35"/>
    <row r="48508" s="62" customFormat="1" x14ac:dyDescent="0.35"/>
    <row r="48509" s="62" customFormat="1" x14ac:dyDescent="0.35"/>
    <row r="48510" s="62" customFormat="1" x14ac:dyDescent="0.35"/>
    <row r="48511" s="62" customFormat="1" x14ac:dyDescent="0.35"/>
    <row r="48512" s="62" customFormat="1" x14ac:dyDescent="0.35"/>
    <row r="48513" s="62" customFormat="1" x14ac:dyDescent="0.35"/>
    <row r="48514" s="62" customFormat="1" x14ac:dyDescent="0.35"/>
    <row r="48515" s="62" customFormat="1" x14ac:dyDescent="0.35"/>
    <row r="48516" s="62" customFormat="1" x14ac:dyDescent="0.35"/>
    <row r="48517" s="62" customFormat="1" x14ac:dyDescent="0.35"/>
    <row r="48518" s="62" customFormat="1" x14ac:dyDescent="0.35"/>
    <row r="48519" s="62" customFormat="1" x14ac:dyDescent="0.35"/>
    <row r="48520" s="62" customFormat="1" x14ac:dyDescent="0.35"/>
    <row r="48521" s="62" customFormat="1" x14ac:dyDescent="0.35"/>
    <row r="48522" s="62" customFormat="1" x14ac:dyDescent="0.35"/>
    <row r="48523" s="62" customFormat="1" x14ac:dyDescent="0.35"/>
    <row r="48524" s="62" customFormat="1" x14ac:dyDescent="0.35"/>
    <row r="48525" s="62" customFormat="1" x14ac:dyDescent="0.35"/>
    <row r="48526" s="62" customFormat="1" x14ac:dyDescent="0.35"/>
    <row r="48527" s="62" customFormat="1" x14ac:dyDescent="0.35"/>
    <row r="48528" s="62" customFormat="1" x14ac:dyDescent="0.35"/>
    <row r="48529" s="62" customFormat="1" x14ac:dyDescent="0.35"/>
    <row r="48530" s="62" customFormat="1" x14ac:dyDescent="0.35"/>
    <row r="48531" s="62" customFormat="1" x14ac:dyDescent="0.35"/>
    <row r="48532" s="62" customFormat="1" x14ac:dyDescent="0.35"/>
    <row r="48533" s="62" customFormat="1" x14ac:dyDescent="0.35"/>
    <row r="48534" s="62" customFormat="1" x14ac:dyDescent="0.35"/>
    <row r="48535" s="62" customFormat="1" x14ac:dyDescent="0.35"/>
    <row r="48536" s="62" customFormat="1" x14ac:dyDescent="0.35"/>
    <row r="48537" s="62" customFormat="1" x14ac:dyDescent="0.35"/>
    <row r="48538" s="62" customFormat="1" x14ac:dyDescent="0.35"/>
    <row r="48539" s="62" customFormat="1" x14ac:dyDescent="0.35"/>
    <row r="48540" s="62" customFormat="1" x14ac:dyDescent="0.35"/>
    <row r="48541" s="62" customFormat="1" x14ac:dyDescent="0.35"/>
    <row r="48542" s="62" customFormat="1" x14ac:dyDescent="0.35"/>
    <row r="48543" s="62" customFormat="1" x14ac:dyDescent="0.35"/>
    <row r="48544" s="62" customFormat="1" x14ac:dyDescent="0.35"/>
    <row r="48545" s="62" customFormat="1" x14ac:dyDescent="0.35"/>
    <row r="48546" s="62" customFormat="1" x14ac:dyDescent="0.35"/>
    <row r="48547" s="62" customFormat="1" x14ac:dyDescent="0.35"/>
    <row r="48548" s="62" customFormat="1" x14ac:dyDescent="0.35"/>
    <row r="48549" s="62" customFormat="1" x14ac:dyDescent="0.35"/>
    <row r="48550" s="62" customFormat="1" x14ac:dyDescent="0.35"/>
    <row r="48551" s="62" customFormat="1" x14ac:dyDescent="0.35"/>
    <row r="48552" s="62" customFormat="1" x14ac:dyDescent="0.35"/>
    <row r="48553" s="62" customFormat="1" x14ac:dyDescent="0.35"/>
    <row r="48554" s="62" customFormat="1" x14ac:dyDescent="0.35"/>
    <row r="48555" s="62" customFormat="1" x14ac:dyDescent="0.35"/>
    <row r="48556" s="62" customFormat="1" x14ac:dyDescent="0.35"/>
    <row r="48557" s="62" customFormat="1" x14ac:dyDescent="0.35"/>
    <row r="48558" s="62" customFormat="1" x14ac:dyDescent="0.35"/>
    <row r="48559" s="62" customFormat="1" x14ac:dyDescent="0.35"/>
    <row r="48560" s="62" customFormat="1" x14ac:dyDescent="0.35"/>
    <row r="48561" s="62" customFormat="1" x14ac:dyDescent="0.35"/>
    <row r="48562" s="62" customFormat="1" x14ac:dyDescent="0.35"/>
    <row r="48563" s="62" customFormat="1" x14ac:dyDescent="0.35"/>
    <row r="48564" s="62" customFormat="1" x14ac:dyDescent="0.35"/>
    <row r="48565" s="62" customFormat="1" x14ac:dyDescent="0.35"/>
    <row r="48566" s="62" customFormat="1" x14ac:dyDescent="0.35"/>
    <row r="48567" s="62" customFormat="1" x14ac:dyDescent="0.35"/>
    <row r="48568" s="62" customFormat="1" x14ac:dyDescent="0.35"/>
    <row r="48569" s="62" customFormat="1" x14ac:dyDescent="0.35"/>
    <row r="48570" s="62" customFormat="1" x14ac:dyDescent="0.35"/>
    <row r="48571" s="62" customFormat="1" x14ac:dyDescent="0.35"/>
    <row r="48572" s="62" customFormat="1" x14ac:dyDescent="0.35"/>
    <row r="48573" s="62" customFormat="1" x14ac:dyDescent="0.35"/>
    <row r="48574" s="62" customFormat="1" x14ac:dyDescent="0.35"/>
    <row r="48575" s="62" customFormat="1" x14ac:dyDescent="0.35"/>
    <row r="48576" s="62" customFormat="1" x14ac:dyDescent="0.35"/>
    <row r="48577" s="62" customFormat="1" x14ac:dyDescent="0.35"/>
    <row r="48578" s="62" customFormat="1" x14ac:dyDescent="0.35"/>
    <row r="48579" s="62" customFormat="1" x14ac:dyDescent="0.35"/>
    <row r="48580" s="62" customFormat="1" x14ac:dyDescent="0.35"/>
    <row r="48581" s="62" customFormat="1" x14ac:dyDescent="0.35"/>
    <row r="48582" s="62" customFormat="1" x14ac:dyDescent="0.35"/>
    <row r="48583" s="62" customFormat="1" x14ac:dyDescent="0.35"/>
    <row r="48584" s="62" customFormat="1" x14ac:dyDescent="0.35"/>
    <row r="48585" s="62" customFormat="1" x14ac:dyDescent="0.35"/>
    <row r="48586" s="62" customFormat="1" x14ac:dyDescent="0.35"/>
    <row r="48587" s="62" customFormat="1" x14ac:dyDescent="0.35"/>
    <row r="48588" s="62" customFormat="1" x14ac:dyDescent="0.35"/>
    <row r="48589" s="62" customFormat="1" x14ac:dyDescent="0.35"/>
    <row r="48590" s="62" customFormat="1" x14ac:dyDescent="0.35"/>
    <row r="48591" s="62" customFormat="1" x14ac:dyDescent="0.35"/>
    <row r="48592" s="62" customFormat="1" x14ac:dyDescent="0.35"/>
    <row r="48593" s="62" customFormat="1" x14ac:dyDescent="0.35"/>
    <row r="48594" s="62" customFormat="1" x14ac:dyDescent="0.35"/>
    <row r="48595" s="62" customFormat="1" x14ac:dyDescent="0.35"/>
    <row r="48596" s="62" customFormat="1" x14ac:dyDescent="0.35"/>
    <row r="48597" s="62" customFormat="1" x14ac:dyDescent="0.35"/>
    <row r="48598" s="62" customFormat="1" x14ac:dyDescent="0.35"/>
    <row r="48599" s="62" customFormat="1" x14ac:dyDescent="0.35"/>
    <row r="48600" s="62" customFormat="1" x14ac:dyDescent="0.35"/>
    <row r="48601" s="62" customFormat="1" x14ac:dyDescent="0.35"/>
    <row r="48602" s="62" customFormat="1" x14ac:dyDescent="0.35"/>
    <row r="48603" s="62" customFormat="1" x14ac:dyDescent="0.35"/>
    <row r="48604" s="62" customFormat="1" x14ac:dyDescent="0.35"/>
    <row r="48605" s="62" customFormat="1" x14ac:dyDescent="0.35"/>
    <row r="48606" s="62" customFormat="1" x14ac:dyDescent="0.35"/>
    <row r="48607" s="62" customFormat="1" x14ac:dyDescent="0.35"/>
    <row r="48608" s="62" customFormat="1" x14ac:dyDescent="0.35"/>
    <row r="48609" s="62" customFormat="1" x14ac:dyDescent="0.35"/>
    <row r="48610" s="62" customFormat="1" x14ac:dyDescent="0.35"/>
    <row r="48611" s="62" customFormat="1" x14ac:dyDescent="0.35"/>
    <row r="48612" s="62" customFormat="1" x14ac:dyDescent="0.35"/>
    <row r="48613" s="62" customFormat="1" x14ac:dyDescent="0.35"/>
    <row r="48614" s="62" customFormat="1" x14ac:dyDescent="0.35"/>
    <row r="48615" s="62" customFormat="1" x14ac:dyDescent="0.35"/>
    <row r="48616" s="62" customFormat="1" x14ac:dyDescent="0.35"/>
    <row r="48617" s="62" customFormat="1" x14ac:dyDescent="0.35"/>
    <row r="48618" s="62" customFormat="1" x14ac:dyDescent="0.35"/>
    <row r="48619" s="62" customFormat="1" x14ac:dyDescent="0.35"/>
    <row r="48620" s="62" customFormat="1" x14ac:dyDescent="0.35"/>
    <row r="48621" s="62" customFormat="1" x14ac:dyDescent="0.35"/>
    <row r="48622" s="62" customFormat="1" x14ac:dyDescent="0.35"/>
    <row r="48623" s="62" customFormat="1" x14ac:dyDescent="0.35"/>
    <row r="48624" s="62" customFormat="1" x14ac:dyDescent="0.35"/>
    <row r="48625" s="62" customFormat="1" x14ac:dyDescent="0.35"/>
    <row r="48626" s="62" customFormat="1" x14ac:dyDescent="0.35"/>
    <row r="48627" s="62" customFormat="1" x14ac:dyDescent="0.35"/>
    <row r="48628" s="62" customFormat="1" x14ac:dyDescent="0.35"/>
    <row r="48629" s="62" customFormat="1" x14ac:dyDescent="0.35"/>
    <row r="48630" s="62" customFormat="1" x14ac:dyDescent="0.35"/>
    <row r="48631" s="62" customFormat="1" x14ac:dyDescent="0.35"/>
    <row r="48632" s="62" customFormat="1" x14ac:dyDescent="0.35"/>
    <row r="48633" s="62" customFormat="1" x14ac:dyDescent="0.35"/>
    <row r="48634" s="62" customFormat="1" x14ac:dyDescent="0.35"/>
    <row r="48635" s="62" customFormat="1" x14ac:dyDescent="0.35"/>
    <row r="48636" s="62" customFormat="1" x14ac:dyDescent="0.35"/>
    <row r="48637" s="62" customFormat="1" x14ac:dyDescent="0.35"/>
    <row r="48638" s="62" customFormat="1" x14ac:dyDescent="0.35"/>
    <row r="48639" s="62" customFormat="1" x14ac:dyDescent="0.35"/>
    <row r="48640" s="62" customFormat="1" x14ac:dyDescent="0.35"/>
    <row r="48641" s="62" customFormat="1" x14ac:dyDescent="0.35"/>
    <row r="48642" s="62" customFormat="1" x14ac:dyDescent="0.35"/>
    <row r="48643" s="62" customFormat="1" x14ac:dyDescent="0.35"/>
    <row r="48644" s="62" customFormat="1" x14ac:dyDescent="0.35"/>
    <row r="48645" s="62" customFormat="1" x14ac:dyDescent="0.35"/>
    <row r="48646" s="62" customFormat="1" x14ac:dyDescent="0.35"/>
    <row r="48647" s="62" customFormat="1" x14ac:dyDescent="0.35"/>
    <row r="48648" s="62" customFormat="1" x14ac:dyDescent="0.35"/>
    <row r="48649" s="62" customFormat="1" x14ac:dyDescent="0.35"/>
    <row r="48650" s="62" customFormat="1" x14ac:dyDescent="0.35"/>
    <row r="48651" s="62" customFormat="1" x14ac:dyDescent="0.35"/>
    <row r="48652" s="62" customFormat="1" x14ac:dyDescent="0.35"/>
    <row r="48653" s="62" customFormat="1" x14ac:dyDescent="0.35"/>
    <row r="48654" s="62" customFormat="1" x14ac:dyDescent="0.35"/>
    <row r="48655" s="62" customFormat="1" x14ac:dyDescent="0.35"/>
    <row r="48656" s="62" customFormat="1" x14ac:dyDescent="0.35"/>
    <row r="48657" s="62" customFormat="1" x14ac:dyDescent="0.35"/>
    <row r="48658" s="62" customFormat="1" x14ac:dyDescent="0.35"/>
    <row r="48659" s="62" customFormat="1" x14ac:dyDescent="0.35"/>
    <row r="48660" s="62" customFormat="1" x14ac:dyDescent="0.35"/>
    <row r="48661" s="62" customFormat="1" x14ac:dyDescent="0.35"/>
    <row r="48662" s="62" customFormat="1" x14ac:dyDescent="0.35"/>
    <row r="48663" s="62" customFormat="1" x14ac:dyDescent="0.35"/>
    <row r="48664" s="62" customFormat="1" x14ac:dyDescent="0.35"/>
    <row r="48665" s="62" customFormat="1" x14ac:dyDescent="0.35"/>
    <row r="48666" s="62" customFormat="1" x14ac:dyDescent="0.35"/>
    <row r="48667" s="62" customFormat="1" x14ac:dyDescent="0.35"/>
    <row r="48668" s="62" customFormat="1" x14ac:dyDescent="0.35"/>
    <row r="48669" s="62" customFormat="1" x14ac:dyDescent="0.35"/>
    <row r="48670" s="62" customFormat="1" x14ac:dyDescent="0.35"/>
    <row r="48671" s="62" customFormat="1" x14ac:dyDescent="0.35"/>
    <row r="48672" s="62" customFormat="1" x14ac:dyDescent="0.35"/>
    <row r="48673" s="62" customFormat="1" x14ac:dyDescent="0.35"/>
    <row r="48674" s="62" customFormat="1" x14ac:dyDescent="0.35"/>
    <row r="48675" s="62" customFormat="1" x14ac:dyDescent="0.35"/>
    <row r="48676" s="62" customFormat="1" x14ac:dyDescent="0.35"/>
    <row r="48677" s="62" customFormat="1" x14ac:dyDescent="0.35"/>
    <row r="48678" s="62" customFormat="1" x14ac:dyDescent="0.35"/>
    <row r="48679" s="62" customFormat="1" x14ac:dyDescent="0.35"/>
    <row r="48680" s="62" customFormat="1" x14ac:dyDescent="0.35"/>
    <row r="48681" s="62" customFormat="1" x14ac:dyDescent="0.35"/>
    <row r="48682" s="62" customFormat="1" x14ac:dyDescent="0.35"/>
    <row r="48683" s="62" customFormat="1" x14ac:dyDescent="0.35"/>
    <row r="48684" s="62" customFormat="1" x14ac:dyDescent="0.35"/>
    <row r="48685" s="62" customFormat="1" x14ac:dyDescent="0.35"/>
    <row r="48686" s="62" customFormat="1" x14ac:dyDescent="0.35"/>
    <row r="48687" s="62" customFormat="1" x14ac:dyDescent="0.35"/>
    <row r="48688" s="62" customFormat="1" x14ac:dyDescent="0.35"/>
    <row r="48689" s="62" customFormat="1" x14ac:dyDescent="0.35"/>
    <row r="48690" s="62" customFormat="1" x14ac:dyDescent="0.35"/>
    <row r="48691" s="62" customFormat="1" x14ac:dyDescent="0.35"/>
    <row r="48692" s="62" customFormat="1" x14ac:dyDescent="0.35"/>
    <row r="48693" s="62" customFormat="1" x14ac:dyDescent="0.35"/>
    <row r="48694" s="62" customFormat="1" x14ac:dyDescent="0.35"/>
    <row r="48695" s="62" customFormat="1" x14ac:dyDescent="0.35"/>
    <row r="48696" s="62" customFormat="1" x14ac:dyDescent="0.35"/>
    <row r="48697" s="62" customFormat="1" x14ac:dyDescent="0.35"/>
    <row r="48698" s="62" customFormat="1" x14ac:dyDescent="0.35"/>
    <row r="48699" s="62" customFormat="1" x14ac:dyDescent="0.35"/>
    <row r="48700" s="62" customFormat="1" x14ac:dyDescent="0.35"/>
    <row r="48701" s="62" customFormat="1" x14ac:dyDescent="0.35"/>
    <row r="48702" s="62" customFormat="1" x14ac:dyDescent="0.35"/>
    <row r="48703" s="62" customFormat="1" x14ac:dyDescent="0.35"/>
    <row r="48704" s="62" customFormat="1" x14ac:dyDescent="0.35"/>
    <row r="48705" s="62" customFormat="1" x14ac:dyDescent="0.35"/>
    <row r="48706" s="62" customFormat="1" x14ac:dyDescent="0.35"/>
    <row r="48707" s="62" customFormat="1" x14ac:dyDescent="0.35"/>
    <row r="48708" s="62" customFormat="1" x14ac:dyDescent="0.35"/>
    <row r="48709" s="62" customFormat="1" x14ac:dyDescent="0.35"/>
    <row r="48710" s="62" customFormat="1" x14ac:dyDescent="0.35"/>
    <row r="48711" s="62" customFormat="1" x14ac:dyDescent="0.35"/>
    <row r="48712" s="62" customFormat="1" x14ac:dyDescent="0.35"/>
    <row r="48713" s="62" customFormat="1" x14ac:dyDescent="0.35"/>
    <row r="48714" s="62" customFormat="1" x14ac:dyDescent="0.35"/>
    <row r="48715" s="62" customFormat="1" x14ac:dyDescent="0.35"/>
    <row r="48716" s="62" customFormat="1" x14ac:dyDescent="0.35"/>
    <row r="48717" s="62" customFormat="1" x14ac:dyDescent="0.35"/>
    <row r="48718" s="62" customFormat="1" x14ac:dyDescent="0.35"/>
    <row r="48719" s="62" customFormat="1" x14ac:dyDescent="0.35"/>
    <row r="48720" s="62" customFormat="1" x14ac:dyDescent="0.35"/>
    <row r="48721" s="62" customFormat="1" x14ac:dyDescent="0.35"/>
    <row r="48722" s="62" customFormat="1" x14ac:dyDescent="0.35"/>
    <row r="48723" s="62" customFormat="1" x14ac:dyDescent="0.35"/>
    <row r="48724" s="62" customFormat="1" x14ac:dyDescent="0.35"/>
    <row r="48725" s="62" customFormat="1" x14ac:dyDescent="0.35"/>
    <row r="48726" s="62" customFormat="1" x14ac:dyDescent="0.35"/>
    <row r="48727" s="62" customFormat="1" x14ac:dyDescent="0.35"/>
    <row r="48728" s="62" customFormat="1" x14ac:dyDescent="0.35"/>
    <row r="48729" s="62" customFormat="1" x14ac:dyDescent="0.35"/>
    <row r="48730" s="62" customFormat="1" x14ac:dyDescent="0.35"/>
    <row r="48731" s="62" customFormat="1" x14ac:dyDescent="0.35"/>
    <row r="48732" s="62" customFormat="1" x14ac:dyDescent="0.35"/>
    <row r="48733" s="62" customFormat="1" x14ac:dyDescent="0.35"/>
    <row r="48734" s="62" customFormat="1" x14ac:dyDescent="0.35"/>
    <row r="48735" s="62" customFormat="1" x14ac:dyDescent="0.35"/>
    <row r="48736" s="62" customFormat="1" x14ac:dyDescent="0.35"/>
    <row r="48737" s="62" customFormat="1" x14ac:dyDescent="0.35"/>
    <row r="48738" s="62" customFormat="1" x14ac:dyDescent="0.35"/>
    <row r="48739" s="62" customFormat="1" x14ac:dyDescent="0.35"/>
    <row r="48740" s="62" customFormat="1" x14ac:dyDescent="0.35"/>
    <row r="48741" s="62" customFormat="1" x14ac:dyDescent="0.35"/>
    <row r="48742" s="62" customFormat="1" x14ac:dyDescent="0.35"/>
    <row r="48743" s="62" customFormat="1" x14ac:dyDescent="0.35"/>
    <row r="48744" s="62" customFormat="1" x14ac:dyDescent="0.35"/>
    <row r="48745" s="62" customFormat="1" x14ac:dyDescent="0.35"/>
    <row r="48746" s="62" customFormat="1" x14ac:dyDescent="0.35"/>
    <row r="48747" s="62" customFormat="1" x14ac:dyDescent="0.35"/>
    <row r="48748" s="62" customFormat="1" x14ac:dyDescent="0.35"/>
    <row r="48749" s="62" customFormat="1" x14ac:dyDescent="0.35"/>
    <row r="48750" s="62" customFormat="1" x14ac:dyDescent="0.35"/>
    <row r="48751" s="62" customFormat="1" x14ac:dyDescent="0.35"/>
    <row r="48752" s="62" customFormat="1" x14ac:dyDescent="0.35"/>
    <row r="48753" s="62" customFormat="1" x14ac:dyDescent="0.35"/>
    <row r="48754" s="62" customFormat="1" x14ac:dyDescent="0.35"/>
    <row r="48755" s="62" customFormat="1" x14ac:dyDescent="0.35"/>
    <row r="48756" s="62" customFormat="1" x14ac:dyDescent="0.35"/>
    <row r="48757" s="62" customFormat="1" x14ac:dyDescent="0.35"/>
    <row r="48758" s="62" customFormat="1" x14ac:dyDescent="0.35"/>
    <row r="48759" s="62" customFormat="1" x14ac:dyDescent="0.35"/>
    <row r="48760" s="62" customFormat="1" x14ac:dyDescent="0.35"/>
    <row r="48761" s="62" customFormat="1" x14ac:dyDescent="0.35"/>
    <row r="48762" s="62" customFormat="1" x14ac:dyDescent="0.35"/>
    <row r="48763" s="62" customFormat="1" x14ac:dyDescent="0.35"/>
    <row r="48764" s="62" customFormat="1" x14ac:dyDescent="0.35"/>
    <row r="48765" s="62" customFormat="1" x14ac:dyDescent="0.35"/>
    <row r="48766" s="62" customFormat="1" x14ac:dyDescent="0.35"/>
    <row r="48767" s="62" customFormat="1" x14ac:dyDescent="0.35"/>
    <row r="48768" s="62" customFormat="1" x14ac:dyDescent="0.35"/>
    <row r="48769" s="62" customFormat="1" x14ac:dyDescent="0.35"/>
    <row r="48770" s="62" customFormat="1" x14ac:dyDescent="0.35"/>
    <row r="48771" s="62" customFormat="1" x14ac:dyDescent="0.35"/>
    <row r="48772" s="62" customFormat="1" x14ac:dyDescent="0.35"/>
    <row r="48773" s="62" customFormat="1" x14ac:dyDescent="0.35"/>
    <row r="48774" s="62" customFormat="1" x14ac:dyDescent="0.35"/>
    <row r="48775" s="62" customFormat="1" x14ac:dyDescent="0.35"/>
    <row r="48776" s="62" customFormat="1" x14ac:dyDescent="0.35"/>
    <row r="48777" s="62" customFormat="1" x14ac:dyDescent="0.35"/>
    <row r="48778" s="62" customFormat="1" x14ac:dyDescent="0.35"/>
    <row r="48779" s="62" customFormat="1" x14ac:dyDescent="0.35"/>
    <row r="48780" s="62" customFormat="1" x14ac:dyDescent="0.35"/>
    <row r="48781" s="62" customFormat="1" x14ac:dyDescent="0.35"/>
    <row r="48782" s="62" customFormat="1" x14ac:dyDescent="0.35"/>
    <row r="48783" s="62" customFormat="1" x14ac:dyDescent="0.35"/>
    <row r="48784" s="62" customFormat="1" x14ac:dyDescent="0.35"/>
    <row r="48785" s="62" customFormat="1" x14ac:dyDescent="0.35"/>
    <row r="48786" s="62" customFormat="1" x14ac:dyDescent="0.35"/>
    <row r="48787" s="62" customFormat="1" x14ac:dyDescent="0.35"/>
    <row r="48788" s="62" customFormat="1" x14ac:dyDescent="0.35"/>
    <row r="48789" s="62" customFormat="1" x14ac:dyDescent="0.35"/>
    <row r="48790" s="62" customFormat="1" x14ac:dyDescent="0.35"/>
    <row r="48791" s="62" customFormat="1" x14ac:dyDescent="0.35"/>
    <row r="48792" s="62" customFormat="1" x14ac:dyDescent="0.35"/>
    <row r="48793" s="62" customFormat="1" x14ac:dyDescent="0.35"/>
    <row r="48794" s="62" customFormat="1" x14ac:dyDescent="0.35"/>
    <row r="48795" s="62" customFormat="1" x14ac:dyDescent="0.35"/>
    <row r="48796" s="62" customFormat="1" x14ac:dyDescent="0.35"/>
    <row r="48797" s="62" customFormat="1" x14ac:dyDescent="0.35"/>
    <row r="48798" s="62" customFormat="1" x14ac:dyDescent="0.35"/>
    <row r="48799" s="62" customFormat="1" x14ac:dyDescent="0.35"/>
    <row r="48800" s="62" customFormat="1" x14ac:dyDescent="0.35"/>
    <row r="48801" s="62" customFormat="1" x14ac:dyDescent="0.35"/>
    <row r="48802" s="62" customFormat="1" x14ac:dyDescent="0.35"/>
    <row r="48803" s="62" customFormat="1" x14ac:dyDescent="0.35"/>
    <row r="48804" s="62" customFormat="1" x14ac:dyDescent="0.35"/>
    <row r="48805" s="62" customFormat="1" x14ac:dyDescent="0.35"/>
    <row r="48806" s="62" customFormat="1" x14ac:dyDescent="0.35"/>
    <row r="48807" s="62" customFormat="1" x14ac:dyDescent="0.35"/>
    <row r="48808" s="62" customFormat="1" x14ac:dyDescent="0.35"/>
    <row r="48809" s="62" customFormat="1" x14ac:dyDescent="0.35"/>
    <row r="48810" s="62" customFormat="1" x14ac:dyDescent="0.35"/>
    <row r="48811" s="62" customFormat="1" x14ac:dyDescent="0.35"/>
    <row r="48812" s="62" customFormat="1" x14ac:dyDescent="0.35"/>
    <row r="48813" s="62" customFormat="1" x14ac:dyDescent="0.35"/>
    <row r="48814" s="62" customFormat="1" x14ac:dyDescent="0.35"/>
    <row r="48815" s="62" customFormat="1" x14ac:dyDescent="0.35"/>
    <row r="48816" s="62" customFormat="1" x14ac:dyDescent="0.35"/>
    <row r="48817" s="62" customFormat="1" x14ac:dyDescent="0.35"/>
    <row r="48818" s="62" customFormat="1" x14ac:dyDescent="0.35"/>
    <row r="48819" s="62" customFormat="1" x14ac:dyDescent="0.35"/>
    <row r="48820" s="62" customFormat="1" x14ac:dyDescent="0.35"/>
    <row r="48821" s="62" customFormat="1" x14ac:dyDescent="0.35"/>
    <row r="48822" s="62" customFormat="1" x14ac:dyDescent="0.35"/>
    <row r="48823" s="62" customFormat="1" x14ac:dyDescent="0.35"/>
    <row r="48824" s="62" customFormat="1" x14ac:dyDescent="0.35"/>
    <row r="48825" s="62" customFormat="1" x14ac:dyDescent="0.35"/>
    <row r="48826" s="62" customFormat="1" x14ac:dyDescent="0.35"/>
    <row r="48827" s="62" customFormat="1" x14ac:dyDescent="0.35"/>
    <row r="48828" s="62" customFormat="1" x14ac:dyDescent="0.35"/>
    <row r="48829" s="62" customFormat="1" x14ac:dyDescent="0.35"/>
    <row r="48830" s="62" customFormat="1" x14ac:dyDescent="0.35"/>
    <row r="48831" s="62" customFormat="1" x14ac:dyDescent="0.35"/>
    <row r="48832" s="62" customFormat="1" x14ac:dyDescent="0.35"/>
    <row r="48833" s="62" customFormat="1" x14ac:dyDescent="0.35"/>
    <row r="48834" s="62" customFormat="1" x14ac:dyDescent="0.35"/>
    <row r="48835" s="62" customFormat="1" x14ac:dyDescent="0.35"/>
    <row r="48836" s="62" customFormat="1" x14ac:dyDescent="0.35"/>
    <row r="48837" s="62" customFormat="1" x14ac:dyDescent="0.35"/>
    <row r="48838" s="62" customFormat="1" x14ac:dyDescent="0.35"/>
    <row r="48839" s="62" customFormat="1" x14ac:dyDescent="0.35"/>
    <row r="48840" s="62" customFormat="1" x14ac:dyDescent="0.35"/>
    <row r="48841" s="62" customFormat="1" x14ac:dyDescent="0.35"/>
    <row r="48842" s="62" customFormat="1" x14ac:dyDescent="0.35"/>
    <row r="48843" s="62" customFormat="1" x14ac:dyDescent="0.35"/>
    <row r="48844" s="62" customFormat="1" x14ac:dyDescent="0.35"/>
    <row r="48845" s="62" customFormat="1" x14ac:dyDescent="0.35"/>
    <row r="48846" s="62" customFormat="1" x14ac:dyDescent="0.35"/>
    <row r="48847" s="62" customFormat="1" x14ac:dyDescent="0.35"/>
    <row r="48848" s="62" customFormat="1" x14ac:dyDescent="0.35"/>
    <row r="48849" s="62" customFormat="1" x14ac:dyDescent="0.35"/>
    <row r="48850" s="62" customFormat="1" x14ac:dyDescent="0.35"/>
    <row r="48851" s="62" customFormat="1" x14ac:dyDescent="0.35"/>
    <row r="48852" s="62" customFormat="1" x14ac:dyDescent="0.35"/>
    <row r="48853" s="62" customFormat="1" x14ac:dyDescent="0.35"/>
    <row r="48854" s="62" customFormat="1" x14ac:dyDescent="0.35"/>
    <row r="48855" s="62" customFormat="1" x14ac:dyDescent="0.35"/>
    <row r="48856" s="62" customFormat="1" x14ac:dyDescent="0.35"/>
    <row r="48857" s="62" customFormat="1" x14ac:dyDescent="0.35"/>
    <row r="48858" s="62" customFormat="1" x14ac:dyDescent="0.35"/>
    <row r="48859" s="62" customFormat="1" x14ac:dyDescent="0.35"/>
    <row r="48860" s="62" customFormat="1" x14ac:dyDescent="0.35"/>
    <row r="48861" s="62" customFormat="1" x14ac:dyDescent="0.35"/>
    <row r="48862" s="62" customFormat="1" x14ac:dyDescent="0.35"/>
    <row r="48863" s="62" customFormat="1" x14ac:dyDescent="0.35"/>
    <row r="48864" s="62" customFormat="1" x14ac:dyDescent="0.35"/>
    <row r="48865" s="62" customFormat="1" x14ac:dyDescent="0.35"/>
    <row r="48866" s="62" customFormat="1" x14ac:dyDescent="0.35"/>
    <row r="48867" s="62" customFormat="1" x14ac:dyDescent="0.35"/>
    <row r="48868" s="62" customFormat="1" x14ac:dyDescent="0.35"/>
    <row r="48869" s="62" customFormat="1" x14ac:dyDescent="0.35"/>
    <row r="48870" s="62" customFormat="1" x14ac:dyDescent="0.35"/>
    <row r="48871" s="62" customFormat="1" x14ac:dyDescent="0.35"/>
    <row r="48872" s="62" customFormat="1" x14ac:dyDescent="0.35"/>
    <row r="48873" s="62" customFormat="1" x14ac:dyDescent="0.35"/>
    <row r="48874" s="62" customFormat="1" x14ac:dyDescent="0.35"/>
    <row r="48875" s="62" customFormat="1" x14ac:dyDescent="0.35"/>
    <row r="48876" s="62" customFormat="1" x14ac:dyDescent="0.35"/>
    <row r="48877" s="62" customFormat="1" x14ac:dyDescent="0.35"/>
    <row r="48878" s="62" customFormat="1" x14ac:dyDescent="0.35"/>
    <row r="48879" s="62" customFormat="1" x14ac:dyDescent="0.35"/>
    <row r="48880" s="62" customFormat="1" x14ac:dyDescent="0.35"/>
    <row r="48881" s="62" customFormat="1" x14ac:dyDescent="0.35"/>
    <row r="48882" s="62" customFormat="1" x14ac:dyDescent="0.35"/>
    <row r="48883" s="62" customFormat="1" x14ac:dyDescent="0.35"/>
    <row r="48884" s="62" customFormat="1" x14ac:dyDescent="0.35"/>
    <row r="48885" s="62" customFormat="1" x14ac:dyDescent="0.35"/>
    <row r="48886" s="62" customFormat="1" x14ac:dyDescent="0.35"/>
    <row r="48887" s="62" customFormat="1" x14ac:dyDescent="0.35"/>
    <row r="48888" s="62" customFormat="1" x14ac:dyDescent="0.35"/>
    <row r="48889" s="62" customFormat="1" x14ac:dyDescent="0.35"/>
    <row r="48890" s="62" customFormat="1" x14ac:dyDescent="0.35"/>
    <row r="48891" s="62" customFormat="1" x14ac:dyDescent="0.35"/>
    <row r="48892" s="62" customFormat="1" x14ac:dyDescent="0.35"/>
    <row r="48893" s="62" customFormat="1" x14ac:dyDescent="0.35"/>
    <row r="48894" s="62" customFormat="1" x14ac:dyDescent="0.35"/>
    <row r="48895" s="62" customFormat="1" x14ac:dyDescent="0.35"/>
    <row r="48896" s="62" customFormat="1" x14ac:dyDescent="0.35"/>
    <row r="48897" s="62" customFormat="1" x14ac:dyDescent="0.35"/>
    <row r="48898" s="62" customFormat="1" x14ac:dyDescent="0.35"/>
    <row r="48899" s="62" customFormat="1" x14ac:dyDescent="0.35"/>
    <row r="48900" s="62" customFormat="1" x14ac:dyDescent="0.35"/>
    <row r="48901" s="62" customFormat="1" x14ac:dyDescent="0.35"/>
    <row r="48902" s="62" customFormat="1" x14ac:dyDescent="0.35"/>
    <row r="48903" s="62" customFormat="1" x14ac:dyDescent="0.35"/>
    <row r="48904" s="62" customFormat="1" x14ac:dyDescent="0.35"/>
    <row r="48905" s="62" customFormat="1" x14ac:dyDescent="0.35"/>
    <row r="48906" s="62" customFormat="1" x14ac:dyDescent="0.35"/>
    <row r="48907" s="62" customFormat="1" x14ac:dyDescent="0.35"/>
    <row r="48908" s="62" customFormat="1" x14ac:dyDescent="0.35"/>
    <row r="48909" s="62" customFormat="1" x14ac:dyDescent="0.35"/>
    <row r="48910" s="62" customFormat="1" x14ac:dyDescent="0.35"/>
    <row r="48911" s="62" customFormat="1" x14ac:dyDescent="0.35"/>
    <row r="48912" s="62" customFormat="1" x14ac:dyDescent="0.35"/>
    <row r="48913" s="62" customFormat="1" x14ac:dyDescent="0.35"/>
    <row r="48914" s="62" customFormat="1" x14ac:dyDescent="0.35"/>
    <row r="48915" s="62" customFormat="1" x14ac:dyDescent="0.35"/>
    <row r="48916" s="62" customFormat="1" x14ac:dyDescent="0.35"/>
    <row r="48917" s="62" customFormat="1" x14ac:dyDescent="0.35"/>
    <row r="48918" s="62" customFormat="1" x14ac:dyDescent="0.35"/>
    <row r="48919" s="62" customFormat="1" x14ac:dyDescent="0.35"/>
    <row r="48920" s="62" customFormat="1" x14ac:dyDescent="0.35"/>
    <row r="48921" s="62" customFormat="1" x14ac:dyDescent="0.35"/>
    <row r="48922" s="62" customFormat="1" x14ac:dyDescent="0.35"/>
    <row r="48923" s="62" customFormat="1" x14ac:dyDescent="0.35"/>
    <row r="48924" s="62" customFormat="1" x14ac:dyDescent="0.35"/>
    <row r="48925" s="62" customFormat="1" x14ac:dyDescent="0.35"/>
    <row r="48926" s="62" customFormat="1" x14ac:dyDescent="0.35"/>
    <row r="48927" s="62" customFormat="1" x14ac:dyDescent="0.35"/>
    <row r="48928" s="62" customFormat="1" x14ac:dyDescent="0.35"/>
    <row r="48929" s="62" customFormat="1" x14ac:dyDescent="0.35"/>
    <row r="48930" s="62" customFormat="1" x14ac:dyDescent="0.35"/>
    <row r="48931" s="62" customFormat="1" x14ac:dyDescent="0.35"/>
    <row r="48932" s="62" customFormat="1" x14ac:dyDescent="0.35"/>
    <row r="48933" s="62" customFormat="1" x14ac:dyDescent="0.35"/>
    <row r="48934" s="62" customFormat="1" x14ac:dyDescent="0.35"/>
    <row r="48935" s="62" customFormat="1" x14ac:dyDescent="0.35"/>
    <row r="48936" s="62" customFormat="1" x14ac:dyDescent="0.35"/>
    <row r="48937" s="62" customFormat="1" x14ac:dyDescent="0.35"/>
    <row r="48938" s="62" customFormat="1" x14ac:dyDescent="0.35"/>
    <row r="48939" s="62" customFormat="1" x14ac:dyDescent="0.35"/>
    <row r="48940" s="62" customFormat="1" x14ac:dyDescent="0.35"/>
    <row r="48941" s="62" customFormat="1" x14ac:dyDescent="0.35"/>
    <row r="48942" s="62" customFormat="1" x14ac:dyDescent="0.35"/>
    <row r="48943" s="62" customFormat="1" x14ac:dyDescent="0.35"/>
    <row r="48944" s="62" customFormat="1" x14ac:dyDescent="0.35"/>
    <row r="48945" s="62" customFormat="1" x14ac:dyDescent="0.35"/>
    <row r="48946" s="62" customFormat="1" x14ac:dyDescent="0.35"/>
    <row r="48947" s="62" customFormat="1" x14ac:dyDescent="0.35"/>
    <row r="48948" s="62" customFormat="1" x14ac:dyDescent="0.35"/>
    <row r="48949" s="62" customFormat="1" x14ac:dyDescent="0.35"/>
    <row r="48950" s="62" customFormat="1" x14ac:dyDescent="0.35"/>
    <row r="48951" s="62" customFormat="1" x14ac:dyDescent="0.35"/>
    <row r="48952" s="62" customFormat="1" x14ac:dyDescent="0.35"/>
    <row r="48953" s="62" customFormat="1" x14ac:dyDescent="0.35"/>
    <row r="48954" s="62" customFormat="1" x14ac:dyDescent="0.35"/>
    <row r="48955" s="62" customFormat="1" x14ac:dyDescent="0.35"/>
    <row r="48956" s="62" customFormat="1" x14ac:dyDescent="0.35"/>
    <row r="48957" s="62" customFormat="1" x14ac:dyDescent="0.35"/>
    <row r="48958" s="62" customFormat="1" x14ac:dyDescent="0.35"/>
    <row r="48959" s="62" customFormat="1" x14ac:dyDescent="0.35"/>
    <row r="48960" s="62" customFormat="1" x14ac:dyDescent="0.35"/>
    <row r="48961" s="62" customFormat="1" x14ac:dyDescent="0.35"/>
    <row r="48962" s="62" customFormat="1" x14ac:dyDescent="0.35"/>
    <row r="48963" s="62" customFormat="1" x14ac:dyDescent="0.35"/>
    <row r="48964" s="62" customFormat="1" x14ac:dyDescent="0.35"/>
    <row r="48965" s="62" customFormat="1" x14ac:dyDescent="0.35"/>
    <row r="48966" s="62" customFormat="1" x14ac:dyDescent="0.35"/>
    <row r="48967" s="62" customFormat="1" x14ac:dyDescent="0.35"/>
    <row r="48968" s="62" customFormat="1" x14ac:dyDescent="0.35"/>
    <row r="48969" s="62" customFormat="1" x14ac:dyDescent="0.35"/>
    <row r="48970" s="62" customFormat="1" x14ac:dyDescent="0.35"/>
    <row r="48971" s="62" customFormat="1" x14ac:dyDescent="0.35"/>
    <row r="48972" s="62" customFormat="1" x14ac:dyDescent="0.35"/>
    <row r="48973" s="62" customFormat="1" x14ac:dyDescent="0.35"/>
    <row r="48974" s="62" customFormat="1" x14ac:dyDescent="0.35"/>
    <row r="48975" s="62" customFormat="1" x14ac:dyDescent="0.35"/>
    <row r="48976" s="62" customFormat="1" x14ac:dyDescent="0.35"/>
    <row r="48977" s="62" customFormat="1" x14ac:dyDescent="0.35"/>
    <row r="48978" s="62" customFormat="1" x14ac:dyDescent="0.35"/>
    <row r="48979" s="62" customFormat="1" x14ac:dyDescent="0.35"/>
    <row r="48980" s="62" customFormat="1" x14ac:dyDescent="0.35"/>
    <row r="48981" s="62" customFormat="1" x14ac:dyDescent="0.35"/>
    <row r="48982" s="62" customFormat="1" x14ac:dyDescent="0.35"/>
    <row r="48983" s="62" customFormat="1" x14ac:dyDescent="0.35"/>
    <row r="48984" s="62" customFormat="1" x14ac:dyDescent="0.35"/>
    <row r="48985" s="62" customFormat="1" x14ac:dyDescent="0.35"/>
    <row r="48986" s="62" customFormat="1" x14ac:dyDescent="0.35"/>
    <row r="48987" s="62" customFormat="1" x14ac:dyDescent="0.35"/>
    <row r="48988" s="62" customFormat="1" x14ac:dyDescent="0.35"/>
    <row r="48989" s="62" customFormat="1" x14ac:dyDescent="0.35"/>
    <row r="48990" s="62" customFormat="1" x14ac:dyDescent="0.35"/>
    <row r="48991" s="62" customFormat="1" x14ac:dyDescent="0.35"/>
    <row r="48992" s="62" customFormat="1" x14ac:dyDescent="0.35"/>
    <row r="48993" s="62" customFormat="1" x14ac:dyDescent="0.35"/>
    <row r="48994" s="62" customFormat="1" x14ac:dyDescent="0.35"/>
    <row r="48995" s="62" customFormat="1" x14ac:dyDescent="0.35"/>
    <row r="48996" s="62" customFormat="1" x14ac:dyDescent="0.35"/>
    <row r="48997" s="62" customFormat="1" x14ac:dyDescent="0.35"/>
    <row r="48998" s="62" customFormat="1" x14ac:dyDescent="0.35"/>
    <row r="48999" s="62" customFormat="1" x14ac:dyDescent="0.35"/>
    <row r="49000" s="62" customFormat="1" x14ac:dyDescent="0.35"/>
    <row r="49001" s="62" customFormat="1" x14ac:dyDescent="0.35"/>
    <row r="49002" s="62" customFormat="1" x14ac:dyDescent="0.35"/>
    <row r="49003" s="62" customFormat="1" x14ac:dyDescent="0.35"/>
    <row r="49004" s="62" customFormat="1" x14ac:dyDescent="0.35"/>
    <row r="49005" s="62" customFormat="1" x14ac:dyDescent="0.35"/>
    <row r="49006" s="62" customFormat="1" x14ac:dyDescent="0.35"/>
    <row r="49007" s="62" customFormat="1" x14ac:dyDescent="0.35"/>
    <row r="49008" s="62" customFormat="1" x14ac:dyDescent="0.35"/>
    <row r="49009" s="62" customFormat="1" x14ac:dyDescent="0.35"/>
    <row r="49010" s="62" customFormat="1" x14ac:dyDescent="0.35"/>
    <row r="49011" s="62" customFormat="1" x14ac:dyDescent="0.35"/>
    <row r="49012" s="62" customFormat="1" x14ac:dyDescent="0.35"/>
    <row r="49013" s="62" customFormat="1" x14ac:dyDescent="0.35"/>
    <row r="49014" s="62" customFormat="1" x14ac:dyDescent="0.35"/>
    <row r="49015" s="62" customFormat="1" x14ac:dyDescent="0.35"/>
    <row r="49016" s="62" customFormat="1" x14ac:dyDescent="0.35"/>
    <row r="49017" s="62" customFormat="1" x14ac:dyDescent="0.35"/>
    <row r="49018" s="62" customFormat="1" x14ac:dyDescent="0.35"/>
    <row r="49019" s="62" customFormat="1" x14ac:dyDescent="0.35"/>
    <row r="49020" s="62" customFormat="1" x14ac:dyDescent="0.35"/>
    <row r="49021" s="62" customFormat="1" x14ac:dyDescent="0.35"/>
    <row r="49022" s="62" customFormat="1" x14ac:dyDescent="0.35"/>
    <row r="49023" s="62" customFormat="1" x14ac:dyDescent="0.35"/>
    <row r="49024" s="62" customFormat="1" x14ac:dyDescent="0.35"/>
    <row r="49025" s="62" customFormat="1" x14ac:dyDescent="0.35"/>
    <row r="49026" s="62" customFormat="1" x14ac:dyDescent="0.35"/>
    <row r="49027" s="62" customFormat="1" x14ac:dyDescent="0.35"/>
    <row r="49028" s="62" customFormat="1" x14ac:dyDescent="0.35"/>
    <row r="49029" s="62" customFormat="1" x14ac:dyDescent="0.35"/>
    <row r="49030" s="62" customFormat="1" x14ac:dyDescent="0.35"/>
    <row r="49031" s="62" customFormat="1" x14ac:dyDescent="0.35"/>
    <row r="49032" s="62" customFormat="1" x14ac:dyDescent="0.35"/>
    <row r="49033" s="62" customFormat="1" x14ac:dyDescent="0.35"/>
    <row r="49034" s="62" customFormat="1" x14ac:dyDescent="0.35"/>
    <row r="49035" s="62" customFormat="1" x14ac:dyDescent="0.35"/>
    <row r="49036" s="62" customFormat="1" x14ac:dyDescent="0.35"/>
    <row r="49037" s="62" customFormat="1" x14ac:dyDescent="0.35"/>
    <row r="49038" s="62" customFormat="1" x14ac:dyDescent="0.35"/>
    <row r="49039" s="62" customFormat="1" x14ac:dyDescent="0.35"/>
    <row r="49040" s="62" customFormat="1" x14ac:dyDescent="0.35"/>
    <row r="49041" s="62" customFormat="1" x14ac:dyDescent="0.35"/>
    <row r="49042" s="62" customFormat="1" x14ac:dyDescent="0.35"/>
    <row r="49043" s="62" customFormat="1" x14ac:dyDescent="0.35"/>
    <row r="49044" s="62" customFormat="1" x14ac:dyDescent="0.35"/>
    <row r="49045" s="62" customFormat="1" x14ac:dyDescent="0.35"/>
    <row r="49046" s="62" customFormat="1" x14ac:dyDescent="0.35"/>
    <row r="49047" s="62" customFormat="1" x14ac:dyDescent="0.35"/>
    <row r="49048" s="62" customFormat="1" x14ac:dyDescent="0.35"/>
    <row r="49049" s="62" customFormat="1" x14ac:dyDescent="0.35"/>
    <row r="49050" s="62" customFormat="1" x14ac:dyDescent="0.35"/>
    <row r="49051" s="62" customFormat="1" x14ac:dyDescent="0.35"/>
    <row r="49052" s="62" customFormat="1" x14ac:dyDescent="0.35"/>
    <row r="49053" s="62" customFormat="1" x14ac:dyDescent="0.35"/>
    <row r="49054" s="62" customFormat="1" x14ac:dyDescent="0.35"/>
    <row r="49055" s="62" customFormat="1" x14ac:dyDescent="0.35"/>
    <row r="49056" s="62" customFormat="1" x14ac:dyDescent="0.35"/>
    <row r="49057" s="62" customFormat="1" x14ac:dyDescent="0.35"/>
    <row r="49058" s="62" customFormat="1" x14ac:dyDescent="0.35"/>
    <row r="49059" s="62" customFormat="1" x14ac:dyDescent="0.35"/>
    <row r="49060" s="62" customFormat="1" x14ac:dyDescent="0.35"/>
    <row r="49061" s="62" customFormat="1" x14ac:dyDescent="0.35"/>
    <row r="49062" s="62" customFormat="1" x14ac:dyDescent="0.35"/>
    <row r="49063" s="62" customFormat="1" x14ac:dyDescent="0.35"/>
    <row r="49064" s="62" customFormat="1" x14ac:dyDescent="0.35"/>
    <row r="49065" s="62" customFormat="1" x14ac:dyDescent="0.35"/>
    <row r="49066" s="62" customFormat="1" x14ac:dyDescent="0.35"/>
    <row r="49067" s="62" customFormat="1" x14ac:dyDescent="0.35"/>
    <row r="49068" s="62" customFormat="1" x14ac:dyDescent="0.35"/>
    <row r="49069" s="62" customFormat="1" x14ac:dyDescent="0.35"/>
    <row r="49070" s="62" customFormat="1" x14ac:dyDescent="0.35"/>
    <row r="49071" s="62" customFormat="1" x14ac:dyDescent="0.35"/>
    <row r="49072" s="62" customFormat="1" x14ac:dyDescent="0.35"/>
    <row r="49073" s="62" customFormat="1" x14ac:dyDescent="0.35"/>
    <row r="49074" s="62" customFormat="1" x14ac:dyDescent="0.35"/>
    <row r="49075" s="62" customFormat="1" x14ac:dyDescent="0.35"/>
    <row r="49076" s="62" customFormat="1" x14ac:dyDescent="0.35"/>
    <row r="49077" s="62" customFormat="1" x14ac:dyDescent="0.35"/>
    <row r="49078" s="62" customFormat="1" x14ac:dyDescent="0.35"/>
    <row r="49079" s="62" customFormat="1" x14ac:dyDescent="0.35"/>
    <row r="49080" s="62" customFormat="1" x14ac:dyDescent="0.35"/>
    <row r="49081" s="62" customFormat="1" x14ac:dyDescent="0.35"/>
    <row r="49082" s="62" customFormat="1" x14ac:dyDescent="0.35"/>
    <row r="49083" s="62" customFormat="1" x14ac:dyDescent="0.35"/>
    <row r="49084" s="62" customFormat="1" x14ac:dyDescent="0.35"/>
    <row r="49085" s="62" customFormat="1" x14ac:dyDescent="0.35"/>
    <row r="49086" s="62" customFormat="1" x14ac:dyDescent="0.35"/>
    <row r="49087" s="62" customFormat="1" x14ac:dyDescent="0.35"/>
    <row r="49088" s="62" customFormat="1" x14ac:dyDescent="0.35"/>
    <row r="49089" s="62" customFormat="1" x14ac:dyDescent="0.35"/>
    <row r="49090" s="62" customFormat="1" x14ac:dyDescent="0.35"/>
    <row r="49091" s="62" customFormat="1" x14ac:dyDescent="0.35"/>
    <row r="49092" s="62" customFormat="1" x14ac:dyDescent="0.35"/>
    <row r="49093" s="62" customFormat="1" x14ac:dyDescent="0.35"/>
    <row r="49094" s="62" customFormat="1" x14ac:dyDescent="0.35"/>
    <row r="49095" s="62" customFormat="1" x14ac:dyDescent="0.35"/>
    <row r="49096" s="62" customFormat="1" x14ac:dyDescent="0.35"/>
    <row r="49097" s="62" customFormat="1" x14ac:dyDescent="0.35"/>
    <row r="49098" s="62" customFormat="1" x14ac:dyDescent="0.35"/>
    <row r="49099" s="62" customFormat="1" x14ac:dyDescent="0.35"/>
    <row r="49100" s="62" customFormat="1" x14ac:dyDescent="0.35"/>
    <row r="49101" s="62" customFormat="1" x14ac:dyDescent="0.35"/>
    <row r="49102" s="62" customFormat="1" x14ac:dyDescent="0.35"/>
    <row r="49103" s="62" customFormat="1" x14ac:dyDescent="0.35"/>
    <row r="49104" s="62" customFormat="1" x14ac:dyDescent="0.35"/>
    <row r="49105" s="62" customFormat="1" x14ac:dyDescent="0.35"/>
    <row r="49106" s="62" customFormat="1" x14ac:dyDescent="0.35"/>
    <row r="49107" s="62" customFormat="1" x14ac:dyDescent="0.35"/>
    <row r="49108" s="62" customFormat="1" x14ac:dyDescent="0.35"/>
    <row r="49109" s="62" customFormat="1" x14ac:dyDescent="0.35"/>
    <row r="49110" s="62" customFormat="1" x14ac:dyDescent="0.35"/>
    <row r="49111" s="62" customFormat="1" x14ac:dyDescent="0.35"/>
    <row r="49112" s="62" customFormat="1" x14ac:dyDescent="0.35"/>
    <row r="49113" s="62" customFormat="1" x14ac:dyDescent="0.35"/>
    <row r="49114" s="62" customFormat="1" x14ac:dyDescent="0.35"/>
    <row r="49115" s="62" customFormat="1" x14ac:dyDescent="0.35"/>
    <row r="49116" s="62" customFormat="1" x14ac:dyDescent="0.35"/>
    <row r="49117" s="62" customFormat="1" x14ac:dyDescent="0.35"/>
    <row r="49118" s="62" customFormat="1" x14ac:dyDescent="0.35"/>
    <row r="49119" s="62" customFormat="1" x14ac:dyDescent="0.35"/>
    <row r="49120" s="62" customFormat="1" x14ac:dyDescent="0.35"/>
    <row r="49121" s="62" customFormat="1" x14ac:dyDescent="0.35"/>
    <row r="49122" s="62" customFormat="1" x14ac:dyDescent="0.35"/>
    <row r="49123" s="62" customFormat="1" x14ac:dyDescent="0.35"/>
    <row r="49124" s="62" customFormat="1" x14ac:dyDescent="0.35"/>
    <row r="49125" s="62" customFormat="1" x14ac:dyDescent="0.35"/>
    <row r="49126" s="62" customFormat="1" x14ac:dyDescent="0.35"/>
    <row r="49127" s="62" customFormat="1" x14ac:dyDescent="0.35"/>
    <row r="49128" s="62" customFormat="1" x14ac:dyDescent="0.35"/>
    <row r="49129" s="62" customFormat="1" x14ac:dyDescent="0.35"/>
    <row r="49130" s="62" customFormat="1" x14ac:dyDescent="0.35"/>
    <row r="49131" s="62" customFormat="1" x14ac:dyDescent="0.35"/>
    <row r="49132" s="62" customFormat="1" x14ac:dyDescent="0.35"/>
    <row r="49133" s="62" customFormat="1" x14ac:dyDescent="0.35"/>
    <row r="49134" s="62" customFormat="1" x14ac:dyDescent="0.35"/>
    <row r="49135" s="62" customFormat="1" x14ac:dyDescent="0.35"/>
    <row r="49136" s="62" customFormat="1" x14ac:dyDescent="0.35"/>
    <row r="49137" s="62" customFormat="1" x14ac:dyDescent="0.35"/>
    <row r="49138" s="62" customFormat="1" x14ac:dyDescent="0.35"/>
    <row r="49139" s="62" customFormat="1" x14ac:dyDescent="0.35"/>
    <row r="49140" s="62" customFormat="1" x14ac:dyDescent="0.35"/>
    <row r="49141" s="62" customFormat="1" x14ac:dyDescent="0.35"/>
    <row r="49142" s="62" customFormat="1" x14ac:dyDescent="0.35"/>
    <row r="49143" s="62" customFormat="1" x14ac:dyDescent="0.35"/>
    <row r="49144" s="62" customFormat="1" x14ac:dyDescent="0.35"/>
    <row r="49145" s="62" customFormat="1" x14ac:dyDescent="0.35"/>
    <row r="49146" s="62" customFormat="1" x14ac:dyDescent="0.35"/>
    <row r="49147" s="62" customFormat="1" x14ac:dyDescent="0.35"/>
    <row r="49148" s="62" customFormat="1" x14ac:dyDescent="0.35"/>
    <row r="49149" s="62" customFormat="1" x14ac:dyDescent="0.35"/>
    <row r="49150" s="62" customFormat="1" x14ac:dyDescent="0.35"/>
    <row r="49151" s="62" customFormat="1" x14ac:dyDescent="0.35"/>
    <row r="49152" s="62" customFormat="1" x14ac:dyDescent="0.35"/>
    <row r="49153" s="62" customFormat="1" x14ac:dyDescent="0.35"/>
    <row r="49154" s="62" customFormat="1" x14ac:dyDescent="0.35"/>
    <row r="49155" s="62" customFormat="1" x14ac:dyDescent="0.35"/>
    <row r="49156" s="62" customFormat="1" x14ac:dyDescent="0.35"/>
    <row r="49157" s="62" customFormat="1" x14ac:dyDescent="0.35"/>
    <row r="49158" s="62" customFormat="1" x14ac:dyDescent="0.35"/>
    <row r="49159" s="62" customFormat="1" x14ac:dyDescent="0.35"/>
    <row r="49160" s="62" customFormat="1" x14ac:dyDescent="0.35"/>
    <row r="49161" s="62" customFormat="1" x14ac:dyDescent="0.35"/>
    <row r="49162" s="62" customFormat="1" x14ac:dyDescent="0.35"/>
    <row r="49163" s="62" customFormat="1" x14ac:dyDescent="0.35"/>
    <row r="49164" s="62" customFormat="1" x14ac:dyDescent="0.35"/>
    <row r="49165" s="62" customFormat="1" x14ac:dyDescent="0.35"/>
    <row r="49166" s="62" customFormat="1" x14ac:dyDescent="0.35"/>
    <row r="49167" s="62" customFormat="1" x14ac:dyDescent="0.35"/>
    <row r="49168" s="62" customFormat="1" x14ac:dyDescent="0.35"/>
    <row r="49169" s="62" customFormat="1" x14ac:dyDescent="0.35"/>
    <row r="49170" s="62" customFormat="1" x14ac:dyDescent="0.35"/>
    <row r="49171" s="62" customFormat="1" x14ac:dyDescent="0.35"/>
    <row r="49172" s="62" customFormat="1" x14ac:dyDescent="0.35"/>
    <row r="49173" s="62" customFormat="1" x14ac:dyDescent="0.35"/>
    <row r="49174" s="62" customFormat="1" x14ac:dyDescent="0.35"/>
    <row r="49175" s="62" customFormat="1" x14ac:dyDescent="0.35"/>
    <row r="49176" s="62" customFormat="1" x14ac:dyDescent="0.35"/>
    <row r="49177" s="62" customFormat="1" x14ac:dyDescent="0.35"/>
    <row r="49178" s="62" customFormat="1" x14ac:dyDescent="0.35"/>
    <row r="49179" s="62" customFormat="1" x14ac:dyDescent="0.35"/>
    <row r="49180" s="62" customFormat="1" x14ac:dyDescent="0.35"/>
    <row r="49181" s="62" customFormat="1" x14ac:dyDescent="0.35"/>
    <row r="49182" s="62" customFormat="1" x14ac:dyDescent="0.35"/>
    <row r="49183" s="62" customFormat="1" x14ac:dyDescent="0.35"/>
    <row r="49184" s="62" customFormat="1" x14ac:dyDescent="0.35"/>
    <row r="49185" s="62" customFormat="1" x14ac:dyDescent="0.35"/>
    <row r="49186" s="62" customFormat="1" x14ac:dyDescent="0.35"/>
    <row r="49187" s="62" customFormat="1" x14ac:dyDescent="0.35"/>
    <row r="49188" s="62" customFormat="1" x14ac:dyDescent="0.35"/>
    <row r="49189" s="62" customFormat="1" x14ac:dyDescent="0.35"/>
    <row r="49190" s="62" customFormat="1" x14ac:dyDescent="0.35"/>
    <row r="49191" s="62" customFormat="1" x14ac:dyDescent="0.35"/>
    <row r="49192" s="62" customFormat="1" x14ac:dyDescent="0.35"/>
    <row r="49193" s="62" customFormat="1" x14ac:dyDescent="0.35"/>
    <row r="49194" s="62" customFormat="1" x14ac:dyDescent="0.35"/>
    <row r="49195" s="62" customFormat="1" x14ac:dyDescent="0.35"/>
    <row r="49196" s="62" customFormat="1" x14ac:dyDescent="0.35"/>
    <row r="49197" s="62" customFormat="1" x14ac:dyDescent="0.35"/>
    <row r="49198" s="62" customFormat="1" x14ac:dyDescent="0.35"/>
    <row r="49199" s="62" customFormat="1" x14ac:dyDescent="0.35"/>
    <row r="49200" s="62" customFormat="1" x14ac:dyDescent="0.35"/>
    <row r="49201" s="62" customFormat="1" x14ac:dyDescent="0.35"/>
    <row r="49202" s="62" customFormat="1" x14ac:dyDescent="0.35"/>
    <row r="49203" s="62" customFormat="1" x14ac:dyDescent="0.35"/>
    <row r="49204" s="62" customFormat="1" x14ac:dyDescent="0.35"/>
    <row r="49205" s="62" customFormat="1" x14ac:dyDescent="0.35"/>
    <row r="49206" s="62" customFormat="1" x14ac:dyDescent="0.35"/>
    <row r="49207" s="62" customFormat="1" x14ac:dyDescent="0.35"/>
    <row r="49208" s="62" customFormat="1" x14ac:dyDescent="0.35"/>
    <row r="49209" s="62" customFormat="1" x14ac:dyDescent="0.35"/>
    <row r="49210" s="62" customFormat="1" x14ac:dyDescent="0.35"/>
    <row r="49211" s="62" customFormat="1" x14ac:dyDescent="0.35"/>
    <row r="49212" s="62" customFormat="1" x14ac:dyDescent="0.35"/>
    <row r="49213" s="62" customFormat="1" x14ac:dyDescent="0.35"/>
    <row r="49214" s="62" customFormat="1" x14ac:dyDescent="0.35"/>
    <row r="49215" s="62" customFormat="1" x14ac:dyDescent="0.35"/>
    <row r="49216" s="62" customFormat="1" x14ac:dyDescent="0.35"/>
    <row r="49217" s="62" customFormat="1" x14ac:dyDescent="0.35"/>
    <row r="49218" s="62" customFormat="1" x14ac:dyDescent="0.35"/>
    <row r="49219" s="62" customFormat="1" x14ac:dyDescent="0.35"/>
    <row r="49220" s="62" customFormat="1" x14ac:dyDescent="0.35"/>
    <row r="49221" s="62" customFormat="1" x14ac:dyDescent="0.35"/>
    <row r="49222" s="62" customFormat="1" x14ac:dyDescent="0.35"/>
    <row r="49223" s="62" customFormat="1" x14ac:dyDescent="0.35"/>
    <row r="49224" s="62" customFormat="1" x14ac:dyDescent="0.35"/>
    <row r="49225" s="62" customFormat="1" x14ac:dyDescent="0.35"/>
    <row r="49226" s="62" customFormat="1" x14ac:dyDescent="0.35"/>
    <row r="49227" s="62" customFormat="1" x14ac:dyDescent="0.35"/>
    <row r="49228" s="62" customFormat="1" x14ac:dyDescent="0.35"/>
    <row r="49229" s="62" customFormat="1" x14ac:dyDescent="0.35"/>
    <row r="49230" s="62" customFormat="1" x14ac:dyDescent="0.35"/>
    <row r="49231" s="62" customFormat="1" x14ac:dyDescent="0.35"/>
    <row r="49232" s="62" customFormat="1" x14ac:dyDescent="0.35"/>
    <row r="49233" s="62" customFormat="1" x14ac:dyDescent="0.35"/>
    <row r="49234" s="62" customFormat="1" x14ac:dyDescent="0.35"/>
    <row r="49235" s="62" customFormat="1" x14ac:dyDescent="0.35"/>
    <row r="49236" s="62" customFormat="1" x14ac:dyDescent="0.35"/>
    <row r="49237" s="62" customFormat="1" x14ac:dyDescent="0.35"/>
    <row r="49238" s="62" customFormat="1" x14ac:dyDescent="0.35"/>
    <row r="49239" s="62" customFormat="1" x14ac:dyDescent="0.35"/>
    <row r="49240" s="62" customFormat="1" x14ac:dyDescent="0.35"/>
    <row r="49241" s="62" customFormat="1" x14ac:dyDescent="0.35"/>
    <row r="49242" s="62" customFormat="1" x14ac:dyDescent="0.35"/>
    <row r="49243" s="62" customFormat="1" x14ac:dyDescent="0.35"/>
    <row r="49244" s="62" customFormat="1" x14ac:dyDescent="0.35"/>
    <row r="49245" s="62" customFormat="1" x14ac:dyDescent="0.35"/>
    <row r="49246" s="62" customFormat="1" x14ac:dyDescent="0.35"/>
    <row r="49247" s="62" customFormat="1" x14ac:dyDescent="0.35"/>
    <row r="49248" s="62" customFormat="1" x14ac:dyDescent="0.35"/>
    <row r="49249" s="62" customFormat="1" x14ac:dyDescent="0.35"/>
    <row r="49250" s="62" customFormat="1" x14ac:dyDescent="0.35"/>
    <row r="49251" s="62" customFormat="1" x14ac:dyDescent="0.35"/>
    <row r="49252" s="62" customFormat="1" x14ac:dyDescent="0.35"/>
    <row r="49253" s="62" customFormat="1" x14ac:dyDescent="0.35"/>
    <row r="49254" s="62" customFormat="1" x14ac:dyDescent="0.35"/>
    <row r="49255" s="62" customFormat="1" x14ac:dyDescent="0.35"/>
    <row r="49256" s="62" customFormat="1" x14ac:dyDescent="0.35"/>
    <row r="49257" s="62" customFormat="1" x14ac:dyDescent="0.35"/>
    <row r="49258" s="62" customFormat="1" x14ac:dyDescent="0.35"/>
    <row r="49259" s="62" customFormat="1" x14ac:dyDescent="0.35"/>
    <row r="49260" s="62" customFormat="1" x14ac:dyDescent="0.35"/>
    <row r="49261" s="62" customFormat="1" x14ac:dyDescent="0.35"/>
    <row r="49262" s="62" customFormat="1" x14ac:dyDescent="0.35"/>
    <row r="49263" s="62" customFormat="1" x14ac:dyDescent="0.35"/>
    <row r="49264" s="62" customFormat="1" x14ac:dyDescent="0.35"/>
    <row r="49265" s="62" customFormat="1" x14ac:dyDescent="0.35"/>
    <row r="49266" s="62" customFormat="1" x14ac:dyDescent="0.35"/>
    <row r="49267" s="62" customFormat="1" x14ac:dyDescent="0.35"/>
    <row r="49268" s="62" customFormat="1" x14ac:dyDescent="0.35"/>
    <row r="49269" s="62" customFormat="1" x14ac:dyDescent="0.35"/>
    <row r="49270" s="62" customFormat="1" x14ac:dyDescent="0.35"/>
    <row r="49271" s="62" customFormat="1" x14ac:dyDescent="0.35"/>
    <row r="49272" s="62" customFormat="1" x14ac:dyDescent="0.35"/>
    <row r="49273" s="62" customFormat="1" x14ac:dyDescent="0.35"/>
    <row r="49274" s="62" customFormat="1" x14ac:dyDescent="0.35"/>
    <row r="49275" s="62" customFormat="1" x14ac:dyDescent="0.35"/>
    <row r="49276" s="62" customFormat="1" x14ac:dyDescent="0.35"/>
    <row r="49277" s="62" customFormat="1" x14ac:dyDescent="0.35"/>
    <row r="49278" s="62" customFormat="1" x14ac:dyDescent="0.35"/>
    <row r="49279" s="62" customFormat="1" x14ac:dyDescent="0.35"/>
    <row r="49280" s="62" customFormat="1" x14ac:dyDescent="0.35"/>
    <row r="49281" s="62" customFormat="1" x14ac:dyDescent="0.35"/>
    <row r="49282" s="62" customFormat="1" x14ac:dyDescent="0.35"/>
    <row r="49283" s="62" customFormat="1" x14ac:dyDescent="0.35"/>
    <row r="49284" s="62" customFormat="1" x14ac:dyDescent="0.35"/>
    <row r="49285" s="62" customFormat="1" x14ac:dyDescent="0.35"/>
    <row r="49286" s="62" customFormat="1" x14ac:dyDescent="0.35"/>
    <row r="49287" s="62" customFormat="1" x14ac:dyDescent="0.35"/>
    <row r="49288" s="62" customFormat="1" x14ac:dyDescent="0.35"/>
    <row r="49289" s="62" customFormat="1" x14ac:dyDescent="0.35"/>
    <row r="49290" s="62" customFormat="1" x14ac:dyDescent="0.35"/>
    <row r="49291" s="62" customFormat="1" x14ac:dyDescent="0.35"/>
    <row r="49292" s="62" customFormat="1" x14ac:dyDescent="0.35"/>
    <row r="49293" s="62" customFormat="1" x14ac:dyDescent="0.35"/>
    <row r="49294" s="62" customFormat="1" x14ac:dyDescent="0.35"/>
    <row r="49295" s="62" customFormat="1" x14ac:dyDescent="0.35"/>
    <row r="49296" s="62" customFormat="1" x14ac:dyDescent="0.35"/>
    <row r="49297" s="62" customFormat="1" x14ac:dyDescent="0.35"/>
    <row r="49298" s="62" customFormat="1" x14ac:dyDescent="0.35"/>
    <row r="49299" s="62" customFormat="1" x14ac:dyDescent="0.35"/>
    <row r="49300" s="62" customFormat="1" x14ac:dyDescent="0.35"/>
    <row r="49301" s="62" customFormat="1" x14ac:dyDescent="0.35"/>
    <row r="49302" s="62" customFormat="1" x14ac:dyDescent="0.35"/>
    <row r="49303" s="62" customFormat="1" x14ac:dyDescent="0.35"/>
    <row r="49304" s="62" customFormat="1" x14ac:dyDescent="0.35"/>
    <row r="49305" s="62" customFormat="1" x14ac:dyDescent="0.35"/>
    <row r="49306" s="62" customFormat="1" x14ac:dyDescent="0.35"/>
    <row r="49307" s="62" customFormat="1" x14ac:dyDescent="0.35"/>
    <row r="49308" s="62" customFormat="1" x14ac:dyDescent="0.35"/>
    <row r="49309" s="62" customFormat="1" x14ac:dyDescent="0.35"/>
    <row r="49310" s="62" customFormat="1" x14ac:dyDescent="0.35"/>
    <row r="49311" s="62" customFormat="1" x14ac:dyDescent="0.35"/>
    <row r="49312" s="62" customFormat="1" x14ac:dyDescent="0.35"/>
    <row r="49313" s="62" customFormat="1" x14ac:dyDescent="0.35"/>
    <row r="49314" s="62" customFormat="1" x14ac:dyDescent="0.35"/>
    <row r="49315" s="62" customFormat="1" x14ac:dyDescent="0.35"/>
    <row r="49316" s="62" customFormat="1" x14ac:dyDescent="0.35"/>
    <row r="49317" s="62" customFormat="1" x14ac:dyDescent="0.35"/>
    <row r="49318" s="62" customFormat="1" x14ac:dyDescent="0.35"/>
    <row r="49319" s="62" customFormat="1" x14ac:dyDescent="0.35"/>
    <row r="49320" s="62" customFormat="1" x14ac:dyDescent="0.35"/>
    <row r="49321" s="62" customFormat="1" x14ac:dyDescent="0.35"/>
    <row r="49322" s="62" customFormat="1" x14ac:dyDescent="0.35"/>
    <row r="49323" s="62" customFormat="1" x14ac:dyDescent="0.35"/>
    <row r="49324" s="62" customFormat="1" x14ac:dyDescent="0.35"/>
    <row r="49325" s="62" customFormat="1" x14ac:dyDescent="0.35"/>
    <row r="49326" s="62" customFormat="1" x14ac:dyDescent="0.35"/>
    <row r="49327" s="62" customFormat="1" x14ac:dyDescent="0.35"/>
    <row r="49328" s="62" customFormat="1" x14ac:dyDescent="0.35"/>
    <row r="49329" s="62" customFormat="1" x14ac:dyDescent="0.35"/>
    <row r="49330" s="62" customFormat="1" x14ac:dyDescent="0.35"/>
    <row r="49331" s="62" customFormat="1" x14ac:dyDescent="0.35"/>
    <row r="49332" s="62" customFormat="1" x14ac:dyDescent="0.35"/>
    <row r="49333" s="62" customFormat="1" x14ac:dyDescent="0.35"/>
    <row r="49334" s="62" customFormat="1" x14ac:dyDescent="0.35"/>
    <row r="49335" s="62" customFormat="1" x14ac:dyDescent="0.35"/>
    <row r="49336" s="62" customFormat="1" x14ac:dyDescent="0.35"/>
    <row r="49337" s="62" customFormat="1" x14ac:dyDescent="0.35"/>
    <row r="49338" s="62" customFormat="1" x14ac:dyDescent="0.35"/>
    <row r="49339" s="62" customFormat="1" x14ac:dyDescent="0.35"/>
    <row r="49340" s="62" customFormat="1" x14ac:dyDescent="0.35"/>
    <row r="49341" s="62" customFormat="1" x14ac:dyDescent="0.35"/>
    <row r="49342" s="62" customFormat="1" x14ac:dyDescent="0.35"/>
    <row r="49343" s="62" customFormat="1" x14ac:dyDescent="0.35"/>
    <row r="49344" s="62" customFormat="1" x14ac:dyDescent="0.35"/>
    <row r="49345" s="62" customFormat="1" x14ac:dyDescent="0.35"/>
    <row r="49346" s="62" customFormat="1" x14ac:dyDescent="0.35"/>
    <row r="49347" s="62" customFormat="1" x14ac:dyDescent="0.35"/>
    <row r="49348" s="62" customFormat="1" x14ac:dyDescent="0.35"/>
    <row r="49349" s="62" customFormat="1" x14ac:dyDescent="0.35"/>
    <row r="49350" s="62" customFormat="1" x14ac:dyDescent="0.35"/>
    <row r="49351" s="62" customFormat="1" x14ac:dyDescent="0.35"/>
    <row r="49352" s="62" customFormat="1" x14ac:dyDescent="0.35"/>
    <row r="49353" s="62" customFormat="1" x14ac:dyDescent="0.35"/>
    <row r="49354" s="62" customFormat="1" x14ac:dyDescent="0.35"/>
    <row r="49355" s="62" customFormat="1" x14ac:dyDescent="0.35"/>
    <row r="49356" s="62" customFormat="1" x14ac:dyDescent="0.35"/>
    <row r="49357" s="62" customFormat="1" x14ac:dyDescent="0.35"/>
    <row r="49358" s="62" customFormat="1" x14ac:dyDescent="0.35"/>
    <row r="49359" s="62" customFormat="1" x14ac:dyDescent="0.35"/>
    <row r="49360" s="62" customFormat="1" x14ac:dyDescent="0.35"/>
    <row r="49361" s="62" customFormat="1" x14ac:dyDescent="0.35"/>
    <row r="49362" s="62" customFormat="1" x14ac:dyDescent="0.35"/>
    <row r="49363" s="62" customFormat="1" x14ac:dyDescent="0.35"/>
    <row r="49364" s="62" customFormat="1" x14ac:dyDescent="0.35"/>
    <row r="49365" s="62" customFormat="1" x14ac:dyDescent="0.35"/>
    <row r="49366" s="62" customFormat="1" x14ac:dyDescent="0.35"/>
    <row r="49367" s="62" customFormat="1" x14ac:dyDescent="0.35"/>
    <row r="49368" s="62" customFormat="1" x14ac:dyDescent="0.35"/>
    <row r="49369" s="62" customFormat="1" x14ac:dyDescent="0.35"/>
    <row r="49370" s="62" customFormat="1" x14ac:dyDescent="0.35"/>
    <row r="49371" s="62" customFormat="1" x14ac:dyDescent="0.35"/>
    <row r="49372" s="62" customFormat="1" x14ac:dyDescent="0.35"/>
    <row r="49373" s="62" customFormat="1" x14ac:dyDescent="0.35"/>
    <row r="49374" s="62" customFormat="1" x14ac:dyDescent="0.35"/>
    <row r="49375" s="62" customFormat="1" x14ac:dyDescent="0.35"/>
    <row r="49376" s="62" customFormat="1" x14ac:dyDescent="0.35"/>
    <row r="49377" s="62" customFormat="1" x14ac:dyDescent="0.35"/>
    <row r="49378" s="62" customFormat="1" x14ac:dyDescent="0.35"/>
    <row r="49379" s="62" customFormat="1" x14ac:dyDescent="0.35"/>
    <row r="49380" s="62" customFormat="1" x14ac:dyDescent="0.35"/>
    <row r="49381" s="62" customFormat="1" x14ac:dyDescent="0.35"/>
    <row r="49382" s="62" customFormat="1" x14ac:dyDescent="0.35"/>
    <row r="49383" s="62" customFormat="1" x14ac:dyDescent="0.35"/>
    <row r="49384" s="62" customFormat="1" x14ac:dyDescent="0.35"/>
    <row r="49385" s="62" customFormat="1" x14ac:dyDescent="0.35"/>
    <row r="49386" s="62" customFormat="1" x14ac:dyDescent="0.35"/>
    <row r="49387" s="62" customFormat="1" x14ac:dyDescent="0.35"/>
    <row r="49388" s="62" customFormat="1" x14ac:dyDescent="0.35"/>
    <row r="49389" s="62" customFormat="1" x14ac:dyDescent="0.35"/>
    <row r="49390" s="62" customFormat="1" x14ac:dyDescent="0.35"/>
    <row r="49391" s="62" customFormat="1" x14ac:dyDescent="0.35"/>
    <row r="49392" s="62" customFormat="1" x14ac:dyDescent="0.35"/>
    <row r="49393" s="62" customFormat="1" x14ac:dyDescent="0.35"/>
    <row r="49394" s="62" customFormat="1" x14ac:dyDescent="0.35"/>
    <row r="49395" s="62" customFormat="1" x14ac:dyDescent="0.35"/>
    <row r="49396" s="62" customFormat="1" x14ac:dyDescent="0.35"/>
    <row r="49397" s="62" customFormat="1" x14ac:dyDescent="0.35"/>
    <row r="49398" s="62" customFormat="1" x14ac:dyDescent="0.35"/>
    <row r="49399" s="62" customFormat="1" x14ac:dyDescent="0.35"/>
    <row r="49400" s="62" customFormat="1" x14ac:dyDescent="0.35"/>
    <row r="49401" s="62" customFormat="1" x14ac:dyDescent="0.35"/>
    <row r="49402" s="62" customFormat="1" x14ac:dyDescent="0.35"/>
    <row r="49403" s="62" customFormat="1" x14ac:dyDescent="0.35"/>
    <row r="49404" s="62" customFormat="1" x14ac:dyDescent="0.35"/>
    <row r="49405" s="62" customFormat="1" x14ac:dyDescent="0.35"/>
    <row r="49406" s="62" customFormat="1" x14ac:dyDescent="0.35"/>
    <row r="49407" s="62" customFormat="1" x14ac:dyDescent="0.35"/>
    <row r="49408" s="62" customFormat="1" x14ac:dyDescent="0.35"/>
    <row r="49409" s="62" customFormat="1" x14ac:dyDescent="0.35"/>
    <row r="49410" s="62" customFormat="1" x14ac:dyDescent="0.35"/>
    <row r="49411" s="62" customFormat="1" x14ac:dyDescent="0.35"/>
    <row r="49412" s="62" customFormat="1" x14ac:dyDescent="0.35"/>
    <row r="49413" s="62" customFormat="1" x14ac:dyDescent="0.35"/>
    <row r="49414" s="62" customFormat="1" x14ac:dyDescent="0.35"/>
    <row r="49415" s="62" customFormat="1" x14ac:dyDescent="0.35"/>
    <row r="49416" s="62" customFormat="1" x14ac:dyDescent="0.35"/>
    <row r="49417" s="62" customFormat="1" x14ac:dyDescent="0.35"/>
    <row r="49418" s="62" customFormat="1" x14ac:dyDescent="0.35"/>
    <row r="49419" s="62" customFormat="1" x14ac:dyDescent="0.35"/>
    <row r="49420" s="62" customFormat="1" x14ac:dyDescent="0.35"/>
    <row r="49421" s="62" customFormat="1" x14ac:dyDescent="0.35"/>
    <row r="49422" s="62" customFormat="1" x14ac:dyDescent="0.35"/>
    <row r="49423" s="62" customFormat="1" x14ac:dyDescent="0.35"/>
    <row r="49424" s="62" customFormat="1" x14ac:dyDescent="0.35"/>
    <row r="49425" s="62" customFormat="1" x14ac:dyDescent="0.35"/>
    <row r="49426" s="62" customFormat="1" x14ac:dyDescent="0.35"/>
    <row r="49427" s="62" customFormat="1" x14ac:dyDescent="0.35"/>
    <row r="49428" s="62" customFormat="1" x14ac:dyDescent="0.35"/>
    <row r="49429" s="62" customFormat="1" x14ac:dyDescent="0.35"/>
    <row r="49430" s="62" customFormat="1" x14ac:dyDescent="0.35"/>
    <row r="49431" s="62" customFormat="1" x14ac:dyDescent="0.35"/>
    <row r="49432" s="62" customFormat="1" x14ac:dyDescent="0.35"/>
    <row r="49433" s="62" customFormat="1" x14ac:dyDescent="0.35"/>
    <row r="49434" s="62" customFormat="1" x14ac:dyDescent="0.35"/>
    <row r="49435" s="62" customFormat="1" x14ac:dyDescent="0.35"/>
    <row r="49436" s="62" customFormat="1" x14ac:dyDescent="0.35"/>
    <row r="49437" s="62" customFormat="1" x14ac:dyDescent="0.35"/>
    <row r="49438" s="62" customFormat="1" x14ac:dyDescent="0.35"/>
    <row r="49439" s="62" customFormat="1" x14ac:dyDescent="0.35"/>
    <row r="49440" s="62" customFormat="1" x14ac:dyDescent="0.35"/>
    <row r="49441" s="62" customFormat="1" x14ac:dyDescent="0.35"/>
    <row r="49442" s="62" customFormat="1" x14ac:dyDescent="0.35"/>
    <row r="49443" s="62" customFormat="1" x14ac:dyDescent="0.35"/>
    <row r="49444" s="62" customFormat="1" x14ac:dyDescent="0.35"/>
    <row r="49445" s="62" customFormat="1" x14ac:dyDescent="0.35"/>
    <row r="49446" s="62" customFormat="1" x14ac:dyDescent="0.35"/>
    <row r="49447" s="62" customFormat="1" x14ac:dyDescent="0.35"/>
    <row r="49448" s="62" customFormat="1" x14ac:dyDescent="0.35"/>
    <row r="49449" s="62" customFormat="1" x14ac:dyDescent="0.35"/>
    <row r="49450" s="62" customFormat="1" x14ac:dyDescent="0.35"/>
    <row r="49451" s="62" customFormat="1" x14ac:dyDescent="0.35"/>
    <row r="49452" s="62" customFormat="1" x14ac:dyDescent="0.35"/>
    <row r="49453" s="62" customFormat="1" x14ac:dyDescent="0.35"/>
    <row r="49454" s="62" customFormat="1" x14ac:dyDescent="0.35"/>
    <row r="49455" s="62" customFormat="1" x14ac:dyDescent="0.35"/>
    <row r="49456" s="62" customFormat="1" x14ac:dyDescent="0.35"/>
    <row r="49457" s="62" customFormat="1" x14ac:dyDescent="0.35"/>
    <row r="49458" s="62" customFormat="1" x14ac:dyDescent="0.35"/>
    <row r="49459" s="62" customFormat="1" x14ac:dyDescent="0.35"/>
    <row r="49460" s="62" customFormat="1" x14ac:dyDescent="0.35"/>
    <row r="49461" s="62" customFormat="1" x14ac:dyDescent="0.35"/>
    <row r="49462" s="62" customFormat="1" x14ac:dyDescent="0.35"/>
    <row r="49463" s="62" customFormat="1" x14ac:dyDescent="0.35"/>
    <row r="49464" s="62" customFormat="1" x14ac:dyDescent="0.35"/>
    <row r="49465" s="62" customFormat="1" x14ac:dyDescent="0.35"/>
    <row r="49466" s="62" customFormat="1" x14ac:dyDescent="0.35"/>
    <row r="49467" s="62" customFormat="1" x14ac:dyDescent="0.35"/>
    <row r="49468" s="62" customFormat="1" x14ac:dyDescent="0.35"/>
    <row r="49469" s="62" customFormat="1" x14ac:dyDescent="0.35"/>
    <row r="49470" s="62" customFormat="1" x14ac:dyDescent="0.35"/>
    <row r="49471" s="62" customFormat="1" x14ac:dyDescent="0.35"/>
    <row r="49472" s="62" customFormat="1" x14ac:dyDescent="0.35"/>
    <row r="49473" s="62" customFormat="1" x14ac:dyDescent="0.35"/>
    <row r="49474" s="62" customFormat="1" x14ac:dyDescent="0.35"/>
    <row r="49475" s="62" customFormat="1" x14ac:dyDescent="0.35"/>
    <row r="49476" s="62" customFormat="1" x14ac:dyDescent="0.35"/>
    <row r="49477" s="62" customFormat="1" x14ac:dyDescent="0.35"/>
    <row r="49478" s="62" customFormat="1" x14ac:dyDescent="0.35"/>
    <row r="49479" s="62" customFormat="1" x14ac:dyDescent="0.35"/>
    <row r="49480" s="62" customFormat="1" x14ac:dyDescent="0.35"/>
    <row r="49481" s="62" customFormat="1" x14ac:dyDescent="0.35"/>
    <row r="49482" s="62" customFormat="1" x14ac:dyDescent="0.35"/>
    <row r="49483" s="62" customFormat="1" x14ac:dyDescent="0.35"/>
    <row r="49484" s="62" customFormat="1" x14ac:dyDescent="0.35"/>
    <row r="49485" s="62" customFormat="1" x14ac:dyDescent="0.35"/>
    <row r="49486" s="62" customFormat="1" x14ac:dyDescent="0.35"/>
    <row r="49487" s="62" customFormat="1" x14ac:dyDescent="0.35"/>
    <row r="49488" s="62" customFormat="1" x14ac:dyDescent="0.35"/>
    <row r="49489" s="62" customFormat="1" x14ac:dyDescent="0.35"/>
    <row r="49490" s="62" customFormat="1" x14ac:dyDescent="0.35"/>
    <row r="49491" s="62" customFormat="1" x14ac:dyDescent="0.35"/>
    <row r="49492" s="62" customFormat="1" x14ac:dyDescent="0.35"/>
    <row r="49493" s="62" customFormat="1" x14ac:dyDescent="0.35"/>
    <row r="49494" s="62" customFormat="1" x14ac:dyDescent="0.35"/>
    <row r="49495" s="62" customFormat="1" x14ac:dyDescent="0.35"/>
    <row r="49496" s="62" customFormat="1" x14ac:dyDescent="0.35"/>
    <row r="49497" s="62" customFormat="1" x14ac:dyDescent="0.35"/>
    <row r="49498" s="62" customFormat="1" x14ac:dyDescent="0.35"/>
    <row r="49499" s="62" customFormat="1" x14ac:dyDescent="0.35"/>
    <row r="49500" s="62" customFormat="1" x14ac:dyDescent="0.35"/>
    <row r="49501" s="62" customFormat="1" x14ac:dyDescent="0.35"/>
    <row r="49502" s="62" customFormat="1" x14ac:dyDescent="0.35"/>
    <row r="49503" s="62" customFormat="1" x14ac:dyDescent="0.35"/>
    <row r="49504" s="62" customFormat="1" x14ac:dyDescent="0.35"/>
    <row r="49505" s="62" customFormat="1" x14ac:dyDescent="0.35"/>
    <row r="49506" s="62" customFormat="1" x14ac:dyDescent="0.35"/>
    <row r="49507" s="62" customFormat="1" x14ac:dyDescent="0.35"/>
    <row r="49508" s="62" customFormat="1" x14ac:dyDescent="0.35"/>
    <row r="49509" s="62" customFormat="1" x14ac:dyDescent="0.35"/>
    <row r="49510" s="62" customFormat="1" x14ac:dyDescent="0.35"/>
    <row r="49511" s="62" customFormat="1" x14ac:dyDescent="0.35"/>
    <row r="49512" s="62" customFormat="1" x14ac:dyDescent="0.35"/>
    <row r="49513" s="62" customFormat="1" x14ac:dyDescent="0.35"/>
    <row r="49514" s="62" customFormat="1" x14ac:dyDescent="0.35"/>
    <row r="49515" s="62" customFormat="1" x14ac:dyDescent="0.35"/>
    <row r="49516" s="62" customFormat="1" x14ac:dyDescent="0.35"/>
    <row r="49517" s="62" customFormat="1" x14ac:dyDescent="0.35"/>
    <row r="49518" s="62" customFormat="1" x14ac:dyDescent="0.35"/>
    <row r="49519" s="62" customFormat="1" x14ac:dyDescent="0.35"/>
    <row r="49520" s="62" customFormat="1" x14ac:dyDescent="0.35"/>
    <row r="49521" s="62" customFormat="1" x14ac:dyDescent="0.35"/>
    <row r="49522" s="62" customFormat="1" x14ac:dyDescent="0.35"/>
    <row r="49523" s="62" customFormat="1" x14ac:dyDescent="0.35"/>
    <row r="49524" s="62" customFormat="1" x14ac:dyDescent="0.35"/>
    <row r="49525" s="62" customFormat="1" x14ac:dyDescent="0.35"/>
    <row r="49526" s="62" customFormat="1" x14ac:dyDescent="0.35"/>
    <row r="49527" s="62" customFormat="1" x14ac:dyDescent="0.35"/>
    <row r="49528" s="62" customFormat="1" x14ac:dyDescent="0.35"/>
    <row r="49529" s="62" customFormat="1" x14ac:dyDescent="0.35"/>
    <row r="49530" s="62" customFormat="1" x14ac:dyDescent="0.35"/>
    <row r="49531" s="62" customFormat="1" x14ac:dyDescent="0.35"/>
    <row r="49532" s="62" customFormat="1" x14ac:dyDescent="0.35"/>
    <row r="49533" s="62" customFormat="1" x14ac:dyDescent="0.35"/>
    <row r="49534" s="62" customFormat="1" x14ac:dyDescent="0.35"/>
    <row r="49535" s="62" customFormat="1" x14ac:dyDescent="0.35"/>
    <row r="49536" s="62" customFormat="1" x14ac:dyDescent="0.35"/>
    <row r="49537" s="62" customFormat="1" x14ac:dyDescent="0.35"/>
    <row r="49538" s="62" customFormat="1" x14ac:dyDescent="0.35"/>
    <row r="49539" s="62" customFormat="1" x14ac:dyDescent="0.35"/>
    <row r="49540" s="62" customFormat="1" x14ac:dyDescent="0.35"/>
    <row r="49541" s="62" customFormat="1" x14ac:dyDescent="0.35"/>
    <row r="49542" s="62" customFormat="1" x14ac:dyDescent="0.35"/>
    <row r="49543" s="62" customFormat="1" x14ac:dyDescent="0.35"/>
    <row r="49544" s="62" customFormat="1" x14ac:dyDescent="0.35"/>
    <row r="49545" s="62" customFormat="1" x14ac:dyDescent="0.35"/>
    <row r="49546" s="62" customFormat="1" x14ac:dyDescent="0.35"/>
    <row r="49547" s="62" customFormat="1" x14ac:dyDescent="0.35"/>
    <row r="49548" s="62" customFormat="1" x14ac:dyDescent="0.35"/>
    <row r="49549" s="62" customFormat="1" x14ac:dyDescent="0.35"/>
    <row r="49550" s="62" customFormat="1" x14ac:dyDescent="0.35"/>
    <row r="49551" s="62" customFormat="1" x14ac:dyDescent="0.35"/>
    <row r="49552" s="62" customFormat="1" x14ac:dyDescent="0.35"/>
    <row r="49553" s="62" customFormat="1" x14ac:dyDescent="0.35"/>
    <row r="49554" s="62" customFormat="1" x14ac:dyDescent="0.35"/>
    <row r="49555" s="62" customFormat="1" x14ac:dyDescent="0.35"/>
    <row r="49556" s="62" customFormat="1" x14ac:dyDescent="0.35"/>
    <row r="49557" s="62" customFormat="1" x14ac:dyDescent="0.35"/>
    <row r="49558" s="62" customFormat="1" x14ac:dyDescent="0.35"/>
    <row r="49559" s="62" customFormat="1" x14ac:dyDescent="0.35"/>
    <row r="49560" s="62" customFormat="1" x14ac:dyDescent="0.35"/>
    <row r="49561" s="62" customFormat="1" x14ac:dyDescent="0.35"/>
    <row r="49562" s="62" customFormat="1" x14ac:dyDescent="0.35"/>
    <row r="49563" s="62" customFormat="1" x14ac:dyDescent="0.35"/>
    <row r="49564" s="62" customFormat="1" x14ac:dyDescent="0.35"/>
    <row r="49565" s="62" customFormat="1" x14ac:dyDescent="0.35"/>
    <row r="49566" s="62" customFormat="1" x14ac:dyDescent="0.35"/>
    <row r="49567" s="62" customFormat="1" x14ac:dyDescent="0.35"/>
    <row r="49568" s="62" customFormat="1" x14ac:dyDescent="0.35"/>
    <row r="49569" s="62" customFormat="1" x14ac:dyDescent="0.35"/>
    <row r="49570" s="62" customFormat="1" x14ac:dyDescent="0.35"/>
    <row r="49571" s="62" customFormat="1" x14ac:dyDescent="0.35"/>
    <row r="49572" s="62" customFormat="1" x14ac:dyDescent="0.35"/>
    <row r="49573" s="62" customFormat="1" x14ac:dyDescent="0.35"/>
    <row r="49574" s="62" customFormat="1" x14ac:dyDescent="0.35"/>
    <row r="49575" s="62" customFormat="1" x14ac:dyDescent="0.35"/>
    <row r="49576" s="62" customFormat="1" x14ac:dyDescent="0.35"/>
    <row r="49577" s="62" customFormat="1" x14ac:dyDescent="0.35"/>
    <row r="49578" s="62" customFormat="1" x14ac:dyDescent="0.35"/>
    <row r="49579" s="62" customFormat="1" x14ac:dyDescent="0.35"/>
    <row r="49580" s="62" customFormat="1" x14ac:dyDescent="0.35"/>
    <row r="49581" s="62" customFormat="1" x14ac:dyDescent="0.35"/>
    <row r="49582" s="62" customFormat="1" x14ac:dyDescent="0.35"/>
    <row r="49583" s="62" customFormat="1" x14ac:dyDescent="0.35"/>
    <row r="49584" s="62" customFormat="1" x14ac:dyDescent="0.35"/>
    <row r="49585" s="62" customFormat="1" x14ac:dyDescent="0.35"/>
    <row r="49586" s="62" customFormat="1" x14ac:dyDescent="0.35"/>
    <row r="49587" s="62" customFormat="1" x14ac:dyDescent="0.35"/>
    <row r="49588" s="62" customFormat="1" x14ac:dyDescent="0.35"/>
    <row r="49589" s="62" customFormat="1" x14ac:dyDescent="0.35"/>
    <row r="49590" s="62" customFormat="1" x14ac:dyDescent="0.35"/>
    <row r="49591" s="62" customFormat="1" x14ac:dyDescent="0.35"/>
    <row r="49592" s="62" customFormat="1" x14ac:dyDescent="0.35"/>
    <row r="49593" s="62" customFormat="1" x14ac:dyDescent="0.35"/>
    <row r="49594" s="62" customFormat="1" x14ac:dyDescent="0.35"/>
    <row r="49595" s="62" customFormat="1" x14ac:dyDescent="0.35"/>
    <row r="49596" s="62" customFormat="1" x14ac:dyDescent="0.35"/>
    <row r="49597" s="62" customFormat="1" x14ac:dyDescent="0.35"/>
    <row r="49598" s="62" customFormat="1" x14ac:dyDescent="0.35"/>
    <row r="49599" s="62" customFormat="1" x14ac:dyDescent="0.35"/>
    <row r="49600" s="62" customFormat="1" x14ac:dyDescent="0.35"/>
    <row r="49601" s="62" customFormat="1" x14ac:dyDescent="0.35"/>
    <row r="49602" s="62" customFormat="1" x14ac:dyDescent="0.35"/>
    <row r="49603" s="62" customFormat="1" x14ac:dyDescent="0.35"/>
    <row r="49604" s="62" customFormat="1" x14ac:dyDescent="0.35"/>
    <row r="49605" s="62" customFormat="1" x14ac:dyDescent="0.35"/>
    <row r="49606" s="62" customFormat="1" x14ac:dyDescent="0.35"/>
    <row r="49607" s="62" customFormat="1" x14ac:dyDescent="0.35"/>
    <row r="49608" s="62" customFormat="1" x14ac:dyDescent="0.35"/>
    <row r="49609" s="62" customFormat="1" x14ac:dyDescent="0.35"/>
    <row r="49610" s="62" customFormat="1" x14ac:dyDescent="0.35"/>
    <row r="49611" s="62" customFormat="1" x14ac:dyDescent="0.35"/>
    <row r="49612" s="62" customFormat="1" x14ac:dyDescent="0.35"/>
    <row r="49613" s="62" customFormat="1" x14ac:dyDescent="0.35"/>
    <row r="49614" s="62" customFormat="1" x14ac:dyDescent="0.35"/>
    <row r="49615" s="62" customFormat="1" x14ac:dyDescent="0.35"/>
    <row r="49616" s="62" customFormat="1" x14ac:dyDescent="0.35"/>
    <row r="49617" s="62" customFormat="1" x14ac:dyDescent="0.35"/>
    <row r="49618" s="62" customFormat="1" x14ac:dyDescent="0.35"/>
    <row r="49619" s="62" customFormat="1" x14ac:dyDescent="0.35"/>
    <row r="49620" s="62" customFormat="1" x14ac:dyDescent="0.35"/>
    <row r="49621" s="62" customFormat="1" x14ac:dyDescent="0.35"/>
    <row r="49622" s="62" customFormat="1" x14ac:dyDescent="0.35"/>
    <row r="49623" s="62" customFormat="1" x14ac:dyDescent="0.35"/>
    <row r="49624" s="62" customFormat="1" x14ac:dyDescent="0.35"/>
    <row r="49625" s="62" customFormat="1" x14ac:dyDescent="0.35"/>
    <row r="49626" s="62" customFormat="1" x14ac:dyDescent="0.35"/>
    <row r="49627" s="62" customFormat="1" x14ac:dyDescent="0.35"/>
    <row r="49628" s="62" customFormat="1" x14ac:dyDescent="0.35"/>
    <row r="49629" s="62" customFormat="1" x14ac:dyDescent="0.35"/>
    <row r="49630" s="62" customFormat="1" x14ac:dyDescent="0.35"/>
    <row r="49631" s="62" customFormat="1" x14ac:dyDescent="0.35"/>
    <row r="49632" s="62" customFormat="1" x14ac:dyDescent="0.35"/>
    <row r="49633" s="62" customFormat="1" x14ac:dyDescent="0.35"/>
    <row r="49634" s="62" customFormat="1" x14ac:dyDescent="0.35"/>
    <row r="49635" s="62" customFormat="1" x14ac:dyDescent="0.35"/>
    <row r="49636" s="62" customFormat="1" x14ac:dyDescent="0.35"/>
    <row r="49637" s="62" customFormat="1" x14ac:dyDescent="0.35"/>
    <row r="49638" s="62" customFormat="1" x14ac:dyDescent="0.35"/>
    <row r="49639" s="62" customFormat="1" x14ac:dyDescent="0.35"/>
    <row r="49640" s="62" customFormat="1" x14ac:dyDescent="0.35"/>
    <row r="49641" s="62" customFormat="1" x14ac:dyDescent="0.35"/>
    <row r="49642" s="62" customFormat="1" x14ac:dyDescent="0.35"/>
    <row r="49643" s="62" customFormat="1" x14ac:dyDescent="0.35"/>
    <row r="49644" s="62" customFormat="1" x14ac:dyDescent="0.35"/>
    <row r="49645" s="62" customFormat="1" x14ac:dyDescent="0.35"/>
    <row r="49646" s="62" customFormat="1" x14ac:dyDescent="0.35"/>
    <row r="49647" s="62" customFormat="1" x14ac:dyDescent="0.35"/>
    <row r="49648" s="62" customFormat="1" x14ac:dyDescent="0.35"/>
    <row r="49649" s="62" customFormat="1" x14ac:dyDescent="0.35"/>
    <row r="49650" s="62" customFormat="1" x14ac:dyDescent="0.35"/>
    <row r="49651" s="62" customFormat="1" x14ac:dyDescent="0.35"/>
    <row r="49652" s="62" customFormat="1" x14ac:dyDescent="0.35"/>
    <row r="49653" s="62" customFormat="1" x14ac:dyDescent="0.35"/>
    <row r="49654" s="62" customFormat="1" x14ac:dyDescent="0.35"/>
    <row r="49655" s="62" customFormat="1" x14ac:dyDescent="0.35"/>
    <row r="49656" s="62" customFormat="1" x14ac:dyDescent="0.35"/>
    <row r="49657" s="62" customFormat="1" x14ac:dyDescent="0.35"/>
    <row r="49658" s="62" customFormat="1" x14ac:dyDescent="0.35"/>
    <row r="49659" s="62" customFormat="1" x14ac:dyDescent="0.35"/>
    <row r="49660" s="62" customFormat="1" x14ac:dyDescent="0.35"/>
    <row r="49661" s="62" customFormat="1" x14ac:dyDescent="0.35"/>
    <row r="49662" s="62" customFormat="1" x14ac:dyDescent="0.35"/>
    <row r="49663" s="62" customFormat="1" x14ac:dyDescent="0.35"/>
    <row r="49664" s="62" customFormat="1" x14ac:dyDescent="0.35"/>
    <row r="49665" s="62" customFormat="1" x14ac:dyDescent="0.35"/>
    <row r="49666" s="62" customFormat="1" x14ac:dyDescent="0.35"/>
    <row r="49667" s="62" customFormat="1" x14ac:dyDescent="0.35"/>
    <row r="49668" s="62" customFormat="1" x14ac:dyDescent="0.35"/>
    <row r="49669" s="62" customFormat="1" x14ac:dyDescent="0.35"/>
    <row r="49670" s="62" customFormat="1" x14ac:dyDescent="0.35"/>
    <row r="49671" s="62" customFormat="1" x14ac:dyDescent="0.35"/>
    <row r="49672" s="62" customFormat="1" x14ac:dyDescent="0.35"/>
    <row r="49673" s="62" customFormat="1" x14ac:dyDescent="0.35"/>
    <row r="49674" s="62" customFormat="1" x14ac:dyDescent="0.35"/>
    <row r="49675" s="62" customFormat="1" x14ac:dyDescent="0.35"/>
    <row r="49676" s="62" customFormat="1" x14ac:dyDescent="0.35"/>
    <row r="49677" s="62" customFormat="1" x14ac:dyDescent="0.35"/>
    <row r="49678" s="62" customFormat="1" x14ac:dyDescent="0.35"/>
    <row r="49679" s="62" customFormat="1" x14ac:dyDescent="0.35"/>
    <row r="49680" s="62" customFormat="1" x14ac:dyDescent="0.35"/>
    <row r="49681" s="62" customFormat="1" x14ac:dyDescent="0.35"/>
    <row r="49682" s="62" customFormat="1" x14ac:dyDescent="0.35"/>
    <row r="49683" s="62" customFormat="1" x14ac:dyDescent="0.35"/>
    <row r="49684" s="62" customFormat="1" x14ac:dyDescent="0.35"/>
    <row r="49685" s="62" customFormat="1" x14ac:dyDescent="0.35"/>
    <row r="49686" s="62" customFormat="1" x14ac:dyDescent="0.35"/>
    <row r="49687" s="62" customFormat="1" x14ac:dyDescent="0.35"/>
    <row r="49688" s="62" customFormat="1" x14ac:dyDescent="0.35"/>
    <row r="49689" s="62" customFormat="1" x14ac:dyDescent="0.35"/>
    <row r="49690" s="62" customFormat="1" x14ac:dyDescent="0.35"/>
    <row r="49691" s="62" customFormat="1" x14ac:dyDescent="0.35"/>
    <row r="49692" s="62" customFormat="1" x14ac:dyDescent="0.35"/>
    <row r="49693" s="62" customFormat="1" x14ac:dyDescent="0.35"/>
    <row r="49694" s="62" customFormat="1" x14ac:dyDescent="0.35"/>
    <row r="49695" s="62" customFormat="1" x14ac:dyDescent="0.35"/>
    <row r="49696" s="62" customFormat="1" x14ac:dyDescent="0.35"/>
    <row r="49697" s="62" customFormat="1" x14ac:dyDescent="0.35"/>
    <row r="49698" s="62" customFormat="1" x14ac:dyDescent="0.35"/>
    <row r="49699" s="62" customFormat="1" x14ac:dyDescent="0.35"/>
    <row r="49700" s="62" customFormat="1" x14ac:dyDescent="0.35"/>
    <row r="49701" s="62" customFormat="1" x14ac:dyDescent="0.35"/>
    <row r="49702" s="62" customFormat="1" x14ac:dyDescent="0.35"/>
    <row r="49703" s="62" customFormat="1" x14ac:dyDescent="0.35"/>
    <row r="49704" s="62" customFormat="1" x14ac:dyDescent="0.35"/>
    <row r="49705" s="62" customFormat="1" x14ac:dyDescent="0.35"/>
    <row r="49706" s="62" customFormat="1" x14ac:dyDescent="0.35"/>
    <row r="49707" s="62" customFormat="1" x14ac:dyDescent="0.35"/>
    <row r="49708" s="62" customFormat="1" x14ac:dyDescent="0.35"/>
    <row r="49709" s="62" customFormat="1" x14ac:dyDescent="0.35"/>
    <row r="49710" s="62" customFormat="1" x14ac:dyDescent="0.35"/>
    <row r="49711" s="62" customFormat="1" x14ac:dyDescent="0.35"/>
    <row r="49712" s="62" customFormat="1" x14ac:dyDescent="0.35"/>
    <row r="49713" s="62" customFormat="1" x14ac:dyDescent="0.35"/>
    <row r="49714" s="62" customFormat="1" x14ac:dyDescent="0.35"/>
    <row r="49715" s="62" customFormat="1" x14ac:dyDescent="0.35"/>
    <row r="49716" s="62" customFormat="1" x14ac:dyDescent="0.35"/>
    <row r="49717" s="62" customFormat="1" x14ac:dyDescent="0.35"/>
    <row r="49718" s="62" customFormat="1" x14ac:dyDescent="0.35"/>
    <row r="49719" s="62" customFormat="1" x14ac:dyDescent="0.35"/>
    <row r="49720" s="62" customFormat="1" x14ac:dyDescent="0.35"/>
    <row r="49721" s="62" customFormat="1" x14ac:dyDescent="0.35"/>
    <row r="49722" s="62" customFormat="1" x14ac:dyDescent="0.35"/>
    <row r="49723" s="62" customFormat="1" x14ac:dyDescent="0.35"/>
    <row r="49724" s="62" customFormat="1" x14ac:dyDescent="0.35"/>
    <row r="49725" s="62" customFormat="1" x14ac:dyDescent="0.35"/>
    <row r="49726" s="62" customFormat="1" x14ac:dyDescent="0.35"/>
    <row r="49727" s="62" customFormat="1" x14ac:dyDescent="0.35"/>
    <row r="49728" s="62" customFormat="1" x14ac:dyDescent="0.35"/>
    <row r="49729" s="62" customFormat="1" x14ac:dyDescent="0.35"/>
    <row r="49730" s="62" customFormat="1" x14ac:dyDescent="0.35"/>
    <row r="49731" s="62" customFormat="1" x14ac:dyDescent="0.35"/>
    <row r="49732" s="62" customFormat="1" x14ac:dyDescent="0.35"/>
    <row r="49733" s="62" customFormat="1" x14ac:dyDescent="0.35"/>
    <row r="49734" s="62" customFormat="1" x14ac:dyDescent="0.35"/>
    <row r="49735" s="62" customFormat="1" x14ac:dyDescent="0.35"/>
    <row r="49736" s="62" customFormat="1" x14ac:dyDescent="0.35"/>
    <row r="49737" s="62" customFormat="1" x14ac:dyDescent="0.35"/>
    <row r="49738" s="62" customFormat="1" x14ac:dyDescent="0.35"/>
    <row r="49739" s="62" customFormat="1" x14ac:dyDescent="0.35"/>
    <row r="49740" s="62" customFormat="1" x14ac:dyDescent="0.35"/>
    <row r="49741" s="62" customFormat="1" x14ac:dyDescent="0.35"/>
    <row r="49742" s="62" customFormat="1" x14ac:dyDescent="0.35"/>
    <row r="49743" s="62" customFormat="1" x14ac:dyDescent="0.35"/>
    <row r="49744" s="62" customFormat="1" x14ac:dyDescent="0.35"/>
    <row r="49745" s="62" customFormat="1" x14ac:dyDescent="0.35"/>
    <row r="49746" s="62" customFormat="1" x14ac:dyDescent="0.35"/>
    <row r="49747" s="62" customFormat="1" x14ac:dyDescent="0.35"/>
    <row r="49748" s="62" customFormat="1" x14ac:dyDescent="0.35"/>
    <row r="49749" s="62" customFormat="1" x14ac:dyDescent="0.35"/>
    <row r="49750" s="62" customFormat="1" x14ac:dyDescent="0.35"/>
    <row r="49751" s="62" customFormat="1" x14ac:dyDescent="0.35"/>
    <row r="49752" s="62" customFormat="1" x14ac:dyDescent="0.35"/>
    <row r="49753" s="62" customFormat="1" x14ac:dyDescent="0.35"/>
    <row r="49754" s="62" customFormat="1" x14ac:dyDescent="0.35"/>
    <row r="49755" s="62" customFormat="1" x14ac:dyDescent="0.35"/>
    <row r="49756" s="62" customFormat="1" x14ac:dyDescent="0.35"/>
    <row r="49757" s="62" customFormat="1" x14ac:dyDescent="0.35"/>
    <row r="49758" s="62" customFormat="1" x14ac:dyDescent="0.35"/>
    <row r="49759" s="62" customFormat="1" x14ac:dyDescent="0.35"/>
    <row r="49760" s="62" customFormat="1" x14ac:dyDescent="0.35"/>
    <row r="49761" s="62" customFormat="1" x14ac:dyDescent="0.35"/>
    <row r="49762" s="62" customFormat="1" x14ac:dyDescent="0.35"/>
    <row r="49763" s="62" customFormat="1" x14ac:dyDescent="0.35"/>
    <row r="49764" s="62" customFormat="1" x14ac:dyDescent="0.35"/>
    <row r="49765" s="62" customFormat="1" x14ac:dyDescent="0.35"/>
    <row r="49766" s="62" customFormat="1" x14ac:dyDescent="0.35"/>
    <row r="49767" s="62" customFormat="1" x14ac:dyDescent="0.35"/>
    <row r="49768" s="62" customFormat="1" x14ac:dyDescent="0.35"/>
    <row r="49769" s="62" customFormat="1" x14ac:dyDescent="0.35"/>
    <row r="49770" s="62" customFormat="1" x14ac:dyDescent="0.35"/>
    <row r="49771" s="62" customFormat="1" x14ac:dyDescent="0.35"/>
    <row r="49772" s="62" customFormat="1" x14ac:dyDescent="0.35"/>
    <row r="49773" s="62" customFormat="1" x14ac:dyDescent="0.35"/>
    <row r="49774" s="62" customFormat="1" x14ac:dyDescent="0.35"/>
    <row r="49775" s="62" customFormat="1" x14ac:dyDescent="0.35"/>
    <row r="49776" s="62" customFormat="1" x14ac:dyDescent="0.35"/>
    <row r="49777" s="62" customFormat="1" x14ac:dyDescent="0.35"/>
    <row r="49778" s="62" customFormat="1" x14ac:dyDescent="0.35"/>
    <row r="49779" s="62" customFormat="1" x14ac:dyDescent="0.35"/>
    <row r="49780" s="62" customFormat="1" x14ac:dyDescent="0.35"/>
    <row r="49781" s="62" customFormat="1" x14ac:dyDescent="0.35"/>
    <row r="49782" s="62" customFormat="1" x14ac:dyDescent="0.35"/>
    <row r="49783" s="62" customFormat="1" x14ac:dyDescent="0.35"/>
    <row r="49784" s="62" customFormat="1" x14ac:dyDescent="0.35"/>
    <row r="49785" s="62" customFormat="1" x14ac:dyDescent="0.35"/>
    <row r="49786" s="62" customFormat="1" x14ac:dyDescent="0.35"/>
    <row r="49787" s="62" customFormat="1" x14ac:dyDescent="0.35"/>
    <row r="49788" s="62" customFormat="1" x14ac:dyDescent="0.35"/>
    <row r="49789" s="62" customFormat="1" x14ac:dyDescent="0.35"/>
    <row r="49790" s="62" customFormat="1" x14ac:dyDescent="0.35"/>
    <row r="49791" s="62" customFormat="1" x14ac:dyDescent="0.35"/>
    <row r="49792" s="62" customFormat="1" x14ac:dyDescent="0.35"/>
    <row r="49793" s="62" customFormat="1" x14ac:dyDescent="0.35"/>
    <row r="49794" s="62" customFormat="1" x14ac:dyDescent="0.35"/>
    <row r="49795" s="62" customFormat="1" x14ac:dyDescent="0.35"/>
    <row r="49796" s="62" customFormat="1" x14ac:dyDescent="0.35"/>
    <row r="49797" s="62" customFormat="1" x14ac:dyDescent="0.35"/>
    <row r="49798" s="62" customFormat="1" x14ac:dyDescent="0.35"/>
    <row r="49799" s="62" customFormat="1" x14ac:dyDescent="0.35"/>
    <row r="49800" s="62" customFormat="1" x14ac:dyDescent="0.35"/>
    <row r="49801" s="62" customFormat="1" x14ac:dyDescent="0.35"/>
    <row r="49802" s="62" customFormat="1" x14ac:dyDescent="0.35"/>
    <row r="49803" s="62" customFormat="1" x14ac:dyDescent="0.35"/>
    <row r="49804" s="62" customFormat="1" x14ac:dyDescent="0.35"/>
    <row r="49805" s="62" customFormat="1" x14ac:dyDescent="0.35"/>
    <row r="49806" s="62" customFormat="1" x14ac:dyDescent="0.35"/>
    <row r="49807" s="62" customFormat="1" x14ac:dyDescent="0.35"/>
    <row r="49808" s="62" customFormat="1" x14ac:dyDescent="0.35"/>
    <row r="49809" s="62" customFormat="1" x14ac:dyDescent="0.35"/>
    <row r="49810" s="62" customFormat="1" x14ac:dyDescent="0.35"/>
    <row r="49811" s="62" customFormat="1" x14ac:dyDescent="0.35"/>
    <row r="49812" s="62" customFormat="1" x14ac:dyDescent="0.35"/>
    <row r="49813" s="62" customFormat="1" x14ac:dyDescent="0.35"/>
    <row r="49814" s="62" customFormat="1" x14ac:dyDescent="0.35"/>
    <row r="49815" s="62" customFormat="1" x14ac:dyDescent="0.35"/>
    <row r="49816" s="62" customFormat="1" x14ac:dyDescent="0.35"/>
    <row r="49817" s="62" customFormat="1" x14ac:dyDescent="0.35"/>
    <row r="49818" s="62" customFormat="1" x14ac:dyDescent="0.35"/>
    <row r="49819" s="62" customFormat="1" x14ac:dyDescent="0.35"/>
    <row r="49820" s="62" customFormat="1" x14ac:dyDescent="0.35"/>
    <row r="49821" s="62" customFormat="1" x14ac:dyDescent="0.35"/>
    <row r="49822" s="62" customFormat="1" x14ac:dyDescent="0.35"/>
    <row r="49823" s="62" customFormat="1" x14ac:dyDescent="0.35"/>
    <row r="49824" s="62" customFormat="1" x14ac:dyDescent="0.35"/>
    <row r="49825" s="62" customFormat="1" x14ac:dyDescent="0.35"/>
    <row r="49826" s="62" customFormat="1" x14ac:dyDescent="0.35"/>
    <row r="49827" s="62" customFormat="1" x14ac:dyDescent="0.35"/>
    <row r="49828" s="62" customFormat="1" x14ac:dyDescent="0.35"/>
    <row r="49829" s="62" customFormat="1" x14ac:dyDescent="0.35"/>
    <row r="49830" s="62" customFormat="1" x14ac:dyDescent="0.35"/>
    <row r="49831" s="62" customFormat="1" x14ac:dyDescent="0.35"/>
    <row r="49832" s="62" customFormat="1" x14ac:dyDescent="0.35"/>
    <row r="49833" s="62" customFormat="1" x14ac:dyDescent="0.35"/>
    <row r="49834" s="62" customFormat="1" x14ac:dyDescent="0.35"/>
    <row r="49835" s="62" customFormat="1" x14ac:dyDescent="0.35"/>
    <row r="49836" s="62" customFormat="1" x14ac:dyDescent="0.35"/>
    <row r="49837" s="62" customFormat="1" x14ac:dyDescent="0.35"/>
    <row r="49838" s="62" customFormat="1" x14ac:dyDescent="0.35"/>
    <row r="49839" s="62" customFormat="1" x14ac:dyDescent="0.35"/>
    <row r="49840" s="62" customFormat="1" x14ac:dyDescent="0.35"/>
    <row r="49841" s="62" customFormat="1" x14ac:dyDescent="0.35"/>
    <row r="49842" s="62" customFormat="1" x14ac:dyDescent="0.35"/>
    <row r="49843" s="62" customFormat="1" x14ac:dyDescent="0.35"/>
    <row r="49844" s="62" customFormat="1" x14ac:dyDescent="0.35"/>
    <row r="49845" s="62" customFormat="1" x14ac:dyDescent="0.35"/>
    <row r="49846" s="62" customFormat="1" x14ac:dyDescent="0.35"/>
    <row r="49847" s="62" customFormat="1" x14ac:dyDescent="0.35"/>
    <row r="49848" s="62" customFormat="1" x14ac:dyDescent="0.35"/>
    <row r="49849" s="62" customFormat="1" x14ac:dyDescent="0.35"/>
    <row r="49850" s="62" customFormat="1" x14ac:dyDescent="0.35"/>
    <row r="49851" s="62" customFormat="1" x14ac:dyDescent="0.35"/>
    <row r="49852" s="62" customFormat="1" x14ac:dyDescent="0.35"/>
    <row r="49853" s="62" customFormat="1" x14ac:dyDescent="0.35"/>
    <row r="49854" s="62" customFormat="1" x14ac:dyDescent="0.35"/>
    <row r="49855" s="62" customFormat="1" x14ac:dyDescent="0.35"/>
    <row r="49856" s="62" customFormat="1" x14ac:dyDescent="0.35"/>
    <row r="49857" s="62" customFormat="1" x14ac:dyDescent="0.35"/>
    <row r="49858" s="62" customFormat="1" x14ac:dyDescent="0.35"/>
    <row r="49859" s="62" customFormat="1" x14ac:dyDescent="0.35"/>
    <row r="49860" s="62" customFormat="1" x14ac:dyDescent="0.35"/>
    <row r="49861" s="62" customFormat="1" x14ac:dyDescent="0.35"/>
    <row r="49862" s="62" customFormat="1" x14ac:dyDescent="0.35"/>
    <row r="49863" s="62" customFormat="1" x14ac:dyDescent="0.35"/>
    <row r="49864" s="62" customFormat="1" x14ac:dyDescent="0.35"/>
    <row r="49865" s="62" customFormat="1" x14ac:dyDescent="0.35"/>
    <row r="49866" s="62" customFormat="1" x14ac:dyDescent="0.35"/>
    <row r="49867" s="62" customFormat="1" x14ac:dyDescent="0.35"/>
    <row r="49868" s="62" customFormat="1" x14ac:dyDescent="0.35"/>
    <row r="49869" s="62" customFormat="1" x14ac:dyDescent="0.35"/>
    <row r="49870" s="62" customFormat="1" x14ac:dyDescent="0.35"/>
    <row r="49871" s="62" customFormat="1" x14ac:dyDescent="0.35"/>
    <row r="49872" s="62" customFormat="1" x14ac:dyDescent="0.35"/>
    <row r="49873" s="62" customFormat="1" x14ac:dyDescent="0.35"/>
    <row r="49874" s="62" customFormat="1" x14ac:dyDescent="0.35"/>
    <row r="49875" s="62" customFormat="1" x14ac:dyDescent="0.35"/>
    <row r="49876" s="62" customFormat="1" x14ac:dyDescent="0.35"/>
    <row r="49877" s="62" customFormat="1" x14ac:dyDescent="0.35"/>
    <row r="49878" s="62" customFormat="1" x14ac:dyDescent="0.35"/>
    <row r="49879" s="62" customFormat="1" x14ac:dyDescent="0.35"/>
    <row r="49880" s="62" customFormat="1" x14ac:dyDescent="0.35"/>
    <row r="49881" s="62" customFormat="1" x14ac:dyDescent="0.35"/>
    <row r="49882" s="62" customFormat="1" x14ac:dyDescent="0.35"/>
    <row r="49883" s="62" customFormat="1" x14ac:dyDescent="0.35"/>
    <row r="49884" s="62" customFormat="1" x14ac:dyDescent="0.35"/>
    <row r="49885" s="62" customFormat="1" x14ac:dyDescent="0.35"/>
    <row r="49886" s="62" customFormat="1" x14ac:dyDescent="0.35"/>
    <row r="49887" s="62" customFormat="1" x14ac:dyDescent="0.35"/>
    <row r="49888" s="62" customFormat="1" x14ac:dyDescent="0.35"/>
    <row r="49889" s="62" customFormat="1" x14ac:dyDescent="0.35"/>
    <row r="49890" s="62" customFormat="1" x14ac:dyDescent="0.35"/>
    <row r="49891" s="62" customFormat="1" x14ac:dyDescent="0.35"/>
    <row r="49892" s="62" customFormat="1" x14ac:dyDescent="0.35"/>
    <row r="49893" s="62" customFormat="1" x14ac:dyDescent="0.35"/>
    <row r="49894" s="62" customFormat="1" x14ac:dyDescent="0.35"/>
    <row r="49895" s="62" customFormat="1" x14ac:dyDescent="0.35"/>
    <row r="49896" s="62" customFormat="1" x14ac:dyDescent="0.35"/>
    <row r="49897" s="62" customFormat="1" x14ac:dyDescent="0.35"/>
    <row r="49898" s="62" customFormat="1" x14ac:dyDescent="0.35"/>
    <row r="49899" s="62" customFormat="1" x14ac:dyDescent="0.35"/>
    <row r="49900" s="62" customFormat="1" x14ac:dyDescent="0.35"/>
    <row r="49901" s="62" customFormat="1" x14ac:dyDescent="0.35"/>
    <row r="49902" s="62" customFormat="1" x14ac:dyDescent="0.35"/>
    <row r="49903" s="62" customFormat="1" x14ac:dyDescent="0.35"/>
    <row r="49904" s="62" customFormat="1" x14ac:dyDescent="0.35"/>
    <row r="49905" s="62" customFormat="1" x14ac:dyDescent="0.35"/>
    <row r="49906" s="62" customFormat="1" x14ac:dyDescent="0.35"/>
    <row r="49907" s="62" customFormat="1" x14ac:dyDescent="0.35"/>
    <row r="49908" s="62" customFormat="1" x14ac:dyDescent="0.35"/>
    <row r="49909" s="62" customFormat="1" x14ac:dyDescent="0.35"/>
    <row r="49910" s="62" customFormat="1" x14ac:dyDescent="0.35"/>
    <row r="49911" s="62" customFormat="1" x14ac:dyDescent="0.35"/>
    <row r="49912" s="62" customFormat="1" x14ac:dyDescent="0.35"/>
    <row r="49913" s="62" customFormat="1" x14ac:dyDescent="0.35"/>
    <row r="49914" s="62" customFormat="1" x14ac:dyDescent="0.35"/>
    <row r="49915" s="62" customFormat="1" x14ac:dyDescent="0.35"/>
    <row r="49916" s="62" customFormat="1" x14ac:dyDescent="0.35"/>
    <row r="49917" s="62" customFormat="1" x14ac:dyDescent="0.35"/>
    <row r="49918" s="62" customFormat="1" x14ac:dyDescent="0.35"/>
    <row r="49919" s="62" customFormat="1" x14ac:dyDescent="0.35"/>
    <row r="49920" s="62" customFormat="1" x14ac:dyDescent="0.35"/>
    <row r="49921" s="62" customFormat="1" x14ac:dyDescent="0.35"/>
    <row r="49922" s="62" customFormat="1" x14ac:dyDescent="0.35"/>
    <row r="49923" s="62" customFormat="1" x14ac:dyDescent="0.35"/>
    <row r="49924" s="62" customFormat="1" x14ac:dyDescent="0.35"/>
    <row r="49925" s="62" customFormat="1" x14ac:dyDescent="0.35"/>
    <row r="49926" s="62" customFormat="1" x14ac:dyDescent="0.35"/>
    <row r="49927" s="62" customFormat="1" x14ac:dyDescent="0.35"/>
    <row r="49928" s="62" customFormat="1" x14ac:dyDescent="0.35"/>
    <row r="49929" s="62" customFormat="1" x14ac:dyDescent="0.35"/>
    <row r="49930" s="62" customFormat="1" x14ac:dyDescent="0.35"/>
    <row r="49931" s="62" customFormat="1" x14ac:dyDescent="0.35"/>
    <row r="49932" s="62" customFormat="1" x14ac:dyDescent="0.35"/>
    <row r="49933" s="62" customFormat="1" x14ac:dyDescent="0.35"/>
    <row r="49934" s="62" customFormat="1" x14ac:dyDescent="0.35"/>
    <row r="49935" s="62" customFormat="1" x14ac:dyDescent="0.35"/>
    <row r="49936" s="62" customFormat="1" x14ac:dyDescent="0.35"/>
    <row r="49937" s="62" customFormat="1" x14ac:dyDescent="0.35"/>
    <row r="49938" s="62" customFormat="1" x14ac:dyDescent="0.35"/>
    <row r="49939" s="62" customFormat="1" x14ac:dyDescent="0.35"/>
    <row r="49940" s="62" customFormat="1" x14ac:dyDescent="0.35"/>
    <row r="49941" s="62" customFormat="1" x14ac:dyDescent="0.35"/>
    <row r="49942" s="62" customFormat="1" x14ac:dyDescent="0.35"/>
    <row r="49943" s="62" customFormat="1" x14ac:dyDescent="0.35"/>
    <row r="49944" s="62" customFormat="1" x14ac:dyDescent="0.35"/>
    <row r="49945" s="62" customFormat="1" x14ac:dyDescent="0.35"/>
    <row r="49946" s="62" customFormat="1" x14ac:dyDescent="0.35"/>
    <row r="49947" s="62" customFormat="1" x14ac:dyDescent="0.35"/>
    <row r="49948" s="62" customFormat="1" x14ac:dyDescent="0.35"/>
    <row r="49949" s="62" customFormat="1" x14ac:dyDescent="0.35"/>
    <row r="49950" s="62" customFormat="1" x14ac:dyDescent="0.35"/>
    <row r="49951" s="62" customFormat="1" x14ac:dyDescent="0.35"/>
    <row r="49952" s="62" customFormat="1" x14ac:dyDescent="0.35"/>
    <row r="49953" s="62" customFormat="1" x14ac:dyDescent="0.35"/>
    <row r="49954" s="62" customFormat="1" x14ac:dyDescent="0.35"/>
    <row r="49955" s="62" customFormat="1" x14ac:dyDescent="0.35"/>
    <row r="49956" s="62" customFormat="1" x14ac:dyDescent="0.35"/>
    <row r="49957" s="62" customFormat="1" x14ac:dyDescent="0.35"/>
    <row r="49958" s="62" customFormat="1" x14ac:dyDescent="0.35"/>
    <row r="49959" s="62" customFormat="1" x14ac:dyDescent="0.35"/>
    <row r="49960" s="62" customFormat="1" x14ac:dyDescent="0.35"/>
    <row r="49961" s="62" customFormat="1" x14ac:dyDescent="0.35"/>
    <row r="49962" s="62" customFormat="1" x14ac:dyDescent="0.35"/>
    <row r="49963" s="62" customFormat="1" x14ac:dyDescent="0.35"/>
    <row r="49964" s="62" customFormat="1" x14ac:dyDescent="0.35"/>
    <row r="49965" s="62" customFormat="1" x14ac:dyDescent="0.35"/>
    <row r="49966" s="62" customFormat="1" x14ac:dyDescent="0.35"/>
    <row r="49967" s="62" customFormat="1" x14ac:dyDescent="0.35"/>
    <row r="49968" s="62" customFormat="1" x14ac:dyDescent="0.35"/>
    <row r="49969" s="62" customFormat="1" x14ac:dyDescent="0.35"/>
    <row r="49970" s="62" customFormat="1" x14ac:dyDescent="0.35"/>
    <row r="49971" s="62" customFormat="1" x14ac:dyDescent="0.35"/>
    <row r="49972" s="62" customFormat="1" x14ac:dyDescent="0.35"/>
    <row r="49973" s="62" customFormat="1" x14ac:dyDescent="0.35"/>
    <row r="49974" s="62" customFormat="1" x14ac:dyDescent="0.35"/>
    <row r="49975" s="62" customFormat="1" x14ac:dyDescent="0.35"/>
    <row r="49976" s="62" customFormat="1" x14ac:dyDescent="0.35"/>
    <row r="49977" s="62" customFormat="1" x14ac:dyDescent="0.35"/>
    <row r="49978" s="62" customFormat="1" x14ac:dyDescent="0.35"/>
    <row r="49979" s="62" customFormat="1" x14ac:dyDescent="0.35"/>
    <row r="49980" s="62" customFormat="1" x14ac:dyDescent="0.35"/>
    <row r="49981" s="62" customFormat="1" x14ac:dyDescent="0.35"/>
    <row r="49982" s="62" customFormat="1" x14ac:dyDescent="0.35"/>
    <row r="49983" s="62" customFormat="1" x14ac:dyDescent="0.35"/>
    <row r="49984" s="62" customFormat="1" x14ac:dyDescent="0.35"/>
    <row r="49985" s="62" customFormat="1" x14ac:dyDescent="0.35"/>
    <row r="49986" s="62" customFormat="1" x14ac:dyDescent="0.35"/>
    <row r="49987" s="62" customFormat="1" x14ac:dyDescent="0.35"/>
    <row r="49988" s="62" customFormat="1" x14ac:dyDescent="0.35"/>
    <row r="49989" s="62" customFormat="1" x14ac:dyDescent="0.35"/>
    <row r="49990" s="62" customFormat="1" x14ac:dyDescent="0.35"/>
    <row r="49991" s="62" customFormat="1" x14ac:dyDescent="0.35"/>
    <row r="49992" s="62" customFormat="1" x14ac:dyDescent="0.35"/>
    <row r="49993" s="62" customFormat="1" x14ac:dyDescent="0.35"/>
    <row r="49994" s="62" customFormat="1" x14ac:dyDescent="0.35"/>
    <row r="49995" s="62" customFormat="1" x14ac:dyDescent="0.35"/>
    <row r="49996" s="62" customFormat="1" x14ac:dyDescent="0.35"/>
    <row r="49997" s="62" customFormat="1" x14ac:dyDescent="0.35"/>
    <row r="49998" s="62" customFormat="1" x14ac:dyDescent="0.35"/>
    <row r="49999" s="62" customFormat="1" x14ac:dyDescent="0.35"/>
    <row r="50000" s="62" customFormat="1" x14ac:dyDescent="0.35"/>
    <row r="50001" s="62" customFormat="1" x14ac:dyDescent="0.35"/>
    <row r="50002" s="62" customFormat="1" x14ac:dyDescent="0.35"/>
    <row r="50003" s="62" customFormat="1" x14ac:dyDescent="0.35"/>
    <row r="50004" s="62" customFormat="1" x14ac:dyDescent="0.35"/>
    <row r="50005" s="62" customFormat="1" x14ac:dyDescent="0.35"/>
    <row r="50006" s="62" customFormat="1" x14ac:dyDescent="0.35"/>
    <row r="50007" s="62" customFormat="1" x14ac:dyDescent="0.35"/>
    <row r="50008" s="62" customFormat="1" x14ac:dyDescent="0.35"/>
    <row r="50009" s="62" customFormat="1" x14ac:dyDescent="0.35"/>
    <row r="50010" s="62" customFormat="1" x14ac:dyDescent="0.35"/>
    <row r="50011" s="62" customFormat="1" x14ac:dyDescent="0.35"/>
    <row r="50012" s="62" customFormat="1" x14ac:dyDescent="0.35"/>
    <row r="50013" s="62" customFormat="1" x14ac:dyDescent="0.35"/>
    <row r="50014" s="62" customFormat="1" x14ac:dyDescent="0.35"/>
    <row r="50015" s="62" customFormat="1" x14ac:dyDescent="0.35"/>
    <row r="50016" s="62" customFormat="1" x14ac:dyDescent="0.35"/>
    <row r="50017" s="62" customFormat="1" x14ac:dyDescent="0.35"/>
    <row r="50018" s="62" customFormat="1" x14ac:dyDescent="0.35"/>
    <row r="50019" s="62" customFormat="1" x14ac:dyDescent="0.35"/>
    <row r="50020" s="62" customFormat="1" x14ac:dyDescent="0.35"/>
    <row r="50021" s="62" customFormat="1" x14ac:dyDescent="0.35"/>
    <row r="50022" s="62" customFormat="1" x14ac:dyDescent="0.35"/>
    <row r="50023" s="62" customFormat="1" x14ac:dyDescent="0.35"/>
    <row r="50024" s="62" customFormat="1" x14ac:dyDescent="0.35"/>
    <row r="50025" s="62" customFormat="1" x14ac:dyDescent="0.35"/>
    <row r="50026" s="62" customFormat="1" x14ac:dyDescent="0.35"/>
    <row r="50027" s="62" customFormat="1" x14ac:dyDescent="0.35"/>
    <row r="50028" s="62" customFormat="1" x14ac:dyDescent="0.35"/>
    <row r="50029" s="62" customFormat="1" x14ac:dyDescent="0.35"/>
    <row r="50030" s="62" customFormat="1" x14ac:dyDescent="0.35"/>
    <row r="50031" s="62" customFormat="1" x14ac:dyDescent="0.35"/>
    <row r="50032" s="62" customFormat="1" x14ac:dyDescent="0.35"/>
    <row r="50033" s="62" customFormat="1" x14ac:dyDescent="0.35"/>
    <row r="50034" s="62" customFormat="1" x14ac:dyDescent="0.35"/>
    <row r="50035" s="62" customFormat="1" x14ac:dyDescent="0.35"/>
    <row r="50036" s="62" customFormat="1" x14ac:dyDescent="0.35"/>
    <row r="50037" s="62" customFormat="1" x14ac:dyDescent="0.35"/>
    <row r="50038" s="62" customFormat="1" x14ac:dyDescent="0.35"/>
    <row r="50039" s="62" customFormat="1" x14ac:dyDescent="0.35"/>
    <row r="50040" s="62" customFormat="1" x14ac:dyDescent="0.35"/>
    <row r="50041" s="62" customFormat="1" x14ac:dyDescent="0.35"/>
    <row r="50042" s="62" customFormat="1" x14ac:dyDescent="0.35"/>
    <row r="50043" s="62" customFormat="1" x14ac:dyDescent="0.35"/>
    <row r="50044" s="62" customFormat="1" x14ac:dyDescent="0.35"/>
    <row r="50045" s="62" customFormat="1" x14ac:dyDescent="0.35"/>
    <row r="50046" s="62" customFormat="1" x14ac:dyDescent="0.35"/>
    <row r="50047" s="62" customFormat="1" x14ac:dyDescent="0.35"/>
    <row r="50048" s="62" customFormat="1" x14ac:dyDescent="0.35"/>
    <row r="50049" s="62" customFormat="1" x14ac:dyDescent="0.35"/>
    <row r="50050" s="62" customFormat="1" x14ac:dyDescent="0.35"/>
    <row r="50051" s="62" customFormat="1" x14ac:dyDescent="0.35"/>
    <row r="50052" s="62" customFormat="1" x14ac:dyDescent="0.35"/>
    <row r="50053" s="62" customFormat="1" x14ac:dyDescent="0.35"/>
    <row r="50054" s="62" customFormat="1" x14ac:dyDescent="0.35"/>
    <row r="50055" s="62" customFormat="1" x14ac:dyDescent="0.35"/>
    <row r="50056" s="62" customFormat="1" x14ac:dyDescent="0.35"/>
    <row r="50057" s="62" customFormat="1" x14ac:dyDescent="0.35"/>
    <row r="50058" s="62" customFormat="1" x14ac:dyDescent="0.35"/>
    <row r="50059" s="62" customFormat="1" x14ac:dyDescent="0.35"/>
    <row r="50060" s="62" customFormat="1" x14ac:dyDescent="0.35"/>
    <row r="50061" s="62" customFormat="1" x14ac:dyDescent="0.35"/>
    <row r="50062" s="62" customFormat="1" x14ac:dyDescent="0.35"/>
    <row r="50063" s="62" customFormat="1" x14ac:dyDescent="0.35"/>
    <row r="50064" s="62" customFormat="1" x14ac:dyDescent="0.35"/>
    <row r="50065" s="62" customFormat="1" x14ac:dyDescent="0.35"/>
    <row r="50066" s="62" customFormat="1" x14ac:dyDescent="0.35"/>
    <row r="50067" s="62" customFormat="1" x14ac:dyDescent="0.35"/>
    <row r="50068" s="62" customFormat="1" x14ac:dyDescent="0.35"/>
    <row r="50069" s="62" customFormat="1" x14ac:dyDescent="0.35"/>
    <row r="50070" s="62" customFormat="1" x14ac:dyDescent="0.35"/>
    <row r="50071" s="62" customFormat="1" x14ac:dyDescent="0.35"/>
    <row r="50072" s="62" customFormat="1" x14ac:dyDescent="0.35"/>
    <row r="50073" s="62" customFormat="1" x14ac:dyDescent="0.35"/>
    <row r="50074" s="62" customFormat="1" x14ac:dyDescent="0.35"/>
    <row r="50075" s="62" customFormat="1" x14ac:dyDescent="0.35"/>
    <row r="50076" s="62" customFormat="1" x14ac:dyDescent="0.35"/>
    <row r="50077" s="62" customFormat="1" x14ac:dyDescent="0.35"/>
    <row r="50078" s="62" customFormat="1" x14ac:dyDescent="0.35"/>
    <row r="50079" s="62" customFormat="1" x14ac:dyDescent="0.35"/>
    <row r="50080" s="62" customFormat="1" x14ac:dyDescent="0.35"/>
    <row r="50081" s="62" customFormat="1" x14ac:dyDescent="0.35"/>
    <row r="50082" s="62" customFormat="1" x14ac:dyDescent="0.35"/>
    <row r="50083" s="62" customFormat="1" x14ac:dyDescent="0.35"/>
    <row r="50084" s="62" customFormat="1" x14ac:dyDescent="0.35"/>
    <row r="50085" s="62" customFormat="1" x14ac:dyDescent="0.35"/>
    <row r="50086" s="62" customFormat="1" x14ac:dyDescent="0.35"/>
    <row r="50087" s="62" customFormat="1" x14ac:dyDescent="0.35"/>
    <row r="50088" s="62" customFormat="1" x14ac:dyDescent="0.35"/>
    <row r="50089" s="62" customFormat="1" x14ac:dyDescent="0.35"/>
    <row r="50090" s="62" customFormat="1" x14ac:dyDescent="0.35"/>
    <row r="50091" s="62" customFormat="1" x14ac:dyDescent="0.35"/>
    <row r="50092" s="62" customFormat="1" x14ac:dyDescent="0.35"/>
    <row r="50093" s="62" customFormat="1" x14ac:dyDescent="0.35"/>
    <row r="50094" s="62" customFormat="1" x14ac:dyDescent="0.35"/>
    <row r="50095" s="62" customFormat="1" x14ac:dyDescent="0.35"/>
    <row r="50096" s="62" customFormat="1" x14ac:dyDescent="0.35"/>
    <row r="50097" s="62" customFormat="1" x14ac:dyDescent="0.35"/>
    <row r="50098" s="62" customFormat="1" x14ac:dyDescent="0.35"/>
    <row r="50099" s="62" customFormat="1" x14ac:dyDescent="0.35"/>
    <row r="50100" s="62" customFormat="1" x14ac:dyDescent="0.35"/>
    <row r="50101" s="62" customFormat="1" x14ac:dyDescent="0.35"/>
    <row r="50102" s="62" customFormat="1" x14ac:dyDescent="0.35"/>
    <row r="50103" s="62" customFormat="1" x14ac:dyDescent="0.35"/>
    <row r="50104" s="62" customFormat="1" x14ac:dyDescent="0.35"/>
    <row r="50105" s="62" customFormat="1" x14ac:dyDescent="0.35"/>
    <row r="50106" s="62" customFormat="1" x14ac:dyDescent="0.35"/>
    <row r="50107" s="62" customFormat="1" x14ac:dyDescent="0.35"/>
    <row r="50108" s="62" customFormat="1" x14ac:dyDescent="0.35"/>
    <row r="50109" s="62" customFormat="1" x14ac:dyDescent="0.35"/>
    <row r="50110" s="62" customFormat="1" x14ac:dyDescent="0.35"/>
    <row r="50111" s="62" customFormat="1" x14ac:dyDescent="0.35"/>
    <row r="50112" s="62" customFormat="1" x14ac:dyDescent="0.35"/>
    <row r="50113" s="62" customFormat="1" x14ac:dyDescent="0.35"/>
    <row r="50114" s="62" customFormat="1" x14ac:dyDescent="0.35"/>
    <row r="50115" s="62" customFormat="1" x14ac:dyDescent="0.35"/>
    <row r="50116" s="62" customFormat="1" x14ac:dyDescent="0.35"/>
    <row r="50117" s="62" customFormat="1" x14ac:dyDescent="0.35"/>
    <row r="50118" s="62" customFormat="1" x14ac:dyDescent="0.35"/>
    <row r="50119" s="62" customFormat="1" x14ac:dyDescent="0.35"/>
    <row r="50120" s="62" customFormat="1" x14ac:dyDescent="0.35"/>
    <row r="50121" s="62" customFormat="1" x14ac:dyDescent="0.35"/>
    <row r="50122" s="62" customFormat="1" x14ac:dyDescent="0.35"/>
    <row r="50123" s="62" customFormat="1" x14ac:dyDescent="0.35"/>
    <row r="50124" s="62" customFormat="1" x14ac:dyDescent="0.35"/>
    <row r="50125" s="62" customFormat="1" x14ac:dyDescent="0.35"/>
    <row r="50126" s="62" customFormat="1" x14ac:dyDescent="0.35"/>
    <row r="50127" s="62" customFormat="1" x14ac:dyDescent="0.35"/>
    <row r="50128" s="62" customFormat="1" x14ac:dyDescent="0.35"/>
    <row r="50129" s="62" customFormat="1" x14ac:dyDescent="0.35"/>
    <row r="50130" s="62" customFormat="1" x14ac:dyDescent="0.35"/>
    <row r="50131" s="62" customFormat="1" x14ac:dyDescent="0.35"/>
    <row r="50132" s="62" customFormat="1" x14ac:dyDescent="0.35"/>
    <row r="50133" s="62" customFormat="1" x14ac:dyDescent="0.35"/>
    <row r="50134" s="62" customFormat="1" x14ac:dyDescent="0.35"/>
    <row r="50135" s="62" customFormat="1" x14ac:dyDescent="0.35"/>
    <row r="50136" s="62" customFormat="1" x14ac:dyDescent="0.35"/>
    <row r="50137" s="62" customFormat="1" x14ac:dyDescent="0.35"/>
    <row r="50138" s="62" customFormat="1" x14ac:dyDescent="0.35"/>
    <row r="50139" s="62" customFormat="1" x14ac:dyDescent="0.35"/>
    <row r="50140" s="62" customFormat="1" x14ac:dyDescent="0.35"/>
    <row r="50141" s="62" customFormat="1" x14ac:dyDescent="0.35"/>
    <row r="50142" s="62" customFormat="1" x14ac:dyDescent="0.35"/>
    <row r="50143" s="62" customFormat="1" x14ac:dyDescent="0.35"/>
    <row r="50144" s="62" customFormat="1" x14ac:dyDescent="0.35"/>
    <row r="50145" s="62" customFormat="1" x14ac:dyDescent="0.35"/>
    <row r="50146" s="62" customFormat="1" x14ac:dyDescent="0.35"/>
    <row r="50147" s="62" customFormat="1" x14ac:dyDescent="0.35"/>
    <row r="50148" s="62" customFormat="1" x14ac:dyDescent="0.35"/>
    <row r="50149" s="62" customFormat="1" x14ac:dyDescent="0.35"/>
    <row r="50150" s="62" customFormat="1" x14ac:dyDescent="0.35"/>
    <row r="50151" s="62" customFormat="1" x14ac:dyDescent="0.35"/>
    <row r="50152" s="62" customFormat="1" x14ac:dyDescent="0.35"/>
    <row r="50153" s="62" customFormat="1" x14ac:dyDescent="0.35"/>
    <row r="50154" s="62" customFormat="1" x14ac:dyDescent="0.35"/>
    <row r="50155" s="62" customFormat="1" x14ac:dyDescent="0.35"/>
    <row r="50156" s="62" customFormat="1" x14ac:dyDescent="0.35"/>
    <row r="50157" s="62" customFormat="1" x14ac:dyDescent="0.35"/>
    <row r="50158" s="62" customFormat="1" x14ac:dyDescent="0.35"/>
    <row r="50159" s="62" customFormat="1" x14ac:dyDescent="0.35"/>
    <row r="50160" s="62" customFormat="1" x14ac:dyDescent="0.35"/>
    <row r="50161" s="62" customFormat="1" x14ac:dyDescent="0.35"/>
    <row r="50162" s="62" customFormat="1" x14ac:dyDescent="0.35"/>
    <row r="50163" s="62" customFormat="1" x14ac:dyDescent="0.35"/>
    <row r="50164" s="62" customFormat="1" x14ac:dyDescent="0.35"/>
    <row r="50165" s="62" customFormat="1" x14ac:dyDescent="0.35"/>
    <row r="50166" s="62" customFormat="1" x14ac:dyDescent="0.35"/>
    <row r="50167" s="62" customFormat="1" x14ac:dyDescent="0.35"/>
    <row r="50168" s="62" customFormat="1" x14ac:dyDescent="0.35"/>
    <row r="50169" s="62" customFormat="1" x14ac:dyDescent="0.35"/>
    <row r="50170" s="62" customFormat="1" x14ac:dyDescent="0.35"/>
    <row r="50171" s="62" customFormat="1" x14ac:dyDescent="0.35"/>
    <row r="50172" s="62" customFormat="1" x14ac:dyDescent="0.35"/>
    <row r="50173" s="62" customFormat="1" x14ac:dyDescent="0.35"/>
    <row r="50174" s="62" customFormat="1" x14ac:dyDescent="0.35"/>
    <row r="50175" s="62" customFormat="1" x14ac:dyDescent="0.35"/>
    <row r="50176" s="62" customFormat="1" x14ac:dyDescent="0.35"/>
    <row r="50177" s="62" customFormat="1" x14ac:dyDescent="0.35"/>
    <row r="50178" s="62" customFormat="1" x14ac:dyDescent="0.35"/>
    <row r="50179" s="62" customFormat="1" x14ac:dyDescent="0.35"/>
    <row r="50180" s="62" customFormat="1" x14ac:dyDescent="0.35"/>
    <row r="50181" s="62" customFormat="1" x14ac:dyDescent="0.35"/>
    <row r="50182" s="62" customFormat="1" x14ac:dyDescent="0.35"/>
    <row r="50183" s="62" customFormat="1" x14ac:dyDescent="0.35"/>
    <row r="50184" s="62" customFormat="1" x14ac:dyDescent="0.35"/>
    <row r="50185" s="62" customFormat="1" x14ac:dyDescent="0.35"/>
    <row r="50186" s="62" customFormat="1" x14ac:dyDescent="0.35"/>
    <row r="50187" s="62" customFormat="1" x14ac:dyDescent="0.35"/>
    <row r="50188" s="62" customFormat="1" x14ac:dyDescent="0.35"/>
    <row r="50189" s="62" customFormat="1" x14ac:dyDescent="0.35"/>
    <row r="50190" s="62" customFormat="1" x14ac:dyDescent="0.35"/>
    <row r="50191" s="62" customFormat="1" x14ac:dyDescent="0.35"/>
    <row r="50192" s="62" customFormat="1" x14ac:dyDescent="0.35"/>
    <row r="50193" s="62" customFormat="1" x14ac:dyDescent="0.35"/>
    <row r="50194" s="62" customFormat="1" x14ac:dyDescent="0.35"/>
    <row r="50195" s="62" customFormat="1" x14ac:dyDescent="0.35"/>
    <row r="50196" s="62" customFormat="1" x14ac:dyDescent="0.35"/>
    <row r="50197" s="62" customFormat="1" x14ac:dyDescent="0.35"/>
    <row r="50198" s="62" customFormat="1" x14ac:dyDescent="0.35"/>
    <row r="50199" s="62" customFormat="1" x14ac:dyDescent="0.35"/>
    <row r="50200" s="62" customFormat="1" x14ac:dyDescent="0.35"/>
    <row r="50201" s="62" customFormat="1" x14ac:dyDescent="0.35"/>
    <row r="50202" s="62" customFormat="1" x14ac:dyDescent="0.35"/>
    <row r="50203" s="62" customFormat="1" x14ac:dyDescent="0.35"/>
    <row r="50204" s="62" customFormat="1" x14ac:dyDescent="0.35"/>
    <row r="50205" s="62" customFormat="1" x14ac:dyDescent="0.35"/>
    <row r="50206" s="62" customFormat="1" x14ac:dyDescent="0.35"/>
    <row r="50207" s="62" customFormat="1" x14ac:dyDescent="0.35"/>
    <row r="50208" s="62" customFormat="1" x14ac:dyDescent="0.35"/>
    <row r="50209" s="62" customFormat="1" x14ac:dyDescent="0.35"/>
    <row r="50210" s="62" customFormat="1" x14ac:dyDescent="0.35"/>
    <row r="50211" s="62" customFormat="1" x14ac:dyDescent="0.35"/>
    <row r="50212" s="62" customFormat="1" x14ac:dyDescent="0.35"/>
    <row r="50213" s="62" customFormat="1" x14ac:dyDescent="0.35"/>
    <row r="50214" s="62" customFormat="1" x14ac:dyDescent="0.35"/>
    <row r="50215" s="62" customFormat="1" x14ac:dyDescent="0.35"/>
    <row r="50216" s="62" customFormat="1" x14ac:dyDescent="0.35"/>
    <row r="50217" s="62" customFormat="1" x14ac:dyDescent="0.35"/>
    <row r="50218" s="62" customFormat="1" x14ac:dyDescent="0.35"/>
    <row r="50219" s="62" customFormat="1" x14ac:dyDescent="0.35"/>
    <row r="50220" s="62" customFormat="1" x14ac:dyDescent="0.35"/>
    <row r="50221" s="62" customFormat="1" x14ac:dyDescent="0.35"/>
    <row r="50222" s="62" customFormat="1" x14ac:dyDescent="0.35"/>
    <row r="50223" s="62" customFormat="1" x14ac:dyDescent="0.35"/>
    <row r="50224" s="62" customFormat="1" x14ac:dyDescent="0.35"/>
    <row r="50225" s="62" customFormat="1" x14ac:dyDescent="0.35"/>
    <row r="50226" s="62" customFormat="1" x14ac:dyDescent="0.35"/>
    <row r="50227" s="62" customFormat="1" x14ac:dyDescent="0.35"/>
    <row r="50228" s="62" customFormat="1" x14ac:dyDescent="0.35"/>
    <row r="50229" s="62" customFormat="1" x14ac:dyDescent="0.35"/>
    <row r="50230" s="62" customFormat="1" x14ac:dyDescent="0.35"/>
    <row r="50231" s="62" customFormat="1" x14ac:dyDescent="0.35"/>
    <row r="50232" s="62" customFormat="1" x14ac:dyDescent="0.35"/>
    <row r="50233" s="62" customFormat="1" x14ac:dyDescent="0.35"/>
    <row r="50234" s="62" customFormat="1" x14ac:dyDescent="0.35"/>
    <row r="50235" s="62" customFormat="1" x14ac:dyDescent="0.35"/>
    <row r="50236" s="62" customFormat="1" x14ac:dyDescent="0.35"/>
    <row r="50237" s="62" customFormat="1" x14ac:dyDescent="0.35"/>
    <row r="50238" s="62" customFormat="1" x14ac:dyDescent="0.35"/>
    <row r="50239" s="62" customFormat="1" x14ac:dyDescent="0.35"/>
    <row r="50240" s="62" customFormat="1" x14ac:dyDescent="0.35"/>
    <row r="50241" s="62" customFormat="1" x14ac:dyDescent="0.35"/>
    <row r="50242" s="62" customFormat="1" x14ac:dyDescent="0.35"/>
    <row r="50243" s="62" customFormat="1" x14ac:dyDescent="0.35"/>
    <row r="50244" s="62" customFormat="1" x14ac:dyDescent="0.35"/>
    <row r="50245" s="62" customFormat="1" x14ac:dyDescent="0.35"/>
    <row r="50246" s="62" customFormat="1" x14ac:dyDescent="0.35"/>
    <row r="50247" s="62" customFormat="1" x14ac:dyDescent="0.35"/>
    <row r="50248" s="62" customFormat="1" x14ac:dyDescent="0.35"/>
    <row r="50249" s="62" customFormat="1" x14ac:dyDescent="0.35"/>
    <row r="50250" s="62" customFormat="1" x14ac:dyDescent="0.35"/>
    <row r="50251" s="62" customFormat="1" x14ac:dyDescent="0.35"/>
    <row r="50252" s="62" customFormat="1" x14ac:dyDescent="0.35"/>
    <row r="50253" s="62" customFormat="1" x14ac:dyDescent="0.35"/>
    <row r="50254" s="62" customFormat="1" x14ac:dyDescent="0.35"/>
    <row r="50255" s="62" customFormat="1" x14ac:dyDescent="0.35"/>
    <row r="50256" s="62" customFormat="1" x14ac:dyDescent="0.35"/>
    <row r="50257" s="62" customFormat="1" x14ac:dyDescent="0.35"/>
    <row r="50258" s="62" customFormat="1" x14ac:dyDescent="0.35"/>
    <row r="50259" s="62" customFormat="1" x14ac:dyDescent="0.35"/>
    <row r="50260" s="62" customFormat="1" x14ac:dyDescent="0.35"/>
    <row r="50261" s="62" customFormat="1" x14ac:dyDescent="0.35"/>
    <row r="50262" s="62" customFormat="1" x14ac:dyDescent="0.35"/>
    <row r="50263" s="62" customFormat="1" x14ac:dyDescent="0.35"/>
    <row r="50264" s="62" customFormat="1" x14ac:dyDescent="0.35"/>
    <row r="50265" s="62" customFormat="1" x14ac:dyDescent="0.35"/>
    <row r="50266" s="62" customFormat="1" x14ac:dyDescent="0.35"/>
    <row r="50267" s="62" customFormat="1" x14ac:dyDescent="0.35"/>
    <row r="50268" s="62" customFormat="1" x14ac:dyDescent="0.35"/>
    <row r="50269" s="62" customFormat="1" x14ac:dyDescent="0.35"/>
    <row r="50270" s="62" customFormat="1" x14ac:dyDescent="0.35"/>
    <row r="50271" s="62" customFormat="1" x14ac:dyDescent="0.35"/>
    <row r="50272" s="62" customFormat="1" x14ac:dyDescent="0.35"/>
    <row r="50273" s="62" customFormat="1" x14ac:dyDescent="0.35"/>
    <row r="50274" s="62" customFormat="1" x14ac:dyDescent="0.35"/>
    <row r="50275" s="62" customFormat="1" x14ac:dyDescent="0.35"/>
    <row r="50276" s="62" customFormat="1" x14ac:dyDescent="0.35"/>
    <row r="50277" s="62" customFormat="1" x14ac:dyDescent="0.35"/>
    <row r="50278" s="62" customFormat="1" x14ac:dyDescent="0.35"/>
    <row r="50279" s="62" customFormat="1" x14ac:dyDescent="0.35"/>
    <row r="50280" s="62" customFormat="1" x14ac:dyDescent="0.35"/>
    <row r="50281" s="62" customFormat="1" x14ac:dyDescent="0.35"/>
    <row r="50282" s="62" customFormat="1" x14ac:dyDescent="0.35"/>
    <row r="50283" s="62" customFormat="1" x14ac:dyDescent="0.35"/>
    <row r="50284" s="62" customFormat="1" x14ac:dyDescent="0.35"/>
    <row r="50285" s="62" customFormat="1" x14ac:dyDescent="0.35"/>
    <row r="50286" s="62" customFormat="1" x14ac:dyDescent="0.35"/>
    <row r="50287" s="62" customFormat="1" x14ac:dyDescent="0.35"/>
    <row r="50288" s="62" customFormat="1" x14ac:dyDescent="0.35"/>
    <row r="50289" s="62" customFormat="1" x14ac:dyDescent="0.35"/>
    <row r="50290" s="62" customFormat="1" x14ac:dyDescent="0.35"/>
    <row r="50291" s="62" customFormat="1" x14ac:dyDescent="0.35"/>
    <row r="50292" s="62" customFormat="1" x14ac:dyDescent="0.35"/>
    <row r="50293" s="62" customFormat="1" x14ac:dyDescent="0.35"/>
    <row r="50294" s="62" customFormat="1" x14ac:dyDescent="0.35"/>
    <row r="50295" s="62" customFormat="1" x14ac:dyDescent="0.35"/>
    <row r="50296" s="62" customFormat="1" x14ac:dyDescent="0.35"/>
    <row r="50297" s="62" customFormat="1" x14ac:dyDescent="0.35"/>
    <row r="50298" s="62" customFormat="1" x14ac:dyDescent="0.35"/>
    <row r="50299" s="62" customFormat="1" x14ac:dyDescent="0.35"/>
    <row r="50300" s="62" customFormat="1" x14ac:dyDescent="0.35"/>
    <row r="50301" s="62" customFormat="1" x14ac:dyDescent="0.35"/>
    <row r="50302" s="62" customFormat="1" x14ac:dyDescent="0.35"/>
    <row r="50303" s="62" customFormat="1" x14ac:dyDescent="0.35"/>
    <row r="50304" s="62" customFormat="1" x14ac:dyDescent="0.35"/>
    <row r="50305" s="62" customFormat="1" x14ac:dyDescent="0.35"/>
    <row r="50306" s="62" customFormat="1" x14ac:dyDescent="0.35"/>
    <row r="50307" s="62" customFormat="1" x14ac:dyDescent="0.35"/>
    <row r="50308" s="62" customFormat="1" x14ac:dyDescent="0.35"/>
    <row r="50309" s="62" customFormat="1" x14ac:dyDescent="0.35"/>
    <row r="50310" s="62" customFormat="1" x14ac:dyDescent="0.35"/>
    <row r="50311" s="62" customFormat="1" x14ac:dyDescent="0.35"/>
    <row r="50312" s="62" customFormat="1" x14ac:dyDescent="0.35"/>
    <row r="50313" s="62" customFormat="1" x14ac:dyDescent="0.35"/>
    <row r="50314" s="62" customFormat="1" x14ac:dyDescent="0.35"/>
    <row r="50315" s="62" customFormat="1" x14ac:dyDescent="0.35"/>
    <row r="50316" s="62" customFormat="1" x14ac:dyDescent="0.35"/>
    <row r="50317" s="62" customFormat="1" x14ac:dyDescent="0.35"/>
    <row r="50318" s="62" customFormat="1" x14ac:dyDescent="0.35"/>
    <row r="50319" s="62" customFormat="1" x14ac:dyDescent="0.35"/>
    <row r="50320" s="62" customFormat="1" x14ac:dyDescent="0.35"/>
    <row r="50321" s="62" customFormat="1" x14ac:dyDescent="0.35"/>
    <row r="50322" s="62" customFormat="1" x14ac:dyDescent="0.35"/>
    <row r="50323" s="62" customFormat="1" x14ac:dyDescent="0.35"/>
    <row r="50324" s="62" customFormat="1" x14ac:dyDescent="0.35"/>
    <row r="50325" s="62" customFormat="1" x14ac:dyDescent="0.35"/>
    <row r="50326" s="62" customFormat="1" x14ac:dyDescent="0.35"/>
    <row r="50327" s="62" customFormat="1" x14ac:dyDescent="0.35"/>
    <row r="50328" s="62" customFormat="1" x14ac:dyDescent="0.35"/>
    <row r="50329" s="62" customFormat="1" x14ac:dyDescent="0.35"/>
    <row r="50330" s="62" customFormat="1" x14ac:dyDescent="0.35"/>
    <row r="50331" s="62" customFormat="1" x14ac:dyDescent="0.35"/>
    <row r="50332" s="62" customFormat="1" x14ac:dyDescent="0.35"/>
    <row r="50333" s="62" customFormat="1" x14ac:dyDescent="0.35"/>
    <row r="50334" s="62" customFormat="1" x14ac:dyDescent="0.35"/>
    <row r="50335" s="62" customFormat="1" x14ac:dyDescent="0.35"/>
    <row r="50336" s="62" customFormat="1" x14ac:dyDescent="0.35"/>
    <row r="50337" s="62" customFormat="1" x14ac:dyDescent="0.35"/>
    <row r="50338" s="62" customFormat="1" x14ac:dyDescent="0.35"/>
    <row r="50339" s="62" customFormat="1" x14ac:dyDescent="0.35"/>
    <row r="50340" s="62" customFormat="1" x14ac:dyDescent="0.35"/>
    <row r="50341" s="62" customFormat="1" x14ac:dyDescent="0.35"/>
    <row r="50342" s="62" customFormat="1" x14ac:dyDescent="0.35"/>
    <row r="50343" s="62" customFormat="1" x14ac:dyDescent="0.35"/>
    <row r="50344" s="62" customFormat="1" x14ac:dyDescent="0.35"/>
    <row r="50345" s="62" customFormat="1" x14ac:dyDescent="0.35"/>
    <row r="50346" s="62" customFormat="1" x14ac:dyDescent="0.35"/>
    <row r="50347" s="62" customFormat="1" x14ac:dyDescent="0.35"/>
    <row r="50348" s="62" customFormat="1" x14ac:dyDescent="0.35"/>
    <row r="50349" s="62" customFormat="1" x14ac:dyDescent="0.35"/>
    <row r="50350" s="62" customFormat="1" x14ac:dyDescent="0.35"/>
    <row r="50351" s="62" customFormat="1" x14ac:dyDescent="0.35"/>
    <row r="50352" s="62" customFormat="1" x14ac:dyDescent="0.35"/>
    <row r="50353" s="62" customFormat="1" x14ac:dyDescent="0.35"/>
    <row r="50354" s="62" customFormat="1" x14ac:dyDescent="0.35"/>
    <row r="50355" s="62" customFormat="1" x14ac:dyDescent="0.35"/>
    <row r="50356" s="62" customFormat="1" x14ac:dyDescent="0.35"/>
    <row r="50357" s="62" customFormat="1" x14ac:dyDescent="0.35"/>
    <row r="50358" s="62" customFormat="1" x14ac:dyDescent="0.35"/>
    <row r="50359" s="62" customFormat="1" x14ac:dyDescent="0.35"/>
    <row r="50360" s="62" customFormat="1" x14ac:dyDescent="0.35"/>
    <row r="50361" s="62" customFormat="1" x14ac:dyDescent="0.35"/>
    <row r="50362" s="62" customFormat="1" x14ac:dyDescent="0.35"/>
    <row r="50363" s="62" customFormat="1" x14ac:dyDescent="0.35"/>
    <row r="50364" s="62" customFormat="1" x14ac:dyDescent="0.35"/>
    <row r="50365" s="62" customFormat="1" x14ac:dyDescent="0.35"/>
    <row r="50366" s="62" customFormat="1" x14ac:dyDescent="0.35"/>
    <row r="50367" s="62" customFormat="1" x14ac:dyDescent="0.35"/>
    <row r="50368" s="62" customFormat="1" x14ac:dyDescent="0.35"/>
    <row r="50369" s="62" customFormat="1" x14ac:dyDescent="0.35"/>
    <row r="50370" s="62" customFormat="1" x14ac:dyDescent="0.35"/>
    <row r="50371" s="62" customFormat="1" x14ac:dyDescent="0.35"/>
    <row r="50372" s="62" customFormat="1" x14ac:dyDescent="0.35"/>
    <row r="50373" s="62" customFormat="1" x14ac:dyDescent="0.35"/>
    <row r="50374" s="62" customFormat="1" x14ac:dyDescent="0.35"/>
    <row r="50375" s="62" customFormat="1" x14ac:dyDescent="0.35"/>
    <row r="50376" s="62" customFormat="1" x14ac:dyDescent="0.35"/>
    <row r="50377" s="62" customFormat="1" x14ac:dyDescent="0.35"/>
    <row r="50378" s="62" customFormat="1" x14ac:dyDescent="0.35"/>
    <row r="50379" s="62" customFormat="1" x14ac:dyDescent="0.35"/>
    <row r="50380" s="62" customFormat="1" x14ac:dyDescent="0.35"/>
    <row r="50381" s="62" customFormat="1" x14ac:dyDescent="0.35"/>
    <row r="50382" s="62" customFormat="1" x14ac:dyDescent="0.35"/>
    <row r="50383" s="62" customFormat="1" x14ac:dyDescent="0.35"/>
    <row r="50384" s="62" customFormat="1" x14ac:dyDescent="0.35"/>
    <row r="50385" s="62" customFormat="1" x14ac:dyDescent="0.35"/>
    <row r="50386" s="62" customFormat="1" x14ac:dyDescent="0.35"/>
    <row r="50387" s="62" customFormat="1" x14ac:dyDescent="0.35"/>
    <row r="50388" s="62" customFormat="1" x14ac:dyDescent="0.35"/>
    <row r="50389" s="62" customFormat="1" x14ac:dyDescent="0.35"/>
    <row r="50390" s="62" customFormat="1" x14ac:dyDescent="0.35"/>
    <row r="50391" s="62" customFormat="1" x14ac:dyDescent="0.35"/>
    <row r="50392" s="62" customFormat="1" x14ac:dyDescent="0.35"/>
    <row r="50393" s="62" customFormat="1" x14ac:dyDescent="0.35"/>
    <row r="50394" s="62" customFormat="1" x14ac:dyDescent="0.35"/>
    <row r="50395" s="62" customFormat="1" x14ac:dyDescent="0.35"/>
    <row r="50396" s="62" customFormat="1" x14ac:dyDescent="0.35"/>
    <row r="50397" s="62" customFormat="1" x14ac:dyDescent="0.35"/>
    <row r="50398" s="62" customFormat="1" x14ac:dyDescent="0.35"/>
    <row r="50399" s="62" customFormat="1" x14ac:dyDescent="0.35"/>
    <row r="50400" s="62" customFormat="1" x14ac:dyDescent="0.35"/>
    <row r="50401" s="62" customFormat="1" x14ac:dyDescent="0.35"/>
    <row r="50402" s="62" customFormat="1" x14ac:dyDescent="0.35"/>
    <row r="50403" s="62" customFormat="1" x14ac:dyDescent="0.35"/>
    <row r="50404" s="62" customFormat="1" x14ac:dyDescent="0.35"/>
    <row r="50405" s="62" customFormat="1" x14ac:dyDescent="0.35"/>
    <row r="50406" s="62" customFormat="1" x14ac:dyDescent="0.35"/>
    <row r="50407" s="62" customFormat="1" x14ac:dyDescent="0.35"/>
    <row r="50408" s="62" customFormat="1" x14ac:dyDescent="0.35"/>
    <row r="50409" s="62" customFormat="1" x14ac:dyDescent="0.35"/>
    <row r="50410" s="62" customFormat="1" x14ac:dyDescent="0.35"/>
    <row r="50411" s="62" customFormat="1" x14ac:dyDescent="0.35"/>
    <row r="50412" s="62" customFormat="1" x14ac:dyDescent="0.35"/>
    <row r="50413" s="62" customFormat="1" x14ac:dyDescent="0.35"/>
    <row r="50414" s="62" customFormat="1" x14ac:dyDescent="0.35"/>
    <row r="50415" s="62" customFormat="1" x14ac:dyDescent="0.35"/>
    <row r="50416" s="62" customFormat="1" x14ac:dyDescent="0.35"/>
    <row r="50417" s="62" customFormat="1" x14ac:dyDescent="0.35"/>
    <row r="50418" s="62" customFormat="1" x14ac:dyDescent="0.35"/>
    <row r="50419" s="62" customFormat="1" x14ac:dyDescent="0.35"/>
    <row r="50420" s="62" customFormat="1" x14ac:dyDescent="0.35"/>
    <row r="50421" s="62" customFormat="1" x14ac:dyDescent="0.35"/>
    <row r="50422" s="62" customFormat="1" x14ac:dyDescent="0.35"/>
    <row r="50423" s="62" customFormat="1" x14ac:dyDescent="0.35"/>
    <row r="50424" s="62" customFormat="1" x14ac:dyDescent="0.35"/>
    <row r="50425" s="62" customFormat="1" x14ac:dyDescent="0.35"/>
    <row r="50426" s="62" customFormat="1" x14ac:dyDescent="0.35"/>
    <row r="50427" s="62" customFormat="1" x14ac:dyDescent="0.35"/>
    <row r="50428" s="62" customFormat="1" x14ac:dyDescent="0.35"/>
    <row r="50429" s="62" customFormat="1" x14ac:dyDescent="0.35"/>
    <row r="50430" s="62" customFormat="1" x14ac:dyDescent="0.35"/>
    <row r="50431" s="62" customFormat="1" x14ac:dyDescent="0.35"/>
    <row r="50432" s="62" customFormat="1" x14ac:dyDescent="0.35"/>
    <row r="50433" s="62" customFormat="1" x14ac:dyDescent="0.35"/>
    <row r="50434" s="62" customFormat="1" x14ac:dyDescent="0.35"/>
    <row r="50435" s="62" customFormat="1" x14ac:dyDescent="0.35"/>
    <row r="50436" s="62" customFormat="1" x14ac:dyDescent="0.35"/>
    <row r="50437" s="62" customFormat="1" x14ac:dyDescent="0.35"/>
    <row r="50438" s="62" customFormat="1" x14ac:dyDescent="0.35"/>
    <row r="50439" s="62" customFormat="1" x14ac:dyDescent="0.35"/>
    <row r="50440" s="62" customFormat="1" x14ac:dyDescent="0.35"/>
    <row r="50441" s="62" customFormat="1" x14ac:dyDescent="0.35"/>
    <row r="50442" s="62" customFormat="1" x14ac:dyDescent="0.35"/>
    <row r="50443" s="62" customFormat="1" x14ac:dyDescent="0.35"/>
    <row r="50444" s="62" customFormat="1" x14ac:dyDescent="0.35"/>
    <row r="50445" s="62" customFormat="1" x14ac:dyDescent="0.35"/>
    <row r="50446" s="62" customFormat="1" x14ac:dyDescent="0.35"/>
    <row r="50447" s="62" customFormat="1" x14ac:dyDescent="0.35"/>
    <row r="50448" s="62" customFormat="1" x14ac:dyDescent="0.35"/>
    <row r="50449" s="62" customFormat="1" x14ac:dyDescent="0.35"/>
    <row r="50450" s="62" customFormat="1" x14ac:dyDescent="0.35"/>
    <row r="50451" s="62" customFormat="1" x14ac:dyDescent="0.35"/>
    <row r="50452" s="62" customFormat="1" x14ac:dyDescent="0.35"/>
    <row r="50453" s="62" customFormat="1" x14ac:dyDescent="0.35"/>
    <row r="50454" s="62" customFormat="1" x14ac:dyDescent="0.35"/>
    <row r="50455" s="62" customFormat="1" x14ac:dyDescent="0.35"/>
    <row r="50456" s="62" customFormat="1" x14ac:dyDescent="0.35"/>
    <row r="50457" s="62" customFormat="1" x14ac:dyDescent="0.35"/>
    <row r="50458" s="62" customFormat="1" x14ac:dyDescent="0.35"/>
    <row r="50459" s="62" customFormat="1" x14ac:dyDescent="0.35"/>
    <row r="50460" s="62" customFormat="1" x14ac:dyDescent="0.35"/>
    <row r="50461" s="62" customFormat="1" x14ac:dyDescent="0.35"/>
    <row r="50462" s="62" customFormat="1" x14ac:dyDescent="0.35"/>
    <row r="50463" s="62" customFormat="1" x14ac:dyDescent="0.35"/>
    <row r="50464" s="62" customFormat="1" x14ac:dyDescent="0.35"/>
    <row r="50465" s="62" customFormat="1" x14ac:dyDescent="0.35"/>
    <row r="50466" s="62" customFormat="1" x14ac:dyDescent="0.35"/>
    <row r="50467" s="62" customFormat="1" x14ac:dyDescent="0.35"/>
    <row r="50468" s="62" customFormat="1" x14ac:dyDescent="0.35"/>
    <row r="50469" s="62" customFormat="1" x14ac:dyDescent="0.35"/>
    <row r="50470" s="62" customFormat="1" x14ac:dyDescent="0.35"/>
    <row r="50471" s="62" customFormat="1" x14ac:dyDescent="0.35"/>
    <row r="50472" s="62" customFormat="1" x14ac:dyDescent="0.35"/>
    <row r="50473" s="62" customFormat="1" x14ac:dyDescent="0.35"/>
    <row r="50474" s="62" customFormat="1" x14ac:dyDescent="0.35"/>
    <row r="50475" s="62" customFormat="1" x14ac:dyDescent="0.35"/>
    <row r="50476" s="62" customFormat="1" x14ac:dyDescent="0.35"/>
    <row r="50477" s="62" customFormat="1" x14ac:dyDescent="0.35"/>
    <row r="50478" s="62" customFormat="1" x14ac:dyDescent="0.35"/>
    <row r="50479" s="62" customFormat="1" x14ac:dyDescent="0.35"/>
    <row r="50480" s="62" customFormat="1" x14ac:dyDescent="0.35"/>
    <row r="50481" s="62" customFormat="1" x14ac:dyDescent="0.35"/>
    <row r="50482" s="62" customFormat="1" x14ac:dyDescent="0.35"/>
    <row r="50483" s="62" customFormat="1" x14ac:dyDescent="0.35"/>
    <row r="50484" s="62" customFormat="1" x14ac:dyDescent="0.35"/>
    <row r="50485" s="62" customFormat="1" x14ac:dyDescent="0.35"/>
    <row r="50486" s="62" customFormat="1" x14ac:dyDescent="0.35"/>
    <row r="50487" s="62" customFormat="1" x14ac:dyDescent="0.35"/>
    <row r="50488" s="62" customFormat="1" x14ac:dyDescent="0.35"/>
    <row r="50489" s="62" customFormat="1" x14ac:dyDescent="0.35"/>
    <row r="50490" s="62" customFormat="1" x14ac:dyDescent="0.35"/>
    <row r="50491" s="62" customFormat="1" x14ac:dyDescent="0.35"/>
    <row r="50492" s="62" customFormat="1" x14ac:dyDescent="0.35"/>
    <row r="50493" s="62" customFormat="1" x14ac:dyDescent="0.35"/>
    <row r="50494" s="62" customFormat="1" x14ac:dyDescent="0.35"/>
    <row r="50495" s="62" customFormat="1" x14ac:dyDescent="0.35"/>
    <row r="50496" s="62" customFormat="1" x14ac:dyDescent="0.35"/>
    <row r="50497" s="62" customFormat="1" x14ac:dyDescent="0.35"/>
    <row r="50498" s="62" customFormat="1" x14ac:dyDescent="0.35"/>
    <row r="50499" s="62" customFormat="1" x14ac:dyDescent="0.35"/>
    <row r="50500" s="62" customFormat="1" x14ac:dyDescent="0.35"/>
    <row r="50501" s="62" customFormat="1" x14ac:dyDescent="0.35"/>
    <row r="50502" s="62" customFormat="1" x14ac:dyDescent="0.35"/>
    <row r="50503" s="62" customFormat="1" x14ac:dyDescent="0.35"/>
    <row r="50504" s="62" customFormat="1" x14ac:dyDescent="0.35"/>
    <row r="50505" s="62" customFormat="1" x14ac:dyDescent="0.35"/>
    <row r="50506" s="62" customFormat="1" x14ac:dyDescent="0.35"/>
    <row r="50507" s="62" customFormat="1" x14ac:dyDescent="0.35"/>
    <row r="50508" s="62" customFormat="1" x14ac:dyDescent="0.35"/>
    <row r="50509" s="62" customFormat="1" x14ac:dyDescent="0.35"/>
    <row r="50510" s="62" customFormat="1" x14ac:dyDescent="0.35"/>
    <row r="50511" s="62" customFormat="1" x14ac:dyDescent="0.35"/>
    <row r="50512" s="62" customFormat="1" x14ac:dyDescent="0.35"/>
    <row r="50513" s="62" customFormat="1" x14ac:dyDescent="0.35"/>
    <row r="50514" s="62" customFormat="1" x14ac:dyDescent="0.35"/>
    <row r="50515" s="62" customFormat="1" x14ac:dyDescent="0.35"/>
    <row r="50516" s="62" customFormat="1" x14ac:dyDescent="0.35"/>
    <row r="50517" s="62" customFormat="1" x14ac:dyDescent="0.35"/>
    <row r="50518" s="62" customFormat="1" x14ac:dyDescent="0.35"/>
    <row r="50519" s="62" customFormat="1" x14ac:dyDescent="0.35"/>
    <row r="50520" s="62" customFormat="1" x14ac:dyDescent="0.35"/>
    <row r="50521" s="62" customFormat="1" x14ac:dyDescent="0.35"/>
    <row r="50522" s="62" customFormat="1" x14ac:dyDescent="0.35"/>
    <row r="50523" s="62" customFormat="1" x14ac:dyDescent="0.35"/>
    <row r="50524" s="62" customFormat="1" x14ac:dyDescent="0.35"/>
    <row r="50525" s="62" customFormat="1" x14ac:dyDescent="0.35"/>
    <row r="50526" s="62" customFormat="1" x14ac:dyDescent="0.35"/>
    <row r="50527" s="62" customFormat="1" x14ac:dyDescent="0.35"/>
    <row r="50528" s="62" customFormat="1" x14ac:dyDescent="0.35"/>
    <row r="50529" s="62" customFormat="1" x14ac:dyDescent="0.35"/>
    <row r="50530" s="62" customFormat="1" x14ac:dyDescent="0.35"/>
    <row r="50531" s="62" customFormat="1" x14ac:dyDescent="0.35"/>
    <row r="50532" s="62" customFormat="1" x14ac:dyDescent="0.35"/>
    <row r="50533" s="62" customFormat="1" x14ac:dyDescent="0.35"/>
    <row r="50534" s="62" customFormat="1" x14ac:dyDescent="0.35"/>
    <row r="50535" s="62" customFormat="1" x14ac:dyDescent="0.35"/>
    <row r="50536" s="62" customFormat="1" x14ac:dyDescent="0.35"/>
    <row r="50537" s="62" customFormat="1" x14ac:dyDescent="0.35"/>
    <row r="50538" s="62" customFormat="1" x14ac:dyDescent="0.35"/>
    <row r="50539" s="62" customFormat="1" x14ac:dyDescent="0.35"/>
    <row r="50540" s="62" customFormat="1" x14ac:dyDescent="0.35"/>
    <row r="50541" s="62" customFormat="1" x14ac:dyDescent="0.35"/>
    <row r="50542" s="62" customFormat="1" x14ac:dyDescent="0.35"/>
    <row r="50543" s="62" customFormat="1" x14ac:dyDescent="0.35"/>
    <row r="50544" s="62" customFormat="1" x14ac:dyDescent="0.35"/>
    <row r="50545" s="62" customFormat="1" x14ac:dyDescent="0.35"/>
    <row r="50546" s="62" customFormat="1" x14ac:dyDescent="0.35"/>
    <row r="50547" s="62" customFormat="1" x14ac:dyDescent="0.35"/>
    <row r="50548" s="62" customFormat="1" x14ac:dyDescent="0.35"/>
    <row r="50549" s="62" customFormat="1" x14ac:dyDescent="0.35"/>
    <row r="50550" s="62" customFormat="1" x14ac:dyDescent="0.35"/>
    <row r="50551" s="62" customFormat="1" x14ac:dyDescent="0.35"/>
    <row r="50552" s="62" customFormat="1" x14ac:dyDescent="0.35"/>
    <row r="50553" s="62" customFormat="1" x14ac:dyDescent="0.35"/>
    <row r="50554" s="62" customFormat="1" x14ac:dyDescent="0.35"/>
    <row r="50555" s="62" customFormat="1" x14ac:dyDescent="0.35"/>
    <row r="50556" s="62" customFormat="1" x14ac:dyDescent="0.35"/>
    <row r="50557" s="62" customFormat="1" x14ac:dyDescent="0.35"/>
    <row r="50558" s="62" customFormat="1" x14ac:dyDescent="0.35"/>
    <row r="50559" s="62" customFormat="1" x14ac:dyDescent="0.35"/>
    <row r="50560" s="62" customFormat="1" x14ac:dyDescent="0.35"/>
    <row r="50561" s="62" customFormat="1" x14ac:dyDescent="0.35"/>
    <row r="50562" s="62" customFormat="1" x14ac:dyDescent="0.35"/>
    <row r="50563" s="62" customFormat="1" x14ac:dyDescent="0.35"/>
    <row r="50564" s="62" customFormat="1" x14ac:dyDescent="0.35"/>
    <row r="50565" s="62" customFormat="1" x14ac:dyDescent="0.35"/>
    <row r="50566" s="62" customFormat="1" x14ac:dyDescent="0.35"/>
    <row r="50567" s="62" customFormat="1" x14ac:dyDescent="0.35"/>
    <row r="50568" s="62" customFormat="1" x14ac:dyDescent="0.35"/>
    <row r="50569" s="62" customFormat="1" x14ac:dyDescent="0.35"/>
    <row r="50570" s="62" customFormat="1" x14ac:dyDescent="0.35"/>
    <row r="50571" s="62" customFormat="1" x14ac:dyDescent="0.35"/>
    <row r="50572" s="62" customFormat="1" x14ac:dyDescent="0.35"/>
    <row r="50573" s="62" customFormat="1" x14ac:dyDescent="0.35"/>
    <row r="50574" s="62" customFormat="1" x14ac:dyDescent="0.35"/>
    <row r="50575" s="62" customFormat="1" x14ac:dyDescent="0.35"/>
    <row r="50576" s="62" customFormat="1" x14ac:dyDescent="0.35"/>
    <row r="50577" s="62" customFormat="1" x14ac:dyDescent="0.35"/>
    <row r="50578" s="62" customFormat="1" x14ac:dyDescent="0.35"/>
    <row r="50579" s="62" customFormat="1" x14ac:dyDescent="0.35"/>
    <row r="50580" s="62" customFormat="1" x14ac:dyDescent="0.35"/>
    <row r="50581" s="62" customFormat="1" x14ac:dyDescent="0.35"/>
    <row r="50582" s="62" customFormat="1" x14ac:dyDescent="0.35"/>
    <row r="50583" s="62" customFormat="1" x14ac:dyDescent="0.35"/>
    <row r="50584" s="62" customFormat="1" x14ac:dyDescent="0.35"/>
    <row r="50585" s="62" customFormat="1" x14ac:dyDescent="0.35"/>
    <row r="50586" s="62" customFormat="1" x14ac:dyDescent="0.35"/>
    <row r="50587" s="62" customFormat="1" x14ac:dyDescent="0.35"/>
    <row r="50588" s="62" customFormat="1" x14ac:dyDescent="0.35"/>
    <row r="50589" s="62" customFormat="1" x14ac:dyDescent="0.35"/>
    <row r="50590" s="62" customFormat="1" x14ac:dyDescent="0.35"/>
    <row r="50591" s="62" customFormat="1" x14ac:dyDescent="0.35"/>
    <row r="50592" s="62" customFormat="1" x14ac:dyDescent="0.35"/>
    <row r="50593" s="62" customFormat="1" x14ac:dyDescent="0.35"/>
    <row r="50594" s="62" customFormat="1" x14ac:dyDescent="0.35"/>
    <row r="50595" s="62" customFormat="1" x14ac:dyDescent="0.35"/>
    <row r="50596" s="62" customFormat="1" x14ac:dyDescent="0.35"/>
    <row r="50597" s="62" customFormat="1" x14ac:dyDescent="0.35"/>
    <row r="50598" s="62" customFormat="1" x14ac:dyDescent="0.35"/>
    <row r="50599" s="62" customFormat="1" x14ac:dyDescent="0.35"/>
    <row r="50600" s="62" customFormat="1" x14ac:dyDescent="0.35"/>
    <row r="50601" s="62" customFormat="1" x14ac:dyDescent="0.35"/>
    <row r="50602" s="62" customFormat="1" x14ac:dyDescent="0.35"/>
    <row r="50603" s="62" customFormat="1" x14ac:dyDescent="0.35"/>
    <row r="50604" s="62" customFormat="1" x14ac:dyDescent="0.35"/>
    <row r="50605" s="62" customFormat="1" x14ac:dyDescent="0.35"/>
    <row r="50606" s="62" customFormat="1" x14ac:dyDescent="0.35"/>
    <row r="50607" s="62" customFormat="1" x14ac:dyDescent="0.35"/>
    <row r="50608" s="62" customFormat="1" x14ac:dyDescent="0.35"/>
    <row r="50609" s="62" customFormat="1" x14ac:dyDescent="0.35"/>
    <row r="50610" s="62" customFormat="1" x14ac:dyDescent="0.35"/>
    <row r="50611" s="62" customFormat="1" x14ac:dyDescent="0.35"/>
    <row r="50612" s="62" customFormat="1" x14ac:dyDescent="0.35"/>
    <row r="50613" s="62" customFormat="1" x14ac:dyDescent="0.35"/>
    <row r="50614" s="62" customFormat="1" x14ac:dyDescent="0.35"/>
    <row r="50615" s="62" customFormat="1" x14ac:dyDescent="0.35"/>
    <row r="50616" s="62" customFormat="1" x14ac:dyDescent="0.35"/>
    <row r="50617" s="62" customFormat="1" x14ac:dyDescent="0.35"/>
    <row r="50618" s="62" customFormat="1" x14ac:dyDescent="0.35"/>
    <row r="50619" s="62" customFormat="1" x14ac:dyDescent="0.35"/>
    <row r="50620" s="62" customFormat="1" x14ac:dyDescent="0.35"/>
    <row r="50621" s="62" customFormat="1" x14ac:dyDescent="0.35"/>
    <row r="50622" s="62" customFormat="1" x14ac:dyDescent="0.35"/>
    <row r="50623" s="62" customFormat="1" x14ac:dyDescent="0.35"/>
    <row r="50624" s="62" customFormat="1" x14ac:dyDescent="0.35"/>
    <row r="50625" s="62" customFormat="1" x14ac:dyDescent="0.35"/>
    <row r="50626" s="62" customFormat="1" x14ac:dyDescent="0.35"/>
    <row r="50627" s="62" customFormat="1" x14ac:dyDescent="0.35"/>
    <row r="50628" s="62" customFormat="1" x14ac:dyDescent="0.35"/>
    <row r="50629" s="62" customFormat="1" x14ac:dyDescent="0.35"/>
    <row r="50630" s="62" customFormat="1" x14ac:dyDescent="0.35"/>
    <row r="50631" s="62" customFormat="1" x14ac:dyDescent="0.35"/>
    <row r="50632" s="62" customFormat="1" x14ac:dyDescent="0.35"/>
    <row r="50633" s="62" customFormat="1" x14ac:dyDescent="0.35"/>
    <row r="50634" s="62" customFormat="1" x14ac:dyDescent="0.35"/>
    <row r="50635" s="62" customFormat="1" x14ac:dyDescent="0.35"/>
    <row r="50636" s="62" customFormat="1" x14ac:dyDescent="0.35"/>
    <row r="50637" s="62" customFormat="1" x14ac:dyDescent="0.35"/>
    <row r="50638" s="62" customFormat="1" x14ac:dyDescent="0.35"/>
    <row r="50639" s="62" customFormat="1" x14ac:dyDescent="0.35"/>
    <row r="50640" s="62" customFormat="1" x14ac:dyDescent="0.35"/>
    <row r="50641" s="62" customFormat="1" x14ac:dyDescent="0.35"/>
    <row r="50642" s="62" customFormat="1" x14ac:dyDescent="0.35"/>
    <row r="50643" s="62" customFormat="1" x14ac:dyDescent="0.35"/>
    <row r="50644" s="62" customFormat="1" x14ac:dyDescent="0.35"/>
    <row r="50645" s="62" customFormat="1" x14ac:dyDescent="0.35"/>
    <row r="50646" s="62" customFormat="1" x14ac:dyDescent="0.35"/>
    <row r="50647" s="62" customFormat="1" x14ac:dyDescent="0.35"/>
    <row r="50648" s="62" customFormat="1" x14ac:dyDescent="0.35"/>
    <row r="50649" s="62" customFormat="1" x14ac:dyDescent="0.35"/>
    <row r="50650" s="62" customFormat="1" x14ac:dyDescent="0.35"/>
    <row r="50651" s="62" customFormat="1" x14ac:dyDescent="0.35"/>
    <row r="50652" s="62" customFormat="1" x14ac:dyDescent="0.35"/>
    <row r="50653" s="62" customFormat="1" x14ac:dyDescent="0.35"/>
    <row r="50654" s="62" customFormat="1" x14ac:dyDescent="0.35"/>
    <row r="50655" s="62" customFormat="1" x14ac:dyDescent="0.35"/>
    <row r="50656" s="62" customFormat="1" x14ac:dyDescent="0.35"/>
    <row r="50657" s="62" customFormat="1" x14ac:dyDescent="0.35"/>
    <row r="50658" s="62" customFormat="1" x14ac:dyDescent="0.35"/>
    <row r="50659" s="62" customFormat="1" x14ac:dyDescent="0.35"/>
    <row r="50660" s="62" customFormat="1" x14ac:dyDescent="0.35"/>
    <row r="50661" s="62" customFormat="1" x14ac:dyDescent="0.35"/>
    <row r="50662" s="62" customFormat="1" x14ac:dyDescent="0.35"/>
    <row r="50663" s="62" customFormat="1" x14ac:dyDescent="0.35"/>
    <row r="50664" s="62" customFormat="1" x14ac:dyDescent="0.35"/>
    <row r="50665" s="62" customFormat="1" x14ac:dyDescent="0.35"/>
    <row r="50666" s="62" customFormat="1" x14ac:dyDescent="0.35"/>
    <row r="50667" s="62" customFormat="1" x14ac:dyDescent="0.35"/>
    <row r="50668" s="62" customFormat="1" x14ac:dyDescent="0.35"/>
    <row r="50669" s="62" customFormat="1" x14ac:dyDescent="0.35"/>
    <row r="50670" s="62" customFormat="1" x14ac:dyDescent="0.35"/>
    <row r="50671" s="62" customFormat="1" x14ac:dyDescent="0.35"/>
    <row r="50672" s="62" customFormat="1" x14ac:dyDescent="0.35"/>
    <row r="50673" s="62" customFormat="1" x14ac:dyDescent="0.35"/>
    <row r="50674" s="62" customFormat="1" x14ac:dyDescent="0.35"/>
    <row r="50675" s="62" customFormat="1" x14ac:dyDescent="0.35"/>
    <row r="50676" s="62" customFormat="1" x14ac:dyDescent="0.35"/>
    <row r="50677" s="62" customFormat="1" x14ac:dyDescent="0.35"/>
    <row r="50678" s="62" customFormat="1" x14ac:dyDescent="0.35"/>
    <row r="50679" s="62" customFormat="1" x14ac:dyDescent="0.35"/>
    <row r="50680" s="62" customFormat="1" x14ac:dyDescent="0.35"/>
    <row r="50681" s="62" customFormat="1" x14ac:dyDescent="0.35"/>
    <row r="50682" s="62" customFormat="1" x14ac:dyDescent="0.35"/>
    <row r="50683" s="62" customFormat="1" x14ac:dyDescent="0.35"/>
    <row r="50684" s="62" customFormat="1" x14ac:dyDescent="0.35"/>
    <row r="50685" s="62" customFormat="1" x14ac:dyDescent="0.35"/>
    <row r="50686" s="62" customFormat="1" x14ac:dyDescent="0.35"/>
    <row r="50687" s="62" customFormat="1" x14ac:dyDescent="0.35"/>
    <row r="50688" s="62" customFormat="1" x14ac:dyDescent="0.35"/>
    <row r="50689" s="62" customFormat="1" x14ac:dyDescent="0.35"/>
    <row r="50690" s="62" customFormat="1" x14ac:dyDescent="0.35"/>
    <row r="50691" s="62" customFormat="1" x14ac:dyDescent="0.35"/>
    <row r="50692" s="62" customFormat="1" x14ac:dyDescent="0.35"/>
    <row r="50693" s="62" customFormat="1" x14ac:dyDescent="0.35"/>
    <row r="50694" s="62" customFormat="1" x14ac:dyDescent="0.35"/>
    <row r="50695" s="62" customFormat="1" x14ac:dyDescent="0.35"/>
    <row r="50696" s="62" customFormat="1" x14ac:dyDescent="0.35"/>
    <row r="50697" s="62" customFormat="1" x14ac:dyDescent="0.35"/>
    <row r="50698" s="62" customFormat="1" x14ac:dyDescent="0.35"/>
    <row r="50699" s="62" customFormat="1" x14ac:dyDescent="0.35"/>
    <row r="50700" s="62" customFormat="1" x14ac:dyDescent="0.35"/>
    <row r="50701" s="62" customFormat="1" x14ac:dyDescent="0.35"/>
    <row r="50702" s="62" customFormat="1" x14ac:dyDescent="0.35"/>
    <row r="50703" s="62" customFormat="1" x14ac:dyDescent="0.35"/>
    <row r="50704" s="62" customFormat="1" x14ac:dyDescent="0.35"/>
    <row r="50705" s="62" customFormat="1" x14ac:dyDescent="0.35"/>
    <row r="50706" s="62" customFormat="1" x14ac:dyDescent="0.35"/>
    <row r="50707" s="62" customFormat="1" x14ac:dyDescent="0.35"/>
    <row r="50708" s="62" customFormat="1" x14ac:dyDescent="0.35"/>
    <row r="50709" s="62" customFormat="1" x14ac:dyDescent="0.35"/>
    <row r="50710" s="62" customFormat="1" x14ac:dyDescent="0.35"/>
    <row r="50711" s="62" customFormat="1" x14ac:dyDescent="0.35"/>
    <row r="50712" s="62" customFormat="1" x14ac:dyDescent="0.35"/>
    <row r="50713" s="62" customFormat="1" x14ac:dyDescent="0.35"/>
    <row r="50714" s="62" customFormat="1" x14ac:dyDescent="0.35"/>
    <row r="50715" s="62" customFormat="1" x14ac:dyDescent="0.35"/>
    <row r="50716" s="62" customFormat="1" x14ac:dyDescent="0.35"/>
    <row r="50717" s="62" customFormat="1" x14ac:dyDescent="0.35"/>
    <row r="50718" s="62" customFormat="1" x14ac:dyDescent="0.35"/>
    <row r="50719" s="62" customFormat="1" x14ac:dyDescent="0.35"/>
    <row r="50720" s="62" customFormat="1" x14ac:dyDescent="0.35"/>
    <row r="50721" s="62" customFormat="1" x14ac:dyDescent="0.35"/>
    <row r="50722" s="62" customFormat="1" x14ac:dyDescent="0.35"/>
    <row r="50723" s="62" customFormat="1" x14ac:dyDescent="0.35"/>
    <row r="50724" s="62" customFormat="1" x14ac:dyDescent="0.35"/>
    <row r="50725" s="62" customFormat="1" x14ac:dyDescent="0.35"/>
    <row r="50726" s="62" customFormat="1" x14ac:dyDescent="0.35"/>
    <row r="50727" s="62" customFormat="1" x14ac:dyDescent="0.35"/>
    <row r="50728" s="62" customFormat="1" x14ac:dyDescent="0.35"/>
    <row r="50729" s="62" customFormat="1" x14ac:dyDescent="0.35"/>
    <row r="50730" s="62" customFormat="1" x14ac:dyDescent="0.35"/>
    <row r="50731" s="62" customFormat="1" x14ac:dyDescent="0.35"/>
    <row r="50732" s="62" customFormat="1" x14ac:dyDescent="0.35"/>
    <row r="50733" s="62" customFormat="1" x14ac:dyDescent="0.35"/>
    <row r="50734" s="62" customFormat="1" x14ac:dyDescent="0.35"/>
    <row r="50735" s="62" customFormat="1" x14ac:dyDescent="0.35"/>
    <row r="50736" s="62" customFormat="1" x14ac:dyDescent="0.35"/>
    <row r="50737" s="62" customFormat="1" x14ac:dyDescent="0.35"/>
    <row r="50738" s="62" customFormat="1" x14ac:dyDescent="0.35"/>
    <row r="50739" s="62" customFormat="1" x14ac:dyDescent="0.35"/>
    <row r="50740" s="62" customFormat="1" x14ac:dyDescent="0.35"/>
    <row r="50741" s="62" customFormat="1" x14ac:dyDescent="0.35"/>
    <row r="50742" s="62" customFormat="1" x14ac:dyDescent="0.35"/>
    <row r="50743" s="62" customFormat="1" x14ac:dyDescent="0.35"/>
    <row r="50744" s="62" customFormat="1" x14ac:dyDescent="0.35"/>
    <row r="50745" s="62" customFormat="1" x14ac:dyDescent="0.35"/>
    <row r="50746" s="62" customFormat="1" x14ac:dyDescent="0.35"/>
    <row r="50747" s="62" customFormat="1" x14ac:dyDescent="0.35"/>
    <row r="50748" s="62" customFormat="1" x14ac:dyDescent="0.35"/>
    <row r="50749" s="62" customFormat="1" x14ac:dyDescent="0.35"/>
    <row r="50750" s="62" customFormat="1" x14ac:dyDescent="0.35"/>
    <row r="50751" s="62" customFormat="1" x14ac:dyDescent="0.35"/>
    <row r="50752" s="62" customFormat="1" x14ac:dyDescent="0.35"/>
    <row r="50753" s="62" customFormat="1" x14ac:dyDescent="0.35"/>
    <row r="50754" s="62" customFormat="1" x14ac:dyDescent="0.35"/>
    <row r="50755" s="62" customFormat="1" x14ac:dyDescent="0.35"/>
    <row r="50756" s="62" customFormat="1" x14ac:dyDescent="0.35"/>
    <row r="50757" s="62" customFormat="1" x14ac:dyDescent="0.35"/>
    <row r="50758" s="62" customFormat="1" x14ac:dyDescent="0.35"/>
    <row r="50759" s="62" customFormat="1" x14ac:dyDescent="0.35"/>
    <row r="50760" s="62" customFormat="1" x14ac:dyDescent="0.35"/>
    <row r="50761" s="62" customFormat="1" x14ac:dyDescent="0.35"/>
    <row r="50762" s="62" customFormat="1" x14ac:dyDescent="0.35"/>
    <row r="50763" s="62" customFormat="1" x14ac:dyDescent="0.35"/>
    <row r="50764" s="62" customFormat="1" x14ac:dyDescent="0.35"/>
    <row r="50765" s="62" customFormat="1" x14ac:dyDescent="0.35"/>
    <row r="50766" s="62" customFormat="1" x14ac:dyDescent="0.35"/>
    <row r="50767" s="62" customFormat="1" x14ac:dyDescent="0.35"/>
    <row r="50768" s="62" customFormat="1" x14ac:dyDescent="0.35"/>
    <row r="50769" s="62" customFormat="1" x14ac:dyDescent="0.35"/>
    <row r="50770" s="62" customFormat="1" x14ac:dyDescent="0.35"/>
    <row r="50771" s="62" customFormat="1" x14ac:dyDescent="0.35"/>
    <row r="50772" s="62" customFormat="1" x14ac:dyDescent="0.35"/>
    <row r="50773" s="62" customFormat="1" x14ac:dyDescent="0.35"/>
    <row r="50774" s="62" customFormat="1" x14ac:dyDescent="0.35"/>
    <row r="50775" s="62" customFormat="1" x14ac:dyDescent="0.35"/>
    <row r="50776" s="62" customFormat="1" x14ac:dyDescent="0.35"/>
    <row r="50777" s="62" customFormat="1" x14ac:dyDescent="0.35"/>
    <row r="50778" s="62" customFormat="1" x14ac:dyDescent="0.35"/>
    <row r="50779" s="62" customFormat="1" x14ac:dyDescent="0.35"/>
    <row r="50780" s="62" customFormat="1" x14ac:dyDescent="0.35"/>
    <row r="50781" s="62" customFormat="1" x14ac:dyDescent="0.35"/>
    <row r="50782" s="62" customFormat="1" x14ac:dyDescent="0.35"/>
    <row r="50783" s="62" customFormat="1" x14ac:dyDescent="0.35"/>
    <row r="50784" s="62" customFormat="1" x14ac:dyDescent="0.35"/>
    <row r="50785" s="62" customFormat="1" x14ac:dyDescent="0.35"/>
    <row r="50786" s="62" customFormat="1" x14ac:dyDescent="0.35"/>
    <row r="50787" s="62" customFormat="1" x14ac:dyDescent="0.35"/>
    <row r="50788" s="62" customFormat="1" x14ac:dyDescent="0.35"/>
    <row r="50789" s="62" customFormat="1" x14ac:dyDescent="0.35"/>
    <row r="50790" s="62" customFormat="1" x14ac:dyDescent="0.35"/>
    <row r="50791" s="62" customFormat="1" x14ac:dyDescent="0.35"/>
    <row r="50792" s="62" customFormat="1" x14ac:dyDescent="0.35"/>
    <row r="50793" s="62" customFormat="1" x14ac:dyDescent="0.35"/>
    <row r="50794" s="62" customFormat="1" x14ac:dyDescent="0.35"/>
    <row r="50795" s="62" customFormat="1" x14ac:dyDescent="0.35"/>
    <row r="50796" s="62" customFormat="1" x14ac:dyDescent="0.35"/>
    <row r="50797" s="62" customFormat="1" x14ac:dyDescent="0.35"/>
    <row r="50798" s="62" customFormat="1" x14ac:dyDescent="0.35"/>
    <row r="50799" s="62" customFormat="1" x14ac:dyDescent="0.35"/>
    <row r="50800" s="62" customFormat="1" x14ac:dyDescent="0.35"/>
    <row r="50801" s="62" customFormat="1" x14ac:dyDescent="0.35"/>
    <row r="50802" s="62" customFormat="1" x14ac:dyDescent="0.35"/>
    <row r="50803" s="62" customFormat="1" x14ac:dyDescent="0.35"/>
    <row r="50804" s="62" customFormat="1" x14ac:dyDescent="0.35"/>
    <row r="50805" s="62" customFormat="1" x14ac:dyDescent="0.35"/>
    <row r="50806" s="62" customFormat="1" x14ac:dyDescent="0.35"/>
    <row r="50807" s="62" customFormat="1" x14ac:dyDescent="0.35"/>
    <row r="50808" s="62" customFormat="1" x14ac:dyDescent="0.35"/>
    <row r="50809" s="62" customFormat="1" x14ac:dyDescent="0.35"/>
    <row r="50810" s="62" customFormat="1" x14ac:dyDescent="0.35"/>
    <row r="50811" s="62" customFormat="1" x14ac:dyDescent="0.35"/>
    <row r="50812" s="62" customFormat="1" x14ac:dyDescent="0.35"/>
    <row r="50813" s="62" customFormat="1" x14ac:dyDescent="0.35"/>
    <row r="50814" s="62" customFormat="1" x14ac:dyDescent="0.35"/>
    <row r="50815" s="62" customFormat="1" x14ac:dyDescent="0.35"/>
    <row r="50816" s="62" customFormat="1" x14ac:dyDescent="0.35"/>
    <row r="50817" s="62" customFormat="1" x14ac:dyDescent="0.35"/>
    <row r="50818" s="62" customFormat="1" x14ac:dyDescent="0.35"/>
    <row r="50819" s="62" customFormat="1" x14ac:dyDescent="0.35"/>
    <row r="50820" s="62" customFormat="1" x14ac:dyDescent="0.35"/>
    <row r="50821" s="62" customFormat="1" x14ac:dyDescent="0.35"/>
    <row r="50822" s="62" customFormat="1" x14ac:dyDescent="0.35"/>
    <row r="50823" s="62" customFormat="1" x14ac:dyDescent="0.35"/>
    <row r="50824" s="62" customFormat="1" x14ac:dyDescent="0.35"/>
    <row r="50825" s="62" customFormat="1" x14ac:dyDescent="0.35"/>
    <row r="50826" s="62" customFormat="1" x14ac:dyDescent="0.35"/>
    <row r="50827" s="62" customFormat="1" x14ac:dyDescent="0.35"/>
    <row r="50828" s="62" customFormat="1" x14ac:dyDescent="0.35"/>
    <row r="50829" s="62" customFormat="1" x14ac:dyDescent="0.35"/>
    <row r="50830" s="62" customFormat="1" x14ac:dyDescent="0.35"/>
    <row r="50831" s="62" customFormat="1" x14ac:dyDescent="0.35"/>
    <row r="50832" s="62" customFormat="1" x14ac:dyDescent="0.35"/>
    <row r="50833" s="62" customFormat="1" x14ac:dyDescent="0.35"/>
    <row r="50834" s="62" customFormat="1" x14ac:dyDescent="0.35"/>
    <row r="50835" s="62" customFormat="1" x14ac:dyDescent="0.35"/>
    <row r="50836" s="62" customFormat="1" x14ac:dyDescent="0.35"/>
    <row r="50837" s="62" customFormat="1" x14ac:dyDescent="0.35"/>
    <row r="50838" s="62" customFormat="1" x14ac:dyDescent="0.35"/>
    <row r="50839" s="62" customFormat="1" x14ac:dyDescent="0.35"/>
    <row r="50840" s="62" customFormat="1" x14ac:dyDescent="0.35"/>
    <row r="50841" s="62" customFormat="1" x14ac:dyDescent="0.35"/>
    <row r="50842" s="62" customFormat="1" x14ac:dyDescent="0.35"/>
    <row r="50843" s="62" customFormat="1" x14ac:dyDescent="0.35"/>
    <row r="50844" s="62" customFormat="1" x14ac:dyDescent="0.35"/>
    <row r="50845" s="62" customFormat="1" x14ac:dyDescent="0.35"/>
    <row r="50846" s="62" customFormat="1" x14ac:dyDescent="0.35"/>
    <row r="50847" s="62" customFormat="1" x14ac:dyDescent="0.35"/>
    <row r="50848" s="62" customFormat="1" x14ac:dyDescent="0.35"/>
    <row r="50849" s="62" customFormat="1" x14ac:dyDescent="0.35"/>
    <row r="50850" s="62" customFormat="1" x14ac:dyDescent="0.35"/>
    <row r="50851" s="62" customFormat="1" x14ac:dyDescent="0.35"/>
    <row r="50852" s="62" customFormat="1" x14ac:dyDescent="0.35"/>
    <row r="50853" s="62" customFormat="1" x14ac:dyDescent="0.35"/>
    <row r="50854" s="62" customFormat="1" x14ac:dyDescent="0.35"/>
    <row r="50855" s="62" customFormat="1" x14ac:dyDescent="0.35"/>
    <row r="50856" s="62" customFormat="1" x14ac:dyDescent="0.35"/>
    <row r="50857" s="62" customFormat="1" x14ac:dyDescent="0.35"/>
    <row r="50858" s="62" customFormat="1" x14ac:dyDescent="0.35"/>
    <row r="50859" s="62" customFormat="1" x14ac:dyDescent="0.35"/>
    <row r="50860" s="62" customFormat="1" x14ac:dyDescent="0.35"/>
    <row r="50861" s="62" customFormat="1" x14ac:dyDescent="0.35"/>
    <row r="50862" s="62" customFormat="1" x14ac:dyDescent="0.35"/>
    <row r="50863" s="62" customFormat="1" x14ac:dyDescent="0.35"/>
    <row r="50864" s="62" customFormat="1" x14ac:dyDescent="0.35"/>
    <row r="50865" s="62" customFormat="1" x14ac:dyDescent="0.35"/>
    <row r="50866" s="62" customFormat="1" x14ac:dyDescent="0.35"/>
    <row r="50867" s="62" customFormat="1" x14ac:dyDescent="0.35"/>
    <row r="50868" s="62" customFormat="1" x14ac:dyDescent="0.35"/>
    <row r="50869" s="62" customFormat="1" x14ac:dyDescent="0.35"/>
    <row r="50870" s="62" customFormat="1" x14ac:dyDescent="0.35"/>
    <row r="50871" s="62" customFormat="1" x14ac:dyDescent="0.35"/>
    <row r="50872" s="62" customFormat="1" x14ac:dyDescent="0.35"/>
    <row r="50873" s="62" customFormat="1" x14ac:dyDescent="0.35"/>
    <row r="50874" s="62" customFormat="1" x14ac:dyDescent="0.35"/>
    <row r="50875" s="62" customFormat="1" x14ac:dyDescent="0.35"/>
    <row r="50876" s="62" customFormat="1" x14ac:dyDescent="0.35"/>
    <row r="50877" s="62" customFormat="1" x14ac:dyDescent="0.35"/>
    <row r="50878" s="62" customFormat="1" x14ac:dyDescent="0.35"/>
    <row r="50879" s="62" customFormat="1" x14ac:dyDescent="0.35"/>
    <row r="50880" s="62" customFormat="1" x14ac:dyDescent="0.35"/>
    <row r="50881" s="62" customFormat="1" x14ac:dyDescent="0.35"/>
    <row r="50882" s="62" customFormat="1" x14ac:dyDescent="0.35"/>
    <row r="50883" s="62" customFormat="1" x14ac:dyDescent="0.35"/>
    <row r="50884" s="62" customFormat="1" x14ac:dyDescent="0.35"/>
    <row r="50885" s="62" customFormat="1" x14ac:dyDescent="0.35"/>
    <row r="50886" s="62" customFormat="1" x14ac:dyDescent="0.35"/>
    <row r="50887" s="62" customFormat="1" x14ac:dyDescent="0.35"/>
    <row r="50888" s="62" customFormat="1" x14ac:dyDescent="0.35"/>
    <row r="50889" s="62" customFormat="1" x14ac:dyDescent="0.35"/>
    <row r="50890" s="62" customFormat="1" x14ac:dyDescent="0.35"/>
    <row r="50891" s="62" customFormat="1" x14ac:dyDescent="0.35"/>
    <row r="50892" s="62" customFormat="1" x14ac:dyDescent="0.35"/>
    <row r="50893" s="62" customFormat="1" x14ac:dyDescent="0.35"/>
    <row r="50894" s="62" customFormat="1" x14ac:dyDescent="0.35"/>
    <row r="50895" s="62" customFormat="1" x14ac:dyDescent="0.35"/>
    <row r="50896" s="62" customFormat="1" x14ac:dyDescent="0.35"/>
    <row r="50897" s="62" customFormat="1" x14ac:dyDescent="0.35"/>
    <row r="50898" s="62" customFormat="1" x14ac:dyDescent="0.35"/>
    <row r="50899" s="62" customFormat="1" x14ac:dyDescent="0.35"/>
    <row r="50900" s="62" customFormat="1" x14ac:dyDescent="0.35"/>
    <row r="50901" s="62" customFormat="1" x14ac:dyDescent="0.35"/>
    <row r="50902" s="62" customFormat="1" x14ac:dyDescent="0.35"/>
    <row r="50903" s="62" customFormat="1" x14ac:dyDescent="0.35"/>
    <row r="50904" s="62" customFormat="1" x14ac:dyDescent="0.35"/>
    <row r="50905" s="62" customFormat="1" x14ac:dyDescent="0.35"/>
    <row r="50906" s="62" customFormat="1" x14ac:dyDescent="0.35"/>
    <row r="50907" s="62" customFormat="1" x14ac:dyDescent="0.35"/>
    <row r="50908" s="62" customFormat="1" x14ac:dyDescent="0.35"/>
    <row r="50909" s="62" customFormat="1" x14ac:dyDescent="0.35"/>
    <row r="50910" s="62" customFormat="1" x14ac:dyDescent="0.35"/>
    <row r="50911" s="62" customFormat="1" x14ac:dyDescent="0.35"/>
    <row r="50912" s="62" customFormat="1" x14ac:dyDescent="0.35"/>
    <row r="50913" s="62" customFormat="1" x14ac:dyDescent="0.35"/>
    <row r="50914" s="62" customFormat="1" x14ac:dyDescent="0.35"/>
    <row r="50915" s="62" customFormat="1" x14ac:dyDescent="0.35"/>
    <row r="50916" s="62" customFormat="1" x14ac:dyDescent="0.35"/>
    <row r="50917" s="62" customFormat="1" x14ac:dyDescent="0.35"/>
    <row r="50918" s="62" customFormat="1" x14ac:dyDescent="0.35"/>
    <row r="50919" s="62" customFormat="1" x14ac:dyDescent="0.35"/>
    <row r="50920" s="62" customFormat="1" x14ac:dyDescent="0.35"/>
    <row r="50921" s="62" customFormat="1" x14ac:dyDescent="0.35"/>
    <row r="50922" s="62" customFormat="1" x14ac:dyDescent="0.35"/>
    <row r="50923" s="62" customFormat="1" x14ac:dyDescent="0.35"/>
    <row r="50924" s="62" customFormat="1" x14ac:dyDescent="0.35"/>
    <row r="50925" s="62" customFormat="1" x14ac:dyDescent="0.35"/>
    <row r="50926" s="62" customFormat="1" x14ac:dyDescent="0.35"/>
    <row r="50927" s="62" customFormat="1" x14ac:dyDescent="0.35"/>
    <row r="50928" s="62" customFormat="1" x14ac:dyDescent="0.35"/>
    <row r="50929" s="62" customFormat="1" x14ac:dyDescent="0.35"/>
    <row r="50930" s="62" customFormat="1" x14ac:dyDescent="0.35"/>
    <row r="50931" s="62" customFormat="1" x14ac:dyDescent="0.35"/>
    <row r="50932" s="62" customFormat="1" x14ac:dyDescent="0.35"/>
    <row r="50933" s="62" customFormat="1" x14ac:dyDescent="0.35"/>
    <row r="50934" s="62" customFormat="1" x14ac:dyDescent="0.35"/>
    <row r="50935" s="62" customFormat="1" x14ac:dyDescent="0.35"/>
    <row r="50936" s="62" customFormat="1" x14ac:dyDescent="0.35"/>
    <row r="50937" s="62" customFormat="1" x14ac:dyDescent="0.35"/>
    <row r="50938" s="62" customFormat="1" x14ac:dyDescent="0.35"/>
    <row r="50939" s="62" customFormat="1" x14ac:dyDescent="0.35"/>
    <row r="50940" s="62" customFormat="1" x14ac:dyDescent="0.35"/>
    <row r="50941" s="62" customFormat="1" x14ac:dyDescent="0.35"/>
    <row r="50942" s="62" customFormat="1" x14ac:dyDescent="0.35"/>
    <row r="50943" s="62" customFormat="1" x14ac:dyDescent="0.35"/>
    <row r="50944" s="62" customFormat="1" x14ac:dyDescent="0.35"/>
    <row r="50945" s="62" customFormat="1" x14ac:dyDescent="0.35"/>
    <row r="50946" s="62" customFormat="1" x14ac:dyDescent="0.35"/>
    <row r="50947" s="62" customFormat="1" x14ac:dyDescent="0.35"/>
    <row r="50948" s="62" customFormat="1" x14ac:dyDescent="0.35"/>
    <row r="50949" s="62" customFormat="1" x14ac:dyDescent="0.35"/>
    <row r="50950" s="62" customFormat="1" x14ac:dyDescent="0.35"/>
    <row r="50951" s="62" customFormat="1" x14ac:dyDescent="0.35"/>
    <row r="50952" s="62" customFormat="1" x14ac:dyDescent="0.35"/>
    <row r="50953" s="62" customFormat="1" x14ac:dyDescent="0.35"/>
    <row r="50954" s="62" customFormat="1" x14ac:dyDescent="0.35"/>
    <row r="50955" s="62" customFormat="1" x14ac:dyDescent="0.35"/>
    <row r="50956" s="62" customFormat="1" x14ac:dyDescent="0.35"/>
    <row r="50957" s="62" customFormat="1" x14ac:dyDescent="0.35"/>
    <row r="50958" s="62" customFormat="1" x14ac:dyDescent="0.35"/>
    <row r="50959" s="62" customFormat="1" x14ac:dyDescent="0.35"/>
    <row r="50960" s="62" customFormat="1" x14ac:dyDescent="0.35"/>
    <row r="50961" s="62" customFormat="1" x14ac:dyDescent="0.35"/>
    <row r="50962" s="62" customFormat="1" x14ac:dyDescent="0.35"/>
    <row r="50963" s="62" customFormat="1" x14ac:dyDescent="0.35"/>
    <row r="50964" s="62" customFormat="1" x14ac:dyDescent="0.35"/>
    <row r="50965" s="62" customFormat="1" x14ac:dyDescent="0.35"/>
    <row r="50966" s="62" customFormat="1" x14ac:dyDescent="0.35"/>
    <row r="50967" s="62" customFormat="1" x14ac:dyDescent="0.35"/>
    <row r="50968" s="62" customFormat="1" x14ac:dyDescent="0.35"/>
    <row r="50969" s="62" customFormat="1" x14ac:dyDescent="0.35"/>
    <row r="50970" s="62" customFormat="1" x14ac:dyDescent="0.35"/>
    <row r="50971" s="62" customFormat="1" x14ac:dyDescent="0.35"/>
    <row r="50972" s="62" customFormat="1" x14ac:dyDescent="0.35"/>
    <row r="50973" s="62" customFormat="1" x14ac:dyDescent="0.35"/>
    <row r="50974" s="62" customFormat="1" x14ac:dyDescent="0.35"/>
    <row r="50975" s="62" customFormat="1" x14ac:dyDescent="0.35"/>
    <row r="50976" s="62" customFormat="1" x14ac:dyDescent="0.35"/>
    <row r="50977" s="62" customFormat="1" x14ac:dyDescent="0.35"/>
    <row r="50978" s="62" customFormat="1" x14ac:dyDescent="0.35"/>
    <row r="50979" s="62" customFormat="1" x14ac:dyDescent="0.35"/>
    <row r="50980" s="62" customFormat="1" x14ac:dyDescent="0.35"/>
    <row r="50981" s="62" customFormat="1" x14ac:dyDescent="0.35"/>
    <row r="50982" s="62" customFormat="1" x14ac:dyDescent="0.35"/>
    <row r="50983" s="62" customFormat="1" x14ac:dyDescent="0.35"/>
    <row r="50984" s="62" customFormat="1" x14ac:dyDescent="0.35"/>
    <row r="50985" s="62" customFormat="1" x14ac:dyDescent="0.35"/>
    <row r="50986" s="62" customFormat="1" x14ac:dyDescent="0.35"/>
    <row r="50987" s="62" customFormat="1" x14ac:dyDescent="0.35"/>
    <row r="50988" s="62" customFormat="1" x14ac:dyDescent="0.35"/>
    <row r="50989" s="62" customFormat="1" x14ac:dyDescent="0.35"/>
    <row r="50990" s="62" customFormat="1" x14ac:dyDescent="0.35"/>
    <row r="50991" s="62" customFormat="1" x14ac:dyDescent="0.35"/>
    <row r="50992" s="62" customFormat="1" x14ac:dyDescent="0.35"/>
    <row r="50993" s="62" customFormat="1" x14ac:dyDescent="0.35"/>
    <row r="50994" s="62" customFormat="1" x14ac:dyDescent="0.35"/>
    <row r="50995" s="62" customFormat="1" x14ac:dyDescent="0.35"/>
    <row r="50996" s="62" customFormat="1" x14ac:dyDescent="0.35"/>
    <row r="50997" s="62" customFormat="1" x14ac:dyDescent="0.35"/>
    <row r="50998" s="62" customFormat="1" x14ac:dyDescent="0.35"/>
    <row r="50999" s="62" customFormat="1" x14ac:dyDescent="0.35"/>
    <row r="51000" s="62" customFormat="1" x14ac:dyDescent="0.35"/>
    <row r="51001" s="62" customFormat="1" x14ac:dyDescent="0.35"/>
    <row r="51002" s="62" customFormat="1" x14ac:dyDescent="0.35"/>
    <row r="51003" s="62" customFormat="1" x14ac:dyDescent="0.35"/>
    <row r="51004" s="62" customFormat="1" x14ac:dyDescent="0.35"/>
    <row r="51005" s="62" customFormat="1" x14ac:dyDescent="0.35"/>
    <row r="51006" s="62" customFormat="1" x14ac:dyDescent="0.35"/>
    <row r="51007" s="62" customFormat="1" x14ac:dyDescent="0.35"/>
    <row r="51008" s="62" customFormat="1" x14ac:dyDescent="0.35"/>
    <row r="51009" s="62" customFormat="1" x14ac:dyDescent="0.35"/>
    <row r="51010" s="62" customFormat="1" x14ac:dyDescent="0.35"/>
    <row r="51011" s="62" customFormat="1" x14ac:dyDescent="0.35"/>
    <row r="51012" s="62" customFormat="1" x14ac:dyDescent="0.35"/>
    <row r="51013" s="62" customFormat="1" x14ac:dyDescent="0.35"/>
    <row r="51014" s="62" customFormat="1" x14ac:dyDescent="0.35"/>
    <row r="51015" s="62" customFormat="1" x14ac:dyDescent="0.35"/>
    <row r="51016" s="62" customFormat="1" x14ac:dyDescent="0.35"/>
    <row r="51017" s="62" customFormat="1" x14ac:dyDescent="0.35"/>
    <row r="51018" s="62" customFormat="1" x14ac:dyDescent="0.35"/>
    <row r="51019" s="62" customFormat="1" x14ac:dyDescent="0.35"/>
    <row r="51020" s="62" customFormat="1" x14ac:dyDescent="0.35"/>
    <row r="51021" s="62" customFormat="1" x14ac:dyDescent="0.35"/>
    <row r="51022" s="62" customFormat="1" x14ac:dyDescent="0.35"/>
    <row r="51023" s="62" customFormat="1" x14ac:dyDescent="0.35"/>
    <row r="51024" s="62" customFormat="1" x14ac:dyDescent="0.35"/>
    <row r="51025" s="62" customFormat="1" x14ac:dyDescent="0.35"/>
    <row r="51026" s="62" customFormat="1" x14ac:dyDescent="0.35"/>
    <row r="51027" s="62" customFormat="1" x14ac:dyDescent="0.35"/>
    <row r="51028" s="62" customFormat="1" x14ac:dyDescent="0.35"/>
    <row r="51029" s="62" customFormat="1" x14ac:dyDescent="0.35"/>
    <row r="51030" s="62" customFormat="1" x14ac:dyDescent="0.35"/>
    <row r="51031" s="62" customFormat="1" x14ac:dyDescent="0.35"/>
    <row r="51032" s="62" customFormat="1" x14ac:dyDescent="0.35"/>
    <row r="51033" s="62" customFormat="1" x14ac:dyDescent="0.35"/>
    <row r="51034" s="62" customFormat="1" x14ac:dyDescent="0.35"/>
    <row r="51035" s="62" customFormat="1" x14ac:dyDescent="0.35"/>
    <row r="51036" s="62" customFormat="1" x14ac:dyDescent="0.35"/>
    <row r="51037" s="62" customFormat="1" x14ac:dyDescent="0.35"/>
    <row r="51038" s="62" customFormat="1" x14ac:dyDescent="0.35"/>
    <row r="51039" s="62" customFormat="1" x14ac:dyDescent="0.35"/>
    <row r="51040" s="62" customFormat="1" x14ac:dyDescent="0.35"/>
    <row r="51041" s="62" customFormat="1" x14ac:dyDescent="0.35"/>
    <row r="51042" s="62" customFormat="1" x14ac:dyDescent="0.35"/>
    <row r="51043" s="62" customFormat="1" x14ac:dyDescent="0.35"/>
    <row r="51044" s="62" customFormat="1" x14ac:dyDescent="0.35"/>
    <row r="51045" s="62" customFormat="1" x14ac:dyDescent="0.35"/>
    <row r="51046" s="62" customFormat="1" x14ac:dyDescent="0.35"/>
    <row r="51047" s="62" customFormat="1" x14ac:dyDescent="0.35"/>
    <row r="51048" s="62" customFormat="1" x14ac:dyDescent="0.35"/>
    <row r="51049" s="62" customFormat="1" x14ac:dyDescent="0.35"/>
    <row r="51050" s="62" customFormat="1" x14ac:dyDescent="0.35"/>
    <row r="51051" s="62" customFormat="1" x14ac:dyDescent="0.35"/>
    <row r="51052" s="62" customFormat="1" x14ac:dyDescent="0.35"/>
    <row r="51053" s="62" customFormat="1" x14ac:dyDescent="0.35"/>
    <row r="51054" s="62" customFormat="1" x14ac:dyDescent="0.35"/>
    <row r="51055" s="62" customFormat="1" x14ac:dyDescent="0.35"/>
    <row r="51056" s="62" customFormat="1" x14ac:dyDescent="0.35"/>
    <row r="51057" s="62" customFormat="1" x14ac:dyDescent="0.35"/>
    <row r="51058" s="62" customFormat="1" x14ac:dyDescent="0.35"/>
    <row r="51059" s="62" customFormat="1" x14ac:dyDescent="0.35"/>
    <row r="51060" s="62" customFormat="1" x14ac:dyDescent="0.35"/>
    <row r="51061" s="62" customFormat="1" x14ac:dyDescent="0.35"/>
    <row r="51062" s="62" customFormat="1" x14ac:dyDescent="0.35"/>
    <row r="51063" s="62" customFormat="1" x14ac:dyDescent="0.35"/>
    <row r="51064" s="62" customFormat="1" x14ac:dyDescent="0.35"/>
    <row r="51065" s="62" customFormat="1" x14ac:dyDescent="0.35"/>
    <row r="51066" s="62" customFormat="1" x14ac:dyDescent="0.35"/>
    <row r="51067" s="62" customFormat="1" x14ac:dyDescent="0.35"/>
    <row r="51068" s="62" customFormat="1" x14ac:dyDescent="0.35"/>
    <row r="51069" s="62" customFormat="1" x14ac:dyDescent="0.35"/>
    <row r="51070" s="62" customFormat="1" x14ac:dyDescent="0.35"/>
    <row r="51071" s="62" customFormat="1" x14ac:dyDescent="0.35"/>
    <row r="51072" s="62" customFormat="1" x14ac:dyDescent="0.35"/>
    <row r="51073" s="62" customFormat="1" x14ac:dyDescent="0.35"/>
    <row r="51074" s="62" customFormat="1" x14ac:dyDescent="0.35"/>
    <row r="51075" s="62" customFormat="1" x14ac:dyDescent="0.35"/>
    <row r="51076" s="62" customFormat="1" x14ac:dyDescent="0.35"/>
    <row r="51077" s="62" customFormat="1" x14ac:dyDescent="0.35"/>
    <row r="51078" s="62" customFormat="1" x14ac:dyDescent="0.35"/>
    <row r="51079" s="62" customFormat="1" x14ac:dyDescent="0.35"/>
    <row r="51080" s="62" customFormat="1" x14ac:dyDescent="0.35"/>
    <row r="51081" s="62" customFormat="1" x14ac:dyDescent="0.35"/>
    <row r="51082" s="62" customFormat="1" x14ac:dyDescent="0.35"/>
    <row r="51083" s="62" customFormat="1" x14ac:dyDescent="0.35"/>
    <row r="51084" s="62" customFormat="1" x14ac:dyDescent="0.35"/>
    <row r="51085" s="62" customFormat="1" x14ac:dyDescent="0.35"/>
    <row r="51086" s="62" customFormat="1" x14ac:dyDescent="0.35"/>
    <row r="51087" s="62" customFormat="1" x14ac:dyDescent="0.35"/>
    <row r="51088" s="62" customFormat="1" x14ac:dyDescent="0.35"/>
    <row r="51089" s="62" customFormat="1" x14ac:dyDescent="0.35"/>
    <row r="51090" s="62" customFormat="1" x14ac:dyDescent="0.35"/>
    <row r="51091" s="62" customFormat="1" x14ac:dyDescent="0.35"/>
    <row r="51092" s="62" customFormat="1" x14ac:dyDescent="0.35"/>
    <row r="51093" s="62" customFormat="1" x14ac:dyDescent="0.35"/>
    <row r="51094" s="62" customFormat="1" x14ac:dyDescent="0.35"/>
    <row r="51095" s="62" customFormat="1" x14ac:dyDescent="0.35"/>
    <row r="51096" s="62" customFormat="1" x14ac:dyDescent="0.35"/>
    <row r="51097" s="62" customFormat="1" x14ac:dyDescent="0.35"/>
    <row r="51098" s="62" customFormat="1" x14ac:dyDescent="0.35"/>
    <row r="51099" s="62" customFormat="1" x14ac:dyDescent="0.35"/>
    <row r="51100" s="62" customFormat="1" x14ac:dyDescent="0.35"/>
    <row r="51101" s="62" customFormat="1" x14ac:dyDescent="0.35"/>
    <row r="51102" s="62" customFormat="1" x14ac:dyDescent="0.35"/>
    <row r="51103" s="62" customFormat="1" x14ac:dyDescent="0.35"/>
    <row r="51104" s="62" customFormat="1" x14ac:dyDescent="0.35"/>
    <row r="51105" s="62" customFormat="1" x14ac:dyDescent="0.35"/>
    <row r="51106" s="62" customFormat="1" x14ac:dyDescent="0.35"/>
    <row r="51107" s="62" customFormat="1" x14ac:dyDescent="0.35"/>
    <row r="51108" s="62" customFormat="1" x14ac:dyDescent="0.35"/>
    <row r="51109" s="62" customFormat="1" x14ac:dyDescent="0.35"/>
    <row r="51110" s="62" customFormat="1" x14ac:dyDescent="0.35"/>
    <row r="51111" s="62" customFormat="1" x14ac:dyDescent="0.35"/>
    <row r="51112" s="62" customFormat="1" x14ac:dyDescent="0.35"/>
    <row r="51113" s="62" customFormat="1" x14ac:dyDescent="0.35"/>
    <row r="51114" s="62" customFormat="1" x14ac:dyDescent="0.35"/>
    <row r="51115" s="62" customFormat="1" x14ac:dyDescent="0.35"/>
    <row r="51116" s="62" customFormat="1" x14ac:dyDescent="0.35"/>
    <row r="51117" s="62" customFormat="1" x14ac:dyDescent="0.35"/>
    <row r="51118" s="62" customFormat="1" x14ac:dyDescent="0.35"/>
    <row r="51119" s="62" customFormat="1" x14ac:dyDescent="0.35"/>
    <row r="51120" s="62" customFormat="1" x14ac:dyDescent="0.35"/>
    <row r="51121" s="62" customFormat="1" x14ac:dyDescent="0.35"/>
    <row r="51122" s="62" customFormat="1" x14ac:dyDescent="0.35"/>
    <row r="51123" s="62" customFormat="1" x14ac:dyDescent="0.35"/>
    <row r="51124" s="62" customFormat="1" x14ac:dyDescent="0.35"/>
    <row r="51125" s="62" customFormat="1" x14ac:dyDescent="0.35"/>
    <row r="51126" s="62" customFormat="1" x14ac:dyDescent="0.35"/>
    <row r="51127" s="62" customFormat="1" x14ac:dyDescent="0.35"/>
    <row r="51128" s="62" customFormat="1" x14ac:dyDescent="0.35"/>
    <row r="51129" s="62" customFormat="1" x14ac:dyDescent="0.35"/>
    <row r="51130" s="62" customFormat="1" x14ac:dyDescent="0.35"/>
    <row r="51131" s="62" customFormat="1" x14ac:dyDescent="0.35"/>
    <row r="51132" s="62" customFormat="1" x14ac:dyDescent="0.35"/>
    <row r="51133" s="62" customFormat="1" x14ac:dyDescent="0.35"/>
    <row r="51134" s="62" customFormat="1" x14ac:dyDescent="0.35"/>
    <row r="51135" s="62" customFormat="1" x14ac:dyDescent="0.35"/>
    <row r="51136" s="62" customFormat="1" x14ac:dyDescent="0.35"/>
    <row r="51137" s="62" customFormat="1" x14ac:dyDescent="0.35"/>
    <row r="51138" s="62" customFormat="1" x14ac:dyDescent="0.35"/>
    <row r="51139" s="62" customFormat="1" x14ac:dyDescent="0.35"/>
    <row r="51140" s="62" customFormat="1" x14ac:dyDescent="0.35"/>
    <row r="51141" s="62" customFormat="1" x14ac:dyDescent="0.35"/>
    <row r="51142" s="62" customFormat="1" x14ac:dyDescent="0.35"/>
    <row r="51143" s="62" customFormat="1" x14ac:dyDescent="0.35"/>
    <row r="51144" s="62" customFormat="1" x14ac:dyDescent="0.35"/>
    <row r="51145" s="62" customFormat="1" x14ac:dyDescent="0.35"/>
    <row r="51146" s="62" customFormat="1" x14ac:dyDescent="0.35"/>
    <row r="51147" s="62" customFormat="1" x14ac:dyDescent="0.35"/>
    <row r="51148" s="62" customFormat="1" x14ac:dyDescent="0.35"/>
    <row r="51149" s="62" customFormat="1" x14ac:dyDescent="0.35"/>
    <row r="51150" s="62" customFormat="1" x14ac:dyDescent="0.35"/>
    <row r="51151" s="62" customFormat="1" x14ac:dyDescent="0.35"/>
    <row r="51152" s="62" customFormat="1" x14ac:dyDescent="0.35"/>
    <row r="51153" s="62" customFormat="1" x14ac:dyDescent="0.35"/>
    <row r="51154" s="62" customFormat="1" x14ac:dyDescent="0.35"/>
    <row r="51155" s="62" customFormat="1" x14ac:dyDescent="0.35"/>
    <row r="51156" s="62" customFormat="1" x14ac:dyDescent="0.35"/>
    <row r="51157" s="62" customFormat="1" x14ac:dyDescent="0.35"/>
    <row r="51158" s="62" customFormat="1" x14ac:dyDescent="0.35"/>
    <row r="51159" s="62" customFormat="1" x14ac:dyDescent="0.35"/>
    <row r="51160" s="62" customFormat="1" x14ac:dyDescent="0.35"/>
    <row r="51161" s="62" customFormat="1" x14ac:dyDescent="0.35"/>
    <row r="51162" s="62" customFormat="1" x14ac:dyDescent="0.35"/>
    <row r="51163" s="62" customFormat="1" x14ac:dyDescent="0.35"/>
    <row r="51164" s="62" customFormat="1" x14ac:dyDescent="0.35"/>
    <row r="51165" s="62" customFormat="1" x14ac:dyDescent="0.35"/>
    <row r="51166" s="62" customFormat="1" x14ac:dyDescent="0.35"/>
    <row r="51167" s="62" customFormat="1" x14ac:dyDescent="0.35"/>
    <row r="51168" s="62" customFormat="1" x14ac:dyDescent="0.35"/>
    <row r="51169" s="62" customFormat="1" x14ac:dyDescent="0.35"/>
    <row r="51170" s="62" customFormat="1" x14ac:dyDescent="0.35"/>
    <row r="51171" s="62" customFormat="1" x14ac:dyDescent="0.35"/>
    <row r="51172" s="62" customFormat="1" x14ac:dyDescent="0.35"/>
    <row r="51173" s="62" customFormat="1" x14ac:dyDescent="0.35"/>
    <row r="51174" s="62" customFormat="1" x14ac:dyDescent="0.35"/>
    <row r="51175" s="62" customFormat="1" x14ac:dyDescent="0.35"/>
    <row r="51176" s="62" customFormat="1" x14ac:dyDescent="0.35"/>
    <row r="51177" s="62" customFormat="1" x14ac:dyDescent="0.35"/>
    <row r="51178" s="62" customFormat="1" x14ac:dyDescent="0.35"/>
    <row r="51179" s="62" customFormat="1" x14ac:dyDescent="0.35"/>
    <row r="51180" s="62" customFormat="1" x14ac:dyDescent="0.35"/>
    <row r="51181" s="62" customFormat="1" x14ac:dyDescent="0.35"/>
    <row r="51182" s="62" customFormat="1" x14ac:dyDescent="0.35"/>
    <row r="51183" s="62" customFormat="1" x14ac:dyDescent="0.35"/>
    <row r="51184" s="62" customFormat="1" x14ac:dyDescent="0.35"/>
    <row r="51185" s="62" customFormat="1" x14ac:dyDescent="0.35"/>
    <row r="51186" s="62" customFormat="1" x14ac:dyDescent="0.35"/>
    <row r="51187" s="62" customFormat="1" x14ac:dyDescent="0.35"/>
    <row r="51188" s="62" customFormat="1" x14ac:dyDescent="0.35"/>
    <row r="51189" s="62" customFormat="1" x14ac:dyDescent="0.35"/>
    <row r="51190" s="62" customFormat="1" x14ac:dyDescent="0.35"/>
    <row r="51191" s="62" customFormat="1" x14ac:dyDescent="0.35"/>
    <row r="51192" s="62" customFormat="1" x14ac:dyDescent="0.35"/>
    <row r="51193" s="62" customFormat="1" x14ac:dyDescent="0.35"/>
    <row r="51194" s="62" customFormat="1" x14ac:dyDescent="0.35"/>
    <row r="51195" s="62" customFormat="1" x14ac:dyDescent="0.35"/>
    <row r="51196" s="62" customFormat="1" x14ac:dyDescent="0.35"/>
    <row r="51197" s="62" customFormat="1" x14ac:dyDescent="0.35"/>
    <row r="51198" s="62" customFormat="1" x14ac:dyDescent="0.35"/>
    <row r="51199" s="62" customFormat="1" x14ac:dyDescent="0.35"/>
    <row r="51200" s="62" customFormat="1" x14ac:dyDescent="0.35"/>
    <row r="51201" s="62" customFormat="1" x14ac:dyDescent="0.35"/>
    <row r="51202" s="62" customFormat="1" x14ac:dyDescent="0.35"/>
    <row r="51203" s="62" customFormat="1" x14ac:dyDescent="0.35"/>
    <row r="51204" s="62" customFormat="1" x14ac:dyDescent="0.35"/>
    <row r="51205" s="62" customFormat="1" x14ac:dyDescent="0.35"/>
    <row r="51206" s="62" customFormat="1" x14ac:dyDescent="0.35"/>
    <row r="51207" s="62" customFormat="1" x14ac:dyDescent="0.35"/>
    <row r="51208" s="62" customFormat="1" x14ac:dyDescent="0.35"/>
    <row r="51209" s="62" customFormat="1" x14ac:dyDescent="0.35"/>
    <row r="51210" s="62" customFormat="1" x14ac:dyDescent="0.35"/>
    <row r="51211" s="62" customFormat="1" x14ac:dyDescent="0.35"/>
    <row r="51212" s="62" customFormat="1" x14ac:dyDescent="0.35"/>
    <row r="51213" s="62" customFormat="1" x14ac:dyDescent="0.35"/>
    <row r="51214" s="62" customFormat="1" x14ac:dyDescent="0.35"/>
    <row r="51215" s="62" customFormat="1" x14ac:dyDescent="0.35"/>
    <row r="51216" s="62" customFormat="1" x14ac:dyDescent="0.35"/>
    <row r="51217" s="62" customFormat="1" x14ac:dyDescent="0.35"/>
    <row r="51218" s="62" customFormat="1" x14ac:dyDescent="0.35"/>
    <row r="51219" s="62" customFormat="1" x14ac:dyDescent="0.35"/>
    <row r="51220" s="62" customFormat="1" x14ac:dyDescent="0.35"/>
    <row r="51221" s="62" customFormat="1" x14ac:dyDescent="0.35"/>
    <row r="51222" s="62" customFormat="1" x14ac:dyDescent="0.35"/>
    <row r="51223" s="62" customFormat="1" x14ac:dyDescent="0.35"/>
    <row r="51224" s="62" customFormat="1" x14ac:dyDescent="0.35"/>
    <row r="51225" s="62" customFormat="1" x14ac:dyDescent="0.35"/>
    <row r="51226" s="62" customFormat="1" x14ac:dyDescent="0.35"/>
    <row r="51227" s="62" customFormat="1" x14ac:dyDescent="0.35"/>
    <row r="51228" s="62" customFormat="1" x14ac:dyDescent="0.35"/>
    <row r="51229" s="62" customFormat="1" x14ac:dyDescent="0.35"/>
    <row r="51230" s="62" customFormat="1" x14ac:dyDescent="0.35"/>
    <row r="51231" s="62" customFormat="1" x14ac:dyDescent="0.35"/>
    <row r="51232" s="62" customFormat="1" x14ac:dyDescent="0.35"/>
    <row r="51233" s="62" customFormat="1" x14ac:dyDescent="0.35"/>
    <row r="51234" s="62" customFormat="1" x14ac:dyDescent="0.35"/>
    <row r="51235" s="62" customFormat="1" x14ac:dyDescent="0.35"/>
    <row r="51236" s="62" customFormat="1" x14ac:dyDescent="0.35"/>
    <row r="51237" s="62" customFormat="1" x14ac:dyDescent="0.35"/>
    <row r="51238" s="62" customFormat="1" x14ac:dyDescent="0.35"/>
    <row r="51239" s="62" customFormat="1" x14ac:dyDescent="0.35"/>
    <row r="51240" s="62" customFormat="1" x14ac:dyDescent="0.35"/>
    <row r="51241" s="62" customFormat="1" x14ac:dyDescent="0.35"/>
    <row r="51242" s="62" customFormat="1" x14ac:dyDescent="0.35"/>
    <row r="51243" s="62" customFormat="1" x14ac:dyDescent="0.35"/>
    <row r="51244" s="62" customFormat="1" x14ac:dyDescent="0.35"/>
    <row r="51245" s="62" customFormat="1" x14ac:dyDescent="0.35"/>
    <row r="51246" s="62" customFormat="1" x14ac:dyDescent="0.35"/>
    <row r="51247" s="62" customFormat="1" x14ac:dyDescent="0.35"/>
    <row r="51248" s="62" customFormat="1" x14ac:dyDescent="0.35"/>
    <row r="51249" s="62" customFormat="1" x14ac:dyDescent="0.35"/>
    <row r="51250" s="62" customFormat="1" x14ac:dyDescent="0.35"/>
    <row r="51251" s="62" customFormat="1" x14ac:dyDescent="0.35"/>
    <row r="51252" s="62" customFormat="1" x14ac:dyDescent="0.35"/>
    <row r="51253" s="62" customFormat="1" x14ac:dyDescent="0.35"/>
    <row r="51254" s="62" customFormat="1" x14ac:dyDescent="0.35"/>
    <row r="51255" s="62" customFormat="1" x14ac:dyDescent="0.35"/>
    <row r="51256" s="62" customFormat="1" x14ac:dyDescent="0.35"/>
    <row r="51257" s="62" customFormat="1" x14ac:dyDescent="0.35"/>
    <row r="51258" s="62" customFormat="1" x14ac:dyDescent="0.35"/>
    <row r="51259" s="62" customFormat="1" x14ac:dyDescent="0.35"/>
    <row r="51260" s="62" customFormat="1" x14ac:dyDescent="0.35"/>
    <row r="51261" s="62" customFormat="1" x14ac:dyDescent="0.35"/>
    <row r="51262" s="62" customFormat="1" x14ac:dyDescent="0.35"/>
    <row r="51263" s="62" customFormat="1" x14ac:dyDescent="0.35"/>
    <row r="51264" s="62" customFormat="1" x14ac:dyDescent="0.35"/>
    <row r="51265" s="62" customFormat="1" x14ac:dyDescent="0.35"/>
    <row r="51266" s="62" customFormat="1" x14ac:dyDescent="0.35"/>
    <row r="51267" s="62" customFormat="1" x14ac:dyDescent="0.35"/>
    <row r="51268" s="62" customFormat="1" x14ac:dyDescent="0.35"/>
    <row r="51269" s="62" customFormat="1" x14ac:dyDescent="0.35"/>
    <row r="51270" s="62" customFormat="1" x14ac:dyDescent="0.35"/>
    <row r="51271" s="62" customFormat="1" x14ac:dyDescent="0.35"/>
    <row r="51272" s="62" customFormat="1" x14ac:dyDescent="0.35"/>
    <row r="51273" s="62" customFormat="1" x14ac:dyDescent="0.35"/>
    <row r="51274" s="62" customFormat="1" x14ac:dyDescent="0.35"/>
    <row r="51275" s="62" customFormat="1" x14ac:dyDescent="0.35"/>
    <row r="51276" s="62" customFormat="1" x14ac:dyDescent="0.35"/>
    <row r="51277" s="62" customFormat="1" x14ac:dyDescent="0.35"/>
    <row r="51278" s="62" customFormat="1" x14ac:dyDescent="0.35"/>
    <row r="51279" s="62" customFormat="1" x14ac:dyDescent="0.35"/>
    <row r="51280" s="62" customFormat="1" x14ac:dyDescent="0.35"/>
    <row r="51281" s="62" customFormat="1" x14ac:dyDescent="0.35"/>
    <row r="51282" s="62" customFormat="1" x14ac:dyDescent="0.35"/>
    <row r="51283" s="62" customFormat="1" x14ac:dyDescent="0.35"/>
    <row r="51284" s="62" customFormat="1" x14ac:dyDescent="0.35"/>
    <row r="51285" s="62" customFormat="1" x14ac:dyDescent="0.35"/>
    <row r="51286" s="62" customFormat="1" x14ac:dyDescent="0.35"/>
    <row r="51287" s="62" customFormat="1" x14ac:dyDescent="0.35"/>
    <row r="51288" s="62" customFormat="1" x14ac:dyDescent="0.35"/>
    <row r="51289" s="62" customFormat="1" x14ac:dyDescent="0.35"/>
    <row r="51290" s="62" customFormat="1" x14ac:dyDescent="0.35"/>
    <row r="51291" s="62" customFormat="1" x14ac:dyDescent="0.35"/>
    <row r="51292" s="62" customFormat="1" x14ac:dyDescent="0.35"/>
    <row r="51293" s="62" customFormat="1" x14ac:dyDescent="0.35"/>
    <row r="51294" s="62" customFormat="1" x14ac:dyDescent="0.35"/>
    <row r="51295" s="62" customFormat="1" x14ac:dyDescent="0.35"/>
    <row r="51296" s="62" customFormat="1" x14ac:dyDescent="0.35"/>
    <row r="51297" s="62" customFormat="1" x14ac:dyDescent="0.35"/>
    <row r="51298" s="62" customFormat="1" x14ac:dyDescent="0.35"/>
    <row r="51299" s="62" customFormat="1" x14ac:dyDescent="0.35"/>
    <row r="51300" s="62" customFormat="1" x14ac:dyDescent="0.35"/>
    <row r="51301" s="62" customFormat="1" x14ac:dyDescent="0.35"/>
    <row r="51302" s="62" customFormat="1" x14ac:dyDescent="0.35"/>
    <row r="51303" s="62" customFormat="1" x14ac:dyDescent="0.35"/>
    <row r="51304" s="62" customFormat="1" x14ac:dyDescent="0.35"/>
    <row r="51305" s="62" customFormat="1" x14ac:dyDescent="0.35"/>
    <row r="51306" s="62" customFormat="1" x14ac:dyDescent="0.35"/>
    <row r="51307" s="62" customFormat="1" x14ac:dyDescent="0.35"/>
    <row r="51308" s="62" customFormat="1" x14ac:dyDescent="0.35"/>
    <row r="51309" s="62" customFormat="1" x14ac:dyDescent="0.35"/>
    <row r="51310" s="62" customFormat="1" x14ac:dyDescent="0.35"/>
    <row r="51311" s="62" customFormat="1" x14ac:dyDescent="0.35"/>
    <row r="51312" s="62" customFormat="1" x14ac:dyDescent="0.35"/>
    <row r="51313" s="62" customFormat="1" x14ac:dyDescent="0.35"/>
    <row r="51314" s="62" customFormat="1" x14ac:dyDescent="0.35"/>
    <row r="51315" s="62" customFormat="1" x14ac:dyDescent="0.35"/>
    <row r="51316" s="62" customFormat="1" x14ac:dyDescent="0.35"/>
    <row r="51317" s="62" customFormat="1" x14ac:dyDescent="0.35"/>
    <row r="51318" s="62" customFormat="1" x14ac:dyDescent="0.35"/>
    <row r="51319" s="62" customFormat="1" x14ac:dyDescent="0.35"/>
    <row r="51320" s="62" customFormat="1" x14ac:dyDescent="0.35"/>
    <row r="51321" s="62" customFormat="1" x14ac:dyDescent="0.35"/>
    <row r="51322" s="62" customFormat="1" x14ac:dyDescent="0.35"/>
    <row r="51323" s="62" customFormat="1" x14ac:dyDescent="0.35"/>
    <row r="51324" s="62" customFormat="1" x14ac:dyDescent="0.35"/>
    <row r="51325" s="62" customFormat="1" x14ac:dyDescent="0.35"/>
    <row r="51326" s="62" customFormat="1" x14ac:dyDescent="0.35"/>
    <row r="51327" s="62" customFormat="1" x14ac:dyDescent="0.35"/>
    <row r="51328" s="62" customFormat="1" x14ac:dyDescent="0.35"/>
    <row r="51329" s="62" customFormat="1" x14ac:dyDescent="0.35"/>
    <row r="51330" s="62" customFormat="1" x14ac:dyDescent="0.35"/>
    <row r="51331" s="62" customFormat="1" x14ac:dyDescent="0.35"/>
    <row r="51332" s="62" customFormat="1" x14ac:dyDescent="0.35"/>
    <row r="51333" s="62" customFormat="1" x14ac:dyDescent="0.35"/>
    <row r="51334" s="62" customFormat="1" x14ac:dyDescent="0.35"/>
    <row r="51335" s="62" customFormat="1" x14ac:dyDescent="0.35"/>
    <row r="51336" s="62" customFormat="1" x14ac:dyDescent="0.35"/>
    <row r="51337" s="62" customFormat="1" x14ac:dyDescent="0.35"/>
    <row r="51338" s="62" customFormat="1" x14ac:dyDescent="0.35"/>
    <row r="51339" s="62" customFormat="1" x14ac:dyDescent="0.35"/>
    <row r="51340" s="62" customFormat="1" x14ac:dyDescent="0.35"/>
    <row r="51341" s="62" customFormat="1" x14ac:dyDescent="0.35"/>
    <row r="51342" s="62" customFormat="1" x14ac:dyDescent="0.35"/>
    <row r="51343" s="62" customFormat="1" x14ac:dyDescent="0.35"/>
    <row r="51344" s="62" customFormat="1" x14ac:dyDescent="0.35"/>
    <row r="51345" s="62" customFormat="1" x14ac:dyDescent="0.35"/>
    <row r="51346" s="62" customFormat="1" x14ac:dyDescent="0.35"/>
    <row r="51347" s="62" customFormat="1" x14ac:dyDescent="0.35"/>
    <row r="51348" s="62" customFormat="1" x14ac:dyDescent="0.35"/>
    <row r="51349" s="62" customFormat="1" x14ac:dyDescent="0.35"/>
    <row r="51350" s="62" customFormat="1" x14ac:dyDescent="0.35"/>
    <row r="51351" s="62" customFormat="1" x14ac:dyDescent="0.35"/>
    <row r="51352" s="62" customFormat="1" x14ac:dyDescent="0.35"/>
    <row r="51353" s="62" customFormat="1" x14ac:dyDescent="0.35"/>
    <row r="51354" s="62" customFormat="1" x14ac:dyDescent="0.35"/>
    <row r="51355" s="62" customFormat="1" x14ac:dyDescent="0.35"/>
    <row r="51356" s="62" customFormat="1" x14ac:dyDescent="0.35"/>
    <row r="51357" s="62" customFormat="1" x14ac:dyDescent="0.35"/>
    <row r="51358" s="62" customFormat="1" x14ac:dyDescent="0.35"/>
    <row r="51359" s="62" customFormat="1" x14ac:dyDescent="0.35"/>
    <row r="51360" s="62" customFormat="1" x14ac:dyDescent="0.35"/>
    <row r="51361" s="62" customFormat="1" x14ac:dyDescent="0.35"/>
    <row r="51362" s="62" customFormat="1" x14ac:dyDescent="0.35"/>
    <row r="51363" s="62" customFormat="1" x14ac:dyDescent="0.35"/>
    <row r="51364" s="62" customFormat="1" x14ac:dyDescent="0.35"/>
    <row r="51365" s="62" customFormat="1" x14ac:dyDescent="0.35"/>
    <row r="51366" s="62" customFormat="1" x14ac:dyDescent="0.35"/>
    <row r="51367" s="62" customFormat="1" x14ac:dyDescent="0.35"/>
    <row r="51368" s="62" customFormat="1" x14ac:dyDescent="0.35"/>
    <row r="51369" s="62" customFormat="1" x14ac:dyDescent="0.35"/>
    <row r="51370" s="62" customFormat="1" x14ac:dyDescent="0.35"/>
    <row r="51371" s="62" customFormat="1" x14ac:dyDescent="0.35"/>
    <row r="51372" s="62" customFormat="1" x14ac:dyDescent="0.35"/>
    <row r="51373" s="62" customFormat="1" x14ac:dyDescent="0.35"/>
    <row r="51374" s="62" customFormat="1" x14ac:dyDescent="0.35"/>
    <row r="51375" s="62" customFormat="1" x14ac:dyDescent="0.35"/>
    <row r="51376" s="62" customFormat="1" x14ac:dyDescent="0.35"/>
    <row r="51377" s="62" customFormat="1" x14ac:dyDescent="0.35"/>
    <row r="51378" s="62" customFormat="1" x14ac:dyDescent="0.35"/>
    <row r="51379" s="62" customFormat="1" x14ac:dyDescent="0.35"/>
    <row r="51380" s="62" customFormat="1" x14ac:dyDescent="0.35"/>
    <row r="51381" s="62" customFormat="1" x14ac:dyDescent="0.35"/>
    <row r="51382" s="62" customFormat="1" x14ac:dyDescent="0.35"/>
    <row r="51383" s="62" customFormat="1" x14ac:dyDescent="0.35"/>
    <row r="51384" s="62" customFormat="1" x14ac:dyDescent="0.35"/>
    <row r="51385" s="62" customFormat="1" x14ac:dyDescent="0.35"/>
    <row r="51386" s="62" customFormat="1" x14ac:dyDescent="0.35"/>
    <row r="51387" s="62" customFormat="1" x14ac:dyDescent="0.35"/>
    <row r="51388" s="62" customFormat="1" x14ac:dyDescent="0.35"/>
    <row r="51389" s="62" customFormat="1" x14ac:dyDescent="0.35"/>
    <row r="51390" s="62" customFormat="1" x14ac:dyDescent="0.35"/>
    <row r="51391" s="62" customFormat="1" x14ac:dyDescent="0.35"/>
    <row r="51392" s="62" customFormat="1" x14ac:dyDescent="0.35"/>
    <row r="51393" s="62" customFormat="1" x14ac:dyDescent="0.35"/>
    <row r="51394" s="62" customFormat="1" x14ac:dyDescent="0.35"/>
    <row r="51395" s="62" customFormat="1" x14ac:dyDescent="0.35"/>
    <row r="51396" s="62" customFormat="1" x14ac:dyDescent="0.35"/>
    <row r="51397" s="62" customFormat="1" x14ac:dyDescent="0.35"/>
    <row r="51398" s="62" customFormat="1" x14ac:dyDescent="0.35"/>
    <row r="51399" s="62" customFormat="1" x14ac:dyDescent="0.35"/>
    <row r="51400" s="62" customFormat="1" x14ac:dyDescent="0.35"/>
    <row r="51401" s="62" customFormat="1" x14ac:dyDescent="0.35"/>
    <row r="51402" s="62" customFormat="1" x14ac:dyDescent="0.35"/>
    <row r="51403" s="62" customFormat="1" x14ac:dyDescent="0.35"/>
    <row r="51404" s="62" customFormat="1" x14ac:dyDescent="0.35"/>
    <row r="51405" s="62" customFormat="1" x14ac:dyDescent="0.35"/>
    <row r="51406" s="62" customFormat="1" x14ac:dyDescent="0.35"/>
    <row r="51407" s="62" customFormat="1" x14ac:dyDescent="0.35"/>
    <row r="51408" s="62" customFormat="1" x14ac:dyDescent="0.35"/>
    <row r="51409" s="62" customFormat="1" x14ac:dyDescent="0.35"/>
    <row r="51410" s="62" customFormat="1" x14ac:dyDescent="0.35"/>
    <row r="51411" s="62" customFormat="1" x14ac:dyDescent="0.35"/>
    <row r="51412" s="62" customFormat="1" x14ac:dyDescent="0.35"/>
    <row r="51413" s="62" customFormat="1" x14ac:dyDescent="0.35"/>
    <row r="51414" s="62" customFormat="1" x14ac:dyDescent="0.35"/>
    <row r="51415" s="62" customFormat="1" x14ac:dyDescent="0.35"/>
    <row r="51416" s="62" customFormat="1" x14ac:dyDescent="0.35"/>
    <row r="51417" s="62" customFormat="1" x14ac:dyDescent="0.35"/>
    <row r="51418" s="62" customFormat="1" x14ac:dyDescent="0.35"/>
    <row r="51419" s="62" customFormat="1" x14ac:dyDescent="0.35"/>
    <row r="51420" s="62" customFormat="1" x14ac:dyDescent="0.35"/>
    <row r="51421" s="62" customFormat="1" x14ac:dyDescent="0.35"/>
    <row r="51422" s="62" customFormat="1" x14ac:dyDescent="0.35"/>
    <row r="51423" s="62" customFormat="1" x14ac:dyDescent="0.35"/>
    <row r="51424" s="62" customFormat="1" x14ac:dyDescent="0.35"/>
    <row r="51425" s="62" customFormat="1" x14ac:dyDescent="0.35"/>
    <row r="51426" s="62" customFormat="1" x14ac:dyDescent="0.35"/>
    <row r="51427" s="62" customFormat="1" x14ac:dyDescent="0.35"/>
    <row r="51428" s="62" customFormat="1" x14ac:dyDescent="0.35"/>
    <row r="51429" s="62" customFormat="1" x14ac:dyDescent="0.35"/>
    <row r="51430" s="62" customFormat="1" x14ac:dyDescent="0.35"/>
    <row r="51431" s="62" customFormat="1" x14ac:dyDescent="0.35"/>
    <row r="51432" s="62" customFormat="1" x14ac:dyDescent="0.35"/>
    <row r="51433" s="62" customFormat="1" x14ac:dyDescent="0.35"/>
    <row r="51434" s="62" customFormat="1" x14ac:dyDescent="0.35"/>
    <row r="51435" s="62" customFormat="1" x14ac:dyDescent="0.35"/>
    <row r="51436" s="62" customFormat="1" x14ac:dyDescent="0.35"/>
    <row r="51437" s="62" customFormat="1" x14ac:dyDescent="0.35"/>
    <row r="51438" s="62" customFormat="1" x14ac:dyDescent="0.35"/>
    <row r="51439" s="62" customFormat="1" x14ac:dyDescent="0.35"/>
    <row r="51440" s="62" customFormat="1" x14ac:dyDescent="0.35"/>
    <row r="51441" s="62" customFormat="1" x14ac:dyDescent="0.35"/>
    <row r="51442" s="62" customFormat="1" x14ac:dyDescent="0.35"/>
    <row r="51443" s="62" customFormat="1" x14ac:dyDescent="0.35"/>
    <row r="51444" s="62" customFormat="1" x14ac:dyDescent="0.35"/>
    <row r="51445" s="62" customFormat="1" x14ac:dyDescent="0.35"/>
    <row r="51446" s="62" customFormat="1" x14ac:dyDescent="0.35"/>
    <row r="51447" s="62" customFormat="1" x14ac:dyDescent="0.35"/>
    <row r="51448" s="62" customFormat="1" x14ac:dyDescent="0.35"/>
    <row r="51449" s="62" customFormat="1" x14ac:dyDescent="0.35"/>
    <row r="51450" s="62" customFormat="1" x14ac:dyDescent="0.35"/>
    <row r="51451" s="62" customFormat="1" x14ac:dyDescent="0.35"/>
    <row r="51452" s="62" customFormat="1" x14ac:dyDescent="0.35"/>
    <row r="51453" s="62" customFormat="1" x14ac:dyDescent="0.35"/>
    <row r="51454" s="62" customFormat="1" x14ac:dyDescent="0.35"/>
    <row r="51455" s="62" customFormat="1" x14ac:dyDescent="0.35"/>
    <row r="51456" s="62" customFormat="1" x14ac:dyDescent="0.35"/>
    <row r="51457" s="62" customFormat="1" x14ac:dyDescent="0.35"/>
    <row r="51458" s="62" customFormat="1" x14ac:dyDescent="0.35"/>
    <row r="51459" s="62" customFormat="1" x14ac:dyDescent="0.35"/>
    <row r="51460" s="62" customFormat="1" x14ac:dyDescent="0.35"/>
    <row r="51461" s="62" customFormat="1" x14ac:dyDescent="0.35"/>
    <row r="51462" s="62" customFormat="1" x14ac:dyDescent="0.35"/>
    <row r="51463" s="62" customFormat="1" x14ac:dyDescent="0.35"/>
    <row r="51464" s="62" customFormat="1" x14ac:dyDescent="0.35"/>
    <row r="51465" s="62" customFormat="1" x14ac:dyDescent="0.35"/>
    <row r="51466" s="62" customFormat="1" x14ac:dyDescent="0.35"/>
    <row r="51467" s="62" customFormat="1" x14ac:dyDescent="0.35"/>
    <row r="51468" s="62" customFormat="1" x14ac:dyDescent="0.35"/>
    <row r="51469" s="62" customFormat="1" x14ac:dyDescent="0.35"/>
    <row r="51470" s="62" customFormat="1" x14ac:dyDescent="0.35"/>
    <row r="51471" s="62" customFormat="1" x14ac:dyDescent="0.35"/>
    <row r="51472" s="62" customFormat="1" x14ac:dyDescent="0.35"/>
    <row r="51473" s="62" customFormat="1" x14ac:dyDescent="0.35"/>
    <row r="51474" s="62" customFormat="1" x14ac:dyDescent="0.35"/>
    <row r="51475" s="62" customFormat="1" x14ac:dyDescent="0.35"/>
    <row r="51476" s="62" customFormat="1" x14ac:dyDescent="0.35"/>
    <row r="51477" s="62" customFormat="1" x14ac:dyDescent="0.35"/>
    <row r="51478" s="62" customFormat="1" x14ac:dyDescent="0.35"/>
    <row r="51479" s="62" customFormat="1" x14ac:dyDescent="0.35"/>
    <row r="51480" s="62" customFormat="1" x14ac:dyDescent="0.35"/>
    <row r="51481" s="62" customFormat="1" x14ac:dyDescent="0.35"/>
    <row r="51482" s="62" customFormat="1" x14ac:dyDescent="0.35"/>
    <row r="51483" s="62" customFormat="1" x14ac:dyDescent="0.35"/>
    <row r="51484" s="62" customFormat="1" x14ac:dyDescent="0.35"/>
    <row r="51485" s="62" customFormat="1" x14ac:dyDescent="0.35"/>
    <row r="51486" s="62" customFormat="1" x14ac:dyDescent="0.35"/>
    <row r="51487" s="62" customFormat="1" x14ac:dyDescent="0.35"/>
    <row r="51488" s="62" customFormat="1" x14ac:dyDescent="0.35"/>
    <row r="51489" s="62" customFormat="1" x14ac:dyDescent="0.35"/>
    <row r="51490" s="62" customFormat="1" x14ac:dyDescent="0.35"/>
    <row r="51491" s="62" customFormat="1" x14ac:dyDescent="0.35"/>
    <row r="51492" s="62" customFormat="1" x14ac:dyDescent="0.35"/>
    <row r="51493" s="62" customFormat="1" x14ac:dyDescent="0.35"/>
    <row r="51494" s="62" customFormat="1" x14ac:dyDescent="0.35"/>
    <row r="51495" s="62" customFormat="1" x14ac:dyDescent="0.35"/>
    <row r="51496" s="62" customFormat="1" x14ac:dyDescent="0.35"/>
    <row r="51497" s="62" customFormat="1" x14ac:dyDescent="0.35"/>
    <row r="51498" s="62" customFormat="1" x14ac:dyDescent="0.35"/>
    <row r="51499" s="62" customFormat="1" x14ac:dyDescent="0.35"/>
    <row r="51500" s="62" customFormat="1" x14ac:dyDescent="0.35"/>
    <row r="51501" s="62" customFormat="1" x14ac:dyDescent="0.35"/>
    <row r="51502" s="62" customFormat="1" x14ac:dyDescent="0.35"/>
    <row r="51503" s="62" customFormat="1" x14ac:dyDescent="0.35"/>
    <row r="51504" s="62" customFormat="1" x14ac:dyDescent="0.35"/>
    <row r="51505" s="62" customFormat="1" x14ac:dyDescent="0.35"/>
    <row r="51506" s="62" customFormat="1" x14ac:dyDescent="0.35"/>
    <row r="51507" s="62" customFormat="1" x14ac:dyDescent="0.35"/>
    <row r="51508" s="62" customFormat="1" x14ac:dyDescent="0.35"/>
    <row r="51509" s="62" customFormat="1" x14ac:dyDescent="0.35"/>
    <row r="51510" s="62" customFormat="1" x14ac:dyDescent="0.35"/>
    <row r="51511" s="62" customFormat="1" x14ac:dyDescent="0.35"/>
    <row r="51512" s="62" customFormat="1" x14ac:dyDescent="0.35"/>
    <row r="51513" s="62" customFormat="1" x14ac:dyDescent="0.35"/>
    <row r="51514" s="62" customFormat="1" x14ac:dyDescent="0.35"/>
    <row r="51515" s="62" customFormat="1" x14ac:dyDescent="0.35"/>
    <row r="51516" s="62" customFormat="1" x14ac:dyDescent="0.35"/>
    <row r="51517" s="62" customFormat="1" x14ac:dyDescent="0.35"/>
    <row r="51518" s="62" customFormat="1" x14ac:dyDescent="0.35"/>
    <row r="51519" s="62" customFormat="1" x14ac:dyDescent="0.35"/>
    <row r="51520" s="62" customFormat="1" x14ac:dyDescent="0.35"/>
    <row r="51521" s="62" customFormat="1" x14ac:dyDescent="0.35"/>
    <row r="51522" s="62" customFormat="1" x14ac:dyDescent="0.35"/>
    <row r="51523" s="62" customFormat="1" x14ac:dyDescent="0.35"/>
    <row r="51524" s="62" customFormat="1" x14ac:dyDescent="0.35"/>
    <row r="51525" s="62" customFormat="1" x14ac:dyDescent="0.35"/>
    <row r="51526" s="62" customFormat="1" x14ac:dyDescent="0.35"/>
    <row r="51527" s="62" customFormat="1" x14ac:dyDescent="0.35"/>
    <row r="51528" s="62" customFormat="1" x14ac:dyDescent="0.35"/>
    <row r="51529" s="62" customFormat="1" x14ac:dyDescent="0.35"/>
    <row r="51530" s="62" customFormat="1" x14ac:dyDescent="0.35"/>
    <row r="51531" s="62" customFormat="1" x14ac:dyDescent="0.35"/>
    <row r="51532" s="62" customFormat="1" x14ac:dyDescent="0.35"/>
    <row r="51533" s="62" customFormat="1" x14ac:dyDescent="0.35"/>
    <row r="51534" s="62" customFormat="1" x14ac:dyDescent="0.35"/>
    <row r="51535" s="62" customFormat="1" x14ac:dyDescent="0.35"/>
    <row r="51536" s="62" customFormat="1" x14ac:dyDescent="0.35"/>
    <row r="51537" s="62" customFormat="1" x14ac:dyDescent="0.35"/>
    <row r="51538" s="62" customFormat="1" x14ac:dyDescent="0.35"/>
    <row r="51539" s="62" customFormat="1" x14ac:dyDescent="0.35"/>
    <row r="51540" s="62" customFormat="1" x14ac:dyDescent="0.35"/>
    <row r="51541" s="62" customFormat="1" x14ac:dyDescent="0.35"/>
    <row r="51542" s="62" customFormat="1" x14ac:dyDescent="0.35"/>
    <row r="51543" s="62" customFormat="1" x14ac:dyDescent="0.35"/>
    <row r="51544" s="62" customFormat="1" x14ac:dyDescent="0.35"/>
    <row r="51545" s="62" customFormat="1" x14ac:dyDescent="0.35"/>
    <row r="51546" s="62" customFormat="1" x14ac:dyDescent="0.35"/>
    <row r="51547" s="62" customFormat="1" x14ac:dyDescent="0.35"/>
    <row r="51548" s="62" customFormat="1" x14ac:dyDescent="0.35"/>
    <row r="51549" s="62" customFormat="1" x14ac:dyDescent="0.35"/>
    <row r="51550" s="62" customFormat="1" x14ac:dyDescent="0.35"/>
    <row r="51551" s="62" customFormat="1" x14ac:dyDescent="0.35"/>
    <row r="51552" s="62" customFormat="1" x14ac:dyDescent="0.35"/>
    <row r="51553" s="62" customFormat="1" x14ac:dyDescent="0.35"/>
    <row r="51554" s="62" customFormat="1" x14ac:dyDescent="0.35"/>
    <row r="51555" s="62" customFormat="1" x14ac:dyDescent="0.35"/>
    <row r="51556" s="62" customFormat="1" x14ac:dyDescent="0.35"/>
    <row r="51557" s="62" customFormat="1" x14ac:dyDescent="0.35"/>
    <row r="51558" s="62" customFormat="1" x14ac:dyDescent="0.35"/>
    <row r="51559" s="62" customFormat="1" x14ac:dyDescent="0.35"/>
    <row r="51560" s="62" customFormat="1" x14ac:dyDescent="0.35"/>
    <row r="51561" s="62" customFormat="1" x14ac:dyDescent="0.35"/>
    <row r="51562" s="62" customFormat="1" x14ac:dyDescent="0.35"/>
    <row r="51563" s="62" customFormat="1" x14ac:dyDescent="0.35"/>
    <row r="51564" s="62" customFormat="1" x14ac:dyDescent="0.35"/>
    <row r="51565" s="62" customFormat="1" x14ac:dyDescent="0.35"/>
    <row r="51566" s="62" customFormat="1" x14ac:dyDescent="0.35"/>
    <row r="51567" s="62" customFormat="1" x14ac:dyDescent="0.35"/>
    <row r="51568" s="62" customFormat="1" x14ac:dyDescent="0.35"/>
    <row r="51569" s="62" customFormat="1" x14ac:dyDescent="0.35"/>
    <row r="51570" s="62" customFormat="1" x14ac:dyDescent="0.35"/>
    <row r="51571" s="62" customFormat="1" x14ac:dyDescent="0.35"/>
    <row r="51572" s="62" customFormat="1" x14ac:dyDescent="0.35"/>
    <row r="51573" s="62" customFormat="1" x14ac:dyDescent="0.35"/>
    <row r="51574" s="62" customFormat="1" x14ac:dyDescent="0.35"/>
    <row r="51575" s="62" customFormat="1" x14ac:dyDescent="0.35"/>
    <row r="51576" s="62" customFormat="1" x14ac:dyDescent="0.35"/>
    <row r="51577" s="62" customFormat="1" x14ac:dyDescent="0.35"/>
    <row r="51578" s="62" customFormat="1" x14ac:dyDescent="0.35"/>
    <row r="51579" s="62" customFormat="1" x14ac:dyDescent="0.35"/>
    <row r="51580" s="62" customFormat="1" x14ac:dyDescent="0.35"/>
    <row r="51581" s="62" customFormat="1" x14ac:dyDescent="0.35"/>
    <row r="51582" s="62" customFormat="1" x14ac:dyDescent="0.35"/>
    <row r="51583" s="62" customFormat="1" x14ac:dyDescent="0.35"/>
    <row r="51584" s="62" customFormat="1" x14ac:dyDescent="0.35"/>
    <row r="51585" s="62" customFormat="1" x14ac:dyDescent="0.35"/>
    <row r="51586" s="62" customFormat="1" x14ac:dyDescent="0.35"/>
    <row r="51587" s="62" customFormat="1" x14ac:dyDescent="0.35"/>
    <row r="51588" s="62" customFormat="1" x14ac:dyDescent="0.35"/>
    <row r="51589" s="62" customFormat="1" x14ac:dyDescent="0.35"/>
    <row r="51590" s="62" customFormat="1" x14ac:dyDescent="0.35"/>
    <row r="51591" s="62" customFormat="1" x14ac:dyDescent="0.35"/>
    <row r="51592" s="62" customFormat="1" x14ac:dyDescent="0.35"/>
    <row r="51593" s="62" customFormat="1" x14ac:dyDescent="0.35"/>
    <row r="51594" s="62" customFormat="1" x14ac:dyDescent="0.35"/>
    <row r="51595" s="62" customFormat="1" x14ac:dyDescent="0.35"/>
    <row r="51596" s="62" customFormat="1" x14ac:dyDescent="0.35"/>
    <row r="51597" s="62" customFormat="1" x14ac:dyDescent="0.35"/>
    <row r="51598" s="62" customFormat="1" x14ac:dyDescent="0.35"/>
    <row r="51599" s="62" customFormat="1" x14ac:dyDescent="0.35"/>
    <row r="51600" s="62" customFormat="1" x14ac:dyDescent="0.35"/>
    <row r="51601" s="62" customFormat="1" x14ac:dyDescent="0.35"/>
    <row r="51602" s="62" customFormat="1" x14ac:dyDescent="0.35"/>
    <row r="51603" s="62" customFormat="1" x14ac:dyDescent="0.35"/>
    <row r="51604" s="62" customFormat="1" x14ac:dyDescent="0.35"/>
    <row r="51605" s="62" customFormat="1" x14ac:dyDescent="0.35"/>
    <row r="51606" s="62" customFormat="1" x14ac:dyDescent="0.35"/>
    <row r="51607" s="62" customFormat="1" x14ac:dyDescent="0.35"/>
    <row r="51608" s="62" customFormat="1" x14ac:dyDescent="0.35"/>
    <row r="51609" s="62" customFormat="1" x14ac:dyDescent="0.35"/>
    <row r="51610" s="62" customFormat="1" x14ac:dyDescent="0.35"/>
    <row r="51611" s="62" customFormat="1" x14ac:dyDescent="0.35"/>
    <row r="51612" s="62" customFormat="1" x14ac:dyDescent="0.35"/>
    <row r="51613" s="62" customFormat="1" x14ac:dyDescent="0.35"/>
    <row r="51614" s="62" customFormat="1" x14ac:dyDescent="0.35"/>
    <row r="51615" s="62" customFormat="1" x14ac:dyDescent="0.35"/>
    <row r="51616" s="62" customFormat="1" x14ac:dyDescent="0.35"/>
    <row r="51617" s="62" customFormat="1" x14ac:dyDescent="0.35"/>
    <row r="51618" s="62" customFormat="1" x14ac:dyDescent="0.35"/>
    <row r="51619" s="62" customFormat="1" x14ac:dyDescent="0.35"/>
    <row r="51620" s="62" customFormat="1" x14ac:dyDescent="0.35"/>
    <row r="51621" s="62" customFormat="1" x14ac:dyDescent="0.35"/>
    <row r="51622" s="62" customFormat="1" x14ac:dyDescent="0.35"/>
    <row r="51623" s="62" customFormat="1" x14ac:dyDescent="0.35"/>
    <row r="51624" s="62" customFormat="1" x14ac:dyDescent="0.35"/>
    <row r="51625" s="62" customFormat="1" x14ac:dyDescent="0.35"/>
    <row r="51626" s="62" customFormat="1" x14ac:dyDescent="0.35"/>
    <row r="51627" s="62" customFormat="1" x14ac:dyDescent="0.35"/>
    <row r="51628" s="62" customFormat="1" x14ac:dyDescent="0.35"/>
    <row r="51629" s="62" customFormat="1" x14ac:dyDescent="0.35"/>
    <row r="51630" s="62" customFormat="1" x14ac:dyDescent="0.35"/>
    <row r="51631" s="62" customFormat="1" x14ac:dyDescent="0.35"/>
    <row r="51632" s="62" customFormat="1" x14ac:dyDescent="0.35"/>
    <row r="51633" s="62" customFormat="1" x14ac:dyDescent="0.35"/>
    <row r="51634" s="62" customFormat="1" x14ac:dyDescent="0.35"/>
    <row r="51635" s="62" customFormat="1" x14ac:dyDescent="0.35"/>
    <row r="51636" s="62" customFormat="1" x14ac:dyDescent="0.35"/>
    <row r="51637" s="62" customFormat="1" x14ac:dyDescent="0.35"/>
    <row r="51638" s="62" customFormat="1" x14ac:dyDescent="0.35"/>
    <row r="51639" s="62" customFormat="1" x14ac:dyDescent="0.35"/>
    <row r="51640" s="62" customFormat="1" x14ac:dyDescent="0.35"/>
    <row r="51641" s="62" customFormat="1" x14ac:dyDescent="0.35"/>
    <row r="51642" s="62" customFormat="1" x14ac:dyDescent="0.35"/>
    <row r="51643" s="62" customFormat="1" x14ac:dyDescent="0.35"/>
    <row r="51644" s="62" customFormat="1" x14ac:dyDescent="0.35"/>
    <row r="51645" s="62" customFormat="1" x14ac:dyDescent="0.35"/>
    <row r="51646" s="62" customFormat="1" x14ac:dyDescent="0.35"/>
    <row r="51647" s="62" customFormat="1" x14ac:dyDescent="0.35"/>
    <row r="51648" s="62" customFormat="1" x14ac:dyDescent="0.35"/>
    <row r="51649" s="62" customFormat="1" x14ac:dyDescent="0.35"/>
    <row r="51650" s="62" customFormat="1" x14ac:dyDescent="0.35"/>
    <row r="51651" s="62" customFormat="1" x14ac:dyDescent="0.35"/>
    <row r="51652" s="62" customFormat="1" x14ac:dyDescent="0.35"/>
    <row r="51653" s="62" customFormat="1" x14ac:dyDescent="0.35"/>
    <row r="51654" s="62" customFormat="1" x14ac:dyDescent="0.35"/>
    <row r="51655" s="62" customFormat="1" x14ac:dyDescent="0.35"/>
    <row r="51656" s="62" customFormat="1" x14ac:dyDescent="0.35"/>
    <row r="51657" s="62" customFormat="1" x14ac:dyDescent="0.35"/>
    <row r="51658" s="62" customFormat="1" x14ac:dyDescent="0.35"/>
    <row r="51659" s="62" customFormat="1" x14ac:dyDescent="0.35"/>
    <row r="51660" s="62" customFormat="1" x14ac:dyDescent="0.35"/>
    <row r="51661" s="62" customFormat="1" x14ac:dyDescent="0.35"/>
    <row r="51662" s="62" customFormat="1" x14ac:dyDescent="0.35"/>
    <row r="51663" s="62" customFormat="1" x14ac:dyDescent="0.35"/>
    <row r="51664" s="62" customFormat="1" x14ac:dyDescent="0.35"/>
    <row r="51665" s="62" customFormat="1" x14ac:dyDescent="0.35"/>
    <row r="51666" s="62" customFormat="1" x14ac:dyDescent="0.35"/>
    <row r="51667" s="62" customFormat="1" x14ac:dyDescent="0.35"/>
    <row r="51668" s="62" customFormat="1" x14ac:dyDescent="0.35"/>
    <row r="51669" s="62" customFormat="1" x14ac:dyDescent="0.35"/>
    <row r="51670" s="62" customFormat="1" x14ac:dyDescent="0.35"/>
    <row r="51671" s="62" customFormat="1" x14ac:dyDescent="0.35"/>
    <row r="51672" s="62" customFormat="1" x14ac:dyDescent="0.35"/>
    <row r="51673" s="62" customFormat="1" x14ac:dyDescent="0.35"/>
    <row r="51674" s="62" customFormat="1" x14ac:dyDescent="0.35"/>
    <row r="51675" s="62" customFormat="1" x14ac:dyDescent="0.35"/>
    <row r="51676" s="62" customFormat="1" x14ac:dyDescent="0.35"/>
    <row r="51677" s="62" customFormat="1" x14ac:dyDescent="0.35"/>
    <row r="51678" s="62" customFormat="1" x14ac:dyDescent="0.35"/>
    <row r="51679" s="62" customFormat="1" x14ac:dyDescent="0.35"/>
    <row r="51680" s="62" customFormat="1" x14ac:dyDescent="0.35"/>
    <row r="51681" s="62" customFormat="1" x14ac:dyDescent="0.35"/>
    <row r="51682" s="62" customFormat="1" x14ac:dyDescent="0.35"/>
    <row r="51683" s="62" customFormat="1" x14ac:dyDescent="0.35"/>
    <row r="51684" s="62" customFormat="1" x14ac:dyDescent="0.35"/>
    <row r="51685" s="62" customFormat="1" x14ac:dyDescent="0.35"/>
    <row r="51686" s="62" customFormat="1" x14ac:dyDescent="0.35"/>
    <row r="51687" s="62" customFormat="1" x14ac:dyDescent="0.35"/>
    <row r="51688" s="62" customFormat="1" x14ac:dyDescent="0.35"/>
    <row r="51689" s="62" customFormat="1" x14ac:dyDescent="0.35"/>
    <row r="51690" s="62" customFormat="1" x14ac:dyDescent="0.35"/>
    <row r="51691" s="62" customFormat="1" x14ac:dyDescent="0.35"/>
    <row r="51692" s="62" customFormat="1" x14ac:dyDescent="0.35"/>
    <row r="51693" s="62" customFormat="1" x14ac:dyDescent="0.35"/>
    <row r="51694" s="62" customFormat="1" x14ac:dyDescent="0.35"/>
    <row r="51695" s="62" customFormat="1" x14ac:dyDescent="0.35"/>
    <row r="51696" s="62" customFormat="1" x14ac:dyDescent="0.35"/>
    <row r="51697" s="62" customFormat="1" x14ac:dyDescent="0.35"/>
    <row r="51698" s="62" customFormat="1" x14ac:dyDescent="0.35"/>
    <row r="51699" s="62" customFormat="1" x14ac:dyDescent="0.35"/>
    <row r="51700" s="62" customFormat="1" x14ac:dyDescent="0.35"/>
    <row r="51701" s="62" customFormat="1" x14ac:dyDescent="0.35"/>
    <row r="51702" s="62" customFormat="1" x14ac:dyDescent="0.35"/>
    <row r="51703" s="62" customFormat="1" x14ac:dyDescent="0.35"/>
    <row r="51704" s="62" customFormat="1" x14ac:dyDescent="0.35"/>
    <row r="51705" s="62" customFormat="1" x14ac:dyDescent="0.35"/>
    <row r="51706" s="62" customFormat="1" x14ac:dyDescent="0.35"/>
    <row r="51707" s="62" customFormat="1" x14ac:dyDescent="0.35"/>
    <row r="51708" s="62" customFormat="1" x14ac:dyDescent="0.35"/>
    <row r="51709" s="62" customFormat="1" x14ac:dyDescent="0.35"/>
    <row r="51710" s="62" customFormat="1" x14ac:dyDescent="0.35"/>
    <row r="51711" s="62" customFormat="1" x14ac:dyDescent="0.35"/>
    <row r="51712" s="62" customFormat="1" x14ac:dyDescent="0.35"/>
    <row r="51713" s="62" customFormat="1" x14ac:dyDescent="0.35"/>
    <row r="51714" s="62" customFormat="1" x14ac:dyDescent="0.35"/>
    <row r="51715" s="62" customFormat="1" x14ac:dyDescent="0.35"/>
    <row r="51716" s="62" customFormat="1" x14ac:dyDescent="0.35"/>
    <row r="51717" s="62" customFormat="1" x14ac:dyDescent="0.35"/>
    <row r="51718" s="62" customFormat="1" x14ac:dyDescent="0.35"/>
    <row r="51719" s="62" customFormat="1" x14ac:dyDescent="0.35"/>
    <row r="51720" s="62" customFormat="1" x14ac:dyDescent="0.35"/>
    <row r="51721" s="62" customFormat="1" x14ac:dyDescent="0.35"/>
    <row r="51722" s="62" customFormat="1" x14ac:dyDescent="0.35"/>
    <row r="51723" s="62" customFormat="1" x14ac:dyDescent="0.35"/>
    <row r="51724" s="62" customFormat="1" x14ac:dyDescent="0.35"/>
    <row r="51725" s="62" customFormat="1" x14ac:dyDescent="0.35"/>
    <row r="51726" s="62" customFormat="1" x14ac:dyDescent="0.35"/>
    <row r="51727" s="62" customFormat="1" x14ac:dyDescent="0.35"/>
    <row r="51728" s="62" customFormat="1" x14ac:dyDescent="0.35"/>
    <row r="51729" s="62" customFormat="1" x14ac:dyDescent="0.35"/>
    <row r="51730" s="62" customFormat="1" x14ac:dyDescent="0.35"/>
    <row r="51731" s="62" customFormat="1" x14ac:dyDescent="0.35"/>
    <row r="51732" s="62" customFormat="1" x14ac:dyDescent="0.35"/>
    <row r="51733" s="62" customFormat="1" x14ac:dyDescent="0.35"/>
    <row r="51734" s="62" customFormat="1" x14ac:dyDescent="0.35"/>
    <row r="51735" s="62" customFormat="1" x14ac:dyDescent="0.35"/>
    <row r="51736" s="62" customFormat="1" x14ac:dyDescent="0.35"/>
    <row r="51737" s="62" customFormat="1" x14ac:dyDescent="0.35"/>
    <row r="51738" s="62" customFormat="1" x14ac:dyDescent="0.35"/>
    <row r="51739" s="62" customFormat="1" x14ac:dyDescent="0.35"/>
    <row r="51740" s="62" customFormat="1" x14ac:dyDescent="0.35"/>
    <row r="51741" s="62" customFormat="1" x14ac:dyDescent="0.35"/>
    <row r="51742" s="62" customFormat="1" x14ac:dyDescent="0.35"/>
    <row r="51743" s="62" customFormat="1" x14ac:dyDescent="0.35"/>
    <row r="51744" s="62" customFormat="1" x14ac:dyDescent="0.35"/>
    <row r="51745" s="62" customFormat="1" x14ac:dyDescent="0.35"/>
    <row r="51746" s="62" customFormat="1" x14ac:dyDescent="0.35"/>
    <row r="51747" s="62" customFormat="1" x14ac:dyDescent="0.35"/>
    <row r="51748" s="62" customFormat="1" x14ac:dyDescent="0.35"/>
    <row r="51749" s="62" customFormat="1" x14ac:dyDescent="0.35"/>
    <row r="51750" s="62" customFormat="1" x14ac:dyDescent="0.35"/>
    <row r="51751" s="62" customFormat="1" x14ac:dyDescent="0.35"/>
    <row r="51752" s="62" customFormat="1" x14ac:dyDescent="0.35"/>
    <row r="51753" s="62" customFormat="1" x14ac:dyDescent="0.35"/>
    <row r="51754" s="62" customFormat="1" x14ac:dyDescent="0.35"/>
    <row r="51755" s="62" customFormat="1" x14ac:dyDescent="0.35"/>
    <row r="51756" s="62" customFormat="1" x14ac:dyDescent="0.35"/>
    <row r="51757" s="62" customFormat="1" x14ac:dyDescent="0.35"/>
    <row r="51758" s="62" customFormat="1" x14ac:dyDescent="0.35"/>
    <row r="51759" s="62" customFormat="1" x14ac:dyDescent="0.35"/>
    <row r="51760" s="62" customFormat="1" x14ac:dyDescent="0.35"/>
    <row r="51761" s="62" customFormat="1" x14ac:dyDescent="0.35"/>
    <row r="51762" s="62" customFormat="1" x14ac:dyDescent="0.35"/>
    <row r="51763" s="62" customFormat="1" x14ac:dyDescent="0.35"/>
    <row r="51764" s="62" customFormat="1" x14ac:dyDescent="0.35"/>
    <row r="51765" s="62" customFormat="1" x14ac:dyDescent="0.35"/>
    <row r="51766" s="62" customFormat="1" x14ac:dyDescent="0.35"/>
    <row r="51767" s="62" customFormat="1" x14ac:dyDescent="0.35"/>
    <row r="51768" s="62" customFormat="1" x14ac:dyDescent="0.35"/>
    <row r="51769" s="62" customFormat="1" x14ac:dyDescent="0.35"/>
    <row r="51770" s="62" customFormat="1" x14ac:dyDescent="0.35"/>
    <row r="51771" s="62" customFormat="1" x14ac:dyDescent="0.35"/>
    <row r="51772" s="62" customFormat="1" x14ac:dyDescent="0.35"/>
    <row r="51773" s="62" customFormat="1" x14ac:dyDescent="0.35"/>
    <row r="51774" s="62" customFormat="1" x14ac:dyDescent="0.35"/>
    <row r="51775" s="62" customFormat="1" x14ac:dyDescent="0.35"/>
    <row r="51776" s="62" customFormat="1" x14ac:dyDescent="0.35"/>
    <row r="51777" s="62" customFormat="1" x14ac:dyDescent="0.35"/>
    <row r="51778" s="62" customFormat="1" x14ac:dyDescent="0.35"/>
    <row r="51779" s="62" customFormat="1" x14ac:dyDescent="0.35"/>
    <row r="51780" s="62" customFormat="1" x14ac:dyDescent="0.35"/>
    <row r="51781" s="62" customFormat="1" x14ac:dyDescent="0.35"/>
    <row r="51782" s="62" customFormat="1" x14ac:dyDescent="0.35"/>
    <row r="51783" s="62" customFormat="1" x14ac:dyDescent="0.35"/>
    <row r="51784" s="62" customFormat="1" x14ac:dyDescent="0.35"/>
    <row r="51785" s="62" customFormat="1" x14ac:dyDescent="0.35"/>
    <row r="51786" s="62" customFormat="1" x14ac:dyDescent="0.35"/>
    <row r="51787" s="62" customFormat="1" x14ac:dyDescent="0.35"/>
    <row r="51788" s="62" customFormat="1" x14ac:dyDescent="0.35"/>
    <row r="51789" s="62" customFormat="1" x14ac:dyDescent="0.35"/>
    <row r="51790" s="62" customFormat="1" x14ac:dyDescent="0.35"/>
    <row r="51791" s="62" customFormat="1" x14ac:dyDescent="0.35"/>
    <row r="51792" s="62" customFormat="1" x14ac:dyDescent="0.35"/>
    <row r="51793" s="62" customFormat="1" x14ac:dyDescent="0.35"/>
    <row r="51794" s="62" customFormat="1" x14ac:dyDescent="0.35"/>
    <row r="51795" s="62" customFormat="1" x14ac:dyDescent="0.35"/>
    <row r="51796" s="62" customFormat="1" x14ac:dyDescent="0.35"/>
    <row r="51797" s="62" customFormat="1" x14ac:dyDescent="0.35"/>
    <row r="51798" s="62" customFormat="1" x14ac:dyDescent="0.35"/>
    <row r="51799" s="62" customFormat="1" x14ac:dyDescent="0.35"/>
    <row r="51800" s="62" customFormat="1" x14ac:dyDescent="0.35"/>
    <row r="51801" s="62" customFormat="1" x14ac:dyDescent="0.35"/>
    <row r="51802" s="62" customFormat="1" x14ac:dyDescent="0.35"/>
    <row r="51803" s="62" customFormat="1" x14ac:dyDescent="0.35"/>
    <row r="51804" s="62" customFormat="1" x14ac:dyDescent="0.35"/>
    <row r="51805" s="62" customFormat="1" x14ac:dyDescent="0.35"/>
    <row r="51806" s="62" customFormat="1" x14ac:dyDescent="0.35"/>
    <row r="51807" s="62" customFormat="1" x14ac:dyDescent="0.35"/>
    <row r="51808" s="62" customFormat="1" x14ac:dyDescent="0.35"/>
    <row r="51809" s="62" customFormat="1" x14ac:dyDescent="0.35"/>
    <row r="51810" s="62" customFormat="1" x14ac:dyDescent="0.35"/>
    <row r="51811" s="62" customFormat="1" x14ac:dyDescent="0.35"/>
    <row r="51812" s="62" customFormat="1" x14ac:dyDescent="0.35"/>
    <row r="51813" s="62" customFormat="1" x14ac:dyDescent="0.35"/>
    <row r="51814" s="62" customFormat="1" x14ac:dyDescent="0.35"/>
    <row r="51815" s="62" customFormat="1" x14ac:dyDescent="0.35"/>
    <row r="51816" s="62" customFormat="1" x14ac:dyDescent="0.35"/>
    <row r="51817" s="62" customFormat="1" x14ac:dyDescent="0.35"/>
    <row r="51818" s="62" customFormat="1" x14ac:dyDescent="0.35"/>
    <row r="51819" s="62" customFormat="1" x14ac:dyDescent="0.35"/>
    <row r="51820" s="62" customFormat="1" x14ac:dyDescent="0.35"/>
    <row r="51821" s="62" customFormat="1" x14ac:dyDescent="0.35"/>
    <row r="51822" s="62" customFormat="1" x14ac:dyDescent="0.35"/>
    <row r="51823" s="62" customFormat="1" x14ac:dyDescent="0.35"/>
    <row r="51824" s="62" customFormat="1" x14ac:dyDescent="0.35"/>
    <row r="51825" s="62" customFormat="1" x14ac:dyDescent="0.35"/>
    <row r="51826" s="62" customFormat="1" x14ac:dyDescent="0.35"/>
    <row r="51827" s="62" customFormat="1" x14ac:dyDescent="0.35"/>
    <row r="51828" s="62" customFormat="1" x14ac:dyDescent="0.35"/>
    <row r="51829" s="62" customFormat="1" x14ac:dyDescent="0.35"/>
    <row r="51830" s="62" customFormat="1" x14ac:dyDescent="0.35"/>
    <row r="51831" s="62" customFormat="1" x14ac:dyDescent="0.35"/>
    <row r="51832" s="62" customFormat="1" x14ac:dyDescent="0.35"/>
    <row r="51833" s="62" customFormat="1" x14ac:dyDescent="0.35"/>
    <row r="51834" s="62" customFormat="1" x14ac:dyDescent="0.35"/>
    <row r="51835" s="62" customFormat="1" x14ac:dyDescent="0.35"/>
    <row r="51836" s="62" customFormat="1" x14ac:dyDescent="0.35"/>
    <row r="51837" s="62" customFormat="1" x14ac:dyDescent="0.35"/>
    <row r="51838" s="62" customFormat="1" x14ac:dyDescent="0.35"/>
    <row r="51839" s="62" customFormat="1" x14ac:dyDescent="0.35"/>
    <row r="51840" s="62" customFormat="1" x14ac:dyDescent="0.35"/>
    <row r="51841" s="62" customFormat="1" x14ac:dyDescent="0.35"/>
    <row r="51842" s="62" customFormat="1" x14ac:dyDescent="0.35"/>
    <row r="51843" s="62" customFormat="1" x14ac:dyDescent="0.35"/>
    <row r="51844" s="62" customFormat="1" x14ac:dyDescent="0.35"/>
    <row r="51845" s="62" customFormat="1" x14ac:dyDescent="0.35"/>
    <row r="51846" s="62" customFormat="1" x14ac:dyDescent="0.35"/>
    <row r="51847" s="62" customFormat="1" x14ac:dyDescent="0.35"/>
    <row r="51848" s="62" customFormat="1" x14ac:dyDescent="0.35"/>
    <row r="51849" s="62" customFormat="1" x14ac:dyDescent="0.35"/>
    <row r="51850" s="62" customFormat="1" x14ac:dyDescent="0.35"/>
    <row r="51851" s="62" customFormat="1" x14ac:dyDescent="0.35"/>
    <row r="51852" s="62" customFormat="1" x14ac:dyDescent="0.35"/>
    <row r="51853" s="62" customFormat="1" x14ac:dyDescent="0.35"/>
    <row r="51854" s="62" customFormat="1" x14ac:dyDescent="0.35"/>
    <row r="51855" s="62" customFormat="1" x14ac:dyDescent="0.35"/>
    <row r="51856" s="62" customFormat="1" x14ac:dyDescent="0.35"/>
    <row r="51857" s="62" customFormat="1" x14ac:dyDescent="0.35"/>
    <row r="51858" s="62" customFormat="1" x14ac:dyDescent="0.35"/>
    <row r="51859" s="62" customFormat="1" x14ac:dyDescent="0.35"/>
    <row r="51860" s="62" customFormat="1" x14ac:dyDescent="0.35"/>
    <row r="51861" s="62" customFormat="1" x14ac:dyDescent="0.35"/>
    <row r="51862" s="62" customFormat="1" x14ac:dyDescent="0.35"/>
    <row r="51863" s="62" customFormat="1" x14ac:dyDescent="0.35"/>
    <row r="51864" s="62" customFormat="1" x14ac:dyDescent="0.35"/>
    <row r="51865" s="62" customFormat="1" x14ac:dyDescent="0.35"/>
    <row r="51866" s="62" customFormat="1" x14ac:dyDescent="0.35"/>
    <row r="51867" s="62" customFormat="1" x14ac:dyDescent="0.35"/>
    <row r="51868" s="62" customFormat="1" x14ac:dyDescent="0.35"/>
    <row r="51869" s="62" customFormat="1" x14ac:dyDescent="0.35"/>
    <row r="51870" s="62" customFormat="1" x14ac:dyDescent="0.35"/>
    <row r="51871" s="62" customFormat="1" x14ac:dyDescent="0.35"/>
    <row r="51872" s="62" customFormat="1" x14ac:dyDescent="0.35"/>
    <row r="51873" s="62" customFormat="1" x14ac:dyDescent="0.35"/>
    <row r="51874" s="62" customFormat="1" x14ac:dyDescent="0.35"/>
    <row r="51875" s="62" customFormat="1" x14ac:dyDescent="0.35"/>
    <row r="51876" s="62" customFormat="1" x14ac:dyDescent="0.35"/>
    <row r="51877" s="62" customFormat="1" x14ac:dyDescent="0.35"/>
    <row r="51878" s="62" customFormat="1" x14ac:dyDescent="0.35"/>
    <row r="51879" s="62" customFormat="1" x14ac:dyDescent="0.35"/>
    <row r="51880" s="62" customFormat="1" x14ac:dyDescent="0.35"/>
    <row r="51881" s="62" customFormat="1" x14ac:dyDescent="0.35"/>
    <row r="51882" s="62" customFormat="1" x14ac:dyDescent="0.35"/>
    <row r="51883" s="62" customFormat="1" x14ac:dyDescent="0.35"/>
    <row r="51884" s="62" customFormat="1" x14ac:dyDescent="0.35"/>
    <row r="51885" s="62" customFormat="1" x14ac:dyDescent="0.35"/>
    <row r="51886" s="62" customFormat="1" x14ac:dyDescent="0.35"/>
    <row r="51887" s="62" customFormat="1" x14ac:dyDescent="0.35"/>
    <row r="51888" s="62" customFormat="1" x14ac:dyDescent="0.35"/>
    <row r="51889" s="62" customFormat="1" x14ac:dyDescent="0.35"/>
    <row r="51890" s="62" customFormat="1" x14ac:dyDescent="0.35"/>
    <row r="51891" s="62" customFormat="1" x14ac:dyDescent="0.35"/>
    <row r="51892" s="62" customFormat="1" x14ac:dyDescent="0.35"/>
    <row r="51893" s="62" customFormat="1" x14ac:dyDescent="0.35"/>
    <row r="51894" s="62" customFormat="1" x14ac:dyDescent="0.35"/>
    <row r="51895" s="62" customFormat="1" x14ac:dyDescent="0.35"/>
    <row r="51896" s="62" customFormat="1" x14ac:dyDescent="0.35"/>
    <row r="51897" s="62" customFormat="1" x14ac:dyDescent="0.35"/>
    <row r="51898" s="62" customFormat="1" x14ac:dyDescent="0.35"/>
    <row r="51899" s="62" customFormat="1" x14ac:dyDescent="0.35"/>
    <row r="51900" s="62" customFormat="1" x14ac:dyDescent="0.35"/>
    <row r="51901" s="62" customFormat="1" x14ac:dyDescent="0.35"/>
    <row r="51902" s="62" customFormat="1" x14ac:dyDescent="0.35"/>
    <row r="51903" s="62" customFormat="1" x14ac:dyDescent="0.35"/>
    <row r="51904" s="62" customFormat="1" x14ac:dyDescent="0.35"/>
    <row r="51905" s="62" customFormat="1" x14ac:dyDescent="0.35"/>
    <row r="51906" s="62" customFormat="1" x14ac:dyDescent="0.35"/>
    <row r="51907" s="62" customFormat="1" x14ac:dyDescent="0.35"/>
    <row r="51908" s="62" customFormat="1" x14ac:dyDescent="0.35"/>
    <row r="51909" s="62" customFormat="1" x14ac:dyDescent="0.35"/>
    <row r="51910" s="62" customFormat="1" x14ac:dyDescent="0.35"/>
    <row r="51911" s="62" customFormat="1" x14ac:dyDescent="0.35"/>
    <row r="51912" s="62" customFormat="1" x14ac:dyDescent="0.35"/>
    <row r="51913" s="62" customFormat="1" x14ac:dyDescent="0.35"/>
    <row r="51914" s="62" customFormat="1" x14ac:dyDescent="0.35"/>
    <row r="51915" s="62" customFormat="1" x14ac:dyDescent="0.35"/>
    <row r="51916" s="62" customFormat="1" x14ac:dyDescent="0.35"/>
    <row r="51917" s="62" customFormat="1" x14ac:dyDescent="0.35"/>
    <row r="51918" s="62" customFormat="1" x14ac:dyDescent="0.35"/>
    <row r="51919" s="62" customFormat="1" x14ac:dyDescent="0.35"/>
    <row r="51920" s="62" customFormat="1" x14ac:dyDescent="0.35"/>
    <row r="51921" s="62" customFormat="1" x14ac:dyDescent="0.35"/>
    <row r="51922" s="62" customFormat="1" x14ac:dyDescent="0.35"/>
    <row r="51923" s="62" customFormat="1" x14ac:dyDescent="0.35"/>
    <row r="51924" s="62" customFormat="1" x14ac:dyDescent="0.35"/>
    <row r="51925" s="62" customFormat="1" x14ac:dyDescent="0.35"/>
    <row r="51926" s="62" customFormat="1" x14ac:dyDescent="0.35"/>
    <row r="51927" s="62" customFormat="1" x14ac:dyDescent="0.35"/>
    <row r="51928" s="62" customFormat="1" x14ac:dyDescent="0.35"/>
    <row r="51929" s="62" customFormat="1" x14ac:dyDescent="0.35"/>
    <row r="51930" s="62" customFormat="1" x14ac:dyDescent="0.35"/>
    <row r="51931" s="62" customFormat="1" x14ac:dyDescent="0.35"/>
    <row r="51932" s="62" customFormat="1" x14ac:dyDescent="0.35"/>
    <row r="51933" s="62" customFormat="1" x14ac:dyDescent="0.35"/>
    <row r="51934" s="62" customFormat="1" x14ac:dyDescent="0.35"/>
    <row r="51935" s="62" customFormat="1" x14ac:dyDescent="0.35"/>
    <row r="51936" s="62" customFormat="1" x14ac:dyDescent="0.35"/>
    <row r="51937" s="62" customFormat="1" x14ac:dyDescent="0.35"/>
    <row r="51938" s="62" customFormat="1" x14ac:dyDescent="0.35"/>
    <row r="51939" s="62" customFormat="1" x14ac:dyDescent="0.35"/>
    <row r="51940" s="62" customFormat="1" x14ac:dyDescent="0.35"/>
    <row r="51941" s="62" customFormat="1" x14ac:dyDescent="0.35"/>
    <row r="51942" s="62" customFormat="1" x14ac:dyDescent="0.35"/>
    <row r="51943" s="62" customFormat="1" x14ac:dyDescent="0.35"/>
    <row r="51944" s="62" customFormat="1" x14ac:dyDescent="0.35"/>
    <row r="51945" s="62" customFormat="1" x14ac:dyDescent="0.35"/>
    <row r="51946" s="62" customFormat="1" x14ac:dyDescent="0.35"/>
    <row r="51947" s="62" customFormat="1" x14ac:dyDescent="0.35"/>
    <row r="51948" s="62" customFormat="1" x14ac:dyDescent="0.35"/>
    <row r="51949" s="62" customFormat="1" x14ac:dyDescent="0.35"/>
    <row r="51950" s="62" customFormat="1" x14ac:dyDescent="0.35"/>
    <row r="51951" s="62" customFormat="1" x14ac:dyDescent="0.35"/>
    <row r="51952" s="62" customFormat="1" x14ac:dyDescent="0.35"/>
    <row r="51953" s="62" customFormat="1" x14ac:dyDescent="0.35"/>
    <row r="51954" s="62" customFormat="1" x14ac:dyDescent="0.35"/>
    <row r="51955" s="62" customFormat="1" x14ac:dyDescent="0.35"/>
    <row r="51956" s="62" customFormat="1" x14ac:dyDescent="0.35"/>
    <row r="51957" s="62" customFormat="1" x14ac:dyDescent="0.35"/>
    <row r="51958" s="62" customFormat="1" x14ac:dyDescent="0.35"/>
    <row r="51959" s="62" customFormat="1" x14ac:dyDescent="0.35"/>
    <row r="51960" s="62" customFormat="1" x14ac:dyDescent="0.35"/>
    <row r="51961" s="62" customFormat="1" x14ac:dyDescent="0.35"/>
    <row r="51962" s="62" customFormat="1" x14ac:dyDescent="0.35"/>
    <row r="51963" s="62" customFormat="1" x14ac:dyDescent="0.35"/>
    <row r="51964" s="62" customFormat="1" x14ac:dyDescent="0.35"/>
    <row r="51965" s="62" customFormat="1" x14ac:dyDescent="0.35"/>
    <row r="51966" s="62" customFormat="1" x14ac:dyDescent="0.35"/>
    <row r="51967" s="62" customFormat="1" x14ac:dyDescent="0.35"/>
    <row r="51968" s="62" customFormat="1" x14ac:dyDescent="0.35"/>
    <row r="51969" s="62" customFormat="1" x14ac:dyDescent="0.35"/>
    <row r="51970" s="62" customFormat="1" x14ac:dyDescent="0.35"/>
    <row r="51971" s="62" customFormat="1" x14ac:dyDescent="0.35"/>
    <row r="51972" s="62" customFormat="1" x14ac:dyDescent="0.35"/>
    <row r="51973" s="62" customFormat="1" x14ac:dyDescent="0.35"/>
    <row r="51974" s="62" customFormat="1" x14ac:dyDescent="0.35"/>
    <row r="51975" s="62" customFormat="1" x14ac:dyDescent="0.35"/>
    <row r="51976" s="62" customFormat="1" x14ac:dyDescent="0.35"/>
    <row r="51977" s="62" customFormat="1" x14ac:dyDescent="0.35"/>
    <row r="51978" s="62" customFormat="1" x14ac:dyDescent="0.35"/>
    <row r="51979" s="62" customFormat="1" x14ac:dyDescent="0.35"/>
    <row r="51980" s="62" customFormat="1" x14ac:dyDescent="0.35"/>
    <row r="51981" s="62" customFormat="1" x14ac:dyDescent="0.35"/>
    <row r="51982" s="62" customFormat="1" x14ac:dyDescent="0.35"/>
    <row r="51983" s="62" customFormat="1" x14ac:dyDescent="0.35"/>
    <row r="51984" s="62" customFormat="1" x14ac:dyDescent="0.35"/>
    <row r="51985" s="62" customFormat="1" x14ac:dyDescent="0.35"/>
    <row r="51986" s="62" customFormat="1" x14ac:dyDescent="0.35"/>
    <row r="51987" s="62" customFormat="1" x14ac:dyDescent="0.35"/>
    <row r="51988" s="62" customFormat="1" x14ac:dyDescent="0.35"/>
    <row r="51989" s="62" customFormat="1" x14ac:dyDescent="0.35"/>
    <row r="51990" s="62" customFormat="1" x14ac:dyDescent="0.35"/>
    <row r="51991" s="62" customFormat="1" x14ac:dyDescent="0.35"/>
    <row r="51992" s="62" customFormat="1" x14ac:dyDescent="0.35"/>
    <row r="51993" s="62" customFormat="1" x14ac:dyDescent="0.35"/>
    <row r="51994" s="62" customFormat="1" x14ac:dyDescent="0.35"/>
    <row r="51995" s="62" customFormat="1" x14ac:dyDescent="0.35"/>
    <row r="51996" s="62" customFormat="1" x14ac:dyDescent="0.35"/>
    <row r="51997" s="62" customFormat="1" x14ac:dyDescent="0.35"/>
    <row r="51998" s="62" customFormat="1" x14ac:dyDescent="0.35"/>
    <row r="51999" s="62" customFormat="1" x14ac:dyDescent="0.35"/>
    <row r="52000" s="62" customFormat="1" x14ac:dyDescent="0.35"/>
    <row r="52001" s="62" customFormat="1" x14ac:dyDescent="0.35"/>
    <row r="52002" s="62" customFormat="1" x14ac:dyDescent="0.35"/>
    <row r="52003" s="62" customFormat="1" x14ac:dyDescent="0.35"/>
    <row r="52004" s="62" customFormat="1" x14ac:dyDescent="0.35"/>
    <row r="52005" s="62" customFormat="1" x14ac:dyDescent="0.35"/>
    <row r="52006" s="62" customFormat="1" x14ac:dyDescent="0.35"/>
    <row r="52007" s="62" customFormat="1" x14ac:dyDescent="0.35"/>
    <row r="52008" s="62" customFormat="1" x14ac:dyDescent="0.35"/>
    <row r="52009" s="62" customFormat="1" x14ac:dyDescent="0.35"/>
    <row r="52010" s="62" customFormat="1" x14ac:dyDescent="0.35"/>
    <row r="52011" s="62" customFormat="1" x14ac:dyDescent="0.35"/>
    <row r="52012" s="62" customFormat="1" x14ac:dyDescent="0.35"/>
    <row r="52013" s="62" customFormat="1" x14ac:dyDescent="0.35"/>
    <row r="52014" s="62" customFormat="1" x14ac:dyDescent="0.35"/>
    <row r="52015" s="62" customFormat="1" x14ac:dyDescent="0.35"/>
    <row r="52016" s="62" customFormat="1" x14ac:dyDescent="0.35"/>
    <row r="52017" s="62" customFormat="1" x14ac:dyDescent="0.35"/>
    <row r="52018" s="62" customFormat="1" x14ac:dyDescent="0.35"/>
    <row r="52019" s="62" customFormat="1" x14ac:dyDescent="0.35"/>
    <row r="52020" s="62" customFormat="1" x14ac:dyDescent="0.35"/>
    <row r="52021" s="62" customFormat="1" x14ac:dyDescent="0.35"/>
    <row r="52022" s="62" customFormat="1" x14ac:dyDescent="0.35"/>
    <row r="52023" s="62" customFormat="1" x14ac:dyDescent="0.35"/>
    <row r="52024" s="62" customFormat="1" x14ac:dyDescent="0.35"/>
    <row r="52025" s="62" customFormat="1" x14ac:dyDescent="0.35"/>
    <row r="52026" s="62" customFormat="1" x14ac:dyDescent="0.35"/>
    <row r="52027" s="62" customFormat="1" x14ac:dyDescent="0.35"/>
    <row r="52028" s="62" customFormat="1" x14ac:dyDescent="0.35"/>
    <row r="52029" s="62" customFormat="1" x14ac:dyDescent="0.35"/>
    <row r="52030" s="62" customFormat="1" x14ac:dyDescent="0.35"/>
    <row r="52031" s="62" customFormat="1" x14ac:dyDescent="0.35"/>
    <row r="52032" s="62" customFormat="1" x14ac:dyDescent="0.35"/>
    <row r="52033" s="62" customFormat="1" x14ac:dyDescent="0.35"/>
    <row r="52034" s="62" customFormat="1" x14ac:dyDescent="0.35"/>
    <row r="52035" s="62" customFormat="1" x14ac:dyDescent="0.35"/>
    <row r="52036" s="62" customFormat="1" x14ac:dyDescent="0.35"/>
    <row r="52037" s="62" customFormat="1" x14ac:dyDescent="0.35"/>
    <row r="52038" s="62" customFormat="1" x14ac:dyDescent="0.35"/>
    <row r="52039" s="62" customFormat="1" x14ac:dyDescent="0.35"/>
    <row r="52040" s="62" customFormat="1" x14ac:dyDescent="0.35"/>
    <row r="52041" s="62" customFormat="1" x14ac:dyDescent="0.35"/>
    <row r="52042" s="62" customFormat="1" x14ac:dyDescent="0.35"/>
    <row r="52043" s="62" customFormat="1" x14ac:dyDescent="0.35"/>
    <row r="52044" s="62" customFormat="1" x14ac:dyDescent="0.35"/>
    <row r="52045" s="62" customFormat="1" x14ac:dyDescent="0.35"/>
    <row r="52046" s="62" customFormat="1" x14ac:dyDescent="0.35"/>
    <row r="52047" s="62" customFormat="1" x14ac:dyDescent="0.35"/>
    <row r="52048" s="62" customFormat="1" x14ac:dyDescent="0.35"/>
    <row r="52049" s="62" customFormat="1" x14ac:dyDescent="0.35"/>
    <row r="52050" s="62" customFormat="1" x14ac:dyDescent="0.35"/>
    <row r="52051" s="62" customFormat="1" x14ac:dyDescent="0.35"/>
    <row r="52052" s="62" customFormat="1" x14ac:dyDescent="0.35"/>
    <row r="52053" s="62" customFormat="1" x14ac:dyDescent="0.35"/>
    <row r="52054" s="62" customFormat="1" x14ac:dyDescent="0.35"/>
    <row r="52055" s="62" customFormat="1" x14ac:dyDescent="0.35"/>
    <row r="52056" s="62" customFormat="1" x14ac:dyDescent="0.35"/>
    <row r="52057" s="62" customFormat="1" x14ac:dyDescent="0.35"/>
    <row r="52058" s="62" customFormat="1" x14ac:dyDescent="0.35"/>
    <row r="52059" s="62" customFormat="1" x14ac:dyDescent="0.35"/>
    <row r="52060" s="62" customFormat="1" x14ac:dyDescent="0.35"/>
    <row r="52061" s="62" customFormat="1" x14ac:dyDescent="0.35"/>
    <row r="52062" s="62" customFormat="1" x14ac:dyDescent="0.35"/>
    <row r="52063" s="62" customFormat="1" x14ac:dyDescent="0.35"/>
    <row r="52064" s="62" customFormat="1" x14ac:dyDescent="0.35"/>
    <row r="52065" s="62" customFormat="1" x14ac:dyDescent="0.35"/>
    <row r="52066" s="62" customFormat="1" x14ac:dyDescent="0.35"/>
    <row r="52067" s="62" customFormat="1" x14ac:dyDescent="0.35"/>
    <row r="52068" s="62" customFormat="1" x14ac:dyDescent="0.35"/>
    <row r="52069" s="62" customFormat="1" x14ac:dyDescent="0.35"/>
    <row r="52070" s="62" customFormat="1" x14ac:dyDescent="0.35"/>
    <row r="52071" s="62" customFormat="1" x14ac:dyDescent="0.35"/>
    <row r="52072" s="62" customFormat="1" x14ac:dyDescent="0.35"/>
    <row r="52073" s="62" customFormat="1" x14ac:dyDescent="0.35"/>
    <row r="52074" s="62" customFormat="1" x14ac:dyDescent="0.35"/>
    <row r="52075" s="62" customFormat="1" x14ac:dyDescent="0.35"/>
    <row r="52076" s="62" customFormat="1" x14ac:dyDescent="0.35"/>
    <row r="52077" s="62" customFormat="1" x14ac:dyDescent="0.35"/>
    <row r="52078" s="62" customFormat="1" x14ac:dyDescent="0.35"/>
    <row r="52079" s="62" customFormat="1" x14ac:dyDescent="0.35"/>
    <row r="52080" s="62" customFormat="1" x14ac:dyDescent="0.35"/>
    <row r="52081" s="62" customFormat="1" x14ac:dyDescent="0.35"/>
    <row r="52082" s="62" customFormat="1" x14ac:dyDescent="0.35"/>
    <row r="52083" s="62" customFormat="1" x14ac:dyDescent="0.35"/>
    <row r="52084" s="62" customFormat="1" x14ac:dyDescent="0.35"/>
    <row r="52085" s="62" customFormat="1" x14ac:dyDescent="0.35"/>
    <row r="52086" s="62" customFormat="1" x14ac:dyDescent="0.35"/>
    <row r="52087" s="62" customFormat="1" x14ac:dyDescent="0.35"/>
    <row r="52088" s="62" customFormat="1" x14ac:dyDescent="0.35"/>
    <row r="52089" s="62" customFormat="1" x14ac:dyDescent="0.35"/>
    <row r="52090" s="62" customFormat="1" x14ac:dyDescent="0.35"/>
    <row r="52091" s="62" customFormat="1" x14ac:dyDescent="0.35"/>
    <row r="52092" s="62" customFormat="1" x14ac:dyDescent="0.35"/>
    <row r="52093" s="62" customFormat="1" x14ac:dyDescent="0.35"/>
    <row r="52094" s="62" customFormat="1" x14ac:dyDescent="0.35"/>
    <row r="52095" s="62" customFormat="1" x14ac:dyDescent="0.35"/>
    <row r="52096" s="62" customFormat="1" x14ac:dyDescent="0.35"/>
    <row r="52097" s="62" customFormat="1" x14ac:dyDescent="0.35"/>
    <row r="52098" s="62" customFormat="1" x14ac:dyDescent="0.35"/>
    <row r="52099" s="62" customFormat="1" x14ac:dyDescent="0.35"/>
    <row r="52100" s="62" customFormat="1" x14ac:dyDescent="0.35"/>
    <row r="52101" s="62" customFormat="1" x14ac:dyDescent="0.35"/>
    <row r="52102" s="62" customFormat="1" x14ac:dyDescent="0.35"/>
    <row r="52103" s="62" customFormat="1" x14ac:dyDescent="0.35"/>
    <row r="52104" s="62" customFormat="1" x14ac:dyDescent="0.35"/>
    <row r="52105" s="62" customFormat="1" x14ac:dyDescent="0.35"/>
    <row r="52106" s="62" customFormat="1" x14ac:dyDescent="0.35"/>
    <row r="52107" s="62" customFormat="1" x14ac:dyDescent="0.35"/>
    <row r="52108" s="62" customFormat="1" x14ac:dyDescent="0.35"/>
    <row r="52109" s="62" customFormat="1" x14ac:dyDescent="0.35"/>
    <row r="52110" s="62" customFormat="1" x14ac:dyDescent="0.35"/>
    <row r="52111" s="62" customFormat="1" x14ac:dyDescent="0.35"/>
    <row r="52112" s="62" customFormat="1" x14ac:dyDescent="0.35"/>
    <row r="52113" s="62" customFormat="1" x14ac:dyDescent="0.35"/>
    <row r="52114" s="62" customFormat="1" x14ac:dyDescent="0.35"/>
    <row r="52115" s="62" customFormat="1" x14ac:dyDescent="0.35"/>
    <row r="52116" s="62" customFormat="1" x14ac:dyDescent="0.35"/>
    <row r="52117" s="62" customFormat="1" x14ac:dyDescent="0.35"/>
    <row r="52118" s="62" customFormat="1" x14ac:dyDescent="0.35"/>
    <row r="52119" s="62" customFormat="1" x14ac:dyDescent="0.35"/>
    <row r="52120" s="62" customFormat="1" x14ac:dyDescent="0.35"/>
    <row r="52121" s="62" customFormat="1" x14ac:dyDescent="0.35"/>
    <row r="52122" s="62" customFormat="1" x14ac:dyDescent="0.35"/>
    <row r="52123" s="62" customFormat="1" x14ac:dyDescent="0.35"/>
    <row r="52124" s="62" customFormat="1" x14ac:dyDescent="0.35"/>
    <row r="52125" s="62" customFormat="1" x14ac:dyDescent="0.35"/>
    <row r="52126" s="62" customFormat="1" x14ac:dyDescent="0.35"/>
    <row r="52127" s="62" customFormat="1" x14ac:dyDescent="0.35"/>
    <row r="52128" s="62" customFormat="1" x14ac:dyDescent="0.35"/>
    <row r="52129" s="62" customFormat="1" x14ac:dyDescent="0.35"/>
    <row r="52130" s="62" customFormat="1" x14ac:dyDescent="0.35"/>
    <row r="52131" s="62" customFormat="1" x14ac:dyDescent="0.35"/>
    <row r="52132" s="62" customFormat="1" x14ac:dyDescent="0.35"/>
    <row r="52133" s="62" customFormat="1" x14ac:dyDescent="0.35"/>
    <row r="52134" s="62" customFormat="1" x14ac:dyDescent="0.35"/>
    <row r="52135" s="62" customFormat="1" x14ac:dyDescent="0.35"/>
    <row r="52136" s="62" customFormat="1" x14ac:dyDescent="0.35"/>
    <row r="52137" s="62" customFormat="1" x14ac:dyDescent="0.35"/>
    <row r="52138" s="62" customFormat="1" x14ac:dyDescent="0.35"/>
    <row r="52139" s="62" customFormat="1" x14ac:dyDescent="0.35"/>
    <row r="52140" s="62" customFormat="1" x14ac:dyDescent="0.35"/>
    <row r="52141" s="62" customFormat="1" x14ac:dyDescent="0.35"/>
    <row r="52142" s="62" customFormat="1" x14ac:dyDescent="0.35"/>
    <row r="52143" s="62" customFormat="1" x14ac:dyDescent="0.35"/>
    <row r="52144" s="62" customFormat="1" x14ac:dyDescent="0.35"/>
    <row r="52145" s="62" customFormat="1" x14ac:dyDescent="0.35"/>
    <row r="52146" s="62" customFormat="1" x14ac:dyDescent="0.35"/>
    <row r="52147" s="62" customFormat="1" x14ac:dyDescent="0.35"/>
    <row r="52148" s="62" customFormat="1" x14ac:dyDescent="0.35"/>
    <row r="52149" s="62" customFormat="1" x14ac:dyDescent="0.35"/>
    <row r="52150" s="62" customFormat="1" x14ac:dyDescent="0.35"/>
    <row r="52151" s="62" customFormat="1" x14ac:dyDescent="0.35"/>
    <row r="52152" s="62" customFormat="1" x14ac:dyDescent="0.35"/>
    <row r="52153" s="62" customFormat="1" x14ac:dyDescent="0.35"/>
    <row r="52154" s="62" customFormat="1" x14ac:dyDescent="0.35"/>
    <row r="52155" s="62" customFormat="1" x14ac:dyDescent="0.35"/>
    <row r="52156" s="62" customFormat="1" x14ac:dyDescent="0.35"/>
    <row r="52157" s="62" customFormat="1" x14ac:dyDescent="0.35"/>
    <row r="52158" s="62" customFormat="1" x14ac:dyDescent="0.35"/>
    <row r="52159" s="62" customFormat="1" x14ac:dyDescent="0.35"/>
    <row r="52160" s="62" customFormat="1" x14ac:dyDescent="0.35"/>
    <row r="52161" s="62" customFormat="1" x14ac:dyDescent="0.35"/>
    <row r="52162" s="62" customFormat="1" x14ac:dyDescent="0.35"/>
    <row r="52163" s="62" customFormat="1" x14ac:dyDescent="0.35"/>
    <row r="52164" s="62" customFormat="1" x14ac:dyDescent="0.35"/>
    <row r="52165" s="62" customFormat="1" x14ac:dyDescent="0.35"/>
    <row r="52166" s="62" customFormat="1" x14ac:dyDescent="0.35"/>
    <row r="52167" s="62" customFormat="1" x14ac:dyDescent="0.35"/>
    <row r="52168" s="62" customFormat="1" x14ac:dyDescent="0.35"/>
    <row r="52169" s="62" customFormat="1" x14ac:dyDescent="0.35"/>
    <row r="52170" s="62" customFormat="1" x14ac:dyDescent="0.35"/>
    <row r="52171" s="62" customFormat="1" x14ac:dyDescent="0.35"/>
    <row r="52172" s="62" customFormat="1" x14ac:dyDescent="0.35"/>
    <row r="52173" s="62" customFormat="1" x14ac:dyDescent="0.35"/>
    <row r="52174" s="62" customFormat="1" x14ac:dyDescent="0.35"/>
    <row r="52175" s="62" customFormat="1" x14ac:dyDescent="0.35"/>
    <row r="52176" s="62" customFormat="1" x14ac:dyDescent="0.35"/>
    <row r="52177" s="62" customFormat="1" x14ac:dyDescent="0.35"/>
    <row r="52178" s="62" customFormat="1" x14ac:dyDescent="0.35"/>
    <row r="52179" s="62" customFormat="1" x14ac:dyDescent="0.35"/>
    <row r="52180" s="62" customFormat="1" x14ac:dyDescent="0.35"/>
    <row r="52181" s="62" customFormat="1" x14ac:dyDescent="0.35"/>
    <row r="52182" s="62" customFormat="1" x14ac:dyDescent="0.35"/>
    <row r="52183" s="62" customFormat="1" x14ac:dyDescent="0.35"/>
    <row r="52184" s="62" customFormat="1" x14ac:dyDescent="0.35"/>
    <row r="52185" s="62" customFormat="1" x14ac:dyDescent="0.35"/>
    <row r="52186" s="62" customFormat="1" x14ac:dyDescent="0.35"/>
    <row r="52187" s="62" customFormat="1" x14ac:dyDescent="0.35"/>
    <row r="52188" s="62" customFormat="1" x14ac:dyDescent="0.35"/>
    <row r="52189" s="62" customFormat="1" x14ac:dyDescent="0.35"/>
    <row r="52190" s="62" customFormat="1" x14ac:dyDescent="0.35"/>
    <row r="52191" s="62" customFormat="1" x14ac:dyDescent="0.35"/>
    <row r="52192" s="62" customFormat="1" x14ac:dyDescent="0.35"/>
    <row r="52193" s="62" customFormat="1" x14ac:dyDescent="0.35"/>
    <row r="52194" s="62" customFormat="1" x14ac:dyDescent="0.35"/>
    <row r="52195" s="62" customFormat="1" x14ac:dyDescent="0.35"/>
    <row r="52196" s="62" customFormat="1" x14ac:dyDescent="0.35"/>
    <row r="52197" s="62" customFormat="1" x14ac:dyDescent="0.35"/>
    <row r="52198" s="62" customFormat="1" x14ac:dyDescent="0.35"/>
    <row r="52199" s="62" customFormat="1" x14ac:dyDescent="0.35"/>
    <row r="52200" s="62" customFormat="1" x14ac:dyDescent="0.35"/>
    <row r="52201" s="62" customFormat="1" x14ac:dyDescent="0.35"/>
    <row r="52202" s="62" customFormat="1" x14ac:dyDescent="0.35"/>
    <row r="52203" s="62" customFormat="1" x14ac:dyDescent="0.35"/>
    <row r="52204" s="62" customFormat="1" x14ac:dyDescent="0.35"/>
    <row r="52205" s="62" customFormat="1" x14ac:dyDescent="0.35"/>
    <row r="52206" s="62" customFormat="1" x14ac:dyDescent="0.35"/>
    <row r="52207" s="62" customFormat="1" x14ac:dyDescent="0.35"/>
    <row r="52208" s="62" customFormat="1" x14ac:dyDescent="0.35"/>
    <row r="52209" s="62" customFormat="1" x14ac:dyDescent="0.35"/>
    <row r="52210" s="62" customFormat="1" x14ac:dyDescent="0.35"/>
    <row r="52211" s="62" customFormat="1" x14ac:dyDescent="0.35"/>
    <row r="52212" s="62" customFormat="1" x14ac:dyDescent="0.35"/>
    <row r="52213" s="62" customFormat="1" x14ac:dyDescent="0.35"/>
    <row r="52214" s="62" customFormat="1" x14ac:dyDescent="0.35"/>
    <row r="52215" s="62" customFormat="1" x14ac:dyDescent="0.35"/>
    <row r="52216" s="62" customFormat="1" x14ac:dyDescent="0.35"/>
    <row r="52217" s="62" customFormat="1" x14ac:dyDescent="0.35"/>
    <row r="52218" s="62" customFormat="1" x14ac:dyDescent="0.35"/>
    <row r="52219" s="62" customFormat="1" x14ac:dyDescent="0.35"/>
    <row r="52220" s="62" customFormat="1" x14ac:dyDescent="0.35"/>
    <row r="52221" s="62" customFormat="1" x14ac:dyDescent="0.35"/>
    <row r="52222" s="62" customFormat="1" x14ac:dyDescent="0.35"/>
    <row r="52223" s="62" customFormat="1" x14ac:dyDescent="0.35"/>
    <row r="52224" s="62" customFormat="1" x14ac:dyDescent="0.35"/>
    <row r="52225" s="62" customFormat="1" x14ac:dyDescent="0.35"/>
    <row r="52226" s="62" customFormat="1" x14ac:dyDescent="0.35"/>
    <row r="52227" s="62" customFormat="1" x14ac:dyDescent="0.35"/>
    <row r="52228" s="62" customFormat="1" x14ac:dyDescent="0.35"/>
    <row r="52229" s="62" customFormat="1" x14ac:dyDescent="0.35"/>
    <row r="52230" s="62" customFormat="1" x14ac:dyDescent="0.35"/>
    <row r="52231" s="62" customFormat="1" x14ac:dyDescent="0.35"/>
    <row r="52232" s="62" customFormat="1" x14ac:dyDescent="0.35"/>
    <row r="52233" s="62" customFormat="1" x14ac:dyDescent="0.35"/>
    <row r="52234" s="62" customFormat="1" x14ac:dyDescent="0.35"/>
    <row r="52235" s="62" customFormat="1" x14ac:dyDescent="0.35"/>
    <row r="52236" s="62" customFormat="1" x14ac:dyDescent="0.35"/>
    <row r="52237" s="62" customFormat="1" x14ac:dyDescent="0.35"/>
    <row r="52238" s="62" customFormat="1" x14ac:dyDescent="0.35"/>
    <row r="52239" s="62" customFormat="1" x14ac:dyDescent="0.35"/>
    <row r="52240" s="62" customFormat="1" x14ac:dyDescent="0.35"/>
    <row r="52241" s="62" customFormat="1" x14ac:dyDescent="0.35"/>
    <row r="52242" s="62" customFormat="1" x14ac:dyDescent="0.35"/>
    <row r="52243" s="62" customFormat="1" x14ac:dyDescent="0.35"/>
    <row r="52244" s="62" customFormat="1" x14ac:dyDescent="0.35"/>
    <row r="52245" s="62" customFormat="1" x14ac:dyDescent="0.35"/>
    <row r="52246" s="62" customFormat="1" x14ac:dyDescent="0.35"/>
    <row r="52247" s="62" customFormat="1" x14ac:dyDescent="0.35"/>
    <row r="52248" s="62" customFormat="1" x14ac:dyDescent="0.35"/>
    <row r="52249" s="62" customFormat="1" x14ac:dyDescent="0.35"/>
    <row r="52250" s="62" customFormat="1" x14ac:dyDescent="0.35"/>
    <row r="52251" s="62" customFormat="1" x14ac:dyDescent="0.35"/>
    <row r="52252" s="62" customFormat="1" x14ac:dyDescent="0.35"/>
    <row r="52253" s="62" customFormat="1" x14ac:dyDescent="0.35"/>
    <row r="52254" s="62" customFormat="1" x14ac:dyDescent="0.35"/>
    <row r="52255" s="62" customFormat="1" x14ac:dyDescent="0.35"/>
    <row r="52256" s="62" customFormat="1" x14ac:dyDescent="0.35"/>
    <row r="52257" s="62" customFormat="1" x14ac:dyDescent="0.35"/>
    <row r="52258" s="62" customFormat="1" x14ac:dyDescent="0.35"/>
    <row r="52259" s="62" customFormat="1" x14ac:dyDescent="0.35"/>
    <row r="52260" s="62" customFormat="1" x14ac:dyDescent="0.35"/>
    <row r="52261" s="62" customFormat="1" x14ac:dyDescent="0.35"/>
    <row r="52262" s="62" customFormat="1" x14ac:dyDescent="0.35"/>
    <row r="52263" s="62" customFormat="1" x14ac:dyDescent="0.35"/>
    <row r="52264" s="62" customFormat="1" x14ac:dyDescent="0.35"/>
    <row r="52265" s="62" customFormat="1" x14ac:dyDescent="0.35"/>
    <row r="52266" s="62" customFormat="1" x14ac:dyDescent="0.35"/>
    <row r="52267" s="62" customFormat="1" x14ac:dyDescent="0.35"/>
    <row r="52268" s="62" customFormat="1" x14ac:dyDescent="0.35"/>
    <row r="52269" s="62" customFormat="1" x14ac:dyDescent="0.35"/>
    <row r="52270" s="62" customFormat="1" x14ac:dyDescent="0.35"/>
    <row r="52271" s="62" customFormat="1" x14ac:dyDescent="0.35"/>
    <row r="52272" s="62" customFormat="1" x14ac:dyDescent="0.35"/>
    <row r="52273" s="62" customFormat="1" x14ac:dyDescent="0.35"/>
    <row r="52274" s="62" customFormat="1" x14ac:dyDescent="0.35"/>
    <row r="52275" s="62" customFormat="1" x14ac:dyDescent="0.35"/>
    <row r="52276" s="62" customFormat="1" x14ac:dyDescent="0.35"/>
    <row r="52277" s="62" customFormat="1" x14ac:dyDescent="0.35"/>
    <row r="52278" s="62" customFormat="1" x14ac:dyDescent="0.35"/>
    <row r="52279" s="62" customFormat="1" x14ac:dyDescent="0.35"/>
    <row r="52280" s="62" customFormat="1" x14ac:dyDescent="0.35"/>
    <row r="52281" s="62" customFormat="1" x14ac:dyDescent="0.35"/>
    <row r="52282" s="62" customFormat="1" x14ac:dyDescent="0.35"/>
    <row r="52283" s="62" customFormat="1" x14ac:dyDescent="0.35"/>
    <row r="52284" s="62" customFormat="1" x14ac:dyDescent="0.35"/>
    <row r="52285" s="62" customFormat="1" x14ac:dyDescent="0.35"/>
    <row r="52286" s="62" customFormat="1" x14ac:dyDescent="0.35"/>
    <row r="52287" s="62" customFormat="1" x14ac:dyDescent="0.35"/>
    <row r="52288" s="62" customFormat="1" x14ac:dyDescent="0.35"/>
    <row r="52289" s="62" customFormat="1" x14ac:dyDescent="0.35"/>
    <row r="52290" s="62" customFormat="1" x14ac:dyDescent="0.35"/>
    <row r="52291" s="62" customFormat="1" x14ac:dyDescent="0.35"/>
    <row r="52292" s="62" customFormat="1" x14ac:dyDescent="0.35"/>
    <row r="52293" s="62" customFormat="1" x14ac:dyDescent="0.35"/>
    <row r="52294" s="62" customFormat="1" x14ac:dyDescent="0.35"/>
    <row r="52295" s="62" customFormat="1" x14ac:dyDescent="0.35"/>
    <row r="52296" s="62" customFormat="1" x14ac:dyDescent="0.35"/>
    <row r="52297" s="62" customFormat="1" x14ac:dyDescent="0.35"/>
    <row r="52298" s="62" customFormat="1" x14ac:dyDescent="0.35"/>
    <row r="52299" s="62" customFormat="1" x14ac:dyDescent="0.35"/>
    <row r="52300" s="62" customFormat="1" x14ac:dyDescent="0.35"/>
    <row r="52301" s="62" customFormat="1" x14ac:dyDescent="0.35"/>
    <row r="52302" s="62" customFormat="1" x14ac:dyDescent="0.35"/>
    <row r="52303" s="62" customFormat="1" x14ac:dyDescent="0.35"/>
    <row r="52304" s="62" customFormat="1" x14ac:dyDescent="0.35"/>
    <row r="52305" s="62" customFormat="1" x14ac:dyDescent="0.35"/>
    <row r="52306" s="62" customFormat="1" x14ac:dyDescent="0.35"/>
    <row r="52307" s="62" customFormat="1" x14ac:dyDescent="0.35"/>
    <row r="52308" s="62" customFormat="1" x14ac:dyDescent="0.35"/>
    <row r="52309" s="62" customFormat="1" x14ac:dyDescent="0.35"/>
    <row r="52310" s="62" customFormat="1" x14ac:dyDescent="0.35"/>
    <row r="52311" s="62" customFormat="1" x14ac:dyDescent="0.35"/>
    <row r="52312" s="62" customFormat="1" x14ac:dyDescent="0.35"/>
    <row r="52313" s="62" customFormat="1" x14ac:dyDescent="0.35"/>
    <row r="52314" s="62" customFormat="1" x14ac:dyDescent="0.35"/>
    <row r="52315" s="62" customFormat="1" x14ac:dyDescent="0.35"/>
    <row r="52316" s="62" customFormat="1" x14ac:dyDescent="0.35"/>
    <row r="52317" s="62" customFormat="1" x14ac:dyDescent="0.35"/>
    <row r="52318" s="62" customFormat="1" x14ac:dyDescent="0.35"/>
    <row r="52319" s="62" customFormat="1" x14ac:dyDescent="0.35"/>
    <row r="52320" s="62" customFormat="1" x14ac:dyDescent="0.35"/>
    <row r="52321" s="62" customFormat="1" x14ac:dyDescent="0.35"/>
    <row r="52322" s="62" customFormat="1" x14ac:dyDescent="0.35"/>
    <row r="52323" s="62" customFormat="1" x14ac:dyDescent="0.35"/>
    <row r="52324" s="62" customFormat="1" x14ac:dyDescent="0.35"/>
    <row r="52325" s="62" customFormat="1" x14ac:dyDescent="0.35"/>
    <row r="52326" s="62" customFormat="1" x14ac:dyDescent="0.35"/>
    <row r="52327" s="62" customFormat="1" x14ac:dyDescent="0.35"/>
    <row r="52328" s="62" customFormat="1" x14ac:dyDescent="0.35"/>
    <row r="52329" s="62" customFormat="1" x14ac:dyDescent="0.35"/>
    <row r="52330" s="62" customFormat="1" x14ac:dyDescent="0.35"/>
    <row r="52331" s="62" customFormat="1" x14ac:dyDescent="0.35"/>
    <row r="52332" s="62" customFormat="1" x14ac:dyDescent="0.35"/>
    <row r="52333" s="62" customFormat="1" x14ac:dyDescent="0.35"/>
    <row r="52334" s="62" customFormat="1" x14ac:dyDescent="0.35"/>
    <row r="52335" s="62" customFormat="1" x14ac:dyDescent="0.35"/>
    <row r="52336" s="62" customFormat="1" x14ac:dyDescent="0.35"/>
    <row r="52337" s="62" customFormat="1" x14ac:dyDescent="0.35"/>
    <row r="52338" s="62" customFormat="1" x14ac:dyDescent="0.35"/>
    <row r="52339" s="62" customFormat="1" x14ac:dyDescent="0.35"/>
    <row r="52340" s="62" customFormat="1" x14ac:dyDescent="0.35"/>
    <row r="52341" s="62" customFormat="1" x14ac:dyDescent="0.35"/>
    <row r="52342" s="62" customFormat="1" x14ac:dyDescent="0.35"/>
    <row r="52343" s="62" customFormat="1" x14ac:dyDescent="0.35"/>
    <row r="52344" s="62" customFormat="1" x14ac:dyDescent="0.35"/>
    <row r="52345" s="62" customFormat="1" x14ac:dyDescent="0.35"/>
    <row r="52346" s="62" customFormat="1" x14ac:dyDescent="0.35"/>
    <row r="52347" s="62" customFormat="1" x14ac:dyDescent="0.35"/>
    <row r="52348" s="62" customFormat="1" x14ac:dyDescent="0.35"/>
    <row r="52349" s="62" customFormat="1" x14ac:dyDescent="0.35"/>
    <row r="52350" s="62" customFormat="1" x14ac:dyDescent="0.35"/>
    <row r="52351" s="62" customFormat="1" x14ac:dyDescent="0.35"/>
    <row r="52352" s="62" customFormat="1" x14ac:dyDescent="0.35"/>
    <row r="52353" s="62" customFormat="1" x14ac:dyDescent="0.35"/>
    <row r="52354" s="62" customFormat="1" x14ac:dyDescent="0.35"/>
    <row r="52355" s="62" customFormat="1" x14ac:dyDescent="0.35"/>
    <row r="52356" s="62" customFormat="1" x14ac:dyDescent="0.35"/>
    <row r="52357" s="62" customFormat="1" x14ac:dyDescent="0.35"/>
    <row r="52358" s="62" customFormat="1" x14ac:dyDescent="0.35"/>
    <row r="52359" s="62" customFormat="1" x14ac:dyDescent="0.35"/>
    <row r="52360" s="62" customFormat="1" x14ac:dyDescent="0.35"/>
    <row r="52361" s="62" customFormat="1" x14ac:dyDescent="0.35"/>
    <row r="52362" s="62" customFormat="1" x14ac:dyDescent="0.35"/>
    <row r="52363" s="62" customFormat="1" x14ac:dyDescent="0.35"/>
    <row r="52364" s="62" customFormat="1" x14ac:dyDescent="0.35"/>
    <row r="52365" s="62" customFormat="1" x14ac:dyDescent="0.35"/>
    <row r="52366" s="62" customFormat="1" x14ac:dyDescent="0.35"/>
    <row r="52367" s="62" customFormat="1" x14ac:dyDescent="0.35"/>
    <row r="52368" s="62" customFormat="1" x14ac:dyDescent="0.35"/>
    <row r="52369" s="62" customFormat="1" x14ac:dyDescent="0.35"/>
    <row r="52370" s="62" customFormat="1" x14ac:dyDescent="0.35"/>
    <row r="52371" s="62" customFormat="1" x14ac:dyDescent="0.35"/>
    <row r="52372" s="62" customFormat="1" x14ac:dyDescent="0.35"/>
    <row r="52373" s="62" customFormat="1" x14ac:dyDescent="0.35"/>
    <row r="52374" s="62" customFormat="1" x14ac:dyDescent="0.35"/>
    <row r="52375" s="62" customFormat="1" x14ac:dyDescent="0.35"/>
    <row r="52376" s="62" customFormat="1" x14ac:dyDescent="0.35"/>
    <row r="52377" s="62" customFormat="1" x14ac:dyDescent="0.35"/>
    <row r="52378" s="62" customFormat="1" x14ac:dyDescent="0.35"/>
    <row r="52379" s="62" customFormat="1" x14ac:dyDescent="0.35"/>
    <row r="52380" s="62" customFormat="1" x14ac:dyDescent="0.35"/>
    <row r="52381" s="62" customFormat="1" x14ac:dyDescent="0.35"/>
    <row r="52382" s="62" customFormat="1" x14ac:dyDescent="0.35"/>
    <row r="52383" s="62" customFormat="1" x14ac:dyDescent="0.35"/>
    <row r="52384" s="62" customFormat="1" x14ac:dyDescent="0.35"/>
    <row r="52385" s="62" customFormat="1" x14ac:dyDescent="0.35"/>
    <row r="52386" s="62" customFormat="1" x14ac:dyDescent="0.35"/>
    <row r="52387" s="62" customFormat="1" x14ac:dyDescent="0.35"/>
    <row r="52388" s="62" customFormat="1" x14ac:dyDescent="0.35"/>
    <row r="52389" s="62" customFormat="1" x14ac:dyDescent="0.35"/>
    <row r="52390" s="62" customFormat="1" x14ac:dyDescent="0.35"/>
    <row r="52391" s="62" customFormat="1" x14ac:dyDescent="0.35"/>
    <row r="52392" s="62" customFormat="1" x14ac:dyDescent="0.35"/>
    <row r="52393" s="62" customFormat="1" x14ac:dyDescent="0.35"/>
    <row r="52394" s="62" customFormat="1" x14ac:dyDescent="0.35"/>
    <row r="52395" s="62" customFormat="1" x14ac:dyDescent="0.35"/>
    <row r="52396" s="62" customFormat="1" x14ac:dyDescent="0.35"/>
    <row r="52397" s="62" customFormat="1" x14ac:dyDescent="0.35"/>
    <row r="52398" s="62" customFormat="1" x14ac:dyDescent="0.35"/>
    <row r="52399" s="62" customFormat="1" x14ac:dyDescent="0.35"/>
    <row r="52400" s="62" customFormat="1" x14ac:dyDescent="0.35"/>
    <row r="52401" s="62" customFormat="1" x14ac:dyDescent="0.35"/>
    <row r="52402" s="62" customFormat="1" x14ac:dyDescent="0.35"/>
    <row r="52403" s="62" customFormat="1" x14ac:dyDescent="0.35"/>
    <row r="52404" s="62" customFormat="1" x14ac:dyDescent="0.35"/>
    <row r="52405" s="62" customFormat="1" x14ac:dyDescent="0.35"/>
    <row r="52406" s="62" customFormat="1" x14ac:dyDescent="0.35"/>
    <row r="52407" s="62" customFormat="1" x14ac:dyDescent="0.35"/>
    <row r="52408" s="62" customFormat="1" x14ac:dyDescent="0.35"/>
    <row r="52409" s="62" customFormat="1" x14ac:dyDescent="0.35"/>
    <row r="52410" s="62" customFormat="1" x14ac:dyDescent="0.35"/>
    <row r="52411" s="62" customFormat="1" x14ac:dyDescent="0.35"/>
    <row r="52412" s="62" customFormat="1" x14ac:dyDescent="0.35"/>
    <row r="52413" s="62" customFormat="1" x14ac:dyDescent="0.35"/>
    <row r="52414" s="62" customFormat="1" x14ac:dyDescent="0.35"/>
    <row r="52415" s="62" customFormat="1" x14ac:dyDescent="0.35"/>
    <row r="52416" s="62" customFormat="1" x14ac:dyDescent="0.35"/>
    <row r="52417" s="62" customFormat="1" x14ac:dyDescent="0.35"/>
    <row r="52418" s="62" customFormat="1" x14ac:dyDescent="0.35"/>
    <row r="52419" s="62" customFormat="1" x14ac:dyDescent="0.35"/>
    <row r="52420" s="62" customFormat="1" x14ac:dyDescent="0.35"/>
    <row r="52421" s="62" customFormat="1" x14ac:dyDescent="0.35"/>
    <row r="52422" s="62" customFormat="1" x14ac:dyDescent="0.35"/>
    <row r="52423" s="62" customFormat="1" x14ac:dyDescent="0.35"/>
    <row r="52424" s="62" customFormat="1" x14ac:dyDescent="0.35"/>
    <row r="52425" s="62" customFormat="1" x14ac:dyDescent="0.35"/>
    <row r="52426" s="62" customFormat="1" x14ac:dyDescent="0.35"/>
    <row r="52427" s="62" customFormat="1" x14ac:dyDescent="0.35"/>
    <row r="52428" s="62" customFormat="1" x14ac:dyDescent="0.35"/>
    <row r="52429" s="62" customFormat="1" x14ac:dyDescent="0.35"/>
    <row r="52430" s="62" customFormat="1" x14ac:dyDescent="0.35"/>
    <row r="52431" s="62" customFormat="1" x14ac:dyDescent="0.35"/>
    <row r="52432" s="62" customFormat="1" x14ac:dyDescent="0.35"/>
    <row r="52433" s="62" customFormat="1" x14ac:dyDescent="0.35"/>
    <row r="52434" s="62" customFormat="1" x14ac:dyDescent="0.35"/>
    <row r="52435" s="62" customFormat="1" x14ac:dyDescent="0.35"/>
    <row r="52436" s="62" customFormat="1" x14ac:dyDescent="0.35"/>
    <row r="52437" s="62" customFormat="1" x14ac:dyDescent="0.35"/>
    <row r="52438" s="62" customFormat="1" x14ac:dyDescent="0.35"/>
    <row r="52439" s="62" customFormat="1" x14ac:dyDescent="0.35"/>
    <row r="52440" s="62" customFormat="1" x14ac:dyDescent="0.35"/>
    <row r="52441" s="62" customFormat="1" x14ac:dyDescent="0.35"/>
    <row r="52442" s="62" customFormat="1" x14ac:dyDescent="0.35"/>
    <row r="52443" s="62" customFormat="1" x14ac:dyDescent="0.35"/>
    <row r="52444" s="62" customFormat="1" x14ac:dyDescent="0.35"/>
    <row r="52445" s="62" customFormat="1" x14ac:dyDescent="0.35"/>
    <row r="52446" s="62" customFormat="1" x14ac:dyDescent="0.35"/>
    <row r="52447" s="62" customFormat="1" x14ac:dyDescent="0.35"/>
    <row r="52448" s="62" customFormat="1" x14ac:dyDescent="0.35"/>
    <row r="52449" s="62" customFormat="1" x14ac:dyDescent="0.35"/>
    <row r="52450" s="62" customFormat="1" x14ac:dyDescent="0.35"/>
    <row r="52451" s="62" customFormat="1" x14ac:dyDescent="0.35"/>
    <row r="52452" s="62" customFormat="1" x14ac:dyDescent="0.35"/>
    <row r="52453" s="62" customFormat="1" x14ac:dyDescent="0.35"/>
    <row r="52454" s="62" customFormat="1" x14ac:dyDescent="0.35"/>
    <row r="52455" s="62" customFormat="1" x14ac:dyDescent="0.35"/>
    <row r="52456" s="62" customFormat="1" x14ac:dyDescent="0.35"/>
    <row r="52457" s="62" customFormat="1" x14ac:dyDescent="0.35"/>
    <row r="52458" s="62" customFormat="1" x14ac:dyDescent="0.35"/>
    <row r="52459" s="62" customFormat="1" x14ac:dyDescent="0.35"/>
    <row r="52460" s="62" customFormat="1" x14ac:dyDescent="0.35"/>
    <row r="52461" s="62" customFormat="1" x14ac:dyDescent="0.35"/>
    <row r="52462" s="62" customFormat="1" x14ac:dyDescent="0.35"/>
    <row r="52463" s="62" customFormat="1" x14ac:dyDescent="0.35"/>
    <row r="52464" s="62" customFormat="1" x14ac:dyDescent="0.35"/>
    <row r="52465" s="62" customFormat="1" x14ac:dyDescent="0.35"/>
    <row r="52466" s="62" customFormat="1" x14ac:dyDescent="0.35"/>
    <row r="52467" s="62" customFormat="1" x14ac:dyDescent="0.35"/>
    <row r="52468" s="62" customFormat="1" x14ac:dyDescent="0.35"/>
    <row r="52469" s="62" customFormat="1" x14ac:dyDescent="0.35"/>
    <row r="52470" s="62" customFormat="1" x14ac:dyDescent="0.35"/>
    <row r="52471" s="62" customFormat="1" x14ac:dyDescent="0.35"/>
    <row r="52472" s="62" customFormat="1" x14ac:dyDescent="0.35"/>
    <row r="52473" s="62" customFormat="1" x14ac:dyDescent="0.35"/>
    <row r="52474" s="62" customFormat="1" x14ac:dyDescent="0.35"/>
    <row r="52475" s="62" customFormat="1" x14ac:dyDescent="0.35"/>
    <row r="52476" s="62" customFormat="1" x14ac:dyDescent="0.35"/>
    <row r="52477" s="62" customFormat="1" x14ac:dyDescent="0.35"/>
    <row r="52478" s="62" customFormat="1" x14ac:dyDescent="0.35"/>
    <row r="52479" s="62" customFormat="1" x14ac:dyDescent="0.35"/>
    <row r="52480" s="62" customFormat="1" x14ac:dyDescent="0.35"/>
    <row r="52481" s="62" customFormat="1" x14ac:dyDescent="0.35"/>
    <row r="52482" s="62" customFormat="1" x14ac:dyDescent="0.35"/>
    <row r="52483" s="62" customFormat="1" x14ac:dyDescent="0.35"/>
    <row r="52484" s="62" customFormat="1" x14ac:dyDescent="0.35"/>
    <row r="52485" s="62" customFormat="1" x14ac:dyDescent="0.35"/>
    <row r="52486" s="62" customFormat="1" x14ac:dyDescent="0.35"/>
    <row r="52487" s="62" customFormat="1" x14ac:dyDescent="0.35"/>
    <row r="52488" s="62" customFormat="1" x14ac:dyDescent="0.35"/>
    <row r="52489" s="62" customFormat="1" x14ac:dyDescent="0.35"/>
    <row r="52490" s="62" customFormat="1" x14ac:dyDescent="0.35"/>
    <row r="52491" s="62" customFormat="1" x14ac:dyDescent="0.35"/>
    <row r="52492" s="62" customFormat="1" x14ac:dyDescent="0.35"/>
    <row r="52493" s="62" customFormat="1" x14ac:dyDescent="0.35"/>
    <row r="52494" s="62" customFormat="1" x14ac:dyDescent="0.35"/>
    <row r="52495" s="62" customFormat="1" x14ac:dyDescent="0.35"/>
    <row r="52496" s="62" customFormat="1" x14ac:dyDescent="0.35"/>
    <row r="52497" s="62" customFormat="1" x14ac:dyDescent="0.35"/>
    <row r="52498" s="62" customFormat="1" x14ac:dyDescent="0.35"/>
    <row r="52499" s="62" customFormat="1" x14ac:dyDescent="0.35"/>
    <row r="52500" s="62" customFormat="1" x14ac:dyDescent="0.35"/>
    <row r="52501" s="62" customFormat="1" x14ac:dyDescent="0.35"/>
    <row r="52502" s="62" customFormat="1" x14ac:dyDescent="0.35"/>
    <row r="52503" s="62" customFormat="1" x14ac:dyDescent="0.35"/>
    <row r="52504" s="62" customFormat="1" x14ac:dyDescent="0.35"/>
    <row r="52505" s="62" customFormat="1" x14ac:dyDescent="0.35"/>
    <row r="52506" s="62" customFormat="1" x14ac:dyDescent="0.35"/>
    <row r="52507" s="62" customFormat="1" x14ac:dyDescent="0.35"/>
    <row r="52508" s="62" customFormat="1" x14ac:dyDescent="0.35"/>
    <row r="52509" s="62" customFormat="1" x14ac:dyDescent="0.35"/>
    <row r="52510" s="62" customFormat="1" x14ac:dyDescent="0.35"/>
    <row r="52511" s="62" customFormat="1" x14ac:dyDescent="0.35"/>
    <row r="52512" s="62" customFormat="1" x14ac:dyDescent="0.35"/>
    <row r="52513" s="62" customFormat="1" x14ac:dyDescent="0.35"/>
    <row r="52514" s="62" customFormat="1" x14ac:dyDescent="0.35"/>
    <row r="52515" s="62" customFormat="1" x14ac:dyDescent="0.35"/>
    <row r="52516" s="62" customFormat="1" x14ac:dyDescent="0.35"/>
    <row r="52517" s="62" customFormat="1" x14ac:dyDescent="0.35"/>
    <row r="52518" s="62" customFormat="1" x14ac:dyDescent="0.35"/>
    <row r="52519" s="62" customFormat="1" x14ac:dyDescent="0.35"/>
    <row r="52520" s="62" customFormat="1" x14ac:dyDescent="0.35"/>
    <row r="52521" s="62" customFormat="1" x14ac:dyDescent="0.35"/>
    <row r="52522" s="62" customFormat="1" x14ac:dyDescent="0.35"/>
    <row r="52523" s="62" customFormat="1" x14ac:dyDescent="0.35"/>
    <row r="52524" s="62" customFormat="1" x14ac:dyDescent="0.35"/>
    <row r="52525" s="62" customFormat="1" x14ac:dyDescent="0.35"/>
    <row r="52526" s="62" customFormat="1" x14ac:dyDescent="0.35"/>
    <row r="52527" s="62" customFormat="1" x14ac:dyDescent="0.35"/>
    <row r="52528" s="62" customFormat="1" x14ac:dyDescent="0.35"/>
    <row r="52529" s="62" customFormat="1" x14ac:dyDescent="0.35"/>
    <row r="52530" s="62" customFormat="1" x14ac:dyDescent="0.35"/>
    <row r="52531" s="62" customFormat="1" x14ac:dyDescent="0.35"/>
    <row r="52532" s="62" customFormat="1" x14ac:dyDescent="0.35"/>
    <row r="52533" s="62" customFormat="1" x14ac:dyDescent="0.35"/>
    <row r="52534" s="62" customFormat="1" x14ac:dyDescent="0.35"/>
    <row r="52535" s="62" customFormat="1" x14ac:dyDescent="0.35"/>
    <row r="52536" s="62" customFormat="1" x14ac:dyDescent="0.35"/>
    <row r="52537" s="62" customFormat="1" x14ac:dyDescent="0.35"/>
    <row r="52538" s="62" customFormat="1" x14ac:dyDescent="0.35"/>
    <row r="52539" s="62" customFormat="1" x14ac:dyDescent="0.35"/>
    <row r="52540" s="62" customFormat="1" x14ac:dyDescent="0.35"/>
    <row r="52541" s="62" customFormat="1" x14ac:dyDescent="0.35"/>
    <row r="52542" s="62" customFormat="1" x14ac:dyDescent="0.35"/>
    <row r="52543" s="62" customFormat="1" x14ac:dyDescent="0.35"/>
    <row r="52544" s="62" customFormat="1" x14ac:dyDescent="0.35"/>
    <row r="52545" s="62" customFormat="1" x14ac:dyDescent="0.35"/>
    <row r="52546" s="62" customFormat="1" x14ac:dyDescent="0.35"/>
    <row r="52547" s="62" customFormat="1" x14ac:dyDescent="0.35"/>
    <row r="52548" s="62" customFormat="1" x14ac:dyDescent="0.35"/>
    <row r="52549" s="62" customFormat="1" x14ac:dyDescent="0.35"/>
    <row r="52550" s="62" customFormat="1" x14ac:dyDescent="0.35"/>
    <row r="52551" s="62" customFormat="1" x14ac:dyDescent="0.35"/>
    <row r="52552" s="62" customFormat="1" x14ac:dyDescent="0.35"/>
    <row r="52553" s="62" customFormat="1" x14ac:dyDescent="0.35"/>
    <row r="52554" s="62" customFormat="1" x14ac:dyDescent="0.35"/>
    <row r="52555" s="62" customFormat="1" x14ac:dyDescent="0.35"/>
    <row r="52556" s="62" customFormat="1" x14ac:dyDescent="0.35"/>
    <row r="52557" s="62" customFormat="1" x14ac:dyDescent="0.35"/>
    <row r="52558" s="62" customFormat="1" x14ac:dyDescent="0.35"/>
    <row r="52559" s="62" customFormat="1" x14ac:dyDescent="0.35"/>
    <row r="52560" s="62" customFormat="1" x14ac:dyDescent="0.35"/>
    <row r="52561" s="62" customFormat="1" x14ac:dyDescent="0.35"/>
    <row r="52562" s="62" customFormat="1" x14ac:dyDescent="0.35"/>
    <row r="52563" s="62" customFormat="1" x14ac:dyDescent="0.35"/>
    <row r="52564" s="62" customFormat="1" x14ac:dyDescent="0.35"/>
    <row r="52565" s="62" customFormat="1" x14ac:dyDescent="0.35"/>
    <row r="52566" s="62" customFormat="1" x14ac:dyDescent="0.35"/>
    <row r="52567" s="62" customFormat="1" x14ac:dyDescent="0.35"/>
    <row r="52568" s="62" customFormat="1" x14ac:dyDescent="0.35"/>
    <row r="52569" s="62" customFormat="1" x14ac:dyDescent="0.35"/>
    <row r="52570" s="62" customFormat="1" x14ac:dyDescent="0.35"/>
    <row r="52571" s="62" customFormat="1" x14ac:dyDescent="0.35"/>
    <row r="52572" s="62" customFormat="1" x14ac:dyDescent="0.35"/>
    <row r="52573" s="62" customFormat="1" x14ac:dyDescent="0.35"/>
    <row r="52574" s="62" customFormat="1" x14ac:dyDescent="0.35"/>
    <row r="52575" s="62" customFormat="1" x14ac:dyDescent="0.35"/>
    <row r="52576" s="62" customFormat="1" x14ac:dyDescent="0.35"/>
    <row r="52577" s="62" customFormat="1" x14ac:dyDescent="0.35"/>
    <row r="52578" s="62" customFormat="1" x14ac:dyDescent="0.35"/>
    <row r="52579" s="62" customFormat="1" x14ac:dyDescent="0.35"/>
    <row r="52580" s="62" customFormat="1" x14ac:dyDescent="0.35"/>
    <row r="52581" s="62" customFormat="1" x14ac:dyDescent="0.35"/>
    <row r="52582" s="62" customFormat="1" x14ac:dyDescent="0.35"/>
    <row r="52583" s="62" customFormat="1" x14ac:dyDescent="0.35"/>
    <row r="52584" s="62" customFormat="1" x14ac:dyDescent="0.35"/>
    <row r="52585" s="62" customFormat="1" x14ac:dyDescent="0.35"/>
    <row r="52586" s="62" customFormat="1" x14ac:dyDescent="0.35"/>
    <row r="52587" s="62" customFormat="1" x14ac:dyDescent="0.35"/>
    <row r="52588" s="62" customFormat="1" x14ac:dyDescent="0.35"/>
    <row r="52589" s="62" customFormat="1" x14ac:dyDescent="0.35"/>
    <row r="52590" s="62" customFormat="1" x14ac:dyDescent="0.35"/>
    <row r="52591" s="62" customFormat="1" x14ac:dyDescent="0.35"/>
    <row r="52592" s="62" customFormat="1" x14ac:dyDescent="0.35"/>
    <row r="52593" s="62" customFormat="1" x14ac:dyDescent="0.35"/>
    <row r="52594" s="62" customFormat="1" x14ac:dyDescent="0.35"/>
    <row r="52595" s="62" customFormat="1" x14ac:dyDescent="0.35"/>
    <row r="52596" s="62" customFormat="1" x14ac:dyDescent="0.35"/>
    <row r="52597" s="62" customFormat="1" x14ac:dyDescent="0.35"/>
    <row r="52598" s="62" customFormat="1" x14ac:dyDescent="0.35"/>
    <row r="52599" s="62" customFormat="1" x14ac:dyDescent="0.35"/>
    <row r="52600" s="62" customFormat="1" x14ac:dyDescent="0.35"/>
    <row r="52601" s="62" customFormat="1" x14ac:dyDescent="0.35"/>
    <row r="52602" s="62" customFormat="1" x14ac:dyDescent="0.35"/>
    <row r="52603" s="62" customFormat="1" x14ac:dyDescent="0.35"/>
    <row r="52604" s="62" customFormat="1" x14ac:dyDescent="0.35"/>
    <row r="52605" s="62" customFormat="1" x14ac:dyDescent="0.35"/>
    <row r="52606" s="62" customFormat="1" x14ac:dyDescent="0.35"/>
    <row r="52607" s="62" customFormat="1" x14ac:dyDescent="0.35"/>
    <row r="52608" s="62" customFormat="1" x14ac:dyDescent="0.35"/>
    <row r="52609" s="62" customFormat="1" x14ac:dyDescent="0.35"/>
    <row r="52610" s="62" customFormat="1" x14ac:dyDescent="0.35"/>
    <row r="52611" s="62" customFormat="1" x14ac:dyDescent="0.35"/>
    <row r="52612" s="62" customFormat="1" x14ac:dyDescent="0.35"/>
    <row r="52613" s="62" customFormat="1" x14ac:dyDescent="0.35"/>
    <row r="52614" s="62" customFormat="1" x14ac:dyDescent="0.35"/>
    <row r="52615" s="62" customFormat="1" x14ac:dyDescent="0.35"/>
    <row r="52616" s="62" customFormat="1" x14ac:dyDescent="0.35"/>
    <row r="52617" s="62" customFormat="1" x14ac:dyDescent="0.35"/>
    <row r="52618" s="62" customFormat="1" x14ac:dyDescent="0.35"/>
    <row r="52619" s="62" customFormat="1" x14ac:dyDescent="0.35"/>
    <row r="52620" s="62" customFormat="1" x14ac:dyDescent="0.35"/>
    <row r="52621" s="62" customFormat="1" x14ac:dyDescent="0.35"/>
    <row r="52622" s="62" customFormat="1" x14ac:dyDescent="0.35"/>
    <row r="52623" s="62" customFormat="1" x14ac:dyDescent="0.35"/>
    <row r="52624" s="62" customFormat="1" x14ac:dyDescent="0.35"/>
    <row r="52625" s="62" customFormat="1" x14ac:dyDescent="0.35"/>
    <row r="52626" s="62" customFormat="1" x14ac:dyDescent="0.35"/>
    <row r="52627" s="62" customFormat="1" x14ac:dyDescent="0.35"/>
    <row r="52628" s="62" customFormat="1" x14ac:dyDescent="0.35"/>
    <row r="52629" s="62" customFormat="1" x14ac:dyDescent="0.35"/>
    <row r="52630" s="62" customFormat="1" x14ac:dyDescent="0.35"/>
    <row r="52631" s="62" customFormat="1" x14ac:dyDescent="0.35"/>
    <row r="52632" s="62" customFormat="1" x14ac:dyDescent="0.35"/>
    <row r="52633" s="62" customFormat="1" x14ac:dyDescent="0.35"/>
    <row r="52634" s="62" customFormat="1" x14ac:dyDescent="0.35"/>
    <row r="52635" s="62" customFormat="1" x14ac:dyDescent="0.35"/>
    <row r="52636" s="62" customFormat="1" x14ac:dyDescent="0.35"/>
    <row r="52637" s="62" customFormat="1" x14ac:dyDescent="0.35"/>
    <row r="52638" s="62" customFormat="1" x14ac:dyDescent="0.35"/>
    <row r="52639" s="62" customFormat="1" x14ac:dyDescent="0.35"/>
    <row r="52640" s="62" customFormat="1" x14ac:dyDescent="0.35"/>
    <row r="52641" s="62" customFormat="1" x14ac:dyDescent="0.35"/>
    <row r="52642" s="62" customFormat="1" x14ac:dyDescent="0.35"/>
    <row r="52643" s="62" customFormat="1" x14ac:dyDescent="0.35"/>
    <row r="52644" s="62" customFormat="1" x14ac:dyDescent="0.35"/>
    <row r="52645" s="62" customFormat="1" x14ac:dyDescent="0.35"/>
    <row r="52646" s="62" customFormat="1" x14ac:dyDescent="0.35"/>
    <row r="52647" s="62" customFormat="1" x14ac:dyDescent="0.35"/>
    <row r="52648" s="62" customFormat="1" x14ac:dyDescent="0.35"/>
    <row r="52649" s="62" customFormat="1" x14ac:dyDescent="0.35"/>
    <row r="52650" s="62" customFormat="1" x14ac:dyDescent="0.35"/>
    <row r="52651" s="62" customFormat="1" x14ac:dyDescent="0.35"/>
    <row r="52652" s="62" customFormat="1" x14ac:dyDescent="0.35"/>
    <row r="52653" s="62" customFormat="1" x14ac:dyDescent="0.35"/>
    <row r="52654" s="62" customFormat="1" x14ac:dyDescent="0.35"/>
    <row r="52655" s="62" customFormat="1" x14ac:dyDescent="0.35"/>
    <row r="52656" s="62" customFormat="1" x14ac:dyDescent="0.35"/>
    <row r="52657" s="62" customFormat="1" x14ac:dyDescent="0.35"/>
    <row r="52658" s="62" customFormat="1" x14ac:dyDescent="0.35"/>
    <row r="52659" s="62" customFormat="1" x14ac:dyDescent="0.35"/>
    <row r="52660" s="62" customFormat="1" x14ac:dyDescent="0.35"/>
    <row r="52661" s="62" customFormat="1" x14ac:dyDescent="0.35"/>
    <row r="52662" s="62" customFormat="1" x14ac:dyDescent="0.35"/>
    <row r="52663" s="62" customFormat="1" x14ac:dyDescent="0.35"/>
    <row r="52664" s="62" customFormat="1" x14ac:dyDescent="0.35"/>
    <row r="52665" s="62" customFormat="1" x14ac:dyDescent="0.35"/>
    <row r="52666" s="62" customFormat="1" x14ac:dyDescent="0.35"/>
    <row r="52667" s="62" customFormat="1" x14ac:dyDescent="0.35"/>
    <row r="52668" s="62" customFormat="1" x14ac:dyDescent="0.35"/>
    <row r="52669" s="62" customFormat="1" x14ac:dyDescent="0.35"/>
    <row r="52670" s="62" customFormat="1" x14ac:dyDescent="0.35"/>
    <row r="52671" s="62" customFormat="1" x14ac:dyDescent="0.35"/>
    <row r="52672" s="62" customFormat="1" x14ac:dyDescent="0.35"/>
    <row r="52673" s="62" customFormat="1" x14ac:dyDescent="0.35"/>
    <row r="52674" s="62" customFormat="1" x14ac:dyDescent="0.35"/>
    <row r="52675" s="62" customFormat="1" x14ac:dyDescent="0.35"/>
    <row r="52676" s="62" customFormat="1" x14ac:dyDescent="0.35"/>
    <row r="52677" s="62" customFormat="1" x14ac:dyDescent="0.35"/>
    <row r="52678" s="62" customFormat="1" x14ac:dyDescent="0.35"/>
    <row r="52679" s="62" customFormat="1" x14ac:dyDescent="0.35"/>
    <row r="52680" s="62" customFormat="1" x14ac:dyDescent="0.35"/>
    <row r="52681" s="62" customFormat="1" x14ac:dyDescent="0.35"/>
    <row r="52682" s="62" customFormat="1" x14ac:dyDescent="0.35"/>
    <row r="52683" s="62" customFormat="1" x14ac:dyDescent="0.35"/>
    <row r="52684" s="62" customFormat="1" x14ac:dyDescent="0.35"/>
    <row r="52685" s="62" customFormat="1" x14ac:dyDescent="0.35"/>
    <row r="52686" s="62" customFormat="1" x14ac:dyDescent="0.35"/>
    <row r="52687" s="62" customFormat="1" x14ac:dyDescent="0.35"/>
    <row r="52688" s="62" customFormat="1" x14ac:dyDescent="0.35"/>
    <row r="52689" s="62" customFormat="1" x14ac:dyDescent="0.35"/>
    <row r="52690" s="62" customFormat="1" x14ac:dyDescent="0.35"/>
    <row r="52691" s="62" customFormat="1" x14ac:dyDescent="0.35"/>
    <row r="52692" s="62" customFormat="1" x14ac:dyDescent="0.35"/>
    <row r="52693" s="62" customFormat="1" x14ac:dyDescent="0.35"/>
    <row r="52694" s="62" customFormat="1" x14ac:dyDescent="0.35"/>
    <row r="52695" s="62" customFormat="1" x14ac:dyDescent="0.35"/>
    <row r="52696" s="62" customFormat="1" x14ac:dyDescent="0.35"/>
    <row r="52697" s="62" customFormat="1" x14ac:dyDescent="0.35"/>
    <row r="52698" s="62" customFormat="1" x14ac:dyDescent="0.35"/>
    <row r="52699" s="62" customFormat="1" x14ac:dyDescent="0.35"/>
    <row r="52700" s="62" customFormat="1" x14ac:dyDescent="0.35"/>
    <row r="52701" s="62" customFormat="1" x14ac:dyDescent="0.35"/>
    <row r="52702" s="62" customFormat="1" x14ac:dyDescent="0.35"/>
    <row r="52703" s="62" customFormat="1" x14ac:dyDescent="0.35"/>
    <row r="52704" s="62" customFormat="1" x14ac:dyDescent="0.35"/>
    <row r="52705" s="62" customFormat="1" x14ac:dyDescent="0.35"/>
    <row r="52706" s="62" customFormat="1" x14ac:dyDescent="0.35"/>
    <row r="52707" s="62" customFormat="1" x14ac:dyDescent="0.35"/>
    <row r="52708" s="62" customFormat="1" x14ac:dyDescent="0.35"/>
    <row r="52709" s="62" customFormat="1" x14ac:dyDescent="0.35"/>
    <row r="52710" s="62" customFormat="1" x14ac:dyDescent="0.35"/>
    <row r="52711" s="62" customFormat="1" x14ac:dyDescent="0.35"/>
    <row r="52712" s="62" customFormat="1" x14ac:dyDescent="0.35"/>
    <row r="52713" s="62" customFormat="1" x14ac:dyDescent="0.35"/>
    <row r="52714" s="62" customFormat="1" x14ac:dyDescent="0.35"/>
    <row r="52715" s="62" customFormat="1" x14ac:dyDescent="0.35"/>
    <row r="52716" s="62" customFormat="1" x14ac:dyDescent="0.35"/>
    <row r="52717" s="62" customFormat="1" x14ac:dyDescent="0.35"/>
    <row r="52718" s="62" customFormat="1" x14ac:dyDescent="0.35"/>
    <row r="52719" s="62" customFormat="1" x14ac:dyDescent="0.35"/>
    <row r="52720" s="62" customFormat="1" x14ac:dyDescent="0.35"/>
    <row r="52721" s="62" customFormat="1" x14ac:dyDescent="0.35"/>
    <row r="52722" s="62" customFormat="1" x14ac:dyDescent="0.35"/>
    <row r="52723" s="62" customFormat="1" x14ac:dyDescent="0.35"/>
    <row r="52724" s="62" customFormat="1" x14ac:dyDescent="0.35"/>
    <row r="52725" s="62" customFormat="1" x14ac:dyDescent="0.35"/>
    <row r="52726" s="62" customFormat="1" x14ac:dyDescent="0.35"/>
    <row r="52727" s="62" customFormat="1" x14ac:dyDescent="0.35"/>
    <row r="52728" s="62" customFormat="1" x14ac:dyDescent="0.35"/>
    <row r="52729" s="62" customFormat="1" x14ac:dyDescent="0.35"/>
    <row r="52730" s="62" customFormat="1" x14ac:dyDescent="0.35"/>
    <row r="52731" s="62" customFormat="1" x14ac:dyDescent="0.35"/>
    <row r="52732" s="62" customFormat="1" x14ac:dyDescent="0.35"/>
    <row r="52733" s="62" customFormat="1" x14ac:dyDescent="0.35"/>
    <row r="52734" s="62" customFormat="1" x14ac:dyDescent="0.35"/>
    <row r="52735" s="62" customFormat="1" x14ac:dyDescent="0.35"/>
    <row r="52736" s="62" customFormat="1" x14ac:dyDescent="0.35"/>
    <row r="52737" s="62" customFormat="1" x14ac:dyDescent="0.35"/>
    <row r="52738" s="62" customFormat="1" x14ac:dyDescent="0.35"/>
    <row r="52739" s="62" customFormat="1" x14ac:dyDescent="0.35"/>
    <row r="52740" s="62" customFormat="1" x14ac:dyDescent="0.35"/>
    <row r="52741" s="62" customFormat="1" x14ac:dyDescent="0.35"/>
    <row r="52742" s="62" customFormat="1" x14ac:dyDescent="0.35"/>
    <row r="52743" s="62" customFormat="1" x14ac:dyDescent="0.35"/>
    <row r="52744" s="62" customFormat="1" x14ac:dyDescent="0.35"/>
    <row r="52745" s="62" customFormat="1" x14ac:dyDescent="0.35"/>
    <row r="52746" s="62" customFormat="1" x14ac:dyDescent="0.35"/>
    <row r="52747" s="62" customFormat="1" x14ac:dyDescent="0.35"/>
    <row r="52748" s="62" customFormat="1" x14ac:dyDescent="0.35"/>
    <row r="52749" s="62" customFormat="1" x14ac:dyDescent="0.35"/>
    <row r="52750" s="62" customFormat="1" x14ac:dyDescent="0.35"/>
    <row r="52751" s="62" customFormat="1" x14ac:dyDescent="0.35"/>
    <row r="52752" s="62" customFormat="1" x14ac:dyDescent="0.35"/>
    <row r="52753" s="62" customFormat="1" x14ac:dyDescent="0.35"/>
    <row r="52754" s="62" customFormat="1" x14ac:dyDescent="0.35"/>
    <row r="52755" s="62" customFormat="1" x14ac:dyDescent="0.35"/>
    <row r="52756" s="62" customFormat="1" x14ac:dyDescent="0.35"/>
    <row r="52757" s="62" customFormat="1" x14ac:dyDescent="0.35"/>
    <row r="52758" s="62" customFormat="1" x14ac:dyDescent="0.35"/>
    <row r="52759" s="62" customFormat="1" x14ac:dyDescent="0.35"/>
    <row r="52760" s="62" customFormat="1" x14ac:dyDescent="0.35"/>
    <row r="52761" s="62" customFormat="1" x14ac:dyDescent="0.35"/>
    <row r="52762" s="62" customFormat="1" x14ac:dyDescent="0.35"/>
    <row r="52763" s="62" customFormat="1" x14ac:dyDescent="0.35"/>
    <row r="52764" s="62" customFormat="1" x14ac:dyDescent="0.35"/>
    <row r="52765" s="62" customFormat="1" x14ac:dyDescent="0.35"/>
    <row r="52766" s="62" customFormat="1" x14ac:dyDescent="0.35"/>
    <row r="52767" s="62" customFormat="1" x14ac:dyDescent="0.35"/>
    <row r="52768" s="62" customFormat="1" x14ac:dyDescent="0.35"/>
    <row r="52769" s="62" customFormat="1" x14ac:dyDescent="0.35"/>
    <row r="52770" s="62" customFormat="1" x14ac:dyDescent="0.35"/>
    <row r="52771" s="62" customFormat="1" x14ac:dyDescent="0.35"/>
    <row r="52772" s="62" customFormat="1" x14ac:dyDescent="0.35"/>
    <row r="52773" s="62" customFormat="1" x14ac:dyDescent="0.35"/>
    <row r="52774" s="62" customFormat="1" x14ac:dyDescent="0.35"/>
    <row r="52775" s="62" customFormat="1" x14ac:dyDescent="0.35"/>
    <row r="52776" s="62" customFormat="1" x14ac:dyDescent="0.35"/>
    <row r="52777" s="62" customFormat="1" x14ac:dyDescent="0.35"/>
    <row r="52778" s="62" customFormat="1" x14ac:dyDescent="0.35"/>
    <row r="52779" s="62" customFormat="1" x14ac:dyDescent="0.35"/>
    <row r="52780" s="62" customFormat="1" x14ac:dyDescent="0.35"/>
    <row r="52781" s="62" customFormat="1" x14ac:dyDescent="0.35"/>
    <row r="52782" s="62" customFormat="1" x14ac:dyDescent="0.35"/>
    <row r="52783" s="62" customFormat="1" x14ac:dyDescent="0.35"/>
    <row r="52784" s="62" customFormat="1" x14ac:dyDescent="0.35"/>
    <row r="52785" s="62" customFormat="1" x14ac:dyDescent="0.35"/>
    <row r="52786" s="62" customFormat="1" x14ac:dyDescent="0.35"/>
    <row r="52787" s="62" customFormat="1" x14ac:dyDescent="0.35"/>
    <row r="52788" s="62" customFormat="1" x14ac:dyDescent="0.35"/>
    <row r="52789" s="62" customFormat="1" x14ac:dyDescent="0.35"/>
    <row r="52790" s="62" customFormat="1" x14ac:dyDescent="0.35"/>
    <row r="52791" s="62" customFormat="1" x14ac:dyDescent="0.35"/>
    <row r="52792" s="62" customFormat="1" x14ac:dyDescent="0.35"/>
    <row r="52793" s="62" customFormat="1" x14ac:dyDescent="0.35"/>
    <row r="52794" s="62" customFormat="1" x14ac:dyDescent="0.35"/>
    <row r="52795" s="62" customFormat="1" x14ac:dyDescent="0.35"/>
    <row r="52796" s="62" customFormat="1" x14ac:dyDescent="0.35"/>
    <row r="52797" s="62" customFormat="1" x14ac:dyDescent="0.35"/>
    <row r="52798" s="62" customFormat="1" x14ac:dyDescent="0.35"/>
    <row r="52799" s="62" customFormat="1" x14ac:dyDescent="0.35"/>
    <row r="52800" s="62" customFormat="1" x14ac:dyDescent="0.35"/>
    <row r="52801" s="62" customFormat="1" x14ac:dyDescent="0.35"/>
    <row r="52802" s="62" customFormat="1" x14ac:dyDescent="0.35"/>
    <row r="52803" s="62" customFormat="1" x14ac:dyDescent="0.35"/>
    <row r="52804" s="62" customFormat="1" x14ac:dyDescent="0.35"/>
    <row r="52805" s="62" customFormat="1" x14ac:dyDescent="0.35"/>
    <row r="52806" s="62" customFormat="1" x14ac:dyDescent="0.35"/>
    <row r="52807" s="62" customFormat="1" x14ac:dyDescent="0.35"/>
    <row r="52808" s="62" customFormat="1" x14ac:dyDescent="0.35"/>
    <row r="52809" s="62" customFormat="1" x14ac:dyDescent="0.35"/>
    <row r="52810" s="62" customFormat="1" x14ac:dyDescent="0.35"/>
    <row r="52811" s="62" customFormat="1" x14ac:dyDescent="0.35"/>
    <row r="52812" s="62" customFormat="1" x14ac:dyDescent="0.35"/>
    <row r="52813" s="62" customFormat="1" x14ac:dyDescent="0.35"/>
    <row r="52814" s="62" customFormat="1" x14ac:dyDescent="0.35"/>
    <row r="52815" s="62" customFormat="1" x14ac:dyDescent="0.35"/>
    <row r="52816" s="62" customFormat="1" x14ac:dyDescent="0.35"/>
    <row r="52817" s="62" customFormat="1" x14ac:dyDescent="0.35"/>
    <row r="52818" s="62" customFormat="1" x14ac:dyDescent="0.35"/>
    <row r="52819" s="62" customFormat="1" x14ac:dyDescent="0.35"/>
    <row r="52820" s="62" customFormat="1" x14ac:dyDescent="0.35"/>
    <row r="52821" s="62" customFormat="1" x14ac:dyDescent="0.35"/>
    <row r="52822" s="62" customFormat="1" x14ac:dyDescent="0.35"/>
    <row r="52823" s="62" customFormat="1" x14ac:dyDescent="0.35"/>
    <row r="52824" s="62" customFormat="1" x14ac:dyDescent="0.35"/>
    <row r="52825" s="62" customFormat="1" x14ac:dyDescent="0.35"/>
    <row r="52826" s="62" customFormat="1" x14ac:dyDescent="0.35"/>
    <row r="52827" s="62" customFormat="1" x14ac:dyDescent="0.35"/>
    <row r="52828" s="62" customFormat="1" x14ac:dyDescent="0.35"/>
    <row r="52829" s="62" customFormat="1" x14ac:dyDescent="0.35"/>
    <row r="52830" s="62" customFormat="1" x14ac:dyDescent="0.35"/>
    <row r="52831" s="62" customFormat="1" x14ac:dyDescent="0.35"/>
    <row r="52832" s="62" customFormat="1" x14ac:dyDescent="0.35"/>
    <row r="52833" s="62" customFormat="1" x14ac:dyDescent="0.35"/>
    <row r="52834" s="62" customFormat="1" x14ac:dyDescent="0.35"/>
    <row r="52835" s="62" customFormat="1" x14ac:dyDescent="0.35"/>
    <row r="52836" s="62" customFormat="1" x14ac:dyDescent="0.35"/>
    <row r="52837" s="62" customFormat="1" x14ac:dyDescent="0.35"/>
    <row r="52838" s="62" customFormat="1" x14ac:dyDescent="0.35"/>
    <row r="52839" s="62" customFormat="1" x14ac:dyDescent="0.35"/>
    <row r="52840" s="62" customFormat="1" x14ac:dyDescent="0.35"/>
    <row r="52841" s="62" customFormat="1" x14ac:dyDescent="0.35"/>
    <row r="52842" s="62" customFormat="1" x14ac:dyDescent="0.35"/>
    <row r="52843" s="62" customFormat="1" x14ac:dyDescent="0.35"/>
    <row r="52844" s="62" customFormat="1" x14ac:dyDescent="0.35"/>
    <row r="52845" s="62" customFormat="1" x14ac:dyDescent="0.35"/>
    <row r="52846" s="62" customFormat="1" x14ac:dyDescent="0.35"/>
    <row r="52847" s="62" customFormat="1" x14ac:dyDescent="0.35"/>
    <row r="52848" s="62" customFormat="1" x14ac:dyDescent="0.35"/>
    <row r="52849" s="62" customFormat="1" x14ac:dyDescent="0.35"/>
    <row r="52850" s="62" customFormat="1" x14ac:dyDescent="0.35"/>
    <row r="52851" s="62" customFormat="1" x14ac:dyDescent="0.35"/>
    <row r="52852" s="62" customFormat="1" x14ac:dyDescent="0.35"/>
    <row r="52853" s="62" customFormat="1" x14ac:dyDescent="0.35"/>
    <row r="52854" s="62" customFormat="1" x14ac:dyDescent="0.35"/>
    <row r="52855" s="62" customFormat="1" x14ac:dyDescent="0.35"/>
    <row r="52856" s="62" customFormat="1" x14ac:dyDescent="0.35"/>
    <row r="52857" s="62" customFormat="1" x14ac:dyDescent="0.35"/>
    <row r="52858" s="62" customFormat="1" x14ac:dyDescent="0.35"/>
    <row r="52859" s="62" customFormat="1" x14ac:dyDescent="0.35"/>
    <row r="52860" s="62" customFormat="1" x14ac:dyDescent="0.35"/>
    <row r="52861" s="62" customFormat="1" x14ac:dyDescent="0.35"/>
    <row r="52862" s="62" customFormat="1" x14ac:dyDescent="0.35"/>
    <row r="52863" s="62" customFormat="1" x14ac:dyDescent="0.35"/>
    <row r="52864" s="62" customFormat="1" x14ac:dyDescent="0.35"/>
    <row r="52865" s="62" customFormat="1" x14ac:dyDescent="0.35"/>
    <row r="52866" s="62" customFormat="1" x14ac:dyDescent="0.35"/>
    <row r="52867" s="62" customFormat="1" x14ac:dyDescent="0.35"/>
    <row r="52868" s="62" customFormat="1" x14ac:dyDescent="0.35"/>
    <row r="52869" s="62" customFormat="1" x14ac:dyDescent="0.35"/>
    <row r="52870" s="62" customFormat="1" x14ac:dyDescent="0.35"/>
    <row r="52871" s="62" customFormat="1" x14ac:dyDescent="0.35"/>
    <row r="52872" s="62" customFormat="1" x14ac:dyDescent="0.35"/>
    <row r="52873" s="62" customFormat="1" x14ac:dyDescent="0.35"/>
    <row r="52874" s="62" customFormat="1" x14ac:dyDescent="0.35"/>
    <row r="52875" s="62" customFormat="1" x14ac:dyDescent="0.35"/>
    <row r="52876" s="62" customFormat="1" x14ac:dyDescent="0.35"/>
    <row r="52877" s="62" customFormat="1" x14ac:dyDescent="0.35"/>
    <row r="52878" s="62" customFormat="1" x14ac:dyDescent="0.35"/>
    <row r="52879" s="62" customFormat="1" x14ac:dyDescent="0.35"/>
    <row r="52880" s="62" customFormat="1" x14ac:dyDescent="0.35"/>
    <row r="52881" s="62" customFormat="1" x14ac:dyDescent="0.35"/>
    <row r="52882" s="62" customFormat="1" x14ac:dyDescent="0.35"/>
    <row r="52883" s="62" customFormat="1" x14ac:dyDescent="0.35"/>
    <row r="52884" s="62" customFormat="1" x14ac:dyDescent="0.35"/>
    <row r="52885" s="62" customFormat="1" x14ac:dyDescent="0.35"/>
    <row r="52886" s="62" customFormat="1" x14ac:dyDescent="0.35"/>
    <row r="52887" s="62" customFormat="1" x14ac:dyDescent="0.35"/>
    <row r="52888" s="62" customFormat="1" x14ac:dyDescent="0.35"/>
    <row r="52889" s="62" customFormat="1" x14ac:dyDescent="0.35"/>
    <row r="52890" s="62" customFormat="1" x14ac:dyDescent="0.35"/>
    <row r="52891" s="62" customFormat="1" x14ac:dyDescent="0.35"/>
    <row r="52892" s="62" customFormat="1" x14ac:dyDescent="0.35"/>
    <row r="52893" s="62" customFormat="1" x14ac:dyDescent="0.35"/>
    <row r="52894" s="62" customFormat="1" x14ac:dyDescent="0.35"/>
    <row r="52895" s="62" customFormat="1" x14ac:dyDescent="0.35"/>
    <row r="52896" s="62" customFormat="1" x14ac:dyDescent="0.35"/>
    <row r="52897" s="62" customFormat="1" x14ac:dyDescent="0.35"/>
    <row r="52898" s="62" customFormat="1" x14ac:dyDescent="0.35"/>
    <row r="52899" s="62" customFormat="1" x14ac:dyDescent="0.35"/>
    <row r="52900" s="62" customFormat="1" x14ac:dyDescent="0.35"/>
    <row r="52901" s="62" customFormat="1" x14ac:dyDescent="0.35"/>
    <row r="52902" s="62" customFormat="1" x14ac:dyDescent="0.35"/>
    <row r="52903" s="62" customFormat="1" x14ac:dyDescent="0.35"/>
    <row r="52904" s="62" customFormat="1" x14ac:dyDescent="0.35"/>
    <row r="52905" s="62" customFormat="1" x14ac:dyDescent="0.35"/>
    <row r="52906" s="62" customFormat="1" x14ac:dyDescent="0.35"/>
    <row r="52907" s="62" customFormat="1" x14ac:dyDescent="0.35"/>
    <row r="52908" s="62" customFormat="1" x14ac:dyDescent="0.35"/>
    <row r="52909" s="62" customFormat="1" x14ac:dyDescent="0.35"/>
    <row r="52910" s="62" customFormat="1" x14ac:dyDescent="0.35"/>
    <row r="52911" s="62" customFormat="1" x14ac:dyDescent="0.35"/>
    <row r="52912" s="62" customFormat="1" x14ac:dyDescent="0.35"/>
    <row r="52913" s="62" customFormat="1" x14ac:dyDescent="0.35"/>
    <row r="52914" s="62" customFormat="1" x14ac:dyDescent="0.35"/>
    <row r="52915" s="62" customFormat="1" x14ac:dyDescent="0.35"/>
    <row r="52916" s="62" customFormat="1" x14ac:dyDescent="0.35"/>
    <row r="52917" s="62" customFormat="1" x14ac:dyDescent="0.35"/>
    <row r="52918" s="62" customFormat="1" x14ac:dyDescent="0.35"/>
    <row r="52919" s="62" customFormat="1" x14ac:dyDescent="0.35"/>
    <row r="52920" s="62" customFormat="1" x14ac:dyDescent="0.35"/>
    <row r="52921" s="62" customFormat="1" x14ac:dyDescent="0.35"/>
    <row r="52922" s="62" customFormat="1" x14ac:dyDescent="0.35"/>
    <row r="52923" s="62" customFormat="1" x14ac:dyDescent="0.35"/>
    <row r="52924" s="62" customFormat="1" x14ac:dyDescent="0.35"/>
    <row r="52925" s="62" customFormat="1" x14ac:dyDescent="0.35"/>
    <row r="52926" s="62" customFormat="1" x14ac:dyDescent="0.35"/>
    <row r="52927" s="62" customFormat="1" x14ac:dyDescent="0.35"/>
    <row r="52928" s="62" customFormat="1" x14ac:dyDescent="0.35"/>
    <row r="52929" s="62" customFormat="1" x14ac:dyDescent="0.35"/>
    <row r="52930" s="62" customFormat="1" x14ac:dyDescent="0.35"/>
    <row r="52931" s="62" customFormat="1" x14ac:dyDescent="0.35"/>
    <row r="52932" s="62" customFormat="1" x14ac:dyDescent="0.35"/>
    <row r="52933" s="62" customFormat="1" x14ac:dyDescent="0.35"/>
    <row r="52934" s="62" customFormat="1" x14ac:dyDescent="0.35"/>
    <row r="52935" s="62" customFormat="1" x14ac:dyDescent="0.35"/>
    <row r="52936" s="62" customFormat="1" x14ac:dyDescent="0.35"/>
    <row r="52937" s="62" customFormat="1" x14ac:dyDescent="0.35"/>
    <row r="52938" s="62" customFormat="1" x14ac:dyDescent="0.35"/>
    <row r="52939" s="62" customFormat="1" x14ac:dyDescent="0.35"/>
    <row r="52940" s="62" customFormat="1" x14ac:dyDescent="0.35"/>
    <row r="52941" s="62" customFormat="1" x14ac:dyDescent="0.35"/>
    <row r="52942" s="62" customFormat="1" x14ac:dyDescent="0.35"/>
    <row r="52943" s="62" customFormat="1" x14ac:dyDescent="0.35"/>
    <row r="52944" s="62" customFormat="1" x14ac:dyDescent="0.35"/>
    <row r="52945" s="62" customFormat="1" x14ac:dyDescent="0.35"/>
    <row r="52946" s="62" customFormat="1" x14ac:dyDescent="0.35"/>
    <row r="52947" s="62" customFormat="1" x14ac:dyDescent="0.35"/>
    <row r="52948" s="62" customFormat="1" x14ac:dyDescent="0.35"/>
    <row r="52949" s="62" customFormat="1" x14ac:dyDescent="0.35"/>
    <row r="52950" s="62" customFormat="1" x14ac:dyDescent="0.35"/>
    <row r="52951" s="62" customFormat="1" x14ac:dyDescent="0.35"/>
    <row r="52952" s="62" customFormat="1" x14ac:dyDescent="0.35"/>
    <row r="52953" s="62" customFormat="1" x14ac:dyDescent="0.35"/>
    <row r="52954" s="62" customFormat="1" x14ac:dyDescent="0.35"/>
    <row r="52955" s="62" customFormat="1" x14ac:dyDescent="0.35"/>
    <row r="52956" s="62" customFormat="1" x14ac:dyDescent="0.35"/>
    <row r="52957" s="62" customFormat="1" x14ac:dyDescent="0.35"/>
    <row r="52958" s="62" customFormat="1" x14ac:dyDescent="0.35"/>
    <row r="52959" s="62" customFormat="1" x14ac:dyDescent="0.35"/>
    <row r="52960" s="62" customFormat="1" x14ac:dyDescent="0.35"/>
    <row r="52961" s="62" customFormat="1" x14ac:dyDescent="0.35"/>
    <row r="52962" s="62" customFormat="1" x14ac:dyDescent="0.35"/>
    <row r="52963" s="62" customFormat="1" x14ac:dyDescent="0.35"/>
    <row r="52964" s="62" customFormat="1" x14ac:dyDescent="0.35"/>
    <row r="52965" s="62" customFormat="1" x14ac:dyDescent="0.35"/>
    <row r="52966" s="62" customFormat="1" x14ac:dyDescent="0.35"/>
    <row r="52967" s="62" customFormat="1" x14ac:dyDescent="0.35"/>
    <row r="52968" s="62" customFormat="1" x14ac:dyDescent="0.35"/>
    <row r="52969" s="62" customFormat="1" x14ac:dyDescent="0.35"/>
    <row r="52970" s="62" customFormat="1" x14ac:dyDescent="0.35"/>
    <row r="52971" s="62" customFormat="1" x14ac:dyDescent="0.35"/>
    <row r="52972" s="62" customFormat="1" x14ac:dyDescent="0.35"/>
    <row r="52973" s="62" customFormat="1" x14ac:dyDescent="0.35"/>
    <row r="52974" s="62" customFormat="1" x14ac:dyDescent="0.35"/>
    <row r="52975" s="62" customFormat="1" x14ac:dyDescent="0.35"/>
    <row r="52976" s="62" customFormat="1" x14ac:dyDescent="0.35"/>
    <row r="52977" s="62" customFormat="1" x14ac:dyDescent="0.35"/>
    <row r="52978" s="62" customFormat="1" x14ac:dyDescent="0.35"/>
    <row r="52979" s="62" customFormat="1" x14ac:dyDescent="0.35"/>
    <row r="52980" s="62" customFormat="1" x14ac:dyDescent="0.35"/>
    <row r="52981" s="62" customFormat="1" x14ac:dyDescent="0.35"/>
    <row r="52982" s="62" customFormat="1" x14ac:dyDescent="0.35"/>
    <row r="52983" s="62" customFormat="1" x14ac:dyDescent="0.35"/>
    <row r="52984" s="62" customFormat="1" x14ac:dyDescent="0.35"/>
    <row r="52985" s="62" customFormat="1" x14ac:dyDescent="0.35"/>
    <row r="52986" s="62" customFormat="1" x14ac:dyDescent="0.35"/>
    <row r="52987" s="62" customFormat="1" x14ac:dyDescent="0.35"/>
    <row r="52988" s="62" customFormat="1" x14ac:dyDescent="0.35"/>
    <row r="52989" s="62" customFormat="1" x14ac:dyDescent="0.35"/>
    <row r="52990" s="62" customFormat="1" x14ac:dyDescent="0.35"/>
    <row r="52991" s="62" customFormat="1" x14ac:dyDescent="0.35"/>
    <row r="52992" s="62" customFormat="1" x14ac:dyDescent="0.35"/>
    <row r="52993" s="62" customFormat="1" x14ac:dyDescent="0.35"/>
    <row r="52994" s="62" customFormat="1" x14ac:dyDescent="0.35"/>
    <row r="52995" s="62" customFormat="1" x14ac:dyDescent="0.35"/>
    <row r="52996" s="62" customFormat="1" x14ac:dyDescent="0.35"/>
    <row r="52997" s="62" customFormat="1" x14ac:dyDescent="0.35"/>
    <row r="52998" s="62" customFormat="1" x14ac:dyDescent="0.35"/>
    <row r="52999" s="62" customFormat="1" x14ac:dyDescent="0.35"/>
    <row r="53000" s="62" customFormat="1" x14ac:dyDescent="0.35"/>
    <row r="53001" s="62" customFormat="1" x14ac:dyDescent="0.35"/>
    <row r="53002" s="62" customFormat="1" x14ac:dyDescent="0.35"/>
    <row r="53003" s="62" customFormat="1" x14ac:dyDescent="0.35"/>
    <row r="53004" s="62" customFormat="1" x14ac:dyDescent="0.35"/>
    <row r="53005" s="62" customFormat="1" x14ac:dyDescent="0.35"/>
    <row r="53006" s="62" customFormat="1" x14ac:dyDescent="0.35"/>
    <row r="53007" s="62" customFormat="1" x14ac:dyDescent="0.35"/>
    <row r="53008" s="62" customFormat="1" x14ac:dyDescent="0.35"/>
    <row r="53009" s="62" customFormat="1" x14ac:dyDescent="0.35"/>
    <row r="53010" s="62" customFormat="1" x14ac:dyDescent="0.35"/>
    <row r="53011" s="62" customFormat="1" x14ac:dyDescent="0.35"/>
    <row r="53012" s="62" customFormat="1" x14ac:dyDescent="0.35"/>
    <row r="53013" s="62" customFormat="1" x14ac:dyDescent="0.35"/>
    <row r="53014" s="62" customFormat="1" x14ac:dyDescent="0.35"/>
    <row r="53015" s="62" customFormat="1" x14ac:dyDescent="0.35"/>
    <row r="53016" s="62" customFormat="1" x14ac:dyDescent="0.35"/>
    <row r="53017" s="62" customFormat="1" x14ac:dyDescent="0.35"/>
    <row r="53018" s="62" customFormat="1" x14ac:dyDescent="0.35"/>
    <row r="53019" s="62" customFormat="1" x14ac:dyDescent="0.35"/>
    <row r="53020" s="62" customFormat="1" x14ac:dyDescent="0.35"/>
    <row r="53021" s="62" customFormat="1" x14ac:dyDescent="0.35"/>
    <row r="53022" s="62" customFormat="1" x14ac:dyDescent="0.35"/>
    <row r="53023" s="62" customFormat="1" x14ac:dyDescent="0.35"/>
    <row r="53024" s="62" customFormat="1" x14ac:dyDescent="0.35"/>
    <row r="53025" s="62" customFormat="1" x14ac:dyDescent="0.35"/>
    <row r="53026" s="62" customFormat="1" x14ac:dyDescent="0.35"/>
    <row r="53027" s="62" customFormat="1" x14ac:dyDescent="0.35"/>
    <row r="53028" s="62" customFormat="1" x14ac:dyDescent="0.35"/>
    <row r="53029" s="62" customFormat="1" x14ac:dyDescent="0.35"/>
    <row r="53030" s="62" customFormat="1" x14ac:dyDescent="0.35"/>
    <row r="53031" s="62" customFormat="1" x14ac:dyDescent="0.35"/>
    <row r="53032" s="62" customFormat="1" x14ac:dyDescent="0.35"/>
    <row r="53033" s="62" customFormat="1" x14ac:dyDescent="0.35"/>
    <row r="53034" s="62" customFormat="1" x14ac:dyDescent="0.35"/>
    <row r="53035" s="62" customFormat="1" x14ac:dyDescent="0.35"/>
    <row r="53036" s="62" customFormat="1" x14ac:dyDescent="0.35"/>
    <row r="53037" s="62" customFormat="1" x14ac:dyDescent="0.35"/>
    <row r="53038" s="62" customFormat="1" x14ac:dyDescent="0.35"/>
    <row r="53039" s="62" customFormat="1" x14ac:dyDescent="0.35"/>
    <row r="53040" s="62" customFormat="1" x14ac:dyDescent="0.35"/>
    <row r="53041" s="62" customFormat="1" x14ac:dyDescent="0.35"/>
    <row r="53042" s="62" customFormat="1" x14ac:dyDescent="0.35"/>
    <row r="53043" s="62" customFormat="1" x14ac:dyDescent="0.35"/>
    <row r="53044" s="62" customFormat="1" x14ac:dyDescent="0.35"/>
    <row r="53045" s="62" customFormat="1" x14ac:dyDescent="0.35"/>
    <row r="53046" s="62" customFormat="1" x14ac:dyDescent="0.35"/>
    <row r="53047" s="62" customFormat="1" x14ac:dyDescent="0.35"/>
    <row r="53048" s="62" customFormat="1" x14ac:dyDescent="0.35"/>
    <row r="53049" s="62" customFormat="1" x14ac:dyDescent="0.35"/>
    <row r="53050" s="62" customFormat="1" x14ac:dyDescent="0.35"/>
    <row r="53051" s="62" customFormat="1" x14ac:dyDescent="0.35"/>
    <row r="53052" s="62" customFormat="1" x14ac:dyDescent="0.35"/>
    <row r="53053" s="62" customFormat="1" x14ac:dyDescent="0.35"/>
    <row r="53054" s="62" customFormat="1" x14ac:dyDescent="0.35"/>
    <row r="53055" s="62" customFormat="1" x14ac:dyDescent="0.35"/>
    <row r="53056" s="62" customFormat="1" x14ac:dyDescent="0.35"/>
    <row r="53057" s="62" customFormat="1" x14ac:dyDescent="0.35"/>
    <row r="53058" s="62" customFormat="1" x14ac:dyDescent="0.35"/>
    <row r="53059" s="62" customFormat="1" x14ac:dyDescent="0.35"/>
    <row r="53060" s="62" customFormat="1" x14ac:dyDescent="0.35"/>
    <row r="53061" s="62" customFormat="1" x14ac:dyDescent="0.35"/>
    <row r="53062" s="62" customFormat="1" x14ac:dyDescent="0.35"/>
    <row r="53063" s="62" customFormat="1" x14ac:dyDescent="0.35"/>
    <row r="53064" s="62" customFormat="1" x14ac:dyDescent="0.35"/>
    <row r="53065" s="62" customFormat="1" x14ac:dyDescent="0.35"/>
    <row r="53066" s="62" customFormat="1" x14ac:dyDescent="0.35"/>
    <row r="53067" s="62" customFormat="1" x14ac:dyDescent="0.35"/>
    <row r="53068" s="62" customFormat="1" x14ac:dyDescent="0.35"/>
    <row r="53069" s="62" customFormat="1" x14ac:dyDescent="0.35"/>
    <row r="53070" s="62" customFormat="1" x14ac:dyDescent="0.35"/>
    <row r="53071" s="62" customFormat="1" x14ac:dyDescent="0.35"/>
    <row r="53072" s="62" customFormat="1" x14ac:dyDescent="0.35"/>
    <row r="53073" s="62" customFormat="1" x14ac:dyDescent="0.35"/>
    <row r="53074" s="62" customFormat="1" x14ac:dyDescent="0.35"/>
    <row r="53075" s="62" customFormat="1" x14ac:dyDescent="0.35"/>
    <row r="53076" s="62" customFormat="1" x14ac:dyDescent="0.35"/>
    <row r="53077" s="62" customFormat="1" x14ac:dyDescent="0.35"/>
    <row r="53078" s="62" customFormat="1" x14ac:dyDescent="0.35"/>
    <row r="53079" s="62" customFormat="1" x14ac:dyDescent="0.35"/>
    <row r="53080" s="62" customFormat="1" x14ac:dyDescent="0.35"/>
    <row r="53081" s="62" customFormat="1" x14ac:dyDescent="0.35"/>
    <row r="53082" s="62" customFormat="1" x14ac:dyDescent="0.35"/>
    <row r="53083" s="62" customFormat="1" x14ac:dyDescent="0.35"/>
    <row r="53084" s="62" customFormat="1" x14ac:dyDescent="0.35"/>
    <row r="53085" s="62" customFormat="1" x14ac:dyDescent="0.35"/>
    <row r="53086" s="62" customFormat="1" x14ac:dyDescent="0.35"/>
    <row r="53087" s="62" customFormat="1" x14ac:dyDescent="0.35"/>
    <row r="53088" s="62" customFormat="1" x14ac:dyDescent="0.35"/>
    <row r="53089" s="62" customFormat="1" x14ac:dyDescent="0.35"/>
    <row r="53090" s="62" customFormat="1" x14ac:dyDescent="0.35"/>
    <row r="53091" s="62" customFormat="1" x14ac:dyDescent="0.35"/>
    <row r="53092" s="62" customFormat="1" x14ac:dyDescent="0.35"/>
    <row r="53093" s="62" customFormat="1" x14ac:dyDescent="0.35"/>
    <row r="53094" s="62" customFormat="1" x14ac:dyDescent="0.35"/>
    <row r="53095" s="62" customFormat="1" x14ac:dyDescent="0.35"/>
    <row r="53096" s="62" customFormat="1" x14ac:dyDescent="0.35"/>
    <row r="53097" s="62" customFormat="1" x14ac:dyDescent="0.35"/>
    <row r="53098" s="62" customFormat="1" x14ac:dyDescent="0.35"/>
    <row r="53099" s="62" customFormat="1" x14ac:dyDescent="0.35"/>
    <row r="53100" s="62" customFormat="1" x14ac:dyDescent="0.35"/>
    <row r="53101" s="62" customFormat="1" x14ac:dyDescent="0.35"/>
    <row r="53102" s="62" customFormat="1" x14ac:dyDescent="0.35"/>
    <row r="53103" s="62" customFormat="1" x14ac:dyDescent="0.35"/>
    <row r="53104" s="62" customFormat="1" x14ac:dyDescent="0.35"/>
    <row r="53105" s="62" customFormat="1" x14ac:dyDescent="0.35"/>
    <row r="53106" s="62" customFormat="1" x14ac:dyDescent="0.35"/>
    <row r="53107" s="62" customFormat="1" x14ac:dyDescent="0.35"/>
    <row r="53108" s="62" customFormat="1" x14ac:dyDescent="0.35"/>
    <row r="53109" s="62" customFormat="1" x14ac:dyDescent="0.35"/>
    <row r="53110" s="62" customFormat="1" x14ac:dyDescent="0.35"/>
    <row r="53111" s="62" customFormat="1" x14ac:dyDescent="0.35"/>
    <row r="53112" s="62" customFormat="1" x14ac:dyDescent="0.35"/>
    <row r="53113" s="62" customFormat="1" x14ac:dyDescent="0.35"/>
    <row r="53114" s="62" customFormat="1" x14ac:dyDescent="0.35"/>
    <row r="53115" s="62" customFormat="1" x14ac:dyDescent="0.35"/>
    <row r="53116" s="62" customFormat="1" x14ac:dyDescent="0.35"/>
    <row r="53117" s="62" customFormat="1" x14ac:dyDescent="0.35"/>
    <row r="53118" s="62" customFormat="1" x14ac:dyDescent="0.35"/>
    <row r="53119" s="62" customFormat="1" x14ac:dyDescent="0.35"/>
    <row r="53120" s="62" customFormat="1" x14ac:dyDescent="0.35"/>
    <row r="53121" s="62" customFormat="1" x14ac:dyDescent="0.35"/>
    <row r="53122" s="62" customFormat="1" x14ac:dyDescent="0.35"/>
    <row r="53123" s="62" customFormat="1" x14ac:dyDescent="0.35"/>
    <row r="53124" s="62" customFormat="1" x14ac:dyDescent="0.35"/>
    <row r="53125" s="62" customFormat="1" x14ac:dyDescent="0.35"/>
    <row r="53126" s="62" customFormat="1" x14ac:dyDescent="0.35"/>
    <row r="53127" s="62" customFormat="1" x14ac:dyDescent="0.35"/>
    <row r="53128" s="62" customFormat="1" x14ac:dyDescent="0.35"/>
    <row r="53129" s="62" customFormat="1" x14ac:dyDescent="0.35"/>
    <row r="53130" s="62" customFormat="1" x14ac:dyDescent="0.35"/>
    <row r="53131" s="62" customFormat="1" x14ac:dyDescent="0.35"/>
    <row r="53132" s="62" customFormat="1" x14ac:dyDescent="0.35"/>
    <row r="53133" s="62" customFormat="1" x14ac:dyDescent="0.35"/>
    <row r="53134" s="62" customFormat="1" x14ac:dyDescent="0.35"/>
    <row r="53135" s="62" customFormat="1" x14ac:dyDescent="0.35"/>
    <row r="53136" s="62" customFormat="1" x14ac:dyDescent="0.35"/>
    <row r="53137" s="62" customFormat="1" x14ac:dyDescent="0.35"/>
    <row r="53138" s="62" customFormat="1" x14ac:dyDescent="0.35"/>
    <row r="53139" s="62" customFormat="1" x14ac:dyDescent="0.35"/>
    <row r="53140" s="62" customFormat="1" x14ac:dyDescent="0.35"/>
    <row r="53141" s="62" customFormat="1" x14ac:dyDescent="0.35"/>
    <row r="53142" s="62" customFormat="1" x14ac:dyDescent="0.35"/>
    <row r="53143" s="62" customFormat="1" x14ac:dyDescent="0.35"/>
    <row r="53144" s="62" customFormat="1" x14ac:dyDescent="0.35"/>
    <row r="53145" s="62" customFormat="1" x14ac:dyDescent="0.35"/>
    <row r="53146" s="62" customFormat="1" x14ac:dyDescent="0.35"/>
    <row r="53147" s="62" customFormat="1" x14ac:dyDescent="0.35"/>
    <row r="53148" s="62" customFormat="1" x14ac:dyDescent="0.35"/>
    <row r="53149" s="62" customFormat="1" x14ac:dyDescent="0.35"/>
    <row r="53150" s="62" customFormat="1" x14ac:dyDescent="0.35"/>
    <row r="53151" s="62" customFormat="1" x14ac:dyDescent="0.35"/>
    <row r="53152" s="62" customFormat="1" x14ac:dyDescent="0.35"/>
    <row r="53153" s="62" customFormat="1" x14ac:dyDescent="0.35"/>
    <row r="53154" s="62" customFormat="1" x14ac:dyDescent="0.35"/>
    <row r="53155" s="62" customFormat="1" x14ac:dyDescent="0.35"/>
    <row r="53156" s="62" customFormat="1" x14ac:dyDescent="0.35"/>
    <row r="53157" s="62" customFormat="1" x14ac:dyDescent="0.35"/>
    <row r="53158" s="62" customFormat="1" x14ac:dyDescent="0.35"/>
    <row r="53159" s="62" customFormat="1" x14ac:dyDescent="0.35"/>
    <row r="53160" s="62" customFormat="1" x14ac:dyDescent="0.35"/>
    <row r="53161" s="62" customFormat="1" x14ac:dyDescent="0.35"/>
    <row r="53162" s="62" customFormat="1" x14ac:dyDescent="0.35"/>
    <row r="53163" s="62" customFormat="1" x14ac:dyDescent="0.35"/>
    <row r="53164" s="62" customFormat="1" x14ac:dyDescent="0.35"/>
    <row r="53165" s="62" customFormat="1" x14ac:dyDescent="0.35"/>
    <row r="53166" s="62" customFormat="1" x14ac:dyDescent="0.35"/>
    <row r="53167" s="62" customFormat="1" x14ac:dyDescent="0.35"/>
    <row r="53168" s="62" customFormat="1" x14ac:dyDescent="0.35"/>
    <row r="53169" s="62" customFormat="1" x14ac:dyDescent="0.35"/>
    <row r="53170" s="62" customFormat="1" x14ac:dyDescent="0.35"/>
    <row r="53171" s="62" customFormat="1" x14ac:dyDescent="0.35"/>
    <row r="53172" s="62" customFormat="1" x14ac:dyDescent="0.35"/>
    <row r="53173" s="62" customFormat="1" x14ac:dyDescent="0.35"/>
    <row r="53174" s="62" customFormat="1" x14ac:dyDescent="0.35"/>
    <row r="53175" s="62" customFormat="1" x14ac:dyDescent="0.35"/>
    <row r="53176" s="62" customFormat="1" x14ac:dyDescent="0.35"/>
    <row r="53177" s="62" customFormat="1" x14ac:dyDescent="0.35"/>
    <row r="53178" s="62" customFormat="1" x14ac:dyDescent="0.35"/>
    <row r="53179" s="62" customFormat="1" x14ac:dyDescent="0.35"/>
    <row r="53180" s="62" customFormat="1" x14ac:dyDescent="0.35"/>
    <row r="53181" s="62" customFormat="1" x14ac:dyDescent="0.35"/>
    <row r="53182" s="62" customFormat="1" x14ac:dyDescent="0.35"/>
    <row r="53183" s="62" customFormat="1" x14ac:dyDescent="0.35"/>
    <row r="53184" s="62" customFormat="1" x14ac:dyDescent="0.35"/>
    <row r="53185" s="62" customFormat="1" x14ac:dyDescent="0.35"/>
    <row r="53186" s="62" customFormat="1" x14ac:dyDescent="0.35"/>
    <row r="53187" s="62" customFormat="1" x14ac:dyDescent="0.35"/>
    <row r="53188" s="62" customFormat="1" x14ac:dyDescent="0.35"/>
    <row r="53189" s="62" customFormat="1" x14ac:dyDescent="0.35"/>
    <row r="53190" s="62" customFormat="1" x14ac:dyDescent="0.35"/>
    <row r="53191" s="62" customFormat="1" x14ac:dyDescent="0.35"/>
    <row r="53192" s="62" customFormat="1" x14ac:dyDescent="0.35"/>
    <row r="53193" s="62" customFormat="1" x14ac:dyDescent="0.35"/>
    <row r="53194" s="62" customFormat="1" x14ac:dyDescent="0.35"/>
    <row r="53195" s="62" customFormat="1" x14ac:dyDescent="0.35"/>
    <row r="53196" s="62" customFormat="1" x14ac:dyDescent="0.35"/>
    <row r="53197" s="62" customFormat="1" x14ac:dyDescent="0.35"/>
    <row r="53198" s="62" customFormat="1" x14ac:dyDescent="0.35"/>
    <row r="53199" s="62" customFormat="1" x14ac:dyDescent="0.35"/>
    <row r="53200" s="62" customFormat="1" x14ac:dyDescent="0.35"/>
    <row r="53201" s="62" customFormat="1" x14ac:dyDescent="0.35"/>
    <row r="53202" s="62" customFormat="1" x14ac:dyDescent="0.35"/>
    <row r="53203" s="62" customFormat="1" x14ac:dyDescent="0.35"/>
    <row r="53204" s="62" customFormat="1" x14ac:dyDescent="0.35"/>
    <row r="53205" s="62" customFormat="1" x14ac:dyDescent="0.35"/>
    <row r="53206" s="62" customFormat="1" x14ac:dyDescent="0.35"/>
    <row r="53207" s="62" customFormat="1" x14ac:dyDescent="0.35"/>
    <row r="53208" s="62" customFormat="1" x14ac:dyDescent="0.35"/>
    <row r="53209" s="62" customFormat="1" x14ac:dyDescent="0.35"/>
    <row r="53210" s="62" customFormat="1" x14ac:dyDescent="0.35"/>
    <row r="53211" s="62" customFormat="1" x14ac:dyDescent="0.35"/>
    <row r="53212" s="62" customFormat="1" x14ac:dyDescent="0.35"/>
    <row r="53213" s="62" customFormat="1" x14ac:dyDescent="0.35"/>
    <row r="53214" s="62" customFormat="1" x14ac:dyDescent="0.35"/>
    <row r="53215" s="62" customFormat="1" x14ac:dyDescent="0.35"/>
    <row r="53216" s="62" customFormat="1" x14ac:dyDescent="0.35"/>
    <row r="53217" s="62" customFormat="1" x14ac:dyDescent="0.35"/>
    <row r="53218" s="62" customFormat="1" x14ac:dyDescent="0.35"/>
    <row r="53219" s="62" customFormat="1" x14ac:dyDescent="0.35"/>
    <row r="53220" s="62" customFormat="1" x14ac:dyDescent="0.35"/>
    <row r="53221" s="62" customFormat="1" x14ac:dyDescent="0.35"/>
    <row r="53222" s="62" customFormat="1" x14ac:dyDescent="0.35"/>
    <row r="53223" s="62" customFormat="1" x14ac:dyDescent="0.35"/>
    <row r="53224" s="62" customFormat="1" x14ac:dyDescent="0.35"/>
    <row r="53225" s="62" customFormat="1" x14ac:dyDescent="0.35"/>
    <row r="53226" s="62" customFormat="1" x14ac:dyDescent="0.35"/>
    <row r="53227" s="62" customFormat="1" x14ac:dyDescent="0.35"/>
    <row r="53228" s="62" customFormat="1" x14ac:dyDescent="0.35"/>
    <row r="53229" s="62" customFormat="1" x14ac:dyDescent="0.35"/>
    <row r="53230" s="62" customFormat="1" x14ac:dyDescent="0.35"/>
    <row r="53231" s="62" customFormat="1" x14ac:dyDescent="0.35"/>
    <row r="53232" s="62" customFormat="1" x14ac:dyDescent="0.35"/>
    <row r="53233" s="62" customFormat="1" x14ac:dyDescent="0.35"/>
    <row r="53234" s="62" customFormat="1" x14ac:dyDescent="0.35"/>
    <row r="53235" s="62" customFormat="1" x14ac:dyDescent="0.35"/>
    <row r="53236" s="62" customFormat="1" x14ac:dyDescent="0.35"/>
    <row r="53237" s="62" customFormat="1" x14ac:dyDescent="0.35"/>
    <row r="53238" s="62" customFormat="1" x14ac:dyDescent="0.35"/>
    <row r="53239" s="62" customFormat="1" x14ac:dyDescent="0.35"/>
    <row r="53240" s="62" customFormat="1" x14ac:dyDescent="0.35"/>
    <row r="53241" s="62" customFormat="1" x14ac:dyDescent="0.35"/>
    <row r="53242" s="62" customFormat="1" x14ac:dyDescent="0.35"/>
    <row r="53243" s="62" customFormat="1" x14ac:dyDescent="0.35"/>
    <row r="53244" s="62" customFormat="1" x14ac:dyDescent="0.35"/>
    <row r="53245" s="62" customFormat="1" x14ac:dyDescent="0.35"/>
    <row r="53246" s="62" customFormat="1" x14ac:dyDescent="0.35"/>
    <row r="53247" s="62" customFormat="1" x14ac:dyDescent="0.35"/>
    <row r="53248" s="62" customFormat="1" x14ac:dyDescent="0.35"/>
    <row r="53249" s="62" customFormat="1" x14ac:dyDescent="0.35"/>
    <row r="53250" s="62" customFormat="1" x14ac:dyDescent="0.35"/>
    <row r="53251" s="62" customFormat="1" x14ac:dyDescent="0.35"/>
    <row r="53252" s="62" customFormat="1" x14ac:dyDescent="0.35"/>
    <row r="53253" s="62" customFormat="1" x14ac:dyDescent="0.35"/>
    <row r="53254" s="62" customFormat="1" x14ac:dyDescent="0.35"/>
    <row r="53255" s="62" customFormat="1" x14ac:dyDescent="0.35"/>
    <row r="53256" s="62" customFormat="1" x14ac:dyDescent="0.35"/>
    <row r="53257" s="62" customFormat="1" x14ac:dyDescent="0.35"/>
    <row r="53258" s="62" customFormat="1" x14ac:dyDescent="0.35"/>
    <row r="53259" s="62" customFormat="1" x14ac:dyDescent="0.35"/>
    <row r="53260" s="62" customFormat="1" x14ac:dyDescent="0.35"/>
    <row r="53261" s="62" customFormat="1" x14ac:dyDescent="0.35"/>
    <row r="53262" s="62" customFormat="1" x14ac:dyDescent="0.35"/>
    <row r="53263" s="62" customFormat="1" x14ac:dyDescent="0.35"/>
    <row r="53264" s="62" customFormat="1" x14ac:dyDescent="0.35"/>
    <row r="53265" s="62" customFormat="1" x14ac:dyDescent="0.35"/>
    <row r="53266" s="62" customFormat="1" x14ac:dyDescent="0.35"/>
    <row r="53267" s="62" customFormat="1" x14ac:dyDescent="0.35"/>
    <row r="53268" s="62" customFormat="1" x14ac:dyDescent="0.35"/>
    <row r="53269" s="62" customFormat="1" x14ac:dyDescent="0.35"/>
    <row r="53270" s="62" customFormat="1" x14ac:dyDescent="0.35"/>
    <row r="53271" s="62" customFormat="1" x14ac:dyDescent="0.35"/>
    <row r="53272" s="62" customFormat="1" x14ac:dyDescent="0.35"/>
    <row r="53273" s="62" customFormat="1" x14ac:dyDescent="0.35"/>
    <row r="53274" s="62" customFormat="1" x14ac:dyDescent="0.35"/>
    <row r="53275" s="62" customFormat="1" x14ac:dyDescent="0.35"/>
    <row r="53276" s="62" customFormat="1" x14ac:dyDescent="0.35"/>
    <row r="53277" s="62" customFormat="1" x14ac:dyDescent="0.35"/>
    <row r="53278" s="62" customFormat="1" x14ac:dyDescent="0.35"/>
    <row r="53279" s="62" customFormat="1" x14ac:dyDescent="0.35"/>
    <row r="53280" s="62" customFormat="1" x14ac:dyDescent="0.35"/>
    <row r="53281" s="62" customFormat="1" x14ac:dyDescent="0.35"/>
    <row r="53282" s="62" customFormat="1" x14ac:dyDescent="0.35"/>
    <row r="53283" s="62" customFormat="1" x14ac:dyDescent="0.35"/>
    <row r="53284" s="62" customFormat="1" x14ac:dyDescent="0.35"/>
    <row r="53285" s="62" customFormat="1" x14ac:dyDescent="0.35"/>
    <row r="53286" s="62" customFormat="1" x14ac:dyDescent="0.35"/>
    <row r="53287" s="62" customFormat="1" x14ac:dyDescent="0.35"/>
    <row r="53288" s="62" customFormat="1" x14ac:dyDescent="0.35"/>
    <row r="53289" s="62" customFormat="1" x14ac:dyDescent="0.35"/>
    <row r="53290" s="62" customFormat="1" x14ac:dyDescent="0.35"/>
    <row r="53291" s="62" customFormat="1" x14ac:dyDescent="0.35"/>
    <row r="53292" s="62" customFormat="1" x14ac:dyDescent="0.35"/>
    <row r="53293" s="62" customFormat="1" x14ac:dyDescent="0.35"/>
    <row r="53294" s="62" customFormat="1" x14ac:dyDescent="0.35"/>
    <row r="53295" s="62" customFormat="1" x14ac:dyDescent="0.35"/>
    <row r="53296" s="62" customFormat="1" x14ac:dyDescent="0.35"/>
    <row r="53297" s="62" customFormat="1" x14ac:dyDescent="0.35"/>
    <row r="53298" s="62" customFormat="1" x14ac:dyDescent="0.35"/>
    <row r="53299" s="62" customFormat="1" x14ac:dyDescent="0.35"/>
    <row r="53300" s="62" customFormat="1" x14ac:dyDescent="0.35"/>
    <row r="53301" s="62" customFormat="1" x14ac:dyDescent="0.35"/>
    <row r="53302" s="62" customFormat="1" x14ac:dyDescent="0.35"/>
    <row r="53303" s="62" customFormat="1" x14ac:dyDescent="0.35"/>
    <row r="53304" s="62" customFormat="1" x14ac:dyDescent="0.35"/>
    <row r="53305" s="62" customFormat="1" x14ac:dyDescent="0.35"/>
    <row r="53306" s="62" customFormat="1" x14ac:dyDescent="0.35"/>
    <row r="53307" s="62" customFormat="1" x14ac:dyDescent="0.35"/>
    <row r="53308" s="62" customFormat="1" x14ac:dyDescent="0.35"/>
    <row r="53309" s="62" customFormat="1" x14ac:dyDescent="0.35"/>
    <row r="53310" s="62" customFormat="1" x14ac:dyDescent="0.35"/>
    <row r="53311" s="62" customFormat="1" x14ac:dyDescent="0.35"/>
    <row r="53312" s="62" customFormat="1" x14ac:dyDescent="0.35"/>
    <row r="53313" s="62" customFormat="1" x14ac:dyDescent="0.35"/>
    <row r="53314" s="62" customFormat="1" x14ac:dyDescent="0.35"/>
    <row r="53315" s="62" customFormat="1" x14ac:dyDescent="0.35"/>
    <row r="53316" s="62" customFormat="1" x14ac:dyDescent="0.35"/>
    <row r="53317" s="62" customFormat="1" x14ac:dyDescent="0.35"/>
    <row r="53318" s="62" customFormat="1" x14ac:dyDescent="0.35"/>
    <row r="53319" s="62" customFormat="1" x14ac:dyDescent="0.35"/>
    <row r="53320" s="62" customFormat="1" x14ac:dyDescent="0.35"/>
    <row r="53321" s="62" customFormat="1" x14ac:dyDescent="0.35"/>
    <row r="53322" s="62" customFormat="1" x14ac:dyDescent="0.35"/>
    <row r="53323" s="62" customFormat="1" x14ac:dyDescent="0.35"/>
    <row r="53324" s="62" customFormat="1" x14ac:dyDescent="0.35"/>
    <row r="53325" s="62" customFormat="1" x14ac:dyDescent="0.35"/>
    <row r="53326" s="62" customFormat="1" x14ac:dyDescent="0.35"/>
    <row r="53327" s="62" customFormat="1" x14ac:dyDescent="0.35"/>
    <row r="53328" s="62" customFormat="1" x14ac:dyDescent="0.35"/>
    <row r="53329" s="62" customFormat="1" x14ac:dyDescent="0.35"/>
    <row r="53330" s="62" customFormat="1" x14ac:dyDescent="0.35"/>
    <row r="53331" s="62" customFormat="1" x14ac:dyDescent="0.35"/>
    <row r="53332" s="62" customFormat="1" x14ac:dyDescent="0.35"/>
    <row r="53333" s="62" customFormat="1" x14ac:dyDescent="0.35"/>
    <row r="53334" s="62" customFormat="1" x14ac:dyDescent="0.35"/>
    <row r="53335" s="62" customFormat="1" x14ac:dyDescent="0.35"/>
    <row r="53336" s="62" customFormat="1" x14ac:dyDescent="0.35"/>
    <row r="53337" s="62" customFormat="1" x14ac:dyDescent="0.35"/>
    <row r="53338" s="62" customFormat="1" x14ac:dyDescent="0.35"/>
    <row r="53339" s="62" customFormat="1" x14ac:dyDescent="0.35"/>
    <row r="53340" s="62" customFormat="1" x14ac:dyDescent="0.35"/>
    <row r="53341" s="62" customFormat="1" x14ac:dyDescent="0.35"/>
    <row r="53342" s="62" customFormat="1" x14ac:dyDescent="0.35"/>
    <row r="53343" s="62" customFormat="1" x14ac:dyDescent="0.35"/>
    <row r="53344" s="62" customFormat="1" x14ac:dyDescent="0.35"/>
    <row r="53345" s="62" customFormat="1" x14ac:dyDescent="0.35"/>
    <row r="53346" s="62" customFormat="1" x14ac:dyDescent="0.35"/>
    <row r="53347" s="62" customFormat="1" x14ac:dyDescent="0.35"/>
    <row r="53348" s="62" customFormat="1" x14ac:dyDescent="0.35"/>
    <row r="53349" s="62" customFormat="1" x14ac:dyDescent="0.35"/>
    <row r="53350" s="62" customFormat="1" x14ac:dyDescent="0.35"/>
    <row r="53351" s="62" customFormat="1" x14ac:dyDescent="0.35"/>
    <row r="53352" s="62" customFormat="1" x14ac:dyDescent="0.35"/>
    <row r="53353" s="62" customFormat="1" x14ac:dyDescent="0.35"/>
    <row r="53354" s="62" customFormat="1" x14ac:dyDescent="0.35"/>
    <row r="53355" s="62" customFormat="1" x14ac:dyDescent="0.35"/>
    <row r="53356" s="62" customFormat="1" x14ac:dyDescent="0.35"/>
    <row r="53357" s="62" customFormat="1" x14ac:dyDescent="0.35"/>
    <row r="53358" s="62" customFormat="1" x14ac:dyDescent="0.35"/>
    <row r="53359" s="62" customFormat="1" x14ac:dyDescent="0.35"/>
    <row r="53360" s="62" customFormat="1" x14ac:dyDescent="0.35"/>
    <row r="53361" s="62" customFormat="1" x14ac:dyDescent="0.35"/>
    <row r="53362" s="62" customFormat="1" x14ac:dyDescent="0.35"/>
    <row r="53363" s="62" customFormat="1" x14ac:dyDescent="0.35"/>
    <row r="53364" s="62" customFormat="1" x14ac:dyDescent="0.35"/>
    <row r="53365" s="62" customFormat="1" x14ac:dyDescent="0.35"/>
    <row r="53366" s="62" customFormat="1" x14ac:dyDescent="0.35"/>
    <row r="53367" s="62" customFormat="1" x14ac:dyDescent="0.35"/>
    <row r="53368" s="62" customFormat="1" x14ac:dyDescent="0.35"/>
    <row r="53369" s="62" customFormat="1" x14ac:dyDescent="0.35"/>
    <row r="53370" s="62" customFormat="1" x14ac:dyDescent="0.35"/>
    <row r="53371" s="62" customFormat="1" x14ac:dyDescent="0.35"/>
    <row r="53372" s="62" customFormat="1" x14ac:dyDescent="0.35"/>
    <row r="53373" s="62" customFormat="1" x14ac:dyDescent="0.35"/>
    <row r="53374" s="62" customFormat="1" x14ac:dyDescent="0.35"/>
    <row r="53375" s="62" customFormat="1" x14ac:dyDescent="0.35"/>
    <row r="53376" s="62" customFormat="1" x14ac:dyDescent="0.35"/>
    <row r="53377" s="62" customFormat="1" x14ac:dyDescent="0.35"/>
    <row r="53378" s="62" customFormat="1" x14ac:dyDescent="0.35"/>
    <row r="53379" s="62" customFormat="1" x14ac:dyDescent="0.35"/>
    <row r="53380" s="62" customFormat="1" x14ac:dyDescent="0.35"/>
    <row r="53381" s="62" customFormat="1" x14ac:dyDescent="0.35"/>
    <row r="53382" s="62" customFormat="1" x14ac:dyDescent="0.35"/>
    <row r="53383" s="62" customFormat="1" x14ac:dyDescent="0.35"/>
    <row r="53384" s="62" customFormat="1" x14ac:dyDescent="0.35"/>
    <row r="53385" s="62" customFormat="1" x14ac:dyDescent="0.35"/>
    <row r="53386" s="62" customFormat="1" x14ac:dyDescent="0.35"/>
    <row r="53387" s="62" customFormat="1" x14ac:dyDescent="0.35"/>
    <row r="53388" s="62" customFormat="1" x14ac:dyDescent="0.35"/>
    <row r="53389" s="62" customFormat="1" x14ac:dyDescent="0.35"/>
    <row r="53390" s="62" customFormat="1" x14ac:dyDescent="0.35"/>
    <row r="53391" s="62" customFormat="1" x14ac:dyDescent="0.35"/>
    <row r="53392" s="62" customFormat="1" x14ac:dyDescent="0.35"/>
    <row r="53393" s="62" customFormat="1" x14ac:dyDescent="0.35"/>
    <row r="53394" s="62" customFormat="1" x14ac:dyDescent="0.35"/>
    <row r="53395" s="62" customFormat="1" x14ac:dyDescent="0.35"/>
    <row r="53396" s="62" customFormat="1" x14ac:dyDescent="0.35"/>
    <row r="53397" s="62" customFormat="1" x14ac:dyDescent="0.35"/>
    <row r="53398" s="62" customFormat="1" x14ac:dyDescent="0.35"/>
    <row r="53399" s="62" customFormat="1" x14ac:dyDescent="0.35"/>
    <row r="53400" s="62" customFormat="1" x14ac:dyDescent="0.35"/>
    <row r="53401" s="62" customFormat="1" x14ac:dyDescent="0.35"/>
    <row r="53402" s="62" customFormat="1" x14ac:dyDescent="0.35"/>
    <row r="53403" s="62" customFormat="1" x14ac:dyDescent="0.35"/>
    <row r="53404" s="62" customFormat="1" x14ac:dyDescent="0.35"/>
    <row r="53405" s="62" customFormat="1" x14ac:dyDescent="0.35"/>
    <row r="53406" s="62" customFormat="1" x14ac:dyDescent="0.35"/>
    <row r="53407" s="62" customFormat="1" x14ac:dyDescent="0.35"/>
    <row r="53408" s="62" customFormat="1" x14ac:dyDescent="0.35"/>
    <row r="53409" s="62" customFormat="1" x14ac:dyDescent="0.35"/>
    <row r="53410" s="62" customFormat="1" x14ac:dyDescent="0.35"/>
    <row r="53411" s="62" customFormat="1" x14ac:dyDescent="0.35"/>
    <row r="53412" s="62" customFormat="1" x14ac:dyDescent="0.35"/>
    <row r="53413" s="62" customFormat="1" x14ac:dyDescent="0.35"/>
    <row r="53414" s="62" customFormat="1" x14ac:dyDescent="0.35"/>
    <row r="53415" s="62" customFormat="1" x14ac:dyDescent="0.35"/>
    <row r="53416" s="62" customFormat="1" x14ac:dyDescent="0.35"/>
    <row r="53417" s="62" customFormat="1" x14ac:dyDescent="0.35"/>
    <row r="53418" s="62" customFormat="1" x14ac:dyDescent="0.35"/>
    <row r="53419" s="62" customFormat="1" x14ac:dyDescent="0.35"/>
    <row r="53420" s="62" customFormat="1" x14ac:dyDescent="0.35"/>
    <row r="53421" s="62" customFormat="1" x14ac:dyDescent="0.35"/>
    <row r="53422" s="62" customFormat="1" x14ac:dyDescent="0.35"/>
    <row r="53423" s="62" customFormat="1" x14ac:dyDescent="0.35"/>
    <row r="53424" s="62" customFormat="1" x14ac:dyDescent="0.35"/>
    <row r="53425" s="62" customFormat="1" x14ac:dyDescent="0.35"/>
    <row r="53426" s="62" customFormat="1" x14ac:dyDescent="0.35"/>
    <row r="53427" s="62" customFormat="1" x14ac:dyDescent="0.35"/>
    <row r="53428" s="62" customFormat="1" x14ac:dyDescent="0.35"/>
    <row r="53429" s="62" customFormat="1" x14ac:dyDescent="0.35"/>
    <row r="53430" s="62" customFormat="1" x14ac:dyDescent="0.35"/>
    <row r="53431" s="62" customFormat="1" x14ac:dyDescent="0.35"/>
    <row r="53432" s="62" customFormat="1" x14ac:dyDescent="0.35"/>
    <row r="53433" s="62" customFormat="1" x14ac:dyDescent="0.35"/>
    <row r="53434" s="62" customFormat="1" x14ac:dyDescent="0.35"/>
    <row r="53435" s="62" customFormat="1" x14ac:dyDescent="0.35"/>
    <row r="53436" s="62" customFormat="1" x14ac:dyDescent="0.35"/>
    <row r="53437" s="62" customFormat="1" x14ac:dyDescent="0.35"/>
    <row r="53438" s="62" customFormat="1" x14ac:dyDescent="0.35"/>
    <row r="53439" s="62" customFormat="1" x14ac:dyDescent="0.35"/>
    <row r="53440" s="62" customFormat="1" x14ac:dyDescent="0.35"/>
    <row r="53441" s="62" customFormat="1" x14ac:dyDescent="0.35"/>
    <row r="53442" s="62" customFormat="1" x14ac:dyDescent="0.35"/>
    <row r="53443" s="62" customFormat="1" x14ac:dyDescent="0.35"/>
    <row r="53444" s="62" customFormat="1" x14ac:dyDescent="0.35"/>
    <row r="53445" s="62" customFormat="1" x14ac:dyDescent="0.35"/>
    <row r="53446" s="62" customFormat="1" x14ac:dyDescent="0.35"/>
    <row r="53447" s="62" customFormat="1" x14ac:dyDescent="0.35"/>
    <row r="53448" s="62" customFormat="1" x14ac:dyDescent="0.35"/>
    <row r="53449" s="62" customFormat="1" x14ac:dyDescent="0.35"/>
    <row r="53450" s="62" customFormat="1" x14ac:dyDescent="0.35"/>
    <row r="53451" s="62" customFormat="1" x14ac:dyDescent="0.35"/>
    <row r="53452" s="62" customFormat="1" x14ac:dyDescent="0.35"/>
    <row r="53453" s="62" customFormat="1" x14ac:dyDescent="0.35"/>
    <row r="53454" s="62" customFormat="1" x14ac:dyDescent="0.35"/>
    <row r="53455" s="62" customFormat="1" x14ac:dyDescent="0.35"/>
    <row r="53456" s="62" customFormat="1" x14ac:dyDescent="0.35"/>
    <row r="53457" s="62" customFormat="1" x14ac:dyDescent="0.35"/>
    <row r="53458" s="62" customFormat="1" x14ac:dyDescent="0.35"/>
    <row r="53459" s="62" customFormat="1" x14ac:dyDescent="0.35"/>
    <row r="53460" s="62" customFormat="1" x14ac:dyDescent="0.35"/>
    <row r="53461" s="62" customFormat="1" x14ac:dyDescent="0.35"/>
    <row r="53462" s="62" customFormat="1" x14ac:dyDescent="0.35"/>
    <row r="53463" s="62" customFormat="1" x14ac:dyDescent="0.35"/>
    <row r="53464" s="62" customFormat="1" x14ac:dyDescent="0.35"/>
    <row r="53465" s="62" customFormat="1" x14ac:dyDescent="0.35"/>
    <row r="53466" s="62" customFormat="1" x14ac:dyDescent="0.35"/>
    <row r="53467" s="62" customFormat="1" x14ac:dyDescent="0.35"/>
    <row r="53468" s="62" customFormat="1" x14ac:dyDescent="0.35"/>
    <row r="53469" s="62" customFormat="1" x14ac:dyDescent="0.35"/>
    <row r="53470" s="62" customFormat="1" x14ac:dyDescent="0.35"/>
    <row r="53471" s="62" customFormat="1" x14ac:dyDescent="0.35"/>
    <row r="53472" s="62" customFormat="1" x14ac:dyDescent="0.35"/>
    <row r="53473" s="62" customFormat="1" x14ac:dyDescent="0.35"/>
    <row r="53474" s="62" customFormat="1" x14ac:dyDescent="0.35"/>
    <row r="53475" s="62" customFormat="1" x14ac:dyDescent="0.35"/>
    <row r="53476" s="62" customFormat="1" x14ac:dyDescent="0.35"/>
    <row r="53477" s="62" customFormat="1" x14ac:dyDescent="0.35"/>
    <row r="53478" s="62" customFormat="1" x14ac:dyDescent="0.35"/>
    <row r="53479" s="62" customFormat="1" x14ac:dyDescent="0.35"/>
    <row r="53480" s="62" customFormat="1" x14ac:dyDescent="0.35"/>
    <row r="53481" s="62" customFormat="1" x14ac:dyDescent="0.35"/>
    <row r="53482" s="62" customFormat="1" x14ac:dyDescent="0.35"/>
    <row r="53483" s="62" customFormat="1" x14ac:dyDescent="0.35"/>
    <row r="53484" s="62" customFormat="1" x14ac:dyDescent="0.35"/>
    <row r="53485" s="62" customFormat="1" x14ac:dyDescent="0.35"/>
    <row r="53486" s="62" customFormat="1" x14ac:dyDescent="0.35"/>
    <row r="53487" s="62" customFormat="1" x14ac:dyDescent="0.35"/>
    <row r="53488" s="62" customFormat="1" x14ac:dyDescent="0.35"/>
    <row r="53489" s="62" customFormat="1" x14ac:dyDescent="0.35"/>
    <row r="53490" s="62" customFormat="1" x14ac:dyDescent="0.35"/>
    <row r="53491" s="62" customFormat="1" x14ac:dyDescent="0.35"/>
    <row r="53492" s="62" customFormat="1" x14ac:dyDescent="0.35"/>
    <row r="53493" s="62" customFormat="1" x14ac:dyDescent="0.35"/>
    <row r="53494" s="62" customFormat="1" x14ac:dyDescent="0.35"/>
    <row r="53495" s="62" customFormat="1" x14ac:dyDescent="0.35"/>
    <row r="53496" s="62" customFormat="1" x14ac:dyDescent="0.35"/>
    <row r="53497" s="62" customFormat="1" x14ac:dyDescent="0.35"/>
    <row r="53498" s="62" customFormat="1" x14ac:dyDescent="0.35"/>
    <row r="53499" s="62" customFormat="1" x14ac:dyDescent="0.35"/>
    <row r="53500" s="62" customFormat="1" x14ac:dyDescent="0.35"/>
    <row r="53501" s="62" customFormat="1" x14ac:dyDescent="0.35"/>
    <row r="53502" s="62" customFormat="1" x14ac:dyDescent="0.35"/>
    <row r="53503" s="62" customFormat="1" x14ac:dyDescent="0.35"/>
    <row r="53504" s="62" customFormat="1" x14ac:dyDescent="0.35"/>
    <row r="53505" s="62" customFormat="1" x14ac:dyDescent="0.35"/>
    <row r="53506" s="62" customFormat="1" x14ac:dyDescent="0.35"/>
    <row r="53507" s="62" customFormat="1" x14ac:dyDescent="0.35"/>
    <row r="53508" s="62" customFormat="1" x14ac:dyDescent="0.35"/>
    <row r="53509" s="62" customFormat="1" x14ac:dyDescent="0.35"/>
    <row r="53510" s="62" customFormat="1" x14ac:dyDescent="0.35"/>
    <row r="53511" s="62" customFormat="1" x14ac:dyDescent="0.35"/>
    <row r="53512" s="62" customFormat="1" x14ac:dyDescent="0.35"/>
    <row r="53513" s="62" customFormat="1" x14ac:dyDescent="0.35"/>
    <row r="53514" s="62" customFormat="1" x14ac:dyDescent="0.35"/>
    <row r="53515" s="62" customFormat="1" x14ac:dyDescent="0.35"/>
    <row r="53516" s="62" customFormat="1" x14ac:dyDescent="0.35"/>
    <row r="53517" s="62" customFormat="1" x14ac:dyDescent="0.35"/>
    <row r="53518" s="62" customFormat="1" x14ac:dyDescent="0.35"/>
    <row r="53519" s="62" customFormat="1" x14ac:dyDescent="0.35"/>
    <row r="53520" s="62" customFormat="1" x14ac:dyDescent="0.35"/>
    <row r="53521" s="62" customFormat="1" x14ac:dyDescent="0.35"/>
    <row r="53522" s="62" customFormat="1" x14ac:dyDescent="0.35"/>
    <row r="53523" s="62" customFormat="1" x14ac:dyDescent="0.35"/>
    <row r="53524" s="62" customFormat="1" x14ac:dyDescent="0.35"/>
    <row r="53525" s="62" customFormat="1" x14ac:dyDescent="0.35"/>
    <row r="53526" s="62" customFormat="1" x14ac:dyDescent="0.35"/>
    <row r="53527" s="62" customFormat="1" x14ac:dyDescent="0.35"/>
    <row r="53528" s="62" customFormat="1" x14ac:dyDescent="0.35"/>
    <row r="53529" s="62" customFormat="1" x14ac:dyDescent="0.35"/>
    <row r="53530" s="62" customFormat="1" x14ac:dyDescent="0.35"/>
    <row r="53531" s="62" customFormat="1" x14ac:dyDescent="0.35"/>
    <row r="53532" s="62" customFormat="1" x14ac:dyDescent="0.35"/>
    <row r="53533" s="62" customFormat="1" x14ac:dyDescent="0.35"/>
    <row r="53534" s="62" customFormat="1" x14ac:dyDescent="0.35"/>
    <row r="53535" s="62" customFormat="1" x14ac:dyDescent="0.35"/>
    <row r="53536" s="62" customFormat="1" x14ac:dyDescent="0.35"/>
    <row r="53537" s="62" customFormat="1" x14ac:dyDescent="0.35"/>
    <row r="53538" s="62" customFormat="1" x14ac:dyDescent="0.35"/>
    <row r="53539" s="62" customFormat="1" x14ac:dyDescent="0.35"/>
    <row r="53540" s="62" customFormat="1" x14ac:dyDescent="0.35"/>
    <row r="53541" s="62" customFormat="1" x14ac:dyDescent="0.35"/>
    <row r="53542" s="62" customFormat="1" x14ac:dyDescent="0.35"/>
    <row r="53543" s="62" customFormat="1" x14ac:dyDescent="0.35"/>
    <row r="53544" s="62" customFormat="1" x14ac:dyDescent="0.35"/>
    <row r="53545" s="62" customFormat="1" x14ac:dyDescent="0.35"/>
    <row r="53546" s="62" customFormat="1" x14ac:dyDescent="0.35"/>
    <row r="53547" s="62" customFormat="1" x14ac:dyDescent="0.35"/>
    <row r="53548" s="62" customFormat="1" x14ac:dyDescent="0.35"/>
    <row r="53549" s="62" customFormat="1" x14ac:dyDescent="0.35"/>
    <row r="53550" s="62" customFormat="1" x14ac:dyDescent="0.35"/>
    <row r="53551" s="62" customFormat="1" x14ac:dyDescent="0.35"/>
    <row r="53552" s="62" customFormat="1" x14ac:dyDescent="0.35"/>
    <row r="53553" s="62" customFormat="1" x14ac:dyDescent="0.35"/>
    <row r="53554" s="62" customFormat="1" x14ac:dyDescent="0.35"/>
    <row r="53555" s="62" customFormat="1" x14ac:dyDescent="0.35"/>
    <row r="53556" s="62" customFormat="1" x14ac:dyDescent="0.35"/>
    <row r="53557" s="62" customFormat="1" x14ac:dyDescent="0.35"/>
    <row r="53558" s="62" customFormat="1" x14ac:dyDescent="0.35"/>
    <row r="53559" s="62" customFormat="1" x14ac:dyDescent="0.35"/>
    <row r="53560" s="62" customFormat="1" x14ac:dyDescent="0.35"/>
    <row r="53561" s="62" customFormat="1" x14ac:dyDescent="0.35"/>
    <row r="53562" s="62" customFormat="1" x14ac:dyDescent="0.35"/>
    <row r="53563" s="62" customFormat="1" x14ac:dyDescent="0.35"/>
    <row r="53564" s="62" customFormat="1" x14ac:dyDescent="0.35"/>
    <row r="53565" s="62" customFormat="1" x14ac:dyDescent="0.35"/>
    <row r="53566" s="62" customFormat="1" x14ac:dyDescent="0.35"/>
    <row r="53567" s="62" customFormat="1" x14ac:dyDescent="0.35"/>
    <row r="53568" s="62" customFormat="1" x14ac:dyDescent="0.35"/>
    <row r="53569" s="62" customFormat="1" x14ac:dyDescent="0.35"/>
    <row r="53570" s="62" customFormat="1" x14ac:dyDescent="0.35"/>
    <row r="53571" s="62" customFormat="1" x14ac:dyDescent="0.35"/>
    <row r="53572" s="62" customFormat="1" x14ac:dyDescent="0.35"/>
    <row r="53573" s="62" customFormat="1" x14ac:dyDescent="0.35"/>
    <row r="53574" s="62" customFormat="1" x14ac:dyDescent="0.35"/>
    <row r="53575" s="62" customFormat="1" x14ac:dyDescent="0.35"/>
    <row r="53576" s="62" customFormat="1" x14ac:dyDescent="0.35"/>
    <row r="53577" s="62" customFormat="1" x14ac:dyDescent="0.35"/>
    <row r="53578" s="62" customFormat="1" x14ac:dyDescent="0.35"/>
    <row r="53579" s="62" customFormat="1" x14ac:dyDescent="0.35"/>
    <row r="53580" s="62" customFormat="1" x14ac:dyDescent="0.35"/>
    <row r="53581" s="62" customFormat="1" x14ac:dyDescent="0.35"/>
    <row r="53582" s="62" customFormat="1" x14ac:dyDescent="0.35"/>
    <row r="53583" s="62" customFormat="1" x14ac:dyDescent="0.35"/>
    <row r="53584" s="62" customFormat="1" x14ac:dyDescent="0.35"/>
    <row r="53585" s="62" customFormat="1" x14ac:dyDescent="0.35"/>
    <row r="53586" s="62" customFormat="1" x14ac:dyDescent="0.35"/>
    <row r="53587" s="62" customFormat="1" x14ac:dyDescent="0.35"/>
    <row r="53588" s="62" customFormat="1" x14ac:dyDescent="0.35"/>
    <row r="53589" s="62" customFormat="1" x14ac:dyDescent="0.35"/>
    <row r="53590" s="62" customFormat="1" x14ac:dyDescent="0.35"/>
    <row r="53591" s="62" customFormat="1" x14ac:dyDescent="0.35"/>
    <row r="53592" s="62" customFormat="1" x14ac:dyDescent="0.35"/>
    <row r="53593" s="62" customFormat="1" x14ac:dyDescent="0.35"/>
    <row r="53594" s="62" customFormat="1" x14ac:dyDescent="0.35"/>
    <row r="53595" s="62" customFormat="1" x14ac:dyDescent="0.35"/>
    <row r="53596" s="62" customFormat="1" x14ac:dyDescent="0.35"/>
    <row r="53597" s="62" customFormat="1" x14ac:dyDescent="0.35"/>
    <row r="53598" s="62" customFormat="1" x14ac:dyDescent="0.35"/>
    <row r="53599" s="62" customFormat="1" x14ac:dyDescent="0.35"/>
    <row r="53600" s="62" customFormat="1" x14ac:dyDescent="0.35"/>
    <row r="53601" s="62" customFormat="1" x14ac:dyDescent="0.35"/>
    <row r="53602" s="62" customFormat="1" x14ac:dyDescent="0.35"/>
    <row r="53603" s="62" customFormat="1" x14ac:dyDescent="0.35"/>
    <row r="53604" s="62" customFormat="1" x14ac:dyDescent="0.35"/>
    <row r="53605" s="62" customFormat="1" x14ac:dyDescent="0.35"/>
    <row r="53606" s="62" customFormat="1" x14ac:dyDescent="0.35"/>
    <row r="53607" s="62" customFormat="1" x14ac:dyDescent="0.35"/>
    <row r="53608" s="62" customFormat="1" x14ac:dyDescent="0.35"/>
    <row r="53609" s="62" customFormat="1" x14ac:dyDescent="0.35"/>
    <row r="53610" s="62" customFormat="1" x14ac:dyDescent="0.35"/>
    <row r="53611" s="62" customFormat="1" x14ac:dyDescent="0.35"/>
    <row r="53612" s="62" customFormat="1" x14ac:dyDescent="0.35"/>
    <row r="53613" s="62" customFormat="1" x14ac:dyDescent="0.35"/>
    <row r="53614" s="62" customFormat="1" x14ac:dyDescent="0.35"/>
    <row r="53615" s="62" customFormat="1" x14ac:dyDescent="0.35"/>
    <row r="53616" s="62" customFormat="1" x14ac:dyDescent="0.35"/>
    <row r="53617" s="62" customFormat="1" x14ac:dyDescent="0.35"/>
    <row r="53618" s="62" customFormat="1" x14ac:dyDescent="0.35"/>
    <row r="53619" s="62" customFormat="1" x14ac:dyDescent="0.35"/>
    <row r="53620" s="62" customFormat="1" x14ac:dyDescent="0.35"/>
    <row r="53621" s="62" customFormat="1" x14ac:dyDescent="0.35"/>
    <row r="53622" s="62" customFormat="1" x14ac:dyDescent="0.35"/>
    <row r="53623" s="62" customFormat="1" x14ac:dyDescent="0.35"/>
    <row r="53624" s="62" customFormat="1" x14ac:dyDescent="0.35"/>
    <row r="53625" s="62" customFormat="1" x14ac:dyDescent="0.35"/>
    <row r="53626" s="62" customFormat="1" x14ac:dyDescent="0.35"/>
    <row r="53627" s="62" customFormat="1" x14ac:dyDescent="0.35"/>
    <row r="53628" s="62" customFormat="1" x14ac:dyDescent="0.35"/>
    <row r="53629" s="62" customFormat="1" x14ac:dyDescent="0.35"/>
    <row r="53630" s="62" customFormat="1" x14ac:dyDescent="0.35"/>
    <row r="53631" s="62" customFormat="1" x14ac:dyDescent="0.35"/>
    <row r="53632" s="62" customFormat="1" x14ac:dyDescent="0.35"/>
    <row r="53633" s="62" customFormat="1" x14ac:dyDescent="0.35"/>
    <row r="53634" s="62" customFormat="1" x14ac:dyDescent="0.35"/>
    <row r="53635" s="62" customFormat="1" x14ac:dyDescent="0.35"/>
    <row r="53636" s="62" customFormat="1" x14ac:dyDescent="0.35"/>
    <row r="53637" s="62" customFormat="1" x14ac:dyDescent="0.35"/>
    <row r="53638" s="62" customFormat="1" x14ac:dyDescent="0.35"/>
    <row r="53639" s="62" customFormat="1" x14ac:dyDescent="0.35"/>
    <row r="53640" s="62" customFormat="1" x14ac:dyDescent="0.35"/>
    <row r="53641" s="62" customFormat="1" x14ac:dyDescent="0.35"/>
    <row r="53642" s="62" customFormat="1" x14ac:dyDescent="0.35"/>
    <row r="53643" s="62" customFormat="1" x14ac:dyDescent="0.35"/>
    <row r="53644" s="62" customFormat="1" x14ac:dyDescent="0.35"/>
    <row r="53645" s="62" customFormat="1" x14ac:dyDescent="0.35"/>
    <row r="53646" s="62" customFormat="1" x14ac:dyDescent="0.35"/>
    <row r="53647" s="62" customFormat="1" x14ac:dyDescent="0.35"/>
    <row r="53648" s="62" customFormat="1" x14ac:dyDescent="0.35"/>
    <row r="53649" s="62" customFormat="1" x14ac:dyDescent="0.35"/>
    <row r="53650" s="62" customFormat="1" x14ac:dyDescent="0.35"/>
    <row r="53651" s="62" customFormat="1" x14ac:dyDescent="0.35"/>
    <row r="53652" s="62" customFormat="1" x14ac:dyDescent="0.35"/>
    <row r="53653" s="62" customFormat="1" x14ac:dyDescent="0.35"/>
    <row r="53654" s="62" customFormat="1" x14ac:dyDescent="0.35"/>
    <row r="53655" s="62" customFormat="1" x14ac:dyDescent="0.35"/>
    <row r="53656" s="62" customFormat="1" x14ac:dyDescent="0.35"/>
    <row r="53657" s="62" customFormat="1" x14ac:dyDescent="0.35"/>
    <row r="53658" s="62" customFormat="1" x14ac:dyDescent="0.35"/>
    <row r="53659" s="62" customFormat="1" x14ac:dyDescent="0.35"/>
    <row r="53660" s="62" customFormat="1" x14ac:dyDescent="0.35"/>
    <row r="53661" s="62" customFormat="1" x14ac:dyDescent="0.35"/>
    <row r="53662" s="62" customFormat="1" x14ac:dyDescent="0.35"/>
    <row r="53663" s="62" customFormat="1" x14ac:dyDescent="0.35"/>
    <row r="53664" s="62" customFormat="1" x14ac:dyDescent="0.35"/>
    <row r="53665" s="62" customFormat="1" x14ac:dyDescent="0.35"/>
    <row r="53666" s="62" customFormat="1" x14ac:dyDescent="0.35"/>
    <row r="53667" s="62" customFormat="1" x14ac:dyDescent="0.35"/>
    <row r="53668" s="62" customFormat="1" x14ac:dyDescent="0.35"/>
    <row r="53669" s="62" customFormat="1" x14ac:dyDescent="0.35"/>
    <row r="53670" s="62" customFormat="1" x14ac:dyDescent="0.35"/>
    <row r="53671" s="62" customFormat="1" x14ac:dyDescent="0.35"/>
    <row r="53672" s="62" customFormat="1" x14ac:dyDescent="0.35"/>
    <row r="53673" s="62" customFormat="1" x14ac:dyDescent="0.35"/>
    <row r="53674" s="62" customFormat="1" x14ac:dyDescent="0.35"/>
    <row r="53675" s="62" customFormat="1" x14ac:dyDescent="0.35"/>
    <row r="53676" s="62" customFormat="1" x14ac:dyDescent="0.35"/>
    <row r="53677" s="62" customFormat="1" x14ac:dyDescent="0.35"/>
    <row r="53678" s="62" customFormat="1" x14ac:dyDescent="0.35"/>
    <row r="53679" s="62" customFormat="1" x14ac:dyDescent="0.35"/>
    <row r="53680" s="62" customFormat="1" x14ac:dyDescent="0.35"/>
    <row r="53681" s="62" customFormat="1" x14ac:dyDescent="0.35"/>
    <row r="53682" s="62" customFormat="1" x14ac:dyDescent="0.35"/>
    <row r="53683" s="62" customFormat="1" x14ac:dyDescent="0.35"/>
    <row r="53684" s="62" customFormat="1" x14ac:dyDescent="0.35"/>
    <row r="53685" s="62" customFormat="1" x14ac:dyDescent="0.35"/>
    <row r="53686" s="62" customFormat="1" x14ac:dyDescent="0.35"/>
    <row r="53687" s="62" customFormat="1" x14ac:dyDescent="0.35"/>
    <row r="53688" s="62" customFormat="1" x14ac:dyDescent="0.35"/>
    <row r="53689" s="62" customFormat="1" x14ac:dyDescent="0.35"/>
    <row r="53690" s="62" customFormat="1" x14ac:dyDescent="0.35"/>
    <row r="53691" s="62" customFormat="1" x14ac:dyDescent="0.35"/>
    <row r="53692" s="62" customFormat="1" x14ac:dyDescent="0.35"/>
    <row r="53693" s="62" customFormat="1" x14ac:dyDescent="0.35"/>
    <row r="53694" s="62" customFormat="1" x14ac:dyDescent="0.35"/>
    <row r="53695" s="62" customFormat="1" x14ac:dyDescent="0.35"/>
    <row r="53696" s="62" customFormat="1" x14ac:dyDescent="0.35"/>
    <row r="53697" s="62" customFormat="1" x14ac:dyDescent="0.35"/>
    <row r="53698" s="62" customFormat="1" x14ac:dyDescent="0.35"/>
    <row r="53699" s="62" customFormat="1" x14ac:dyDescent="0.35"/>
    <row r="53700" s="62" customFormat="1" x14ac:dyDescent="0.35"/>
    <row r="53701" s="62" customFormat="1" x14ac:dyDescent="0.35"/>
    <row r="53702" s="62" customFormat="1" x14ac:dyDescent="0.35"/>
    <row r="53703" s="62" customFormat="1" x14ac:dyDescent="0.35"/>
    <row r="53704" s="62" customFormat="1" x14ac:dyDescent="0.35"/>
    <row r="53705" s="62" customFormat="1" x14ac:dyDescent="0.35"/>
    <row r="53706" s="62" customFormat="1" x14ac:dyDescent="0.35"/>
    <row r="53707" s="62" customFormat="1" x14ac:dyDescent="0.35"/>
    <row r="53708" s="62" customFormat="1" x14ac:dyDescent="0.35"/>
    <row r="53709" s="62" customFormat="1" x14ac:dyDescent="0.35"/>
    <row r="53710" s="62" customFormat="1" x14ac:dyDescent="0.35"/>
    <row r="53711" s="62" customFormat="1" x14ac:dyDescent="0.35"/>
    <row r="53712" s="62" customFormat="1" x14ac:dyDescent="0.35"/>
    <row r="53713" s="62" customFormat="1" x14ac:dyDescent="0.35"/>
    <row r="53714" s="62" customFormat="1" x14ac:dyDescent="0.35"/>
    <row r="53715" s="62" customFormat="1" x14ac:dyDescent="0.35"/>
    <row r="53716" s="62" customFormat="1" x14ac:dyDescent="0.35"/>
    <row r="53717" s="62" customFormat="1" x14ac:dyDescent="0.35"/>
    <row r="53718" s="62" customFormat="1" x14ac:dyDescent="0.35"/>
    <row r="53719" s="62" customFormat="1" x14ac:dyDescent="0.35"/>
    <row r="53720" s="62" customFormat="1" x14ac:dyDescent="0.35"/>
    <row r="53721" s="62" customFormat="1" x14ac:dyDescent="0.35"/>
    <row r="53722" s="62" customFormat="1" x14ac:dyDescent="0.35"/>
    <row r="53723" s="62" customFormat="1" x14ac:dyDescent="0.35"/>
    <row r="53724" s="62" customFormat="1" x14ac:dyDescent="0.35"/>
    <row r="53725" s="62" customFormat="1" x14ac:dyDescent="0.35"/>
    <row r="53726" s="62" customFormat="1" x14ac:dyDescent="0.35"/>
    <row r="53727" s="62" customFormat="1" x14ac:dyDescent="0.35"/>
    <row r="53728" s="62" customFormat="1" x14ac:dyDescent="0.35"/>
    <row r="53729" s="62" customFormat="1" x14ac:dyDescent="0.35"/>
    <row r="53730" s="62" customFormat="1" x14ac:dyDescent="0.35"/>
    <row r="53731" s="62" customFormat="1" x14ac:dyDescent="0.35"/>
    <row r="53732" s="62" customFormat="1" x14ac:dyDescent="0.35"/>
    <row r="53733" s="62" customFormat="1" x14ac:dyDescent="0.35"/>
    <row r="53734" s="62" customFormat="1" x14ac:dyDescent="0.35"/>
    <row r="53735" s="62" customFormat="1" x14ac:dyDescent="0.35"/>
    <row r="53736" s="62" customFormat="1" x14ac:dyDescent="0.35"/>
    <row r="53737" s="62" customFormat="1" x14ac:dyDescent="0.35"/>
    <row r="53738" s="62" customFormat="1" x14ac:dyDescent="0.35"/>
    <row r="53739" s="62" customFormat="1" x14ac:dyDescent="0.35"/>
    <row r="53740" s="62" customFormat="1" x14ac:dyDescent="0.35"/>
    <row r="53741" s="62" customFormat="1" x14ac:dyDescent="0.35"/>
    <row r="53742" s="62" customFormat="1" x14ac:dyDescent="0.35"/>
    <row r="53743" s="62" customFormat="1" x14ac:dyDescent="0.35"/>
    <row r="53744" s="62" customFormat="1" x14ac:dyDescent="0.35"/>
    <row r="53745" s="62" customFormat="1" x14ac:dyDescent="0.35"/>
    <row r="53746" s="62" customFormat="1" x14ac:dyDescent="0.35"/>
    <row r="53747" s="62" customFormat="1" x14ac:dyDescent="0.35"/>
    <row r="53748" s="62" customFormat="1" x14ac:dyDescent="0.35"/>
    <row r="53749" s="62" customFormat="1" x14ac:dyDescent="0.35"/>
    <row r="53750" s="62" customFormat="1" x14ac:dyDescent="0.35"/>
    <row r="53751" s="62" customFormat="1" x14ac:dyDescent="0.35"/>
    <row r="53752" s="62" customFormat="1" x14ac:dyDescent="0.35"/>
    <row r="53753" s="62" customFormat="1" x14ac:dyDescent="0.35"/>
    <row r="53754" s="62" customFormat="1" x14ac:dyDescent="0.35"/>
    <row r="53755" s="62" customFormat="1" x14ac:dyDescent="0.35"/>
    <row r="53756" s="62" customFormat="1" x14ac:dyDescent="0.35"/>
    <row r="53757" s="62" customFormat="1" x14ac:dyDescent="0.35"/>
    <row r="53758" s="62" customFormat="1" x14ac:dyDescent="0.35"/>
    <row r="53759" s="62" customFormat="1" x14ac:dyDescent="0.35"/>
    <row r="53760" s="62" customFormat="1" x14ac:dyDescent="0.35"/>
    <row r="53761" s="62" customFormat="1" x14ac:dyDescent="0.35"/>
    <row r="53762" s="62" customFormat="1" x14ac:dyDescent="0.35"/>
    <row r="53763" s="62" customFormat="1" x14ac:dyDescent="0.35"/>
    <row r="53764" s="62" customFormat="1" x14ac:dyDescent="0.35"/>
    <row r="53765" s="62" customFormat="1" x14ac:dyDescent="0.35"/>
    <row r="53766" s="62" customFormat="1" x14ac:dyDescent="0.35"/>
    <row r="53767" s="62" customFormat="1" x14ac:dyDescent="0.35"/>
    <row r="53768" s="62" customFormat="1" x14ac:dyDescent="0.35"/>
    <row r="53769" s="62" customFormat="1" x14ac:dyDescent="0.35"/>
    <row r="53770" s="62" customFormat="1" x14ac:dyDescent="0.35"/>
    <row r="53771" s="62" customFormat="1" x14ac:dyDescent="0.35"/>
    <row r="53772" s="62" customFormat="1" x14ac:dyDescent="0.35"/>
    <row r="53773" s="62" customFormat="1" x14ac:dyDescent="0.35"/>
    <row r="53774" s="62" customFormat="1" x14ac:dyDescent="0.35"/>
    <row r="53775" s="62" customFormat="1" x14ac:dyDescent="0.35"/>
    <row r="53776" s="62" customFormat="1" x14ac:dyDescent="0.35"/>
    <row r="53777" s="62" customFormat="1" x14ac:dyDescent="0.35"/>
    <row r="53778" s="62" customFormat="1" x14ac:dyDescent="0.35"/>
    <row r="53779" s="62" customFormat="1" x14ac:dyDescent="0.35"/>
    <row r="53780" s="62" customFormat="1" x14ac:dyDescent="0.35"/>
    <row r="53781" s="62" customFormat="1" x14ac:dyDescent="0.35"/>
    <row r="53782" s="62" customFormat="1" x14ac:dyDescent="0.35"/>
    <row r="53783" s="62" customFormat="1" x14ac:dyDescent="0.35"/>
    <row r="53784" s="62" customFormat="1" x14ac:dyDescent="0.35"/>
    <row r="53785" s="62" customFormat="1" x14ac:dyDescent="0.35"/>
    <row r="53786" s="62" customFormat="1" x14ac:dyDescent="0.35"/>
    <row r="53787" s="62" customFormat="1" x14ac:dyDescent="0.35"/>
    <row r="53788" s="62" customFormat="1" x14ac:dyDescent="0.35"/>
    <row r="53789" s="62" customFormat="1" x14ac:dyDescent="0.35"/>
    <row r="53790" s="62" customFormat="1" x14ac:dyDescent="0.35"/>
    <row r="53791" s="62" customFormat="1" x14ac:dyDescent="0.35"/>
    <row r="53792" s="62" customFormat="1" x14ac:dyDescent="0.35"/>
    <row r="53793" s="62" customFormat="1" x14ac:dyDescent="0.35"/>
    <row r="53794" s="62" customFormat="1" x14ac:dyDescent="0.35"/>
    <row r="53795" s="62" customFormat="1" x14ac:dyDescent="0.35"/>
    <row r="53796" s="62" customFormat="1" x14ac:dyDescent="0.35"/>
    <row r="53797" s="62" customFormat="1" x14ac:dyDescent="0.35"/>
    <row r="53798" s="62" customFormat="1" x14ac:dyDescent="0.35"/>
    <row r="53799" s="62" customFormat="1" x14ac:dyDescent="0.35"/>
    <row r="53800" s="62" customFormat="1" x14ac:dyDescent="0.35"/>
    <row r="53801" s="62" customFormat="1" x14ac:dyDescent="0.35"/>
    <row r="53802" s="62" customFormat="1" x14ac:dyDescent="0.35"/>
    <row r="53803" s="62" customFormat="1" x14ac:dyDescent="0.35"/>
    <row r="53804" s="62" customFormat="1" x14ac:dyDescent="0.35"/>
    <row r="53805" s="62" customFormat="1" x14ac:dyDescent="0.35"/>
    <row r="53806" s="62" customFormat="1" x14ac:dyDescent="0.35"/>
    <row r="53807" s="62" customFormat="1" x14ac:dyDescent="0.35"/>
    <row r="53808" s="62" customFormat="1" x14ac:dyDescent="0.35"/>
    <row r="53809" s="62" customFormat="1" x14ac:dyDescent="0.35"/>
    <row r="53810" s="62" customFormat="1" x14ac:dyDescent="0.35"/>
    <row r="53811" s="62" customFormat="1" x14ac:dyDescent="0.35"/>
    <row r="53812" s="62" customFormat="1" x14ac:dyDescent="0.35"/>
    <row r="53813" s="62" customFormat="1" x14ac:dyDescent="0.35"/>
    <row r="53814" s="62" customFormat="1" x14ac:dyDescent="0.35"/>
    <row r="53815" s="62" customFormat="1" x14ac:dyDescent="0.35"/>
    <row r="53816" s="62" customFormat="1" x14ac:dyDescent="0.35"/>
    <row r="53817" s="62" customFormat="1" x14ac:dyDescent="0.35"/>
    <row r="53818" s="62" customFormat="1" x14ac:dyDescent="0.35"/>
    <row r="53819" s="62" customFormat="1" x14ac:dyDescent="0.35"/>
    <row r="53820" s="62" customFormat="1" x14ac:dyDescent="0.35"/>
    <row r="53821" s="62" customFormat="1" x14ac:dyDescent="0.35"/>
    <row r="53822" s="62" customFormat="1" x14ac:dyDescent="0.35"/>
    <row r="53823" s="62" customFormat="1" x14ac:dyDescent="0.35"/>
    <row r="53824" s="62" customFormat="1" x14ac:dyDescent="0.35"/>
    <row r="53825" s="62" customFormat="1" x14ac:dyDescent="0.35"/>
    <row r="53826" s="62" customFormat="1" x14ac:dyDescent="0.35"/>
    <row r="53827" s="62" customFormat="1" x14ac:dyDescent="0.35"/>
    <row r="53828" s="62" customFormat="1" x14ac:dyDescent="0.35"/>
    <row r="53829" s="62" customFormat="1" x14ac:dyDescent="0.35"/>
    <row r="53830" s="62" customFormat="1" x14ac:dyDescent="0.35"/>
    <row r="53831" s="62" customFormat="1" x14ac:dyDescent="0.35"/>
    <row r="53832" s="62" customFormat="1" x14ac:dyDescent="0.35"/>
    <row r="53833" s="62" customFormat="1" x14ac:dyDescent="0.35"/>
    <row r="53834" s="62" customFormat="1" x14ac:dyDescent="0.35"/>
    <row r="53835" s="62" customFormat="1" x14ac:dyDescent="0.35"/>
    <row r="53836" s="62" customFormat="1" x14ac:dyDescent="0.35"/>
    <row r="53837" s="62" customFormat="1" x14ac:dyDescent="0.35"/>
    <row r="53838" s="62" customFormat="1" x14ac:dyDescent="0.35"/>
    <row r="53839" s="62" customFormat="1" x14ac:dyDescent="0.35"/>
    <row r="53840" s="62" customFormat="1" x14ac:dyDescent="0.35"/>
    <row r="53841" s="62" customFormat="1" x14ac:dyDescent="0.35"/>
    <row r="53842" s="62" customFormat="1" x14ac:dyDescent="0.35"/>
    <row r="53843" s="62" customFormat="1" x14ac:dyDescent="0.35"/>
    <row r="53844" s="62" customFormat="1" x14ac:dyDescent="0.35"/>
    <row r="53845" s="62" customFormat="1" x14ac:dyDescent="0.35"/>
    <row r="53846" s="62" customFormat="1" x14ac:dyDescent="0.35"/>
    <row r="53847" s="62" customFormat="1" x14ac:dyDescent="0.35"/>
    <row r="53848" s="62" customFormat="1" x14ac:dyDescent="0.35"/>
    <row r="53849" s="62" customFormat="1" x14ac:dyDescent="0.35"/>
    <row r="53850" s="62" customFormat="1" x14ac:dyDescent="0.35"/>
    <row r="53851" s="62" customFormat="1" x14ac:dyDescent="0.35"/>
    <row r="53852" s="62" customFormat="1" x14ac:dyDescent="0.35"/>
    <row r="53853" s="62" customFormat="1" x14ac:dyDescent="0.35"/>
    <row r="53854" s="62" customFormat="1" x14ac:dyDescent="0.35"/>
    <row r="53855" s="62" customFormat="1" x14ac:dyDescent="0.35"/>
    <row r="53856" s="62" customFormat="1" x14ac:dyDescent="0.35"/>
    <row r="53857" s="62" customFormat="1" x14ac:dyDescent="0.35"/>
    <row r="53858" s="62" customFormat="1" x14ac:dyDescent="0.35"/>
    <row r="53859" s="62" customFormat="1" x14ac:dyDescent="0.35"/>
    <row r="53860" s="62" customFormat="1" x14ac:dyDescent="0.35"/>
    <row r="53861" s="62" customFormat="1" x14ac:dyDescent="0.35"/>
    <row r="53862" s="62" customFormat="1" x14ac:dyDescent="0.35"/>
    <row r="53863" s="62" customFormat="1" x14ac:dyDescent="0.35"/>
    <row r="53864" s="62" customFormat="1" x14ac:dyDescent="0.35"/>
    <row r="53865" s="62" customFormat="1" x14ac:dyDescent="0.35"/>
    <row r="53866" s="62" customFormat="1" x14ac:dyDescent="0.35"/>
    <row r="53867" s="62" customFormat="1" x14ac:dyDescent="0.35"/>
    <row r="53868" s="62" customFormat="1" x14ac:dyDescent="0.35"/>
    <row r="53869" s="62" customFormat="1" x14ac:dyDescent="0.35"/>
    <row r="53870" s="62" customFormat="1" x14ac:dyDescent="0.35"/>
    <row r="53871" s="62" customFormat="1" x14ac:dyDescent="0.35"/>
    <row r="53872" s="62" customFormat="1" x14ac:dyDescent="0.35"/>
    <row r="53873" s="62" customFormat="1" x14ac:dyDescent="0.35"/>
    <row r="53874" s="62" customFormat="1" x14ac:dyDescent="0.35"/>
    <row r="53875" s="62" customFormat="1" x14ac:dyDescent="0.35"/>
    <row r="53876" s="62" customFormat="1" x14ac:dyDescent="0.35"/>
    <row r="53877" s="62" customFormat="1" x14ac:dyDescent="0.35"/>
    <row r="53878" s="62" customFormat="1" x14ac:dyDescent="0.35"/>
    <row r="53879" s="62" customFormat="1" x14ac:dyDescent="0.35"/>
    <row r="53880" s="62" customFormat="1" x14ac:dyDescent="0.35"/>
    <row r="53881" s="62" customFormat="1" x14ac:dyDescent="0.35"/>
    <row r="53882" s="62" customFormat="1" x14ac:dyDescent="0.35"/>
    <row r="53883" s="62" customFormat="1" x14ac:dyDescent="0.35"/>
    <row r="53884" s="62" customFormat="1" x14ac:dyDescent="0.35"/>
    <row r="53885" s="62" customFormat="1" x14ac:dyDescent="0.35"/>
    <row r="53886" s="62" customFormat="1" x14ac:dyDescent="0.35"/>
    <row r="53887" s="62" customFormat="1" x14ac:dyDescent="0.35"/>
    <row r="53888" s="62" customFormat="1" x14ac:dyDescent="0.35"/>
    <row r="53889" s="62" customFormat="1" x14ac:dyDescent="0.35"/>
    <row r="53890" s="62" customFormat="1" x14ac:dyDescent="0.35"/>
    <row r="53891" s="62" customFormat="1" x14ac:dyDescent="0.35"/>
    <row r="53892" s="62" customFormat="1" x14ac:dyDescent="0.35"/>
    <row r="53893" s="62" customFormat="1" x14ac:dyDescent="0.35"/>
    <row r="53894" s="62" customFormat="1" x14ac:dyDescent="0.35"/>
    <row r="53895" s="62" customFormat="1" x14ac:dyDescent="0.35"/>
    <row r="53896" s="62" customFormat="1" x14ac:dyDescent="0.35"/>
    <row r="53897" s="62" customFormat="1" x14ac:dyDescent="0.35"/>
    <row r="53898" s="62" customFormat="1" x14ac:dyDescent="0.35"/>
    <row r="53899" s="62" customFormat="1" x14ac:dyDescent="0.35"/>
    <row r="53900" s="62" customFormat="1" x14ac:dyDescent="0.35"/>
    <row r="53901" s="62" customFormat="1" x14ac:dyDescent="0.35"/>
    <row r="53902" s="62" customFormat="1" x14ac:dyDescent="0.35"/>
    <row r="53903" s="62" customFormat="1" x14ac:dyDescent="0.35"/>
    <row r="53904" s="62" customFormat="1" x14ac:dyDescent="0.35"/>
    <row r="53905" s="62" customFormat="1" x14ac:dyDescent="0.35"/>
    <row r="53906" s="62" customFormat="1" x14ac:dyDescent="0.35"/>
    <row r="53907" s="62" customFormat="1" x14ac:dyDescent="0.35"/>
    <row r="53908" s="62" customFormat="1" x14ac:dyDescent="0.35"/>
    <row r="53909" s="62" customFormat="1" x14ac:dyDescent="0.35"/>
    <row r="53910" s="62" customFormat="1" x14ac:dyDescent="0.35"/>
    <row r="53911" s="62" customFormat="1" x14ac:dyDescent="0.35"/>
    <row r="53912" s="62" customFormat="1" x14ac:dyDescent="0.35"/>
    <row r="53913" s="62" customFormat="1" x14ac:dyDescent="0.35"/>
    <row r="53914" s="62" customFormat="1" x14ac:dyDescent="0.35"/>
    <row r="53915" s="62" customFormat="1" x14ac:dyDescent="0.35"/>
    <row r="53916" s="62" customFormat="1" x14ac:dyDescent="0.35"/>
    <row r="53917" s="62" customFormat="1" x14ac:dyDescent="0.35"/>
    <row r="53918" s="62" customFormat="1" x14ac:dyDescent="0.35"/>
    <row r="53919" s="62" customFormat="1" x14ac:dyDescent="0.35"/>
    <row r="53920" s="62" customFormat="1" x14ac:dyDescent="0.35"/>
    <row r="53921" s="62" customFormat="1" x14ac:dyDescent="0.35"/>
    <row r="53922" s="62" customFormat="1" x14ac:dyDescent="0.35"/>
    <row r="53923" s="62" customFormat="1" x14ac:dyDescent="0.35"/>
    <row r="53924" s="62" customFormat="1" x14ac:dyDescent="0.35"/>
    <row r="53925" s="62" customFormat="1" x14ac:dyDescent="0.35"/>
    <row r="53926" s="62" customFormat="1" x14ac:dyDescent="0.35"/>
    <row r="53927" s="62" customFormat="1" x14ac:dyDescent="0.35"/>
    <row r="53928" s="62" customFormat="1" x14ac:dyDescent="0.35"/>
    <row r="53929" s="62" customFormat="1" x14ac:dyDescent="0.35"/>
    <row r="53930" s="62" customFormat="1" x14ac:dyDescent="0.35"/>
    <row r="53931" s="62" customFormat="1" x14ac:dyDescent="0.35"/>
    <row r="53932" s="62" customFormat="1" x14ac:dyDescent="0.35"/>
    <row r="53933" s="62" customFormat="1" x14ac:dyDescent="0.35"/>
    <row r="53934" s="62" customFormat="1" x14ac:dyDescent="0.35"/>
    <row r="53935" s="62" customFormat="1" x14ac:dyDescent="0.35"/>
    <row r="53936" s="62" customFormat="1" x14ac:dyDescent="0.35"/>
    <row r="53937" s="62" customFormat="1" x14ac:dyDescent="0.35"/>
    <row r="53938" s="62" customFormat="1" x14ac:dyDescent="0.35"/>
    <row r="53939" s="62" customFormat="1" x14ac:dyDescent="0.35"/>
    <row r="53940" s="62" customFormat="1" x14ac:dyDescent="0.35"/>
    <row r="53941" s="62" customFormat="1" x14ac:dyDescent="0.35"/>
    <row r="53942" s="62" customFormat="1" x14ac:dyDescent="0.35"/>
    <row r="53943" s="62" customFormat="1" x14ac:dyDescent="0.35"/>
    <row r="53944" s="62" customFormat="1" x14ac:dyDescent="0.35"/>
    <row r="53945" s="62" customFormat="1" x14ac:dyDescent="0.35"/>
    <row r="53946" s="62" customFormat="1" x14ac:dyDescent="0.35"/>
    <row r="53947" s="62" customFormat="1" x14ac:dyDescent="0.35"/>
    <row r="53948" s="62" customFormat="1" x14ac:dyDescent="0.35"/>
    <row r="53949" s="62" customFormat="1" x14ac:dyDescent="0.35"/>
    <row r="53950" s="62" customFormat="1" x14ac:dyDescent="0.35"/>
    <row r="53951" s="62" customFormat="1" x14ac:dyDescent="0.35"/>
    <row r="53952" s="62" customFormat="1" x14ac:dyDescent="0.35"/>
    <row r="53953" s="62" customFormat="1" x14ac:dyDescent="0.35"/>
    <row r="53954" s="62" customFormat="1" x14ac:dyDescent="0.35"/>
    <row r="53955" s="62" customFormat="1" x14ac:dyDescent="0.35"/>
    <row r="53956" s="62" customFormat="1" x14ac:dyDescent="0.35"/>
    <row r="53957" s="62" customFormat="1" x14ac:dyDescent="0.35"/>
    <row r="53958" s="62" customFormat="1" x14ac:dyDescent="0.35"/>
    <row r="53959" s="62" customFormat="1" x14ac:dyDescent="0.35"/>
    <row r="53960" s="62" customFormat="1" x14ac:dyDescent="0.35"/>
    <row r="53961" s="62" customFormat="1" x14ac:dyDescent="0.35"/>
    <row r="53962" s="62" customFormat="1" x14ac:dyDescent="0.35"/>
    <row r="53963" s="62" customFormat="1" x14ac:dyDescent="0.35"/>
    <row r="53964" s="62" customFormat="1" x14ac:dyDescent="0.35"/>
    <row r="53965" s="62" customFormat="1" x14ac:dyDescent="0.35"/>
    <row r="53966" s="62" customFormat="1" x14ac:dyDescent="0.35"/>
    <row r="53967" s="62" customFormat="1" x14ac:dyDescent="0.35"/>
    <row r="53968" s="62" customFormat="1" x14ac:dyDescent="0.35"/>
    <row r="53969" s="62" customFormat="1" x14ac:dyDescent="0.35"/>
    <row r="53970" s="62" customFormat="1" x14ac:dyDescent="0.35"/>
    <row r="53971" s="62" customFormat="1" x14ac:dyDescent="0.35"/>
    <row r="53972" s="62" customFormat="1" x14ac:dyDescent="0.35"/>
    <row r="53973" s="62" customFormat="1" x14ac:dyDescent="0.35"/>
    <row r="53974" s="62" customFormat="1" x14ac:dyDescent="0.35"/>
    <row r="53975" s="62" customFormat="1" x14ac:dyDescent="0.35"/>
    <row r="53976" s="62" customFormat="1" x14ac:dyDescent="0.35"/>
    <row r="53977" s="62" customFormat="1" x14ac:dyDescent="0.35"/>
    <row r="53978" s="62" customFormat="1" x14ac:dyDescent="0.35"/>
    <row r="53979" s="62" customFormat="1" x14ac:dyDescent="0.35"/>
    <row r="53980" s="62" customFormat="1" x14ac:dyDescent="0.35"/>
    <row r="53981" s="62" customFormat="1" x14ac:dyDescent="0.35"/>
    <row r="53982" s="62" customFormat="1" x14ac:dyDescent="0.35"/>
    <row r="53983" s="62" customFormat="1" x14ac:dyDescent="0.35"/>
    <row r="53984" s="62" customFormat="1" x14ac:dyDescent="0.35"/>
    <row r="53985" s="62" customFormat="1" x14ac:dyDescent="0.35"/>
    <row r="53986" s="62" customFormat="1" x14ac:dyDescent="0.35"/>
    <row r="53987" s="62" customFormat="1" x14ac:dyDescent="0.35"/>
    <row r="53988" s="62" customFormat="1" x14ac:dyDescent="0.35"/>
    <row r="53989" s="62" customFormat="1" x14ac:dyDescent="0.35"/>
    <row r="53990" s="62" customFormat="1" x14ac:dyDescent="0.35"/>
    <row r="53991" s="62" customFormat="1" x14ac:dyDescent="0.35"/>
    <row r="53992" s="62" customFormat="1" x14ac:dyDescent="0.35"/>
    <row r="53993" s="62" customFormat="1" x14ac:dyDescent="0.35"/>
    <row r="53994" s="62" customFormat="1" x14ac:dyDescent="0.35"/>
    <row r="53995" s="62" customFormat="1" x14ac:dyDescent="0.35"/>
    <row r="53996" s="62" customFormat="1" x14ac:dyDescent="0.35"/>
    <row r="53997" s="62" customFormat="1" x14ac:dyDescent="0.35"/>
    <row r="53998" s="62" customFormat="1" x14ac:dyDescent="0.35"/>
    <row r="53999" s="62" customFormat="1" x14ac:dyDescent="0.35"/>
    <row r="54000" s="62" customFormat="1" x14ac:dyDescent="0.35"/>
    <row r="54001" s="62" customFormat="1" x14ac:dyDescent="0.35"/>
    <row r="54002" s="62" customFormat="1" x14ac:dyDescent="0.35"/>
    <row r="54003" s="62" customFormat="1" x14ac:dyDescent="0.35"/>
    <row r="54004" s="62" customFormat="1" x14ac:dyDescent="0.35"/>
    <row r="54005" s="62" customFormat="1" x14ac:dyDescent="0.35"/>
    <row r="54006" s="62" customFormat="1" x14ac:dyDescent="0.35"/>
    <row r="54007" s="62" customFormat="1" x14ac:dyDescent="0.35"/>
    <row r="54008" s="62" customFormat="1" x14ac:dyDescent="0.35"/>
    <row r="54009" s="62" customFormat="1" x14ac:dyDescent="0.35"/>
    <row r="54010" s="62" customFormat="1" x14ac:dyDescent="0.35"/>
    <row r="54011" s="62" customFormat="1" x14ac:dyDescent="0.35"/>
    <row r="54012" s="62" customFormat="1" x14ac:dyDescent="0.35"/>
    <row r="54013" s="62" customFormat="1" x14ac:dyDescent="0.35"/>
    <row r="54014" s="62" customFormat="1" x14ac:dyDescent="0.35"/>
    <row r="54015" s="62" customFormat="1" x14ac:dyDescent="0.35"/>
    <row r="54016" s="62" customFormat="1" x14ac:dyDescent="0.35"/>
    <row r="54017" s="62" customFormat="1" x14ac:dyDescent="0.35"/>
    <row r="54018" s="62" customFormat="1" x14ac:dyDescent="0.35"/>
    <row r="54019" s="62" customFormat="1" x14ac:dyDescent="0.35"/>
    <row r="54020" s="62" customFormat="1" x14ac:dyDescent="0.35"/>
    <row r="54021" s="62" customFormat="1" x14ac:dyDescent="0.35"/>
    <row r="54022" s="62" customFormat="1" x14ac:dyDescent="0.35"/>
    <row r="54023" s="62" customFormat="1" x14ac:dyDescent="0.35"/>
    <row r="54024" s="62" customFormat="1" x14ac:dyDescent="0.35"/>
    <row r="54025" s="62" customFormat="1" x14ac:dyDescent="0.35"/>
    <row r="54026" s="62" customFormat="1" x14ac:dyDescent="0.35"/>
    <row r="54027" s="62" customFormat="1" x14ac:dyDescent="0.35"/>
    <row r="54028" s="62" customFormat="1" x14ac:dyDescent="0.35"/>
    <row r="54029" s="62" customFormat="1" x14ac:dyDescent="0.35"/>
    <row r="54030" s="62" customFormat="1" x14ac:dyDescent="0.35"/>
    <row r="54031" s="62" customFormat="1" x14ac:dyDescent="0.35"/>
    <row r="54032" s="62" customFormat="1" x14ac:dyDescent="0.35"/>
    <row r="54033" s="62" customFormat="1" x14ac:dyDescent="0.35"/>
    <row r="54034" s="62" customFormat="1" x14ac:dyDescent="0.35"/>
    <row r="54035" s="62" customFormat="1" x14ac:dyDescent="0.35"/>
    <row r="54036" s="62" customFormat="1" x14ac:dyDescent="0.35"/>
    <row r="54037" s="62" customFormat="1" x14ac:dyDescent="0.35"/>
    <row r="54038" s="62" customFormat="1" x14ac:dyDescent="0.35"/>
    <row r="54039" s="62" customFormat="1" x14ac:dyDescent="0.35"/>
    <row r="54040" s="62" customFormat="1" x14ac:dyDescent="0.35"/>
    <row r="54041" s="62" customFormat="1" x14ac:dyDescent="0.35"/>
    <row r="54042" s="62" customFormat="1" x14ac:dyDescent="0.35"/>
    <row r="54043" s="62" customFormat="1" x14ac:dyDescent="0.35"/>
    <row r="54044" s="62" customFormat="1" x14ac:dyDescent="0.35"/>
    <row r="54045" s="62" customFormat="1" x14ac:dyDescent="0.35"/>
    <row r="54046" s="62" customFormat="1" x14ac:dyDescent="0.35"/>
    <row r="54047" s="62" customFormat="1" x14ac:dyDescent="0.35"/>
    <row r="54048" s="62" customFormat="1" x14ac:dyDescent="0.35"/>
    <row r="54049" s="62" customFormat="1" x14ac:dyDescent="0.35"/>
    <row r="54050" s="62" customFormat="1" x14ac:dyDescent="0.35"/>
    <row r="54051" s="62" customFormat="1" x14ac:dyDescent="0.35"/>
    <row r="54052" s="62" customFormat="1" x14ac:dyDescent="0.35"/>
    <row r="54053" s="62" customFormat="1" x14ac:dyDescent="0.35"/>
    <row r="54054" s="62" customFormat="1" x14ac:dyDescent="0.35"/>
    <row r="54055" s="62" customFormat="1" x14ac:dyDescent="0.35"/>
    <row r="54056" s="62" customFormat="1" x14ac:dyDescent="0.35"/>
    <row r="54057" s="62" customFormat="1" x14ac:dyDescent="0.35"/>
    <row r="54058" s="62" customFormat="1" x14ac:dyDescent="0.35"/>
    <row r="54059" s="62" customFormat="1" x14ac:dyDescent="0.35"/>
    <row r="54060" s="62" customFormat="1" x14ac:dyDescent="0.35"/>
    <row r="54061" s="62" customFormat="1" x14ac:dyDescent="0.35"/>
    <row r="54062" s="62" customFormat="1" x14ac:dyDescent="0.35"/>
    <row r="54063" s="62" customFormat="1" x14ac:dyDescent="0.35"/>
    <row r="54064" s="62" customFormat="1" x14ac:dyDescent="0.35"/>
    <row r="54065" s="62" customFormat="1" x14ac:dyDescent="0.35"/>
    <row r="54066" s="62" customFormat="1" x14ac:dyDescent="0.35"/>
    <row r="54067" s="62" customFormat="1" x14ac:dyDescent="0.35"/>
    <row r="54068" s="62" customFormat="1" x14ac:dyDescent="0.35"/>
    <row r="54069" s="62" customFormat="1" x14ac:dyDescent="0.35"/>
    <row r="54070" s="62" customFormat="1" x14ac:dyDescent="0.35"/>
    <row r="54071" s="62" customFormat="1" x14ac:dyDescent="0.35"/>
    <row r="54072" s="62" customFormat="1" x14ac:dyDescent="0.35"/>
    <row r="54073" s="62" customFormat="1" x14ac:dyDescent="0.35"/>
    <row r="54074" s="62" customFormat="1" x14ac:dyDescent="0.35"/>
    <row r="54075" s="62" customFormat="1" x14ac:dyDescent="0.35"/>
    <row r="54076" s="62" customFormat="1" x14ac:dyDescent="0.35"/>
    <row r="54077" s="62" customFormat="1" x14ac:dyDescent="0.35"/>
    <row r="54078" s="62" customFormat="1" x14ac:dyDescent="0.35"/>
    <row r="54079" s="62" customFormat="1" x14ac:dyDescent="0.35"/>
    <row r="54080" s="62" customFormat="1" x14ac:dyDescent="0.35"/>
    <row r="54081" s="62" customFormat="1" x14ac:dyDescent="0.35"/>
    <row r="54082" s="62" customFormat="1" x14ac:dyDescent="0.35"/>
    <row r="54083" s="62" customFormat="1" x14ac:dyDescent="0.35"/>
    <row r="54084" s="62" customFormat="1" x14ac:dyDescent="0.35"/>
    <row r="54085" s="62" customFormat="1" x14ac:dyDescent="0.35"/>
    <row r="54086" s="62" customFormat="1" x14ac:dyDescent="0.35"/>
    <row r="54087" s="62" customFormat="1" x14ac:dyDescent="0.35"/>
    <row r="54088" s="62" customFormat="1" x14ac:dyDescent="0.35"/>
    <row r="54089" s="62" customFormat="1" x14ac:dyDescent="0.35"/>
    <row r="54090" s="62" customFormat="1" x14ac:dyDescent="0.35"/>
    <row r="54091" s="62" customFormat="1" x14ac:dyDescent="0.35"/>
    <row r="54092" s="62" customFormat="1" x14ac:dyDescent="0.35"/>
    <row r="54093" s="62" customFormat="1" x14ac:dyDescent="0.35"/>
    <row r="54094" s="62" customFormat="1" x14ac:dyDescent="0.35"/>
    <row r="54095" s="62" customFormat="1" x14ac:dyDescent="0.35"/>
    <row r="54096" s="62" customFormat="1" x14ac:dyDescent="0.35"/>
    <row r="54097" s="62" customFormat="1" x14ac:dyDescent="0.35"/>
    <row r="54098" s="62" customFormat="1" x14ac:dyDescent="0.35"/>
    <row r="54099" s="62" customFormat="1" x14ac:dyDescent="0.35"/>
    <row r="54100" s="62" customFormat="1" x14ac:dyDescent="0.35"/>
    <row r="54101" s="62" customFormat="1" x14ac:dyDescent="0.35"/>
    <row r="54102" s="62" customFormat="1" x14ac:dyDescent="0.35"/>
    <row r="54103" s="62" customFormat="1" x14ac:dyDescent="0.35"/>
    <row r="54104" s="62" customFormat="1" x14ac:dyDescent="0.35"/>
    <row r="54105" s="62" customFormat="1" x14ac:dyDescent="0.35"/>
    <row r="54106" s="62" customFormat="1" x14ac:dyDescent="0.35"/>
    <row r="54107" s="62" customFormat="1" x14ac:dyDescent="0.35"/>
    <row r="54108" s="62" customFormat="1" x14ac:dyDescent="0.35"/>
    <row r="54109" s="62" customFormat="1" x14ac:dyDescent="0.35"/>
    <row r="54110" s="62" customFormat="1" x14ac:dyDescent="0.35"/>
    <row r="54111" s="62" customFormat="1" x14ac:dyDescent="0.35"/>
    <row r="54112" s="62" customFormat="1" x14ac:dyDescent="0.35"/>
    <row r="54113" s="62" customFormat="1" x14ac:dyDescent="0.35"/>
    <row r="54114" s="62" customFormat="1" x14ac:dyDescent="0.35"/>
    <row r="54115" s="62" customFormat="1" x14ac:dyDescent="0.35"/>
    <row r="54116" s="62" customFormat="1" x14ac:dyDescent="0.35"/>
    <row r="54117" s="62" customFormat="1" x14ac:dyDescent="0.35"/>
    <row r="54118" s="62" customFormat="1" x14ac:dyDescent="0.35"/>
    <row r="54119" s="62" customFormat="1" x14ac:dyDescent="0.35"/>
    <row r="54120" s="62" customFormat="1" x14ac:dyDescent="0.35"/>
    <row r="54121" s="62" customFormat="1" x14ac:dyDescent="0.35"/>
    <row r="54122" s="62" customFormat="1" x14ac:dyDescent="0.35"/>
    <row r="54123" s="62" customFormat="1" x14ac:dyDescent="0.35"/>
    <row r="54124" s="62" customFormat="1" x14ac:dyDescent="0.35"/>
    <row r="54125" s="62" customFormat="1" x14ac:dyDescent="0.35"/>
    <row r="54126" s="62" customFormat="1" x14ac:dyDescent="0.35"/>
    <row r="54127" s="62" customFormat="1" x14ac:dyDescent="0.35"/>
    <row r="54128" s="62" customFormat="1" x14ac:dyDescent="0.35"/>
    <row r="54129" s="62" customFormat="1" x14ac:dyDescent="0.35"/>
    <row r="54130" s="62" customFormat="1" x14ac:dyDescent="0.35"/>
    <row r="54131" s="62" customFormat="1" x14ac:dyDescent="0.35"/>
    <row r="54132" s="62" customFormat="1" x14ac:dyDescent="0.35"/>
    <row r="54133" s="62" customFormat="1" x14ac:dyDescent="0.35"/>
    <row r="54134" s="62" customFormat="1" x14ac:dyDescent="0.35"/>
    <row r="54135" s="62" customFormat="1" x14ac:dyDescent="0.35"/>
    <row r="54136" s="62" customFormat="1" x14ac:dyDescent="0.35"/>
    <row r="54137" s="62" customFormat="1" x14ac:dyDescent="0.35"/>
    <row r="54138" s="62" customFormat="1" x14ac:dyDescent="0.35"/>
    <row r="54139" s="62" customFormat="1" x14ac:dyDescent="0.35"/>
    <row r="54140" s="62" customFormat="1" x14ac:dyDescent="0.35"/>
    <row r="54141" s="62" customFormat="1" x14ac:dyDescent="0.35"/>
    <row r="54142" s="62" customFormat="1" x14ac:dyDescent="0.35"/>
    <row r="54143" s="62" customFormat="1" x14ac:dyDescent="0.35"/>
    <row r="54144" s="62" customFormat="1" x14ac:dyDescent="0.35"/>
    <row r="54145" s="62" customFormat="1" x14ac:dyDescent="0.35"/>
    <row r="54146" s="62" customFormat="1" x14ac:dyDescent="0.35"/>
    <row r="54147" s="62" customFormat="1" x14ac:dyDescent="0.35"/>
    <row r="54148" s="62" customFormat="1" x14ac:dyDescent="0.35"/>
    <row r="54149" s="62" customFormat="1" x14ac:dyDescent="0.35"/>
    <row r="54150" s="62" customFormat="1" x14ac:dyDescent="0.35"/>
    <row r="54151" s="62" customFormat="1" x14ac:dyDescent="0.35"/>
    <row r="54152" s="62" customFormat="1" x14ac:dyDescent="0.35"/>
    <row r="54153" s="62" customFormat="1" x14ac:dyDescent="0.35"/>
    <row r="54154" s="62" customFormat="1" x14ac:dyDescent="0.35"/>
    <row r="54155" s="62" customFormat="1" x14ac:dyDescent="0.35"/>
    <row r="54156" s="62" customFormat="1" x14ac:dyDescent="0.35"/>
    <row r="54157" s="62" customFormat="1" x14ac:dyDescent="0.35"/>
    <row r="54158" s="62" customFormat="1" x14ac:dyDescent="0.35"/>
    <row r="54159" s="62" customFormat="1" x14ac:dyDescent="0.35"/>
    <row r="54160" s="62" customFormat="1" x14ac:dyDescent="0.35"/>
    <row r="54161" s="62" customFormat="1" x14ac:dyDescent="0.35"/>
    <row r="54162" s="62" customFormat="1" x14ac:dyDescent="0.35"/>
    <row r="54163" s="62" customFormat="1" x14ac:dyDescent="0.35"/>
    <row r="54164" s="62" customFormat="1" x14ac:dyDescent="0.35"/>
    <row r="54165" s="62" customFormat="1" x14ac:dyDescent="0.35"/>
    <row r="54166" s="62" customFormat="1" x14ac:dyDescent="0.35"/>
    <row r="54167" s="62" customFormat="1" x14ac:dyDescent="0.35"/>
    <row r="54168" s="62" customFormat="1" x14ac:dyDescent="0.35"/>
    <row r="54169" s="62" customFormat="1" x14ac:dyDescent="0.35"/>
    <row r="54170" s="62" customFormat="1" x14ac:dyDescent="0.35"/>
    <row r="54171" s="62" customFormat="1" x14ac:dyDescent="0.35"/>
    <row r="54172" s="62" customFormat="1" x14ac:dyDescent="0.35"/>
    <row r="54173" s="62" customFormat="1" x14ac:dyDescent="0.35"/>
    <row r="54174" s="62" customFormat="1" x14ac:dyDescent="0.35"/>
    <row r="54175" s="62" customFormat="1" x14ac:dyDescent="0.35"/>
    <row r="54176" s="62" customFormat="1" x14ac:dyDescent="0.35"/>
    <row r="54177" s="62" customFormat="1" x14ac:dyDescent="0.35"/>
    <row r="54178" s="62" customFormat="1" x14ac:dyDescent="0.35"/>
    <row r="54179" s="62" customFormat="1" x14ac:dyDescent="0.35"/>
    <row r="54180" s="62" customFormat="1" x14ac:dyDescent="0.35"/>
    <row r="54181" s="62" customFormat="1" x14ac:dyDescent="0.35"/>
    <row r="54182" s="62" customFormat="1" x14ac:dyDescent="0.35"/>
    <row r="54183" s="62" customFormat="1" x14ac:dyDescent="0.35"/>
    <row r="54184" s="62" customFormat="1" x14ac:dyDescent="0.35"/>
    <row r="54185" s="62" customFormat="1" x14ac:dyDescent="0.35"/>
    <row r="54186" s="62" customFormat="1" x14ac:dyDescent="0.35"/>
    <row r="54187" s="62" customFormat="1" x14ac:dyDescent="0.35"/>
    <row r="54188" s="62" customFormat="1" x14ac:dyDescent="0.35"/>
    <row r="54189" s="62" customFormat="1" x14ac:dyDescent="0.35"/>
    <row r="54190" s="62" customFormat="1" x14ac:dyDescent="0.35"/>
    <row r="54191" s="62" customFormat="1" x14ac:dyDescent="0.35"/>
    <row r="54192" s="62" customFormat="1" x14ac:dyDescent="0.35"/>
    <row r="54193" s="62" customFormat="1" x14ac:dyDescent="0.35"/>
    <row r="54194" s="62" customFormat="1" x14ac:dyDescent="0.35"/>
    <row r="54195" s="62" customFormat="1" x14ac:dyDescent="0.35"/>
    <row r="54196" s="62" customFormat="1" x14ac:dyDescent="0.35"/>
    <row r="54197" s="62" customFormat="1" x14ac:dyDescent="0.35"/>
    <row r="54198" s="62" customFormat="1" x14ac:dyDescent="0.35"/>
    <row r="54199" s="62" customFormat="1" x14ac:dyDescent="0.35"/>
    <row r="54200" s="62" customFormat="1" x14ac:dyDescent="0.35"/>
    <row r="54201" s="62" customFormat="1" x14ac:dyDescent="0.35"/>
    <row r="54202" s="62" customFormat="1" x14ac:dyDescent="0.35"/>
    <row r="54203" s="62" customFormat="1" x14ac:dyDescent="0.35"/>
    <row r="54204" s="62" customFormat="1" x14ac:dyDescent="0.35"/>
    <row r="54205" s="62" customFormat="1" x14ac:dyDescent="0.35"/>
    <row r="54206" s="62" customFormat="1" x14ac:dyDescent="0.35"/>
    <row r="54207" s="62" customFormat="1" x14ac:dyDescent="0.35"/>
    <row r="54208" s="62" customFormat="1" x14ac:dyDescent="0.35"/>
    <row r="54209" s="62" customFormat="1" x14ac:dyDescent="0.35"/>
    <row r="54210" s="62" customFormat="1" x14ac:dyDescent="0.35"/>
    <row r="54211" s="62" customFormat="1" x14ac:dyDescent="0.35"/>
    <row r="54212" s="62" customFormat="1" x14ac:dyDescent="0.35"/>
    <row r="54213" s="62" customFormat="1" x14ac:dyDescent="0.35"/>
    <row r="54214" s="62" customFormat="1" x14ac:dyDescent="0.35"/>
    <row r="54215" s="62" customFormat="1" x14ac:dyDescent="0.35"/>
    <row r="54216" s="62" customFormat="1" x14ac:dyDescent="0.35"/>
    <row r="54217" s="62" customFormat="1" x14ac:dyDescent="0.35"/>
    <row r="54218" s="62" customFormat="1" x14ac:dyDescent="0.35"/>
    <row r="54219" s="62" customFormat="1" x14ac:dyDescent="0.35"/>
    <row r="54220" s="62" customFormat="1" x14ac:dyDescent="0.35"/>
    <row r="54221" s="62" customFormat="1" x14ac:dyDescent="0.35"/>
    <row r="54222" s="62" customFormat="1" x14ac:dyDescent="0.35"/>
    <row r="54223" s="62" customFormat="1" x14ac:dyDescent="0.35"/>
    <row r="54224" s="62" customFormat="1" x14ac:dyDescent="0.35"/>
    <row r="54225" s="62" customFormat="1" x14ac:dyDescent="0.35"/>
    <row r="54226" s="62" customFormat="1" x14ac:dyDescent="0.35"/>
    <row r="54227" s="62" customFormat="1" x14ac:dyDescent="0.35"/>
    <row r="54228" s="62" customFormat="1" x14ac:dyDescent="0.35"/>
    <row r="54229" s="62" customFormat="1" x14ac:dyDescent="0.35"/>
    <row r="54230" s="62" customFormat="1" x14ac:dyDescent="0.35"/>
    <row r="54231" s="62" customFormat="1" x14ac:dyDescent="0.35"/>
    <row r="54232" s="62" customFormat="1" x14ac:dyDescent="0.35"/>
    <row r="54233" s="62" customFormat="1" x14ac:dyDescent="0.35"/>
    <row r="54234" s="62" customFormat="1" x14ac:dyDescent="0.35"/>
    <row r="54235" s="62" customFormat="1" x14ac:dyDescent="0.35"/>
    <row r="54236" s="62" customFormat="1" x14ac:dyDescent="0.35"/>
    <row r="54237" s="62" customFormat="1" x14ac:dyDescent="0.35"/>
    <row r="54238" s="62" customFormat="1" x14ac:dyDescent="0.35"/>
    <row r="54239" s="62" customFormat="1" x14ac:dyDescent="0.35"/>
    <row r="54240" s="62" customFormat="1" x14ac:dyDescent="0.35"/>
    <row r="54241" s="62" customFormat="1" x14ac:dyDescent="0.35"/>
    <row r="54242" s="62" customFormat="1" x14ac:dyDescent="0.35"/>
    <row r="54243" s="62" customFormat="1" x14ac:dyDescent="0.35"/>
    <row r="54244" s="62" customFormat="1" x14ac:dyDescent="0.35"/>
    <row r="54245" s="62" customFormat="1" x14ac:dyDescent="0.35"/>
    <row r="54246" s="62" customFormat="1" x14ac:dyDescent="0.35"/>
    <row r="54247" s="62" customFormat="1" x14ac:dyDescent="0.35"/>
    <row r="54248" s="62" customFormat="1" x14ac:dyDescent="0.35"/>
    <row r="54249" s="62" customFormat="1" x14ac:dyDescent="0.35"/>
    <row r="54250" s="62" customFormat="1" x14ac:dyDescent="0.35"/>
    <row r="54251" s="62" customFormat="1" x14ac:dyDescent="0.35"/>
    <row r="54252" s="62" customFormat="1" x14ac:dyDescent="0.35"/>
    <row r="54253" s="62" customFormat="1" x14ac:dyDescent="0.35"/>
    <row r="54254" s="62" customFormat="1" x14ac:dyDescent="0.35"/>
    <row r="54255" s="62" customFormat="1" x14ac:dyDescent="0.35"/>
    <row r="54256" s="62" customFormat="1" x14ac:dyDescent="0.35"/>
    <row r="54257" s="62" customFormat="1" x14ac:dyDescent="0.35"/>
    <row r="54258" s="62" customFormat="1" x14ac:dyDescent="0.35"/>
    <row r="54259" s="62" customFormat="1" x14ac:dyDescent="0.35"/>
    <row r="54260" s="62" customFormat="1" x14ac:dyDescent="0.35"/>
    <row r="54261" s="62" customFormat="1" x14ac:dyDescent="0.35"/>
    <row r="54262" s="62" customFormat="1" x14ac:dyDescent="0.35"/>
    <row r="54263" s="62" customFormat="1" x14ac:dyDescent="0.35"/>
    <row r="54264" s="62" customFormat="1" x14ac:dyDescent="0.35"/>
    <row r="54265" s="62" customFormat="1" x14ac:dyDescent="0.35"/>
    <row r="54266" s="62" customFormat="1" x14ac:dyDescent="0.35"/>
    <row r="54267" s="62" customFormat="1" x14ac:dyDescent="0.35"/>
    <row r="54268" s="62" customFormat="1" x14ac:dyDescent="0.35"/>
    <row r="54269" s="62" customFormat="1" x14ac:dyDescent="0.35"/>
    <row r="54270" s="62" customFormat="1" x14ac:dyDescent="0.35"/>
    <row r="54271" s="62" customFormat="1" x14ac:dyDescent="0.35"/>
    <row r="54272" s="62" customFormat="1" x14ac:dyDescent="0.35"/>
    <row r="54273" s="62" customFormat="1" x14ac:dyDescent="0.35"/>
    <row r="54274" s="62" customFormat="1" x14ac:dyDescent="0.35"/>
    <row r="54275" s="62" customFormat="1" x14ac:dyDescent="0.35"/>
    <row r="54276" s="62" customFormat="1" x14ac:dyDescent="0.35"/>
    <row r="54277" s="62" customFormat="1" x14ac:dyDescent="0.35"/>
    <row r="54278" s="62" customFormat="1" x14ac:dyDescent="0.35"/>
    <row r="54279" s="62" customFormat="1" x14ac:dyDescent="0.35"/>
    <row r="54280" s="62" customFormat="1" x14ac:dyDescent="0.35"/>
    <row r="54281" s="62" customFormat="1" x14ac:dyDescent="0.35"/>
    <row r="54282" s="62" customFormat="1" x14ac:dyDescent="0.35"/>
    <row r="54283" s="62" customFormat="1" x14ac:dyDescent="0.35"/>
    <row r="54284" s="62" customFormat="1" x14ac:dyDescent="0.35"/>
    <row r="54285" s="62" customFormat="1" x14ac:dyDescent="0.35"/>
    <row r="54286" s="62" customFormat="1" x14ac:dyDescent="0.35"/>
    <row r="54287" s="62" customFormat="1" x14ac:dyDescent="0.35"/>
    <row r="54288" s="62" customFormat="1" x14ac:dyDescent="0.35"/>
    <row r="54289" s="62" customFormat="1" x14ac:dyDescent="0.35"/>
    <row r="54290" s="62" customFormat="1" x14ac:dyDescent="0.35"/>
    <row r="54291" s="62" customFormat="1" x14ac:dyDescent="0.35"/>
    <row r="54292" s="62" customFormat="1" x14ac:dyDescent="0.35"/>
    <row r="54293" s="62" customFormat="1" x14ac:dyDescent="0.35"/>
    <row r="54294" s="62" customFormat="1" x14ac:dyDescent="0.35"/>
    <row r="54295" s="62" customFormat="1" x14ac:dyDescent="0.35"/>
    <row r="54296" s="62" customFormat="1" x14ac:dyDescent="0.35"/>
    <row r="54297" s="62" customFormat="1" x14ac:dyDescent="0.35"/>
    <row r="54298" s="62" customFormat="1" x14ac:dyDescent="0.35"/>
    <row r="54299" s="62" customFormat="1" x14ac:dyDescent="0.35"/>
    <row r="54300" s="62" customFormat="1" x14ac:dyDescent="0.35"/>
    <row r="54301" s="62" customFormat="1" x14ac:dyDescent="0.35"/>
    <row r="54302" s="62" customFormat="1" x14ac:dyDescent="0.35"/>
    <row r="54303" s="62" customFormat="1" x14ac:dyDescent="0.35"/>
    <row r="54304" s="62" customFormat="1" x14ac:dyDescent="0.35"/>
    <row r="54305" s="62" customFormat="1" x14ac:dyDescent="0.35"/>
    <row r="54306" s="62" customFormat="1" x14ac:dyDescent="0.35"/>
    <row r="54307" s="62" customFormat="1" x14ac:dyDescent="0.35"/>
    <row r="54308" s="62" customFormat="1" x14ac:dyDescent="0.35"/>
    <row r="54309" s="62" customFormat="1" x14ac:dyDescent="0.35"/>
    <row r="54310" s="62" customFormat="1" x14ac:dyDescent="0.35"/>
    <row r="54311" s="62" customFormat="1" x14ac:dyDescent="0.35"/>
    <row r="54312" s="62" customFormat="1" x14ac:dyDescent="0.35"/>
    <row r="54313" s="62" customFormat="1" x14ac:dyDescent="0.35"/>
    <row r="54314" s="62" customFormat="1" x14ac:dyDescent="0.35"/>
    <row r="54315" s="62" customFormat="1" x14ac:dyDescent="0.35"/>
    <row r="54316" s="62" customFormat="1" x14ac:dyDescent="0.35"/>
    <row r="54317" s="62" customFormat="1" x14ac:dyDescent="0.35"/>
    <row r="54318" s="62" customFormat="1" x14ac:dyDescent="0.35"/>
    <row r="54319" s="62" customFormat="1" x14ac:dyDescent="0.35"/>
    <row r="54320" s="62" customFormat="1" x14ac:dyDescent="0.35"/>
    <row r="54321" s="62" customFormat="1" x14ac:dyDescent="0.35"/>
    <row r="54322" s="62" customFormat="1" x14ac:dyDescent="0.35"/>
    <row r="54323" s="62" customFormat="1" x14ac:dyDescent="0.35"/>
    <row r="54324" s="62" customFormat="1" x14ac:dyDescent="0.35"/>
    <row r="54325" s="62" customFormat="1" x14ac:dyDescent="0.35"/>
    <row r="54326" s="62" customFormat="1" x14ac:dyDescent="0.35"/>
    <row r="54327" s="62" customFormat="1" x14ac:dyDescent="0.35"/>
    <row r="54328" s="62" customFormat="1" x14ac:dyDescent="0.35"/>
    <row r="54329" s="62" customFormat="1" x14ac:dyDescent="0.35"/>
    <row r="54330" s="62" customFormat="1" x14ac:dyDescent="0.35"/>
    <row r="54331" s="62" customFormat="1" x14ac:dyDescent="0.35"/>
    <row r="54332" s="62" customFormat="1" x14ac:dyDescent="0.35"/>
    <row r="54333" s="62" customFormat="1" x14ac:dyDescent="0.35"/>
    <row r="54334" s="62" customFormat="1" x14ac:dyDescent="0.35"/>
    <row r="54335" s="62" customFormat="1" x14ac:dyDescent="0.35"/>
    <row r="54336" s="62" customFormat="1" x14ac:dyDescent="0.35"/>
    <row r="54337" s="62" customFormat="1" x14ac:dyDescent="0.35"/>
    <row r="54338" s="62" customFormat="1" x14ac:dyDescent="0.35"/>
    <row r="54339" s="62" customFormat="1" x14ac:dyDescent="0.35"/>
    <row r="54340" s="62" customFormat="1" x14ac:dyDescent="0.35"/>
    <row r="54341" s="62" customFormat="1" x14ac:dyDescent="0.35"/>
    <row r="54342" s="62" customFormat="1" x14ac:dyDescent="0.35"/>
    <row r="54343" s="62" customFormat="1" x14ac:dyDescent="0.35"/>
    <row r="54344" s="62" customFormat="1" x14ac:dyDescent="0.35"/>
    <row r="54345" s="62" customFormat="1" x14ac:dyDescent="0.35"/>
    <row r="54346" s="62" customFormat="1" x14ac:dyDescent="0.35"/>
    <row r="54347" s="62" customFormat="1" x14ac:dyDescent="0.35"/>
    <row r="54348" s="62" customFormat="1" x14ac:dyDescent="0.35"/>
    <row r="54349" s="62" customFormat="1" x14ac:dyDescent="0.35"/>
    <row r="54350" s="62" customFormat="1" x14ac:dyDescent="0.35"/>
    <row r="54351" s="62" customFormat="1" x14ac:dyDescent="0.35"/>
    <row r="54352" s="62" customFormat="1" x14ac:dyDescent="0.35"/>
    <row r="54353" s="62" customFormat="1" x14ac:dyDescent="0.35"/>
    <row r="54354" s="62" customFormat="1" x14ac:dyDescent="0.35"/>
    <row r="54355" s="62" customFormat="1" x14ac:dyDescent="0.35"/>
    <row r="54356" s="62" customFormat="1" x14ac:dyDescent="0.35"/>
    <row r="54357" s="62" customFormat="1" x14ac:dyDescent="0.35"/>
    <row r="54358" s="62" customFormat="1" x14ac:dyDescent="0.35"/>
    <row r="54359" s="62" customFormat="1" x14ac:dyDescent="0.35"/>
    <row r="54360" s="62" customFormat="1" x14ac:dyDescent="0.35"/>
    <row r="54361" s="62" customFormat="1" x14ac:dyDescent="0.35"/>
    <row r="54362" s="62" customFormat="1" x14ac:dyDescent="0.35"/>
    <row r="54363" s="62" customFormat="1" x14ac:dyDescent="0.35"/>
    <row r="54364" s="62" customFormat="1" x14ac:dyDescent="0.35"/>
    <row r="54365" s="62" customFormat="1" x14ac:dyDescent="0.35"/>
    <row r="54366" s="62" customFormat="1" x14ac:dyDescent="0.35"/>
    <row r="54367" s="62" customFormat="1" x14ac:dyDescent="0.35"/>
    <row r="54368" s="62" customFormat="1" x14ac:dyDescent="0.35"/>
    <row r="54369" s="62" customFormat="1" x14ac:dyDescent="0.35"/>
    <row r="54370" s="62" customFormat="1" x14ac:dyDescent="0.35"/>
    <row r="54371" s="62" customFormat="1" x14ac:dyDescent="0.35"/>
    <row r="54372" s="62" customFormat="1" x14ac:dyDescent="0.35"/>
    <row r="54373" s="62" customFormat="1" x14ac:dyDescent="0.35"/>
    <row r="54374" s="62" customFormat="1" x14ac:dyDescent="0.35"/>
    <row r="54375" s="62" customFormat="1" x14ac:dyDescent="0.35"/>
    <row r="54376" s="62" customFormat="1" x14ac:dyDescent="0.35"/>
    <row r="54377" s="62" customFormat="1" x14ac:dyDescent="0.35"/>
    <row r="54378" s="62" customFormat="1" x14ac:dyDescent="0.35"/>
    <row r="54379" s="62" customFormat="1" x14ac:dyDescent="0.35"/>
    <row r="54380" s="62" customFormat="1" x14ac:dyDescent="0.35"/>
    <row r="54381" s="62" customFormat="1" x14ac:dyDescent="0.35"/>
    <row r="54382" s="62" customFormat="1" x14ac:dyDescent="0.35"/>
    <row r="54383" s="62" customFormat="1" x14ac:dyDescent="0.35"/>
    <row r="54384" s="62" customFormat="1" x14ac:dyDescent="0.35"/>
    <row r="54385" s="62" customFormat="1" x14ac:dyDescent="0.35"/>
    <row r="54386" s="62" customFormat="1" x14ac:dyDescent="0.35"/>
    <row r="54387" s="62" customFormat="1" x14ac:dyDescent="0.35"/>
    <row r="54388" s="62" customFormat="1" x14ac:dyDescent="0.35"/>
    <row r="54389" s="62" customFormat="1" x14ac:dyDescent="0.35"/>
    <row r="54390" s="62" customFormat="1" x14ac:dyDescent="0.35"/>
    <row r="54391" s="62" customFormat="1" x14ac:dyDescent="0.35"/>
    <row r="54392" s="62" customFormat="1" x14ac:dyDescent="0.35"/>
    <row r="54393" s="62" customFormat="1" x14ac:dyDescent="0.35"/>
    <row r="54394" s="62" customFormat="1" x14ac:dyDescent="0.35"/>
    <row r="54395" s="62" customFormat="1" x14ac:dyDescent="0.35"/>
    <row r="54396" s="62" customFormat="1" x14ac:dyDescent="0.35"/>
    <row r="54397" s="62" customFormat="1" x14ac:dyDescent="0.35"/>
    <row r="54398" s="62" customFormat="1" x14ac:dyDescent="0.35"/>
    <row r="54399" s="62" customFormat="1" x14ac:dyDescent="0.35"/>
    <row r="54400" s="62" customFormat="1" x14ac:dyDescent="0.35"/>
    <row r="54401" s="62" customFormat="1" x14ac:dyDescent="0.35"/>
    <row r="54402" s="62" customFormat="1" x14ac:dyDescent="0.35"/>
    <row r="54403" s="62" customFormat="1" x14ac:dyDescent="0.35"/>
    <row r="54404" s="62" customFormat="1" x14ac:dyDescent="0.35"/>
    <row r="54405" s="62" customFormat="1" x14ac:dyDescent="0.35"/>
    <row r="54406" s="62" customFormat="1" x14ac:dyDescent="0.35"/>
    <row r="54407" s="62" customFormat="1" x14ac:dyDescent="0.35"/>
    <row r="54408" s="62" customFormat="1" x14ac:dyDescent="0.35"/>
    <row r="54409" s="62" customFormat="1" x14ac:dyDescent="0.35"/>
    <row r="54410" s="62" customFormat="1" x14ac:dyDescent="0.35"/>
    <row r="54411" s="62" customFormat="1" x14ac:dyDescent="0.35"/>
    <row r="54412" s="62" customFormat="1" x14ac:dyDescent="0.35"/>
    <row r="54413" s="62" customFormat="1" x14ac:dyDescent="0.35"/>
    <row r="54414" s="62" customFormat="1" x14ac:dyDescent="0.35"/>
    <row r="54415" s="62" customFormat="1" x14ac:dyDescent="0.35"/>
    <row r="54416" s="62" customFormat="1" x14ac:dyDescent="0.35"/>
    <row r="54417" s="62" customFormat="1" x14ac:dyDescent="0.35"/>
    <row r="54418" s="62" customFormat="1" x14ac:dyDescent="0.35"/>
    <row r="54419" s="62" customFormat="1" x14ac:dyDescent="0.35"/>
    <row r="54420" s="62" customFormat="1" x14ac:dyDescent="0.35"/>
    <row r="54421" s="62" customFormat="1" x14ac:dyDescent="0.35"/>
    <row r="54422" s="62" customFormat="1" x14ac:dyDescent="0.35"/>
    <row r="54423" s="62" customFormat="1" x14ac:dyDescent="0.35"/>
    <row r="54424" s="62" customFormat="1" x14ac:dyDescent="0.35"/>
    <row r="54425" s="62" customFormat="1" x14ac:dyDescent="0.35"/>
    <row r="54426" s="62" customFormat="1" x14ac:dyDescent="0.35"/>
    <row r="54427" s="62" customFormat="1" x14ac:dyDescent="0.35"/>
    <row r="54428" s="62" customFormat="1" x14ac:dyDescent="0.35"/>
    <row r="54429" s="62" customFormat="1" x14ac:dyDescent="0.35"/>
    <row r="54430" s="62" customFormat="1" x14ac:dyDescent="0.35"/>
    <row r="54431" s="62" customFormat="1" x14ac:dyDescent="0.35"/>
    <row r="54432" s="62" customFormat="1" x14ac:dyDescent="0.35"/>
    <row r="54433" s="62" customFormat="1" x14ac:dyDescent="0.35"/>
    <row r="54434" s="62" customFormat="1" x14ac:dyDescent="0.35"/>
    <row r="54435" s="62" customFormat="1" x14ac:dyDescent="0.35"/>
    <row r="54436" s="62" customFormat="1" x14ac:dyDescent="0.35"/>
    <row r="54437" s="62" customFormat="1" x14ac:dyDescent="0.35"/>
    <row r="54438" s="62" customFormat="1" x14ac:dyDescent="0.35"/>
    <row r="54439" s="62" customFormat="1" x14ac:dyDescent="0.35"/>
    <row r="54440" s="62" customFormat="1" x14ac:dyDescent="0.35"/>
    <row r="54441" s="62" customFormat="1" x14ac:dyDescent="0.35"/>
    <row r="54442" s="62" customFormat="1" x14ac:dyDescent="0.35"/>
    <row r="54443" s="62" customFormat="1" x14ac:dyDescent="0.35"/>
    <row r="54444" s="62" customFormat="1" x14ac:dyDescent="0.35"/>
    <row r="54445" s="62" customFormat="1" x14ac:dyDescent="0.35"/>
    <row r="54446" s="62" customFormat="1" x14ac:dyDescent="0.35"/>
    <row r="54447" s="62" customFormat="1" x14ac:dyDescent="0.35"/>
    <row r="54448" s="62" customFormat="1" x14ac:dyDescent="0.35"/>
    <row r="54449" s="62" customFormat="1" x14ac:dyDescent="0.35"/>
    <row r="54450" s="62" customFormat="1" x14ac:dyDescent="0.35"/>
    <row r="54451" s="62" customFormat="1" x14ac:dyDescent="0.35"/>
    <row r="54452" s="62" customFormat="1" x14ac:dyDescent="0.35"/>
    <row r="54453" s="62" customFormat="1" x14ac:dyDescent="0.35"/>
    <row r="54454" s="62" customFormat="1" x14ac:dyDescent="0.35"/>
    <row r="54455" s="62" customFormat="1" x14ac:dyDescent="0.35"/>
    <row r="54456" s="62" customFormat="1" x14ac:dyDescent="0.35"/>
    <row r="54457" s="62" customFormat="1" x14ac:dyDescent="0.35"/>
    <row r="54458" s="62" customFormat="1" x14ac:dyDescent="0.35"/>
    <row r="54459" s="62" customFormat="1" x14ac:dyDescent="0.35"/>
    <row r="54460" s="62" customFormat="1" x14ac:dyDescent="0.35"/>
    <row r="54461" s="62" customFormat="1" x14ac:dyDescent="0.35"/>
    <row r="54462" s="62" customFormat="1" x14ac:dyDescent="0.35"/>
    <row r="54463" s="62" customFormat="1" x14ac:dyDescent="0.35"/>
    <row r="54464" s="62" customFormat="1" x14ac:dyDescent="0.35"/>
    <row r="54465" s="62" customFormat="1" x14ac:dyDescent="0.35"/>
    <row r="54466" s="62" customFormat="1" x14ac:dyDescent="0.35"/>
    <row r="54467" s="62" customFormat="1" x14ac:dyDescent="0.35"/>
    <row r="54468" s="62" customFormat="1" x14ac:dyDescent="0.35"/>
    <row r="54469" s="62" customFormat="1" x14ac:dyDescent="0.35"/>
    <row r="54470" s="62" customFormat="1" x14ac:dyDescent="0.35"/>
    <row r="54471" s="62" customFormat="1" x14ac:dyDescent="0.35"/>
    <row r="54472" s="62" customFormat="1" x14ac:dyDescent="0.35"/>
    <row r="54473" s="62" customFormat="1" x14ac:dyDescent="0.35"/>
    <row r="54474" s="62" customFormat="1" x14ac:dyDescent="0.35"/>
    <row r="54475" s="62" customFormat="1" x14ac:dyDescent="0.35"/>
    <row r="54476" s="62" customFormat="1" x14ac:dyDescent="0.35"/>
    <row r="54477" s="62" customFormat="1" x14ac:dyDescent="0.35"/>
    <row r="54478" s="62" customFormat="1" x14ac:dyDescent="0.35"/>
    <row r="54479" s="62" customFormat="1" x14ac:dyDescent="0.35"/>
    <row r="54480" s="62" customFormat="1" x14ac:dyDescent="0.35"/>
    <row r="54481" s="62" customFormat="1" x14ac:dyDescent="0.35"/>
    <row r="54482" s="62" customFormat="1" x14ac:dyDescent="0.35"/>
    <row r="54483" s="62" customFormat="1" x14ac:dyDescent="0.35"/>
    <row r="54484" s="62" customFormat="1" x14ac:dyDescent="0.35"/>
    <row r="54485" s="62" customFormat="1" x14ac:dyDescent="0.35"/>
    <row r="54486" s="62" customFormat="1" x14ac:dyDescent="0.35"/>
    <row r="54487" s="62" customFormat="1" x14ac:dyDescent="0.35"/>
    <row r="54488" s="62" customFormat="1" x14ac:dyDescent="0.35"/>
    <row r="54489" s="62" customFormat="1" x14ac:dyDescent="0.35"/>
    <row r="54490" s="62" customFormat="1" x14ac:dyDescent="0.35"/>
    <row r="54491" s="62" customFormat="1" x14ac:dyDescent="0.35"/>
    <row r="54492" s="62" customFormat="1" x14ac:dyDescent="0.35"/>
    <row r="54493" s="62" customFormat="1" x14ac:dyDescent="0.35"/>
    <row r="54494" s="62" customFormat="1" x14ac:dyDescent="0.35"/>
    <row r="54495" s="62" customFormat="1" x14ac:dyDescent="0.35"/>
    <row r="54496" s="62" customFormat="1" x14ac:dyDescent="0.35"/>
    <row r="54497" s="62" customFormat="1" x14ac:dyDescent="0.35"/>
    <row r="54498" s="62" customFormat="1" x14ac:dyDescent="0.35"/>
    <row r="54499" s="62" customFormat="1" x14ac:dyDescent="0.35"/>
    <row r="54500" s="62" customFormat="1" x14ac:dyDescent="0.35"/>
    <row r="54501" s="62" customFormat="1" x14ac:dyDescent="0.35"/>
    <row r="54502" s="62" customFormat="1" x14ac:dyDescent="0.35"/>
    <row r="54503" s="62" customFormat="1" x14ac:dyDescent="0.35"/>
    <row r="54504" s="62" customFormat="1" x14ac:dyDescent="0.35"/>
    <row r="54505" s="62" customFormat="1" x14ac:dyDescent="0.35"/>
    <row r="54506" s="62" customFormat="1" x14ac:dyDescent="0.35"/>
    <row r="54507" s="62" customFormat="1" x14ac:dyDescent="0.35"/>
    <row r="54508" s="62" customFormat="1" x14ac:dyDescent="0.35"/>
    <row r="54509" s="62" customFormat="1" x14ac:dyDescent="0.35"/>
    <row r="54510" s="62" customFormat="1" x14ac:dyDescent="0.35"/>
    <row r="54511" s="62" customFormat="1" x14ac:dyDescent="0.35"/>
    <row r="54512" s="62" customFormat="1" x14ac:dyDescent="0.35"/>
    <row r="54513" s="62" customFormat="1" x14ac:dyDescent="0.35"/>
    <row r="54514" s="62" customFormat="1" x14ac:dyDescent="0.35"/>
    <row r="54515" s="62" customFormat="1" x14ac:dyDescent="0.35"/>
    <row r="54516" s="62" customFormat="1" x14ac:dyDescent="0.35"/>
    <row r="54517" s="62" customFormat="1" x14ac:dyDescent="0.35"/>
    <row r="54518" s="62" customFormat="1" x14ac:dyDescent="0.35"/>
    <row r="54519" s="62" customFormat="1" x14ac:dyDescent="0.35"/>
    <row r="54520" s="62" customFormat="1" x14ac:dyDescent="0.35"/>
    <row r="54521" s="62" customFormat="1" x14ac:dyDescent="0.35"/>
    <row r="54522" s="62" customFormat="1" x14ac:dyDescent="0.35"/>
    <row r="54523" s="62" customFormat="1" x14ac:dyDescent="0.35"/>
    <row r="54524" s="62" customFormat="1" x14ac:dyDescent="0.35"/>
    <row r="54525" s="62" customFormat="1" x14ac:dyDescent="0.35"/>
    <row r="54526" s="62" customFormat="1" x14ac:dyDescent="0.35"/>
    <row r="54527" s="62" customFormat="1" x14ac:dyDescent="0.35"/>
    <row r="54528" s="62" customFormat="1" x14ac:dyDescent="0.35"/>
    <row r="54529" s="62" customFormat="1" x14ac:dyDescent="0.35"/>
    <row r="54530" s="62" customFormat="1" x14ac:dyDescent="0.35"/>
    <row r="54531" s="62" customFormat="1" x14ac:dyDescent="0.35"/>
    <row r="54532" s="62" customFormat="1" x14ac:dyDescent="0.35"/>
    <row r="54533" s="62" customFormat="1" x14ac:dyDescent="0.35"/>
    <row r="54534" s="62" customFormat="1" x14ac:dyDescent="0.35"/>
    <row r="54535" s="62" customFormat="1" x14ac:dyDescent="0.35"/>
    <row r="54536" s="62" customFormat="1" x14ac:dyDescent="0.35"/>
    <row r="54537" s="62" customFormat="1" x14ac:dyDescent="0.35"/>
    <row r="54538" s="62" customFormat="1" x14ac:dyDescent="0.35"/>
    <row r="54539" s="62" customFormat="1" x14ac:dyDescent="0.35"/>
    <row r="54540" s="62" customFormat="1" x14ac:dyDescent="0.35"/>
    <row r="54541" s="62" customFormat="1" x14ac:dyDescent="0.35"/>
    <row r="54542" s="62" customFormat="1" x14ac:dyDescent="0.35"/>
    <row r="54543" s="62" customFormat="1" x14ac:dyDescent="0.35"/>
    <row r="54544" s="62" customFormat="1" x14ac:dyDescent="0.35"/>
    <row r="54545" s="62" customFormat="1" x14ac:dyDescent="0.35"/>
    <row r="54546" s="62" customFormat="1" x14ac:dyDescent="0.35"/>
    <row r="54547" s="62" customFormat="1" x14ac:dyDescent="0.35"/>
    <row r="54548" s="62" customFormat="1" x14ac:dyDescent="0.35"/>
    <row r="54549" s="62" customFormat="1" x14ac:dyDescent="0.35"/>
    <row r="54550" s="62" customFormat="1" x14ac:dyDescent="0.35"/>
    <row r="54551" s="62" customFormat="1" x14ac:dyDescent="0.35"/>
    <row r="54552" s="62" customFormat="1" x14ac:dyDescent="0.35"/>
    <row r="54553" s="62" customFormat="1" x14ac:dyDescent="0.35"/>
    <row r="54554" s="62" customFormat="1" x14ac:dyDescent="0.35"/>
    <row r="54555" s="62" customFormat="1" x14ac:dyDescent="0.35"/>
    <row r="54556" s="62" customFormat="1" x14ac:dyDescent="0.35"/>
    <row r="54557" s="62" customFormat="1" x14ac:dyDescent="0.35"/>
    <row r="54558" s="62" customFormat="1" x14ac:dyDescent="0.35"/>
    <row r="54559" s="62" customFormat="1" x14ac:dyDescent="0.35"/>
    <row r="54560" s="62" customFormat="1" x14ac:dyDescent="0.35"/>
    <row r="54561" s="62" customFormat="1" x14ac:dyDescent="0.35"/>
    <row r="54562" s="62" customFormat="1" x14ac:dyDescent="0.35"/>
    <row r="54563" s="62" customFormat="1" x14ac:dyDescent="0.35"/>
    <row r="54564" s="62" customFormat="1" x14ac:dyDescent="0.35"/>
    <row r="54565" s="62" customFormat="1" x14ac:dyDescent="0.35"/>
    <row r="54566" s="62" customFormat="1" x14ac:dyDescent="0.35"/>
    <row r="54567" s="62" customFormat="1" x14ac:dyDescent="0.35"/>
    <row r="54568" s="62" customFormat="1" x14ac:dyDescent="0.35"/>
    <row r="54569" s="62" customFormat="1" x14ac:dyDescent="0.35"/>
    <row r="54570" s="62" customFormat="1" x14ac:dyDescent="0.35"/>
    <row r="54571" s="62" customFormat="1" x14ac:dyDescent="0.35"/>
    <row r="54572" s="62" customFormat="1" x14ac:dyDescent="0.35"/>
    <row r="54573" s="62" customFormat="1" x14ac:dyDescent="0.35"/>
    <row r="54574" s="62" customFormat="1" x14ac:dyDescent="0.35"/>
    <row r="54575" s="62" customFormat="1" x14ac:dyDescent="0.35"/>
    <row r="54576" s="62" customFormat="1" x14ac:dyDescent="0.35"/>
    <row r="54577" s="62" customFormat="1" x14ac:dyDescent="0.35"/>
    <row r="54578" s="62" customFormat="1" x14ac:dyDescent="0.35"/>
    <row r="54579" s="62" customFormat="1" x14ac:dyDescent="0.35"/>
    <row r="54580" s="62" customFormat="1" x14ac:dyDescent="0.35"/>
    <row r="54581" s="62" customFormat="1" x14ac:dyDescent="0.35"/>
    <row r="54582" s="62" customFormat="1" x14ac:dyDescent="0.35"/>
    <row r="54583" s="62" customFormat="1" x14ac:dyDescent="0.35"/>
    <row r="54584" s="62" customFormat="1" x14ac:dyDescent="0.35"/>
    <row r="54585" s="62" customFormat="1" x14ac:dyDescent="0.35"/>
    <row r="54586" s="62" customFormat="1" x14ac:dyDescent="0.35"/>
    <row r="54587" s="62" customFormat="1" x14ac:dyDescent="0.35"/>
    <row r="54588" s="62" customFormat="1" x14ac:dyDescent="0.35"/>
    <row r="54589" s="62" customFormat="1" x14ac:dyDescent="0.35"/>
    <row r="54590" s="62" customFormat="1" x14ac:dyDescent="0.35"/>
    <row r="54591" s="62" customFormat="1" x14ac:dyDescent="0.35"/>
    <row r="54592" s="62" customFormat="1" x14ac:dyDescent="0.35"/>
    <row r="54593" s="62" customFormat="1" x14ac:dyDescent="0.35"/>
    <row r="54594" s="62" customFormat="1" x14ac:dyDescent="0.35"/>
    <row r="54595" s="62" customFormat="1" x14ac:dyDescent="0.35"/>
    <row r="54596" s="62" customFormat="1" x14ac:dyDescent="0.35"/>
    <row r="54597" s="62" customFormat="1" x14ac:dyDescent="0.35"/>
    <row r="54598" s="62" customFormat="1" x14ac:dyDescent="0.35"/>
    <row r="54599" s="62" customFormat="1" x14ac:dyDescent="0.35"/>
    <row r="54600" s="62" customFormat="1" x14ac:dyDescent="0.35"/>
    <row r="54601" s="62" customFormat="1" x14ac:dyDescent="0.35"/>
    <row r="54602" s="62" customFormat="1" x14ac:dyDescent="0.35"/>
    <row r="54603" s="62" customFormat="1" x14ac:dyDescent="0.35"/>
    <row r="54604" s="62" customFormat="1" x14ac:dyDescent="0.35"/>
    <row r="54605" s="62" customFormat="1" x14ac:dyDescent="0.35"/>
    <row r="54606" s="62" customFormat="1" x14ac:dyDescent="0.35"/>
    <row r="54607" s="62" customFormat="1" x14ac:dyDescent="0.35"/>
    <row r="54608" s="62" customFormat="1" x14ac:dyDescent="0.35"/>
    <row r="54609" s="62" customFormat="1" x14ac:dyDescent="0.35"/>
    <row r="54610" s="62" customFormat="1" x14ac:dyDescent="0.35"/>
    <row r="54611" s="62" customFormat="1" x14ac:dyDescent="0.35"/>
    <row r="54612" s="62" customFormat="1" x14ac:dyDescent="0.35"/>
    <row r="54613" s="62" customFormat="1" x14ac:dyDescent="0.35"/>
    <row r="54614" s="62" customFormat="1" x14ac:dyDescent="0.35"/>
    <row r="54615" s="62" customFormat="1" x14ac:dyDescent="0.35"/>
    <row r="54616" s="62" customFormat="1" x14ac:dyDescent="0.35"/>
    <row r="54617" s="62" customFormat="1" x14ac:dyDescent="0.35"/>
    <row r="54618" s="62" customFormat="1" x14ac:dyDescent="0.35"/>
    <row r="54619" s="62" customFormat="1" x14ac:dyDescent="0.35"/>
    <row r="54620" s="62" customFormat="1" x14ac:dyDescent="0.35"/>
    <row r="54621" s="62" customFormat="1" x14ac:dyDescent="0.35"/>
    <row r="54622" s="62" customFormat="1" x14ac:dyDescent="0.35"/>
    <row r="54623" s="62" customFormat="1" x14ac:dyDescent="0.35"/>
    <row r="54624" s="62" customFormat="1" x14ac:dyDescent="0.35"/>
    <row r="54625" s="62" customFormat="1" x14ac:dyDescent="0.35"/>
    <row r="54626" s="62" customFormat="1" x14ac:dyDescent="0.35"/>
    <row r="54627" s="62" customFormat="1" x14ac:dyDescent="0.35"/>
    <row r="54628" s="62" customFormat="1" x14ac:dyDescent="0.35"/>
    <row r="54629" s="62" customFormat="1" x14ac:dyDescent="0.35"/>
    <row r="54630" s="62" customFormat="1" x14ac:dyDescent="0.35"/>
    <row r="54631" s="62" customFormat="1" x14ac:dyDescent="0.35"/>
    <row r="54632" s="62" customFormat="1" x14ac:dyDescent="0.35"/>
    <row r="54633" s="62" customFormat="1" x14ac:dyDescent="0.35"/>
    <row r="54634" s="62" customFormat="1" x14ac:dyDescent="0.35"/>
    <row r="54635" s="62" customFormat="1" x14ac:dyDescent="0.35"/>
    <row r="54636" s="62" customFormat="1" x14ac:dyDescent="0.35"/>
    <row r="54637" s="62" customFormat="1" x14ac:dyDescent="0.35"/>
    <row r="54638" s="62" customFormat="1" x14ac:dyDescent="0.35"/>
    <row r="54639" s="62" customFormat="1" x14ac:dyDescent="0.35"/>
    <row r="54640" s="62" customFormat="1" x14ac:dyDescent="0.35"/>
    <row r="54641" s="62" customFormat="1" x14ac:dyDescent="0.35"/>
    <row r="54642" s="62" customFormat="1" x14ac:dyDescent="0.35"/>
    <row r="54643" s="62" customFormat="1" x14ac:dyDescent="0.35"/>
    <row r="54644" s="62" customFormat="1" x14ac:dyDescent="0.35"/>
    <row r="54645" s="62" customFormat="1" x14ac:dyDescent="0.35"/>
    <row r="54646" s="62" customFormat="1" x14ac:dyDescent="0.35"/>
    <row r="54647" s="62" customFormat="1" x14ac:dyDescent="0.35"/>
    <row r="54648" s="62" customFormat="1" x14ac:dyDescent="0.35"/>
    <row r="54649" s="62" customFormat="1" x14ac:dyDescent="0.35"/>
    <row r="54650" s="62" customFormat="1" x14ac:dyDescent="0.35"/>
    <row r="54651" s="62" customFormat="1" x14ac:dyDescent="0.35"/>
    <row r="54652" s="62" customFormat="1" x14ac:dyDescent="0.35"/>
    <row r="54653" s="62" customFormat="1" x14ac:dyDescent="0.35"/>
    <row r="54654" s="62" customFormat="1" x14ac:dyDescent="0.35"/>
    <row r="54655" s="62" customFormat="1" x14ac:dyDescent="0.35"/>
    <row r="54656" s="62" customFormat="1" x14ac:dyDescent="0.35"/>
    <row r="54657" s="62" customFormat="1" x14ac:dyDescent="0.35"/>
    <row r="54658" s="62" customFormat="1" x14ac:dyDescent="0.35"/>
    <row r="54659" s="62" customFormat="1" x14ac:dyDescent="0.35"/>
    <row r="54660" s="62" customFormat="1" x14ac:dyDescent="0.35"/>
    <row r="54661" s="62" customFormat="1" x14ac:dyDescent="0.35"/>
    <row r="54662" s="62" customFormat="1" x14ac:dyDescent="0.35"/>
    <row r="54663" s="62" customFormat="1" x14ac:dyDescent="0.35"/>
    <row r="54664" s="62" customFormat="1" x14ac:dyDescent="0.35"/>
    <row r="54665" s="62" customFormat="1" x14ac:dyDescent="0.35"/>
    <row r="54666" s="62" customFormat="1" x14ac:dyDescent="0.35"/>
    <row r="54667" s="62" customFormat="1" x14ac:dyDescent="0.35"/>
    <row r="54668" s="62" customFormat="1" x14ac:dyDescent="0.35"/>
    <row r="54669" s="62" customFormat="1" x14ac:dyDescent="0.35"/>
    <row r="54670" s="62" customFormat="1" x14ac:dyDescent="0.35"/>
    <row r="54671" s="62" customFormat="1" x14ac:dyDescent="0.35"/>
    <row r="54672" s="62" customFormat="1" x14ac:dyDescent="0.35"/>
    <row r="54673" s="62" customFormat="1" x14ac:dyDescent="0.35"/>
    <row r="54674" s="62" customFormat="1" x14ac:dyDescent="0.35"/>
    <row r="54675" s="62" customFormat="1" x14ac:dyDescent="0.35"/>
    <row r="54676" s="62" customFormat="1" x14ac:dyDescent="0.35"/>
    <row r="54677" s="62" customFormat="1" x14ac:dyDescent="0.35"/>
    <row r="54678" s="62" customFormat="1" x14ac:dyDescent="0.35"/>
    <row r="54679" s="62" customFormat="1" x14ac:dyDescent="0.35"/>
    <row r="54680" s="62" customFormat="1" x14ac:dyDescent="0.35"/>
    <row r="54681" s="62" customFormat="1" x14ac:dyDescent="0.35"/>
    <row r="54682" s="62" customFormat="1" x14ac:dyDescent="0.35"/>
    <row r="54683" s="62" customFormat="1" x14ac:dyDescent="0.35"/>
    <row r="54684" s="62" customFormat="1" x14ac:dyDescent="0.35"/>
    <row r="54685" s="62" customFormat="1" x14ac:dyDescent="0.35"/>
    <row r="54686" s="62" customFormat="1" x14ac:dyDescent="0.35"/>
    <row r="54687" s="62" customFormat="1" x14ac:dyDescent="0.35"/>
    <row r="54688" s="62" customFormat="1" x14ac:dyDescent="0.35"/>
    <row r="54689" s="62" customFormat="1" x14ac:dyDescent="0.35"/>
    <row r="54690" s="62" customFormat="1" x14ac:dyDescent="0.35"/>
    <row r="54691" s="62" customFormat="1" x14ac:dyDescent="0.35"/>
    <row r="54692" s="62" customFormat="1" x14ac:dyDescent="0.35"/>
    <row r="54693" s="62" customFormat="1" x14ac:dyDescent="0.35"/>
    <row r="54694" s="62" customFormat="1" x14ac:dyDescent="0.35"/>
    <row r="54695" s="62" customFormat="1" x14ac:dyDescent="0.35"/>
    <row r="54696" s="62" customFormat="1" x14ac:dyDescent="0.35"/>
    <row r="54697" s="62" customFormat="1" x14ac:dyDescent="0.35"/>
    <row r="54698" s="62" customFormat="1" x14ac:dyDescent="0.35"/>
    <row r="54699" s="62" customFormat="1" x14ac:dyDescent="0.35"/>
    <row r="54700" s="62" customFormat="1" x14ac:dyDescent="0.35"/>
    <row r="54701" s="62" customFormat="1" x14ac:dyDescent="0.35"/>
    <row r="54702" s="62" customFormat="1" x14ac:dyDescent="0.35"/>
    <row r="54703" s="62" customFormat="1" x14ac:dyDescent="0.35"/>
    <row r="54704" s="62" customFormat="1" x14ac:dyDescent="0.35"/>
    <row r="54705" s="62" customFormat="1" x14ac:dyDescent="0.35"/>
    <row r="54706" s="62" customFormat="1" x14ac:dyDescent="0.35"/>
    <row r="54707" s="62" customFormat="1" x14ac:dyDescent="0.35"/>
    <row r="54708" s="62" customFormat="1" x14ac:dyDescent="0.35"/>
    <row r="54709" s="62" customFormat="1" x14ac:dyDescent="0.35"/>
    <row r="54710" s="62" customFormat="1" x14ac:dyDescent="0.35"/>
    <row r="54711" s="62" customFormat="1" x14ac:dyDescent="0.35"/>
    <row r="54712" s="62" customFormat="1" x14ac:dyDescent="0.35"/>
    <row r="54713" s="62" customFormat="1" x14ac:dyDescent="0.35"/>
    <row r="54714" s="62" customFormat="1" x14ac:dyDescent="0.35"/>
    <row r="54715" s="62" customFormat="1" x14ac:dyDescent="0.35"/>
    <row r="54716" s="62" customFormat="1" x14ac:dyDescent="0.35"/>
    <row r="54717" s="62" customFormat="1" x14ac:dyDescent="0.35"/>
    <row r="54718" s="62" customFormat="1" x14ac:dyDescent="0.35"/>
    <row r="54719" s="62" customFormat="1" x14ac:dyDescent="0.35"/>
    <row r="54720" s="62" customFormat="1" x14ac:dyDescent="0.35"/>
    <row r="54721" s="62" customFormat="1" x14ac:dyDescent="0.35"/>
    <row r="54722" s="62" customFormat="1" x14ac:dyDescent="0.35"/>
    <row r="54723" s="62" customFormat="1" x14ac:dyDescent="0.35"/>
    <row r="54724" s="62" customFormat="1" x14ac:dyDescent="0.35"/>
    <row r="54725" s="62" customFormat="1" x14ac:dyDescent="0.35"/>
    <row r="54726" s="62" customFormat="1" x14ac:dyDescent="0.35"/>
    <row r="54727" s="62" customFormat="1" x14ac:dyDescent="0.35"/>
    <row r="54728" s="62" customFormat="1" x14ac:dyDescent="0.35"/>
    <row r="54729" s="62" customFormat="1" x14ac:dyDescent="0.35"/>
    <row r="54730" s="62" customFormat="1" x14ac:dyDescent="0.35"/>
    <row r="54731" s="62" customFormat="1" x14ac:dyDescent="0.35"/>
    <row r="54732" s="62" customFormat="1" x14ac:dyDescent="0.35"/>
    <row r="54733" s="62" customFormat="1" x14ac:dyDescent="0.35"/>
    <row r="54734" s="62" customFormat="1" x14ac:dyDescent="0.35"/>
    <row r="54735" s="62" customFormat="1" x14ac:dyDescent="0.35"/>
    <row r="54736" s="62" customFormat="1" x14ac:dyDescent="0.35"/>
    <row r="54737" s="62" customFormat="1" x14ac:dyDescent="0.35"/>
    <row r="54738" s="62" customFormat="1" x14ac:dyDescent="0.35"/>
    <row r="54739" s="62" customFormat="1" x14ac:dyDescent="0.35"/>
    <row r="54740" s="62" customFormat="1" x14ac:dyDescent="0.35"/>
    <row r="54741" s="62" customFormat="1" x14ac:dyDescent="0.35"/>
    <row r="54742" s="62" customFormat="1" x14ac:dyDescent="0.35"/>
    <row r="54743" s="62" customFormat="1" x14ac:dyDescent="0.35"/>
    <row r="54744" s="62" customFormat="1" x14ac:dyDescent="0.35"/>
    <row r="54745" s="62" customFormat="1" x14ac:dyDescent="0.35"/>
    <row r="54746" s="62" customFormat="1" x14ac:dyDescent="0.35"/>
    <row r="54747" s="62" customFormat="1" x14ac:dyDescent="0.35"/>
    <row r="54748" s="62" customFormat="1" x14ac:dyDescent="0.35"/>
    <row r="54749" s="62" customFormat="1" x14ac:dyDescent="0.35"/>
    <row r="54750" s="62" customFormat="1" x14ac:dyDescent="0.35"/>
    <row r="54751" s="62" customFormat="1" x14ac:dyDescent="0.35"/>
    <row r="54752" s="62" customFormat="1" x14ac:dyDescent="0.35"/>
    <row r="54753" s="62" customFormat="1" x14ac:dyDescent="0.35"/>
    <row r="54754" s="62" customFormat="1" x14ac:dyDescent="0.35"/>
    <row r="54755" s="62" customFormat="1" x14ac:dyDescent="0.35"/>
    <row r="54756" s="62" customFormat="1" x14ac:dyDescent="0.35"/>
    <row r="54757" s="62" customFormat="1" x14ac:dyDescent="0.35"/>
    <row r="54758" s="62" customFormat="1" x14ac:dyDescent="0.35"/>
    <row r="54759" s="62" customFormat="1" x14ac:dyDescent="0.35"/>
    <row r="54760" s="62" customFormat="1" x14ac:dyDescent="0.35"/>
    <row r="54761" s="62" customFormat="1" x14ac:dyDescent="0.35"/>
    <row r="54762" s="62" customFormat="1" x14ac:dyDescent="0.35"/>
    <row r="54763" s="62" customFormat="1" x14ac:dyDescent="0.35"/>
    <row r="54764" s="62" customFormat="1" x14ac:dyDescent="0.35"/>
    <row r="54765" s="62" customFormat="1" x14ac:dyDescent="0.35"/>
    <row r="54766" s="62" customFormat="1" x14ac:dyDescent="0.35"/>
    <row r="54767" s="62" customFormat="1" x14ac:dyDescent="0.35"/>
    <row r="54768" s="62" customFormat="1" x14ac:dyDescent="0.35"/>
    <row r="54769" s="62" customFormat="1" x14ac:dyDescent="0.35"/>
    <row r="54770" s="62" customFormat="1" x14ac:dyDescent="0.35"/>
    <row r="54771" s="62" customFormat="1" x14ac:dyDescent="0.35"/>
    <row r="54772" s="62" customFormat="1" x14ac:dyDescent="0.35"/>
    <row r="54773" s="62" customFormat="1" x14ac:dyDescent="0.35"/>
    <row r="54774" s="62" customFormat="1" x14ac:dyDescent="0.35"/>
    <row r="54775" s="62" customFormat="1" x14ac:dyDescent="0.35"/>
    <row r="54776" s="62" customFormat="1" x14ac:dyDescent="0.35"/>
    <row r="54777" s="62" customFormat="1" x14ac:dyDescent="0.35"/>
    <row r="54778" s="62" customFormat="1" x14ac:dyDescent="0.35"/>
    <row r="54779" s="62" customFormat="1" x14ac:dyDescent="0.35"/>
    <row r="54780" s="62" customFormat="1" x14ac:dyDescent="0.35"/>
    <row r="54781" s="62" customFormat="1" x14ac:dyDescent="0.35"/>
    <row r="54782" s="62" customFormat="1" x14ac:dyDescent="0.35"/>
    <row r="54783" s="62" customFormat="1" x14ac:dyDescent="0.35"/>
    <row r="54784" s="62" customFormat="1" x14ac:dyDescent="0.35"/>
    <row r="54785" s="62" customFormat="1" x14ac:dyDescent="0.35"/>
    <row r="54786" s="62" customFormat="1" x14ac:dyDescent="0.35"/>
    <row r="54787" s="62" customFormat="1" x14ac:dyDescent="0.35"/>
    <row r="54788" s="62" customFormat="1" x14ac:dyDescent="0.35"/>
    <row r="54789" s="62" customFormat="1" x14ac:dyDescent="0.35"/>
    <row r="54790" s="62" customFormat="1" x14ac:dyDescent="0.35"/>
    <row r="54791" s="62" customFormat="1" x14ac:dyDescent="0.35"/>
    <row r="54792" s="62" customFormat="1" x14ac:dyDescent="0.35"/>
    <row r="54793" s="62" customFormat="1" x14ac:dyDescent="0.35"/>
    <row r="54794" s="62" customFormat="1" x14ac:dyDescent="0.35"/>
    <row r="54795" s="62" customFormat="1" x14ac:dyDescent="0.35"/>
    <row r="54796" s="62" customFormat="1" x14ac:dyDescent="0.35"/>
    <row r="54797" s="62" customFormat="1" x14ac:dyDescent="0.35"/>
    <row r="54798" s="62" customFormat="1" x14ac:dyDescent="0.35"/>
    <row r="54799" s="62" customFormat="1" x14ac:dyDescent="0.35"/>
    <row r="54800" s="62" customFormat="1" x14ac:dyDescent="0.35"/>
    <row r="54801" s="62" customFormat="1" x14ac:dyDescent="0.35"/>
    <row r="54802" s="62" customFormat="1" x14ac:dyDescent="0.35"/>
    <row r="54803" s="62" customFormat="1" x14ac:dyDescent="0.35"/>
    <row r="54804" s="62" customFormat="1" x14ac:dyDescent="0.35"/>
    <row r="54805" s="62" customFormat="1" x14ac:dyDescent="0.35"/>
    <row r="54806" s="62" customFormat="1" x14ac:dyDescent="0.35"/>
    <row r="54807" s="62" customFormat="1" x14ac:dyDescent="0.35"/>
    <row r="54808" s="62" customFormat="1" x14ac:dyDescent="0.35"/>
    <row r="54809" s="62" customFormat="1" x14ac:dyDescent="0.35"/>
    <row r="54810" s="62" customFormat="1" x14ac:dyDescent="0.35"/>
    <row r="54811" s="62" customFormat="1" x14ac:dyDescent="0.35"/>
    <row r="54812" s="62" customFormat="1" x14ac:dyDescent="0.35"/>
    <row r="54813" s="62" customFormat="1" x14ac:dyDescent="0.35"/>
    <row r="54814" s="62" customFormat="1" x14ac:dyDescent="0.35"/>
    <row r="54815" s="62" customFormat="1" x14ac:dyDescent="0.35"/>
    <row r="54816" s="62" customFormat="1" x14ac:dyDescent="0.35"/>
    <row r="54817" s="62" customFormat="1" x14ac:dyDescent="0.35"/>
    <row r="54818" s="62" customFormat="1" x14ac:dyDescent="0.35"/>
    <row r="54819" s="62" customFormat="1" x14ac:dyDescent="0.35"/>
    <row r="54820" s="62" customFormat="1" x14ac:dyDescent="0.35"/>
    <row r="54821" s="62" customFormat="1" x14ac:dyDescent="0.35"/>
    <row r="54822" s="62" customFormat="1" x14ac:dyDescent="0.35"/>
    <row r="54823" s="62" customFormat="1" x14ac:dyDescent="0.35"/>
    <row r="54824" s="62" customFormat="1" x14ac:dyDescent="0.35"/>
    <row r="54825" s="62" customFormat="1" x14ac:dyDescent="0.35"/>
    <row r="54826" s="62" customFormat="1" x14ac:dyDescent="0.35"/>
    <row r="54827" s="62" customFormat="1" x14ac:dyDescent="0.35"/>
    <row r="54828" s="62" customFormat="1" x14ac:dyDescent="0.35"/>
    <row r="54829" s="62" customFormat="1" x14ac:dyDescent="0.35"/>
    <row r="54830" s="62" customFormat="1" x14ac:dyDescent="0.35"/>
    <row r="54831" s="62" customFormat="1" x14ac:dyDescent="0.35"/>
    <row r="54832" s="62" customFormat="1" x14ac:dyDescent="0.35"/>
    <row r="54833" s="62" customFormat="1" x14ac:dyDescent="0.35"/>
    <row r="54834" s="62" customFormat="1" x14ac:dyDescent="0.35"/>
    <row r="54835" s="62" customFormat="1" x14ac:dyDescent="0.35"/>
    <row r="54836" s="62" customFormat="1" x14ac:dyDescent="0.35"/>
    <row r="54837" s="62" customFormat="1" x14ac:dyDescent="0.35"/>
    <row r="54838" s="62" customFormat="1" x14ac:dyDescent="0.35"/>
    <row r="54839" s="62" customFormat="1" x14ac:dyDescent="0.35"/>
    <row r="54840" s="62" customFormat="1" x14ac:dyDescent="0.35"/>
    <row r="54841" s="62" customFormat="1" x14ac:dyDescent="0.35"/>
    <row r="54842" s="62" customFormat="1" x14ac:dyDescent="0.35"/>
    <row r="54843" s="62" customFormat="1" x14ac:dyDescent="0.35"/>
    <row r="54844" s="62" customFormat="1" x14ac:dyDescent="0.35"/>
    <row r="54845" s="62" customFormat="1" x14ac:dyDescent="0.35"/>
    <row r="54846" s="62" customFormat="1" x14ac:dyDescent="0.35"/>
    <row r="54847" s="62" customFormat="1" x14ac:dyDescent="0.35"/>
    <row r="54848" s="62" customFormat="1" x14ac:dyDescent="0.35"/>
    <row r="54849" s="62" customFormat="1" x14ac:dyDescent="0.35"/>
    <row r="54850" s="62" customFormat="1" x14ac:dyDescent="0.35"/>
    <row r="54851" s="62" customFormat="1" x14ac:dyDescent="0.35"/>
    <row r="54852" s="62" customFormat="1" x14ac:dyDescent="0.35"/>
    <row r="54853" s="62" customFormat="1" x14ac:dyDescent="0.35"/>
    <row r="54854" s="62" customFormat="1" x14ac:dyDescent="0.35"/>
    <row r="54855" s="62" customFormat="1" x14ac:dyDescent="0.35"/>
    <row r="54856" s="62" customFormat="1" x14ac:dyDescent="0.35"/>
    <row r="54857" s="62" customFormat="1" x14ac:dyDescent="0.35"/>
    <row r="54858" s="62" customFormat="1" x14ac:dyDescent="0.35"/>
    <row r="54859" s="62" customFormat="1" x14ac:dyDescent="0.35"/>
    <row r="54860" s="62" customFormat="1" x14ac:dyDescent="0.35"/>
    <row r="54861" s="62" customFormat="1" x14ac:dyDescent="0.35"/>
    <row r="54862" s="62" customFormat="1" x14ac:dyDescent="0.35"/>
    <row r="54863" s="62" customFormat="1" x14ac:dyDescent="0.35"/>
    <row r="54864" s="62" customFormat="1" x14ac:dyDescent="0.35"/>
    <row r="54865" s="62" customFormat="1" x14ac:dyDescent="0.35"/>
    <row r="54866" s="62" customFormat="1" x14ac:dyDescent="0.35"/>
    <row r="54867" s="62" customFormat="1" x14ac:dyDescent="0.35"/>
    <row r="54868" s="62" customFormat="1" x14ac:dyDescent="0.35"/>
    <row r="54869" s="62" customFormat="1" x14ac:dyDescent="0.35"/>
    <row r="54870" s="62" customFormat="1" x14ac:dyDescent="0.35"/>
    <row r="54871" s="62" customFormat="1" x14ac:dyDescent="0.35"/>
    <row r="54872" s="62" customFormat="1" x14ac:dyDescent="0.35"/>
    <row r="54873" s="62" customFormat="1" x14ac:dyDescent="0.35"/>
    <row r="54874" s="62" customFormat="1" x14ac:dyDescent="0.35"/>
    <row r="54875" s="62" customFormat="1" x14ac:dyDescent="0.35"/>
    <row r="54876" s="62" customFormat="1" x14ac:dyDescent="0.35"/>
    <row r="54877" s="62" customFormat="1" x14ac:dyDescent="0.35"/>
    <row r="54878" s="62" customFormat="1" x14ac:dyDescent="0.35"/>
    <row r="54879" s="62" customFormat="1" x14ac:dyDescent="0.35"/>
    <row r="54880" s="62" customFormat="1" x14ac:dyDescent="0.35"/>
    <row r="54881" s="62" customFormat="1" x14ac:dyDescent="0.35"/>
    <row r="54882" s="62" customFormat="1" x14ac:dyDescent="0.35"/>
    <row r="54883" s="62" customFormat="1" x14ac:dyDescent="0.35"/>
    <row r="54884" s="62" customFormat="1" x14ac:dyDescent="0.35"/>
    <row r="54885" s="62" customFormat="1" x14ac:dyDescent="0.35"/>
    <row r="54886" s="62" customFormat="1" x14ac:dyDescent="0.35"/>
    <row r="54887" s="62" customFormat="1" x14ac:dyDescent="0.35"/>
    <row r="54888" s="62" customFormat="1" x14ac:dyDescent="0.35"/>
    <row r="54889" s="62" customFormat="1" x14ac:dyDescent="0.35"/>
    <row r="54890" s="62" customFormat="1" x14ac:dyDescent="0.35"/>
    <row r="54891" s="62" customFormat="1" x14ac:dyDescent="0.35"/>
    <row r="54892" s="62" customFormat="1" x14ac:dyDescent="0.35"/>
    <row r="54893" s="62" customFormat="1" x14ac:dyDescent="0.35"/>
    <row r="54894" s="62" customFormat="1" x14ac:dyDescent="0.35"/>
    <row r="54895" s="62" customFormat="1" x14ac:dyDescent="0.35"/>
    <row r="54896" s="62" customFormat="1" x14ac:dyDescent="0.35"/>
    <row r="54897" s="62" customFormat="1" x14ac:dyDescent="0.35"/>
    <row r="54898" s="62" customFormat="1" x14ac:dyDescent="0.35"/>
    <row r="54899" s="62" customFormat="1" x14ac:dyDescent="0.35"/>
    <row r="54900" s="62" customFormat="1" x14ac:dyDescent="0.35"/>
    <row r="54901" s="62" customFormat="1" x14ac:dyDescent="0.35"/>
    <row r="54902" s="62" customFormat="1" x14ac:dyDescent="0.35"/>
    <row r="54903" s="62" customFormat="1" x14ac:dyDescent="0.35"/>
    <row r="54904" s="62" customFormat="1" x14ac:dyDescent="0.35"/>
    <row r="54905" s="62" customFormat="1" x14ac:dyDescent="0.35"/>
    <row r="54906" s="62" customFormat="1" x14ac:dyDescent="0.35"/>
    <row r="54907" s="62" customFormat="1" x14ac:dyDescent="0.35"/>
    <row r="54908" s="62" customFormat="1" x14ac:dyDescent="0.35"/>
    <row r="54909" s="62" customFormat="1" x14ac:dyDescent="0.35"/>
    <row r="54910" s="62" customFormat="1" x14ac:dyDescent="0.35"/>
    <row r="54911" s="62" customFormat="1" x14ac:dyDescent="0.35"/>
    <row r="54912" s="62" customFormat="1" x14ac:dyDescent="0.35"/>
    <row r="54913" s="62" customFormat="1" x14ac:dyDescent="0.35"/>
    <row r="54914" s="62" customFormat="1" x14ac:dyDescent="0.35"/>
    <row r="54915" s="62" customFormat="1" x14ac:dyDescent="0.35"/>
    <row r="54916" s="62" customFormat="1" x14ac:dyDescent="0.35"/>
    <row r="54917" s="62" customFormat="1" x14ac:dyDescent="0.35"/>
    <row r="54918" s="62" customFormat="1" x14ac:dyDescent="0.35"/>
    <row r="54919" s="62" customFormat="1" x14ac:dyDescent="0.35"/>
    <row r="54920" s="62" customFormat="1" x14ac:dyDescent="0.35"/>
    <row r="54921" s="62" customFormat="1" x14ac:dyDescent="0.35"/>
    <row r="54922" s="62" customFormat="1" x14ac:dyDescent="0.35"/>
    <row r="54923" s="62" customFormat="1" x14ac:dyDescent="0.35"/>
    <row r="54924" s="62" customFormat="1" x14ac:dyDescent="0.35"/>
    <row r="54925" s="62" customFormat="1" x14ac:dyDescent="0.35"/>
    <row r="54926" s="62" customFormat="1" x14ac:dyDescent="0.35"/>
    <row r="54927" s="62" customFormat="1" x14ac:dyDescent="0.35"/>
    <row r="54928" s="62" customFormat="1" x14ac:dyDescent="0.35"/>
    <row r="54929" s="62" customFormat="1" x14ac:dyDescent="0.35"/>
    <row r="54930" s="62" customFormat="1" x14ac:dyDescent="0.35"/>
    <row r="54931" s="62" customFormat="1" x14ac:dyDescent="0.35"/>
    <row r="54932" s="62" customFormat="1" x14ac:dyDescent="0.35"/>
    <row r="54933" s="62" customFormat="1" x14ac:dyDescent="0.35"/>
    <row r="54934" s="62" customFormat="1" x14ac:dyDescent="0.35"/>
    <row r="54935" s="62" customFormat="1" x14ac:dyDescent="0.35"/>
    <row r="54936" s="62" customFormat="1" x14ac:dyDescent="0.35"/>
    <row r="54937" s="62" customFormat="1" x14ac:dyDescent="0.35"/>
    <row r="54938" s="62" customFormat="1" x14ac:dyDescent="0.35"/>
    <row r="54939" s="62" customFormat="1" x14ac:dyDescent="0.35"/>
    <row r="54940" s="62" customFormat="1" x14ac:dyDescent="0.35"/>
    <row r="54941" s="62" customFormat="1" x14ac:dyDescent="0.35"/>
    <row r="54942" s="62" customFormat="1" x14ac:dyDescent="0.35"/>
    <row r="54943" s="62" customFormat="1" x14ac:dyDescent="0.35"/>
    <row r="54944" s="62" customFormat="1" x14ac:dyDescent="0.35"/>
    <row r="54945" s="62" customFormat="1" x14ac:dyDescent="0.35"/>
    <row r="54946" s="62" customFormat="1" x14ac:dyDescent="0.35"/>
    <row r="54947" s="62" customFormat="1" x14ac:dyDescent="0.35"/>
    <row r="54948" s="62" customFormat="1" x14ac:dyDescent="0.35"/>
    <row r="54949" s="62" customFormat="1" x14ac:dyDescent="0.35"/>
    <row r="54950" s="62" customFormat="1" x14ac:dyDescent="0.35"/>
    <row r="54951" s="62" customFormat="1" x14ac:dyDescent="0.35"/>
    <row r="54952" s="62" customFormat="1" x14ac:dyDescent="0.35"/>
    <row r="54953" s="62" customFormat="1" x14ac:dyDescent="0.35"/>
    <row r="54954" s="62" customFormat="1" x14ac:dyDescent="0.35"/>
    <row r="54955" s="62" customFormat="1" x14ac:dyDescent="0.35"/>
    <row r="54956" s="62" customFormat="1" x14ac:dyDescent="0.35"/>
    <row r="54957" s="62" customFormat="1" x14ac:dyDescent="0.35"/>
    <row r="54958" s="62" customFormat="1" x14ac:dyDescent="0.35"/>
    <row r="54959" s="62" customFormat="1" x14ac:dyDescent="0.35"/>
    <row r="54960" s="62" customFormat="1" x14ac:dyDescent="0.35"/>
    <row r="54961" s="62" customFormat="1" x14ac:dyDescent="0.35"/>
    <row r="54962" s="62" customFormat="1" x14ac:dyDescent="0.35"/>
    <row r="54963" s="62" customFormat="1" x14ac:dyDescent="0.35"/>
    <row r="54964" s="62" customFormat="1" x14ac:dyDescent="0.35"/>
    <row r="54965" s="62" customFormat="1" x14ac:dyDescent="0.35"/>
    <row r="54966" s="62" customFormat="1" x14ac:dyDescent="0.35"/>
    <row r="54967" s="62" customFormat="1" x14ac:dyDescent="0.35"/>
    <row r="54968" s="62" customFormat="1" x14ac:dyDescent="0.35"/>
    <row r="54969" s="62" customFormat="1" x14ac:dyDescent="0.35"/>
    <row r="54970" s="62" customFormat="1" x14ac:dyDescent="0.35"/>
    <row r="54971" s="62" customFormat="1" x14ac:dyDescent="0.35"/>
    <row r="54972" s="62" customFormat="1" x14ac:dyDescent="0.35"/>
    <row r="54973" s="62" customFormat="1" x14ac:dyDescent="0.35"/>
    <row r="54974" s="62" customFormat="1" x14ac:dyDescent="0.35"/>
    <row r="54975" s="62" customFormat="1" x14ac:dyDescent="0.35"/>
    <row r="54976" s="62" customFormat="1" x14ac:dyDescent="0.35"/>
    <row r="54977" s="62" customFormat="1" x14ac:dyDescent="0.35"/>
    <row r="54978" s="62" customFormat="1" x14ac:dyDescent="0.35"/>
    <row r="54979" s="62" customFormat="1" x14ac:dyDescent="0.35"/>
    <row r="54980" s="62" customFormat="1" x14ac:dyDescent="0.35"/>
    <row r="54981" s="62" customFormat="1" x14ac:dyDescent="0.35"/>
    <row r="54982" s="62" customFormat="1" x14ac:dyDescent="0.35"/>
    <row r="54983" s="62" customFormat="1" x14ac:dyDescent="0.35"/>
    <row r="54984" s="62" customFormat="1" x14ac:dyDescent="0.35"/>
    <row r="54985" s="62" customFormat="1" x14ac:dyDescent="0.35"/>
    <row r="54986" s="62" customFormat="1" x14ac:dyDescent="0.35"/>
    <row r="54987" s="62" customFormat="1" x14ac:dyDescent="0.35"/>
    <row r="54988" s="62" customFormat="1" x14ac:dyDescent="0.35"/>
    <row r="54989" s="62" customFormat="1" x14ac:dyDescent="0.35"/>
    <row r="54990" s="62" customFormat="1" x14ac:dyDescent="0.35"/>
    <row r="54991" s="62" customFormat="1" x14ac:dyDescent="0.35"/>
    <row r="54992" s="62" customFormat="1" x14ac:dyDescent="0.35"/>
    <row r="54993" s="62" customFormat="1" x14ac:dyDescent="0.35"/>
    <row r="54994" s="62" customFormat="1" x14ac:dyDescent="0.35"/>
    <row r="54995" s="62" customFormat="1" x14ac:dyDescent="0.35"/>
    <row r="54996" s="62" customFormat="1" x14ac:dyDescent="0.35"/>
    <row r="54997" s="62" customFormat="1" x14ac:dyDescent="0.35"/>
    <row r="54998" s="62" customFormat="1" x14ac:dyDescent="0.35"/>
    <row r="54999" s="62" customFormat="1" x14ac:dyDescent="0.35"/>
    <row r="55000" s="62" customFormat="1" x14ac:dyDescent="0.35"/>
    <row r="55001" s="62" customFormat="1" x14ac:dyDescent="0.35"/>
    <row r="55002" s="62" customFormat="1" x14ac:dyDescent="0.35"/>
    <row r="55003" s="62" customFormat="1" x14ac:dyDescent="0.35"/>
    <row r="55004" s="62" customFormat="1" x14ac:dyDescent="0.35"/>
    <row r="55005" s="62" customFormat="1" x14ac:dyDescent="0.35"/>
    <row r="55006" s="62" customFormat="1" x14ac:dyDescent="0.35"/>
    <row r="55007" s="62" customFormat="1" x14ac:dyDescent="0.35"/>
    <row r="55008" s="62" customFormat="1" x14ac:dyDescent="0.35"/>
    <row r="55009" s="62" customFormat="1" x14ac:dyDescent="0.35"/>
    <row r="55010" s="62" customFormat="1" x14ac:dyDescent="0.35"/>
    <row r="55011" s="62" customFormat="1" x14ac:dyDescent="0.35"/>
    <row r="55012" s="62" customFormat="1" x14ac:dyDescent="0.35"/>
    <row r="55013" s="62" customFormat="1" x14ac:dyDescent="0.35"/>
    <row r="55014" s="62" customFormat="1" x14ac:dyDescent="0.35"/>
    <row r="55015" s="62" customFormat="1" x14ac:dyDescent="0.35"/>
    <row r="55016" s="62" customFormat="1" x14ac:dyDescent="0.35"/>
    <row r="55017" s="62" customFormat="1" x14ac:dyDescent="0.35"/>
    <row r="55018" s="62" customFormat="1" x14ac:dyDescent="0.35"/>
    <row r="55019" s="62" customFormat="1" x14ac:dyDescent="0.35"/>
    <row r="55020" s="62" customFormat="1" x14ac:dyDescent="0.35"/>
    <row r="55021" s="62" customFormat="1" x14ac:dyDescent="0.35"/>
    <row r="55022" s="62" customFormat="1" x14ac:dyDescent="0.35"/>
    <row r="55023" s="62" customFormat="1" x14ac:dyDescent="0.35"/>
    <row r="55024" s="62" customFormat="1" x14ac:dyDescent="0.35"/>
    <row r="55025" s="62" customFormat="1" x14ac:dyDescent="0.35"/>
    <row r="55026" s="62" customFormat="1" x14ac:dyDescent="0.35"/>
    <row r="55027" s="62" customFormat="1" x14ac:dyDescent="0.35"/>
    <row r="55028" s="62" customFormat="1" x14ac:dyDescent="0.35"/>
    <row r="55029" s="62" customFormat="1" x14ac:dyDescent="0.35"/>
    <row r="55030" s="62" customFormat="1" x14ac:dyDescent="0.35"/>
    <row r="55031" s="62" customFormat="1" x14ac:dyDescent="0.35"/>
    <row r="55032" s="62" customFormat="1" x14ac:dyDescent="0.35"/>
    <row r="55033" s="62" customFormat="1" x14ac:dyDescent="0.35"/>
    <row r="55034" s="62" customFormat="1" x14ac:dyDescent="0.35"/>
    <row r="55035" s="62" customFormat="1" x14ac:dyDescent="0.35"/>
    <row r="55036" s="62" customFormat="1" x14ac:dyDescent="0.35"/>
    <row r="55037" s="62" customFormat="1" x14ac:dyDescent="0.35"/>
    <row r="55038" s="62" customFormat="1" x14ac:dyDescent="0.35"/>
    <row r="55039" s="62" customFormat="1" x14ac:dyDescent="0.35"/>
    <row r="55040" s="62" customFormat="1" x14ac:dyDescent="0.35"/>
    <row r="55041" s="62" customFormat="1" x14ac:dyDescent="0.35"/>
    <row r="55042" s="62" customFormat="1" x14ac:dyDescent="0.35"/>
    <row r="55043" s="62" customFormat="1" x14ac:dyDescent="0.35"/>
    <row r="55044" s="62" customFormat="1" x14ac:dyDescent="0.35"/>
    <row r="55045" s="62" customFormat="1" x14ac:dyDescent="0.35"/>
    <row r="55046" s="62" customFormat="1" x14ac:dyDescent="0.35"/>
    <row r="55047" s="62" customFormat="1" x14ac:dyDescent="0.35"/>
    <row r="55048" s="62" customFormat="1" x14ac:dyDescent="0.35"/>
    <row r="55049" s="62" customFormat="1" x14ac:dyDescent="0.35"/>
    <row r="55050" s="62" customFormat="1" x14ac:dyDescent="0.35"/>
    <row r="55051" s="62" customFormat="1" x14ac:dyDescent="0.35"/>
    <row r="55052" s="62" customFormat="1" x14ac:dyDescent="0.35"/>
    <row r="55053" s="62" customFormat="1" x14ac:dyDescent="0.35"/>
    <row r="55054" s="62" customFormat="1" x14ac:dyDescent="0.35"/>
    <row r="55055" s="62" customFormat="1" x14ac:dyDescent="0.35"/>
    <row r="55056" s="62" customFormat="1" x14ac:dyDescent="0.35"/>
    <row r="55057" s="62" customFormat="1" x14ac:dyDescent="0.35"/>
    <row r="55058" s="62" customFormat="1" x14ac:dyDescent="0.35"/>
    <row r="55059" s="62" customFormat="1" x14ac:dyDescent="0.35"/>
    <row r="55060" s="62" customFormat="1" x14ac:dyDescent="0.35"/>
    <row r="55061" s="62" customFormat="1" x14ac:dyDescent="0.35"/>
    <row r="55062" s="62" customFormat="1" x14ac:dyDescent="0.35"/>
    <row r="55063" s="62" customFormat="1" x14ac:dyDescent="0.35"/>
    <row r="55064" s="62" customFormat="1" x14ac:dyDescent="0.35"/>
    <row r="55065" s="62" customFormat="1" x14ac:dyDescent="0.35"/>
    <row r="55066" s="62" customFormat="1" x14ac:dyDescent="0.35"/>
    <row r="55067" s="62" customFormat="1" x14ac:dyDescent="0.35"/>
    <row r="55068" s="62" customFormat="1" x14ac:dyDescent="0.35"/>
    <row r="55069" s="62" customFormat="1" x14ac:dyDescent="0.35"/>
    <row r="55070" s="62" customFormat="1" x14ac:dyDescent="0.35"/>
    <row r="55071" s="62" customFormat="1" x14ac:dyDescent="0.35"/>
    <row r="55072" s="62" customFormat="1" x14ac:dyDescent="0.35"/>
    <row r="55073" s="62" customFormat="1" x14ac:dyDescent="0.35"/>
    <row r="55074" s="62" customFormat="1" x14ac:dyDescent="0.35"/>
    <row r="55075" s="62" customFormat="1" x14ac:dyDescent="0.35"/>
    <row r="55076" s="62" customFormat="1" x14ac:dyDescent="0.35"/>
    <row r="55077" s="62" customFormat="1" x14ac:dyDescent="0.35"/>
    <row r="55078" s="62" customFormat="1" x14ac:dyDescent="0.35"/>
    <row r="55079" s="62" customFormat="1" x14ac:dyDescent="0.35"/>
    <row r="55080" s="62" customFormat="1" x14ac:dyDescent="0.35"/>
    <row r="55081" s="62" customFormat="1" x14ac:dyDescent="0.35"/>
    <row r="55082" s="62" customFormat="1" x14ac:dyDescent="0.35"/>
    <row r="55083" s="62" customFormat="1" x14ac:dyDescent="0.35"/>
    <row r="55084" s="62" customFormat="1" x14ac:dyDescent="0.35"/>
    <row r="55085" s="62" customFormat="1" x14ac:dyDescent="0.35"/>
    <row r="55086" s="62" customFormat="1" x14ac:dyDescent="0.35"/>
    <row r="55087" s="62" customFormat="1" x14ac:dyDescent="0.35"/>
    <row r="55088" s="62" customFormat="1" x14ac:dyDescent="0.35"/>
    <row r="55089" s="62" customFormat="1" x14ac:dyDescent="0.35"/>
    <row r="55090" s="62" customFormat="1" x14ac:dyDescent="0.35"/>
    <row r="55091" s="62" customFormat="1" x14ac:dyDescent="0.35"/>
    <row r="55092" s="62" customFormat="1" x14ac:dyDescent="0.35"/>
    <row r="55093" s="62" customFormat="1" x14ac:dyDescent="0.35"/>
    <row r="55094" s="62" customFormat="1" x14ac:dyDescent="0.35"/>
    <row r="55095" s="62" customFormat="1" x14ac:dyDescent="0.35"/>
    <row r="55096" s="62" customFormat="1" x14ac:dyDescent="0.35"/>
    <row r="55097" s="62" customFormat="1" x14ac:dyDescent="0.35"/>
    <row r="55098" s="62" customFormat="1" x14ac:dyDescent="0.35"/>
    <row r="55099" s="62" customFormat="1" x14ac:dyDescent="0.35"/>
    <row r="55100" s="62" customFormat="1" x14ac:dyDescent="0.35"/>
    <row r="55101" s="62" customFormat="1" x14ac:dyDescent="0.35"/>
    <row r="55102" s="62" customFormat="1" x14ac:dyDescent="0.35"/>
    <row r="55103" s="62" customFormat="1" x14ac:dyDescent="0.35"/>
    <row r="55104" s="62" customFormat="1" x14ac:dyDescent="0.35"/>
    <row r="55105" s="62" customFormat="1" x14ac:dyDescent="0.35"/>
    <row r="55106" s="62" customFormat="1" x14ac:dyDescent="0.35"/>
    <row r="55107" s="62" customFormat="1" x14ac:dyDescent="0.35"/>
    <row r="55108" s="62" customFormat="1" x14ac:dyDescent="0.35"/>
    <row r="55109" s="62" customFormat="1" x14ac:dyDescent="0.35"/>
    <row r="55110" s="62" customFormat="1" x14ac:dyDescent="0.35"/>
    <row r="55111" s="62" customFormat="1" x14ac:dyDescent="0.35"/>
    <row r="55112" s="62" customFormat="1" x14ac:dyDescent="0.35"/>
    <row r="55113" s="62" customFormat="1" x14ac:dyDescent="0.35"/>
    <row r="55114" s="62" customFormat="1" x14ac:dyDescent="0.35"/>
    <row r="55115" s="62" customFormat="1" x14ac:dyDescent="0.35"/>
    <row r="55116" s="62" customFormat="1" x14ac:dyDescent="0.35"/>
    <row r="55117" s="62" customFormat="1" x14ac:dyDescent="0.35"/>
    <row r="55118" s="62" customFormat="1" x14ac:dyDescent="0.35"/>
    <row r="55119" s="62" customFormat="1" x14ac:dyDescent="0.35"/>
    <row r="55120" s="62" customFormat="1" x14ac:dyDescent="0.35"/>
    <row r="55121" s="62" customFormat="1" x14ac:dyDescent="0.35"/>
    <row r="55122" s="62" customFormat="1" x14ac:dyDescent="0.35"/>
    <row r="55123" s="62" customFormat="1" x14ac:dyDescent="0.35"/>
    <row r="55124" s="62" customFormat="1" x14ac:dyDescent="0.35"/>
    <row r="55125" s="62" customFormat="1" x14ac:dyDescent="0.35"/>
    <row r="55126" s="62" customFormat="1" x14ac:dyDescent="0.35"/>
    <row r="55127" s="62" customFormat="1" x14ac:dyDescent="0.35"/>
    <row r="55128" s="62" customFormat="1" x14ac:dyDescent="0.35"/>
    <row r="55129" s="62" customFormat="1" x14ac:dyDescent="0.35"/>
    <row r="55130" s="62" customFormat="1" x14ac:dyDescent="0.35"/>
    <row r="55131" s="62" customFormat="1" x14ac:dyDescent="0.35"/>
    <row r="55132" s="62" customFormat="1" x14ac:dyDescent="0.35"/>
    <row r="55133" s="62" customFormat="1" x14ac:dyDescent="0.35"/>
    <row r="55134" s="62" customFormat="1" x14ac:dyDescent="0.35"/>
    <row r="55135" s="62" customFormat="1" x14ac:dyDescent="0.35"/>
    <row r="55136" s="62" customFormat="1" x14ac:dyDescent="0.35"/>
    <row r="55137" s="62" customFormat="1" x14ac:dyDescent="0.35"/>
    <row r="55138" s="62" customFormat="1" x14ac:dyDescent="0.35"/>
    <row r="55139" s="62" customFormat="1" x14ac:dyDescent="0.35"/>
    <row r="55140" s="62" customFormat="1" x14ac:dyDescent="0.35"/>
    <row r="55141" s="62" customFormat="1" x14ac:dyDescent="0.35"/>
    <row r="55142" s="62" customFormat="1" x14ac:dyDescent="0.35"/>
    <row r="55143" s="62" customFormat="1" x14ac:dyDescent="0.35"/>
    <row r="55144" s="62" customFormat="1" x14ac:dyDescent="0.35"/>
    <row r="55145" s="62" customFormat="1" x14ac:dyDescent="0.35"/>
    <row r="55146" s="62" customFormat="1" x14ac:dyDescent="0.35"/>
    <row r="55147" s="62" customFormat="1" x14ac:dyDescent="0.35"/>
    <row r="55148" s="62" customFormat="1" x14ac:dyDescent="0.35"/>
    <row r="55149" s="62" customFormat="1" x14ac:dyDescent="0.35"/>
    <row r="55150" s="62" customFormat="1" x14ac:dyDescent="0.35"/>
    <row r="55151" s="62" customFormat="1" x14ac:dyDescent="0.35"/>
    <row r="55152" s="62" customFormat="1" x14ac:dyDescent="0.35"/>
    <row r="55153" s="62" customFormat="1" x14ac:dyDescent="0.35"/>
    <row r="55154" s="62" customFormat="1" x14ac:dyDescent="0.35"/>
    <row r="55155" s="62" customFormat="1" x14ac:dyDescent="0.35"/>
    <row r="55156" s="62" customFormat="1" x14ac:dyDescent="0.35"/>
    <row r="55157" s="62" customFormat="1" x14ac:dyDescent="0.35"/>
    <row r="55158" s="62" customFormat="1" x14ac:dyDescent="0.35"/>
    <row r="55159" s="62" customFormat="1" x14ac:dyDescent="0.35"/>
    <row r="55160" s="62" customFormat="1" x14ac:dyDescent="0.35"/>
    <row r="55161" s="62" customFormat="1" x14ac:dyDescent="0.35"/>
    <row r="55162" s="62" customFormat="1" x14ac:dyDescent="0.35"/>
    <row r="55163" s="62" customFormat="1" x14ac:dyDescent="0.35"/>
    <row r="55164" s="62" customFormat="1" x14ac:dyDescent="0.35"/>
    <row r="55165" s="62" customFormat="1" x14ac:dyDescent="0.35"/>
    <row r="55166" s="62" customFormat="1" x14ac:dyDescent="0.35"/>
    <row r="55167" s="62" customFormat="1" x14ac:dyDescent="0.35"/>
    <row r="55168" s="62" customFormat="1" x14ac:dyDescent="0.35"/>
    <row r="55169" s="62" customFormat="1" x14ac:dyDescent="0.35"/>
    <row r="55170" s="62" customFormat="1" x14ac:dyDescent="0.35"/>
    <row r="55171" s="62" customFormat="1" x14ac:dyDescent="0.35"/>
    <row r="55172" s="62" customFormat="1" x14ac:dyDescent="0.35"/>
    <row r="55173" s="62" customFormat="1" x14ac:dyDescent="0.35"/>
    <row r="55174" s="62" customFormat="1" x14ac:dyDescent="0.35"/>
    <row r="55175" s="62" customFormat="1" x14ac:dyDescent="0.35"/>
    <row r="55176" s="62" customFormat="1" x14ac:dyDescent="0.35"/>
    <row r="55177" s="62" customFormat="1" x14ac:dyDescent="0.35"/>
    <row r="55178" s="62" customFormat="1" x14ac:dyDescent="0.35"/>
    <row r="55179" s="62" customFormat="1" x14ac:dyDescent="0.35"/>
    <row r="55180" s="62" customFormat="1" x14ac:dyDescent="0.35"/>
    <row r="55181" s="62" customFormat="1" x14ac:dyDescent="0.35"/>
    <row r="55182" s="62" customFormat="1" x14ac:dyDescent="0.35"/>
    <row r="55183" s="62" customFormat="1" x14ac:dyDescent="0.35"/>
    <row r="55184" s="62" customFormat="1" x14ac:dyDescent="0.35"/>
    <row r="55185" s="62" customFormat="1" x14ac:dyDescent="0.35"/>
    <row r="55186" s="62" customFormat="1" x14ac:dyDescent="0.35"/>
    <row r="55187" s="62" customFormat="1" x14ac:dyDescent="0.35"/>
    <row r="55188" s="62" customFormat="1" x14ac:dyDescent="0.35"/>
    <row r="55189" s="62" customFormat="1" x14ac:dyDescent="0.35"/>
    <row r="55190" s="62" customFormat="1" x14ac:dyDescent="0.35"/>
    <row r="55191" s="62" customFormat="1" x14ac:dyDescent="0.35"/>
    <row r="55192" s="62" customFormat="1" x14ac:dyDescent="0.35"/>
    <row r="55193" s="62" customFormat="1" x14ac:dyDescent="0.35"/>
    <row r="55194" s="62" customFormat="1" x14ac:dyDescent="0.35"/>
    <row r="55195" s="62" customFormat="1" x14ac:dyDescent="0.35"/>
    <row r="55196" s="62" customFormat="1" x14ac:dyDescent="0.35"/>
    <row r="55197" s="62" customFormat="1" x14ac:dyDescent="0.35"/>
    <row r="55198" s="62" customFormat="1" x14ac:dyDescent="0.35"/>
    <row r="55199" s="62" customFormat="1" x14ac:dyDescent="0.35"/>
    <row r="55200" s="62" customFormat="1" x14ac:dyDescent="0.35"/>
    <row r="55201" s="62" customFormat="1" x14ac:dyDescent="0.35"/>
    <row r="55202" s="62" customFormat="1" x14ac:dyDescent="0.35"/>
    <row r="55203" s="62" customFormat="1" x14ac:dyDescent="0.35"/>
    <row r="55204" s="62" customFormat="1" x14ac:dyDescent="0.35"/>
    <row r="55205" s="62" customFormat="1" x14ac:dyDescent="0.35"/>
    <row r="55206" s="62" customFormat="1" x14ac:dyDescent="0.35"/>
    <row r="55207" s="62" customFormat="1" x14ac:dyDescent="0.35"/>
    <row r="55208" s="62" customFormat="1" x14ac:dyDescent="0.35"/>
    <row r="55209" s="62" customFormat="1" x14ac:dyDescent="0.35"/>
    <row r="55210" s="62" customFormat="1" x14ac:dyDescent="0.35"/>
    <row r="55211" s="62" customFormat="1" x14ac:dyDescent="0.35"/>
    <row r="55212" s="62" customFormat="1" x14ac:dyDescent="0.35"/>
    <row r="55213" s="62" customFormat="1" x14ac:dyDescent="0.35"/>
    <row r="55214" s="62" customFormat="1" x14ac:dyDescent="0.35"/>
    <row r="55215" s="62" customFormat="1" x14ac:dyDescent="0.35"/>
    <row r="55216" s="62" customFormat="1" x14ac:dyDescent="0.35"/>
    <row r="55217" s="62" customFormat="1" x14ac:dyDescent="0.35"/>
    <row r="55218" s="62" customFormat="1" x14ac:dyDescent="0.35"/>
    <row r="55219" s="62" customFormat="1" x14ac:dyDescent="0.35"/>
    <row r="55220" s="62" customFormat="1" x14ac:dyDescent="0.35"/>
    <row r="55221" s="62" customFormat="1" x14ac:dyDescent="0.35"/>
    <row r="55222" s="62" customFormat="1" x14ac:dyDescent="0.35"/>
    <row r="55223" s="62" customFormat="1" x14ac:dyDescent="0.35"/>
    <row r="55224" s="62" customFormat="1" x14ac:dyDescent="0.35"/>
    <row r="55225" s="62" customFormat="1" x14ac:dyDescent="0.35"/>
    <row r="55226" s="62" customFormat="1" x14ac:dyDescent="0.35"/>
    <row r="55227" s="62" customFormat="1" x14ac:dyDescent="0.35"/>
    <row r="55228" s="62" customFormat="1" x14ac:dyDescent="0.35"/>
    <row r="55229" s="62" customFormat="1" x14ac:dyDescent="0.35"/>
    <row r="55230" s="62" customFormat="1" x14ac:dyDescent="0.35"/>
    <row r="55231" s="62" customFormat="1" x14ac:dyDescent="0.35"/>
    <row r="55232" s="62" customFormat="1" x14ac:dyDescent="0.35"/>
    <row r="55233" s="62" customFormat="1" x14ac:dyDescent="0.35"/>
    <row r="55234" s="62" customFormat="1" x14ac:dyDescent="0.35"/>
    <row r="55235" s="62" customFormat="1" x14ac:dyDescent="0.35"/>
    <row r="55236" s="62" customFormat="1" x14ac:dyDescent="0.35"/>
    <row r="55237" s="62" customFormat="1" x14ac:dyDescent="0.35"/>
    <row r="55238" s="62" customFormat="1" x14ac:dyDescent="0.35"/>
    <row r="55239" s="62" customFormat="1" x14ac:dyDescent="0.35"/>
    <row r="55240" s="62" customFormat="1" x14ac:dyDescent="0.35"/>
    <row r="55241" s="62" customFormat="1" x14ac:dyDescent="0.35"/>
    <row r="55242" s="62" customFormat="1" x14ac:dyDescent="0.35"/>
    <row r="55243" s="62" customFormat="1" x14ac:dyDescent="0.35"/>
    <row r="55244" s="62" customFormat="1" x14ac:dyDescent="0.35"/>
    <row r="55245" s="62" customFormat="1" x14ac:dyDescent="0.35"/>
    <row r="55246" s="62" customFormat="1" x14ac:dyDescent="0.35"/>
    <row r="55247" s="62" customFormat="1" x14ac:dyDescent="0.35"/>
    <row r="55248" s="62" customFormat="1" x14ac:dyDescent="0.35"/>
    <row r="55249" s="62" customFormat="1" x14ac:dyDescent="0.35"/>
    <row r="55250" s="62" customFormat="1" x14ac:dyDescent="0.35"/>
    <row r="55251" s="62" customFormat="1" x14ac:dyDescent="0.35"/>
    <row r="55252" s="62" customFormat="1" x14ac:dyDescent="0.35"/>
    <row r="55253" s="62" customFormat="1" x14ac:dyDescent="0.35"/>
    <row r="55254" s="62" customFormat="1" x14ac:dyDescent="0.35"/>
    <row r="55255" s="62" customFormat="1" x14ac:dyDescent="0.35"/>
    <row r="55256" s="62" customFormat="1" x14ac:dyDescent="0.35"/>
    <row r="55257" s="62" customFormat="1" x14ac:dyDescent="0.35"/>
    <row r="55258" s="62" customFormat="1" x14ac:dyDescent="0.35"/>
    <row r="55259" s="62" customFormat="1" x14ac:dyDescent="0.35"/>
    <row r="55260" s="62" customFormat="1" x14ac:dyDescent="0.35"/>
    <row r="55261" s="62" customFormat="1" x14ac:dyDescent="0.35"/>
    <row r="55262" s="62" customFormat="1" x14ac:dyDescent="0.35"/>
    <row r="55263" s="62" customFormat="1" x14ac:dyDescent="0.35"/>
    <row r="55264" s="62" customFormat="1" x14ac:dyDescent="0.35"/>
    <row r="55265" s="62" customFormat="1" x14ac:dyDescent="0.35"/>
    <row r="55266" s="62" customFormat="1" x14ac:dyDescent="0.35"/>
    <row r="55267" s="62" customFormat="1" x14ac:dyDescent="0.35"/>
    <row r="55268" s="62" customFormat="1" x14ac:dyDescent="0.35"/>
    <row r="55269" s="62" customFormat="1" x14ac:dyDescent="0.35"/>
    <row r="55270" s="62" customFormat="1" x14ac:dyDescent="0.35"/>
    <row r="55271" s="62" customFormat="1" x14ac:dyDescent="0.35"/>
    <row r="55272" s="62" customFormat="1" x14ac:dyDescent="0.35"/>
    <row r="55273" s="62" customFormat="1" x14ac:dyDescent="0.35"/>
    <row r="55274" s="62" customFormat="1" x14ac:dyDescent="0.35"/>
    <row r="55275" s="62" customFormat="1" x14ac:dyDescent="0.35"/>
    <row r="55276" s="62" customFormat="1" x14ac:dyDescent="0.35"/>
    <row r="55277" s="62" customFormat="1" x14ac:dyDescent="0.35"/>
    <row r="55278" s="62" customFormat="1" x14ac:dyDescent="0.35"/>
    <row r="55279" s="62" customFormat="1" x14ac:dyDescent="0.35"/>
    <row r="55280" s="62" customFormat="1" x14ac:dyDescent="0.35"/>
    <row r="55281" s="62" customFormat="1" x14ac:dyDescent="0.35"/>
    <row r="55282" s="62" customFormat="1" x14ac:dyDescent="0.35"/>
    <row r="55283" s="62" customFormat="1" x14ac:dyDescent="0.35"/>
    <row r="55284" s="62" customFormat="1" x14ac:dyDescent="0.35"/>
    <row r="55285" s="62" customFormat="1" x14ac:dyDescent="0.35"/>
    <row r="55286" s="62" customFormat="1" x14ac:dyDescent="0.35"/>
    <row r="55287" s="62" customFormat="1" x14ac:dyDescent="0.35"/>
    <row r="55288" s="62" customFormat="1" x14ac:dyDescent="0.35"/>
    <row r="55289" s="62" customFormat="1" x14ac:dyDescent="0.35"/>
    <row r="55290" s="62" customFormat="1" x14ac:dyDescent="0.35"/>
    <row r="55291" s="62" customFormat="1" x14ac:dyDescent="0.35"/>
    <row r="55292" s="62" customFormat="1" x14ac:dyDescent="0.35"/>
    <row r="55293" s="62" customFormat="1" x14ac:dyDescent="0.35"/>
    <row r="55294" s="62" customFormat="1" x14ac:dyDescent="0.35"/>
    <row r="55295" s="62" customFormat="1" x14ac:dyDescent="0.35"/>
    <row r="55296" s="62" customFormat="1" x14ac:dyDescent="0.35"/>
    <row r="55297" s="62" customFormat="1" x14ac:dyDescent="0.35"/>
    <row r="55298" s="62" customFormat="1" x14ac:dyDescent="0.35"/>
    <row r="55299" s="62" customFormat="1" x14ac:dyDescent="0.35"/>
    <row r="55300" s="62" customFormat="1" x14ac:dyDescent="0.35"/>
    <row r="55301" s="62" customFormat="1" x14ac:dyDescent="0.35"/>
    <row r="55302" s="62" customFormat="1" x14ac:dyDescent="0.35"/>
    <row r="55303" s="62" customFormat="1" x14ac:dyDescent="0.35"/>
    <row r="55304" s="62" customFormat="1" x14ac:dyDescent="0.35"/>
    <row r="55305" s="62" customFormat="1" x14ac:dyDescent="0.35"/>
    <row r="55306" s="62" customFormat="1" x14ac:dyDescent="0.35"/>
    <row r="55307" s="62" customFormat="1" x14ac:dyDescent="0.35"/>
    <row r="55308" s="62" customFormat="1" x14ac:dyDescent="0.35"/>
    <row r="55309" s="62" customFormat="1" x14ac:dyDescent="0.35"/>
    <row r="55310" s="62" customFormat="1" x14ac:dyDescent="0.35"/>
    <row r="55311" s="62" customFormat="1" x14ac:dyDescent="0.35"/>
    <row r="55312" s="62" customFormat="1" x14ac:dyDescent="0.35"/>
    <row r="55313" s="62" customFormat="1" x14ac:dyDescent="0.35"/>
    <row r="55314" s="62" customFormat="1" x14ac:dyDescent="0.35"/>
    <row r="55315" s="62" customFormat="1" x14ac:dyDescent="0.35"/>
    <row r="55316" s="62" customFormat="1" x14ac:dyDescent="0.35"/>
    <row r="55317" s="62" customFormat="1" x14ac:dyDescent="0.35"/>
    <row r="55318" s="62" customFormat="1" x14ac:dyDescent="0.35"/>
    <row r="55319" s="62" customFormat="1" x14ac:dyDescent="0.35"/>
    <row r="55320" s="62" customFormat="1" x14ac:dyDescent="0.35"/>
    <row r="55321" s="62" customFormat="1" x14ac:dyDescent="0.35"/>
    <row r="55322" s="62" customFormat="1" x14ac:dyDescent="0.35"/>
    <row r="55323" s="62" customFormat="1" x14ac:dyDescent="0.35"/>
    <row r="55324" s="62" customFormat="1" x14ac:dyDescent="0.35"/>
    <row r="55325" s="62" customFormat="1" x14ac:dyDescent="0.35"/>
    <row r="55326" s="62" customFormat="1" x14ac:dyDescent="0.35"/>
    <row r="55327" s="62" customFormat="1" x14ac:dyDescent="0.35"/>
    <row r="55328" s="62" customFormat="1" x14ac:dyDescent="0.35"/>
    <row r="55329" s="62" customFormat="1" x14ac:dyDescent="0.35"/>
    <row r="55330" s="62" customFormat="1" x14ac:dyDescent="0.35"/>
    <row r="55331" s="62" customFormat="1" x14ac:dyDescent="0.35"/>
    <row r="55332" s="62" customFormat="1" x14ac:dyDescent="0.35"/>
    <row r="55333" s="62" customFormat="1" x14ac:dyDescent="0.35"/>
    <row r="55334" s="62" customFormat="1" x14ac:dyDescent="0.35"/>
    <row r="55335" s="62" customFormat="1" x14ac:dyDescent="0.35"/>
    <row r="55336" s="62" customFormat="1" x14ac:dyDescent="0.35"/>
    <row r="55337" s="62" customFormat="1" x14ac:dyDescent="0.35"/>
    <row r="55338" s="62" customFormat="1" x14ac:dyDescent="0.35"/>
    <row r="55339" s="62" customFormat="1" x14ac:dyDescent="0.35"/>
    <row r="55340" s="62" customFormat="1" x14ac:dyDescent="0.35"/>
    <row r="55341" s="62" customFormat="1" x14ac:dyDescent="0.35"/>
    <row r="55342" s="62" customFormat="1" x14ac:dyDescent="0.35"/>
    <row r="55343" s="62" customFormat="1" x14ac:dyDescent="0.35"/>
    <row r="55344" s="62" customFormat="1" x14ac:dyDescent="0.35"/>
    <row r="55345" s="62" customFormat="1" x14ac:dyDescent="0.35"/>
    <row r="55346" s="62" customFormat="1" x14ac:dyDescent="0.35"/>
    <row r="55347" s="62" customFormat="1" x14ac:dyDescent="0.35"/>
    <row r="55348" s="62" customFormat="1" x14ac:dyDescent="0.35"/>
    <row r="55349" s="62" customFormat="1" x14ac:dyDescent="0.35"/>
    <row r="55350" s="62" customFormat="1" x14ac:dyDescent="0.35"/>
    <row r="55351" s="62" customFormat="1" x14ac:dyDescent="0.35"/>
    <row r="55352" s="62" customFormat="1" x14ac:dyDescent="0.35"/>
    <row r="55353" s="62" customFormat="1" x14ac:dyDescent="0.35"/>
    <row r="55354" s="62" customFormat="1" x14ac:dyDescent="0.35"/>
    <row r="55355" s="62" customFormat="1" x14ac:dyDescent="0.35"/>
    <row r="55356" s="62" customFormat="1" x14ac:dyDescent="0.35"/>
    <row r="55357" s="62" customFormat="1" x14ac:dyDescent="0.35"/>
    <row r="55358" s="62" customFormat="1" x14ac:dyDescent="0.35"/>
    <row r="55359" s="62" customFormat="1" x14ac:dyDescent="0.35"/>
    <row r="55360" s="62" customFormat="1" x14ac:dyDescent="0.35"/>
    <row r="55361" s="62" customFormat="1" x14ac:dyDescent="0.35"/>
    <row r="55362" s="62" customFormat="1" x14ac:dyDescent="0.35"/>
    <row r="55363" s="62" customFormat="1" x14ac:dyDescent="0.35"/>
    <row r="55364" s="62" customFormat="1" x14ac:dyDescent="0.35"/>
    <row r="55365" s="62" customFormat="1" x14ac:dyDescent="0.35"/>
    <row r="55366" s="62" customFormat="1" x14ac:dyDescent="0.35"/>
    <row r="55367" s="62" customFormat="1" x14ac:dyDescent="0.35"/>
    <row r="55368" s="62" customFormat="1" x14ac:dyDescent="0.35"/>
    <row r="55369" s="62" customFormat="1" x14ac:dyDescent="0.35"/>
    <row r="55370" s="62" customFormat="1" x14ac:dyDescent="0.35"/>
    <row r="55371" s="62" customFormat="1" x14ac:dyDescent="0.35"/>
    <row r="55372" s="62" customFormat="1" x14ac:dyDescent="0.35"/>
    <row r="55373" s="62" customFormat="1" x14ac:dyDescent="0.35"/>
    <row r="55374" s="62" customFormat="1" x14ac:dyDescent="0.35"/>
    <row r="55375" s="62" customFormat="1" x14ac:dyDescent="0.35"/>
    <row r="55376" s="62" customFormat="1" x14ac:dyDescent="0.35"/>
    <row r="55377" s="62" customFormat="1" x14ac:dyDescent="0.35"/>
    <row r="55378" s="62" customFormat="1" x14ac:dyDescent="0.35"/>
    <row r="55379" s="62" customFormat="1" x14ac:dyDescent="0.35"/>
    <row r="55380" s="62" customFormat="1" x14ac:dyDescent="0.35"/>
    <row r="55381" s="62" customFormat="1" x14ac:dyDescent="0.35"/>
    <row r="55382" s="62" customFormat="1" x14ac:dyDescent="0.35"/>
    <row r="55383" s="62" customFormat="1" x14ac:dyDescent="0.35"/>
    <row r="55384" s="62" customFormat="1" x14ac:dyDescent="0.35"/>
    <row r="55385" s="62" customFormat="1" x14ac:dyDescent="0.35"/>
    <row r="55386" s="62" customFormat="1" x14ac:dyDescent="0.35"/>
    <row r="55387" s="62" customFormat="1" x14ac:dyDescent="0.35"/>
    <row r="55388" s="62" customFormat="1" x14ac:dyDescent="0.35"/>
    <row r="55389" s="62" customFormat="1" x14ac:dyDescent="0.35"/>
    <row r="55390" s="62" customFormat="1" x14ac:dyDescent="0.35"/>
    <row r="55391" s="62" customFormat="1" x14ac:dyDescent="0.35"/>
    <row r="55392" s="62" customFormat="1" x14ac:dyDescent="0.35"/>
    <row r="55393" s="62" customFormat="1" x14ac:dyDescent="0.35"/>
    <row r="55394" s="62" customFormat="1" x14ac:dyDescent="0.35"/>
    <row r="55395" s="62" customFormat="1" x14ac:dyDescent="0.35"/>
    <row r="55396" s="62" customFormat="1" x14ac:dyDescent="0.35"/>
    <row r="55397" s="62" customFormat="1" x14ac:dyDescent="0.35"/>
    <row r="55398" s="62" customFormat="1" x14ac:dyDescent="0.35"/>
    <row r="55399" s="62" customFormat="1" x14ac:dyDescent="0.35"/>
    <row r="55400" s="62" customFormat="1" x14ac:dyDescent="0.35"/>
    <row r="55401" s="62" customFormat="1" x14ac:dyDescent="0.35"/>
    <row r="55402" s="62" customFormat="1" x14ac:dyDescent="0.35"/>
    <row r="55403" s="62" customFormat="1" x14ac:dyDescent="0.35"/>
    <row r="55404" s="62" customFormat="1" x14ac:dyDescent="0.35"/>
    <row r="55405" s="62" customFormat="1" x14ac:dyDescent="0.35"/>
    <row r="55406" s="62" customFormat="1" x14ac:dyDescent="0.35"/>
    <row r="55407" s="62" customFormat="1" x14ac:dyDescent="0.35"/>
    <row r="55408" s="62" customFormat="1" x14ac:dyDescent="0.35"/>
    <row r="55409" s="62" customFormat="1" x14ac:dyDescent="0.35"/>
    <row r="55410" s="62" customFormat="1" x14ac:dyDescent="0.35"/>
    <row r="55411" s="62" customFormat="1" x14ac:dyDescent="0.35"/>
    <row r="55412" s="62" customFormat="1" x14ac:dyDescent="0.35"/>
    <row r="55413" s="62" customFormat="1" x14ac:dyDescent="0.35"/>
    <row r="55414" s="62" customFormat="1" x14ac:dyDescent="0.35"/>
    <row r="55415" s="62" customFormat="1" x14ac:dyDescent="0.35"/>
    <row r="55416" s="62" customFormat="1" x14ac:dyDescent="0.35"/>
    <row r="55417" s="62" customFormat="1" x14ac:dyDescent="0.35"/>
    <row r="55418" s="62" customFormat="1" x14ac:dyDescent="0.35"/>
    <row r="55419" s="62" customFormat="1" x14ac:dyDescent="0.35"/>
    <row r="55420" s="62" customFormat="1" x14ac:dyDescent="0.35"/>
    <row r="55421" s="62" customFormat="1" x14ac:dyDescent="0.35"/>
    <row r="55422" s="62" customFormat="1" x14ac:dyDescent="0.35"/>
    <row r="55423" s="62" customFormat="1" x14ac:dyDescent="0.35"/>
    <row r="55424" s="62" customFormat="1" x14ac:dyDescent="0.35"/>
    <row r="55425" s="62" customFormat="1" x14ac:dyDescent="0.35"/>
    <row r="55426" s="62" customFormat="1" x14ac:dyDescent="0.35"/>
    <row r="55427" s="62" customFormat="1" x14ac:dyDescent="0.35"/>
    <row r="55428" s="62" customFormat="1" x14ac:dyDescent="0.35"/>
    <row r="55429" s="62" customFormat="1" x14ac:dyDescent="0.35"/>
    <row r="55430" s="62" customFormat="1" x14ac:dyDescent="0.35"/>
    <row r="55431" s="62" customFormat="1" x14ac:dyDescent="0.35"/>
    <row r="55432" s="62" customFormat="1" x14ac:dyDescent="0.35"/>
    <row r="55433" s="62" customFormat="1" x14ac:dyDescent="0.35"/>
    <row r="55434" s="62" customFormat="1" x14ac:dyDescent="0.35"/>
    <row r="55435" s="62" customFormat="1" x14ac:dyDescent="0.35"/>
    <row r="55436" s="62" customFormat="1" x14ac:dyDescent="0.35"/>
    <row r="55437" s="62" customFormat="1" x14ac:dyDescent="0.35"/>
    <row r="55438" s="62" customFormat="1" x14ac:dyDescent="0.35"/>
    <row r="55439" s="62" customFormat="1" x14ac:dyDescent="0.35"/>
    <row r="55440" s="62" customFormat="1" x14ac:dyDescent="0.35"/>
    <row r="55441" s="62" customFormat="1" x14ac:dyDescent="0.35"/>
    <row r="55442" s="62" customFormat="1" x14ac:dyDescent="0.35"/>
    <row r="55443" s="62" customFormat="1" x14ac:dyDescent="0.35"/>
    <row r="55444" s="62" customFormat="1" x14ac:dyDescent="0.35"/>
    <row r="55445" s="62" customFormat="1" x14ac:dyDescent="0.35"/>
    <row r="55446" s="62" customFormat="1" x14ac:dyDescent="0.35"/>
    <row r="55447" s="62" customFormat="1" x14ac:dyDescent="0.35"/>
    <row r="55448" s="62" customFormat="1" x14ac:dyDescent="0.35"/>
    <row r="55449" s="62" customFormat="1" x14ac:dyDescent="0.35"/>
    <row r="55450" s="62" customFormat="1" x14ac:dyDescent="0.35"/>
    <row r="55451" s="62" customFormat="1" x14ac:dyDescent="0.35"/>
    <row r="55452" s="62" customFormat="1" x14ac:dyDescent="0.35"/>
    <row r="55453" s="62" customFormat="1" x14ac:dyDescent="0.35"/>
    <row r="55454" s="62" customFormat="1" x14ac:dyDescent="0.35"/>
    <row r="55455" s="62" customFormat="1" x14ac:dyDescent="0.35"/>
    <row r="55456" s="62" customFormat="1" x14ac:dyDescent="0.35"/>
    <row r="55457" s="62" customFormat="1" x14ac:dyDescent="0.35"/>
    <row r="55458" s="62" customFormat="1" x14ac:dyDescent="0.35"/>
    <row r="55459" s="62" customFormat="1" x14ac:dyDescent="0.35"/>
    <row r="55460" s="62" customFormat="1" x14ac:dyDescent="0.35"/>
    <row r="55461" s="62" customFormat="1" x14ac:dyDescent="0.35"/>
    <row r="55462" s="62" customFormat="1" x14ac:dyDescent="0.35"/>
    <row r="55463" s="62" customFormat="1" x14ac:dyDescent="0.35"/>
    <row r="55464" s="62" customFormat="1" x14ac:dyDescent="0.35"/>
    <row r="55465" s="62" customFormat="1" x14ac:dyDescent="0.35"/>
    <row r="55466" s="62" customFormat="1" x14ac:dyDescent="0.35"/>
    <row r="55467" s="62" customFormat="1" x14ac:dyDescent="0.35"/>
    <row r="55468" s="62" customFormat="1" x14ac:dyDescent="0.35"/>
    <row r="55469" s="62" customFormat="1" x14ac:dyDescent="0.35"/>
    <row r="55470" s="62" customFormat="1" x14ac:dyDescent="0.35"/>
    <row r="55471" s="62" customFormat="1" x14ac:dyDescent="0.35"/>
    <row r="55472" s="62" customFormat="1" x14ac:dyDescent="0.35"/>
    <row r="55473" s="62" customFormat="1" x14ac:dyDescent="0.35"/>
    <row r="55474" s="62" customFormat="1" x14ac:dyDescent="0.35"/>
    <row r="55475" s="62" customFormat="1" x14ac:dyDescent="0.35"/>
    <row r="55476" s="62" customFormat="1" x14ac:dyDescent="0.35"/>
    <row r="55477" s="62" customFormat="1" x14ac:dyDescent="0.35"/>
    <row r="55478" s="62" customFormat="1" x14ac:dyDescent="0.35"/>
    <row r="55479" s="62" customFormat="1" x14ac:dyDescent="0.35"/>
    <row r="55480" s="62" customFormat="1" x14ac:dyDescent="0.35"/>
    <row r="55481" s="62" customFormat="1" x14ac:dyDescent="0.35"/>
    <row r="55482" s="62" customFormat="1" x14ac:dyDescent="0.35"/>
    <row r="55483" s="62" customFormat="1" x14ac:dyDescent="0.35"/>
    <row r="55484" s="62" customFormat="1" x14ac:dyDescent="0.35"/>
    <row r="55485" s="62" customFormat="1" x14ac:dyDescent="0.35"/>
    <row r="55486" s="62" customFormat="1" x14ac:dyDescent="0.35"/>
    <row r="55487" s="62" customFormat="1" x14ac:dyDescent="0.35"/>
    <row r="55488" s="62" customFormat="1" x14ac:dyDescent="0.35"/>
    <row r="55489" s="62" customFormat="1" x14ac:dyDescent="0.35"/>
    <row r="55490" s="62" customFormat="1" x14ac:dyDescent="0.35"/>
    <row r="55491" s="62" customFormat="1" x14ac:dyDescent="0.35"/>
    <row r="55492" s="62" customFormat="1" x14ac:dyDescent="0.35"/>
    <row r="55493" s="62" customFormat="1" x14ac:dyDescent="0.35"/>
    <row r="55494" s="62" customFormat="1" x14ac:dyDescent="0.35"/>
    <row r="55495" s="62" customFormat="1" x14ac:dyDescent="0.35"/>
    <row r="55496" s="62" customFormat="1" x14ac:dyDescent="0.35"/>
    <row r="55497" s="62" customFormat="1" x14ac:dyDescent="0.35"/>
    <row r="55498" s="62" customFormat="1" x14ac:dyDescent="0.35"/>
    <row r="55499" s="62" customFormat="1" x14ac:dyDescent="0.35"/>
    <row r="55500" s="62" customFormat="1" x14ac:dyDescent="0.35"/>
    <row r="55501" s="62" customFormat="1" x14ac:dyDescent="0.35"/>
    <row r="55502" s="62" customFormat="1" x14ac:dyDescent="0.35"/>
    <row r="55503" s="62" customFormat="1" x14ac:dyDescent="0.35"/>
    <row r="55504" s="62" customFormat="1" x14ac:dyDescent="0.35"/>
    <row r="55505" s="62" customFormat="1" x14ac:dyDescent="0.35"/>
    <row r="55506" s="62" customFormat="1" x14ac:dyDescent="0.35"/>
    <row r="55507" s="62" customFormat="1" x14ac:dyDescent="0.35"/>
    <row r="55508" s="62" customFormat="1" x14ac:dyDescent="0.35"/>
    <row r="55509" s="62" customFormat="1" x14ac:dyDescent="0.35"/>
    <row r="55510" s="62" customFormat="1" x14ac:dyDescent="0.35"/>
    <row r="55511" s="62" customFormat="1" x14ac:dyDescent="0.35"/>
    <row r="55512" s="62" customFormat="1" x14ac:dyDescent="0.35"/>
    <row r="55513" s="62" customFormat="1" x14ac:dyDescent="0.35"/>
    <row r="55514" s="62" customFormat="1" x14ac:dyDescent="0.35"/>
    <row r="55515" s="62" customFormat="1" x14ac:dyDescent="0.35"/>
    <row r="55516" s="62" customFormat="1" x14ac:dyDescent="0.35"/>
    <row r="55517" s="62" customFormat="1" x14ac:dyDescent="0.35"/>
    <row r="55518" s="62" customFormat="1" x14ac:dyDescent="0.35"/>
    <row r="55519" s="62" customFormat="1" x14ac:dyDescent="0.35"/>
    <row r="55520" s="62" customFormat="1" x14ac:dyDescent="0.35"/>
    <row r="55521" s="62" customFormat="1" x14ac:dyDescent="0.35"/>
    <row r="55522" s="62" customFormat="1" x14ac:dyDescent="0.35"/>
    <row r="55523" s="62" customFormat="1" x14ac:dyDescent="0.35"/>
    <row r="55524" s="62" customFormat="1" x14ac:dyDescent="0.35"/>
    <row r="55525" s="62" customFormat="1" x14ac:dyDescent="0.35"/>
    <row r="55526" s="62" customFormat="1" x14ac:dyDescent="0.35"/>
    <row r="55527" s="62" customFormat="1" x14ac:dyDescent="0.35"/>
    <row r="55528" s="62" customFormat="1" x14ac:dyDescent="0.35"/>
    <row r="55529" s="62" customFormat="1" x14ac:dyDescent="0.35"/>
    <row r="55530" s="62" customFormat="1" x14ac:dyDescent="0.35"/>
    <row r="55531" s="62" customFormat="1" x14ac:dyDescent="0.35"/>
    <row r="55532" s="62" customFormat="1" x14ac:dyDescent="0.35"/>
    <row r="55533" s="62" customFormat="1" x14ac:dyDescent="0.35"/>
    <row r="55534" s="62" customFormat="1" x14ac:dyDescent="0.35"/>
    <row r="55535" s="62" customFormat="1" x14ac:dyDescent="0.35"/>
    <row r="55536" s="62" customFormat="1" x14ac:dyDescent="0.35"/>
    <row r="55537" s="62" customFormat="1" x14ac:dyDescent="0.35"/>
    <row r="55538" s="62" customFormat="1" x14ac:dyDescent="0.35"/>
    <row r="55539" s="62" customFormat="1" x14ac:dyDescent="0.35"/>
    <row r="55540" s="62" customFormat="1" x14ac:dyDescent="0.35"/>
    <row r="55541" s="62" customFormat="1" x14ac:dyDescent="0.35"/>
    <row r="55542" s="62" customFormat="1" x14ac:dyDescent="0.35"/>
    <row r="55543" s="62" customFormat="1" x14ac:dyDescent="0.35"/>
    <row r="55544" s="62" customFormat="1" x14ac:dyDescent="0.35"/>
    <row r="55545" s="62" customFormat="1" x14ac:dyDescent="0.35"/>
    <row r="55546" s="62" customFormat="1" x14ac:dyDescent="0.35"/>
    <row r="55547" s="62" customFormat="1" x14ac:dyDescent="0.35"/>
    <row r="55548" s="62" customFormat="1" x14ac:dyDescent="0.35"/>
    <row r="55549" s="62" customFormat="1" x14ac:dyDescent="0.35"/>
    <row r="55550" s="62" customFormat="1" x14ac:dyDescent="0.35"/>
    <row r="55551" s="62" customFormat="1" x14ac:dyDescent="0.35"/>
    <row r="55552" s="62" customFormat="1" x14ac:dyDescent="0.35"/>
    <row r="55553" s="62" customFormat="1" x14ac:dyDescent="0.35"/>
    <row r="55554" s="62" customFormat="1" x14ac:dyDescent="0.35"/>
    <row r="55555" s="62" customFormat="1" x14ac:dyDescent="0.35"/>
    <row r="55556" s="62" customFormat="1" x14ac:dyDescent="0.35"/>
    <row r="55557" s="62" customFormat="1" x14ac:dyDescent="0.35"/>
    <row r="55558" s="62" customFormat="1" x14ac:dyDescent="0.35"/>
    <row r="55559" s="62" customFormat="1" x14ac:dyDescent="0.35"/>
    <row r="55560" s="62" customFormat="1" x14ac:dyDescent="0.35"/>
    <row r="55561" s="62" customFormat="1" x14ac:dyDescent="0.35"/>
    <row r="55562" s="62" customFormat="1" x14ac:dyDescent="0.35"/>
    <row r="55563" s="62" customFormat="1" x14ac:dyDescent="0.35"/>
    <row r="55564" s="62" customFormat="1" x14ac:dyDescent="0.35"/>
    <row r="55565" s="62" customFormat="1" x14ac:dyDescent="0.35"/>
    <row r="55566" s="62" customFormat="1" x14ac:dyDescent="0.35"/>
    <row r="55567" s="62" customFormat="1" x14ac:dyDescent="0.35"/>
    <row r="55568" s="62" customFormat="1" x14ac:dyDescent="0.35"/>
    <row r="55569" s="62" customFormat="1" x14ac:dyDescent="0.35"/>
    <row r="55570" s="62" customFormat="1" x14ac:dyDescent="0.35"/>
    <row r="55571" s="62" customFormat="1" x14ac:dyDescent="0.35"/>
    <row r="55572" s="62" customFormat="1" x14ac:dyDescent="0.35"/>
    <row r="55573" s="62" customFormat="1" x14ac:dyDescent="0.35"/>
    <row r="55574" s="62" customFormat="1" x14ac:dyDescent="0.35"/>
    <row r="55575" s="62" customFormat="1" x14ac:dyDescent="0.35"/>
    <row r="55576" s="62" customFormat="1" x14ac:dyDescent="0.35"/>
    <row r="55577" s="62" customFormat="1" x14ac:dyDescent="0.35"/>
    <row r="55578" s="62" customFormat="1" x14ac:dyDescent="0.35"/>
    <row r="55579" s="62" customFormat="1" x14ac:dyDescent="0.35"/>
    <row r="55580" s="62" customFormat="1" x14ac:dyDescent="0.35"/>
    <row r="55581" s="62" customFormat="1" x14ac:dyDescent="0.35"/>
    <row r="55582" s="62" customFormat="1" x14ac:dyDescent="0.35"/>
    <row r="55583" s="62" customFormat="1" x14ac:dyDescent="0.35"/>
    <row r="55584" s="62" customFormat="1" x14ac:dyDescent="0.35"/>
    <row r="55585" s="62" customFormat="1" x14ac:dyDescent="0.35"/>
    <row r="55586" s="62" customFormat="1" x14ac:dyDescent="0.35"/>
    <row r="55587" s="62" customFormat="1" x14ac:dyDescent="0.35"/>
    <row r="55588" s="62" customFormat="1" x14ac:dyDescent="0.35"/>
    <row r="55589" s="62" customFormat="1" x14ac:dyDescent="0.35"/>
    <row r="55590" s="62" customFormat="1" x14ac:dyDescent="0.35"/>
    <row r="55591" s="62" customFormat="1" x14ac:dyDescent="0.35"/>
    <row r="55592" s="62" customFormat="1" x14ac:dyDescent="0.35"/>
    <row r="55593" s="62" customFormat="1" x14ac:dyDescent="0.35"/>
    <row r="55594" s="62" customFormat="1" x14ac:dyDescent="0.35"/>
    <row r="55595" s="62" customFormat="1" x14ac:dyDescent="0.35"/>
    <row r="55596" s="62" customFormat="1" x14ac:dyDescent="0.35"/>
    <row r="55597" s="62" customFormat="1" x14ac:dyDescent="0.35"/>
    <row r="55598" s="62" customFormat="1" x14ac:dyDescent="0.35"/>
    <row r="55599" s="62" customFormat="1" x14ac:dyDescent="0.35"/>
    <row r="55600" s="62" customFormat="1" x14ac:dyDescent="0.35"/>
    <row r="55601" s="62" customFormat="1" x14ac:dyDescent="0.35"/>
    <row r="55602" s="62" customFormat="1" x14ac:dyDescent="0.35"/>
    <row r="55603" s="62" customFormat="1" x14ac:dyDescent="0.35"/>
    <row r="55604" s="62" customFormat="1" x14ac:dyDescent="0.35"/>
    <row r="55605" s="62" customFormat="1" x14ac:dyDescent="0.35"/>
    <row r="55606" s="62" customFormat="1" x14ac:dyDescent="0.35"/>
    <row r="55607" s="62" customFormat="1" x14ac:dyDescent="0.35"/>
    <row r="55608" s="62" customFormat="1" x14ac:dyDescent="0.35"/>
    <row r="55609" s="62" customFormat="1" x14ac:dyDescent="0.35"/>
    <row r="55610" s="62" customFormat="1" x14ac:dyDescent="0.35"/>
    <row r="55611" s="62" customFormat="1" x14ac:dyDescent="0.35"/>
    <row r="55612" s="62" customFormat="1" x14ac:dyDescent="0.35"/>
    <row r="55613" s="62" customFormat="1" x14ac:dyDescent="0.35"/>
    <row r="55614" s="62" customFormat="1" x14ac:dyDescent="0.35"/>
    <row r="55615" s="62" customFormat="1" x14ac:dyDescent="0.35"/>
    <row r="55616" s="62" customFormat="1" x14ac:dyDescent="0.35"/>
    <row r="55617" s="62" customFormat="1" x14ac:dyDescent="0.35"/>
    <row r="55618" s="62" customFormat="1" x14ac:dyDescent="0.35"/>
    <row r="55619" s="62" customFormat="1" x14ac:dyDescent="0.35"/>
    <row r="55620" s="62" customFormat="1" x14ac:dyDescent="0.35"/>
    <row r="55621" s="62" customFormat="1" x14ac:dyDescent="0.35"/>
    <row r="55622" s="62" customFormat="1" x14ac:dyDescent="0.35"/>
    <row r="55623" s="62" customFormat="1" x14ac:dyDescent="0.35"/>
    <row r="55624" s="62" customFormat="1" x14ac:dyDescent="0.35"/>
    <row r="55625" s="62" customFormat="1" x14ac:dyDescent="0.35"/>
    <row r="55626" s="62" customFormat="1" x14ac:dyDescent="0.35"/>
    <row r="55627" s="62" customFormat="1" x14ac:dyDescent="0.35"/>
    <row r="55628" s="62" customFormat="1" x14ac:dyDescent="0.35"/>
    <row r="55629" s="62" customFormat="1" x14ac:dyDescent="0.35"/>
    <row r="55630" s="62" customFormat="1" x14ac:dyDescent="0.35"/>
    <row r="55631" s="62" customFormat="1" x14ac:dyDescent="0.35"/>
    <row r="55632" s="62" customFormat="1" x14ac:dyDescent="0.35"/>
    <row r="55633" s="62" customFormat="1" x14ac:dyDescent="0.35"/>
    <row r="55634" s="62" customFormat="1" x14ac:dyDescent="0.35"/>
    <row r="55635" s="62" customFormat="1" x14ac:dyDescent="0.35"/>
    <row r="55636" s="62" customFormat="1" x14ac:dyDescent="0.35"/>
    <row r="55637" s="62" customFormat="1" x14ac:dyDescent="0.35"/>
    <row r="55638" s="62" customFormat="1" x14ac:dyDescent="0.35"/>
    <row r="55639" s="62" customFormat="1" x14ac:dyDescent="0.35"/>
    <row r="55640" s="62" customFormat="1" x14ac:dyDescent="0.35"/>
    <row r="55641" s="62" customFormat="1" x14ac:dyDescent="0.35"/>
    <row r="55642" s="62" customFormat="1" x14ac:dyDescent="0.35"/>
    <row r="55643" s="62" customFormat="1" x14ac:dyDescent="0.35"/>
    <row r="55644" s="62" customFormat="1" x14ac:dyDescent="0.35"/>
    <row r="55645" s="62" customFormat="1" x14ac:dyDescent="0.35"/>
    <row r="55646" s="62" customFormat="1" x14ac:dyDescent="0.35"/>
    <row r="55647" s="62" customFormat="1" x14ac:dyDescent="0.35"/>
    <row r="55648" s="62" customFormat="1" x14ac:dyDescent="0.35"/>
    <row r="55649" s="62" customFormat="1" x14ac:dyDescent="0.35"/>
    <row r="55650" s="62" customFormat="1" x14ac:dyDescent="0.35"/>
    <row r="55651" s="62" customFormat="1" x14ac:dyDescent="0.35"/>
    <row r="55652" s="62" customFormat="1" x14ac:dyDescent="0.35"/>
    <row r="55653" s="62" customFormat="1" x14ac:dyDescent="0.35"/>
    <row r="55654" s="62" customFormat="1" x14ac:dyDescent="0.35"/>
    <row r="55655" s="62" customFormat="1" x14ac:dyDescent="0.35"/>
    <row r="55656" s="62" customFormat="1" x14ac:dyDescent="0.35"/>
    <row r="55657" s="62" customFormat="1" x14ac:dyDescent="0.35"/>
    <row r="55658" s="62" customFormat="1" x14ac:dyDescent="0.35"/>
    <row r="55659" s="62" customFormat="1" x14ac:dyDescent="0.35"/>
    <row r="55660" s="62" customFormat="1" x14ac:dyDescent="0.35"/>
    <row r="55661" s="62" customFormat="1" x14ac:dyDescent="0.35"/>
    <row r="55662" s="62" customFormat="1" x14ac:dyDescent="0.35"/>
    <row r="55663" s="62" customFormat="1" x14ac:dyDescent="0.35"/>
    <row r="55664" s="62" customFormat="1" x14ac:dyDescent="0.35"/>
    <row r="55665" s="62" customFormat="1" x14ac:dyDescent="0.35"/>
    <row r="55666" s="62" customFormat="1" x14ac:dyDescent="0.35"/>
    <row r="55667" s="62" customFormat="1" x14ac:dyDescent="0.35"/>
    <row r="55668" s="62" customFormat="1" x14ac:dyDescent="0.35"/>
    <row r="55669" s="62" customFormat="1" x14ac:dyDescent="0.35"/>
    <row r="55670" s="62" customFormat="1" x14ac:dyDescent="0.35"/>
    <row r="55671" s="62" customFormat="1" x14ac:dyDescent="0.35"/>
    <row r="55672" s="62" customFormat="1" x14ac:dyDescent="0.35"/>
    <row r="55673" s="62" customFormat="1" x14ac:dyDescent="0.35"/>
    <row r="55674" s="62" customFormat="1" x14ac:dyDescent="0.35"/>
    <row r="55675" s="62" customFormat="1" x14ac:dyDescent="0.35"/>
    <row r="55676" s="62" customFormat="1" x14ac:dyDescent="0.35"/>
    <row r="55677" s="62" customFormat="1" x14ac:dyDescent="0.35"/>
    <row r="55678" s="62" customFormat="1" x14ac:dyDescent="0.35"/>
    <row r="55679" s="62" customFormat="1" x14ac:dyDescent="0.35"/>
    <row r="55680" s="62" customFormat="1" x14ac:dyDescent="0.35"/>
    <row r="55681" s="62" customFormat="1" x14ac:dyDescent="0.35"/>
    <row r="55682" s="62" customFormat="1" x14ac:dyDescent="0.35"/>
    <row r="55683" s="62" customFormat="1" x14ac:dyDescent="0.35"/>
    <row r="55684" s="62" customFormat="1" x14ac:dyDescent="0.35"/>
    <row r="55685" s="62" customFormat="1" x14ac:dyDescent="0.35"/>
    <row r="55686" s="62" customFormat="1" x14ac:dyDescent="0.35"/>
    <row r="55687" s="62" customFormat="1" x14ac:dyDescent="0.35"/>
    <row r="55688" s="62" customFormat="1" x14ac:dyDescent="0.35"/>
    <row r="55689" s="62" customFormat="1" x14ac:dyDescent="0.35"/>
    <row r="55690" s="62" customFormat="1" x14ac:dyDescent="0.35"/>
    <row r="55691" s="62" customFormat="1" x14ac:dyDescent="0.35"/>
    <row r="55692" s="62" customFormat="1" x14ac:dyDescent="0.35"/>
    <row r="55693" s="62" customFormat="1" x14ac:dyDescent="0.35"/>
    <row r="55694" s="62" customFormat="1" x14ac:dyDescent="0.35"/>
    <row r="55695" s="62" customFormat="1" x14ac:dyDescent="0.35"/>
    <row r="55696" s="62" customFormat="1" x14ac:dyDescent="0.35"/>
    <row r="55697" s="62" customFormat="1" x14ac:dyDescent="0.35"/>
    <row r="55698" s="62" customFormat="1" x14ac:dyDescent="0.35"/>
    <row r="55699" s="62" customFormat="1" x14ac:dyDescent="0.35"/>
    <row r="55700" s="62" customFormat="1" x14ac:dyDescent="0.35"/>
    <row r="55701" s="62" customFormat="1" x14ac:dyDescent="0.35"/>
    <row r="55702" s="62" customFormat="1" x14ac:dyDescent="0.35"/>
    <row r="55703" s="62" customFormat="1" x14ac:dyDescent="0.35"/>
    <row r="55704" s="62" customFormat="1" x14ac:dyDescent="0.35"/>
    <row r="55705" s="62" customFormat="1" x14ac:dyDescent="0.35"/>
    <row r="55706" s="62" customFormat="1" x14ac:dyDescent="0.35"/>
    <row r="55707" s="62" customFormat="1" x14ac:dyDescent="0.35"/>
    <row r="55708" s="62" customFormat="1" x14ac:dyDescent="0.35"/>
    <row r="55709" s="62" customFormat="1" x14ac:dyDescent="0.35"/>
    <row r="55710" s="62" customFormat="1" x14ac:dyDescent="0.35"/>
    <row r="55711" s="62" customFormat="1" x14ac:dyDescent="0.35"/>
    <row r="55712" s="62" customFormat="1" x14ac:dyDescent="0.35"/>
    <row r="55713" s="62" customFormat="1" x14ac:dyDescent="0.35"/>
    <row r="55714" s="62" customFormat="1" x14ac:dyDescent="0.35"/>
    <row r="55715" s="62" customFormat="1" x14ac:dyDescent="0.35"/>
    <row r="55716" s="62" customFormat="1" x14ac:dyDescent="0.35"/>
    <row r="55717" s="62" customFormat="1" x14ac:dyDescent="0.35"/>
    <row r="55718" s="62" customFormat="1" x14ac:dyDescent="0.35"/>
    <row r="55719" s="62" customFormat="1" x14ac:dyDescent="0.35"/>
    <row r="55720" s="62" customFormat="1" x14ac:dyDescent="0.35"/>
    <row r="55721" s="62" customFormat="1" x14ac:dyDescent="0.35"/>
    <row r="55722" s="62" customFormat="1" x14ac:dyDescent="0.35"/>
    <row r="55723" s="62" customFormat="1" x14ac:dyDescent="0.35"/>
    <row r="55724" s="62" customFormat="1" x14ac:dyDescent="0.35"/>
    <row r="55725" s="62" customFormat="1" x14ac:dyDescent="0.35"/>
    <row r="55726" s="62" customFormat="1" x14ac:dyDescent="0.35"/>
    <row r="55727" s="62" customFormat="1" x14ac:dyDescent="0.35"/>
    <row r="55728" s="62" customFormat="1" x14ac:dyDescent="0.35"/>
    <row r="55729" s="62" customFormat="1" x14ac:dyDescent="0.35"/>
    <row r="55730" s="62" customFormat="1" x14ac:dyDescent="0.35"/>
    <row r="55731" s="62" customFormat="1" x14ac:dyDescent="0.35"/>
    <row r="55732" s="62" customFormat="1" x14ac:dyDescent="0.35"/>
    <row r="55733" s="62" customFormat="1" x14ac:dyDescent="0.35"/>
    <row r="55734" s="62" customFormat="1" x14ac:dyDescent="0.35"/>
    <row r="55735" s="62" customFormat="1" x14ac:dyDescent="0.35"/>
    <row r="55736" s="62" customFormat="1" x14ac:dyDescent="0.35"/>
    <row r="55737" s="62" customFormat="1" x14ac:dyDescent="0.35"/>
    <row r="55738" s="62" customFormat="1" x14ac:dyDescent="0.35"/>
    <row r="55739" s="62" customFormat="1" x14ac:dyDescent="0.35"/>
    <row r="55740" s="62" customFormat="1" x14ac:dyDescent="0.35"/>
    <row r="55741" s="62" customFormat="1" x14ac:dyDescent="0.35"/>
    <row r="55742" s="62" customFormat="1" x14ac:dyDescent="0.35"/>
    <row r="55743" s="62" customFormat="1" x14ac:dyDescent="0.35"/>
    <row r="55744" s="62" customFormat="1" x14ac:dyDescent="0.35"/>
    <row r="55745" s="62" customFormat="1" x14ac:dyDescent="0.35"/>
    <row r="55746" s="62" customFormat="1" x14ac:dyDescent="0.35"/>
    <row r="55747" s="62" customFormat="1" x14ac:dyDescent="0.35"/>
    <row r="55748" s="62" customFormat="1" x14ac:dyDescent="0.35"/>
    <row r="55749" s="62" customFormat="1" x14ac:dyDescent="0.35"/>
    <row r="55750" s="62" customFormat="1" x14ac:dyDescent="0.35"/>
    <row r="55751" s="62" customFormat="1" x14ac:dyDescent="0.35"/>
    <row r="55752" s="62" customFormat="1" x14ac:dyDescent="0.35"/>
    <row r="55753" s="62" customFormat="1" x14ac:dyDescent="0.35"/>
    <row r="55754" s="62" customFormat="1" x14ac:dyDescent="0.35"/>
    <row r="55755" s="62" customFormat="1" x14ac:dyDescent="0.35"/>
    <row r="55756" s="62" customFormat="1" x14ac:dyDescent="0.35"/>
    <row r="55757" s="62" customFormat="1" x14ac:dyDescent="0.35"/>
    <row r="55758" s="62" customFormat="1" x14ac:dyDescent="0.35"/>
    <row r="55759" s="62" customFormat="1" x14ac:dyDescent="0.35"/>
    <row r="55760" s="62" customFormat="1" x14ac:dyDescent="0.35"/>
    <row r="55761" s="62" customFormat="1" x14ac:dyDescent="0.35"/>
    <row r="55762" s="62" customFormat="1" x14ac:dyDescent="0.35"/>
    <row r="55763" s="62" customFormat="1" x14ac:dyDescent="0.35"/>
    <row r="55764" s="62" customFormat="1" x14ac:dyDescent="0.35"/>
    <row r="55765" s="62" customFormat="1" x14ac:dyDescent="0.35"/>
    <row r="55766" s="62" customFormat="1" x14ac:dyDescent="0.35"/>
    <row r="55767" s="62" customFormat="1" x14ac:dyDescent="0.35"/>
    <row r="55768" s="62" customFormat="1" x14ac:dyDescent="0.35"/>
    <row r="55769" s="62" customFormat="1" x14ac:dyDescent="0.35"/>
    <row r="55770" s="62" customFormat="1" x14ac:dyDescent="0.35"/>
    <row r="55771" s="62" customFormat="1" x14ac:dyDescent="0.35"/>
    <row r="55772" s="62" customFormat="1" x14ac:dyDescent="0.35"/>
    <row r="55773" s="62" customFormat="1" x14ac:dyDescent="0.35"/>
    <row r="55774" s="62" customFormat="1" x14ac:dyDescent="0.35"/>
    <row r="55775" s="62" customFormat="1" x14ac:dyDescent="0.35"/>
    <row r="55776" s="62" customFormat="1" x14ac:dyDescent="0.35"/>
    <row r="55777" s="62" customFormat="1" x14ac:dyDescent="0.35"/>
    <row r="55778" s="62" customFormat="1" x14ac:dyDescent="0.35"/>
    <row r="55779" s="62" customFormat="1" x14ac:dyDescent="0.35"/>
    <row r="55780" s="62" customFormat="1" x14ac:dyDescent="0.35"/>
    <row r="55781" s="62" customFormat="1" x14ac:dyDescent="0.35"/>
    <row r="55782" s="62" customFormat="1" x14ac:dyDescent="0.35"/>
    <row r="55783" s="62" customFormat="1" x14ac:dyDescent="0.35"/>
    <row r="55784" s="62" customFormat="1" x14ac:dyDescent="0.35"/>
    <row r="55785" s="62" customFormat="1" x14ac:dyDescent="0.35"/>
    <row r="55786" s="62" customFormat="1" x14ac:dyDescent="0.35"/>
    <row r="55787" s="62" customFormat="1" x14ac:dyDescent="0.35"/>
    <row r="55788" s="62" customFormat="1" x14ac:dyDescent="0.35"/>
    <row r="55789" s="62" customFormat="1" x14ac:dyDescent="0.35"/>
    <row r="55790" s="62" customFormat="1" x14ac:dyDescent="0.35"/>
    <row r="55791" s="62" customFormat="1" x14ac:dyDescent="0.35"/>
    <row r="55792" s="62" customFormat="1" x14ac:dyDescent="0.35"/>
    <row r="55793" s="62" customFormat="1" x14ac:dyDescent="0.35"/>
    <row r="55794" s="62" customFormat="1" x14ac:dyDescent="0.35"/>
    <row r="55795" s="62" customFormat="1" x14ac:dyDescent="0.35"/>
    <row r="55796" s="62" customFormat="1" x14ac:dyDescent="0.35"/>
    <row r="55797" s="62" customFormat="1" x14ac:dyDescent="0.35"/>
    <row r="55798" s="62" customFormat="1" x14ac:dyDescent="0.35"/>
    <row r="55799" s="62" customFormat="1" x14ac:dyDescent="0.35"/>
    <row r="55800" s="62" customFormat="1" x14ac:dyDescent="0.35"/>
    <row r="55801" s="62" customFormat="1" x14ac:dyDescent="0.35"/>
    <row r="55802" s="62" customFormat="1" x14ac:dyDescent="0.35"/>
    <row r="55803" s="62" customFormat="1" x14ac:dyDescent="0.35"/>
    <row r="55804" s="62" customFormat="1" x14ac:dyDescent="0.35"/>
    <row r="55805" s="62" customFormat="1" x14ac:dyDescent="0.35"/>
    <row r="55806" s="62" customFormat="1" x14ac:dyDescent="0.35"/>
    <row r="55807" s="62" customFormat="1" x14ac:dyDescent="0.35"/>
    <row r="55808" s="62" customFormat="1" x14ac:dyDescent="0.35"/>
    <row r="55809" s="62" customFormat="1" x14ac:dyDescent="0.35"/>
    <row r="55810" s="62" customFormat="1" x14ac:dyDescent="0.35"/>
    <row r="55811" s="62" customFormat="1" x14ac:dyDescent="0.35"/>
    <row r="55812" s="62" customFormat="1" x14ac:dyDescent="0.35"/>
    <row r="55813" s="62" customFormat="1" x14ac:dyDescent="0.35"/>
    <row r="55814" s="62" customFormat="1" x14ac:dyDescent="0.35"/>
    <row r="55815" s="62" customFormat="1" x14ac:dyDescent="0.35"/>
    <row r="55816" s="62" customFormat="1" x14ac:dyDescent="0.35"/>
    <row r="55817" s="62" customFormat="1" x14ac:dyDescent="0.35"/>
    <row r="55818" s="62" customFormat="1" x14ac:dyDescent="0.35"/>
    <row r="55819" s="62" customFormat="1" x14ac:dyDescent="0.35"/>
    <row r="55820" s="62" customFormat="1" x14ac:dyDescent="0.35"/>
    <row r="55821" s="62" customFormat="1" x14ac:dyDescent="0.35"/>
    <row r="55822" s="62" customFormat="1" x14ac:dyDescent="0.35"/>
    <row r="55823" s="62" customFormat="1" x14ac:dyDescent="0.35"/>
    <row r="55824" s="62" customFormat="1" x14ac:dyDescent="0.35"/>
    <row r="55825" s="62" customFormat="1" x14ac:dyDescent="0.35"/>
    <row r="55826" s="62" customFormat="1" x14ac:dyDescent="0.35"/>
    <row r="55827" s="62" customFormat="1" x14ac:dyDescent="0.35"/>
    <row r="55828" s="62" customFormat="1" x14ac:dyDescent="0.35"/>
    <row r="55829" s="62" customFormat="1" x14ac:dyDescent="0.35"/>
    <row r="55830" s="62" customFormat="1" x14ac:dyDescent="0.35"/>
    <row r="55831" s="62" customFormat="1" x14ac:dyDescent="0.35"/>
    <row r="55832" s="62" customFormat="1" x14ac:dyDescent="0.35"/>
    <row r="55833" s="62" customFormat="1" x14ac:dyDescent="0.35"/>
    <row r="55834" s="62" customFormat="1" x14ac:dyDescent="0.35"/>
    <row r="55835" s="62" customFormat="1" x14ac:dyDescent="0.35"/>
    <row r="55836" s="62" customFormat="1" x14ac:dyDescent="0.35"/>
    <row r="55837" s="62" customFormat="1" x14ac:dyDescent="0.35"/>
    <row r="55838" s="62" customFormat="1" x14ac:dyDescent="0.35"/>
    <row r="55839" s="62" customFormat="1" x14ac:dyDescent="0.35"/>
    <row r="55840" s="62" customFormat="1" x14ac:dyDescent="0.35"/>
    <row r="55841" s="62" customFormat="1" x14ac:dyDescent="0.35"/>
    <row r="55842" s="62" customFormat="1" x14ac:dyDescent="0.35"/>
    <row r="55843" s="62" customFormat="1" x14ac:dyDescent="0.35"/>
    <row r="55844" s="62" customFormat="1" x14ac:dyDescent="0.35"/>
    <row r="55845" s="62" customFormat="1" x14ac:dyDescent="0.35"/>
    <row r="55846" s="62" customFormat="1" x14ac:dyDescent="0.35"/>
    <row r="55847" s="62" customFormat="1" x14ac:dyDescent="0.35"/>
    <row r="55848" s="62" customFormat="1" x14ac:dyDescent="0.35"/>
    <row r="55849" s="62" customFormat="1" x14ac:dyDescent="0.35"/>
    <row r="55850" s="62" customFormat="1" x14ac:dyDescent="0.35"/>
    <row r="55851" s="62" customFormat="1" x14ac:dyDescent="0.35"/>
    <row r="55852" s="62" customFormat="1" x14ac:dyDescent="0.35"/>
    <row r="55853" s="62" customFormat="1" x14ac:dyDescent="0.35"/>
    <row r="55854" s="62" customFormat="1" x14ac:dyDescent="0.35"/>
    <row r="55855" s="62" customFormat="1" x14ac:dyDescent="0.35"/>
    <row r="55856" s="62" customFormat="1" x14ac:dyDescent="0.35"/>
    <row r="55857" s="62" customFormat="1" x14ac:dyDescent="0.35"/>
    <row r="55858" s="62" customFormat="1" x14ac:dyDescent="0.35"/>
    <row r="55859" s="62" customFormat="1" x14ac:dyDescent="0.35"/>
    <row r="55860" s="62" customFormat="1" x14ac:dyDescent="0.35"/>
    <row r="55861" s="62" customFormat="1" x14ac:dyDescent="0.35"/>
    <row r="55862" s="62" customFormat="1" x14ac:dyDescent="0.35"/>
    <row r="55863" s="62" customFormat="1" x14ac:dyDescent="0.35"/>
    <row r="55864" s="62" customFormat="1" x14ac:dyDescent="0.35"/>
    <row r="55865" s="62" customFormat="1" x14ac:dyDescent="0.35"/>
    <row r="55866" s="62" customFormat="1" x14ac:dyDescent="0.35"/>
    <row r="55867" s="62" customFormat="1" x14ac:dyDescent="0.35"/>
    <row r="55868" s="62" customFormat="1" x14ac:dyDescent="0.35"/>
    <row r="55869" s="62" customFormat="1" x14ac:dyDescent="0.35"/>
    <row r="55870" s="62" customFormat="1" x14ac:dyDescent="0.35"/>
    <row r="55871" s="62" customFormat="1" x14ac:dyDescent="0.35"/>
    <row r="55872" s="62" customFormat="1" x14ac:dyDescent="0.35"/>
    <row r="55873" s="62" customFormat="1" x14ac:dyDescent="0.35"/>
    <row r="55874" s="62" customFormat="1" x14ac:dyDescent="0.35"/>
    <row r="55875" s="62" customFormat="1" x14ac:dyDescent="0.35"/>
    <row r="55876" s="62" customFormat="1" x14ac:dyDescent="0.35"/>
    <row r="55877" s="62" customFormat="1" x14ac:dyDescent="0.35"/>
    <row r="55878" s="62" customFormat="1" x14ac:dyDescent="0.35"/>
    <row r="55879" s="62" customFormat="1" x14ac:dyDescent="0.35"/>
    <row r="55880" s="62" customFormat="1" x14ac:dyDescent="0.35"/>
    <row r="55881" s="62" customFormat="1" x14ac:dyDescent="0.35"/>
    <row r="55882" s="62" customFormat="1" x14ac:dyDescent="0.35"/>
    <row r="55883" s="62" customFormat="1" x14ac:dyDescent="0.35"/>
    <row r="55884" s="62" customFormat="1" x14ac:dyDescent="0.35"/>
    <row r="55885" s="62" customFormat="1" x14ac:dyDescent="0.35"/>
    <row r="55886" s="62" customFormat="1" x14ac:dyDescent="0.35"/>
    <row r="55887" s="62" customFormat="1" x14ac:dyDescent="0.35"/>
    <row r="55888" s="62" customFormat="1" x14ac:dyDescent="0.35"/>
    <row r="55889" s="62" customFormat="1" x14ac:dyDescent="0.35"/>
    <row r="55890" s="62" customFormat="1" x14ac:dyDescent="0.35"/>
    <row r="55891" s="62" customFormat="1" x14ac:dyDescent="0.35"/>
    <row r="55892" s="62" customFormat="1" x14ac:dyDescent="0.35"/>
    <row r="55893" s="62" customFormat="1" x14ac:dyDescent="0.35"/>
    <row r="55894" s="62" customFormat="1" x14ac:dyDescent="0.35"/>
    <row r="55895" s="62" customFormat="1" x14ac:dyDescent="0.35"/>
    <row r="55896" s="62" customFormat="1" x14ac:dyDescent="0.35"/>
    <row r="55897" s="62" customFormat="1" x14ac:dyDescent="0.35"/>
    <row r="55898" s="62" customFormat="1" x14ac:dyDescent="0.35"/>
    <row r="55899" s="62" customFormat="1" x14ac:dyDescent="0.35"/>
    <row r="55900" s="62" customFormat="1" x14ac:dyDescent="0.35"/>
    <row r="55901" s="62" customFormat="1" x14ac:dyDescent="0.35"/>
    <row r="55902" s="62" customFormat="1" x14ac:dyDescent="0.35"/>
    <row r="55903" s="62" customFormat="1" x14ac:dyDescent="0.35"/>
    <row r="55904" s="62" customFormat="1" x14ac:dyDescent="0.35"/>
    <row r="55905" s="62" customFormat="1" x14ac:dyDescent="0.35"/>
    <row r="55906" s="62" customFormat="1" x14ac:dyDescent="0.35"/>
    <row r="55907" s="62" customFormat="1" x14ac:dyDescent="0.35"/>
    <row r="55908" s="62" customFormat="1" x14ac:dyDescent="0.35"/>
    <row r="55909" s="62" customFormat="1" x14ac:dyDescent="0.35"/>
    <row r="55910" s="62" customFormat="1" x14ac:dyDescent="0.35"/>
    <row r="55911" s="62" customFormat="1" x14ac:dyDescent="0.35"/>
    <row r="55912" s="62" customFormat="1" x14ac:dyDescent="0.35"/>
    <row r="55913" s="62" customFormat="1" x14ac:dyDescent="0.35"/>
    <row r="55914" s="62" customFormat="1" x14ac:dyDescent="0.35"/>
    <row r="55915" s="62" customFormat="1" x14ac:dyDescent="0.35"/>
    <row r="55916" s="62" customFormat="1" x14ac:dyDescent="0.35"/>
    <row r="55917" s="62" customFormat="1" x14ac:dyDescent="0.35"/>
    <row r="55918" s="62" customFormat="1" x14ac:dyDescent="0.35"/>
    <row r="55919" s="62" customFormat="1" x14ac:dyDescent="0.35"/>
    <row r="55920" s="62" customFormat="1" x14ac:dyDescent="0.35"/>
    <row r="55921" s="62" customFormat="1" x14ac:dyDescent="0.35"/>
    <row r="55922" s="62" customFormat="1" x14ac:dyDescent="0.35"/>
    <row r="55923" s="62" customFormat="1" x14ac:dyDescent="0.35"/>
    <row r="55924" s="62" customFormat="1" x14ac:dyDescent="0.35"/>
    <row r="55925" s="62" customFormat="1" x14ac:dyDescent="0.35"/>
    <row r="55926" s="62" customFormat="1" x14ac:dyDescent="0.35"/>
    <row r="55927" s="62" customFormat="1" x14ac:dyDescent="0.35"/>
    <row r="55928" s="62" customFormat="1" x14ac:dyDescent="0.35"/>
    <row r="55929" s="62" customFormat="1" x14ac:dyDescent="0.35"/>
    <row r="55930" s="62" customFormat="1" x14ac:dyDescent="0.35"/>
    <row r="55931" s="62" customFormat="1" x14ac:dyDescent="0.35"/>
    <row r="55932" s="62" customFormat="1" x14ac:dyDescent="0.35"/>
    <row r="55933" s="62" customFormat="1" x14ac:dyDescent="0.35"/>
    <row r="55934" s="62" customFormat="1" x14ac:dyDescent="0.35"/>
    <row r="55935" s="62" customFormat="1" x14ac:dyDescent="0.35"/>
    <row r="55936" s="62" customFormat="1" x14ac:dyDescent="0.35"/>
    <row r="55937" s="62" customFormat="1" x14ac:dyDescent="0.35"/>
    <row r="55938" s="62" customFormat="1" x14ac:dyDescent="0.35"/>
    <row r="55939" s="62" customFormat="1" x14ac:dyDescent="0.35"/>
    <row r="55940" s="62" customFormat="1" x14ac:dyDescent="0.35"/>
    <row r="55941" s="62" customFormat="1" x14ac:dyDescent="0.35"/>
    <row r="55942" s="62" customFormat="1" x14ac:dyDescent="0.35"/>
    <row r="55943" s="62" customFormat="1" x14ac:dyDescent="0.35"/>
    <row r="55944" s="62" customFormat="1" x14ac:dyDescent="0.35"/>
    <row r="55945" s="62" customFormat="1" x14ac:dyDescent="0.35"/>
    <row r="55946" s="62" customFormat="1" x14ac:dyDescent="0.35"/>
    <row r="55947" s="62" customFormat="1" x14ac:dyDescent="0.35"/>
    <row r="55948" s="62" customFormat="1" x14ac:dyDescent="0.35"/>
    <row r="55949" s="62" customFormat="1" x14ac:dyDescent="0.35"/>
    <row r="55950" s="62" customFormat="1" x14ac:dyDescent="0.35"/>
    <row r="55951" s="62" customFormat="1" x14ac:dyDescent="0.35"/>
    <row r="55952" s="62" customFormat="1" x14ac:dyDescent="0.35"/>
    <row r="55953" s="62" customFormat="1" x14ac:dyDescent="0.35"/>
    <row r="55954" s="62" customFormat="1" x14ac:dyDescent="0.35"/>
    <row r="55955" s="62" customFormat="1" x14ac:dyDescent="0.35"/>
    <row r="55956" s="62" customFormat="1" x14ac:dyDescent="0.35"/>
    <row r="55957" s="62" customFormat="1" x14ac:dyDescent="0.35"/>
    <row r="55958" s="62" customFormat="1" x14ac:dyDescent="0.35"/>
    <row r="55959" s="62" customFormat="1" x14ac:dyDescent="0.35"/>
    <row r="55960" s="62" customFormat="1" x14ac:dyDescent="0.35"/>
    <row r="55961" s="62" customFormat="1" x14ac:dyDescent="0.35"/>
    <row r="55962" s="62" customFormat="1" x14ac:dyDescent="0.35"/>
    <row r="55963" s="62" customFormat="1" x14ac:dyDescent="0.35"/>
    <row r="55964" s="62" customFormat="1" x14ac:dyDescent="0.35"/>
    <row r="55965" s="62" customFormat="1" x14ac:dyDescent="0.35"/>
    <row r="55966" s="62" customFormat="1" x14ac:dyDescent="0.35"/>
    <row r="55967" s="62" customFormat="1" x14ac:dyDescent="0.35"/>
    <row r="55968" s="62" customFormat="1" x14ac:dyDescent="0.35"/>
    <row r="55969" s="62" customFormat="1" x14ac:dyDescent="0.35"/>
    <row r="55970" s="62" customFormat="1" x14ac:dyDescent="0.35"/>
    <row r="55971" s="62" customFormat="1" x14ac:dyDescent="0.35"/>
    <row r="55972" s="62" customFormat="1" x14ac:dyDescent="0.35"/>
    <row r="55973" s="62" customFormat="1" x14ac:dyDescent="0.35"/>
    <row r="55974" s="62" customFormat="1" x14ac:dyDescent="0.35"/>
    <row r="55975" s="62" customFormat="1" x14ac:dyDescent="0.35"/>
    <row r="55976" s="62" customFormat="1" x14ac:dyDescent="0.35"/>
    <row r="55977" s="62" customFormat="1" x14ac:dyDescent="0.35"/>
    <row r="55978" s="62" customFormat="1" x14ac:dyDescent="0.35"/>
    <row r="55979" s="62" customFormat="1" x14ac:dyDescent="0.35"/>
    <row r="55980" s="62" customFormat="1" x14ac:dyDescent="0.35"/>
    <row r="55981" s="62" customFormat="1" x14ac:dyDescent="0.35"/>
    <row r="55982" s="62" customFormat="1" x14ac:dyDescent="0.35"/>
    <row r="55983" s="62" customFormat="1" x14ac:dyDescent="0.35"/>
    <row r="55984" s="62" customFormat="1" x14ac:dyDescent="0.35"/>
    <row r="55985" s="62" customFormat="1" x14ac:dyDescent="0.35"/>
    <row r="55986" s="62" customFormat="1" x14ac:dyDescent="0.35"/>
    <row r="55987" s="62" customFormat="1" x14ac:dyDescent="0.35"/>
    <row r="55988" s="62" customFormat="1" x14ac:dyDescent="0.35"/>
    <row r="55989" s="62" customFormat="1" x14ac:dyDescent="0.35"/>
    <row r="55990" s="62" customFormat="1" x14ac:dyDescent="0.35"/>
    <row r="55991" s="62" customFormat="1" x14ac:dyDescent="0.35"/>
    <row r="55992" s="62" customFormat="1" x14ac:dyDescent="0.35"/>
    <row r="55993" s="62" customFormat="1" x14ac:dyDescent="0.35"/>
    <row r="55994" s="62" customFormat="1" x14ac:dyDescent="0.35"/>
    <row r="55995" s="62" customFormat="1" x14ac:dyDescent="0.35"/>
    <row r="55996" s="62" customFormat="1" x14ac:dyDescent="0.35"/>
    <row r="55997" s="62" customFormat="1" x14ac:dyDescent="0.35"/>
    <row r="55998" s="62" customFormat="1" x14ac:dyDescent="0.35"/>
    <row r="55999" s="62" customFormat="1" x14ac:dyDescent="0.35"/>
    <row r="56000" s="62" customFormat="1" x14ac:dyDescent="0.35"/>
    <row r="56001" s="62" customFormat="1" x14ac:dyDescent="0.35"/>
    <row r="56002" s="62" customFormat="1" x14ac:dyDescent="0.35"/>
    <row r="56003" s="62" customFormat="1" x14ac:dyDescent="0.35"/>
    <row r="56004" s="62" customFormat="1" x14ac:dyDescent="0.35"/>
    <row r="56005" s="62" customFormat="1" x14ac:dyDescent="0.35"/>
    <row r="56006" s="62" customFormat="1" x14ac:dyDescent="0.35"/>
    <row r="56007" s="62" customFormat="1" x14ac:dyDescent="0.35"/>
    <row r="56008" s="62" customFormat="1" x14ac:dyDescent="0.35"/>
    <row r="56009" s="62" customFormat="1" x14ac:dyDescent="0.35"/>
    <row r="56010" s="62" customFormat="1" x14ac:dyDescent="0.35"/>
    <row r="56011" s="62" customFormat="1" x14ac:dyDescent="0.35"/>
    <row r="56012" s="62" customFormat="1" x14ac:dyDescent="0.35"/>
    <row r="56013" s="62" customFormat="1" x14ac:dyDescent="0.35"/>
    <row r="56014" s="62" customFormat="1" x14ac:dyDescent="0.35"/>
    <row r="56015" s="62" customFormat="1" x14ac:dyDescent="0.35"/>
    <row r="56016" s="62" customFormat="1" x14ac:dyDescent="0.35"/>
    <row r="56017" s="62" customFormat="1" x14ac:dyDescent="0.35"/>
    <row r="56018" s="62" customFormat="1" x14ac:dyDescent="0.35"/>
    <row r="56019" s="62" customFormat="1" x14ac:dyDescent="0.35"/>
    <row r="56020" s="62" customFormat="1" x14ac:dyDescent="0.35"/>
    <row r="56021" s="62" customFormat="1" x14ac:dyDescent="0.35"/>
    <row r="56022" s="62" customFormat="1" x14ac:dyDescent="0.35"/>
    <row r="56023" s="62" customFormat="1" x14ac:dyDescent="0.35"/>
    <row r="56024" s="62" customFormat="1" x14ac:dyDescent="0.35"/>
    <row r="56025" s="62" customFormat="1" x14ac:dyDescent="0.35"/>
    <row r="56026" s="62" customFormat="1" x14ac:dyDescent="0.35"/>
    <row r="56027" s="62" customFormat="1" x14ac:dyDescent="0.35"/>
    <row r="56028" s="62" customFormat="1" x14ac:dyDescent="0.35"/>
    <row r="56029" s="62" customFormat="1" x14ac:dyDescent="0.35"/>
    <row r="56030" s="62" customFormat="1" x14ac:dyDescent="0.35"/>
    <row r="56031" s="62" customFormat="1" x14ac:dyDescent="0.35"/>
    <row r="56032" s="62" customFormat="1" x14ac:dyDescent="0.35"/>
    <row r="56033" s="62" customFormat="1" x14ac:dyDescent="0.35"/>
    <row r="56034" s="62" customFormat="1" x14ac:dyDescent="0.35"/>
    <row r="56035" s="62" customFormat="1" x14ac:dyDescent="0.35"/>
    <row r="56036" s="62" customFormat="1" x14ac:dyDescent="0.35"/>
    <row r="56037" s="62" customFormat="1" x14ac:dyDescent="0.35"/>
    <row r="56038" s="62" customFormat="1" x14ac:dyDescent="0.35"/>
    <row r="56039" s="62" customFormat="1" x14ac:dyDescent="0.35"/>
    <row r="56040" s="62" customFormat="1" x14ac:dyDescent="0.35"/>
    <row r="56041" s="62" customFormat="1" x14ac:dyDescent="0.35"/>
    <row r="56042" s="62" customFormat="1" x14ac:dyDescent="0.35"/>
    <row r="56043" s="62" customFormat="1" x14ac:dyDescent="0.35"/>
    <row r="56044" s="62" customFormat="1" x14ac:dyDescent="0.35"/>
    <row r="56045" s="62" customFormat="1" x14ac:dyDescent="0.35"/>
    <row r="56046" s="62" customFormat="1" x14ac:dyDescent="0.35"/>
    <row r="56047" s="62" customFormat="1" x14ac:dyDescent="0.35"/>
    <row r="56048" s="62" customFormat="1" x14ac:dyDescent="0.35"/>
    <row r="56049" s="62" customFormat="1" x14ac:dyDescent="0.35"/>
    <row r="56050" s="62" customFormat="1" x14ac:dyDescent="0.35"/>
    <row r="56051" s="62" customFormat="1" x14ac:dyDescent="0.35"/>
    <row r="56052" s="62" customFormat="1" x14ac:dyDescent="0.35"/>
    <row r="56053" s="62" customFormat="1" x14ac:dyDescent="0.35"/>
    <row r="56054" s="62" customFormat="1" x14ac:dyDescent="0.35"/>
    <row r="56055" s="62" customFormat="1" x14ac:dyDescent="0.35"/>
    <row r="56056" s="62" customFormat="1" x14ac:dyDescent="0.35"/>
    <row r="56057" s="62" customFormat="1" x14ac:dyDescent="0.35"/>
    <row r="56058" s="62" customFormat="1" x14ac:dyDescent="0.35"/>
    <row r="56059" s="62" customFormat="1" x14ac:dyDescent="0.35"/>
    <row r="56060" s="62" customFormat="1" x14ac:dyDescent="0.35"/>
    <row r="56061" s="62" customFormat="1" x14ac:dyDescent="0.35"/>
    <row r="56062" s="62" customFormat="1" x14ac:dyDescent="0.35"/>
    <row r="56063" s="62" customFormat="1" x14ac:dyDescent="0.35"/>
    <row r="56064" s="62" customFormat="1" x14ac:dyDescent="0.35"/>
    <row r="56065" s="62" customFormat="1" x14ac:dyDescent="0.35"/>
    <row r="56066" s="62" customFormat="1" x14ac:dyDescent="0.35"/>
    <row r="56067" s="62" customFormat="1" x14ac:dyDescent="0.35"/>
    <row r="56068" s="62" customFormat="1" x14ac:dyDescent="0.35"/>
    <row r="56069" s="62" customFormat="1" x14ac:dyDescent="0.35"/>
    <row r="56070" s="62" customFormat="1" x14ac:dyDescent="0.35"/>
    <row r="56071" s="62" customFormat="1" x14ac:dyDescent="0.35"/>
    <row r="56072" s="62" customFormat="1" x14ac:dyDescent="0.35"/>
    <row r="56073" s="62" customFormat="1" x14ac:dyDescent="0.35"/>
    <row r="56074" s="62" customFormat="1" x14ac:dyDescent="0.35"/>
    <row r="56075" s="62" customFormat="1" x14ac:dyDescent="0.35"/>
    <row r="56076" s="62" customFormat="1" x14ac:dyDescent="0.35"/>
    <row r="56077" s="62" customFormat="1" x14ac:dyDescent="0.35"/>
    <row r="56078" s="62" customFormat="1" x14ac:dyDescent="0.35"/>
    <row r="56079" s="62" customFormat="1" x14ac:dyDescent="0.35"/>
    <row r="56080" s="62" customFormat="1" x14ac:dyDescent="0.35"/>
    <row r="56081" s="62" customFormat="1" x14ac:dyDescent="0.35"/>
    <row r="56082" s="62" customFormat="1" x14ac:dyDescent="0.35"/>
    <row r="56083" s="62" customFormat="1" x14ac:dyDescent="0.35"/>
    <row r="56084" s="62" customFormat="1" x14ac:dyDescent="0.35"/>
    <row r="56085" s="62" customFormat="1" x14ac:dyDescent="0.35"/>
    <row r="56086" s="62" customFormat="1" x14ac:dyDescent="0.35"/>
    <row r="56087" s="62" customFormat="1" x14ac:dyDescent="0.35"/>
    <row r="56088" s="62" customFormat="1" x14ac:dyDescent="0.35"/>
    <row r="56089" s="62" customFormat="1" x14ac:dyDescent="0.35"/>
    <row r="56090" s="62" customFormat="1" x14ac:dyDescent="0.35"/>
    <row r="56091" s="62" customFormat="1" x14ac:dyDescent="0.35"/>
    <row r="56092" s="62" customFormat="1" x14ac:dyDescent="0.35"/>
    <row r="56093" s="62" customFormat="1" x14ac:dyDescent="0.35"/>
    <row r="56094" s="62" customFormat="1" x14ac:dyDescent="0.35"/>
    <row r="56095" s="62" customFormat="1" x14ac:dyDescent="0.35"/>
    <row r="56096" s="62" customFormat="1" x14ac:dyDescent="0.35"/>
    <row r="56097" s="62" customFormat="1" x14ac:dyDescent="0.35"/>
    <row r="56098" s="62" customFormat="1" x14ac:dyDescent="0.35"/>
    <row r="56099" s="62" customFormat="1" x14ac:dyDescent="0.35"/>
    <row r="56100" s="62" customFormat="1" x14ac:dyDescent="0.35"/>
    <row r="56101" s="62" customFormat="1" x14ac:dyDescent="0.35"/>
    <row r="56102" s="62" customFormat="1" x14ac:dyDescent="0.35"/>
    <row r="56103" s="62" customFormat="1" x14ac:dyDescent="0.35"/>
    <row r="56104" s="62" customFormat="1" x14ac:dyDescent="0.35"/>
    <row r="56105" s="62" customFormat="1" x14ac:dyDescent="0.35"/>
    <row r="56106" s="62" customFormat="1" x14ac:dyDescent="0.35"/>
    <row r="56107" s="62" customFormat="1" x14ac:dyDescent="0.35"/>
    <row r="56108" s="62" customFormat="1" x14ac:dyDescent="0.35"/>
    <row r="56109" s="62" customFormat="1" x14ac:dyDescent="0.35"/>
    <row r="56110" s="62" customFormat="1" x14ac:dyDescent="0.35"/>
    <row r="56111" s="62" customFormat="1" x14ac:dyDescent="0.35"/>
    <row r="56112" s="62" customFormat="1" x14ac:dyDescent="0.35"/>
    <row r="56113" s="62" customFormat="1" x14ac:dyDescent="0.35"/>
    <row r="56114" s="62" customFormat="1" x14ac:dyDescent="0.35"/>
    <row r="56115" s="62" customFormat="1" x14ac:dyDescent="0.35"/>
    <row r="56116" s="62" customFormat="1" x14ac:dyDescent="0.35"/>
    <row r="56117" s="62" customFormat="1" x14ac:dyDescent="0.35"/>
    <row r="56118" s="62" customFormat="1" x14ac:dyDescent="0.35"/>
    <row r="56119" s="62" customFormat="1" x14ac:dyDescent="0.35"/>
    <row r="56120" s="62" customFormat="1" x14ac:dyDescent="0.35"/>
    <row r="56121" s="62" customFormat="1" x14ac:dyDescent="0.35"/>
    <row r="56122" s="62" customFormat="1" x14ac:dyDescent="0.35"/>
    <row r="56123" s="62" customFormat="1" x14ac:dyDescent="0.35"/>
    <row r="56124" s="62" customFormat="1" x14ac:dyDescent="0.35"/>
    <row r="56125" s="62" customFormat="1" x14ac:dyDescent="0.35"/>
    <row r="56126" s="62" customFormat="1" x14ac:dyDescent="0.35"/>
    <row r="56127" s="62" customFormat="1" x14ac:dyDescent="0.35"/>
    <row r="56128" s="62" customFormat="1" x14ac:dyDescent="0.35"/>
    <row r="56129" s="62" customFormat="1" x14ac:dyDescent="0.35"/>
    <row r="56130" s="62" customFormat="1" x14ac:dyDescent="0.35"/>
    <row r="56131" s="62" customFormat="1" x14ac:dyDescent="0.35"/>
    <row r="56132" s="62" customFormat="1" x14ac:dyDescent="0.35"/>
    <row r="56133" s="62" customFormat="1" x14ac:dyDescent="0.35"/>
    <row r="56134" s="62" customFormat="1" x14ac:dyDescent="0.35"/>
    <row r="56135" s="62" customFormat="1" x14ac:dyDescent="0.35"/>
    <row r="56136" s="62" customFormat="1" x14ac:dyDescent="0.35"/>
    <row r="56137" s="62" customFormat="1" x14ac:dyDescent="0.35"/>
    <row r="56138" s="62" customFormat="1" x14ac:dyDescent="0.35"/>
    <row r="56139" s="62" customFormat="1" x14ac:dyDescent="0.35"/>
    <row r="56140" s="62" customFormat="1" x14ac:dyDescent="0.35"/>
    <row r="56141" s="62" customFormat="1" x14ac:dyDescent="0.35"/>
    <row r="56142" s="62" customFormat="1" x14ac:dyDescent="0.35"/>
    <row r="56143" s="62" customFormat="1" x14ac:dyDescent="0.35"/>
    <row r="56144" s="62" customFormat="1" x14ac:dyDescent="0.35"/>
    <row r="56145" s="62" customFormat="1" x14ac:dyDescent="0.35"/>
    <row r="56146" s="62" customFormat="1" x14ac:dyDescent="0.35"/>
    <row r="56147" s="62" customFormat="1" x14ac:dyDescent="0.35"/>
    <row r="56148" s="62" customFormat="1" x14ac:dyDescent="0.35"/>
    <row r="56149" s="62" customFormat="1" x14ac:dyDescent="0.35"/>
    <row r="56150" s="62" customFormat="1" x14ac:dyDescent="0.35"/>
    <row r="56151" s="62" customFormat="1" x14ac:dyDescent="0.35"/>
    <row r="56152" s="62" customFormat="1" x14ac:dyDescent="0.35"/>
    <row r="56153" s="62" customFormat="1" x14ac:dyDescent="0.35"/>
    <row r="56154" s="62" customFormat="1" x14ac:dyDescent="0.35"/>
    <row r="56155" s="62" customFormat="1" x14ac:dyDescent="0.35"/>
    <row r="56156" s="62" customFormat="1" x14ac:dyDescent="0.35"/>
    <row r="56157" s="62" customFormat="1" x14ac:dyDescent="0.35"/>
    <row r="56158" s="62" customFormat="1" x14ac:dyDescent="0.35"/>
    <row r="56159" s="62" customFormat="1" x14ac:dyDescent="0.35"/>
    <row r="56160" s="62" customFormat="1" x14ac:dyDescent="0.35"/>
    <row r="56161" s="62" customFormat="1" x14ac:dyDescent="0.35"/>
    <row r="56162" s="62" customFormat="1" x14ac:dyDescent="0.35"/>
    <row r="56163" s="62" customFormat="1" x14ac:dyDescent="0.35"/>
    <row r="56164" s="62" customFormat="1" x14ac:dyDescent="0.35"/>
    <row r="56165" s="62" customFormat="1" x14ac:dyDescent="0.35"/>
    <row r="56166" s="62" customFormat="1" x14ac:dyDescent="0.35"/>
    <row r="56167" s="62" customFormat="1" x14ac:dyDescent="0.35"/>
    <row r="56168" s="62" customFormat="1" x14ac:dyDescent="0.35"/>
    <row r="56169" s="62" customFormat="1" x14ac:dyDescent="0.35"/>
    <row r="56170" s="62" customFormat="1" x14ac:dyDescent="0.35"/>
    <row r="56171" s="62" customFormat="1" x14ac:dyDescent="0.35"/>
    <row r="56172" s="62" customFormat="1" x14ac:dyDescent="0.35"/>
    <row r="56173" s="62" customFormat="1" x14ac:dyDescent="0.35"/>
    <row r="56174" s="62" customFormat="1" x14ac:dyDescent="0.35"/>
    <row r="56175" s="62" customFormat="1" x14ac:dyDescent="0.35"/>
    <row r="56176" s="62" customFormat="1" x14ac:dyDescent="0.35"/>
    <row r="56177" s="62" customFormat="1" x14ac:dyDescent="0.35"/>
    <row r="56178" s="62" customFormat="1" x14ac:dyDescent="0.35"/>
    <row r="56179" s="62" customFormat="1" x14ac:dyDescent="0.35"/>
    <row r="56180" s="62" customFormat="1" x14ac:dyDescent="0.35"/>
    <row r="56181" s="62" customFormat="1" x14ac:dyDescent="0.35"/>
    <row r="56182" s="62" customFormat="1" x14ac:dyDescent="0.35"/>
    <row r="56183" s="62" customFormat="1" x14ac:dyDescent="0.35"/>
    <row r="56184" s="62" customFormat="1" x14ac:dyDescent="0.35"/>
    <row r="56185" s="62" customFormat="1" x14ac:dyDescent="0.35"/>
    <row r="56186" s="62" customFormat="1" x14ac:dyDescent="0.35"/>
    <row r="56187" s="62" customFormat="1" x14ac:dyDescent="0.35"/>
    <row r="56188" s="62" customFormat="1" x14ac:dyDescent="0.35"/>
    <row r="56189" s="62" customFormat="1" x14ac:dyDescent="0.35"/>
    <row r="56190" s="62" customFormat="1" x14ac:dyDescent="0.35"/>
    <row r="56191" s="62" customFormat="1" x14ac:dyDescent="0.35"/>
    <row r="56192" s="62" customFormat="1" x14ac:dyDescent="0.35"/>
    <row r="56193" s="62" customFormat="1" x14ac:dyDescent="0.35"/>
    <row r="56194" s="62" customFormat="1" x14ac:dyDescent="0.35"/>
    <row r="56195" s="62" customFormat="1" x14ac:dyDescent="0.35"/>
    <row r="56196" s="62" customFormat="1" x14ac:dyDescent="0.35"/>
    <row r="56197" s="62" customFormat="1" x14ac:dyDescent="0.35"/>
    <row r="56198" s="62" customFormat="1" x14ac:dyDescent="0.35"/>
    <row r="56199" s="62" customFormat="1" x14ac:dyDescent="0.35"/>
    <row r="56200" s="62" customFormat="1" x14ac:dyDescent="0.35"/>
    <row r="56201" s="62" customFormat="1" x14ac:dyDescent="0.35"/>
    <row r="56202" s="62" customFormat="1" x14ac:dyDescent="0.35"/>
    <row r="56203" s="62" customFormat="1" x14ac:dyDescent="0.35"/>
    <row r="56204" s="62" customFormat="1" x14ac:dyDescent="0.35"/>
    <row r="56205" s="62" customFormat="1" x14ac:dyDescent="0.35"/>
    <row r="56206" s="62" customFormat="1" x14ac:dyDescent="0.35"/>
    <row r="56207" s="62" customFormat="1" x14ac:dyDescent="0.35"/>
    <row r="56208" s="62" customFormat="1" x14ac:dyDescent="0.35"/>
    <row r="56209" s="62" customFormat="1" x14ac:dyDescent="0.35"/>
    <row r="56210" s="62" customFormat="1" x14ac:dyDescent="0.35"/>
    <row r="56211" s="62" customFormat="1" x14ac:dyDescent="0.35"/>
    <row r="56212" s="62" customFormat="1" x14ac:dyDescent="0.35"/>
    <row r="56213" s="62" customFormat="1" x14ac:dyDescent="0.35"/>
    <row r="56214" s="62" customFormat="1" x14ac:dyDescent="0.35"/>
    <row r="56215" s="62" customFormat="1" x14ac:dyDescent="0.35"/>
    <row r="56216" s="62" customFormat="1" x14ac:dyDescent="0.35"/>
    <row r="56217" s="62" customFormat="1" x14ac:dyDescent="0.35"/>
    <row r="56218" s="62" customFormat="1" x14ac:dyDescent="0.35"/>
    <row r="56219" s="62" customFormat="1" x14ac:dyDescent="0.35"/>
    <row r="56220" s="62" customFormat="1" x14ac:dyDescent="0.35"/>
    <row r="56221" s="62" customFormat="1" x14ac:dyDescent="0.35"/>
    <row r="56222" s="62" customFormat="1" x14ac:dyDescent="0.35"/>
    <row r="56223" s="62" customFormat="1" x14ac:dyDescent="0.35"/>
    <row r="56224" s="62" customFormat="1" x14ac:dyDescent="0.35"/>
    <row r="56225" s="62" customFormat="1" x14ac:dyDescent="0.35"/>
    <row r="56226" s="62" customFormat="1" x14ac:dyDescent="0.35"/>
    <row r="56227" s="62" customFormat="1" x14ac:dyDescent="0.35"/>
    <row r="56228" s="62" customFormat="1" x14ac:dyDescent="0.35"/>
    <row r="56229" s="62" customFormat="1" x14ac:dyDescent="0.35"/>
    <row r="56230" s="62" customFormat="1" x14ac:dyDescent="0.35"/>
    <row r="56231" s="62" customFormat="1" x14ac:dyDescent="0.35"/>
    <row r="56232" s="62" customFormat="1" x14ac:dyDescent="0.35"/>
    <row r="56233" s="62" customFormat="1" x14ac:dyDescent="0.35"/>
    <row r="56234" s="62" customFormat="1" x14ac:dyDescent="0.35"/>
    <row r="56235" s="62" customFormat="1" x14ac:dyDescent="0.35"/>
    <row r="56236" s="62" customFormat="1" x14ac:dyDescent="0.35"/>
    <row r="56237" s="62" customFormat="1" x14ac:dyDescent="0.35"/>
    <row r="56238" s="62" customFormat="1" x14ac:dyDescent="0.35"/>
    <row r="56239" s="62" customFormat="1" x14ac:dyDescent="0.35"/>
    <row r="56240" s="62" customFormat="1" x14ac:dyDescent="0.35"/>
    <row r="56241" s="62" customFormat="1" x14ac:dyDescent="0.35"/>
    <row r="56242" s="62" customFormat="1" x14ac:dyDescent="0.35"/>
    <row r="56243" s="62" customFormat="1" x14ac:dyDescent="0.35"/>
    <row r="56244" s="62" customFormat="1" x14ac:dyDescent="0.35"/>
    <row r="56245" s="62" customFormat="1" x14ac:dyDescent="0.35"/>
    <row r="56246" s="62" customFormat="1" x14ac:dyDescent="0.35"/>
    <row r="56247" s="62" customFormat="1" x14ac:dyDescent="0.35"/>
    <row r="56248" s="62" customFormat="1" x14ac:dyDescent="0.35"/>
    <row r="56249" s="62" customFormat="1" x14ac:dyDescent="0.35"/>
    <row r="56250" s="62" customFormat="1" x14ac:dyDescent="0.35"/>
    <row r="56251" s="62" customFormat="1" x14ac:dyDescent="0.35"/>
    <row r="56252" s="62" customFormat="1" x14ac:dyDescent="0.35"/>
    <row r="56253" s="62" customFormat="1" x14ac:dyDescent="0.35"/>
    <row r="56254" s="62" customFormat="1" x14ac:dyDescent="0.35"/>
    <row r="56255" s="62" customFormat="1" x14ac:dyDescent="0.35"/>
    <row r="56256" s="62" customFormat="1" x14ac:dyDescent="0.35"/>
    <row r="56257" s="62" customFormat="1" x14ac:dyDescent="0.35"/>
    <row r="56258" s="62" customFormat="1" x14ac:dyDescent="0.35"/>
    <row r="56259" s="62" customFormat="1" x14ac:dyDescent="0.35"/>
    <row r="56260" s="62" customFormat="1" x14ac:dyDescent="0.35"/>
    <row r="56261" s="62" customFormat="1" x14ac:dyDescent="0.35"/>
    <row r="56262" s="62" customFormat="1" x14ac:dyDescent="0.35"/>
    <row r="56263" s="62" customFormat="1" x14ac:dyDescent="0.35"/>
    <row r="56264" s="62" customFormat="1" x14ac:dyDescent="0.35"/>
    <row r="56265" s="62" customFormat="1" x14ac:dyDescent="0.35"/>
    <row r="56266" s="62" customFormat="1" x14ac:dyDescent="0.35"/>
    <row r="56267" s="62" customFormat="1" x14ac:dyDescent="0.35"/>
    <row r="56268" s="62" customFormat="1" x14ac:dyDescent="0.35"/>
    <row r="56269" s="62" customFormat="1" x14ac:dyDescent="0.35"/>
    <row r="56270" s="62" customFormat="1" x14ac:dyDescent="0.35"/>
    <row r="56271" s="62" customFormat="1" x14ac:dyDescent="0.35"/>
    <row r="56272" s="62" customFormat="1" x14ac:dyDescent="0.35"/>
    <row r="56273" s="62" customFormat="1" x14ac:dyDescent="0.35"/>
    <row r="56274" s="62" customFormat="1" x14ac:dyDescent="0.35"/>
    <row r="56275" s="62" customFormat="1" x14ac:dyDescent="0.35"/>
    <row r="56276" s="62" customFormat="1" x14ac:dyDescent="0.35"/>
    <row r="56277" s="62" customFormat="1" x14ac:dyDescent="0.35"/>
    <row r="56278" s="62" customFormat="1" x14ac:dyDescent="0.35"/>
    <row r="56279" s="62" customFormat="1" x14ac:dyDescent="0.35"/>
    <row r="56280" s="62" customFormat="1" x14ac:dyDescent="0.35"/>
    <row r="56281" s="62" customFormat="1" x14ac:dyDescent="0.35"/>
    <row r="56282" s="62" customFormat="1" x14ac:dyDescent="0.35"/>
    <row r="56283" s="62" customFormat="1" x14ac:dyDescent="0.35"/>
    <row r="56284" s="62" customFormat="1" x14ac:dyDescent="0.35"/>
    <row r="56285" s="62" customFormat="1" x14ac:dyDescent="0.35"/>
    <row r="56286" s="62" customFormat="1" x14ac:dyDescent="0.35"/>
    <row r="56287" s="62" customFormat="1" x14ac:dyDescent="0.35"/>
    <row r="56288" s="62" customFormat="1" x14ac:dyDescent="0.35"/>
    <row r="56289" s="62" customFormat="1" x14ac:dyDescent="0.35"/>
    <row r="56290" s="62" customFormat="1" x14ac:dyDescent="0.35"/>
    <row r="56291" s="62" customFormat="1" x14ac:dyDescent="0.35"/>
    <row r="56292" s="62" customFormat="1" x14ac:dyDescent="0.35"/>
    <row r="56293" s="62" customFormat="1" x14ac:dyDescent="0.35"/>
    <row r="56294" s="62" customFormat="1" x14ac:dyDescent="0.35"/>
    <row r="56295" s="62" customFormat="1" x14ac:dyDescent="0.35"/>
    <row r="56296" s="62" customFormat="1" x14ac:dyDescent="0.35"/>
    <row r="56297" s="62" customFormat="1" x14ac:dyDescent="0.35"/>
    <row r="56298" s="62" customFormat="1" x14ac:dyDescent="0.35"/>
    <row r="56299" s="62" customFormat="1" x14ac:dyDescent="0.35"/>
    <row r="56300" s="62" customFormat="1" x14ac:dyDescent="0.35"/>
    <row r="56301" s="62" customFormat="1" x14ac:dyDescent="0.35"/>
    <row r="56302" s="62" customFormat="1" x14ac:dyDescent="0.35"/>
    <row r="56303" s="62" customFormat="1" x14ac:dyDescent="0.35"/>
    <row r="56304" s="62" customFormat="1" x14ac:dyDescent="0.35"/>
    <row r="56305" s="62" customFormat="1" x14ac:dyDescent="0.35"/>
    <row r="56306" s="62" customFormat="1" x14ac:dyDescent="0.35"/>
    <row r="56307" s="62" customFormat="1" x14ac:dyDescent="0.35"/>
    <row r="56308" s="62" customFormat="1" x14ac:dyDescent="0.35"/>
    <row r="56309" s="62" customFormat="1" x14ac:dyDescent="0.35"/>
    <row r="56310" s="62" customFormat="1" x14ac:dyDescent="0.35"/>
    <row r="56311" s="62" customFormat="1" x14ac:dyDescent="0.35"/>
    <row r="56312" s="62" customFormat="1" x14ac:dyDescent="0.35"/>
    <row r="56313" s="62" customFormat="1" x14ac:dyDescent="0.35"/>
    <row r="56314" s="62" customFormat="1" x14ac:dyDescent="0.35"/>
    <row r="56315" s="62" customFormat="1" x14ac:dyDescent="0.35"/>
    <row r="56316" s="62" customFormat="1" x14ac:dyDescent="0.35"/>
    <row r="56317" s="62" customFormat="1" x14ac:dyDescent="0.35"/>
    <row r="56318" s="62" customFormat="1" x14ac:dyDescent="0.35"/>
    <row r="56319" s="62" customFormat="1" x14ac:dyDescent="0.35"/>
    <row r="56320" s="62" customFormat="1" x14ac:dyDescent="0.35"/>
    <row r="56321" s="62" customFormat="1" x14ac:dyDescent="0.35"/>
    <row r="56322" s="62" customFormat="1" x14ac:dyDescent="0.35"/>
    <row r="56323" s="62" customFormat="1" x14ac:dyDescent="0.35"/>
    <row r="56324" s="62" customFormat="1" x14ac:dyDescent="0.35"/>
    <row r="56325" s="62" customFormat="1" x14ac:dyDescent="0.35"/>
    <row r="56326" s="62" customFormat="1" x14ac:dyDescent="0.35"/>
    <row r="56327" s="62" customFormat="1" x14ac:dyDescent="0.35"/>
    <row r="56328" s="62" customFormat="1" x14ac:dyDescent="0.35"/>
    <row r="56329" s="62" customFormat="1" x14ac:dyDescent="0.35"/>
    <row r="56330" s="62" customFormat="1" x14ac:dyDescent="0.35"/>
    <row r="56331" s="62" customFormat="1" x14ac:dyDescent="0.35"/>
    <row r="56332" s="62" customFormat="1" x14ac:dyDescent="0.35"/>
    <row r="56333" s="62" customFormat="1" x14ac:dyDescent="0.35"/>
    <row r="56334" s="62" customFormat="1" x14ac:dyDescent="0.35"/>
    <row r="56335" s="62" customFormat="1" x14ac:dyDescent="0.35"/>
    <row r="56336" s="62" customFormat="1" x14ac:dyDescent="0.35"/>
    <row r="56337" s="62" customFormat="1" x14ac:dyDescent="0.35"/>
    <row r="56338" s="62" customFormat="1" x14ac:dyDescent="0.35"/>
    <row r="56339" s="62" customFormat="1" x14ac:dyDescent="0.35"/>
    <row r="56340" s="62" customFormat="1" x14ac:dyDescent="0.35"/>
    <row r="56341" s="62" customFormat="1" x14ac:dyDescent="0.35"/>
    <row r="56342" s="62" customFormat="1" x14ac:dyDescent="0.35"/>
    <row r="56343" s="62" customFormat="1" x14ac:dyDescent="0.35"/>
    <row r="56344" s="62" customFormat="1" x14ac:dyDescent="0.35"/>
    <row r="56345" s="62" customFormat="1" x14ac:dyDescent="0.35"/>
    <row r="56346" s="62" customFormat="1" x14ac:dyDescent="0.35"/>
    <row r="56347" s="62" customFormat="1" x14ac:dyDescent="0.35"/>
    <row r="56348" s="62" customFormat="1" x14ac:dyDescent="0.35"/>
    <row r="56349" s="62" customFormat="1" x14ac:dyDescent="0.35"/>
    <row r="56350" s="62" customFormat="1" x14ac:dyDescent="0.35"/>
    <row r="56351" s="62" customFormat="1" x14ac:dyDescent="0.35"/>
    <row r="56352" s="62" customFormat="1" x14ac:dyDescent="0.35"/>
    <row r="56353" s="62" customFormat="1" x14ac:dyDescent="0.35"/>
    <row r="56354" s="62" customFormat="1" x14ac:dyDescent="0.35"/>
    <row r="56355" s="62" customFormat="1" x14ac:dyDescent="0.35"/>
    <row r="56356" s="62" customFormat="1" x14ac:dyDescent="0.35"/>
    <row r="56357" s="62" customFormat="1" x14ac:dyDescent="0.35"/>
    <row r="56358" s="62" customFormat="1" x14ac:dyDescent="0.35"/>
    <row r="56359" s="62" customFormat="1" x14ac:dyDescent="0.35"/>
    <row r="56360" s="62" customFormat="1" x14ac:dyDescent="0.35"/>
    <row r="56361" s="62" customFormat="1" x14ac:dyDescent="0.35"/>
    <row r="56362" s="62" customFormat="1" x14ac:dyDescent="0.35"/>
    <row r="56363" s="62" customFormat="1" x14ac:dyDescent="0.35"/>
    <row r="56364" s="62" customFormat="1" x14ac:dyDescent="0.35"/>
    <row r="56365" s="62" customFormat="1" x14ac:dyDescent="0.35"/>
    <row r="56366" s="62" customFormat="1" x14ac:dyDescent="0.35"/>
    <row r="56367" s="62" customFormat="1" x14ac:dyDescent="0.35"/>
    <row r="56368" s="62" customFormat="1" x14ac:dyDescent="0.35"/>
    <row r="56369" s="62" customFormat="1" x14ac:dyDescent="0.35"/>
    <row r="56370" s="62" customFormat="1" x14ac:dyDescent="0.35"/>
    <row r="56371" s="62" customFormat="1" x14ac:dyDescent="0.35"/>
    <row r="56372" s="62" customFormat="1" x14ac:dyDescent="0.35"/>
    <row r="56373" s="62" customFormat="1" x14ac:dyDescent="0.35"/>
    <row r="56374" s="62" customFormat="1" x14ac:dyDescent="0.35"/>
    <row r="56375" s="62" customFormat="1" x14ac:dyDescent="0.35"/>
    <row r="56376" s="62" customFormat="1" x14ac:dyDescent="0.35"/>
    <row r="56377" s="62" customFormat="1" x14ac:dyDescent="0.35"/>
    <row r="56378" s="62" customFormat="1" x14ac:dyDescent="0.35"/>
    <row r="56379" s="62" customFormat="1" x14ac:dyDescent="0.35"/>
    <row r="56380" s="62" customFormat="1" x14ac:dyDescent="0.35"/>
    <row r="56381" s="62" customFormat="1" x14ac:dyDescent="0.35"/>
    <row r="56382" s="62" customFormat="1" x14ac:dyDescent="0.35"/>
    <row r="56383" s="62" customFormat="1" x14ac:dyDescent="0.35"/>
    <row r="56384" s="62" customFormat="1" x14ac:dyDescent="0.35"/>
    <row r="56385" s="62" customFormat="1" x14ac:dyDescent="0.35"/>
    <row r="56386" s="62" customFormat="1" x14ac:dyDescent="0.35"/>
    <row r="56387" s="62" customFormat="1" x14ac:dyDescent="0.35"/>
    <row r="56388" s="62" customFormat="1" x14ac:dyDescent="0.35"/>
    <row r="56389" s="62" customFormat="1" x14ac:dyDescent="0.35"/>
    <row r="56390" s="62" customFormat="1" x14ac:dyDescent="0.35"/>
    <row r="56391" s="62" customFormat="1" x14ac:dyDescent="0.35"/>
    <row r="56392" s="62" customFormat="1" x14ac:dyDescent="0.35"/>
    <row r="56393" s="62" customFormat="1" x14ac:dyDescent="0.35"/>
    <row r="56394" s="62" customFormat="1" x14ac:dyDescent="0.35"/>
    <row r="56395" s="62" customFormat="1" x14ac:dyDescent="0.35"/>
    <row r="56396" s="62" customFormat="1" x14ac:dyDescent="0.35"/>
    <row r="56397" s="62" customFormat="1" x14ac:dyDescent="0.35"/>
    <row r="56398" s="62" customFormat="1" x14ac:dyDescent="0.35"/>
    <row r="56399" s="62" customFormat="1" x14ac:dyDescent="0.35"/>
    <row r="56400" s="62" customFormat="1" x14ac:dyDescent="0.35"/>
    <row r="56401" s="62" customFormat="1" x14ac:dyDescent="0.35"/>
    <row r="56402" s="62" customFormat="1" x14ac:dyDescent="0.35"/>
    <row r="56403" s="62" customFormat="1" x14ac:dyDescent="0.35"/>
    <row r="56404" s="62" customFormat="1" x14ac:dyDescent="0.35"/>
    <row r="56405" s="62" customFormat="1" x14ac:dyDescent="0.35"/>
    <row r="56406" s="62" customFormat="1" x14ac:dyDescent="0.35"/>
    <row r="56407" s="62" customFormat="1" x14ac:dyDescent="0.35"/>
    <row r="56408" s="62" customFormat="1" x14ac:dyDescent="0.35"/>
    <row r="56409" s="62" customFormat="1" x14ac:dyDescent="0.35"/>
    <row r="56410" s="62" customFormat="1" x14ac:dyDescent="0.35"/>
    <row r="56411" s="62" customFormat="1" x14ac:dyDescent="0.35"/>
    <row r="56412" s="62" customFormat="1" x14ac:dyDescent="0.35"/>
    <row r="56413" s="62" customFormat="1" x14ac:dyDescent="0.35"/>
    <row r="56414" s="62" customFormat="1" x14ac:dyDescent="0.35"/>
    <row r="56415" s="62" customFormat="1" x14ac:dyDescent="0.35"/>
    <row r="56416" s="62" customFormat="1" x14ac:dyDescent="0.35"/>
    <row r="56417" s="62" customFormat="1" x14ac:dyDescent="0.35"/>
    <row r="56418" s="62" customFormat="1" x14ac:dyDescent="0.35"/>
    <row r="56419" s="62" customFormat="1" x14ac:dyDescent="0.35"/>
    <row r="56420" s="62" customFormat="1" x14ac:dyDescent="0.35"/>
    <row r="56421" s="62" customFormat="1" x14ac:dyDescent="0.35"/>
    <row r="56422" s="62" customFormat="1" x14ac:dyDescent="0.35"/>
    <row r="56423" s="62" customFormat="1" x14ac:dyDescent="0.35"/>
    <row r="56424" s="62" customFormat="1" x14ac:dyDescent="0.35"/>
    <row r="56425" s="62" customFormat="1" x14ac:dyDescent="0.35"/>
    <row r="56426" s="62" customFormat="1" x14ac:dyDescent="0.35"/>
    <row r="56427" s="62" customFormat="1" x14ac:dyDescent="0.35"/>
    <row r="56428" s="62" customFormat="1" x14ac:dyDescent="0.35"/>
    <row r="56429" s="62" customFormat="1" x14ac:dyDescent="0.35"/>
    <row r="56430" s="62" customFormat="1" x14ac:dyDescent="0.35"/>
    <row r="56431" s="62" customFormat="1" x14ac:dyDescent="0.35"/>
    <row r="56432" s="62" customFormat="1" x14ac:dyDescent="0.35"/>
    <row r="56433" s="62" customFormat="1" x14ac:dyDescent="0.35"/>
    <row r="56434" s="62" customFormat="1" x14ac:dyDescent="0.35"/>
    <row r="56435" s="62" customFormat="1" x14ac:dyDescent="0.35"/>
    <row r="56436" s="62" customFormat="1" x14ac:dyDescent="0.35"/>
    <row r="56437" s="62" customFormat="1" x14ac:dyDescent="0.35"/>
    <row r="56438" s="62" customFormat="1" x14ac:dyDescent="0.35"/>
    <row r="56439" s="62" customFormat="1" x14ac:dyDescent="0.35"/>
    <row r="56440" s="62" customFormat="1" x14ac:dyDescent="0.35"/>
    <row r="56441" s="62" customFormat="1" x14ac:dyDescent="0.35"/>
    <row r="56442" s="62" customFormat="1" x14ac:dyDescent="0.35"/>
    <row r="56443" s="62" customFormat="1" x14ac:dyDescent="0.35"/>
    <row r="56444" s="62" customFormat="1" x14ac:dyDescent="0.35"/>
    <row r="56445" s="62" customFormat="1" x14ac:dyDescent="0.35"/>
    <row r="56446" s="62" customFormat="1" x14ac:dyDescent="0.35"/>
    <row r="56447" s="62" customFormat="1" x14ac:dyDescent="0.35"/>
    <row r="56448" s="62" customFormat="1" x14ac:dyDescent="0.35"/>
    <row r="56449" s="62" customFormat="1" x14ac:dyDescent="0.35"/>
    <row r="56450" s="62" customFormat="1" x14ac:dyDescent="0.35"/>
    <row r="56451" s="62" customFormat="1" x14ac:dyDescent="0.35"/>
    <row r="56452" s="62" customFormat="1" x14ac:dyDescent="0.35"/>
    <row r="56453" s="62" customFormat="1" x14ac:dyDescent="0.35"/>
    <row r="56454" s="62" customFormat="1" x14ac:dyDescent="0.35"/>
    <row r="56455" s="62" customFormat="1" x14ac:dyDescent="0.35"/>
    <row r="56456" s="62" customFormat="1" x14ac:dyDescent="0.35"/>
    <row r="56457" s="62" customFormat="1" x14ac:dyDescent="0.35"/>
    <row r="56458" s="62" customFormat="1" x14ac:dyDescent="0.35"/>
    <row r="56459" s="62" customFormat="1" x14ac:dyDescent="0.35"/>
    <row r="56460" s="62" customFormat="1" x14ac:dyDescent="0.35"/>
    <row r="56461" s="62" customFormat="1" x14ac:dyDescent="0.35"/>
    <row r="56462" s="62" customFormat="1" x14ac:dyDescent="0.35"/>
    <row r="56463" s="62" customFormat="1" x14ac:dyDescent="0.35"/>
    <row r="56464" s="62" customFormat="1" x14ac:dyDescent="0.35"/>
    <row r="56465" s="62" customFormat="1" x14ac:dyDescent="0.35"/>
    <row r="56466" s="62" customFormat="1" x14ac:dyDescent="0.35"/>
    <row r="56467" s="62" customFormat="1" x14ac:dyDescent="0.35"/>
    <row r="56468" s="62" customFormat="1" x14ac:dyDescent="0.35"/>
    <row r="56469" s="62" customFormat="1" x14ac:dyDescent="0.35"/>
    <row r="56470" s="62" customFormat="1" x14ac:dyDescent="0.35"/>
    <row r="56471" s="62" customFormat="1" x14ac:dyDescent="0.35"/>
    <row r="56472" s="62" customFormat="1" x14ac:dyDescent="0.35"/>
    <row r="56473" s="62" customFormat="1" x14ac:dyDescent="0.35"/>
    <row r="56474" s="62" customFormat="1" x14ac:dyDescent="0.35"/>
    <row r="56475" s="62" customFormat="1" x14ac:dyDescent="0.35"/>
    <row r="56476" s="62" customFormat="1" x14ac:dyDescent="0.35"/>
    <row r="56477" s="62" customFormat="1" x14ac:dyDescent="0.35"/>
    <row r="56478" s="62" customFormat="1" x14ac:dyDescent="0.35"/>
    <row r="56479" s="62" customFormat="1" x14ac:dyDescent="0.35"/>
    <row r="56480" s="62" customFormat="1" x14ac:dyDescent="0.35"/>
    <row r="56481" s="62" customFormat="1" x14ac:dyDescent="0.35"/>
    <row r="56482" s="62" customFormat="1" x14ac:dyDescent="0.35"/>
    <row r="56483" s="62" customFormat="1" x14ac:dyDescent="0.35"/>
    <row r="56484" s="62" customFormat="1" x14ac:dyDescent="0.35"/>
    <row r="56485" s="62" customFormat="1" x14ac:dyDescent="0.35"/>
    <row r="56486" s="62" customFormat="1" x14ac:dyDescent="0.35"/>
    <row r="56487" s="62" customFormat="1" x14ac:dyDescent="0.35"/>
    <row r="56488" s="62" customFormat="1" x14ac:dyDescent="0.35"/>
    <row r="56489" s="62" customFormat="1" x14ac:dyDescent="0.35"/>
    <row r="56490" s="62" customFormat="1" x14ac:dyDescent="0.35"/>
    <row r="56491" s="62" customFormat="1" x14ac:dyDescent="0.35"/>
    <row r="56492" s="62" customFormat="1" x14ac:dyDescent="0.35"/>
    <row r="56493" s="62" customFormat="1" x14ac:dyDescent="0.35"/>
    <row r="56494" s="62" customFormat="1" x14ac:dyDescent="0.35"/>
    <row r="56495" s="62" customFormat="1" x14ac:dyDescent="0.35"/>
    <row r="56496" s="62" customFormat="1" x14ac:dyDescent="0.35"/>
    <row r="56497" s="62" customFormat="1" x14ac:dyDescent="0.35"/>
    <row r="56498" s="62" customFormat="1" x14ac:dyDescent="0.35"/>
    <row r="56499" s="62" customFormat="1" x14ac:dyDescent="0.35"/>
    <row r="56500" s="62" customFormat="1" x14ac:dyDescent="0.35"/>
    <row r="56501" s="62" customFormat="1" x14ac:dyDescent="0.35"/>
    <row r="56502" s="62" customFormat="1" x14ac:dyDescent="0.35"/>
    <row r="56503" s="62" customFormat="1" x14ac:dyDescent="0.35"/>
    <row r="56504" s="62" customFormat="1" x14ac:dyDescent="0.35"/>
    <row r="56505" s="62" customFormat="1" x14ac:dyDescent="0.35"/>
    <row r="56506" s="62" customFormat="1" x14ac:dyDescent="0.35"/>
    <row r="56507" s="62" customFormat="1" x14ac:dyDescent="0.35"/>
    <row r="56508" s="62" customFormat="1" x14ac:dyDescent="0.35"/>
    <row r="56509" s="62" customFormat="1" x14ac:dyDescent="0.35"/>
    <row r="56510" s="62" customFormat="1" x14ac:dyDescent="0.35"/>
    <row r="56511" s="62" customFormat="1" x14ac:dyDescent="0.35"/>
    <row r="56512" s="62" customFormat="1" x14ac:dyDescent="0.35"/>
    <row r="56513" s="62" customFormat="1" x14ac:dyDescent="0.35"/>
    <row r="56514" s="62" customFormat="1" x14ac:dyDescent="0.35"/>
    <row r="56515" s="62" customFormat="1" x14ac:dyDescent="0.35"/>
    <row r="56516" s="62" customFormat="1" x14ac:dyDescent="0.35"/>
    <row r="56517" s="62" customFormat="1" x14ac:dyDescent="0.35"/>
    <row r="56518" s="62" customFormat="1" x14ac:dyDescent="0.35"/>
    <row r="56519" s="62" customFormat="1" x14ac:dyDescent="0.35"/>
    <row r="56520" s="62" customFormat="1" x14ac:dyDescent="0.35"/>
    <row r="56521" s="62" customFormat="1" x14ac:dyDescent="0.35"/>
    <row r="56522" s="62" customFormat="1" x14ac:dyDescent="0.35"/>
    <row r="56523" s="62" customFormat="1" x14ac:dyDescent="0.35"/>
    <row r="56524" s="62" customFormat="1" x14ac:dyDescent="0.35"/>
    <row r="56525" s="62" customFormat="1" x14ac:dyDescent="0.35"/>
    <row r="56526" s="62" customFormat="1" x14ac:dyDescent="0.35"/>
    <row r="56527" s="62" customFormat="1" x14ac:dyDescent="0.35"/>
    <row r="56528" s="62" customFormat="1" x14ac:dyDescent="0.35"/>
    <row r="56529" s="62" customFormat="1" x14ac:dyDescent="0.35"/>
    <row r="56530" s="62" customFormat="1" x14ac:dyDescent="0.35"/>
    <row r="56531" s="62" customFormat="1" x14ac:dyDescent="0.35"/>
    <row r="56532" s="62" customFormat="1" x14ac:dyDescent="0.35"/>
    <row r="56533" s="62" customFormat="1" x14ac:dyDescent="0.35"/>
    <row r="56534" s="62" customFormat="1" x14ac:dyDescent="0.35"/>
    <row r="56535" s="62" customFormat="1" x14ac:dyDescent="0.35"/>
    <row r="56536" s="62" customFormat="1" x14ac:dyDescent="0.35"/>
    <row r="56537" s="62" customFormat="1" x14ac:dyDescent="0.35"/>
    <row r="56538" s="62" customFormat="1" x14ac:dyDescent="0.35"/>
    <row r="56539" s="62" customFormat="1" x14ac:dyDescent="0.35"/>
    <row r="56540" s="62" customFormat="1" x14ac:dyDescent="0.35"/>
    <row r="56541" s="62" customFormat="1" x14ac:dyDescent="0.35"/>
    <row r="56542" s="62" customFormat="1" x14ac:dyDescent="0.35"/>
    <row r="56543" s="62" customFormat="1" x14ac:dyDescent="0.35"/>
    <row r="56544" s="62" customFormat="1" x14ac:dyDescent="0.35"/>
    <row r="56545" s="62" customFormat="1" x14ac:dyDescent="0.35"/>
    <row r="56546" s="62" customFormat="1" x14ac:dyDescent="0.35"/>
    <row r="56547" s="62" customFormat="1" x14ac:dyDescent="0.35"/>
    <row r="56548" s="62" customFormat="1" x14ac:dyDescent="0.35"/>
    <row r="56549" s="62" customFormat="1" x14ac:dyDescent="0.35"/>
    <row r="56550" s="62" customFormat="1" x14ac:dyDescent="0.35"/>
    <row r="56551" s="62" customFormat="1" x14ac:dyDescent="0.35"/>
    <row r="56552" s="62" customFormat="1" x14ac:dyDescent="0.35"/>
    <row r="56553" s="62" customFormat="1" x14ac:dyDescent="0.35"/>
    <row r="56554" s="62" customFormat="1" x14ac:dyDescent="0.35"/>
    <row r="56555" s="62" customFormat="1" x14ac:dyDescent="0.35"/>
    <row r="56556" s="62" customFormat="1" x14ac:dyDescent="0.35"/>
    <row r="56557" s="62" customFormat="1" x14ac:dyDescent="0.35"/>
    <row r="56558" s="62" customFormat="1" x14ac:dyDescent="0.35"/>
    <row r="56559" s="62" customFormat="1" x14ac:dyDescent="0.35"/>
    <row r="56560" s="62" customFormat="1" x14ac:dyDescent="0.35"/>
    <row r="56561" s="62" customFormat="1" x14ac:dyDescent="0.35"/>
    <row r="56562" s="62" customFormat="1" x14ac:dyDescent="0.35"/>
    <row r="56563" s="62" customFormat="1" x14ac:dyDescent="0.35"/>
    <row r="56564" s="62" customFormat="1" x14ac:dyDescent="0.35"/>
    <row r="56565" s="62" customFormat="1" x14ac:dyDescent="0.35"/>
    <row r="56566" s="62" customFormat="1" x14ac:dyDescent="0.35"/>
    <row r="56567" s="62" customFormat="1" x14ac:dyDescent="0.35"/>
    <row r="56568" s="62" customFormat="1" x14ac:dyDescent="0.35"/>
    <row r="56569" s="62" customFormat="1" x14ac:dyDescent="0.35"/>
    <row r="56570" s="62" customFormat="1" x14ac:dyDescent="0.35"/>
    <row r="56571" s="62" customFormat="1" x14ac:dyDescent="0.35"/>
    <row r="56572" s="62" customFormat="1" x14ac:dyDescent="0.35"/>
    <row r="56573" s="62" customFormat="1" x14ac:dyDescent="0.35"/>
    <row r="56574" s="62" customFormat="1" x14ac:dyDescent="0.35"/>
    <row r="56575" s="62" customFormat="1" x14ac:dyDescent="0.35"/>
    <row r="56576" s="62" customFormat="1" x14ac:dyDescent="0.35"/>
    <row r="56577" s="62" customFormat="1" x14ac:dyDescent="0.35"/>
    <row r="56578" s="62" customFormat="1" x14ac:dyDescent="0.35"/>
    <row r="56579" s="62" customFormat="1" x14ac:dyDescent="0.35"/>
    <row r="56580" s="62" customFormat="1" x14ac:dyDescent="0.35"/>
    <row r="56581" s="62" customFormat="1" x14ac:dyDescent="0.35"/>
    <row r="56582" s="62" customFormat="1" x14ac:dyDescent="0.35"/>
    <row r="56583" s="62" customFormat="1" x14ac:dyDescent="0.35"/>
    <row r="56584" s="62" customFormat="1" x14ac:dyDescent="0.35"/>
    <row r="56585" s="62" customFormat="1" x14ac:dyDescent="0.35"/>
    <row r="56586" s="62" customFormat="1" x14ac:dyDescent="0.35"/>
    <row r="56587" s="62" customFormat="1" x14ac:dyDescent="0.35"/>
    <row r="56588" s="62" customFormat="1" x14ac:dyDescent="0.35"/>
    <row r="56589" s="62" customFormat="1" x14ac:dyDescent="0.35"/>
    <row r="56590" s="62" customFormat="1" x14ac:dyDescent="0.35"/>
    <row r="56591" s="62" customFormat="1" x14ac:dyDescent="0.35"/>
    <row r="56592" s="62" customFormat="1" x14ac:dyDescent="0.35"/>
    <row r="56593" s="62" customFormat="1" x14ac:dyDescent="0.35"/>
    <row r="56594" s="62" customFormat="1" x14ac:dyDescent="0.35"/>
    <row r="56595" s="62" customFormat="1" x14ac:dyDescent="0.35"/>
    <row r="56596" s="62" customFormat="1" x14ac:dyDescent="0.35"/>
    <row r="56597" s="62" customFormat="1" x14ac:dyDescent="0.35"/>
    <row r="56598" s="62" customFormat="1" x14ac:dyDescent="0.35"/>
    <row r="56599" s="62" customFormat="1" x14ac:dyDescent="0.35"/>
    <row r="56600" s="62" customFormat="1" x14ac:dyDescent="0.35"/>
    <row r="56601" s="62" customFormat="1" x14ac:dyDescent="0.35"/>
    <row r="56602" s="62" customFormat="1" x14ac:dyDescent="0.35"/>
    <row r="56603" s="62" customFormat="1" x14ac:dyDescent="0.35"/>
    <row r="56604" s="62" customFormat="1" x14ac:dyDescent="0.35"/>
    <row r="56605" s="62" customFormat="1" x14ac:dyDescent="0.35"/>
    <row r="56606" s="62" customFormat="1" x14ac:dyDescent="0.35"/>
    <row r="56607" s="62" customFormat="1" x14ac:dyDescent="0.35"/>
    <row r="56608" s="62" customFormat="1" x14ac:dyDescent="0.35"/>
    <row r="56609" s="62" customFormat="1" x14ac:dyDescent="0.35"/>
    <row r="56610" s="62" customFormat="1" x14ac:dyDescent="0.35"/>
    <row r="56611" s="62" customFormat="1" x14ac:dyDescent="0.35"/>
    <row r="56612" s="62" customFormat="1" x14ac:dyDescent="0.35"/>
    <row r="56613" s="62" customFormat="1" x14ac:dyDescent="0.35"/>
    <row r="56614" s="62" customFormat="1" x14ac:dyDescent="0.35"/>
    <row r="56615" s="62" customFormat="1" x14ac:dyDescent="0.35"/>
    <row r="56616" s="62" customFormat="1" x14ac:dyDescent="0.35"/>
    <row r="56617" s="62" customFormat="1" x14ac:dyDescent="0.35"/>
    <row r="56618" s="62" customFormat="1" x14ac:dyDescent="0.35"/>
    <row r="56619" s="62" customFormat="1" x14ac:dyDescent="0.35"/>
    <row r="56620" s="62" customFormat="1" x14ac:dyDescent="0.35"/>
    <row r="56621" s="62" customFormat="1" x14ac:dyDescent="0.35"/>
    <row r="56622" s="62" customFormat="1" x14ac:dyDescent="0.35"/>
    <row r="56623" s="62" customFormat="1" x14ac:dyDescent="0.35"/>
    <row r="56624" s="62" customFormat="1" x14ac:dyDescent="0.35"/>
    <row r="56625" s="62" customFormat="1" x14ac:dyDescent="0.35"/>
    <row r="56626" s="62" customFormat="1" x14ac:dyDescent="0.35"/>
    <row r="56627" s="62" customFormat="1" x14ac:dyDescent="0.35"/>
    <row r="56628" s="62" customFormat="1" x14ac:dyDescent="0.35"/>
    <row r="56629" s="62" customFormat="1" x14ac:dyDescent="0.35"/>
    <row r="56630" s="62" customFormat="1" x14ac:dyDescent="0.35"/>
    <row r="56631" s="62" customFormat="1" x14ac:dyDescent="0.35"/>
    <row r="56632" s="62" customFormat="1" x14ac:dyDescent="0.35"/>
    <row r="56633" s="62" customFormat="1" x14ac:dyDescent="0.35"/>
    <row r="56634" s="62" customFormat="1" x14ac:dyDescent="0.35"/>
    <row r="56635" s="62" customFormat="1" x14ac:dyDescent="0.35"/>
    <row r="56636" s="62" customFormat="1" x14ac:dyDescent="0.35"/>
    <row r="56637" s="62" customFormat="1" x14ac:dyDescent="0.35"/>
    <row r="56638" s="62" customFormat="1" x14ac:dyDescent="0.35"/>
    <row r="56639" s="62" customFormat="1" x14ac:dyDescent="0.35"/>
    <row r="56640" s="62" customFormat="1" x14ac:dyDescent="0.35"/>
    <row r="56641" s="62" customFormat="1" x14ac:dyDescent="0.35"/>
    <row r="56642" s="62" customFormat="1" x14ac:dyDescent="0.35"/>
    <row r="56643" s="62" customFormat="1" x14ac:dyDescent="0.35"/>
    <row r="56644" s="62" customFormat="1" x14ac:dyDescent="0.35"/>
    <row r="56645" s="62" customFormat="1" x14ac:dyDescent="0.35"/>
    <row r="56646" s="62" customFormat="1" x14ac:dyDescent="0.35"/>
    <row r="56647" s="62" customFormat="1" x14ac:dyDescent="0.35"/>
    <row r="56648" s="62" customFormat="1" x14ac:dyDescent="0.35"/>
    <row r="56649" s="62" customFormat="1" x14ac:dyDescent="0.35"/>
    <row r="56650" s="62" customFormat="1" x14ac:dyDescent="0.35"/>
    <row r="56651" s="62" customFormat="1" x14ac:dyDescent="0.35"/>
    <row r="56652" s="62" customFormat="1" x14ac:dyDescent="0.35"/>
    <row r="56653" s="62" customFormat="1" x14ac:dyDescent="0.35"/>
    <row r="56654" s="62" customFormat="1" x14ac:dyDescent="0.35"/>
    <row r="56655" s="62" customFormat="1" x14ac:dyDescent="0.35"/>
    <row r="56656" s="62" customFormat="1" x14ac:dyDescent="0.35"/>
    <row r="56657" s="62" customFormat="1" x14ac:dyDescent="0.35"/>
    <row r="56658" s="62" customFormat="1" x14ac:dyDescent="0.35"/>
    <row r="56659" s="62" customFormat="1" x14ac:dyDescent="0.35"/>
    <row r="56660" s="62" customFormat="1" x14ac:dyDescent="0.35"/>
    <row r="56661" s="62" customFormat="1" x14ac:dyDescent="0.35"/>
    <row r="56662" s="62" customFormat="1" x14ac:dyDescent="0.35"/>
    <row r="56663" s="62" customFormat="1" x14ac:dyDescent="0.35"/>
    <row r="56664" s="62" customFormat="1" x14ac:dyDescent="0.35"/>
    <row r="56665" s="62" customFormat="1" x14ac:dyDescent="0.35"/>
    <row r="56666" s="62" customFormat="1" x14ac:dyDescent="0.35"/>
    <row r="56667" s="62" customFormat="1" x14ac:dyDescent="0.35"/>
    <row r="56668" s="62" customFormat="1" x14ac:dyDescent="0.35"/>
    <row r="56669" s="62" customFormat="1" x14ac:dyDescent="0.35"/>
    <row r="56670" s="62" customFormat="1" x14ac:dyDescent="0.35"/>
    <row r="56671" s="62" customFormat="1" x14ac:dyDescent="0.35"/>
    <row r="56672" s="62" customFormat="1" x14ac:dyDescent="0.35"/>
    <row r="56673" s="62" customFormat="1" x14ac:dyDescent="0.35"/>
    <row r="56674" s="62" customFormat="1" x14ac:dyDescent="0.35"/>
    <row r="56675" s="62" customFormat="1" x14ac:dyDescent="0.35"/>
    <row r="56676" s="62" customFormat="1" x14ac:dyDescent="0.35"/>
    <row r="56677" s="62" customFormat="1" x14ac:dyDescent="0.35"/>
    <row r="56678" s="62" customFormat="1" x14ac:dyDescent="0.35"/>
    <row r="56679" s="62" customFormat="1" x14ac:dyDescent="0.35"/>
    <row r="56680" s="62" customFormat="1" x14ac:dyDescent="0.35"/>
    <row r="56681" s="62" customFormat="1" x14ac:dyDescent="0.35"/>
    <row r="56682" s="62" customFormat="1" x14ac:dyDescent="0.35"/>
    <row r="56683" s="62" customFormat="1" x14ac:dyDescent="0.35"/>
    <row r="56684" s="62" customFormat="1" x14ac:dyDescent="0.35"/>
    <row r="56685" s="62" customFormat="1" x14ac:dyDescent="0.35"/>
    <row r="56686" s="62" customFormat="1" x14ac:dyDescent="0.35"/>
    <row r="56687" s="62" customFormat="1" x14ac:dyDescent="0.35"/>
    <row r="56688" s="62" customFormat="1" x14ac:dyDescent="0.35"/>
    <row r="56689" s="62" customFormat="1" x14ac:dyDescent="0.35"/>
    <row r="56690" s="62" customFormat="1" x14ac:dyDescent="0.35"/>
    <row r="56691" s="62" customFormat="1" x14ac:dyDescent="0.35"/>
    <row r="56692" s="62" customFormat="1" x14ac:dyDescent="0.35"/>
    <row r="56693" s="62" customFormat="1" x14ac:dyDescent="0.35"/>
    <row r="56694" s="62" customFormat="1" x14ac:dyDescent="0.35"/>
    <row r="56695" s="62" customFormat="1" x14ac:dyDescent="0.35"/>
    <row r="56696" s="62" customFormat="1" x14ac:dyDescent="0.35"/>
    <row r="56697" s="62" customFormat="1" x14ac:dyDescent="0.35"/>
    <row r="56698" s="62" customFormat="1" x14ac:dyDescent="0.35"/>
    <row r="56699" s="62" customFormat="1" x14ac:dyDescent="0.35"/>
    <row r="56700" s="62" customFormat="1" x14ac:dyDescent="0.35"/>
    <row r="56701" s="62" customFormat="1" x14ac:dyDescent="0.35"/>
    <row r="56702" s="62" customFormat="1" x14ac:dyDescent="0.35"/>
    <row r="56703" s="62" customFormat="1" x14ac:dyDescent="0.35"/>
    <row r="56704" s="62" customFormat="1" x14ac:dyDescent="0.35"/>
    <row r="56705" s="62" customFormat="1" x14ac:dyDescent="0.35"/>
    <row r="56706" s="62" customFormat="1" x14ac:dyDescent="0.35"/>
    <row r="56707" s="62" customFormat="1" x14ac:dyDescent="0.35"/>
    <row r="56708" s="62" customFormat="1" x14ac:dyDescent="0.35"/>
    <row r="56709" s="62" customFormat="1" x14ac:dyDescent="0.35"/>
    <row r="56710" s="62" customFormat="1" x14ac:dyDescent="0.35"/>
    <row r="56711" s="62" customFormat="1" x14ac:dyDescent="0.35"/>
    <row r="56712" s="62" customFormat="1" x14ac:dyDescent="0.35"/>
    <row r="56713" s="62" customFormat="1" x14ac:dyDescent="0.35"/>
    <row r="56714" s="62" customFormat="1" x14ac:dyDescent="0.35"/>
    <row r="56715" s="62" customFormat="1" x14ac:dyDescent="0.35"/>
    <row r="56716" s="62" customFormat="1" x14ac:dyDescent="0.35"/>
    <row r="56717" s="62" customFormat="1" x14ac:dyDescent="0.35"/>
    <row r="56718" s="62" customFormat="1" x14ac:dyDescent="0.35"/>
    <row r="56719" s="62" customFormat="1" x14ac:dyDescent="0.35"/>
    <row r="56720" s="62" customFormat="1" x14ac:dyDescent="0.35"/>
    <row r="56721" s="62" customFormat="1" x14ac:dyDescent="0.35"/>
    <row r="56722" s="62" customFormat="1" x14ac:dyDescent="0.35"/>
    <row r="56723" s="62" customFormat="1" x14ac:dyDescent="0.35"/>
    <row r="56724" s="62" customFormat="1" x14ac:dyDescent="0.35"/>
    <row r="56725" s="62" customFormat="1" x14ac:dyDescent="0.35"/>
    <row r="56726" s="62" customFormat="1" x14ac:dyDescent="0.35"/>
    <row r="56727" s="62" customFormat="1" x14ac:dyDescent="0.35"/>
    <row r="56728" s="62" customFormat="1" x14ac:dyDescent="0.35"/>
    <row r="56729" s="62" customFormat="1" x14ac:dyDescent="0.35"/>
    <row r="56730" s="62" customFormat="1" x14ac:dyDescent="0.35"/>
    <row r="56731" s="62" customFormat="1" x14ac:dyDescent="0.35"/>
    <row r="56732" s="62" customFormat="1" x14ac:dyDescent="0.35"/>
    <row r="56733" s="62" customFormat="1" x14ac:dyDescent="0.35"/>
    <row r="56734" s="62" customFormat="1" x14ac:dyDescent="0.35"/>
    <row r="56735" s="62" customFormat="1" x14ac:dyDescent="0.35"/>
    <row r="56736" s="62" customFormat="1" x14ac:dyDescent="0.35"/>
    <row r="56737" s="62" customFormat="1" x14ac:dyDescent="0.35"/>
    <row r="56738" s="62" customFormat="1" x14ac:dyDescent="0.35"/>
    <row r="56739" s="62" customFormat="1" x14ac:dyDescent="0.35"/>
    <row r="56740" s="62" customFormat="1" x14ac:dyDescent="0.35"/>
    <row r="56741" s="62" customFormat="1" x14ac:dyDescent="0.35"/>
    <row r="56742" s="62" customFormat="1" x14ac:dyDescent="0.35"/>
    <row r="56743" s="62" customFormat="1" x14ac:dyDescent="0.35"/>
    <row r="56744" s="62" customFormat="1" x14ac:dyDescent="0.35"/>
    <row r="56745" s="62" customFormat="1" x14ac:dyDescent="0.35"/>
    <row r="56746" s="62" customFormat="1" x14ac:dyDescent="0.35"/>
    <row r="56747" s="62" customFormat="1" x14ac:dyDescent="0.35"/>
    <row r="56748" s="62" customFormat="1" x14ac:dyDescent="0.35"/>
    <row r="56749" s="62" customFormat="1" x14ac:dyDescent="0.35"/>
    <row r="56750" s="62" customFormat="1" x14ac:dyDescent="0.35"/>
    <row r="56751" s="62" customFormat="1" x14ac:dyDescent="0.35"/>
    <row r="56752" s="62" customFormat="1" x14ac:dyDescent="0.35"/>
    <row r="56753" s="62" customFormat="1" x14ac:dyDescent="0.35"/>
    <row r="56754" s="62" customFormat="1" x14ac:dyDescent="0.35"/>
    <row r="56755" s="62" customFormat="1" x14ac:dyDescent="0.35"/>
    <row r="56756" s="62" customFormat="1" x14ac:dyDescent="0.35"/>
    <row r="56757" s="62" customFormat="1" x14ac:dyDescent="0.35"/>
    <row r="56758" s="62" customFormat="1" x14ac:dyDescent="0.35"/>
    <row r="56759" s="62" customFormat="1" x14ac:dyDescent="0.35"/>
    <row r="56760" s="62" customFormat="1" x14ac:dyDescent="0.35"/>
    <row r="56761" s="62" customFormat="1" x14ac:dyDescent="0.35"/>
    <row r="56762" s="62" customFormat="1" x14ac:dyDescent="0.35"/>
    <row r="56763" s="62" customFormat="1" x14ac:dyDescent="0.35"/>
    <row r="56764" s="62" customFormat="1" x14ac:dyDescent="0.35"/>
    <row r="56765" s="62" customFormat="1" x14ac:dyDescent="0.35"/>
    <row r="56766" s="62" customFormat="1" x14ac:dyDescent="0.35"/>
    <row r="56767" s="62" customFormat="1" x14ac:dyDescent="0.35"/>
    <row r="56768" s="62" customFormat="1" x14ac:dyDescent="0.35"/>
    <row r="56769" s="62" customFormat="1" x14ac:dyDescent="0.35"/>
    <row r="56770" s="62" customFormat="1" x14ac:dyDescent="0.35"/>
    <row r="56771" s="62" customFormat="1" x14ac:dyDescent="0.35"/>
    <row r="56772" s="62" customFormat="1" x14ac:dyDescent="0.35"/>
    <row r="56773" s="62" customFormat="1" x14ac:dyDescent="0.35"/>
    <row r="56774" s="62" customFormat="1" x14ac:dyDescent="0.35"/>
    <row r="56775" s="62" customFormat="1" x14ac:dyDescent="0.35"/>
    <row r="56776" s="62" customFormat="1" x14ac:dyDescent="0.35"/>
    <row r="56777" s="62" customFormat="1" x14ac:dyDescent="0.35"/>
    <row r="56778" s="62" customFormat="1" x14ac:dyDescent="0.35"/>
    <row r="56779" s="62" customFormat="1" x14ac:dyDescent="0.35"/>
    <row r="56780" s="62" customFormat="1" x14ac:dyDescent="0.35"/>
    <row r="56781" s="62" customFormat="1" x14ac:dyDescent="0.35"/>
    <row r="56782" s="62" customFormat="1" x14ac:dyDescent="0.35"/>
    <row r="56783" s="62" customFormat="1" x14ac:dyDescent="0.35"/>
    <row r="56784" s="62" customFormat="1" x14ac:dyDescent="0.35"/>
    <row r="56785" s="62" customFormat="1" x14ac:dyDescent="0.35"/>
    <row r="56786" s="62" customFormat="1" x14ac:dyDescent="0.35"/>
    <row r="56787" s="62" customFormat="1" x14ac:dyDescent="0.35"/>
    <row r="56788" s="62" customFormat="1" x14ac:dyDescent="0.35"/>
    <row r="56789" s="62" customFormat="1" x14ac:dyDescent="0.35"/>
    <row r="56790" s="62" customFormat="1" x14ac:dyDescent="0.35"/>
    <row r="56791" s="62" customFormat="1" x14ac:dyDescent="0.35"/>
    <row r="56792" s="62" customFormat="1" x14ac:dyDescent="0.35"/>
    <row r="56793" s="62" customFormat="1" x14ac:dyDescent="0.35"/>
    <row r="56794" s="62" customFormat="1" x14ac:dyDescent="0.35"/>
    <row r="56795" s="62" customFormat="1" x14ac:dyDescent="0.35"/>
    <row r="56796" s="62" customFormat="1" x14ac:dyDescent="0.35"/>
    <row r="56797" s="62" customFormat="1" x14ac:dyDescent="0.35"/>
    <row r="56798" s="62" customFormat="1" x14ac:dyDescent="0.35"/>
    <row r="56799" s="62" customFormat="1" x14ac:dyDescent="0.35"/>
    <row r="56800" s="62" customFormat="1" x14ac:dyDescent="0.35"/>
    <row r="56801" s="62" customFormat="1" x14ac:dyDescent="0.35"/>
    <row r="56802" s="62" customFormat="1" x14ac:dyDescent="0.35"/>
    <row r="56803" s="62" customFormat="1" x14ac:dyDescent="0.35"/>
    <row r="56804" s="62" customFormat="1" x14ac:dyDescent="0.35"/>
    <row r="56805" s="62" customFormat="1" x14ac:dyDescent="0.35"/>
    <row r="56806" s="62" customFormat="1" x14ac:dyDescent="0.35"/>
    <row r="56807" s="62" customFormat="1" x14ac:dyDescent="0.35"/>
    <row r="56808" s="62" customFormat="1" x14ac:dyDescent="0.35"/>
    <row r="56809" s="62" customFormat="1" x14ac:dyDescent="0.35"/>
    <row r="56810" s="62" customFormat="1" x14ac:dyDescent="0.35"/>
    <row r="56811" s="62" customFormat="1" x14ac:dyDescent="0.35"/>
    <row r="56812" s="62" customFormat="1" x14ac:dyDescent="0.35"/>
    <row r="56813" s="62" customFormat="1" x14ac:dyDescent="0.35"/>
    <row r="56814" s="62" customFormat="1" x14ac:dyDescent="0.35"/>
    <row r="56815" s="62" customFormat="1" x14ac:dyDescent="0.35"/>
    <row r="56816" s="62" customFormat="1" x14ac:dyDescent="0.35"/>
    <row r="56817" s="62" customFormat="1" x14ac:dyDescent="0.35"/>
    <row r="56818" s="62" customFormat="1" x14ac:dyDescent="0.35"/>
    <row r="56819" s="62" customFormat="1" x14ac:dyDescent="0.35"/>
    <row r="56820" s="62" customFormat="1" x14ac:dyDescent="0.35"/>
    <row r="56821" s="62" customFormat="1" x14ac:dyDescent="0.35"/>
    <row r="56822" s="62" customFormat="1" x14ac:dyDescent="0.35"/>
    <row r="56823" s="62" customFormat="1" x14ac:dyDescent="0.35"/>
    <row r="56824" s="62" customFormat="1" x14ac:dyDescent="0.35"/>
    <row r="56825" s="62" customFormat="1" x14ac:dyDescent="0.35"/>
    <row r="56826" s="62" customFormat="1" x14ac:dyDescent="0.35"/>
    <row r="56827" s="62" customFormat="1" x14ac:dyDescent="0.35"/>
    <row r="56828" s="62" customFormat="1" x14ac:dyDescent="0.35"/>
    <row r="56829" s="62" customFormat="1" x14ac:dyDescent="0.35"/>
    <row r="56830" s="62" customFormat="1" x14ac:dyDescent="0.35"/>
    <row r="56831" s="62" customFormat="1" x14ac:dyDescent="0.35"/>
    <row r="56832" s="62" customFormat="1" x14ac:dyDescent="0.35"/>
    <row r="56833" s="62" customFormat="1" x14ac:dyDescent="0.35"/>
    <row r="56834" s="62" customFormat="1" x14ac:dyDescent="0.35"/>
    <row r="56835" s="62" customFormat="1" x14ac:dyDescent="0.35"/>
    <row r="56836" s="62" customFormat="1" x14ac:dyDescent="0.35"/>
    <row r="56837" s="62" customFormat="1" x14ac:dyDescent="0.35"/>
    <row r="56838" s="62" customFormat="1" x14ac:dyDescent="0.35"/>
    <row r="56839" s="62" customFormat="1" x14ac:dyDescent="0.35"/>
    <row r="56840" s="62" customFormat="1" x14ac:dyDescent="0.35"/>
    <row r="56841" s="62" customFormat="1" x14ac:dyDescent="0.35"/>
    <row r="56842" s="62" customFormat="1" x14ac:dyDescent="0.35"/>
    <row r="56843" s="62" customFormat="1" x14ac:dyDescent="0.35"/>
    <row r="56844" s="62" customFormat="1" x14ac:dyDescent="0.35"/>
    <row r="56845" s="62" customFormat="1" x14ac:dyDescent="0.35"/>
    <row r="56846" s="62" customFormat="1" x14ac:dyDescent="0.35"/>
    <row r="56847" s="62" customFormat="1" x14ac:dyDescent="0.35"/>
    <row r="56848" s="62" customFormat="1" x14ac:dyDescent="0.35"/>
    <row r="56849" s="62" customFormat="1" x14ac:dyDescent="0.35"/>
    <row r="56850" s="62" customFormat="1" x14ac:dyDescent="0.35"/>
    <row r="56851" s="62" customFormat="1" x14ac:dyDescent="0.35"/>
    <row r="56852" s="62" customFormat="1" x14ac:dyDescent="0.35"/>
    <row r="56853" s="62" customFormat="1" x14ac:dyDescent="0.35"/>
    <row r="56854" s="62" customFormat="1" x14ac:dyDescent="0.35"/>
    <row r="56855" s="62" customFormat="1" x14ac:dyDescent="0.35"/>
    <row r="56856" s="62" customFormat="1" x14ac:dyDescent="0.35"/>
    <row r="56857" s="62" customFormat="1" x14ac:dyDescent="0.35"/>
    <row r="56858" s="62" customFormat="1" x14ac:dyDescent="0.35"/>
    <row r="56859" s="62" customFormat="1" x14ac:dyDescent="0.35"/>
    <row r="56860" s="62" customFormat="1" x14ac:dyDescent="0.35"/>
    <row r="56861" s="62" customFormat="1" x14ac:dyDescent="0.35"/>
    <row r="56862" s="62" customFormat="1" x14ac:dyDescent="0.35"/>
    <row r="56863" s="62" customFormat="1" x14ac:dyDescent="0.35"/>
    <row r="56864" s="62" customFormat="1" x14ac:dyDescent="0.35"/>
    <row r="56865" s="62" customFormat="1" x14ac:dyDescent="0.35"/>
    <row r="56866" s="62" customFormat="1" x14ac:dyDescent="0.35"/>
    <row r="56867" s="62" customFormat="1" x14ac:dyDescent="0.35"/>
    <row r="56868" s="62" customFormat="1" x14ac:dyDescent="0.35"/>
    <row r="56869" s="62" customFormat="1" x14ac:dyDescent="0.35"/>
    <row r="56870" s="62" customFormat="1" x14ac:dyDescent="0.35"/>
    <row r="56871" s="62" customFormat="1" x14ac:dyDescent="0.35"/>
    <row r="56872" s="62" customFormat="1" x14ac:dyDescent="0.35"/>
    <row r="56873" s="62" customFormat="1" x14ac:dyDescent="0.35"/>
    <row r="56874" s="62" customFormat="1" x14ac:dyDescent="0.35"/>
    <row r="56875" s="62" customFormat="1" x14ac:dyDescent="0.35"/>
    <row r="56876" s="62" customFormat="1" x14ac:dyDescent="0.35"/>
    <row r="56877" s="62" customFormat="1" x14ac:dyDescent="0.35"/>
    <row r="56878" s="62" customFormat="1" x14ac:dyDescent="0.35"/>
    <row r="56879" s="62" customFormat="1" x14ac:dyDescent="0.35"/>
    <row r="56880" s="62" customFormat="1" x14ac:dyDescent="0.35"/>
    <row r="56881" s="62" customFormat="1" x14ac:dyDescent="0.35"/>
    <row r="56882" s="62" customFormat="1" x14ac:dyDescent="0.35"/>
    <row r="56883" s="62" customFormat="1" x14ac:dyDescent="0.35"/>
    <row r="56884" s="62" customFormat="1" x14ac:dyDescent="0.35"/>
    <row r="56885" s="62" customFormat="1" x14ac:dyDescent="0.35"/>
    <row r="56886" s="62" customFormat="1" x14ac:dyDescent="0.35"/>
    <row r="56887" s="62" customFormat="1" x14ac:dyDescent="0.35"/>
    <row r="56888" s="62" customFormat="1" x14ac:dyDescent="0.35"/>
    <row r="56889" s="62" customFormat="1" x14ac:dyDescent="0.35"/>
    <row r="56890" s="62" customFormat="1" x14ac:dyDescent="0.35"/>
    <row r="56891" s="62" customFormat="1" x14ac:dyDescent="0.35"/>
    <row r="56892" s="62" customFormat="1" x14ac:dyDescent="0.35"/>
    <row r="56893" s="62" customFormat="1" x14ac:dyDescent="0.35"/>
    <row r="56894" s="62" customFormat="1" x14ac:dyDescent="0.35"/>
    <row r="56895" s="62" customFormat="1" x14ac:dyDescent="0.35"/>
    <row r="56896" s="62" customFormat="1" x14ac:dyDescent="0.35"/>
    <row r="56897" s="62" customFormat="1" x14ac:dyDescent="0.35"/>
    <row r="56898" s="62" customFormat="1" x14ac:dyDescent="0.35"/>
    <row r="56899" s="62" customFormat="1" x14ac:dyDescent="0.35"/>
    <row r="56900" s="62" customFormat="1" x14ac:dyDescent="0.35"/>
    <row r="56901" s="62" customFormat="1" x14ac:dyDescent="0.35"/>
    <row r="56902" s="62" customFormat="1" x14ac:dyDescent="0.35"/>
    <row r="56903" s="62" customFormat="1" x14ac:dyDescent="0.35"/>
    <row r="56904" s="62" customFormat="1" x14ac:dyDescent="0.35"/>
    <row r="56905" s="62" customFormat="1" x14ac:dyDescent="0.35"/>
    <row r="56906" s="62" customFormat="1" x14ac:dyDescent="0.35"/>
    <row r="56907" s="62" customFormat="1" x14ac:dyDescent="0.35"/>
    <row r="56908" s="62" customFormat="1" x14ac:dyDescent="0.35"/>
    <row r="56909" s="62" customFormat="1" x14ac:dyDescent="0.35"/>
    <row r="56910" s="62" customFormat="1" x14ac:dyDescent="0.35"/>
    <row r="56911" s="62" customFormat="1" x14ac:dyDescent="0.35"/>
    <row r="56912" s="62" customFormat="1" x14ac:dyDescent="0.35"/>
    <row r="56913" s="62" customFormat="1" x14ac:dyDescent="0.35"/>
    <row r="56914" s="62" customFormat="1" x14ac:dyDescent="0.35"/>
    <row r="56915" s="62" customFormat="1" x14ac:dyDescent="0.35"/>
    <row r="56916" s="62" customFormat="1" x14ac:dyDescent="0.35"/>
    <row r="56917" s="62" customFormat="1" x14ac:dyDescent="0.35"/>
    <row r="56918" s="62" customFormat="1" x14ac:dyDescent="0.35"/>
    <row r="56919" s="62" customFormat="1" x14ac:dyDescent="0.35"/>
    <row r="56920" s="62" customFormat="1" x14ac:dyDescent="0.35"/>
    <row r="56921" s="62" customFormat="1" x14ac:dyDescent="0.35"/>
    <row r="56922" s="62" customFormat="1" x14ac:dyDescent="0.35"/>
    <row r="56923" s="62" customFormat="1" x14ac:dyDescent="0.35"/>
    <row r="56924" s="62" customFormat="1" x14ac:dyDescent="0.35"/>
    <row r="56925" s="62" customFormat="1" x14ac:dyDescent="0.35"/>
    <row r="56926" s="62" customFormat="1" x14ac:dyDescent="0.35"/>
    <row r="56927" s="62" customFormat="1" x14ac:dyDescent="0.35"/>
    <row r="56928" s="62" customFormat="1" x14ac:dyDescent="0.35"/>
    <row r="56929" s="62" customFormat="1" x14ac:dyDescent="0.35"/>
    <row r="56930" s="62" customFormat="1" x14ac:dyDescent="0.35"/>
    <row r="56931" s="62" customFormat="1" x14ac:dyDescent="0.35"/>
    <row r="56932" s="62" customFormat="1" x14ac:dyDescent="0.35"/>
    <row r="56933" s="62" customFormat="1" x14ac:dyDescent="0.35"/>
    <row r="56934" s="62" customFormat="1" x14ac:dyDescent="0.35"/>
    <row r="56935" s="62" customFormat="1" x14ac:dyDescent="0.35"/>
    <row r="56936" s="62" customFormat="1" x14ac:dyDescent="0.35"/>
    <row r="56937" s="62" customFormat="1" x14ac:dyDescent="0.35"/>
    <row r="56938" s="62" customFormat="1" x14ac:dyDescent="0.35"/>
    <row r="56939" s="62" customFormat="1" x14ac:dyDescent="0.35"/>
    <row r="56940" s="62" customFormat="1" x14ac:dyDescent="0.35"/>
    <row r="56941" s="62" customFormat="1" x14ac:dyDescent="0.35"/>
    <row r="56942" s="62" customFormat="1" x14ac:dyDescent="0.35"/>
    <row r="56943" s="62" customFormat="1" x14ac:dyDescent="0.35"/>
    <row r="56944" s="62" customFormat="1" x14ac:dyDescent="0.35"/>
    <row r="56945" s="62" customFormat="1" x14ac:dyDescent="0.35"/>
    <row r="56946" s="62" customFormat="1" x14ac:dyDescent="0.35"/>
    <row r="56947" s="62" customFormat="1" x14ac:dyDescent="0.35"/>
    <row r="56948" s="62" customFormat="1" x14ac:dyDescent="0.35"/>
    <row r="56949" s="62" customFormat="1" x14ac:dyDescent="0.35"/>
    <row r="56950" s="62" customFormat="1" x14ac:dyDescent="0.35"/>
    <row r="56951" s="62" customFormat="1" x14ac:dyDescent="0.35"/>
    <row r="56952" s="62" customFormat="1" x14ac:dyDescent="0.35"/>
    <row r="56953" s="62" customFormat="1" x14ac:dyDescent="0.35"/>
    <row r="56954" s="62" customFormat="1" x14ac:dyDescent="0.35"/>
    <row r="56955" s="62" customFormat="1" x14ac:dyDescent="0.35"/>
    <row r="56956" s="62" customFormat="1" x14ac:dyDescent="0.35"/>
    <row r="56957" s="62" customFormat="1" x14ac:dyDescent="0.35"/>
    <row r="56958" s="62" customFormat="1" x14ac:dyDescent="0.35"/>
    <row r="56959" s="62" customFormat="1" x14ac:dyDescent="0.35"/>
    <row r="56960" s="62" customFormat="1" x14ac:dyDescent="0.35"/>
    <row r="56961" s="62" customFormat="1" x14ac:dyDescent="0.35"/>
    <row r="56962" s="62" customFormat="1" x14ac:dyDescent="0.35"/>
    <row r="56963" s="62" customFormat="1" x14ac:dyDescent="0.35"/>
    <row r="56964" s="62" customFormat="1" x14ac:dyDescent="0.35"/>
    <row r="56965" s="62" customFormat="1" x14ac:dyDescent="0.35"/>
    <row r="56966" s="62" customFormat="1" x14ac:dyDescent="0.35"/>
    <row r="56967" s="62" customFormat="1" x14ac:dyDescent="0.35"/>
    <row r="56968" s="62" customFormat="1" x14ac:dyDescent="0.35"/>
    <row r="56969" s="62" customFormat="1" x14ac:dyDescent="0.35"/>
    <row r="56970" s="62" customFormat="1" x14ac:dyDescent="0.35"/>
    <row r="56971" s="62" customFormat="1" x14ac:dyDescent="0.35"/>
    <row r="56972" s="62" customFormat="1" x14ac:dyDescent="0.35"/>
    <row r="56973" s="62" customFormat="1" x14ac:dyDescent="0.35"/>
    <row r="56974" s="62" customFormat="1" x14ac:dyDescent="0.35"/>
    <row r="56975" s="62" customFormat="1" x14ac:dyDescent="0.35"/>
    <row r="56976" s="62" customFormat="1" x14ac:dyDescent="0.35"/>
    <row r="56977" s="62" customFormat="1" x14ac:dyDescent="0.35"/>
    <row r="56978" s="62" customFormat="1" x14ac:dyDescent="0.35"/>
    <row r="56979" s="62" customFormat="1" x14ac:dyDescent="0.35"/>
    <row r="56980" s="62" customFormat="1" x14ac:dyDescent="0.35"/>
    <row r="56981" s="62" customFormat="1" x14ac:dyDescent="0.35"/>
    <row r="56982" s="62" customFormat="1" x14ac:dyDescent="0.35"/>
    <row r="56983" s="62" customFormat="1" x14ac:dyDescent="0.35"/>
    <row r="56984" s="62" customFormat="1" x14ac:dyDescent="0.35"/>
    <row r="56985" s="62" customFormat="1" x14ac:dyDescent="0.35"/>
    <row r="56986" s="62" customFormat="1" x14ac:dyDescent="0.35"/>
    <row r="56987" s="62" customFormat="1" x14ac:dyDescent="0.35"/>
    <row r="56988" s="62" customFormat="1" x14ac:dyDescent="0.35"/>
    <row r="56989" s="62" customFormat="1" x14ac:dyDescent="0.35"/>
    <row r="56990" s="62" customFormat="1" x14ac:dyDescent="0.35"/>
    <row r="56991" s="62" customFormat="1" x14ac:dyDescent="0.35"/>
    <row r="56992" s="62" customFormat="1" x14ac:dyDescent="0.35"/>
    <row r="56993" s="62" customFormat="1" x14ac:dyDescent="0.35"/>
    <row r="56994" s="62" customFormat="1" x14ac:dyDescent="0.35"/>
    <row r="56995" s="62" customFormat="1" x14ac:dyDescent="0.35"/>
    <row r="56996" s="62" customFormat="1" x14ac:dyDescent="0.35"/>
    <row r="56997" s="62" customFormat="1" x14ac:dyDescent="0.35"/>
    <row r="56998" s="62" customFormat="1" x14ac:dyDescent="0.35"/>
    <row r="56999" s="62" customFormat="1" x14ac:dyDescent="0.35"/>
    <row r="57000" s="62" customFormat="1" x14ac:dyDescent="0.35"/>
    <row r="57001" s="62" customFormat="1" x14ac:dyDescent="0.35"/>
    <row r="57002" s="62" customFormat="1" x14ac:dyDescent="0.35"/>
    <row r="57003" s="62" customFormat="1" x14ac:dyDescent="0.35"/>
    <row r="57004" s="62" customFormat="1" x14ac:dyDescent="0.35"/>
    <row r="57005" s="62" customFormat="1" x14ac:dyDescent="0.35"/>
    <row r="57006" s="62" customFormat="1" x14ac:dyDescent="0.35"/>
    <row r="57007" s="62" customFormat="1" x14ac:dyDescent="0.35"/>
    <row r="57008" s="62" customFormat="1" x14ac:dyDescent="0.35"/>
    <row r="57009" s="62" customFormat="1" x14ac:dyDescent="0.35"/>
    <row r="57010" s="62" customFormat="1" x14ac:dyDescent="0.35"/>
    <row r="57011" s="62" customFormat="1" x14ac:dyDescent="0.35"/>
    <row r="57012" s="62" customFormat="1" x14ac:dyDescent="0.35"/>
    <row r="57013" s="62" customFormat="1" x14ac:dyDescent="0.35"/>
    <row r="57014" s="62" customFormat="1" x14ac:dyDescent="0.35"/>
    <row r="57015" s="62" customFormat="1" x14ac:dyDescent="0.35"/>
    <row r="57016" s="62" customFormat="1" x14ac:dyDescent="0.35"/>
    <row r="57017" s="62" customFormat="1" x14ac:dyDescent="0.35"/>
    <row r="57018" s="62" customFormat="1" x14ac:dyDescent="0.35"/>
    <row r="57019" s="62" customFormat="1" x14ac:dyDescent="0.35"/>
    <row r="57020" s="62" customFormat="1" x14ac:dyDescent="0.35"/>
    <row r="57021" s="62" customFormat="1" x14ac:dyDescent="0.35"/>
    <row r="57022" s="62" customFormat="1" x14ac:dyDescent="0.35"/>
    <row r="57023" s="62" customFormat="1" x14ac:dyDescent="0.35"/>
    <row r="57024" s="62" customFormat="1" x14ac:dyDescent="0.35"/>
    <row r="57025" s="62" customFormat="1" x14ac:dyDescent="0.35"/>
    <row r="57026" s="62" customFormat="1" x14ac:dyDescent="0.35"/>
    <row r="57027" s="62" customFormat="1" x14ac:dyDescent="0.35"/>
    <row r="57028" s="62" customFormat="1" x14ac:dyDescent="0.35"/>
    <row r="57029" s="62" customFormat="1" x14ac:dyDescent="0.35"/>
    <row r="57030" s="62" customFormat="1" x14ac:dyDescent="0.35"/>
    <row r="57031" s="62" customFormat="1" x14ac:dyDescent="0.35"/>
    <row r="57032" s="62" customFormat="1" x14ac:dyDescent="0.35"/>
    <row r="57033" s="62" customFormat="1" x14ac:dyDescent="0.35"/>
    <row r="57034" s="62" customFormat="1" x14ac:dyDescent="0.35"/>
    <row r="57035" s="62" customFormat="1" x14ac:dyDescent="0.35"/>
    <row r="57036" s="62" customFormat="1" x14ac:dyDescent="0.35"/>
    <row r="57037" s="62" customFormat="1" x14ac:dyDescent="0.35"/>
    <row r="57038" s="62" customFormat="1" x14ac:dyDescent="0.35"/>
    <row r="57039" s="62" customFormat="1" x14ac:dyDescent="0.35"/>
    <row r="57040" s="62" customFormat="1" x14ac:dyDescent="0.35"/>
    <row r="57041" s="62" customFormat="1" x14ac:dyDescent="0.35"/>
    <row r="57042" s="62" customFormat="1" x14ac:dyDescent="0.35"/>
    <row r="57043" s="62" customFormat="1" x14ac:dyDescent="0.35"/>
    <row r="57044" s="62" customFormat="1" x14ac:dyDescent="0.35"/>
    <row r="57045" s="62" customFormat="1" x14ac:dyDescent="0.35"/>
    <row r="57046" s="62" customFormat="1" x14ac:dyDescent="0.35"/>
    <row r="57047" s="62" customFormat="1" x14ac:dyDescent="0.35"/>
    <row r="57048" s="62" customFormat="1" x14ac:dyDescent="0.35"/>
    <row r="57049" s="62" customFormat="1" x14ac:dyDescent="0.35"/>
    <row r="57050" s="62" customFormat="1" x14ac:dyDescent="0.35"/>
    <row r="57051" s="62" customFormat="1" x14ac:dyDescent="0.35"/>
    <row r="57052" s="62" customFormat="1" x14ac:dyDescent="0.35"/>
    <row r="57053" s="62" customFormat="1" x14ac:dyDescent="0.35"/>
    <row r="57054" s="62" customFormat="1" x14ac:dyDescent="0.35"/>
    <row r="57055" s="62" customFormat="1" x14ac:dyDescent="0.35"/>
    <row r="57056" s="62" customFormat="1" x14ac:dyDescent="0.35"/>
    <row r="57057" s="62" customFormat="1" x14ac:dyDescent="0.35"/>
    <row r="57058" s="62" customFormat="1" x14ac:dyDescent="0.35"/>
    <row r="57059" s="62" customFormat="1" x14ac:dyDescent="0.35"/>
    <row r="57060" s="62" customFormat="1" x14ac:dyDescent="0.35"/>
    <row r="57061" s="62" customFormat="1" x14ac:dyDescent="0.35"/>
    <row r="57062" s="62" customFormat="1" x14ac:dyDescent="0.35"/>
    <row r="57063" s="62" customFormat="1" x14ac:dyDescent="0.35"/>
    <row r="57064" s="62" customFormat="1" x14ac:dyDescent="0.35"/>
    <row r="57065" s="62" customFormat="1" x14ac:dyDescent="0.35"/>
    <row r="57066" s="62" customFormat="1" x14ac:dyDescent="0.35"/>
    <row r="57067" s="62" customFormat="1" x14ac:dyDescent="0.35"/>
    <row r="57068" s="62" customFormat="1" x14ac:dyDescent="0.35"/>
    <row r="57069" s="62" customFormat="1" x14ac:dyDescent="0.35"/>
    <row r="57070" s="62" customFormat="1" x14ac:dyDescent="0.35"/>
    <row r="57071" s="62" customFormat="1" x14ac:dyDescent="0.35"/>
    <row r="57072" s="62" customFormat="1" x14ac:dyDescent="0.35"/>
    <row r="57073" s="62" customFormat="1" x14ac:dyDescent="0.35"/>
    <row r="57074" s="62" customFormat="1" x14ac:dyDescent="0.35"/>
    <row r="57075" s="62" customFormat="1" x14ac:dyDescent="0.35"/>
    <row r="57076" s="62" customFormat="1" x14ac:dyDescent="0.35"/>
    <row r="57077" s="62" customFormat="1" x14ac:dyDescent="0.35"/>
    <row r="57078" s="62" customFormat="1" x14ac:dyDescent="0.35"/>
    <row r="57079" s="62" customFormat="1" x14ac:dyDescent="0.35"/>
    <row r="57080" s="62" customFormat="1" x14ac:dyDescent="0.35"/>
    <row r="57081" s="62" customFormat="1" x14ac:dyDescent="0.35"/>
    <row r="57082" s="62" customFormat="1" x14ac:dyDescent="0.35"/>
    <row r="57083" s="62" customFormat="1" x14ac:dyDescent="0.35"/>
    <row r="57084" s="62" customFormat="1" x14ac:dyDescent="0.35"/>
    <row r="57085" s="62" customFormat="1" x14ac:dyDescent="0.35"/>
    <row r="57086" s="62" customFormat="1" x14ac:dyDescent="0.35"/>
    <row r="57087" s="62" customFormat="1" x14ac:dyDescent="0.35"/>
    <row r="57088" s="62" customFormat="1" x14ac:dyDescent="0.35"/>
    <row r="57089" s="62" customFormat="1" x14ac:dyDescent="0.35"/>
    <row r="57090" s="62" customFormat="1" x14ac:dyDescent="0.35"/>
    <row r="57091" s="62" customFormat="1" x14ac:dyDescent="0.35"/>
    <row r="57092" s="62" customFormat="1" x14ac:dyDescent="0.35"/>
    <row r="57093" s="62" customFormat="1" x14ac:dyDescent="0.35"/>
    <row r="57094" s="62" customFormat="1" x14ac:dyDescent="0.35"/>
    <row r="57095" s="62" customFormat="1" x14ac:dyDescent="0.35"/>
    <row r="57096" s="62" customFormat="1" x14ac:dyDescent="0.35"/>
    <row r="57097" s="62" customFormat="1" x14ac:dyDescent="0.35"/>
    <row r="57098" s="62" customFormat="1" x14ac:dyDescent="0.35"/>
    <row r="57099" s="62" customFormat="1" x14ac:dyDescent="0.35"/>
    <row r="57100" s="62" customFormat="1" x14ac:dyDescent="0.35"/>
    <row r="57101" s="62" customFormat="1" x14ac:dyDescent="0.35"/>
    <row r="57102" s="62" customFormat="1" x14ac:dyDescent="0.35"/>
    <row r="57103" s="62" customFormat="1" x14ac:dyDescent="0.35"/>
    <row r="57104" s="62" customFormat="1" x14ac:dyDescent="0.35"/>
    <row r="57105" s="62" customFormat="1" x14ac:dyDescent="0.35"/>
    <row r="57106" s="62" customFormat="1" x14ac:dyDescent="0.35"/>
    <row r="57107" s="62" customFormat="1" x14ac:dyDescent="0.35"/>
    <row r="57108" s="62" customFormat="1" x14ac:dyDescent="0.35"/>
    <row r="57109" s="62" customFormat="1" x14ac:dyDescent="0.35"/>
    <row r="57110" s="62" customFormat="1" x14ac:dyDescent="0.35"/>
    <row r="57111" s="62" customFormat="1" x14ac:dyDescent="0.35"/>
    <row r="57112" s="62" customFormat="1" x14ac:dyDescent="0.35"/>
    <row r="57113" s="62" customFormat="1" x14ac:dyDescent="0.35"/>
    <row r="57114" s="62" customFormat="1" x14ac:dyDescent="0.35"/>
    <row r="57115" s="62" customFormat="1" x14ac:dyDescent="0.35"/>
    <row r="57116" s="62" customFormat="1" x14ac:dyDescent="0.35"/>
    <row r="57117" s="62" customFormat="1" x14ac:dyDescent="0.35"/>
    <row r="57118" s="62" customFormat="1" x14ac:dyDescent="0.35"/>
    <row r="57119" s="62" customFormat="1" x14ac:dyDescent="0.35"/>
    <row r="57120" s="62" customFormat="1" x14ac:dyDescent="0.35"/>
    <row r="57121" s="62" customFormat="1" x14ac:dyDescent="0.35"/>
    <row r="57122" s="62" customFormat="1" x14ac:dyDescent="0.35"/>
    <row r="57123" s="62" customFormat="1" x14ac:dyDescent="0.35"/>
    <row r="57124" s="62" customFormat="1" x14ac:dyDescent="0.35"/>
    <row r="57125" s="62" customFormat="1" x14ac:dyDescent="0.35"/>
    <row r="57126" s="62" customFormat="1" x14ac:dyDescent="0.35"/>
    <row r="57127" s="62" customFormat="1" x14ac:dyDescent="0.35"/>
    <row r="57128" s="62" customFormat="1" x14ac:dyDescent="0.35"/>
    <row r="57129" s="62" customFormat="1" x14ac:dyDescent="0.35"/>
    <row r="57130" s="62" customFormat="1" x14ac:dyDescent="0.35"/>
    <row r="57131" s="62" customFormat="1" x14ac:dyDescent="0.35"/>
    <row r="57132" s="62" customFormat="1" x14ac:dyDescent="0.35"/>
    <row r="57133" s="62" customFormat="1" x14ac:dyDescent="0.35"/>
    <row r="57134" s="62" customFormat="1" x14ac:dyDescent="0.35"/>
    <row r="57135" s="62" customFormat="1" x14ac:dyDescent="0.35"/>
    <row r="57136" s="62" customFormat="1" x14ac:dyDescent="0.35"/>
    <row r="57137" s="62" customFormat="1" x14ac:dyDescent="0.35"/>
    <row r="57138" s="62" customFormat="1" x14ac:dyDescent="0.35"/>
    <row r="57139" s="62" customFormat="1" x14ac:dyDescent="0.35"/>
    <row r="57140" s="62" customFormat="1" x14ac:dyDescent="0.35"/>
    <row r="57141" s="62" customFormat="1" x14ac:dyDescent="0.35"/>
    <row r="57142" s="62" customFormat="1" x14ac:dyDescent="0.35"/>
    <row r="57143" s="62" customFormat="1" x14ac:dyDescent="0.35"/>
    <row r="57144" s="62" customFormat="1" x14ac:dyDescent="0.35"/>
    <row r="57145" s="62" customFormat="1" x14ac:dyDescent="0.35"/>
    <row r="57146" s="62" customFormat="1" x14ac:dyDescent="0.35"/>
    <row r="57147" s="62" customFormat="1" x14ac:dyDescent="0.35"/>
    <row r="57148" s="62" customFormat="1" x14ac:dyDescent="0.35"/>
    <row r="57149" s="62" customFormat="1" x14ac:dyDescent="0.35"/>
    <row r="57150" s="62" customFormat="1" x14ac:dyDescent="0.35"/>
    <row r="57151" s="62" customFormat="1" x14ac:dyDescent="0.35"/>
    <row r="57152" s="62" customFormat="1" x14ac:dyDescent="0.35"/>
    <row r="57153" s="62" customFormat="1" x14ac:dyDescent="0.35"/>
    <row r="57154" s="62" customFormat="1" x14ac:dyDescent="0.35"/>
    <row r="57155" s="62" customFormat="1" x14ac:dyDescent="0.35"/>
    <row r="57156" s="62" customFormat="1" x14ac:dyDescent="0.35"/>
    <row r="57157" s="62" customFormat="1" x14ac:dyDescent="0.35"/>
    <row r="57158" s="62" customFormat="1" x14ac:dyDescent="0.35"/>
    <row r="57159" s="62" customFormat="1" x14ac:dyDescent="0.35"/>
    <row r="57160" s="62" customFormat="1" x14ac:dyDescent="0.35"/>
    <row r="57161" s="62" customFormat="1" x14ac:dyDescent="0.35"/>
    <row r="57162" s="62" customFormat="1" x14ac:dyDescent="0.35"/>
    <row r="57163" s="62" customFormat="1" x14ac:dyDescent="0.35"/>
    <row r="57164" s="62" customFormat="1" x14ac:dyDescent="0.35"/>
    <row r="57165" s="62" customFormat="1" x14ac:dyDescent="0.35"/>
    <row r="57166" s="62" customFormat="1" x14ac:dyDescent="0.35"/>
    <row r="57167" s="62" customFormat="1" x14ac:dyDescent="0.35"/>
    <row r="57168" s="62" customFormat="1" x14ac:dyDescent="0.35"/>
    <row r="57169" s="62" customFormat="1" x14ac:dyDescent="0.35"/>
    <row r="57170" s="62" customFormat="1" x14ac:dyDescent="0.35"/>
    <row r="57171" s="62" customFormat="1" x14ac:dyDescent="0.35"/>
    <row r="57172" s="62" customFormat="1" x14ac:dyDescent="0.35"/>
    <row r="57173" s="62" customFormat="1" x14ac:dyDescent="0.35"/>
    <row r="57174" s="62" customFormat="1" x14ac:dyDescent="0.35"/>
    <row r="57175" s="62" customFormat="1" x14ac:dyDescent="0.35"/>
    <row r="57176" s="62" customFormat="1" x14ac:dyDescent="0.35"/>
    <row r="57177" s="62" customFormat="1" x14ac:dyDescent="0.35"/>
    <row r="57178" s="62" customFormat="1" x14ac:dyDescent="0.35"/>
    <row r="57179" s="62" customFormat="1" x14ac:dyDescent="0.35"/>
    <row r="57180" s="62" customFormat="1" x14ac:dyDescent="0.35"/>
    <row r="57181" s="62" customFormat="1" x14ac:dyDescent="0.35"/>
    <row r="57182" s="62" customFormat="1" x14ac:dyDescent="0.35"/>
    <row r="57183" s="62" customFormat="1" x14ac:dyDescent="0.35"/>
    <row r="57184" s="62" customFormat="1" x14ac:dyDescent="0.35"/>
    <row r="57185" s="62" customFormat="1" x14ac:dyDescent="0.35"/>
    <row r="57186" s="62" customFormat="1" x14ac:dyDescent="0.35"/>
    <row r="57187" s="62" customFormat="1" x14ac:dyDescent="0.35"/>
    <row r="57188" s="62" customFormat="1" x14ac:dyDescent="0.35"/>
    <row r="57189" s="62" customFormat="1" x14ac:dyDescent="0.35"/>
    <row r="57190" s="62" customFormat="1" x14ac:dyDescent="0.35"/>
    <row r="57191" s="62" customFormat="1" x14ac:dyDescent="0.35"/>
    <row r="57192" s="62" customFormat="1" x14ac:dyDescent="0.35"/>
    <row r="57193" s="62" customFormat="1" x14ac:dyDescent="0.35"/>
    <row r="57194" s="62" customFormat="1" x14ac:dyDescent="0.35"/>
    <row r="57195" s="62" customFormat="1" x14ac:dyDescent="0.35"/>
    <row r="57196" s="62" customFormat="1" x14ac:dyDescent="0.35"/>
    <row r="57197" s="62" customFormat="1" x14ac:dyDescent="0.35"/>
    <row r="57198" s="62" customFormat="1" x14ac:dyDescent="0.35"/>
    <row r="57199" s="62" customFormat="1" x14ac:dyDescent="0.35"/>
    <row r="57200" s="62" customFormat="1" x14ac:dyDescent="0.35"/>
    <row r="57201" s="62" customFormat="1" x14ac:dyDescent="0.35"/>
    <row r="57202" s="62" customFormat="1" x14ac:dyDescent="0.35"/>
    <row r="57203" s="62" customFormat="1" x14ac:dyDescent="0.35"/>
    <row r="57204" s="62" customFormat="1" x14ac:dyDescent="0.35"/>
    <row r="57205" s="62" customFormat="1" x14ac:dyDescent="0.35"/>
    <row r="57206" s="62" customFormat="1" x14ac:dyDescent="0.35"/>
    <row r="57207" s="62" customFormat="1" x14ac:dyDescent="0.35"/>
    <row r="57208" s="62" customFormat="1" x14ac:dyDescent="0.35"/>
    <row r="57209" s="62" customFormat="1" x14ac:dyDescent="0.35"/>
    <row r="57210" s="62" customFormat="1" x14ac:dyDescent="0.35"/>
    <row r="57211" s="62" customFormat="1" x14ac:dyDescent="0.35"/>
    <row r="57212" s="62" customFormat="1" x14ac:dyDescent="0.35"/>
    <row r="57213" s="62" customFormat="1" x14ac:dyDescent="0.35"/>
    <row r="57214" s="62" customFormat="1" x14ac:dyDescent="0.35"/>
    <row r="57215" s="62" customFormat="1" x14ac:dyDescent="0.35"/>
    <row r="57216" s="62" customFormat="1" x14ac:dyDescent="0.35"/>
    <row r="57217" s="62" customFormat="1" x14ac:dyDescent="0.35"/>
    <row r="57218" s="62" customFormat="1" x14ac:dyDescent="0.35"/>
    <row r="57219" s="62" customFormat="1" x14ac:dyDescent="0.35"/>
    <row r="57220" s="62" customFormat="1" x14ac:dyDescent="0.35"/>
    <row r="57221" s="62" customFormat="1" x14ac:dyDescent="0.35"/>
    <row r="57222" s="62" customFormat="1" x14ac:dyDescent="0.35"/>
    <row r="57223" s="62" customFormat="1" x14ac:dyDescent="0.35"/>
    <row r="57224" s="62" customFormat="1" x14ac:dyDescent="0.35"/>
    <row r="57225" s="62" customFormat="1" x14ac:dyDescent="0.35"/>
    <row r="57226" s="62" customFormat="1" x14ac:dyDescent="0.35"/>
    <row r="57227" s="62" customFormat="1" x14ac:dyDescent="0.35"/>
    <row r="57228" s="62" customFormat="1" x14ac:dyDescent="0.35"/>
    <row r="57229" s="62" customFormat="1" x14ac:dyDescent="0.35"/>
    <row r="57230" s="62" customFormat="1" x14ac:dyDescent="0.35"/>
    <row r="57231" s="62" customFormat="1" x14ac:dyDescent="0.35"/>
    <row r="57232" s="62" customFormat="1" x14ac:dyDescent="0.35"/>
    <row r="57233" s="62" customFormat="1" x14ac:dyDescent="0.35"/>
    <row r="57234" s="62" customFormat="1" x14ac:dyDescent="0.35"/>
    <row r="57235" s="62" customFormat="1" x14ac:dyDescent="0.35"/>
    <row r="57236" s="62" customFormat="1" x14ac:dyDescent="0.35"/>
    <row r="57237" s="62" customFormat="1" x14ac:dyDescent="0.35"/>
    <row r="57238" s="62" customFormat="1" x14ac:dyDescent="0.35"/>
    <row r="57239" s="62" customFormat="1" x14ac:dyDescent="0.35"/>
    <row r="57240" s="62" customFormat="1" x14ac:dyDescent="0.35"/>
    <row r="57241" s="62" customFormat="1" x14ac:dyDescent="0.35"/>
    <row r="57242" s="62" customFormat="1" x14ac:dyDescent="0.35"/>
    <row r="57243" s="62" customFormat="1" x14ac:dyDescent="0.35"/>
    <row r="57244" s="62" customFormat="1" x14ac:dyDescent="0.35"/>
    <row r="57245" s="62" customFormat="1" x14ac:dyDescent="0.35"/>
    <row r="57246" s="62" customFormat="1" x14ac:dyDescent="0.35"/>
    <row r="57247" s="62" customFormat="1" x14ac:dyDescent="0.35"/>
    <row r="57248" s="62" customFormat="1" x14ac:dyDescent="0.35"/>
    <row r="57249" s="62" customFormat="1" x14ac:dyDescent="0.35"/>
    <row r="57250" s="62" customFormat="1" x14ac:dyDescent="0.35"/>
    <row r="57251" s="62" customFormat="1" x14ac:dyDescent="0.35"/>
    <row r="57252" s="62" customFormat="1" x14ac:dyDescent="0.35"/>
    <row r="57253" s="62" customFormat="1" x14ac:dyDescent="0.35"/>
    <row r="57254" s="62" customFormat="1" x14ac:dyDescent="0.35"/>
    <row r="57255" s="62" customFormat="1" x14ac:dyDescent="0.35"/>
    <row r="57256" s="62" customFormat="1" x14ac:dyDescent="0.35"/>
    <row r="57257" s="62" customFormat="1" x14ac:dyDescent="0.35"/>
    <row r="57258" s="62" customFormat="1" x14ac:dyDescent="0.35"/>
    <row r="57259" s="62" customFormat="1" x14ac:dyDescent="0.35"/>
    <row r="57260" s="62" customFormat="1" x14ac:dyDescent="0.35"/>
    <row r="57261" s="62" customFormat="1" x14ac:dyDescent="0.35"/>
    <row r="57262" s="62" customFormat="1" x14ac:dyDescent="0.35"/>
    <row r="57263" s="62" customFormat="1" x14ac:dyDescent="0.35"/>
    <row r="57264" s="62" customFormat="1" x14ac:dyDescent="0.35"/>
    <row r="57265" s="62" customFormat="1" x14ac:dyDescent="0.35"/>
    <row r="57266" s="62" customFormat="1" x14ac:dyDescent="0.35"/>
    <row r="57267" s="62" customFormat="1" x14ac:dyDescent="0.35"/>
    <row r="57268" s="62" customFormat="1" x14ac:dyDescent="0.35"/>
    <row r="57269" s="62" customFormat="1" x14ac:dyDescent="0.35"/>
    <row r="57270" s="62" customFormat="1" x14ac:dyDescent="0.35"/>
    <row r="57271" s="62" customFormat="1" x14ac:dyDescent="0.35"/>
    <row r="57272" s="62" customFormat="1" x14ac:dyDescent="0.35"/>
    <row r="57273" s="62" customFormat="1" x14ac:dyDescent="0.35"/>
    <row r="57274" s="62" customFormat="1" x14ac:dyDescent="0.35"/>
    <row r="57275" s="62" customFormat="1" x14ac:dyDescent="0.35"/>
    <row r="57276" s="62" customFormat="1" x14ac:dyDescent="0.35"/>
    <row r="57277" s="62" customFormat="1" x14ac:dyDescent="0.35"/>
    <row r="57278" s="62" customFormat="1" x14ac:dyDescent="0.35"/>
    <row r="57279" s="62" customFormat="1" x14ac:dyDescent="0.35"/>
    <row r="57280" s="62" customFormat="1" x14ac:dyDescent="0.35"/>
    <row r="57281" s="62" customFormat="1" x14ac:dyDescent="0.35"/>
    <row r="57282" s="62" customFormat="1" x14ac:dyDescent="0.35"/>
    <row r="57283" s="62" customFormat="1" x14ac:dyDescent="0.35"/>
    <row r="57284" s="62" customFormat="1" x14ac:dyDescent="0.35"/>
    <row r="57285" s="62" customFormat="1" x14ac:dyDescent="0.35"/>
    <row r="57286" s="62" customFormat="1" x14ac:dyDescent="0.35"/>
    <row r="57287" s="62" customFormat="1" x14ac:dyDescent="0.35"/>
    <row r="57288" s="62" customFormat="1" x14ac:dyDescent="0.35"/>
    <row r="57289" s="62" customFormat="1" x14ac:dyDescent="0.35"/>
    <row r="57290" s="62" customFormat="1" x14ac:dyDescent="0.35"/>
    <row r="57291" s="62" customFormat="1" x14ac:dyDescent="0.35"/>
    <row r="57292" s="62" customFormat="1" x14ac:dyDescent="0.35"/>
    <row r="57293" s="62" customFormat="1" x14ac:dyDescent="0.35"/>
    <row r="57294" s="62" customFormat="1" x14ac:dyDescent="0.35"/>
    <row r="57295" s="62" customFormat="1" x14ac:dyDescent="0.35"/>
    <row r="57296" s="62" customFormat="1" x14ac:dyDescent="0.35"/>
    <row r="57297" s="62" customFormat="1" x14ac:dyDescent="0.35"/>
    <row r="57298" s="62" customFormat="1" x14ac:dyDescent="0.35"/>
    <row r="57299" s="62" customFormat="1" x14ac:dyDescent="0.35"/>
    <row r="57300" s="62" customFormat="1" x14ac:dyDescent="0.35"/>
    <row r="57301" s="62" customFormat="1" x14ac:dyDescent="0.35"/>
    <row r="57302" s="62" customFormat="1" x14ac:dyDescent="0.35"/>
    <row r="57303" s="62" customFormat="1" x14ac:dyDescent="0.35"/>
    <row r="57304" s="62" customFormat="1" x14ac:dyDescent="0.35"/>
    <row r="57305" s="62" customFormat="1" x14ac:dyDescent="0.35"/>
    <row r="57306" s="62" customFormat="1" x14ac:dyDescent="0.35"/>
    <row r="57307" s="62" customFormat="1" x14ac:dyDescent="0.35"/>
    <row r="57308" s="62" customFormat="1" x14ac:dyDescent="0.35"/>
    <row r="57309" s="62" customFormat="1" x14ac:dyDescent="0.35"/>
    <row r="57310" s="62" customFormat="1" x14ac:dyDescent="0.35"/>
    <row r="57311" s="62" customFormat="1" x14ac:dyDescent="0.35"/>
    <row r="57312" s="62" customFormat="1" x14ac:dyDescent="0.35"/>
    <row r="57313" s="62" customFormat="1" x14ac:dyDescent="0.35"/>
    <row r="57314" s="62" customFormat="1" x14ac:dyDescent="0.35"/>
    <row r="57315" s="62" customFormat="1" x14ac:dyDescent="0.35"/>
    <row r="57316" s="62" customFormat="1" x14ac:dyDescent="0.35"/>
    <row r="57317" s="62" customFormat="1" x14ac:dyDescent="0.35"/>
    <row r="57318" s="62" customFormat="1" x14ac:dyDescent="0.35"/>
    <row r="57319" s="62" customFormat="1" x14ac:dyDescent="0.35"/>
    <row r="57320" s="62" customFormat="1" x14ac:dyDescent="0.35"/>
    <row r="57321" s="62" customFormat="1" x14ac:dyDescent="0.35"/>
    <row r="57322" s="62" customFormat="1" x14ac:dyDescent="0.35"/>
    <row r="57323" s="62" customFormat="1" x14ac:dyDescent="0.35"/>
    <row r="57324" s="62" customFormat="1" x14ac:dyDescent="0.35"/>
    <row r="57325" s="62" customFormat="1" x14ac:dyDescent="0.35"/>
    <row r="57326" s="62" customFormat="1" x14ac:dyDescent="0.35"/>
    <row r="57327" s="62" customFormat="1" x14ac:dyDescent="0.35"/>
    <row r="57328" s="62" customFormat="1" x14ac:dyDescent="0.35"/>
    <row r="57329" s="62" customFormat="1" x14ac:dyDescent="0.35"/>
    <row r="57330" s="62" customFormat="1" x14ac:dyDescent="0.35"/>
    <row r="57331" s="62" customFormat="1" x14ac:dyDescent="0.35"/>
    <row r="57332" s="62" customFormat="1" x14ac:dyDescent="0.35"/>
    <row r="57333" s="62" customFormat="1" x14ac:dyDescent="0.35"/>
    <row r="57334" s="62" customFormat="1" x14ac:dyDescent="0.35"/>
    <row r="57335" s="62" customFormat="1" x14ac:dyDescent="0.35"/>
    <row r="57336" s="62" customFormat="1" x14ac:dyDescent="0.35"/>
    <row r="57337" s="62" customFormat="1" x14ac:dyDescent="0.35"/>
    <row r="57338" s="62" customFormat="1" x14ac:dyDescent="0.35"/>
    <row r="57339" s="62" customFormat="1" x14ac:dyDescent="0.35"/>
    <row r="57340" s="62" customFormat="1" x14ac:dyDescent="0.35"/>
    <row r="57341" s="62" customFormat="1" x14ac:dyDescent="0.35"/>
    <row r="57342" s="62" customFormat="1" x14ac:dyDescent="0.35"/>
    <row r="57343" s="62" customFormat="1" x14ac:dyDescent="0.35"/>
    <row r="57344" s="62" customFormat="1" x14ac:dyDescent="0.35"/>
    <row r="57345" s="62" customFormat="1" x14ac:dyDescent="0.35"/>
    <row r="57346" s="62" customFormat="1" x14ac:dyDescent="0.35"/>
    <row r="57347" s="62" customFormat="1" x14ac:dyDescent="0.35"/>
    <row r="57348" s="62" customFormat="1" x14ac:dyDescent="0.35"/>
    <row r="57349" s="62" customFormat="1" x14ac:dyDescent="0.35"/>
    <row r="57350" s="62" customFormat="1" x14ac:dyDescent="0.35"/>
    <row r="57351" s="62" customFormat="1" x14ac:dyDescent="0.35"/>
    <row r="57352" s="62" customFormat="1" x14ac:dyDescent="0.35"/>
    <row r="57353" s="62" customFormat="1" x14ac:dyDescent="0.35"/>
    <row r="57354" s="62" customFormat="1" x14ac:dyDescent="0.35"/>
    <row r="57355" s="62" customFormat="1" x14ac:dyDescent="0.35"/>
    <row r="57356" s="62" customFormat="1" x14ac:dyDescent="0.35"/>
    <row r="57357" s="62" customFormat="1" x14ac:dyDescent="0.35"/>
    <row r="57358" s="62" customFormat="1" x14ac:dyDescent="0.35"/>
    <row r="57359" s="62" customFormat="1" x14ac:dyDescent="0.35"/>
    <row r="57360" s="62" customFormat="1" x14ac:dyDescent="0.35"/>
    <row r="57361" s="62" customFormat="1" x14ac:dyDescent="0.35"/>
    <row r="57362" s="62" customFormat="1" x14ac:dyDescent="0.35"/>
    <row r="57363" s="62" customFormat="1" x14ac:dyDescent="0.35"/>
    <row r="57364" s="62" customFormat="1" x14ac:dyDescent="0.35"/>
    <row r="57365" s="62" customFormat="1" x14ac:dyDescent="0.35"/>
    <row r="57366" s="62" customFormat="1" x14ac:dyDescent="0.35"/>
    <row r="57367" s="62" customFormat="1" x14ac:dyDescent="0.35"/>
    <row r="57368" s="62" customFormat="1" x14ac:dyDescent="0.35"/>
    <row r="57369" s="62" customFormat="1" x14ac:dyDescent="0.35"/>
    <row r="57370" s="62" customFormat="1" x14ac:dyDescent="0.35"/>
    <row r="57371" s="62" customFormat="1" x14ac:dyDescent="0.35"/>
    <row r="57372" s="62" customFormat="1" x14ac:dyDescent="0.35"/>
    <row r="57373" s="62" customFormat="1" x14ac:dyDescent="0.35"/>
    <row r="57374" s="62" customFormat="1" x14ac:dyDescent="0.35"/>
    <row r="57375" s="62" customFormat="1" x14ac:dyDescent="0.35"/>
    <row r="57376" s="62" customFormat="1" x14ac:dyDescent="0.35"/>
    <row r="57377" s="62" customFormat="1" x14ac:dyDescent="0.35"/>
    <row r="57378" s="62" customFormat="1" x14ac:dyDescent="0.35"/>
    <row r="57379" s="62" customFormat="1" x14ac:dyDescent="0.35"/>
    <row r="57380" s="62" customFormat="1" x14ac:dyDescent="0.35"/>
    <row r="57381" s="62" customFormat="1" x14ac:dyDescent="0.35"/>
    <row r="57382" s="62" customFormat="1" x14ac:dyDescent="0.35"/>
    <row r="57383" s="62" customFormat="1" x14ac:dyDescent="0.35"/>
    <row r="57384" s="62" customFormat="1" x14ac:dyDescent="0.35"/>
    <row r="57385" s="62" customFormat="1" x14ac:dyDescent="0.35"/>
    <row r="57386" s="62" customFormat="1" x14ac:dyDescent="0.35"/>
    <row r="57387" s="62" customFormat="1" x14ac:dyDescent="0.35"/>
    <row r="57388" s="62" customFormat="1" x14ac:dyDescent="0.35"/>
    <row r="57389" s="62" customFormat="1" x14ac:dyDescent="0.35"/>
    <row r="57390" s="62" customFormat="1" x14ac:dyDescent="0.35"/>
    <row r="57391" s="62" customFormat="1" x14ac:dyDescent="0.35"/>
    <row r="57392" s="62" customFormat="1" x14ac:dyDescent="0.35"/>
    <row r="57393" s="62" customFormat="1" x14ac:dyDescent="0.35"/>
    <row r="57394" s="62" customFormat="1" x14ac:dyDescent="0.35"/>
    <row r="57395" s="62" customFormat="1" x14ac:dyDescent="0.35"/>
    <row r="57396" s="62" customFormat="1" x14ac:dyDescent="0.35"/>
    <row r="57397" s="62" customFormat="1" x14ac:dyDescent="0.35"/>
    <row r="57398" s="62" customFormat="1" x14ac:dyDescent="0.35"/>
    <row r="57399" s="62" customFormat="1" x14ac:dyDescent="0.35"/>
    <row r="57400" s="62" customFormat="1" x14ac:dyDescent="0.35"/>
    <row r="57401" s="62" customFormat="1" x14ac:dyDescent="0.35"/>
    <row r="57402" s="62" customFormat="1" x14ac:dyDescent="0.35"/>
    <row r="57403" s="62" customFormat="1" x14ac:dyDescent="0.35"/>
    <row r="57404" s="62" customFormat="1" x14ac:dyDescent="0.35"/>
    <row r="57405" s="62" customFormat="1" x14ac:dyDescent="0.35"/>
    <row r="57406" s="62" customFormat="1" x14ac:dyDescent="0.35"/>
    <row r="57407" s="62" customFormat="1" x14ac:dyDescent="0.35"/>
    <row r="57408" s="62" customFormat="1" x14ac:dyDescent="0.35"/>
    <row r="57409" s="62" customFormat="1" x14ac:dyDescent="0.35"/>
    <row r="57410" s="62" customFormat="1" x14ac:dyDescent="0.35"/>
    <row r="57411" s="62" customFormat="1" x14ac:dyDescent="0.35"/>
    <row r="57412" s="62" customFormat="1" x14ac:dyDescent="0.35"/>
    <row r="57413" s="62" customFormat="1" x14ac:dyDescent="0.35"/>
    <row r="57414" s="62" customFormat="1" x14ac:dyDescent="0.35"/>
    <row r="57415" s="62" customFormat="1" x14ac:dyDescent="0.35"/>
    <row r="57416" s="62" customFormat="1" x14ac:dyDescent="0.35"/>
    <row r="57417" s="62" customFormat="1" x14ac:dyDescent="0.35"/>
    <row r="57418" s="62" customFormat="1" x14ac:dyDescent="0.35"/>
    <row r="57419" s="62" customFormat="1" x14ac:dyDescent="0.35"/>
    <row r="57420" s="62" customFormat="1" x14ac:dyDescent="0.35"/>
    <row r="57421" s="62" customFormat="1" x14ac:dyDescent="0.35"/>
    <row r="57422" s="62" customFormat="1" x14ac:dyDescent="0.35"/>
    <row r="57423" s="62" customFormat="1" x14ac:dyDescent="0.35"/>
    <row r="57424" s="62" customFormat="1" x14ac:dyDescent="0.35"/>
    <row r="57425" s="62" customFormat="1" x14ac:dyDescent="0.35"/>
    <row r="57426" s="62" customFormat="1" x14ac:dyDescent="0.35"/>
    <row r="57427" s="62" customFormat="1" x14ac:dyDescent="0.35"/>
    <row r="57428" s="62" customFormat="1" x14ac:dyDescent="0.35"/>
    <row r="57429" s="62" customFormat="1" x14ac:dyDescent="0.35"/>
    <row r="57430" s="62" customFormat="1" x14ac:dyDescent="0.35"/>
    <row r="57431" s="62" customFormat="1" x14ac:dyDescent="0.35"/>
    <row r="57432" s="62" customFormat="1" x14ac:dyDescent="0.35"/>
    <row r="57433" s="62" customFormat="1" x14ac:dyDescent="0.35"/>
    <row r="57434" s="62" customFormat="1" x14ac:dyDescent="0.35"/>
    <row r="57435" s="62" customFormat="1" x14ac:dyDescent="0.35"/>
    <row r="57436" s="62" customFormat="1" x14ac:dyDescent="0.35"/>
    <row r="57437" s="62" customFormat="1" x14ac:dyDescent="0.35"/>
    <row r="57438" s="62" customFormat="1" x14ac:dyDescent="0.35"/>
    <row r="57439" s="62" customFormat="1" x14ac:dyDescent="0.35"/>
    <row r="57440" s="62" customFormat="1" x14ac:dyDescent="0.35"/>
    <row r="57441" s="62" customFormat="1" x14ac:dyDescent="0.35"/>
    <row r="57442" s="62" customFormat="1" x14ac:dyDescent="0.35"/>
    <row r="57443" s="62" customFormat="1" x14ac:dyDescent="0.35"/>
    <row r="57444" s="62" customFormat="1" x14ac:dyDescent="0.35"/>
    <row r="57445" s="62" customFormat="1" x14ac:dyDescent="0.35"/>
    <row r="57446" s="62" customFormat="1" x14ac:dyDescent="0.35"/>
    <row r="57447" s="62" customFormat="1" x14ac:dyDescent="0.35"/>
    <row r="57448" s="62" customFormat="1" x14ac:dyDescent="0.35"/>
    <row r="57449" s="62" customFormat="1" x14ac:dyDescent="0.35"/>
    <row r="57450" s="62" customFormat="1" x14ac:dyDescent="0.35"/>
    <row r="57451" s="62" customFormat="1" x14ac:dyDescent="0.35"/>
    <row r="57452" s="62" customFormat="1" x14ac:dyDescent="0.35"/>
    <row r="57453" s="62" customFormat="1" x14ac:dyDescent="0.35"/>
    <row r="57454" s="62" customFormat="1" x14ac:dyDescent="0.35"/>
    <row r="57455" s="62" customFormat="1" x14ac:dyDescent="0.35"/>
    <row r="57456" s="62" customFormat="1" x14ac:dyDescent="0.35"/>
    <row r="57457" s="62" customFormat="1" x14ac:dyDescent="0.35"/>
    <row r="57458" s="62" customFormat="1" x14ac:dyDescent="0.35"/>
    <row r="57459" s="62" customFormat="1" x14ac:dyDescent="0.35"/>
    <row r="57460" s="62" customFormat="1" x14ac:dyDescent="0.35"/>
    <row r="57461" s="62" customFormat="1" x14ac:dyDescent="0.35"/>
    <row r="57462" s="62" customFormat="1" x14ac:dyDescent="0.35"/>
    <row r="57463" s="62" customFormat="1" x14ac:dyDescent="0.35"/>
    <row r="57464" s="62" customFormat="1" x14ac:dyDescent="0.35"/>
    <row r="57465" s="62" customFormat="1" x14ac:dyDescent="0.35"/>
    <row r="57466" s="62" customFormat="1" x14ac:dyDescent="0.35"/>
    <row r="57467" s="62" customFormat="1" x14ac:dyDescent="0.35"/>
    <row r="57468" s="62" customFormat="1" x14ac:dyDescent="0.35"/>
    <row r="57469" s="62" customFormat="1" x14ac:dyDescent="0.35"/>
    <row r="57470" s="62" customFormat="1" x14ac:dyDescent="0.35"/>
    <row r="57471" s="62" customFormat="1" x14ac:dyDescent="0.35"/>
    <row r="57472" s="62" customFormat="1" x14ac:dyDescent="0.35"/>
    <row r="57473" s="62" customFormat="1" x14ac:dyDescent="0.35"/>
    <row r="57474" s="62" customFormat="1" x14ac:dyDescent="0.35"/>
    <row r="57475" s="62" customFormat="1" x14ac:dyDescent="0.35"/>
    <row r="57476" s="62" customFormat="1" x14ac:dyDescent="0.35"/>
    <row r="57477" s="62" customFormat="1" x14ac:dyDescent="0.35"/>
    <row r="57478" s="62" customFormat="1" x14ac:dyDescent="0.35"/>
    <row r="57479" s="62" customFormat="1" x14ac:dyDescent="0.35"/>
    <row r="57480" s="62" customFormat="1" x14ac:dyDescent="0.35"/>
    <row r="57481" s="62" customFormat="1" x14ac:dyDescent="0.35"/>
    <row r="57482" s="62" customFormat="1" x14ac:dyDescent="0.35"/>
    <row r="57483" s="62" customFormat="1" x14ac:dyDescent="0.35"/>
    <row r="57484" s="62" customFormat="1" x14ac:dyDescent="0.35"/>
    <row r="57485" s="62" customFormat="1" x14ac:dyDescent="0.35"/>
    <row r="57486" s="62" customFormat="1" x14ac:dyDescent="0.35"/>
    <row r="57487" s="62" customFormat="1" x14ac:dyDescent="0.35"/>
    <row r="57488" s="62" customFormat="1" x14ac:dyDescent="0.35"/>
    <row r="57489" s="62" customFormat="1" x14ac:dyDescent="0.35"/>
    <row r="57490" s="62" customFormat="1" x14ac:dyDescent="0.35"/>
    <row r="57491" s="62" customFormat="1" x14ac:dyDescent="0.35"/>
    <row r="57492" s="62" customFormat="1" x14ac:dyDescent="0.35"/>
    <row r="57493" s="62" customFormat="1" x14ac:dyDescent="0.35"/>
    <row r="57494" s="62" customFormat="1" x14ac:dyDescent="0.35"/>
    <row r="57495" s="62" customFormat="1" x14ac:dyDescent="0.35"/>
    <row r="57496" s="62" customFormat="1" x14ac:dyDescent="0.35"/>
    <row r="57497" s="62" customFormat="1" x14ac:dyDescent="0.35"/>
    <row r="57498" s="62" customFormat="1" x14ac:dyDescent="0.35"/>
    <row r="57499" s="62" customFormat="1" x14ac:dyDescent="0.35"/>
    <row r="57500" s="62" customFormat="1" x14ac:dyDescent="0.35"/>
    <row r="57501" s="62" customFormat="1" x14ac:dyDescent="0.35"/>
    <row r="57502" s="62" customFormat="1" x14ac:dyDescent="0.35"/>
    <row r="57503" s="62" customFormat="1" x14ac:dyDescent="0.35"/>
    <row r="57504" s="62" customFormat="1" x14ac:dyDescent="0.35"/>
    <row r="57505" s="62" customFormat="1" x14ac:dyDescent="0.35"/>
    <row r="57506" s="62" customFormat="1" x14ac:dyDescent="0.35"/>
    <row r="57507" s="62" customFormat="1" x14ac:dyDescent="0.35"/>
    <row r="57508" s="62" customFormat="1" x14ac:dyDescent="0.35"/>
    <row r="57509" s="62" customFormat="1" x14ac:dyDescent="0.35"/>
    <row r="57510" s="62" customFormat="1" x14ac:dyDescent="0.35"/>
    <row r="57511" s="62" customFormat="1" x14ac:dyDescent="0.35"/>
    <row r="57512" s="62" customFormat="1" x14ac:dyDescent="0.35"/>
    <row r="57513" s="62" customFormat="1" x14ac:dyDescent="0.35"/>
    <row r="57514" s="62" customFormat="1" x14ac:dyDescent="0.35"/>
    <row r="57515" s="62" customFormat="1" x14ac:dyDescent="0.35"/>
    <row r="57516" s="62" customFormat="1" x14ac:dyDescent="0.35"/>
    <row r="57517" s="62" customFormat="1" x14ac:dyDescent="0.35"/>
    <row r="57518" s="62" customFormat="1" x14ac:dyDescent="0.35"/>
    <row r="57519" s="62" customFormat="1" x14ac:dyDescent="0.35"/>
    <row r="57520" s="62" customFormat="1" x14ac:dyDescent="0.35"/>
    <row r="57521" s="62" customFormat="1" x14ac:dyDescent="0.35"/>
    <row r="57522" s="62" customFormat="1" x14ac:dyDescent="0.35"/>
    <row r="57523" s="62" customFormat="1" x14ac:dyDescent="0.35"/>
    <row r="57524" s="62" customFormat="1" x14ac:dyDescent="0.35"/>
    <row r="57525" s="62" customFormat="1" x14ac:dyDescent="0.35"/>
    <row r="57526" s="62" customFormat="1" x14ac:dyDescent="0.35"/>
    <row r="57527" s="62" customFormat="1" x14ac:dyDescent="0.35"/>
    <row r="57528" s="62" customFormat="1" x14ac:dyDescent="0.35"/>
    <row r="57529" s="62" customFormat="1" x14ac:dyDescent="0.35"/>
    <row r="57530" s="62" customFormat="1" x14ac:dyDescent="0.35"/>
    <row r="57531" s="62" customFormat="1" x14ac:dyDescent="0.35"/>
    <row r="57532" s="62" customFormat="1" x14ac:dyDescent="0.35"/>
    <row r="57533" s="62" customFormat="1" x14ac:dyDescent="0.35"/>
    <row r="57534" s="62" customFormat="1" x14ac:dyDescent="0.35"/>
    <row r="57535" s="62" customFormat="1" x14ac:dyDescent="0.35"/>
    <row r="57536" s="62" customFormat="1" x14ac:dyDescent="0.35"/>
    <row r="57537" s="62" customFormat="1" x14ac:dyDescent="0.35"/>
    <row r="57538" s="62" customFormat="1" x14ac:dyDescent="0.35"/>
    <row r="57539" s="62" customFormat="1" x14ac:dyDescent="0.35"/>
    <row r="57540" s="62" customFormat="1" x14ac:dyDescent="0.35"/>
    <row r="57541" s="62" customFormat="1" x14ac:dyDescent="0.35"/>
    <row r="57542" s="62" customFormat="1" x14ac:dyDescent="0.35"/>
    <row r="57543" s="62" customFormat="1" x14ac:dyDescent="0.35"/>
    <row r="57544" s="62" customFormat="1" x14ac:dyDescent="0.35"/>
    <row r="57545" s="62" customFormat="1" x14ac:dyDescent="0.35"/>
    <row r="57546" s="62" customFormat="1" x14ac:dyDescent="0.35"/>
    <row r="57547" s="62" customFormat="1" x14ac:dyDescent="0.35"/>
    <row r="57548" s="62" customFormat="1" x14ac:dyDescent="0.35"/>
    <row r="57549" s="62" customFormat="1" x14ac:dyDescent="0.35"/>
    <row r="57550" s="62" customFormat="1" x14ac:dyDescent="0.35"/>
    <row r="57551" s="62" customFormat="1" x14ac:dyDescent="0.35"/>
    <row r="57552" s="62" customFormat="1" x14ac:dyDescent="0.35"/>
    <row r="57553" s="62" customFormat="1" x14ac:dyDescent="0.35"/>
    <row r="57554" s="62" customFormat="1" x14ac:dyDescent="0.35"/>
    <row r="57555" s="62" customFormat="1" x14ac:dyDescent="0.35"/>
    <row r="57556" s="62" customFormat="1" x14ac:dyDescent="0.35"/>
    <row r="57557" s="62" customFormat="1" x14ac:dyDescent="0.35"/>
    <row r="57558" s="62" customFormat="1" x14ac:dyDescent="0.35"/>
    <row r="57559" s="62" customFormat="1" x14ac:dyDescent="0.35"/>
    <row r="57560" s="62" customFormat="1" x14ac:dyDescent="0.35"/>
    <row r="57561" s="62" customFormat="1" x14ac:dyDescent="0.35"/>
    <row r="57562" s="62" customFormat="1" x14ac:dyDescent="0.35"/>
    <row r="57563" s="62" customFormat="1" x14ac:dyDescent="0.35"/>
    <row r="57564" s="62" customFormat="1" x14ac:dyDescent="0.35"/>
    <row r="57565" s="62" customFormat="1" x14ac:dyDescent="0.35"/>
    <row r="57566" s="62" customFormat="1" x14ac:dyDescent="0.35"/>
    <row r="57567" s="62" customFormat="1" x14ac:dyDescent="0.35"/>
    <row r="57568" s="62" customFormat="1" x14ac:dyDescent="0.35"/>
    <row r="57569" s="62" customFormat="1" x14ac:dyDescent="0.35"/>
    <row r="57570" s="62" customFormat="1" x14ac:dyDescent="0.35"/>
    <row r="57571" s="62" customFormat="1" x14ac:dyDescent="0.35"/>
    <row r="57572" s="62" customFormat="1" x14ac:dyDescent="0.35"/>
    <row r="57573" s="62" customFormat="1" x14ac:dyDescent="0.35"/>
    <row r="57574" s="62" customFormat="1" x14ac:dyDescent="0.35"/>
    <row r="57575" s="62" customFormat="1" x14ac:dyDescent="0.35"/>
    <row r="57576" s="62" customFormat="1" x14ac:dyDescent="0.35"/>
    <row r="57577" s="62" customFormat="1" x14ac:dyDescent="0.35"/>
    <row r="57578" s="62" customFormat="1" x14ac:dyDescent="0.35"/>
    <row r="57579" s="62" customFormat="1" x14ac:dyDescent="0.35"/>
    <row r="57580" s="62" customFormat="1" x14ac:dyDescent="0.35"/>
    <row r="57581" s="62" customFormat="1" x14ac:dyDescent="0.35"/>
    <row r="57582" s="62" customFormat="1" x14ac:dyDescent="0.35"/>
    <row r="57583" s="62" customFormat="1" x14ac:dyDescent="0.35"/>
    <row r="57584" s="62" customFormat="1" x14ac:dyDescent="0.35"/>
    <row r="57585" s="62" customFormat="1" x14ac:dyDescent="0.35"/>
    <row r="57586" s="62" customFormat="1" x14ac:dyDescent="0.35"/>
    <row r="57587" s="62" customFormat="1" x14ac:dyDescent="0.35"/>
    <row r="57588" s="62" customFormat="1" x14ac:dyDescent="0.35"/>
    <row r="57589" s="62" customFormat="1" x14ac:dyDescent="0.35"/>
    <row r="57590" s="62" customFormat="1" x14ac:dyDescent="0.35"/>
    <row r="57591" s="62" customFormat="1" x14ac:dyDescent="0.35"/>
    <row r="57592" s="62" customFormat="1" x14ac:dyDescent="0.35"/>
    <row r="57593" s="62" customFormat="1" x14ac:dyDescent="0.35"/>
    <row r="57594" s="62" customFormat="1" x14ac:dyDescent="0.35"/>
    <row r="57595" s="62" customFormat="1" x14ac:dyDescent="0.35"/>
    <row r="57596" s="62" customFormat="1" x14ac:dyDescent="0.35"/>
    <row r="57597" s="62" customFormat="1" x14ac:dyDescent="0.35"/>
    <row r="57598" s="62" customFormat="1" x14ac:dyDescent="0.35"/>
    <row r="57599" s="62" customFormat="1" x14ac:dyDescent="0.35"/>
    <row r="57600" s="62" customFormat="1" x14ac:dyDescent="0.35"/>
    <row r="57601" s="62" customFormat="1" x14ac:dyDescent="0.35"/>
    <row r="57602" s="62" customFormat="1" x14ac:dyDescent="0.35"/>
    <row r="57603" s="62" customFormat="1" x14ac:dyDescent="0.35"/>
    <row r="57604" s="62" customFormat="1" x14ac:dyDescent="0.35"/>
    <row r="57605" s="62" customFormat="1" x14ac:dyDescent="0.35"/>
    <row r="57606" s="62" customFormat="1" x14ac:dyDescent="0.35"/>
    <row r="57607" s="62" customFormat="1" x14ac:dyDescent="0.35"/>
    <row r="57608" s="62" customFormat="1" x14ac:dyDescent="0.35"/>
    <row r="57609" s="62" customFormat="1" x14ac:dyDescent="0.35"/>
    <row r="57610" s="62" customFormat="1" x14ac:dyDescent="0.35"/>
    <row r="57611" s="62" customFormat="1" x14ac:dyDescent="0.35"/>
    <row r="57612" s="62" customFormat="1" x14ac:dyDescent="0.35"/>
    <row r="57613" s="62" customFormat="1" x14ac:dyDescent="0.35"/>
    <row r="57614" s="62" customFormat="1" x14ac:dyDescent="0.35"/>
    <row r="57615" s="62" customFormat="1" x14ac:dyDescent="0.35"/>
    <row r="57616" s="62" customFormat="1" x14ac:dyDescent="0.35"/>
    <row r="57617" s="62" customFormat="1" x14ac:dyDescent="0.35"/>
    <row r="57618" s="62" customFormat="1" x14ac:dyDescent="0.35"/>
    <row r="57619" s="62" customFormat="1" x14ac:dyDescent="0.35"/>
    <row r="57620" s="62" customFormat="1" x14ac:dyDescent="0.35"/>
    <row r="57621" s="62" customFormat="1" x14ac:dyDescent="0.35"/>
    <row r="57622" s="62" customFormat="1" x14ac:dyDescent="0.35"/>
    <row r="57623" s="62" customFormat="1" x14ac:dyDescent="0.35"/>
    <row r="57624" s="62" customFormat="1" x14ac:dyDescent="0.35"/>
    <row r="57625" s="62" customFormat="1" x14ac:dyDescent="0.35"/>
    <row r="57626" s="62" customFormat="1" x14ac:dyDescent="0.35"/>
    <row r="57627" s="62" customFormat="1" x14ac:dyDescent="0.35"/>
    <row r="57628" s="62" customFormat="1" x14ac:dyDescent="0.35"/>
    <row r="57629" s="62" customFormat="1" x14ac:dyDescent="0.35"/>
    <row r="57630" s="62" customFormat="1" x14ac:dyDescent="0.35"/>
    <row r="57631" s="62" customFormat="1" x14ac:dyDescent="0.35"/>
    <row r="57632" s="62" customFormat="1" x14ac:dyDescent="0.35"/>
    <row r="57633" s="62" customFormat="1" x14ac:dyDescent="0.35"/>
    <row r="57634" s="62" customFormat="1" x14ac:dyDescent="0.35"/>
    <row r="57635" s="62" customFormat="1" x14ac:dyDescent="0.35"/>
    <row r="57636" s="62" customFormat="1" x14ac:dyDescent="0.35"/>
    <row r="57637" s="62" customFormat="1" x14ac:dyDescent="0.35"/>
    <row r="57638" s="62" customFormat="1" x14ac:dyDescent="0.35"/>
    <row r="57639" s="62" customFormat="1" x14ac:dyDescent="0.35"/>
    <row r="57640" s="62" customFormat="1" x14ac:dyDescent="0.35"/>
    <row r="57641" s="62" customFormat="1" x14ac:dyDescent="0.35"/>
    <row r="57642" s="62" customFormat="1" x14ac:dyDescent="0.35"/>
    <row r="57643" s="62" customFormat="1" x14ac:dyDescent="0.35"/>
    <row r="57644" s="62" customFormat="1" x14ac:dyDescent="0.35"/>
    <row r="57645" s="62" customFormat="1" x14ac:dyDescent="0.35"/>
    <row r="57646" s="62" customFormat="1" x14ac:dyDescent="0.35"/>
    <row r="57647" s="62" customFormat="1" x14ac:dyDescent="0.35"/>
    <row r="57648" s="62" customFormat="1" x14ac:dyDescent="0.35"/>
    <row r="57649" s="62" customFormat="1" x14ac:dyDescent="0.35"/>
    <row r="57650" s="62" customFormat="1" x14ac:dyDescent="0.35"/>
    <row r="57651" s="62" customFormat="1" x14ac:dyDescent="0.35"/>
    <row r="57652" s="62" customFormat="1" x14ac:dyDescent="0.35"/>
    <row r="57653" s="62" customFormat="1" x14ac:dyDescent="0.35"/>
    <row r="57654" s="62" customFormat="1" x14ac:dyDescent="0.35"/>
    <row r="57655" s="62" customFormat="1" x14ac:dyDescent="0.35"/>
    <row r="57656" s="62" customFormat="1" x14ac:dyDescent="0.35"/>
    <row r="57657" s="62" customFormat="1" x14ac:dyDescent="0.35"/>
    <row r="57658" s="62" customFormat="1" x14ac:dyDescent="0.35"/>
    <row r="57659" s="62" customFormat="1" x14ac:dyDescent="0.35"/>
    <row r="57660" s="62" customFormat="1" x14ac:dyDescent="0.35"/>
    <row r="57661" s="62" customFormat="1" x14ac:dyDescent="0.35"/>
    <row r="57662" s="62" customFormat="1" x14ac:dyDescent="0.35"/>
    <row r="57663" s="62" customFormat="1" x14ac:dyDescent="0.35"/>
    <row r="57664" s="62" customFormat="1" x14ac:dyDescent="0.35"/>
    <row r="57665" s="62" customFormat="1" x14ac:dyDescent="0.35"/>
    <row r="57666" s="62" customFormat="1" x14ac:dyDescent="0.35"/>
    <row r="57667" s="62" customFormat="1" x14ac:dyDescent="0.35"/>
    <row r="57668" s="62" customFormat="1" x14ac:dyDescent="0.35"/>
    <row r="57669" s="62" customFormat="1" x14ac:dyDescent="0.35"/>
    <row r="57670" s="62" customFormat="1" x14ac:dyDescent="0.35"/>
    <row r="57671" s="62" customFormat="1" x14ac:dyDescent="0.35"/>
    <row r="57672" s="62" customFormat="1" x14ac:dyDescent="0.35"/>
    <row r="57673" s="62" customFormat="1" x14ac:dyDescent="0.35"/>
    <row r="57674" s="62" customFormat="1" x14ac:dyDescent="0.35"/>
    <row r="57675" s="62" customFormat="1" x14ac:dyDescent="0.35"/>
    <row r="57676" s="62" customFormat="1" x14ac:dyDescent="0.35"/>
    <row r="57677" s="62" customFormat="1" x14ac:dyDescent="0.35"/>
    <row r="57678" s="62" customFormat="1" x14ac:dyDescent="0.35"/>
    <row r="57679" s="62" customFormat="1" x14ac:dyDescent="0.35"/>
    <row r="57680" s="62" customFormat="1" x14ac:dyDescent="0.35"/>
    <row r="57681" s="62" customFormat="1" x14ac:dyDescent="0.35"/>
    <row r="57682" s="62" customFormat="1" x14ac:dyDescent="0.35"/>
    <row r="57683" s="62" customFormat="1" x14ac:dyDescent="0.35"/>
    <row r="57684" s="62" customFormat="1" x14ac:dyDescent="0.35"/>
    <row r="57685" s="62" customFormat="1" x14ac:dyDescent="0.35"/>
    <row r="57686" s="62" customFormat="1" x14ac:dyDescent="0.35"/>
    <row r="57687" s="62" customFormat="1" x14ac:dyDescent="0.35"/>
    <row r="57688" s="62" customFormat="1" x14ac:dyDescent="0.35"/>
    <row r="57689" s="62" customFormat="1" x14ac:dyDescent="0.35"/>
    <row r="57690" s="62" customFormat="1" x14ac:dyDescent="0.35"/>
    <row r="57691" s="62" customFormat="1" x14ac:dyDescent="0.35"/>
    <row r="57692" s="62" customFormat="1" x14ac:dyDescent="0.35"/>
    <row r="57693" s="62" customFormat="1" x14ac:dyDescent="0.35"/>
    <row r="57694" s="62" customFormat="1" x14ac:dyDescent="0.35"/>
    <row r="57695" s="62" customFormat="1" x14ac:dyDescent="0.35"/>
    <row r="57696" s="62" customFormat="1" x14ac:dyDescent="0.35"/>
    <row r="57697" s="62" customFormat="1" x14ac:dyDescent="0.35"/>
    <row r="57698" s="62" customFormat="1" x14ac:dyDescent="0.35"/>
    <row r="57699" s="62" customFormat="1" x14ac:dyDescent="0.35"/>
    <row r="57700" s="62" customFormat="1" x14ac:dyDescent="0.35"/>
    <row r="57701" s="62" customFormat="1" x14ac:dyDescent="0.35"/>
    <row r="57702" s="62" customFormat="1" x14ac:dyDescent="0.35"/>
    <row r="57703" s="62" customFormat="1" x14ac:dyDescent="0.35"/>
    <row r="57704" s="62" customFormat="1" x14ac:dyDescent="0.35"/>
    <row r="57705" s="62" customFormat="1" x14ac:dyDescent="0.35"/>
    <row r="57706" s="62" customFormat="1" x14ac:dyDescent="0.35"/>
    <row r="57707" s="62" customFormat="1" x14ac:dyDescent="0.35"/>
    <row r="57708" s="62" customFormat="1" x14ac:dyDescent="0.35"/>
    <row r="57709" s="62" customFormat="1" x14ac:dyDescent="0.35"/>
    <row r="57710" s="62" customFormat="1" x14ac:dyDescent="0.35"/>
    <row r="57711" s="62" customFormat="1" x14ac:dyDescent="0.35"/>
    <row r="57712" s="62" customFormat="1" x14ac:dyDescent="0.35"/>
    <row r="57713" s="62" customFormat="1" x14ac:dyDescent="0.35"/>
    <row r="57714" s="62" customFormat="1" x14ac:dyDescent="0.35"/>
    <row r="57715" s="62" customFormat="1" x14ac:dyDescent="0.35"/>
    <row r="57716" s="62" customFormat="1" x14ac:dyDescent="0.35"/>
    <row r="57717" s="62" customFormat="1" x14ac:dyDescent="0.35"/>
    <row r="57718" s="62" customFormat="1" x14ac:dyDescent="0.35"/>
    <row r="57719" s="62" customFormat="1" x14ac:dyDescent="0.35"/>
    <row r="57720" s="62" customFormat="1" x14ac:dyDescent="0.35"/>
    <row r="57721" s="62" customFormat="1" x14ac:dyDescent="0.35"/>
    <row r="57722" s="62" customFormat="1" x14ac:dyDescent="0.35"/>
    <row r="57723" s="62" customFormat="1" x14ac:dyDescent="0.35"/>
    <row r="57724" s="62" customFormat="1" x14ac:dyDescent="0.35"/>
    <row r="57725" s="62" customFormat="1" x14ac:dyDescent="0.35"/>
    <row r="57726" s="62" customFormat="1" x14ac:dyDescent="0.35"/>
    <row r="57727" s="62" customFormat="1" x14ac:dyDescent="0.35"/>
    <row r="57728" s="62" customFormat="1" x14ac:dyDescent="0.35"/>
    <row r="57729" s="62" customFormat="1" x14ac:dyDescent="0.35"/>
    <row r="57730" s="62" customFormat="1" x14ac:dyDescent="0.35"/>
    <row r="57731" s="62" customFormat="1" x14ac:dyDescent="0.35"/>
    <row r="57732" s="62" customFormat="1" x14ac:dyDescent="0.35"/>
    <row r="57733" s="62" customFormat="1" x14ac:dyDescent="0.35"/>
    <row r="57734" s="62" customFormat="1" x14ac:dyDescent="0.35"/>
    <row r="57735" s="62" customFormat="1" x14ac:dyDescent="0.35"/>
    <row r="57736" s="62" customFormat="1" x14ac:dyDescent="0.35"/>
    <row r="57737" s="62" customFormat="1" x14ac:dyDescent="0.35"/>
    <row r="57738" s="62" customFormat="1" x14ac:dyDescent="0.35"/>
    <row r="57739" s="62" customFormat="1" x14ac:dyDescent="0.35"/>
    <row r="57740" s="62" customFormat="1" x14ac:dyDescent="0.35"/>
    <row r="57741" s="62" customFormat="1" x14ac:dyDescent="0.35"/>
    <row r="57742" s="62" customFormat="1" x14ac:dyDescent="0.35"/>
    <row r="57743" s="62" customFormat="1" x14ac:dyDescent="0.35"/>
    <row r="57744" s="62" customFormat="1" x14ac:dyDescent="0.35"/>
    <row r="57745" s="62" customFormat="1" x14ac:dyDescent="0.35"/>
    <row r="57746" s="62" customFormat="1" x14ac:dyDescent="0.35"/>
    <row r="57747" s="62" customFormat="1" x14ac:dyDescent="0.35"/>
    <row r="57748" s="62" customFormat="1" x14ac:dyDescent="0.35"/>
    <row r="57749" s="62" customFormat="1" x14ac:dyDescent="0.35"/>
    <row r="57750" s="62" customFormat="1" x14ac:dyDescent="0.35"/>
    <row r="57751" s="62" customFormat="1" x14ac:dyDescent="0.35"/>
    <row r="57752" s="62" customFormat="1" x14ac:dyDescent="0.35"/>
    <row r="57753" s="62" customFormat="1" x14ac:dyDescent="0.35"/>
    <row r="57754" s="62" customFormat="1" x14ac:dyDescent="0.35"/>
    <row r="57755" s="62" customFormat="1" x14ac:dyDescent="0.35"/>
    <row r="57756" s="62" customFormat="1" x14ac:dyDescent="0.35"/>
    <row r="57757" s="62" customFormat="1" x14ac:dyDescent="0.35"/>
    <row r="57758" s="62" customFormat="1" x14ac:dyDescent="0.35"/>
    <row r="57759" s="62" customFormat="1" x14ac:dyDescent="0.35"/>
    <row r="57760" s="62" customFormat="1" x14ac:dyDescent="0.35"/>
    <row r="57761" s="62" customFormat="1" x14ac:dyDescent="0.35"/>
    <row r="57762" s="62" customFormat="1" x14ac:dyDescent="0.35"/>
    <row r="57763" s="62" customFormat="1" x14ac:dyDescent="0.35"/>
    <row r="57764" s="62" customFormat="1" x14ac:dyDescent="0.35"/>
    <row r="57765" s="62" customFormat="1" x14ac:dyDescent="0.35"/>
    <row r="57766" s="62" customFormat="1" x14ac:dyDescent="0.35"/>
    <row r="57767" s="62" customFormat="1" x14ac:dyDescent="0.35"/>
    <row r="57768" s="62" customFormat="1" x14ac:dyDescent="0.35"/>
    <row r="57769" s="62" customFormat="1" x14ac:dyDescent="0.35"/>
    <row r="57770" s="62" customFormat="1" x14ac:dyDescent="0.35"/>
    <row r="57771" s="62" customFormat="1" x14ac:dyDescent="0.35"/>
    <row r="57772" s="62" customFormat="1" x14ac:dyDescent="0.35"/>
    <row r="57773" s="62" customFormat="1" x14ac:dyDescent="0.35"/>
    <row r="57774" s="62" customFormat="1" x14ac:dyDescent="0.35"/>
    <row r="57775" s="62" customFormat="1" x14ac:dyDescent="0.35"/>
    <row r="57776" s="62" customFormat="1" x14ac:dyDescent="0.35"/>
    <row r="57777" s="62" customFormat="1" x14ac:dyDescent="0.35"/>
    <row r="57778" s="62" customFormat="1" x14ac:dyDescent="0.35"/>
    <row r="57779" s="62" customFormat="1" x14ac:dyDescent="0.35"/>
    <row r="57780" s="62" customFormat="1" x14ac:dyDescent="0.35"/>
    <row r="57781" s="62" customFormat="1" x14ac:dyDescent="0.35"/>
    <row r="57782" s="62" customFormat="1" x14ac:dyDescent="0.35"/>
    <row r="57783" s="62" customFormat="1" x14ac:dyDescent="0.35"/>
    <row r="57784" s="62" customFormat="1" x14ac:dyDescent="0.35"/>
    <row r="57785" s="62" customFormat="1" x14ac:dyDescent="0.35"/>
    <row r="57786" s="62" customFormat="1" x14ac:dyDescent="0.35"/>
    <row r="57787" s="62" customFormat="1" x14ac:dyDescent="0.35"/>
    <row r="57788" s="62" customFormat="1" x14ac:dyDescent="0.35"/>
    <row r="57789" s="62" customFormat="1" x14ac:dyDescent="0.35"/>
    <row r="57790" s="62" customFormat="1" x14ac:dyDescent="0.35"/>
    <row r="57791" s="62" customFormat="1" x14ac:dyDescent="0.35"/>
    <row r="57792" s="62" customFormat="1" x14ac:dyDescent="0.35"/>
    <row r="57793" s="62" customFormat="1" x14ac:dyDescent="0.35"/>
    <row r="57794" s="62" customFormat="1" x14ac:dyDescent="0.35"/>
    <row r="57795" s="62" customFormat="1" x14ac:dyDescent="0.35"/>
    <row r="57796" s="62" customFormat="1" x14ac:dyDescent="0.35"/>
    <row r="57797" s="62" customFormat="1" x14ac:dyDescent="0.35"/>
    <row r="57798" s="62" customFormat="1" x14ac:dyDescent="0.35"/>
    <row r="57799" s="62" customFormat="1" x14ac:dyDescent="0.35"/>
    <row r="57800" s="62" customFormat="1" x14ac:dyDescent="0.35"/>
    <row r="57801" s="62" customFormat="1" x14ac:dyDescent="0.35"/>
    <row r="57802" s="62" customFormat="1" x14ac:dyDescent="0.35"/>
    <row r="57803" s="62" customFormat="1" x14ac:dyDescent="0.35"/>
    <row r="57804" s="62" customFormat="1" x14ac:dyDescent="0.35"/>
    <row r="57805" s="62" customFormat="1" x14ac:dyDescent="0.35"/>
    <row r="57806" s="62" customFormat="1" x14ac:dyDescent="0.35"/>
    <row r="57807" s="62" customFormat="1" x14ac:dyDescent="0.35"/>
    <row r="57808" s="62" customFormat="1" x14ac:dyDescent="0.35"/>
    <row r="57809" s="62" customFormat="1" x14ac:dyDescent="0.35"/>
    <row r="57810" s="62" customFormat="1" x14ac:dyDescent="0.35"/>
    <row r="57811" s="62" customFormat="1" x14ac:dyDescent="0.35"/>
    <row r="57812" s="62" customFormat="1" x14ac:dyDescent="0.35"/>
    <row r="57813" s="62" customFormat="1" x14ac:dyDescent="0.35"/>
    <row r="57814" s="62" customFormat="1" x14ac:dyDescent="0.35"/>
    <row r="57815" s="62" customFormat="1" x14ac:dyDescent="0.35"/>
    <row r="57816" s="62" customFormat="1" x14ac:dyDescent="0.35"/>
    <row r="57817" s="62" customFormat="1" x14ac:dyDescent="0.35"/>
    <row r="57818" s="62" customFormat="1" x14ac:dyDescent="0.35"/>
    <row r="57819" s="62" customFormat="1" x14ac:dyDescent="0.35"/>
    <row r="57820" s="62" customFormat="1" x14ac:dyDescent="0.35"/>
    <row r="57821" s="62" customFormat="1" x14ac:dyDescent="0.35"/>
    <row r="57822" s="62" customFormat="1" x14ac:dyDescent="0.35"/>
    <row r="57823" s="62" customFormat="1" x14ac:dyDescent="0.35"/>
    <row r="57824" s="62" customFormat="1" x14ac:dyDescent="0.35"/>
    <row r="57825" s="62" customFormat="1" x14ac:dyDescent="0.35"/>
    <row r="57826" s="62" customFormat="1" x14ac:dyDescent="0.35"/>
    <row r="57827" s="62" customFormat="1" x14ac:dyDescent="0.35"/>
    <row r="57828" s="62" customFormat="1" x14ac:dyDescent="0.35"/>
    <row r="57829" s="62" customFormat="1" x14ac:dyDescent="0.35"/>
    <row r="57830" s="62" customFormat="1" x14ac:dyDescent="0.35"/>
    <row r="57831" s="62" customFormat="1" x14ac:dyDescent="0.35"/>
    <row r="57832" s="62" customFormat="1" x14ac:dyDescent="0.35"/>
    <row r="57833" s="62" customFormat="1" x14ac:dyDescent="0.35"/>
    <row r="57834" s="62" customFormat="1" x14ac:dyDescent="0.35"/>
    <row r="57835" s="62" customFormat="1" x14ac:dyDescent="0.35"/>
    <row r="57836" s="62" customFormat="1" x14ac:dyDescent="0.35"/>
    <row r="57837" s="62" customFormat="1" x14ac:dyDescent="0.35"/>
    <row r="57838" s="62" customFormat="1" x14ac:dyDescent="0.35"/>
    <row r="57839" s="62" customFormat="1" x14ac:dyDescent="0.35"/>
    <row r="57840" s="62" customFormat="1" x14ac:dyDescent="0.35"/>
    <row r="57841" s="62" customFormat="1" x14ac:dyDescent="0.35"/>
    <row r="57842" s="62" customFormat="1" x14ac:dyDescent="0.35"/>
    <row r="57843" s="62" customFormat="1" x14ac:dyDescent="0.35"/>
    <row r="57844" s="62" customFormat="1" x14ac:dyDescent="0.35"/>
    <row r="57845" s="62" customFormat="1" x14ac:dyDescent="0.35"/>
    <row r="57846" s="62" customFormat="1" x14ac:dyDescent="0.35"/>
    <row r="57847" s="62" customFormat="1" x14ac:dyDescent="0.35"/>
    <row r="57848" s="62" customFormat="1" x14ac:dyDescent="0.35"/>
    <row r="57849" s="62" customFormat="1" x14ac:dyDescent="0.35"/>
    <row r="57850" s="62" customFormat="1" x14ac:dyDescent="0.35"/>
    <row r="57851" s="62" customFormat="1" x14ac:dyDescent="0.35"/>
    <row r="57852" s="62" customFormat="1" x14ac:dyDescent="0.35"/>
    <row r="57853" s="62" customFormat="1" x14ac:dyDescent="0.35"/>
    <row r="57854" s="62" customFormat="1" x14ac:dyDescent="0.35"/>
    <row r="57855" s="62" customFormat="1" x14ac:dyDescent="0.35"/>
    <row r="57856" s="62" customFormat="1" x14ac:dyDescent="0.35"/>
    <row r="57857" s="62" customFormat="1" x14ac:dyDescent="0.35"/>
    <row r="57858" s="62" customFormat="1" x14ac:dyDescent="0.35"/>
    <row r="57859" s="62" customFormat="1" x14ac:dyDescent="0.35"/>
    <row r="57860" s="62" customFormat="1" x14ac:dyDescent="0.35"/>
    <row r="57861" s="62" customFormat="1" x14ac:dyDescent="0.35"/>
    <row r="57862" s="62" customFormat="1" x14ac:dyDescent="0.35"/>
    <row r="57863" s="62" customFormat="1" x14ac:dyDescent="0.35"/>
    <row r="57864" s="62" customFormat="1" x14ac:dyDescent="0.35"/>
    <row r="57865" s="62" customFormat="1" x14ac:dyDescent="0.35"/>
    <row r="57866" s="62" customFormat="1" x14ac:dyDescent="0.35"/>
    <row r="57867" s="62" customFormat="1" x14ac:dyDescent="0.35"/>
    <row r="57868" s="62" customFormat="1" x14ac:dyDescent="0.35"/>
    <row r="57869" s="62" customFormat="1" x14ac:dyDescent="0.35"/>
    <row r="57870" s="62" customFormat="1" x14ac:dyDescent="0.35"/>
    <row r="57871" s="62" customFormat="1" x14ac:dyDescent="0.35"/>
    <row r="57872" s="62" customFormat="1" x14ac:dyDescent="0.35"/>
    <row r="57873" s="62" customFormat="1" x14ac:dyDescent="0.35"/>
    <row r="57874" s="62" customFormat="1" x14ac:dyDescent="0.35"/>
    <row r="57875" s="62" customFormat="1" x14ac:dyDescent="0.35"/>
    <row r="57876" s="62" customFormat="1" x14ac:dyDescent="0.35"/>
    <row r="57877" s="62" customFormat="1" x14ac:dyDescent="0.35"/>
    <row r="57878" s="62" customFormat="1" x14ac:dyDescent="0.35"/>
    <row r="57879" s="62" customFormat="1" x14ac:dyDescent="0.35"/>
    <row r="57880" s="62" customFormat="1" x14ac:dyDescent="0.35"/>
    <row r="57881" s="62" customFormat="1" x14ac:dyDescent="0.35"/>
    <row r="57882" s="62" customFormat="1" x14ac:dyDescent="0.35"/>
    <row r="57883" s="62" customFormat="1" x14ac:dyDescent="0.35"/>
    <row r="57884" s="62" customFormat="1" x14ac:dyDescent="0.35"/>
    <row r="57885" s="62" customFormat="1" x14ac:dyDescent="0.35"/>
    <row r="57886" s="62" customFormat="1" x14ac:dyDescent="0.35"/>
    <row r="57887" s="62" customFormat="1" x14ac:dyDescent="0.35"/>
    <row r="57888" s="62" customFormat="1" x14ac:dyDescent="0.35"/>
    <row r="57889" s="62" customFormat="1" x14ac:dyDescent="0.35"/>
    <row r="57890" s="62" customFormat="1" x14ac:dyDescent="0.35"/>
    <row r="57891" s="62" customFormat="1" x14ac:dyDescent="0.35"/>
    <row r="57892" s="62" customFormat="1" x14ac:dyDescent="0.35"/>
    <row r="57893" s="62" customFormat="1" x14ac:dyDescent="0.35"/>
    <row r="57894" s="62" customFormat="1" x14ac:dyDescent="0.35"/>
    <row r="57895" s="62" customFormat="1" x14ac:dyDescent="0.35"/>
    <row r="57896" s="62" customFormat="1" x14ac:dyDescent="0.35"/>
    <row r="57897" s="62" customFormat="1" x14ac:dyDescent="0.35"/>
    <row r="57898" s="62" customFormat="1" x14ac:dyDescent="0.35"/>
    <row r="57899" s="62" customFormat="1" x14ac:dyDescent="0.35"/>
    <row r="57900" s="62" customFormat="1" x14ac:dyDescent="0.35"/>
    <row r="57901" s="62" customFormat="1" x14ac:dyDescent="0.35"/>
    <row r="57902" s="62" customFormat="1" x14ac:dyDescent="0.35"/>
    <row r="57903" s="62" customFormat="1" x14ac:dyDescent="0.35"/>
    <row r="57904" s="62" customFormat="1" x14ac:dyDescent="0.35"/>
    <row r="57905" s="62" customFormat="1" x14ac:dyDescent="0.35"/>
    <row r="57906" s="62" customFormat="1" x14ac:dyDescent="0.35"/>
    <row r="57907" s="62" customFormat="1" x14ac:dyDescent="0.35"/>
    <row r="57908" s="62" customFormat="1" x14ac:dyDescent="0.35"/>
    <row r="57909" s="62" customFormat="1" x14ac:dyDescent="0.35"/>
    <row r="57910" s="62" customFormat="1" x14ac:dyDescent="0.35"/>
    <row r="57911" s="62" customFormat="1" x14ac:dyDescent="0.35"/>
    <row r="57912" s="62" customFormat="1" x14ac:dyDescent="0.35"/>
    <row r="57913" s="62" customFormat="1" x14ac:dyDescent="0.35"/>
    <row r="57914" s="62" customFormat="1" x14ac:dyDescent="0.35"/>
    <row r="57915" s="62" customFormat="1" x14ac:dyDescent="0.35"/>
    <row r="57916" s="62" customFormat="1" x14ac:dyDescent="0.35"/>
    <row r="57917" s="62" customFormat="1" x14ac:dyDescent="0.35"/>
    <row r="57918" s="62" customFormat="1" x14ac:dyDescent="0.35"/>
    <row r="57919" s="62" customFormat="1" x14ac:dyDescent="0.35"/>
    <row r="57920" s="62" customFormat="1" x14ac:dyDescent="0.35"/>
    <row r="57921" s="62" customFormat="1" x14ac:dyDescent="0.35"/>
    <row r="57922" s="62" customFormat="1" x14ac:dyDescent="0.35"/>
    <row r="57923" s="62" customFormat="1" x14ac:dyDescent="0.35"/>
    <row r="57924" s="62" customFormat="1" x14ac:dyDescent="0.35"/>
    <row r="57925" s="62" customFormat="1" x14ac:dyDescent="0.35"/>
    <row r="57926" s="62" customFormat="1" x14ac:dyDescent="0.35"/>
    <row r="57927" s="62" customFormat="1" x14ac:dyDescent="0.35"/>
    <row r="57928" s="62" customFormat="1" x14ac:dyDescent="0.35"/>
    <row r="57929" s="62" customFormat="1" x14ac:dyDescent="0.35"/>
    <row r="57930" s="62" customFormat="1" x14ac:dyDescent="0.35"/>
    <row r="57931" s="62" customFormat="1" x14ac:dyDescent="0.35"/>
    <row r="57932" s="62" customFormat="1" x14ac:dyDescent="0.35"/>
    <row r="57933" s="62" customFormat="1" x14ac:dyDescent="0.35"/>
    <row r="57934" s="62" customFormat="1" x14ac:dyDescent="0.35"/>
    <row r="57935" s="62" customFormat="1" x14ac:dyDescent="0.35"/>
    <row r="57936" s="62" customFormat="1" x14ac:dyDescent="0.35"/>
    <row r="57937" s="62" customFormat="1" x14ac:dyDescent="0.35"/>
    <row r="57938" s="62" customFormat="1" x14ac:dyDescent="0.35"/>
    <row r="57939" s="62" customFormat="1" x14ac:dyDescent="0.35"/>
    <row r="57940" s="62" customFormat="1" x14ac:dyDescent="0.35"/>
    <row r="57941" s="62" customFormat="1" x14ac:dyDescent="0.35"/>
    <row r="57942" s="62" customFormat="1" x14ac:dyDescent="0.35"/>
    <row r="57943" s="62" customFormat="1" x14ac:dyDescent="0.35"/>
    <row r="57944" s="62" customFormat="1" x14ac:dyDescent="0.35"/>
    <row r="57945" s="62" customFormat="1" x14ac:dyDescent="0.35"/>
    <row r="57946" s="62" customFormat="1" x14ac:dyDescent="0.35"/>
    <row r="57947" s="62" customFormat="1" x14ac:dyDescent="0.35"/>
    <row r="57948" s="62" customFormat="1" x14ac:dyDescent="0.35"/>
    <row r="57949" s="62" customFormat="1" x14ac:dyDescent="0.35"/>
    <row r="57950" s="62" customFormat="1" x14ac:dyDescent="0.35"/>
    <row r="57951" s="62" customFormat="1" x14ac:dyDescent="0.35"/>
    <row r="57952" s="62" customFormat="1" x14ac:dyDescent="0.35"/>
    <row r="57953" s="62" customFormat="1" x14ac:dyDescent="0.35"/>
    <row r="57954" s="62" customFormat="1" x14ac:dyDescent="0.35"/>
    <row r="57955" s="62" customFormat="1" x14ac:dyDescent="0.35"/>
    <row r="57956" s="62" customFormat="1" x14ac:dyDescent="0.35"/>
    <row r="57957" s="62" customFormat="1" x14ac:dyDescent="0.35"/>
    <row r="57958" s="62" customFormat="1" x14ac:dyDescent="0.35"/>
    <row r="57959" s="62" customFormat="1" x14ac:dyDescent="0.35"/>
    <row r="57960" s="62" customFormat="1" x14ac:dyDescent="0.35"/>
    <row r="57961" s="62" customFormat="1" x14ac:dyDescent="0.35"/>
    <row r="57962" s="62" customFormat="1" x14ac:dyDescent="0.35"/>
    <row r="57963" s="62" customFormat="1" x14ac:dyDescent="0.35"/>
    <row r="57964" s="62" customFormat="1" x14ac:dyDescent="0.35"/>
    <row r="57965" s="62" customFormat="1" x14ac:dyDescent="0.35"/>
    <row r="57966" s="62" customFormat="1" x14ac:dyDescent="0.35"/>
    <row r="57967" s="62" customFormat="1" x14ac:dyDescent="0.35"/>
    <row r="57968" s="62" customFormat="1" x14ac:dyDescent="0.35"/>
    <row r="57969" s="62" customFormat="1" x14ac:dyDescent="0.35"/>
    <row r="57970" s="62" customFormat="1" x14ac:dyDescent="0.35"/>
    <row r="57971" s="62" customFormat="1" x14ac:dyDescent="0.35"/>
    <row r="57972" s="62" customFormat="1" x14ac:dyDescent="0.35"/>
    <row r="57973" s="62" customFormat="1" x14ac:dyDescent="0.35"/>
    <row r="57974" s="62" customFormat="1" x14ac:dyDescent="0.35"/>
    <row r="57975" s="62" customFormat="1" x14ac:dyDescent="0.35"/>
    <row r="57976" s="62" customFormat="1" x14ac:dyDescent="0.35"/>
    <row r="57977" s="62" customFormat="1" x14ac:dyDescent="0.35"/>
    <row r="57978" s="62" customFormat="1" x14ac:dyDescent="0.35"/>
    <row r="57979" s="62" customFormat="1" x14ac:dyDescent="0.35"/>
    <row r="57980" s="62" customFormat="1" x14ac:dyDescent="0.35"/>
    <row r="57981" s="62" customFormat="1" x14ac:dyDescent="0.35"/>
    <row r="57982" s="62" customFormat="1" x14ac:dyDescent="0.35"/>
    <row r="57983" s="62" customFormat="1" x14ac:dyDescent="0.35"/>
    <row r="57984" s="62" customFormat="1" x14ac:dyDescent="0.35"/>
    <row r="57985" s="62" customFormat="1" x14ac:dyDescent="0.35"/>
    <row r="57986" s="62" customFormat="1" x14ac:dyDescent="0.35"/>
    <row r="57987" s="62" customFormat="1" x14ac:dyDescent="0.35"/>
    <row r="57988" s="62" customFormat="1" x14ac:dyDescent="0.35"/>
    <row r="57989" s="62" customFormat="1" x14ac:dyDescent="0.35"/>
    <row r="57990" s="62" customFormat="1" x14ac:dyDescent="0.35"/>
    <row r="57991" s="62" customFormat="1" x14ac:dyDescent="0.35"/>
    <row r="57992" s="62" customFormat="1" x14ac:dyDescent="0.35"/>
    <row r="57993" s="62" customFormat="1" x14ac:dyDescent="0.35"/>
    <row r="57994" s="62" customFormat="1" x14ac:dyDescent="0.35"/>
    <row r="57995" s="62" customFormat="1" x14ac:dyDescent="0.35"/>
    <row r="57996" s="62" customFormat="1" x14ac:dyDescent="0.35"/>
    <row r="57997" s="62" customFormat="1" x14ac:dyDescent="0.35"/>
    <row r="57998" s="62" customFormat="1" x14ac:dyDescent="0.35"/>
    <row r="57999" s="62" customFormat="1" x14ac:dyDescent="0.35"/>
    <row r="58000" s="62" customFormat="1" x14ac:dyDescent="0.35"/>
    <row r="58001" s="62" customFormat="1" x14ac:dyDescent="0.35"/>
    <row r="58002" s="62" customFormat="1" x14ac:dyDescent="0.35"/>
    <row r="58003" s="62" customFormat="1" x14ac:dyDescent="0.35"/>
    <row r="58004" s="62" customFormat="1" x14ac:dyDescent="0.35"/>
    <row r="58005" s="62" customFormat="1" x14ac:dyDescent="0.35"/>
    <row r="58006" s="62" customFormat="1" x14ac:dyDescent="0.35"/>
    <row r="58007" s="62" customFormat="1" x14ac:dyDescent="0.35"/>
    <row r="58008" s="62" customFormat="1" x14ac:dyDescent="0.35"/>
    <row r="58009" s="62" customFormat="1" x14ac:dyDescent="0.35"/>
    <row r="58010" s="62" customFormat="1" x14ac:dyDescent="0.35"/>
    <row r="58011" s="62" customFormat="1" x14ac:dyDescent="0.35"/>
    <row r="58012" s="62" customFormat="1" x14ac:dyDescent="0.35"/>
    <row r="58013" s="62" customFormat="1" x14ac:dyDescent="0.35"/>
    <row r="58014" s="62" customFormat="1" x14ac:dyDescent="0.35"/>
    <row r="58015" s="62" customFormat="1" x14ac:dyDescent="0.35"/>
    <row r="58016" s="62" customFormat="1" x14ac:dyDescent="0.35"/>
    <row r="58017" s="62" customFormat="1" x14ac:dyDescent="0.35"/>
    <row r="58018" s="62" customFormat="1" x14ac:dyDescent="0.35"/>
    <row r="58019" s="62" customFormat="1" x14ac:dyDescent="0.35"/>
    <row r="58020" s="62" customFormat="1" x14ac:dyDescent="0.35"/>
    <row r="58021" s="62" customFormat="1" x14ac:dyDescent="0.35"/>
    <row r="58022" s="62" customFormat="1" x14ac:dyDescent="0.35"/>
    <row r="58023" s="62" customFormat="1" x14ac:dyDescent="0.35"/>
    <row r="58024" s="62" customFormat="1" x14ac:dyDescent="0.35"/>
    <row r="58025" s="62" customFormat="1" x14ac:dyDescent="0.35"/>
    <row r="58026" s="62" customFormat="1" x14ac:dyDescent="0.35"/>
    <row r="58027" s="62" customFormat="1" x14ac:dyDescent="0.35"/>
    <row r="58028" s="62" customFormat="1" x14ac:dyDescent="0.35"/>
    <row r="58029" s="62" customFormat="1" x14ac:dyDescent="0.35"/>
    <row r="58030" s="62" customFormat="1" x14ac:dyDescent="0.35"/>
    <row r="58031" s="62" customFormat="1" x14ac:dyDescent="0.35"/>
    <row r="58032" s="62" customFormat="1" x14ac:dyDescent="0.35"/>
    <row r="58033" s="62" customFormat="1" x14ac:dyDescent="0.35"/>
    <row r="58034" s="62" customFormat="1" x14ac:dyDescent="0.35"/>
    <row r="58035" s="62" customFormat="1" x14ac:dyDescent="0.35"/>
    <row r="58036" s="62" customFormat="1" x14ac:dyDescent="0.35"/>
    <row r="58037" s="62" customFormat="1" x14ac:dyDescent="0.35"/>
    <row r="58038" s="62" customFormat="1" x14ac:dyDescent="0.35"/>
    <row r="58039" s="62" customFormat="1" x14ac:dyDescent="0.35"/>
    <row r="58040" s="62" customFormat="1" x14ac:dyDescent="0.35"/>
    <row r="58041" s="62" customFormat="1" x14ac:dyDescent="0.35"/>
    <row r="58042" s="62" customFormat="1" x14ac:dyDescent="0.35"/>
    <row r="58043" s="62" customFormat="1" x14ac:dyDescent="0.35"/>
    <row r="58044" s="62" customFormat="1" x14ac:dyDescent="0.35"/>
    <row r="58045" s="62" customFormat="1" x14ac:dyDescent="0.35"/>
    <row r="58046" s="62" customFormat="1" x14ac:dyDescent="0.35"/>
    <row r="58047" s="62" customFormat="1" x14ac:dyDescent="0.35"/>
    <row r="58048" s="62" customFormat="1" x14ac:dyDescent="0.35"/>
    <row r="58049" s="62" customFormat="1" x14ac:dyDescent="0.35"/>
    <row r="58050" s="62" customFormat="1" x14ac:dyDescent="0.35"/>
    <row r="58051" s="62" customFormat="1" x14ac:dyDescent="0.35"/>
    <row r="58052" s="62" customFormat="1" x14ac:dyDescent="0.35"/>
    <row r="58053" s="62" customFormat="1" x14ac:dyDescent="0.35"/>
    <row r="58054" s="62" customFormat="1" x14ac:dyDescent="0.35"/>
    <row r="58055" s="62" customFormat="1" x14ac:dyDescent="0.35"/>
    <row r="58056" s="62" customFormat="1" x14ac:dyDescent="0.35"/>
    <row r="58057" s="62" customFormat="1" x14ac:dyDescent="0.35"/>
    <row r="58058" s="62" customFormat="1" x14ac:dyDescent="0.35"/>
    <row r="58059" s="62" customFormat="1" x14ac:dyDescent="0.35"/>
    <row r="58060" s="62" customFormat="1" x14ac:dyDescent="0.35"/>
    <row r="58061" s="62" customFormat="1" x14ac:dyDescent="0.35"/>
    <row r="58062" s="62" customFormat="1" x14ac:dyDescent="0.35"/>
    <row r="58063" s="62" customFormat="1" x14ac:dyDescent="0.35"/>
    <row r="58064" s="62" customFormat="1" x14ac:dyDescent="0.35"/>
    <row r="58065" s="62" customFormat="1" x14ac:dyDescent="0.35"/>
    <row r="58066" s="62" customFormat="1" x14ac:dyDescent="0.35"/>
    <row r="58067" s="62" customFormat="1" x14ac:dyDescent="0.35"/>
    <row r="58068" s="62" customFormat="1" x14ac:dyDescent="0.35"/>
    <row r="58069" s="62" customFormat="1" x14ac:dyDescent="0.35"/>
    <row r="58070" s="62" customFormat="1" x14ac:dyDescent="0.35"/>
    <row r="58071" s="62" customFormat="1" x14ac:dyDescent="0.35"/>
    <row r="58072" s="62" customFormat="1" x14ac:dyDescent="0.35"/>
    <row r="58073" s="62" customFormat="1" x14ac:dyDescent="0.35"/>
    <row r="58074" s="62" customFormat="1" x14ac:dyDescent="0.35"/>
    <row r="58075" s="62" customFormat="1" x14ac:dyDescent="0.35"/>
    <row r="58076" s="62" customFormat="1" x14ac:dyDescent="0.35"/>
    <row r="58077" s="62" customFormat="1" x14ac:dyDescent="0.35"/>
    <row r="58078" s="62" customFormat="1" x14ac:dyDescent="0.35"/>
    <row r="58079" s="62" customFormat="1" x14ac:dyDescent="0.35"/>
    <row r="58080" s="62" customFormat="1" x14ac:dyDescent="0.35"/>
    <row r="58081" s="62" customFormat="1" x14ac:dyDescent="0.35"/>
    <row r="58082" s="62" customFormat="1" x14ac:dyDescent="0.35"/>
    <row r="58083" s="62" customFormat="1" x14ac:dyDescent="0.35"/>
    <row r="58084" s="62" customFormat="1" x14ac:dyDescent="0.35"/>
    <row r="58085" s="62" customFormat="1" x14ac:dyDescent="0.35"/>
    <row r="58086" s="62" customFormat="1" x14ac:dyDescent="0.35"/>
    <row r="58087" s="62" customFormat="1" x14ac:dyDescent="0.35"/>
    <row r="58088" s="62" customFormat="1" x14ac:dyDescent="0.35"/>
    <row r="58089" s="62" customFormat="1" x14ac:dyDescent="0.35"/>
    <row r="58090" s="62" customFormat="1" x14ac:dyDescent="0.35"/>
    <row r="58091" s="62" customFormat="1" x14ac:dyDescent="0.35"/>
    <row r="58092" s="62" customFormat="1" x14ac:dyDescent="0.35"/>
    <row r="58093" s="62" customFormat="1" x14ac:dyDescent="0.35"/>
    <row r="58094" s="62" customFormat="1" x14ac:dyDescent="0.35"/>
    <row r="58095" s="62" customFormat="1" x14ac:dyDescent="0.35"/>
    <row r="58096" s="62" customFormat="1" x14ac:dyDescent="0.35"/>
    <row r="58097" s="62" customFormat="1" x14ac:dyDescent="0.35"/>
    <row r="58098" s="62" customFormat="1" x14ac:dyDescent="0.35"/>
    <row r="58099" s="62" customFormat="1" x14ac:dyDescent="0.35"/>
    <row r="58100" s="62" customFormat="1" x14ac:dyDescent="0.35"/>
    <row r="58101" s="62" customFormat="1" x14ac:dyDescent="0.35"/>
    <row r="58102" s="62" customFormat="1" x14ac:dyDescent="0.35"/>
    <row r="58103" s="62" customFormat="1" x14ac:dyDescent="0.35"/>
    <row r="58104" s="62" customFormat="1" x14ac:dyDescent="0.35"/>
    <row r="58105" s="62" customFormat="1" x14ac:dyDescent="0.35"/>
    <row r="58106" s="62" customFormat="1" x14ac:dyDescent="0.35"/>
    <row r="58107" s="62" customFormat="1" x14ac:dyDescent="0.35"/>
    <row r="58108" s="62" customFormat="1" x14ac:dyDescent="0.35"/>
    <row r="58109" s="62" customFormat="1" x14ac:dyDescent="0.35"/>
    <row r="58110" s="62" customFormat="1" x14ac:dyDescent="0.35"/>
    <row r="58111" s="62" customFormat="1" x14ac:dyDescent="0.35"/>
    <row r="58112" s="62" customFormat="1" x14ac:dyDescent="0.35"/>
    <row r="58113" s="62" customFormat="1" x14ac:dyDescent="0.35"/>
    <row r="58114" s="62" customFormat="1" x14ac:dyDescent="0.35"/>
    <row r="58115" s="62" customFormat="1" x14ac:dyDescent="0.35"/>
    <row r="58116" s="62" customFormat="1" x14ac:dyDescent="0.35"/>
    <row r="58117" s="62" customFormat="1" x14ac:dyDescent="0.35"/>
    <row r="58118" s="62" customFormat="1" x14ac:dyDescent="0.35"/>
    <row r="58119" s="62" customFormat="1" x14ac:dyDescent="0.35"/>
    <row r="58120" s="62" customFormat="1" x14ac:dyDescent="0.35"/>
    <row r="58121" s="62" customFormat="1" x14ac:dyDescent="0.35"/>
    <row r="58122" s="62" customFormat="1" x14ac:dyDescent="0.35"/>
    <row r="58123" s="62" customFormat="1" x14ac:dyDescent="0.35"/>
    <row r="58124" s="62" customFormat="1" x14ac:dyDescent="0.35"/>
    <row r="58125" s="62" customFormat="1" x14ac:dyDescent="0.35"/>
    <row r="58126" s="62" customFormat="1" x14ac:dyDescent="0.35"/>
    <row r="58127" s="62" customFormat="1" x14ac:dyDescent="0.35"/>
    <row r="58128" s="62" customFormat="1" x14ac:dyDescent="0.35"/>
    <row r="58129" s="62" customFormat="1" x14ac:dyDescent="0.35"/>
    <row r="58130" s="62" customFormat="1" x14ac:dyDescent="0.35"/>
    <row r="58131" s="62" customFormat="1" x14ac:dyDescent="0.35"/>
    <row r="58132" s="62" customFormat="1" x14ac:dyDescent="0.35"/>
    <row r="58133" s="62" customFormat="1" x14ac:dyDescent="0.35"/>
    <row r="58134" s="62" customFormat="1" x14ac:dyDescent="0.35"/>
    <row r="58135" s="62" customFormat="1" x14ac:dyDescent="0.35"/>
    <row r="58136" s="62" customFormat="1" x14ac:dyDescent="0.35"/>
    <row r="58137" s="62" customFormat="1" x14ac:dyDescent="0.35"/>
    <row r="58138" s="62" customFormat="1" x14ac:dyDescent="0.35"/>
    <row r="58139" s="62" customFormat="1" x14ac:dyDescent="0.35"/>
    <row r="58140" s="62" customFormat="1" x14ac:dyDescent="0.35"/>
    <row r="58141" s="62" customFormat="1" x14ac:dyDescent="0.35"/>
    <row r="58142" s="62" customFormat="1" x14ac:dyDescent="0.35"/>
    <row r="58143" s="62" customFormat="1" x14ac:dyDescent="0.35"/>
    <row r="58144" s="62" customFormat="1" x14ac:dyDescent="0.35"/>
    <row r="58145" s="62" customFormat="1" x14ac:dyDescent="0.35"/>
    <row r="58146" s="62" customFormat="1" x14ac:dyDescent="0.35"/>
    <row r="58147" s="62" customFormat="1" x14ac:dyDescent="0.35"/>
    <row r="58148" s="62" customFormat="1" x14ac:dyDescent="0.35"/>
    <row r="58149" s="62" customFormat="1" x14ac:dyDescent="0.35"/>
    <row r="58150" s="62" customFormat="1" x14ac:dyDescent="0.35"/>
    <row r="58151" s="62" customFormat="1" x14ac:dyDescent="0.35"/>
    <row r="58152" s="62" customFormat="1" x14ac:dyDescent="0.35"/>
    <row r="58153" s="62" customFormat="1" x14ac:dyDescent="0.35"/>
    <row r="58154" s="62" customFormat="1" x14ac:dyDescent="0.35"/>
    <row r="58155" s="62" customFormat="1" x14ac:dyDescent="0.35"/>
    <row r="58156" s="62" customFormat="1" x14ac:dyDescent="0.35"/>
    <row r="58157" s="62" customFormat="1" x14ac:dyDescent="0.35"/>
    <row r="58158" s="62" customFormat="1" x14ac:dyDescent="0.35"/>
    <row r="58159" s="62" customFormat="1" x14ac:dyDescent="0.35"/>
    <row r="58160" s="62" customFormat="1" x14ac:dyDescent="0.35"/>
    <row r="58161" s="62" customFormat="1" x14ac:dyDescent="0.35"/>
    <row r="58162" s="62" customFormat="1" x14ac:dyDescent="0.35"/>
    <row r="58163" s="62" customFormat="1" x14ac:dyDescent="0.35"/>
    <row r="58164" s="62" customFormat="1" x14ac:dyDescent="0.35"/>
    <row r="58165" s="62" customFormat="1" x14ac:dyDescent="0.35"/>
    <row r="58166" s="62" customFormat="1" x14ac:dyDescent="0.35"/>
    <row r="58167" s="62" customFormat="1" x14ac:dyDescent="0.35"/>
    <row r="58168" s="62" customFormat="1" x14ac:dyDescent="0.35"/>
    <row r="58169" s="62" customFormat="1" x14ac:dyDescent="0.35"/>
    <row r="58170" s="62" customFormat="1" x14ac:dyDescent="0.35"/>
    <row r="58171" s="62" customFormat="1" x14ac:dyDescent="0.35"/>
    <row r="58172" s="62" customFormat="1" x14ac:dyDescent="0.35"/>
    <row r="58173" s="62" customFormat="1" x14ac:dyDescent="0.35"/>
    <row r="58174" s="62" customFormat="1" x14ac:dyDescent="0.35"/>
    <row r="58175" s="62" customFormat="1" x14ac:dyDescent="0.35"/>
    <row r="58176" s="62" customFormat="1" x14ac:dyDescent="0.35"/>
    <row r="58177" s="62" customFormat="1" x14ac:dyDescent="0.35"/>
    <row r="58178" s="62" customFormat="1" x14ac:dyDescent="0.35"/>
    <row r="58179" s="62" customFormat="1" x14ac:dyDescent="0.35"/>
    <row r="58180" s="62" customFormat="1" x14ac:dyDescent="0.35"/>
    <row r="58181" s="62" customFormat="1" x14ac:dyDescent="0.35"/>
    <row r="58182" s="62" customFormat="1" x14ac:dyDescent="0.35"/>
    <row r="58183" s="62" customFormat="1" x14ac:dyDescent="0.35"/>
    <row r="58184" s="62" customFormat="1" x14ac:dyDescent="0.35"/>
    <row r="58185" s="62" customFormat="1" x14ac:dyDescent="0.35"/>
    <row r="58186" s="62" customFormat="1" x14ac:dyDescent="0.35"/>
    <row r="58187" s="62" customFormat="1" x14ac:dyDescent="0.35"/>
    <row r="58188" s="62" customFormat="1" x14ac:dyDescent="0.35"/>
    <row r="58189" s="62" customFormat="1" x14ac:dyDescent="0.35"/>
    <row r="58190" s="62" customFormat="1" x14ac:dyDescent="0.35"/>
    <row r="58191" s="62" customFormat="1" x14ac:dyDescent="0.35"/>
    <row r="58192" s="62" customFormat="1" x14ac:dyDescent="0.35"/>
    <row r="58193" s="62" customFormat="1" x14ac:dyDescent="0.35"/>
    <row r="58194" s="62" customFormat="1" x14ac:dyDescent="0.35"/>
    <row r="58195" s="62" customFormat="1" x14ac:dyDescent="0.35"/>
    <row r="58196" s="62" customFormat="1" x14ac:dyDescent="0.35"/>
    <row r="58197" s="62" customFormat="1" x14ac:dyDescent="0.35"/>
    <row r="58198" s="62" customFormat="1" x14ac:dyDescent="0.35"/>
    <row r="58199" s="62" customFormat="1" x14ac:dyDescent="0.35"/>
    <row r="58200" s="62" customFormat="1" x14ac:dyDescent="0.35"/>
    <row r="58201" s="62" customFormat="1" x14ac:dyDescent="0.35"/>
    <row r="58202" s="62" customFormat="1" x14ac:dyDescent="0.35"/>
    <row r="58203" s="62" customFormat="1" x14ac:dyDescent="0.35"/>
    <row r="58204" s="62" customFormat="1" x14ac:dyDescent="0.35"/>
    <row r="58205" s="62" customFormat="1" x14ac:dyDescent="0.35"/>
    <row r="58206" s="62" customFormat="1" x14ac:dyDescent="0.35"/>
    <row r="58207" s="62" customFormat="1" x14ac:dyDescent="0.35"/>
    <row r="58208" s="62" customFormat="1" x14ac:dyDescent="0.35"/>
    <row r="58209" s="62" customFormat="1" x14ac:dyDescent="0.35"/>
    <row r="58210" s="62" customFormat="1" x14ac:dyDescent="0.35"/>
    <row r="58211" s="62" customFormat="1" x14ac:dyDescent="0.35"/>
    <row r="58212" s="62" customFormat="1" x14ac:dyDescent="0.35"/>
    <row r="58213" s="62" customFormat="1" x14ac:dyDescent="0.35"/>
    <row r="58214" s="62" customFormat="1" x14ac:dyDescent="0.35"/>
    <row r="58215" s="62" customFormat="1" x14ac:dyDescent="0.35"/>
    <row r="58216" s="62" customFormat="1" x14ac:dyDescent="0.35"/>
    <row r="58217" s="62" customFormat="1" x14ac:dyDescent="0.35"/>
    <row r="58218" s="62" customFormat="1" x14ac:dyDescent="0.35"/>
    <row r="58219" s="62" customFormat="1" x14ac:dyDescent="0.35"/>
    <row r="58220" s="62" customFormat="1" x14ac:dyDescent="0.35"/>
    <row r="58221" s="62" customFormat="1" x14ac:dyDescent="0.35"/>
    <row r="58222" s="62" customFormat="1" x14ac:dyDescent="0.35"/>
    <row r="58223" s="62" customFormat="1" x14ac:dyDescent="0.35"/>
    <row r="58224" s="62" customFormat="1" x14ac:dyDescent="0.35"/>
    <row r="58225" s="62" customFormat="1" x14ac:dyDescent="0.35"/>
    <row r="58226" s="62" customFormat="1" x14ac:dyDescent="0.35"/>
    <row r="58227" s="62" customFormat="1" x14ac:dyDescent="0.35"/>
    <row r="58228" s="62" customFormat="1" x14ac:dyDescent="0.35"/>
    <row r="58229" s="62" customFormat="1" x14ac:dyDescent="0.35"/>
    <row r="58230" s="62" customFormat="1" x14ac:dyDescent="0.35"/>
    <row r="58231" s="62" customFormat="1" x14ac:dyDescent="0.35"/>
    <row r="58232" s="62" customFormat="1" x14ac:dyDescent="0.35"/>
    <row r="58233" s="62" customFormat="1" x14ac:dyDescent="0.35"/>
    <row r="58234" s="62" customFormat="1" x14ac:dyDescent="0.35"/>
    <row r="58235" s="62" customFormat="1" x14ac:dyDescent="0.35"/>
    <row r="58236" s="62" customFormat="1" x14ac:dyDescent="0.35"/>
    <row r="58237" s="62" customFormat="1" x14ac:dyDescent="0.35"/>
    <row r="58238" s="62" customFormat="1" x14ac:dyDescent="0.35"/>
    <row r="58239" s="62" customFormat="1" x14ac:dyDescent="0.35"/>
    <row r="58240" s="62" customFormat="1" x14ac:dyDescent="0.35"/>
    <row r="58241" s="62" customFormat="1" x14ac:dyDescent="0.35"/>
    <row r="58242" s="62" customFormat="1" x14ac:dyDescent="0.35"/>
    <row r="58243" s="62" customFormat="1" x14ac:dyDescent="0.35"/>
    <row r="58244" s="62" customFormat="1" x14ac:dyDescent="0.35"/>
    <row r="58245" s="62" customFormat="1" x14ac:dyDescent="0.35"/>
    <row r="58246" s="62" customFormat="1" x14ac:dyDescent="0.35"/>
    <row r="58247" s="62" customFormat="1" x14ac:dyDescent="0.35"/>
    <row r="58248" s="62" customFormat="1" x14ac:dyDescent="0.35"/>
    <row r="58249" s="62" customFormat="1" x14ac:dyDescent="0.35"/>
    <row r="58250" s="62" customFormat="1" x14ac:dyDescent="0.35"/>
    <row r="58251" s="62" customFormat="1" x14ac:dyDescent="0.35"/>
    <row r="58252" s="62" customFormat="1" x14ac:dyDescent="0.35"/>
    <row r="58253" s="62" customFormat="1" x14ac:dyDescent="0.35"/>
    <row r="58254" s="62" customFormat="1" x14ac:dyDescent="0.35"/>
    <row r="58255" s="62" customFormat="1" x14ac:dyDescent="0.35"/>
    <row r="58256" s="62" customFormat="1" x14ac:dyDescent="0.35"/>
    <row r="58257" s="62" customFormat="1" x14ac:dyDescent="0.35"/>
    <row r="58258" s="62" customFormat="1" x14ac:dyDescent="0.35"/>
    <row r="58259" s="62" customFormat="1" x14ac:dyDescent="0.35"/>
    <row r="58260" s="62" customFormat="1" x14ac:dyDescent="0.35"/>
    <row r="58261" s="62" customFormat="1" x14ac:dyDescent="0.35"/>
    <row r="58262" s="62" customFormat="1" x14ac:dyDescent="0.35"/>
    <row r="58263" s="62" customFormat="1" x14ac:dyDescent="0.35"/>
    <row r="58264" s="62" customFormat="1" x14ac:dyDescent="0.35"/>
    <row r="58265" s="62" customFormat="1" x14ac:dyDescent="0.35"/>
    <row r="58266" s="62" customFormat="1" x14ac:dyDescent="0.35"/>
    <row r="58267" s="62" customFormat="1" x14ac:dyDescent="0.35"/>
    <row r="58268" s="62" customFormat="1" x14ac:dyDescent="0.35"/>
    <row r="58269" s="62" customFormat="1" x14ac:dyDescent="0.35"/>
    <row r="58270" s="62" customFormat="1" x14ac:dyDescent="0.35"/>
    <row r="58271" s="62" customFormat="1" x14ac:dyDescent="0.35"/>
    <row r="58272" s="62" customFormat="1" x14ac:dyDescent="0.35"/>
    <row r="58273" s="62" customFormat="1" x14ac:dyDescent="0.35"/>
    <row r="58274" s="62" customFormat="1" x14ac:dyDescent="0.35"/>
    <row r="58275" s="62" customFormat="1" x14ac:dyDescent="0.35"/>
    <row r="58276" s="62" customFormat="1" x14ac:dyDescent="0.35"/>
    <row r="58277" s="62" customFormat="1" x14ac:dyDescent="0.35"/>
    <row r="58278" s="62" customFormat="1" x14ac:dyDescent="0.35"/>
    <row r="58279" s="62" customFormat="1" x14ac:dyDescent="0.35"/>
    <row r="58280" s="62" customFormat="1" x14ac:dyDescent="0.35"/>
    <row r="58281" s="62" customFormat="1" x14ac:dyDescent="0.35"/>
    <row r="58282" s="62" customFormat="1" x14ac:dyDescent="0.35"/>
    <row r="58283" s="62" customFormat="1" x14ac:dyDescent="0.35"/>
    <row r="58284" s="62" customFormat="1" x14ac:dyDescent="0.35"/>
    <row r="58285" s="62" customFormat="1" x14ac:dyDescent="0.35"/>
    <row r="58286" s="62" customFormat="1" x14ac:dyDescent="0.35"/>
    <row r="58287" s="62" customFormat="1" x14ac:dyDescent="0.35"/>
    <row r="58288" s="62" customFormat="1" x14ac:dyDescent="0.35"/>
    <row r="58289" s="62" customFormat="1" x14ac:dyDescent="0.35"/>
    <row r="58290" s="62" customFormat="1" x14ac:dyDescent="0.35"/>
    <row r="58291" s="62" customFormat="1" x14ac:dyDescent="0.35"/>
    <row r="58292" s="62" customFormat="1" x14ac:dyDescent="0.35"/>
    <row r="58293" s="62" customFormat="1" x14ac:dyDescent="0.35"/>
    <row r="58294" s="62" customFormat="1" x14ac:dyDescent="0.35"/>
    <row r="58295" s="62" customFormat="1" x14ac:dyDescent="0.35"/>
    <row r="58296" s="62" customFormat="1" x14ac:dyDescent="0.35"/>
    <row r="58297" s="62" customFormat="1" x14ac:dyDescent="0.35"/>
    <row r="58298" s="62" customFormat="1" x14ac:dyDescent="0.35"/>
    <row r="58299" s="62" customFormat="1" x14ac:dyDescent="0.35"/>
    <row r="58300" s="62" customFormat="1" x14ac:dyDescent="0.35"/>
    <row r="58301" s="62" customFormat="1" x14ac:dyDescent="0.35"/>
    <row r="58302" s="62" customFormat="1" x14ac:dyDescent="0.35"/>
    <row r="58303" s="62" customFormat="1" x14ac:dyDescent="0.35"/>
    <row r="58304" s="62" customFormat="1" x14ac:dyDescent="0.35"/>
    <row r="58305" s="62" customFormat="1" x14ac:dyDescent="0.35"/>
    <row r="58306" s="62" customFormat="1" x14ac:dyDescent="0.35"/>
    <row r="58307" s="62" customFormat="1" x14ac:dyDescent="0.35"/>
    <row r="58308" s="62" customFormat="1" x14ac:dyDescent="0.35"/>
    <row r="58309" s="62" customFormat="1" x14ac:dyDescent="0.35"/>
    <row r="58310" s="62" customFormat="1" x14ac:dyDescent="0.35"/>
    <row r="58311" s="62" customFormat="1" x14ac:dyDescent="0.35"/>
    <row r="58312" s="62" customFormat="1" x14ac:dyDescent="0.35"/>
    <row r="58313" s="62" customFormat="1" x14ac:dyDescent="0.35"/>
    <row r="58314" s="62" customFormat="1" x14ac:dyDescent="0.35"/>
    <row r="58315" s="62" customFormat="1" x14ac:dyDescent="0.35"/>
    <row r="58316" s="62" customFormat="1" x14ac:dyDescent="0.35"/>
    <row r="58317" s="62" customFormat="1" x14ac:dyDescent="0.35"/>
    <row r="58318" s="62" customFormat="1" x14ac:dyDescent="0.35"/>
    <row r="58319" s="62" customFormat="1" x14ac:dyDescent="0.35"/>
    <row r="58320" s="62" customFormat="1" x14ac:dyDescent="0.35"/>
    <row r="58321" s="62" customFormat="1" x14ac:dyDescent="0.35"/>
    <row r="58322" s="62" customFormat="1" x14ac:dyDescent="0.35"/>
    <row r="58323" s="62" customFormat="1" x14ac:dyDescent="0.35"/>
    <row r="58324" s="62" customFormat="1" x14ac:dyDescent="0.35"/>
    <row r="58325" s="62" customFormat="1" x14ac:dyDescent="0.35"/>
    <row r="58326" s="62" customFormat="1" x14ac:dyDescent="0.35"/>
    <row r="58327" s="62" customFormat="1" x14ac:dyDescent="0.35"/>
    <row r="58328" s="62" customFormat="1" x14ac:dyDescent="0.35"/>
    <row r="58329" s="62" customFormat="1" x14ac:dyDescent="0.35"/>
    <row r="58330" s="62" customFormat="1" x14ac:dyDescent="0.35"/>
    <row r="58331" s="62" customFormat="1" x14ac:dyDescent="0.35"/>
    <row r="58332" s="62" customFormat="1" x14ac:dyDescent="0.35"/>
    <row r="58333" s="62" customFormat="1" x14ac:dyDescent="0.35"/>
    <row r="58334" s="62" customFormat="1" x14ac:dyDescent="0.35"/>
    <row r="58335" s="62" customFormat="1" x14ac:dyDescent="0.35"/>
    <row r="58336" s="62" customFormat="1" x14ac:dyDescent="0.35"/>
    <row r="58337" s="62" customFormat="1" x14ac:dyDescent="0.35"/>
    <row r="58338" s="62" customFormat="1" x14ac:dyDescent="0.35"/>
    <row r="58339" s="62" customFormat="1" x14ac:dyDescent="0.35"/>
    <row r="58340" s="62" customFormat="1" x14ac:dyDescent="0.35"/>
    <row r="58341" s="62" customFormat="1" x14ac:dyDescent="0.35"/>
    <row r="58342" s="62" customFormat="1" x14ac:dyDescent="0.35"/>
    <row r="58343" s="62" customFormat="1" x14ac:dyDescent="0.35"/>
    <row r="58344" s="62" customFormat="1" x14ac:dyDescent="0.35"/>
    <row r="58345" s="62" customFormat="1" x14ac:dyDescent="0.35"/>
    <row r="58346" s="62" customFormat="1" x14ac:dyDescent="0.35"/>
    <row r="58347" s="62" customFormat="1" x14ac:dyDescent="0.35"/>
    <row r="58348" s="62" customFormat="1" x14ac:dyDescent="0.35"/>
    <row r="58349" s="62" customFormat="1" x14ac:dyDescent="0.35"/>
    <row r="58350" s="62" customFormat="1" x14ac:dyDescent="0.35"/>
    <row r="58351" s="62" customFormat="1" x14ac:dyDescent="0.35"/>
    <row r="58352" s="62" customFormat="1" x14ac:dyDescent="0.35"/>
    <row r="58353" s="62" customFormat="1" x14ac:dyDescent="0.35"/>
    <row r="58354" s="62" customFormat="1" x14ac:dyDescent="0.35"/>
    <row r="58355" s="62" customFormat="1" x14ac:dyDescent="0.35"/>
    <row r="58356" s="62" customFormat="1" x14ac:dyDescent="0.35"/>
    <row r="58357" s="62" customFormat="1" x14ac:dyDescent="0.35"/>
    <row r="58358" s="62" customFormat="1" x14ac:dyDescent="0.35"/>
    <row r="58359" s="62" customFormat="1" x14ac:dyDescent="0.35"/>
    <row r="58360" s="62" customFormat="1" x14ac:dyDescent="0.35"/>
    <row r="58361" s="62" customFormat="1" x14ac:dyDescent="0.35"/>
    <row r="58362" s="62" customFormat="1" x14ac:dyDescent="0.35"/>
    <row r="58363" s="62" customFormat="1" x14ac:dyDescent="0.35"/>
    <row r="58364" s="62" customFormat="1" x14ac:dyDescent="0.35"/>
    <row r="58365" s="62" customFormat="1" x14ac:dyDescent="0.35"/>
    <row r="58366" s="62" customFormat="1" x14ac:dyDescent="0.35"/>
    <row r="58367" s="62" customFormat="1" x14ac:dyDescent="0.35"/>
    <row r="58368" s="62" customFormat="1" x14ac:dyDescent="0.35"/>
    <row r="58369" s="62" customFormat="1" x14ac:dyDescent="0.35"/>
    <row r="58370" s="62" customFormat="1" x14ac:dyDescent="0.35"/>
    <row r="58371" s="62" customFormat="1" x14ac:dyDescent="0.35"/>
    <row r="58372" s="62" customFormat="1" x14ac:dyDescent="0.35"/>
    <row r="58373" s="62" customFormat="1" x14ac:dyDescent="0.35"/>
    <row r="58374" s="62" customFormat="1" x14ac:dyDescent="0.35"/>
    <row r="58375" s="62" customFormat="1" x14ac:dyDescent="0.35"/>
    <row r="58376" s="62" customFormat="1" x14ac:dyDescent="0.35"/>
    <row r="58377" s="62" customFormat="1" x14ac:dyDescent="0.35"/>
    <row r="58378" s="62" customFormat="1" x14ac:dyDescent="0.35"/>
    <row r="58379" s="62" customFormat="1" x14ac:dyDescent="0.35"/>
    <row r="58380" s="62" customFormat="1" x14ac:dyDescent="0.35"/>
    <row r="58381" s="62" customFormat="1" x14ac:dyDescent="0.35"/>
    <row r="58382" s="62" customFormat="1" x14ac:dyDescent="0.35"/>
    <row r="58383" s="62" customFormat="1" x14ac:dyDescent="0.35"/>
    <row r="58384" s="62" customFormat="1" x14ac:dyDescent="0.35"/>
    <row r="58385" s="62" customFormat="1" x14ac:dyDescent="0.35"/>
    <row r="58386" s="62" customFormat="1" x14ac:dyDescent="0.35"/>
    <row r="58387" s="62" customFormat="1" x14ac:dyDescent="0.35"/>
    <row r="58388" s="62" customFormat="1" x14ac:dyDescent="0.35"/>
    <row r="58389" s="62" customFormat="1" x14ac:dyDescent="0.35"/>
    <row r="58390" s="62" customFormat="1" x14ac:dyDescent="0.35"/>
    <row r="58391" s="62" customFormat="1" x14ac:dyDescent="0.35"/>
    <row r="58392" s="62" customFormat="1" x14ac:dyDescent="0.35"/>
    <row r="58393" s="62" customFormat="1" x14ac:dyDescent="0.35"/>
    <row r="58394" s="62" customFormat="1" x14ac:dyDescent="0.35"/>
    <row r="58395" s="62" customFormat="1" x14ac:dyDescent="0.35"/>
    <row r="58396" s="62" customFormat="1" x14ac:dyDescent="0.35"/>
    <row r="58397" s="62" customFormat="1" x14ac:dyDescent="0.35"/>
    <row r="58398" s="62" customFormat="1" x14ac:dyDescent="0.35"/>
    <row r="58399" s="62" customFormat="1" x14ac:dyDescent="0.35"/>
    <row r="58400" s="62" customFormat="1" x14ac:dyDescent="0.35"/>
    <row r="58401" s="62" customFormat="1" x14ac:dyDescent="0.35"/>
    <row r="58402" s="62" customFormat="1" x14ac:dyDescent="0.35"/>
    <row r="58403" s="62" customFormat="1" x14ac:dyDescent="0.35"/>
    <row r="58404" s="62" customFormat="1" x14ac:dyDescent="0.35"/>
    <row r="58405" s="62" customFormat="1" x14ac:dyDescent="0.35"/>
    <row r="58406" s="62" customFormat="1" x14ac:dyDescent="0.35"/>
    <row r="58407" s="62" customFormat="1" x14ac:dyDescent="0.35"/>
    <row r="58408" s="62" customFormat="1" x14ac:dyDescent="0.35"/>
    <row r="58409" s="62" customFormat="1" x14ac:dyDescent="0.35"/>
    <row r="58410" s="62" customFormat="1" x14ac:dyDescent="0.35"/>
    <row r="58411" s="62" customFormat="1" x14ac:dyDescent="0.35"/>
    <row r="58412" s="62" customFormat="1" x14ac:dyDescent="0.35"/>
    <row r="58413" s="62" customFormat="1" x14ac:dyDescent="0.35"/>
    <row r="58414" s="62" customFormat="1" x14ac:dyDescent="0.35"/>
    <row r="58415" s="62" customFormat="1" x14ac:dyDescent="0.35"/>
    <row r="58416" s="62" customFormat="1" x14ac:dyDescent="0.35"/>
    <row r="58417" s="62" customFormat="1" x14ac:dyDescent="0.35"/>
    <row r="58418" s="62" customFormat="1" x14ac:dyDescent="0.35"/>
    <row r="58419" s="62" customFormat="1" x14ac:dyDescent="0.35"/>
    <row r="58420" s="62" customFormat="1" x14ac:dyDescent="0.35"/>
    <row r="58421" s="62" customFormat="1" x14ac:dyDescent="0.35"/>
    <row r="58422" s="62" customFormat="1" x14ac:dyDescent="0.35"/>
    <row r="58423" s="62" customFormat="1" x14ac:dyDescent="0.35"/>
    <row r="58424" s="62" customFormat="1" x14ac:dyDescent="0.35"/>
    <row r="58425" s="62" customFormat="1" x14ac:dyDescent="0.35"/>
    <row r="58426" s="62" customFormat="1" x14ac:dyDescent="0.35"/>
    <row r="58427" s="62" customFormat="1" x14ac:dyDescent="0.35"/>
    <row r="58428" s="62" customFormat="1" x14ac:dyDescent="0.35"/>
    <row r="58429" s="62" customFormat="1" x14ac:dyDescent="0.35"/>
    <row r="58430" s="62" customFormat="1" x14ac:dyDescent="0.35"/>
    <row r="58431" s="62" customFormat="1" x14ac:dyDescent="0.35"/>
    <row r="58432" s="62" customFormat="1" x14ac:dyDescent="0.35"/>
    <row r="58433" s="62" customFormat="1" x14ac:dyDescent="0.35"/>
    <row r="58434" s="62" customFormat="1" x14ac:dyDescent="0.35"/>
    <row r="58435" s="62" customFormat="1" x14ac:dyDescent="0.35"/>
    <row r="58436" s="62" customFormat="1" x14ac:dyDescent="0.35"/>
    <row r="58437" s="62" customFormat="1" x14ac:dyDescent="0.35"/>
    <row r="58438" s="62" customFormat="1" x14ac:dyDescent="0.35"/>
    <row r="58439" s="62" customFormat="1" x14ac:dyDescent="0.35"/>
    <row r="58440" s="62" customFormat="1" x14ac:dyDescent="0.35"/>
    <row r="58441" s="62" customFormat="1" x14ac:dyDescent="0.35"/>
    <row r="58442" s="62" customFormat="1" x14ac:dyDescent="0.35"/>
    <row r="58443" s="62" customFormat="1" x14ac:dyDescent="0.35"/>
    <row r="58444" s="62" customFormat="1" x14ac:dyDescent="0.35"/>
    <row r="58445" s="62" customFormat="1" x14ac:dyDescent="0.35"/>
    <row r="58446" s="62" customFormat="1" x14ac:dyDescent="0.35"/>
    <row r="58447" s="62" customFormat="1" x14ac:dyDescent="0.35"/>
    <row r="58448" s="62" customFormat="1" x14ac:dyDescent="0.35"/>
    <row r="58449" s="62" customFormat="1" x14ac:dyDescent="0.35"/>
    <row r="58450" s="62" customFormat="1" x14ac:dyDescent="0.35"/>
    <row r="58451" s="62" customFormat="1" x14ac:dyDescent="0.35"/>
    <row r="58452" s="62" customFormat="1" x14ac:dyDescent="0.35"/>
    <row r="58453" s="62" customFormat="1" x14ac:dyDescent="0.35"/>
    <row r="58454" s="62" customFormat="1" x14ac:dyDescent="0.35"/>
    <row r="58455" s="62" customFormat="1" x14ac:dyDescent="0.35"/>
    <row r="58456" s="62" customFormat="1" x14ac:dyDescent="0.35"/>
    <row r="58457" s="62" customFormat="1" x14ac:dyDescent="0.35"/>
    <row r="58458" s="62" customFormat="1" x14ac:dyDescent="0.35"/>
    <row r="58459" s="62" customFormat="1" x14ac:dyDescent="0.35"/>
    <row r="58460" s="62" customFormat="1" x14ac:dyDescent="0.35"/>
    <row r="58461" s="62" customFormat="1" x14ac:dyDescent="0.35"/>
    <row r="58462" s="62" customFormat="1" x14ac:dyDescent="0.35"/>
    <row r="58463" s="62" customFormat="1" x14ac:dyDescent="0.35"/>
    <row r="58464" s="62" customFormat="1" x14ac:dyDescent="0.35"/>
    <row r="58465" s="62" customFormat="1" x14ac:dyDescent="0.35"/>
    <row r="58466" s="62" customFormat="1" x14ac:dyDescent="0.35"/>
    <row r="58467" s="62" customFormat="1" x14ac:dyDescent="0.35"/>
    <row r="58468" s="62" customFormat="1" x14ac:dyDescent="0.35"/>
    <row r="58469" s="62" customFormat="1" x14ac:dyDescent="0.35"/>
    <row r="58470" s="62" customFormat="1" x14ac:dyDescent="0.35"/>
    <row r="58471" s="62" customFormat="1" x14ac:dyDescent="0.35"/>
    <row r="58472" s="62" customFormat="1" x14ac:dyDescent="0.35"/>
    <row r="58473" s="62" customFormat="1" x14ac:dyDescent="0.35"/>
    <row r="58474" s="62" customFormat="1" x14ac:dyDescent="0.35"/>
    <row r="58475" s="62" customFormat="1" x14ac:dyDescent="0.35"/>
    <row r="58476" s="62" customFormat="1" x14ac:dyDescent="0.35"/>
    <row r="58477" s="62" customFormat="1" x14ac:dyDescent="0.35"/>
    <row r="58478" s="62" customFormat="1" x14ac:dyDescent="0.35"/>
    <row r="58479" s="62" customFormat="1" x14ac:dyDescent="0.35"/>
    <row r="58480" s="62" customFormat="1" x14ac:dyDescent="0.35"/>
    <row r="58481" s="62" customFormat="1" x14ac:dyDescent="0.35"/>
    <row r="58482" s="62" customFormat="1" x14ac:dyDescent="0.35"/>
    <row r="58483" s="62" customFormat="1" x14ac:dyDescent="0.35"/>
    <row r="58484" s="62" customFormat="1" x14ac:dyDescent="0.35"/>
    <row r="58485" s="62" customFormat="1" x14ac:dyDescent="0.35"/>
    <row r="58486" s="62" customFormat="1" x14ac:dyDescent="0.35"/>
    <row r="58487" s="62" customFormat="1" x14ac:dyDescent="0.35"/>
    <row r="58488" s="62" customFormat="1" x14ac:dyDescent="0.35"/>
    <row r="58489" s="62" customFormat="1" x14ac:dyDescent="0.35"/>
    <row r="58490" s="62" customFormat="1" x14ac:dyDescent="0.35"/>
    <row r="58491" s="62" customFormat="1" x14ac:dyDescent="0.35"/>
    <row r="58492" s="62" customFormat="1" x14ac:dyDescent="0.35"/>
    <row r="58493" s="62" customFormat="1" x14ac:dyDescent="0.35"/>
    <row r="58494" s="62" customFormat="1" x14ac:dyDescent="0.35"/>
    <row r="58495" s="62" customFormat="1" x14ac:dyDescent="0.35"/>
    <row r="58496" s="62" customFormat="1" x14ac:dyDescent="0.35"/>
    <row r="58497" s="62" customFormat="1" x14ac:dyDescent="0.35"/>
    <row r="58498" s="62" customFormat="1" x14ac:dyDescent="0.35"/>
    <row r="58499" s="62" customFormat="1" x14ac:dyDescent="0.35"/>
    <row r="58500" s="62" customFormat="1" x14ac:dyDescent="0.35"/>
    <row r="58501" s="62" customFormat="1" x14ac:dyDescent="0.35"/>
    <row r="58502" s="62" customFormat="1" x14ac:dyDescent="0.35"/>
    <row r="58503" s="62" customFormat="1" x14ac:dyDescent="0.35"/>
    <row r="58504" s="62" customFormat="1" x14ac:dyDescent="0.35"/>
    <row r="58505" s="62" customFormat="1" x14ac:dyDescent="0.35"/>
    <row r="58506" s="62" customFormat="1" x14ac:dyDescent="0.35"/>
    <row r="58507" s="62" customFormat="1" x14ac:dyDescent="0.35"/>
    <row r="58508" s="62" customFormat="1" x14ac:dyDescent="0.35"/>
    <row r="58509" s="62" customFormat="1" x14ac:dyDescent="0.35"/>
    <row r="58510" s="62" customFormat="1" x14ac:dyDescent="0.35"/>
    <row r="58511" s="62" customFormat="1" x14ac:dyDescent="0.35"/>
    <row r="58512" s="62" customFormat="1" x14ac:dyDescent="0.35"/>
    <row r="58513" s="62" customFormat="1" x14ac:dyDescent="0.35"/>
    <row r="58514" s="62" customFormat="1" x14ac:dyDescent="0.35"/>
    <row r="58515" s="62" customFormat="1" x14ac:dyDescent="0.35"/>
    <row r="58516" s="62" customFormat="1" x14ac:dyDescent="0.35"/>
    <row r="58517" s="62" customFormat="1" x14ac:dyDescent="0.35"/>
    <row r="58518" s="62" customFormat="1" x14ac:dyDescent="0.35"/>
    <row r="58519" s="62" customFormat="1" x14ac:dyDescent="0.35"/>
    <row r="58520" s="62" customFormat="1" x14ac:dyDescent="0.35"/>
    <row r="58521" s="62" customFormat="1" x14ac:dyDescent="0.35"/>
    <row r="58522" s="62" customFormat="1" x14ac:dyDescent="0.35"/>
    <row r="58523" s="62" customFormat="1" x14ac:dyDescent="0.35"/>
    <row r="58524" s="62" customFormat="1" x14ac:dyDescent="0.35"/>
    <row r="58525" s="62" customFormat="1" x14ac:dyDescent="0.35"/>
    <row r="58526" s="62" customFormat="1" x14ac:dyDescent="0.35"/>
    <row r="58527" s="62" customFormat="1" x14ac:dyDescent="0.35"/>
    <row r="58528" s="62" customFormat="1" x14ac:dyDescent="0.35"/>
    <row r="58529" s="62" customFormat="1" x14ac:dyDescent="0.35"/>
    <row r="58530" s="62" customFormat="1" x14ac:dyDescent="0.35"/>
    <row r="58531" s="62" customFormat="1" x14ac:dyDescent="0.35"/>
    <row r="58532" s="62" customFormat="1" x14ac:dyDescent="0.35"/>
    <row r="58533" s="62" customFormat="1" x14ac:dyDescent="0.35"/>
    <row r="58534" s="62" customFormat="1" x14ac:dyDescent="0.35"/>
    <row r="58535" s="62" customFormat="1" x14ac:dyDescent="0.35"/>
    <row r="58536" s="62" customFormat="1" x14ac:dyDescent="0.35"/>
    <row r="58537" s="62" customFormat="1" x14ac:dyDescent="0.35"/>
    <row r="58538" s="62" customFormat="1" x14ac:dyDescent="0.35"/>
    <row r="58539" s="62" customFormat="1" x14ac:dyDescent="0.35"/>
    <row r="58540" s="62" customFormat="1" x14ac:dyDescent="0.35"/>
    <row r="58541" s="62" customFormat="1" x14ac:dyDescent="0.35"/>
    <row r="58542" s="62" customFormat="1" x14ac:dyDescent="0.35"/>
    <row r="58543" s="62" customFormat="1" x14ac:dyDescent="0.35"/>
    <row r="58544" s="62" customFormat="1" x14ac:dyDescent="0.35"/>
    <row r="58545" s="62" customFormat="1" x14ac:dyDescent="0.35"/>
    <row r="58546" s="62" customFormat="1" x14ac:dyDescent="0.35"/>
    <row r="58547" s="62" customFormat="1" x14ac:dyDescent="0.35"/>
    <row r="58548" s="62" customFormat="1" x14ac:dyDescent="0.35"/>
    <row r="58549" s="62" customFormat="1" x14ac:dyDescent="0.35"/>
    <row r="58550" s="62" customFormat="1" x14ac:dyDescent="0.35"/>
    <row r="58551" s="62" customFormat="1" x14ac:dyDescent="0.35"/>
    <row r="58552" s="62" customFormat="1" x14ac:dyDescent="0.35"/>
    <row r="58553" s="62" customFormat="1" x14ac:dyDescent="0.35"/>
    <row r="58554" s="62" customFormat="1" x14ac:dyDescent="0.35"/>
    <row r="58555" s="62" customFormat="1" x14ac:dyDescent="0.35"/>
    <row r="58556" s="62" customFormat="1" x14ac:dyDescent="0.35"/>
    <row r="58557" s="62" customFormat="1" x14ac:dyDescent="0.35"/>
    <row r="58558" s="62" customFormat="1" x14ac:dyDescent="0.35"/>
    <row r="58559" s="62" customFormat="1" x14ac:dyDescent="0.35"/>
    <row r="58560" s="62" customFormat="1" x14ac:dyDescent="0.35"/>
    <row r="58561" s="62" customFormat="1" x14ac:dyDescent="0.35"/>
    <row r="58562" s="62" customFormat="1" x14ac:dyDescent="0.35"/>
    <row r="58563" s="62" customFormat="1" x14ac:dyDescent="0.35"/>
    <row r="58564" s="62" customFormat="1" x14ac:dyDescent="0.35"/>
    <row r="58565" s="62" customFormat="1" x14ac:dyDescent="0.35"/>
    <row r="58566" s="62" customFormat="1" x14ac:dyDescent="0.35"/>
    <row r="58567" s="62" customFormat="1" x14ac:dyDescent="0.35"/>
    <row r="58568" s="62" customFormat="1" x14ac:dyDescent="0.35"/>
    <row r="58569" s="62" customFormat="1" x14ac:dyDescent="0.35"/>
    <row r="58570" s="62" customFormat="1" x14ac:dyDescent="0.35"/>
    <row r="58571" s="62" customFormat="1" x14ac:dyDescent="0.35"/>
    <row r="58572" s="62" customFormat="1" x14ac:dyDescent="0.35"/>
    <row r="58573" s="62" customFormat="1" x14ac:dyDescent="0.35"/>
    <row r="58574" s="62" customFormat="1" x14ac:dyDescent="0.35"/>
    <row r="58575" s="62" customFormat="1" x14ac:dyDescent="0.35"/>
    <row r="58576" s="62" customFormat="1" x14ac:dyDescent="0.35"/>
    <row r="58577" s="62" customFormat="1" x14ac:dyDescent="0.35"/>
    <row r="58578" s="62" customFormat="1" x14ac:dyDescent="0.35"/>
    <row r="58579" s="62" customFormat="1" x14ac:dyDescent="0.35"/>
    <row r="58580" s="62" customFormat="1" x14ac:dyDescent="0.35"/>
    <row r="58581" s="62" customFormat="1" x14ac:dyDescent="0.35"/>
    <row r="58582" s="62" customFormat="1" x14ac:dyDescent="0.35"/>
    <row r="58583" s="62" customFormat="1" x14ac:dyDescent="0.35"/>
    <row r="58584" s="62" customFormat="1" x14ac:dyDescent="0.35"/>
    <row r="58585" s="62" customFormat="1" x14ac:dyDescent="0.35"/>
    <row r="58586" s="62" customFormat="1" x14ac:dyDescent="0.35"/>
    <row r="58587" s="62" customFormat="1" x14ac:dyDescent="0.35"/>
    <row r="58588" s="62" customFormat="1" x14ac:dyDescent="0.35"/>
    <row r="58589" s="62" customFormat="1" x14ac:dyDescent="0.35"/>
    <row r="58590" s="62" customFormat="1" x14ac:dyDescent="0.35"/>
    <row r="58591" s="62" customFormat="1" x14ac:dyDescent="0.35"/>
    <row r="58592" s="62" customFormat="1" x14ac:dyDescent="0.35"/>
    <row r="58593" s="62" customFormat="1" x14ac:dyDescent="0.35"/>
    <row r="58594" s="62" customFormat="1" x14ac:dyDescent="0.35"/>
    <row r="58595" s="62" customFormat="1" x14ac:dyDescent="0.35"/>
    <row r="58596" s="62" customFormat="1" x14ac:dyDescent="0.35"/>
    <row r="58597" s="62" customFormat="1" x14ac:dyDescent="0.35"/>
    <row r="58598" s="62" customFormat="1" x14ac:dyDescent="0.35"/>
    <row r="58599" s="62" customFormat="1" x14ac:dyDescent="0.35"/>
    <row r="58600" s="62" customFormat="1" x14ac:dyDescent="0.35"/>
    <row r="58601" s="62" customFormat="1" x14ac:dyDescent="0.35"/>
    <row r="58602" s="62" customFormat="1" x14ac:dyDescent="0.35"/>
    <row r="58603" s="62" customFormat="1" x14ac:dyDescent="0.35"/>
    <row r="58604" s="62" customFormat="1" x14ac:dyDescent="0.35"/>
    <row r="58605" s="62" customFormat="1" x14ac:dyDescent="0.35"/>
    <row r="58606" s="62" customFormat="1" x14ac:dyDescent="0.35"/>
    <row r="58607" s="62" customFormat="1" x14ac:dyDescent="0.35"/>
    <row r="58608" s="62" customFormat="1" x14ac:dyDescent="0.35"/>
    <row r="58609" s="62" customFormat="1" x14ac:dyDescent="0.35"/>
    <row r="58610" s="62" customFormat="1" x14ac:dyDescent="0.35"/>
    <row r="58611" s="62" customFormat="1" x14ac:dyDescent="0.35"/>
    <row r="58612" s="62" customFormat="1" x14ac:dyDescent="0.35"/>
    <row r="58613" s="62" customFormat="1" x14ac:dyDescent="0.35"/>
    <row r="58614" s="62" customFormat="1" x14ac:dyDescent="0.35"/>
    <row r="58615" s="62" customFormat="1" x14ac:dyDescent="0.35"/>
    <row r="58616" s="62" customFormat="1" x14ac:dyDescent="0.35"/>
    <row r="58617" s="62" customFormat="1" x14ac:dyDescent="0.35"/>
    <row r="58618" s="62" customFormat="1" x14ac:dyDescent="0.35"/>
    <row r="58619" s="62" customFormat="1" x14ac:dyDescent="0.35"/>
    <row r="58620" s="62" customFormat="1" x14ac:dyDescent="0.35"/>
    <row r="58621" s="62" customFormat="1" x14ac:dyDescent="0.35"/>
    <row r="58622" s="62" customFormat="1" x14ac:dyDescent="0.35"/>
    <row r="58623" s="62" customFormat="1" x14ac:dyDescent="0.35"/>
    <row r="58624" s="62" customFormat="1" x14ac:dyDescent="0.35"/>
    <row r="58625" s="62" customFormat="1" x14ac:dyDescent="0.35"/>
    <row r="58626" s="62" customFormat="1" x14ac:dyDescent="0.35"/>
    <row r="58627" s="62" customFormat="1" x14ac:dyDescent="0.35"/>
    <row r="58628" s="62" customFormat="1" x14ac:dyDescent="0.35"/>
    <row r="58629" s="62" customFormat="1" x14ac:dyDescent="0.35"/>
    <row r="58630" s="62" customFormat="1" x14ac:dyDescent="0.35"/>
    <row r="58631" s="62" customFormat="1" x14ac:dyDescent="0.35"/>
    <row r="58632" s="62" customFormat="1" x14ac:dyDescent="0.35"/>
    <row r="58633" s="62" customFormat="1" x14ac:dyDescent="0.35"/>
    <row r="58634" s="62" customFormat="1" x14ac:dyDescent="0.35"/>
    <row r="58635" s="62" customFormat="1" x14ac:dyDescent="0.35"/>
    <row r="58636" s="62" customFormat="1" x14ac:dyDescent="0.35"/>
    <row r="58637" s="62" customFormat="1" x14ac:dyDescent="0.35"/>
    <row r="58638" s="62" customFormat="1" x14ac:dyDescent="0.35"/>
    <row r="58639" s="62" customFormat="1" x14ac:dyDescent="0.35"/>
    <row r="58640" s="62" customFormat="1" x14ac:dyDescent="0.35"/>
    <row r="58641" s="62" customFormat="1" x14ac:dyDescent="0.35"/>
    <row r="58642" s="62" customFormat="1" x14ac:dyDescent="0.35"/>
    <row r="58643" s="62" customFormat="1" x14ac:dyDescent="0.35"/>
    <row r="58644" s="62" customFormat="1" x14ac:dyDescent="0.35"/>
    <row r="58645" s="62" customFormat="1" x14ac:dyDescent="0.35"/>
    <row r="58646" s="62" customFormat="1" x14ac:dyDescent="0.35"/>
    <row r="58647" s="62" customFormat="1" x14ac:dyDescent="0.35"/>
    <row r="58648" s="62" customFormat="1" x14ac:dyDescent="0.35"/>
    <row r="58649" s="62" customFormat="1" x14ac:dyDescent="0.35"/>
    <row r="58650" s="62" customFormat="1" x14ac:dyDescent="0.35"/>
    <row r="58651" s="62" customFormat="1" x14ac:dyDescent="0.35"/>
    <row r="58652" s="62" customFormat="1" x14ac:dyDescent="0.35"/>
    <row r="58653" s="62" customFormat="1" x14ac:dyDescent="0.35"/>
    <row r="58654" s="62" customFormat="1" x14ac:dyDescent="0.35"/>
    <row r="58655" s="62" customFormat="1" x14ac:dyDescent="0.35"/>
    <row r="58656" s="62" customFormat="1" x14ac:dyDescent="0.35"/>
    <row r="58657" s="62" customFormat="1" x14ac:dyDescent="0.35"/>
    <row r="58658" s="62" customFormat="1" x14ac:dyDescent="0.35"/>
    <row r="58659" s="62" customFormat="1" x14ac:dyDescent="0.35"/>
    <row r="58660" s="62" customFormat="1" x14ac:dyDescent="0.35"/>
    <row r="58661" s="62" customFormat="1" x14ac:dyDescent="0.35"/>
    <row r="58662" s="62" customFormat="1" x14ac:dyDescent="0.35"/>
    <row r="58663" s="62" customFormat="1" x14ac:dyDescent="0.35"/>
    <row r="58664" s="62" customFormat="1" x14ac:dyDescent="0.35"/>
    <row r="58665" s="62" customFormat="1" x14ac:dyDescent="0.35"/>
    <row r="58666" s="62" customFormat="1" x14ac:dyDescent="0.35"/>
    <row r="58667" s="62" customFormat="1" x14ac:dyDescent="0.35"/>
    <row r="58668" s="62" customFormat="1" x14ac:dyDescent="0.35"/>
    <row r="58669" s="62" customFormat="1" x14ac:dyDescent="0.35"/>
    <row r="58670" s="62" customFormat="1" x14ac:dyDescent="0.35"/>
    <row r="58671" s="62" customFormat="1" x14ac:dyDescent="0.35"/>
    <row r="58672" s="62" customFormat="1" x14ac:dyDescent="0.35"/>
    <row r="58673" s="62" customFormat="1" x14ac:dyDescent="0.35"/>
    <row r="58674" s="62" customFormat="1" x14ac:dyDescent="0.35"/>
    <row r="58675" s="62" customFormat="1" x14ac:dyDescent="0.35"/>
    <row r="58676" s="62" customFormat="1" x14ac:dyDescent="0.35"/>
    <row r="58677" s="62" customFormat="1" x14ac:dyDescent="0.35"/>
    <row r="58678" s="62" customFormat="1" x14ac:dyDescent="0.35"/>
    <row r="58679" s="62" customFormat="1" x14ac:dyDescent="0.35"/>
    <row r="58680" s="62" customFormat="1" x14ac:dyDescent="0.35"/>
    <row r="58681" s="62" customFormat="1" x14ac:dyDescent="0.35"/>
    <row r="58682" s="62" customFormat="1" x14ac:dyDescent="0.35"/>
    <row r="58683" s="62" customFormat="1" x14ac:dyDescent="0.35"/>
    <row r="58684" s="62" customFormat="1" x14ac:dyDescent="0.35"/>
    <row r="58685" s="62" customFormat="1" x14ac:dyDescent="0.35"/>
    <row r="58686" s="62" customFormat="1" x14ac:dyDescent="0.35"/>
    <row r="58687" s="62" customFormat="1" x14ac:dyDescent="0.35"/>
    <row r="58688" s="62" customFormat="1" x14ac:dyDescent="0.35"/>
    <row r="58689" s="62" customFormat="1" x14ac:dyDescent="0.35"/>
    <row r="58690" s="62" customFormat="1" x14ac:dyDescent="0.35"/>
    <row r="58691" s="62" customFormat="1" x14ac:dyDescent="0.35"/>
    <row r="58692" s="62" customFormat="1" x14ac:dyDescent="0.35"/>
    <row r="58693" s="62" customFormat="1" x14ac:dyDescent="0.35"/>
    <row r="58694" s="62" customFormat="1" x14ac:dyDescent="0.35"/>
    <row r="58695" s="62" customFormat="1" x14ac:dyDescent="0.35"/>
    <row r="58696" s="62" customFormat="1" x14ac:dyDescent="0.35"/>
    <row r="58697" s="62" customFormat="1" x14ac:dyDescent="0.35"/>
    <row r="58698" s="62" customFormat="1" x14ac:dyDescent="0.35"/>
    <row r="58699" s="62" customFormat="1" x14ac:dyDescent="0.35"/>
    <row r="58700" s="62" customFormat="1" x14ac:dyDescent="0.35"/>
    <row r="58701" s="62" customFormat="1" x14ac:dyDescent="0.35"/>
    <row r="58702" s="62" customFormat="1" x14ac:dyDescent="0.35"/>
    <row r="58703" s="62" customFormat="1" x14ac:dyDescent="0.35"/>
    <row r="58704" s="62" customFormat="1" x14ac:dyDescent="0.35"/>
    <row r="58705" s="62" customFormat="1" x14ac:dyDescent="0.35"/>
    <row r="58706" s="62" customFormat="1" x14ac:dyDescent="0.35"/>
    <row r="58707" s="62" customFormat="1" x14ac:dyDescent="0.35"/>
    <row r="58708" s="62" customFormat="1" x14ac:dyDescent="0.35"/>
    <row r="58709" s="62" customFormat="1" x14ac:dyDescent="0.35"/>
    <row r="58710" s="62" customFormat="1" x14ac:dyDescent="0.35"/>
    <row r="58711" s="62" customFormat="1" x14ac:dyDescent="0.35"/>
    <row r="58712" s="62" customFormat="1" x14ac:dyDescent="0.35"/>
    <row r="58713" s="62" customFormat="1" x14ac:dyDescent="0.35"/>
    <row r="58714" s="62" customFormat="1" x14ac:dyDescent="0.35"/>
    <row r="58715" s="62" customFormat="1" x14ac:dyDescent="0.35"/>
    <row r="58716" s="62" customFormat="1" x14ac:dyDescent="0.35"/>
    <row r="58717" s="62" customFormat="1" x14ac:dyDescent="0.35"/>
    <row r="58718" s="62" customFormat="1" x14ac:dyDescent="0.35"/>
    <row r="58719" s="62" customFormat="1" x14ac:dyDescent="0.35"/>
    <row r="58720" s="62" customFormat="1" x14ac:dyDescent="0.35"/>
    <row r="58721" s="62" customFormat="1" x14ac:dyDescent="0.35"/>
    <row r="58722" s="62" customFormat="1" x14ac:dyDescent="0.35"/>
    <row r="58723" s="62" customFormat="1" x14ac:dyDescent="0.35"/>
    <row r="58724" s="62" customFormat="1" x14ac:dyDescent="0.35"/>
    <row r="58725" s="62" customFormat="1" x14ac:dyDescent="0.35"/>
    <row r="58726" s="62" customFormat="1" x14ac:dyDescent="0.35"/>
    <row r="58727" s="62" customFormat="1" x14ac:dyDescent="0.35"/>
    <row r="58728" s="62" customFormat="1" x14ac:dyDescent="0.35"/>
    <row r="58729" s="62" customFormat="1" x14ac:dyDescent="0.35"/>
    <row r="58730" s="62" customFormat="1" x14ac:dyDescent="0.35"/>
    <row r="58731" s="62" customFormat="1" x14ac:dyDescent="0.35"/>
    <row r="58732" s="62" customFormat="1" x14ac:dyDescent="0.35"/>
    <row r="58733" s="62" customFormat="1" x14ac:dyDescent="0.35"/>
    <row r="58734" s="62" customFormat="1" x14ac:dyDescent="0.35"/>
    <row r="58735" s="62" customFormat="1" x14ac:dyDescent="0.35"/>
    <row r="58736" s="62" customFormat="1" x14ac:dyDescent="0.35"/>
    <row r="58737" s="62" customFormat="1" x14ac:dyDescent="0.35"/>
    <row r="58738" s="62" customFormat="1" x14ac:dyDescent="0.35"/>
    <row r="58739" s="62" customFormat="1" x14ac:dyDescent="0.35"/>
    <row r="58740" s="62" customFormat="1" x14ac:dyDescent="0.35"/>
    <row r="58741" s="62" customFormat="1" x14ac:dyDescent="0.35"/>
    <row r="58742" s="62" customFormat="1" x14ac:dyDescent="0.35"/>
    <row r="58743" s="62" customFormat="1" x14ac:dyDescent="0.35"/>
    <row r="58744" s="62" customFormat="1" x14ac:dyDescent="0.35"/>
    <row r="58745" s="62" customFormat="1" x14ac:dyDescent="0.35"/>
    <row r="58746" s="62" customFormat="1" x14ac:dyDescent="0.35"/>
    <row r="58747" s="62" customFormat="1" x14ac:dyDescent="0.35"/>
    <row r="58748" s="62" customFormat="1" x14ac:dyDescent="0.35"/>
    <row r="58749" s="62" customFormat="1" x14ac:dyDescent="0.35"/>
    <row r="58750" s="62" customFormat="1" x14ac:dyDescent="0.35"/>
    <row r="58751" s="62" customFormat="1" x14ac:dyDescent="0.35"/>
    <row r="58752" s="62" customFormat="1" x14ac:dyDescent="0.35"/>
    <row r="58753" s="62" customFormat="1" x14ac:dyDescent="0.35"/>
    <row r="58754" s="62" customFormat="1" x14ac:dyDescent="0.35"/>
    <row r="58755" s="62" customFormat="1" x14ac:dyDescent="0.35"/>
    <row r="58756" s="62" customFormat="1" x14ac:dyDescent="0.35"/>
    <row r="58757" s="62" customFormat="1" x14ac:dyDescent="0.35"/>
    <row r="58758" s="62" customFormat="1" x14ac:dyDescent="0.35"/>
    <row r="58759" s="62" customFormat="1" x14ac:dyDescent="0.35"/>
    <row r="58760" s="62" customFormat="1" x14ac:dyDescent="0.35"/>
    <row r="58761" s="62" customFormat="1" x14ac:dyDescent="0.35"/>
    <row r="58762" s="62" customFormat="1" x14ac:dyDescent="0.35"/>
    <row r="58763" s="62" customFormat="1" x14ac:dyDescent="0.35"/>
    <row r="58764" s="62" customFormat="1" x14ac:dyDescent="0.35"/>
    <row r="58765" s="62" customFormat="1" x14ac:dyDescent="0.35"/>
    <row r="58766" s="62" customFormat="1" x14ac:dyDescent="0.35"/>
    <row r="58767" s="62" customFormat="1" x14ac:dyDescent="0.35"/>
    <row r="58768" s="62" customFormat="1" x14ac:dyDescent="0.35"/>
    <row r="58769" s="62" customFormat="1" x14ac:dyDescent="0.35"/>
    <row r="58770" s="62" customFormat="1" x14ac:dyDescent="0.35"/>
    <row r="58771" s="62" customFormat="1" x14ac:dyDescent="0.35"/>
    <row r="58772" s="62" customFormat="1" x14ac:dyDescent="0.35"/>
    <row r="58773" s="62" customFormat="1" x14ac:dyDescent="0.35"/>
    <row r="58774" s="62" customFormat="1" x14ac:dyDescent="0.35"/>
    <row r="58775" s="62" customFormat="1" x14ac:dyDescent="0.35"/>
    <row r="58776" s="62" customFormat="1" x14ac:dyDescent="0.35"/>
    <row r="58777" s="62" customFormat="1" x14ac:dyDescent="0.35"/>
    <row r="58778" s="62" customFormat="1" x14ac:dyDescent="0.35"/>
    <row r="58779" s="62" customFormat="1" x14ac:dyDescent="0.35"/>
    <row r="58780" s="62" customFormat="1" x14ac:dyDescent="0.35"/>
    <row r="58781" s="62" customFormat="1" x14ac:dyDescent="0.35"/>
    <row r="58782" s="62" customFormat="1" x14ac:dyDescent="0.35"/>
    <row r="58783" s="62" customFormat="1" x14ac:dyDescent="0.35"/>
    <row r="58784" s="62" customFormat="1" x14ac:dyDescent="0.35"/>
    <row r="58785" s="62" customFormat="1" x14ac:dyDescent="0.35"/>
    <row r="58786" s="62" customFormat="1" x14ac:dyDescent="0.35"/>
    <row r="58787" s="62" customFormat="1" x14ac:dyDescent="0.35"/>
    <row r="58788" s="62" customFormat="1" x14ac:dyDescent="0.35"/>
    <row r="58789" s="62" customFormat="1" x14ac:dyDescent="0.35"/>
    <row r="58790" s="62" customFormat="1" x14ac:dyDescent="0.35"/>
    <row r="58791" s="62" customFormat="1" x14ac:dyDescent="0.35"/>
    <row r="58792" s="62" customFormat="1" x14ac:dyDescent="0.35"/>
    <row r="58793" s="62" customFormat="1" x14ac:dyDescent="0.35"/>
    <row r="58794" s="62" customFormat="1" x14ac:dyDescent="0.35"/>
    <row r="58795" s="62" customFormat="1" x14ac:dyDescent="0.35"/>
    <row r="58796" s="62" customFormat="1" x14ac:dyDescent="0.35"/>
    <row r="58797" s="62" customFormat="1" x14ac:dyDescent="0.35"/>
    <row r="58798" s="62" customFormat="1" x14ac:dyDescent="0.35"/>
    <row r="58799" s="62" customFormat="1" x14ac:dyDescent="0.35"/>
    <row r="58800" s="62" customFormat="1" x14ac:dyDescent="0.35"/>
    <row r="58801" s="62" customFormat="1" x14ac:dyDescent="0.35"/>
    <row r="58802" s="62" customFormat="1" x14ac:dyDescent="0.35"/>
    <row r="58803" s="62" customFormat="1" x14ac:dyDescent="0.35"/>
    <row r="58804" s="62" customFormat="1" x14ac:dyDescent="0.35"/>
    <row r="58805" s="62" customFormat="1" x14ac:dyDescent="0.35"/>
    <row r="58806" s="62" customFormat="1" x14ac:dyDescent="0.35"/>
    <row r="58807" s="62" customFormat="1" x14ac:dyDescent="0.35"/>
    <row r="58808" s="62" customFormat="1" x14ac:dyDescent="0.35"/>
    <row r="58809" s="62" customFormat="1" x14ac:dyDescent="0.35"/>
    <row r="58810" s="62" customFormat="1" x14ac:dyDescent="0.35"/>
    <row r="58811" s="62" customFormat="1" x14ac:dyDescent="0.35"/>
    <row r="58812" s="62" customFormat="1" x14ac:dyDescent="0.35"/>
    <row r="58813" s="62" customFormat="1" x14ac:dyDescent="0.35"/>
    <row r="58814" s="62" customFormat="1" x14ac:dyDescent="0.35"/>
    <row r="58815" s="62" customFormat="1" x14ac:dyDescent="0.35"/>
    <row r="58816" s="62" customFormat="1" x14ac:dyDescent="0.35"/>
    <row r="58817" s="62" customFormat="1" x14ac:dyDescent="0.35"/>
    <row r="58818" s="62" customFormat="1" x14ac:dyDescent="0.35"/>
    <row r="58819" s="62" customFormat="1" x14ac:dyDescent="0.35"/>
    <row r="58820" s="62" customFormat="1" x14ac:dyDescent="0.35"/>
    <row r="58821" s="62" customFormat="1" x14ac:dyDescent="0.35"/>
    <row r="58822" s="62" customFormat="1" x14ac:dyDescent="0.35"/>
    <row r="58823" s="62" customFormat="1" x14ac:dyDescent="0.35"/>
    <row r="58824" s="62" customFormat="1" x14ac:dyDescent="0.35"/>
    <row r="58825" s="62" customFormat="1" x14ac:dyDescent="0.35"/>
    <row r="58826" s="62" customFormat="1" x14ac:dyDescent="0.35"/>
    <row r="58827" s="62" customFormat="1" x14ac:dyDescent="0.35"/>
    <row r="58828" s="62" customFormat="1" x14ac:dyDescent="0.35"/>
    <row r="58829" s="62" customFormat="1" x14ac:dyDescent="0.35"/>
    <row r="58830" s="62" customFormat="1" x14ac:dyDescent="0.35"/>
    <row r="58831" s="62" customFormat="1" x14ac:dyDescent="0.35"/>
    <row r="58832" s="62" customFormat="1" x14ac:dyDescent="0.35"/>
    <row r="58833" s="62" customFormat="1" x14ac:dyDescent="0.35"/>
    <row r="58834" s="62" customFormat="1" x14ac:dyDescent="0.35"/>
    <row r="58835" s="62" customFormat="1" x14ac:dyDescent="0.35"/>
    <row r="58836" s="62" customFormat="1" x14ac:dyDescent="0.35"/>
    <row r="58837" s="62" customFormat="1" x14ac:dyDescent="0.35"/>
    <row r="58838" s="62" customFormat="1" x14ac:dyDescent="0.35"/>
    <row r="58839" s="62" customFormat="1" x14ac:dyDescent="0.35"/>
    <row r="58840" s="62" customFormat="1" x14ac:dyDescent="0.35"/>
    <row r="58841" s="62" customFormat="1" x14ac:dyDescent="0.35"/>
    <row r="58842" s="62" customFormat="1" x14ac:dyDescent="0.35"/>
    <row r="58843" s="62" customFormat="1" x14ac:dyDescent="0.35"/>
    <row r="58844" s="62" customFormat="1" x14ac:dyDescent="0.35"/>
    <row r="58845" s="62" customFormat="1" x14ac:dyDescent="0.35"/>
    <row r="58846" s="62" customFormat="1" x14ac:dyDescent="0.35"/>
    <row r="58847" s="62" customFormat="1" x14ac:dyDescent="0.35"/>
    <row r="58848" s="62" customFormat="1" x14ac:dyDescent="0.35"/>
    <row r="58849" s="62" customFormat="1" x14ac:dyDescent="0.35"/>
    <row r="58850" s="62" customFormat="1" x14ac:dyDescent="0.35"/>
    <row r="58851" s="62" customFormat="1" x14ac:dyDescent="0.35"/>
    <row r="58852" s="62" customFormat="1" x14ac:dyDescent="0.35"/>
    <row r="58853" s="62" customFormat="1" x14ac:dyDescent="0.35"/>
    <row r="58854" s="62" customFormat="1" x14ac:dyDescent="0.35"/>
    <row r="58855" s="62" customFormat="1" x14ac:dyDescent="0.35"/>
    <row r="58856" s="62" customFormat="1" x14ac:dyDescent="0.35"/>
    <row r="58857" s="62" customFormat="1" x14ac:dyDescent="0.35"/>
    <row r="58858" s="62" customFormat="1" x14ac:dyDescent="0.35"/>
    <row r="58859" s="62" customFormat="1" x14ac:dyDescent="0.35"/>
    <row r="58860" s="62" customFormat="1" x14ac:dyDescent="0.35"/>
    <row r="58861" s="62" customFormat="1" x14ac:dyDescent="0.35"/>
    <row r="58862" s="62" customFormat="1" x14ac:dyDescent="0.35"/>
    <row r="58863" s="62" customFormat="1" x14ac:dyDescent="0.35"/>
    <row r="58864" s="62" customFormat="1" x14ac:dyDescent="0.35"/>
    <row r="58865" s="62" customFormat="1" x14ac:dyDescent="0.35"/>
    <row r="58866" s="62" customFormat="1" x14ac:dyDescent="0.35"/>
    <row r="58867" s="62" customFormat="1" x14ac:dyDescent="0.35"/>
    <row r="58868" s="62" customFormat="1" x14ac:dyDescent="0.35"/>
    <row r="58869" s="62" customFormat="1" x14ac:dyDescent="0.35"/>
    <row r="58870" s="62" customFormat="1" x14ac:dyDescent="0.35"/>
    <row r="58871" s="62" customFormat="1" x14ac:dyDescent="0.35"/>
    <row r="58872" s="62" customFormat="1" x14ac:dyDescent="0.35"/>
    <row r="58873" s="62" customFormat="1" x14ac:dyDescent="0.35"/>
    <row r="58874" s="62" customFormat="1" x14ac:dyDescent="0.35"/>
    <row r="58875" s="62" customFormat="1" x14ac:dyDescent="0.35"/>
    <row r="58876" s="62" customFormat="1" x14ac:dyDescent="0.35"/>
    <row r="58877" s="62" customFormat="1" x14ac:dyDescent="0.35"/>
    <row r="58878" s="62" customFormat="1" x14ac:dyDescent="0.35"/>
    <row r="58879" s="62" customFormat="1" x14ac:dyDescent="0.35"/>
    <row r="58880" s="62" customFormat="1" x14ac:dyDescent="0.35"/>
    <row r="58881" s="62" customFormat="1" x14ac:dyDescent="0.35"/>
    <row r="58882" s="62" customFormat="1" x14ac:dyDescent="0.35"/>
    <row r="58883" s="62" customFormat="1" x14ac:dyDescent="0.35"/>
    <row r="58884" s="62" customFormat="1" x14ac:dyDescent="0.35"/>
    <row r="58885" s="62" customFormat="1" x14ac:dyDescent="0.35"/>
    <row r="58886" s="62" customFormat="1" x14ac:dyDescent="0.35"/>
    <row r="58887" s="62" customFormat="1" x14ac:dyDescent="0.35"/>
    <row r="58888" s="62" customFormat="1" x14ac:dyDescent="0.35"/>
    <row r="58889" s="62" customFormat="1" x14ac:dyDescent="0.35"/>
    <row r="58890" s="62" customFormat="1" x14ac:dyDescent="0.35"/>
    <row r="58891" s="62" customFormat="1" x14ac:dyDescent="0.35"/>
    <row r="58892" s="62" customFormat="1" x14ac:dyDescent="0.35"/>
    <row r="58893" s="62" customFormat="1" x14ac:dyDescent="0.35"/>
    <row r="58894" s="62" customFormat="1" x14ac:dyDescent="0.35"/>
    <row r="58895" s="62" customFormat="1" x14ac:dyDescent="0.35"/>
    <row r="58896" s="62" customFormat="1" x14ac:dyDescent="0.35"/>
    <row r="58897" s="62" customFormat="1" x14ac:dyDescent="0.35"/>
    <row r="58898" s="62" customFormat="1" x14ac:dyDescent="0.35"/>
    <row r="58899" s="62" customFormat="1" x14ac:dyDescent="0.35"/>
    <row r="58900" s="62" customFormat="1" x14ac:dyDescent="0.35"/>
    <row r="58901" s="62" customFormat="1" x14ac:dyDescent="0.35"/>
    <row r="58902" s="62" customFormat="1" x14ac:dyDescent="0.35"/>
    <row r="58903" s="62" customFormat="1" x14ac:dyDescent="0.35"/>
    <row r="58904" s="62" customFormat="1" x14ac:dyDescent="0.35"/>
    <row r="58905" s="62" customFormat="1" x14ac:dyDescent="0.35"/>
    <row r="58906" s="62" customFormat="1" x14ac:dyDescent="0.35"/>
    <row r="58907" s="62" customFormat="1" x14ac:dyDescent="0.35"/>
    <row r="58908" s="62" customFormat="1" x14ac:dyDescent="0.35"/>
    <row r="58909" s="62" customFormat="1" x14ac:dyDescent="0.35"/>
    <row r="58910" s="62" customFormat="1" x14ac:dyDescent="0.35"/>
    <row r="58911" s="62" customFormat="1" x14ac:dyDescent="0.35"/>
    <row r="58912" s="62" customFormat="1" x14ac:dyDescent="0.35"/>
    <row r="58913" s="62" customFormat="1" x14ac:dyDescent="0.35"/>
    <row r="58914" s="62" customFormat="1" x14ac:dyDescent="0.35"/>
    <row r="58915" s="62" customFormat="1" x14ac:dyDescent="0.35"/>
    <row r="58916" s="62" customFormat="1" x14ac:dyDescent="0.35"/>
    <row r="58917" s="62" customFormat="1" x14ac:dyDescent="0.35"/>
    <row r="58918" s="62" customFormat="1" x14ac:dyDescent="0.35"/>
    <row r="58919" s="62" customFormat="1" x14ac:dyDescent="0.35"/>
    <row r="58920" s="62" customFormat="1" x14ac:dyDescent="0.35"/>
    <row r="58921" s="62" customFormat="1" x14ac:dyDescent="0.35"/>
    <row r="58922" s="62" customFormat="1" x14ac:dyDescent="0.35"/>
    <row r="58923" s="62" customFormat="1" x14ac:dyDescent="0.35"/>
    <row r="58924" s="62" customFormat="1" x14ac:dyDescent="0.35"/>
    <row r="58925" s="62" customFormat="1" x14ac:dyDescent="0.35"/>
    <row r="58926" s="62" customFormat="1" x14ac:dyDescent="0.35"/>
    <row r="58927" s="62" customFormat="1" x14ac:dyDescent="0.35"/>
    <row r="58928" s="62" customFormat="1" x14ac:dyDescent="0.35"/>
    <row r="58929" s="62" customFormat="1" x14ac:dyDescent="0.35"/>
    <row r="58930" s="62" customFormat="1" x14ac:dyDescent="0.35"/>
    <row r="58931" s="62" customFormat="1" x14ac:dyDescent="0.35"/>
    <row r="58932" s="62" customFormat="1" x14ac:dyDescent="0.35"/>
    <row r="58933" s="62" customFormat="1" x14ac:dyDescent="0.35"/>
    <row r="58934" s="62" customFormat="1" x14ac:dyDescent="0.35"/>
    <row r="58935" s="62" customFormat="1" x14ac:dyDescent="0.35"/>
    <row r="58936" s="62" customFormat="1" x14ac:dyDescent="0.35"/>
    <row r="58937" s="62" customFormat="1" x14ac:dyDescent="0.35"/>
    <row r="58938" s="62" customFormat="1" x14ac:dyDescent="0.35"/>
    <row r="58939" s="62" customFormat="1" x14ac:dyDescent="0.35"/>
    <row r="58940" s="62" customFormat="1" x14ac:dyDescent="0.35"/>
    <row r="58941" s="62" customFormat="1" x14ac:dyDescent="0.35"/>
    <row r="58942" s="62" customFormat="1" x14ac:dyDescent="0.35"/>
    <row r="58943" s="62" customFormat="1" x14ac:dyDescent="0.35"/>
    <row r="58944" s="62" customFormat="1" x14ac:dyDescent="0.35"/>
    <row r="58945" s="62" customFormat="1" x14ac:dyDescent="0.35"/>
    <row r="58946" s="62" customFormat="1" x14ac:dyDescent="0.35"/>
    <row r="58947" s="62" customFormat="1" x14ac:dyDescent="0.35"/>
    <row r="58948" s="62" customFormat="1" x14ac:dyDescent="0.35"/>
    <row r="58949" s="62" customFormat="1" x14ac:dyDescent="0.35"/>
    <row r="58950" s="62" customFormat="1" x14ac:dyDescent="0.35"/>
    <row r="58951" s="62" customFormat="1" x14ac:dyDescent="0.35"/>
    <row r="58952" s="62" customFormat="1" x14ac:dyDescent="0.35"/>
    <row r="58953" s="62" customFormat="1" x14ac:dyDescent="0.35"/>
    <row r="58954" s="62" customFormat="1" x14ac:dyDescent="0.35"/>
    <row r="58955" s="62" customFormat="1" x14ac:dyDescent="0.35"/>
    <row r="58956" s="62" customFormat="1" x14ac:dyDescent="0.35"/>
    <row r="58957" s="62" customFormat="1" x14ac:dyDescent="0.35"/>
    <row r="58958" s="62" customFormat="1" x14ac:dyDescent="0.35"/>
    <row r="58959" s="62" customFormat="1" x14ac:dyDescent="0.35"/>
    <row r="58960" s="62" customFormat="1" x14ac:dyDescent="0.35"/>
    <row r="58961" s="62" customFormat="1" x14ac:dyDescent="0.35"/>
    <row r="58962" s="62" customFormat="1" x14ac:dyDescent="0.35"/>
    <row r="58963" s="62" customFormat="1" x14ac:dyDescent="0.35"/>
    <row r="58964" s="62" customFormat="1" x14ac:dyDescent="0.35"/>
    <row r="58965" s="62" customFormat="1" x14ac:dyDescent="0.35"/>
    <row r="58966" s="62" customFormat="1" x14ac:dyDescent="0.35"/>
    <row r="58967" s="62" customFormat="1" x14ac:dyDescent="0.35"/>
    <row r="58968" s="62" customFormat="1" x14ac:dyDescent="0.35"/>
    <row r="58969" s="62" customFormat="1" x14ac:dyDescent="0.35"/>
    <row r="58970" s="62" customFormat="1" x14ac:dyDescent="0.35"/>
    <row r="58971" s="62" customFormat="1" x14ac:dyDescent="0.35"/>
    <row r="58972" s="62" customFormat="1" x14ac:dyDescent="0.35"/>
    <row r="58973" s="62" customFormat="1" x14ac:dyDescent="0.35"/>
    <row r="58974" s="62" customFormat="1" x14ac:dyDescent="0.35"/>
    <row r="58975" s="62" customFormat="1" x14ac:dyDescent="0.35"/>
    <row r="58976" s="62" customFormat="1" x14ac:dyDescent="0.35"/>
    <row r="58977" s="62" customFormat="1" x14ac:dyDescent="0.35"/>
    <row r="58978" s="62" customFormat="1" x14ac:dyDescent="0.35"/>
    <row r="58979" s="62" customFormat="1" x14ac:dyDescent="0.35"/>
    <row r="58980" s="62" customFormat="1" x14ac:dyDescent="0.35"/>
    <row r="58981" s="62" customFormat="1" x14ac:dyDescent="0.35"/>
    <row r="58982" s="62" customFormat="1" x14ac:dyDescent="0.35"/>
    <row r="58983" s="62" customFormat="1" x14ac:dyDescent="0.35"/>
    <row r="58984" s="62" customFormat="1" x14ac:dyDescent="0.35"/>
    <row r="58985" s="62" customFormat="1" x14ac:dyDescent="0.35"/>
    <row r="58986" s="62" customFormat="1" x14ac:dyDescent="0.35"/>
    <row r="58987" s="62" customFormat="1" x14ac:dyDescent="0.35"/>
    <row r="58988" s="62" customFormat="1" x14ac:dyDescent="0.35"/>
    <row r="58989" s="62" customFormat="1" x14ac:dyDescent="0.35"/>
    <row r="58990" s="62" customFormat="1" x14ac:dyDescent="0.35"/>
    <row r="58991" s="62" customFormat="1" x14ac:dyDescent="0.35"/>
    <row r="58992" s="62" customFormat="1" x14ac:dyDescent="0.35"/>
    <row r="58993" s="62" customFormat="1" x14ac:dyDescent="0.35"/>
    <row r="58994" s="62" customFormat="1" x14ac:dyDescent="0.35"/>
    <row r="58995" s="62" customFormat="1" x14ac:dyDescent="0.35"/>
    <row r="58996" s="62" customFormat="1" x14ac:dyDescent="0.35"/>
    <row r="58997" s="62" customFormat="1" x14ac:dyDescent="0.35"/>
    <row r="58998" s="62" customFormat="1" x14ac:dyDescent="0.35"/>
    <row r="58999" s="62" customFormat="1" x14ac:dyDescent="0.35"/>
    <row r="59000" s="62" customFormat="1" x14ac:dyDescent="0.35"/>
    <row r="59001" s="62" customFormat="1" x14ac:dyDescent="0.35"/>
    <row r="59002" s="62" customFormat="1" x14ac:dyDescent="0.35"/>
    <row r="59003" s="62" customFormat="1" x14ac:dyDescent="0.35"/>
    <row r="59004" s="62" customFormat="1" x14ac:dyDescent="0.35"/>
    <row r="59005" s="62" customFormat="1" x14ac:dyDescent="0.35"/>
    <row r="59006" s="62" customFormat="1" x14ac:dyDescent="0.35"/>
    <row r="59007" s="62" customFormat="1" x14ac:dyDescent="0.35"/>
    <row r="59008" s="62" customFormat="1" x14ac:dyDescent="0.35"/>
    <row r="59009" s="62" customFormat="1" x14ac:dyDescent="0.35"/>
    <row r="59010" s="62" customFormat="1" x14ac:dyDescent="0.35"/>
    <row r="59011" s="62" customFormat="1" x14ac:dyDescent="0.35"/>
    <row r="59012" s="62" customFormat="1" x14ac:dyDescent="0.35"/>
    <row r="59013" s="62" customFormat="1" x14ac:dyDescent="0.35"/>
    <row r="59014" s="62" customFormat="1" x14ac:dyDescent="0.35"/>
    <row r="59015" s="62" customFormat="1" x14ac:dyDescent="0.35"/>
    <row r="59016" s="62" customFormat="1" x14ac:dyDescent="0.35"/>
    <row r="59017" s="62" customFormat="1" x14ac:dyDescent="0.35"/>
    <row r="59018" s="62" customFormat="1" x14ac:dyDescent="0.35"/>
    <row r="59019" s="62" customFormat="1" x14ac:dyDescent="0.35"/>
    <row r="59020" s="62" customFormat="1" x14ac:dyDescent="0.35"/>
    <row r="59021" s="62" customFormat="1" x14ac:dyDescent="0.35"/>
    <row r="59022" s="62" customFormat="1" x14ac:dyDescent="0.35"/>
    <row r="59023" s="62" customFormat="1" x14ac:dyDescent="0.35"/>
    <row r="59024" s="62" customFormat="1" x14ac:dyDescent="0.35"/>
    <row r="59025" s="62" customFormat="1" x14ac:dyDescent="0.35"/>
    <row r="59026" s="62" customFormat="1" x14ac:dyDescent="0.35"/>
    <row r="59027" s="62" customFormat="1" x14ac:dyDescent="0.35"/>
    <row r="59028" s="62" customFormat="1" x14ac:dyDescent="0.35"/>
    <row r="59029" s="62" customFormat="1" x14ac:dyDescent="0.35"/>
    <row r="59030" s="62" customFormat="1" x14ac:dyDescent="0.35"/>
    <row r="59031" s="62" customFormat="1" x14ac:dyDescent="0.35"/>
    <row r="59032" s="62" customFormat="1" x14ac:dyDescent="0.35"/>
    <row r="59033" s="62" customFormat="1" x14ac:dyDescent="0.35"/>
    <row r="59034" s="62" customFormat="1" x14ac:dyDescent="0.35"/>
    <row r="59035" s="62" customFormat="1" x14ac:dyDescent="0.35"/>
    <row r="59036" s="62" customFormat="1" x14ac:dyDescent="0.35"/>
    <row r="59037" s="62" customFormat="1" x14ac:dyDescent="0.35"/>
    <row r="59038" s="62" customFormat="1" x14ac:dyDescent="0.35"/>
    <row r="59039" s="62" customFormat="1" x14ac:dyDescent="0.35"/>
    <row r="59040" s="62" customFormat="1" x14ac:dyDescent="0.35"/>
    <row r="59041" s="62" customFormat="1" x14ac:dyDescent="0.35"/>
    <row r="59042" s="62" customFormat="1" x14ac:dyDescent="0.35"/>
    <row r="59043" s="62" customFormat="1" x14ac:dyDescent="0.35"/>
    <row r="59044" s="62" customFormat="1" x14ac:dyDescent="0.35"/>
    <row r="59045" s="62" customFormat="1" x14ac:dyDescent="0.35"/>
    <row r="59046" s="62" customFormat="1" x14ac:dyDescent="0.35"/>
    <row r="59047" s="62" customFormat="1" x14ac:dyDescent="0.35"/>
    <row r="59048" s="62" customFormat="1" x14ac:dyDescent="0.35"/>
    <row r="59049" s="62" customFormat="1" x14ac:dyDescent="0.35"/>
    <row r="59050" s="62" customFormat="1" x14ac:dyDescent="0.35"/>
    <row r="59051" s="62" customFormat="1" x14ac:dyDescent="0.35"/>
    <row r="59052" s="62" customFormat="1" x14ac:dyDescent="0.35"/>
    <row r="59053" s="62" customFormat="1" x14ac:dyDescent="0.35"/>
    <row r="59054" s="62" customFormat="1" x14ac:dyDescent="0.35"/>
    <row r="59055" s="62" customFormat="1" x14ac:dyDescent="0.35"/>
    <row r="59056" s="62" customFormat="1" x14ac:dyDescent="0.35"/>
    <row r="59057" s="62" customFormat="1" x14ac:dyDescent="0.35"/>
    <row r="59058" s="62" customFormat="1" x14ac:dyDescent="0.35"/>
    <row r="59059" s="62" customFormat="1" x14ac:dyDescent="0.35"/>
    <row r="59060" s="62" customFormat="1" x14ac:dyDescent="0.35"/>
    <row r="59061" s="62" customFormat="1" x14ac:dyDescent="0.35"/>
    <row r="59062" s="62" customFormat="1" x14ac:dyDescent="0.35"/>
    <row r="59063" s="62" customFormat="1" x14ac:dyDescent="0.35"/>
    <row r="59064" s="62" customFormat="1" x14ac:dyDescent="0.35"/>
    <row r="59065" s="62" customFormat="1" x14ac:dyDescent="0.35"/>
    <row r="59066" s="62" customFormat="1" x14ac:dyDescent="0.35"/>
    <row r="59067" s="62" customFormat="1" x14ac:dyDescent="0.35"/>
    <row r="59068" s="62" customFormat="1" x14ac:dyDescent="0.35"/>
    <row r="59069" s="62" customFormat="1" x14ac:dyDescent="0.35"/>
    <row r="59070" s="62" customFormat="1" x14ac:dyDescent="0.35"/>
    <row r="59071" s="62" customFormat="1" x14ac:dyDescent="0.35"/>
    <row r="59072" s="62" customFormat="1" x14ac:dyDescent="0.35"/>
    <row r="59073" s="62" customFormat="1" x14ac:dyDescent="0.35"/>
    <row r="59074" s="62" customFormat="1" x14ac:dyDescent="0.35"/>
    <row r="59075" s="62" customFormat="1" x14ac:dyDescent="0.35"/>
    <row r="59076" s="62" customFormat="1" x14ac:dyDescent="0.35"/>
    <row r="59077" s="62" customFormat="1" x14ac:dyDescent="0.35"/>
    <row r="59078" s="62" customFormat="1" x14ac:dyDescent="0.35"/>
    <row r="59079" s="62" customFormat="1" x14ac:dyDescent="0.35"/>
    <row r="59080" s="62" customFormat="1" x14ac:dyDescent="0.35"/>
    <row r="59081" s="62" customFormat="1" x14ac:dyDescent="0.35"/>
    <row r="59082" s="62" customFormat="1" x14ac:dyDescent="0.35"/>
    <row r="59083" s="62" customFormat="1" x14ac:dyDescent="0.35"/>
    <row r="59084" s="62" customFormat="1" x14ac:dyDescent="0.35"/>
    <row r="59085" s="62" customFormat="1" x14ac:dyDescent="0.35"/>
    <row r="59086" s="62" customFormat="1" x14ac:dyDescent="0.35"/>
    <row r="59087" s="62" customFormat="1" x14ac:dyDescent="0.35"/>
    <row r="59088" s="62" customFormat="1" x14ac:dyDescent="0.35"/>
    <row r="59089" s="62" customFormat="1" x14ac:dyDescent="0.35"/>
    <row r="59090" s="62" customFormat="1" x14ac:dyDescent="0.35"/>
    <row r="59091" s="62" customFormat="1" x14ac:dyDescent="0.35"/>
    <row r="59092" s="62" customFormat="1" x14ac:dyDescent="0.35"/>
    <row r="59093" s="62" customFormat="1" x14ac:dyDescent="0.35"/>
    <row r="59094" s="62" customFormat="1" x14ac:dyDescent="0.35"/>
    <row r="59095" s="62" customFormat="1" x14ac:dyDescent="0.35"/>
    <row r="59096" s="62" customFormat="1" x14ac:dyDescent="0.35"/>
    <row r="59097" s="62" customFormat="1" x14ac:dyDescent="0.35"/>
    <row r="59098" s="62" customFormat="1" x14ac:dyDescent="0.35"/>
    <row r="59099" s="62" customFormat="1" x14ac:dyDescent="0.35"/>
    <row r="59100" s="62" customFormat="1" x14ac:dyDescent="0.35"/>
    <row r="59101" s="62" customFormat="1" x14ac:dyDescent="0.35"/>
    <row r="59102" s="62" customFormat="1" x14ac:dyDescent="0.35"/>
    <row r="59103" s="62" customFormat="1" x14ac:dyDescent="0.35"/>
    <row r="59104" s="62" customFormat="1" x14ac:dyDescent="0.35"/>
    <row r="59105" s="62" customFormat="1" x14ac:dyDescent="0.35"/>
    <row r="59106" s="62" customFormat="1" x14ac:dyDescent="0.35"/>
    <row r="59107" s="62" customFormat="1" x14ac:dyDescent="0.35"/>
    <row r="59108" s="62" customFormat="1" x14ac:dyDescent="0.35"/>
    <row r="59109" s="62" customFormat="1" x14ac:dyDescent="0.35"/>
    <row r="59110" s="62" customFormat="1" x14ac:dyDescent="0.35"/>
    <row r="59111" s="62" customFormat="1" x14ac:dyDescent="0.35"/>
    <row r="59112" s="62" customFormat="1" x14ac:dyDescent="0.35"/>
    <row r="59113" s="62" customFormat="1" x14ac:dyDescent="0.35"/>
    <row r="59114" s="62" customFormat="1" x14ac:dyDescent="0.35"/>
    <row r="59115" s="62" customFormat="1" x14ac:dyDescent="0.35"/>
    <row r="59116" s="62" customFormat="1" x14ac:dyDescent="0.35"/>
    <row r="59117" s="62" customFormat="1" x14ac:dyDescent="0.35"/>
    <row r="59118" s="62" customFormat="1" x14ac:dyDescent="0.35"/>
    <row r="59119" s="62" customFormat="1" x14ac:dyDescent="0.35"/>
    <row r="59120" s="62" customFormat="1" x14ac:dyDescent="0.35"/>
    <row r="59121" s="62" customFormat="1" x14ac:dyDescent="0.35"/>
    <row r="59122" s="62" customFormat="1" x14ac:dyDescent="0.35"/>
    <row r="59123" s="62" customFormat="1" x14ac:dyDescent="0.35"/>
    <row r="59124" s="62" customFormat="1" x14ac:dyDescent="0.35"/>
    <row r="59125" s="62" customFormat="1" x14ac:dyDescent="0.35"/>
    <row r="59126" s="62" customFormat="1" x14ac:dyDescent="0.35"/>
    <row r="59127" s="62" customFormat="1" x14ac:dyDescent="0.35"/>
    <row r="59128" s="62" customFormat="1" x14ac:dyDescent="0.35"/>
    <row r="59129" s="62" customFormat="1" x14ac:dyDescent="0.35"/>
    <row r="59130" s="62" customFormat="1" x14ac:dyDescent="0.35"/>
    <row r="59131" s="62" customFormat="1" x14ac:dyDescent="0.35"/>
    <row r="59132" s="62" customFormat="1" x14ac:dyDescent="0.35"/>
    <row r="59133" s="62" customFormat="1" x14ac:dyDescent="0.35"/>
    <row r="59134" s="62" customFormat="1" x14ac:dyDescent="0.35"/>
    <row r="59135" s="62" customFormat="1" x14ac:dyDescent="0.35"/>
    <row r="59136" s="62" customFormat="1" x14ac:dyDescent="0.35"/>
    <row r="59137" s="62" customFormat="1" x14ac:dyDescent="0.35"/>
    <row r="59138" s="62" customFormat="1" x14ac:dyDescent="0.35"/>
    <row r="59139" s="62" customFormat="1" x14ac:dyDescent="0.35"/>
    <row r="59140" s="62" customFormat="1" x14ac:dyDescent="0.35"/>
    <row r="59141" s="62" customFormat="1" x14ac:dyDescent="0.35"/>
    <row r="59142" s="62" customFormat="1" x14ac:dyDescent="0.35"/>
    <row r="59143" s="62" customFormat="1" x14ac:dyDescent="0.35"/>
    <row r="59144" s="62" customFormat="1" x14ac:dyDescent="0.35"/>
    <row r="59145" s="62" customFormat="1" x14ac:dyDescent="0.35"/>
    <row r="59146" s="62" customFormat="1" x14ac:dyDescent="0.35"/>
    <row r="59147" s="62" customFormat="1" x14ac:dyDescent="0.35"/>
    <row r="59148" s="62" customFormat="1" x14ac:dyDescent="0.35"/>
    <row r="59149" s="62" customFormat="1" x14ac:dyDescent="0.35"/>
    <row r="59150" s="62" customFormat="1" x14ac:dyDescent="0.35"/>
    <row r="59151" s="62" customFormat="1" x14ac:dyDescent="0.35"/>
    <row r="59152" s="62" customFormat="1" x14ac:dyDescent="0.35"/>
    <row r="59153" s="62" customFormat="1" x14ac:dyDescent="0.35"/>
    <row r="59154" s="62" customFormat="1" x14ac:dyDescent="0.35"/>
    <row r="59155" s="62" customFormat="1" x14ac:dyDescent="0.35"/>
    <row r="59156" s="62" customFormat="1" x14ac:dyDescent="0.35"/>
    <row r="59157" s="62" customFormat="1" x14ac:dyDescent="0.35"/>
    <row r="59158" s="62" customFormat="1" x14ac:dyDescent="0.35"/>
    <row r="59159" s="62" customFormat="1" x14ac:dyDescent="0.35"/>
    <row r="59160" s="62" customFormat="1" x14ac:dyDescent="0.35"/>
    <row r="59161" s="62" customFormat="1" x14ac:dyDescent="0.35"/>
    <row r="59162" s="62" customFormat="1" x14ac:dyDescent="0.35"/>
    <row r="59163" s="62" customFormat="1" x14ac:dyDescent="0.35"/>
    <row r="59164" s="62" customFormat="1" x14ac:dyDescent="0.35"/>
    <row r="59165" s="62" customFormat="1" x14ac:dyDescent="0.35"/>
    <row r="59166" s="62" customFormat="1" x14ac:dyDescent="0.35"/>
    <row r="59167" s="62" customFormat="1" x14ac:dyDescent="0.35"/>
    <row r="59168" s="62" customFormat="1" x14ac:dyDescent="0.35"/>
    <row r="59169" s="62" customFormat="1" x14ac:dyDescent="0.35"/>
    <row r="59170" s="62" customFormat="1" x14ac:dyDescent="0.35"/>
    <row r="59171" s="62" customFormat="1" x14ac:dyDescent="0.35"/>
    <row r="59172" s="62" customFormat="1" x14ac:dyDescent="0.35"/>
    <row r="59173" s="62" customFormat="1" x14ac:dyDescent="0.35"/>
    <row r="59174" s="62" customFormat="1" x14ac:dyDescent="0.35"/>
    <row r="59175" s="62" customFormat="1" x14ac:dyDescent="0.35"/>
    <row r="59176" s="62" customFormat="1" x14ac:dyDescent="0.35"/>
    <row r="59177" s="62" customFormat="1" x14ac:dyDescent="0.35"/>
    <row r="59178" s="62" customFormat="1" x14ac:dyDescent="0.35"/>
    <row r="59179" s="62" customFormat="1" x14ac:dyDescent="0.35"/>
    <row r="59180" s="62" customFormat="1" x14ac:dyDescent="0.35"/>
    <row r="59181" s="62" customFormat="1" x14ac:dyDescent="0.35"/>
    <row r="59182" s="62" customFormat="1" x14ac:dyDescent="0.35"/>
    <row r="59183" s="62" customFormat="1" x14ac:dyDescent="0.35"/>
    <row r="59184" s="62" customFormat="1" x14ac:dyDescent="0.35"/>
    <row r="59185" s="62" customFormat="1" x14ac:dyDescent="0.35"/>
    <row r="59186" s="62" customFormat="1" x14ac:dyDescent="0.35"/>
    <row r="59187" s="62" customFormat="1" x14ac:dyDescent="0.35"/>
    <row r="59188" s="62" customFormat="1" x14ac:dyDescent="0.35"/>
    <row r="59189" s="62" customFormat="1" x14ac:dyDescent="0.35"/>
    <row r="59190" s="62" customFormat="1" x14ac:dyDescent="0.35"/>
    <row r="59191" s="62" customFormat="1" x14ac:dyDescent="0.35"/>
    <row r="59192" s="62" customFormat="1" x14ac:dyDescent="0.35"/>
    <row r="59193" s="62" customFormat="1" x14ac:dyDescent="0.35"/>
    <row r="59194" s="62" customFormat="1" x14ac:dyDescent="0.35"/>
    <row r="59195" s="62" customFormat="1" x14ac:dyDescent="0.35"/>
    <row r="59196" s="62" customFormat="1" x14ac:dyDescent="0.35"/>
    <row r="59197" s="62" customFormat="1" x14ac:dyDescent="0.35"/>
    <row r="59198" s="62" customFormat="1" x14ac:dyDescent="0.35"/>
    <row r="59199" s="62" customFormat="1" x14ac:dyDescent="0.35"/>
    <row r="59200" s="62" customFormat="1" x14ac:dyDescent="0.35"/>
    <row r="59201" s="62" customFormat="1" x14ac:dyDescent="0.35"/>
    <row r="59202" s="62" customFormat="1" x14ac:dyDescent="0.35"/>
    <row r="59203" s="62" customFormat="1" x14ac:dyDescent="0.35"/>
    <row r="59204" s="62" customFormat="1" x14ac:dyDescent="0.35"/>
    <row r="59205" s="62" customFormat="1" x14ac:dyDescent="0.35"/>
    <row r="59206" s="62" customFormat="1" x14ac:dyDescent="0.35"/>
    <row r="59207" s="62" customFormat="1" x14ac:dyDescent="0.35"/>
    <row r="59208" s="62" customFormat="1" x14ac:dyDescent="0.35"/>
    <row r="59209" s="62" customFormat="1" x14ac:dyDescent="0.35"/>
    <row r="59210" s="62" customFormat="1" x14ac:dyDescent="0.35"/>
    <row r="59211" s="62" customFormat="1" x14ac:dyDescent="0.35"/>
    <row r="59212" s="62" customFormat="1" x14ac:dyDescent="0.35"/>
    <row r="59213" s="62" customFormat="1" x14ac:dyDescent="0.35"/>
    <row r="59214" s="62" customFormat="1" x14ac:dyDescent="0.35"/>
    <row r="59215" s="62" customFormat="1" x14ac:dyDescent="0.35"/>
    <row r="59216" s="62" customFormat="1" x14ac:dyDescent="0.35"/>
    <row r="59217" s="62" customFormat="1" x14ac:dyDescent="0.35"/>
    <row r="59218" s="62" customFormat="1" x14ac:dyDescent="0.35"/>
    <row r="59219" s="62" customFormat="1" x14ac:dyDescent="0.35"/>
    <row r="59220" s="62" customFormat="1" x14ac:dyDescent="0.35"/>
    <row r="59221" s="62" customFormat="1" x14ac:dyDescent="0.35"/>
    <row r="59222" s="62" customFormat="1" x14ac:dyDescent="0.35"/>
    <row r="59223" s="62" customFormat="1" x14ac:dyDescent="0.35"/>
    <row r="59224" s="62" customFormat="1" x14ac:dyDescent="0.35"/>
    <row r="59225" s="62" customFormat="1" x14ac:dyDescent="0.35"/>
    <row r="59226" s="62" customFormat="1" x14ac:dyDescent="0.35"/>
    <row r="59227" s="62" customFormat="1" x14ac:dyDescent="0.35"/>
    <row r="59228" s="62" customFormat="1" x14ac:dyDescent="0.35"/>
    <row r="59229" s="62" customFormat="1" x14ac:dyDescent="0.35"/>
    <row r="59230" s="62" customFormat="1" x14ac:dyDescent="0.35"/>
    <row r="59231" s="62" customFormat="1" x14ac:dyDescent="0.35"/>
    <row r="59232" s="62" customFormat="1" x14ac:dyDescent="0.35"/>
    <row r="59233" s="62" customFormat="1" x14ac:dyDescent="0.35"/>
    <row r="59234" s="62" customFormat="1" x14ac:dyDescent="0.35"/>
    <row r="59235" s="62" customFormat="1" x14ac:dyDescent="0.35"/>
    <row r="59236" s="62" customFormat="1" x14ac:dyDescent="0.35"/>
    <row r="59237" s="62" customFormat="1" x14ac:dyDescent="0.35"/>
    <row r="59238" s="62" customFormat="1" x14ac:dyDescent="0.35"/>
    <row r="59239" s="62" customFormat="1" x14ac:dyDescent="0.35"/>
    <row r="59240" s="62" customFormat="1" x14ac:dyDescent="0.35"/>
    <row r="59241" s="62" customFormat="1" x14ac:dyDescent="0.35"/>
    <row r="59242" s="62" customFormat="1" x14ac:dyDescent="0.35"/>
    <row r="59243" s="62" customFormat="1" x14ac:dyDescent="0.35"/>
    <row r="59244" s="62" customFormat="1" x14ac:dyDescent="0.35"/>
    <row r="59245" s="62" customFormat="1" x14ac:dyDescent="0.35"/>
    <row r="59246" s="62" customFormat="1" x14ac:dyDescent="0.35"/>
    <row r="59247" s="62" customFormat="1" x14ac:dyDescent="0.35"/>
    <row r="59248" s="62" customFormat="1" x14ac:dyDescent="0.35"/>
    <row r="59249" s="62" customFormat="1" x14ac:dyDescent="0.35"/>
    <row r="59250" s="62" customFormat="1" x14ac:dyDescent="0.35"/>
    <row r="59251" s="62" customFormat="1" x14ac:dyDescent="0.35"/>
    <row r="59252" s="62" customFormat="1" x14ac:dyDescent="0.35"/>
    <row r="59253" s="62" customFormat="1" x14ac:dyDescent="0.35"/>
    <row r="59254" s="62" customFormat="1" x14ac:dyDescent="0.35"/>
    <row r="59255" s="62" customFormat="1" x14ac:dyDescent="0.35"/>
    <row r="59256" s="62" customFormat="1" x14ac:dyDescent="0.35"/>
    <row r="59257" s="62" customFormat="1" x14ac:dyDescent="0.35"/>
    <row r="59258" s="62" customFormat="1" x14ac:dyDescent="0.35"/>
    <row r="59259" s="62" customFormat="1" x14ac:dyDescent="0.35"/>
    <row r="59260" s="62" customFormat="1" x14ac:dyDescent="0.35"/>
    <row r="59261" s="62" customFormat="1" x14ac:dyDescent="0.35"/>
    <row r="59262" s="62" customFormat="1" x14ac:dyDescent="0.35"/>
    <row r="59263" s="62" customFormat="1" x14ac:dyDescent="0.35"/>
    <row r="59264" s="62" customFormat="1" x14ac:dyDescent="0.35"/>
    <row r="59265" s="62" customFormat="1" x14ac:dyDescent="0.35"/>
    <row r="59266" s="62" customFormat="1" x14ac:dyDescent="0.35"/>
    <row r="59267" s="62" customFormat="1" x14ac:dyDescent="0.35"/>
    <row r="59268" s="62" customFormat="1" x14ac:dyDescent="0.35"/>
    <row r="59269" s="62" customFormat="1" x14ac:dyDescent="0.35"/>
    <row r="59270" s="62" customFormat="1" x14ac:dyDescent="0.35"/>
    <row r="59271" s="62" customFormat="1" x14ac:dyDescent="0.35"/>
    <row r="59272" s="62" customFormat="1" x14ac:dyDescent="0.35"/>
    <row r="59273" s="62" customFormat="1" x14ac:dyDescent="0.35"/>
    <row r="59274" s="62" customFormat="1" x14ac:dyDescent="0.35"/>
    <row r="59275" s="62" customFormat="1" x14ac:dyDescent="0.35"/>
    <row r="59276" s="62" customFormat="1" x14ac:dyDescent="0.35"/>
    <row r="59277" s="62" customFormat="1" x14ac:dyDescent="0.35"/>
    <row r="59278" s="62" customFormat="1" x14ac:dyDescent="0.35"/>
    <row r="59279" s="62" customFormat="1" x14ac:dyDescent="0.35"/>
    <row r="59280" s="62" customFormat="1" x14ac:dyDescent="0.35"/>
    <row r="59281" s="62" customFormat="1" x14ac:dyDescent="0.35"/>
    <row r="59282" s="62" customFormat="1" x14ac:dyDescent="0.35"/>
    <row r="59283" s="62" customFormat="1" x14ac:dyDescent="0.35"/>
    <row r="59284" s="62" customFormat="1" x14ac:dyDescent="0.35"/>
    <row r="59285" s="62" customFormat="1" x14ac:dyDescent="0.35"/>
    <row r="59286" s="62" customFormat="1" x14ac:dyDescent="0.35"/>
    <row r="59287" s="62" customFormat="1" x14ac:dyDescent="0.35"/>
    <row r="59288" s="62" customFormat="1" x14ac:dyDescent="0.35"/>
    <row r="59289" s="62" customFormat="1" x14ac:dyDescent="0.35"/>
    <row r="59290" s="62" customFormat="1" x14ac:dyDescent="0.35"/>
    <row r="59291" s="62" customFormat="1" x14ac:dyDescent="0.35"/>
    <row r="59292" s="62" customFormat="1" x14ac:dyDescent="0.35"/>
    <row r="59293" s="62" customFormat="1" x14ac:dyDescent="0.35"/>
    <row r="59294" s="62" customFormat="1" x14ac:dyDescent="0.35"/>
    <row r="59295" s="62" customFormat="1" x14ac:dyDescent="0.35"/>
    <row r="59296" s="62" customFormat="1" x14ac:dyDescent="0.35"/>
    <row r="59297" s="62" customFormat="1" x14ac:dyDescent="0.35"/>
    <row r="59298" s="62" customFormat="1" x14ac:dyDescent="0.35"/>
    <row r="59299" s="62" customFormat="1" x14ac:dyDescent="0.35"/>
    <row r="59300" s="62" customFormat="1" x14ac:dyDescent="0.35"/>
    <row r="59301" s="62" customFormat="1" x14ac:dyDescent="0.35"/>
    <row r="59302" s="62" customFormat="1" x14ac:dyDescent="0.35"/>
    <row r="59303" s="62" customFormat="1" x14ac:dyDescent="0.35"/>
    <row r="59304" s="62" customFormat="1" x14ac:dyDescent="0.35"/>
    <row r="59305" s="62" customFormat="1" x14ac:dyDescent="0.35"/>
    <row r="59306" s="62" customFormat="1" x14ac:dyDescent="0.35"/>
    <row r="59307" s="62" customFormat="1" x14ac:dyDescent="0.35"/>
    <row r="59308" s="62" customFormat="1" x14ac:dyDescent="0.35"/>
    <row r="59309" s="62" customFormat="1" x14ac:dyDescent="0.35"/>
    <row r="59310" s="62" customFormat="1" x14ac:dyDescent="0.35"/>
    <row r="59311" s="62" customFormat="1" x14ac:dyDescent="0.35"/>
    <row r="59312" s="62" customFormat="1" x14ac:dyDescent="0.35"/>
    <row r="59313" s="62" customFormat="1" x14ac:dyDescent="0.35"/>
    <row r="59314" s="62" customFormat="1" x14ac:dyDescent="0.35"/>
    <row r="59315" s="62" customFormat="1" x14ac:dyDescent="0.35"/>
    <row r="59316" s="62" customFormat="1" x14ac:dyDescent="0.35"/>
    <row r="59317" s="62" customFormat="1" x14ac:dyDescent="0.35"/>
    <row r="59318" s="62" customFormat="1" x14ac:dyDescent="0.35"/>
    <row r="59319" s="62" customFormat="1" x14ac:dyDescent="0.35"/>
    <row r="59320" s="62" customFormat="1" x14ac:dyDescent="0.35"/>
    <row r="59321" s="62" customFormat="1" x14ac:dyDescent="0.35"/>
    <row r="59322" s="62" customFormat="1" x14ac:dyDescent="0.35"/>
    <row r="59323" s="62" customFormat="1" x14ac:dyDescent="0.35"/>
    <row r="59324" s="62" customFormat="1" x14ac:dyDescent="0.35"/>
    <row r="59325" s="62" customFormat="1" x14ac:dyDescent="0.35"/>
    <row r="59326" s="62" customFormat="1" x14ac:dyDescent="0.35"/>
    <row r="59327" s="62" customFormat="1" x14ac:dyDescent="0.35"/>
    <row r="59328" s="62" customFormat="1" x14ac:dyDescent="0.35"/>
    <row r="59329" s="62" customFormat="1" x14ac:dyDescent="0.35"/>
    <row r="59330" s="62" customFormat="1" x14ac:dyDescent="0.35"/>
    <row r="59331" s="62" customFormat="1" x14ac:dyDescent="0.35"/>
    <row r="59332" s="62" customFormat="1" x14ac:dyDescent="0.35"/>
    <row r="59333" s="62" customFormat="1" x14ac:dyDescent="0.35"/>
    <row r="59334" s="62" customFormat="1" x14ac:dyDescent="0.35"/>
    <row r="59335" s="62" customFormat="1" x14ac:dyDescent="0.35"/>
    <row r="59336" s="62" customFormat="1" x14ac:dyDescent="0.35"/>
    <row r="59337" s="62" customFormat="1" x14ac:dyDescent="0.35"/>
    <row r="59338" s="62" customFormat="1" x14ac:dyDescent="0.35"/>
    <row r="59339" s="62" customFormat="1" x14ac:dyDescent="0.35"/>
    <row r="59340" s="62" customFormat="1" x14ac:dyDescent="0.35"/>
    <row r="59341" s="62" customFormat="1" x14ac:dyDescent="0.35"/>
    <row r="59342" s="62" customFormat="1" x14ac:dyDescent="0.35"/>
    <row r="59343" s="62" customFormat="1" x14ac:dyDescent="0.35"/>
    <row r="59344" s="62" customFormat="1" x14ac:dyDescent="0.35"/>
    <row r="59345" s="62" customFormat="1" x14ac:dyDescent="0.35"/>
    <row r="59346" s="62" customFormat="1" x14ac:dyDescent="0.35"/>
    <row r="59347" s="62" customFormat="1" x14ac:dyDescent="0.35"/>
    <row r="59348" s="62" customFormat="1" x14ac:dyDescent="0.35"/>
    <row r="59349" s="62" customFormat="1" x14ac:dyDescent="0.35"/>
    <row r="59350" s="62" customFormat="1" x14ac:dyDescent="0.35"/>
    <row r="59351" s="62" customFormat="1" x14ac:dyDescent="0.35"/>
    <row r="59352" s="62" customFormat="1" x14ac:dyDescent="0.35"/>
    <row r="59353" s="62" customFormat="1" x14ac:dyDescent="0.35"/>
    <row r="59354" s="62" customFormat="1" x14ac:dyDescent="0.35"/>
    <row r="59355" s="62" customFormat="1" x14ac:dyDescent="0.35"/>
    <row r="59356" s="62" customFormat="1" x14ac:dyDescent="0.35"/>
    <row r="59357" s="62" customFormat="1" x14ac:dyDescent="0.35"/>
    <row r="59358" s="62" customFormat="1" x14ac:dyDescent="0.35"/>
    <row r="59359" s="62" customFormat="1" x14ac:dyDescent="0.35"/>
    <row r="59360" s="62" customFormat="1" x14ac:dyDescent="0.35"/>
    <row r="59361" s="62" customFormat="1" x14ac:dyDescent="0.35"/>
    <row r="59362" s="62" customFormat="1" x14ac:dyDescent="0.35"/>
    <row r="59363" s="62" customFormat="1" x14ac:dyDescent="0.35"/>
    <row r="59364" s="62" customFormat="1" x14ac:dyDescent="0.35"/>
    <row r="59365" s="62" customFormat="1" x14ac:dyDescent="0.35"/>
    <row r="59366" s="62" customFormat="1" x14ac:dyDescent="0.35"/>
    <row r="59367" s="62" customFormat="1" x14ac:dyDescent="0.35"/>
    <row r="59368" s="62" customFormat="1" x14ac:dyDescent="0.35"/>
    <row r="59369" s="62" customFormat="1" x14ac:dyDescent="0.35"/>
    <row r="59370" s="62" customFormat="1" x14ac:dyDescent="0.35"/>
    <row r="59371" s="62" customFormat="1" x14ac:dyDescent="0.35"/>
    <row r="59372" s="62" customFormat="1" x14ac:dyDescent="0.35"/>
    <row r="59373" s="62" customFormat="1" x14ac:dyDescent="0.35"/>
    <row r="59374" s="62" customFormat="1" x14ac:dyDescent="0.35"/>
    <row r="59375" s="62" customFormat="1" x14ac:dyDescent="0.35"/>
    <row r="59376" s="62" customFormat="1" x14ac:dyDescent="0.35"/>
    <row r="59377" s="62" customFormat="1" x14ac:dyDescent="0.35"/>
    <row r="59378" s="62" customFormat="1" x14ac:dyDescent="0.35"/>
    <row r="59379" s="62" customFormat="1" x14ac:dyDescent="0.35"/>
    <row r="59380" s="62" customFormat="1" x14ac:dyDescent="0.35"/>
    <row r="59381" s="62" customFormat="1" x14ac:dyDescent="0.35"/>
    <row r="59382" s="62" customFormat="1" x14ac:dyDescent="0.35"/>
    <row r="59383" s="62" customFormat="1" x14ac:dyDescent="0.35"/>
    <row r="59384" s="62" customFormat="1" x14ac:dyDescent="0.35"/>
    <row r="59385" s="62" customFormat="1" x14ac:dyDescent="0.35"/>
    <row r="59386" s="62" customFormat="1" x14ac:dyDescent="0.35"/>
    <row r="59387" s="62" customFormat="1" x14ac:dyDescent="0.35"/>
    <row r="59388" s="62" customFormat="1" x14ac:dyDescent="0.35"/>
    <row r="59389" s="62" customFormat="1" x14ac:dyDescent="0.35"/>
    <row r="59390" s="62" customFormat="1" x14ac:dyDescent="0.35"/>
    <row r="59391" s="62" customFormat="1" x14ac:dyDescent="0.35"/>
    <row r="59392" s="62" customFormat="1" x14ac:dyDescent="0.35"/>
    <row r="59393" s="62" customFormat="1" x14ac:dyDescent="0.35"/>
    <row r="59394" s="62" customFormat="1" x14ac:dyDescent="0.35"/>
    <row r="59395" s="62" customFormat="1" x14ac:dyDescent="0.35"/>
    <row r="59396" s="62" customFormat="1" x14ac:dyDescent="0.35"/>
    <row r="59397" s="62" customFormat="1" x14ac:dyDescent="0.35"/>
    <row r="59398" s="62" customFormat="1" x14ac:dyDescent="0.35"/>
    <row r="59399" s="62" customFormat="1" x14ac:dyDescent="0.35"/>
    <row r="59400" s="62" customFormat="1" x14ac:dyDescent="0.35"/>
    <row r="59401" s="62" customFormat="1" x14ac:dyDescent="0.35"/>
    <row r="59402" s="62" customFormat="1" x14ac:dyDescent="0.35"/>
    <row r="59403" s="62" customFormat="1" x14ac:dyDescent="0.35"/>
    <row r="59404" s="62" customFormat="1" x14ac:dyDescent="0.35"/>
    <row r="59405" s="62" customFormat="1" x14ac:dyDescent="0.35"/>
    <row r="59406" s="62" customFormat="1" x14ac:dyDescent="0.35"/>
    <row r="59407" s="62" customFormat="1" x14ac:dyDescent="0.35"/>
    <row r="59408" s="62" customFormat="1" x14ac:dyDescent="0.35"/>
    <row r="59409" s="62" customFormat="1" x14ac:dyDescent="0.35"/>
    <row r="59410" s="62" customFormat="1" x14ac:dyDescent="0.35"/>
    <row r="59411" s="62" customFormat="1" x14ac:dyDescent="0.35"/>
    <row r="59412" s="62" customFormat="1" x14ac:dyDescent="0.35"/>
    <row r="59413" s="62" customFormat="1" x14ac:dyDescent="0.35"/>
    <row r="59414" s="62" customFormat="1" x14ac:dyDescent="0.35"/>
    <row r="59415" s="62" customFormat="1" x14ac:dyDescent="0.35"/>
    <row r="59416" s="62" customFormat="1" x14ac:dyDescent="0.35"/>
    <row r="59417" s="62" customFormat="1" x14ac:dyDescent="0.35"/>
    <row r="59418" s="62" customFormat="1" x14ac:dyDescent="0.35"/>
    <row r="59419" s="62" customFormat="1" x14ac:dyDescent="0.35"/>
    <row r="59420" s="62" customFormat="1" x14ac:dyDescent="0.35"/>
    <row r="59421" s="62" customFormat="1" x14ac:dyDescent="0.35"/>
    <row r="59422" s="62" customFormat="1" x14ac:dyDescent="0.35"/>
    <row r="59423" s="62" customFormat="1" x14ac:dyDescent="0.35"/>
    <row r="59424" s="62" customFormat="1" x14ac:dyDescent="0.35"/>
    <row r="59425" s="62" customFormat="1" x14ac:dyDescent="0.35"/>
    <row r="59426" s="62" customFormat="1" x14ac:dyDescent="0.35"/>
    <row r="59427" s="62" customFormat="1" x14ac:dyDescent="0.35"/>
    <row r="59428" s="62" customFormat="1" x14ac:dyDescent="0.35"/>
    <row r="59429" s="62" customFormat="1" x14ac:dyDescent="0.35"/>
    <row r="59430" s="62" customFormat="1" x14ac:dyDescent="0.35"/>
    <row r="59431" s="62" customFormat="1" x14ac:dyDescent="0.35"/>
    <row r="59432" s="62" customFormat="1" x14ac:dyDescent="0.35"/>
    <row r="59433" s="62" customFormat="1" x14ac:dyDescent="0.35"/>
    <row r="59434" s="62" customFormat="1" x14ac:dyDescent="0.35"/>
    <row r="59435" s="62" customFormat="1" x14ac:dyDescent="0.35"/>
    <row r="59436" s="62" customFormat="1" x14ac:dyDescent="0.35"/>
    <row r="59437" s="62" customFormat="1" x14ac:dyDescent="0.35"/>
    <row r="59438" s="62" customFormat="1" x14ac:dyDescent="0.35"/>
    <row r="59439" s="62" customFormat="1" x14ac:dyDescent="0.35"/>
    <row r="59440" s="62" customFormat="1" x14ac:dyDescent="0.35"/>
    <row r="59441" s="62" customFormat="1" x14ac:dyDescent="0.35"/>
    <row r="59442" s="62" customFormat="1" x14ac:dyDescent="0.35"/>
    <row r="59443" s="62" customFormat="1" x14ac:dyDescent="0.35"/>
    <row r="59444" s="62" customFormat="1" x14ac:dyDescent="0.35"/>
    <row r="59445" s="62" customFormat="1" x14ac:dyDescent="0.35"/>
    <row r="59446" s="62" customFormat="1" x14ac:dyDescent="0.35"/>
    <row r="59447" s="62" customFormat="1" x14ac:dyDescent="0.35"/>
    <row r="59448" s="62" customFormat="1" x14ac:dyDescent="0.35"/>
    <row r="59449" s="62" customFormat="1" x14ac:dyDescent="0.35"/>
    <row r="59450" s="62" customFormat="1" x14ac:dyDescent="0.35"/>
    <row r="59451" s="62" customFormat="1" x14ac:dyDescent="0.35"/>
    <row r="59452" s="62" customFormat="1" x14ac:dyDescent="0.35"/>
    <row r="59453" s="62" customFormat="1" x14ac:dyDescent="0.35"/>
    <row r="59454" s="62" customFormat="1" x14ac:dyDescent="0.35"/>
    <row r="59455" s="62" customFormat="1" x14ac:dyDescent="0.35"/>
    <row r="59456" s="62" customFormat="1" x14ac:dyDescent="0.35"/>
    <row r="59457" s="62" customFormat="1" x14ac:dyDescent="0.35"/>
    <row r="59458" s="62" customFormat="1" x14ac:dyDescent="0.35"/>
    <row r="59459" s="62" customFormat="1" x14ac:dyDescent="0.35"/>
    <row r="59460" s="62" customFormat="1" x14ac:dyDescent="0.35"/>
    <row r="59461" s="62" customFormat="1" x14ac:dyDescent="0.35"/>
    <row r="59462" s="62" customFormat="1" x14ac:dyDescent="0.35"/>
    <row r="59463" s="62" customFormat="1" x14ac:dyDescent="0.35"/>
    <row r="59464" s="62" customFormat="1" x14ac:dyDescent="0.35"/>
    <row r="59465" s="62" customFormat="1" x14ac:dyDescent="0.35"/>
    <row r="59466" s="62" customFormat="1" x14ac:dyDescent="0.35"/>
    <row r="59467" s="62" customFormat="1" x14ac:dyDescent="0.35"/>
    <row r="59468" s="62" customFormat="1" x14ac:dyDescent="0.35"/>
    <row r="59469" s="62" customFormat="1" x14ac:dyDescent="0.35"/>
    <row r="59470" s="62" customFormat="1" x14ac:dyDescent="0.35"/>
    <row r="59471" s="62" customFormat="1" x14ac:dyDescent="0.35"/>
    <row r="59472" s="62" customFormat="1" x14ac:dyDescent="0.35"/>
    <row r="59473" s="62" customFormat="1" x14ac:dyDescent="0.35"/>
    <row r="59474" s="62" customFormat="1" x14ac:dyDescent="0.35"/>
    <row r="59475" s="62" customFormat="1" x14ac:dyDescent="0.35"/>
    <row r="59476" s="62" customFormat="1" x14ac:dyDescent="0.35"/>
    <row r="59477" s="62" customFormat="1" x14ac:dyDescent="0.35"/>
    <row r="59478" s="62" customFormat="1" x14ac:dyDescent="0.35"/>
    <row r="59479" s="62" customFormat="1" x14ac:dyDescent="0.35"/>
    <row r="59480" s="62" customFormat="1" x14ac:dyDescent="0.35"/>
    <row r="59481" s="62" customFormat="1" x14ac:dyDescent="0.35"/>
    <row r="59482" s="62" customFormat="1" x14ac:dyDescent="0.35"/>
    <row r="59483" s="62" customFormat="1" x14ac:dyDescent="0.35"/>
    <row r="59484" s="62" customFormat="1" x14ac:dyDescent="0.35"/>
    <row r="59485" s="62" customFormat="1" x14ac:dyDescent="0.35"/>
    <row r="59486" s="62" customFormat="1" x14ac:dyDescent="0.35"/>
    <row r="59487" s="62" customFormat="1" x14ac:dyDescent="0.35"/>
    <row r="59488" s="62" customFormat="1" x14ac:dyDescent="0.35"/>
    <row r="59489" s="62" customFormat="1" x14ac:dyDescent="0.35"/>
    <row r="59490" s="62" customFormat="1" x14ac:dyDescent="0.35"/>
    <row r="59491" s="62" customFormat="1" x14ac:dyDescent="0.35"/>
    <row r="59492" s="62" customFormat="1" x14ac:dyDescent="0.35"/>
    <row r="59493" s="62" customFormat="1" x14ac:dyDescent="0.35"/>
    <row r="59494" s="62" customFormat="1" x14ac:dyDescent="0.35"/>
    <row r="59495" s="62" customFormat="1" x14ac:dyDescent="0.35"/>
    <row r="59496" s="62" customFormat="1" x14ac:dyDescent="0.35"/>
    <row r="59497" s="62" customFormat="1" x14ac:dyDescent="0.35"/>
    <row r="59498" s="62" customFormat="1" x14ac:dyDescent="0.35"/>
    <row r="59499" s="62" customFormat="1" x14ac:dyDescent="0.35"/>
    <row r="59500" s="62" customFormat="1" x14ac:dyDescent="0.35"/>
    <row r="59501" s="62" customFormat="1" x14ac:dyDescent="0.35"/>
    <row r="59502" s="62" customFormat="1" x14ac:dyDescent="0.35"/>
    <row r="59503" s="62" customFormat="1" x14ac:dyDescent="0.35"/>
    <row r="59504" s="62" customFormat="1" x14ac:dyDescent="0.35"/>
    <row r="59505" s="62" customFormat="1" x14ac:dyDescent="0.35"/>
    <row r="59506" s="62" customFormat="1" x14ac:dyDescent="0.35"/>
    <row r="59507" s="62" customFormat="1" x14ac:dyDescent="0.35"/>
    <row r="59508" s="62" customFormat="1" x14ac:dyDescent="0.35"/>
    <row r="59509" s="62" customFormat="1" x14ac:dyDescent="0.35"/>
    <row r="59510" s="62" customFormat="1" x14ac:dyDescent="0.35"/>
    <row r="59511" s="62" customFormat="1" x14ac:dyDescent="0.35"/>
    <row r="59512" s="62" customFormat="1" x14ac:dyDescent="0.35"/>
    <row r="59513" s="62" customFormat="1" x14ac:dyDescent="0.35"/>
    <row r="59514" s="62" customFormat="1" x14ac:dyDescent="0.35"/>
    <row r="59515" s="62" customFormat="1" x14ac:dyDescent="0.35"/>
    <row r="59516" s="62" customFormat="1" x14ac:dyDescent="0.35"/>
    <row r="59517" s="62" customFormat="1" x14ac:dyDescent="0.35"/>
    <row r="59518" s="62" customFormat="1" x14ac:dyDescent="0.35"/>
    <row r="59519" s="62" customFormat="1" x14ac:dyDescent="0.35"/>
    <row r="59520" s="62" customFormat="1" x14ac:dyDescent="0.35"/>
    <row r="59521" s="62" customFormat="1" x14ac:dyDescent="0.35"/>
    <row r="59522" s="62" customFormat="1" x14ac:dyDescent="0.35"/>
    <row r="59523" s="62" customFormat="1" x14ac:dyDescent="0.35"/>
    <row r="59524" s="62" customFormat="1" x14ac:dyDescent="0.35"/>
    <row r="59525" s="62" customFormat="1" x14ac:dyDescent="0.35"/>
    <row r="59526" s="62" customFormat="1" x14ac:dyDescent="0.35"/>
    <row r="59527" s="62" customFormat="1" x14ac:dyDescent="0.35"/>
    <row r="59528" s="62" customFormat="1" x14ac:dyDescent="0.35"/>
    <row r="59529" s="62" customFormat="1" x14ac:dyDescent="0.35"/>
    <row r="59530" s="62" customFormat="1" x14ac:dyDescent="0.35"/>
    <row r="59531" s="62" customFormat="1" x14ac:dyDescent="0.35"/>
    <row r="59532" s="62" customFormat="1" x14ac:dyDescent="0.35"/>
    <row r="59533" s="62" customFormat="1" x14ac:dyDescent="0.35"/>
    <row r="59534" s="62" customFormat="1" x14ac:dyDescent="0.35"/>
    <row r="59535" s="62" customFormat="1" x14ac:dyDescent="0.35"/>
    <row r="59536" s="62" customFormat="1" x14ac:dyDescent="0.35"/>
    <row r="59537" s="62" customFormat="1" x14ac:dyDescent="0.35"/>
    <row r="59538" s="62" customFormat="1" x14ac:dyDescent="0.35"/>
    <row r="59539" s="62" customFormat="1" x14ac:dyDescent="0.35"/>
    <row r="59540" s="62" customFormat="1" x14ac:dyDescent="0.35"/>
    <row r="59541" s="62" customFormat="1" x14ac:dyDescent="0.35"/>
    <row r="59542" s="62" customFormat="1" x14ac:dyDescent="0.35"/>
    <row r="59543" s="62" customFormat="1" x14ac:dyDescent="0.35"/>
    <row r="59544" s="62" customFormat="1" x14ac:dyDescent="0.35"/>
    <row r="59545" s="62" customFormat="1" x14ac:dyDescent="0.35"/>
    <row r="59546" s="62" customFormat="1" x14ac:dyDescent="0.35"/>
    <row r="59547" s="62" customFormat="1" x14ac:dyDescent="0.35"/>
    <row r="59548" s="62" customFormat="1" x14ac:dyDescent="0.35"/>
    <row r="59549" s="62" customFormat="1" x14ac:dyDescent="0.35"/>
    <row r="59550" s="62" customFormat="1" x14ac:dyDescent="0.35"/>
    <row r="59551" s="62" customFormat="1" x14ac:dyDescent="0.35"/>
    <row r="59552" s="62" customFormat="1" x14ac:dyDescent="0.35"/>
    <row r="59553" s="62" customFormat="1" x14ac:dyDescent="0.35"/>
    <row r="59554" s="62" customFormat="1" x14ac:dyDescent="0.35"/>
    <row r="59555" s="62" customFormat="1" x14ac:dyDescent="0.35"/>
    <row r="59556" s="62" customFormat="1" x14ac:dyDescent="0.35"/>
    <row r="59557" s="62" customFormat="1" x14ac:dyDescent="0.35"/>
    <row r="59558" s="62" customFormat="1" x14ac:dyDescent="0.35"/>
    <row r="59559" s="62" customFormat="1" x14ac:dyDescent="0.35"/>
    <row r="59560" s="62" customFormat="1" x14ac:dyDescent="0.35"/>
    <row r="59561" s="62" customFormat="1" x14ac:dyDescent="0.35"/>
    <row r="59562" s="62" customFormat="1" x14ac:dyDescent="0.35"/>
    <row r="59563" s="62" customFormat="1" x14ac:dyDescent="0.35"/>
    <row r="59564" s="62" customFormat="1" x14ac:dyDescent="0.35"/>
    <row r="59565" s="62" customFormat="1" x14ac:dyDescent="0.35"/>
    <row r="59566" s="62" customFormat="1" x14ac:dyDescent="0.35"/>
    <row r="59567" s="62" customFormat="1" x14ac:dyDescent="0.35"/>
    <row r="59568" s="62" customFormat="1" x14ac:dyDescent="0.35"/>
    <row r="59569" s="62" customFormat="1" x14ac:dyDescent="0.35"/>
    <row r="59570" s="62" customFormat="1" x14ac:dyDescent="0.35"/>
    <row r="59571" s="62" customFormat="1" x14ac:dyDescent="0.35"/>
    <row r="59572" s="62" customFormat="1" x14ac:dyDescent="0.35"/>
    <row r="59573" s="62" customFormat="1" x14ac:dyDescent="0.35"/>
    <row r="59574" s="62" customFormat="1" x14ac:dyDescent="0.35"/>
    <row r="59575" s="62" customFormat="1" x14ac:dyDescent="0.35"/>
    <row r="59576" s="62" customFormat="1" x14ac:dyDescent="0.35"/>
    <row r="59577" s="62" customFormat="1" x14ac:dyDescent="0.35"/>
    <row r="59578" s="62" customFormat="1" x14ac:dyDescent="0.35"/>
    <row r="59579" s="62" customFormat="1" x14ac:dyDescent="0.35"/>
    <row r="59580" s="62" customFormat="1" x14ac:dyDescent="0.35"/>
    <row r="59581" s="62" customFormat="1" x14ac:dyDescent="0.35"/>
    <row r="59582" s="62" customFormat="1" x14ac:dyDescent="0.35"/>
    <row r="59583" s="62" customFormat="1" x14ac:dyDescent="0.35"/>
    <row r="59584" s="62" customFormat="1" x14ac:dyDescent="0.35"/>
    <row r="59585" s="62" customFormat="1" x14ac:dyDescent="0.35"/>
    <row r="59586" s="62" customFormat="1" x14ac:dyDescent="0.35"/>
    <row r="59587" s="62" customFormat="1" x14ac:dyDescent="0.35"/>
    <row r="59588" s="62" customFormat="1" x14ac:dyDescent="0.35"/>
    <row r="59589" s="62" customFormat="1" x14ac:dyDescent="0.35"/>
    <row r="59590" s="62" customFormat="1" x14ac:dyDescent="0.35"/>
    <row r="59591" s="62" customFormat="1" x14ac:dyDescent="0.35"/>
    <row r="59592" s="62" customFormat="1" x14ac:dyDescent="0.35"/>
    <row r="59593" s="62" customFormat="1" x14ac:dyDescent="0.35"/>
    <row r="59594" s="62" customFormat="1" x14ac:dyDescent="0.35"/>
    <row r="59595" s="62" customFormat="1" x14ac:dyDescent="0.35"/>
    <row r="59596" s="62" customFormat="1" x14ac:dyDescent="0.35"/>
    <row r="59597" s="62" customFormat="1" x14ac:dyDescent="0.35"/>
    <row r="59598" s="62" customFormat="1" x14ac:dyDescent="0.35"/>
    <row r="59599" s="62" customFormat="1" x14ac:dyDescent="0.35"/>
    <row r="59600" s="62" customFormat="1" x14ac:dyDescent="0.35"/>
    <row r="59601" s="62" customFormat="1" x14ac:dyDescent="0.35"/>
    <row r="59602" s="62" customFormat="1" x14ac:dyDescent="0.35"/>
    <row r="59603" s="62" customFormat="1" x14ac:dyDescent="0.35"/>
    <row r="59604" s="62" customFormat="1" x14ac:dyDescent="0.35"/>
    <row r="59605" s="62" customFormat="1" x14ac:dyDescent="0.35"/>
    <row r="59606" s="62" customFormat="1" x14ac:dyDescent="0.35"/>
    <row r="59607" s="62" customFormat="1" x14ac:dyDescent="0.35"/>
    <row r="59608" s="62" customFormat="1" x14ac:dyDescent="0.35"/>
    <row r="59609" s="62" customFormat="1" x14ac:dyDescent="0.35"/>
    <row r="59610" s="62" customFormat="1" x14ac:dyDescent="0.35"/>
    <row r="59611" s="62" customFormat="1" x14ac:dyDescent="0.35"/>
    <row r="59612" s="62" customFormat="1" x14ac:dyDescent="0.35"/>
    <row r="59613" s="62" customFormat="1" x14ac:dyDescent="0.35"/>
    <row r="59614" s="62" customFormat="1" x14ac:dyDescent="0.35"/>
    <row r="59615" s="62" customFormat="1" x14ac:dyDescent="0.35"/>
    <row r="59616" s="62" customFormat="1" x14ac:dyDescent="0.35"/>
    <row r="59617" s="62" customFormat="1" x14ac:dyDescent="0.35"/>
    <row r="59618" s="62" customFormat="1" x14ac:dyDescent="0.35"/>
    <row r="59619" s="62" customFormat="1" x14ac:dyDescent="0.35"/>
    <row r="59620" s="62" customFormat="1" x14ac:dyDescent="0.35"/>
    <row r="59621" s="62" customFormat="1" x14ac:dyDescent="0.35"/>
    <row r="59622" s="62" customFormat="1" x14ac:dyDescent="0.35"/>
    <row r="59623" s="62" customFormat="1" x14ac:dyDescent="0.35"/>
    <row r="59624" s="62" customFormat="1" x14ac:dyDescent="0.35"/>
    <row r="59625" s="62" customFormat="1" x14ac:dyDescent="0.35"/>
    <row r="59626" s="62" customFormat="1" x14ac:dyDescent="0.35"/>
    <row r="59627" s="62" customFormat="1" x14ac:dyDescent="0.35"/>
    <row r="59628" s="62" customFormat="1" x14ac:dyDescent="0.35"/>
    <row r="59629" s="62" customFormat="1" x14ac:dyDescent="0.35"/>
    <row r="59630" s="62" customFormat="1" x14ac:dyDescent="0.35"/>
    <row r="59631" s="62" customFormat="1" x14ac:dyDescent="0.35"/>
    <row r="59632" s="62" customFormat="1" x14ac:dyDescent="0.35"/>
    <row r="59633" s="62" customFormat="1" x14ac:dyDescent="0.35"/>
    <row r="59634" s="62" customFormat="1" x14ac:dyDescent="0.35"/>
    <row r="59635" s="62" customFormat="1" x14ac:dyDescent="0.35"/>
    <row r="59636" s="62" customFormat="1" x14ac:dyDescent="0.35"/>
    <row r="59637" s="62" customFormat="1" x14ac:dyDescent="0.35"/>
    <row r="59638" s="62" customFormat="1" x14ac:dyDescent="0.35"/>
    <row r="59639" s="62" customFormat="1" x14ac:dyDescent="0.35"/>
    <row r="59640" s="62" customFormat="1" x14ac:dyDescent="0.35"/>
    <row r="59641" s="62" customFormat="1" x14ac:dyDescent="0.35"/>
    <row r="59642" s="62" customFormat="1" x14ac:dyDescent="0.35"/>
    <row r="59643" s="62" customFormat="1" x14ac:dyDescent="0.35"/>
    <row r="59644" s="62" customFormat="1" x14ac:dyDescent="0.35"/>
    <row r="59645" s="62" customFormat="1" x14ac:dyDescent="0.35"/>
    <row r="59646" s="62" customFormat="1" x14ac:dyDescent="0.35"/>
    <row r="59647" s="62" customFormat="1" x14ac:dyDescent="0.35"/>
    <row r="59648" s="62" customFormat="1" x14ac:dyDescent="0.35"/>
    <row r="59649" s="62" customFormat="1" x14ac:dyDescent="0.35"/>
    <row r="59650" s="62" customFormat="1" x14ac:dyDescent="0.35"/>
    <row r="59651" s="62" customFormat="1" x14ac:dyDescent="0.35"/>
    <row r="59652" s="62" customFormat="1" x14ac:dyDescent="0.35"/>
    <row r="59653" s="62" customFormat="1" x14ac:dyDescent="0.35"/>
    <row r="59654" s="62" customFormat="1" x14ac:dyDescent="0.35"/>
    <row r="59655" s="62" customFormat="1" x14ac:dyDescent="0.35"/>
    <row r="59656" s="62" customFormat="1" x14ac:dyDescent="0.35"/>
    <row r="59657" s="62" customFormat="1" x14ac:dyDescent="0.35"/>
    <row r="59658" s="62" customFormat="1" x14ac:dyDescent="0.35"/>
    <row r="59659" s="62" customFormat="1" x14ac:dyDescent="0.35"/>
    <row r="59660" s="62" customFormat="1" x14ac:dyDescent="0.35"/>
    <row r="59661" s="62" customFormat="1" x14ac:dyDescent="0.35"/>
    <row r="59662" s="62" customFormat="1" x14ac:dyDescent="0.35"/>
    <row r="59663" s="62" customFormat="1" x14ac:dyDescent="0.35"/>
    <row r="59664" s="62" customFormat="1" x14ac:dyDescent="0.35"/>
    <row r="59665" s="62" customFormat="1" x14ac:dyDescent="0.35"/>
    <row r="59666" s="62" customFormat="1" x14ac:dyDescent="0.35"/>
    <row r="59667" s="62" customFormat="1" x14ac:dyDescent="0.35"/>
    <row r="59668" s="62" customFormat="1" x14ac:dyDescent="0.35"/>
    <row r="59669" s="62" customFormat="1" x14ac:dyDescent="0.35"/>
    <row r="59670" s="62" customFormat="1" x14ac:dyDescent="0.35"/>
    <row r="59671" s="62" customFormat="1" x14ac:dyDescent="0.35"/>
    <row r="59672" s="62" customFormat="1" x14ac:dyDescent="0.35"/>
    <row r="59673" s="62" customFormat="1" x14ac:dyDescent="0.35"/>
    <row r="59674" s="62" customFormat="1" x14ac:dyDescent="0.35"/>
    <row r="59675" s="62" customFormat="1" x14ac:dyDescent="0.35"/>
    <row r="59676" s="62" customFormat="1" x14ac:dyDescent="0.35"/>
    <row r="59677" s="62" customFormat="1" x14ac:dyDescent="0.35"/>
    <row r="59678" s="62" customFormat="1" x14ac:dyDescent="0.35"/>
    <row r="59679" s="62" customFormat="1" x14ac:dyDescent="0.35"/>
    <row r="59680" s="62" customFormat="1" x14ac:dyDescent="0.35"/>
    <row r="59681" s="62" customFormat="1" x14ac:dyDescent="0.35"/>
    <row r="59682" s="62" customFormat="1" x14ac:dyDescent="0.35"/>
    <row r="59683" s="62" customFormat="1" x14ac:dyDescent="0.35"/>
    <row r="59684" s="62" customFormat="1" x14ac:dyDescent="0.35"/>
    <row r="59685" s="62" customFormat="1" x14ac:dyDescent="0.35"/>
    <row r="59686" s="62" customFormat="1" x14ac:dyDescent="0.35"/>
    <row r="59687" s="62" customFormat="1" x14ac:dyDescent="0.35"/>
    <row r="59688" s="62" customFormat="1" x14ac:dyDescent="0.35"/>
    <row r="59689" s="62" customFormat="1" x14ac:dyDescent="0.35"/>
    <row r="59690" s="62" customFormat="1" x14ac:dyDescent="0.35"/>
    <row r="59691" s="62" customFormat="1" x14ac:dyDescent="0.35"/>
    <row r="59692" s="62" customFormat="1" x14ac:dyDescent="0.35"/>
    <row r="59693" s="62" customFormat="1" x14ac:dyDescent="0.35"/>
    <row r="59694" s="62" customFormat="1" x14ac:dyDescent="0.35"/>
    <row r="59695" s="62" customFormat="1" x14ac:dyDescent="0.35"/>
    <row r="59696" s="62" customFormat="1" x14ac:dyDescent="0.35"/>
    <row r="59697" s="62" customFormat="1" x14ac:dyDescent="0.35"/>
    <row r="59698" s="62" customFormat="1" x14ac:dyDescent="0.35"/>
    <row r="59699" s="62" customFormat="1" x14ac:dyDescent="0.35"/>
    <row r="59700" s="62" customFormat="1" x14ac:dyDescent="0.35"/>
    <row r="59701" s="62" customFormat="1" x14ac:dyDescent="0.35"/>
    <row r="59702" s="62" customFormat="1" x14ac:dyDescent="0.35"/>
    <row r="59703" s="62" customFormat="1" x14ac:dyDescent="0.35"/>
    <row r="59704" s="62" customFormat="1" x14ac:dyDescent="0.35"/>
    <row r="59705" s="62" customFormat="1" x14ac:dyDescent="0.35"/>
    <row r="59706" s="62" customFormat="1" x14ac:dyDescent="0.35"/>
    <row r="59707" s="62" customFormat="1" x14ac:dyDescent="0.35"/>
    <row r="59708" s="62" customFormat="1" x14ac:dyDescent="0.35"/>
    <row r="59709" s="62" customFormat="1" x14ac:dyDescent="0.35"/>
    <row r="59710" s="62" customFormat="1" x14ac:dyDescent="0.35"/>
    <row r="59711" s="62" customFormat="1" x14ac:dyDescent="0.35"/>
    <row r="59712" s="62" customFormat="1" x14ac:dyDescent="0.35"/>
    <row r="59713" s="62" customFormat="1" x14ac:dyDescent="0.35"/>
    <row r="59714" s="62" customFormat="1" x14ac:dyDescent="0.35"/>
    <row r="59715" s="62" customFormat="1" x14ac:dyDescent="0.35"/>
    <row r="59716" s="62" customFormat="1" x14ac:dyDescent="0.35"/>
    <row r="59717" s="62" customFormat="1" x14ac:dyDescent="0.35"/>
    <row r="59718" s="62" customFormat="1" x14ac:dyDescent="0.35"/>
    <row r="59719" s="62" customFormat="1" x14ac:dyDescent="0.35"/>
    <row r="59720" s="62" customFormat="1" x14ac:dyDescent="0.35"/>
    <row r="59721" s="62" customFormat="1" x14ac:dyDescent="0.35"/>
    <row r="59722" s="62" customFormat="1" x14ac:dyDescent="0.35"/>
    <row r="59723" s="62" customFormat="1" x14ac:dyDescent="0.35"/>
    <row r="59724" s="62" customFormat="1" x14ac:dyDescent="0.35"/>
    <row r="59725" s="62" customFormat="1" x14ac:dyDescent="0.35"/>
    <row r="59726" s="62" customFormat="1" x14ac:dyDescent="0.35"/>
    <row r="59727" s="62" customFormat="1" x14ac:dyDescent="0.35"/>
    <row r="59728" s="62" customFormat="1" x14ac:dyDescent="0.35"/>
    <row r="59729" s="62" customFormat="1" x14ac:dyDescent="0.35"/>
    <row r="59730" s="62" customFormat="1" x14ac:dyDescent="0.35"/>
    <row r="59731" s="62" customFormat="1" x14ac:dyDescent="0.35"/>
    <row r="59732" s="62" customFormat="1" x14ac:dyDescent="0.35"/>
    <row r="59733" s="62" customFormat="1" x14ac:dyDescent="0.35"/>
    <row r="59734" s="62" customFormat="1" x14ac:dyDescent="0.35"/>
    <row r="59735" s="62" customFormat="1" x14ac:dyDescent="0.35"/>
    <row r="59736" s="62" customFormat="1" x14ac:dyDescent="0.35"/>
    <row r="59737" s="62" customFormat="1" x14ac:dyDescent="0.35"/>
    <row r="59738" s="62" customFormat="1" x14ac:dyDescent="0.35"/>
    <row r="59739" s="62" customFormat="1" x14ac:dyDescent="0.35"/>
    <row r="59740" s="62" customFormat="1" x14ac:dyDescent="0.35"/>
    <row r="59741" s="62" customFormat="1" x14ac:dyDescent="0.35"/>
    <row r="59742" s="62" customFormat="1" x14ac:dyDescent="0.35"/>
    <row r="59743" s="62" customFormat="1" x14ac:dyDescent="0.35"/>
    <row r="59744" s="62" customFormat="1" x14ac:dyDescent="0.35"/>
    <row r="59745" s="62" customFormat="1" x14ac:dyDescent="0.35"/>
    <row r="59746" s="62" customFormat="1" x14ac:dyDescent="0.35"/>
    <row r="59747" s="62" customFormat="1" x14ac:dyDescent="0.35"/>
    <row r="59748" s="62" customFormat="1" x14ac:dyDescent="0.35"/>
    <row r="59749" s="62" customFormat="1" x14ac:dyDescent="0.35"/>
    <row r="59750" s="62" customFormat="1" x14ac:dyDescent="0.35"/>
    <row r="59751" s="62" customFormat="1" x14ac:dyDescent="0.35"/>
    <row r="59752" s="62" customFormat="1" x14ac:dyDescent="0.35"/>
    <row r="59753" s="62" customFormat="1" x14ac:dyDescent="0.35"/>
    <row r="59754" s="62" customFormat="1" x14ac:dyDescent="0.35"/>
    <row r="59755" s="62" customFormat="1" x14ac:dyDescent="0.35"/>
    <row r="59756" s="62" customFormat="1" x14ac:dyDescent="0.35"/>
    <row r="59757" s="62" customFormat="1" x14ac:dyDescent="0.35"/>
    <row r="59758" s="62" customFormat="1" x14ac:dyDescent="0.35"/>
    <row r="59759" s="62" customFormat="1" x14ac:dyDescent="0.35"/>
    <row r="59760" s="62" customFormat="1" x14ac:dyDescent="0.35"/>
    <row r="59761" s="62" customFormat="1" x14ac:dyDescent="0.35"/>
    <row r="59762" s="62" customFormat="1" x14ac:dyDescent="0.35"/>
    <row r="59763" s="62" customFormat="1" x14ac:dyDescent="0.35"/>
    <row r="59764" s="62" customFormat="1" x14ac:dyDescent="0.35"/>
    <row r="59765" s="62" customFormat="1" x14ac:dyDescent="0.35"/>
    <row r="59766" s="62" customFormat="1" x14ac:dyDescent="0.35"/>
    <row r="59767" s="62" customFormat="1" x14ac:dyDescent="0.35"/>
    <row r="59768" s="62" customFormat="1" x14ac:dyDescent="0.35"/>
    <row r="59769" s="62" customFormat="1" x14ac:dyDescent="0.35"/>
    <row r="59770" s="62" customFormat="1" x14ac:dyDescent="0.35"/>
    <row r="59771" s="62" customFormat="1" x14ac:dyDescent="0.35"/>
    <row r="59772" s="62" customFormat="1" x14ac:dyDescent="0.35"/>
    <row r="59773" s="62" customFormat="1" x14ac:dyDescent="0.35"/>
    <row r="59774" s="62" customFormat="1" x14ac:dyDescent="0.35"/>
    <row r="59775" s="62" customFormat="1" x14ac:dyDescent="0.35"/>
    <row r="59776" s="62" customFormat="1" x14ac:dyDescent="0.35"/>
    <row r="59777" s="62" customFormat="1" x14ac:dyDescent="0.35"/>
    <row r="59778" s="62" customFormat="1" x14ac:dyDescent="0.35"/>
    <row r="59779" s="62" customFormat="1" x14ac:dyDescent="0.35"/>
    <row r="59780" s="62" customFormat="1" x14ac:dyDescent="0.35"/>
    <row r="59781" s="62" customFormat="1" x14ac:dyDescent="0.35"/>
    <row r="59782" s="62" customFormat="1" x14ac:dyDescent="0.35"/>
    <row r="59783" s="62" customFormat="1" x14ac:dyDescent="0.35"/>
    <row r="59784" s="62" customFormat="1" x14ac:dyDescent="0.35"/>
    <row r="59785" s="62" customFormat="1" x14ac:dyDescent="0.35"/>
    <row r="59786" s="62" customFormat="1" x14ac:dyDescent="0.35"/>
    <row r="59787" s="62" customFormat="1" x14ac:dyDescent="0.35"/>
    <row r="59788" s="62" customFormat="1" x14ac:dyDescent="0.35"/>
    <row r="59789" s="62" customFormat="1" x14ac:dyDescent="0.35"/>
    <row r="59790" s="62" customFormat="1" x14ac:dyDescent="0.35"/>
    <row r="59791" s="62" customFormat="1" x14ac:dyDescent="0.35"/>
    <row r="59792" s="62" customFormat="1" x14ac:dyDescent="0.35"/>
    <row r="59793" s="62" customFormat="1" x14ac:dyDescent="0.35"/>
    <row r="59794" s="62" customFormat="1" x14ac:dyDescent="0.35"/>
    <row r="59795" s="62" customFormat="1" x14ac:dyDescent="0.35"/>
    <row r="59796" s="62" customFormat="1" x14ac:dyDescent="0.35"/>
    <row r="59797" s="62" customFormat="1" x14ac:dyDescent="0.35"/>
    <row r="59798" s="62" customFormat="1" x14ac:dyDescent="0.35"/>
    <row r="59799" s="62" customFormat="1" x14ac:dyDescent="0.35"/>
    <row r="59800" s="62" customFormat="1" x14ac:dyDescent="0.35"/>
    <row r="59801" s="62" customFormat="1" x14ac:dyDescent="0.35"/>
    <row r="59802" s="62" customFormat="1" x14ac:dyDescent="0.35"/>
    <row r="59803" s="62" customFormat="1" x14ac:dyDescent="0.35"/>
    <row r="59804" s="62" customFormat="1" x14ac:dyDescent="0.35"/>
    <row r="59805" s="62" customFormat="1" x14ac:dyDescent="0.35"/>
    <row r="59806" s="62" customFormat="1" x14ac:dyDescent="0.35"/>
    <row r="59807" s="62" customFormat="1" x14ac:dyDescent="0.35"/>
    <row r="59808" s="62" customFormat="1" x14ac:dyDescent="0.35"/>
    <row r="59809" s="62" customFormat="1" x14ac:dyDescent="0.35"/>
    <row r="59810" s="62" customFormat="1" x14ac:dyDescent="0.35"/>
    <row r="59811" s="62" customFormat="1" x14ac:dyDescent="0.35"/>
    <row r="59812" s="62" customFormat="1" x14ac:dyDescent="0.35"/>
    <row r="59813" s="62" customFormat="1" x14ac:dyDescent="0.35"/>
    <row r="59814" s="62" customFormat="1" x14ac:dyDescent="0.35"/>
    <row r="59815" s="62" customFormat="1" x14ac:dyDescent="0.35"/>
    <row r="59816" s="62" customFormat="1" x14ac:dyDescent="0.35"/>
    <row r="59817" s="62" customFormat="1" x14ac:dyDescent="0.35"/>
    <row r="59818" s="62" customFormat="1" x14ac:dyDescent="0.35"/>
    <row r="59819" s="62" customFormat="1" x14ac:dyDescent="0.35"/>
    <row r="59820" s="62" customFormat="1" x14ac:dyDescent="0.35"/>
    <row r="59821" s="62" customFormat="1" x14ac:dyDescent="0.35"/>
    <row r="59822" s="62" customFormat="1" x14ac:dyDescent="0.35"/>
    <row r="59823" s="62" customFormat="1" x14ac:dyDescent="0.35"/>
    <row r="59824" s="62" customFormat="1" x14ac:dyDescent="0.35"/>
    <row r="59825" s="62" customFormat="1" x14ac:dyDescent="0.35"/>
    <row r="59826" s="62" customFormat="1" x14ac:dyDescent="0.35"/>
    <row r="59827" s="62" customFormat="1" x14ac:dyDescent="0.35"/>
    <row r="59828" s="62" customFormat="1" x14ac:dyDescent="0.35"/>
    <row r="59829" s="62" customFormat="1" x14ac:dyDescent="0.35"/>
    <row r="59830" s="62" customFormat="1" x14ac:dyDescent="0.35"/>
    <row r="59831" s="62" customFormat="1" x14ac:dyDescent="0.35"/>
    <row r="59832" s="62" customFormat="1" x14ac:dyDescent="0.35"/>
    <row r="59833" s="62" customFormat="1" x14ac:dyDescent="0.35"/>
    <row r="59834" s="62" customFormat="1" x14ac:dyDescent="0.35"/>
    <row r="59835" s="62" customFormat="1" x14ac:dyDescent="0.35"/>
    <row r="59836" s="62" customFormat="1" x14ac:dyDescent="0.35"/>
    <row r="59837" s="62" customFormat="1" x14ac:dyDescent="0.35"/>
    <row r="59838" s="62" customFormat="1" x14ac:dyDescent="0.35"/>
    <row r="59839" s="62" customFormat="1" x14ac:dyDescent="0.35"/>
    <row r="59840" s="62" customFormat="1" x14ac:dyDescent="0.35"/>
    <row r="59841" s="62" customFormat="1" x14ac:dyDescent="0.35"/>
    <row r="59842" s="62" customFormat="1" x14ac:dyDescent="0.35"/>
    <row r="59843" s="62" customFormat="1" x14ac:dyDescent="0.35"/>
    <row r="59844" s="62" customFormat="1" x14ac:dyDescent="0.35"/>
    <row r="59845" s="62" customFormat="1" x14ac:dyDescent="0.35"/>
    <row r="59846" s="62" customFormat="1" x14ac:dyDescent="0.35"/>
    <row r="59847" s="62" customFormat="1" x14ac:dyDescent="0.35"/>
    <row r="59848" s="62" customFormat="1" x14ac:dyDescent="0.35"/>
    <row r="59849" s="62" customFormat="1" x14ac:dyDescent="0.35"/>
    <row r="59850" s="62" customFormat="1" x14ac:dyDescent="0.35"/>
    <row r="59851" s="62" customFormat="1" x14ac:dyDescent="0.35"/>
    <row r="59852" s="62" customFormat="1" x14ac:dyDescent="0.35"/>
    <row r="59853" s="62" customFormat="1" x14ac:dyDescent="0.35"/>
    <row r="59854" s="62" customFormat="1" x14ac:dyDescent="0.35"/>
    <row r="59855" s="62" customFormat="1" x14ac:dyDescent="0.35"/>
    <row r="59856" s="62" customFormat="1" x14ac:dyDescent="0.35"/>
    <row r="59857" s="62" customFormat="1" x14ac:dyDescent="0.35"/>
    <row r="59858" s="62" customFormat="1" x14ac:dyDescent="0.35"/>
    <row r="59859" s="62" customFormat="1" x14ac:dyDescent="0.35"/>
    <row r="59860" s="62" customFormat="1" x14ac:dyDescent="0.35"/>
    <row r="59861" s="62" customFormat="1" x14ac:dyDescent="0.35"/>
    <row r="59862" s="62" customFormat="1" x14ac:dyDescent="0.35"/>
    <row r="59863" s="62" customFormat="1" x14ac:dyDescent="0.35"/>
    <row r="59864" s="62" customFormat="1" x14ac:dyDescent="0.35"/>
    <row r="59865" s="62" customFormat="1" x14ac:dyDescent="0.35"/>
    <row r="59866" s="62" customFormat="1" x14ac:dyDescent="0.35"/>
    <row r="59867" s="62" customFormat="1" x14ac:dyDescent="0.35"/>
    <row r="59868" s="62" customFormat="1" x14ac:dyDescent="0.35"/>
    <row r="59869" s="62" customFormat="1" x14ac:dyDescent="0.35"/>
    <row r="59870" s="62" customFormat="1" x14ac:dyDescent="0.35"/>
    <row r="59871" s="62" customFormat="1" x14ac:dyDescent="0.35"/>
    <row r="59872" s="62" customFormat="1" x14ac:dyDescent="0.35"/>
    <row r="59873" s="62" customFormat="1" x14ac:dyDescent="0.35"/>
    <row r="59874" s="62" customFormat="1" x14ac:dyDescent="0.35"/>
    <row r="59875" s="62" customFormat="1" x14ac:dyDescent="0.35"/>
    <row r="59876" s="62" customFormat="1" x14ac:dyDescent="0.35"/>
    <row r="59877" s="62" customFormat="1" x14ac:dyDescent="0.35"/>
    <row r="59878" s="62" customFormat="1" x14ac:dyDescent="0.35"/>
    <row r="59879" s="62" customFormat="1" x14ac:dyDescent="0.35"/>
    <row r="59880" s="62" customFormat="1" x14ac:dyDescent="0.35"/>
    <row r="59881" s="62" customFormat="1" x14ac:dyDescent="0.35"/>
    <row r="59882" s="62" customFormat="1" x14ac:dyDescent="0.35"/>
    <row r="59883" s="62" customFormat="1" x14ac:dyDescent="0.35"/>
    <row r="59884" s="62" customFormat="1" x14ac:dyDescent="0.35"/>
    <row r="59885" s="62" customFormat="1" x14ac:dyDescent="0.35"/>
    <row r="59886" s="62" customFormat="1" x14ac:dyDescent="0.35"/>
    <row r="59887" s="62" customFormat="1" x14ac:dyDescent="0.35"/>
    <row r="59888" s="62" customFormat="1" x14ac:dyDescent="0.35"/>
    <row r="59889" s="62" customFormat="1" x14ac:dyDescent="0.35"/>
    <row r="59890" s="62" customFormat="1" x14ac:dyDescent="0.35"/>
    <row r="59891" s="62" customFormat="1" x14ac:dyDescent="0.35"/>
    <row r="59892" s="62" customFormat="1" x14ac:dyDescent="0.35"/>
    <row r="59893" s="62" customFormat="1" x14ac:dyDescent="0.35"/>
    <row r="59894" s="62" customFormat="1" x14ac:dyDescent="0.35"/>
    <row r="59895" s="62" customFormat="1" x14ac:dyDescent="0.35"/>
    <row r="59896" s="62" customFormat="1" x14ac:dyDescent="0.35"/>
    <row r="59897" s="62" customFormat="1" x14ac:dyDescent="0.35"/>
    <row r="59898" s="62" customFormat="1" x14ac:dyDescent="0.35"/>
    <row r="59899" s="62" customFormat="1" x14ac:dyDescent="0.35"/>
    <row r="59900" s="62" customFormat="1" x14ac:dyDescent="0.35"/>
    <row r="59901" s="62" customFormat="1" x14ac:dyDescent="0.35"/>
    <row r="59902" s="62" customFormat="1" x14ac:dyDescent="0.35"/>
    <row r="59903" s="62" customFormat="1" x14ac:dyDescent="0.35"/>
    <row r="59904" s="62" customFormat="1" x14ac:dyDescent="0.35"/>
    <row r="59905" s="62" customFormat="1" x14ac:dyDescent="0.35"/>
    <row r="59906" s="62" customFormat="1" x14ac:dyDescent="0.35"/>
    <row r="59907" s="62" customFormat="1" x14ac:dyDescent="0.35"/>
    <row r="59908" s="62" customFormat="1" x14ac:dyDescent="0.35"/>
    <row r="59909" s="62" customFormat="1" x14ac:dyDescent="0.35"/>
    <row r="59910" s="62" customFormat="1" x14ac:dyDescent="0.35"/>
    <row r="59911" s="62" customFormat="1" x14ac:dyDescent="0.35"/>
    <row r="59912" s="62" customFormat="1" x14ac:dyDescent="0.35"/>
    <row r="59913" s="62" customFormat="1" x14ac:dyDescent="0.35"/>
    <row r="59914" s="62" customFormat="1" x14ac:dyDescent="0.35"/>
    <row r="59915" s="62" customFormat="1" x14ac:dyDescent="0.35"/>
    <row r="59916" s="62" customFormat="1" x14ac:dyDescent="0.35"/>
    <row r="59917" s="62" customFormat="1" x14ac:dyDescent="0.35"/>
    <row r="59918" s="62" customFormat="1" x14ac:dyDescent="0.35"/>
    <row r="59919" s="62" customFormat="1" x14ac:dyDescent="0.35"/>
    <row r="59920" s="62" customFormat="1" x14ac:dyDescent="0.35"/>
    <row r="59921" s="62" customFormat="1" x14ac:dyDescent="0.35"/>
    <row r="59922" s="62" customFormat="1" x14ac:dyDescent="0.35"/>
    <row r="59923" s="62" customFormat="1" x14ac:dyDescent="0.35"/>
    <row r="59924" s="62" customFormat="1" x14ac:dyDescent="0.35"/>
    <row r="59925" s="62" customFormat="1" x14ac:dyDescent="0.35"/>
    <row r="59926" s="62" customFormat="1" x14ac:dyDescent="0.35"/>
    <row r="59927" s="62" customFormat="1" x14ac:dyDescent="0.35"/>
    <row r="59928" s="62" customFormat="1" x14ac:dyDescent="0.35"/>
    <row r="59929" s="62" customFormat="1" x14ac:dyDescent="0.35"/>
    <row r="59930" s="62" customFormat="1" x14ac:dyDescent="0.35"/>
    <row r="59931" s="62" customFormat="1" x14ac:dyDescent="0.35"/>
    <row r="59932" s="62" customFormat="1" x14ac:dyDescent="0.35"/>
    <row r="59933" s="62" customFormat="1" x14ac:dyDescent="0.35"/>
    <row r="59934" s="62" customFormat="1" x14ac:dyDescent="0.35"/>
    <row r="59935" s="62" customFormat="1" x14ac:dyDescent="0.35"/>
    <row r="59936" s="62" customFormat="1" x14ac:dyDescent="0.35"/>
    <row r="59937" s="62" customFormat="1" x14ac:dyDescent="0.35"/>
    <row r="59938" s="62" customFormat="1" x14ac:dyDescent="0.35"/>
    <row r="59939" s="62" customFormat="1" x14ac:dyDescent="0.35"/>
    <row r="59940" s="62" customFormat="1" x14ac:dyDescent="0.35"/>
    <row r="59941" s="62" customFormat="1" x14ac:dyDescent="0.35"/>
    <row r="59942" s="62" customFormat="1" x14ac:dyDescent="0.35"/>
    <row r="59943" s="62" customFormat="1" x14ac:dyDescent="0.35"/>
    <row r="59944" s="62" customFormat="1" x14ac:dyDescent="0.35"/>
    <row r="59945" s="62" customFormat="1" x14ac:dyDescent="0.35"/>
    <row r="59946" s="62" customFormat="1" x14ac:dyDescent="0.35"/>
    <row r="59947" s="62" customFormat="1" x14ac:dyDescent="0.35"/>
    <row r="59948" s="62" customFormat="1" x14ac:dyDescent="0.35"/>
    <row r="59949" s="62" customFormat="1" x14ac:dyDescent="0.35"/>
    <row r="59950" s="62" customFormat="1" x14ac:dyDescent="0.35"/>
    <row r="59951" s="62" customFormat="1" x14ac:dyDescent="0.35"/>
    <row r="59952" s="62" customFormat="1" x14ac:dyDescent="0.35"/>
    <row r="59953" s="62" customFormat="1" x14ac:dyDescent="0.35"/>
    <row r="59954" s="62" customFormat="1" x14ac:dyDescent="0.35"/>
    <row r="59955" s="62" customFormat="1" x14ac:dyDescent="0.35"/>
    <row r="59956" s="62" customFormat="1" x14ac:dyDescent="0.35"/>
    <row r="59957" s="62" customFormat="1" x14ac:dyDescent="0.35"/>
    <row r="59958" s="62" customFormat="1" x14ac:dyDescent="0.35"/>
    <row r="59959" s="62" customFormat="1" x14ac:dyDescent="0.35"/>
    <row r="59960" s="62" customFormat="1" x14ac:dyDescent="0.35"/>
    <row r="59961" s="62" customFormat="1" x14ac:dyDescent="0.35"/>
    <row r="59962" s="62" customFormat="1" x14ac:dyDescent="0.35"/>
    <row r="59963" s="62" customFormat="1" x14ac:dyDescent="0.35"/>
    <row r="59964" s="62" customFormat="1" x14ac:dyDescent="0.35"/>
    <row r="59965" s="62" customFormat="1" x14ac:dyDescent="0.35"/>
    <row r="59966" s="62" customFormat="1" x14ac:dyDescent="0.35"/>
    <row r="59967" s="62" customFormat="1" x14ac:dyDescent="0.35"/>
    <row r="59968" s="62" customFormat="1" x14ac:dyDescent="0.35"/>
    <row r="59969" s="62" customFormat="1" x14ac:dyDescent="0.35"/>
    <row r="59970" s="62" customFormat="1" x14ac:dyDescent="0.35"/>
    <row r="59971" s="62" customFormat="1" x14ac:dyDescent="0.35"/>
    <row r="59972" s="62" customFormat="1" x14ac:dyDescent="0.35"/>
    <row r="59973" s="62" customFormat="1" x14ac:dyDescent="0.35"/>
    <row r="59974" s="62" customFormat="1" x14ac:dyDescent="0.35"/>
    <row r="59975" s="62" customFormat="1" x14ac:dyDescent="0.35"/>
    <row r="59976" s="62" customFormat="1" x14ac:dyDescent="0.35"/>
    <row r="59977" s="62" customFormat="1" x14ac:dyDescent="0.35"/>
    <row r="59978" s="62" customFormat="1" x14ac:dyDescent="0.35"/>
    <row r="59979" s="62" customFormat="1" x14ac:dyDescent="0.35"/>
    <row r="59980" s="62" customFormat="1" x14ac:dyDescent="0.35"/>
    <row r="59981" s="62" customFormat="1" x14ac:dyDescent="0.35"/>
    <row r="59982" s="62" customFormat="1" x14ac:dyDescent="0.35"/>
    <row r="59983" s="62" customFormat="1" x14ac:dyDescent="0.35"/>
    <row r="59984" s="62" customFormat="1" x14ac:dyDescent="0.35"/>
    <row r="59985" s="62" customFormat="1" x14ac:dyDescent="0.35"/>
    <row r="59986" s="62" customFormat="1" x14ac:dyDescent="0.35"/>
    <row r="59987" s="62" customFormat="1" x14ac:dyDescent="0.35"/>
    <row r="59988" s="62" customFormat="1" x14ac:dyDescent="0.35"/>
    <row r="59989" s="62" customFormat="1" x14ac:dyDescent="0.35"/>
    <row r="59990" s="62" customFormat="1" x14ac:dyDescent="0.35"/>
    <row r="59991" s="62" customFormat="1" x14ac:dyDescent="0.35"/>
    <row r="59992" s="62" customFormat="1" x14ac:dyDescent="0.35"/>
    <row r="59993" s="62" customFormat="1" x14ac:dyDescent="0.35"/>
    <row r="59994" s="62" customFormat="1" x14ac:dyDescent="0.35"/>
    <row r="59995" s="62" customFormat="1" x14ac:dyDescent="0.35"/>
    <row r="59996" s="62" customFormat="1" x14ac:dyDescent="0.35"/>
    <row r="59997" s="62" customFormat="1" x14ac:dyDescent="0.35"/>
    <row r="59998" s="62" customFormat="1" x14ac:dyDescent="0.35"/>
    <row r="59999" s="62" customFormat="1" x14ac:dyDescent="0.35"/>
    <row r="60000" s="62" customFormat="1" x14ac:dyDescent="0.35"/>
    <row r="60001" s="62" customFormat="1" x14ac:dyDescent="0.35"/>
    <row r="60002" s="62" customFormat="1" x14ac:dyDescent="0.35"/>
    <row r="60003" s="62" customFormat="1" x14ac:dyDescent="0.35"/>
    <row r="60004" s="62" customFormat="1" x14ac:dyDescent="0.35"/>
    <row r="60005" s="62" customFormat="1" x14ac:dyDescent="0.35"/>
    <row r="60006" s="62" customFormat="1" x14ac:dyDescent="0.35"/>
    <row r="60007" s="62" customFormat="1" x14ac:dyDescent="0.35"/>
    <row r="60008" s="62" customFormat="1" x14ac:dyDescent="0.35"/>
    <row r="60009" s="62" customFormat="1" x14ac:dyDescent="0.35"/>
    <row r="60010" s="62" customFormat="1" x14ac:dyDescent="0.35"/>
    <row r="60011" s="62" customFormat="1" x14ac:dyDescent="0.35"/>
    <row r="60012" s="62" customFormat="1" x14ac:dyDescent="0.35"/>
    <row r="60013" s="62" customFormat="1" x14ac:dyDescent="0.35"/>
    <row r="60014" s="62" customFormat="1" x14ac:dyDescent="0.35"/>
    <row r="60015" s="62" customFormat="1" x14ac:dyDescent="0.35"/>
    <row r="60016" s="62" customFormat="1" x14ac:dyDescent="0.35"/>
    <row r="60017" s="62" customFormat="1" x14ac:dyDescent="0.35"/>
    <row r="60018" s="62" customFormat="1" x14ac:dyDescent="0.35"/>
    <row r="60019" s="62" customFormat="1" x14ac:dyDescent="0.35"/>
    <row r="60020" s="62" customFormat="1" x14ac:dyDescent="0.35"/>
    <row r="60021" s="62" customFormat="1" x14ac:dyDescent="0.35"/>
    <row r="60022" s="62" customFormat="1" x14ac:dyDescent="0.35"/>
    <row r="60023" s="62" customFormat="1" x14ac:dyDescent="0.35"/>
    <row r="60024" s="62" customFormat="1" x14ac:dyDescent="0.35"/>
    <row r="60025" s="62" customFormat="1" x14ac:dyDescent="0.35"/>
    <row r="60026" s="62" customFormat="1" x14ac:dyDescent="0.35"/>
    <row r="60027" s="62" customFormat="1" x14ac:dyDescent="0.35"/>
    <row r="60028" s="62" customFormat="1" x14ac:dyDescent="0.35"/>
    <row r="60029" s="62" customFormat="1" x14ac:dyDescent="0.35"/>
    <row r="60030" s="62" customFormat="1" x14ac:dyDescent="0.35"/>
    <row r="60031" s="62" customFormat="1" x14ac:dyDescent="0.35"/>
    <row r="60032" s="62" customFormat="1" x14ac:dyDescent="0.35"/>
    <row r="60033" s="62" customFormat="1" x14ac:dyDescent="0.35"/>
    <row r="60034" s="62" customFormat="1" x14ac:dyDescent="0.35"/>
    <row r="60035" s="62" customFormat="1" x14ac:dyDescent="0.35"/>
    <row r="60036" s="62" customFormat="1" x14ac:dyDescent="0.35"/>
    <row r="60037" s="62" customFormat="1" x14ac:dyDescent="0.35"/>
    <row r="60038" s="62" customFormat="1" x14ac:dyDescent="0.35"/>
    <row r="60039" s="62" customFormat="1" x14ac:dyDescent="0.35"/>
    <row r="60040" s="62" customFormat="1" x14ac:dyDescent="0.35"/>
    <row r="60041" s="62" customFormat="1" x14ac:dyDescent="0.35"/>
    <row r="60042" s="62" customFormat="1" x14ac:dyDescent="0.35"/>
    <row r="60043" s="62" customFormat="1" x14ac:dyDescent="0.35"/>
    <row r="60044" s="62" customFormat="1" x14ac:dyDescent="0.35"/>
    <row r="60045" s="62" customFormat="1" x14ac:dyDescent="0.35"/>
    <row r="60046" s="62" customFormat="1" x14ac:dyDescent="0.35"/>
    <row r="60047" s="62" customFormat="1" x14ac:dyDescent="0.35"/>
    <row r="60048" s="62" customFormat="1" x14ac:dyDescent="0.35"/>
    <row r="60049" s="62" customFormat="1" x14ac:dyDescent="0.35"/>
    <row r="60050" s="62" customFormat="1" x14ac:dyDescent="0.35"/>
    <row r="60051" s="62" customFormat="1" x14ac:dyDescent="0.35"/>
    <row r="60052" s="62" customFormat="1" x14ac:dyDescent="0.35"/>
    <row r="60053" s="62" customFormat="1" x14ac:dyDescent="0.35"/>
    <row r="60054" s="62" customFormat="1" x14ac:dyDescent="0.35"/>
    <row r="60055" s="62" customFormat="1" x14ac:dyDescent="0.35"/>
    <row r="60056" s="62" customFormat="1" x14ac:dyDescent="0.35"/>
    <row r="60057" s="62" customFormat="1" x14ac:dyDescent="0.35"/>
    <row r="60058" s="62" customFormat="1" x14ac:dyDescent="0.35"/>
    <row r="60059" s="62" customFormat="1" x14ac:dyDescent="0.35"/>
    <row r="60060" s="62" customFormat="1" x14ac:dyDescent="0.35"/>
    <row r="60061" s="62" customFormat="1" x14ac:dyDescent="0.35"/>
    <row r="60062" s="62" customFormat="1" x14ac:dyDescent="0.35"/>
    <row r="60063" s="62" customFormat="1" x14ac:dyDescent="0.35"/>
    <row r="60064" s="62" customFormat="1" x14ac:dyDescent="0.35"/>
    <row r="60065" s="62" customFormat="1" x14ac:dyDescent="0.35"/>
    <row r="60066" s="62" customFormat="1" x14ac:dyDescent="0.35"/>
    <row r="60067" s="62" customFormat="1" x14ac:dyDescent="0.35"/>
    <row r="60068" s="62" customFormat="1" x14ac:dyDescent="0.35"/>
    <row r="60069" s="62" customFormat="1" x14ac:dyDescent="0.35"/>
    <row r="60070" s="62" customFormat="1" x14ac:dyDescent="0.35"/>
    <row r="60071" s="62" customFormat="1" x14ac:dyDescent="0.35"/>
    <row r="60072" s="62" customFormat="1" x14ac:dyDescent="0.35"/>
    <row r="60073" s="62" customFormat="1" x14ac:dyDescent="0.35"/>
    <row r="60074" s="62" customFormat="1" x14ac:dyDescent="0.35"/>
    <row r="60075" s="62" customFormat="1" x14ac:dyDescent="0.35"/>
    <row r="60076" s="62" customFormat="1" x14ac:dyDescent="0.35"/>
    <row r="60077" s="62" customFormat="1" x14ac:dyDescent="0.35"/>
    <row r="60078" s="62" customFormat="1" x14ac:dyDescent="0.35"/>
    <row r="60079" s="62" customFormat="1" x14ac:dyDescent="0.35"/>
    <row r="60080" s="62" customFormat="1" x14ac:dyDescent="0.35"/>
    <row r="60081" s="62" customFormat="1" x14ac:dyDescent="0.35"/>
    <row r="60082" s="62" customFormat="1" x14ac:dyDescent="0.35"/>
    <row r="60083" s="62" customFormat="1" x14ac:dyDescent="0.35"/>
    <row r="60084" s="62" customFormat="1" x14ac:dyDescent="0.35"/>
    <row r="60085" s="62" customFormat="1" x14ac:dyDescent="0.35"/>
    <row r="60086" s="62" customFormat="1" x14ac:dyDescent="0.35"/>
    <row r="60087" s="62" customFormat="1" x14ac:dyDescent="0.35"/>
    <row r="60088" s="62" customFormat="1" x14ac:dyDescent="0.35"/>
    <row r="60089" s="62" customFormat="1" x14ac:dyDescent="0.35"/>
    <row r="60090" s="62" customFormat="1" x14ac:dyDescent="0.35"/>
    <row r="60091" s="62" customFormat="1" x14ac:dyDescent="0.35"/>
    <row r="60092" s="62" customFormat="1" x14ac:dyDescent="0.35"/>
    <row r="60093" s="62" customFormat="1" x14ac:dyDescent="0.35"/>
    <row r="60094" s="62" customFormat="1" x14ac:dyDescent="0.35"/>
    <row r="60095" s="62" customFormat="1" x14ac:dyDescent="0.35"/>
    <row r="60096" s="62" customFormat="1" x14ac:dyDescent="0.35"/>
    <row r="60097" s="62" customFormat="1" x14ac:dyDescent="0.35"/>
    <row r="60098" s="62" customFormat="1" x14ac:dyDescent="0.35"/>
    <row r="60099" s="62" customFormat="1" x14ac:dyDescent="0.35"/>
    <row r="60100" s="62" customFormat="1" x14ac:dyDescent="0.35"/>
    <row r="60101" s="62" customFormat="1" x14ac:dyDescent="0.35"/>
    <row r="60102" s="62" customFormat="1" x14ac:dyDescent="0.35"/>
    <row r="60103" s="62" customFormat="1" x14ac:dyDescent="0.35"/>
    <row r="60104" s="62" customFormat="1" x14ac:dyDescent="0.35"/>
    <row r="60105" s="62" customFormat="1" x14ac:dyDescent="0.35"/>
    <row r="60106" s="62" customFormat="1" x14ac:dyDescent="0.35"/>
    <row r="60107" s="62" customFormat="1" x14ac:dyDescent="0.35"/>
    <row r="60108" s="62" customFormat="1" x14ac:dyDescent="0.35"/>
    <row r="60109" s="62" customFormat="1" x14ac:dyDescent="0.35"/>
    <row r="60110" s="62" customFormat="1" x14ac:dyDescent="0.35"/>
    <row r="60111" s="62" customFormat="1" x14ac:dyDescent="0.35"/>
    <row r="60112" s="62" customFormat="1" x14ac:dyDescent="0.35"/>
    <row r="60113" s="62" customFormat="1" x14ac:dyDescent="0.35"/>
    <row r="60114" s="62" customFormat="1" x14ac:dyDescent="0.35"/>
    <row r="60115" s="62" customFormat="1" x14ac:dyDescent="0.35"/>
    <row r="60116" s="62" customFormat="1" x14ac:dyDescent="0.35"/>
    <row r="60117" s="62" customFormat="1" x14ac:dyDescent="0.35"/>
    <row r="60118" s="62" customFormat="1" x14ac:dyDescent="0.35"/>
    <row r="60119" s="62" customFormat="1" x14ac:dyDescent="0.35"/>
    <row r="60120" s="62" customFormat="1" x14ac:dyDescent="0.35"/>
    <row r="60121" s="62" customFormat="1" x14ac:dyDescent="0.35"/>
    <row r="60122" s="62" customFormat="1" x14ac:dyDescent="0.35"/>
    <row r="60123" s="62" customFormat="1" x14ac:dyDescent="0.35"/>
    <row r="60124" s="62" customFormat="1" x14ac:dyDescent="0.35"/>
    <row r="60125" s="62" customFormat="1" x14ac:dyDescent="0.35"/>
    <row r="60126" s="62" customFormat="1" x14ac:dyDescent="0.35"/>
    <row r="60127" s="62" customFormat="1" x14ac:dyDescent="0.35"/>
    <row r="60128" s="62" customFormat="1" x14ac:dyDescent="0.35"/>
    <row r="60129" s="62" customFormat="1" x14ac:dyDescent="0.35"/>
    <row r="60130" s="62" customFormat="1" x14ac:dyDescent="0.35"/>
    <row r="60131" s="62" customFormat="1" x14ac:dyDescent="0.35"/>
    <row r="60132" s="62" customFormat="1" x14ac:dyDescent="0.35"/>
    <row r="60133" s="62" customFormat="1" x14ac:dyDescent="0.35"/>
    <row r="60134" s="62" customFormat="1" x14ac:dyDescent="0.35"/>
    <row r="60135" s="62" customFormat="1" x14ac:dyDescent="0.35"/>
    <row r="60136" s="62" customFormat="1" x14ac:dyDescent="0.35"/>
    <row r="60137" s="62" customFormat="1" x14ac:dyDescent="0.35"/>
    <row r="60138" s="62" customFormat="1" x14ac:dyDescent="0.35"/>
    <row r="60139" s="62" customFormat="1" x14ac:dyDescent="0.35"/>
    <row r="60140" s="62" customFormat="1" x14ac:dyDescent="0.35"/>
    <row r="60141" s="62" customFormat="1" x14ac:dyDescent="0.35"/>
    <row r="60142" s="62" customFormat="1" x14ac:dyDescent="0.35"/>
    <row r="60143" s="62" customFormat="1" x14ac:dyDescent="0.35"/>
    <row r="60144" s="62" customFormat="1" x14ac:dyDescent="0.35"/>
    <row r="60145" s="62" customFormat="1" x14ac:dyDescent="0.35"/>
    <row r="60146" s="62" customFormat="1" x14ac:dyDescent="0.35"/>
    <row r="60147" s="62" customFormat="1" x14ac:dyDescent="0.35"/>
    <row r="60148" s="62" customFormat="1" x14ac:dyDescent="0.35"/>
    <row r="60149" s="62" customFormat="1" x14ac:dyDescent="0.35"/>
    <row r="60150" s="62" customFormat="1" x14ac:dyDescent="0.35"/>
    <row r="60151" s="62" customFormat="1" x14ac:dyDescent="0.35"/>
    <row r="60152" s="62" customFormat="1" x14ac:dyDescent="0.35"/>
    <row r="60153" s="62" customFormat="1" x14ac:dyDescent="0.35"/>
    <row r="60154" s="62" customFormat="1" x14ac:dyDescent="0.35"/>
    <row r="60155" s="62" customFormat="1" x14ac:dyDescent="0.35"/>
    <row r="60156" s="62" customFormat="1" x14ac:dyDescent="0.35"/>
    <row r="60157" s="62" customFormat="1" x14ac:dyDescent="0.35"/>
    <row r="60158" s="62" customFormat="1" x14ac:dyDescent="0.35"/>
    <row r="60159" s="62" customFormat="1" x14ac:dyDescent="0.35"/>
    <row r="60160" s="62" customFormat="1" x14ac:dyDescent="0.35"/>
    <row r="60161" s="62" customFormat="1" x14ac:dyDescent="0.35"/>
    <row r="60162" s="62" customFormat="1" x14ac:dyDescent="0.35"/>
    <row r="60163" s="62" customFormat="1" x14ac:dyDescent="0.35"/>
    <row r="60164" s="62" customFormat="1" x14ac:dyDescent="0.35"/>
    <row r="60165" s="62" customFormat="1" x14ac:dyDescent="0.35"/>
    <row r="60166" s="62" customFormat="1" x14ac:dyDescent="0.35"/>
    <row r="60167" s="62" customFormat="1" x14ac:dyDescent="0.35"/>
    <row r="60168" s="62" customFormat="1" x14ac:dyDescent="0.35"/>
    <row r="60169" s="62" customFormat="1" x14ac:dyDescent="0.35"/>
    <row r="60170" s="62" customFormat="1" x14ac:dyDescent="0.35"/>
    <row r="60171" s="62" customFormat="1" x14ac:dyDescent="0.35"/>
    <row r="60172" s="62" customFormat="1" x14ac:dyDescent="0.35"/>
    <row r="60173" s="62" customFormat="1" x14ac:dyDescent="0.35"/>
    <row r="60174" s="62" customFormat="1" x14ac:dyDescent="0.35"/>
    <row r="60175" s="62" customFormat="1" x14ac:dyDescent="0.35"/>
    <row r="60176" s="62" customFormat="1" x14ac:dyDescent="0.35"/>
    <row r="60177" s="62" customFormat="1" x14ac:dyDescent="0.35"/>
    <row r="60178" s="62" customFormat="1" x14ac:dyDescent="0.35"/>
    <row r="60179" s="62" customFormat="1" x14ac:dyDescent="0.35"/>
    <row r="60180" s="62" customFormat="1" x14ac:dyDescent="0.35"/>
    <row r="60181" s="62" customFormat="1" x14ac:dyDescent="0.35"/>
    <row r="60182" s="62" customFormat="1" x14ac:dyDescent="0.35"/>
    <row r="60183" s="62" customFormat="1" x14ac:dyDescent="0.35"/>
    <row r="60184" s="62" customFormat="1" x14ac:dyDescent="0.35"/>
    <row r="60185" s="62" customFormat="1" x14ac:dyDescent="0.35"/>
    <row r="60186" s="62" customFormat="1" x14ac:dyDescent="0.35"/>
    <row r="60187" s="62" customFormat="1" x14ac:dyDescent="0.35"/>
    <row r="60188" s="62" customFormat="1" x14ac:dyDescent="0.35"/>
    <row r="60189" s="62" customFormat="1" x14ac:dyDescent="0.35"/>
    <row r="60190" s="62" customFormat="1" x14ac:dyDescent="0.35"/>
    <row r="60191" s="62" customFormat="1" x14ac:dyDescent="0.35"/>
    <row r="60192" s="62" customFormat="1" x14ac:dyDescent="0.35"/>
    <row r="60193" s="62" customFormat="1" x14ac:dyDescent="0.35"/>
    <row r="60194" s="62" customFormat="1" x14ac:dyDescent="0.35"/>
    <row r="60195" s="62" customFormat="1" x14ac:dyDescent="0.35"/>
    <row r="60196" s="62" customFormat="1" x14ac:dyDescent="0.35"/>
    <row r="60197" s="62" customFormat="1" x14ac:dyDescent="0.35"/>
    <row r="60198" s="62" customFormat="1" x14ac:dyDescent="0.35"/>
    <row r="60199" s="62" customFormat="1" x14ac:dyDescent="0.35"/>
    <row r="60200" s="62" customFormat="1" x14ac:dyDescent="0.35"/>
    <row r="60201" s="62" customFormat="1" x14ac:dyDescent="0.35"/>
    <row r="60202" s="62" customFormat="1" x14ac:dyDescent="0.35"/>
    <row r="60203" s="62" customFormat="1" x14ac:dyDescent="0.35"/>
    <row r="60204" s="62" customFormat="1" x14ac:dyDescent="0.35"/>
    <row r="60205" s="62" customFormat="1" x14ac:dyDescent="0.35"/>
    <row r="60206" s="62" customFormat="1" x14ac:dyDescent="0.35"/>
    <row r="60207" s="62" customFormat="1" x14ac:dyDescent="0.35"/>
    <row r="60208" s="62" customFormat="1" x14ac:dyDescent="0.35"/>
    <row r="60209" s="62" customFormat="1" x14ac:dyDescent="0.35"/>
    <row r="60210" s="62" customFormat="1" x14ac:dyDescent="0.35"/>
    <row r="60211" s="62" customFormat="1" x14ac:dyDescent="0.35"/>
    <row r="60212" s="62" customFormat="1" x14ac:dyDescent="0.35"/>
    <row r="60213" s="62" customFormat="1" x14ac:dyDescent="0.35"/>
    <row r="60214" s="62" customFormat="1" x14ac:dyDescent="0.35"/>
    <row r="60215" s="62" customFormat="1" x14ac:dyDescent="0.35"/>
    <row r="60216" s="62" customFormat="1" x14ac:dyDescent="0.35"/>
    <row r="60217" s="62" customFormat="1" x14ac:dyDescent="0.35"/>
    <row r="60218" s="62" customFormat="1" x14ac:dyDescent="0.35"/>
    <row r="60219" s="62" customFormat="1" x14ac:dyDescent="0.35"/>
    <row r="60220" s="62" customFormat="1" x14ac:dyDescent="0.35"/>
    <row r="60221" s="62" customFormat="1" x14ac:dyDescent="0.35"/>
    <row r="60222" s="62" customFormat="1" x14ac:dyDescent="0.35"/>
    <row r="60223" s="62" customFormat="1" x14ac:dyDescent="0.35"/>
    <row r="60224" s="62" customFormat="1" x14ac:dyDescent="0.35"/>
    <row r="60225" s="62" customFormat="1" x14ac:dyDescent="0.35"/>
    <row r="60226" s="62" customFormat="1" x14ac:dyDescent="0.35"/>
    <row r="60227" s="62" customFormat="1" x14ac:dyDescent="0.35"/>
    <row r="60228" s="62" customFormat="1" x14ac:dyDescent="0.35"/>
    <row r="60229" s="62" customFormat="1" x14ac:dyDescent="0.35"/>
    <row r="60230" s="62" customFormat="1" x14ac:dyDescent="0.35"/>
    <row r="60231" s="62" customFormat="1" x14ac:dyDescent="0.35"/>
    <row r="60232" s="62" customFormat="1" x14ac:dyDescent="0.35"/>
    <row r="60233" s="62" customFormat="1" x14ac:dyDescent="0.35"/>
    <row r="60234" s="62" customFormat="1" x14ac:dyDescent="0.35"/>
    <row r="60235" s="62" customFormat="1" x14ac:dyDescent="0.35"/>
    <row r="60236" s="62" customFormat="1" x14ac:dyDescent="0.35"/>
    <row r="60237" s="62" customFormat="1" x14ac:dyDescent="0.35"/>
    <row r="60238" s="62" customFormat="1" x14ac:dyDescent="0.35"/>
    <row r="60239" s="62" customFormat="1" x14ac:dyDescent="0.35"/>
    <row r="60240" s="62" customFormat="1" x14ac:dyDescent="0.35"/>
    <row r="60241" s="62" customFormat="1" x14ac:dyDescent="0.35"/>
    <row r="60242" s="62" customFormat="1" x14ac:dyDescent="0.35"/>
    <row r="60243" s="62" customFormat="1" x14ac:dyDescent="0.35"/>
    <row r="60244" s="62" customFormat="1" x14ac:dyDescent="0.35"/>
    <row r="60245" s="62" customFormat="1" x14ac:dyDescent="0.35"/>
    <row r="60246" s="62" customFormat="1" x14ac:dyDescent="0.35"/>
    <row r="60247" s="62" customFormat="1" x14ac:dyDescent="0.35"/>
    <row r="60248" s="62" customFormat="1" x14ac:dyDescent="0.35"/>
    <row r="60249" s="62" customFormat="1" x14ac:dyDescent="0.35"/>
    <row r="60250" s="62" customFormat="1" x14ac:dyDescent="0.35"/>
    <row r="60251" s="62" customFormat="1" x14ac:dyDescent="0.35"/>
    <row r="60252" s="62" customFormat="1" x14ac:dyDescent="0.35"/>
    <row r="60253" s="62" customFormat="1" x14ac:dyDescent="0.35"/>
    <row r="60254" s="62" customFormat="1" x14ac:dyDescent="0.35"/>
    <row r="60255" s="62" customFormat="1" x14ac:dyDescent="0.35"/>
    <row r="60256" s="62" customFormat="1" x14ac:dyDescent="0.35"/>
    <row r="60257" s="62" customFormat="1" x14ac:dyDescent="0.35"/>
    <row r="60258" s="62" customFormat="1" x14ac:dyDescent="0.35"/>
    <row r="60259" s="62" customFormat="1" x14ac:dyDescent="0.35"/>
    <row r="60260" s="62" customFormat="1" x14ac:dyDescent="0.35"/>
    <row r="60261" s="62" customFormat="1" x14ac:dyDescent="0.35"/>
    <row r="60262" s="62" customFormat="1" x14ac:dyDescent="0.35"/>
    <row r="60263" s="62" customFormat="1" x14ac:dyDescent="0.35"/>
    <row r="60264" s="62" customFormat="1" x14ac:dyDescent="0.35"/>
    <row r="60265" s="62" customFormat="1" x14ac:dyDescent="0.35"/>
    <row r="60266" s="62" customFormat="1" x14ac:dyDescent="0.35"/>
    <row r="60267" s="62" customFormat="1" x14ac:dyDescent="0.35"/>
    <row r="60268" s="62" customFormat="1" x14ac:dyDescent="0.35"/>
    <row r="60269" s="62" customFormat="1" x14ac:dyDescent="0.35"/>
    <row r="60270" s="62" customFormat="1" x14ac:dyDescent="0.35"/>
    <row r="60271" s="62" customFormat="1" x14ac:dyDescent="0.35"/>
    <row r="60272" s="62" customFormat="1" x14ac:dyDescent="0.35"/>
    <row r="60273" s="62" customFormat="1" x14ac:dyDescent="0.35"/>
    <row r="60274" s="62" customFormat="1" x14ac:dyDescent="0.35"/>
    <row r="60275" s="62" customFormat="1" x14ac:dyDescent="0.35"/>
    <row r="60276" s="62" customFormat="1" x14ac:dyDescent="0.35"/>
    <row r="60277" s="62" customFormat="1" x14ac:dyDescent="0.35"/>
    <row r="60278" s="62" customFormat="1" x14ac:dyDescent="0.35"/>
    <row r="60279" s="62" customFormat="1" x14ac:dyDescent="0.35"/>
    <row r="60280" s="62" customFormat="1" x14ac:dyDescent="0.35"/>
    <row r="60281" s="62" customFormat="1" x14ac:dyDescent="0.35"/>
    <row r="60282" s="62" customFormat="1" x14ac:dyDescent="0.35"/>
    <row r="60283" s="62" customFormat="1" x14ac:dyDescent="0.35"/>
    <row r="60284" s="62" customFormat="1" x14ac:dyDescent="0.35"/>
    <row r="60285" s="62" customFormat="1" x14ac:dyDescent="0.35"/>
    <row r="60286" s="62" customFormat="1" x14ac:dyDescent="0.35"/>
    <row r="60287" s="62" customFormat="1" x14ac:dyDescent="0.35"/>
    <row r="60288" s="62" customFormat="1" x14ac:dyDescent="0.35"/>
    <row r="60289" s="62" customFormat="1" x14ac:dyDescent="0.35"/>
    <row r="60290" s="62" customFormat="1" x14ac:dyDescent="0.35"/>
    <row r="60291" s="62" customFormat="1" x14ac:dyDescent="0.35"/>
    <row r="60292" s="62" customFormat="1" x14ac:dyDescent="0.35"/>
    <row r="60293" s="62" customFormat="1" x14ac:dyDescent="0.35"/>
    <row r="60294" s="62" customFormat="1" x14ac:dyDescent="0.35"/>
    <row r="60295" s="62" customFormat="1" x14ac:dyDescent="0.35"/>
    <row r="60296" s="62" customFormat="1" x14ac:dyDescent="0.35"/>
    <row r="60297" s="62" customFormat="1" x14ac:dyDescent="0.35"/>
    <row r="60298" s="62" customFormat="1" x14ac:dyDescent="0.35"/>
    <row r="60299" s="62" customFormat="1" x14ac:dyDescent="0.35"/>
    <row r="60300" s="62" customFormat="1" x14ac:dyDescent="0.35"/>
    <row r="60301" s="62" customFormat="1" x14ac:dyDescent="0.35"/>
    <row r="60302" s="62" customFormat="1" x14ac:dyDescent="0.35"/>
    <row r="60303" s="62" customFormat="1" x14ac:dyDescent="0.35"/>
    <row r="60304" s="62" customFormat="1" x14ac:dyDescent="0.35"/>
    <row r="60305" s="62" customFormat="1" x14ac:dyDescent="0.35"/>
    <row r="60306" s="62" customFormat="1" x14ac:dyDescent="0.35"/>
    <row r="60307" s="62" customFormat="1" x14ac:dyDescent="0.35"/>
    <row r="60308" s="62" customFormat="1" x14ac:dyDescent="0.35"/>
    <row r="60309" s="62" customFormat="1" x14ac:dyDescent="0.35"/>
    <row r="60310" s="62" customFormat="1" x14ac:dyDescent="0.35"/>
    <row r="60311" s="62" customFormat="1" x14ac:dyDescent="0.35"/>
    <row r="60312" s="62" customFormat="1" x14ac:dyDescent="0.35"/>
    <row r="60313" s="62" customFormat="1" x14ac:dyDescent="0.35"/>
    <row r="60314" s="62" customFormat="1" x14ac:dyDescent="0.35"/>
    <row r="60315" s="62" customFormat="1" x14ac:dyDescent="0.35"/>
    <row r="60316" s="62" customFormat="1" x14ac:dyDescent="0.35"/>
    <row r="60317" s="62" customFormat="1" x14ac:dyDescent="0.35"/>
    <row r="60318" s="62" customFormat="1" x14ac:dyDescent="0.35"/>
    <row r="60319" s="62" customFormat="1" x14ac:dyDescent="0.35"/>
    <row r="60320" s="62" customFormat="1" x14ac:dyDescent="0.35"/>
    <row r="60321" s="62" customFormat="1" x14ac:dyDescent="0.35"/>
    <row r="60322" s="62" customFormat="1" x14ac:dyDescent="0.35"/>
    <row r="60323" s="62" customFormat="1" x14ac:dyDescent="0.35"/>
    <row r="60324" s="62" customFormat="1" x14ac:dyDescent="0.35"/>
    <row r="60325" s="62" customFormat="1" x14ac:dyDescent="0.35"/>
    <row r="60326" s="62" customFormat="1" x14ac:dyDescent="0.35"/>
    <row r="60327" s="62" customFormat="1" x14ac:dyDescent="0.35"/>
    <row r="60328" s="62" customFormat="1" x14ac:dyDescent="0.35"/>
    <row r="60329" s="62" customFormat="1" x14ac:dyDescent="0.35"/>
    <row r="60330" s="62" customFormat="1" x14ac:dyDescent="0.35"/>
    <row r="60331" s="62" customFormat="1" x14ac:dyDescent="0.35"/>
    <row r="60332" s="62" customFormat="1" x14ac:dyDescent="0.35"/>
    <row r="60333" s="62" customFormat="1" x14ac:dyDescent="0.35"/>
    <row r="60334" s="62" customFormat="1" x14ac:dyDescent="0.35"/>
    <row r="60335" s="62" customFormat="1" x14ac:dyDescent="0.35"/>
    <row r="60336" s="62" customFormat="1" x14ac:dyDescent="0.35"/>
    <row r="60337" s="62" customFormat="1" x14ac:dyDescent="0.35"/>
    <row r="60338" s="62" customFormat="1" x14ac:dyDescent="0.35"/>
    <row r="60339" s="62" customFormat="1" x14ac:dyDescent="0.35"/>
    <row r="60340" s="62" customFormat="1" x14ac:dyDescent="0.35"/>
    <row r="60341" s="62" customFormat="1" x14ac:dyDescent="0.35"/>
    <row r="60342" s="62" customFormat="1" x14ac:dyDescent="0.35"/>
    <row r="60343" s="62" customFormat="1" x14ac:dyDescent="0.35"/>
    <row r="60344" s="62" customFormat="1" x14ac:dyDescent="0.35"/>
    <row r="60345" s="62" customFormat="1" x14ac:dyDescent="0.35"/>
    <row r="60346" s="62" customFormat="1" x14ac:dyDescent="0.35"/>
    <row r="60347" s="62" customFormat="1" x14ac:dyDescent="0.35"/>
    <row r="60348" s="62" customFormat="1" x14ac:dyDescent="0.35"/>
    <row r="60349" s="62" customFormat="1" x14ac:dyDescent="0.35"/>
    <row r="60350" s="62" customFormat="1" x14ac:dyDescent="0.35"/>
    <row r="60351" s="62" customFormat="1" x14ac:dyDescent="0.35"/>
    <row r="60352" s="62" customFormat="1" x14ac:dyDescent="0.35"/>
    <row r="60353" s="62" customFormat="1" x14ac:dyDescent="0.35"/>
    <row r="60354" s="62" customFormat="1" x14ac:dyDescent="0.35"/>
    <row r="60355" s="62" customFormat="1" x14ac:dyDescent="0.35"/>
    <row r="60356" s="62" customFormat="1" x14ac:dyDescent="0.35"/>
    <row r="60357" s="62" customFormat="1" x14ac:dyDescent="0.35"/>
    <row r="60358" s="62" customFormat="1" x14ac:dyDescent="0.35"/>
    <row r="60359" s="62" customFormat="1" x14ac:dyDescent="0.35"/>
    <row r="60360" s="62" customFormat="1" x14ac:dyDescent="0.35"/>
    <row r="60361" s="62" customFormat="1" x14ac:dyDescent="0.35"/>
    <row r="60362" s="62" customFormat="1" x14ac:dyDescent="0.35"/>
    <row r="60363" s="62" customFormat="1" x14ac:dyDescent="0.35"/>
    <row r="60364" s="62" customFormat="1" x14ac:dyDescent="0.35"/>
    <row r="60365" s="62" customFormat="1" x14ac:dyDescent="0.35"/>
    <row r="60366" s="62" customFormat="1" x14ac:dyDescent="0.35"/>
    <row r="60367" s="62" customFormat="1" x14ac:dyDescent="0.35"/>
    <row r="60368" s="62" customFormat="1" x14ac:dyDescent="0.35"/>
    <row r="60369" s="62" customFormat="1" x14ac:dyDescent="0.35"/>
    <row r="60370" s="62" customFormat="1" x14ac:dyDescent="0.35"/>
    <row r="60371" s="62" customFormat="1" x14ac:dyDescent="0.35"/>
    <row r="60372" s="62" customFormat="1" x14ac:dyDescent="0.35"/>
    <row r="60373" s="62" customFormat="1" x14ac:dyDescent="0.35"/>
    <row r="60374" s="62" customFormat="1" x14ac:dyDescent="0.35"/>
    <row r="60375" s="62" customFormat="1" x14ac:dyDescent="0.35"/>
    <row r="60376" s="62" customFormat="1" x14ac:dyDescent="0.35"/>
    <row r="60377" s="62" customFormat="1" x14ac:dyDescent="0.35"/>
    <row r="60378" s="62" customFormat="1" x14ac:dyDescent="0.35"/>
    <row r="60379" s="62" customFormat="1" x14ac:dyDescent="0.35"/>
    <row r="60380" s="62" customFormat="1" x14ac:dyDescent="0.35"/>
    <row r="60381" s="62" customFormat="1" x14ac:dyDescent="0.35"/>
    <row r="60382" s="62" customFormat="1" x14ac:dyDescent="0.35"/>
    <row r="60383" s="62" customFormat="1" x14ac:dyDescent="0.35"/>
    <row r="60384" s="62" customFormat="1" x14ac:dyDescent="0.35"/>
    <row r="60385" s="62" customFormat="1" x14ac:dyDescent="0.35"/>
    <row r="60386" s="62" customFormat="1" x14ac:dyDescent="0.35"/>
    <row r="60387" s="62" customFormat="1" x14ac:dyDescent="0.35"/>
    <row r="60388" s="62" customFormat="1" x14ac:dyDescent="0.35"/>
    <row r="60389" s="62" customFormat="1" x14ac:dyDescent="0.35"/>
    <row r="60390" s="62" customFormat="1" x14ac:dyDescent="0.35"/>
    <row r="60391" s="62" customFormat="1" x14ac:dyDescent="0.35"/>
    <row r="60392" s="62" customFormat="1" x14ac:dyDescent="0.35"/>
    <row r="60393" s="62" customFormat="1" x14ac:dyDescent="0.35"/>
    <row r="60394" s="62" customFormat="1" x14ac:dyDescent="0.35"/>
    <row r="60395" s="62" customFormat="1" x14ac:dyDescent="0.35"/>
    <row r="60396" s="62" customFormat="1" x14ac:dyDescent="0.35"/>
    <row r="60397" s="62" customFormat="1" x14ac:dyDescent="0.35"/>
    <row r="60398" s="62" customFormat="1" x14ac:dyDescent="0.35"/>
    <row r="60399" s="62" customFormat="1" x14ac:dyDescent="0.35"/>
    <row r="60400" s="62" customFormat="1" x14ac:dyDescent="0.35"/>
    <row r="60401" s="62" customFormat="1" x14ac:dyDescent="0.35"/>
    <row r="60402" s="62" customFormat="1" x14ac:dyDescent="0.35"/>
    <row r="60403" s="62" customFormat="1" x14ac:dyDescent="0.35"/>
    <row r="60404" s="62" customFormat="1" x14ac:dyDescent="0.35"/>
    <row r="60405" s="62" customFormat="1" x14ac:dyDescent="0.35"/>
    <row r="60406" s="62" customFormat="1" x14ac:dyDescent="0.35"/>
    <row r="60407" s="62" customFormat="1" x14ac:dyDescent="0.35"/>
    <row r="60408" s="62" customFormat="1" x14ac:dyDescent="0.35"/>
    <row r="60409" s="62" customFormat="1" x14ac:dyDescent="0.35"/>
    <row r="60410" s="62" customFormat="1" x14ac:dyDescent="0.35"/>
    <row r="60411" s="62" customFormat="1" x14ac:dyDescent="0.35"/>
    <row r="60412" s="62" customFormat="1" x14ac:dyDescent="0.35"/>
    <row r="60413" s="62" customFormat="1" x14ac:dyDescent="0.35"/>
    <row r="60414" s="62" customFormat="1" x14ac:dyDescent="0.35"/>
    <row r="60415" s="62" customFormat="1" x14ac:dyDescent="0.35"/>
    <row r="60416" s="62" customFormat="1" x14ac:dyDescent="0.35"/>
    <row r="60417" s="62" customFormat="1" x14ac:dyDescent="0.35"/>
    <row r="60418" s="62" customFormat="1" x14ac:dyDescent="0.35"/>
    <row r="60419" s="62" customFormat="1" x14ac:dyDescent="0.35"/>
    <row r="60420" s="62" customFormat="1" x14ac:dyDescent="0.35"/>
    <row r="60421" s="62" customFormat="1" x14ac:dyDescent="0.35"/>
    <row r="60422" s="62" customFormat="1" x14ac:dyDescent="0.35"/>
    <row r="60423" s="62" customFormat="1" x14ac:dyDescent="0.35"/>
    <row r="60424" s="62" customFormat="1" x14ac:dyDescent="0.35"/>
    <row r="60425" s="62" customFormat="1" x14ac:dyDescent="0.35"/>
    <row r="60426" s="62" customFormat="1" x14ac:dyDescent="0.35"/>
    <row r="60427" s="62" customFormat="1" x14ac:dyDescent="0.35"/>
    <row r="60428" s="62" customFormat="1" x14ac:dyDescent="0.35"/>
    <row r="60429" s="62" customFormat="1" x14ac:dyDescent="0.35"/>
    <row r="60430" s="62" customFormat="1" x14ac:dyDescent="0.35"/>
    <row r="60431" s="62" customFormat="1" x14ac:dyDescent="0.35"/>
    <row r="60432" s="62" customFormat="1" x14ac:dyDescent="0.35"/>
    <row r="60433" s="62" customFormat="1" x14ac:dyDescent="0.35"/>
    <row r="60434" s="62" customFormat="1" x14ac:dyDescent="0.35"/>
    <row r="60435" s="62" customFormat="1" x14ac:dyDescent="0.35"/>
    <row r="60436" s="62" customFormat="1" x14ac:dyDescent="0.35"/>
    <row r="60437" s="62" customFormat="1" x14ac:dyDescent="0.35"/>
    <row r="60438" s="62" customFormat="1" x14ac:dyDescent="0.35"/>
    <row r="60439" s="62" customFormat="1" x14ac:dyDescent="0.35"/>
    <row r="60440" s="62" customFormat="1" x14ac:dyDescent="0.35"/>
    <row r="60441" s="62" customFormat="1" x14ac:dyDescent="0.35"/>
    <row r="60442" s="62" customFormat="1" x14ac:dyDescent="0.35"/>
    <row r="60443" s="62" customFormat="1" x14ac:dyDescent="0.35"/>
    <row r="60444" s="62" customFormat="1" x14ac:dyDescent="0.35"/>
    <row r="60445" s="62" customFormat="1" x14ac:dyDescent="0.35"/>
    <row r="60446" s="62" customFormat="1" x14ac:dyDescent="0.35"/>
    <row r="60447" s="62" customFormat="1" x14ac:dyDescent="0.35"/>
    <row r="60448" s="62" customFormat="1" x14ac:dyDescent="0.35"/>
    <row r="60449" s="62" customFormat="1" x14ac:dyDescent="0.35"/>
    <row r="60450" s="62" customFormat="1" x14ac:dyDescent="0.35"/>
    <row r="60451" s="62" customFormat="1" x14ac:dyDescent="0.35"/>
    <row r="60452" s="62" customFormat="1" x14ac:dyDescent="0.35"/>
    <row r="60453" s="62" customFormat="1" x14ac:dyDescent="0.35"/>
    <row r="60454" s="62" customFormat="1" x14ac:dyDescent="0.35"/>
    <row r="60455" s="62" customFormat="1" x14ac:dyDescent="0.35"/>
    <row r="60456" s="62" customFormat="1" x14ac:dyDescent="0.35"/>
    <row r="60457" s="62" customFormat="1" x14ac:dyDescent="0.35"/>
    <row r="60458" s="62" customFormat="1" x14ac:dyDescent="0.35"/>
    <row r="60459" s="62" customFormat="1" x14ac:dyDescent="0.35"/>
    <row r="60460" s="62" customFormat="1" x14ac:dyDescent="0.35"/>
    <row r="60461" s="62" customFormat="1" x14ac:dyDescent="0.35"/>
    <row r="60462" s="62" customFormat="1" x14ac:dyDescent="0.35"/>
    <row r="60463" s="62" customFormat="1" x14ac:dyDescent="0.35"/>
    <row r="60464" s="62" customFormat="1" x14ac:dyDescent="0.35"/>
    <row r="60465" s="62" customFormat="1" x14ac:dyDescent="0.35"/>
    <row r="60466" s="62" customFormat="1" x14ac:dyDescent="0.35"/>
    <row r="60467" s="62" customFormat="1" x14ac:dyDescent="0.35"/>
    <row r="60468" s="62" customFormat="1" x14ac:dyDescent="0.35"/>
    <row r="60469" s="62" customFormat="1" x14ac:dyDescent="0.35"/>
    <row r="60470" s="62" customFormat="1" x14ac:dyDescent="0.35"/>
    <row r="60471" s="62" customFormat="1" x14ac:dyDescent="0.35"/>
    <row r="60472" s="62" customFormat="1" x14ac:dyDescent="0.35"/>
    <row r="60473" s="62" customFormat="1" x14ac:dyDescent="0.35"/>
    <row r="60474" s="62" customFormat="1" x14ac:dyDescent="0.35"/>
    <row r="60475" s="62" customFormat="1" x14ac:dyDescent="0.35"/>
    <row r="60476" s="62" customFormat="1" x14ac:dyDescent="0.35"/>
    <row r="60477" s="62" customFormat="1" x14ac:dyDescent="0.35"/>
    <row r="60478" s="62" customFormat="1" x14ac:dyDescent="0.35"/>
    <row r="60479" s="62" customFormat="1" x14ac:dyDescent="0.35"/>
    <row r="60480" s="62" customFormat="1" x14ac:dyDescent="0.35"/>
    <row r="60481" s="62" customFormat="1" x14ac:dyDescent="0.35"/>
    <row r="60482" s="62" customFormat="1" x14ac:dyDescent="0.35"/>
    <row r="60483" s="62" customFormat="1" x14ac:dyDescent="0.35"/>
    <row r="60484" s="62" customFormat="1" x14ac:dyDescent="0.35"/>
    <row r="60485" s="62" customFormat="1" x14ac:dyDescent="0.35"/>
    <row r="60486" s="62" customFormat="1" x14ac:dyDescent="0.35"/>
    <row r="60487" s="62" customFormat="1" x14ac:dyDescent="0.35"/>
    <row r="60488" s="62" customFormat="1" x14ac:dyDescent="0.35"/>
    <row r="60489" s="62" customFormat="1" x14ac:dyDescent="0.35"/>
    <row r="60490" s="62" customFormat="1" x14ac:dyDescent="0.35"/>
    <row r="60491" s="62" customFormat="1" x14ac:dyDescent="0.35"/>
    <row r="60492" s="62" customFormat="1" x14ac:dyDescent="0.35"/>
    <row r="60493" s="62" customFormat="1" x14ac:dyDescent="0.35"/>
    <row r="60494" s="62" customFormat="1" x14ac:dyDescent="0.35"/>
    <row r="60495" s="62" customFormat="1" x14ac:dyDescent="0.35"/>
    <row r="60496" s="62" customFormat="1" x14ac:dyDescent="0.35"/>
    <row r="60497" s="62" customFormat="1" x14ac:dyDescent="0.35"/>
    <row r="60498" s="62" customFormat="1" x14ac:dyDescent="0.35"/>
    <row r="60499" s="62" customFormat="1" x14ac:dyDescent="0.35"/>
    <row r="60500" s="62" customFormat="1" x14ac:dyDescent="0.35"/>
    <row r="60501" s="62" customFormat="1" x14ac:dyDescent="0.35"/>
    <row r="60502" s="62" customFormat="1" x14ac:dyDescent="0.35"/>
    <row r="60503" s="62" customFormat="1" x14ac:dyDescent="0.35"/>
    <row r="60504" s="62" customFormat="1" x14ac:dyDescent="0.35"/>
    <row r="60505" s="62" customFormat="1" x14ac:dyDescent="0.35"/>
    <row r="60506" s="62" customFormat="1" x14ac:dyDescent="0.35"/>
    <row r="60507" s="62" customFormat="1" x14ac:dyDescent="0.35"/>
    <row r="60508" s="62" customFormat="1" x14ac:dyDescent="0.35"/>
    <row r="60509" s="62" customFormat="1" x14ac:dyDescent="0.35"/>
    <row r="60510" s="62" customFormat="1" x14ac:dyDescent="0.35"/>
    <row r="60511" s="62" customFormat="1" x14ac:dyDescent="0.35"/>
    <row r="60512" s="62" customFormat="1" x14ac:dyDescent="0.35"/>
    <row r="60513" s="62" customFormat="1" x14ac:dyDescent="0.35"/>
    <row r="60514" s="62" customFormat="1" x14ac:dyDescent="0.35"/>
    <row r="60515" s="62" customFormat="1" x14ac:dyDescent="0.35"/>
    <row r="60516" s="62" customFormat="1" x14ac:dyDescent="0.35"/>
    <row r="60517" s="62" customFormat="1" x14ac:dyDescent="0.35"/>
    <row r="60518" s="62" customFormat="1" x14ac:dyDescent="0.35"/>
    <row r="60519" s="62" customFormat="1" x14ac:dyDescent="0.35"/>
    <row r="60520" s="62" customFormat="1" x14ac:dyDescent="0.35"/>
    <row r="60521" s="62" customFormat="1" x14ac:dyDescent="0.35"/>
    <row r="60522" s="62" customFormat="1" x14ac:dyDescent="0.35"/>
    <row r="60523" s="62" customFormat="1" x14ac:dyDescent="0.35"/>
    <row r="60524" s="62" customFormat="1" x14ac:dyDescent="0.35"/>
    <row r="60525" s="62" customFormat="1" x14ac:dyDescent="0.35"/>
    <row r="60526" s="62" customFormat="1" x14ac:dyDescent="0.35"/>
    <row r="60527" s="62" customFormat="1" x14ac:dyDescent="0.35"/>
    <row r="60528" s="62" customFormat="1" x14ac:dyDescent="0.35"/>
    <row r="60529" s="62" customFormat="1" x14ac:dyDescent="0.35"/>
    <row r="60530" s="62" customFormat="1" x14ac:dyDescent="0.35"/>
    <row r="60531" s="62" customFormat="1" x14ac:dyDescent="0.35"/>
    <row r="60532" s="62" customFormat="1" x14ac:dyDescent="0.35"/>
    <row r="60533" s="62" customFormat="1" x14ac:dyDescent="0.35"/>
    <row r="60534" s="62" customFormat="1" x14ac:dyDescent="0.35"/>
    <row r="60535" s="62" customFormat="1" x14ac:dyDescent="0.35"/>
    <row r="60536" s="62" customFormat="1" x14ac:dyDescent="0.35"/>
    <row r="60537" s="62" customFormat="1" x14ac:dyDescent="0.35"/>
    <row r="60538" s="62" customFormat="1" x14ac:dyDescent="0.35"/>
    <row r="60539" s="62" customFormat="1" x14ac:dyDescent="0.35"/>
    <row r="60540" s="62" customFormat="1" x14ac:dyDescent="0.35"/>
    <row r="60541" s="62" customFormat="1" x14ac:dyDescent="0.35"/>
    <row r="60542" s="62" customFormat="1" x14ac:dyDescent="0.35"/>
    <row r="60543" s="62" customFormat="1" x14ac:dyDescent="0.35"/>
    <row r="60544" s="62" customFormat="1" x14ac:dyDescent="0.35"/>
    <row r="60545" s="62" customFormat="1" x14ac:dyDescent="0.35"/>
    <row r="60546" s="62" customFormat="1" x14ac:dyDescent="0.35"/>
    <row r="60547" s="62" customFormat="1" x14ac:dyDescent="0.35"/>
    <row r="60548" s="62" customFormat="1" x14ac:dyDescent="0.35"/>
    <row r="60549" s="62" customFormat="1" x14ac:dyDescent="0.35"/>
    <row r="60550" s="62" customFormat="1" x14ac:dyDescent="0.35"/>
    <row r="60551" s="62" customFormat="1" x14ac:dyDescent="0.35"/>
    <row r="60552" s="62" customFormat="1" x14ac:dyDescent="0.35"/>
    <row r="60553" s="62" customFormat="1" x14ac:dyDescent="0.35"/>
    <row r="60554" s="62" customFormat="1" x14ac:dyDescent="0.35"/>
    <row r="60555" s="62" customFormat="1" x14ac:dyDescent="0.35"/>
    <row r="60556" s="62" customFormat="1" x14ac:dyDescent="0.35"/>
    <row r="60557" s="62" customFormat="1" x14ac:dyDescent="0.35"/>
    <row r="60558" s="62" customFormat="1" x14ac:dyDescent="0.35"/>
    <row r="60559" s="62" customFormat="1" x14ac:dyDescent="0.35"/>
    <row r="60560" s="62" customFormat="1" x14ac:dyDescent="0.35"/>
    <row r="60561" s="62" customFormat="1" x14ac:dyDescent="0.35"/>
    <row r="60562" s="62" customFormat="1" x14ac:dyDescent="0.35"/>
    <row r="60563" s="62" customFormat="1" x14ac:dyDescent="0.35"/>
    <row r="60564" s="62" customFormat="1" x14ac:dyDescent="0.35"/>
    <row r="60565" s="62" customFormat="1" x14ac:dyDescent="0.35"/>
    <row r="60566" s="62" customFormat="1" x14ac:dyDescent="0.35"/>
    <row r="60567" s="62" customFormat="1" x14ac:dyDescent="0.35"/>
    <row r="60568" s="62" customFormat="1" x14ac:dyDescent="0.35"/>
    <row r="60569" s="62" customFormat="1" x14ac:dyDescent="0.35"/>
    <row r="60570" s="62" customFormat="1" x14ac:dyDescent="0.35"/>
    <row r="60571" s="62" customFormat="1" x14ac:dyDescent="0.35"/>
    <row r="60572" s="62" customFormat="1" x14ac:dyDescent="0.35"/>
    <row r="60573" s="62" customFormat="1" x14ac:dyDescent="0.35"/>
    <row r="60574" s="62" customFormat="1" x14ac:dyDescent="0.35"/>
    <row r="60575" s="62" customFormat="1" x14ac:dyDescent="0.35"/>
    <row r="60576" s="62" customFormat="1" x14ac:dyDescent="0.35"/>
    <row r="60577" s="62" customFormat="1" x14ac:dyDescent="0.35"/>
    <row r="60578" s="62" customFormat="1" x14ac:dyDescent="0.35"/>
    <row r="60579" s="62" customFormat="1" x14ac:dyDescent="0.35"/>
    <row r="60580" s="62" customFormat="1" x14ac:dyDescent="0.35"/>
    <row r="60581" s="62" customFormat="1" x14ac:dyDescent="0.35"/>
    <row r="60582" s="62" customFormat="1" x14ac:dyDescent="0.35"/>
    <row r="60583" s="62" customFormat="1" x14ac:dyDescent="0.35"/>
    <row r="60584" s="62" customFormat="1" x14ac:dyDescent="0.35"/>
    <row r="60585" s="62" customFormat="1" x14ac:dyDescent="0.35"/>
    <row r="60586" s="62" customFormat="1" x14ac:dyDescent="0.35"/>
    <row r="60587" s="62" customFormat="1" x14ac:dyDescent="0.35"/>
    <row r="60588" s="62" customFormat="1" x14ac:dyDescent="0.35"/>
    <row r="60589" s="62" customFormat="1" x14ac:dyDescent="0.35"/>
    <row r="60590" s="62" customFormat="1" x14ac:dyDescent="0.35"/>
    <row r="60591" s="62" customFormat="1" x14ac:dyDescent="0.35"/>
    <row r="60592" s="62" customFormat="1" x14ac:dyDescent="0.35"/>
    <row r="60593" s="62" customFormat="1" x14ac:dyDescent="0.35"/>
    <row r="60594" s="62" customFormat="1" x14ac:dyDescent="0.35"/>
    <row r="60595" s="62" customFormat="1" x14ac:dyDescent="0.35"/>
    <row r="60596" s="62" customFormat="1" x14ac:dyDescent="0.35"/>
    <row r="60597" s="62" customFormat="1" x14ac:dyDescent="0.35"/>
    <row r="60598" s="62" customFormat="1" x14ac:dyDescent="0.35"/>
    <row r="60599" s="62" customFormat="1" x14ac:dyDescent="0.35"/>
    <row r="60600" s="62" customFormat="1" x14ac:dyDescent="0.35"/>
    <row r="60601" s="62" customFormat="1" x14ac:dyDescent="0.35"/>
    <row r="60602" s="62" customFormat="1" x14ac:dyDescent="0.35"/>
    <row r="60603" s="62" customFormat="1" x14ac:dyDescent="0.35"/>
    <row r="60604" s="62" customFormat="1" x14ac:dyDescent="0.35"/>
    <row r="60605" s="62" customFormat="1" x14ac:dyDescent="0.35"/>
    <row r="60606" s="62" customFormat="1" x14ac:dyDescent="0.35"/>
    <row r="60607" s="62" customFormat="1" x14ac:dyDescent="0.35"/>
    <row r="60608" s="62" customFormat="1" x14ac:dyDescent="0.35"/>
    <row r="60609" s="62" customFormat="1" x14ac:dyDescent="0.35"/>
    <row r="60610" s="62" customFormat="1" x14ac:dyDescent="0.35"/>
    <row r="60611" s="62" customFormat="1" x14ac:dyDescent="0.35"/>
    <row r="60612" s="62" customFormat="1" x14ac:dyDescent="0.35"/>
    <row r="60613" s="62" customFormat="1" x14ac:dyDescent="0.35"/>
    <row r="60614" s="62" customFormat="1" x14ac:dyDescent="0.35"/>
    <row r="60615" s="62" customFormat="1" x14ac:dyDescent="0.35"/>
    <row r="60616" s="62" customFormat="1" x14ac:dyDescent="0.35"/>
    <row r="60617" s="62" customFormat="1" x14ac:dyDescent="0.35"/>
    <row r="60618" s="62" customFormat="1" x14ac:dyDescent="0.35"/>
    <row r="60619" s="62" customFormat="1" x14ac:dyDescent="0.35"/>
    <row r="60620" s="62" customFormat="1" x14ac:dyDescent="0.35"/>
    <row r="60621" s="62" customFormat="1" x14ac:dyDescent="0.35"/>
    <row r="60622" s="62" customFormat="1" x14ac:dyDescent="0.35"/>
    <row r="60623" s="62" customFormat="1" x14ac:dyDescent="0.35"/>
    <row r="60624" s="62" customFormat="1" x14ac:dyDescent="0.35"/>
    <row r="60625" s="62" customFormat="1" x14ac:dyDescent="0.35"/>
    <row r="60626" s="62" customFormat="1" x14ac:dyDescent="0.35"/>
    <row r="60627" s="62" customFormat="1" x14ac:dyDescent="0.35"/>
    <row r="60628" s="62" customFormat="1" x14ac:dyDescent="0.35"/>
    <row r="60629" s="62" customFormat="1" x14ac:dyDescent="0.35"/>
    <row r="60630" s="62" customFormat="1" x14ac:dyDescent="0.35"/>
    <row r="60631" s="62" customFormat="1" x14ac:dyDescent="0.35"/>
    <row r="60632" s="62" customFormat="1" x14ac:dyDescent="0.35"/>
    <row r="60633" s="62" customFormat="1" x14ac:dyDescent="0.35"/>
    <row r="60634" s="62" customFormat="1" x14ac:dyDescent="0.35"/>
    <row r="60635" s="62" customFormat="1" x14ac:dyDescent="0.35"/>
    <row r="60636" s="62" customFormat="1" x14ac:dyDescent="0.35"/>
    <row r="60637" s="62" customFormat="1" x14ac:dyDescent="0.35"/>
    <row r="60638" s="62" customFormat="1" x14ac:dyDescent="0.35"/>
    <row r="60639" s="62" customFormat="1" x14ac:dyDescent="0.35"/>
    <row r="60640" s="62" customFormat="1" x14ac:dyDescent="0.35"/>
    <row r="60641" s="62" customFormat="1" x14ac:dyDescent="0.35"/>
    <row r="60642" s="62" customFormat="1" x14ac:dyDescent="0.35"/>
    <row r="60643" s="62" customFormat="1" x14ac:dyDescent="0.35"/>
    <row r="60644" s="62" customFormat="1" x14ac:dyDescent="0.35"/>
    <row r="60645" s="62" customFormat="1" x14ac:dyDescent="0.35"/>
    <row r="60646" s="62" customFormat="1" x14ac:dyDescent="0.35"/>
    <row r="60647" s="62" customFormat="1" x14ac:dyDescent="0.35"/>
    <row r="60648" s="62" customFormat="1" x14ac:dyDescent="0.35"/>
    <row r="60649" s="62" customFormat="1" x14ac:dyDescent="0.35"/>
    <row r="60650" s="62" customFormat="1" x14ac:dyDescent="0.35"/>
    <row r="60651" s="62" customFormat="1" x14ac:dyDescent="0.35"/>
    <row r="60652" s="62" customFormat="1" x14ac:dyDescent="0.35"/>
    <row r="60653" s="62" customFormat="1" x14ac:dyDescent="0.35"/>
    <row r="60654" s="62" customFormat="1" x14ac:dyDescent="0.35"/>
    <row r="60655" s="62" customFormat="1" x14ac:dyDescent="0.35"/>
    <row r="60656" s="62" customFormat="1" x14ac:dyDescent="0.35"/>
    <row r="60657" s="62" customFormat="1" x14ac:dyDescent="0.35"/>
    <row r="60658" s="62" customFormat="1" x14ac:dyDescent="0.35"/>
    <row r="60659" s="62" customFormat="1" x14ac:dyDescent="0.35"/>
    <row r="60660" s="62" customFormat="1" x14ac:dyDescent="0.35"/>
    <row r="60661" s="62" customFormat="1" x14ac:dyDescent="0.35"/>
    <row r="60662" s="62" customFormat="1" x14ac:dyDescent="0.35"/>
    <row r="60663" s="62" customFormat="1" x14ac:dyDescent="0.35"/>
    <row r="60664" s="62" customFormat="1" x14ac:dyDescent="0.35"/>
    <row r="60665" s="62" customFormat="1" x14ac:dyDescent="0.35"/>
    <row r="60666" s="62" customFormat="1" x14ac:dyDescent="0.35"/>
    <row r="60667" s="62" customFormat="1" x14ac:dyDescent="0.35"/>
    <row r="60668" s="62" customFormat="1" x14ac:dyDescent="0.35"/>
    <row r="60669" s="62" customFormat="1" x14ac:dyDescent="0.35"/>
    <row r="60670" s="62" customFormat="1" x14ac:dyDescent="0.35"/>
    <row r="60671" s="62" customFormat="1" x14ac:dyDescent="0.35"/>
    <row r="60672" s="62" customFormat="1" x14ac:dyDescent="0.35"/>
    <row r="60673" s="62" customFormat="1" x14ac:dyDescent="0.35"/>
    <row r="60674" s="62" customFormat="1" x14ac:dyDescent="0.35"/>
    <row r="60675" s="62" customFormat="1" x14ac:dyDescent="0.35"/>
    <row r="60676" s="62" customFormat="1" x14ac:dyDescent="0.35"/>
    <row r="60677" s="62" customFormat="1" x14ac:dyDescent="0.35"/>
    <row r="60678" s="62" customFormat="1" x14ac:dyDescent="0.35"/>
    <row r="60679" s="62" customFormat="1" x14ac:dyDescent="0.35"/>
    <row r="60680" s="62" customFormat="1" x14ac:dyDescent="0.35"/>
    <row r="60681" s="62" customFormat="1" x14ac:dyDescent="0.35"/>
    <row r="60682" s="62" customFormat="1" x14ac:dyDescent="0.35"/>
    <row r="60683" s="62" customFormat="1" x14ac:dyDescent="0.35"/>
    <row r="60684" s="62" customFormat="1" x14ac:dyDescent="0.35"/>
    <row r="60685" s="62" customFormat="1" x14ac:dyDescent="0.35"/>
    <row r="60686" s="62" customFormat="1" x14ac:dyDescent="0.35"/>
    <row r="60687" s="62" customFormat="1" x14ac:dyDescent="0.35"/>
    <row r="60688" s="62" customFormat="1" x14ac:dyDescent="0.35"/>
    <row r="60689" s="62" customFormat="1" x14ac:dyDescent="0.35"/>
    <row r="60690" s="62" customFormat="1" x14ac:dyDescent="0.35"/>
    <row r="60691" s="62" customFormat="1" x14ac:dyDescent="0.35"/>
    <row r="60692" s="62" customFormat="1" x14ac:dyDescent="0.35"/>
    <row r="60693" s="62" customFormat="1" x14ac:dyDescent="0.35"/>
    <row r="60694" s="62" customFormat="1" x14ac:dyDescent="0.35"/>
    <row r="60695" s="62" customFormat="1" x14ac:dyDescent="0.35"/>
    <row r="60696" s="62" customFormat="1" x14ac:dyDescent="0.35"/>
    <row r="60697" s="62" customFormat="1" x14ac:dyDescent="0.35"/>
    <row r="60698" s="62" customFormat="1" x14ac:dyDescent="0.35"/>
    <row r="60699" s="62" customFormat="1" x14ac:dyDescent="0.35"/>
    <row r="60700" s="62" customFormat="1" x14ac:dyDescent="0.35"/>
    <row r="60701" s="62" customFormat="1" x14ac:dyDescent="0.35"/>
    <row r="60702" s="62" customFormat="1" x14ac:dyDescent="0.35"/>
    <row r="60703" s="62" customFormat="1" x14ac:dyDescent="0.35"/>
    <row r="60704" s="62" customFormat="1" x14ac:dyDescent="0.35"/>
    <row r="60705" s="62" customFormat="1" x14ac:dyDescent="0.35"/>
    <row r="60706" s="62" customFormat="1" x14ac:dyDescent="0.35"/>
    <row r="60707" s="62" customFormat="1" x14ac:dyDescent="0.35"/>
    <row r="60708" s="62" customFormat="1" x14ac:dyDescent="0.35"/>
    <row r="60709" s="62" customFormat="1" x14ac:dyDescent="0.35"/>
    <row r="60710" s="62" customFormat="1" x14ac:dyDescent="0.35"/>
    <row r="60711" s="62" customFormat="1" x14ac:dyDescent="0.35"/>
    <row r="60712" s="62" customFormat="1" x14ac:dyDescent="0.35"/>
    <row r="60713" s="62" customFormat="1" x14ac:dyDescent="0.35"/>
    <row r="60714" s="62" customFormat="1" x14ac:dyDescent="0.35"/>
    <row r="60715" s="62" customFormat="1" x14ac:dyDescent="0.35"/>
    <row r="60716" s="62" customFormat="1" x14ac:dyDescent="0.35"/>
    <row r="60717" s="62" customFormat="1" x14ac:dyDescent="0.35"/>
    <row r="60718" s="62" customFormat="1" x14ac:dyDescent="0.35"/>
    <row r="60719" s="62" customFormat="1" x14ac:dyDescent="0.35"/>
    <row r="60720" s="62" customFormat="1" x14ac:dyDescent="0.35"/>
    <row r="60721" s="62" customFormat="1" x14ac:dyDescent="0.35"/>
    <row r="60722" s="62" customFormat="1" x14ac:dyDescent="0.35"/>
    <row r="60723" s="62" customFormat="1" x14ac:dyDescent="0.35"/>
    <row r="60724" s="62" customFormat="1" x14ac:dyDescent="0.35"/>
    <row r="60725" s="62" customFormat="1" x14ac:dyDescent="0.35"/>
    <row r="60726" s="62" customFormat="1" x14ac:dyDescent="0.35"/>
    <row r="60727" s="62" customFormat="1" x14ac:dyDescent="0.35"/>
    <row r="60728" s="62" customFormat="1" x14ac:dyDescent="0.35"/>
    <row r="60729" s="62" customFormat="1" x14ac:dyDescent="0.35"/>
    <row r="60730" s="62" customFormat="1" x14ac:dyDescent="0.35"/>
    <row r="60731" s="62" customFormat="1" x14ac:dyDescent="0.35"/>
    <row r="60732" s="62" customFormat="1" x14ac:dyDescent="0.35"/>
    <row r="60733" s="62" customFormat="1" x14ac:dyDescent="0.35"/>
    <row r="60734" s="62" customFormat="1" x14ac:dyDescent="0.35"/>
    <row r="60735" s="62" customFormat="1" x14ac:dyDescent="0.35"/>
    <row r="60736" s="62" customFormat="1" x14ac:dyDescent="0.35"/>
    <row r="60737" s="62" customFormat="1" x14ac:dyDescent="0.35"/>
    <row r="60738" s="62" customFormat="1" x14ac:dyDescent="0.35"/>
    <row r="60739" s="62" customFormat="1" x14ac:dyDescent="0.35"/>
    <row r="60740" s="62" customFormat="1" x14ac:dyDescent="0.35"/>
    <row r="60741" s="62" customFormat="1" x14ac:dyDescent="0.35"/>
    <row r="60742" s="62" customFormat="1" x14ac:dyDescent="0.35"/>
    <row r="60743" s="62" customFormat="1" x14ac:dyDescent="0.35"/>
    <row r="60744" s="62" customFormat="1" x14ac:dyDescent="0.35"/>
    <row r="60745" s="62" customFormat="1" x14ac:dyDescent="0.35"/>
    <row r="60746" s="62" customFormat="1" x14ac:dyDescent="0.35"/>
    <row r="60747" s="62" customFormat="1" x14ac:dyDescent="0.35"/>
    <row r="60748" s="62" customFormat="1" x14ac:dyDescent="0.35"/>
    <row r="60749" s="62" customFormat="1" x14ac:dyDescent="0.35"/>
    <row r="60750" s="62" customFormat="1" x14ac:dyDescent="0.35"/>
    <row r="60751" s="62" customFormat="1" x14ac:dyDescent="0.35"/>
    <row r="60752" s="62" customFormat="1" x14ac:dyDescent="0.35"/>
    <row r="60753" s="62" customFormat="1" x14ac:dyDescent="0.35"/>
    <row r="60754" s="62" customFormat="1" x14ac:dyDescent="0.35"/>
    <row r="60755" s="62" customFormat="1" x14ac:dyDescent="0.35"/>
    <row r="60756" s="62" customFormat="1" x14ac:dyDescent="0.35"/>
    <row r="60757" s="62" customFormat="1" x14ac:dyDescent="0.35"/>
    <row r="60758" s="62" customFormat="1" x14ac:dyDescent="0.35"/>
    <row r="60759" s="62" customFormat="1" x14ac:dyDescent="0.35"/>
    <row r="60760" s="62" customFormat="1" x14ac:dyDescent="0.35"/>
    <row r="60761" s="62" customFormat="1" x14ac:dyDescent="0.35"/>
    <row r="60762" s="62" customFormat="1" x14ac:dyDescent="0.35"/>
    <row r="60763" s="62" customFormat="1" x14ac:dyDescent="0.35"/>
    <row r="60764" s="62" customFormat="1" x14ac:dyDescent="0.35"/>
    <row r="60765" s="62" customFormat="1" x14ac:dyDescent="0.35"/>
    <row r="60766" s="62" customFormat="1" x14ac:dyDescent="0.35"/>
    <row r="60767" s="62" customFormat="1" x14ac:dyDescent="0.35"/>
    <row r="60768" s="62" customFormat="1" x14ac:dyDescent="0.35"/>
    <row r="60769" s="62" customFormat="1" x14ac:dyDescent="0.35"/>
    <row r="60770" s="62" customFormat="1" x14ac:dyDescent="0.35"/>
    <row r="60771" s="62" customFormat="1" x14ac:dyDescent="0.35"/>
    <row r="60772" s="62" customFormat="1" x14ac:dyDescent="0.35"/>
    <row r="60773" s="62" customFormat="1" x14ac:dyDescent="0.35"/>
    <row r="60774" s="62" customFormat="1" x14ac:dyDescent="0.35"/>
    <row r="60775" s="62" customFormat="1" x14ac:dyDescent="0.35"/>
    <row r="60776" s="62" customFormat="1" x14ac:dyDescent="0.35"/>
    <row r="60777" s="62" customFormat="1" x14ac:dyDescent="0.35"/>
    <row r="60778" s="62" customFormat="1" x14ac:dyDescent="0.35"/>
    <row r="60779" s="62" customFormat="1" x14ac:dyDescent="0.35"/>
    <row r="60780" s="62" customFormat="1" x14ac:dyDescent="0.35"/>
    <row r="60781" s="62" customFormat="1" x14ac:dyDescent="0.35"/>
    <row r="60782" s="62" customFormat="1" x14ac:dyDescent="0.35"/>
    <row r="60783" s="62" customFormat="1" x14ac:dyDescent="0.35"/>
    <row r="60784" s="62" customFormat="1" x14ac:dyDescent="0.35"/>
    <row r="60785" s="62" customFormat="1" x14ac:dyDescent="0.35"/>
    <row r="60786" s="62" customFormat="1" x14ac:dyDescent="0.35"/>
    <row r="60787" s="62" customFormat="1" x14ac:dyDescent="0.35"/>
    <row r="60788" s="62" customFormat="1" x14ac:dyDescent="0.35"/>
    <row r="60789" s="62" customFormat="1" x14ac:dyDescent="0.35"/>
    <row r="60790" s="62" customFormat="1" x14ac:dyDescent="0.35"/>
    <row r="60791" s="62" customFormat="1" x14ac:dyDescent="0.35"/>
    <row r="60792" s="62" customFormat="1" x14ac:dyDescent="0.35"/>
    <row r="60793" s="62" customFormat="1" x14ac:dyDescent="0.35"/>
    <row r="60794" s="62" customFormat="1" x14ac:dyDescent="0.35"/>
    <row r="60795" s="62" customFormat="1" x14ac:dyDescent="0.35"/>
    <row r="60796" s="62" customFormat="1" x14ac:dyDescent="0.35"/>
    <row r="60797" s="62" customFormat="1" x14ac:dyDescent="0.35"/>
    <row r="60798" s="62" customFormat="1" x14ac:dyDescent="0.35"/>
    <row r="60799" s="62" customFormat="1" x14ac:dyDescent="0.35"/>
    <row r="60800" s="62" customFormat="1" x14ac:dyDescent="0.35"/>
    <row r="60801" s="62" customFormat="1" x14ac:dyDescent="0.35"/>
    <row r="60802" s="62" customFormat="1" x14ac:dyDescent="0.35"/>
    <row r="60803" s="62" customFormat="1" x14ac:dyDescent="0.35"/>
    <row r="60804" s="62" customFormat="1" x14ac:dyDescent="0.35"/>
    <row r="60805" s="62" customFormat="1" x14ac:dyDescent="0.35"/>
    <row r="60806" s="62" customFormat="1" x14ac:dyDescent="0.35"/>
    <row r="60807" s="62" customFormat="1" x14ac:dyDescent="0.35"/>
    <row r="60808" s="62" customFormat="1" x14ac:dyDescent="0.35"/>
    <row r="60809" s="62" customFormat="1" x14ac:dyDescent="0.35"/>
    <row r="60810" s="62" customFormat="1" x14ac:dyDescent="0.35"/>
    <row r="60811" s="62" customFormat="1" x14ac:dyDescent="0.35"/>
    <row r="60812" s="62" customFormat="1" x14ac:dyDescent="0.35"/>
    <row r="60813" s="62" customFormat="1" x14ac:dyDescent="0.35"/>
    <row r="60814" s="62" customFormat="1" x14ac:dyDescent="0.35"/>
    <row r="60815" s="62" customFormat="1" x14ac:dyDescent="0.35"/>
    <row r="60816" s="62" customFormat="1" x14ac:dyDescent="0.35"/>
    <row r="60817" s="62" customFormat="1" x14ac:dyDescent="0.35"/>
    <row r="60818" s="62" customFormat="1" x14ac:dyDescent="0.35"/>
    <row r="60819" s="62" customFormat="1" x14ac:dyDescent="0.35"/>
    <row r="60820" s="62" customFormat="1" x14ac:dyDescent="0.35"/>
    <row r="60821" s="62" customFormat="1" x14ac:dyDescent="0.35"/>
    <row r="60822" s="62" customFormat="1" x14ac:dyDescent="0.35"/>
    <row r="60823" s="62" customFormat="1" x14ac:dyDescent="0.35"/>
    <row r="60824" s="62" customFormat="1" x14ac:dyDescent="0.35"/>
    <row r="60825" s="62" customFormat="1" x14ac:dyDescent="0.35"/>
    <row r="60826" s="62" customFormat="1" x14ac:dyDescent="0.35"/>
    <row r="60827" s="62" customFormat="1" x14ac:dyDescent="0.35"/>
    <row r="60828" s="62" customFormat="1" x14ac:dyDescent="0.35"/>
    <row r="60829" s="62" customFormat="1" x14ac:dyDescent="0.35"/>
    <row r="60830" s="62" customFormat="1" x14ac:dyDescent="0.35"/>
    <row r="60831" s="62" customFormat="1" x14ac:dyDescent="0.35"/>
    <row r="60832" s="62" customFormat="1" x14ac:dyDescent="0.35"/>
    <row r="60833" s="62" customFormat="1" x14ac:dyDescent="0.35"/>
    <row r="60834" s="62" customFormat="1" x14ac:dyDescent="0.35"/>
    <row r="60835" s="62" customFormat="1" x14ac:dyDescent="0.35"/>
    <row r="60836" s="62" customFormat="1" x14ac:dyDescent="0.35"/>
    <row r="60837" s="62" customFormat="1" x14ac:dyDescent="0.35"/>
    <row r="60838" s="62" customFormat="1" x14ac:dyDescent="0.35"/>
    <row r="60839" s="62" customFormat="1" x14ac:dyDescent="0.35"/>
    <row r="60840" s="62" customFormat="1" x14ac:dyDescent="0.35"/>
    <row r="60841" s="62" customFormat="1" x14ac:dyDescent="0.35"/>
    <row r="60842" s="62" customFormat="1" x14ac:dyDescent="0.35"/>
    <row r="60843" s="62" customFormat="1" x14ac:dyDescent="0.35"/>
    <row r="60844" s="62" customFormat="1" x14ac:dyDescent="0.35"/>
    <row r="60845" s="62" customFormat="1" x14ac:dyDescent="0.35"/>
    <row r="60846" s="62" customFormat="1" x14ac:dyDescent="0.35"/>
    <row r="60847" s="62" customFormat="1" x14ac:dyDescent="0.35"/>
    <row r="60848" s="62" customFormat="1" x14ac:dyDescent="0.35"/>
    <row r="60849" s="62" customFormat="1" x14ac:dyDescent="0.35"/>
    <row r="60850" s="62" customFormat="1" x14ac:dyDescent="0.35"/>
    <row r="60851" s="62" customFormat="1" x14ac:dyDescent="0.35"/>
    <row r="60852" s="62" customFormat="1" x14ac:dyDescent="0.35"/>
    <row r="60853" s="62" customFormat="1" x14ac:dyDescent="0.35"/>
    <row r="60854" s="62" customFormat="1" x14ac:dyDescent="0.35"/>
    <row r="60855" s="62" customFormat="1" x14ac:dyDescent="0.35"/>
    <row r="60856" s="62" customFormat="1" x14ac:dyDescent="0.35"/>
    <row r="60857" s="62" customFormat="1" x14ac:dyDescent="0.35"/>
    <row r="60858" s="62" customFormat="1" x14ac:dyDescent="0.35"/>
    <row r="60859" s="62" customFormat="1" x14ac:dyDescent="0.35"/>
    <row r="60860" s="62" customFormat="1" x14ac:dyDescent="0.35"/>
    <row r="60861" s="62" customFormat="1" x14ac:dyDescent="0.35"/>
    <row r="60862" s="62" customFormat="1" x14ac:dyDescent="0.35"/>
    <row r="60863" s="62" customFormat="1" x14ac:dyDescent="0.35"/>
    <row r="60864" s="62" customFormat="1" x14ac:dyDescent="0.35"/>
    <row r="60865" s="62" customFormat="1" x14ac:dyDescent="0.35"/>
    <row r="60866" s="62" customFormat="1" x14ac:dyDescent="0.35"/>
    <row r="60867" s="62" customFormat="1" x14ac:dyDescent="0.35"/>
    <row r="60868" s="62" customFormat="1" x14ac:dyDescent="0.35"/>
    <row r="60869" s="62" customFormat="1" x14ac:dyDescent="0.35"/>
    <row r="60870" s="62" customFormat="1" x14ac:dyDescent="0.35"/>
    <row r="60871" s="62" customFormat="1" x14ac:dyDescent="0.35"/>
    <row r="60872" s="62" customFormat="1" x14ac:dyDescent="0.35"/>
    <row r="60873" s="62" customFormat="1" x14ac:dyDescent="0.35"/>
    <row r="60874" s="62" customFormat="1" x14ac:dyDescent="0.35"/>
    <row r="60875" s="62" customFormat="1" x14ac:dyDescent="0.35"/>
    <row r="60876" s="62" customFormat="1" x14ac:dyDescent="0.35"/>
    <row r="60877" s="62" customFormat="1" x14ac:dyDescent="0.35"/>
    <row r="60878" s="62" customFormat="1" x14ac:dyDescent="0.35"/>
    <row r="60879" s="62" customFormat="1" x14ac:dyDescent="0.35"/>
    <row r="60880" s="62" customFormat="1" x14ac:dyDescent="0.35"/>
    <row r="60881" s="62" customFormat="1" x14ac:dyDescent="0.35"/>
    <row r="60882" s="62" customFormat="1" x14ac:dyDescent="0.35"/>
    <row r="60883" s="62" customFormat="1" x14ac:dyDescent="0.35"/>
    <row r="60884" s="62" customFormat="1" x14ac:dyDescent="0.35"/>
    <row r="60885" s="62" customFormat="1" x14ac:dyDescent="0.35"/>
    <row r="60886" s="62" customFormat="1" x14ac:dyDescent="0.35"/>
    <row r="60887" s="62" customFormat="1" x14ac:dyDescent="0.35"/>
    <row r="60888" s="62" customFormat="1" x14ac:dyDescent="0.35"/>
    <row r="60889" s="62" customFormat="1" x14ac:dyDescent="0.35"/>
    <row r="60890" s="62" customFormat="1" x14ac:dyDescent="0.35"/>
    <row r="60891" s="62" customFormat="1" x14ac:dyDescent="0.35"/>
    <row r="60892" s="62" customFormat="1" x14ac:dyDescent="0.35"/>
    <row r="60893" s="62" customFormat="1" x14ac:dyDescent="0.35"/>
    <row r="60894" s="62" customFormat="1" x14ac:dyDescent="0.35"/>
    <row r="60895" s="62" customFormat="1" x14ac:dyDescent="0.35"/>
    <row r="60896" s="62" customFormat="1" x14ac:dyDescent="0.35"/>
    <row r="60897" s="62" customFormat="1" x14ac:dyDescent="0.35"/>
    <row r="60898" s="62" customFormat="1" x14ac:dyDescent="0.35"/>
    <row r="60899" s="62" customFormat="1" x14ac:dyDescent="0.35"/>
    <row r="60900" s="62" customFormat="1" x14ac:dyDescent="0.35"/>
    <row r="60901" s="62" customFormat="1" x14ac:dyDescent="0.35"/>
    <row r="60902" s="62" customFormat="1" x14ac:dyDescent="0.35"/>
    <row r="60903" s="62" customFormat="1" x14ac:dyDescent="0.35"/>
    <row r="60904" s="62" customFormat="1" x14ac:dyDescent="0.35"/>
    <row r="60905" s="62" customFormat="1" x14ac:dyDescent="0.35"/>
    <row r="60906" s="62" customFormat="1" x14ac:dyDescent="0.35"/>
    <row r="60907" s="62" customFormat="1" x14ac:dyDescent="0.35"/>
    <row r="60908" s="62" customFormat="1" x14ac:dyDescent="0.35"/>
    <row r="60909" s="62" customFormat="1" x14ac:dyDescent="0.35"/>
    <row r="60910" s="62" customFormat="1" x14ac:dyDescent="0.35"/>
    <row r="60911" s="62" customFormat="1" x14ac:dyDescent="0.35"/>
    <row r="60912" s="62" customFormat="1" x14ac:dyDescent="0.35"/>
    <row r="60913" s="62" customFormat="1" x14ac:dyDescent="0.35"/>
    <row r="60914" s="62" customFormat="1" x14ac:dyDescent="0.35"/>
    <row r="60915" s="62" customFormat="1" x14ac:dyDescent="0.35"/>
    <row r="60916" s="62" customFormat="1" x14ac:dyDescent="0.35"/>
    <row r="60917" s="62" customFormat="1" x14ac:dyDescent="0.35"/>
    <row r="60918" s="62" customFormat="1" x14ac:dyDescent="0.35"/>
    <row r="60919" s="62" customFormat="1" x14ac:dyDescent="0.35"/>
    <row r="60920" s="62" customFormat="1" x14ac:dyDescent="0.35"/>
    <row r="60921" s="62" customFormat="1" x14ac:dyDescent="0.35"/>
    <row r="60922" s="62" customFormat="1" x14ac:dyDescent="0.35"/>
    <row r="60923" s="62" customFormat="1" x14ac:dyDescent="0.35"/>
    <row r="60924" s="62" customFormat="1" x14ac:dyDescent="0.35"/>
    <row r="60925" s="62" customFormat="1" x14ac:dyDescent="0.35"/>
    <row r="60926" s="62" customFormat="1" x14ac:dyDescent="0.35"/>
    <row r="60927" s="62" customFormat="1" x14ac:dyDescent="0.35"/>
    <row r="60928" s="62" customFormat="1" x14ac:dyDescent="0.35"/>
    <row r="60929" s="62" customFormat="1" x14ac:dyDescent="0.35"/>
    <row r="60930" s="62" customFormat="1" x14ac:dyDescent="0.35"/>
    <row r="60931" s="62" customFormat="1" x14ac:dyDescent="0.35"/>
    <row r="60932" s="62" customFormat="1" x14ac:dyDescent="0.35"/>
    <row r="60933" s="62" customFormat="1" x14ac:dyDescent="0.35"/>
    <row r="60934" s="62" customFormat="1" x14ac:dyDescent="0.35"/>
    <row r="60935" s="62" customFormat="1" x14ac:dyDescent="0.35"/>
    <row r="60936" s="62" customFormat="1" x14ac:dyDescent="0.35"/>
    <row r="60937" s="62" customFormat="1" x14ac:dyDescent="0.35"/>
    <row r="60938" s="62" customFormat="1" x14ac:dyDescent="0.35"/>
    <row r="60939" s="62" customFormat="1" x14ac:dyDescent="0.35"/>
    <row r="60940" s="62" customFormat="1" x14ac:dyDescent="0.35"/>
    <row r="60941" s="62" customFormat="1" x14ac:dyDescent="0.35"/>
    <row r="60942" s="62" customFormat="1" x14ac:dyDescent="0.35"/>
    <row r="60943" s="62" customFormat="1" x14ac:dyDescent="0.35"/>
    <row r="60944" s="62" customFormat="1" x14ac:dyDescent="0.35"/>
    <row r="60945" s="62" customFormat="1" x14ac:dyDescent="0.35"/>
    <row r="60946" s="62" customFormat="1" x14ac:dyDescent="0.35"/>
    <row r="60947" s="62" customFormat="1" x14ac:dyDescent="0.35"/>
    <row r="60948" s="62" customFormat="1" x14ac:dyDescent="0.35"/>
    <row r="60949" s="62" customFormat="1" x14ac:dyDescent="0.35"/>
    <row r="60950" s="62" customFormat="1" x14ac:dyDescent="0.35"/>
    <row r="60951" s="62" customFormat="1" x14ac:dyDescent="0.35"/>
    <row r="60952" s="62" customFormat="1" x14ac:dyDescent="0.35"/>
    <row r="60953" s="62" customFormat="1" x14ac:dyDescent="0.35"/>
    <row r="60954" s="62" customFormat="1" x14ac:dyDescent="0.35"/>
    <row r="60955" s="62" customFormat="1" x14ac:dyDescent="0.35"/>
    <row r="60956" s="62" customFormat="1" x14ac:dyDescent="0.35"/>
    <row r="60957" s="62" customFormat="1" x14ac:dyDescent="0.35"/>
    <row r="60958" s="62" customFormat="1" x14ac:dyDescent="0.35"/>
    <row r="60959" s="62" customFormat="1" x14ac:dyDescent="0.35"/>
    <row r="60960" s="62" customFormat="1" x14ac:dyDescent="0.35"/>
    <row r="60961" s="62" customFormat="1" x14ac:dyDescent="0.35"/>
    <row r="60962" s="62" customFormat="1" x14ac:dyDescent="0.35"/>
    <row r="60963" s="62" customFormat="1" x14ac:dyDescent="0.35"/>
    <row r="60964" s="62" customFormat="1" x14ac:dyDescent="0.35"/>
    <row r="60965" s="62" customFormat="1" x14ac:dyDescent="0.35"/>
    <row r="60966" s="62" customFormat="1" x14ac:dyDescent="0.35"/>
    <row r="60967" s="62" customFormat="1" x14ac:dyDescent="0.35"/>
    <row r="60968" s="62" customFormat="1" x14ac:dyDescent="0.35"/>
    <row r="60969" s="62" customFormat="1" x14ac:dyDescent="0.35"/>
    <row r="60970" s="62" customFormat="1" x14ac:dyDescent="0.35"/>
    <row r="60971" s="62" customFormat="1" x14ac:dyDescent="0.35"/>
    <row r="60972" s="62" customFormat="1" x14ac:dyDescent="0.35"/>
    <row r="60973" s="62" customFormat="1" x14ac:dyDescent="0.35"/>
    <row r="60974" s="62" customFormat="1" x14ac:dyDescent="0.35"/>
    <row r="60975" s="62" customFormat="1" x14ac:dyDescent="0.35"/>
    <row r="60976" s="62" customFormat="1" x14ac:dyDescent="0.35"/>
    <row r="60977" s="62" customFormat="1" x14ac:dyDescent="0.35"/>
    <row r="60978" s="62" customFormat="1" x14ac:dyDescent="0.35"/>
    <row r="60979" s="62" customFormat="1" x14ac:dyDescent="0.35"/>
    <row r="60980" s="62" customFormat="1" x14ac:dyDescent="0.35"/>
    <row r="60981" s="62" customFormat="1" x14ac:dyDescent="0.35"/>
    <row r="60982" s="62" customFormat="1" x14ac:dyDescent="0.35"/>
    <row r="60983" s="62" customFormat="1" x14ac:dyDescent="0.35"/>
    <row r="60984" s="62" customFormat="1" x14ac:dyDescent="0.35"/>
    <row r="60985" s="62" customFormat="1" x14ac:dyDescent="0.35"/>
    <row r="60986" s="62" customFormat="1" x14ac:dyDescent="0.35"/>
    <row r="60987" s="62" customFormat="1" x14ac:dyDescent="0.35"/>
    <row r="60988" s="62" customFormat="1" x14ac:dyDescent="0.35"/>
    <row r="60989" s="62" customFormat="1" x14ac:dyDescent="0.35"/>
    <row r="60990" s="62" customFormat="1" x14ac:dyDescent="0.35"/>
    <row r="60991" s="62" customFormat="1" x14ac:dyDescent="0.35"/>
    <row r="60992" s="62" customFormat="1" x14ac:dyDescent="0.35"/>
    <row r="60993" s="62" customFormat="1" x14ac:dyDescent="0.35"/>
    <row r="60994" s="62" customFormat="1" x14ac:dyDescent="0.35"/>
    <row r="60995" s="62" customFormat="1" x14ac:dyDescent="0.35"/>
    <row r="60996" s="62" customFormat="1" x14ac:dyDescent="0.35"/>
    <row r="60997" s="62" customFormat="1" x14ac:dyDescent="0.35"/>
    <row r="60998" s="62" customFormat="1" x14ac:dyDescent="0.35"/>
    <row r="60999" s="62" customFormat="1" x14ac:dyDescent="0.35"/>
    <row r="61000" s="62" customFormat="1" x14ac:dyDescent="0.35"/>
    <row r="61001" s="62" customFormat="1" x14ac:dyDescent="0.35"/>
    <row r="61002" s="62" customFormat="1" x14ac:dyDescent="0.35"/>
    <row r="61003" s="62" customFormat="1" x14ac:dyDescent="0.35"/>
    <row r="61004" s="62" customFormat="1" x14ac:dyDescent="0.35"/>
    <row r="61005" s="62" customFormat="1" x14ac:dyDescent="0.35"/>
    <row r="61006" s="62" customFormat="1" x14ac:dyDescent="0.35"/>
    <row r="61007" s="62" customFormat="1" x14ac:dyDescent="0.35"/>
    <row r="61008" s="62" customFormat="1" x14ac:dyDescent="0.35"/>
    <row r="61009" s="62" customFormat="1" x14ac:dyDescent="0.35"/>
    <row r="61010" s="62" customFormat="1" x14ac:dyDescent="0.35"/>
    <row r="61011" s="62" customFormat="1" x14ac:dyDescent="0.35"/>
    <row r="61012" s="62" customFormat="1" x14ac:dyDescent="0.35"/>
    <row r="61013" s="62" customFormat="1" x14ac:dyDescent="0.35"/>
    <row r="61014" s="62" customFormat="1" x14ac:dyDescent="0.35"/>
    <row r="61015" s="62" customFormat="1" x14ac:dyDescent="0.35"/>
    <row r="61016" s="62" customFormat="1" x14ac:dyDescent="0.35"/>
    <row r="61017" s="62" customFormat="1" x14ac:dyDescent="0.35"/>
    <row r="61018" s="62" customFormat="1" x14ac:dyDescent="0.35"/>
    <row r="61019" s="62" customFormat="1" x14ac:dyDescent="0.35"/>
    <row r="61020" s="62" customFormat="1" x14ac:dyDescent="0.35"/>
    <row r="61021" s="62" customFormat="1" x14ac:dyDescent="0.35"/>
    <row r="61022" s="62" customFormat="1" x14ac:dyDescent="0.35"/>
    <row r="61023" s="62" customFormat="1" x14ac:dyDescent="0.35"/>
    <row r="61024" s="62" customFormat="1" x14ac:dyDescent="0.35"/>
    <row r="61025" s="62" customFormat="1" x14ac:dyDescent="0.35"/>
    <row r="61026" s="62" customFormat="1" x14ac:dyDescent="0.35"/>
    <row r="61027" s="62" customFormat="1" x14ac:dyDescent="0.35"/>
    <row r="61028" s="62" customFormat="1" x14ac:dyDescent="0.35"/>
    <row r="61029" s="62" customFormat="1" x14ac:dyDescent="0.35"/>
    <row r="61030" s="62" customFormat="1" x14ac:dyDescent="0.35"/>
    <row r="61031" s="62" customFormat="1" x14ac:dyDescent="0.35"/>
    <row r="61032" s="62" customFormat="1" x14ac:dyDescent="0.35"/>
    <row r="61033" s="62" customFormat="1" x14ac:dyDescent="0.35"/>
    <row r="61034" s="62" customFormat="1" x14ac:dyDescent="0.35"/>
    <row r="61035" s="62" customFormat="1" x14ac:dyDescent="0.35"/>
    <row r="61036" s="62" customFormat="1" x14ac:dyDescent="0.35"/>
    <row r="61037" s="62" customFormat="1" x14ac:dyDescent="0.35"/>
    <row r="61038" s="62" customFormat="1" x14ac:dyDescent="0.35"/>
    <row r="61039" s="62" customFormat="1" x14ac:dyDescent="0.35"/>
    <row r="61040" s="62" customFormat="1" x14ac:dyDescent="0.35"/>
    <row r="61041" s="62" customFormat="1" x14ac:dyDescent="0.35"/>
    <row r="61042" s="62" customFormat="1" x14ac:dyDescent="0.35"/>
    <row r="61043" s="62" customFormat="1" x14ac:dyDescent="0.35"/>
    <row r="61044" s="62" customFormat="1" x14ac:dyDescent="0.35"/>
    <row r="61045" s="62" customFormat="1" x14ac:dyDescent="0.35"/>
    <row r="61046" s="62" customFormat="1" x14ac:dyDescent="0.35"/>
    <row r="61047" s="62" customFormat="1" x14ac:dyDescent="0.35"/>
    <row r="61048" s="62" customFormat="1" x14ac:dyDescent="0.35"/>
    <row r="61049" s="62" customFormat="1" x14ac:dyDescent="0.35"/>
    <row r="61050" s="62" customFormat="1" x14ac:dyDescent="0.35"/>
    <row r="61051" s="62" customFormat="1" x14ac:dyDescent="0.35"/>
    <row r="61052" s="62" customFormat="1" x14ac:dyDescent="0.35"/>
    <row r="61053" s="62" customFormat="1" x14ac:dyDescent="0.35"/>
    <row r="61054" s="62" customFormat="1" x14ac:dyDescent="0.35"/>
    <row r="61055" s="62" customFormat="1" x14ac:dyDescent="0.35"/>
    <row r="61056" s="62" customFormat="1" x14ac:dyDescent="0.35"/>
    <row r="61057" s="62" customFormat="1" x14ac:dyDescent="0.35"/>
    <row r="61058" s="62" customFormat="1" x14ac:dyDescent="0.35"/>
    <row r="61059" s="62" customFormat="1" x14ac:dyDescent="0.35"/>
    <row r="61060" s="62" customFormat="1" x14ac:dyDescent="0.35"/>
    <row r="61061" s="62" customFormat="1" x14ac:dyDescent="0.35"/>
    <row r="61062" s="62" customFormat="1" x14ac:dyDescent="0.35"/>
    <row r="61063" s="62" customFormat="1" x14ac:dyDescent="0.35"/>
    <row r="61064" s="62" customFormat="1" x14ac:dyDescent="0.35"/>
    <row r="61065" s="62" customFormat="1" x14ac:dyDescent="0.35"/>
    <row r="61066" s="62" customFormat="1" x14ac:dyDescent="0.35"/>
    <row r="61067" s="62" customFormat="1" x14ac:dyDescent="0.35"/>
    <row r="61068" s="62" customFormat="1" x14ac:dyDescent="0.35"/>
    <row r="61069" s="62" customFormat="1" x14ac:dyDescent="0.35"/>
    <row r="61070" s="62" customFormat="1" x14ac:dyDescent="0.35"/>
    <row r="61071" s="62" customFormat="1" x14ac:dyDescent="0.35"/>
    <row r="61072" s="62" customFormat="1" x14ac:dyDescent="0.35"/>
    <row r="61073" s="62" customFormat="1" x14ac:dyDescent="0.35"/>
    <row r="61074" s="62" customFormat="1" x14ac:dyDescent="0.35"/>
    <row r="61075" s="62" customFormat="1" x14ac:dyDescent="0.35"/>
    <row r="61076" s="62" customFormat="1" x14ac:dyDescent="0.35"/>
    <row r="61077" s="62" customFormat="1" x14ac:dyDescent="0.35"/>
    <row r="61078" s="62" customFormat="1" x14ac:dyDescent="0.35"/>
    <row r="61079" s="62" customFormat="1" x14ac:dyDescent="0.35"/>
    <row r="61080" s="62" customFormat="1" x14ac:dyDescent="0.35"/>
    <row r="61081" s="62" customFormat="1" x14ac:dyDescent="0.35"/>
    <row r="61082" s="62" customFormat="1" x14ac:dyDescent="0.35"/>
    <row r="61083" s="62" customFormat="1" x14ac:dyDescent="0.35"/>
    <row r="61084" s="62" customFormat="1" x14ac:dyDescent="0.35"/>
    <row r="61085" s="62" customFormat="1" x14ac:dyDescent="0.35"/>
    <row r="61086" s="62" customFormat="1" x14ac:dyDescent="0.35"/>
    <row r="61087" s="62" customFormat="1" x14ac:dyDescent="0.35"/>
    <row r="61088" s="62" customFormat="1" x14ac:dyDescent="0.35"/>
    <row r="61089" s="62" customFormat="1" x14ac:dyDescent="0.35"/>
    <row r="61090" s="62" customFormat="1" x14ac:dyDescent="0.35"/>
    <row r="61091" s="62" customFormat="1" x14ac:dyDescent="0.35"/>
    <row r="61092" s="62" customFormat="1" x14ac:dyDescent="0.35"/>
    <row r="61093" s="62" customFormat="1" x14ac:dyDescent="0.35"/>
    <row r="61094" s="62" customFormat="1" x14ac:dyDescent="0.35"/>
    <row r="61095" s="62" customFormat="1" x14ac:dyDescent="0.35"/>
    <row r="61096" s="62" customFormat="1" x14ac:dyDescent="0.35"/>
    <row r="61097" s="62" customFormat="1" x14ac:dyDescent="0.35"/>
    <row r="61098" s="62" customFormat="1" x14ac:dyDescent="0.35"/>
    <row r="61099" s="62" customFormat="1" x14ac:dyDescent="0.35"/>
    <row r="61100" s="62" customFormat="1" x14ac:dyDescent="0.35"/>
    <row r="61101" s="62" customFormat="1" x14ac:dyDescent="0.35"/>
    <row r="61102" s="62" customFormat="1" x14ac:dyDescent="0.35"/>
    <row r="61103" s="62" customFormat="1" x14ac:dyDescent="0.35"/>
    <row r="61104" s="62" customFormat="1" x14ac:dyDescent="0.35"/>
    <row r="61105" s="62" customFormat="1" x14ac:dyDescent="0.35"/>
    <row r="61106" s="62" customFormat="1" x14ac:dyDescent="0.35"/>
    <row r="61107" s="62" customFormat="1" x14ac:dyDescent="0.35"/>
    <row r="61108" s="62" customFormat="1" x14ac:dyDescent="0.35"/>
    <row r="61109" s="62" customFormat="1" x14ac:dyDescent="0.35"/>
    <row r="61110" s="62" customFormat="1" x14ac:dyDescent="0.35"/>
    <row r="61111" s="62" customFormat="1" x14ac:dyDescent="0.35"/>
    <row r="61112" s="62" customFormat="1" x14ac:dyDescent="0.35"/>
    <row r="61113" s="62" customFormat="1" x14ac:dyDescent="0.35"/>
    <row r="61114" s="62" customFormat="1" x14ac:dyDescent="0.35"/>
    <row r="61115" s="62" customFormat="1" x14ac:dyDescent="0.35"/>
    <row r="61116" s="62" customFormat="1" x14ac:dyDescent="0.35"/>
    <row r="61117" s="62" customFormat="1" x14ac:dyDescent="0.35"/>
    <row r="61118" s="62" customFormat="1" x14ac:dyDescent="0.35"/>
    <row r="61119" s="62" customFormat="1" x14ac:dyDescent="0.35"/>
    <row r="61120" s="62" customFormat="1" x14ac:dyDescent="0.35"/>
    <row r="61121" s="62" customFormat="1" x14ac:dyDescent="0.35"/>
    <row r="61122" s="62" customFormat="1" x14ac:dyDescent="0.35"/>
    <row r="61123" s="62" customFormat="1" x14ac:dyDescent="0.35"/>
    <row r="61124" s="62" customFormat="1" x14ac:dyDescent="0.35"/>
    <row r="61125" s="62" customFormat="1" x14ac:dyDescent="0.35"/>
    <row r="61126" s="62" customFormat="1" x14ac:dyDescent="0.35"/>
    <row r="61127" s="62" customFormat="1" x14ac:dyDescent="0.35"/>
    <row r="61128" s="62" customFormat="1" x14ac:dyDescent="0.35"/>
    <row r="61129" s="62" customFormat="1" x14ac:dyDescent="0.35"/>
    <row r="61130" s="62" customFormat="1" x14ac:dyDescent="0.35"/>
    <row r="61131" s="62" customFormat="1" x14ac:dyDescent="0.35"/>
    <row r="61132" s="62" customFormat="1" x14ac:dyDescent="0.35"/>
    <row r="61133" s="62" customFormat="1" x14ac:dyDescent="0.35"/>
    <row r="61134" s="62" customFormat="1" x14ac:dyDescent="0.35"/>
    <row r="61135" s="62" customFormat="1" x14ac:dyDescent="0.35"/>
    <row r="61136" s="62" customFormat="1" x14ac:dyDescent="0.35"/>
    <row r="61137" s="62" customFormat="1" x14ac:dyDescent="0.35"/>
    <row r="61138" s="62" customFormat="1" x14ac:dyDescent="0.35"/>
    <row r="61139" s="62" customFormat="1" x14ac:dyDescent="0.35"/>
    <row r="61140" s="62" customFormat="1" x14ac:dyDescent="0.35"/>
    <row r="61141" s="62" customFormat="1" x14ac:dyDescent="0.35"/>
    <row r="61142" s="62" customFormat="1" x14ac:dyDescent="0.35"/>
    <row r="61143" s="62" customFormat="1" x14ac:dyDescent="0.35"/>
    <row r="61144" s="62" customFormat="1" x14ac:dyDescent="0.35"/>
    <row r="61145" s="62" customFormat="1" x14ac:dyDescent="0.35"/>
    <row r="61146" s="62" customFormat="1" x14ac:dyDescent="0.35"/>
    <row r="61147" s="62" customFormat="1" x14ac:dyDescent="0.35"/>
    <row r="61148" s="62" customFormat="1" x14ac:dyDescent="0.35"/>
    <row r="61149" s="62" customFormat="1" x14ac:dyDescent="0.35"/>
    <row r="61150" s="62" customFormat="1" x14ac:dyDescent="0.35"/>
    <row r="61151" s="62" customFormat="1" x14ac:dyDescent="0.35"/>
    <row r="61152" s="62" customFormat="1" x14ac:dyDescent="0.35"/>
    <row r="61153" s="62" customFormat="1" x14ac:dyDescent="0.35"/>
    <row r="61154" s="62" customFormat="1" x14ac:dyDescent="0.35"/>
    <row r="61155" s="62" customFormat="1" x14ac:dyDescent="0.35"/>
    <row r="61156" s="62" customFormat="1" x14ac:dyDescent="0.35"/>
    <row r="61157" s="62" customFormat="1" x14ac:dyDescent="0.35"/>
    <row r="61158" s="62" customFormat="1" x14ac:dyDescent="0.35"/>
    <row r="61159" s="62" customFormat="1" x14ac:dyDescent="0.35"/>
    <row r="61160" s="62" customFormat="1" x14ac:dyDescent="0.35"/>
    <row r="61161" s="62" customFormat="1" x14ac:dyDescent="0.35"/>
    <row r="61162" s="62" customFormat="1" x14ac:dyDescent="0.35"/>
    <row r="61163" s="62" customFormat="1" x14ac:dyDescent="0.35"/>
    <row r="61164" s="62" customFormat="1" x14ac:dyDescent="0.35"/>
    <row r="61165" s="62" customFormat="1" x14ac:dyDescent="0.35"/>
    <row r="61166" s="62" customFormat="1" x14ac:dyDescent="0.35"/>
    <row r="61167" s="62" customFormat="1" x14ac:dyDescent="0.35"/>
    <row r="61168" s="62" customFormat="1" x14ac:dyDescent="0.35"/>
    <row r="61169" s="62" customFormat="1" x14ac:dyDescent="0.35"/>
    <row r="61170" s="62" customFormat="1" x14ac:dyDescent="0.35"/>
    <row r="61171" s="62" customFormat="1" x14ac:dyDescent="0.35"/>
    <row r="61172" s="62" customFormat="1" x14ac:dyDescent="0.35"/>
    <row r="61173" s="62" customFormat="1" x14ac:dyDescent="0.35"/>
    <row r="61174" s="62" customFormat="1" x14ac:dyDescent="0.35"/>
    <row r="61175" s="62" customFormat="1" x14ac:dyDescent="0.35"/>
    <row r="61176" s="62" customFormat="1" x14ac:dyDescent="0.35"/>
    <row r="61177" s="62" customFormat="1" x14ac:dyDescent="0.35"/>
    <row r="61178" s="62" customFormat="1" x14ac:dyDescent="0.35"/>
    <row r="61179" s="62" customFormat="1" x14ac:dyDescent="0.35"/>
    <row r="61180" s="62" customFormat="1" x14ac:dyDescent="0.35"/>
    <row r="61181" s="62" customFormat="1" x14ac:dyDescent="0.35"/>
    <row r="61182" s="62" customFormat="1" x14ac:dyDescent="0.35"/>
    <row r="61183" s="62" customFormat="1" x14ac:dyDescent="0.35"/>
    <row r="61184" s="62" customFormat="1" x14ac:dyDescent="0.35"/>
    <row r="61185" s="62" customFormat="1" x14ac:dyDescent="0.35"/>
    <row r="61186" s="62" customFormat="1" x14ac:dyDescent="0.35"/>
    <row r="61187" s="62" customFormat="1" x14ac:dyDescent="0.35"/>
    <row r="61188" s="62" customFormat="1" x14ac:dyDescent="0.35"/>
    <row r="61189" s="62" customFormat="1" x14ac:dyDescent="0.35"/>
    <row r="61190" s="62" customFormat="1" x14ac:dyDescent="0.35"/>
    <row r="61191" s="62" customFormat="1" x14ac:dyDescent="0.35"/>
    <row r="61192" s="62" customFormat="1" x14ac:dyDescent="0.35"/>
    <row r="61193" s="62" customFormat="1" x14ac:dyDescent="0.35"/>
    <row r="61194" s="62" customFormat="1" x14ac:dyDescent="0.35"/>
    <row r="61195" s="62" customFormat="1" x14ac:dyDescent="0.35"/>
    <row r="61196" s="62" customFormat="1" x14ac:dyDescent="0.35"/>
    <row r="61197" s="62" customFormat="1" x14ac:dyDescent="0.35"/>
    <row r="61198" s="62" customFormat="1" x14ac:dyDescent="0.35"/>
    <row r="61199" s="62" customFormat="1" x14ac:dyDescent="0.35"/>
    <row r="61200" s="62" customFormat="1" x14ac:dyDescent="0.35"/>
    <row r="61201" s="62" customFormat="1" x14ac:dyDescent="0.35"/>
    <row r="61202" s="62" customFormat="1" x14ac:dyDescent="0.35"/>
    <row r="61203" s="62" customFormat="1" x14ac:dyDescent="0.35"/>
    <row r="61204" s="62" customFormat="1" x14ac:dyDescent="0.35"/>
    <row r="61205" s="62" customFormat="1" x14ac:dyDescent="0.35"/>
    <row r="61206" s="62" customFormat="1" x14ac:dyDescent="0.35"/>
    <row r="61207" s="62" customFormat="1" x14ac:dyDescent="0.35"/>
    <row r="61208" s="62" customFormat="1" x14ac:dyDescent="0.35"/>
    <row r="61209" s="62" customFormat="1" x14ac:dyDescent="0.35"/>
    <row r="61210" s="62" customFormat="1" x14ac:dyDescent="0.35"/>
    <row r="61211" s="62" customFormat="1" x14ac:dyDescent="0.35"/>
    <row r="61212" s="62" customFormat="1" x14ac:dyDescent="0.35"/>
    <row r="61213" s="62" customFormat="1" x14ac:dyDescent="0.35"/>
    <row r="61214" s="62" customFormat="1" x14ac:dyDescent="0.35"/>
    <row r="61215" s="62" customFormat="1" x14ac:dyDescent="0.35"/>
    <row r="61216" s="62" customFormat="1" x14ac:dyDescent="0.35"/>
    <row r="61217" s="62" customFormat="1" x14ac:dyDescent="0.35"/>
    <row r="61218" s="62" customFormat="1" x14ac:dyDescent="0.35"/>
    <row r="61219" s="62" customFormat="1" x14ac:dyDescent="0.35"/>
    <row r="61220" s="62" customFormat="1" x14ac:dyDescent="0.35"/>
    <row r="61221" s="62" customFormat="1" x14ac:dyDescent="0.35"/>
    <row r="61222" s="62" customFormat="1" x14ac:dyDescent="0.35"/>
    <row r="61223" s="62" customFormat="1" x14ac:dyDescent="0.35"/>
    <row r="61224" s="62" customFormat="1" x14ac:dyDescent="0.35"/>
    <row r="61225" s="62" customFormat="1" x14ac:dyDescent="0.35"/>
    <row r="61226" s="62" customFormat="1" x14ac:dyDescent="0.35"/>
    <row r="61227" s="62" customFormat="1" x14ac:dyDescent="0.35"/>
    <row r="61228" s="62" customFormat="1" x14ac:dyDescent="0.35"/>
    <row r="61229" s="62" customFormat="1" x14ac:dyDescent="0.35"/>
    <row r="61230" s="62" customFormat="1" x14ac:dyDescent="0.35"/>
    <row r="61231" s="62" customFormat="1" x14ac:dyDescent="0.35"/>
    <row r="61232" s="62" customFormat="1" x14ac:dyDescent="0.35"/>
    <row r="61233" s="62" customFormat="1" x14ac:dyDescent="0.35"/>
    <row r="61234" s="62" customFormat="1" x14ac:dyDescent="0.35"/>
    <row r="61235" s="62" customFormat="1" x14ac:dyDescent="0.35"/>
    <row r="61236" s="62" customFormat="1" x14ac:dyDescent="0.35"/>
    <row r="61237" s="62" customFormat="1" x14ac:dyDescent="0.35"/>
    <row r="61238" s="62" customFormat="1" x14ac:dyDescent="0.35"/>
    <row r="61239" s="62" customFormat="1" x14ac:dyDescent="0.35"/>
    <row r="61240" s="62" customFormat="1" x14ac:dyDescent="0.35"/>
    <row r="61241" s="62" customFormat="1" x14ac:dyDescent="0.35"/>
    <row r="61242" s="62" customFormat="1" x14ac:dyDescent="0.35"/>
    <row r="61243" s="62" customFormat="1" x14ac:dyDescent="0.35"/>
    <row r="61244" s="62" customFormat="1" x14ac:dyDescent="0.35"/>
    <row r="61245" s="62" customFormat="1" x14ac:dyDescent="0.35"/>
    <row r="61246" s="62" customFormat="1" x14ac:dyDescent="0.35"/>
    <row r="61247" s="62" customFormat="1" x14ac:dyDescent="0.35"/>
    <row r="61248" s="62" customFormat="1" x14ac:dyDescent="0.35"/>
    <row r="61249" s="62" customFormat="1" x14ac:dyDescent="0.35"/>
    <row r="61250" s="62" customFormat="1" x14ac:dyDescent="0.35"/>
    <row r="61251" s="62" customFormat="1" x14ac:dyDescent="0.35"/>
    <row r="61252" s="62" customFormat="1" x14ac:dyDescent="0.35"/>
    <row r="61253" s="62" customFormat="1" x14ac:dyDescent="0.35"/>
    <row r="61254" s="62" customFormat="1" x14ac:dyDescent="0.35"/>
    <row r="61255" s="62" customFormat="1" x14ac:dyDescent="0.35"/>
    <row r="61256" s="62" customFormat="1" x14ac:dyDescent="0.35"/>
    <row r="61257" s="62" customFormat="1" x14ac:dyDescent="0.35"/>
    <row r="61258" s="62" customFormat="1" x14ac:dyDescent="0.35"/>
    <row r="61259" s="62" customFormat="1" x14ac:dyDescent="0.35"/>
    <row r="61260" s="62" customFormat="1" x14ac:dyDescent="0.35"/>
    <row r="61261" s="62" customFormat="1" x14ac:dyDescent="0.35"/>
    <row r="61262" s="62" customFormat="1" x14ac:dyDescent="0.35"/>
    <row r="61263" s="62" customFormat="1" x14ac:dyDescent="0.35"/>
    <row r="61264" s="62" customFormat="1" x14ac:dyDescent="0.35"/>
    <row r="61265" s="62" customFormat="1" x14ac:dyDescent="0.35"/>
    <row r="61266" s="62" customFormat="1" x14ac:dyDescent="0.35"/>
    <row r="61267" s="62" customFormat="1" x14ac:dyDescent="0.35"/>
    <row r="61268" s="62" customFormat="1" x14ac:dyDescent="0.35"/>
    <row r="61269" s="62" customFormat="1" x14ac:dyDescent="0.35"/>
    <row r="61270" s="62" customFormat="1" x14ac:dyDescent="0.35"/>
    <row r="61271" s="62" customFormat="1" x14ac:dyDescent="0.35"/>
    <row r="61272" s="62" customFormat="1" x14ac:dyDescent="0.35"/>
    <row r="61273" s="62" customFormat="1" x14ac:dyDescent="0.35"/>
    <row r="61274" s="62" customFormat="1" x14ac:dyDescent="0.35"/>
    <row r="61275" s="62" customFormat="1" x14ac:dyDescent="0.35"/>
    <row r="61276" s="62" customFormat="1" x14ac:dyDescent="0.35"/>
    <row r="61277" s="62" customFormat="1" x14ac:dyDescent="0.35"/>
    <row r="61278" s="62" customFormat="1" x14ac:dyDescent="0.35"/>
    <row r="61279" s="62" customFormat="1" x14ac:dyDescent="0.35"/>
    <row r="61280" s="62" customFormat="1" x14ac:dyDescent="0.35"/>
    <row r="61281" s="62" customFormat="1" x14ac:dyDescent="0.35"/>
    <row r="61282" s="62" customFormat="1" x14ac:dyDescent="0.35"/>
    <row r="61283" s="62" customFormat="1" x14ac:dyDescent="0.35"/>
    <row r="61284" s="62" customFormat="1" x14ac:dyDescent="0.35"/>
    <row r="61285" s="62" customFormat="1" x14ac:dyDescent="0.35"/>
    <row r="61286" s="62" customFormat="1" x14ac:dyDescent="0.35"/>
    <row r="61287" s="62" customFormat="1" x14ac:dyDescent="0.35"/>
    <row r="61288" s="62" customFormat="1" x14ac:dyDescent="0.35"/>
    <row r="61289" s="62" customFormat="1" x14ac:dyDescent="0.35"/>
    <row r="61290" s="62" customFormat="1" x14ac:dyDescent="0.35"/>
    <row r="61291" s="62" customFormat="1" x14ac:dyDescent="0.35"/>
    <row r="61292" s="62" customFormat="1" x14ac:dyDescent="0.35"/>
    <row r="61293" s="62" customFormat="1" x14ac:dyDescent="0.35"/>
    <row r="61294" s="62" customFormat="1" x14ac:dyDescent="0.35"/>
    <row r="61295" s="62" customFormat="1" x14ac:dyDescent="0.35"/>
    <row r="61296" s="62" customFormat="1" x14ac:dyDescent="0.35"/>
    <row r="61297" s="62" customFormat="1" x14ac:dyDescent="0.35"/>
    <row r="61298" s="62" customFormat="1" x14ac:dyDescent="0.35"/>
    <row r="61299" s="62" customFormat="1" x14ac:dyDescent="0.35"/>
    <row r="61300" s="62" customFormat="1" x14ac:dyDescent="0.35"/>
    <row r="61301" s="62" customFormat="1" x14ac:dyDescent="0.35"/>
    <row r="61302" s="62" customFormat="1" x14ac:dyDescent="0.35"/>
    <row r="61303" s="62" customFormat="1" x14ac:dyDescent="0.35"/>
    <row r="61304" s="62" customFormat="1" x14ac:dyDescent="0.35"/>
    <row r="61305" s="62" customFormat="1" x14ac:dyDescent="0.35"/>
    <row r="61306" s="62" customFormat="1" x14ac:dyDescent="0.35"/>
    <row r="61307" s="62" customFormat="1" x14ac:dyDescent="0.35"/>
    <row r="61308" s="62" customFormat="1" x14ac:dyDescent="0.35"/>
    <row r="61309" s="62" customFormat="1" x14ac:dyDescent="0.35"/>
    <row r="61310" s="62" customFormat="1" x14ac:dyDescent="0.35"/>
    <row r="61311" s="62" customFormat="1" x14ac:dyDescent="0.35"/>
    <row r="61312" s="62" customFormat="1" x14ac:dyDescent="0.35"/>
    <row r="61313" s="62" customFormat="1" x14ac:dyDescent="0.35"/>
    <row r="61314" s="62" customFormat="1" x14ac:dyDescent="0.35"/>
    <row r="61315" s="62" customFormat="1" x14ac:dyDescent="0.35"/>
    <row r="61316" s="62" customFormat="1" x14ac:dyDescent="0.35"/>
    <row r="61317" s="62" customFormat="1" x14ac:dyDescent="0.35"/>
    <row r="61318" s="62" customFormat="1" x14ac:dyDescent="0.35"/>
    <row r="61319" s="62" customFormat="1" x14ac:dyDescent="0.35"/>
    <row r="61320" s="62" customFormat="1" x14ac:dyDescent="0.35"/>
    <row r="61321" s="62" customFormat="1" x14ac:dyDescent="0.35"/>
    <row r="61322" s="62" customFormat="1" x14ac:dyDescent="0.35"/>
    <row r="61323" s="62" customFormat="1" x14ac:dyDescent="0.35"/>
    <row r="61324" s="62" customFormat="1" x14ac:dyDescent="0.35"/>
    <row r="61325" s="62" customFormat="1" x14ac:dyDescent="0.35"/>
    <row r="61326" s="62" customFormat="1" x14ac:dyDescent="0.35"/>
    <row r="61327" s="62" customFormat="1" x14ac:dyDescent="0.35"/>
    <row r="61328" s="62" customFormat="1" x14ac:dyDescent="0.35"/>
    <row r="61329" s="62" customFormat="1" x14ac:dyDescent="0.35"/>
    <row r="61330" s="62" customFormat="1" x14ac:dyDescent="0.35"/>
    <row r="61331" s="62" customFormat="1" x14ac:dyDescent="0.35"/>
    <row r="61332" s="62" customFormat="1" x14ac:dyDescent="0.35"/>
    <row r="61333" s="62" customFormat="1" x14ac:dyDescent="0.35"/>
    <row r="61334" s="62" customFormat="1" x14ac:dyDescent="0.35"/>
    <row r="61335" s="62" customFormat="1" x14ac:dyDescent="0.35"/>
    <row r="61336" s="62" customFormat="1" x14ac:dyDescent="0.35"/>
    <row r="61337" s="62" customFormat="1" x14ac:dyDescent="0.35"/>
    <row r="61338" s="62" customFormat="1" x14ac:dyDescent="0.35"/>
    <row r="61339" s="62" customFormat="1" x14ac:dyDescent="0.35"/>
    <row r="61340" s="62" customFormat="1" x14ac:dyDescent="0.35"/>
    <row r="61341" s="62" customFormat="1" x14ac:dyDescent="0.35"/>
    <row r="61342" s="62" customFormat="1" x14ac:dyDescent="0.35"/>
    <row r="61343" s="62" customFormat="1" x14ac:dyDescent="0.35"/>
    <row r="61344" s="62" customFormat="1" x14ac:dyDescent="0.35"/>
    <row r="61345" s="62" customFormat="1" x14ac:dyDescent="0.35"/>
    <row r="61346" s="62" customFormat="1" x14ac:dyDescent="0.35"/>
    <row r="61347" s="62" customFormat="1" x14ac:dyDescent="0.35"/>
    <row r="61348" s="62" customFormat="1" x14ac:dyDescent="0.35"/>
    <row r="61349" s="62" customFormat="1" x14ac:dyDescent="0.35"/>
    <row r="61350" s="62" customFormat="1" x14ac:dyDescent="0.35"/>
    <row r="61351" s="62" customFormat="1" x14ac:dyDescent="0.35"/>
    <row r="61352" s="62" customFormat="1" x14ac:dyDescent="0.35"/>
    <row r="61353" s="62" customFormat="1" x14ac:dyDescent="0.35"/>
    <row r="61354" s="62" customFormat="1" x14ac:dyDescent="0.35"/>
    <row r="61355" s="62" customFormat="1" x14ac:dyDescent="0.35"/>
    <row r="61356" s="62" customFormat="1" x14ac:dyDescent="0.35"/>
    <row r="61357" s="62" customFormat="1" x14ac:dyDescent="0.35"/>
    <row r="61358" s="62" customFormat="1" x14ac:dyDescent="0.35"/>
    <row r="61359" s="62" customFormat="1" x14ac:dyDescent="0.35"/>
    <row r="61360" s="62" customFormat="1" x14ac:dyDescent="0.35"/>
    <row r="61361" s="62" customFormat="1" x14ac:dyDescent="0.35"/>
    <row r="61362" s="62" customFormat="1" x14ac:dyDescent="0.35"/>
    <row r="61363" s="62" customFormat="1" x14ac:dyDescent="0.35"/>
    <row r="61364" s="62" customFormat="1" x14ac:dyDescent="0.35"/>
    <row r="61365" s="62" customFormat="1" x14ac:dyDescent="0.35"/>
    <row r="61366" s="62" customFormat="1" x14ac:dyDescent="0.35"/>
    <row r="61367" s="62" customFormat="1" x14ac:dyDescent="0.35"/>
    <row r="61368" s="62" customFormat="1" x14ac:dyDescent="0.35"/>
    <row r="61369" s="62" customFormat="1" x14ac:dyDescent="0.35"/>
    <row r="61370" s="62" customFormat="1" x14ac:dyDescent="0.35"/>
    <row r="61371" s="62" customFormat="1" x14ac:dyDescent="0.35"/>
    <row r="61372" s="62" customFormat="1" x14ac:dyDescent="0.35"/>
    <row r="61373" s="62" customFormat="1" x14ac:dyDescent="0.35"/>
    <row r="61374" s="62" customFormat="1" x14ac:dyDescent="0.35"/>
    <row r="61375" s="62" customFormat="1" x14ac:dyDescent="0.35"/>
    <row r="61376" s="62" customFormat="1" x14ac:dyDescent="0.35"/>
    <row r="61377" s="62" customFormat="1" x14ac:dyDescent="0.35"/>
    <row r="61378" s="62" customFormat="1" x14ac:dyDescent="0.35"/>
    <row r="61379" s="62" customFormat="1" x14ac:dyDescent="0.35"/>
    <row r="61380" s="62" customFormat="1" x14ac:dyDescent="0.35"/>
    <row r="61381" s="62" customFormat="1" x14ac:dyDescent="0.35"/>
    <row r="61382" s="62" customFormat="1" x14ac:dyDescent="0.35"/>
    <row r="61383" s="62" customFormat="1" x14ac:dyDescent="0.35"/>
    <row r="61384" s="62" customFormat="1" x14ac:dyDescent="0.35"/>
    <row r="61385" s="62" customFormat="1" x14ac:dyDescent="0.35"/>
    <row r="61386" s="62" customFormat="1" x14ac:dyDescent="0.35"/>
    <row r="61387" s="62" customFormat="1" x14ac:dyDescent="0.35"/>
    <row r="61388" s="62" customFormat="1" x14ac:dyDescent="0.35"/>
    <row r="61389" s="62" customFormat="1" x14ac:dyDescent="0.35"/>
    <row r="61390" s="62" customFormat="1" x14ac:dyDescent="0.35"/>
    <row r="61391" s="62" customFormat="1" x14ac:dyDescent="0.35"/>
    <row r="61392" s="62" customFormat="1" x14ac:dyDescent="0.35"/>
    <row r="61393" s="62" customFormat="1" x14ac:dyDescent="0.35"/>
    <row r="61394" s="62" customFormat="1" x14ac:dyDescent="0.35"/>
    <row r="61395" s="62" customFormat="1" x14ac:dyDescent="0.35"/>
    <row r="61396" s="62" customFormat="1" x14ac:dyDescent="0.35"/>
    <row r="61397" s="62" customFormat="1" x14ac:dyDescent="0.35"/>
    <row r="61398" s="62" customFormat="1" x14ac:dyDescent="0.35"/>
    <row r="61399" s="62" customFormat="1" x14ac:dyDescent="0.35"/>
    <row r="61400" s="62" customFormat="1" x14ac:dyDescent="0.35"/>
    <row r="61401" s="62" customFormat="1" x14ac:dyDescent="0.35"/>
    <row r="61402" s="62" customFormat="1" x14ac:dyDescent="0.35"/>
    <row r="61403" s="62" customFormat="1" x14ac:dyDescent="0.35"/>
    <row r="61404" s="62" customFormat="1" x14ac:dyDescent="0.35"/>
    <row r="61405" s="62" customFormat="1" x14ac:dyDescent="0.35"/>
    <row r="61406" s="62" customFormat="1" x14ac:dyDescent="0.35"/>
    <row r="61407" s="62" customFormat="1" x14ac:dyDescent="0.35"/>
    <row r="61408" s="62" customFormat="1" x14ac:dyDescent="0.35"/>
    <row r="61409" s="62" customFormat="1" x14ac:dyDescent="0.35"/>
    <row r="61410" s="62" customFormat="1" x14ac:dyDescent="0.35"/>
    <row r="61411" s="62" customFormat="1" x14ac:dyDescent="0.35"/>
    <row r="61412" s="62" customFormat="1" x14ac:dyDescent="0.35"/>
    <row r="61413" s="62" customFormat="1" x14ac:dyDescent="0.35"/>
    <row r="61414" s="62" customFormat="1" x14ac:dyDescent="0.35"/>
    <row r="61415" s="62" customFormat="1" x14ac:dyDescent="0.35"/>
    <row r="61416" s="62" customFormat="1" x14ac:dyDescent="0.35"/>
    <row r="61417" s="62" customFormat="1" x14ac:dyDescent="0.35"/>
    <row r="61418" s="62" customFormat="1" x14ac:dyDescent="0.35"/>
    <row r="61419" s="62" customFormat="1" x14ac:dyDescent="0.35"/>
    <row r="61420" s="62" customFormat="1" x14ac:dyDescent="0.35"/>
    <row r="61421" s="62" customFormat="1" x14ac:dyDescent="0.35"/>
    <row r="61422" s="62" customFormat="1" x14ac:dyDescent="0.35"/>
    <row r="61423" s="62" customFormat="1" x14ac:dyDescent="0.35"/>
    <row r="61424" s="62" customFormat="1" x14ac:dyDescent="0.35"/>
    <row r="61425" s="62" customFormat="1" x14ac:dyDescent="0.35"/>
    <row r="61426" s="62" customFormat="1" x14ac:dyDescent="0.35"/>
    <row r="61427" s="62" customFormat="1" x14ac:dyDescent="0.35"/>
    <row r="61428" s="62" customFormat="1" x14ac:dyDescent="0.35"/>
    <row r="61429" s="62" customFormat="1" x14ac:dyDescent="0.35"/>
    <row r="61430" s="62" customFormat="1" x14ac:dyDescent="0.35"/>
    <row r="61431" s="62" customFormat="1" x14ac:dyDescent="0.35"/>
    <row r="61432" s="62" customFormat="1" x14ac:dyDescent="0.35"/>
    <row r="61433" s="62" customFormat="1" x14ac:dyDescent="0.35"/>
    <row r="61434" s="62" customFormat="1" x14ac:dyDescent="0.35"/>
    <row r="61435" s="62" customFormat="1" x14ac:dyDescent="0.35"/>
    <row r="61436" s="62" customFormat="1" x14ac:dyDescent="0.35"/>
    <row r="61437" s="62" customFormat="1" x14ac:dyDescent="0.35"/>
    <row r="61438" s="62" customFormat="1" x14ac:dyDescent="0.35"/>
    <row r="61439" s="62" customFormat="1" x14ac:dyDescent="0.35"/>
    <row r="61440" s="62" customFormat="1" x14ac:dyDescent="0.35"/>
    <row r="61441" s="62" customFormat="1" x14ac:dyDescent="0.35"/>
    <row r="61442" s="62" customFormat="1" x14ac:dyDescent="0.35"/>
    <row r="61443" s="62" customFormat="1" x14ac:dyDescent="0.35"/>
    <row r="61444" s="62" customFormat="1" x14ac:dyDescent="0.35"/>
    <row r="61445" s="62" customFormat="1" x14ac:dyDescent="0.35"/>
    <row r="61446" s="62" customFormat="1" x14ac:dyDescent="0.35"/>
    <row r="61447" s="62" customFormat="1" x14ac:dyDescent="0.35"/>
    <row r="61448" s="62" customFormat="1" x14ac:dyDescent="0.35"/>
    <row r="61449" s="62" customFormat="1" x14ac:dyDescent="0.35"/>
    <row r="61450" s="62" customFormat="1" x14ac:dyDescent="0.35"/>
    <row r="61451" s="62" customFormat="1" x14ac:dyDescent="0.35"/>
    <row r="61452" s="62" customFormat="1" x14ac:dyDescent="0.35"/>
    <row r="61453" s="62" customFormat="1" x14ac:dyDescent="0.35"/>
    <row r="61454" s="62" customFormat="1" x14ac:dyDescent="0.35"/>
    <row r="61455" s="62" customFormat="1" x14ac:dyDescent="0.35"/>
    <row r="61456" s="62" customFormat="1" x14ac:dyDescent="0.35"/>
    <row r="61457" s="62" customFormat="1" x14ac:dyDescent="0.35"/>
    <row r="61458" s="62" customFormat="1" x14ac:dyDescent="0.35"/>
    <row r="61459" s="62" customFormat="1" x14ac:dyDescent="0.35"/>
    <row r="61460" s="62" customFormat="1" x14ac:dyDescent="0.35"/>
    <row r="61461" s="62" customFormat="1" x14ac:dyDescent="0.35"/>
    <row r="61462" s="62" customFormat="1" x14ac:dyDescent="0.35"/>
    <row r="61463" s="62" customFormat="1" x14ac:dyDescent="0.35"/>
    <row r="61464" s="62" customFormat="1" x14ac:dyDescent="0.35"/>
    <row r="61465" s="62" customFormat="1" x14ac:dyDescent="0.35"/>
    <row r="61466" s="62" customFormat="1" x14ac:dyDescent="0.35"/>
    <row r="61467" s="62" customFormat="1" x14ac:dyDescent="0.35"/>
    <row r="61468" s="62" customFormat="1" x14ac:dyDescent="0.35"/>
    <row r="61469" s="62" customFormat="1" x14ac:dyDescent="0.35"/>
    <row r="61470" s="62" customFormat="1" x14ac:dyDescent="0.35"/>
    <row r="61471" s="62" customFormat="1" x14ac:dyDescent="0.35"/>
    <row r="61472" s="62" customFormat="1" x14ac:dyDescent="0.35"/>
    <row r="61473" s="62" customFormat="1" x14ac:dyDescent="0.35"/>
    <row r="61474" s="62" customFormat="1" x14ac:dyDescent="0.35"/>
    <row r="61475" s="62" customFormat="1" x14ac:dyDescent="0.35"/>
    <row r="61476" s="62" customFormat="1" x14ac:dyDescent="0.35"/>
    <row r="61477" s="62" customFormat="1" x14ac:dyDescent="0.35"/>
    <row r="61478" s="62" customFormat="1" x14ac:dyDescent="0.35"/>
    <row r="61479" s="62" customFormat="1" x14ac:dyDescent="0.35"/>
    <row r="61480" s="62" customFormat="1" x14ac:dyDescent="0.35"/>
    <row r="61481" s="62" customFormat="1" x14ac:dyDescent="0.35"/>
    <row r="61482" s="62" customFormat="1" x14ac:dyDescent="0.35"/>
    <row r="61483" s="62" customFormat="1" x14ac:dyDescent="0.35"/>
    <row r="61484" s="62" customFormat="1" x14ac:dyDescent="0.35"/>
    <row r="61485" s="62" customFormat="1" x14ac:dyDescent="0.35"/>
    <row r="61486" s="62" customFormat="1" x14ac:dyDescent="0.35"/>
    <row r="61487" s="62" customFormat="1" x14ac:dyDescent="0.35"/>
    <row r="61488" s="62" customFormat="1" x14ac:dyDescent="0.35"/>
    <row r="61489" s="62" customFormat="1" x14ac:dyDescent="0.35"/>
    <row r="61490" s="62" customFormat="1" x14ac:dyDescent="0.35"/>
    <row r="61491" s="62" customFormat="1" x14ac:dyDescent="0.35"/>
    <row r="61492" s="62" customFormat="1" x14ac:dyDescent="0.35"/>
    <row r="61493" s="62" customFormat="1" x14ac:dyDescent="0.35"/>
    <row r="61494" s="62" customFormat="1" x14ac:dyDescent="0.35"/>
    <row r="61495" s="62" customFormat="1" x14ac:dyDescent="0.35"/>
    <row r="61496" s="62" customFormat="1" x14ac:dyDescent="0.35"/>
    <row r="61497" s="62" customFormat="1" x14ac:dyDescent="0.35"/>
    <row r="61498" s="62" customFormat="1" x14ac:dyDescent="0.35"/>
    <row r="61499" s="62" customFormat="1" x14ac:dyDescent="0.35"/>
    <row r="61500" s="62" customFormat="1" x14ac:dyDescent="0.35"/>
    <row r="61501" s="62" customFormat="1" x14ac:dyDescent="0.35"/>
    <row r="61502" s="62" customFormat="1" x14ac:dyDescent="0.35"/>
    <row r="61503" s="62" customFormat="1" x14ac:dyDescent="0.35"/>
    <row r="61504" s="62" customFormat="1" x14ac:dyDescent="0.35"/>
    <row r="61505" s="62" customFormat="1" x14ac:dyDescent="0.35"/>
    <row r="61506" s="62" customFormat="1" x14ac:dyDescent="0.35"/>
    <row r="61507" s="62" customFormat="1" x14ac:dyDescent="0.35"/>
    <row r="61508" s="62" customFormat="1" x14ac:dyDescent="0.35"/>
    <row r="61509" s="62" customFormat="1" x14ac:dyDescent="0.35"/>
    <row r="61510" s="62" customFormat="1" x14ac:dyDescent="0.35"/>
    <row r="61511" s="62" customFormat="1" x14ac:dyDescent="0.35"/>
    <row r="61512" s="62" customFormat="1" x14ac:dyDescent="0.35"/>
    <row r="61513" s="62" customFormat="1" x14ac:dyDescent="0.35"/>
    <row r="61514" s="62" customFormat="1" x14ac:dyDescent="0.35"/>
    <row r="61515" s="62" customFormat="1" x14ac:dyDescent="0.35"/>
    <row r="61516" s="62" customFormat="1" x14ac:dyDescent="0.35"/>
    <row r="61517" s="62" customFormat="1" x14ac:dyDescent="0.35"/>
    <row r="61518" s="62" customFormat="1" x14ac:dyDescent="0.35"/>
    <row r="61519" s="62" customFormat="1" x14ac:dyDescent="0.35"/>
    <row r="61520" s="62" customFormat="1" x14ac:dyDescent="0.35"/>
    <row r="61521" s="62" customFormat="1" x14ac:dyDescent="0.35"/>
    <row r="61522" s="62" customFormat="1" x14ac:dyDescent="0.35"/>
    <row r="61523" s="62" customFormat="1" x14ac:dyDescent="0.35"/>
    <row r="61524" s="62" customFormat="1" x14ac:dyDescent="0.35"/>
    <row r="61525" s="62" customFormat="1" x14ac:dyDescent="0.35"/>
    <row r="61526" s="62" customFormat="1" x14ac:dyDescent="0.35"/>
    <row r="61527" s="62" customFormat="1" x14ac:dyDescent="0.35"/>
    <row r="61528" s="62" customFormat="1" x14ac:dyDescent="0.35"/>
    <row r="61529" s="62" customFormat="1" x14ac:dyDescent="0.35"/>
    <row r="61530" s="62" customFormat="1" x14ac:dyDescent="0.35"/>
    <row r="61531" s="62" customFormat="1" x14ac:dyDescent="0.35"/>
    <row r="61532" s="62" customFormat="1" x14ac:dyDescent="0.35"/>
    <row r="61533" s="62" customFormat="1" x14ac:dyDescent="0.35"/>
    <row r="61534" s="62" customFormat="1" x14ac:dyDescent="0.35"/>
    <row r="61535" s="62" customFormat="1" x14ac:dyDescent="0.35"/>
    <row r="61536" s="62" customFormat="1" x14ac:dyDescent="0.35"/>
    <row r="61537" s="62" customFormat="1" x14ac:dyDescent="0.35"/>
    <row r="61538" s="62" customFormat="1" x14ac:dyDescent="0.35"/>
    <row r="61539" s="62" customFormat="1" x14ac:dyDescent="0.35"/>
    <row r="61540" s="62" customFormat="1" x14ac:dyDescent="0.35"/>
    <row r="61541" s="62" customFormat="1" x14ac:dyDescent="0.35"/>
    <row r="61542" s="62" customFormat="1" x14ac:dyDescent="0.35"/>
    <row r="61543" s="62" customFormat="1" x14ac:dyDescent="0.35"/>
    <row r="61544" s="62" customFormat="1" x14ac:dyDescent="0.35"/>
    <row r="61545" s="62" customFormat="1" x14ac:dyDescent="0.35"/>
    <row r="61546" s="62" customFormat="1" x14ac:dyDescent="0.35"/>
    <row r="61547" s="62" customFormat="1" x14ac:dyDescent="0.35"/>
    <row r="61548" s="62" customFormat="1" x14ac:dyDescent="0.35"/>
    <row r="61549" s="62" customFormat="1" x14ac:dyDescent="0.35"/>
    <row r="61550" s="62" customFormat="1" x14ac:dyDescent="0.35"/>
    <row r="61551" s="62" customFormat="1" x14ac:dyDescent="0.35"/>
    <row r="61552" s="62" customFormat="1" x14ac:dyDescent="0.35"/>
    <row r="61553" s="62" customFormat="1" x14ac:dyDescent="0.35"/>
    <row r="61554" s="62" customFormat="1" x14ac:dyDescent="0.35"/>
    <row r="61555" s="62" customFormat="1" x14ac:dyDescent="0.35"/>
    <row r="61556" s="62" customFormat="1" x14ac:dyDescent="0.35"/>
    <row r="61557" s="62" customFormat="1" x14ac:dyDescent="0.35"/>
    <row r="61558" s="62" customFormat="1" x14ac:dyDescent="0.35"/>
    <row r="61559" s="62" customFormat="1" x14ac:dyDescent="0.35"/>
    <row r="61560" s="62" customFormat="1" x14ac:dyDescent="0.35"/>
    <row r="61561" s="62" customFormat="1" x14ac:dyDescent="0.35"/>
    <row r="61562" s="62" customFormat="1" x14ac:dyDescent="0.35"/>
    <row r="61563" s="62" customFormat="1" x14ac:dyDescent="0.35"/>
    <row r="61564" s="62" customFormat="1" x14ac:dyDescent="0.35"/>
    <row r="61565" s="62" customFormat="1" x14ac:dyDescent="0.35"/>
    <row r="61566" s="62" customFormat="1" x14ac:dyDescent="0.35"/>
    <row r="61567" s="62" customFormat="1" x14ac:dyDescent="0.35"/>
    <row r="61568" s="62" customFormat="1" x14ac:dyDescent="0.35"/>
    <row r="61569" s="62" customFormat="1" x14ac:dyDescent="0.35"/>
    <row r="61570" s="62" customFormat="1" x14ac:dyDescent="0.35"/>
    <row r="61571" s="62" customFormat="1" x14ac:dyDescent="0.35"/>
    <row r="61572" s="62" customFormat="1" x14ac:dyDescent="0.35"/>
    <row r="61573" s="62" customFormat="1" x14ac:dyDescent="0.35"/>
    <row r="61574" s="62" customFormat="1" x14ac:dyDescent="0.35"/>
    <row r="61575" s="62" customFormat="1" x14ac:dyDescent="0.35"/>
    <row r="61576" s="62" customFormat="1" x14ac:dyDescent="0.35"/>
    <row r="61577" s="62" customFormat="1" x14ac:dyDescent="0.35"/>
    <row r="61578" s="62" customFormat="1" x14ac:dyDescent="0.35"/>
    <row r="61579" s="62" customFormat="1" x14ac:dyDescent="0.35"/>
    <row r="61580" s="62" customFormat="1" x14ac:dyDescent="0.35"/>
    <row r="61581" s="62" customFormat="1" x14ac:dyDescent="0.35"/>
    <row r="61582" s="62" customFormat="1" x14ac:dyDescent="0.35"/>
    <row r="61583" s="62" customFormat="1" x14ac:dyDescent="0.35"/>
    <row r="61584" s="62" customFormat="1" x14ac:dyDescent="0.35"/>
    <row r="61585" s="62" customFormat="1" x14ac:dyDescent="0.35"/>
    <row r="61586" s="62" customFormat="1" x14ac:dyDescent="0.35"/>
    <row r="61587" s="62" customFormat="1" x14ac:dyDescent="0.35"/>
    <row r="61588" s="62" customFormat="1" x14ac:dyDescent="0.35"/>
    <row r="61589" s="62" customFormat="1" x14ac:dyDescent="0.35"/>
    <row r="61590" s="62" customFormat="1" x14ac:dyDescent="0.35"/>
    <row r="61591" s="62" customFormat="1" x14ac:dyDescent="0.35"/>
    <row r="61592" s="62" customFormat="1" x14ac:dyDescent="0.35"/>
    <row r="61593" s="62" customFormat="1" x14ac:dyDescent="0.35"/>
    <row r="61594" s="62" customFormat="1" x14ac:dyDescent="0.35"/>
    <row r="61595" s="62" customFormat="1" x14ac:dyDescent="0.35"/>
    <row r="61596" s="62" customFormat="1" x14ac:dyDescent="0.35"/>
    <row r="61597" s="62" customFormat="1" x14ac:dyDescent="0.35"/>
    <row r="61598" s="62" customFormat="1" x14ac:dyDescent="0.35"/>
    <row r="61599" s="62" customFormat="1" x14ac:dyDescent="0.35"/>
    <row r="61600" s="62" customFormat="1" x14ac:dyDescent="0.35"/>
    <row r="61601" s="62" customFormat="1" x14ac:dyDescent="0.35"/>
    <row r="61602" s="62" customFormat="1" x14ac:dyDescent="0.35"/>
    <row r="61603" s="62" customFormat="1" x14ac:dyDescent="0.35"/>
    <row r="61604" s="62" customFormat="1" x14ac:dyDescent="0.35"/>
    <row r="61605" s="62" customFormat="1" x14ac:dyDescent="0.35"/>
    <row r="61606" s="62" customFormat="1" x14ac:dyDescent="0.35"/>
    <row r="61607" s="62" customFormat="1" x14ac:dyDescent="0.35"/>
    <row r="61608" s="62" customFormat="1" x14ac:dyDescent="0.35"/>
    <row r="61609" s="62" customFormat="1" x14ac:dyDescent="0.35"/>
    <row r="61610" s="62" customFormat="1" x14ac:dyDescent="0.35"/>
    <row r="61611" s="62" customFormat="1" x14ac:dyDescent="0.35"/>
    <row r="61612" s="62" customFormat="1" x14ac:dyDescent="0.35"/>
    <row r="61613" s="62" customFormat="1" x14ac:dyDescent="0.35"/>
    <row r="61614" s="62" customFormat="1" x14ac:dyDescent="0.35"/>
    <row r="61615" s="62" customFormat="1" x14ac:dyDescent="0.35"/>
    <row r="61616" s="62" customFormat="1" x14ac:dyDescent="0.35"/>
    <row r="61617" s="62" customFormat="1" x14ac:dyDescent="0.35"/>
    <row r="61618" s="62" customFormat="1" x14ac:dyDescent="0.35"/>
    <row r="61619" s="62" customFormat="1" x14ac:dyDescent="0.35"/>
    <row r="61620" s="62" customFormat="1" x14ac:dyDescent="0.35"/>
    <row r="61621" s="62" customFormat="1" x14ac:dyDescent="0.35"/>
    <row r="61622" s="62" customFormat="1" x14ac:dyDescent="0.35"/>
    <row r="61623" s="62" customFormat="1" x14ac:dyDescent="0.35"/>
    <row r="61624" s="62" customFormat="1" x14ac:dyDescent="0.35"/>
    <row r="61625" s="62" customFormat="1" x14ac:dyDescent="0.35"/>
    <row r="61626" s="62" customFormat="1" x14ac:dyDescent="0.35"/>
    <row r="61627" s="62" customFormat="1" x14ac:dyDescent="0.35"/>
    <row r="61628" s="62" customFormat="1" x14ac:dyDescent="0.35"/>
    <row r="61629" s="62" customFormat="1" x14ac:dyDescent="0.35"/>
    <row r="61630" s="62" customFormat="1" x14ac:dyDescent="0.35"/>
    <row r="61631" s="62" customFormat="1" x14ac:dyDescent="0.35"/>
    <row r="61632" s="62" customFormat="1" x14ac:dyDescent="0.35"/>
    <row r="61633" s="62" customFormat="1" x14ac:dyDescent="0.35"/>
    <row r="61634" s="62" customFormat="1" x14ac:dyDescent="0.35"/>
    <row r="61635" s="62" customFormat="1" x14ac:dyDescent="0.35"/>
    <row r="61636" s="62" customFormat="1" x14ac:dyDescent="0.35"/>
    <row r="61637" s="62" customFormat="1" x14ac:dyDescent="0.35"/>
    <row r="61638" s="62" customFormat="1" x14ac:dyDescent="0.35"/>
    <row r="61639" s="62" customFormat="1" x14ac:dyDescent="0.35"/>
    <row r="61640" s="62" customFormat="1" x14ac:dyDescent="0.35"/>
    <row r="61641" s="62" customFormat="1" x14ac:dyDescent="0.35"/>
    <row r="61642" s="62" customFormat="1" x14ac:dyDescent="0.35"/>
    <row r="61643" s="62" customFormat="1" x14ac:dyDescent="0.35"/>
    <row r="61644" s="62" customFormat="1" x14ac:dyDescent="0.35"/>
    <row r="61645" s="62" customFormat="1" x14ac:dyDescent="0.35"/>
    <row r="61646" s="62" customFormat="1" x14ac:dyDescent="0.35"/>
    <row r="61647" s="62" customFormat="1" x14ac:dyDescent="0.35"/>
    <row r="61648" s="62" customFormat="1" x14ac:dyDescent="0.35"/>
    <row r="61649" s="62" customFormat="1" x14ac:dyDescent="0.35"/>
    <row r="61650" s="62" customFormat="1" x14ac:dyDescent="0.35"/>
    <row r="61651" s="62" customFormat="1" x14ac:dyDescent="0.35"/>
    <row r="61652" s="62" customFormat="1" x14ac:dyDescent="0.35"/>
    <row r="61653" s="62" customFormat="1" x14ac:dyDescent="0.35"/>
    <row r="61654" s="62" customFormat="1" x14ac:dyDescent="0.35"/>
    <row r="61655" s="62" customFormat="1" x14ac:dyDescent="0.35"/>
    <row r="61656" s="62" customFormat="1" x14ac:dyDescent="0.35"/>
    <row r="61657" s="62" customFormat="1" x14ac:dyDescent="0.35"/>
    <row r="61658" s="62" customFormat="1" x14ac:dyDescent="0.35"/>
    <row r="61659" s="62" customFormat="1" x14ac:dyDescent="0.35"/>
    <row r="61660" s="62" customFormat="1" x14ac:dyDescent="0.35"/>
    <row r="61661" s="62" customFormat="1" x14ac:dyDescent="0.35"/>
    <row r="61662" s="62" customFormat="1" x14ac:dyDescent="0.35"/>
    <row r="61663" s="62" customFormat="1" x14ac:dyDescent="0.35"/>
    <row r="61664" s="62" customFormat="1" x14ac:dyDescent="0.35"/>
    <row r="61665" s="62" customFormat="1" x14ac:dyDescent="0.35"/>
    <row r="61666" s="62" customFormat="1" x14ac:dyDescent="0.35"/>
    <row r="61667" s="62" customFormat="1" x14ac:dyDescent="0.35"/>
    <row r="61668" s="62" customFormat="1" x14ac:dyDescent="0.35"/>
    <row r="61669" s="62" customFormat="1" x14ac:dyDescent="0.35"/>
    <row r="61670" s="62" customFormat="1" x14ac:dyDescent="0.35"/>
    <row r="61671" s="62" customFormat="1" x14ac:dyDescent="0.35"/>
    <row r="61672" s="62" customFormat="1" x14ac:dyDescent="0.35"/>
    <row r="61673" s="62" customFormat="1" x14ac:dyDescent="0.35"/>
    <row r="61674" s="62" customFormat="1" x14ac:dyDescent="0.35"/>
    <row r="61675" s="62" customFormat="1" x14ac:dyDescent="0.35"/>
    <row r="61676" s="62" customFormat="1" x14ac:dyDescent="0.35"/>
    <row r="61677" s="62" customFormat="1" x14ac:dyDescent="0.35"/>
    <row r="61678" s="62" customFormat="1" x14ac:dyDescent="0.35"/>
    <row r="61679" s="62" customFormat="1" x14ac:dyDescent="0.35"/>
    <row r="61680" s="62" customFormat="1" x14ac:dyDescent="0.35"/>
    <row r="61681" s="62" customFormat="1" x14ac:dyDescent="0.35"/>
    <row r="61682" s="62" customFormat="1" x14ac:dyDescent="0.35"/>
    <row r="61683" s="62" customFormat="1" x14ac:dyDescent="0.35"/>
    <row r="61684" s="62" customFormat="1" x14ac:dyDescent="0.35"/>
    <row r="61685" s="62" customFormat="1" x14ac:dyDescent="0.35"/>
    <row r="61686" s="62" customFormat="1" x14ac:dyDescent="0.35"/>
    <row r="61687" s="62" customFormat="1" x14ac:dyDescent="0.35"/>
    <row r="61688" s="62" customFormat="1" x14ac:dyDescent="0.35"/>
    <row r="61689" s="62" customFormat="1" x14ac:dyDescent="0.35"/>
    <row r="61690" s="62" customFormat="1" x14ac:dyDescent="0.35"/>
    <row r="61691" s="62" customFormat="1" x14ac:dyDescent="0.35"/>
    <row r="61692" s="62" customFormat="1" x14ac:dyDescent="0.35"/>
    <row r="61693" s="62" customFormat="1" x14ac:dyDescent="0.35"/>
    <row r="61694" s="62" customFormat="1" x14ac:dyDescent="0.35"/>
    <row r="61695" s="62" customFormat="1" x14ac:dyDescent="0.35"/>
    <row r="61696" s="62" customFormat="1" x14ac:dyDescent="0.35"/>
    <row r="61697" s="62" customFormat="1" x14ac:dyDescent="0.35"/>
    <row r="61698" s="62" customFormat="1" x14ac:dyDescent="0.35"/>
    <row r="61699" s="62" customFormat="1" x14ac:dyDescent="0.35"/>
    <row r="61700" s="62" customFormat="1" x14ac:dyDescent="0.35"/>
    <row r="61701" s="62" customFormat="1" x14ac:dyDescent="0.35"/>
    <row r="61702" s="62" customFormat="1" x14ac:dyDescent="0.35"/>
    <row r="61703" s="62" customFormat="1" x14ac:dyDescent="0.35"/>
    <row r="61704" s="62" customFormat="1" x14ac:dyDescent="0.35"/>
    <row r="61705" s="62" customFormat="1" x14ac:dyDescent="0.35"/>
    <row r="61706" s="62" customFormat="1" x14ac:dyDescent="0.35"/>
    <row r="61707" s="62" customFormat="1" x14ac:dyDescent="0.35"/>
    <row r="61708" s="62" customFormat="1" x14ac:dyDescent="0.35"/>
    <row r="61709" s="62" customFormat="1" x14ac:dyDescent="0.35"/>
    <row r="61710" s="62" customFormat="1" x14ac:dyDescent="0.35"/>
    <row r="61711" s="62" customFormat="1" x14ac:dyDescent="0.35"/>
    <row r="61712" s="62" customFormat="1" x14ac:dyDescent="0.35"/>
    <row r="61713" s="62" customFormat="1" x14ac:dyDescent="0.35"/>
    <row r="61714" s="62" customFormat="1" x14ac:dyDescent="0.35"/>
    <row r="61715" s="62" customFormat="1" x14ac:dyDescent="0.35"/>
    <row r="61716" s="62" customFormat="1" x14ac:dyDescent="0.35"/>
    <row r="61717" s="62" customFormat="1" x14ac:dyDescent="0.35"/>
    <row r="61718" s="62" customFormat="1" x14ac:dyDescent="0.35"/>
    <row r="61719" s="62" customFormat="1" x14ac:dyDescent="0.35"/>
    <row r="61720" s="62" customFormat="1" x14ac:dyDescent="0.35"/>
    <row r="61721" s="62" customFormat="1" x14ac:dyDescent="0.35"/>
    <row r="61722" s="62" customFormat="1" x14ac:dyDescent="0.35"/>
    <row r="61723" s="62" customFormat="1" x14ac:dyDescent="0.35"/>
    <row r="61724" s="62" customFormat="1" x14ac:dyDescent="0.35"/>
    <row r="61725" s="62" customFormat="1" x14ac:dyDescent="0.35"/>
    <row r="61726" s="62" customFormat="1" x14ac:dyDescent="0.35"/>
    <row r="61727" s="62" customFormat="1" x14ac:dyDescent="0.35"/>
    <row r="61728" s="62" customFormat="1" x14ac:dyDescent="0.35"/>
    <row r="61729" s="62" customFormat="1" x14ac:dyDescent="0.35"/>
    <row r="61730" s="62" customFormat="1" x14ac:dyDescent="0.35"/>
    <row r="61731" s="62" customFormat="1" x14ac:dyDescent="0.35"/>
    <row r="61732" s="62" customFormat="1" x14ac:dyDescent="0.35"/>
    <row r="61733" s="62" customFormat="1" x14ac:dyDescent="0.35"/>
    <row r="61734" s="62" customFormat="1" x14ac:dyDescent="0.35"/>
    <row r="61735" s="62" customFormat="1" x14ac:dyDescent="0.35"/>
    <row r="61736" s="62" customFormat="1" x14ac:dyDescent="0.35"/>
    <row r="61737" s="62" customFormat="1" x14ac:dyDescent="0.35"/>
    <row r="61738" s="62" customFormat="1" x14ac:dyDescent="0.35"/>
    <row r="61739" s="62" customFormat="1" x14ac:dyDescent="0.35"/>
    <row r="61740" s="62" customFormat="1" x14ac:dyDescent="0.35"/>
    <row r="61741" s="62" customFormat="1" x14ac:dyDescent="0.35"/>
    <row r="61742" s="62" customFormat="1" x14ac:dyDescent="0.35"/>
    <row r="61743" s="62" customFormat="1" x14ac:dyDescent="0.35"/>
    <row r="61744" s="62" customFormat="1" x14ac:dyDescent="0.35"/>
    <row r="61745" s="62" customFormat="1" x14ac:dyDescent="0.35"/>
    <row r="61746" s="62" customFormat="1" x14ac:dyDescent="0.35"/>
    <row r="61747" s="62" customFormat="1" x14ac:dyDescent="0.35"/>
    <row r="61748" s="62" customFormat="1" x14ac:dyDescent="0.35"/>
    <row r="61749" s="62" customFormat="1" x14ac:dyDescent="0.35"/>
    <row r="61750" s="62" customFormat="1" x14ac:dyDescent="0.35"/>
    <row r="61751" s="62" customFormat="1" x14ac:dyDescent="0.35"/>
    <row r="61752" s="62" customFormat="1" x14ac:dyDescent="0.35"/>
    <row r="61753" s="62" customFormat="1" x14ac:dyDescent="0.35"/>
    <row r="61754" s="62" customFormat="1" x14ac:dyDescent="0.35"/>
    <row r="61755" s="62" customFormat="1" x14ac:dyDescent="0.35"/>
    <row r="61756" s="62" customFormat="1" x14ac:dyDescent="0.35"/>
    <row r="61757" s="62" customFormat="1" x14ac:dyDescent="0.35"/>
    <row r="61758" s="62" customFormat="1" x14ac:dyDescent="0.35"/>
    <row r="61759" s="62" customFormat="1" x14ac:dyDescent="0.35"/>
    <row r="61760" s="62" customFormat="1" x14ac:dyDescent="0.35"/>
    <row r="61761" s="62" customFormat="1" x14ac:dyDescent="0.35"/>
    <row r="61762" s="62" customFormat="1" x14ac:dyDescent="0.35"/>
    <row r="61763" s="62" customFormat="1" x14ac:dyDescent="0.35"/>
    <row r="61764" s="62" customFormat="1" x14ac:dyDescent="0.35"/>
    <row r="61765" s="62" customFormat="1" x14ac:dyDescent="0.35"/>
    <row r="61766" s="62" customFormat="1" x14ac:dyDescent="0.35"/>
    <row r="61767" s="62" customFormat="1" x14ac:dyDescent="0.35"/>
    <row r="61768" s="62" customFormat="1" x14ac:dyDescent="0.35"/>
    <row r="61769" s="62" customFormat="1" x14ac:dyDescent="0.35"/>
    <row r="61770" s="62" customFormat="1" x14ac:dyDescent="0.35"/>
    <row r="61771" s="62" customFormat="1" x14ac:dyDescent="0.35"/>
    <row r="61772" s="62" customFormat="1" x14ac:dyDescent="0.35"/>
    <row r="61773" s="62" customFormat="1" x14ac:dyDescent="0.35"/>
    <row r="61774" s="62" customFormat="1" x14ac:dyDescent="0.35"/>
    <row r="61775" s="62" customFormat="1" x14ac:dyDescent="0.35"/>
    <row r="61776" s="62" customFormat="1" x14ac:dyDescent="0.35"/>
    <row r="61777" s="62" customFormat="1" x14ac:dyDescent="0.35"/>
    <row r="61778" s="62" customFormat="1" x14ac:dyDescent="0.35"/>
    <row r="61779" s="62" customFormat="1" x14ac:dyDescent="0.35"/>
    <row r="61780" s="62" customFormat="1" x14ac:dyDescent="0.35"/>
    <row r="61781" s="62" customFormat="1" x14ac:dyDescent="0.35"/>
    <row r="61782" s="62" customFormat="1" x14ac:dyDescent="0.35"/>
    <row r="61783" s="62" customFormat="1" x14ac:dyDescent="0.35"/>
    <row r="61784" s="62" customFormat="1" x14ac:dyDescent="0.35"/>
    <row r="61785" s="62" customFormat="1" x14ac:dyDescent="0.35"/>
    <row r="61786" s="62" customFormat="1" x14ac:dyDescent="0.35"/>
    <row r="61787" s="62" customFormat="1" x14ac:dyDescent="0.35"/>
    <row r="61788" s="62" customFormat="1" x14ac:dyDescent="0.35"/>
    <row r="61789" s="62" customFormat="1" x14ac:dyDescent="0.35"/>
    <row r="61790" s="62" customFormat="1" x14ac:dyDescent="0.35"/>
    <row r="61791" s="62" customFormat="1" x14ac:dyDescent="0.35"/>
    <row r="61792" s="62" customFormat="1" x14ac:dyDescent="0.35"/>
    <row r="61793" s="62" customFormat="1" x14ac:dyDescent="0.35"/>
    <row r="61794" s="62" customFormat="1" x14ac:dyDescent="0.35"/>
    <row r="61795" s="62" customFormat="1" x14ac:dyDescent="0.35"/>
    <row r="61796" s="62" customFormat="1" x14ac:dyDescent="0.35"/>
    <row r="61797" s="62" customFormat="1" x14ac:dyDescent="0.35"/>
    <row r="61798" s="62" customFormat="1" x14ac:dyDescent="0.35"/>
    <row r="61799" s="62" customFormat="1" x14ac:dyDescent="0.35"/>
    <row r="61800" s="62" customFormat="1" x14ac:dyDescent="0.35"/>
    <row r="61801" s="62" customFormat="1" x14ac:dyDescent="0.35"/>
    <row r="61802" s="62" customFormat="1" x14ac:dyDescent="0.35"/>
    <row r="61803" s="62" customFormat="1" x14ac:dyDescent="0.35"/>
    <row r="61804" s="62" customFormat="1" x14ac:dyDescent="0.35"/>
    <row r="61805" s="62" customFormat="1" x14ac:dyDescent="0.35"/>
    <row r="61806" s="62" customFormat="1" x14ac:dyDescent="0.35"/>
    <row r="61807" s="62" customFormat="1" x14ac:dyDescent="0.35"/>
    <row r="61808" s="62" customFormat="1" x14ac:dyDescent="0.35"/>
    <row r="61809" s="62" customFormat="1" x14ac:dyDescent="0.35"/>
    <row r="61810" s="62" customFormat="1" x14ac:dyDescent="0.35"/>
    <row r="61811" s="62" customFormat="1" x14ac:dyDescent="0.35"/>
    <row r="61812" s="62" customFormat="1" x14ac:dyDescent="0.35"/>
    <row r="61813" s="62" customFormat="1" x14ac:dyDescent="0.35"/>
    <row r="61814" s="62" customFormat="1" x14ac:dyDescent="0.35"/>
    <row r="61815" s="62" customFormat="1" x14ac:dyDescent="0.35"/>
    <row r="61816" s="62" customFormat="1" x14ac:dyDescent="0.35"/>
    <row r="61817" s="62" customFormat="1" x14ac:dyDescent="0.35"/>
    <row r="61818" s="62" customFormat="1" x14ac:dyDescent="0.35"/>
    <row r="61819" s="62" customFormat="1" x14ac:dyDescent="0.35"/>
    <row r="61820" s="62" customFormat="1" x14ac:dyDescent="0.35"/>
    <row r="61821" s="62" customFormat="1" x14ac:dyDescent="0.35"/>
    <row r="61822" s="62" customFormat="1" x14ac:dyDescent="0.35"/>
    <row r="61823" s="62" customFormat="1" x14ac:dyDescent="0.35"/>
    <row r="61824" s="62" customFormat="1" x14ac:dyDescent="0.35"/>
    <row r="61825" s="62" customFormat="1" x14ac:dyDescent="0.35"/>
    <row r="61826" s="62" customFormat="1" x14ac:dyDescent="0.35"/>
    <row r="61827" s="62" customFormat="1" x14ac:dyDescent="0.35"/>
    <row r="61828" s="62" customFormat="1" x14ac:dyDescent="0.35"/>
    <row r="61829" s="62" customFormat="1" x14ac:dyDescent="0.35"/>
    <row r="61830" s="62" customFormat="1" x14ac:dyDescent="0.35"/>
    <row r="61831" s="62" customFormat="1" x14ac:dyDescent="0.35"/>
    <row r="61832" s="62" customFormat="1" x14ac:dyDescent="0.35"/>
    <row r="61833" s="62" customFormat="1" x14ac:dyDescent="0.35"/>
    <row r="61834" s="62" customFormat="1" x14ac:dyDescent="0.35"/>
    <row r="61835" s="62" customFormat="1" x14ac:dyDescent="0.35"/>
    <row r="61836" s="62" customFormat="1" x14ac:dyDescent="0.35"/>
    <row r="61837" s="62" customFormat="1" x14ac:dyDescent="0.35"/>
    <row r="61838" s="62" customFormat="1" x14ac:dyDescent="0.35"/>
    <row r="61839" s="62" customFormat="1" x14ac:dyDescent="0.35"/>
    <row r="61840" s="62" customFormat="1" x14ac:dyDescent="0.35"/>
    <row r="61841" s="62" customFormat="1" x14ac:dyDescent="0.35"/>
    <row r="61842" s="62" customFormat="1" x14ac:dyDescent="0.35"/>
    <row r="61843" s="62" customFormat="1" x14ac:dyDescent="0.35"/>
    <row r="61844" s="62" customFormat="1" x14ac:dyDescent="0.35"/>
    <row r="61845" s="62" customFormat="1" x14ac:dyDescent="0.35"/>
    <row r="61846" s="62" customFormat="1" x14ac:dyDescent="0.35"/>
    <row r="61847" s="62" customFormat="1" x14ac:dyDescent="0.35"/>
    <row r="61848" s="62" customFormat="1" x14ac:dyDescent="0.35"/>
    <row r="61849" s="62" customFormat="1" x14ac:dyDescent="0.35"/>
    <row r="61850" s="62" customFormat="1" x14ac:dyDescent="0.35"/>
    <row r="61851" s="62" customFormat="1" x14ac:dyDescent="0.35"/>
    <row r="61852" s="62" customFormat="1" x14ac:dyDescent="0.35"/>
    <row r="61853" s="62" customFormat="1" x14ac:dyDescent="0.35"/>
    <row r="61854" s="62" customFormat="1" x14ac:dyDescent="0.35"/>
    <row r="61855" s="62" customFormat="1" x14ac:dyDescent="0.35"/>
    <row r="61856" s="62" customFormat="1" x14ac:dyDescent="0.35"/>
    <row r="61857" s="62" customFormat="1" x14ac:dyDescent="0.35"/>
    <row r="61858" s="62" customFormat="1" x14ac:dyDescent="0.35"/>
    <row r="61859" s="62" customFormat="1" x14ac:dyDescent="0.35"/>
    <row r="61860" s="62" customFormat="1" x14ac:dyDescent="0.35"/>
    <row r="61861" s="62" customFormat="1" x14ac:dyDescent="0.35"/>
    <row r="61862" s="62" customFormat="1" x14ac:dyDescent="0.35"/>
    <row r="61863" s="62" customFormat="1" x14ac:dyDescent="0.35"/>
    <row r="61864" s="62" customFormat="1" x14ac:dyDescent="0.35"/>
    <row r="61865" s="62" customFormat="1" x14ac:dyDescent="0.35"/>
    <row r="61866" s="62" customFormat="1" x14ac:dyDescent="0.35"/>
    <row r="61867" s="62" customFormat="1" x14ac:dyDescent="0.35"/>
    <row r="61868" s="62" customFormat="1" x14ac:dyDescent="0.35"/>
    <row r="61869" s="62" customFormat="1" x14ac:dyDescent="0.35"/>
    <row r="61870" s="62" customFormat="1" x14ac:dyDescent="0.35"/>
    <row r="61871" s="62" customFormat="1" x14ac:dyDescent="0.35"/>
    <row r="61872" s="62" customFormat="1" x14ac:dyDescent="0.35"/>
    <row r="61873" s="62" customFormat="1" x14ac:dyDescent="0.35"/>
    <row r="61874" s="62" customFormat="1" x14ac:dyDescent="0.35"/>
    <row r="61875" s="62" customFormat="1" x14ac:dyDescent="0.35"/>
    <row r="61876" s="62" customFormat="1" x14ac:dyDescent="0.35"/>
    <row r="61877" s="62" customFormat="1" x14ac:dyDescent="0.35"/>
    <row r="61878" s="62" customFormat="1" x14ac:dyDescent="0.35"/>
    <row r="61879" s="62" customFormat="1" x14ac:dyDescent="0.35"/>
    <row r="61880" s="62" customFormat="1" x14ac:dyDescent="0.35"/>
    <row r="61881" s="62" customFormat="1" x14ac:dyDescent="0.35"/>
    <row r="61882" s="62" customFormat="1" x14ac:dyDescent="0.35"/>
    <row r="61883" s="62" customFormat="1" x14ac:dyDescent="0.35"/>
    <row r="61884" s="62" customFormat="1" x14ac:dyDescent="0.35"/>
    <row r="61885" s="62" customFormat="1" x14ac:dyDescent="0.35"/>
    <row r="61886" s="62" customFormat="1" x14ac:dyDescent="0.35"/>
    <row r="61887" s="62" customFormat="1" x14ac:dyDescent="0.35"/>
    <row r="61888" s="62" customFormat="1" x14ac:dyDescent="0.35"/>
    <row r="61889" s="62" customFormat="1" x14ac:dyDescent="0.35"/>
    <row r="61890" s="62" customFormat="1" x14ac:dyDescent="0.35"/>
    <row r="61891" s="62" customFormat="1" x14ac:dyDescent="0.35"/>
    <row r="61892" s="62" customFormat="1" x14ac:dyDescent="0.35"/>
    <row r="61893" s="62" customFormat="1" x14ac:dyDescent="0.35"/>
    <row r="61894" s="62" customFormat="1" x14ac:dyDescent="0.35"/>
    <row r="61895" s="62" customFormat="1" x14ac:dyDescent="0.35"/>
    <row r="61896" s="62" customFormat="1" x14ac:dyDescent="0.35"/>
    <row r="61897" s="62" customFormat="1" x14ac:dyDescent="0.35"/>
    <row r="61898" s="62" customFormat="1" x14ac:dyDescent="0.35"/>
    <row r="61899" s="62" customFormat="1" x14ac:dyDescent="0.35"/>
    <row r="61900" s="62" customFormat="1" x14ac:dyDescent="0.35"/>
    <row r="61901" s="62" customFormat="1" x14ac:dyDescent="0.35"/>
    <row r="61902" s="62" customFormat="1" x14ac:dyDescent="0.35"/>
    <row r="61903" s="62" customFormat="1" x14ac:dyDescent="0.35"/>
    <row r="61904" s="62" customFormat="1" x14ac:dyDescent="0.35"/>
    <row r="61905" s="62" customFormat="1" x14ac:dyDescent="0.35"/>
    <row r="61906" s="62" customFormat="1" x14ac:dyDescent="0.35"/>
    <row r="61907" s="62" customFormat="1" x14ac:dyDescent="0.35"/>
    <row r="61908" s="62" customFormat="1" x14ac:dyDescent="0.35"/>
    <row r="61909" s="62" customFormat="1" x14ac:dyDescent="0.35"/>
    <row r="61910" s="62" customFormat="1" x14ac:dyDescent="0.35"/>
    <row r="61911" s="62" customFormat="1" x14ac:dyDescent="0.35"/>
    <row r="61912" s="62" customFormat="1" x14ac:dyDescent="0.35"/>
    <row r="61913" s="62" customFormat="1" x14ac:dyDescent="0.35"/>
    <row r="61914" s="62" customFormat="1" x14ac:dyDescent="0.35"/>
    <row r="61915" s="62" customFormat="1" x14ac:dyDescent="0.35"/>
    <row r="61916" s="62" customFormat="1" x14ac:dyDescent="0.35"/>
    <row r="61917" s="62" customFormat="1" x14ac:dyDescent="0.35"/>
    <row r="61918" s="62" customFormat="1" x14ac:dyDescent="0.35"/>
    <row r="61919" s="62" customFormat="1" x14ac:dyDescent="0.35"/>
    <row r="61920" s="62" customFormat="1" x14ac:dyDescent="0.35"/>
    <row r="61921" s="62" customFormat="1" x14ac:dyDescent="0.35"/>
    <row r="61922" s="62" customFormat="1" x14ac:dyDescent="0.35"/>
    <row r="61923" s="62" customFormat="1" x14ac:dyDescent="0.35"/>
    <row r="61924" s="62" customFormat="1" x14ac:dyDescent="0.35"/>
    <row r="61925" s="62" customFormat="1" x14ac:dyDescent="0.35"/>
    <row r="61926" s="62" customFormat="1" x14ac:dyDescent="0.35"/>
    <row r="61927" s="62" customFormat="1" x14ac:dyDescent="0.35"/>
    <row r="61928" s="62" customFormat="1" x14ac:dyDescent="0.35"/>
    <row r="61929" s="62" customFormat="1" x14ac:dyDescent="0.35"/>
    <row r="61930" s="62" customFormat="1" x14ac:dyDescent="0.35"/>
    <row r="61931" s="62" customFormat="1" x14ac:dyDescent="0.35"/>
    <row r="61932" s="62" customFormat="1" x14ac:dyDescent="0.35"/>
    <row r="61933" s="62" customFormat="1" x14ac:dyDescent="0.35"/>
    <row r="61934" s="62" customFormat="1" x14ac:dyDescent="0.35"/>
    <row r="61935" s="62" customFormat="1" x14ac:dyDescent="0.35"/>
    <row r="61936" s="62" customFormat="1" x14ac:dyDescent="0.35"/>
    <row r="61937" s="62" customFormat="1" x14ac:dyDescent="0.35"/>
    <row r="61938" s="62" customFormat="1" x14ac:dyDescent="0.35"/>
    <row r="61939" s="62" customFormat="1" x14ac:dyDescent="0.35"/>
    <row r="61940" s="62" customFormat="1" x14ac:dyDescent="0.35"/>
    <row r="61941" s="62" customFormat="1" x14ac:dyDescent="0.35"/>
    <row r="61942" s="62" customFormat="1" x14ac:dyDescent="0.35"/>
    <row r="61943" s="62" customFormat="1" x14ac:dyDescent="0.35"/>
    <row r="61944" s="62" customFormat="1" x14ac:dyDescent="0.35"/>
    <row r="61945" s="62" customFormat="1" x14ac:dyDescent="0.35"/>
    <row r="61946" s="62" customFormat="1" x14ac:dyDescent="0.35"/>
    <row r="61947" s="62" customFormat="1" x14ac:dyDescent="0.35"/>
    <row r="61948" s="62" customFormat="1" x14ac:dyDescent="0.35"/>
    <row r="61949" s="62" customFormat="1" x14ac:dyDescent="0.35"/>
    <row r="61950" s="62" customFormat="1" x14ac:dyDescent="0.35"/>
    <row r="61951" s="62" customFormat="1" x14ac:dyDescent="0.35"/>
    <row r="61952" s="62" customFormat="1" x14ac:dyDescent="0.35"/>
    <row r="61953" s="62" customFormat="1" x14ac:dyDescent="0.35"/>
    <row r="61954" s="62" customFormat="1" x14ac:dyDescent="0.35"/>
    <row r="61955" s="62" customFormat="1" x14ac:dyDescent="0.35"/>
    <row r="61956" s="62" customFormat="1" x14ac:dyDescent="0.35"/>
    <row r="61957" s="62" customFormat="1" x14ac:dyDescent="0.35"/>
    <row r="61958" s="62" customFormat="1" x14ac:dyDescent="0.35"/>
    <row r="61959" s="62" customFormat="1" x14ac:dyDescent="0.35"/>
    <row r="61960" s="62" customFormat="1" x14ac:dyDescent="0.35"/>
    <row r="61961" s="62" customFormat="1" x14ac:dyDescent="0.35"/>
    <row r="61962" s="62" customFormat="1" x14ac:dyDescent="0.35"/>
    <row r="61963" s="62" customFormat="1" x14ac:dyDescent="0.35"/>
    <row r="61964" s="62" customFormat="1" x14ac:dyDescent="0.35"/>
    <row r="61965" s="62" customFormat="1" x14ac:dyDescent="0.35"/>
    <row r="61966" s="62" customFormat="1" x14ac:dyDescent="0.35"/>
    <row r="61967" s="62" customFormat="1" x14ac:dyDescent="0.35"/>
    <row r="61968" s="62" customFormat="1" x14ac:dyDescent="0.35"/>
    <row r="61969" s="62" customFormat="1" x14ac:dyDescent="0.35"/>
    <row r="61970" s="62" customFormat="1" x14ac:dyDescent="0.35"/>
    <row r="61971" s="62" customFormat="1" x14ac:dyDescent="0.35"/>
    <row r="61972" s="62" customFormat="1" x14ac:dyDescent="0.35"/>
    <row r="61973" s="62" customFormat="1" x14ac:dyDescent="0.35"/>
    <row r="61974" s="62" customFormat="1" x14ac:dyDescent="0.35"/>
    <row r="61975" s="62" customFormat="1" x14ac:dyDescent="0.35"/>
    <row r="61976" s="62" customFormat="1" x14ac:dyDescent="0.35"/>
    <row r="61977" s="62" customFormat="1" x14ac:dyDescent="0.35"/>
    <row r="61978" s="62" customFormat="1" x14ac:dyDescent="0.35"/>
    <row r="61979" s="62" customFormat="1" x14ac:dyDescent="0.35"/>
    <row r="61980" s="62" customFormat="1" x14ac:dyDescent="0.35"/>
    <row r="61981" s="62" customFormat="1" x14ac:dyDescent="0.35"/>
    <row r="61982" s="62" customFormat="1" x14ac:dyDescent="0.35"/>
    <row r="61983" s="62" customFormat="1" x14ac:dyDescent="0.35"/>
    <row r="61984" s="62" customFormat="1" x14ac:dyDescent="0.35"/>
    <row r="61985" s="62" customFormat="1" x14ac:dyDescent="0.35"/>
    <row r="61986" s="62" customFormat="1" x14ac:dyDescent="0.35"/>
    <row r="61987" s="62" customFormat="1" x14ac:dyDescent="0.35"/>
    <row r="61988" s="62" customFormat="1" x14ac:dyDescent="0.35"/>
    <row r="61989" s="62" customFormat="1" x14ac:dyDescent="0.35"/>
    <row r="61990" s="62" customFormat="1" x14ac:dyDescent="0.35"/>
    <row r="61991" s="62" customFormat="1" x14ac:dyDescent="0.35"/>
    <row r="61992" s="62" customFormat="1" x14ac:dyDescent="0.35"/>
    <row r="61993" s="62" customFormat="1" x14ac:dyDescent="0.35"/>
    <row r="61994" s="62" customFormat="1" x14ac:dyDescent="0.35"/>
    <row r="61995" s="62" customFormat="1" x14ac:dyDescent="0.35"/>
    <row r="61996" s="62" customFormat="1" x14ac:dyDescent="0.35"/>
    <row r="61997" s="62" customFormat="1" x14ac:dyDescent="0.35"/>
    <row r="61998" s="62" customFormat="1" x14ac:dyDescent="0.35"/>
    <row r="61999" s="62" customFormat="1" x14ac:dyDescent="0.35"/>
    <row r="62000" s="62" customFormat="1" x14ac:dyDescent="0.35"/>
    <row r="62001" s="62" customFormat="1" x14ac:dyDescent="0.35"/>
    <row r="62002" s="62" customFormat="1" x14ac:dyDescent="0.35"/>
    <row r="62003" s="62" customFormat="1" x14ac:dyDescent="0.35"/>
    <row r="62004" s="62" customFormat="1" x14ac:dyDescent="0.35"/>
    <row r="62005" s="62" customFormat="1" x14ac:dyDescent="0.35"/>
    <row r="62006" s="62" customFormat="1" x14ac:dyDescent="0.35"/>
    <row r="62007" s="62" customFormat="1" x14ac:dyDescent="0.35"/>
    <row r="62008" s="62" customFormat="1" x14ac:dyDescent="0.35"/>
    <row r="62009" s="62" customFormat="1" x14ac:dyDescent="0.35"/>
    <row r="62010" s="62" customFormat="1" x14ac:dyDescent="0.35"/>
    <row r="62011" s="62" customFormat="1" x14ac:dyDescent="0.35"/>
    <row r="62012" s="62" customFormat="1" x14ac:dyDescent="0.35"/>
    <row r="62013" s="62" customFormat="1" x14ac:dyDescent="0.35"/>
    <row r="62014" s="62" customFormat="1" x14ac:dyDescent="0.35"/>
    <row r="62015" s="62" customFormat="1" x14ac:dyDescent="0.35"/>
    <row r="62016" s="62" customFormat="1" x14ac:dyDescent="0.35"/>
    <row r="62017" s="62" customFormat="1" x14ac:dyDescent="0.35"/>
    <row r="62018" s="62" customFormat="1" x14ac:dyDescent="0.35"/>
    <row r="62019" s="62" customFormat="1" x14ac:dyDescent="0.35"/>
    <row r="62020" s="62" customFormat="1" x14ac:dyDescent="0.35"/>
    <row r="62021" s="62" customFormat="1" x14ac:dyDescent="0.35"/>
    <row r="62022" s="62" customFormat="1" x14ac:dyDescent="0.35"/>
    <row r="62023" s="62" customFormat="1" x14ac:dyDescent="0.35"/>
    <row r="62024" s="62" customFormat="1" x14ac:dyDescent="0.35"/>
    <row r="62025" s="62" customFormat="1" x14ac:dyDescent="0.35"/>
    <row r="62026" s="62" customFormat="1" x14ac:dyDescent="0.35"/>
    <row r="62027" s="62" customFormat="1" x14ac:dyDescent="0.35"/>
    <row r="62028" s="62" customFormat="1" x14ac:dyDescent="0.35"/>
    <row r="62029" s="62" customFormat="1" x14ac:dyDescent="0.35"/>
    <row r="62030" s="62" customFormat="1" x14ac:dyDescent="0.35"/>
    <row r="62031" s="62" customFormat="1" x14ac:dyDescent="0.35"/>
    <row r="62032" s="62" customFormat="1" x14ac:dyDescent="0.35"/>
    <row r="62033" s="62" customFormat="1" x14ac:dyDescent="0.35"/>
    <row r="62034" s="62" customFormat="1" x14ac:dyDescent="0.35"/>
    <row r="62035" s="62" customFormat="1" x14ac:dyDescent="0.35"/>
    <row r="62036" s="62" customFormat="1" x14ac:dyDescent="0.35"/>
    <row r="62037" s="62" customFormat="1" x14ac:dyDescent="0.35"/>
    <row r="62038" s="62" customFormat="1" x14ac:dyDescent="0.35"/>
    <row r="62039" s="62" customFormat="1" x14ac:dyDescent="0.35"/>
    <row r="62040" s="62" customFormat="1" x14ac:dyDescent="0.35"/>
    <row r="62041" s="62" customFormat="1" x14ac:dyDescent="0.35"/>
    <row r="62042" s="62" customFormat="1" x14ac:dyDescent="0.35"/>
    <row r="62043" s="62" customFormat="1" x14ac:dyDescent="0.35"/>
    <row r="62044" s="62" customFormat="1" x14ac:dyDescent="0.35"/>
    <row r="62045" s="62" customFormat="1" x14ac:dyDescent="0.35"/>
    <row r="62046" s="62" customFormat="1" x14ac:dyDescent="0.35"/>
    <row r="62047" s="62" customFormat="1" x14ac:dyDescent="0.35"/>
    <row r="62048" s="62" customFormat="1" x14ac:dyDescent="0.35"/>
    <row r="62049" s="62" customFormat="1" x14ac:dyDescent="0.35"/>
    <row r="62050" s="62" customFormat="1" x14ac:dyDescent="0.35"/>
    <row r="62051" s="62" customFormat="1" x14ac:dyDescent="0.35"/>
    <row r="62052" s="62" customFormat="1" x14ac:dyDescent="0.35"/>
    <row r="62053" s="62" customFormat="1" x14ac:dyDescent="0.35"/>
    <row r="62054" s="62" customFormat="1" x14ac:dyDescent="0.35"/>
    <row r="62055" s="62" customFormat="1" x14ac:dyDescent="0.35"/>
    <row r="62056" s="62" customFormat="1" x14ac:dyDescent="0.35"/>
    <row r="62057" s="62" customFormat="1" x14ac:dyDescent="0.35"/>
    <row r="62058" s="62" customFormat="1" x14ac:dyDescent="0.35"/>
    <row r="62059" s="62" customFormat="1" x14ac:dyDescent="0.35"/>
    <row r="62060" s="62" customFormat="1" x14ac:dyDescent="0.35"/>
    <row r="62061" s="62" customFormat="1" x14ac:dyDescent="0.35"/>
    <row r="62062" s="62" customFormat="1" x14ac:dyDescent="0.35"/>
    <row r="62063" s="62" customFormat="1" x14ac:dyDescent="0.35"/>
    <row r="62064" s="62" customFormat="1" x14ac:dyDescent="0.35"/>
    <row r="62065" s="62" customFormat="1" x14ac:dyDescent="0.35"/>
    <row r="62066" s="62" customFormat="1" x14ac:dyDescent="0.35"/>
    <row r="62067" s="62" customFormat="1" x14ac:dyDescent="0.35"/>
    <row r="62068" s="62" customFormat="1" x14ac:dyDescent="0.35"/>
    <row r="62069" s="62" customFormat="1" x14ac:dyDescent="0.35"/>
    <row r="62070" s="62" customFormat="1" x14ac:dyDescent="0.35"/>
    <row r="62071" s="62" customFormat="1" x14ac:dyDescent="0.35"/>
    <row r="62072" s="62" customFormat="1" x14ac:dyDescent="0.35"/>
    <row r="62073" s="62" customFormat="1" x14ac:dyDescent="0.35"/>
    <row r="62074" s="62" customFormat="1" x14ac:dyDescent="0.35"/>
    <row r="62075" s="62" customFormat="1" x14ac:dyDescent="0.35"/>
    <row r="62076" s="62" customFormat="1" x14ac:dyDescent="0.35"/>
    <row r="62077" s="62" customFormat="1" x14ac:dyDescent="0.35"/>
    <row r="62078" s="62" customFormat="1" x14ac:dyDescent="0.35"/>
    <row r="62079" s="62" customFormat="1" x14ac:dyDescent="0.35"/>
    <row r="62080" s="62" customFormat="1" x14ac:dyDescent="0.35"/>
    <row r="62081" s="62" customFormat="1" x14ac:dyDescent="0.35"/>
    <row r="62082" s="62" customFormat="1" x14ac:dyDescent="0.35"/>
    <row r="62083" s="62" customFormat="1" x14ac:dyDescent="0.35"/>
    <row r="62084" s="62" customFormat="1" x14ac:dyDescent="0.35"/>
    <row r="62085" s="62" customFormat="1" x14ac:dyDescent="0.35"/>
    <row r="62086" s="62" customFormat="1" x14ac:dyDescent="0.35"/>
    <row r="62087" s="62" customFormat="1" x14ac:dyDescent="0.35"/>
    <row r="62088" s="62" customFormat="1" x14ac:dyDescent="0.35"/>
    <row r="62089" s="62" customFormat="1" x14ac:dyDescent="0.35"/>
    <row r="62090" s="62" customFormat="1" x14ac:dyDescent="0.35"/>
    <row r="62091" s="62" customFormat="1" x14ac:dyDescent="0.35"/>
    <row r="62092" s="62" customFormat="1" x14ac:dyDescent="0.35"/>
    <row r="62093" s="62" customFormat="1" x14ac:dyDescent="0.35"/>
    <row r="62094" s="62" customFormat="1" x14ac:dyDescent="0.35"/>
    <row r="62095" s="62" customFormat="1" x14ac:dyDescent="0.35"/>
    <row r="62096" s="62" customFormat="1" x14ac:dyDescent="0.35"/>
    <row r="62097" s="62" customFormat="1" x14ac:dyDescent="0.35"/>
    <row r="62098" s="62" customFormat="1" x14ac:dyDescent="0.35"/>
    <row r="62099" s="62" customFormat="1" x14ac:dyDescent="0.35"/>
    <row r="62100" s="62" customFormat="1" x14ac:dyDescent="0.35"/>
    <row r="62101" s="62" customFormat="1" x14ac:dyDescent="0.35"/>
    <row r="62102" s="62" customFormat="1" x14ac:dyDescent="0.35"/>
    <row r="62103" s="62" customFormat="1" x14ac:dyDescent="0.35"/>
    <row r="62104" s="62" customFormat="1" x14ac:dyDescent="0.35"/>
    <row r="62105" s="62" customFormat="1" x14ac:dyDescent="0.35"/>
    <row r="62106" s="62" customFormat="1" x14ac:dyDescent="0.35"/>
    <row r="62107" s="62" customFormat="1" x14ac:dyDescent="0.35"/>
    <row r="62108" s="62" customFormat="1" x14ac:dyDescent="0.35"/>
    <row r="62109" s="62" customFormat="1" x14ac:dyDescent="0.35"/>
    <row r="62110" s="62" customFormat="1" x14ac:dyDescent="0.35"/>
    <row r="62111" s="62" customFormat="1" x14ac:dyDescent="0.35"/>
    <row r="62112" s="62" customFormat="1" x14ac:dyDescent="0.35"/>
    <row r="62113" s="62" customFormat="1" x14ac:dyDescent="0.35"/>
    <row r="62114" s="62" customFormat="1" x14ac:dyDescent="0.35"/>
    <row r="62115" s="62" customFormat="1" x14ac:dyDescent="0.35"/>
    <row r="62116" s="62" customFormat="1" x14ac:dyDescent="0.35"/>
    <row r="62117" s="62" customFormat="1" x14ac:dyDescent="0.35"/>
    <row r="62118" s="62" customFormat="1" x14ac:dyDescent="0.35"/>
    <row r="62119" s="62" customFormat="1" x14ac:dyDescent="0.35"/>
    <row r="62120" s="62" customFormat="1" x14ac:dyDescent="0.35"/>
    <row r="62121" s="62" customFormat="1" x14ac:dyDescent="0.35"/>
    <row r="62122" s="62" customFormat="1" x14ac:dyDescent="0.35"/>
    <row r="62123" s="62" customFormat="1" x14ac:dyDescent="0.35"/>
    <row r="62124" s="62" customFormat="1" x14ac:dyDescent="0.35"/>
    <row r="62125" s="62" customFormat="1" x14ac:dyDescent="0.35"/>
    <row r="62126" s="62" customFormat="1" x14ac:dyDescent="0.35"/>
    <row r="62127" s="62" customFormat="1" x14ac:dyDescent="0.35"/>
    <row r="62128" s="62" customFormat="1" x14ac:dyDescent="0.35"/>
    <row r="62129" s="62" customFormat="1" x14ac:dyDescent="0.35"/>
    <row r="62130" s="62" customFormat="1" x14ac:dyDescent="0.35"/>
    <row r="62131" s="62" customFormat="1" x14ac:dyDescent="0.35"/>
    <row r="62132" s="62" customFormat="1" x14ac:dyDescent="0.35"/>
    <row r="62133" s="62" customFormat="1" x14ac:dyDescent="0.35"/>
    <row r="62134" s="62" customFormat="1" x14ac:dyDescent="0.35"/>
    <row r="62135" s="62" customFormat="1" x14ac:dyDescent="0.35"/>
    <row r="62136" s="62" customFormat="1" x14ac:dyDescent="0.35"/>
    <row r="62137" s="62" customFormat="1" x14ac:dyDescent="0.35"/>
    <row r="62138" s="62" customFormat="1" x14ac:dyDescent="0.35"/>
    <row r="62139" s="62" customFormat="1" x14ac:dyDescent="0.35"/>
    <row r="62140" s="62" customFormat="1" x14ac:dyDescent="0.35"/>
    <row r="62141" s="62" customFormat="1" x14ac:dyDescent="0.35"/>
    <row r="62142" s="62" customFormat="1" x14ac:dyDescent="0.35"/>
    <row r="62143" s="62" customFormat="1" x14ac:dyDescent="0.35"/>
    <row r="62144" s="62" customFormat="1" x14ac:dyDescent="0.35"/>
    <row r="62145" s="62" customFormat="1" x14ac:dyDescent="0.35"/>
    <row r="62146" s="62" customFormat="1" x14ac:dyDescent="0.35"/>
    <row r="62147" s="62" customFormat="1" x14ac:dyDescent="0.35"/>
    <row r="62148" s="62" customFormat="1" x14ac:dyDescent="0.35"/>
    <row r="62149" s="62" customFormat="1" x14ac:dyDescent="0.35"/>
    <row r="62150" s="62" customFormat="1" x14ac:dyDescent="0.35"/>
    <row r="62151" s="62" customFormat="1" x14ac:dyDescent="0.35"/>
    <row r="62152" s="62" customFormat="1" x14ac:dyDescent="0.35"/>
    <row r="62153" s="62" customFormat="1" x14ac:dyDescent="0.35"/>
    <row r="62154" s="62" customFormat="1" x14ac:dyDescent="0.35"/>
    <row r="62155" s="62" customFormat="1" x14ac:dyDescent="0.35"/>
    <row r="62156" s="62" customFormat="1" x14ac:dyDescent="0.35"/>
    <row r="62157" s="62" customFormat="1" x14ac:dyDescent="0.35"/>
    <row r="62158" s="62" customFormat="1" x14ac:dyDescent="0.35"/>
    <row r="62159" s="62" customFormat="1" x14ac:dyDescent="0.35"/>
    <row r="62160" s="62" customFormat="1" x14ac:dyDescent="0.35"/>
    <row r="62161" s="62" customFormat="1" x14ac:dyDescent="0.35"/>
    <row r="62162" s="62" customFormat="1" x14ac:dyDescent="0.35"/>
    <row r="62163" s="62" customFormat="1" x14ac:dyDescent="0.35"/>
    <row r="62164" s="62" customFormat="1" x14ac:dyDescent="0.35"/>
    <row r="62165" s="62" customFormat="1" x14ac:dyDescent="0.35"/>
    <row r="62166" s="62" customFormat="1" x14ac:dyDescent="0.35"/>
    <row r="62167" s="62" customFormat="1" x14ac:dyDescent="0.35"/>
    <row r="62168" s="62" customFormat="1" x14ac:dyDescent="0.35"/>
    <row r="62169" s="62" customFormat="1" x14ac:dyDescent="0.35"/>
    <row r="62170" s="62" customFormat="1" x14ac:dyDescent="0.35"/>
    <row r="62171" s="62" customFormat="1" x14ac:dyDescent="0.35"/>
    <row r="62172" s="62" customFormat="1" x14ac:dyDescent="0.35"/>
    <row r="62173" s="62" customFormat="1" x14ac:dyDescent="0.35"/>
    <row r="62174" s="62" customFormat="1" x14ac:dyDescent="0.35"/>
    <row r="62175" s="62" customFormat="1" x14ac:dyDescent="0.35"/>
    <row r="62176" s="62" customFormat="1" x14ac:dyDescent="0.35"/>
    <row r="62177" s="62" customFormat="1" x14ac:dyDescent="0.35"/>
    <row r="62178" s="62" customFormat="1" x14ac:dyDescent="0.35"/>
    <row r="62179" s="62" customFormat="1" x14ac:dyDescent="0.35"/>
    <row r="62180" s="62" customFormat="1" x14ac:dyDescent="0.35"/>
    <row r="62181" s="62" customFormat="1" x14ac:dyDescent="0.35"/>
    <row r="62182" s="62" customFormat="1" x14ac:dyDescent="0.35"/>
    <row r="62183" s="62" customFormat="1" x14ac:dyDescent="0.35"/>
    <row r="62184" s="62" customFormat="1" x14ac:dyDescent="0.35"/>
    <row r="62185" s="62" customFormat="1" x14ac:dyDescent="0.35"/>
    <row r="62186" s="62" customFormat="1" x14ac:dyDescent="0.35"/>
    <row r="62187" s="62" customFormat="1" x14ac:dyDescent="0.35"/>
    <row r="62188" s="62" customFormat="1" x14ac:dyDescent="0.35"/>
    <row r="62189" s="62" customFormat="1" x14ac:dyDescent="0.35"/>
    <row r="62190" s="62" customFormat="1" x14ac:dyDescent="0.35"/>
    <row r="62191" s="62" customFormat="1" x14ac:dyDescent="0.35"/>
    <row r="62192" s="62" customFormat="1" x14ac:dyDescent="0.35"/>
    <row r="62193" s="62" customFormat="1" x14ac:dyDescent="0.35"/>
    <row r="62194" s="62" customFormat="1" x14ac:dyDescent="0.35"/>
    <row r="62195" s="62" customFormat="1" x14ac:dyDescent="0.35"/>
    <row r="62196" s="62" customFormat="1" x14ac:dyDescent="0.35"/>
    <row r="62197" s="62" customFormat="1" x14ac:dyDescent="0.35"/>
    <row r="62198" s="62" customFormat="1" x14ac:dyDescent="0.35"/>
    <row r="62199" s="62" customFormat="1" x14ac:dyDescent="0.35"/>
    <row r="62200" s="62" customFormat="1" x14ac:dyDescent="0.35"/>
    <row r="62201" s="62" customFormat="1" x14ac:dyDescent="0.35"/>
    <row r="62202" s="62" customFormat="1" x14ac:dyDescent="0.35"/>
    <row r="62203" s="62" customFormat="1" x14ac:dyDescent="0.35"/>
    <row r="62204" s="62" customFormat="1" x14ac:dyDescent="0.35"/>
    <row r="62205" s="62" customFormat="1" x14ac:dyDescent="0.35"/>
    <row r="62206" s="62" customFormat="1" x14ac:dyDescent="0.35"/>
    <row r="62207" s="62" customFormat="1" x14ac:dyDescent="0.35"/>
    <row r="62208" s="62" customFormat="1" x14ac:dyDescent="0.35"/>
    <row r="62209" s="62" customFormat="1" x14ac:dyDescent="0.35"/>
    <row r="62210" s="62" customFormat="1" x14ac:dyDescent="0.35"/>
    <row r="62211" s="62" customFormat="1" x14ac:dyDescent="0.35"/>
    <row r="62212" s="62" customFormat="1" x14ac:dyDescent="0.35"/>
    <row r="62213" s="62" customFormat="1" x14ac:dyDescent="0.35"/>
    <row r="62214" s="62" customFormat="1" x14ac:dyDescent="0.35"/>
    <row r="62215" s="62" customFormat="1" x14ac:dyDescent="0.35"/>
    <row r="62216" s="62" customFormat="1" x14ac:dyDescent="0.35"/>
    <row r="62217" s="62" customFormat="1" x14ac:dyDescent="0.35"/>
    <row r="62218" s="62" customFormat="1" x14ac:dyDescent="0.35"/>
    <row r="62219" s="62" customFormat="1" x14ac:dyDescent="0.35"/>
    <row r="62220" s="62" customFormat="1" x14ac:dyDescent="0.35"/>
    <row r="62221" s="62" customFormat="1" x14ac:dyDescent="0.35"/>
    <row r="62222" s="62" customFormat="1" x14ac:dyDescent="0.35"/>
    <row r="62223" s="62" customFormat="1" x14ac:dyDescent="0.35"/>
    <row r="62224" s="62" customFormat="1" x14ac:dyDescent="0.35"/>
    <row r="62225" s="62" customFormat="1" x14ac:dyDescent="0.35"/>
    <row r="62226" s="62" customFormat="1" x14ac:dyDescent="0.35"/>
    <row r="62227" s="62" customFormat="1" x14ac:dyDescent="0.35"/>
    <row r="62228" s="62" customFormat="1" x14ac:dyDescent="0.35"/>
    <row r="62229" s="62" customFormat="1" x14ac:dyDescent="0.35"/>
    <row r="62230" s="62" customFormat="1" x14ac:dyDescent="0.35"/>
    <row r="62231" s="62" customFormat="1" x14ac:dyDescent="0.35"/>
    <row r="62232" s="62" customFormat="1" x14ac:dyDescent="0.35"/>
    <row r="62233" s="62" customFormat="1" x14ac:dyDescent="0.35"/>
    <row r="62234" s="62" customFormat="1" x14ac:dyDescent="0.35"/>
    <row r="62235" s="62" customFormat="1" x14ac:dyDescent="0.35"/>
    <row r="62236" s="62" customFormat="1" x14ac:dyDescent="0.35"/>
    <row r="62237" s="62" customFormat="1" x14ac:dyDescent="0.35"/>
    <row r="62238" s="62" customFormat="1" x14ac:dyDescent="0.35"/>
    <row r="62239" s="62" customFormat="1" x14ac:dyDescent="0.35"/>
    <row r="62240" s="62" customFormat="1" x14ac:dyDescent="0.35"/>
    <row r="62241" s="62" customFormat="1" x14ac:dyDescent="0.35"/>
    <row r="62242" s="62" customFormat="1" x14ac:dyDescent="0.35"/>
    <row r="62243" s="62" customFormat="1" x14ac:dyDescent="0.35"/>
    <row r="62244" s="62" customFormat="1" x14ac:dyDescent="0.35"/>
    <row r="62245" s="62" customFormat="1" x14ac:dyDescent="0.35"/>
    <row r="62246" s="62" customFormat="1" x14ac:dyDescent="0.35"/>
    <row r="62247" s="62" customFormat="1" x14ac:dyDescent="0.35"/>
    <row r="62248" s="62" customFormat="1" x14ac:dyDescent="0.35"/>
    <row r="62249" s="62" customFormat="1" x14ac:dyDescent="0.35"/>
    <row r="62250" s="62" customFormat="1" x14ac:dyDescent="0.35"/>
    <row r="62251" s="62" customFormat="1" x14ac:dyDescent="0.35"/>
    <row r="62252" s="62" customFormat="1" x14ac:dyDescent="0.35"/>
    <row r="62253" s="62" customFormat="1" x14ac:dyDescent="0.35"/>
    <row r="62254" s="62" customFormat="1" x14ac:dyDescent="0.35"/>
    <row r="62255" s="62" customFormat="1" x14ac:dyDescent="0.35"/>
    <row r="62256" s="62" customFormat="1" x14ac:dyDescent="0.35"/>
    <row r="62257" s="62" customFormat="1" x14ac:dyDescent="0.35"/>
    <row r="62258" s="62" customFormat="1" x14ac:dyDescent="0.35"/>
    <row r="62259" s="62" customFormat="1" x14ac:dyDescent="0.35"/>
    <row r="62260" s="62" customFormat="1" x14ac:dyDescent="0.35"/>
    <row r="62261" s="62" customFormat="1" x14ac:dyDescent="0.35"/>
    <row r="62262" s="62" customFormat="1" x14ac:dyDescent="0.35"/>
    <row r="62263" s="62" customFormat="1" x14ac:dyDescent="0.35"/>
    <row r="62264" s="62" customFormat="1" x14ac:dyDescent="0.35"/>
    <row r="62265" s="62" customFormat="1" x14ac:dyDescent="0.35"/>
    <row r="62266" s="62" customFormat="1" x14ac:dyDescent="0.35"/>
    <row r="62267" s="62" customFormat="1" x14ac:dyDescent="0.35"/>
    <row r="62268" s="62" customFormat="1" x14ac:dyDescent="0.35"/>
    <row r="62269" s="62" customFormat="1" x14ac:dyDescent="0.35"/>
    <row r="62270" s="62" customFormat="1" x14ac:dyDescent="0.35"/>
    <row r="62271" s="62" customFormat="1" x14ac:dyDescent="0.35"/>
    <row r="62272" s="62" customFormat="1" x14ac:dyDescent="0.35"/>
    <row r="62273" s="62" customFormat="1" x14ac:dyDescent="0.35"/>
    <row r="62274" s="62" customFormat="1" x14ac:dyDescent="0.35"/>
    <row r="62275" s="62" customFormat="1" x14ac:dyDescent="0.35"/>
    <row r="62276" s="62" customFormat="1" x14ac:dyDescent="0.35"/>
    <row r="62277" s="62" customFormat="1" x14ac:dyDescent="0.35"/>
    <row r="62278" s="62" customFormat="1" x14ac:dyDescent="0.35"/>
    <row r="62279" s="62" customFormat="1" x14ac:dyDescent="0.35"/>
    <row r="62280" s="62" customFormat="1" x14ac:dyDescent="0.35"/>
    <row r="62281" s="62" customFormat="1" x14ac:dyDescent="0.35"/>
    <row r="62282" s="62" customFormat="1" x14ac:dyDescent="0.35"/>
    <row r="62283" s="62" customFormat="1" x14ac:dyDescent="0.35"/>
    <row r="62284" s="62" customFormat="1" x14ac:dyDescent="0.35"/>
    <row r="62285" s="62" customFormat="1" x14ac:dyDescent="0.35"/>
    <row r="62286" s="62" customFormat="1" x14ac:dyDescent="0.35"/>
    <row r="62287" s="62" customFormat="1" x14ac:dyDescent="0.35"/>
    <row r="62288" s="62" customFormat="1" x14ac:dyDescent="0.35"/>
    <row r="62289" s="62" customFormat="1" x14ac:dyDescent="0.35"/>
    <row r="62290" s="62" customFormat="1" x14ac:dyDescent="0.35"/>
    <row r="62291" s="62" customFormat="1" x14ac:dyDescent="0.35"/>
    <row r="62292" s="62" customFormat="1" x14ac:dyDescent="0.35"/>
    <row r="62293" s="62" customFormat="1" x14ac:dyDescent="0.35"/>
    <row r="62294" s="62" customFormat="1" x14ac:dyDescent="0.35"/>
    <row r="62295" s="62" customFormat="1" x14ac:dyDescent="0.35"/>
    <row r="62296" s="62" customFormat="1" x14ac:dyDescent="0.35"/>
    <row r="62297" s="62" customFormat="1" x14ac:dyDescent="0.35"/>
    <row r="62298" s="62" customFormat="1" x14ac:dyDescent="0.35"/>
    <row r="62299" s="62" customFormat="1" x14ac:dyDescent="0.35"/>
    <row r="62300" s="62" customFormat="1" x14ac:dyDescent="0.35"/>
    <row r="62301" s="62" customFormat="1" x14ac:dyDescent="0.35"/>
    <row r="62302" s="62" customFormat="1" x14ac:dyDescent="0.35"/>
    <row r="62303" s="62" customFormat="1" x14ac:dyDescent="0.35"/>
    <row r="62304" s="62" customFormat="1" x14ac:dyDescent="0.35"/>
    <row r="62305" s="62" customFormat="1" x14ac:dyDescent="0.35"/>
    <row r="62306" s="62" customFormat="1" x14ac:dyDescent="0.35"/>
    <row r="62307" s="62" customFormat="1" x14ac:dyDescent="0.35"/>
    <row r="62308" s="62" customFormat="1" x14ac:dyDescent="0.35"/>
    <row r="62309" s="62" customFormat="1" x14ac:dyDescent="0.35"/>
    <row r="62310" s="62" customFormat="1" x14ac:dyDescent="0.35"/>
    <row r="62311" s="62" customFormat="1" x14ac:dyDescent="0.35"/>
    <row r="62312" s="62" customFormat="1" x14ac:dyDescent="0.35"/>
    <row r="62313" s="62" customFormat="1" x14ac:dyDescent="0.35"/>
    <row r="62314" s="62" customFormat="1" x14ac:dyDescent="0.35"/>
    <row r="62315" s="62" customFormat="1" x14ac:dyDescent="0.35"/>
    <row r="62316" s="62" customFormat="1" x14ac:dyDescent="0.35"/>
    <row r="62317" s="62" customFormat="1" x14ac:dyDescent="0.35"/>
    <row r="62318" s="62" customFormat="1" x14ac:dyDescent="0.35"/>
    <row r="62319" s="62" customFormat="1" x14ac:dyDescent="0.35"/>
    <row r="62320" s="62" customFormat="1" x14ac:dyDescent="0.35"/>
    <row r="62321" s="62" customFormat="1" x14ac:dyDescent="0.35"/>
    <row r="62322" s="62" customFormat="1" x14ac:dyDescent="0.35"/>
    <row r="62323" s="62" customFormat="1" x14ac:dyDescent="0.35"/>
    <row r="62324" s="62" customFormat="1" x14ac:dyDescent="0.35"/>
    <row r="62325" s="62" customFormat="1" x14ac:dyDescent="0.35"/>
    <row r="62326" s="62" customFormat="1" x14ac:dyDescent="0.35"/>
    <row r="62327" s="62" customFormat="1" x14ac:dyDescent="0.35"/>
    <row r="62328" s="62" customFormat="1" x14ac:dyDescent="0.35"/>
    <row r="62329" s="62" customFormat="1" x14ac:dyDescent="0.35"/>
    <row r="62330" s="62" customFormat="1" x14ac:dyDescent="0.35"/>
    <row r="62331" s="62" customFormat="1" x14ac:dyDescent="0.35"/>
    <row r="62332" s="62" customFormat="1" x14ac:dyDescent="0.35"/>
    <row r="62333" s="62" customFormat="1" x14ac:dyDescent="0.35"/>
    <row r="62334" s="62" customFormat="1" x14ac:dyDescent="0.35"/>
    <row r="62335" s="62" customFormat="1" x14ac:dyDescent="0.35"/>
    <row r="62336" s="62" customFormat="1" x14ac:dyDescent="0.35"/>
    <row r="62337" s="62" customFormat="1" x14ac:dyDescent="0.35"/>
    <row r="62338" s="62" customFormat="1" x14ac:dyDescent="0.35"/>
    <row r="62339" s="62" customFormat="1" x14ac:dyDescent="0.35"/>
    <row r="62340" s="62" customFormat="1" x14ac:dyDescent="0.35"/>
    <row r="62341" s="62" customFormat="1" x14ac:dyDescent="0.35"/>
    <row r="62342" s="62" customFormat="1" x14ac:dyDescent="0.35"/>
    <row r="62343" s="62" customFormat="1" x14ac:dyDescent="0.35"/>
    <row r="62344" s="62" customFormat="1" x14ac:dyDescent="0.35"/>
    <row r="62345" s="62" customFormat="1" x14ac:dyDescent="0.35"/>
    <row r="62346" s="62" customFormat="1" x14ac:dyDescent="0.35"/>
    <row r="62347" s="62" customFormat="1" x14ac:dyDescent="0.35"/>
    <row r="62348" s="62" customFormat="1" x14ac:dyDescent="0.35"/>
    <row r="62349" s="62" customFormat="1" x14ac:dyDescent="0.35"/>
    <row r="62350" s="62" customFormat="1" x14ac:dyDescent="0.35"/>
    <row r="62351" s="62" customFormat="1" x14ac:dyDescent="0.35"/>
    <row r="62352" s="62" customFormat="1" x14ac:dyDescent="0.35"/>
    <row r="62353" s="62" customFormat="1" x14ac:dyDescent="0.35"/>
    <row r="62354" s="62" customFormat="1" x14ac:dyDescent="0.35"/>
    <row r="62355" s="62" customFormat="1" x14ac:dyDescent="0.35"/>
    <row r="62356" s="62" customFormat="1" x14ac:dyDescent="0.35"/>
    <row r="62357" s="62" customFormat="1" x14ac:dyDescent="0.35"/>
    <row r="62358" s="62" customFormat="1" x14ac:dyDescent="0.35"/>
    <row r="62359" s="62" customFormat="1" x14ac:dyDescent="0.35"/>
    <row r="62360" s="62" customFormat="1" x14ac:dyDescent="0.35"/>
    <row r="62361" s="62" customFormat="1" x14ac:dyDescent="0.35"/>
    <row r="62362" s="62" customFormat="1" x14ac:dyDescent="0.35"/>
    <row r="62363" s="62" customFormat="1" x14ac:dyDescent="0.35"/>
    <row r="62364" s="62" customFormat="1" x14ac:dyDescent="0.35"/>
    <row r="62365" s="62" customFormat="1" x14ac:dyDescent="0.35"/>
    <row r="62366" s="62" customFormat="1" x14ac:dyDescent="0.35"/>
    <row r="62367" s="62" customFormat="1" x14ac:dyDescent="0.35"/>
    <row r="62368" s="62" customFormat="1" x14ac:dyDescent="0.35"/>
    <row r="62369" s="62" customFormat="1" x14ac:dyDescent="0.35"/>
    <row r="62370" s="62" customFormat="1" x14ac:dyDescent="0.35"/>
    <row r="62371" s="62" customFormat="1" x14ac:dyDescent="0.35"/>
    <row r="62372" s="62" customFormat="1" x14ac:dyDescent="0.35"/>
    <row r="62373" s="62" customFormat="1" x14ac:dyDescent="0.35"/>
    <row r="62374" s="62" customFormat="1" x14ac:dyDescent="0.35"/>
    <row r="62375" s="62" customFormat="1" x14ac:dyDescent="0.35"/>
    <row r="62376" s="62" customFormat="1" x14ac:dyDescent="0.35"/>
    <row r="62377" s="62" customFormat="1" x14ac:dyDescent="0.35"/>
    <row r="62378" s="62" customFormat="1" x14ac:dyDescent="0.35"/>
    <row r="62379" s="62" customFormat="1" x14ac:dyDescent="0.35"/>
    <row r="62380" s="62" customFormat="1" x14ac:dyDescent="0.35"/>
    <row r="62381" s="62" customFormat="1" x14ac:dyDescent="0.35"/>
    <row r="62382" s="62" customFormat="1" x14ac:dyDescent="0.35"/>
    <row r="62383" s="62" customFormat="1" x14ac:dyDescent="0.35"/>
    <row r="62384" s="62" customFormat="1" x14ac:dyDescent="0.35"/>
    <row r="62385" s="62" customFormat="1" x14ac:dyDescent="0.35"/>
    <row r="62386" s="62" customFormat="1" x14ac:dyDescent="0.35"/>
    <row r="62387" s="62" customFormat="1" x14ac:dyDescent="0.35"/>
    <row r="62388" s="62" customFormat="1" x14ac:dyDescent="0.35"/>
    <row r="62389" s="62" customFormat="1" x14ac:dyDescent="0.35"/>
    <row r="62390" s="62" customFormat="1" x14ac:dyDescent="0.35"/>
    <row r="62391" s="62" customFormat="1" x14ac:dyDescent="0.35"/>
    <row r="62392" s="62" customFormat="1" x14ac:dyDescent="0.35"/>
    <row r="62393" s="62" customFormat="1" x14ac:dyDescent="0.35"/>
    <row r="62394" s="62" customFormat="1" x14ac:dyDescent="0.35"/>
    <row r="62395" s="62" customFormat="1" x14ac:dyDescent="0.35"/>
    <row r="62396" s="62" customFormat="1" x14ac:dyDescent="0.35"/>
    <row r="62397" s="62" customFormat="1" x14ac:dyDescent="0.35"/>
    <row r="62398" s="62" customFormat="1" x14ac:dyDescent="0.35"/>
    <row r="62399" s="62" customFormat="1" x14ac:dyDescent="0.35"/>
    <row r="62400" s="62" customFormat="1" x14ac:dyDescent="0.35"/>
    <row r="62401" s="62" customFormat="1" x14ac:dyDescent="0.35"/>
    <row r="62402" s="62" customFormat="1" x14ac:dyDescent="0.35"/>
    <row r="62403" s="62" customFormat="1" x14ac:dyDescent="0.35"/>
    <row r="62404" s="62" customFormat="1" x14ac:dyDescent="0.35"/>
    <row r="62405" s="62" customFormat="1" x14ac:dyDescent="0.35"/>
    <row r="62406" s="62" customFormat="1" x14ac:dyDescent="0.35"/>
    <row r="62407" s="62" customFormat="1" x14ac:dyDescent="0.35"/>
    <row r="62408" s="62" customFormat="1" x14ac:dyDescent="0.35"/>
    <row r="62409" s="62" customFormat="1" x14ac:dyDescent="0.35"/>
    <row r="62410" s="62" customFormat="1" x14ac:dyDescent="0.35"/>
    <row r="62411" s="62" customFormat="1" x14ac:dyDescent="0.35"/>
    <row r="62412" s="62" customFormat="1" x14ac:dyDescent="0.35"/>
    <row r="62413" s="62" customFormat="1" x14ac:dyDescent="0.35"/>
    <row r="62414" s="62" customFormat="1" x14ac:dyDescent="0.35"/>
    <row r="62415" s="62" customFormat="1" x14ac:dyDescent="0.35"/>
    <row r="62416" s="62" customFormat="1" x14ac:dyDescent="0.35"/>
    <row r="62417" s="62" customFormat="1" x14ac:dyDescent="0.35"/>
    <row r="62418" s="62" customFormat="1" x14ac:dyDescent="0.35"/>
    <row r="62419" s="62" customFormat="1" x14ac:dyDescent="0.35"/>
    <row r="62420" s="62" customFormat="1" x14ac:dyDescent="0.35"/>
    <row r="62421" s="62" customFormat="1" x14ac:dyDescent="0.35"/>
    <row r="62422" s="62" customFormat="1" x14ac:dyDescent="0.35"/>
    <row r="62423" s="62" customFormat="1" x14ac:dyDescent="0.35"/>
    <row r="62424" s="62" customFormat="1" x14ac:dyDescent="0.35"/>
    <row r="62425" s="62" customFormat="1" x14ac:dyDescent="0.35"/>
    <row r="62426" s="62" customFormat="1" x14ac:dyDescent="0.35"/>
    <row r="62427" s="62" customFormat="1" x14ac:dyDescent="0.35"/>
    <row r="62428" s="62" customFormat="1" x14ac:dyDescent="0.35"/>
    <row r="62429" s="62" customFormat="1" x14ac:dyDescent="0.35"/>
    <row r="62430" s="62" customFormat="1" x14ac:dyDescent="0.35"/>
    <row r="62431" s="62" customFormat="1" x14ac:dyDescent="0.35"/>
    <row r="62432" s="62" customFormat="1" x14ac:dyDescent="0.35"/>
    <row r="62433" s="62" customFormat="1" x14ac:dyDescent="0.35"/>
    <row r="62434" s="62" customFormat="1" x14ac:dyDescent="0.35"/>
    <row r="62435" s="62" customFormat="1" x14ac:dyDescent="0.35"/>
    <row r="62436" s="62" customFormat="1" x14ac:dyDescent="0.35"/>
    <row r="62437" s="62" customFormat="1" x14ac:dyDescent="0.35"/>
    <row r="62438" s="62" customFormat="1" x14ac:dyDescent="0.35"/>
    <row r="62439" s="62" customFormat="1" x14ac:dyDescent="0.35"/>
    <row r="62440" s="62" customFormat="1" x14ac:dyDescent="0.35"/>
    <row r="62441" s="62" customFormat="1" x14ac:dyDescent="0.35"/>
    <row r="62442" s="62" customFormat="1" x14ac:dyDescent="0.35"/>
    <row r="62443" s="62" customFormat="1" x14ac:dyDescent="0.35"/>
    <row r="62444" s="62" customFormat="1" x14ac:dyDescent="0.35"/>
    <row r="62445" s="62" customFormat="1" x14ac:dyDescent="0.35"/>
    <row r="62446" s="62" customFormat="1" x14ac:dyDescent="0.35"/>
    <row r="62447" s="62" customFormat="1" x14ac:dyDescent="0.35"/>
    <row r="62448" s="62" customFormat="1" x14ac:dyDescent="0.35"/>
    <row r="62449" s="62" customFormat="1" x14ac:dyDescent="0.35"/>
    <row r="62450" s="62" customFormat="1" x14ac:dyDescent="0.35"/>
    <row r="62451" s="62" customFormat="1" x14ac:dyDescent="0.35"/>
    <row r="62452" s="62" customFormat="1" x14ac:dyDescent="0.35"/>
    <row r="62453" s="62" customFormat="1" x14ac:dyDescent="0.35"/>
    <row r="62454" s="62" customFormat="1" x14ac:dyDescent="0.35"/>
    <row r="62455" s="62" customFormat="1" x14ac:dyDescent="0.35"/>
    <row r="62456" s="62" customFormat="1" x14ac:dyDescent="0.35"/>
    <row r="62457" s="62" customFormat="1" x14ac:dyDescent="0.35"/>
    <row r="62458" s="62" customFormat="1" x14ac:dyDescent="0.35"/>
    <row r="62459" s="62" customFormat="1" x14ac:dyDescent="0.35"/>
    <row r="62460" s="62" customFormat="1" x14ac:dyDescent="0.35"/>
    <row r="62461" s="62" customFormat="1" x14ac:dyDescent="0.35"/>
    <row r="62462" s="62" customFormat="1" x14ac:dyDescent="0.35"/>
    <row r="62463" s="62" customFormat="1" x14ac:dyDescent="0.35"/>
    <row r="62464" s="62" customFormat="1" x14ac:dyDescent="0.35"/>
    <row r="62465" s="62" customFormat="1" x14ac:dyDescent="0.35"/>
    <row r="62466" s="62" customFormat="1" x14ac:dyDescent="0.35"/>
    <row r="62467" s="62" customFormat="1" x14ac:dyDescent="0.35"/>
    <row r="62468" s="62" customFormat="1" x14ac:dyDescent="0.35"/>
    <row r="62469" s="62" customFormat="1" x14ac:dyDescent="0.35"/>
    <row r="62470" s="62" customFormat="1" x14ac:dyDescent="0.35"/>
    <row r="62471" s="62" customFormat="1" x14ac:dyDescent="0.35"/>
    <row r="62472" s="62" customFormat="1" x14ac:dyDescent="0.35"/>
    <row r="62473" s="62" customFormat="1" x14ac:dyDescent="0.35"/>
    <row r="62474" s="62" customFormat="1" x14ac:dyDescent="0.35"/>
    <row r="62475" s="62" customFormat="1" x14ac:dyDescent="0.35"/>
    <row r="62476" s="62" customFormat="1" x14ac:dyDescent="0.35"/>
    <row r="62477" s="62" customFormat="1" x14ac:dyDescent="0.35"/>
    <row r="62478" s="62" customFormat="1" x14ac:dyDescent="0.35"/>
    <row r="62479" s="62" customFormat="1" x14ac:dyDescent="0.35"/>
    <row r="62480" s="62" customFormat="1" x14ac:dyDescent="0.35"/>
    <row r="62481" s="62" customFormat="1" x14ac:dyDescent="0.35"/>
    <row r="62482" s="62" customFormat="1" x14ac:dyDescent="0.35"/>
    <row r="62483" s="62" customFormat="1" x14ac:dyDescent="0.35"/>
    <row r="62484" s="62" customFormat="1" x14ac:dyDescent="0.35"/>
    <row r="62485" s="62" customFormat="1" x14ac:dyDescent="0.35"/>
    <row r="62486" s="62" customFormat="1" x14ac:dyDescent="0.35"/>
    <row r="62487" s="62" customFormat="1" x14ac:dyDescent="0.35"/>
    <row r="62488" s="62" customFormat="1" x14ac:dyDescent="0.35"/>
    <row r="62489" s="62" customFormat="1" x14ac:dyDescent="0.35"/>
    <row r="62490" s="62" customFormat="1" x14ac:dyDescent="0.35"/>
    <row r="62491" s="62" customFormat="1" x14ac:dyDescent="0.35"/>
    <row r="62492" s="62" customFormat="1" x14ac:dyDescent="0.35"/>
    <row r="62493" s="62" customFormat="1" x14ac:dyDescent="0.35"/>
    <row r="62494" s="62" customFormat="1" x14ac:dyDescent="0.35"/>
    <row r="62495" s="62" customFormat="1" x14ac:dyDescent="0.35"/>
    <row r="62496" s="62" customFormat="1" x14ac:dyDescent="0.35"/>
    <row r="62497" s="62" customFormat="1" x14ac:dyDescent="0.35"/>
    <row r="62498" s="62" customFormat="1" x14ac:dyDescent="0.35"/>
    <row r="62499" s="62" customFormat="1" x14ac:dyDescent="0.35"/>
    <row r="62500" s="62" customFormat="1" x14ac:dyDescent="0.35"/>
    <row r="62501" s="62" customFormat="1" x14ac:dyDescent="0.35"/>
    <row r="62502" s="62" customFormat="1" x14ac:dyDescent="0.35"/>
    <row r="62503" s="62" customFormat="1" x14ac:dyDescent="0.35"/>
    <row r="62504" s="62" customFormat="1" x14ac:dyDescent="0.35"/>
    <row r="62505" s="62" customFormat="1" x14ac:dyDescent="0.35"/>
    <row r="62506" s="62" customFormat="1" x14ac:dyDescent="0.35"/>
    <row r="62507" s="62" customFormat="1" x14ac:dyDescent="0.35"/>
    <row r="62508" s="62" customFormat="1" x14ac:dyDescent="0.35"/>
    <row r="62509" s="62" customFormat="1" x14ac:dyDescent="0.35"/>
    <row r="62510" s="62" customFormat="1" x14ac:dyDescent="0.35"/>
    <row r="62511" s="62" customFormat="1" x14ac:dyDescent="0.35"/>
    <row r="62512" s="62" customFormat="1" x14ac:dyDescent="0.35"/>
    <row r="62513" s="62" customFormat="1" x14ac:dyDescent="0.35"/>
    <row r="62514" s="62" customFormat="1" x14ac:dyDescent="0.35"/>
    <row r="62515" s="62" customFormat="1" x14ac:dyDescent="0.35"/>
    <row r="62516" s="62" customFormat="1" x14ac:dyDescent="0.35"/>
    <row r="62517" s="62" customFormat="1" x14ac:dyDescent="0.35"/>
    <row r="62518" s="62" customFormat="1" x14ac:dyDescent="0.35"/>
    <row r="62519" s="62" customFormat="1" x14ac:dyDescent="0.35"/>
    <row r="62520" s="62" customFormat="1" x14ac:dyDescent="0.35"/>
    <row r="62521" s="62" customFormat="1" x14ac:dyDescent="0.35"/>
    <row r="62522" s="62" customFormat="1" x14ac:dyDescent="0.35"/>
    <row r="62523" s="62" customFormat="1" x14ac:dyDescent="0.35"/>
    <row r="62524" s="62" customFormat="1" x14ac:dyDescent="0.35"/>
    <row r="62525" s="62" customFormat="1" x14ac:dyDescent="0.35"/>
    <row r="62526" s="62" customFormat="1" x14ac:dyDescent="0.35"/>
    <row r="62527" s="62" customFormat="1" x14ac:dyDescent="0.35"/>
    <row r="62528" s="62" customFormat="1" x14ac:dyDescent="0.35"/>
    <row r="62529" s="62" customFormat="1" x14ac:dyDescent="0.35"/>
    <row r="62530" s="62" customFormat="1" x14ac:dyDescent="0.35"/>
    <row r="62531" s="62" customFormat="1" x14ac:dyDescent="0.35"/>
    <row r="62532" s="62" customFormat="1" x14ac:dyDescent="0.35"/>
    <row r="62533" s="62" customFormat="1" x14ac:dyDescent="0.35"/>
    <row r="62534" s="62" customFormat="1" x14ac:dyDescent="0.35"/>
    <row r="62535" s="62" customFormat="1" x14ac:dyDescent="0.35"/>
    <row r="62536" s="62" customFormat="1" x14ac:dyDescent="0.35"/>
    <row r="62537" s="62" customFormat="1" x14ac:dyDescent="0.35"/>
    <row r="62538" s="62" customFormat="1" x14ac:dyDescent="0.35"/>
    <row r="62539" s="62" customFormat="1" x14ac:dyDescent="0.35"/>
    <row r="62540" s="62" customFormat="1" x14ac:dyDescent="0.35"/>
    <row r="62541" s="62" customFormat="1" x14ac:dyDescent="0.35"/>
    <row r="62542" s="62" customFormat="1" x14ac:dyDescent="0.35"/>
    <row r="62543" s="62" customFormat="1" x14ac:dyDescent="0.35"/>
    <row r="62544" s="62" customFormat="1" x14ac:dyDescent="0.35"/>
    <row r="62545" s="62" customFormat="1" x14ac:dyDescent="0.35"/>
    <row r="62546" s="62" customFormat="1" x14ac:dyDescent="0.35"/>
    <row r="62547" s="62" customFormat="1" x14ac:dyDescent="0.35"/>
    <row r="62548" s="62" customFormat="1" x14ac:dyDescent="0.35"/>
    <row r="62549" s="62" customFormat="1" x14ac:dyDescent="0.35"/>
    <row r="62550" s="62" customFormat="1" x14ac:dyDescent="0.35"/>
    <row r="62551" s="62" customFormat="1" x14ac:dyDescent="0.35"/>
    <row r="62552" s="62" customFormat="1" x14ac:dyDescent="0.35"/>
    <row r="62553" s="62" customFormat="1" x14ac:dyDescent="0.35"/>
    <row r="62554" s="62" customFormat="1" x14ac:dyDescent="0.35"/>
    <row r="62555" s="62" customFormat="1" x14ac:dyDescent="0.35"/>
    <row r="62556" s="62" customFormat="1" x14ac:dyDescent="0.35"/>
    <row r="62557" s="62" customFormat="1" x14ac:dyDescent="0.35"/>
    <row r="62558" s="62" customFormat="1" x14ac:dyDescent="0.35"/>
    <row r="62559" s="62" customFormat="1" x14ac:dyDescent="0.35"/>
    <row r="62560" s="62" customFormat="1" x14ac:dyDescent="0.35"/>
    <row r="62561" s="62" customFormat="1" x14ac:dyDescent="0.35"/>
    <row r="62562" s="62" customFormat="1" x14ac:dyDescent="0.35"/>
    <row r="62563" s="62" customFormat="1" x14ac:dyDescent="0.35"/>
    <row r="62564" s="62" customFormat="1" x14ac:dyDescent="0.35"/>
    <row r="62565" s="62" customFormat="1" x14ac:dyDescent="0.35"/>
    <row r="62566" s="62" customFormat="1" x14ac:dyDescent="0.35"/>
    <row r="62567" s="62" customFormat="1" x14ac:dyDescent="0.35"/>
    <row r="62568" s="62" customFormat="1" x14ac:dyDescent="0.35"/>
    <row r="62569" s="62" customFormat="1" x14ac:dyDescent="0.35"/>
    <row r="62570" s="62" customFormat="1" x14ac:dyDescent="0.35"/>
    <row r="62571" s="62" customFormat="1" x14ac:dyDescent="0.35"/>
    <row r="62572" s="62" customFormat="1" x14ac:dyDescent="0.35"/>
    <row r="62573" s="62" customFormat="1" x14ac:dyDescent="0.35"/>
    <row r="62574" s="62" customFormat="1" x14ac:dyDescent="0.35"/>
    <row r="62575" s="62" customFormat="1" x14ac:dyDescent="0.35"/>
    <row r="62576" s="62" customFormat="1" x14ac:dyDescent="0.35"/>
    <row r="62577" s="62" customFormat="1" x14ac:dyDescent="0.35"/>
    <row r="62578" s="62" customFormat="1" x14ac:dyDescent="0.35"/>
    <row r="62579" s="62" customFormat="1" x14ac:dyDescent="0.35"/>
    <row r="62580" s="62" customFormat="1" x14ac:dyDescent="0.35"/>
    <row r="62581" s="62" customFormat="1" x14ac:dyDescent="0.35"/>
    <row r="62582" s="62" customFormat="1" x14ac:dyDescent="0.35"/>
    <row r="62583" s="62" customFormat="1" x14ac:dyDescent="0.35"/>
    <row r="62584" s="62" customFormat="1" x14ac:dyDescent="0.35"/>
    <row r="62585" s="62" customFormat="1" x14ac:dyDescent="0.35"/>
    <row r="62586" s="62" customFormat="1" x14ac:dyDescent="0.35"/>
    <row r="62587" s="62" customFormat="1" x14ac:dyDescent="0.35"/>
    <row r="62588" s="62" customFormat="1" x14ac:dyDescent="0.35"/>
    <row r="62589" s="62" customFormat="1" x14ac:dyDescent="0.35"/>
    <row r="62590" s="62" customFormat="1" x14ac:dyDescent="0.35"/>
    <row r="62591" s="62" customFormat="1" x14ac:dyDescent="0.35"/>
    <row r="62592" s="62" customFormat="1" x14ac:dyDescent="0.35"/>
    <row r="62593" s="62" customFormat="1" x14ac:dyDescent="0.35"/>
    <row r="62594" s="62" customFormat="1" x14ac:dyDescent="0.35"/>
    <row r="62595" s="62" customFormat="1" x14ac:dyDescent="0.35"/>
    <row r="62596" s="62" customFormat="1" x14ac:dyDescent="0.35"/>
    <row r="62597" s="62" customFormat="1" x14ac:dyDescent="0.35"/>
    <row r="62598" s="62" customFormat="1" x14ac:dyDescent="0.35"/>
    <row r="62599" s="62" customFormat="1" x14ac:dyDescent="0.35"/>
    <row r="62600" s="62" customFormat="1" x14ac:dyDescent="0.35"/>
    <row r="62601" s="62" customFormat="1" x14ac:dyDescent="0.35"/>
    <row r="62602" s="62" customFormat="1" x14ac:dyDescent="0.35"/>
    <row r="62603" s="62" customFormat="1" x14ac:dyDescent="0.35"/>
    <row r="62604" s="62" customFormat="1" x14ac:dyDescent="0.35"/>
    <row r="62605" s="62" customFormat="1" x14ac:dyDescent="0.35"/>
    <row r="62606" s="62" customFormat="1" x14ac:dyDescent="0.35"/>
    <row r="62607" s="62" customFormat="1" x14ac:dyDescent="0.35"/>
    <row r="62608" s="62" customFormat="1" x14ac:dyDescent="0.35"/>
    <row r="62609" s="62" customFormat="1" x14ac:dyDescent="0.35"/>
    <row r="62610" s="62" customFormat="1" x14ac:dyDescent="0.35"/>
    <row r="62611" s="62" customFormat="1" x14ac:dyDescent="0.35"/>
    <row r="62612" s="62" customFormat="1" x14ac:dyDescent="0.35"/>
    <row r="62613" s="62" customFormat="1" x14ac:dyDescent="0.35"/>
    <row r="62614" s="62" customFormat="1" x14ac:dyDescent="0.35"/>
    <row r="62615" s="62" customFormat="1" x14ac:dyDescent="0.35"/>
    <row r="62616" s="62" customFormat="1" x14ac:dyDescent="0.35"/>
    <row r="62617" s="62" customFormat="1" x14ac:dyDescent="0.35"/>
    <row r="62618" s="62" customFormat="1" x14ac:dyDescent="0.35"/>
    <row r="62619" s="62" customFormat="1" x14ac:dyDescent="0.35"/>
    <row r="62620" s="62" customFormat="1" x14ac:dyDescent="0.35"/>
    <row r="62621" s="62" customFormat="1" x14ac:dyDescent="0.35"/>
    <row r="62622" s="62" customFormat="1" x14ac:dyDescent="0.35"/>
    <row r="62623" s="62" customFormat="1" x14ac:dyDescent="0.35"/>
    <row r="62624" s="62" customFormat="1" x14ac:dyDescent="0.35"/>
    <row r="62625" s="62" customFormat="1" x14ac:dyDescent="0.35"/>
    <row r="62626" s="62" customFormat="1" x14ac:dyDescent="0.35"/>
    <row r="62627" s="62" customFormat="1" x14ac:dyDescent="0.35"/>
    <row r="62628" s="62" customFormat="1" x14ac:dyDescent="0.35"/>
    <row r="62629" s="62" customFormat="1" x14ac:dyDescent="0.35"/>
    <row r="62630" s="62" customFormat="1" x14ac:dyDescent="0.35"/>
    <row r="62631" s="62" customFormat="1" x14ac:dyDescent="0.35"/>
    <row r="62632" s="62" customFormat="1" x14ac:dyDescent="0.35"/>
    <row r="62633" s="62" customFormat="1" x14ac:dyDescent="0.35"/>
    <row r="62634" s="62" customFormat="1" x14ac:dyDescent="0.35"/>
    <row r="62635" s="62" customFormat="1" x14ac:dyDescent="0.35"/>
    <row r="62636" s="62" customFormat="1" x14ac:dyDescent="0.35"/>
    <row r="62637" s="62" customFormat="1" x14ac:dyDescent="0.35"/>
    <row r="62638" s="62" customFormat="1" x14ac:dyDescent="0.35"/>
    <row r="62639" s="62" customFormat="1" x14ac:dyDescent="0.35"/>
    <row r="62640" s="62" customFormat="1" x14ac:dyDescent="0.35"/>
    <row r="62641" s="62" customFormat="1" x14ac:dyDescent="0.35"/>
    <row r="62642" s="62" customFormat="1" x14ac:dyDescent="0.35"/>
    <row r="62643" s="62" customFormat="1" x14ac:dyDescent="0.35"/>
    <row r="62644" s="62" customFormat="1" x14ac:dyDescent="0.35"/>
    <row r="62645" s="62" customFormat="1" x14ac:dyDescent="0.35"/>
    <row r="62646" s="62" customFormat="1" x14ac:dyDescent="0.35"/>
    <row r="62647" s="62" customFormat="1" x14ac:dyDescent="0.35"/>
    <row r="62648" s="62" customFormat="1" x14ac:dyDescent="0.35"/>
    <row r="62649" s="62" customFormat="1" x14ac:dyDescent="0.35"/>
    <row r="62650" s="62" customFormat="1" x14ac:dyDescent="0.35"/>
    <row r="62651" s="62" customFormat="1" x14ac:dyDescent="0.35"/>
    <row r="62652" s="62" customFormat="1" x14ac:dyDescent="0.35"/>
    <row r="62653" s="62" customFormat="1" x14ac:dyDescent="0.35"/>
    <row r="62654" s="62" customFormat="1" x14ac:dyDescent="0.35"/>
    <row r="62655" s="62" customFormat="1" x14ac:dyDescent="0.35"/>
    <row r="62656" s="62" customFormat="1" x14ac:dyDescent="0.35"/>
    <row r="62657" s="62" customFormat="1" x14ac:dyDescent="0.35"/>
    <row r="62658" s="62" customFormat="1" x14ac:dyDescent="0.35"/>
    <row r="62659" s="62" customFormat="1" x14ac:dyDescent="0.35"/>
    <row r="62660" s="62" customFormat="1" x14ac:dyDescent="0.35"/>
    <row r="62661" s="62" customFormat="1" x14ac:dyDescent="0.35"/>
    <row r="62662" s="62" customFormat="1" x14ac:dyDescent="0.35"/>
    <row r="62663" s="62" customFormat="1" x14ac:dyDescent="0.35"/>
    <row r="62664" s="62" customFormat="1" x14ac:dyDescent="0.35"/>
    <row r="62665" s="62" customFormat="1" x14ac:dyDescent="0.35"/>
    <row r="62666" s="62" customFormat="1" x14ac:dyDescent="0.35"/>
    <row r="62667" s="62" customFormat="1" x14ac:dyDescent="0.35"/>
    <row r="62668" s="62" customFormat="1" x14ac:dyDescent="0.35"/>
    <row r="62669" s="62" customFormat="1" x14ac:dyDescent="0.35"/>
    <row r="62670" s="62" customFormat="1" x14ac:dyDescent="0.35"/>
    <row r="62671" s="62" customFormat="1" x14ac:dyDescent="0.35"/>
    <row r="62672" s="62" customFormat="1" x14ac:dyDescent="0.35"/>
    <row r="62673" s="62" customFormat="1" x14ac:dyDescent="0.35"/>
    <row r="62674" s="62" customFormat="1" x14ac:dyDescent="0.35"/>
    <row r="62675" s="62" customFormat="1" x14ac:dyDescent="0.35"/>
    <row r="62676" s="62" customFormat="1" x14ac:dyDescent="0.35"/>
    <row r="62677" s="62" customFormat="1" x14ac:dyDescent="0.35"/>
    <row r="62678" s="62" customFormat="1" x14ac:dyDescent="0.35"/>
    <row r="62679" s="62" customFormat="1" x14ac:dyDescent="0.35"/>
    <row r="62680" s="62" customFormat="1" x14ac:dyDescent="0.35"/>
    <row r="62681" s="62" customFormat="1" x14ac:dyDescent="0.35"/>
    <row r="62682" s="62" customFormat="1" x14ac:dyDescent="0.35"/>
    <row r="62683" s="62" customFormat="1" x14ac:dyDescent="0.35"/>
    <row r="62684" s="62" customFormat="1" x14ac:dyDescent="0.35"/>
    <row r="62685" s="62" customFormat="1" x14ac:dyDescent="0.35"/>
    <row r="62686" s="62" customFormat="1" x14ac:dyDescent="0.35"/>
    <row r="62687" s="62" customFormat="1" x14ac:dyDescent="0.35"/>
    <row r="62688" s="62" customFormat="1" x14ac:dyDescent="0.35"/>
    <row r="62689" s="62" customFormat="1" x14ac:dyDescent="0.35"/>
    <row r="62690" s="62" customFormat="1" x14ac:dyDescent="0.35"/>
    <row r="62691" s="62" customFormat="1" x14ac:dyDescent="0.35"/>
    <row r="62692" s="62" customFormat="1" x14ac:dyDescent="0.35"/>
    <row r="62693" s="62" customFormat="1" x14ac:dyDescent="0.35"/>
    <row r="62694" s="62" customFormat="1" x14ac:dyDescent="0.35"/>
    <row r="62695" s="62" customFormat="1" x14ac:dyDescent="0.35"/>
    <row r="62696" s="62" customFormat="1" x14ac:dyDescent="0.35"/>
    <row r="62697" s="62" customFormat="1" x14ac:dyDescent="0.35"/>
    <row r="62698" s="62" customFormat="1" x14ac:dyDescent="0.35"/>
    <row r="62699" s="62" customFormat="1" x14ac:dyDescent="0.35"/>
    <row r="62700" s="62" customFormat="1" x14ac:dyDescent="0.35"/>
    <row r="62701" s="62" customFormat="1" x14ac:dyDescent="0.35"/>
    <row r="62702" s="62" customFormat="1" x14ac:dyDescent="0.35"/>
    <row r="62703" s="62" customFormat="1" x14ac:dyDescent="0.35"/>
    <row r="62704" s="62" customFormat="1" x14ac:dyDescent="0.35"/>
    <row r="62705" s="62" customFormat="1" x14ac:dyDescent="0.35"/>
    <row r="62706" s="62" customFormat="1" x14ac:dyDescent="0.35"/>
    <row r="62707" s="62" customFormat="1" x14ac:dyDescent="0.35"/>
    <row r="62708" s="62" customFormat="1" x14ac:dyDescent="0.35"/>
    <row r="62709" s="62" customFormat="1" x14ac:dyDescent="0.35"/>
    <row r="62710" s="62" customFormat="1" x14ac:dyDescent="0.35"/>
    <row r="62711" s="62" customFormat="1" x14ac:dyDescent="0.35"/>
    <row r="62712" s="62" customFormat="1" x14ac:dyDescent="0.35"/>
    <row r="62713" s="62" customFormat="1" x14ac:dyDescent="0.35"/>
    <row r="62714" s="62" customFormat="1" x14ac:dyDescent="0.35"/>
    <row r="62715" s="62" customFormat="1" x14ac:dyDescent="0.35"/>
    <row r="62716" s="62" customFormat="1" x14ac:dyDescent="0.35"/>
    <row r="62717" s="62" customFormat="1" x14ac:dyDescent="0.35"/>
    <row r="62718" s="62" customFormat="1" x14ac:dyDescent="0.35"/>
    <row r="62719" s="62" customFormat="1" x14ac:dyDescent="0.35"/>
    <row r="62720" s="62" customFormat="1" x14ac:dyDescent="0.35"/>
    <row r="62721" s="62" customFormat="1" x14ac:dyDescent="0.35"/>
    <row r="62722" s="62" customFormat="1" x14ac:dyDescent="0.35"/>
    <row r="62723" s="62" customFormat="1" x14ac:dyDescent="0.35"/>
    <row r="62724" s="62" customFormat="1" x14ac:dyDescent="0.35"/>
    <row r="62725" s="62" customFormat="1" x14ac:dyDescent="0.35"/>
    <row r="62726" s="62" customFormat="1" x14ac:dyDescent="0.35"/>
    <row r="62727" s="62" customFormat="1" x14ac:dyDescent="0.35"/>
    <row r="62728" s="62" customFormat="1" x14ac:dyDescent="0.35"/>
    <row r="62729" s="62" customFormat="1" x14ac:dyDescent="0.35"/>
    <row r="62730" s="62" customFormat="1" x14ac:dyDescent="0.35"/>
    <row r="62731" s="62" customFormat="1" x14ac:dyDescent="0.35"/>
    <row r="62732" s="62" customFormat="1" x14ac:dyDescent="0.35"/>
    <row r="62733" s="62" customFormat="1" x14ac:dyDescent="0.35"/>
    <row r="62734" s="62" customFormat="1" x14ac:dyDescent="0.35"/>
    <row r="62735" s="62" customFormat="1" x14ac:dyDescent="0.35"/>
    <row r="62736" s="62" customFormat="1" x14ac:dyDescent="0.35"/>
    <row r="62737" s="62" customFormat="1" x14ac:dyDescent="0.35"/>
    <row r="62738" s="62" customFormat="1" x14ac:dyDescent="0.35"/>
    <row r="62739" s="62" customFormat="1" x14ac:dyDescent="0.35"/>
    <row r="62740" s="62" customFormat="1" x14ac:dyDescent="0.35"/>
    <row r="62741" s="62" customFormat="1" x14ac:dyDescent="0.35"/>
    <row r="62742" s="62" customFormat="1" x14ac:dyDescent="0.35"/>
    <row r="62743" s="62" customFormat="1" x14ac:dyDescent="0.35"/>
    <row r="62744" s="62" customFormat="1" x14ac:dyDescent="0.35"/>
    <row r="62745" s="62" customFormat="1" x14ac:dyDescent="0.35"/>
    <row r="62746" s="62" customFormat="1" x14ac:dyDescent="0.35"/>
    <row r="62747" s="62" customFormat="1" x14ac:dyDescent="0.35"/>
    <row r="62748" s="62" customFormat="1" x14ac:dyDescent="0.35"/>
    <row r="62749" s="62" customFormat="1" x14ac:dyDescent="0.35"/>
    <row r="62750" s="62" customFormat="1" x14ac:dyDescent="0.35"/>
    <row r="62751" s="62" customFormat="1" x14ac:dyDescent="0.35"/>
    <row r="62752" s="62" customFormat="1" x14ac:dyDescent="0.35"/>
    <row r="62753" s="62" customFormat="1" x14ac:dyDescent="0.35"/>
    <row r="62754" s="62" customFormat="1" x14ac:dyDescent="0.35"/>
    <row r="62755" s="62" customFormat="1" x14ac:dyDescent="0.35"/>
    <row r="62756" s="62" customFormat="1" x14ac:dyDescent="0.35"/>
    <row r="62757" s="62" customFormat="1" x14ac:dyDescent="0.35"/>
    <row r="62758" s="62" customFormat="1" x14ac:dyDescent="0.35"/>
    <row r="62759" s="62" customFormat="1" x14ac:dyDescent="0.35"/>
    <row r="62760" s="62" customFormat="1" x14ac:dyDescent="0.35"/>
    <row r="62761" s="62" customFormat="1" x14ac:dyDescent="0.35"/>
    <row r="62762" s="62" customFormat="1" x14ac:dyDescent="0.35"/>
    <row r="62763" s="62" customFormat="1" x14ac:dyDescent="0.35"/>
    <row r="62764" s="62" customFormat="1" x14ac:dyDescent="0.35"/>
    <row r="62765" s="62" customFormat="1" x14ac:dyDescent="0.35"/>
    <row r="62766" s="62" customFormat="1" x14ac:dyDescent="0.35"/>
    <row r="62767" s="62" customFormat="1" x14ac:dyDescent="0.35"/>
    <row r="62768" s="62" customFormat="1" x14ac:dyDescent="0.35"/>
    <row r="62769" s="62" customFormat="1" x14ac:dyDescent="0.35"/>
    <row r="62770" s="62" customFormat="1" x14ac:dyDescent="0.35"/>
    <row r="62771" s="62" customFormat="1" x14ac:dyDescent="0.35"/>
    <row r="62772" s="62" customFormat="1" x14ac:dyDescent="0.35"/>
    <row r="62773" s="62" customFormat="1" x14ac:dyDescent="0.35"/>
    <row r="62774" s="62" customFormat="1" x14ac:dyDescent="0.35"/>
    <row r="62775" s="62" customFormat="1" x14ac:dyDescent="0.35"/>
    <row r="62776" s="62" customFormat="1" x14ac:dyDescent="0.35"/>
    <row r="62777" s="62" customFormat="1" x14ac:dyDescent="0.35"/>
    <row r="62778" s="62" customFormat="1" x14ac:dyDescent="0.35"/>
    <row r="62779" s="62" customFormat="1" x14ac:dyDescent="0.35"/>
    <row r="62780" s="62" customFormat="1" x14ac:dyDescent="0.35"/>
    <row r="62781" s="62" customFormat="1" x14ac:dyDescent="0.35"/>
    <row r="62782" s="62" customFormat="1" x14ac:dyDescent="0.35"/>
    <row r="62783" s="62" customFormat="1" x14ac:dyDescent="0.35"/>
    <row r="62784" s="62" customFormat="1" x14ac:dyDescent="0.35"/>
    <row r="62785" s="62" customFormat="1" x14ac:dyDescent="0.35"/>
    <row r="62786" s="62" customFormat="1" x14ac:dyDescent="0.35"/>
    <row r="62787" s="62" customFormat="1" x14ac:dyDescent="0.35"/>
    <row r="62788" s="62" customFormat="1" x14ac:dyDescent="0.35"/>
    <row r="62789" s="62" customFormat="1" x14ac:dyDescent="0.35"/>
    <row r="62790" s="62" customFormat="1" x14ac:dyDescent="0.35"/>
    <row r="62791" s="62" customFormat="1" x14ac:dyDescent="0.35"/>
    <row r="62792" s="62" customFormat="1" x14ac:dyDescent="0.35"/>
    <row r="62793" s="62" customFormat="1" x14ac:dyDescent="0.35"/>
    <row r="62794" s="62" customFormat="1" x14ac:dyDescent="0.35"/>
    <row r="62795" s="62" customFormat="1" x14ac:dyDescent="0.35"/>
    <row r="62796" s="62" customFormat="1" x14ac:dyDescent="0.35"/>
    <row r="62797" s="62" customFormat="1" x14ac:dyDescent="0.35"/>
    <row r="62798" s="62" customFormat="1" x14ac:dyDescent="0.35"/>
    <row r="62799" s="62" customFormat="1" x14ac:dyDescent="0.35"/>
    <row r="62800" s="62" customFormat="1" x14ac:dyDescent="0.35"/>
    <row r="62801" s="62" customFormat="1" x14ac:dyDescent="0.35"/>
    <row r="62802" s="62" customFormat="1" x14ac:dyDescent="0.35"/>
    <row r="62803" s="62" customFormat="1" x14ac:dyDescent="0.35"/>
    <row r="62804" s="62" customFormat="1" x14ac:dyDescent="0.35"/>
    <row r="62805" s="62" customFormat="1" x14ac:dyDescent="0.35"/>
    <row r="62806" s="62" customFormat="1" x14ac:dyDescent="0.35"/>
    <row r="62807" s="62" customFormat="1" x14ac:dyDescent="0.35"/>
    <row r="62808" s="62" customFormat="1" x14ac:dyDescent="0.35"/>
    <row r="62809" s="62" customFormat="1" x14ac:dyDescent="0.35"/>
    <row r="62810" s="62" customFormat="1" x14ac:dyDescent="0.35"/>
    <row r="62811" s="62" customFormat="1" x14ac:dyDescent="0.35"/>
    <row r="62812" s="62" customFormat="1" x14ac:dyDescent="0.35"/>
    <row r="62813" s="62" customFormat="1" x14ac:dyDescent="0.35"/>
    <row r="62814" s="62" customFormat="1" x14ac:dyDescent="0.35"/>
    <row r="62815" s="62" customFormat="1" x14ac:dyDescent="0.35"/>
    <row r="62816" s="62" customFormat="1" x14ac:dyDescent="0.35"/>
    <row r="62817" s="62" customFormat="1" x14ac:dyDescent="0.35"/>
    <row r="62818" s="62" customFormat="1" x14ac:dyDescent="0.35"/>
    <row r="62819" s="62" customFormat="1" x14ac:dyDescent="0.35"/>
    <row r="62820" s="62" customFormat="1" x14ac:dyDescent="0.35"/>
    <row r="62821" s="62" customFormat="1" x14ac:dyDescent="0.35"/>
    <row r="62822" s="62" customFormat="1" x14ac:dyDescent="0.35"/>
    <row r="62823" s="62" customFormat="1" x14ac:dyDescent="0.35"/>
    <row r="62824" s="62" customFormat="1" x14ac:dyDescent="0.35"/>
    <row r="62825" s="62" customFormat="1" x14ac:dyDescent="0.35"/>
    <row r="62826" s="62" customFormat="1" x14ac:dyDescent="0.35"/>
    <row r="62827" s="62" customFormat="1" x14ac:dyDescent="0.35"/>
    <row r="62828" s="62" customFormat="1" x14ac:dyDescent="0.35"/>
    <row r="62829" s="62" customFormat="1" x14ac:dyDescent="0.35"/>
    <row r="62830" s="62" customFormat="1" x14ac:dyDescent="0.35"/>
    <row r="62831" s="62" customFormat="1" x14ac:dyDescent="0.35"/>
    <row r="62832" s="62" customFormat="1" x14ac:dyDescent="0.35"/>
    <row r="62833" s="62" customFormat="1" x14ac:dyDescent="0.35"/>
    <row r="62834" s="62" customFormat="1" x14ac:dyDescent="0.35"/>
    <row r="62835" s="62" customFormat="1" x14ac:dyDescent="0.35"/>
    <row r="62836" s="62" customFormat="1" x14ac:dyDescent="0.35"/>
    <row r="62837" s="62" customFormat="1" x14ac:dyDescent="0.35"/>
    <row r="62838" s="62" customFormat="1" x14ac:dyDescent="0.35"/>
    <row r="62839" s="62" customFormat="1" x14ac:dyDescent="0.35"/>
    <row r="62840" s="62" customFormat="1" x14ac:dyDescent="0.35"/>
    <row r="62841" s="62" customFormat="1" x14ac:dyDescent="0.35"/>
    <row r="62842" s="62" customFormat="1" x14ac:dyDescent="0.35"/>
    <row r="62843" s="62" customFormat="1" x14ac:dyDescent="0.35"/>
    <row r="62844" s="62" customFormat="1" x14ac:dyDescent="0.35"/>
    <row r="62845" s="62" customFormat="1" x14ac:dyDescent="0.35"/>
    <row r="62846" s="62" customFormat="1" x14ac:dyDescent="0.35"/>
    <row r="62847" s="62" customFormat="1" x14ac:dyDescent="0.35"/>
    <row r="62848" s="62" customFormat="1" x14ac:dyDescent="0.35"/>
    <row r="62849" s="62" customFormat="1" x14ac:dyDescent="0.35"/>
    <row r="62850" s="62" customFormat="1" x14ac:dyDescent="0.35"/>
    <row r="62851" s="62" customFormat="1" x14ac:dyDescent="0.35"/>
    <row r="62852" s="62" customFormat="1" x14ac:dyDescent="0.35"/>
    <row r="62853" s="62" customFormat="1" x14ac:dyDescent="0.35"/>
    <row r="62854" s="62" customFormat="1" x14ac:dyDescent="0.35"/>
    <row r="62855" s="62" customFormat="1" x14ac:dyDescent="0.35"/>
    <row r="62856" s="62" customFormat="1" x14ac:dyDescent="0.35"/>
    <row r="62857" s="62" customFormat="1" x14ac:dyDescent="0.35"/>
    <row r="62858" s="62" customFormat="1" x14ac:dyDescent="0.35"/>
    <row r="62859" s="62" customFormat="1" x14ac:dyDescent="0.35"/>
    <row r="62860" s="62" customFormat="1" x14ac:dyDescent="0.35"/>
    <row r="62861" s="62" customFormat="1" x14ac:dyDescent="0.35"/>
    <row r="62862" s="62" customFormat="1" x14ac:dyDescent="0.35"/>
    <row r="62863" s="62" customFormat="1" x14ac:dyDescent="0.35"/>
    <row r="62864" s="62" customFormat="1" x14ac:dyDescent="0.35"/>
    <row r="62865" s="62" customFormat="1" x14ac:dyDescent="0.35"/>
    <row r="62866" s="62" customFormat="1" x14ac:dyDescent="0.35"/>
    <row r="62867" s="62" customFormat="1" x14ac:dyDescent="0.35"/>
    <row r="62868" s="62" customFormat="1" x14ac:dyDescent="0.35"/>
    <row r="62869" s="62" customFormat="1" x14ac:dyDescent="0.35"/>
    <row r="62870" s="62" customFormat="1" x14ac:dyDescent="0.35"/>
    <row r="62871" s="62" customFormat="1" x14ac:dyDescent="0.35"/>
    <row r="62872" s="62" customFormat="1" x14ac:dyDescent="0.35"/>
    <row r="62873" s="62" customFormat="1" x14ac:dyDescent="0.35"/>
    <row r="62874" s="62" customFormat="1" x14ac:dyDescent="0.35"/>
    <row r="62875" s="62" customFormat="1" x14ac:dyDescent="0.35"/>
    <row r="62876" s="62" customFormat="1" x14ac:dyDescent="0.35"/>
    <row r="62877" s="62" customFormat="1" x14ac:dyDescent="0.35"/>
    <row r="62878" s="62" customFormat="1" x14ac:dyDescent="0.35"/>
    <row r="62879" s="62" customFormat="1" x14ac:dyDescent="0.35"/>
    <row r="62880" s="62" customFormat="1" x14ac:dyDescent="0.35"/>
    <row r="62881" s="62" customFormat="1" x14ac:dyDescent="0.35"/>
    <row r="62882" s="62" customFormat="1" x14ac:dyDescent="0.35"/>
    <row r="62883" s="62" customFormat="1" x14ac:dyDescent="0.35"/>
    <row r="62884" s="62" customFormat="1" x14ac:dyDescent="0.35"/>
    <row r="62885" s="62" customFormat="1" x14ac:dyDescent="0.35"/>
    <row r="62886" s="62" customFormat="1" x14ac:dyDescent="0.35"/>
    <row r="62887" s="62" customFormat="1" x14ac:dyDescent="0.35"/>
    <row r="62888" s="62" customFormat="1" x14ac:dyDescent="0.35"/>
    <row r="62889" s="62" customFormat="1" x14ac:dyDescent="0.35"/>
    <row r="62890" s="62" customFormat="1" x14ac:dyDescent="0.35"/>
    <row r="62891" s="62" customFormat="1" x14ac:dyDescent="0.35"/>
    <row r="62892" s="62" customFormat="1" x14ac:dyDescent="0.35"/>
    <row r="62893" s="62" customFormat="1" x14ac:dyDescent="0.35"/>
    <row r="62894" s="62" customFormat="1" x14ac:dyDescent="0.35"/>
    <row r="62895" s="62" customFormat="1" x14ac:dyDescent="0.35"/>
    <row r="62896" s="62" customFormat="1" x14ac:dyDescent="0.35"/>
    <row r="62897" s="62" customFormat="1" x14ac:dyDescent="0.35"/>
    <row r="62898" s="62" customFormat="1" x14ac:dyDescent="0.35"/>
    <row r="62899" s="62" customFormat="1" x14ac:dyDescent="0.35"/>
    <row r="62900" s="62" customFormat="1" x14ac:dyDescent="0.35"/>
    <row r="62901" s="62" customFormat="1" x14ac:dyDescent="0.35"/>
    <row r="62902" s="62" customFormat="1" x14ac:dyDescent="0.35"/>
    <row r="62903" s="62" customFormat="1" x14ac:dyDescent="0.35"/>
    <row r="62904" s="62" customFormat="1" x14ac:dyDescent="0.35"/>
    <row r="62905" s="62" customFormat="1" x14ac:dyDescent="0.35"/>
    <row r="62906" s="62" customFormat="1" x14ac:dyDescent="0.35"/>
    <row r="62907" s="62" customFormat="1" x14ac:dyDescent="0.35"/>
    <row r="62908" s="62" customFormat="1" x14ac:dyDescent="0.35"/>
    <row r="62909" s="62" customFormat="1" x14ac:dyDescent="0.35"/>
    <row r="62910" s="62" customFormat="1" x14ac:dyDescent="0.35"/>
    <row r="62911" s="62" customFormat="1" x14ac:dyDescent="0.35"/>
    <row r="62912" s="62" customFormat="1" x14ac:dyDescent="0.35"/>
    <row r="62913" s="62" customFormat="1" x14ac:dyDescent="0.35"/>
    <row r="62914" s="62" customFormat="1" x14ac:dyDescent="0.35"/>
    <row r="62915" s="62" customFormat="1" x14ac:dyDescent="0.35"/>
    <row r="62916" s="62" customFormat="1" x14ac:dyDescent="0.35"/>
    <row r="62917" s="62" customFormat="1" x14ac:dyDescent="0.35"/>
    <row r="62918" s="62" customFormat="1" x14ac:dyDescent="0.35"/>
    <row r="62919" s="62" customFormat="1" x14ac:dyDescent="0.35"/>
    <row r="62920" s="62" customFormat="1" x14ac:dyDescent="0.35"/>
    <row r="62921" s="62" customFormat="1" x14ac:dyDescent="0.35"/>
    <row r="62922" s="62" customFormat="1" x14ac:dyDescent="0.35"/>
    <row r="62923" s="62" customFormat="1" x14ac:dyDescent="0.35"/>
    <row r="62924" s="62" customFormat="1" x14ac:dyDescent="0.35"/>
    <row r="62925" s="62" customFormat="1" x14ac:dyDescent="0.35"/>
    <row r="62926" s="62" customFormat="1" x14ac:dyDescent="0.35"/>
    <row r="62927" s="62" customFormat="1" x14ac:dyDescent="0.35"/>
    <row r="62928" s="62" customFormat="1" x14ac:dyDescent="0.35"/>
    <row r="62929" s="62" customFormat="1" x14ac:dyDescent="0.35"/>
    <row r="62930" s="62" customFormat="1" x14ac:dyDescent="0.35"/>
    <row r="62931" s="62" customFormat="1" x14ac:dyDescent="0.35"/>
    <row r="62932" s="62" customFormat="1" x14ac:dyDescent="0.35"/>
    <row r="62933" s="62" customFormat="1" x14ac:dyDescent="0.35"/>
    <row r="62934" s="62" customFormat="1" x14ac:dyDescent="0.35"/>
    <row r="62935" s="62" customFormat="1" x14ac:dyDescent="0.35"/>
    <row r="62936" s="62" customFormat="1" x14ac:dyDescent="0.35"/>
    <row r="62937" s="62" customFormat="1" x14ac:dyDescent="0.35"/>
    <row r="62938" s="62" customFormat="1" x14ac:dyDescent="0.35"/>
    <row r="62939" s="62" customFormat="1" x14ac:dyDescent="0.35"/>
    <row r="62940" s="62" customFormat="1" x14ac:dyDescent="0.35"/>
    <row r="62941" s="62" customFormat="1" x14ac:dyDescent="0.35"/>
    <row r="62942" s="62" customFormat="1" x14ac:dyDescent="0.35"/>
    <row r="62943" s="62" customFormat="1" x14ac:dyDescent="0.35"/>
    <row r="62944" s="62" customFormat="1" x14ac:dyDescent="0.35"/>
    <row r="62945" s="62" customFormat="1" x14ac:dyDescent="0.35"/>
    <row r="62946" s="62" customFormat="1" x14ac:dyDescent="0.35"/>
    <row r="62947" s="62" customFormat="1" x14ac:dyDescent="0.35"/>
    <row r="62948" s="62" customFormat="1" x14ac:dyDescent="0.35"/>
    <row r="62949" s="62" customFormat="1" x14ac:dyDescent="0.35"/>
    <row r="62950" s="62" customFormat="1" x14ac:dyDescent="0.35"/>
    <row r="62951" s="62" customFormat="1" x14ac:dyDescent="0.35"/>
    <row r="62952" s="62" customFormat="1" x14ac:dyDescent="0.35"/>
    <row r="62953" s="62" customFormat="1" x14ac:dyDescent="0.35"/>
    <row r="62954" s="62" customFormat="1" x14ac:dyDescent="0.35"/>
    <row r="62955" s="62" customFormat="1" x14ac:dyDescent="0.35"/>
    <row r="62956" s="62" customFormat="1" x14ac:dyDescent="0.35"/>
    <row r="62957" s="62" customFormat="1" x14ac:dyDescent="0.35"/>
    <row r="62958" s="62" customFormat="1" x14ac:dyDescent="0.35"/>
    <row r="62959" s="62" customFormat="1" x14ac:dyDescent="0.35"/>
    <row r="62960" s="62" customFormat="1" x14ac:dyDescent="0.35"/>
    <row r="62961" s="62" customFormat="1" x14ac:dyDescent="0.35"/>
    <row r="62962" s="62" customFormat="1" x14ac:dyDescent="0.35"/>
    <row r="62963" s="62" customFormat="1" x14ac:dyDescent="0.35"/>
    <row r="62964" s="62" customFormat="1" x14ac:dyDescent="0.35"/>
    <row r="62965" s="62" customFormat="1" x14ac:dyDescent="0.35"/>
    <row r="62966" s="62" customFormat="1" x14ac:dyDescent="0.35"/>
    <row r="62967" s="62" customFormat="1" x14ac:dyDescent="0.35"/>
    <row r="62968" s="62" customFormat="1" x14ac:dyDescent="0.35"/>
    <row r="62969" s="62" customFormat="1" x14ac:dyDescent="0.35"/>
    <row r="62970" s="62" customFormat="1" x14ac:dyDescent="0.35"/>
    <row r="62971" s="62" customFormat="1" x14ac:dyDescent="0.35"/>
    <row r="62972" s="62" customFormat="1" x14ac:dyDescent="0.35"/>
    <row r="62973" s="62" customFormat="1" x14ac:dyDescent="0.35"/>
    <row r="62974" s="62" customFormat="1" x14ac:dyDescent="0.35"/>
    <row r="62975" s="62" customFormat="1" x14ac:dyDescent="0.35"/>
    <row r="62976" s="62" customFormat="1" x14ac:dyDescent="0.35"/>
    <row r="62977" s="62" customFormat="1" x14ac:dyDescent="0.35"/>
    <row r="62978" s="62" customFormat="1" x14ac:dyDescent="0.35"/>
    <row r="62979" s="62" customFormat="1" x14ac:dyDescent="0.35"/>
    <row r="62980" s="62" customFormat="1" x14ac:dyDescent="0.35"/>
    <row r="62981" s="62" customFormat="1" x14ac:dyDescent="0.35"/>
    <row r="62982" s="62" customFormat="1" x14ac:dyDescent="0.35"/>
    <row r="62983" s="62" customFormat="1" x14ac:dyDescent="0.35"/>
    <row r="62984" s="62" customFormat="1" x14ac:dyDescent="0.35"/>
    <row r="62985" s="62" customFormat="1" x14ac:dyDescent="0.35"/>
    <row r="62986" s="62" customFormat="1" x14ac:dyDescent="0.35"/>
    <row r="62987" s="62" customFormat="1" x14ac:dyDescent="0.35"/>
    <row r="62988" s="62" customFormat="1" x14ac:dyDescent="0.35"/>
    <row r="62989" s="62" customFormat="1" x14ac:dyDescent="0.35"/>
    <row r="62990" s="62" customFormat="1" x14ac:dyDescent="0.35"/>
    <row r="62991" s="62" customFormat="1" x14ac:dyDescent="0.35"/>
    <row r="62992" s="62" customFormat="1" x14ac:dyDescent="0.35"/>
    <row r="62993" s="62" customFormat="1" x14ac:dyDescent="0.35"/>
    <row r="62994" s="62" customFormat="1" x14ac:dyDescent="0.35"/>
    <row r="62995" s="62" customFormat="1" x14ac:dyDescent="0.35"/>
    <row r="62996" s="62" customFormat="1" x14ac:dyDescent="0.35"/>
    <row r="62997" s="62" customFormat="1" x14ac:dyDescent="0.35"/>
    <row r="62998" s="62" customFormat="1" x14ac:dyDescent="0.35"/>
    <row r="62999" s="62" customFormat="1" x14ac:dyDescent="0.35"/>
    <row r="63000" s="62" customFormat="1" x14ac:dyDescent="0.35"/>
    <row r="63001" s="62" customFormat="1" x14ac:dyDescent="0.35"/>
    <row r="63002" s="62" customFormat="1" x14ac:dyDescent="0.35"/>
    <row r="63003" s="62" customFormat="1" x14ac:dyDescent="0.35"/>
    <row r="63004" s="62" customFormat="1" x14ac:dyDescent="0.35"/>
    <row r="63005" s="62" customFormat="1" x14ac:dyDescent="0.35"/>
    <row r="63006" s="62" customFormat="1" x14ac:dyDescent="0.35"/>
    <row r="63007" s="62" customFormat="1" x14ac:dyDescent="0.35"/>
    <row r="63008" s="62" customFormat="1" x14ac:dyDescent="0.35"/>
    <row r="63009" s="62" customFormat="1" x14ac:dyDescent="0.35"/>
    <row r="63010" s="62" customFormat="1" x14ac:dyDescent="0.35"/>
    <row r="63011" s="62" customFormat="1" x14ac:dyDescent="0.35"/>
    <row r="63012" s="62" customFormat="1" x14ac:dyDescent="0.35"/>
    <row r="63013" s="62" customFormat="1" x14ac:dyDescent="0.35"/>
    <row r="63014" s="62" customFormat="1" x14ac:dyDescent="0.35"/>
    <row r="63015" s="62" customFormat="1" x14ac:dyDescent="0.35"/>
    <row r="63016" s="62" customFormat="1" x14ac:dyDescent="0.35"/>
    <row r="63017" s="62" customFormat="1" x14ac:dyDescent="0.35"/>
    <row r="63018" s="62" customFormat="1" x14ac:dyDescent="0.35"/>
    <row r="63019" s="62" customFormat="1" x14ac:dyDescent="0.35"/>
    <row r="63020" s="62" customFormat="1" x14ac:dyDescent="0.35"/>
    <row r="63021" s="62" customFormat="1" x14ac:dyDescent="0.35"/>
    <row r="63022" s="62" customFormat="1" x14ac:dyDescent="0.35"/>
    <row r="63023" s="62" customFormat="1" x14ac:dyDescent="0.35"/>
    <row r="63024" s="62" customFormat="1" x14ac:dyDescent="0.35"/>
    <row r="63025" s="62" customFormat="1" x14ac:dyDescent="0.35"/>
    <row r="63026" s="62" customFormat="1" x14ac:dyDescent="0.35"/>
    <row r="63027" s="62" customFormat="1" x14ac:dyDescent="0.35"/>
    <row r="63028" s="62" customFormat="1" x14ac:dyDescent="0.35"/>
    <row r="63029" s="62" customFormat="1" x14ac:dyDescent="0.35"/>
    <row r="63030" s="62" customFormat="1" x14ac:dyDescent="0.35"/>
    <row r="63031" s="62" customFormat="1" x14ac:dyDescent="0.35"/>
    <row r="63032" s="62" customFormat="1" x14ac:dyDescent="0.35"/>
    <row r="63033" s="62" customFormat="1" x14ac:dyDescent="0.35"/>
    <row r="63034" s="62" customFormat="1" x14ac:dyDescent="0.35"/>
    <row r="63035" s="62" customFormat="1" x14ac:dyDescent="0.35"/>
    <row r="63036" s="62" customFormat="1" x14ac:dyDescent="0.35"/>
    <row r="63037" s="62" customFormat="1" x14ac:dyDescent="0.35"/>
    <row r="63038" s="62" customFormat="1" x14ac:dyDescent="0.35"/>
    <row r="63039" s="62" customFormat="1" x14ac:dyDescent="0.35"/>
    <row r="63040" s="62" customFormat="1" x14ac:dyDescent="0.35"/>
    <row r="63041" s="62" customFormat="1" x14ac:dyDescent="0.35"/>
    <row r="63042" s="62" customFormat="1" x14ac:dyDescent="0.35"/>
    <row r="63043" s="62" customFormat="1" x14ac:dyDescent="0.35"/>
    <row r="63044" s="62" customFormat="1" x14ac:dyDescent="0.35"/>
    <row r="63045" s="62" customFormat="1" x14ac:dyDescent="0.35"/>
    <row r="63046" s="62" customFormat="1" x14ac:dyDescent="0.35"/>
    <row r="63047" s="62" customFormat="1" x14ac:dyDescent="0.35"/>
    <row r="63048" s="62" customFormat="1" x14ac:dyDescent="0.35"/>
    <row r="63049" s="62" customFormat="1" x14ac:dyDescent="0.35"/>
    <row r="63050" s="62" customFormat="1" x14ac:dyDescent="0.35"/>
    <row r="63051" s="62" customFormat="1" x14ac:dyDescent="0.35"/>
    <row r="63052" s="62" customFormat="1" x14ac:dyDescent="0.35"/>
    <row r="63053" s="62" customFormat="1" x14ac:dyDescent="0.35"/>
    <row r="63054" s="62" customFormat="1" x14ac:dyDescent="0.35"/>
    <row r="63055" s="62" customFormat="1" x14ac:dyDescent="0.35"/>
    <row r="63056" s="62" customFormat="1" x14ac:dyDescent="0.35"/>
    <row r="63057" s="62" customFormat="1" x14ac:dyDescent="0.35"/>
    <row r="63058" s="62" customFormat="1" x14ac:dyDescent="0.35"/>
    <row r="63059" s="62" customFormat="1" x14ac:dyDescent="0.35"/>
    <row r="63060" s="62" customFormat="1" x14ac:dyDescent="0.35"/>
    <row r="63061" s="62" customFormat="1" x14ac:dyDescent="0.35"/>
    <row r="63062" s="62" customFormat="1" x14ac:dyDescent="0.35"/>
    <row r="63063" s="62" customFormat="1" x14ac:dyDescent="0.35"/>
    <row r="63064" s="62" customFormat="1" x14ac:dyDescent="0.35"/>
    <row r="63065" s="62" customFormat="1" x14ac:dyDescent="0.35"/>
    <row r="63066" s="62" customFormat="1" x14ac:dyDescent="0.35"/>
    <row r="63067" s="62" customFormat="1" x14ac:dyDescent="0.35"/>
    <row r="63068" s="62" customFormat="1" x14ac:dyDescent="0.35"/>
    <row r="63069" s="62" customFormat="1" x14ac:dyDescent="0.35"/>
    <row r="63070" s="62" customFormat="1" x14ac:dyDescent="0.35"/>
    <row r="63071" s="62" customFormat="1" x14ac:dyDescent="0.35"/>
    <row r="63072" s="62" customFormat="1" x14ac:dyDescent="0.35"/>
    <row r="63073" s="62" customFormat="1" x14ac:dyDescent="0.35"/>
    <row r="63074" s="62" customFormat="1" x14ac:dyDescent="0.35"/>
    <row r="63075" s="62" customFormat="1" x14ac:dyDescent="0.35"/>
    <row r="63076" s="62" customFormat="1" x14ac:dyDescent="0.35"/>
    <row r="63077" s="62" customFormat="1" x14ac:dyDescent="0.35"/>
    <row r="63078" s="62" customFormat="1" x14ac:dyDescent="0.35"/>
    <row r="63079" s="62" customFormat="1" x14ac:dyDescent="0.35"/>
    <row r="63080" s="62" customFormat="1" x14ac:dyDescent="0.35"/>
    <row r="63081" s="62" customFormat="1" x14ac:dyDescent="0.35"/>
    <row r="63082" s="62" customFormat="1" x14ac:dyDescent="0.35"/>
    <row r="63083" s="62" customFormat="1" x14ac:dyDescent="0.35"/>
    <row r="63084" s="62" customFormat="1" x14ac:dyDescent="0.35"/>
    <row r="63085" s="62" customFormat="1" x14ac:dyDescent="0.35"/>
    <row r="63086" s="62" customFormat="1" x14ac:dyDescent="0.35"/>
    <row r="63087" s="62" customFormat="1" x14ac:dyDescent="0.35"/>
    <row r="63088" s="62" customFormat="1" x14ac:dyDescent="0.35"/>
    <row r="63089" s="62" customFormat="1" x14ac:dyDescent="0.35"/>
    <row r="63090" s="62" customFormat="1" x14ac:dyDescent="0.35"/>
    <row r="63091" s="62" customFormat="1" x14ac:dyDescent="0.35"/>
    <row r="63092" s="62" customFormat="1" x14ac:dyDescent="0.35"/>
    <row r="63093" s="62" customFormat="1" x14ac:dyDescent="0.35"/>
    <row r="63094" s="62" customFormat="1" x14ac:dyDescent="0.35"/>
    <row r="63095" s="62" customFormat="1" x14ac:dyDescent="0.35"/>
    <row r="63096" s="62" customFormat="1" x14ac:dyDescent="0.35"/>
    <row r="63097" s="62" customFormat="1" x14ac:dyDescent="0.35"/>
    <row r="63098" s="62" customFormat="1" x14ac:dyDescent="0.35"/>
    <row r="63099" s="62" customFormat="1" x14ac:dyDescent="0.35"/>
    <row r="63100" s="62" customFormat="1" x14ac:dyDescent="0.35"/>
    <row r="63101" s="62" customFormat="1" x14ac:dyDescent="0.35"/>
    <row r="63102" s="62" customFormat="1" x14ac:dyDescent="0.35"/>
    <row r="63103" s="62" customFormat="1" x14ac:dyDescent="0.35"/>
    <row r="63104" s="62" customFormat="1" x14ac:dyDescent="0.35"/>
    <row r="63105" s="62" customFormat="1" x14ac:dyDescent="0.35"/>
    <row r="63106" s="62" customFormat="1" x14ac:dyDescent="0.35"/>
    <row r="63107" s="62" customFormat="1" x14ac:dyDescent="0.35"/>
    <row r="63108" s="62" customFormat="1" x14ac:dyDescent="0.35"/>
    <row r="63109" s="62" customFormat="1" x14ac:dyDescent="0.35"/>
    <row r="63110" s="62" customFormat="1" x14ac:dyDescent="0.35"/>
    <row r="63111" s="62" customFormat="1" x14ac:dyDescent="0.35"/>
    <row r="63112" s="62" customFormat="1" x14ac:dyDescent="0.35"/>
    <row r="63113" s="62" customFormat="1" x14ac:dyDescent="0.35"/>
    <row r="63114" s="62" customFormat="1" x14ac:dyDescent="0.35"/>
    <row r="63115" s="62" customFormat="1" x14ac:dyDescent="0.35"/>
    <row r="63116" s="62" customFormat="1" x14ac:dyDescent="0.35"/>
    <row r="63117" s="62" customFormat="1" x14ac:dyDescent="0.35"/>
    <row r="63118" s="62" customFormat="1" x14ac:dyDescent="0.35"/>
    <row r="63119" s="62" customFormat="1" x14ac:dyDescent="0.35"/>
    <row r="63120" s="62" customFormat="1" x14ac:dyDescent="0.35"/>
    <row r="63121" s="62" customFormat="1" x14ac:dyDescent="0.35"/>
    <row r="63122" s="62" customFormat="1" x14ac:dyDescent="0.35"/>
    <row r="63123" s="62" customFormat="1" x14ac:dyDescent="0.35"/>
    <row r="63124" s="62" customFormat="1" x14ac:dyDescent="0.35"/>
    <row r="63125" s="62" customFormat="1" x14ac:dyDescent="0.35"/>
    <row r="63126" s="62" customFormat="1" x14ac:dyDescent="0.35"/>
    <row r="63127" s="62" customFormat="1" x14ac:dyDescent="0.35"/>
    <row r="63128" s="62" customFormat="1" x14ac:dyDescent="0.35"/>
    <row r="63129" s="62" customFormat="1" x14ac:dyDescent="0.35"/>
    <row r="63130" s="62" customFormat="1" x14ac:dyDescent="0.35"/>
    <row r="63131" s="62" customFormat="1" x14ac:dyDescent="0.35"/>
    <row r="63132" s="62" customFormat="1" x14ac:dyDescent="0.35"/>
    <row r="63133" s="62" customFormat="1" x14ac:dyDescent="0.35"/>
    <row r="63134" s="62" customFormat="1" x14ac:dyDescent="0.35"/>
    <row r="63135" s="62" customFormat="1" x14ac:dyDescent="0.35"/>
    <row r="63136" s="62" customFormat="1" x14ac:dyDescent="0.35"/>
    <row r="63137" s="62" customFormat="1" x14ac:dyDescent="0.35"/>
    <row r="63138" s="62" customFormat="1" x14ac:dyDescent="0.35"/>
    <row r="63139" s="62" customFormat="1" x14ac:dyDescent="0.35"/>
    <row r="63140" s="62" customFormat="1" x14ac:dyDescent="0.35"/>
    <row r="63141" s="62" customFormat="1" x14ac:dyDescent="0.35"/>
    <row r="63142" s="62" customFormat="1" x14ac:dyDescent="0.35"/>
    <row r="63143" s="62" customFormat="1" x14ac:dyDescent="0.35"/>
    <row r="63144" s="62" customFormat="1" x14ac:dyDescent="0.35"/>
    <row r="63145" s="62" customFormat="1" x14ac:dyDescent="0.35"/>
    <row r="63146" s="62" customFormat="1" x14ac:dyDescent="0.35"/>
    <row r="63147" s="62" customFormat="1" x14ac:dyDescent="0.35"/>
    <row r="63148" s="62" customFormat="1" x14ac:dyDescent="0.35"/>
    <row r="63149" s="62" customFormat="1" x14ac:dyDescent="0.35"/>
    <row r="63150" s="62" customFormat="1" x14ac:dyDescent="0.35"/>
    <row r="63151" s="62" customFormat="1" x14ac:dyDescent="0.35"/>
    <row r="63152" s="62" customFormat="1" x14ac:dyDescent="0.35"/>
    <row r="63153" s="62" customFormat="1" x14ac:dyDescent="0.35"/>
    <row r="63154" s="62" customFormat="1" x14ac:dyDescent="0.35"/>
    <row r="63155" s="62" customFormat="1" x14ac:dyDescent="0.35"/>
    <row r="63156" s="62" customFormat="1" x14ac:dyDescent="0.35"/>
    <row r="63157" s="62" customFormat="1" x14ac:dyDescent="0.35"/>
    <row r="63158" s="62" customFormat="1" x14ac:dyDescent="0.35"/>
    <row r="63159" s="62" customFormat="1" x14ac:dyDescent="0.35"/>
    <row r="63160" s="62" customFormat="1" x14ac:dyDescent="0.35"/>
    <row r="63161" s="62" customFormat="1" x14ac:dyDescent="0.35"/>
    <row r="63162" s="62" customFormat="1" x14ac:dyDescent="0.35"/>
    <row r="63163" s="62" customFormat="1" x14ac:dyDescent="0.35"/>
    <row r="63164" s="62" customFormat="1" x14ac:dyDescent="0.35"/>
    <row r="63165" s="62" customFormat="1" x14ac:dyDescent="0.35"/>
    <row r="63166" s="62" customFormat="1" x14ac:dyDescent="0.35"/>
    <row r="63167" s="62" customFormat="1" x14ac:dyDescent="0.35"/>
    <row r="63168" s="62" customFormat="1" x14ac:dyDescent="0.35"/>
    <row r="63169" s="62" customFormat="1" x14ac:dyDescent="0.35"/>
    <row r="63170" s="62" customFormat="1" x14ac:dyDescent="0.35"/>
    <row r="63171" s="62" customFormat="1" x14ac:dyDescent="0.35"/>
    <row r="63172" s="62" customFormat="1" x14ac:dyDescent="0.35"/>
    <row r="63173" s="62" customFormat="1" x14ac:dyDescent="0.35"/>
    <row r="63174" s="62" customFormat="1" x14ac:dyDescent="0.35"/>
    <row r="63175" s="62" customFormat="1" x14ac:dyDescent="0.35"/>
    <row r="63176" s="62" customFormat="1" x14ac:dyDescent="0.35"/>
    <row r="63177" s="62" customFormat="1" x14ac:dyDescent="0.35"/>
    <row r="63178" s="62" customFormat="1" x14ac:dyDescent="0.35"/>
    <row r="63179" s="62" customFormat="1" x14ac:dyDescent="0.35"/>
    <row r="63180" s="62" customFormat="1" x14ac:dyDescent="0.35"/>
    <row r="63181" s="62" customFormat="1" x14ac:dyDescent="0.35"/>
    <row r="63182" s="62" customFormat="1" x14ac:dyDescent="0.35"/>
    <row r="63183" s="62" customFormat="1" x14ac:dyDescent="0.35"/>
    <row r="63184" s="62" customFormat="1" x14ac:dyDescent="0.35"/>
    <row r="63185" s="62" customFormat="1" x14ac:dyDescent="0.35"/>
    <row r="63186" s="62" customFormat="1" x14ac:dyDescent="0.35"/>
    <row r="63187" s="62" customFormat="1" x14ac:dyDescent="0.35"/>
    <row r="63188" s="62" customFormat="1" x14ac:dyDescent="0.35"/>
    <row r="63189" s="62" customFormat="1" x14ac:dyDescent="0.35"/>
    <row r="63190" s="62" customFormat="1" x14ac:dyDescent="0.35"/>
    <row r="63191" s="62" customFormat="1" x14ac:dyDescent="0.35"/>
    <row r="63192" s="62" customFormat="1" x14ac:dyDescent="0.35"/>
    <row r="63193" s="62" customFormat="1" x14ac:dyDescent="0.35"/>
    <row r="63194" s="62" customFormat="1" x14ac:dyDescent="0.35"/>
    <row r="63195" s="62" customFormat="1" x14ac:dyDescent="0.35"/>
    <row r="63196" s="62" customFormat="1" x14ac:dyDescent="0.35"/>
    <row r="63197" s="62" customFormat="1" x14ac:dyDescent="0.35"/>
    <row r="63198" s="62" customFormat="1" x14ac:dyDescent="0.35"/>
    <row r="63199" s="62" customFormat="1" x14ac:dyDescent="0.35"/>
    <row r="63200" s="62" customFormat="1" x14ac:dyDescent="0.35"/>
    <row r="63201" s="62" customFormat="1" x14ac:dyDescent="0.35"/>
    <row r="63202" s="62" customFormat="1" x14ac:dyDescent="0.35"/>
    <row r="63203" s="62" customFormat="1" x14ac:dyDescent="0.35"/>
    <row r="63204" s="62" customFormat="1" x14ac:dyDescent="0.35"/>
    <row r="63205" s="62" customFormat="1" x14ac:dyDescent="0.35"/>
    <row r="63206" s="62" customFormat="1" x14ac:dyDescent="0.35"/>
    <row r="63207" s="62" customFormat="1" x14ac:dyDescent="0.35"/>
    <row r="63208" s="62" customFormat="1" x14ac:dyDescent="0.35"/>
    <row r="63209" s="62" customFormat="1" x14ac:dyDescent="0.35"/>
    <row r="63210" s="62" customFormat="1" x14ac:dyDescent="0.35"/>
    <row r="63211" s="62" customFormat="1" x14ac:dyDescent="0.35"/>
    <row r="63212" s="62" customFormat="1" x14ac:dyDescent="0.35"/>
    <row r="63213" s="62" customFormat="1" x14ac:dyDescent="0.35"/>
    <row r="63214" s="62" customFormat="1" x14ac:dyDescent="0.35"/>
    <row r="63215" s="62" customFormat="1" x14ac:dyDescent="0.35"/>
    <row r="63216" s="62" customFormat="1" x14ac:dyDescent="0.35"/>
    <row r="63217" s="62" customFormat="1" x14ac:dyDescent="0.35"/>
    <row r="63218" s="62" customFormat="1" x14ac:dyDescent="0.35"/>
    <row r="63219" s="62" customFormat="1" x14ac:dyDescent="0.35"/>
    <row r="63220" s="62" customFormat="1" x14ac:dyDescent="0.35"/>
    <row r="63221" s="62" customFormat="1" x14ac:dyDescent="0.35"/>
    <row r="63222" s="62" customFormat="1" x14ac:dyDescent="0.35"/>
    <row r="63223" s="62" customFormat="1" x14ac:dyDescent="0.35"/>
    <row r="63224" s="62" customFormat="1" x14ac:dyDescent="0.35"/>
    <row r="63225" s="62" customFormat="1" x14ac:dyDescent="0.35"/>
    <row r="63226" s="62" customFormat="1" x14ac:dyDescent="0.35"/>
    <row r="63227" s="62" customFormat="1" x14ac:dyDescent="0.35"/>
    <row r="63228" s="62" customFormat="1" x14ac:dyDescent="0.35"/>
    <row r="63229" s="62" customFormat="1" x14ac:dyDescent="0.35"/>
    <row r="63230" s="62" customFormat="1" x14ac:dyDescent="0.35"/>
    <row r="63231" s="62" customFormat="1" x14ac:dyDescent="0.35"/>
    <row r="63232" s="62" customFormat="1" x14ac:dyDescent="0.35"/>
    <row r="63233" s="62" customFormat="1" x14ac:dyDescent="0.35"/>
    <row r="63234" s="62" customFormat="1" x14ac:dyDescent="0.35"/>
    <row r="63235" s="62" customFormat="1" x14ac:dyDescent="0.35"/>
    <row r="63236" s="62" customFormat="1" x14ac:dyDescent="0.35"/>
    <row r="63237" s="62" customFormat="1" x14ac:dyDescent="0.35"/>
    <row r="63238" s="62" customFormat="1" x14ac:dyDescent="0.35"/>
    <row r="63239" s="62" customFormat="1" x14ac:dyDescent="0.35"/>
    <row r="63240" s="62" customFormat="1" x14ac:dyDescent="0.35"/>
    <row r="63241" s="62" customFormat="1" x14ac:dyDescent="0.35"/>
    <row r="63242" s="62" customFormat="1" x14ac:dyDescent="0.35"/>
    <row r="63243" s="62" customFormat="1" x14ac:dyDescent="0.35"/>
    <row r="63244" s="62" customFormat="1" x14ac:dyDescent="0.35"/>
    <row r="63245" s="62" customFormat="1" x14ac:dyDescent="0.35"/>
    <row r="63246" s="62" customFormat="1" x14ac:dyDescent="0.35"/>
    <row r="63247" s="62" customFormat="1" x14ac:dyDescent="0.35"/>
    <row r="63248" s="62" customFormat="1" x14ac:dyDescent="0.35"/>
    <row r="63249" s="62" customFormat="1" x14ac:dyDescent="0.35"/>
    <row r="63250" s="62" customFormat="1" x14ac:dyDescent="0.35"/>
    <row r="63251" s="62" customFormat="1" x14ac:dyDescent="0.35"/>
    <row r="63252" s="62" customFormat="1" x14ac:dyDescent="0.35"/>
    <row r="63253" s="62" customFormat="1" x14ac:dyDescent="0.35"/>
    <row r="63254" s="62" customFormat="1" x14ac:dyDescent="0.35"/>
    <row r="63255" s="62" customFormat="1" x14ac:dyDescent="0.35"/>
    <row r="63256" s="62" customFormat="1" x14ac:dyDescent="0.35"/>
    <row r="63257" s="62" customFormat="1" x14ac:dyDescent="0.35"/>
    <row r="63258" s="62" customFormat="1" x14ac:dyDescent="0.35"/>
    <row r="63259" s="62" customFormat="1" x14ac:dyDescent="0.35"/>
    <row r="63260" s="62" customFormat="1" x14ac:dyDescent="0.35"/>
    <row r="63261" s="62" customFormat="1" x14ac:dyDescent="0.35"/>
    <row r="63262" s="62" customFormat="1" x14ac:dyDescent="0.35"/>
    <row r="63263" s="62" customFormat="1" x14ac:dyDescent="0.35"/>
    <row r="63264" s="62" customFormat="1" x14ac:dyDescent="0.35"/>
    <row r="63265" s="62" customFormat="1" x14ac:dyDescent="0.35"/>
    <row r="63266" s="62" customFormat="1" x14ac:dyDescent="0.35"/>
    <row r="63267" s="62" customFormat="1" x14ac:dyDescent="0.35"/>
    <row r="63268" s="62" customFormat="1" x14ac:dyDescent="0.35"/>
    <row r="63269" s="62" customFormat="1" x14ac:dyDescent="0.35"/>
    <row r="63270" s="62" customFormat="1" x14ac:dyDescent="0.35"/>
    <row r="63271" s="62" customFormat="1" x14ac:dyDescent="0.35"/>
    <row r="63272" s="62" customFormat="1" x14ac:dyDescent="0.35"/>
    <row r="63273" s="62" customFormat="1" x14ac:dyDescent="0.35"/>
    <row r="63274" s="62" customFormat="1" x14ac:dyDescent="0.35"/>
    <row r="63275" s="62" customFormat="1" x14ac:dyDescent="0.35"/>
    <row r="63276" s="62" customFormat="1" x14ac:dyDescent="0.35"/>
    <row r="63277" s="62" customFormat="1" x14ac:dyDescent="0.35"/>
    <row r="63278" s="62" customFormat="1" x14ac:dyDescent="0.35"/>
    <row r="63279" s="62" customFormat="1" x14ac:dyDescent="0.35"/>
    <row r="63280" s="62" customFormat="1" x14ac:dyDescent="0.35"/>
    <row r="63281" s="62" customFormat="1" x14ac:dyDescent="0.35"/>
    <row r="63282" s="62" customFormat="1" x14ac:dyDescent="0.35"/>
    <row r="63283" s="62" customFormat="1" x14ac:dyDescent="0.35"/>
    <row r="63284" s="62" customFormat="1" x14ac:dyDescent="0.35"/>
    <row r="63285" s="62" customFormat="1" x14ac:dyDescent="0.35"/>
    <row r="63286" s="62" customFormat="1" x14ac:dyDescent="0.35"/>
    <row r="63287" s="62" customFormat="1" x14ac:dyDescent="0.35"/>
    <row r="63288" s="62" customFormat="1" x14ac:dyDescent="0.35"/>
    <row r="63289" s="62" customFormat="1" x14ac:dyDescent="0.35"/>
    <row r="63290" s="62" customFormat="1" x14ac:dyDescent="0.35"/>
    <row r="63291" s="62" customFormat="1" x14ac:dyDescent="0.35"/>
    <row r="63292" s="62" customFormat="1" x14ac:dyDescent="0.35"/>
    <row r="63293" s="62" customFormat="1" x14ac:dyDescent="0.35"/>
    <row r="63294" s="62" customFormat="1" x14ac:dyDescent="0.35"/>
    <row r="63295" s="62" customFormat="1" x14ac:dyDescent="0.35"/>
    <row r="63296" s="62" customFormat="1" x14ac:dyDescent="0.35"/>
    <row r="63297" s="62" customFormat="1" x14ac:dyDescent="0.35"/>
    <row r="63298" s="62" customFormat="1" x14ac:dyDescent="0.35"/>
    <row r="63299" s="62" customFormat="1" x14ac:dyDescent="0.35"/>
    <row r="63300" s="62" customFormat="1" x14ac:dyDescent="0.35"/>
    <row r="63301" s="62" customFormat="1" x14ac:dyDescent="0.35"/>
    <row r="63302" s="62" customFormat="1" x14ac:dyDescent="0.35"/>
    <row r="63303" s="62" customFormat="1" x14ac:dyDescent="0.35"/>
    <row r="63304" s="62" customFormat="1" x14ac:dyDescent="0.35"/>
    <row r="63305" s="62" customFormat="1" x14ac:dyDescent="0.35"/>
    <row r="63306" s="62" customFormat="1" x14ac:dyDescent="0.35"/>
    <row r="63307" s="62" customFormat="1" x14ac:dyDescent="0.35"/>
    <row r="63308" s="62" customFormat="1" x14ac:dyDescent="0.35"/>
    <row r="63309" s="62" customFormat="1" x14ac:dyDescent="0.35"/>
    <row r="63310" s="62" customFormat="1" x14ac:dyDescent="0.35"/>
    <row r="63311" s="62" customFormat="1" x14ac:dyDescent="0.35"/>
    <row r="63312" s="62" customFormat="1" x14ac:dyDescent="0.35"/>
    <row r="63313" s="62" customFormat="1" x14ac:dyDescent="0.35"/>
    <row r="63314" s="62" customFormat="1" x14ac:dyDescent="0.35"/>
    <row r="63315" s="62" customFormat="1" x14ac:dyDescent="0.35"/>
    <row r="63316" s="62" customFormat="1" x14ac:dyDescent="0.35"/>
    <row r="63317" s="62" customFormat="1" x14ac:dyDescent="0.35"/>
    <row r="63318" s="62" customFormat="1" x14ac:dyDescent="0.35"/>
    <row r="63319" s="62" customFormat="1" x14ac:dyDescent="0.35"/>
    <row r="63320" s="62" customFormat="1" x14ac:dyDescent="0.35"/>
    <row r="63321" s="62" customFormat="1" x14ac:dyDescent="0.35"/>
    <row r="63322" s="62" customFormat="1" x14ac:dyDescent="0.35"/>
    <row r="63323" s="62" customFormat="1" x14ac:dyDescent="0.35"/>
    <row r="63324" s="62" customFormat="1" x14ac:dyDescent="0.35"/>
    <row r="63325" s="62" customFormat="1" x14ac:dyDescent="0.35"/>
    <row r="63326" s="62" customFormat="1" x14ac:dyDescent="0.35"/>
    <row r="63327" s="62" customFormat="1" x14ac:dyDescent="0.35"/>
    <row r="63328" s="62" customFormat="1" x14ac:dyDescent="0.35"/>
    <row r="63329" s="62" customFormat="1" x14ac:dyDescent="0.35"/>
    <row r="63330" s="62" customFormat="1" x14ac:dyDescent="0.35"/>
    <row r="63331" s="62" customFormat="1" x14ac:dyDescent="0.35"/>
    <row r="63332" s="62" customFormat="1" x14ac:dyDescent="0.35"/>
    <row r="63333" s="62" customFormat="1" x14ac:dyDescent="0.35"/>
    <row r="63334" s="62" customFormat="1" x14ac:dyDescent="0.35"/>
    <row r="63335" s="62" customFormat="1" x14ac:dyDescent="0.35"/>
    <row r="63336" s="62" customFormat="1" x14ac:dyDescent="0.35"/>
    <row r="63337" s="62" customFormat="1" x14ac:dyDescent="0.35"/>
    <row r="63338" s="62" customFormat="1" x14ac:dyDescent="0.35"/>
    <row r="63339" s="62" customFormat="1" x14ac:dyDescent="0.35"/>
    <row r="63340" s="62" customFormat="1" x14ac:dyDescent="0.35"/>
    <row r="63341" s="62" customFormat="1" x14ac:dyDescent="0.35"/>
    <row r="63342" s="62" customFormat="1" x14ac:dyDescent="0.35"/>
    <row r="63343" s="62" customFormat="1" x14ac:dyDescent="0.35"/>
    <row r="63344" s="62" customFormat="1" x14ac:dyDescent="0.35"/>
    <row r="63345" s="62" customFormat="1" x14ac:dyDescent="0.35"/>
    <row r="63346" s="62" customFormat="1" x14ac:dyDescent="0.35"/>
    <row r="63347" s="62" customFormat="1" x14ac:dyDescent="0.35"/>
    <row r="63348" s="62" customFormat="1" x14ac:dyDescent="0.35"/>
    <row r="63349" s="62" customFormat="1" x14ac:dyDescent="0.35"/>
    <row r="63350" s="62" customFormat="1" x14ac:dyDescent="0.35"/>
    <row r="63351" s="62" customFormat="1" x14ac:dyDescent="0.35"/>
    <row r="63352" s="62" customFormat="1" x14ac:dyDescent="0.35"/>
    <row r="63353" s="62" customFormat="1" x14ac:dyDescent="0.35"/>
    <row r="63354" s="62" customFormat="1" x14ac:dyDescent="0.35"/>
    <row r="63355" s="62" customFormat="1" x14ac:dyDescent="0.35"/>
    <row r="63356" s="62" customFormat="1" x14ac:dyDescent="0.35"/>
    <row r="63357" s="62" customFormat="1" x14ac:dyDescent="0.35"/>
    <row r="63358" s="62" customFormat="1" x14ac:dyDescent="0.35"/>
    <row r="63359" s="62" customFormat="1" x14ac:dyDescent="0.35"/>
    <row r="63360" s="62" customFormat="1" x14ac:dyDescent="0.35"/>
    <row r="63361" s="62" customFormat="1" x14ac:dyDescent="0.35"/>
    <row r="63362" s="62" customFormat="1" x14ac:dyDescent="0.35"/>
    <row r="63363" s="62" customFormat="1" x14ac:dyDescent="0.35"/>
    <row r="63364" s="62" customFormat="1" x14ac:dyDescent="0.35"/>
    <row r="63365" s="62" customFormat="1" x14ac:dyDescent="0.35"/>
    <row r="63366" s="62" customFormat="1" x14ac:dyDescent="0.35"/>
    <row r="63367" s="62" customFormat="1" x14ac:dyDescent="0.35"/>
    <row r="63368" s="62" customFormat="1" x14ac:dyDescent="0.35"/>
    <row r="63369" s="62" customFormat="1" x14ac:dyDescent="0.35"/>
    <row r="63370" s="62" customFormat="1" x14ac:dyDescent="0.35"/>
    <row r="63371" s="62" customFormat="1" x14ac:dyDescent="0.35"/>
    <row r="63372" s="62" customFormat="1" x14ac:dyDescent="0.35"/>
    <row r="63373" s="62" customFormat="1" x14ac:dyDescent="0.35"/>
    <row r="63374" s="62" customFormat="1" x14ac:dyDescent="0.35"/>
    <row r="63375" s="62" customFormat="1" x14ac:dyDescent="0.35"/>
    <row r="63376" s="62" customFormat="1" x14ac:dyDescent="0.35"/>
    <row r="63377" s="62" customFormat="1" x14ac:dyDescent="0.35"/>
    <row r="63378" s="62" customFormat="1" x14ac:dyDescent="0.35"/>
    <row r="63379" s="62" customFormat="1" x14ac:dyDescent="0.35"/>
    <row r="63380" s="62" customFormat="1" x14ac:dyDescent="0.35"/>
    <row r="63381" s="62" customFormat="1" x14ac:dyDescent="0.35"/>
    <row r="63382" s="62" customFormat="1" x14ac:dyDescent="0.35"/>
    <row r="63383" s="62" customFormat="1" x14ac:dyDescent="0.35"/>
    <row r="63384" s="62" customFormat="1" x14ac:dyDescent="0.35"/>
    <row r="63385" s="62" customFormat="1" x14ac:dyDescent="0.35"/>
    <row r="63386" s="62" customFormat="1" x14ac:dyDescent="0.35"/>
    <row r="63387" s="62" customFormat="1" x14ac:dyDescent="0.35"/>
    <row r="63388" s="62" customFormat="1" x14ac:dyDescent="0.35"/>
    <row r="63389" s="62" customFormat="1" x14ac:dyDescent="0.35"/>
    <row r="63390" s="62" customFormat="1" x14ac:dyDescent="0.35"/>
    <row r="63391" s="62" customFormat="1" x14ac:dyDescent="0.35"/>
    <row r="63392" s="62" customFormat="1" x14ac:dyDescent="0.35"/>
    <row r="63393" s="62" customFormat="1" x14ac:dyDescent="0.35"/>
    <row r="63394" s="62" customFormat="1" x14ac:dyDescent="0.35"/>
    <row r="63395" s="62" customFormat="1" x14ac:dyDescent="0.35"/>
    <row r="63396" s="62" customFormat="1" x14ac:dyDescent="0.35"/>
    <row r="63397" s="62" customFormat="1" x14ac:dyDescent="0.35"/>
    <row r="63398" s="62" customFormat="1" x14ac:dyDescent="0.35"/>
    <row r="63399" s="62" customFormat="1" x14ac:dyDescent="0.35"/>
    <row r="63400" s="62" customFormat="1" x14ac:dyDescent="0.35"/>
    <row r="63401" s="62" customFormat="1" x14ac:dyDescent="0.35"/>
    <row r="63402" s="62" customFormat="1" x14ac:dyDescent="0.35"/>
    <row r="63403" s="62" customFormat="1" x14ac:dyDescent="0.35"/>
    <row r="63404" s="62" customFormat="1" x14ac:dyDescent="0.35"/>
    <row r="63405" s="62" customFormat="1" x14ac:dyDescent="0.35"/>
    <row r="63406" s="62" customFormat="1" x14ac:dyDescent="0.35"/>
    <row r="63407" s="62" customFormat="1" x14ac:dyDescent="0.35"/>
    <row r="63408" s="62" customFormat="1" x14ac:dyDescent="0.35"/>
    <row r="63409" s="62" customFormat="1" x14ac:dyDescent="0.35"/>
    <row r="63410" s="62" customFormat="1" x14ac:dyDescent="0.35"/>
    <row r="63411" s="62" customFormat="1" x14ac:dyDescent="0.35"/>
    <row r="63412" s="62" customFormat="1" x14ac:dyDescent="0.35"/>
    <row r="63413" s="62" customFormat="1" x14ac:dyDescent="0.35"/>
    <row r="63414" s="62" customFormat="1" x14ac:dyDescent="0.35"/>
    <row r="63415" s="62" customFormat="1" x14ac:dyDescent="0.35"/>
    <row r="63416" s="62" customFormat="1" x14ac:dyDescent="0.35"/>
    <row r="63417" s="62" customFormat="1" x14ac:dyDescent="0.35"/>
    <row r="63418" s="62" customFormat="1" x14ac:dyDescent="0.35"/>
    <row r="63419" s="62" customFormat="1" x14ac:dyDescent="0.35"/>
    <row r="63420" s="62" customFormat="1" x14ac:dyDescent="0.35"/>
    <row r="63421" s="62" customFormat="1" x14ac:dyDescent="0.35"/>
    <row r="63422" s="62" customFormat="1" x14ac:dyDescent="0.35"/>
    <row r="63423" s="62" customFormat="1" x14ac:dyDescent="0.35"/>
    <row r="63424" s="62" customFormat="1" x14ac:dyDescent="0.35"/>
    <row r="63425" s="62" customFormat="1" x14ac:dyDescent="0.35"/>
    <row r="63426" s="62" customFormat="1" x14ac:dyDescent="0.35"/>
    <row r="63427" s="62" customFormat="1" x14ac:dyDescent="0.35"/>
    <row r="63428" s="62" customFormat="1" x14ac:dyDescent="0.35"/>
    <row r="63429" s="62" customFormat="1" x14ac:dyDescent="0.35"/>
    <row r="63430" s="62" customFormat="1" x14ac:dyDescent="0.35"/>
    <row r="63431" s="62" customFormat="1" x14ac:dyDescent="0.35"/>
    <row r="63432" s="62" customFormat="1" x14ac:dyDescent="0.35"/>
    <row r="63433" s="62" customFormat="1" x14ac:dyDescent="0.35"/>
    <row r="63434" s="62" customFormat="1" x14ac:dyDescent="0.35"/>
    <row r="63435" s="62" customFormat="1" x14ac:dyDescent="0.35"/>
    <row r="63436" s="62" customFormat="1" x14ac:dyDescent="0.35"/>
    <row r="63437" s="62" customFormat="1" x14ac:dyDescent="0.35"/>
    <row r="63438" s="62" customFormat="1" x14ac:dyDescent="0.35"/>
    <row r="63439" s="62" customFormat="1" x14ac:dyDescent="0.35"/>
    <row r="63440" s="62" customFormat="1" x14ac:dyDescent="0.35"/>
    <row r="63441" s="62" customFormat="1" x14ac:dyDescent="0.35"/>
    <row r="63442" s="62" customFormat="1" x14ac:dyDescent="0.35"/>
    <row r="63443" s="62" customFormat="1" x14ac:dyDescent="0.35"/>
    <row r="63444" s="62" customFormat="1" x14ac:dyDescent="0.35"/>
    <row r="63445" s="62" customFormat="1" x14ac:dyDescent="0.35"/>
    <row r="63446" s="62" customFormat="1" x14ac:dyDescent="0.35"/>
    <row r="63447" s="62" customFormat="1" x14ac:dyDescent="0.35"/>
    <row r="63448" s="62" customFormat="1" x14ac:dyDescent="0.35"/>
    <row r="63449" s="62" customFormat="1" x14ac:dyDescent="0.35"/>
    <row r="63450" s="62" customFormat="1" x14ac:dyDescent="0.35"/>
    <row r="63451" s="62" customFormat="1" x14ac:dyDescent="0.35"/>
    <row r="63452" s="62" customFormat="1" x14ac:dyDescent="0.35"/>
    <row r="63453" s="62" customFormat="1" x14ac:dyDescent="0.35"/>
    <row r="63454" s="62" customFormat="1" x14ac:dyDescent="0.35"/>
    <row r="63455" s="62" customFormat="1" x14ac:dyDescent="0.35"/>
    <row r="63456" s="62" customFormat="1" x14ac:dyDescent="0.35"/>
    <row r="63457" s="62" customFormat="1" x14ac:dyDescent="0.35"/>
    <row r="63458" s="62" customFormat="1" x14ac:dyDescent="0.35"/>
    <row r="63459" s="62" customFormat="1" x14ac:dyDescent="0.35"/>
    <row r="63460" s="62" customFormat="1" x14ac:dyDescent="0.35"/>
    <row r="63461" s="62" customFormat="1" x14ac:dyDescent="0.35"/>
    <row r="63462" s="62" customFormat="1" x14ac:dyDescent="0.35"/>
    <row r="63463" s="62" customFormat="1" x14ac:dyDescent="0.35"/>
    <row r="63464" s="62" customFormat="1" x14ac:dyDescent="0.35"/>
    <row r="63465" s="62" customFormat="1" x14ac:dyDescent="0.35"/>
    <row r="63466" s="62" customFormat="1" x14ac:dyDescent="0.35"/>
    <row r="63467" s="62" customFormat="1" x14ac:dyDescent="0.35"/>
    <row r="63468" s="62" customFormat="1" x14ac:dyDescent="0.35"/>
    <row r="63469" s="62" customFormat="1" x14ac:dyDescent="0.35"/>
    <row r="63470" s="62" customFormat="1" x14ac:dyDescent="0.35"/>
    <row r="63471" s="62" customFormat="1" x14ac:dyDescent="0.35"/>
    <row r="63472" s="62" customFormat="1" x14ac:dyDescent="0.35"/>
    <row r="63473" s="62" customFormat="1" x14ac:dyDescent="0.35"/>
    <row r="63474" s="62" customFormat="1" x14ac:dyDescent="0.35"/>
    <row r="63475" s="62" customFormat="1" x14ac:dyDescent="0.35"/>
    <row r="63476" s="62" customFormat="1" x14ac:dyDescent="0.35"/>
    <row r="63477" s="62" customFormat="1" x14ac:dyDescent="0.35"/>
    <row r="63478" s="62" customFormat="1" x14ac:dyDescent="0.35"/>
    <row r="63479" s="62" customFormat="1" x14ac:dyDescent="0.35"/>
    <row r="63480" s="62" customFormat="1" x14ac:dyDescent="0.35"/>
    <row r="63481" s="62" customFormat="1" x14ac:dyDescent="0.35"/>
    <row r="63482" s="62" customFormat="1" x14ac:dyDescent="0.35"/>
    <row r="63483" s="62" customFormat="1" x14ac:dyDescent="0.35"/>
    <row r="63484" s="62" customFormat="1" x14ac:dyDescent="0.35"/>
    <row r="63485" s="62" customFormat="1" x14ac:dyDescent="0.35"/>
    <row r="63486" s="62" customFormat="1" x14ac:dyDescent="0.35"/>
    <row r="63487" s="62" customFormat="1" x14ac:dyDescent="0.35"/>
    <row r="63488" s="62" customFormat="1" x14ac:dyDescent="0.35"/>
    <row r="63489" s="62" customFormat="1" x14ac:dyDescent="0.35"/>
    <row r="63490" s="62" customFormat="1" x14ac:dyDescent="0.35"/>
    <row r="63491" s="62" customFormat="1" x14ac:dyDescent="0.35"/>
    <row r="63492" s="62" customFormat="1" x14ac:dyDescent="0.35"/>
    <row r="63493" s="62" customFormat="1" x14ac:dyDescent="0.35"/>
    <row r="63494" s="62" customFormat="1" x14ac:dyDescent="0.35"/>
    <row r="63495" s="62" customFormat="1" x14ac:dyDescent="0.35"/>
    <row r="63496" s="62" customFormat="1" x14ac:dyDescent="0.35"/>
    <row r="63497" s="62" customFormat="1" x14ac:dyDescent="0.35"/>
    <row r="63498" s="62" customFormat="1" x14ac:dyDescent="0.35"/>
    <row r="63499" s="62" customFormat="1" x14ac:dyDescent="0.35"/>
    <row r="63500" s="62" customFormat="1" x14ac:dyDescent="0.35"/>
    <row r="63501" s="62" customFormat="1" x14ac:dyDescent="0.35"/>
    <row r="63502" s="62" customFormat="1" x14ac:dyDescent="0.35"/>
    <row r="63503" s="62" customFormat="1" x14ac:dyDescent="0.35"/>
    <row r="63504" s="62" customFormat="1" x14ac:dyDescent="0.35"/>
    <row r="63505" s="62" customFormat="1" x14ac:dyDescent="0.35"/>
    <row r="63506" s="62" customFormat="1" x14ac:dyDescent="0.35"/>
    <row r="63507" s="62" customFormat="1" x14ac:dyDescent="0.35"/>
    <row r="63508" s="62" customFormat="1" x14ac:dyDescent="0.35"/>
    <row r="63509" s="62" customFormat="1" x14ac:dyDescent="0.35"/>
    <row r="63510" s="62" customFormat="1" x14ac:dyDescent="0.35"/>
    <row r="63511" s="62" customFormat="1" x14ac:dyDescent="0.35"/>
    <row r="63512" s="62" customFormat="1" x14ac:dyDescent="0.35"/>
    <row r="63513" s="62" customFormat="1" x14ac:dyDescent="0.35"/>
    <row r="63514" s="62" customFormat="1" x14ac:dyDescent="0.35"/>
    <row r="63515" s="62" customFormat="1" x14ac:dyDescent="0.35"/>
    <row r="63516" s="62" customFormat="1" x14ac:dyDescent="0.35"/>
    <row r="63517" s="62" customFormat="1" x14ac:dyDescent="0.35"/>
    <row r="63518" s="62" customFormat="1" x14ac:dyDescent="0.35"/>
    <row r="63519" s="62" customFormat="1" x14ac:dyDescent="0.35"/>
    <row r="63520" s="62" customFormat="1" x14ac:dyDescent="0.35"/>
    <row r="63521" s="62" customFormat="1" x14ac:dyDescent="0.35"/>
    <row r="63522" s="62" customFormat="1" x14ac:dyDescent="0.35"/>
    <row r="63523" s="62" customFormat="1" x14ac:dyDescent="0.35"/>
    <row r="63524" s="62" customFormat="1" x14ac:dyDescent="0.35"/>
    <row r="63525" s="62" customFormat="1" x14ac:dyDescent="0.35"/>
    <row r="63526" s="62" customFormat="1" x14ac:dyDescent="0.35"/>
    <row r="63527" s="62" customFormat="1" x14ac:dyDescent="0.35"/>
    <row r="63528" s="62" customFormat="1" x14ac:dyDescent="0.35"/>
    <row r="63529" s="62" customFormat="1" x14ac:dyDescent="0.35"/>
    <row r="63530" s="62" customFormat="1" x14ac:dyDescent="0.35"/>
    <row r="63531" s="62" customFormat="1" x14ac:dyDescent="0.35"/>
    <row r="63532" s="62" customFormat="1" x14ac:dyDescent="0.35"/>
    <row r="63533" s="62" customFormat="1" x14ac:dyDescent="0.35"/>
    <row r="63534" s="62" customFormat="1" x14ac:dyDescent="0.35"/>
    <row r="63535" s="62" customFormat="1" x14ac:dyDescent="0.35"/>
    <row r="63536" s="62" customFormat="1" x14ac:dyDescent="0.35"/>
    <row r="63537" s="62" customFormat="1" x14ac:dyDescent="0.35"/>
    <row r="63538" s="62" customFormat="1" x14ac:dyDescent="0.35"/>
    <row r="63539" s="62" customFormat="1" x14ac:dyDescent="0.35"/>
    <row r="63540" s="62" customFormat="1" x14ac:dyDescent="0.35"/>
    <row r="63541" s="62" customFormat="1" x14ac:dyDescent="0.35"/>
    <row r="63542" s="62" customFormat="1" x14ac:dyDescent="0.35"/>
    <row r="63543" s="62" customFormat="1" x14ac:dyDescent="0.35"/>
    <row r="63544" s="62" customFormat="1" x14ac:dyDescent="0.35"/>
    <row r="63545" s="62" customFormat="1" x14ac:dyDescent="0.35"/>
    <row r="63546" s="62" customFormat="1" x14ac:dyDescent="0.35"/>
    <row r="63547" s="62" customFormat="1" x14ac:dyDescent="0.35"/>
    <row r="63548" s="62" customFormat="1" x14ac:dyDescent="0.35"/>
    <row r="63549" s="62" customFormat="1" x14ac:dyDescent="0.35"/>
    <row r="63550" s="62" customFormat="1" x14ac:dyDescent="0.35"/>
    <row r="63551" s="62" customFormat="1" x14ac:dyDescent="0.35"/>
    <row r="63552" s="62" customFormat="1" x14ac:dyDescent="0.35"/>
    <row r="63553" s="62" customFormat="1" x14ac:dyDescent="0.35"/>
    <row r="63554" s="62" customFormat="1" x14ac:dyDescent="0.35"/>
    <row r="63555" s="62" customFormat="1" x14ac:dyDescent="0.35"/>
    <row r="63556" s="62" customFormat="1" x14ac:dyDescent="0.35"/>
    <row r="63557" s="62" customFormat="1" x14ac:dyDescent="0.35"/>
    <row r="63558" s="62" customFormat="1" x14ac:dyDescent="0.35"/>
    <row r="63559" s="62" customFormat="1" x14ac:dyDescent="0.35"/>
    <row r="63560" s="62" customFormat="1" x14ac:dyDescent="0.35"/>
    <row r="63561" s="62" customFormat="1" x14ac:dyDescent="0.35"/>
    <row r="63562" s="62" customFormat="1" x14ac:dyDescent="0.35"/>
    <row r="63563" s="62" customFormat="1" x14ac:dyDescent="0.35"/>
    <row r="63564" s="62" customFormat="1" x14ac:dyDescent="0.35"/>
    <row r="63565" s="62" customFormat="1" x14ac:dyDescent="0.35"/>
    <row r="63566" s="62" customFormat="1" x14ac:dyDescent="0.35"/>
    <row r="63567" s="62" customFormat="1" x14ac:dyDescent="0.35"/>
    <row r="63568" s="62" customFormat="1" x14ac:dyDescent="0.35"/>
    <row r="63569" s="62" customFormat="1" x14ac:dyDescent="0.35"/>
    <row r="63570" s="62" customFormat="1" x14ac:dyDescent="0.35"/>
    <row r="63571" s="62" customFormat="1" x14ac:dyDescent="0.35"/>
    <row r="63572" s="62" customFormat="1" x14ac:dyDescent="0.35"/>
    <row r="63573" s="62" customFormat="1" x14ac:dyDescent="0.35"/>
    <row r="63574" s="62" customFormat="1" x14ac:dyDescent="0.35"/>
    <row r="63575" s="62" customFormat="1" x14ac:dyDescent="0.35"/>
    <row r="63576" s="62" customFormat="1" x14ac:dyDescent="0.35"/>
    <row r="63577" s="62" customFormat="1" x14ac:dyDescent="0.35"/>
    <row r="63578" s="62" customFormat="1" x14ac:dyDescent="0.35"/>
    <row r="63579" s="62" customFormat="1" x14ac:dyDescent="0.35"/>
    <row r="63580" s="62" customFormat="1" x14ac:dyDescent="0.35"/>
    <row r="63581" s="62" customFormat="1" x14ac:dyDescent="0.35"/>
    <row r="63582" s="62" customFormat="1" x14ac:dyDescent="0.35"/>
    <row r="63583" s="62" customFormat="1" x14ac:dyDescent="0.35"/>
    <row r="63584" s="62" customFormat="1" x14ac:dyDescent="0.35"/>
    <row r="63585" s="62" customFormat="1" x14ac:dyDescent="0.35"/>
    <row r="63586" s="62" customFormat="1" x14ac:dyDescent="0.35"/>
    <row r="63587" s="62" customFormat="1" x14ac:dyDescent="0.35"/>
    <row r="63588" s="62" customFormat="1" x14ac:dyDescent="0.35"/>
    <row r="63589" s="62" customFormat="1" x14ac:dyDescent="0.35"/>
    <row r="63590" s="62" customFormat="1" x14ac:dyDescent="0.35"/>
    <row r="63591" s="62" customFormat="1" x14ac:dyDescent="0.35"/>
    <row r="63592" s="62" customFormat="1" x14ac:dyDescent="0.35"/>
    <row r="63593" s="62" customFormat="1" x14ac:dyDescent="0.35"/>
    <row r="63594" s="62" customFormat="1" x14ac:dyDescent="0.35"/>
    <row r="63595" s="62" customFormat="1" x14ac:dyDescent="0.35"/>
    <row r="63596" s="62" customFormat="1" x14ac:dyDescent="0.35"/>
    <row r="63597" s="62" customFormat="1" x14ac:dyDescent="0.35"/>
    <row r="63598" s="62" customFormat="1" x14ac:dyDescent="0.35"/>
    <row r="63599" s="62" customFormat="1" x14ac:dyDescent="0.35"/>
    <row r="63600" s="62" customFormat="1" x14ac:dyDescent="0.35"/>
    <row r="63601" s="62" customFormat="1" x14ac:dyDescent="0.35"/>
    <row r="63602" s="62" customFormat="1" x14ac:dyDescent="0.35"/>
    <row r="63603" s="62" customFormat="1" x14ac:dyDescent="0.35"/>
    <row r="63604" s="62" customFormat="1" x14ac:dyDescent="0.35"/>
    <row r="63605" s="62" customFormat="1" x14ac:dyDescent="0.35"/>
    <row r="63606" s="62" customFormat="1" x14ac:dyDescent="0.35"/>
    <row r="63607" s="62" customFormat="1" x14ac:dyDescent="0.35"/>
    <row r="63608" s="62" customFormat="1" x14ac:dyDescent="0.35"/>
    <row r="63609" s="62" customFormat="1" x14ac:dyDescent="0.35"/>
    <row r="63610" s="62" customFormat="1" x14ac:dyDescent="0.35"/>
    <row r="63611" s="62" customFormat="1" x14ac:dyDescent="0.35"/>
    <row r="63612" s="62" customFormat="1" x14ac:dyDescent="0.35"/>
    <row r="63613" s="62" customFormat="1" x14ac:dyDescent="0.35"/>
    <row r="63614" s="62" customFormat="1" x14ac:dyDescent="0.35"/>
    <row r="63615" s="62" customFormat="1" x14ac:dyDescent="0.35"/>
    <row r="63616" s="62" customFormat="1" x14ac:dyDescent="0.35"/>
    <row r="63617" s="62" customFormat="1" x14ac:dyDescent="0.35"/>
    <row r="63618" s="62" customFormat="1" x14ac:dyDescent="0.35"/>
    <row r="63619" s="62" customFormat="1" x14ac:dyDescent="0.35"/>
    <row r="63620" s="62" customFormat="1" x14ac:dyDescent="0.35"/>
    <row r="63621" s="62" customFormat="1" x14ac:dyDescent="0.35"/>
    <row r="63622" s="62" customFormat="1" x14ac:dyDescent="0.35"/>
    <row r="63623" s="62" customFormat="1" x14ac:dyDescent="0.35"/>
    <row r="63624" s="62" customFormat="1" x14ac:dyDescent="0.35"/>
    <row r="63625" s="62" customFormat="1" x14ac:dyDescent="0.35"/>
    <row r="63626" s="62" customFormat="1" x14ac:dyDescent="0.35"/>
    <row r="63627" s="62" customFormat="1" x14ac:dyDescent="0.35"/>
    <row r="63628" s="62" customFormat="1" x14ac:dyDescent="0.35"/>
    <row r="63629" s="62" customFormat="1" x14ac:dyDescent="0.35"/>
    <row r="63630" s="62" customFormat="1" x14ac:dyDescent="0.35"/>
    <row r="63631" s="62" customFormat="1" x14ac:dyDescent="0.35"/>
    <row r="63632" s="62" customFormat="1" x14ac:dyDescent="0.35"/>
    <row r="63633" s="62" customFormat="1" x14ac:dyDescent="0.35"/>
    <row r="63634" s="62" customFormat="1" x14ac:dyDescent="0.35"/>
    <row r="63635" s="62" customFormat="1" x14ac:dyDescent="0.35"/>
    <row r="63636" s="62" customFormat="1" x14ac:dyDescent="0.35"/>
    <row r="63637" s="62" customFormat="1" x14ac:dyDescent="0.35"/>
    <row r="63638" s="62" customFormat="1" x14ac:dyDescent="0.35"/>
    <row r="63639" s="62" customFormat="1" x14ac:dyDescent="0.35"/>
    <row r="63640" s="62" customFormat="1" x14ac:dyDescent="0.35"/>
    <row r="63641" s="62" customFormat="1" x14ac:dyDescent="0.35"/>
    <row r="63642" s="62" customFormat="1" x14ac:dyDescent="0.35"/>
    <row r="63643" s="62" customFormat="1" x14ac:dyDescent="0.35"/>
    <row r="63644" s="62" customFormat="1" x14ac:dyDescent="0.35"/>
    <row r="63645" s="62" customFormat="1" x14ac:dyDescent="0.35"/>
    <row r="63646" s="62" customFormat="1" x14ac:dyDescent="0.35"/>
    <row r="63647" s="62" customFormat="1" x14ac:dyDescent="0.35"/>
    <row r="63648" s="62" customFormat="1" x14ac:dyDescent="0.35"/>
    <row r="63649" s="62" customFormat="1" x14ac:dyDescent="0.35"/>
    <row r="63650" s="62" customFormat="1" x14ac:dyDescent="0.35"/>
    <row r="63651" s="62" customFormat="1" x14ac:dyDescent="0.35"/>
    <row r="63652" s="62" customFormat="1" x14ac:dyDescent="0.35"/>
    <row r="63653" s="62" customFormat="1" x14ac:dyDescent="0.35"/>
    <row r="63654" s="62" customFormat="1" x14ac:dyDescent="0.35"/>
    <row r="63655" s="62" customFormat="1" x14ac:dyDescent="0.35"/>
    <row r="63656" s="62" customFormat="1" x14ac:dyDescent="0.35"/>
    <row r="63657" s="62" customFormat="1" x14ac:dyDescent="0.35"/>
    <row r="63658" s="62" customFormat="1" x14ac:dyDescent="0.35"/>
    <row r="63659" s="62" customFormat="1" x14ac:dyDescent="0.35"/>
    <row r="63660" s="62" customFormat="1" x14ac:dyDescent="0.35"/>
    <row r="63661" s="62" customFormat="1" x14ac:dyDescent="0.35"/>
    <row r="63662" s="62" customFormat="1" x14ac:dyDescent="0.35"/>
    <row r="63663" s="62" customFormat="1" x14ac:dyDescent="0.35"/>
    <row r="63664" s="62" customFormat="1" x14ac:dyDescent="0.35"/>
    <row r="63665" s="62" customFormat="1" x14ac:dyDescent="0.35"/>
    <row r="63666" s="62" customFormat="1" x14ac:dyDescent="0.35"/>
    <row r="63667" s="62" customFormat="1" x14ac:dyDescent="0.35"/>
    <row r="63668" s="62" customFormat="1" x14ac:dyDescent="0.35"/>
    <row r="63669" s="62" customFormat="1" x14ac:dyDescent="0.35"/>
    <row r="63670" s="62" customFormat="1" x14ac:dyDescent="0.35"/>
    <row r="63671" s="62" customFormat="1" x14ac:dyDescent="0.35"/>
    <row r="63672" s="62" customFormat="1" x14ac:dyDescent="0.35"/>
    <row r="63673" s="62" customFormat="1" x14ac:dyDescent="0.35"/>
    <row r="63674" s="62" customFormat="1" x14ac:dyDescent="0.35"/>
    <row r="63675" s="62" customFormat="1" x14ac:dyDescent="0.35"/>
    <row r="63676" s="62" customFormat="1" x14ac:dyDescent="0.35"/>
    <row r="63677" s="62" customFormat="1" x14ac:dyDescent="0.35"/>
    <row r="63678" s="62" customFormat="1" x14ac:dyDescent="0.35"/>
    <row r="63679" s="62" customFormat="1" x14ac:dyDescent="0.35"/>
    <row r="63680" s="62" customFormat="1" x14ac:dyDescent="0.35"/>
    <row r="63681" s="62" customFormat="1" x14ac:dyDescent="0.35"/>
    <row r="63682" s="62" customFormat="1" x14ac:dyDescent="0.35"/>
    <row r="63683" s="62" customFormat="1" x14ac:dyDescent="0.35"/>
    <row r="63684" s="62" customFormat="1" x14ac:dyDescent="0.35"/>
    <row r="63685" s="62" customFormat="1" x14ac:dyDescent="0.35"/>
    <row r="63686" s="62" customFormat="1" x14ac:dyDescent="0.35"/>
    <row r="63687" s="62" customFormat="1" x14ac:dyDescent="0.35"/>
    <row r="63688" s="62" customFormat="1" x14ac:dyDescent="0.35"/>
    <row r="63689" s="62" customFormat="1" x14ac:dyDescent="0.35"/>
    <row r="63690" s="62" customFormat="1" x14ac:dyDescent="0.35"/>
    <row r="63691" s="62" customFormat="1" x14ac:dyDescent="0.35"/>
    <row r="63692" s="62" customFormat="1" x14ac:dyDescent="0.35"/>
    <row r="63693" s="62" customFormat="1" x14ac:dyDescent="0.35"/>
    <row r="63694" s="62" customFormat="1" x14ac:dyDescent="0.35"/>
    <row r="63695" s="62" customFormat="1" x14ac:dyDescent="0.35"/>
    <row r="63696" s="62" customFormat="1" x14ac:dyDescent="0.35"/>
    <row r="63697" s="62" customFormat="1" x14ac:dyDescent="0.35"/>
    <row r="63698" s="62" customFormat="1" x14ac:dyDescent="0.35"/>
    <row r="63699" s="62" customFormat="1" x14ac:dyDescent="0.35"/>
    <row r="63700" s="62" customFormat="1" x14ac:dyDescent="0.35"/>
    <row r="63701" s="62" customFormat="1" x14ac:dyDescent="0.35"/>
    <row r="63702" s="62" customFormat="1" x14ac:dyDescent="0.35"/>
    <row r="63703" s="62" customFormat="1" x14ac:dyDescent="0.35"/>
    <row r="63704" s="62" customFormat="1" x14ac:dyDescent="0.35"/>
    <row r="63705" s="62" customFormat="1" x14ac:dyDescent="0.35"/>
    <row r="63706" s="62" customFormat="1" x14ac:dyDescent="0.35"/>
    <row r="63707" s="62" customFormat="1" x14ac:dyDescent="0.35"/>
    <row r="63708" s="62" customFormat="1" x14ac:dyDescent="0.35"/>
    <row r="63709" s="62" customFormat="1" x14ac:dyDescent="0.35"/>
    <row r="63710" s="62" customFormat="1" x14ac:dyDescent="0.35"/>
    <row r="63711" s="62" customFormat="1" x14ac:dyDescent="0.35"/>
    <row r="63712" s="62" customFormat="1" x14ac:dyDescent="0.35"/>
    <row r="63713" s="62" customFormat="1" x14ac:dyDescent="0.35"/>
    <row r="63714" s="62" customFormat="1" x14ac:dyDescent="0.35"/>
    <row r="63715" s="62" customFormat="1" x14ac:dyDescent="0.35"/>
    <row r="63716" s="62" customFormat="1" x14ac:dyDescent="0.35"/>
    <row r="63717" s="62" customFormat="1" x14ac:dyDescent="0.35"/>
    <row r="63718" s="62" customFormat="1" x14ac:dyDescent="0.35"/>
    <row r="63719" s="62" customFormat="1" x14ac:dyDescent="0.35"/>
    <row r="63720" s="62" customFormat="1" x14ac:dyDescent="0.35"/>
    <row r="63721" s="62" customFormat="1" x14ac:dyDescent="0.35"/>
    <row r="63722" s="62" customFormat="1" x14ac:dyDescent="0.35"/>
    <row r="63723" s="62" customFormat="1" x14ac:dyDescent="0.35"/>
    <row r="63724" s="62" customFormat="1" x14ac:dyDescent="0.35"/>
    <row r="63725" s="62" customFormat="1" x14ac:dyDescent="0.35"/>
    <row r="63726" s="62" customFormat="1" x14ac:dyDescent="0.35"/>
    <row r="63727" s="62" customFormat="1" x14ac:dyDescent="0.35"/>
    <row r="63728" s="62" customFormat="1" x14ac:dyDescent="0.35"/>
    <row r="63729" s="62" customFormat="1" x14ac:dyDescent="0.35"/>
    <row r="63730" s="62" customFormat="1" x14ac:dyDescent="0.35"/>
    <row r="63731" s="62" customFormat="1" x14ac:dyDescent="0.35"/>
    <row r="63732" s="62" customFormat="1" x14ac:dyDescent="0.35"/>
    <row r="63733" s="62" customFormat="1" x14ac:dyDescent="0.35"/>
    <row r="63734" s="62" customFormat="1" x14ac:dyDescent="0.35"/>
    <row r="63735" s="62" customFormat="1" x14ac:dyDescent="0.35"/>
    <row r="63736" s="62" customFormat="1" x14ac:dyDescent="0.35"/>
    <row r="63737" s="62" customFormat="1" x14ac:dyDescent="0.35"/>
    <row r="63738" s="62" customFormat="1" x14ac:dyDescent="0.35"/>
    <row r="63739" s="62" customFormat="1" x14ac:dyDescent="0.35"/>
    <row r="63740" s="62" customFormat="1" x14ac:dyDescent="0.35"/>
    <row r="63741" s="62" customFormat="1" x14ac:dyDescent="0.35"/>
    <row r="63742" s="62" customFormat="1" x14ac:dyDescent="0.35"/>
    <row r="63743" s="62" customFormat="1" x14ac:dyDescent="0.35"/>
    <row r="63744" s="62" customFormat="1" x14ac:dyDescent="0.35"/>
    <row r="63745" s="62" customFormat="1" x14ac:dyDescent="0.35"/>
    <row r="63746" s="62" customFormat="1" x14ac:dyDescent="0.35"/>
    <row r="63747" s="62" customFormat="1" x14ac:dyDescent="0.35"/>
    <row r="63748" s="62" customFormat="1" x14ac:dyDescent="0.35"/>
    <row r="63749" s="62" customFormat="1" x14ac:dyDescent="0.35"/>
    <row r="63750" s="62" customFormat="1" x14ac:dyDescent="0.35"/>
    <row r="63751" s="62" customFormat="1" x14ac:dyDescent="0.35"/>
    <row r="63752" s="62" customFormat="1" x14ac:dyDescent="0.35"/>
    <row r="63753" s="62" customFormat="1" x14ac:dyDescent="0.35"/>
    <row r="63754" s="62" customFormat="1" x14ac:dyDescent="0.35"/>
    <row r="63755" s="62" customFormat="1" x14ac:dyDescent="0.35"/>
    <row r="63756" s="62" customFormat="1" x14ac:dyDescent="0.35"/>
    <row r="63757" s="62" customFormat="1" x14ac:dyDescent="0.35"/>
    <row r="63758" s="62" customFormat="1" x14ac:dyDescent="0.35"/>
    <row r="63759" s="62" customFormat="1" x14ac:dyDescent="0.35"/>
    <row r="63760" s="62" customFormat="1" x14ac:dyDescent="0.35"/>
    <row r="63761" s="62" customFormat="1" x14ac:dyDescent="0.35"/>
    <row r="63762" s="62" customFormat="1" x14ac:dyDescent="0.35"/>
    <row r="63763" s="62" customFormat="1" x14ac:dyDescent="0.35"/>
    <row r="63764" s="62" customFormat="1" x14ac:dyDescent="0.35"/>
    <row r="63765" s="62" customFormat="1" x14ac:dyDescent="0.35"/>
    <row r="63766" s="62" customFormat="1" x14ac:dyDescent="0.35"/>
    <row r="63767" s="62" customFormat="1" x14ac:dyDescent="0.35"/>
    <row r="63768" s="62" customFormat="1" x14ac:dyDescent="0.35"/>
    <row r="63769" s="62" customFormat="1" x14ac:dyDescent="0.35"/>
    <row r="63770" s="62" customFormat="1" x14ac:dyDescent="0.35"/>
    <row r="63771" s="62" customFormat="1" x14ac:dyDescent="0.35"/>
    <row r="63772" s="62" customFormat="1" x14ac:dyDescent="0.35"/>
    <row r="63773" s="62" customFormat="1" x14ac:dyDescent="0.35"/>
    <row r="63774" s="62" customFormat="1" x14ac:dyDescent="0.35"/>
    <row r="63775" s="62" customFormat="1" x14ac:dyDescent="0.35"/>
    <row r="63776" s="62" customFormat="1" x14ac:dyDescent="0.35"/>
    <row r="63777" s="62" customFormat="1" x14ac:dyDescent="0.35"/>
    <row r="63778" s="62" customFormat="1" x14ac:dyDescent="0.35"/>
    <row r="63779" s="62" customFormat="1" x14ac:dyDescent="0.35"/>
    <row r="63780" s="62" customFormat="1" x14ac:dyDescent="0.35"/>
    <row r="63781" s="62" customFormat="1" x14ac:dyDescent="0.35"/>
    <row r="63782" s="62" customFormat="1" x14ac:dyDescent="0.35"/>
    <row r="63783" s="62" customFormat="1" x14ac:dyDescent="0.35"/>
    <row r="63784" s="62" customFormat="1" x14ac:dyDescent="0.35"/>
    <row r="63785" s="62" customFormat="1" x14ac:dyDescent="0.35"/>
    <row r="63786" s="62" customFormat="1" x14ac:dyDescent="0.35"/>
    <row r="63787" s="62" customFormat="1" x14ac:dyDescent="0.35"/>
    <row r="63788" s="62" customFormat="1" x14ac:dyDescent="0.35"/>
    <row r="63789" s="62" customFormat="1" x14ac:dyDescent="0.35"/>
    <row r="63790" s="62" customFormat="1" x14ac:dyDescent="0.35"/>
    <row r="63791" s="62" customFormat="1" x14ac:dyDescent="0.35"/>
    <row r="63792" s="62" customFormat="1" x14ac:dyDescent="0.35"/>
    <row r="63793" s="62" customFormat="1" x14ac:dyDescent="0.35"/>
    <row r="63794" s="62" customFormat="1" x14ac:dyDescent="0.35"/>
    <row r="63795" s="62" customFormat="1" x14ac:dyDescent="0.35"/>
    <row r="63796" s="62" customFormat="1" x14ac:dyDescent="0.35"/>
    <row r="63797" s="62" customFormat="1" x14ac:dyDescent="0.35"/>
    <row r="63798" s="62" customFormat="1" x14ac:dyDescent="0.35"/>
    <row r="63799" s="62" customFormat="1" x14ac:dyDescent="0.35"/>
    <row r="63800" s="62" customFormat="1" x14ac:dyDescent="0.35"/>
    <row r="63801" s="62" customFormat="1" x14ac:dyDescent="0.35"/>
    <row r="63802" s="62" customFormat="1" x14ac:dyDescent="0.35"/>
    <row r="63803" s="62" customFormat="1" x14ac:dyDescent="0.35"/>
    <row r="63804" s="62" customFormat="1" x14ac:dyDescent="0.35"/>
    <row r="63805" s="62" customFormat="1" x14ac:dyDescent="0.35"/>
    <row r="63806" s="62" customFormat="1" x14ac:dyDescent="0.35"/>
    <row r="63807" s="62" customFormat="1" x14ac:dyDescent="0.35"/>
    <row r="63808" s="62" customFormat="1" x14ac:dyDescent="0.35"/>
    <row r="63809" s="62" customFormat="1" x14ac:dyDescent="0.35"/>
    <row r="63810" s="62" customFormat="1" x14ac:dyDescent="0.35"/>
    <row r="63811" s="62" customFormat="1" x14ac:dyDescent="0.35"/>
    <row r="63812" s="62" customFormat="1" x14ac:dyDescent="0.35"/>
    <row r="63813" s="62" customFormat="1" x14ac:dyDescent="0.35"/>
    <row r="63814" s="62" customFormat="1" x14ac:dyDescent="0.35"/>
    <row r="63815" s="62" customFormat="1" x14ac:dyDescent="0.35"/>
    <row r="63816" s="62" customFormat="1" x14ac:dyDescent="0.35"/>
    <row r="63817" s="62" customFormat="1" x14ac:dyDescent="0.35"/>
    <row r="63818" s="62" customFormat="1" x14ac:dyDescent="0.35"/>
    <row r="63819" s="62" customFormat="1" x14ac:dyDescent="0.35"/>
    <row r="63820" s="62" customFormat="1" x14ac:dyDescent="0.35"/>
    <row r="63821" s="62" customFormat="1" x14ac:dyDescent="0.35"/>
    <row r="63822" s="62" customFormat="1" x14ac:dyDescent="0.35"/>
    <row r="63823" s="62" customFormat="1" x14ac:dyDescent="0.35"/>
    <row r="63824" s="62" customFormat="1" x14ac:dyDescent="0.35"/>
    <row r="63825" s="62" customFormat="1" x14ac:dyDescent="0.35"/>
    <row r="63826" s="62" customFormat="1" x14ac:dyDescent="0.35"/>
    <row r="63827" s="62" customFormat="1" x14ac:dyDescent="0.35"/>
    <row r="63828" s="62" customFormat="1" x14ac:dyDescent="0.35"/>
    <row r="63829" s="62" customFormat="1" x14ac:dyDescent="0.35"/>
    <row r="63830" s="62" customFormat="1" x14ac:dyDescent="0.35"/>
    <row r="63831" s="62" customFormat="1" x14ac:dyDescent="0.35"/>
    <row r="63832" s="62" customFormat="1" x14ac:dyDescent="0.35"/>
    <row r="63833" s="62" customFormat="1" x14ac:dyDescent="0.35"/>
    <row r="63834" s="62" customFormat="1" x14ac:dyDescent="0.35"/>
    <row r="63835" s="62" customFormat="1" x14ac:dyDescent="0.35"/>
    <row r="63836" s="62" customFormat="1" x14ac:dyDescent="0.35"/>
    <row r="63837" s="62" customFormat="1" x14ac:dyDescent="0.35"/>
    <row r="63838" s="62" customFormat="1" x14ac:dyDescent="0.35"/>
    <row r="63839" s="62" customFormat="1" x14ac:dyDescent="0.35"/>
    <row r="63840" s="62" customFormat="1" x14ac:dyDescent="0.35"/>
    <row r="63841" s="62" customFormat="1" x14ac:dyDescent="0.35"/>
    <row r="63842" s="62" customFormat="1" x14ac:dyDescent="0.35"/>
    <row r="63843" s="62" customFormat="1" x14ac:dyDescent="0.35"/>
    <row r="63844" s="62" customFormat="1" x14ac:dyDescent="0.35"/>
    <row r="63845" s="62" customFormat="1" x14ac:dyDescent="0.35"/>
    <row r="63846" s="62" customFormat="1" x14ac:dyDescent="0.35"/>
    <row r="63847" s="62" customFormat="1" x14ac:dyDescent="0.35"/>
    <row r="63848" s="62" customFormat="1" x14ac:dyDescent="0.35"/>
    <row r="63849" s="62" customFormat="1" x14ac:dyDescent="0.35"/>
    <row r="63850" s="62" customFormat="1" x14ac:dyDescent="0.35"/>
    <row r="63851" s="62" customFormat="1" x14ac:dyDescent="0.35"/>
    <row r="63852" s="62" customFormat="1" x14ac:dyDescent="0.35"/>
    <row r="63853" s="62" customFormat="1" x14ac:dyDescent="0.35"/>
    <row r="63854" s="62" customFormat="1" x14ac:dyDescent="0.35"/>
    <row r="63855" s="62" customFormat="1" x14ac:dyDescent="0.35"/>
    <row r="63856" s="62" customFormat="1" x14ac:dyDescent="0.35"/>
    <row r="63857" s="62" customFormat="1" x14ac:dyDescent="0.35"/>
    <row r="63858" s="62" customFormat="1" x14ac:dyDescent="0.35"/>
    <row r="63859" s="62" customFormat="1" x14ac:dyDescent="0.35"/>
    <row r="63860" s="62" customFormat="1" x14ac:dyDescent="0.35"/>
    <row r="63861" s="62" customFormat="1" x14ac:dyDescent="0.35"/>
    <row r="63862" s="62" customFormat="1" x14ac:dyDescent="0.35"/>
    <row r="63863" s="62" customFormat="1" x14ac:dyDescent="0.35"/>
    <row r="63864" s="62" customFormat="1" x14ac:dyDescent="0.35"/>
    <row r="63865" s="62" customFormat="1" x14ac:dyDescent="0.35"/>
    <row r="63866" s="62" customFormat="1" x14ac:dyDescent="0.35"/>
    <row r="63867" s="62" customFormat="1" x14ac:dyDescent="0.35"/>
    <row r="63868" s="62" customFormat="1" x14ac:dyDescent="0.35"/>
    <row r="63869" s="62" customFormat="1" x14ac:dyDescent="0.35"/>
    <row r="63870" s="62" customFormat="1" x14ac:dyDescent="0.35"/>
    <row r="63871" s="62" customFormat="1" x14ac:dyDescent="0.35"/>
    <row r="63872" s="62" customFormat="1" x14ac:dyDescent="0.35"/>
    <row r="63873" s="62" customFormat="1" x14ac:dyDescent="0.35"/>
    <row r="63874" s="62" customFormat="1" x14ac:dyDescent="0.35"/>
    <row r="63875" s="62" customFormat="1" x14ac:dyDescent="0.35"/>
    <row r="63876" s="62" customFormat="1" x14ac:dyDescent="0.35"/>
    <row r="63877" s="62" customFormat="1" x14ac:dyDescent="0.35"/>
    <row r="63878" s="62" customFormat="1" x14ac:dyDescent="0.35"/>
    <row r="63879" s="62" customFormat="1" x14ac:dyDescent="0.35"/>
    <row r="63880" s="62" customFormat="1" x14ac:dyDescent="0.35"/>
    <row r="63881" s="62" customFormat="1" x14ac:dyDescent="0.35"/>
    <row r="63882" s="62" customFormat="1" x14ac:dyDescent="0.35"/>
    <row r="63883" s="62" customFormat="1" x14ac:dyDescent="0.35"/>
    <row r="63884" s="62" customFormat="1" x14ac:dyDescent="0.35"/>
    <row r="63885" s="62" customFormat="1" x14ac:dyDescent="0.35"/>
    <row r="63886" s="62" customFormat="1" x14ac:dyDescent="0.35"/>
    <row r="63887" s="62" customFormat="1" x14ac:dyDescent="0.35"/>
    <row r="63888" s="62" customFormat="1" x14ac:dyDescent="0.35"/>
    <row r="63889" s="62" customFormat="1" x14ac:dyDescent="0.35"/>
    <row r="63890" s="62" customFormat="1" x14ac:dyDescent="0.35"/>
    <row r="63891" s="62" customFormat="1" x14ac:dyDescent="0.35"/>
    <row r="63892" s="62" customFormat="1" x14ac:dyDescent="0.35"/>
    <row r="63893" s="62" customFormat="1" x14ac:dyDescent="0.35"/>
    <row r="63894" s="62" customFormat="1" x14ac:dyDescent="0.35"/>
    <row r="63895" s="62" customFormat="1" x14ac:dyDescent="0.35"/>
    <row r="63896" s="62" customFormat="1" x14ac:dyDescent="0.35"/>
    <row r="63897" s="62" customFormat="1" x14ac:dyDescent="0.35"/>
    <row r="63898" s="62" customFormat="1" x14ac:dyDescent="0.35"/>
    <row r="63899" s="62" customFormat="1" x14ac:dyDescent="0.35"/>
    <row r="63900" s="62" customFormat="1" x14ac:dyDescent="0.35"/>
    <row r="63901" s="62" customFormat="1" x14ac:dyDescent="0.35"/>
    <row r="63902" s="62" customFormat="1" x14ac:dyDescent="0.35"/>
    <row r="63903" s="62" customFormat="1" x14ac:dyDescent="0.35"/>
    <row r="63904" s="62" customFormat="1" x14ac:dyDescent="0.35"/>
    <row r="63905" s="62" customFormat="1" x14ac:dyDescent="0.35"/>
    <row r="63906" s="62" customFormat="1" x14ac:dyDescent="0.35"/>
    <row r="63907" s="62" customFormat="1" x14ac:dyDescent="0.35"/>
    <row r="63908" s="62" customFormat="1" x14ac:dyDescent="0.35"/>
    <row r="63909" s="62" customFormat="1" x14ac:dyDescent="0.35"/>
    <row r="63910" s="62" customFormat="1" x14ac:dyDescent="0.35"/>
    <row r="63911" s="62" customFormat="1" x14ac:dyDescent="0.35"/>
    <row r="63912" s="62" customFormat="1" x14ac:dyDescent="0.35"/>
    <row r="63913" s="62" customFormat="1" x14ac:dyDescent="0.35"/>
    <row r="63914" s="62" customFormat="1" x14ac:dyDescent="0.35"/>
    <row r="63915" s="62" customFormat="1" x14ac:dyDescent="0.35"/>
    <row r="63916" s="62" customFormat="1" x14ac:dyDescent="0.35"/>
    <row r="63917" s="62" customFormat="1" x14ac:dyDescent="0.35"/>
    <row r="63918" s="62" customFormat="1" x14ac:dyDescent="0.35"/>
    <row r="63919" s="62" customFormat="1" x14ac:dyDescent="0.35"/>
    <row r="63920" s="62" customFormat="1" x14ac:dyDescent="0.35"/>
    <row r="63921" s="62" customFormat="1" x14ac:dyDescent="0.35"/>
    <row r="63922" s="62" customFormat="1" x14ac:dyDescent="0.35"/>
    <row r="63923" s="62" customFormat="1" x14ac:dyDescent="0.35"/>
    <row r="63924" s="62" customFormat="1" x14ac:dyDescent="0.35"/>
    <row r="63925" s="62" customFormat="1" x14ac:dyDescent="0.35"/>
    <row r="63926" s="62" customFormat="1" x14ac:dyDescent="0.35"/>
    <row r="63927" s="62" customFormat="1" x14ac:dyDescent="0.35"/>
    <row r="63928" s="62" customFormat="1" x14ac:dyDescent="0.35"/>
    <row r="63929" s="62" customFormat="1" x14ac:dyDescent="0.35"/>
    <row r="63930" s="62" customFormat="1" x14ac:dyDescent="0.35"/>
    <row r="63931" s="62" customFormat="1" x14ac:dyDescent="0.35"/>
    <row r="63932" s="62" customFormat="1" x14ac:dyDescent="0.35"/>
    <row r="63933" s="62" customFormat="1" x14ac:dyDescent="0.35"/>
    <row r="63934" s="62" customFormat="1" x14ac:dyDescent="0.35"/>
    <row r="63935" s="62" customFormat="1" x14ac:dyDescent="0.35"/>
    <row r="63936" s="62" customFormat="1" x14ac:dyDescent="0.35"/>
    <row r="63937" s="62" customFormat="1" x14ac:dyDescent="0.35"/>
    <row r="63938" s="62" customFormat="1" x14ac:dyDescent="0.35"/>
    <row r="63939" s="62" customFormat="1" x14ac:dyDescent="0.35"/>
    <row r="63940" s="62" customFormat="1" x14ac:dyDescent="0.35"/>
    <row r="63941" s="62" customFormat="1" x14ac:dyDescent="0.35"/>
    <row r="63942" s="62" customFormat="1" x14ac:dyDescent="0.35"/>
    <row r="63943" s="62" customFormat="1" x14ac:dyDescent="0.35"/>
    <row r="63944" s="62" customFormat="1" x14ac:dyDescent="0.35"/>
    <row r="63945" s="62" customFormat="1" x14ac:dyDescent="0.35"/>
    <row r="63946" s="62" customFormat="1" x14ac:dyDescent="0.35"/>
    <row r="63947" s="62" customFormat="1" x14ac:dyDescent="0.35"/>
    <row r="63948" s="62" customFormat="1" x14ac:dyDescent="0.35"/>
    <row r="63949" s="62" customFormat="1" x14ac:dyDescent="0.35"/>
    <row r="63950" s="62" customFormat="1" x14ac:dyDescent="0.35"/>
    <row r="63951" s="62" customFormat="1" x14ac:dyDescent="0.35"/>
    <row r="63952" s="62" customFormat="1" x14ac:dyDescent="0.35"/>
    <row r="63953" s="62" customFormat="1" x14ac:dyDescent="0.35"/>
    <row r="63954" s="62" customFormat="1" x14ac:dyDescent="0.35"/>
    <row r="63955" s="62" customFormat="1" x14ac:dyDescent="0.35"/>
    <row r="63956" s="62" customFormat="1" x14ac:dyDescent="0.35"/>
    <row r="63957" s="62" customFormat="1" x14ac:dyDescent="0.35"/>
    <row r="63958" s="62" customFormat="1" x14ac:dyDescent="0.35"/>
    <row r="63959" s="62" customFormat="1" x14ac:dyDescent="0.35"/>
    <row r="63960" s="62" customFormat="1" x14ac:dyDescent="0.35"/>
    <row r="63961" s="62" customFormat="1" x14ac:dyDescent="0.35"/>
    <row r="63962" s="62" customFormat="1" x14ac:dyDescent="0.35"/>
    <row r="63963" s="62" customFormat="1" x14ac:dyDescent="0.35"/>
    <row r="63964" s="62" customFormat="1" x14ac:dyDescent="0.35"/>
    <row r="63965" s="62" customFormat="1" x14ac:dyDescent="0.35"/>
    <row r="63966" s="62" customFormat="1" x14ac:dyDescent="0.35"/>
    <row r="63967" s="62" customFormat="1" x14ac:dyDescent="0.35"/>
    <row r="63968" s="62" customFormat="1" x14ac:dyDescent="0.35"/>
    <row r="63969" s="62" customFormat="1" x14ac:dyDescent="0.35"/>
    <row r="63970" s="62" customFormat="1" x14ac:dyDescent="0.35"/>
    <row r="63971" s="62" customFormat="1" x14ac:dyDescent="0.35"/>
    <row r="63972" s="62" customFormat="1" x14ac:dyDescent="0.35"/>
    <row r="63973" s="62" customFormat="1" x14ac:dyDescent="0.35"/>
    <row r="63974" s="62" customFormat="1" x14ac:dyDescent="0.35"/>
    <row r="63975" s="62" customFormat="1" x14ac:dyDescent="0.35"/>
    <row r="63976" s="62" customFormat="1" x14ac:dyDescent="0.35"/>
    <row r="63977" s="62" customFormat="1" x14ac:dyDescent="0.35"/>
    <row r="63978" s="62" customFormat="1" x14ac:dyDescent="0.35"/>
    <row r="63979" s="62" customFormat="1" x14ac:dyDescent="0.35"/>
    <row r="63980" s="62" customFormat="1" x14ac:dyDescent="0.35"/>
    <row r="63981" s="62" customFormat="1" x14ac:dyDescent="0.35"/>
    <row r="63982" s="62" customFormat="1" x14ac:dyDescent="0.35"/>
    <row r="63983" s="62" customFormat="1" x14ac:dyDescent="0.35"/>
    <row r="63984" s="62" customFormat="1" x14ac:dyDescent="0.35"/>
    <row r="63985" s="62" customFormat="1" x14ac:dyDescent="0.35"/>
    <row r="63986" s="62" customFormat="1" x14ac:dyDescent="0.35"/>
    <row r="63987" s="62" customFormat="1" x14ac:dyDescent="0.35"/>
    <row r="63988" s="62" customFormat="1" x14ac:dyDescent="0.35"/>
    <row r="63989" s="62" customFormat="1" x14ac:dyDescent="0.35"/>
    <row r="63990" s="62" customFormat="1" x14ac:dyDescent="0.35"/>
    <row r="63991" s="62" customFormat="1" x14ac:dyDescent="0.35"/>
    <row r="63992" s="62" customFormat="1" x14ac:dyDescent="0.35"/>
    <row r="63993" s="62" customFormat="1" x14ac:dyDescent="0.35"/>
    <row r="63994" s="62" customFormat="1" x14ac:dyDescent="0.35"/>
    <row r="63995" s="62" customFormat="1" x14ac:dyDescent="0.35"/>
    <row r="63996" s="62" customFormat="1" x14ac:dyDescent="0.35"/>
    <row r="63997" s="62" customFormat="1" x14ac:dyDescent="0.35"/>
    <row r="63998" s="62" customFormat="1" x14ac:dyDescent="0.35"/>
    <row r="63999" s="62" customFormat="1" x14ac:dyDescent="0.35"/>
    <row r="64000" s="62" customFormat="1" x14ac:dyDescent="0.35"/>
    <row r="64001" s="62" customFormat="1" x14ac:dyDescent="0.35"/>
    <row r="64002" s="62" customFormat="1" x14ac:dyDescent="0.35"/>
    <row r="64003" s="62" customFormat="1" x14ac:dyDescent="0.35"/>
    <row r="64004" s="62" customFormat="1" x14ac:dyDescent="0.35"/>
    <row r="64005" s="62" customFormat="1" x14ac:dyDescent="0.35"/>
    <row r="64006" s="62" customFormat="1" x14ac:dyDescent="0.35"/>
    <row r="64007" s="62" customFormat="1" x14ac:dyDescent="0.35"/>
    <row r="64008" s="62" customFormat="1" x14ac:dyDescent="0.35"/>
    <row r="64009" s="62" customFormat="1" x14ac:dyDescent="0.35"/>
    <row r="64010" s="62" customFormat="1" x14ac:dyDescent="0.35"/>
    <row r="64011" s="62" customFormat="1" x14ac:dyDescent="0.35"/>
    <row r="64012" s="62" customFormat="1" x14ac:dyDescent="0.35"/>
    <row r="64013" s="62" customFormat="1" x14ac:dyDescent="0.35"/>
    <row r="64014" s="62" customFormat="1" x14ac:dyDescent="0.35"/>
    <row r="64015" s="62" customFormat="1" x14ac:dyDescent="0.35"/>
    <row r="64016" s="62" customFormat="1" x14ac:dyDescent="0.35"/>
    <row r="64017" s="62" customFormat="1" x14ac:dyDescent="0.35"/>
    <row r="64018" s="62" customFormat="1" x14ac:dyDescent="0.35"/>
    <row r="64019" s="62" customFormat="1" x14ac:dyDescent="0.35"/>
    <row r="64020" s="62" customFormat="1" x14ac:dyDescent="0.35"/>
    <row r="64021" s="62" customFormat="1" x14ac:dyDescent="0.35"/>
    <row r="64022" s="62" customFormat="1" x14ac:dyDescent="0.35"/>
    <row r="64023" s="62" customFormat="1" x14ac:dyDescent="0.35"/>
    <row r="64024" s="62" customFormat="1" x14ac:dyDescent="0.35"/>
    <row r="64025" s="62" customFormat="1" x14ac:dyDescent="0.35"/>
    <row r="64026" s="62" customFormat="1" x14ac:dyDescent="0.35"/>
    <row r="64027" s="62" customFormat="1" x14ac:dyDescent="0.35"/>
    <row r="64028" s="62" customFormat="1" x14ac:dyDescent="0.35"/>
    <row r="64029" s="62" customFormat="1" x14ac:dyDescent="0.35"/>
    <row r="64030" s="62" customFormat="1" x14ac:dyDescent="0.35"/>
    <row r="64031" s="62" customFormat="1" x14ac:dyDescent="0.35"/>
    <row r="64032" s="62" customFormat="1" x14ac:dyDescent="0.35"/>
    <row r="64033" s="62" customFormat="1" x14ac:dyDescent="0.35"/>
    <row r="64034" s="62" customFormat="1" x14ac:dyDescent="0.35"/>
    <row r="64035" s="62" customFormat="1" x14ac:dyDescent="0.35"/>
    <row r="64036" s="62" customFormat="1" x14ac:dyDescent="0.35"/>
    <row r="64037" s="62" customFormat="1" x14ac:dyDescent="0.35"/>
    <row r="64038" s="62" customFormat="1" x14ac:dyDescent="0.35"/>
    <row r="64039" s="62" customFormat="1" x14ac:dyDescent="0.35"/>
    <row r="64040" s="62" customFormat="1" x14ac:dyDescent="0.35"/>
    <row r="64041" s="62" customFormat="1" x14ac:dyDescent="0.35"/>
    <row r="64042" s="62" customFormat="1" x14ac:dyDescent="0.35"/>
    <row r="64043" s="62" customFormat="1" x14ac:dyDescent="0.35"/>
    <row r="64044" s="62" customFormat="1" x14ac:dyDescent="0.35"/>
    <row r="64045" s="62" customFormat="1" x14ac:dyDescent="0.35"/>
    <row r="64046" s="62" customFormat="1" x14ac:dyDescent="0.35"/>
    <row r="64047" s="62" customFormat="1" x14ac:dyDescent="0.35"/>
    <row r="64048" s="62" customFormat="1" x14ac:dyDescent="0.35"/>
    <row r="64049" s="62" customFormat="1" x14ac:dyDescent="0.35"/>
    <row r="64050" s="62" customFormat="1" x14ac:dyDescent="0.35"/>
    <row r="64051" s="62" customFormat="1" x14ac:dyDescent="0.35"/>
    <row r="64052" s="62" customFormat="1" x14ac:dyDescent="0.35"/>
    <row r="64053" s="62" customFormat="1" x14ac:dyDescent="0.35"/>
    <row r="64054" s="62" customFormat="1" x14ac:dyDescent="0.35"/>
    <row r="64055" s="62" customFormat="1" x14ac:dyDescent="0.35"/>
    <row r="64056" s="62" customFormat="1" x14ac:dyDescent="0.35"/>
    <row r="64057" s="62" customFormat="1" x14ac:dyDescent="0.35"/>
    <row r="64058" s="62" customFormat="1" x14ac:dyDescent="0.35"/>
    <row r="64059" s="62" customFormat="1" x14ac:dyDescent="0.35"/>
    <row r="64060" s="62" customFormat="1" x14ac:dyDescent="0.35"/>
    <row r="64061" s="62" customFormat="1" x14ac:dyDescent="0.35"/>
    <row r="64062" s="62" customFormat="1" x14ac:dyDescent="0.35"/>
    <row r="64063" s="62" customFormat="1" x14ac:dyDescent="0.35"/>
    <row r="64064" s="62" customFormat="1" x14ac:dyDescent="0.35"/>
    <row r="64065" s="62" customFormat="1" x14ac:dyDescent="0.35"/>
    <row r="64066" s="62" customFormat="1" x14ac:dyDescent="0.35"/>
    <row r="64067" s="62" customFormat="1" x14ac:dyDescent="0.35"/>
    <row r="64068" s="62" customFormat="1" x14ac:dyDescent="0.35"/>
    <row r="64069" s="62" customFormat="1" x14ac:dyDescent="0.35"/>
    <row r="64070" s="62" customFormat="1" x14ac:dyDescent="0.35"/>
    <row r="64071" s="62" customFormat="1" x14ac:dyDescent="0.35"/>
    <row r="64072" s="62" customFormat="1" x14ac:dyDescent="0.35"/>
    <row r="64073" s="62" customFormat="1" x14ac:dyDescent="0.35"/>
    <row r="64074" s="62" customFormat="1" x14ac:dyDescent="0.35"/>
    <row r="64075" s="62" customFormat="1" x14ac:dyDescent="0.35"/>
    <row r="64076" s="62" customFormat="1" x14ac:dyDescent="0.35"/>
    <row r="64077" s="62" customFormat="1" x14ac:dyDescent="0.35"/>
    <row r="64078" s="62" customFormat="1" x14ac:dyDescent="0.35"/>
    <row r="64079" s="62" customFormat="1" x14ac:dyDescent="0.35"/>
    <row r="64080" s="62" customFormat="1" x14ac:dyDescent="0.35"/>
    <row r="64081" s="62" customFormat="1" x14ac:dyDescent="0.35"/>
    <row r="64082" s="62" customFormat="1" x14ac:dyDescent="0.35"/>
    <row r="64083" s="62" customFormat="1" x14ac:dyDescent="0.35"/>
    <row r="64084" s="62" customFormat="1" x14ac:dyDescent="0.35"/>
    <row r="64085" s="62" customFormat="1" x14ac:dyDescent="0.35"/>
    <row r="64086" s="62" customFormat="1" x14ac:dyDescent="0.35"/>
    <row r="64087" s="62" customFormat="1" x14ac:dyDescent="0.35"/>
    <row r="64088" s="62" customFormat="1" x14ac:dyDescent="0.35"/>
    <row r="64089" s="62" customFormat="1" x14ac:dyDescent="0.35"/>
    <row r="64090" s="62" customFormat="1" x14ac:dyDescent="0.35"/>
    <row r="64091" s="62" customFormat="1" x14ac:dyDescent="0.35"/>
    <row r="64092" s="62" customFormat="1" x14ac:dyDescent="0.35"/>
    <row r="64093" s="62" customFormat="1" x14ac:dyDescent="0.35"/>
    <row r="64094" s="62" customFormat="1" x14ac:dyDescent="0.35"/>
    <row r="64095" s="62" customFormat="1" x14ac:dyDescent="0.35"/>
    <row r="64096" s="62" customFormat="1" x14ac:dyDescent="0.35"/>
    <row r="64097" s="62" customFormat="1" x14ac:dyDescent="0.35"/>
    <row r="64098" s="62" customFormat="1" x14ac:dyDescent="0.35"/>
    <row r="64099" s="62" customFormat="1" x14ac:dyDescent="0.35"/>
    <row r="64100" s="62" customFormat="1" x14ac:dyDescent="0.35"/>
    <row r="64101" s="62" customFormat="1" x14ac:dyDescent="0.35"/>
    <row r="64102" s="62" customFormat="1" x14ac:dyDescent="0.35"/>
    <row r="64103" s="62" customFormat="1" x14ac:dyDescent="0.35"/>
    <row r="64104" s="62" customFormat="1" x14ac:dyDescent="0.35"/>
    <row r="64105" s="62" customFormat="1" x14ac:dyDescent="0.35"/>
    <row r="64106" s="62" customFormat="1" x14ac:dyDescent="0.35"/>
    <row r="64107" s="62" customFormat="1" x14ac:dyDescent="0.35"/>
    <row r="64108" s="62" customFormat="1" x14ac:dyDescent="0.35"/>
    <row r="64109" s="62" customFormat="1" x14ac:dyDescent="0.35"/>
    <row r="64110" s="62" customFormat="1" x14ac:dyDescent="0.35"/>
    <row r="64111" s="62" customFormat="1" x14ac:dyDescent="0.35"/>
    <row r="64112" s="62" customFormat="1" x14ac:dyDescent="0.35"/>
    <row r="64113" s="62" customFormat="1" x14ac:dyDescent="0.35"/>
    <row r="64114" s="62" customFormat="1" x14ac:dyDescent="0.35"/>
    <row r="64115" s="62" customFormat="1" x14ac:dyDescent="0.35"/>
    <row r="64116" s="62" customFormat="1" x14ac:dyDescent="0.35"/>
    <row r="64117" s="62" customFormat="1" x14ac:dyDescent="0.35"/>
    <row r="64118" s="62" customFormat="1" x14ac:dyDescent="0.35"/>
    <row r="64119" s="62" customFormat="1" x14ac:dyDescent="0.35"/>
    <row r="64120" s="62" customFormat="1" x14ac:dyDescent="0.35"/>
    <row r="64121" s="62" customFormat="1" x14ac:dyDescent="0.35"/>
    <row r="64122" s="62" customFormat="1" x14ac:dyDescent="0.35"/>
    <row r="64123" s="62" customFormat="1" x14ac:dyDescent="0.35"/>
    <row r="64124" s="62" customFormat="1" x14ac:dyDescent="0.35"/>
    <row r="64125" s="62" customFormat="1" x14ac:dyDescent="0.35"/>
    <row r="64126" s="62" customFormat="1" x14ac:dyDescent="0.35"/>
    <row r="64127" s="62" customFormat="1" x14ac:dyDescent="0.35"/>
    <row r="64128" s="62" customFormat="1" x14ac:dyDescent="0.35"/>
    <row r="64129" s="62" customFormat="1" x14ac:dyDescent="0.35"/>
    <row r="64130" s="62" customFormat="1" x14ac:dyDescent="0.35"/>
    <row r="64131" s="62" customFormat="1" x14ac:dyDescent="0.35"/>
    <row r="64132" s="62" customFormat="1" x14ac:dyDescent="0.35"/>
    <row r="64133" s="62" customFormat="1" x14ac:dyDescent="0.35"/>
    <row r="64134" s="62" customFormat="1" x14ac:dyDescent="0.35"/>
    <row r="64135" s="62" customFormat="1" x14ac:dyDescent="0.35"/>
    <row r="64136" s="62" customFormat="1" x14ac:dyDescent="0.35"/>
    <row r="64137" s="62" customFormat="1" x14ac:dyDescent="0.35"/>
    <row r="64138" s="62" customFormat="1" x14ac:dyDescent="0.35"/>
    <row r="64139" s="62" customFormat="1" x14ac:dyDescent="0.35"/>
    <row r="64140" s="62" customFormat="1" x14ac:dyDescent="0.35"/>
    <row r="64141" s="62" customFormat="1" x14ac:dyDescent="0.35"/>
    <row r="64142" s="62" customFormat="1" x14ac:dyDescent="0.35"/>
    <row r="64143" s="62" customFormat="1" x14ac:dyDescent="0.35"/>
    <row r="64144" s="62" customFormat="1" x14ac:dyDescent="0.35"/>
    <row r="64145" s="62" customFormat="1" x14ac:dyDescent="0.35"/>
    <row r="64146" s="62" customFormat="1" x14ac:dyDescent="0.35"/>
    <row r="64147" s="62" customFormat="1" x14ac:dyDescent="0.35"/>
    <row r="64148" s="62" customFormat="1" x14ac:dyDescent="0.35"/>
    <row r="64149" s="62" customFormat="1" x14ac:dyDescent="0.35"/>
    <row r="64150" s="62" customFormat="1" x14ac:dyDescent="0.35"/>
    <row r="64151" s="62" customFormat="1" x14ac:dyDescent="0.35"/>
    <row r="64152" s="62" customFormat="1" x14ac:dyDescent="0.35"/>
    <row r="64153" s="62" customFormat="1" x14ac:dyDescent="0.35"/>
    <row r="64154" s="62" customFormat="1" x14ac:dyDescent="0.35"/>
    <row r="64155" s="62" customFormat="1" x14ac:dyDescent="0.35"/>
    <row r="64156" s="62" customFormat="1" x14ac:dyDescent="0.35"/>
    <row r="64157" s="62" customFormat="1" x14ac:dyDescent="0.35"/>
    <row r="64158" s="62" customFormat="1" x14ac:dyDescent="0.35"/>
    <row r="64159" s="62" customFormat="1" x14ac:dyDescent="0.35"/>
    <row r="64160" s="62" customFormat="1" x14ac:dyDescent="0.35"/>
    <row r="64161" s="62" customFormat="1" x14ac:dyDescent="0.35"/>
    <row r="64162" s="62" customFormat="1" x14ac:dyDescent="0.35"/>
    <row r="64163" s="62" customFormat="1" x14ac:dyDescent="0.35"/>
    <row r="64164" s="62" customFormat="1" x14ac:dyDescent="0.35"/>
    <row r="64165" s="62" customFormat="1" x14ac:dyDescent="0.35"/>
    <row r="64166" s="62" customFormat="1" x14ac:dyDescent="0.35"/>
    <row r="64167" s="62" customFormat="1" x14ac:dyDescent="0.35"/>
    <row r="64168" s="62" customFormat="1" x14ac:dyDescent="0.35"/>
    <row r="64169" s="62" customFormat="1" x14ac:dyDescent="0.35"/>
    <row r="64170" s="62" customFormat="1" x14ac:dyDescent="0.35"/>
    <row r="64171" s="62" customFormat="1" x14ac:dyDescent="0.35"/>
    <row r="64172" s="62" customFormat="1" x14ac:dyDescent="0.35"/>
    <row r="64173" s="62" customFormat="1" x14ac:dyDescent="0.35"/>
    <row r="64174" s="62" customFormat="1" x14ac:dyDescent="0.35"/>
    <row r="64175" s="62" customFormat="1" x14ac:dyDescent="0.35"/>
    <row r="64176" s="62" customFormat="1" x14ac:dyDescent="0.35"/>
    <row r="64177" s="62" customFormat="1" x14ac:dyDescent="0.35"/>
    <row r="64178" s="62" customFormat="1" x14ac:dyDescent="0.35"/>
    <row r="64179" s="62" customFormat="1" x14ac:dyDescent="0.35"/>
    <row r="64180" s="62" customFormat="1" x14ac:dyDescent="0.35"/>
    <row r="64181" s="62" customFormat="1" x14ac:dyDescent="0.35"/>
    <row r="64182" s="62" customFormat="1" x14ac:dyDescent="0.35"/>
    <row r="64183" s="62" customFormat="1" x14ac:dyDescent="0.35"/>
    <row r="64184" s="62" customFormat="1" x14ac:dyDescent="0.35"/>
    <row r="64185" s="62" customFormat="1" x14ac:dyDescent="0.35"/>
    <row r="64186" s="62" customFormat="1" x14ac:dyDescent="0.35"/>
    <row r="64187" s="62" customFormat="1" x14ac:dyDescent="0.35"/>
    <row r="64188" s="62" customFormat="1" x14ac:dyDescent="0.35"/>
    <row r="64189" s="62" customFormat="1" x14ac:dyDescent="0.35"/>
    <row r="64190" s="62" customFormat="1" x14ac:dyDescent="0.35"/>
    <row r="64191" s="62" customFormat="1" x14ac:dyDescent="0.35"/>
    <row r="64192" s="62" customFormat="1" x14ac:dyDescent="0.35"/>
    <row r="64193" s="62" customFormat="1" x14ac:dyDescent="0.35"/>
    <row r="64194" s="62" customFormat="1" x14ac:dyDescent="0.35"/>
    <row r="64195" s="62" customFormat="1" x14ac:dyDescent="0.35"/>
    <row r="64196" s="62" customFormat="1" x14ac:dyDescent="0.35"/>
    <row r="64197" s="62" customFormat="1" x14ac:dyDescent="0.35"/>
    <row r="64198" s="62" customFormat="1" x14ac:dyDescent="0.35"/>
    <row r="64199" s="62" customFormat="1" x14ac:dyDescent="0.35"/>
    <row r="64200" s="62" customFormat="1" x14ac:dyDescent="0.35"/>
    <row r="64201" s="62" customFormat="1" x14ac:dyDescent="0.35"/>
    <row r="64202" s="62" customFormat="1" x14ac:dyDescent="0.35"/>
    <row r="64203" s="62" customFormat="1" x14ac:dyDescent="0.35"/>
    <row r="64204" s="62" customFormat="1" x14ac:dyDescent="0.35"/>
    <row r="64205" s="62" customFormat="1" x14ac:dyDescent="0.35"/>
    <row r="64206" s="62" customFormat="1" x14ac:dyDescent="0.35"/>
    <row r="64207" s="62" customFormat="1" x14ac:dyDescent="0.35"/>
    <row r="64208" s="62" customFormat="1" x14ac:dyDescent="0.35"/>
    <row r="64209" s="62" customFormat="1" x14ac:dyDescent="0.35"/>
    <row r="64210" s="62" customFormat="1" x14ac:dyDescent="0.35"/>
    <row r="64211" s="62" customFormat="1" x14ac:dyDescent="0.35"/>
    <row r="64212" s="62" customFormat="1" x14ac:dyDescent="0.35"/>
    <row r="64213" s="62" customFormat="1" x14ac:dyDescent="0.35"/>
    <row r="64214" s="62" customFormat="1" x14ac:dyDescent="0.35"/>
    <row r="64215" s="62" customFormat="1" x14ac:dyDescent="0.35"/>
    <row r="64216" s="62" customFormat="1" x14ac:dyDescent="0.35"/>
    <row r="64217" s="62" customFormat="1" x14ac:dyDescent="0.35"/>
    <row r="64218" s="62" customFormat="1" x14ac:dyDescent="0.35"/>
    <row r="64219" s="62" customFormat="1" x14ac:dyDescent="0.35"/>
    <row r="64220" s="62" customFormat="1" x14ac:dyDescent="0.35"/>
    <row r="64221" s="62" customFormat="1" x14ac:dyDescent="0.35"/>
    <row r="64222" s="62" customFormat="1" x14ac:dyDescent="0.35"/>
    <row r="64223" s="62" customFormat="1" x14ac:dyDescent="0.35"/>
    <row r="64224" s="62" customFormat="1" x14ac:dyDescent="0.35"/>
    <row r="64225" s="62" customFormat="1" x14ac:dyDescent="0.35"/>
    <row r="64226" s="62" customFormat="1" x14ac:dyDescent="0.35"/>
    <row r="64227" s="62" customFormat="1" x14ac:dyDescent="0.35"/>
    <row r="64228" s="62" customFormat="1" x14ac:dyDescent="0.35"/>
    <row r="64229" s="62" customFormat="1" x14ac:dyDescent="0.35"/>
    <row r="64230" s="62" customFormat="1" x14ac:dyDescent="0.35"/>
    <row r="64231" s="62" customFormat="1" x14ac:dyDescent="0.35"/>
    <row r="64232" s="62" customFormat="1" x14ac:dyDescent="0.35"/>
    <row r="64233" s="62" customFormat="1" x14ac:dyDescent="0.35"/>
    <row r="64234" s="62" customFormat="1" x14ac:dyDescent="0.35"/>
    <row r="64235" s="62" customFormat="1" x14ac:dyDescent="0.35"/>
    <row r="64236" s="62" customFormat="1" x14ac:dyDescent="0.35"/>
    <row r="64237" s="62" customFormat="1" x14ac:dyDescent="0.35"/>
    <row r="64238" s="62" customFormat="1" x14ac:dyDescent="0.35"/>
    <row r="64239" s="62" customFormat="1" x14ac:dyDescent="0.35"/>
    <row r="64240" s="62" customFormat="1" x14ac:dyDescent="0.35"/>
    <row r="64241" s="62" customFormat="1" x14ac:dyDescent="0.35"/>
    <row r="64242" s="62" customFormat="1" x14ac:dyDescent="0.35"/>
    <row r="64243" s="62" customFormat="1" x14ac:dyDescent="0.35"/>
    <row r="64244" s="62" customFormat="1" x14ac:dyDescent="0.35"/>
    <row r="64245" s="62" customFormat="1" x14ac:dyDescent="0.35"/>
    <row r="64246" s="62" customFormat="1" x14ac:dyDescent="0.35"/>
    <row r="64247" s="62" customFormat="1" x14ac:dyDescent="0.35"/>
    <row r="64248" s="62" customFormat="1" x14ac:dyDescent="0.35"/>
    <row r="64249" s="62" customFormat="1" x14ac:dyDescent="0.35"/>
    <row r="64250" s="62" customFormat="1" x14ac:dyDescent="0.35"/>
    <row r="64251" s="62" customFormat="1" x14ac:dyDescent="0.35"/>
    <row r="64252" s="62" customFormat="1" x14ac:dyDescent="0.35"/>
    <row r="64253" s="62" customFormat="1" x14ac:dyDescent="0.35"/>
    <row r="64254" s="62" customFormat="1" x14ac:dyDescent="0.35"/>
    <row r="64255" s="62" customFormat="1" x14ac:dyDescent="0.35"/>
    <row r="64256" s="62" customFormat="1" x14ac:dyDescent="0.35"/>
    <row r="64257" s="62" customFormat="1" x14ac:dyDescent="0.35"/>
    <row r="64258" s="62" customFormat="1" x14ac:dyDescent="0.35"/>
    <row r="64259" s="62" customFormat="1" x14ac:dyDescent="0.35"/>
    <row r="64260" s="62" customFormat="1" x14ac:dyDescent="0.35"/>
    <row r="64261" s="62" customFormat="1" x14ac:dyDescent="0.35"/>
    <row r="64262" s="62" customFormat="1" x14ac:dyDescent="0.35"/>
    <row r="64263" s="62" customFormat="1" x14ac:dyDescent="0.35"/>
    <row r="64264" s="62" customFormat="1" x14ac:dyDescent="0.35"/>
    <row r="64265" s="62" customFormat="1" x14ac:dyDescent="0.35"/>
    <row r="64266" s="62" customFormat="1" x14ac:dyDescent="0.35"/>
    <row r="64267" s="62" customFormat="1" x14ac:dyDescent="0.35"/>
    <row r="64268" s="62" customFormat="1" x14ac:dyDescent="0.35"/>
    <row r="64269" s="62" customFormat="1" x14ac:dyDescent="0.35"/>
    <row r="64270" s="62" customFormat="1" x14ac:dyDescent="0.35"/>
    <row r="64271" s="62" customFormat="1" x14ac:dyDescent="0.35"/>
    <row r="64272" s="62" customFormat="1" x14ac:dyDescent="0.35"/>
    <row r="64273" s="62" customFormat="1" x14ac:dyDescent="0.35"/>
    <row r="64274" s="62" customFormat="1" x14ac:dyDescent="0.35"/>
    <row r="64275" s="62" customFormat="1" x14ac:dyDescent="0.35"/>
    <row r="64276" s="62" customFormat="1" x14ac:dyDescent="0.35"/>
    <row r="64277" s="62" customFormat="1" x14ac:dyDescent="0.35"/>
    <row r="64278" s="62" customFormat="1" x14ac:dyDescent="0.35"/>
    <row r="64279" s="62" customFormat="1" x14ac:dyDescent="0.35"/>
    <row r="64280" s="62" customFormat="1" x14ac:dyDescent="0.35"/>
    <row r="64281" s="62" customFormat="1" x14ac:dyDescent="0.35"/>
    <row r="64282" s="62" customFormat="1" x14ac:dyDescent="0.35"/>
    <row r="64283" s="62" customFormat="1" x14ac:dyDescent="0.35"/>
    <row r="64284" s="62" customFormat="1" x14ac:dyDescent="0.35"/>
    <row r="64285" s="62" customFormat="1" x14ac:dyDescent="0.35"/>
    <row r="64286" s="62" customFormat="1" x14ac:dyDescent="0.35"/>
    <row r="64287" s="62" customFormat="1" x14ac:dyDescent="0.35"/>
    <row r="64288" s="62" customFormat="1" x14ac:dyDescent="0.35"/>
    <row r="64289" s="62" customFormat="1" x14ac:dyDescent="0.35"/>
    <row r="64290" s="62" customFormat="1" x14ac:dyDescent="0.35"/>
    <row r="64291" s="62" customFormat="1" x14ac:dyDescent="0.35"/>
    <row r="64292" s="62" customFormat="1" x14ac:dyDescent="0.35"/>
    <row r="64293" s="62" customFormat="1" x14ac:dyDescent="0.35"/>
    <row r="64294" s="62" customFormat="1" x14ac:dyDescent="0.35"/>
    <row r="64295" s="62" customFormat="1" x14ac:dyDescent="0.35"/>
    <row r="64296" s="62" customFormat="1" x14ac:dyDescent="0.35"/>
    <row r="64297" s="62" customFormat="1" x14ac:dyDescent="0.35"/>
    <row r="64298" s="62" customFormat="1" x14ac:dyDescent="0.35"/>
    <row r="64299" s="62" customFormat="1" x14ac:dyDescent="0.35"/>
    <row r="64300" s="62" customFormat="1" x14ac:dyDescent="0.35"/>
    <row r="64301" s="62" customFormat="1" x14ac:dyDescent="0.35"/>
    <row r="64302" s="62" customFormat="1" x14ac:dyDescent="0.35"/>
    <row r="64303" s="62" customFormat="1" x14ac:dyDescent="0.35"/>
    <row r="64304" s="62" customFormat="1" x14ac:dyDescent="0.35"/>
    <row r="64305" s="62" customFormat="1" x14ac:dyDescent="0.35"/>
    <row r="64306" s="62" customFormat="1" x14ac:dyDescent="0.35"/>
    <row r="64307" s="62" customFormat="1" x14ac:dyDescent="0.35"/>
    <row r="64308" s="62" customFormat="1" x14ac:dyDescent="0.35"/>
    <row r="64309" s="62" customFormat="1" x14ac:dyDescent="0.35"/>
    <row r="64310" s="62" customFormat="1" x14ac:dyDescent="0.35"/>
    <row r="64311" s="62" customFormat="1" x14ac:dyDescent="0.35"/>
    <row r="64312" s="62" customFormat="1" x14ac:dyDescent="0.35"/>
    <row r="64313" s="62" customFormat="1" x14ac:dyDescent="0.35"/>
    <row r="64314" s="62" customFormat="1" x14ac:dyDescent="0.35"/>
    <row r="64315" s="62" customFormat="1" x14ac:dyDescent="0.35"/>
    <row r="64316" s="62" customFormat="1" x14ac:dyDescent="0.35"/>
    <row r="64317" s="62" customFormat="1" x14ac:dyDescent="0.35"/>
    <row r="64318" s="62" customFormat="1" x14ac:dyDescent="0.35"/>
    <row r="64319" s="62" customFormat="1" x14ac:dyDescent="0.35"/>
    <row r="64320" s="62" customFormat="1" x14ac:dyDescent="0.35"/>
    <row r="64321" s="62" customFormat="1" x14ac:dyDescent="0.35"/>
    <row r="64322" s="62" customFormat="1" x14ac:dyDescent="0.35"/>
    <row r="64323" s="62" customFormat="1" x14ac:dyDescent="0.35"/>
    <row r="64324" s="62" customFormat="1" x14ac:dyDescent="0.35"/>
    <row r="64325" s="62" customFormat="1" x14ac:dyDescent="0.35"/>
    <row r="64326" s="62" customFormat="1" x14ac:dyDescent="0.35"/>
    <row r="64327" s="62" customFormat="1" x14ac:dyDescent="0.35"/>
    <row r="64328" s="62" customFormat="1" x14ac:dyDescent="0.35"/>
    <row r="64329" s="62" customFormat="1" x14ac:dyDescent="0.35"/>
    <row r="64330" s="62" customFormat="1" x14ac:dyDescent="0.35"/>
    <row r="64331" s="62" customFormat="1" x14ac:dyDescent="0.35"/>
    <row r="64332" s="62" customFormat="1" x14ac:dyDescent="0.35"/>
    <row r="64333" s="62" customFormat="1" x14ac:dyDescent="0.35"/>
    <row r="64334" s="62" customFormat="1" x14ac:dyDescent="0.35"/>
    <row r="64335" s="62" customFormat="1" x14ac:dyDescent="0.35"/>
    <row r="64336" s="62" customFormat="1" x14ac:dyDescent="0.35"/>
    <row r="64337" s="62" customFormat="1" x14ac:dyDescent="0.35"/>
    <row r="64338" s="62" customFormat="1" x14ac:dyDescent="0.35"/>
    <row r="64339" s="62" customFormat="1" x14ac:dyDescent="0.35"/>
    <row r="64340" s="62" customFormat="1" x14ac:dyDescent="0.35"/>
    <row r="64341" s="62" customFormat="1" x14ac:dyDescent="0.35"/>
    <row r="64342" s="62" customFormat="1" x14ac:dyDescent="0.35"/>
    <row r="64343" s="62" customFormat="1" x14ac:dyDescent="0.35"/>
    <row r="64344" s="62" customFormat="1" x14ac:dyDescent="0.35"/>
    <row r="64345" s="62" customFormat="1" x14ac:dyDescent="0.35"/>
    <row r="64346" s="62" customFormat="1" x14ac:dyDescent="0.35"/>
    <row r="64347" s="62" customFormat="1" x14ac:dyDescent="0.35"/>
    <row r="64348" s="62" customFormat="1" x14ac:dyDescent="0.35"/>
    <row r="64349" s="62" customFormat="1" x14ac:dyDescent="0.35"/>
    <row r="64350" s="62" customFormat="1" x14ac:dyDescent="0.35"/>
    <row r="64351" s="62" customFormat="1" x14ac:dyDescent="0.35"/>
    <row r="64352" s="62" customFormat="1" x14ac:dyDescent="0.35"/>
    <row r="64353" s="62" customFormat="1" x14ac:dyDescent="0.35"/>
    <row r="64354" s="62" customFormat="1" x14ac:dyDescent="0.35"/>
    <row r="64355" s="62" customFormat="1" x14ac:dyDescent="0.35"/>
    <row r="64356" s="62" customFormat="1" x14ac:dyDescent="0.35"/>
    <row r="64357" s="62" customFormat="1" x14ac:dyDescent="0.35"/>
    <row r="64358" s="62" customFormat="1" x14ac:dyDescent="0.35"/>
    <row r="64359" s="62" customFormat="1" x14ac:dyDescent="0.35"/>
    <row r="64360" s="62" customFormat="1" x14ac:dyDescent="0.35"/>
    <row r="64361" s="62" customFormat="1" x14ac:dyDescent="0.35"/>
    <row r="64362" s="62" customFormat="1" x14ac:dyDescent="0.35"/>
    <row r="64363" s="62" customFormat="1" x14ac:dyDescent="0.35"/>
    <row r="64364" s="62" customFormat="1" x14ac:dyDescent="0.35"/>
    <row r="64365" s="62" customFormat="1" x14ac:dyDescent="0.35"/>
    <row r="64366" s="62" customFormat="1" x14ac:dyDescent="0.35"/>
    <row r="64367" s="62" customFormat="1" x14ac:dyDescent="0.35"/>
    <row r="64368" s="62" customFormat="1" x14ac:dyDescent="0.35"/>
    <row r="64369" s="62" customFormat="1" x14ac:dyDescent="0.35"/>
    <row r="64370" s="62" customFormat="1" x14ac:dyDescent="0.35"/>
    <row r="64371" s="62" customFormat="1" x14ac:dyDescent="0.35"/>
    <row r="64372" s="62" customFormat="1" x14ac:dyDescent="0.35"/>
    <row r="64373" s="62" customFormat="1" x14ac:dyDescent="0.35"/>
    <row r="64374" s="62" customFormat="1" x14ac:dyDescent="0.35"/>
    <row r="64375" s="62" customFormat="1" x14ac:dyDescent="0.35"/>
    <row r="64376" s="62" customFormat="1" x14ac:dyDescent="0.35"/>
    <row r="64377" s="62" customFormat="1" x14ac:dyDescent="0.35"/>
    <row r="64378" s="62" customFormat="1" x14ac:dyDescent="0.35"/>
    <row r="64379" s="62" customFormat="1" x14ac:dyDescent="0.35"/>
    <row r="64380" s="62" customFormat="1" x14ac:dyDescent="0.35"/>
    <row r="64381" s="62" customFormat="1" x14ac:dyDescent="0.35"/>
    <row r="64382" s="62" customFormat="1" x14ac:dyDescent="0.35"/>
    <row r="64383" s="62" customFormat="1" x14ac:dyDescent="0.35"/>
    <row r="64384" s="62" customFormat="1" x14ac:dyDescent="0.35"/>
    <row r="64385" s="62" customFormat="1" x14ac:dyDescent="0.35"/>
    <row r="64386" s="62" customFormat="1" x14ac:dyDescent="0.35"/>
    <row r="64387" s="62" customFormat="1" x14ac:dyDescent="0.35"/>
    <row r="64388" s="62" customFormat="1" x14ac:dyDescent="0.35"/>
    <row r="64389" s="62" customFormat="1" x14ac:dyDescent="0.35"/>
    <row r="64390" s="62" customFormat="1" x14ac:dyDescent="0.35"/>
    <row r="64391" s="62" customFormat="1" x14ac:dyDescent="0.35"/>
    <row r="64392" s="62" customFormat="1" x14ac:dyDescent="0.35"/>
    <row r="64393" s="62" customFormat="1" x14ac:dyDescent="0.35"/>
    <row r="64394" s="62" customFormat="1" x14ac:dyDescent="0.35"/>
    <row r="64395" s="62" customFormat="1" x14ac:dyDescent="0.35"/>
    <row r="64396" s="62" customFormat="1" x14ac:dyDescent="0.35"/>
    <row r="64397" s="62" customFormat="1" x14ac:dyDescent="0.35"/>
    <row r="64398" s="62" customFormat="1" x14ac:dyDescent="0.35"/>
    <row r="64399" s="62" customFormat="1" x14ac:dyDescent="0.35"/>
    <row r="64400" s="62" customFormat="1" x14ac:dyDescent="0.35"/>
    <row r="64401" s="62" customFormat="1" x14ac:dyDescent="0.35"/>
    <row r="64402" s="62" customFormat="1" x14ac:dyDescent="0.35"/>
    <row r="64403" s="62" customFormat="1" x14ac:dyDescent="0.35"/>
    <row r="64404" s="62" customFormat="1" x14ac:dyDescent="0.35"/>
    <row r="64405" s="62" customFormat="1" x14ac:dyDescent="0.35"/>
    <row r="64406" s="62" customFormat="1" x14ac:dyDescent="0.35"/>
    <row r="64407" s="62" customFormat="1" x14ac:dyDescent="0.35"/>
    <row r="64408" s="62" customFormat="1" x14ac:dyDescent="0.35"/>
    <row r="64409" s="62" customFormat="1" x14ac:dyDescent="0.35"/>
    <row r="64410" s="62" customFormat="1" x14ac:dyDescent="0.35"/>
    <row r="64411" s="62" customFormat="1" x14ac:dyDescent="0.35"/>
    <row r="64412" s="62" customFormat="1" x14ac:dyDescent="0.35"/>
    <row r="64413" s="62" customFormat="1" x14ac:dyDescent="0.35"/>
    <row r="64414" s="62" customFormat="1" x14ac:dyDescent="0.35"/>
    <row r="64415" s="62" customFormat="1" x14ac:dyDescent="0.35"/>
    <row r="64416" s="62" customFormat="1" x14ac:dyDescent="0.35"/>
    <row r="64417" s="62" customFormat="1" x14ac:dyDescent="0.35"/>
    <row r="64418" s="62" customFormat="1" x14ac:dyDescent="0.35"/>
    <row r="64419" s="62" customFormat="1" x14ac:dyDescent="0.35"/>
    <row r="64420" s="62" customFormat="1" x14ac:dyDescent="0.35"/>
    <row r="64421" s="62" customFormat="1" x14ac:dyDescent="0.35"/>
    <row r="64422" s="62" customFormat="1" x14ac:dyDescent="0.35"/>
    <row r="64423" s="62" customFormat="1" x14ac:dyDescent="0.35"/>
    <row r="64424" s="62" customFormat="1" x14ac:dyDescent="0.35"/>
    <row r="64425" s="62" customFormat="1" x14ac:dyDescent="0.35"/>
    <row r="64426" s="62" customFormat="1" x14ac:dyDescent="0.35"/>
    <row r="64427" s="62" customFormat="1" x14ac:dyDescent="0.35"/>
    <row r="64428" s="62" customFormat="1" x14ac:dyDescent="0.35"/>
    <row r="64429" s="62" customFormat="1" x14ac:dyDescent="0.35"/>
    <row r="64430" s="62" customFormat="1" x14ac:dyDescent="0.35"/>
    <row r="64431" s="62" customFormat="1" x14ac:dyDescent="0.35"/>
    <row r="64432" s="62" customFormat="1" x14ac:dyDescent="0.35"/>
    <row r="64433" s="62" customFormat="1" x14ac:dyDescent="0.35"/>
    <row r="64434" s="62" customFormat="1" x14ac:dyDescent="0.35"/>
    <row r="64435" s="62" customFormat="1" x14ac:dyDescent="0.35"/>
    <row r="64436" s="62" customFormat="1" x14ac:dyDescent="0.35"/>
    <row r="64437" s="62" customFormat="1" x14ac:dyDescent="0.35"/>
    <row r="64438" s="62" customFormat="1" x14ac:dyDescent="0.35"/>
    <row r="64439" s="62" customFormat="1" x14ac:dyDescent="0.35"/>
    <row r="64440" s="62" customFormat="1" x14ac:dyDescent="0.35"/>
    <row r="64441" s="62" customFormat="1" x14ac:dyDescent="0.35"/>
    <row r="64442" s="62" customFormat="1" x14ac:dyDescent="0.35"/>
    <row r="64443" s="62" customFormat="1" x14ac:dyDescent="0.35"/>
    <row r="64444" s="62" customFormat="1" x14ac:dyDescent="0.35"/>
    <row r="64445" s="62" customFormat="1" x14ac:dyDescent="0.35"/>
    <row r="64446" s="62" customFormat="1" x14ac:dyDescent="0.35"/>
    <row r="64447" s="62" customFormat="1" x14ac:dyDescent="0.35"/>
    <row r="64448" s="62" customFormat="1" x14ac:dyDescent="0.35"/>
    <row r="64449" s="62" customFormat="1" x14ac:dyDescent="0.35"/>
    <row r="64450" s="62" customFormat="1" x14ac:dyDescent="0.35"/>
    <row r="64451" s="62" customFormat="1" x14ac:dyDescent="0.35"/>
    <row r="64452" s="62" customFormat="1" x14ac:dyDescent="0.35"/>
    <row r="64453" s="62" customFormat="1" x14ac:dyDescent="0.35"/>
    <row r="64454" s="62" customFormat="1" x14ac:dyDescent="0.35"/>
    <row r="64455" s="62" customFormat="1" x14ac:dyDescent="0.35"/>
    <row r="64456" s="62" customFormat="1" x14ac:dyDescent="0.35"/>
    <row r="64457" s="62" customFormat="1" x14ac:dyDescent="0.35"/>
    <row r="64458" s="62" customFormat="1" x14ac:dyDescent="0.35"/>
    <row r="64459" s="62" customFormat="1" x14ac:dyDescent="0.35"/>
    <row r="64460" s="62" customFormat="1" x14ac:dyDescent="0.35"/>
    <row r="64461" s="62" customFormat="1" x14ac:dyDescent="0.35"/>
    <row r="64462" s="62" customFormat="1" x14ac:dyDescent="0.35"/>
    <row r="64463" s="62" customFormat="1" x14ac:dyDescent="0.35"/>
    <row r="64464" s="62" customFormat="1" x14ac:dyDescent="0.35"/>
    <row r="64465" s="62" customFormat="1" x14ac:dyDescent="0.35"/>
    <row r="64466" s="62" customFormat="1" x14ac:dyDescent="0.35"/>
    <row r="64467" s="62" customFormat="1" x14ac:dyDescent="0.35"/>
    <row r="64468" s="62" customFormat="1" x14ac:dyDescent="0.35"/>
    <row r="64469" s="62" customFormat="1" x14ac:dyDescent="0.35"/>
    <row r="64470" s="62" customFormat="1" x14ac:dyDescent="0.35"/>
    <row r="64471" s="62" customFormat="1" x14ac:dyDescent="0.35"/>
    <row r="64472" s="62" customFormat="1" x14ac:dyDescent="0.35"/>
    <row r="64473" s="62" customFormat="1" x14ac:dyDescent="0.35"/>
    <row r="64474" s="62" customFormat="1" x14ac:dyDescent="0.35"/>
    <row r="64475" s="62" customFormat="1" x14ac:dyDescent="0.35"/>
    <row r="64476" s="62" customFormat="1" x14ac:dyDescent="0.35"/>
    <row r="64477" s="62" customFormat="1" x14ac:dyDescent="0.35"/>
    <row r="64478" s="62" customFormat="1" x14ac:dyDescent="0.35"/>
    <row r="64479" s="62" customFormat="1" x14ac:dyDescent="0.35"/>
    <row r="64480" s="62" customFormat="1" x14ac:dyDescent="0.35"/>
    <row r="64481" s="62" customFormat="1" x14ac:dyDescent="0.35"/>
    <row r="64482" s="62" customFormat="1" x14ac:dyDescent="0.35"/>
    <row r="64483" s="62" customFormat="1" x14ac:dyDescent="0.35"/>
    <row r="64484" s="62" customFormat="1" x14ac:dyDescent="0.35"/>
    <row r="64485" s="62" customFormat="1" x14ac:dyDescent="0.35"/>
    <row r="64486" s="62" customFormat="1" x14ac:dyDescent="0.35"/>
    <row r="64487" s="62" customFormat="1" x14ac:dyDescent="0.35"/>
    <row r="64488" s="62" customFormat="1" x14ac:dyDescent="0.35"/>
    <row r="64489" s="62" customFormat="1" x14ac:dyDescent="0.35"/>
    <row r="64490" s="62" customFormat="1" x14ac:dyDescent="0.35"/>
    <row r="64491" s="62" customFormat="1" x14ac:dyDescent="0.35"/>
    <row r="64492" s="62" customFormat="1" x14ac:dyDescent="0.35"/>
    <row r="64493" s="62" customFormat="1" x14ac:dyDescent="0.35"/>
    <row r="64494" s="62" customFormat="1" x14ac:dyDescent="0.35"/>
    <row r="64495" s="62" customFormat="1" x14ac:dyDescent="0.35"/>
    <row r="64496" s="62" customFormat="1" x14ac:dyDescent="0.35"/>
    <row r="64497" s="62" customFormat="1" x14ac:dyDescent="0.35"/>
    <row r="64498" s="62" customFormat="1" x14ac:dyDescent="0.35"/>
    <row r="64499" s="62" customFormat="1" x14ac:dyDescent="0.35"/>
    <row r="64500" s="62" customFormat="1" x14ac:dyDescent="0.35"/>
    <row r="64501" s="62" customFormat="1" x14ac:dyDescent="0.35"/>
    <row r="64502" s="62" customFormat="1" x14ac:dyDescent="0.35"/>
    <row r="64503" s="62" customFormat="1" x14ac:dyDescent="0.35"/>
    <row r="64504" s="62" customFormat="1" x14ac:dyDescent="0.35"/>
    <row r="64505" s="62" customFormat="1" x14ac:dyDescent="0.35"/>
    <row r="64506" s="62" customFormat="1" x14ac:dyDescent="0.35"/>
    <row r="64507" s="62" customFormat="1" x14ac:dyDescent="0.35"/>
    <row r="64508" s="62" customFormat="1" x14ac:dyDescent="0.35"/>
    <row r="64509" s="62" customFormat="1" x14ac:dyDescent="0.35"/>
    <row r="64510" s="62" customFormat="1" x14ac:dyDescent="0.35"/>
    <row r="64511" s="62" customFormat="1" x14ac:dyDescent="0.35"/>
    <row r="64512" s="62" customFormat="1" x14ac:dyDescent="0.35"/>
    <row r="64513" s="62" customFormat="1" x14ac:dyDescent="0.35"/>
    <row r="64514" s="62" customFormat="1" x14ac:dyDescent="0.35"/>
    <row r="64515" s="62" customFormat="1" x14ac:dyDescent="0.35"/>
    <row r="64516" s="62" customFormat="1" x14ac:dyDescent="0.35"/>
    <row r="64517" s="62" customFormat="1" x14ac:dyDescent="0.35"/>
    <row r="64518" s="62" customFormat="1" x14ac:dyDescent="0.35"/>
    <row r="64519" s="62" customFormat="1" x14ac:dyDescent="0.35"/>
    <row r="64520" s="62" customFormat="1" x14ac:dyDescent="0.35"/>
    <row r="64521" s="62" customFormat="1" x14ac:dyDescent="0.35"/>
    <row r="64522" s="62" customFormat="1" x14ac:dyDescent="0.35"/>
    <row r="64523" s="62" customFormat="1" x14ac:dyDescent="0.35"/>
    <row r="64524" s="62" customFormat="1" x14ac:dyDescent="0.35"/>
    <row r="64525" s="62" customFormat="1" x14ac:dyDescent="0.35"/>
    <row r="64526" s="62" customFormat="1" x14ac:dyDescent="0.35"/>
    <row r="64527" s="62" customFormat="1" x14ac:dyDescent="0.35"/>
    <row r="64528" s="62" customFormat="1" x14ac:dyDescent="0.35"/>
    <row r="64529" s="62" customFormat="1" x14ac:dyDescent="0.35"/>
    <row r="64530" s="62" customFormat="1" x14ac:dyDescent="0.35"/>
    <row r="64531" s="62" customFormat="1" x14ac:dyDescent="0.35"/>
    <row r="64532" s="62" customFormat="1" x14ac:dyDescent="0.35"/>
    <row r="64533" s="62" customFormat="1" x14ac:dyDescent="0.35"/>
    <row r="64534" s="62" customFormat="1" x14ac:dyDescent="0.35"/>
    <row r="64535" s="62" customFormat="1" x14ac:dyDescent="0.35"/>
    <row r="64536" s="62" customFormat="1" x14ac:dyDescent="0.35"/>
    <row r="64537" s="62" customFormat="1" x14ac:dyDescent="0.35"/>
    <row r="64538" s="62" customFormat="1" x14ac:dyDescent="0.35"/>
    <row r="64539" s="62" customFormat="1" x14ac:dyDescent="0.35"/>
    <row r="64540" s="62" customFormat="1" x14ac:dyDescent="0.35"/>
    <row r="64541" s="62" customFormat="1" x14ac:dyDescent="0.35"/>
    <row r="64542" s="62" customFormat="1" x14ac:dyDescent="0.35"/>
    <row r="64543" s="62" customFormat="1" x14ac:dyDescent="0.35"/>
    <row r="64544" s="62" customFormat="1" x14ac:dyDescent="0.35"/>
    <row r="64545" s="62" customFormat="1" x14ac:dyDescent="0.35"/>
    <row r="64546" s="62" customFormat="1" x14ac:dyDescent="0.35"/>
    <row r="64547" s="62" customFormat="1" x14ac:dyDescent="0.35"/>
    <row r="64548" s="62" customFormat="1" x14ac:dyDescent="0.35"/>
    <row r="64549" s="62" customFormat="1" x14ac:dyDescent="0.35"/>
    <row r="64550" s="62" customFormat="1" x14ac:dyDescent="0.35"/>
    <row r="64551" s="62" customFormat="1" x14ac:dyDescent="0.35"/>
    <row r="64552" s="62" customFormat="1" x14ac:dyDescent="0.35"/>
    <row r="64553" s="62" customFormat="1" x14ac:dyDescent="0.35"/>
    <row r="64554" s="62" customFormat="1" x14ac:dyDescent="0.35"/>
    <row r="64555" s="62" customFormat="1" x14ac:dyDescent="0.35"/>
    <row r="64556" s="62" customFormat="1" x14ac:dyDescent="0.35"/>
    <row r="64557" s="62" customFormat="1" x14ac:dyDescent="0.35"/>
    <row r="64558" s="62" customFormat="1" x14ac:dyDescent="0.35"/>
    <row r="64559" s="62" customFormat="1" x14ac:dyDescent="0.35"/>
    <row r="64560" s="62" customFormat="1" x14ac:dyDescent="0.35"/>
    <row r="64561" s="62" customFormat="1" x14ac:dyDescent="0.35"/>
    <row r="64562" s="62" customFormat="1" x14ac:dyDescent="0.35"/>
    <row r="64563" s="62" customFormat="1" x14ac:dyDescent="0.35"/>
    <row r="64564" s="62" customFormat="1" x14ac:dyDescent="0.35"/>
    <row r="64565" s="62" customFormat="1" x14ac:dyDescent="0.35"/>
    <row r="64566" s="62" customFormat="1" x14ac:dyDescent="0.35"/>
    <row r="64567" s="62" customFormat="1" x14ac:dyDescent="0.35"/>
    <row r="64568" s="62" customFormat="1" x14ac:dyDescent="0.35"/>
    <row r="64569" s="62" customFormat="1" x14ac:dyDescent="0.35"/>
    <row r="64570" s="62" customFormat="1" x14ac:dyDescent="0.35"/>
    <row r="64571" s="62" customFormat="1" x14ac:dyDescent="0.35"/>
    <row r="64572" s="62" customFormat="1" x14ac:dyDescent="0.35"/>
    <row r="64573" s="62" customFormat="1" x14ac:dyDescent="0.35"/>
    <row r="64574" s="62" customFormat="1" x14ac:dyDescent="0.35"/>
    <row r="64575" s="62" customFormat="1" x14ac:dyDescent="0.35"/>
    <row r="64576" s="62" customFormat="1" x14ac:dyDescent="0.35"/>
    <row r="64577" s="62" customFormat="1" x14ac:dyDescent="0.35"/>
    <row r="64578" s="62" customFormat="1" x14ac:dyDescent="0.35"/>
    <row r="64579" s="62" customFormat="1" x14ac:dyDescent="0.35"/>
    <row r="64580" s="62" customFormat="1" x14ac:dyDescent="0.35"/>
    <row r="64581" s="62" customFormat="1" x14ac:dyDescent="0.35"/>
    <row r="64582" s="62" customFormat="1" x14ac:dyDescent="0.35"/>
    <row r="64583" s="62" customFormat="1" x14ac:dyDescent="0.35"/>
    <row r="64584" s="62" customFormat="1" x14ac:dyDescent="0.35"/>
    <row r="64585" s="62" customFormat="1" x14ac:dyDescent="0.35"/>
    <row r="64586" s="62" customFormat="1" x14ac:dyDescent="0.35"/>
    <row r="64587" s="62" customFormat="1" x14ac:dyDescent="0.35"/>
    <row r="64588" s="62" customFormat="1" x14ac:dyDescent="0.35"/>
    <row r="64589" s="62" customFormat="1" x14ac:dyDescent="0.35"/>
    <row r="64590" s="62" customFormat="1" x14ac:dyDescent="0.35"/>
    <row r="64591" s="62" customFormat="1" x14ac:dyDescent="0.35"/>
    <row r="64592" s="62" customFormat="1" x14ac:dyDescent="0.35"/>
    <row r="64593" s="62" customFormat="1" x14ac:dyDescent="0.35"/>
    <row r="64594" s="62" customFormat="1" x14ac:dyDescent="0.35"/>
    <row r="64595" s="62" customFormat="1" x14ac:dyDescent="0.35"/>
    <row r="64596" s="62" customFormat="1" x14ac:dyDescent="0.35"/>
    <row r="64597" s="62" customFormat="1" x14ac:dyDescent="0.35"/>
    <row r="64598" s="62" customFormat="1" x14ac:dyDescent="0.35"/>
    <row r="64599" s="62" customFormat="1" x14ac:dyDescent="0.35"/>
    <row r="64600" s="62" customFormat="1" x14ac:dyDescent="0.35"/>
    <row r="64601" s="62" customFormat="1" x14ac:dyDescent="0.35"/>
    <row r="64602" s="62" customFormat="1" x14ac:dyDescent="0.35"/>
    <row r="64603" s="62" customFormat="1" x14ac:dyDescent="0.35"/>
    <row r="64604" s="62" customFormat="1" x14ac:dyDescent="0.35"/>
    <row r="64605" s="62" customFormat="1" x14ac:dyDescent="0.35"/>
    <row r="64606" s="62" customFormat="1" x14ac:dyDescent="0.35"/>
    <row r="64607" s="62" customFormat="1" x14ac:dyDescent="0.35"/>
    <row r="64608" s="62" customFormat="1" x14ac:dyDescent="0.35"/>
    <row r="64609" s="62" customFormat="1" x14ac:dyDescent="0.35"/>
    <row r="64610" s="62" customFormat="1" x14ac:dyDescent="0.35"/>
    <row r="64611" s="62" customFormat="1" x14ac:dyDescent="0.35"/>
    <row r="64612" s="62" customFormat="1" x14ac:dyDescent="0.35"/>
    <row r="64613" s="62" customFormat="1" x14ac:dyDescent="0.35"/>
    <row r="64614" s="62" customFormat="1" x14ac:dyDescent="0.35"/>
    <row r="64615" s="62" customFormat="1" x14ac:dyDescent="0.35"/>
    <row r="64616" s="62" customFormat="1" x14ac:dyDescent="0.35"/>
    <row r="64617" s="62" customFormat="1" x14ac:dyDescent="0.35"/>
    <row r="64618" s="62" customFormat="1" x14ac:dyDescent="0.35"/>
    <row r="64619" s="62" customFormat="1" x14ac:dyDescent="0.35"/>
    <row r="64620" s="62" customFormat="1" x14ac:dyDescent="0.35"/>
    <row r="64621" s="62" customFormat="1" x14ac:dyDescent="0.35"/>
    <row r="64622" s="62" customFormat="1" x14ac:dyDescent="0.35"/>
    <row r="64623" s="62" customFormat="1" x14ac:dyDescent="0.35"/>
    <row r="64624" s="62" customFormat="1" x14ac:dyDescent="0.35"/>
    <row r="64625" s="62" customFormat="1" x14ac:dyDescent="0.35"/>
    <row r="64626" s="62" customFormat="1" x14ac:dyDescent="0.35"/>
    <row r="64627" s="62" customFormat="1" x14ac:dyDescent="0.35"/>
    <row r="64628" s="62" customFormat="1" x14ac:dyDescent="0.35"/>
    <row r="64629" s="62" customFormat="1" x14ac:dyDescent="0.35"/>
    <row r="64630" s="62" customFormat="1" x14ac:dyDescent="0.35"/>
    <row r="64631" s="62" customFormat="1" x14ac:dyDescent="0.35"/>
    <row r="64632" s="62" customFormat="1" x14ac:dyDescent="0.35"/>
    <row r="64633" s="62" customFormat="1" x14ac:dyDescent="0.35"/>
    <row r="64634" s="62" customFormat="1" x14ac:dyDescent="0.35"/>
    <row r="64635" s="62" customFormat="1" x14ac:dyDescent="0.35"/>
    <row r="64636" s="62" customFormat="1" x14ac:dyDescent="0.35"/>
    <row r="64637" s="62" customFormat="1" x14ac:dyDescent="0.35"/>
    <row r="64638" s="62" customFormat="1" x14ac:dyDescent="0.35"/>
    <row r="64639" s="62" customFormat="1" x14ac:dyDescent="0.35"/>
    <row r="64640" s="62" customFormat="1" x14ac:dyDescent="0.35"/>
    <row r="64641" s="62" customFormat="1" x14ac:dyDescent="0.35"/>
    <row r="64642" s="62" customFormat="1" x14ac:dyDescent="0.35"/>
    <row r="64643" s="62" customFormat="1" x14ac:dyDescent="0.35"/>
    <row r="64644" s="62" customFormat="1" x14ac:dyDescent="0.35"/>
    <row r="64645" s="62" customFormat="1" x14ac:dyDescent="0.35"/>
    <row r="64646" s="62" customFormat="1" x14ac:dyDescent="0.35"/>
    <row r="64647" s="62" customFormat="1" x14ac:dyDescent="0.35"/>
    <row r="64648" s="62" customFormat="1" x14ac:dyDescent="0.35"/>
    <row r="64649" s="62" customFormat="1" x14ac:dyDescent="0.35"/>
    <row r="64650" s="62" customFormat="1" x14ac:dyDescent="0.35"/>
    <row r="64651" s="62" customFormat="1" x14ac:dyDescent="0.35"/>
    <row r="64652" s="62" customFormat="1" x14ac:dyDescent="0.35"/>
    <row r="64653" s="62" customFormat="1" x14ac:dyDescent="0.35"/>
    <row r="64654" s="62" customFormat="1" x14ac:dyDescent="0.35"/>
    <row r="64655" s="62" customFormat="1" x14ac:dyDescent="0.35"/>
    <row r="64656" s="62" customFormat="1" x14ac:dyDescent="0.35"/>
    <row r="64657" s="62" customFormat="1" x14ac:dyDescent="0.35"/>
    <row r="64658" s="62" customFormat="1" x14ac:dyDescent="0.35"/>
    <row r="64659" s="62" customFormat="1" x14ac:dyDescent="0.35"/>
    <row r="64660" s="62" customFormat="1" x14ac:dyDescent="0.35"/>
    <row r="64661" s="62" customFormat="1" x14ac:dyDescent="0.35"/>
    <row r="64662" s="62" customFormat="1" x14ac:dyDescent="0.35"/>
    <row r="64663" s="62" customFormat="1" x14ac:dyDescent="0.35"/>
    <row r="64664" s="62" customFormat="1" x14ac:dyDescent="0.35"/>
    <row r="64665" s="62" customFormat="1" x14ac:dyDescent="0.35"/>
    <row r="64666" s="62" customFormat="1" x14ac:dyDescent="0.35"/>
    <row r="64667" s="62" customFormat="1" x14ac:dyDescent="0.35"/>
    <row r="64668" s="62" customFormat="1" x14ac:dyDescent="0.35"/>
    <row r="64669" s="62" customFormat="1" x14ac:dyDescent="0.35"/>
    <row r="64670" s="62" customFormat="1" x14ac:dyDescent="0.35"/>
    <row r="64671" s="62" customFormat="1" x14ac:dyDescent="0.35"/>
    <row r="64672" s="62" customFormat="1" x14ac:dyDescent="0.35"/>
    <row r="64673" s="62" customFormat="1" x14ac:dyDescent="0.35"/>
    <row r="64674" s="62" customFormat="1" x14ac:dyDescent="0.35"/>
    <row r="64675" s="62" customFormat="1" x14ac:dyDescent="0.35"/>
    <row r="64676" s="62" customFormat="1" x14ac:dyDescent="0.35"/>
    <row r="64677" s="62" customFormat="1" x14ac:dyDescent="0.35"/>
    <row r="64678" s="62" customFormat="1" x14ac:dyDescent="0.35"/>
    <row r="64679" s="62" customFormat="1" x14ac:dyDescent="0.35"/>
    <row r="64680" s="62" customFormat="1" x14ac:dyDescent="0.35"/>
    <row r="64681" s="62" customFormat="1" x14ac:dyDescent="0.35"/>
    <row r="64682" s="62" customFormat="1" x14ac:dyDescent="0.35"/>
    <row r="64683" s="62" customFormat="1" x14ac:dyDescent="0.35"/>
    <row r="64684" s="62" customFormat="1" x14ac:dyDescent="0.35"/>
    <row r="64685" s="62" customFormat="1" x14ac:dyDescent="0.35"/>
    <row r="64686" s="62" customFormat="1" x14ac:dyDescent="0.35"/>
    <row r="64687" s="62" customFormat="1" x14ac:dyDescent="0.35"/>
    <row r="64688" s="62" customFormat="1" x14ac:dyDescent="0.35"/>
    <row r="64689" s="62" customFormat="1" x14ac:dyDescent="0.35"/>
    <row r="64690" s="62" customFormat="1" x14ac:dyDescent="0.35"/>
    <row r="64691" s="62" customFormat="1" x14ac:dyDescent="0.35"/>
    <row r="64692" s="62" customFormat="1" x14ac:dyDescent="0.35"/>
    <row r="64693" s="62" customFormat="1" x14ac:dyDescent="0.35"/>
    <row r="64694" s="62" customFormat="1" x14ac:dyDescent="0.35"/>
    <row r="64695" s="62" customFormat="1" x14ac:dyDescent="0.35"/>
    <row r="64696" s="62" customFormat="1" x14ac:dyDescent="0.35"/>
    <row r="64697" s="62" customFormat="1" x14ac:dyDescent="0.35"/>
    <row r="64698" s="62" customFormat="1" x14ac:dyDescent="0.35"/>
    <row r="64699" s="62" customFormat="1" x14ac:dyDescent="0.35"/>
    <row r="64700" s="62" customFormat="1" x14ac:dyDescent="0.35"/>
    <row r="64701" s="62" customFormat="1" x14ac:dyDescent="0.35"/>
    <row r="64702" s="62" customFormat="1" x14ac:dyDescent="0.35"/>
    <row r="64703" s="62" customFormat="1" x14ac:dyDescent="0.35"/>
    <row r="64704" s="62" customFormat="1" x14ac:dyDescent="0.35"/>
    <row r="64705" s="62" customFormat="1" x14ac:dyDescent="0.35"/>
    <row r="64706" s="62" customFormat="1" x14ac:dyDescent="0.35"/>
    <row r="64707" s="62" customFormat="1" x14ac:dyDescent="0.35"/>
    <row r="64708" s="62" customFormat="1" x14ac:dyDescent="0.35"/>
    <row r="64709" s="62" customFormat="1" x14ac:dyDescent="0.35"/>
    <row r="64710" s="62" customFormat="1" x14ac:dyDescent="0.35"/>
    <row r="64711" s="62" customFormat="1" x14ac:dyDescent="0.35"/>
    <row r="64712" s="62" customFormat="1" x14ac:dyDescent="0.35"/>
    <row r="64713" s="62" customFormat="1" x14ac:dyDescent="0.35"/>
    <row r="64714" s="62" customFormat="1" x14ac:dyDescent="0.35"/>
    <row r="64715" s="62" customFormat="1" x14ac:dyDescent="0.35"/>
    <row r="64716" s="62" customFormat="1" x14ac:dyDescent="0.35"/>
    <row r="64717" s="62" customFormat="1" x14ac:dyDescent="0.35"/>
    <row r="64718" s="62" customFormat="1" x14ac:dyDescent="0.35"/>
    <row r="64719" s="62" customFormat="1" x14ac:dyDescent="0.35"/>
    <row r="64720" s="62" customFormat="1" x14ac:dyDescent="0.35"/>
    <row r="64721" s="62" customFormat="1" x14ac:dyDescent="0.35"/>
    <row r="64722" s="62" customFormat="1" x14ac:dyDescent="0.35"/>
    <row r="64723" s="62" customFormat="1" x14ac:dyDescent="0.35"/>
    <row r="64724" s="62" customFormat="1" x14ac:dyDescent="0.35"/>
    <row r="64725" s="62" customFormat="1" x14ac:dyDescent="0.35"/>
    <row r="64726" s="62" customFormat="1" x14ac:dyDescent="0.35"/>
    <row r="64727" s="62" customFormat="1" x14ac:dyDescent="0.35"/>
    <row r="64728" s="62" customFormat="1" x14ac:dyDescent="0.35"/>
    <row r="64729" s="62" customFormat="1" x14ac:dyDescent="0.35"/>
    <row r="64730" s="62" customFormat="1" x14ac:dyDescent="0.35"/>
    <row r="64731" s="62" customFormat="1" x14ac:dyDescent="0.35"/>
    <row r="64732" s="62" customFormat="1" x14ac:dyDescent="0.35"/>
    <row r="64733" s="62" customFormat="1" x14ac:dyDescent="0.35"/>
    <row r="64734" s="62" customFormat="1" x14ac:dyDescent="0.35"/>
    <row r="64735" s="62" customFormat="1" x14ac:dyDescent="0.35"/>
    <row r="64736" s="62" customFormat="1" x14ac:dyDescent="0.35"/>
    <row r="64737" s="62" customFormat="1" x14ac:dyDescent="0.35"/>
    <row r="64738" s="62" customFormat="1" x14ac:dyDescent="0.35"/>
    <row r="64739" s="62" customFormat="1" x14ac:dyDescent="0.35"/>
    <row r="64740" s="62" customFormat="1" x14ac:dyDescent="0.35"/>
    <row r="64741" s="62" customFormat="1" x14ac:dyDescent="0.35"/>
    <row r="64742" s="62" customFormat="1" x14ac:dyDescent="0.35"/>
    <row r="64743" s="62" customFormat="1" x14ac:dyDescent="0.35"/>
    <row r="64744" s="62" customFormat="1" x14ac:dyDescent="0.35"/>
    <row r="64745" s="62" customFormat="1" x14ac:dyDescent="0.35"/>
    <row r="64746" s="62" customFormat="1" x14ac:dyDescent="0.35"/>
    <row r="64747" s="62" customFormat="1" x14ac:dyDescent="0.35"/>
    <row r="64748" s="62" customFormat="1" x14ac:dyDescent="0.35"/>
    <row r="64749" s="62" customFormat="1" x14ac:dyDescent="0.35"/>
    <row r="64750" s="62" customFormat="1" x14ac:dyDescent="0.35"/>
    <row r="64751" s="62" customFormat="1" x14ac:dyDescent="0.35"/>
    <row r="64752" s="62" customFormat="1" x14ac:dyDescent="0.35"/>
    <row r="64753" s="62" customFormat="1" x14ac:dyDescent="0.35"/>
    <row r="64754" s="62" customFormat="1" x14ac:dyDescent="0.35"/>
    <row r="64755" s="62" customFormat="1" x14ac:dyDescent="0.35"/>
    <row r="64756" s="62" customFormat="1" x14ac:dyDescent="0.35"/>
    <row r="64757" s="62" customFormat="1" x14ac:dyDescent="0.35"/>
    <row r="64758" s="62" customFormat="1" x14ac:dyDescent="0.35"/>
    <row r="64759" s="62" customFormat="1" x14ac:dyDescent="0.35"/>
    <row r="64760" s="62" customFormat="1" x14ac:dyDescent="0.35"/>
    <row r="64761" s="62" customFormat="1" x14ac:dyDescent="0.35"/>
    <row r="64762" s="62" customFormat="1" x14ac:dyDescent="0.35"/>
    <row r="64763" s="62" customFormat="1" x14ac:dyDescent="0.35"/>
    <row r="64764" s="62" customFormat="1" x14ac:dyDescent="0.35"/>
    <row r="64765" s="62" customFormat="1" x14ac:dyDescent="0.35"/>
    <row r="64766" s="62" customFormat="1" x14ac:dyDescent="0.35"/>
    <row r="64767" s="62" customFormat="1" x14ac:dyDescent="0.35"/>
    <row r="64768" s="62" customFormat="1" x14ac:dyDescent="0.35"/>
    <row r="64769" s="62" customFormat="1" x14ac:dyDescent="0.35"/>
    <row r="64770" s="62" customFormat="1" x14ac:dyDescent="0.35"/>
    <row r="64771" s="62" customFormat="1" x14ac:dyDescent="0.35"/>
    <row r="64772" s="62" customFormat="1" x14ac:dyDescent="0.35"/>
    <row r="64773" s="62" customFormat="1" x14ac:dyDescent="0.35"/>
    <row r="64774" s="62" customFormat="1" x14ac:dyDescent="0.35"/>
    <row r="64775" s="62" customFormat="1" x14ac:dyDescent="0.35"/>
    <row r="64776" s="62" customFormat="1" x14ac:dyDescent="0.35"/>
    <row r="64777" s="62" customFormat="1" x14ac:dyDescent="0.35"/>
    <row r="64778" s="62" customFormat="1" x14ac:dyDescent="0.35"/>
    <row r="64779" s="62" customFormat="1" x14ac:dyDescent="0.35"/>
    <row r="64780" s="62" customFormat="1" x14ac:dyDescent="0.35"/>
    <row r="64781" s="62" customFormat="1" x14ac:dyDescent="0.35"/>
    <row r="64782" s="62" customFormat="1" x14ac:dyDescent="0.35"/>
    <row r="64783" s="62" customFormat="1" x14ac:dyDescent="0.35"/>
    <row r="64784" s="62" customFormat="1" x14ac:dyDescent="0.35"/>
    <row r="64785" s="62" customFormat="1" x14ac:dyDescent="0.35"/>
    <row r="64786" s="62" customFormat="1" x14ac:dyDescent="0.35"/>
    <row r="64787" s="62" customFormat="1" x14ac:dyDescent="0.35"/>
    <row r="64788" s="62" customFormat="1" x14ac:dyDescent="0.35"/>
    <row r="64789" s="62" customFormat="1" x14ac:dyDescent="0.35"/>
    <row r="64790" s="62" customFormat="1" x14ac:dyDescent="0.35"/>
    <row r="64791" s="62" customFormat="1" x14ac:dyDescent="0.35"/>
    <row r="64792" s="62" customFormat="1" x14ac:dyDescent="0.35"/>
    <row r="64793" s="62" customFormat="1" x14ac:dyDescent="0.35"/>
    <row r="64794" s="62" customFormat="1" x14ac:dyDescent="0.35"/>
    <row r="64795" s="62" customFormat="1" x14ac:dyDescent="0.35"/>
    <row r="64796" s="62" customFormat="1" x14ac:dyDescent="0.35"/>
    <row r="64797" s="62" customFormat="1" x14ac:dyDescent="0.35"/>
    <row r="64798" s="62" customFormat="1" x14ac:dyDescent="0.35"/>
    <row r="64799" s="62" customFormat="1" x14ac:dyDescent="0.35"/>
    <row r="64800" s="62" customFormat="1" x14ac:dyDescent="0.35"/>
    <row r="64801" s="62" customFormat="1" x14ac:dyDescent="0.35"/>
    <row r="64802" s="62" customFormat="1" x14ac:dyDescent="0.35"/>
    <row r="64803" s="62" customFormat="1" x14ac:dyDescent="0.35"/>
    <row r="64804" s="62" customFormat="1" x14ac:dyDescent="0.35"/>
    <row r="64805" s="62" customFormat="1" x14ac:dyDescent="0.35"/>
    <row r="64806" s="62" customFormat="1" x14ac:dyDescent="0.35"/>
    <row r="64807" s="62" customFormat="1" x14ac:dyDescent="0.35"/>
    <row r="64808" s="62" customFormat="1" x14ac:dyDescent="0.35"/>
    <row r="64809" s="62" customFormat="1" x14ac:dyDescent="0.35"/>
    <row r="64810" s="62" customFormat="1" x14ac:dyDescent="0.35"/>
    <row r="64811" s="62" customFormat="1" x14ac:dyDescent="0.35"/>
    <row r="64812" s="62" customFormat="1" x14ac:dyDescent="0.35"/>
    <row r="64813" s="62" customFormat="1" x14ac:dyDescent="0.35"/>
    <row r="64814" s="62" customFormat="1" x14ac:dyDescent="0.35"/>
    <row r="64815" s="62" customFormat="1" x14ac:dyDescent="0.35"/>
    <row r="64816" s="62" customFormat="1" x14ac:dyDescent="0.35"/>
    <row r="64817" s="62" customFormat="1" x14ac:dyDescent="0.35"/>
    <row r="64818" s="62" customFormat="1" x14ac:dyDescent="0.35"/>
    <row r="64819" s="62" customFormat="1" x14ac:dyDescent="0.35"/>
    <row r="64820" s="62" customFormat="1" x14ac:dyDescent="0.35"/>
    <row r="64821" s="62" customFormat="1" x14ac:dyDescent="0.35"/>
    <row r="64822" s="62" customFormat="1" x14ac:dyDescent="0.35"/>
    <row r="64823" s="62" customFormat="1" x14ac:dyDescent="0.35"/>
    <row r="64824" s="62" customFormat="1" x14ac:dyDescent="0.35"/>
    <row r="64825" s="62" customFormat="1" x14ac:dyDescent="0.35"/>
    <row r="64826" s="62" customFormat="1" x14ac:dyDescent="0.35"/>
    <row r="64827" s="62" customFormat="1" x14ac:dyDescent="0.35"/>
    <row r="64828" s="62" customFormat="1" x14ac:dyDescent="0.35"/>
    <row r="64829" s="62" customFormat="1" x14ac:dyDescent="0.35"/>
    <row r="64830" s="62" customFormat="1" x14ac:dyDescent="0.35"/>
    <row r="64831" s="62" customFormat="1" x14ac:dyDescent="0.35"/>
    <row r="64832" s="62" customFormat="1" x14ac:dyDescent="0.35"/>
    <row r="64833" s="62" customFormat="1" x14ac:dyDescent="0.35"/>
    <row r="64834" s="62" customFormat="1" x14ac:dyDescent="0.35"/>
    <row r="64835" s="62" customFormat="1" x14ac:dyDescent="0.35"/>
    <row r="64836" s="62" customFormat="1" x14ac:dyDescent="0.35"/>
    <row r="64837" s="62" customFormat="1" x14ac:dyDescent="0.35"/>
    <row r="64838" s="62" customFormat="1" x14ac:dyDescent="0.35"/>
    <row r="64839" s="62" customFormat="1" x14ac:dyDescent="0.35"/>
    <row r="64840" s="62" customFormat="1" x14ac:dyDescent="0.35"/>
    <row r="64841" s="62" customFormat="1" x14ac:dyDescent="0.35"/>
    <row r="64842" s="62" customFormat="1" x14ac:dyDescent="0.35"/>
    <row r="64843" s="62" customFormat="1" x14ac:dyDescent="0.35"/>
    <row r="64844" s="62" customFormat="1" x14ac:dyDescent="0.35"/>
    <row r="64845" s="62" customFormat="1" x14ac:dyDescent="0.35"/>
    <row r="64846" s="62" customFormat="1" x14ac:dyDescent="0.35"/>
    <row r="64847" s="62" customFormat="1" x14ac:dyDescent="0.35"/>
    <row r="64848" s="62" customFormat="1" x14ac:dyDescent="0.35"/>
    <row r="64849" s="62" customFormat="1" x14ac:dyDescent="0.35"/>
    <row r="64850" s="62" customFormat="1" x14ac:dyDescent="0.35"/>
    <row r="64851" s="62" customFormat="1" x14ac:dyDescent="0.35"/>
    <row r="64852" s="62" customFormat="1" x14ac:dyDescent="0.35"/>
    <row r="64853" s="62" customFormat="1" x14ac:dyDescent="0.35"/>
    <row r="64854" s="62" customFormat="1" x14ac:dyDescent="0.35"/>
    <row r="64855" s="62" customFormat="1" x14ac:dyDescent="0.35"/>
    <row r="64856" s="62" customFormat="1" x14ac:dyDescent="0.35"/>
    <row r="64857" s="62" customFormat="1" x14ac:dyDescent="0.35"/>
    <row r="64858" s="62" customFormat="1" x14ac:dyDescent="0.35"/>
    <row r="64859" s="62" customFormat="1" x14ac:dyDescent="0.35"/>
    <row r="64860" s="62" customFormat="1" x14ac:dyDescent="0.35"/>
    <row r="64861" s="62" customFormat="1" x14ac:dyDescent="0.35"/>
    <row r="64862" s="62" customFormat="1" x14ac:dyDescent="0.35"/>
    <row r="64863" s="62" customFormat="1" x14ac:dyDescent="0.35"/>
    <row r="64864" s="62" customFormat="1" x14ac:dyDescent="0.35"/>
    <row r="64865" s="62" customFormat="1" x14ac:dyDescent="0.35"/>
    <row r="64866" s="62" customFormat="1" x14ac:dyDescent="0.35"/>
    <row r="64867" s="62" customFormat="1" x14ac:dyDescent="0.35"/>
    <row r="64868" s="62" customFormat="1" x14ac:dyDescent="0.35"/>
    <row r="64869" s="62" customFormat="1" x14ac:dyDescent="0.35"/>
    <row r="64870" s="62" customFormat="1" x14ac:dyDescent="0.35"/>
    <row r="64871" s="62" customFormat="1" x14ac:dyDescent="0.35"/>
    <row r="64872" s="62" customFormat="1" x14ac:dyDescent="0.35"/>
    <row r="64873" s="62" customFormat="1" x14ac:dyDescent="0.35"/>
    <row r="64874" s="62" customFormat="1" x14ac:dyDescent="0.35"/>
    <row r="64875" s="62" customFormat="1" x14ac:dyDescent="0.35"/>
    <row r="64876" s="62" customFormat="1" x14ac:dyDescent="0.35"/>
    <row r="64877" s="62" customFormat="1" x14ac:dyDescent="0.35"/>
    <row r="64878" s="62" customFormat="1" x14ac:dyDescent="0.35"/>
    <row r="64879" s="62" customFormat="1" x14ac:dyDescent="0.35"/>
    <row r="64880" s="62" customFormat="1" x14ac:dyDescent="0.35"/>
    <row r="64881" s="62" customFormat="1" x14ac:dyDescent="0.35"/>
    <row r="64882" s="62" customFormat="1" x14ac:dyDescent="0.35"/>
    <row r="64883" s="62" customFormat="1" x14ac:dyDescent="0.35"/>
    <row r="64884" s="62" customFormat="1" x14ac:dyDescent="0.35"/>
    <row r="64885" s="62" customFormat="1" x14ac:dyDescent="0.35"/>
    <row r="64886" s="62" customFormat="1" x14ac:dyDescent="0.35"/>
    <row r="64887" s="62" customFormat="1" x14ac:dyDescent="0.35"/>
    <row r="64888" s="62" customFormat="1" x14ac:dyDescent="0.35"/>
    <row r="64889" s="62" customFormat="1" x14ac:dyDescent="0.35"/>
    <row r="64890" s="62" customFormat="1" x14ac:dyDescent="0.35"/>
    <row r="64891" s="62" customFormat="1" x14ac:dyDescent="0.35"/>
    <row r="64892" s="62" customFormat="1" x14ac:dyDescent="0.35"/>
    <row r="64893" s="62" customFormat="1" x14ac:dyDescent="0.35"/>
    <row r="64894" s="62" customFormat="1" x14ac:dyDescent="0.35"/>
    <row r="64895" s="62" customFormat="1" x14ac:dyDescent="0.35"/>
    <row r="64896" s="62" customFormat="1" x14ac:dyDescent="0.35"/>
    <row r="64897" s="62" customFormat="1" x14ac:dyDescent="0.35"/>
    <row r="64898" s="62" customFormat="1" x14ac:dyDescent="0.35"/>
    <row r="64899" s="62" customFormat="1" x14ac:dyDescent="0.35"/>
    <row r="64900" s="62" customFormat="1" x14ac:dyDescent="0.35"/>
    <row r="64901" s="62" customFormat="1" x14ac:dyDescent="0.35"/>
    <row r="64902" s="62" customFormat="1" x14ac:dyDescent="0.35"/>
    <row r="64903" s="62" customFormat="1" x14ac:dyDescent="0.35"/>
    <row r="64904" s="62" customFormat="1" x14ac:dyDescent="0.35"/>
    <row r="64905" s="62" customFormat="1" x14ac:dyDescent="0.35"/>
    <row r="64906" s="62" customFormat="1" x14ac:dyDescent="0.35"/>
    <row r="64907" s="62" customFormat="1" x14ac:dyDescent="0.35"/>
    <row r="64908" s="62" customFormat="1" x14ac:dyDescent="0.35"/>
    <row r="64909" s="62" customFormat="1" x14ac:dyDescent="0.35"/>
    <row r="64910" s="62" customFormat="1" x14ac:dyDescent="0.35"/>
    <row r="64911" s="62" customFormat="1" x14ac:dyDescent="0.35"/>
    <row r="64912" s="62" customFormat="1" x14ac:dyDescent="0.35"/>
    <row r="64913" s="62" customFormat="1" x14ac:dyDescent="0.35"/>
    <row r="64914" s="62" customFormat="1" x14ac:dyDescent="0.35"/>
    <row r="64915" s="62" customFormat="1" x14ac:dyDescent="0.35"/>
    <row r="64916" s="62" customFormat="1" x14ac:dyDescent="0.35"/>
    <row r="64917" s="62" customFormat="1" x14ac:dyDescent="0.35"/>
    <row r="64918" s="62" customFormat="1" x14ac:dyDescent="0.35"/>
    <row r="64919" s="62" customFormat="1" x14ac:dyDescent="0.35"/>
    <row r="64920" s="62" customFormat="1" x14ac:dyDescent="0.35"/>
    <row r="64921" s="62" customFormat="1" x14ac:dyDescent="0.35"/>
    <row r="64922" s="62" customFormat="1" x14ac:dyDescent="0.35"/>
    <row r="64923" s="62" customFormat="1" x14ac:dyDescent="0.35"/>
    <row r="64924" s="62" customFormat="1" x14ac:dyDescent="0.35"/>
    <row r="64925" s="62" customFormat="1" x14ac:dyDescent="0.35"/>
    <row r="64926" s="62" customFormat="1" x14ac:dyDescent="0.35"/>
    <row r="64927" s="62" customFormat="1" x14ac:dyDescent="0.35"/>
    <row r="64928" s="62" customFormat="1" x14ac:dyDescent="0.35"/>
    <row r="64929" s="62" customFormat="1" x14ac:dyDescent="0.35"/>
    <row r="64930" s="62" customFormat="1" x14ac:dyDescent="0.35"/>
    <row r="64931" s="62" customFormat="1" x14ac:dyDescent="0.35"/>
    <row r="64932" s="62" customFormat="1" x14ac:dyDescent="0.35"/>
    <row r="64933" s="62" customFormat="1" x14ac:dyDescent="0.35"/>
    <row r="64934" s="62" customFormat="1" x14ac:dyDescent="0.35"/>
    <row r="64935" s="62" customFormat="1" x14ac:dyDescent="0.35"/>
    <row r="64936" s="62" customFormat="1" x14ac:dyDescent="0.35"/>
    <row r="64937" s="62" customFormat="1" x14ac:dyDescent="0.35"/>
    <row r="64938" s="62" customFormat="1" x14ac:dyDescent="0.35"/>
    <row r="64939" s="62" customFormat="1" x14ac:dyDescent="0.35"/>
    <row r="64940" s="62" customFormat="1" x14ac:dyDescent="0.35"/>
    <row r="64941" s="62" customFormat="1" x14ac:dyDescent="0.35"/>
    <row r="64942" s="62" customFormat="1" x14ac:dyDescent="0.35"/>
    <row r="64943" s="62" customFormat="1" x14ac:dyDescent="0.35"/>
    <row r="64944" s="62" customFormat="1" x14ac:dyDescent="0.35"/>
    <row r="64945" s="62" customFormat="1" x14ac:dyDescent="0.35"/>
    <row r="64946" s="62" customFormat="1" x14ac:dyDescent="0.35"/>
    <row r="64947" s="62" customFormat="1" x14ac:dyDescent="0.35"/>
    <row r="64948" s="62" customFormat="1" x14ac:dyDescent="0.35"/>
    <row r="64949" s="62" customFormat="1" x14ac:dyDescent="0.35"/>
    <row r="64950" s="62" customFormat="1" x14ac:dyDescent="0.35"/>
    <row r="64951" s="62" customFormat="1" x14ac:dyDescent="0.35"/>
    <row r="64952" s="62" customFormat="1" x14ac:dyDescent="0.35"/>
    <row r="64953" s="62" customFormat="1" x14ac:dyDescent="0.35"/>
    <row r="64954" s="62" customFormat="1" x14ac:dyDescent="0.35"/>
    <row r="64955" s="62" customFormat="1" x14ac:dyDescent="0.35"/>
    <row r="64956" s="62" customFormat="1" x14ac:dyDescent="0.35"/>
    <row r="64957" s="62" customFormat="1" x14ac:dyDescent="0.35"/>
    <row r="64958" s="62" customFormat="1" x14ac:dyDescent="0.35"/>
    <row r="64959" s="62" customFormat="1" x14ac:dyDescent="0.35"/>
    <row r="64960" s="62" customFormat="1" x14ac:dyDescent="0.35"/>
    <row r="64961" s="62" customFormat="1" x14ac:dyDescent="0.35"/>
    <row r="64962" s="62" customFormat="1" x14ac:dyDescent="0.35"/>
    <row r="64963" s="62" customFormat="1" x14ac:dyDescent="0.35"/>
    <row r="64964" s="62" customFormat="1" x14ac:dyDescent="0.35"/>
    <row r="64965" s="62" customFormat="1" x14ac:dyDescent="0.35"/>
    <row r="64966" s="62" customFormat="1" x14ac:dyDescent="0.35"/>
    <row r="64967" s="62" customFormat="1" x14ac:dyDescent="0.35"/>
    <row r="64968" s="62" customFormat="1" x14ac:dyDescent="0.35"/>
    <row r="64969" s="62" customFormat="1" x14ac:dyDescent="0.35"/>
    <row r="64970" s="62" customFormat="1" x14ac:dyDescent="0.35"/>
    <row r="64971" s="62" customFormat="1" x14ac:dyDescent="0.35"/>
    <row r="64972" s="62" customFormat="1" x14ac:dyDescent="0.35"/>
    <row r="64973" s="62" customFormat="1" x14ac:dyDescent="0.35"/>
    <row r="64974" s="62" customFormat="1" x14ac:dyDescent="0.35"/>
    <row r="64975" s="62" customFormat="1" x14ac:dyDescent="0.35"/>
    <row r="64976" s="62" customFormat="1" x14ac:dyDescent="0.35"/>
    <row r="64977" s="62" customFormat="1" x14ac:dyDescent="0.35"/>
    <row r="64978" s="62" customFormat="1" x14ac:dyDescent="0.35"/>
    <row r="64979" s="62" customFormat="1" x14ac:dyDescent="0.35"/>
    <row r="64980" s="62" customFormat="1" x14ac:dyDescent="0.35"/>
    <row r="64981" s="62" customFormat="1" x14ac:dyDescent="0.35"/>
    <row r="64982" s="62" customFormat="1" x14ac:dyDescent="0.35"/>
    <row r="64983" s="62" customFormat="1" x14ac:dyDescent="0.35"/>
    <row r="64984" s="62" customFormat="1" x14ac:dyDescent="0.35"/>
    <row r="64985" s="62" customFormat="1" x14ac:dyDescent="0.35"/>
    <row r="64986" s="62" customFormat="1" x14ac:dyDescent="0.35"/>
    <row r="64987" s="62" customFormat="1" x14ac:dyDescent="0.35"/>
    <row r="64988" s="62" customFormat="1" x14ac:dyDescent="0.35"/>
    <row r="64989" s="62" customFormat="1" x14ac:dyDescent="0.35"/>
    <row r="64990" s="62" customFormat="1" x14ac:dyDescent="0.35"/>
    <row r="64991" s="62" customFormat="1" x14ac:dyDescent="0.35"/>
    <row r="64992" s="62" customFormat="1" x14ac:dyDescent="0.35"/>
    <row r="64993" s="62" customFormat="1" x14ac:dyDescent="0.35"/>
    <row r="64994" s="62" customFormat="1" x14ac:dyDescent="0.35"/>
    <row r="64995" s="62" customFormat="1" x14ac:dyDescent="0.35"/>
    <row r="64996" s="62" customFormat="1" x14ac:dyDescent="0.35"/>
    <row r="64997" s="62" customFormat="1" x14ac:dyDescent="0.35"/>
    <row r="64998" s="62" customFormat="1" x14ac:dyDescent="0.35"/>
    <row r="64999" s="62" customFormat="1" x14ac:dyDescent="0.35"/>
    <row r="65000" s="62" customFormat="1" x14ac:dyDescent="0.35"/>
    <row r="65001" s="62" customFormat="1" x14ac:dyDescent="0.35"/>
    <row r="65002" s="62" customFormat="1" x14ac:dyDescent="0.35"/>
    <row r="65003" s="62" customFormat="1" x14ac:dyDescent="0.35"/>
    <row r="65004" s="62" customFormat="1" x14ac:dyDescent="0.35"/>
    <row r="65005" s="62" customFormat="1" x14ac:dyDescent="0.35"/>
    <row r="65006" s="62" customFormat="1" x14ac:dyDescent="0.35"/>
    <row r="65007" s="62" customFormat="1" x14ac:dyDescent="0.35"/>
    <row r="65008" s="62" customFormat="1" x14ac:dyDescent="0.35"/>
    <row r="65009" s="62" customFormat="1" x14ac:dyDescent="0.35"/>
    <row r="65010" s="62" customFormat="1" x14ac:dyDescent="0.35"/>
    <row r="65011" s="62" customFormat="1" x14ac:dyDescent="0.35"/>
    <row r="65012" s="62" customFormat="1" x14ac:dyDescent="0.35"/>
    <row r="65013" s="62" customFormat="1" x14ac:dyDescent="0.35"/>
    <row r="65014" s="62" customFormat="1" x14ac:dyDescent="0.35"/>
    <row r="65015" s="62" customFormat="1" x14ac:dyDescent="0.35"/>
    <row r="65016" s="62" customFormat="1" x14ac:dyDescent="0.35"/>
    <row r="65017" s="62" customFormat="1" x14ac:dyDescent="0.35"/>
    <row r="65018" s="62" customFormat="1" x14ac:dyDescent="0.35"/>
    <row r="65019" s="62" customFormat="1" x14ac:dyDescent="0.35"/>
    <row r="65020" s="62" customFormat="1" x14ac:dyDescent="0.35"/>
    <row r="65021" s="62" customFormat="1" x14ac:dyDescent="0.35"/>
    <row r="65022" s="62" customFormat="1" x14ac:dyDescent="0.35"/>
    <row r="65023" s="62" customFormat="1" x14ac:dyDescent="0.35"/>
    <row r="65024" s="62" customFormat="1" x14ac:dyDescent="0.35"/>
    <row r="65025" s="62" customFormat="1" x14ac:dyDescent="0.35"/>
    <row r="65026" s="62" customFormat="1" x14ac:dyDescent="0.35"/>
    <row r="65027" s="62" customFormat="1" x14ac:dyDescent="0.35"/>
    <row r="65028" s="62" customFormat="1" x14ac:dyDescent="0.35"/>
    <row r="65029" s="62" customFormat="1" x14ac:dyDescent="0.35"/>
    <row r="65030" s="62" customFormat="1" x14ac:dyDescent="0.35"/>
    <row r="65031" s="62" customFormat="1" x14ac:dyDescent="0.35"/>
    <row r="65032" s="62" customFormat="1" x14ac:dyDescent="0.35"/>
    <row r="65033" s="62" customFormat="1" x14ac:dyDescent="0.35"/>
    <row r="65034" s="62" customFormat="1" x14ac:dyDescent="0.35"/>
    <row r="65035" s="62" customFormat="1" x14ac:dyDescent="0.35"/>
    <row r="65036" s="62" customFormat="1" x14ac:dyDescent="0.35"/>
    <row r="65037" s="62" customFormat="1" x14ac:dyDescent="0.35"/>
    <row r="65038" s="62" customFormat="1" x14ac:dyDescent="0.35"/>
    <row r="65039" s="62" customFormat="1" x14ac:dyDescent="0.35"/>
    <row r="65040" s="62" customFormat="1" x14ac:dyDescent="0.35"/>
    <row r="65041" s="62" customFormat="1" x14ac:dyDescent="0.35"/>
    <row r="65042" s="62" customFormat="1" x14ac:dyDescent="0.35"/>
    <row r="65043" s="62" customFormat="1" x14ac:dyDescent="0.35"/>
    <row r="65044" s="62" customFormat="1" x14ac:dyDescent="0.35"/>
    <row r="65045" s="62" customFormat="1" x14ac:dyDescent="0.35"/>
    <row r="65046" s="62" customFormat="1" x14ac:dyDescent="0.35"/>
    <row r="65047" s="62" customFormat="1" x14ac:dyDescent="0.35"/>
    <row r="65048" s="62" customFormat="1" x14ac:dyDescent="0.35"/>
    <row r="65049" s="62" customFormat="1" x14ac:dyDescent="0.35"/>
    <row r="65050" s="62" customFormat="1" x14ac:dyDescent="0.35"/>
    <row r="65051" s="62" customFormat="1" x14ac:dyDescent="0.35"/>
    <row r="65052" s="62" customFormat="1" x14ac:dyDescent="0.35"/>
    <row r="65053" s="62" customFormat="1" x14ac:dyDescent="0.35"/>
    <row r="65054" s="62" customFormat="1" x14ac:dyDescent="0.35"/>
    <row r="65055" s="62" customFormat="1" x14ac:dyDescent="0.35"/>
    <row r="65056" s="62" customFormat="1" x14ac:dyDescent="0.35"/>
    <row r="65057" s="62" customFormat="1" x14ac:dyDescent="0.35"/>
    <row r="65058" s="62" customFormat="1" x14ac:dyDescent="0.35"/>
    <row r="65059" s="62" customFormat="1" x14ac:dyDescent="0.35"/>
    <row r="65060" s="62" customFormat="1" x14ac:dyDescent="0.35"/>
    <row r="65061" s="62" customFormat="1" x14ac:dyDescent="0.35"/>
    <row r="65062" s="62" customFormat="1" x14ac:dyDescent="0.35"/>
    <row r="65063" s="62" customFormat="1" x14ac:dyDescent="0.35"/>
    <row r="65064" s="62" customFormat="1" x14ac:dyDescent="0.35"/>
    <row r="65065" s="62" customFormat="1" x14ac:dyDescent="0.35"/>
    <row r="65066" s="62" customFormat="1" x14ac:dyDescent="0.35"/>
    <row r="65067" s="62" customFormat="1" x14ac:dyDescent="0.35"/>
    <row r="65068" s="62" customFormat="1" x14ac:dyDescent="0.35"/>
    <row r="65069" s="62" customFormat="1" x14ac:dyDescent="0.35"/>
    <row r="65070" s="62" customFormat="1" x14ac:dyDescent="0.35"/>
    <row r="65071" s="62" customFormat="1" x14ac:dyDescent="0.35"/>
    <row r="65072" s="62" customFormat="1" x14ac:dyDescent="0.35"/>
    <row r="65073" s="62" customFormat="1" x14ac:dyDescent="0.35"/>
    <row r="65074" s="62" customFormat="1" x14ac:dyDescent="0.35"/>
    <row r="65075" s="62" customFormat="1" x14ac:dyDescent="0.35"/>
    <row r="65076" s="62" customFormat="1" x14ac:dyDescent="0.35"/>
    <row r="65077" s="62" customFormat="1" x14ac:dyDescent="0.35"/>
    <row r="65078" s="62" customFormat="1" x14ac:dyDescent="0.35"/>
    <row r="65079" s="62" customFormat="1" x14ac:dyDescent="0.35"/>
    <row r="65080" s="62" customFormat="1" x14ac:dyDescent="0.35"/>
    <row r="65081" s="62" customFormat="1" x14ac:dyDescent="0.35"/>
    <row r="65082" s="62" customFormat="1" x14ac:dyDescent="0.35"/>
    <row r="65083" s="62" customFormat="1" x14ac:dyDescent="0.35"/>
    <row r="65084" s="62" customFormat="1" x14ac:dyDescent="0.35"/>
    <row r="65085" s="62" customFormat="1" x14ac:dyDescent="0.35"/>
    <row r="65086" s="62" customFormat="1" x14ac:dyDescent="0.35"/>
    <row r="65087" s="62" customFormat="1" x14ac:dyDescent="0.35"/>
    <row r="65088" s="62" customFormat="1" x14ac:dyDescent="0.35"/>
    <row r="65089" s="62" customFormat="1" x14ac:dyDescent="0.35"/>
    <row r="65090" s="62" customFormat="1" x14ac:dyDescent="0.35"/>
    <row r="65091" s="62" customFormat="1" x14ac:dyDescent="0.35"/>
    <row r="65092" s="62" customFormat="1" x14ac:dyDescent="0.35"/>
    <row r="65093" s="62" customFormat="1" x14ac:dyDescent="0.35"/>
    <row r="65094" s="62" customFormat="1" x14ac:dyDescent="0.35"/>
    <row r="65095" s="62" customFormat="1" x14ac:dyDescent="0.35"/>
    <row r="65096" s="62" customFormat="1" x14ac:dyDescent="0.35"/>
    <row r="65097" s="62" customFormat="1" x14ac:dyDescent="0.35"/>
    <row r="65098" s="62" customFormat="1" x14ac:dyDescent="0.35"/>
    <row r="65099" s="62" customFormat="1" x14ac:dyDescent="0.35"/>
    <row r="65100" s="62" customFormat="1" x14ac:dyDescent="0.35"/>
    <row r="65101" s="62" customFormat="1" x14ac:dyDescent="0.35"/>
    <row r="65102" s="62" customFormat="1" x14ac:dyDescent="0.35"/>
    <row r="65103" s="62" customFormat="1" x14ac:dyDescent="0.35"/>
    <row r="65104" s="62" customFormat="1" x14ac:dyDescent="0.35"/>
    <row r="65105" s="62" customFormat="1" x14ac:dyDescent="0.35"/>
    <row r="65106" s="62" customFormat="1" x14ac:dyDescent="0.35"/>
    <row r="65107" s="62" customFormat="1" x14ac:dyDescent="0.35"/>
    <row r="65108" s="62" customFormat="1" x14ac:dyDescent="0.35"/>
    <row r="65109" s="62" customFormat="1" x14ac:dyDescent="0.35"/>
    <row r="65110" s="62" customFormat="1" x14ac:dyDescent="0.35"/>
    <row r="65111" s="62" customFormat="1" x14ac:dyDescent="0.35"/>
    <row r="65112" s="62" customFormat="1" x14ac:dyDescent="0.35"/>
    <row r="65113" s="62" customFormat="1" x14ac:dyDescent="0.35"/>
    <row r="65114" s="62" customFormat="1" x14ac:dyDescent="0.35"/>
    <row r="65115" s="62" customFormat="1" x14ac:dyDescent="0.35"/>
    <row r="65116" s="62" customFormat="1" x14ac:dyDescent="0.35"/>
    <row r="65117" s="62" customFormat="1" x14ac:dyDescent="0.35"/>
    <row r="65118" s="62" customFormat="1" x14ac:dyDescent="0.35"/>
    <row r="65119" s="62" customFormat="1" x14ac:dyDescent="0.35"/>
    <row r="65120" s="62" customFormat="1" x14ac:dyDescent="0.35"/>
    <row r="65121" s="62" customFormat="1" x14ac:dyDescent="0.35"/>
    <row r="65122" s="62" customFormat="1" x14ac:dyDescent="0.35"/>
    <row r="65123" s="62" customFormat="1" x14ac:dyDescent="0.35"/>
    <row r="65124" s="62" customFormat="1" x14ac:dyDescent="0.35"/>
    <row r="65125" s="62" customFormat="1" x14ac:dyDescent="0.35"/>
    <row r="65126" s="62" customFormat="1" x14ac:dyDescent="0.35"/>
    <row r="65127" s="62" customFormat="1" x14ac:dyDescent="0.35"/>
    <row r="65128" s="62" customFormat="1" x14ac:dyDescent="0.35"/>
    <row r="65129" s="62" customFormat="1" x14ac:dyDescent="0.35"/>
    <row r="65130" s="62" customFormat="1" x14ac:dyDescent="0.35"/>
    <row r="65131" s="62" customFormat="1" x14ac:dyDescent="0.35"/>
    <row r="65132" s="62" customFormat="1" x14ac:dyDescent="0.35"/>
    <row r="65133" s="62" customFormat="1" x14ac:dyDescent="0.35"/>
    <row r="65134" s="62" customFormat="1" x14ac:dyDescent="0.35"/>
    <row r="65135" s="62" customFormat="1" x14ac:dyDescent="0.35"/>
    <row r="65136" s="62" customFormat="1" x14ac:dyDescent="0.35"/>
    <row r="65137" s="62" customFormat="1" x14ac:dyDescent="0.35"/>
    <row r="65138" s="62" customFormat="1" x14ac:dyDescent="0.35"/>
    <row r="65139" s="62" customFormat="1" x14ac:dyDescent="0.35"/>
    <row r="65140" s="62" customFormat="1" x14ac:dyDescent="0.35"/>
    <row r="65141" s="62" customFormat="1" x14ac:dyDescent="0.35"/>
    <row r="65142" s="62" customFormat="1" x14ac:dyDescent="0.35"/>
    <row r="65143" s="62" customFormat="1" x14ac:dyDescent="0.35"/>
    <row r="65144" s="62" customFormat="1" x14ac:dyDescent="0.35"/>
    <row r="65145" s="62" customFormat="1" x14ac:dyDescent="0.35"/>
    <row r="65146" s="62" customFormat="1" x14ac:dyDescent="0.35"/>
    <row r="65147" s="62" customFormat="1" x14ac:dyDescent="0.35"/>
    <row r="65148" s="62" customFormat="1" x14ac:dyDescent="0.35"/>
    <row r="65149" s="62" customFormat="1" x14ac:dyDescent="0.35"/>
    <row r="65150" s="62" customFormat="1" x14ac:dyDescent="0.35"/>
    <row r="65151" s="62" customFormat="1" x14ac:dyDescent="0.35"/>
    <row r="65152" s="62" customFormat="1" x14ac:dyDescent="0.35"/>
    <row r="65153" s="62" customFormat="1" x14ac:dyDescent="0.35"/>
    <row r="65154" s="62" customFormat="1" x14ac:dyDescent="0.35"/>
    <row r="65155" s="62" customFormat="1" x14ac:dyDescent="0.35"/>
    <row r="65156" s="62" customFormat="1" x14ac:dyDescent="0.35"/>
    <row r="65157" s="62" customFormat="1" x14ac:dyDescent="0.35"/>
    <row r="65158" s="62" customFormat="1" x14ac:dyDescent="0.35"/>
    <row r="65159" s="62" customFormat="1" x14ac:dyDescent="0.35"/>
    <row r="65160" s="62" customFormat="1" x14ac:dyDescent="0.35"/>
    <row r="65161" s="62" customFormat="1" x14ac:dyDescent="0.35"/>
    <row r="65162" s="62" customFormat="1" x14ac:dyDescent="0.35"/>
    <row r="65163" s="62" customFormat="1" x14ac:dyDescent="0.35"/>
    <row r="65164" s="62" customFormat="1" x14ac:dyDescent="0.35"/>
    <row r="65165" s="62" customFormat="1" x14ac:dyDescent="0.35"/>
    <row r="65166" s="62" customFormat="1" x14ac:dyDescent="0.35"/>
    <row r="65167" s="62" customFormat="1" x14ac:dyDescent="0.35"/>
    <row r="65168" s="62" customFormat="1" x14ac:dyDescent="0.35"/>
    <row r="65169" s="62" customFormat="1" x14ac:dyDescent="0.35"/>
    <row r="65170" s="62" customFormat="1" x14ac:dyDescent="0.35"/>
    <row r="65171" s="62" customFormat="1" x14ac:dyDescent="0.35"/>
    <row r="65172" s="62" customFormat="1" x14ac:dyDescent="0.35"/>
    <row r="65173" s="62" customFormat="1" x14ac:dyDescent="0.35"/>
    <row r="65174" s="62" customFormat="1" x14ac:dyDescent="0.35"/>
    <row r="65175" s="62" customFormat="1" x14ac:dyDescent="0.35"/>
    <row r="65176" s="62" customFormat="1" x14ac:dyDescent="0.35"/>
    <row r="65177" s="62" customFormat="1" x14ac:dyDescent="0.35"/>
    <row r="65178" s="62" customFormat="1" x14ac:dyDescent="0.35"/>
    <row r="65179" s="62" customFormat="1" x14ac:dyDescent="0.35"/>
    <row r="65180" s="62" customFormat="1" x14ac:dyDescent="0.35"/>
    <row r="65181" s="62" customFormat="1" x14ac:dyDescent="0.35"/>
    <row r="65182" s="62" customFormat="1" x14ac:dyDescent="0.35"/>
    <row r="65183" s="62" customFormat="1" x14ac:dyDescent="0.35"/>
    <row r="65184" s="62" customFormat="1" x14ac:dyDescent="0.35"/>
    <row r="65185" s="62" customFormat="1" x14ac:dyDescent="0.35"/>
    <row r="65186" s="62" customFormat="1" x14ac:dyDescent="0.35"/>
    <row r="65187" s="62" customFormat="1" x14ac:dyDescent="0.35"/>
    <row r="65188" s="62" customFormat="1" x14ac:dyDescent="0.35"/>
    <row r="65189" s="62" customFormat="1" x14ac:dyDescent="0.35"/>
    <row r="65190" s="62" customFormat="1" x14ac:dyDescent="0.35"/>
    <row r="65191" s="62" customFormat="1" x14ac:dyDescent="0.35"/>
    <row r="65192" s="62" customFormat="1" x14ac:dyDescent="0.35"/>
    <row r="65193" s="62" customFormat="1" x14ac:dyDescent="0.35"/>
    <row r="65194" s="62" customFormat="1" x14ac:dyDescent="0.35"/>
    <row r="65195" s="62" customFormat="1" x14ac:dyDescent="0.35"/>
    <row r="65196" s="62" customFormat="1" x14ac:dyDescent="0.35"/>
    <row r="65197" s="62" customFormat="1" x14ac:dyDescent="0.35"/>
    <row r="65198" s="62" customFormat="1" x14ac:dyDescent="0.35"/>
    <row r="65199" s="62" customFormat="1" x14ac:dyDescent="0.35"/>
    <row r="65200" s="62" customFormat="1" x14ac:dyDescent="0.35"/>
    <row r="65201" s="62" customFormat="1" x14ac:dyDescent="0.35"/>
    <row r="65202" s="62" customFormat="1" x14ac:dyDescent="0.35"/>
    <row r="65203" s="62" customFormat="1" x14ac:dyDescent="0.35"/>
    <row r="65204" s="62" customFormat="1" x14ac:dyDescent="0.35"/>
    <row r="65205" s="62" customFormat="1" x14ac:dyDescent="0.35"/>
    <row r="65206" s="62" customFormat="1" x14ac:dyDescent="0.35"/>
    <row r="65207" s="62" customFormat="1" x14ac:dyDescent="0.35"/>
    <row r="65208" s="62" customFormat="1" x14ac:dyDescent="0.35"/>
    <row r="65209" s="62" customFormat="1" x14ac:dyDescent="0.35"/>
    <row r="65210" s="62" customFormat="1" x14ac:dyDescent="0.35"/>
    <row r="65211" s="62" customFormat="1" x14ac:dyDescent="0.35"/>
    <row r="65212" s="62" customFormat="1" x14ac:dyDescent="0.35"/>
    <row r="65213" s="62" customFormat="1" x14ac:dyDescent="0.35"/>
    <row r="65214" s="62" customFormat="1" x14ac:dyDescent="0.35"/>
    <row r="65215" s="62" customFormat="1" x14ac:dyDescent="0.35"/>
    <row r="65216" s="62" customFormat="1" x14ac:dyDescent="0.35"/>
    <row r="65217" s="62" customFormat="1" x14ac:dyDescent="0.35"/>
    <row r="65218" s="62" customFormat="1" x14ac:dyDescent="0.35"/>
    <row r="65219" s="62" customFormat="1" x14ac:dyDescent="0.35"/>
    <row r="65220" s="62" customFormat="1" x14ac:dyDescent="0.35"/>
    <row r="65221" s="62" customFormat="1" x14ac:dyDescent="0.35"/>
    <row r="65222" s="62" customFormat="1" x14ac:dyDescent="0.35"/>
    <row r="65223" s="62" customFormat="1" x14ac:dyDescent="0.35"/>
    <row r="65224" s="62" customFormat="1" x14ac:dyDescent="0.35"/>
    <row r="65225" s="62" customFormat="1" x14ac:dyDescent="0.35"/>
    <row r="65226" s="62" customFormat="1" x14ac:dyDescent="0.35"/>
    <row r="65227" s="62" customFormat="1" x14ac:dyDescent="0.35"/>
    <row r="65228" s="62" customFormat="1" x14ac:dyDescent="0.35"/>
    <row r="65229" s="62" customFormat="1" x14ac:dyDescent="0.35"/>
    <row r="65230" s="62" customFormat="1" x14ac:dyDescent="0.35"/>
    <row r="65231" s="62" customFormat="1" x14ac:dyDescent="0.35"/>
    <row r="65232" s="62" customFormat="1" x14ac:dyDescent="0.35"/>
    <row r="65233" s="62" customFormat="1" x14ac:dyDescent="0.35"/>
    <row r="65234" s="62" customFormat="1" x14ac:dyDescent="0.35"/>
    <row r="65235" s="62" customFormat="1" x14ac:dyDescent="0.35"/>
    <row r="65236" s="62" customFormat="1" x14ac:dyDescent="0.35"/>
    <row r="65237" s="62" customFormat="1" x14ac:dyDescent="0.35"/>
    <row r="65238" s="62" customFormat="1" x14ac:dyDescent="0.35"/>
    <row r="65239" s="62" customFormat="1" x14ac:dyDescent="0.35"/>
    <row r="65240" s="62" customFormat="1" x14ac:dyDescent="0.35"/>
    <row r="65241" s="62" customFormat="1" x14ac:dyDescent="0.35"/>
    <row r="65242" s="62" customFormat="1" x14ac:dyDescent="0.35"/>
    <row r="65243" s="62" customFormat="1" x14ac:dyDescent="0.35"/>
    <row r="65244" s="62" customFormat="1" x14ac:dyDescent="0.35"/>
    <row r="65245" s="62" customFormat="1" x14ac:dyDescent="0.35"/>
    <row r="65246" s="62" customFormat="1" x14ac:dyDescent="0.35"/>
    <row r="65247" s="62" customFormat="1" x14ac:dyDescent="0.35"/>
    <row r="65248" s="62" customFormat="1" x14ac:dyDescent="0.35"/>
    <row r="65249" s="62" customFormat="1" x14ac:dyDescent="0.35"/>
    <row r="65250" s="62" customFormat="1" x14ac:dyDescent="0.35"/>
    <row r="65251" s="62" customFormat="1" x14ac:dyDescent="0.35"/>
    <row r="65252" s="62" customFormat="1" x14ac:dyDescent="0.35"/>
    <row r="65253" s="62" customFormat="1" x14ac:dyDescent="0.35"/>
    <row r="65254" s="62" customFormat="1" x14ac:dyDescent="0.35"/>
    <row r="65255" s="62" customFormat="1" x14ac:dyDescent="0.35"/>
    <row r="65256" s="62" customFormat="1" x14ac:dyDescent="0.35"/>
    <row r="65257" s="62" customFormat="1" x14ac:dyDescent="0.35"/>
    <row r="65258" s="62" customFormat="1" x14ac:dyDescent="0.35"/>
    <row r="65259" s="62" customFormat="1" x14ac:dyDescent="0.35"/>
    <row r="65260" s="62" customFormat="1" x14ac:dyDescent="0.35"/>
    <row r="65261" s="62" customFormat="1" x14ac:dyDescent="0.35"/>
    <row r="65262" s="62" customFormat="1" x14ac:dyDescent="0.35"/>
    <row r="65263" s="62" customFormat="1" x14ac:dyDescent="0.35"/>
    <row r="65264" s="62" customFormat="1" x14ac:dyDescent="0.35"/>
    <row r="65265" s="62" customFormat="1" x14ac:dyDescent="0.35"/>
    <row r="65266" s="62" customFormat="1" x14ac:dyDescent="0.35"/>
    <row r="65267" s="62" customFormat="1" x14ac:dyDescent="0.35"/>
    <row r="65268" s="62" customFormat="1" x14ac:dyDescent="0.35"/>
    <row r="65269" s="62" customFormat="1" x14ac:dyDescent="0.35"/>
    <row r="65270" s="62" customFormat="1" x14ac:dyDescent="0.35"/>
    <row r="65271" s="62" customFormat="1" x14ac:dyDescent="0.35"/>
    <row r="65272" s="62" customFormat="1" x14ac:dyDescent="0.35"/>
    <row r="65273" s="62" customFormat="1" x14ac:dyDescent="0.35"/>
    <row r="65274" s="62" customFormat="1" x14ac:dyDescent="0.35"/>
    <row r="65275" s="62" customFormat="1" x14ac:dyDescent="0.35"/>
    <row r="65276" s="62" customFormat="1" x14ac:dyDescent="0.35"/>
    <row r="65277" s="62" customFormat="1" x14ac:dyDescent="0.35"/>
    <row r="65278" s="62" customFormat="1" x14ac:dyDescent="0.35"/>
    <row r="65279" s="62" customFormat="1" x14ac:dyDescent="0.35"/>
    <row r="65280" s="62" customFormat="1" x14ac:dyDescent="0.35"/>
    <row r="65281" s="62" customFormat="1" x14ac:dyDescent="0.35"/>
    <row r="65282" s="62" customFormat="1" x14ac:dyDescent="0.35"/>
    <row r="65283" s="62" customFormat="1" x14ac:dyDescent="0.35"/>
    <row r="65284" s="62" customFormat="1" x14ac:dyDescent="0.35"/>
    <row r="65285" s="62" customFormat="1" x14ac:dyDescent="0.35"/>
    <row r="65286" s="62" customFormat="1" x14ac:dyDescent="0.35"/>
    <row r="65287" s="62" customFormat="1" x14ac:dyDescent="0.35"/>
    <row r="65288" s="62" customFormat="1" x14ac:dyDescent="0.35"/>
    <row r="65289" s="62" customFormat="1" x14ac:dyDescent="0.35"/>
    <row r="65290" s="62" customFormat="1" x14ac:dyDescent="0.35"/>
    <row r="65291" s="62" customFormat="1" x14ac:dyDescent="0.35"/>
    <row r="65292" s="62" customFormat="1" x14ac:dyDescent="0.35"/>
    <row r="65293" s="62" customFormat="1" x14ac:dyDescent="0.35"/>
    <row r="65294" s="62" customFormat="1" x14ac:dyDescent="0.35"/>
    <row r="65295" s="62" customFormat="1" x14ac:dyDescent="0.35"/>
    <row r="65296" s="62" customFormat="1" x14ac:dyDescent="0.35"/>
    <row r="65297" s="62" customFormat="1" x14ac:dyDescent="0.35"/>
    <row r="65298" s="62" customFormat="1" x14ac:dyDescent="0.35"/>
    <row r="65299" s="62" customFormat="1" x14ac:dyDescent="0.35"/>
    <row r="65300" s="62" customFormat="1" x14ac:dyDescent="0.35"/>
    <row r="65301" s="62" customFormat="1" x14ac:dyDescent="0.35"/>
    <row r="65302" s="62" customFormat="1" x14ac:dyDescent="0.35"/>
    <row r="65303" s="62" customFormat="1" x14ac:dyDescent="0.35"/>
    <row r="65304" s="62" customFormat="1" x14ac:dyDescent="0.35"/>
    <row r="65305" s="62" customFormat="1" x14ac:dyDescent="0.35"/>
    <row r="65306" s="62" customFormat="1" x14ac:dyDescent="0.35"/>
    <row r="65307" s="62" customFormat="1" x14ac:dyDescent="0.35"/>
    <row r="65308" s="62" customFormat="1" x14ac:dyDescent="0.35"/>
    <row r="65309" s="62" customFormat="1" x14ac:dyDescent="0.35"/>
    <row r="65310" s="62" customFormat="1" x14ac:dyDescent="0.35"/>
    <row r="65311" s="62" customFormat="1" x14ac:dyDescent="0.35"/>
    <row r="65312" s="62" customFormat="1" x14ac:dyDescent="0.35"/>
    <row r="65313" s="62" customFormat="1" x14ac:dyDescent="0.35"/>
    <row r="65314" s="62" customFormat="1" x14ac:dyDescent="0.35"/>
    <row r="65315" s="62" customFormat="1" x14ac:dyDescent="0.35"/>
    <row r="65316" s="62" customFormat="1" x14ac:dyDescent="0.35"/>
    <row r="65317" s="62" customFormat="1" x14ac:dyDescent="0.35"/>
    <row r="65318" s="62" customFormat="1" x14ac:dyDescent="0.35"/>
    <row r="65319" s="62" customFormat="1" x14ac:dyDescent="0.35"/>
    <row r="65320" s="62" customFormat="1" x14ac:dyDescent="0.35"/>
    <row r="65321" s="62" customFormat="1" x14ac:dyDescent="0.35"/>
    <row r="65322" s="62" customFormat="1" x14ac:dyDescent="0.35"/>
    <row r="65323" s="62" customFormat="1" x14ac:dyDescent="0.35"/>
    <row r="65324" s="62" customFormat="1" x14ac:dyDescent="0.35"/>
    <row r="65325" s="62" customFormat="1" x14ac:dyDescent="0.35"/>
    <row r="65326" s="62" customFormat="1" x14ac:dyDescent="0.35"/>
    <row r="65327" s="62" customFormat="1" x14ac:dyDescent="0.35"/>
    <row r="65328" s="62" customFormat="1" x14ac:dyDescent="0.35"/>
    <row r="65329" s="62" customFormat="1" x14ac:dyDescent="0.35"/>
    <row r="65330" s="62" customFormat="1" x14ac:dyDescent="0.35"/>
    <row r="65331" s="62" customFormat="1" x14ac:dyDescent="0.35"/>
    <row r="65332" s="62" customFormat="1" x14ac:dyDescent="0.35"/>
    <row r="65333" s="62" customFormat="1" x14ac:dyDescent="0.35"/>
    <row r="65334" s="62" customFormat="1" x14ac:dyDescent="0.35"/>
    <row r="65335" s="62" customFormat="1" x14ac:dyDescent="0.35"/>
    <row r="65336" s="62" customFormat="1" x14ac:dyDescent="0.35"/>
    <row r="65337" s="62" customFormat="1" x14ac:dyDescent="0.35"/>
    <row r="65338" s="62" customFormat="1" x14ac:dyDescent="0.35"/>
    <row r="65339" s="62" customFormat="1" x14ac:dyDescent="0.35"/>
    <row r="65340" s="62" customFormat="1" x14ac:dyDescent="0.35"/>
    <row r="65341" s="62" customFormat="1" x14ac:dyDescent="0.35"/>
    <row r="65342" s="62" customFormat="1" x14ac:dyDescent="0.35"/>
    <row r="65343" s="62" customFormat="1" x14ac:dyDescent="0.35"/>
    <row r="65344" s="62" customFormat="1" x14ac:dyDescent="0.35"/>
    <row r="65345" s="62" customFormat="1" x14ac:dyDescent="0.35"/>
    <row r="65346" s="62" customFormat="1" x14ac:dyDescent="0.35"/>
    <row r="65347" s="62" customFormat="1" x14ac:dyDescent="0.35"/>
    <row r="65348" s="62" customFormat="1" x14ac:dyDescent="0.35"/>
    <row r="65349" s="62" customFormat="1" x14ac:dyDescent="0.35"/>
    <row r="65350" s="62" customFormat="1" x14ac:dyDescent="0.35"/>
    <row r="65351" s="62" customFormat="1" x14ac:dyDescent="0.35"/>
    <row r="65352" s="62" customFormat="1" x14ac:dyDescent="0.35"/>
    <row r="65353" s="62" customFormat="1" x14ac:dyDescent="0.35"/>
    <row r="65354" s="62" customFormat="1" x14ac:dyDescent="0.35"/>
    <row r="65355" s="62" customFormat="1" x14ac:dyDescent="0.35"/>
    <row r="65356" s="62" customFormat="1" x14ac:dyDescent="0.35"/>
    <row r="65357" s="62" customFormat="1" x14ac:dyDescent="0.35"/>
    <row r="65358" s="62" customFormat="1" x14ac:dyDescent="0.35"/>
    <row r="65359" s="62" customFormat="1" x14ac:dyDescent="0.35"/>
    <row r="65360" s="62" customFormat="1" x14ac:dyDescent="0.35"/>
    <row r="65361" s="62" customFormat="1" x14ac:dyDescent="0.35"/>
    <row r="65362" s="62" customFormat="1" x14ac:dyDescent="0.35"/>
    <row r="65363" s="62" customFormat="1" x14ac:dyDescent="0.35"/>
    <row r="65364" s="62" customFormat="1" x14ac:dyDescent="0.35"/>
    <row r="65365" s="62" customFormat="1" x14ac:dyDescent="0.35"/>
    <row r="65366" s="62" customFormat="1" x14ac:dyDescent="0.35"/>
    <row r="65367" s="62" customFormat="1" x14ac:dyDescent="0.35"/>
    <row r="65368" s="62" customFormat="1" x14ac:dyDescent="0.35"/>
    <row r="65369" s="62" customFormat="1" x14ac:dyDescent="0.35"/>
    <row r="65370" s="62" customFormat="1" x14ac:dyDescent="0.35"/>
    <row r="65371" s="62" customFormat="1" x14ac:dyDescent="0.35"/>
    <row r="65372" s="62" customFormat="1" x14ac:dyDescent="0.35"/>
    <row r="65373" s="62" customFormat="1" x14ac:dyDescent="0.35"/>
    <row r="65374" s="62" customFormat="1" x14ac:dyDescent="0.35"/>
    <row r="65375" s="62" customFormat="1" x14ac:dyDescent="0.35"/>
    <row r="65376" s="62" customFormat="1" x14ac:dyDescent="0.35"/>
    <row r="65377" s="62" customFormat="1" x14ac:dyDescent="0.35"/>
    <row r="65378" s="62" customFormat="1" x14ac:dyDescent="0.35"/>
    <row r="65379" s="62" customFormat="1" x14ac:dyDescent="0.35"/>
    <row r="65380" s="62" customFormat="1" x14ac:dyDescent="0.35"/>
    <row r="65381" s="62" customFormat="1" x14ac:dyDescent="0.35"/>
    <row r="65382" s="62" customFormat="1" x14ac:dyDescent="0.35"/>
    <row r="65383" s="62" customFormat="1" x14ac:dyDescent="0.35"/>
    <row r="65384" s="62" customFormat="1" x14ac:dyDescent="0.35"/>
    <row r="65385" s="62" customFormat="1" x14ac:dyDescent="0.35"/>
    <row r="65386" s="62" customFormat="1" x14ac:dyDescent="0.35"/>
    <row r="65387" s="62" customFormat="1" x14ac:dyDescent="0.35"/>
    <row r="65388" s="62" customFormat="1" x14ac:dyDescent="0.35"/>
    <row r="65389" s="62" customFormat="1" x14ac:dyDescent="0.35"/>
    <row r="65390" s="62" customFormat="1" x14ac:dyDescent="0.35"/>
    <row r="65391" s="62" customFormat="1" x14ac:dyDescent="0.35"/>
    <row r="65392" s="62" customFormat="1" x14ac:dyDescent="0.35"/>
    <row r="65393" s="62" customFormat="1" x14ac:dyDescent="0.35"/>
    <row r="65394" s="62" customFormat="1" x14ac:dyDescent="0.35"/>
    <row r="65395" s="62" customFormat="1" x14ac:dyDescent="0.35"/>
    <row r="65396" s="62" customFormat="1" x14ac:dyDescent="0.35"/>
    <row r="65397" s="62" customFormat="1" x14ac:dyDescent="0.35"/>
    <row r="65398" s="62" customFormat="1" x14ac:dyDescent="0.35"/>
    <row r="65399" s="62" customFormat="1" x14ac:dyDescent="0.35"/>
    <row r="65400" s="62" customFormat="1" x14ac:dyDescent="0.35"/>
    <row r="65401" s="62" customFormat="1" x14ac:dyDescent="0.35"/>
    <row r="65402" s="62" customFormat="1" x14ac:dyDescent="0.35"/>
    <row r="65403" s="62" customFormat="1" x14ac:dyDescent="0.35"/>
    <row r="65404" s="62" customFormat="1" x14ac:dyDescent="0.35"/>
    <row r="65405" s="62" customFormat="1" x14ac:dyDescent="0.35"/>
    <row r="65406" s="62" customFormat="1" x14ac:dyDescent="0.35"/>
    <row r="65407" s="62" customFormat="1" x14ac:dyDescent="0.35"/>
    <row r="65408" s="62" customFormat="1" x14ac:dyDescent="0.35"/>
    <row r="65409" s="62" customFormat="1" x14ac:dyDescent="0.35"/>
    <row r="65410" s="62" customFormat="1" x14ac:dyDescent="0.35"/>
    <row r="65411" s="62" customFormat="1" x14ac:dyDescent="0.35"/>
    <row r="65412" s="62" customFormat="1" x14ac:dyDescent="0.35"/>
    <row r="65413" s="62" customFormat="1" x14ac:dyDescent="0.35"/>
    <row r="65414" s="62" customFormat="1" x14ac:dyDescent="0.35"/>
    <row r="65415" s="62" customFormat="1" x14ac:dyDescent="0.35"/>
    <row r="65416" s="62" customFormat="1" x14ac:dyDescent="0.35"/>
    <row r="65417" s="62" customFormat="1" x14ac:dyDescent="0.35"/>
    <row r="65418" s="62" customFormat="1" x14ac:dyDescent="0.35"/>
    <row r="65419" s="62" customFormat="1" x14ac:dyDescent="0.35"/>
    <row r="65420" s="62" customFormat="1" x14ac:dyDescent="0.35"/>
    <row r="65421" s="62" customFormat="1" x14ac:dyDescent="0.35"/>
    <row r="65422" s="62" customFormat="1" x14ac:dyDescent="0.35"/>
    <row r="65423" s="62" customFormat="1" x14ac:dyDescent="0.35"/>
    <row r="65424" s="62" customFormat="1" x14ac:dyDescent="0.35"/>
    <row r="65425" s="62" customFormat="1" x14ac:dyDescent="0.35"/>
    <row r="65426" s="62" customFormat="1" x14ac:dyDescent="0.35"/>
    <row r="65427" s="62" customFormat="1" x14ac:dyDescent="0.35"/>
    <row r="65428" s="62" customFormat="1" x14ac:dyDescent="0.35"/>
    <row r="65429" s="62" customFormat="1" x14ac:dyDescent="0.35"/>
    <row r="65430" s="62" customFormat="1" x14ac:dyDescent="0.35"/>
    <row r="65431" s="62" customFormat="1" x14ac:dyDescent="0.35"/>
    <row r="65432" s="62" customFormat="1" x14ac:dyDescent="0.35"/>
    <row r="65433" s="62" customFormat="1" x14ac:dyDescent="0.35"/>
    <row r="65434" s="62" customFormat="1" x14ac:dyDescent="0.35"/>
    <row r="65435" s="62" customFormat="1" x14ac:dyDescent="0.35"/>
    <row r="65436" s="62" customFormat="1" x14ac:dyDescent="0.35"/>
    <row r="65437" s="62" customFormat="1" x14ac:dyDescent="0.35"/>
    <row r="65438" s="62" customFormat="1" x14ac:dyDescent="0.35"/>
    <row r="65439" s="62" customFormat="1" x14ac:dyDescent="0.35"/>
    <row r="65440" s="62" customFormat="1" x14ac:dyDescent="0.35"/>
    <row r="65441" s="62" customFormat="1" x14ac:dyDescent="0.35"/>
    <row r="65442" s="62" customFormat="1" x14ac:dyDescent="0.35"/>
    <row r="65443" s="62" customFormat="1" x14ac:dyDescent="0.35"/>
    <row r="65444" s="62" customFormat="1" x14ac:dyDescent="0.35"/>
    <row r="65445" s="62" customFormat="1" x14ac:dyDescent="0.35"/>
    <row r="65446" s="62" customFormat="1" x14ac:dyDescent="0.35"/>
    <row r="65447" s="62" customFormat="1" x14ac:dyDescent="0.35"/>
    <row r="65448" s="62" customFormat="1" x14ac:dyDescent="0.35"/>
    <row r="65449" s="62" customFormat="1" x14ac:dyDescent="0.35"/>
    <row r="65450" s="62" customFormat="1" x14ac:dyDescent="0.35"/>
    <row r="65451" s="62" customFormat="1" x14ac:dyDescent="0.35"/>
    <row r="65452" s="62" customFormat="1" x14ac:dyDescent="0.35"/>
    <row r="65453" s="62" customFormat="1" x14ac:dyDescent="0.35"/>
    <row r="65454" s="62" customFormat="1" x14ac:dyDescent="0.35"/>
    <row r="65455" s="62" customFormat="1" x14ac:dyDescent="0.35"/>
    <row r="65456" s="62" customFormat="1" x14ac:dyDescent="0.35"/>
    <row r="65457" s="62" customFormat="1" x14ac:dyDescent="0.35"/>
    <row r="65458" s="62" customFormat="1" x14ac:dyDescent="0.35"/>
    <row r="65459" s="62" customFormat="1" x14ac:dyDescent="0.35"/>
    <row r="65460" s="62" customFormat="1" x14ac:dyDescent="0.35"/>
    <row r="65461" s="62" customFormat="1" x14ac:dyDescent="0.35"/>
    <row r="65462" s="62" customFormat="1" x14ac:dyDescent="0.35"/>
    <row r="65463" s="62" customFormat="1" x14ac:dyDescent="0.35"/>
    <row r="65464" s="62" customFormat="1" x14ac:dyDescent="0.35"/>
    <row r="65465" s="62" customFormat="1" x14ac:dyDescent="0.35"/>
    <row r="65466" s="62" customFormat="1" x14ac:dyDescent="0.35"/>
    <row r="65467" s="62" customFormat="1" x14ac:dyDescent="0.35"/>
    <row r="65468" s="62" customFormat="1" x14ac:dyDescent="0.35"/>
    <row r="65469" s="62" customFormat="1" x14ac:dyDescent="0.35"/>
    <row r="65470" s="62" customFormat="1" x14ac:dyDescent="0.35"/>
    <row r="65471" s="62" customFormat="1" x14ac:dyDescent="0.35"/>
    <row r="65472" s="62" customFormat="1" x14ac:dyDescent="0.35"/>
    <row r="65473" s="62" customFormat="1" x14ac:dyDescent="0.35"/>
    <row r="65474" s="62" customFormat="1" x14ac:dyDescent="0.35"/>
    <row r="65475" s="62" customFormat="1" x14ac:dyDescent="0.35"/>
    <row r="65476" s="62" customFormat="1" x14ac:dyDescent="0.35"/>
    <row r="65477" s="62" customFormat="1" x14ac:dyDescent="0.35"/>
    <row r="65478" s="62" customFormat="1" x14ac:dyDescent="0.35"/>
    <row r="65479" s="62" customFormat="1" x14ac:dyDescent="0.35"/>
    <row r="65480" s="62" customFormat="1" x14ac:dyDescent="0.35"/>
    <row r="65481" s="62" customFormat="1" x14ac:dyDescent="0.35"/>
    <row r="65482" s="62" customFormat="1" x14ac:dyDescent="0.35"/>
    <row r="65483" s="62" customFormat="1" x14ac:dyDescent="0.35"/>
    <row r="65484" s="62" customFormat="1" x14ac:dyDescent="0.35"/>
    <row r="65485" s="62" customFormat="1" x14ac:dyDescent="0.35"/>
    <row r="65486" s="62" customFormat="1" x14ac:dyDescent="0.35"/>
    <row r="65487" s="62" customFormat="1" x14ac:dyDescent="0.35"/>
    <row r="65488" s="62" customFormat="1" x14ac:dyDescent="0.35"/>
    <row r="65489" s="62" customFormat="1" x14ac:dyDescent="0.35"/>
    <row r="65490" s="62" customFormat="1" x14ac:dyDescent="0.35"/>
    <row r="65491" s="62" customFormat="1" x14ac:dyDescent="0.35"/>
    <row r="65492" s="62" customFormat="1" x14ac:dyDescent="0.35"/>
    <row r="65493" s="62" customFormat="1" x14ac:dyDescent="0.35"/>
    <row r="65494" s="62" customFormat="1" x14ac:dyDescent="0.35"/>
    <row r="65495" s="62" customFormat="1" x14ac:dyDescent="0.35"/>
    <row r="65496" s="62" customFormat="1" x14ac:dyDescent="0.35"/>
    <row r="65497" s="62" customFormat="1" x14ac:dyDescent="0.35"/>
    <row r="65498" s="62" customFormat="1" x14ac:dyDescent="0.35"/>
    <row r="65499" s="62" customFormat="1" x14ac:dyDescent="0.35"/>
    <row r="65500" s="62" customFormat="1" x14ac:dyDescent="0.35"/>
    <row r="65501" s="62" customFormat="1" x14ac:dyDescent="0.35"/>
    <row r="65502" s="62" customFormat="1" x14ac:dyDescent="0.35"/>
    <row r="65503" s="62" customFormat="1" x14ac:dyDescent="0.35"/>
    <row r="65504" s="62" customFormat="1" x14ac:dyDescent="0.35"/>
    <row r="65505" s="62" customFormat="1" x14ac:dyDescent="0.35"/>
    <row r="65506" s="62" customFormat="1" x14ac:dyDescent="0.35"/>
    <row r="65507" s="62" customFormat="1" x14ac:dyDescent="0.35"/>
    <row r="65508" s="62" customFormat="1" x14ac:dyDescent="0.35"/>
    <row r="65509" s="62" customFormat="1" x14ac:dyDescent="0.35"/>
    <row r="65510" s="62" customFormat="1" x14ac:dyDescent="0.35"/>
    <row r="65511" s="62" customFormat="1" x14ac:dyDescent="0.35"/>
    <row r="65512" s="62" customFormat="1" x14ac:dyDescent="0.35"/>
    <row r="65513" s="62" customFormat="1" x14ac:dyDescent="0.35"/>
    <row r="65514" s="62" customFormat="1" x14ac:dyDescent="0.35"/>
    <row r="65515" s="62" customFormat="1" x14ac:dyDescent="0.35"/>
    <row r="65516" s="62" customFormat="1" x14ac:dyDescent="0.35"/>
    <row r="65517" s="62" customFormat="1" x14ac:dyDescent="0.35"/>
    <row r="65518" s="62" customFormat="1" x14ac:dyDescent="0.35"/>
    <row r="65519" s="62" customFormat="1" x14ac:dyDescent="0.35"/>
    <row r="65520" s="62" customFormat="1" x14ac:dyDescent="0.35"/>
    <row r="65521" s="62" customFormat="1" x14ac:dyDescent="0.35"/>
    <row r="65522" s="62" customFormat="1" x14ac:dyDescent="0.35"/>
    <row r="65523" s="62" customFormat="1" x14ac:dyDescent="0.35"/>
    <row r="65524" s="62" customFormat="1" x14ac:dyDescent="0.35"/>
    <row r="65525" s="62" customFormat="1" x14ac:dyDescent="0.35"/>
    <row r="65526" s="62" customFormat="1" x14ac:dyDescent="0.35"/>
    <row r="65527" s="62" customFormat="1" x14ac:dyDescent="0.35"/>
    <row r="65528" s="62" customFormat="1" x14ac:dyDescent="0.35"/>
    <row r="65529" s="62" customFormat="1" x14ac:dyDescent="0.35"/>
    <row r="65530" s="62" customFormat="1" x14ac:dyDescent="0.35"/>
    <row r="65531" s="62" customFormat="1" x14ac:dyDescent="0.35"/>
    <row r="65532" s="62" customFormat="1" x14ac:dyDescent="0.35"/>
    <row r="65533" s="62" customFormat="1" x14ac:dyDescent="0.35"/>
    <row r="65534" s="62" customFormat="1" x14ac:dyDescent="0.35"/>
    <row r="65535" s="62" customFormat="1" x14ac:dyDescent="0.35"/>
    <row r="65536" s="62" customFormat="1" x14ac:dyDescent="0.35"/>
    <row r="65537" s="62" customFormat="1" x14ac:dyDescent="0.35"/>
    <row r="65538" s="62" customFormat="1" x14ac:dyDescent="0.35"/>
    <row r="65539" s="62" customFormat="1" x14ac:dyDescent="0.35"/>
    <row r="65540" s="62" customFormat="1" x14ac:dyDescent="0.35"/>
    <row r="65541" s="62" customFormat="1" x14ac:dyDescent="0.35"/>
    <row r="65542" s="62" customFormat="1" x14ac:dyDescent="0.35"/>
    <row r="65543" s="62" customFormat="1" x14ac:dyDescent="0.35"/>
    <row r="65544" s="62" customFormat="1" x14ac:dyDescent="0.35"/>
    <row r="65545" s="62" customFormat="1" x14ac:dyDescent="0.35"/>
    <row r="65546" s="62" customFormat="1" x14ac:dyDescent="0.35"/>
    <row r="65547" s="62" customFormat="1" x14ac:dyDescent="0.35"/>
    <row r="65548" s="62" customFormat="1" x14ac:dyDescent="0.35"/>
    <row r="65549" s="62" customFormat="1" x14ac:dyDescent="0.35"/>
    <row r="65550" s="62" customFormat="1" x14ac:dyDescent="0.35"/>
    <row r="65551" s="62" customFormat="1" x14ac:dyDescent="0.35"/>
    <row r="65552" s="62" customFormat="1" x14ac:dyDescent="0.35"/>
    <row r="65553" s="62" customFormat="1" x14ac:dyDescent="0.35"/>
    <row r="65554" s="62" customFormat="1" x14ac:dyDescent="0.35"/>
    <row r="65555" s="62" customFormat="1" x14ac:dyDescent="0.35"/>
    <row r="65556" s="62" customFormat="1" x14ac:dyDescent="0.35"/>
    <row r="65557" s="62" customFormat="1" x14ac:dyDescent="0.35"/>
    <row r="65558" s="62" customFormat="1" x14ac:dyDescent="0.35"/>
    <row r="65559" s="62" customFormat="1" x14ac:dyDescent="0.35"/>
    <row r="65560" s="62" customFormat="1" x14ac:dyDescent="0.35"/>
    <row r="65561" s="62" customFormat="1" x14ac:dyDescent="0.35"/>
    <row r="65562" s="62" customFormat="1" x14ac:dyDescent="0.35"/>
    <row r="65563" s="62" customFormat="1" x14ac:dyDescent="0.35"/>
    <row r="65564" s="62" customFormat="1" x14ac:dyDescent="0.35"/>
    <row r="65565" s="62" customFormat="1" x14ac:dyDescent="0.35"/>
    <row r="65566" s="62" customFormat="1" x14ac:dyDescent="0.35"/>
    <row r="65567" s="62" customFormat="1" x14ac:dyDescent="0.35"/>
    <row r="65568" s="62" customFormat="1" x14ac:dyDescent="0.35"/>
    <row r="65569" s="62" customFormat="1" x14ac:dyDescent="0.35"/>
    <row r="65570" s="62" customFormat="1" x14ac:dyDescent="0.35"/>
    <row r="65571" s="62" customFormat="1" x14ac:dyDescent="0.35"/>
    <row r="65572" s="62" customFormat="1" x14ac:dyDescent="0.35"/>
    <row r="65573" s="62" customFormat="1" x14ac:dyDescent="0.35"/>
    <row r="65574" s="62" customFormat="1" x14ac:dyDescent="0.35"/>
    <row r="65575" s="62" customFormat="1" x14ac:dyDescent="0.35"/>
    <row r="65576" s="62" customFormat="1" x14ac:dyDescent="0.35"/>
    <row r="65577" s="62" customFormat="1" x14ac:dyDescent="0.35"/>
    <row r="65578" s="62" customFormat="1" x14ac:dyDescent="0.35"/>
    <row r="65579" s="62" customFormat="1" x14ac:dyDescent="0.35"/>
    <row r="65580" s="62" customFormat="1" x14ac:dyDescent="0.35"/>
    <row r="65581" s="62" customFormat="1" x14ac:dyDescent="0.35"/>
    <row r="65582" s="62" customFormat="1" x14ac:dyDescent="0.35"/>
    <row r="65583" s="62" customFormat="1" x14ac:dyDescent="0.35"/>
    <row r="65584" s="62" customFormat="1" x14ac:dyDescent="0.35"/>
    <row r="65585" s="62" customFormat="1" x14ac:dyDescent="0.35"/>
    <row r="65586" s="62" customFormat="1" x14ac:dyDescent="0.35"/>
    <row r="65587" s="62" customFormat="1" x14ac:dyDescent="0.35"/>
    <row r="65588" s="62" customFormat="1" x14ac:dyDescent="0.35"/>
    <row r="65589" s="62" customFormat="1" x14ac:dyDescent="0.35"/>
    <row r="65590" s="62" customFormat="1" x14ac:dyDescent="0.35"/>
    <row r="65591" s="62" customFormat="1" x14ac:dyDescent="0.35"/>
    <row r="65592" s="62" customFormat="1" x14ac:dyDescent="0.35"/>
    <row r="65593" s="62" customFormat="1" x14ac:dyDescent="0.35"/>
    <row r="65594" s="62" customFormat="1" x14ac:dyDescent="0.35"/>
    <row r="65595" s="62" customFormat="1" x14ac:dyDescent="0.35"/>
    <row r="65596" s="62" customFormat="1" x14ac:dyDescent="0.35"/>
    <row r="65597" s="62" customFormat="1" x14ac:dyDescent="0.35"/>
    <row r="65598" s="62" customFormat="1" x14ac:dyDescent="0.35"/>
    <row r="65599" s="62" customFormat="1" x14ac:dyDescent="0.35"/>
    <row r="65600" s="62" customFormat="1" x14ac:dyDescent="0.35"/>
    <row r="65601" s="62" customFormat="1" x14ac:dyDescent="0.35"/>
    <row r="65602" s="62" customFormat="1" x14ac:dyDescent="0.35"/>
    <row r="65603" s="62" customFormat="1" x14ac:dyDescent="0.35"/>
    <row r="65604" s="62" customFormat="1" x14ac:dyDescent="0.35"/>
    <row r="65605" s="62" customFormat="1" x14ac:dyDescent="0.35"/>
    <row r="65606" s="62" customFormat="1" x14ac:dyDescent="0.35"/>
    <row r="65607" s="62" customFormat="1" x14ac:dyDescent="0.35"/>
    <row r="65608" s="62" customFormat="1" x14ac:dyDescent="0.35"/>
    <row r="65609" s="62" customFormat="1" x14ac:dyDescent="0.35"/>
    <row r="65610" s="62" customFormat="1" x14ac:dyDescent="0.35"/>
    <row r="65611" s="62" customFormat="1" x14ac:dyDescent="0.35"/>
    <row r="65612" s="62" customFormat="1" x14ac:dyDescent="0.35"/>
    <row r="65613" s="62" customFormat="1" x14ac:dyDescent="0.35"/>
    <row r="65614" s="62" customFormat="1" x14ac:dyDescent="0.35"/>
    <row r="65615" s="62" customFormat="1" x14ac:dyDescent="0.35"/>
    <row r="65616" s="62" customFormat="1" x14ac:dyDescent="0.35"/>
    <row r="65617" s="62" customFormat="1" x14ac:dyDescent="0.35"/>
    <row r="65618" s="62" customFormat="1" x14ac:dyDescent="0.35"/>
    <row r="65619" s="62" customFormat="1" x14ac:dyDescent="0.35"/>
    <row r="65620" s="62" customFormat="1" x14ac:dyDescent="0.35"/>
    <row r="65621" s="62" customFormat="1" x14ac:dyDescent="0.35"/>
    <row r="65622" s="62" customFormat="1" x14ac:dyDescent="0.35"/>
    <row r="65623" s="62" customFormat="1" x14ac:dyDescent="0.35"/>
    <row r="65624" s="62" customFormat="1" x14ac:dyDescent="0.35"/>
    <row r="65625" s="62" customFormat="1" x14ac:dyDescent="0.35"/>
    <row r="65626" s="62" customFormat="1" x14ac:dyDescent="0.35"/>
    <row r="65627" s="62" customFormat="1" x14ac:dyDescent="0.35"/>
    <row r="65628" s="62" customFormat="1" x14ac:dyDescent="0.35"/>
    <row r="65629" s="62" customFormat="1" x14ac:dyDescent="0.35"/>
    <row r="65630" s="62" customFormat="1" x14ac:dyDescent="0.35"/>
    <row r="65631" s="62" customFormat="1" x14ac:dyDescent="0.35"/>
    <row r="65632" s="62" customFormat="1" x14ac:dyDescent="0.35"/>
    <row r="65633" s="62" customFormat="1" x14ac:dyDescent="0.35"/>
    <row r="65634" s="62" customFormat="1" x14ac:dyDescent="0.35"/>
    <row r="65635" s="62" customFormat="1" x14ac:dyDescent="0.35"/>
    <row r="65636" s="62" customFormat="1" x14ac:dyDescent="0.35"/>
    <row r="65637" s="62" customFormat="1" x14ac:dyDescent="0.35"/>
    <row r="65638" s="62" customFormat="1" x14ac:dyDescent="0.35"/>
    <row r="65639" s="62" customFormat="1" x14ac:dyDescent="0.35"/>
    <row r="65640" s="62" customFormat="1" x14ac:dyDescent="0.35"/>
    <row r="65641" s="62" customFormat="1" x14ac:dyDescent="0.35"/>
    <row r="65642" s="62" customFormat="1" x14ac:dyDescent="0.35"/>
    <row r="65643" s="62" customFormat="1" x14ac:dyDescent="0.35"/>
    <row r="65644" s="62" customFormat="1" x14ac:dyDescent="0.35"/>
    <row r="65645" s="62" customFormat="1" x14ac:dyDescent="0.35"/>
    <row r="65646" s="62" customFormat="1" x14ac:dyDescent="0.35"/>
    <row r="65647" s="62" customFormat="1" x14ac:dyDescent="0.35"/>
    <row r="65648" s="62" customFormat="1" x14ac:dyDescent="0.35"/>
    <row r="65649" s="62" customFormat="1" x14ac:dyDescent="0.35"/>
    <row r="65650" s="62" customFormat="1" x14ac:dyDescent="0.35"/>
    <row r="65651" s="62" customFormat="1" x14ac:dyDescent="0.35"/>
    <row r="65652" s="62" customFormat="1" x14ac:dyDescent="0.35"/>
    <row r="65653" s="62" customFormat="1" x14ac:dyDescent="0.35"/>
    <row r="65654" s="62" customFormat="1" x14ac:dyDescent="0.35"/>
    <row r="65655" s="62" customFormat="1" x14ac:dyDescent="0.35"/>
    <row r="65656" s="62" customFormat="1" x14ac:dyDescent="0.35"/>
    <row r="65657" s="62" customFormat="1" x14ac:dyDescent="0.35"/>
    <row r="65658" s="62" customFormat="1" x14ac:dyDescent="0.35"/>
    <row r="65659" s="62" customFormat="1" x14ac:dyDescent="0.35"/>
    <row r="65660" s="62" customFormat="1" x14ac:dyDescent="0.35"/>
    <row r="65661" s="62" customFormat="1" x14ac:dyDescent="0.35"/>
    <row r="65662" s="62" customFormat="1" x14ac:dyDescent="0.35"/>
    <row r="65663" s="62" customFormat="1" x14ac:dyDescent="0.35"/>
    <row r="65664" s="62" customFormat="1" x14ac:dyDescent="0.35"/>
    <row r="65665" s="62" customFormat="1" x14ac:dyDescent="0.35"/>
    <row r="65666" s="62" customFormat="1" x14ac:dyDescent="0.35"/>
    <row r="65667" s="62" customFormat="1" x14ac:dyDescent="0.35"/>
    <row r="65668" s="62" customFormat="1" x14ac:dyDescent="0.35"/>
    <row r="65669" s="62" customFormat="1" x14ac:dyDescent="0.35"/>
    <row r="65670" s="62" customFormat="1" x14ac:dyDescent="0.35"/>
    <row r="65671" s="62" customFormat="1" x14ac:dyDescent="0.35"/>
    <row r="65672" s="62" customFormat="1" x14ac:dyDescent="0.35"/>
    <row r="65673" s="62" customFormat="1" x14ac:dyDescent="0.35"/>
    <row r="65674" s="62" customFormat="1" x14ac:dyDescent="0.35"/>
    <row r="65675" s="62" customFormat="1" x14ac:dyDescent="0.35"/>
    <row r="65676" s="62" customFormat="1" x14ac:dyDescent="0.35"/>
    <row r="65677" s="62" customFormat="1" x14ac:dyDescent="0.35"/>
    <row r="65678" s="62" customFormat="1" x14ac:dyDescent="0.35"/>
    <row r="65679" s="62" customFormat="1" x14ac:dyDescent="0.35"/>
    <row r="65680" s="62" customFormat="1" x14ac:dyDescent="0.35"/>
    <row r="65681" s="62" customFormat="1" x14ac:dyDescent="0.35"/>
    <row r="65682" s="62" customFormat="1" x14ac:dyDescent="0.35"/>
    <row r="65683" s="62" customFormat="1" x14ac:dyDescent="0.35"/>
    <row r="65684" s="62" customFormat="1" x14ac:dyDescent="0.35"/>
    <row r="65685" s="62" customFormat="1" x14ac:dyDescent="0.35"/>
    <row r="65686" s="62" customFormat="1" x14ac:dyDescent="0.35"/>
    <row r="65687" s="62" customFormat="1" x14ac:dyDescent="0.35"/>
    <row r="65688" s="62" customFormat="1" x14ac:dyDescent="0.35"/>
    <row r="65689" s="62" customFormat="1" x14ac:dyDescent="0.35"/>
    <row r="65690" s="62" customFormat="1" x14ac:dyDescent="0.35"/>
    <row r="65691" s="62" customFormat="1" x14ac:dyDescent="0.35"/>
    <row r="65692" s="62" customFormat="1" x14ac:dyDescent="0.35"/>
    <row r="65693" s="62" customFormat="1" x14ac:dyDescent="0.35"/>
    <row r="65694" s="62" customFormat="1" x14ac:dyDescent="0.35"/>
    <row r="65695" s="62" customFormat="1" x14ac:dyDescent="0.35"/>
    <row r="65696" s="62" customFormat="1" x14ac:dyDescent="0.35"/>
    <row r="65697" s="62" customFormat="1" x14ac:dyDescent="0.35"/>
    <row r="65698" s="62" customFormat="1" x14ac:dyDescent="0.35"/>
    <row r="65699" s="62" customFormat="1" x14ac:dyDescent="0.35"/>
    <row r="65700" s="62" customFormat="1" x14ac:dyDescent="0.35"/>
    <row r="65701" s="62" customFormat="1" x14ac:dyDescent="0.35"/>
    <row r="65702" s="62" customFormat="1" x14ac:dyDescent="0.35"/>
    <row r="65703" s="62" customFormat="1" x14ac:dyDescent="0.35"/>
    <row r="65704" s="62" customFormat="1" x14ac:dyDescent="0.35"/>
    <row r="65705" s="62" customFormat="1" x14ac:dyDescent="0.35"/>
    <row r="65706" s="62" customFormat="1" x14ac:dyDescent="0.35"/>
    <row r="65707" s="62" customFormat="1" x14ac:dyDescent="0.35"/>
    <row r="65708" s="62" customFormat="1" x14ac:dyDescent="0.35"/>
    <row r="65709" s="62" customFormat="1" x14ac:dyDescent="0.35"/>
    <row r="65710" s="62" customFormat="1" x14ac:dyDescent="0.35"/>
    <row r="65711" s="62" customFormat="1" x14ac:dyDescent="0.35"/>
    <row r="65712" s="62" customFormat="1" x14ac:dyDescent="0.35"/>
    <row r="65713" s="62" customFormat="1" x14ac:dyDescent="0.35"/>
    <row r="65714" s="62" customFormat="1" x14ac:dyDescent="0.35"/>
    <row r="65715" s="62" customFormat="1" x14ac:dyDescent="0.35"/>
    <row r="65716" s="62" customFormat="1" x14ac:dyDescent="0.35"/>
    <row r="65717" s="62" customFormat="1" x14ac:dyDescent="0.35"/>
    <row r="65718" s="62" customFormat="1" x14ac:dyDescent="0.35"/>
    <row r="65719" s="62" customFormat="1" x14ac:dyDescent="0.35"/>
    <row r="65720" s="62" customFormat="1" x14ac:dyDescent="0.35"/>
    <row r="65721" s="62" customFormat="1" x14ac:dyDescent="0.35"/>
    <row r="65722" s="62" customFormat="1" x14ac:dyDescent="0.35"/>
    <row r="65723" s="62" customFormat="1" x14ac:dyDescent="0.35"/>
    <row r="65724" s="62" customFormat="1" x14ac:dyDescent="0.35"/>
    <row r="65725" s="62" customFormat="1" x14ac:dyDescent="0.35"/>
    <row r="65726" s="62" customFormat="1" x14ac:dyDescent="0.35"/>
    <row r="65727" s="62" customFormat="1" x14ac:dyDescent="0.35"/>
    <row r="65728" s="62" customFormat="1" x14ac:dyDescent="0.35"/>
    <row r="65729" s="62" customFormat="1" x14ac:dyDescent="0.35"/>
    <row r="65730" s="62" customFormat="1" x14ac:dyDescent="0.35"/>
    <row r="65731" s="62" customFormat="1" x14ac:dyDescent="0.35"/>
    <row r="65732" s="62" customFormat="1" x14ac:dyDescent="0.35"/>
    <row r="65733" s="62" customFormat="1" x14ac:dyDescent="0.35"/>
    <row r="65734" s="62" customFormat="1" x14ac:dyDescent="0.35"/>
    <row r="65735" s="62" customFormat="1" x14ac:dyDescent="0.35"/>
    <row r="65736" s="62" customFormat="1" x14ac:dyDescent="0.35"/>
    <row r="65737" s="62" customFormat="1" x14ac:dyDescent="0.35"/>
    <row r="65738" s="62" customFormat="1" x14ac:dyDescent="0.35"/>
    <row r="65739" s="62" customFormat="1" x14ac:dyDescent="0.35"/>
    <row r="65740" s="62" customFormat="1" x14ac:dyDescent="0.35"/>
    <row r="65741" s="62" customFormat="1" x14ac:dyDescent="0.35"/>
    <row r="65742" s="62" customFormat="1" x14ac:dyDescent="0.35"/>
    <row r="65743" s="62" customFormat="1" x14ac:dyDescent="0.35"/>
    <row r="65744" s="62" customFormat="1" x14ac:dyDescent="0.35"/>
    <row r="65745" s="62" customFormat="1" x14ac:dyDescent="0.35"/>
    <row r="65746" s="62" customFormat="1" x14ac:dyDescent="0.35"/>
    <row r="65747" s="62" customFormat="1" x14ac:dyDescent="0.35"/>
    <row r="65748" s="62" customFormat="1" x14ac:dyDescent="0.35"/>
    <row r="65749" s="62" customFormat="1" x14ac:dyDescent="0.35"/>
    <row r="65750" s="62" customFormat="1" x14ac:dyDescent="0.35"/>
    <row r="65751" s="62" customFormat="1" x14ac:dyDescent="0.35"/>
    <row r="65752" s="62" customFormat="1" x14ac:dyDescent="0.35"/>
    <row r="65753" s="62" customFormat="1" x14ac:dyDescent="0.35"/>
    <row r="65754" s="62" customFormat="1" x14ac:dyDescent="0.35"/>
    <row r="65755" s="62" customFormat="1" x14ac:dyDescent="0.35"/>
    <row r="65756" s="62" customFormat="1" x14ac:dyDescent="0.35"/>
    <row r="65757" s="62" customFormat="1" x14ac:dyDescent="0.35"/>
    <row r="65758" s="62" customFormat="1" x14ac:dyDescent="0.35"/>
    <row r="65759" s="62" customFormat="1" x14ac:dyDescent="0.35"/>
    <row r="65760" s="62" customFormat="1" x14ac:dyDescent="0.35"/>
    <row r="65761" s="62" customFormat="1" x14ac:dyDescent="0.35"/>
    <row r="65762" s="62" customFormat="1" x14ac:dyDescent="0.35"/>
    <row r="65763" s="62" customFormat="1" x14ac:dyDescent="0.35"/>
    <row r="65764" s="62" customFormat="1" x14ac:dyDescent="0.35"/>
    <row r="65765" s="62" customFormat="1" x14ac:dyDescent="0.35"/>
    <row r="65766" s="62" customFormat="1" x14ac:dyDescent="0.35"/>
    <row r="65767" s="62" customFormat="1" x14ac:dyDescent="0.35"/>
    <row r="65768" s="62" customFormat="1" x14ac:dyDescent="0.35"/>
    <row r="65769" s="62" customFormat="1" x14ac:dyDescent="0.35"/>
    <row r="65770" s="62" customFormat="1" x14ac:dyDescent="0.35"/>
    <row r="65771" s="62" customFormat="1" x14ac:dyDescent="0.35"/>
    <row r="65772" s="62" customFormat="1" x14ac:dyDescent="0.35"/>
    <row r="65773" s="62" customFormat="1" x14ac:dyDescent="0.35"/>
    <row r="65774" s="62" customFormat="1" x14ac:dyDescent="0.35"/>
    <row r="65775" s="62" customFormat="1" x14ac:dyDescent="0.35"/>
    <row r="65776" s="62" customFormat="1" x14ac:dyDescent="0.35"/>
    <row r="65777" s="62" customFormat="1" x14ac:dyDescent="0.35"/>
    <row r="65778" s="62" customFormat="1" x14ac:dyDescent="0.35"/>
    <row r="65779" s="62" customFormat="1" x14ac:dyDescent="0.35"/>
    <row r="65780" s="62" customFormat="1" x14ac:dyDescent="0.35"/>
    <row r="65781" s="62" customFormat="1" x14ac:dyDescent="0.35"/>
    <row r="65782" s="62" customFormat="1" x14ac:dyDescent="0.35"/>
    <row r="65783" s="62" customFormat="1" x14ac:dyDescent="0.35"/>
    <row r="65784" s="62" customFormat="1" x14ac:dyDescent="0.35"/>
    <row r="65785" s="62" customFormat="1" x14ac:dyDescent="0.35"/>
    <row r="65786" s="62" customFormat="1" x14ac:dyDescent="0.35"/>
    <row r="65787" s="62" customFormat="1" x14ac:dyDescent="0.35"/>
    <row r="65788" s="62" customFormat="1" x14ac:dyDescent="0.35"/>
    <row r="65789" s="62" customFormat="1" x14ac:dyDescent="0.35"/>
    <row r="65790" s="62" customFormat="1" x14ac:dyDescent="0.35"/>
    <row r="65791" s="62" customFormat="1" x14ac:dyDescent="0.35"/>
    <row r="65792" s="62" customFormat="1" x14ac:dyDescent="0.35"/>
    <row r="65793" s="62" customFormat="1" x14ac:dyDescent="0.35"/>
    <row r="65794" s="62" customFormat="1" x14ac:dyDescent="0.35"/>
    <row r="65795" s="62" customFormat="1" x14ac:dyDescent="0.35"/>
    <row r="65796" s="62" customFormat="1" x14ac:dyDescent="0.35"/>
    <row r="65797" s="62" customFormat="1" x14ac:dyDescent="0.35"/>
    <row r="65798" s="62" customFormat="1" x14ac:dyDescent="0.35"/>
    <row r="65799" s="62" customFormat="1" x14ac:dyDescent="0.35"/>
    <row r="65800" s="62" customFormat="1" x14ac:dyDescent="0.35"/>
    <row r="65801" s="62" customFormat="1" x14ac:dyDescent="0.35"/>
    <row r="65802" s="62" customFormat="1" x14ac:dyDescent="0.35"/>
    <row r="65803" s="62" customFormat="1" x14ac:dyDescent="0.35"/>
    <row r="65804" s="62" customFormat="1" x14ac:dyDescent="0.35"/>
    <row r="65805" s="62" customFormat="1" x14ac:dyDescent="0.35"/>
    <row r="65806" s="62" customFormat="1" x14ac:dyDescent="0.35"/>
    <row r="65807" s="62" customFormat="1" x14ac:dyDescent="0.35"/>
    <row r="65808" s="62" customFormat="1" x14ac:dyDescent="0.35"/>
    <row r="65809" s="62" customFormat="1" x14ac:dyDescent="0.35"/>
    <row r="65810" s="62" customFormat="1" x14ac:dyDescent="0.35"/>
    <row r="65811" s="62" customFormat="1" x14ac:dyDescent="0.35"/>
    <row r="65812" s="62" customFormat="1" x14ac:dyDescent="0.35"/>
    <row r="65813" s="62" customFormat="1" x14ac:dyDescent="0.35"/>
    <row r="65814" s="62" customFormat="1" x14ac:dyDescent="0.35"/>
    <row r="65815" s="62" customFormat="1" x14ac:dyDescent="0.35"/>
    <row r="65816" s="62" customFormat="1" x14ac:dyDescent="0.35"/>
    <row r="65817" s="62" customFormat="1" x14ac:dyDescent="0.35"/>
    <row r="65818" s="62" customFormat="1" x14ac:dyDescent="0.35"/>
    <row r="65819" s="62" customFormat="1" x14ac:dyDescent="0.35"/>
    <row r="65820" s="62" customFormat="1" x14ac:dyDescent="0.35"/>
    <row r="65821" s="62" customFormat="1" x14ac:dyDescent="0.35"/>
    <row r="65822" s="62" customFormat="1" x14ac:dyDescent="0.35"/>
    <row r="65823" s="62" customFormat="1" x14ac:dyDescent="0.35"/>
    <row r="65824" s="62" customFormat="1" x14ac:dyDescent="0.35"/>
    <row r="65825" s="62" customFormat="1" x14ac:dyDescent="0.35"/>
    <row r="65826" s="62" customFormat="1" x14ac:dyDescent="0.35"/>
    <row r="65827" s="62" customFormat="1" x14ac:dyDescent="0.35"/>
    <row r="65828" s="62" customFormat="1" x14ac:dyDescent="0.35"/>
    <row r="65829" s="62" customFormat="1" x14ac:dyDescent="0.35"/>
    <row r="65830" s="62" customFormat="1" x14ac:dyDescent="0.35"/>
    <row r="65831" s="62" customFormat="1" x14ac:dyDescent="0.35"/>
    <row r="65832" s="62" customFormat="1" x14ac:dyDescent="0.35"/>
    <row r="65833" s="62" customFormat="1" x14ac:dyDescent="0.35"/>
    <row r="65834" s="62" customFormat="1" x14ac:dyDescent="0.35"/>
    <row r="65835" s="62" customFormat="1" x14ac:dyDescent="0.35"/>
    <row r="65836" s="62" customFormat="1" x14ac:dyDescent="0.35"/>
    <row r="65837" s="62" customFormat="1" x14ac:dyDescent="0.35"/>
    <row r="65838" s="62" customFormat="1" x14ac:dyDescent="0.35"/>
    <row r="65839" s="62" customFormat="1" x14ac:dyDescent="0.35"/>
    <row r="65840" s="62" customFormat="1" x14ac:dyDescent="0.35"/>
    <row r="65841" s="62" customFormat="1" x14ac:dyDescent="0.35"/>
    <row r="65842" s="62" customFormat="1" x14ac:dyDescent="0.35"/>
    <row r="65843" s="62" customFormat="1" x14ac:dyDescent="0.35"/>
    <row r="65844" s="62" customFormat="1" x14ac:dyDescent="0.35"/>
    <row r="65845" s="62" customFormat="1" x14ac:dyDescent="0.35"/>
    <row r="65846" s="62" customFormat="1" x14ac:dyDescent="0.35"/>
    <row r="65847" s="62" customFormat="1" x14ac:dyDescent="0.35"/>
    <row r="65848" s="62" customFormat="1" x14ac:dyDescent="0.35"/>
    <row r="65849" s="62" customFormat="1" x14ac:dyDescent="0.35"/>
    <row r="65850" s="62" customFormat="1" x14ac:dyDescent="0.35"/>
    <row r="65851" s="62" customFormat="1" x14ac:dyDescent="0.35"/>
    <row r="65852" s="62" customFormat="1" x14ac:dyDescent="0.35"/>
    <row r="65853" s="62" customFormat="1" x14ac:dyDescent="0.35"/>
    <row r="65854" s="62" customFormat="1" x14ac:dyDescent="0.35"/>
    <row r="65855" s="62" customFormat="1" x14ac:dyDescent="0.35"/>
    <row r="65856" s="62" customFormat="1" x14ac:dyDescent="0.35"/>
    <row r="65857" s="62" customFormat="1" x14ac:dyDescent="0.35"/>
    <row r="65858" s="62" customFormat="1" x14ac:dyDescent="0.35"/>
    <row r="65859" s="62" customFormat="1" x14ac:dyDescent="0.35"/>
    <row r="65860" s="62" customFormat="1" x14ac:dyDescent="0.35"/>
    <row r="65861" s="62" customFormat="1" x14ac:dyDescent="0.35"/>
    <row r="65862" s="62" customFormat="1" x14ac:dyDescent="0.35"/>
    <row r="65863" s="62" customFormat="1" x14ac:dyDescent="0.35"/>
    <row r="65864" s="62" customFormat="1" x14ac:dyDescent="0.35"/>
    <row r="65865" s="62" customFormat="1" x14ac:dyDescent="0.35"/>
    <row r="65866" s="62" customFormat="1" x14ac:dyDescent="0.35"/>
    <row r="65867" s="62" customFormat="1" x14ac:dyDescent="0.35"/>
    <row r="65868" s="62" customFormat="1" x14ac:dyDescent="0.35"/>
    <row r="65869" s="62" customFormat="1" x14ac:dyDescent="0.35"/>
    <row r="65870" s="62" customFormat="1" x14ac:dyDescent="0.35"/>
    <row r="65871" s="62" customFormat="1" x14ac:dyDescent="0.35"/>
    <row r="65872" s="62" customFormat="1" x14ac:dyDescent="0.35"/>
    <row r="65873" s="62" customFormat="1" x14ac:dyDescent="0.35"/>
    <row r="65874" s="62" customFormat="1" x14ac:dyDescent="0.35"/>
    <row r="65875" s="62" customFormat="1" x14ac:dyDescent="0.35"/>
    <row r="65876" s="62" customFormat="1" x14ac:dyDescent="0.35"/>
    <row r="65877" s="62" customFormat="1" x14ac:dyDescent="0.35"/>
    <row r="65878" s="62" customFormat="1" x14ac:dyDescent="0.35"/>
    <row r="65879" s="62" customFormat="1" x14ac:dyDescent="0.35"/>
    <row r="65880" s="62" customFormat="1" x14ac:dyDescent="0.35"/>
    <row r="65881" s="62" customFormat="1" x14ac:dyDescent="0.35"/>
    <row r="65882" s="62" customFormat="1" x14ac:dyDescent="0.35"/>
    <row r="65883" s="62" customFormat="1" x14ac:dyDescent="0.35"/>
    <row r="65884" s="62" customFormat="1" x14ac:dyDescent="0.35"/>
    <row r="65885" s="62" customFormat="1" x14ac:dyDescent="0.35"/>
    <row r="65886" s="62" customFormat="1" x14ac:dyDescent="0.35"/>
    <row r="65887" s="62" customFormat="1" x14ac:dyDescent="0.35"/>
    <row r="65888" s="62" customFormat="1" x14ac:dyDescent="0.35"/>
    <row r="65889" s="62" customFormat="1" x14ac:dyDescent="0.35"/>
    <row r="65890" s="62" customFormat="1" x14ac:dyDescent="0.35"/>
    <row r="65891" s="62" customFormat="1" x14ac:dyDescent="0.35"/>
    <row r="65892" s="62" customFormat="1" x14ac:dyDescent="0.35"/>
    <row r="65893" s="62" customFormat="1" x14ac:dyDescent="0.35"/>
    <row r="65894" s="62" customFormat="1" x14ac:dyDescent="0.35"/>
    <row r="65895" s="62" customFormat="1" x14ac:dyDescent="0.35"/>
    <row r="65896" s="62" customFormat="1" x14ac:dyDescent="0.35"/>
    <row r="65897" s="62" customFormat="1" x14ac:dyDescent="0.35"/>
    <row r="65898" s="62" customFormat="1" x14ac:dyDescent="0.35"/>
    <row r="65899" s="62" customFormat="1" x14ac:dyDescent="0.35"/>
    <row r="65900" s="62" customFormat="1" x14ac:dyDescent="0.35"/>
    <row r="65901" s="62" customFormat="1" x14ac:dyDescent="0.35"/>
    <row r="65902" s="62" customFormat="1" x14ac:dyDescent="0.35"/>
    <row r="65903" s="62" customFormat="1" x14ac:dyDescent="0.35"/>
    <row r="65904" s="62" customFormat="1" x14ac:dyDescent="0.35"/>
    <row r="65905" s="62" customFormat="1" x14ac:dyDescent="0.35"/>
    <row r="65906" s="62" customFormat="1" x14ac:dyDescent="0.35"/>
    <row r="65907" s="62" customFormat="1" x14ac:dyDescent="0.35"/>
    <row r="65908" s="62" customFormat="1" x14ac:dyDescent="0.35"/>
    <row r="65909" s="62" customFormat="1" x14ac:dyDescent="0.35"/>
    <row r="65910" s="62" customFormat="1" x14ac:dyDescent="0.35"/>
    <row r="65911" s="62" customFormat="1" x14ac:dyDescent="0.35"/>
    <row r="65912" s="62" customFormat="1" x14ac:dyDescent="0.35"/>
    <row r="65913" s="62" customFormat="1" x14ac:dyDescent="0.35"/>
    <row r="65914" s="62" customFormat="1" x14ac:dyDescent="0.35"/>
    <row r="65915" s="62" customFormat="1" x14ac:dyDescent="0.35"/>
    <row r="65916" s="62" customFormat="1" x14ac:dyDescent="0.35"/>
    <row r="65917" s="62" customFormat="1" x14ac:dyDescent="0.35"/>
    <row r="65918" s="62" customFormat="1" x14ac:dyDescent="0.35"/>
    <row r="65919" s="62" customFormat="1" x14ac:dyDescent="0.35"/>
    <row r="65920" s="62" customFormat="1" x14ac:dyDescent="0.35"/>
    <row r="65921" s="62" customFormat="1" x14ac:dyDescent="0.35"/>
    <row r="65922" s="62" customFormat="1" x14ac:dyDescent="0.35"/>
    <row r="65923" s="62" customFormat="1" x14ac:dyDescent="0.35"/>
    <row r="65924" s="62" customFormat="1" x14ac:dyDescent="0.35"/>
    <row r="65925" s="62" customFormat="1" x14ac:dyDescent="0.35"/>
    <row r="65926" s="62" customFormat="1" x14ac:dyDescent="0.35"/>
    <row r="65927" s="62" customFormat="1" x14ac:dyDescent="0.35"/>
    <row r="65928" s="62" customFormat="1" x14ac:dyDescent="0.35"/>
    <row r="65929" s="62" customFormat="1" x14ac:dyDescent="0.35"/>
    <row r="65930" s="62" customFormat="1" x14ac:dyDescent="0.35"/>
    <row r="65931" s="62" customFormat="1" x14ac:dyDescent="0.35"/>
    <row r="65932" s="62" customFormat="1" x14ac:dyDescent="0.35"/>
    <row r="65933" s="62" customFormat="1" x14ac:dyDescent="0.35"/>
    <row r="65934" s="62" customFormat="1" x14ac:dyDescent="0.35"/>
    <row r="65935" s="62" customFormat="1" x14ac:dyDescent="0.35"/>
    <row r="65936" s="62" customFormat="1" x14ac:dyDescent="0.35"/>
    <row r="65937" s="62" customFormat="1" x14ac:dyDescent="0.35"/>
    <row r="65938" s="62" customFormat="1" x14ac:dyDescent="0.35"/>
    <row r="65939" s="62" customFormat="1" x14ac:dyDescent="0.35"/>
    <row r="65940" s="62" customFormat="1" x14ac:dyDescent="0.35"/>
    <row r="65941" s="62" customFormat="1" x14ac:dyDescent="0.35"/>
    <row r="65942" s="62" customFormat="1" x14ac:dyDescent="0.35"/>
    <row r="65943" s="62" customFormat="1" x14ac:dyDescent="0.35"/>
    <row r="65944" s="62" customFormat="1" x14ac:dyDescent="0.35"/>
    <row r="65945" s="62" customFormat="1" x14ac:dyDescent="0.35"/>
    <row r="65946" s="62" customFormat="1" x14ac:dyDescent="0.35"/>
    <row r="65947" s="62" customFormat="1" x14ac:dyDescent="0.35"/>
    <row r="65948" s="62" customFormat="1" x14ac:dyDescent="0.35"/>
    <row r="65949" s="62" customFormat="1" x14ac:dyDescent="0.35"/>
    <row r="65950" s="62" customFormat="1" x14ac:dyDescent="0.35"/>
    <row r="65951" s="62" customFormat="1" x14ac:dyDescent="0.35"/>
    <row r="65952" s="62" customFormat="1" x14ac:dyDescent="0.35"/>
    <row r="65953" s="62" customFormat="1" x14ac:dyDescent="0.35"/>
    <row r="65954" s="62" customFormat="1" x14ac:dyDescent="0.35"/>
    <row r="65955" s="62" customFormat="1" x14ac:dyDescent="0.35"/>
    <row r="65956" s="62" customFormat="1" x14ac:dyDescent="0.35"/>
    <row r="65957" s="62" customFormat="1" x14ac:dyDescent="0.35"/>
    <row r="65958" s="62" customFormat="1" x14ac:dyDescent="0.35"/>
    <row r="65959" s="62" customFormat="1" x14ac:dyDescent="0.35"/>
    <row r="65960" s="62" customFormat="1" x14ac:dyDescent="0.35"/>
    <row r="65961" s="62" customFormat="1" x14ac:dyDescent="0.35"/>
    <row r="65962" s="62" customFormat="1" x14ac:dyDescent="0.35"/>
    <row r="65963" s="62" customFormat="1" x14ac:dyDescent="0.35"/>
    <row r="65964" s="62" customFormat="1" x14ac:dyDescent="0.35"/>
    <row r="65965" s="62" customFormat="1" x14ac:dyDescent="0.35"/>
    <row r="65966" s="62" customFormat="1" x14ac:dyDescent="0.35"/>
    <row r="65967" s="62" customFormat="1" x14ac:dyDescent="0.35"/>
    <row r="65968" s="62" customFormat="1" x14ac:dyDescent="0.35"/>
    <row r="65969" s="62" customFormat="1" x14ac:dyDescent="0.35"/>
    <row r="65970" s="62" customFormat="1" x14ac:dyDescent="0.35"/>
    <row r="65971" s="62" customFormat="1" x14ac:dyDescent="0.35"/>
    <row r="65972" s="62" customFormat="1" x14ac:dyDescent="0.35"/>
    <row r="65973" s="62" customFormat="1" x14ac:dyDescent="0.35"/>
    <row r="65974" s="62" customFormat="1" x14ac:dyDescent="0.35"/>
    <row r="65975" s="62" customFormat="1" x14ac:dyDescent="0.35"/>
    <row r="65976" s="62" customFormat="1" x14ac:dyDescent="0.35"/>
    <row r="65977" s="62" customFormat="1" x14ac:dyDescent="0.35"/>
    <row r="65978" s="62" customFormat="1" x14ac:dyDescent="0.35"/>
    <row r="65979" s="62" customFormat="1" x14ac:dyDescent="0.35"/>
    <row r="65980" s="62" customFormat="1" x14ac:dyDescent="0.35"/>
    <row r="65981" s="62" customFormat="1" x14ac:dyDescent="0.35"/>
    <row r="65982" s="62" customFormat="1" x14ac:dyDescent="0.35"/>
    <row r="65983" s="62" customFormat="1" x14ac:dyDescent="0.35"/>
    <row r="65984" s="62" customFormat="1" x14ac:dyDescent="0.35"/>
    <row r="65985" s="62" customFormat="1" x14ac:dyDescent="0.35"/>
    <row r="65986" s="62" customFormat="1" x14ac:dyDescent="0.35"/>
    <row r="65987" s="62" customFormat="1" x14ac:dyDescent="0.35"/>
    <row r="65988" s="62" customFormat="1" x14ac:dyDescent="0.35"/>
    <row r="65989" s="62" customFormat="1" x14ac:dyDescent="0.35"/>
    <row r="65990" s="62" customFormat="1" x14ac:dyDescent="0.35"/>
    <row r="65991" s="62" customFormat="1" x14ac:dyDescent="0.35"/>
    <row r="65992" s="62" customFormat="1" x14ac:dyDescent="0.35"/>
    <row r="65993" s="62" customFormat="1" x14ac:dyDescent="0.35"/>
    <row r="65994" s="62" customFormat="1" x14ac:dyDescent="0.35"/>
    <row r="65995" s="62" customFormat="1" x14ac:dyDescent="0.35"/>
    <row r="65996" s="62" customFormat="1" x14ac:dyDescent="0.35"/>
    <row r="65997" s="62" customFormat="1" x14ac:dyDescent="0.35"/>
    <row r="65998" s="62" customFormat="1" x14ac:dyDescent="0.35"/>
    <row r="65999" s="62" customFormat="1" x14ac:dyDescent="0.35"/>
    <row r="66000" s="62" customFormat="1" x14ac:dyDescent="0.35"/>
    <row r="66001" s="62" customFormat="1" x14ac:dyDescent="0.35"/>
    <row r="66002" s="62" customFormat="1" x14ac:dyDescent="0.35"/>
    <row r="66003" s="62" customFormat="1" x14ac:dyDescent="0.35"/>
    <row r="66004" s="62" customFormat="1" x14ac:dyDescent="0.35"/>
    <row r="66005" s="62" customFormat="1" x14ac:dyDescent="0.35"/>
    <row r="66006" s="62" customFormat="1" x14ac:dyDescent="0.35"/>
    <row r="66007" s="62" customFormat="1" x14ac:dyDescent="0.35"/>
    <row r="66008" s="62" customFormat="1" x14ac:dyDescent="0.35"/>
    <row r="66009" s="62" customFormat="1" x14ac:dyDescent="0.35"/>
    <row r="66010" s="62" customFormat="1" x14ac:dyDescent="0.35"/>
    <row r="66011" s="62" customFormat="1" x14ac:dyDescent="0.35"/>
    <row r="66012" s="62" customFormat="1" x14ac:dyDescent="0.35"/>
    <row r="66013" s="62" customFormat="1" x14ac:dyDescent="0.35"/>
    <row r="66014" s="62" customFormat="1" x14ac:dyDescent="0.35"/>
    <row r="66015" s="62" customFormat="1" x14ac:dyDescent="0.35"/>
    <row r="66016" s="62" customFormat="1" x14ac:dyDescent="0.35"/>
    <row r="66017" s="62" customFormat="1" x14ac:dyDescent="0.35"/>
    <row r="66018" s="62" customFormat="1" x14ac:dyDescent="0.35"/>
    <row r="66019" s="62" customFormat="1" x14ac:dyDescent="0.35"/>
    <row r="66020" s="62" customFormat="1" x14ac:dyDescent="0.35"/>
    <row r="66021" s="62" customFormat="1" x14ac:dyDescent="0.35"/>
    <row r="66022" s="62" customFormat="1" x14ac:dyDescent="0.35"/>
    <row r="66023" s="62" customFormat="1" x14ac:dyDescent="0.35"/>
    <row r="66024" s="62" customFormat="1" x14ac:dyDescent="0.35"/>
    <row r="66025" s="62" customFormat="1" x14ac:dyDescent="0.35"/>
    <row r="66026" s="62" customFormat="1" x14ac:dyDescent="0.35"/>
    <row r="66027" s="62" customFormat="1" x14ac:dyDescent="0.35"/>
    <row r="66028" s="62" customFormat="1" x14ac:dyDescent="0.35"/>
    <row r="66029" s="62" customFormat="1" x14ac:dyDescent="0.35"/>
    <row r="66030" s="62" customFormat="1" x14ac:dyDescent="0.35"/>
    <row r="66031" s="62" customFormat="1" x14ac:dyDescent="0.35"/>
    <row r="66032" s="62" customFormat="1" x14ac:dyDescent="0.35"/>
    <row r="66033" s="62" customFormat="1" x14ac:dyDescent="0.35"/>
    <row r="66034" s="62" customFormat="1" x14ac:dyDescent="0.35"/>
    <row r="66035" s="62" customFormat="1" x14ac:dyDescent="0.35"/>
    <row r="66036" s="62" customFormat="1" x14ac:dyDescent="0.35"/>
    <row r="66037" s="62" customFormat="1" x14ac:dyDescent="0.35"/>
    <row r="66038" s="62" customFormat="1" x14ac:dyDescent="0.35"/>
    <row r="66039" s="62" customFormat="1" x14ac:dyDescent="0.35"/>
    <row r="66040" s="62" customFormat="1" x14ac:dyDescent="0.35"/>
    <row r="66041" s="62" customFormat="1" x14ac:dyDescent="0.35"/>
    <row r="66042" s="62" customFormat="1" x14ac:dyDescent="0.35"/>
    <row r="66043" s="62" customFormat="1" x14ac:dyDescent="0.35"/>
    <row r="66044" s="62" customFormat="1" x14ac:dyDescent="0.35"/>
    <row r="66045" s="62" customFormat="1" x14ac:dyDescent="0.35"/>
    <row r="66046" s="62" customFormat="1" x14ac:dyDescent="0.35"/>
    <row r="66047" s="62" customFormat="1" x14ac:dyDescent="0.35"/>
    <row r="66048" s="62" customFormat="1" x14ac:dyDescent="0.35"/>
    <row r="66049" s="62" customFormat="1" x14ac:dyDescent="0.35"/>
    <row r="66050" s="62" customFormat="1" x14ac:dyDescent="0.35"/>
    <row r="66051" s="62" customFormat="1" x14ac:dyDescent="0.35"/>
    <row r="66052" s="62" customFormat="1" x14ac:dyDescent="0.35"/>
    <row r="66053" s="62" customFormat="1" x14ac:dyDescent="0.35"/>
    <row r="66054" s="62" customFormat="1" x14ac:dyDescent="0.35"/>
    <row r="66055" s="62" customFormat="1" x14ac:dyDescent="0.35"/>
    <row r="66056" s="62" customFormat="1" x14ac:dyDescent="0.35"/>
    <row r="66057" s="62" customFormat="1" x14ac:dyDescent="0.35"/>
    <row r="66058" s="62" customFormat="1" x14ac:dyDescent="0.35"/>
    <row r="66059" s="62" customFormat="1" x14ac:dyDescent="0.35"/>
    <row r="66060" s="62" customFormat="1" x14ac:dyDescent="0.35"/>
    <row r="66061" s="62" customFormat="1" x14ac:dyDescent="0.35"/>
    <row r="66062" s="62" customFormat="1" x14ac:dyDescent="0.35"/>
    <row r="66063" s="62" customFormat="1" x14ac:dyDescent="0.35"/>
    <row r="66064" s="62" customFormat="1" x14ac:dyDescent="0.35"/>
    <row r="66065" s="62" customFormat="1" x14ac:dyDescent="0.35"/>
    <row r="66066" s="62" customFormat="1" x14ac:dyDescent="0.35"/>
    <row r="66067" s="62" customFormat="1" x14ac:dyDescent="0.35"/>
    <row r="66068" s="62" customFormat="1" x14ac:dyDescent="0.35"/>
    <row r="66069" s="62" customFormat="1" x14ac:dyDescent="0.35"/>
    <row r="66070" s="62" customFormat="1" x14ac:dyDescent="0.35"/>
    <row r="66071" s="62" customFormat="1" x14ac:dyDescent="0.35"/>
    <row r="66072" s="62" customFormat="1" x14ac:dyDescent="0.35"/>
    <row r="66073" s="62" customFormat="1" x14ac:dyDescent="0.35"/>
    <row r="66074" s="62" customFormat="1" x14ac:dyDescent="0.35"/>
    <row r="66075" s="62" customFormat="1" x14ac:dyDescent="0.35"/>
    <row r="66076" s="62" customFormat="1" x14ac:dyDescent="0.35"/>
    <row r="66077" s="62" customFormat="1" x14ac:dyDescent="0.35"/>
    <row r="66078" s="62" customFormat="1" x14ac:dyDescent="0.35"/>
    <row r="66079" s="62" customFormat="1" x14ac:dyDescent="0.35"/>
    <row r="66080" s="62" customFormat="1" x14ac:dyDescent="0.35"/>
    <row r="66081" s="62" customFormat="1" x14ac:dyDescent="0.35"/>
    <row r="66082" s="62" customFormat="1" x14ac:dyDescent="0.35"/>
    <row r="66083" s="62" customFormat="1" x14ac:dyDescent="0.35"/>
    <row r="66084" s="62" customFormat="1" x14ac:dyDescent="0.35"/>
    <row r="66085" s="62" customFormat="1" x14ac:dyDescent="0.35"/>
    <row r="66086" s="62" customFormat="1" x14ac:dyDescent="0.35"/>
    <row r="66087" s="62" customFormat="1" x14ac:dyDescent="0.35"/>
    <row r="66088" s="62" customFormat="1" x14ac:dyDescent="0.35"/>
    <row r="66089" s="62" customFormat="1" x14ac:dyDescent="0.35"/>
    <row r="66090" s="62" customFormat="1" x14ac:dyDescent="0.35"/>
    <row r="66091" s="62" customFormat="1" x14ac:dyDescent="0.35"/>
    <row r="66092" s="62" customFormat="1" x14ac:dyDescent="0.35"/>
    <row r="66093" s="62" customFormat="1" x14ac:dyDescent="0.35"/>
    <row r="66094" s="62" customFormat="1" x14ac:dyDescent="0.35"/>
    <row r="66095" s="62" customFormat="1" x14ac:dyDescent="0.35"/>
    <row r="66096" s="62" customFormat="1" x14ac:dyDescent="0.35"/>
    <row r="66097" s="62" customFormat="1" x14ac:dyDescent="0.35"/>
    <row r="66098" s="62" customFormat="1" x14ac:dyDescent="0.35"/>
    <row r="66099" s="62" customFormat="1" x14ac:dyDescent="0.35"/>
    <row r="66100" s="62" customFormat="1" x14ac:dyDescent="0.35"/>
    <row r="66101" s="62" customFormat="1" x14ac:dyDescent="0.35"/>
    <row r="66102" s="62" customFormat="1" x14ac:dyDescent="0.35"/>
    <row r="66103" s="62" customFormat="1" x14ac:dyDescent="0.35"/>
    <row r="66104" s="62" customFormat="1" x14ac:dyDescent="0.35"/>
    <row r="66105" s="62" customFormat="1" x14ac:dyDescent="0.35"/>
    <row r="66106" s="62" customFormat="1" x14ac:dyDescent="0.35"/>
    <row r="66107" s="62" customFormat="1" x14ac:dyDescent="0.35"/>
    <row r="66108" s="62" customFormat="1" x14ac:dyDescent="0.35"/>
    <row r="66109" s="62" customFormat="1" x14ac:dyDescent="0.35"/>
    <row r="66110" s="62" customFormat="1" x14ac:dyDescent="0.35"/>
    <row r="66111" s="62" customFormat="1" x14ac:dyDescent="0.35"/>
    <row r="66112" s="62" customFormat="1" x14ac:dyDescent="0.35"/>
    <row r="66113" s="62" customFormat="1" x14ac:dyDescent="0.35"/>
    <row r="66114" s="62" customFormat="1" x14ac:dyDescent="0.35"/>
    <row r="66115" s="62" customFormat="1" x14ac:dyDescent="0.35"/>
    <row r="66116" s="62" customFormat="1" x14ac:dyDescent="0.35"/>
    <row r="66117" s="62" customFormat="1" x14ac:dyDescent="0.35"/>
    <row r="66118" s="62" customFormat="1" x14ac:dyDescent="0.35"/>
    <row r="66119" s="62" customFormat="1" x14ac:dyDescent="0.35"/>
    <row r="66120" s="62" customFormat="1" x14ac:dyDescent="0.35"/>
    <row r="66121" s="62" customFormat="1" x14ac:dyDescent="0.35"/>
    <row r="66122" s="62" customFormat="1" x14ac:dyDescent="0.35"/>
    <row r="66123" s="62" customFormat="1" x14ac:dyDescent="0.35"/>
    <row r="66124" s="62" customFormat="1" x14ac:dyDescent="0.35"/>
    <row r="66125" s="62" customFormat="1" x14ac:dyDescent="0.35"/>
    <row r="66126" s="62" customFormat="1" x14ac:dyDescent="0.35"/>
    <row r="66127" s="62" customFormat="1" x14ac:dyDescent="0.35"/>
    <row r="66128" s="62" customFormat="1" x14ac:dyDescent="0.35"/>
    <row r="66129" s="62" customFormat="1" x14ac:dyDescent="0.35"/>
    <row r="66130" s="62" customFormat="1" x14ac:dyDescent="0.35"/>
    <row r="66131" s="62" customFormat="1" x14ac:dyDescent="0.35"/>
    <row r="66132" s="62" customFormat="1" x14ac:dyDescent="0.35"/>
    <row r="66133" s="62" customFormat="1" x14ac:dyDescent="0.35"/>
    <row r="66134" s="62" customFormat="1" x14ac:dyDescent="0.35"/>
    <row r="66135" s="62" customFormat="1" x14ac:dyDescent="0.35"/>
    <row r="66136" s="62" customFormat="1" x14ac:dyDescent="0.35"/>
    <row r="66137" s="62" customFormat="1" x14ac:dyDescent="0.35"/>
    <row r="66138" s="62" customFormat="1" x14ac:dyDescent="0.35"/>
    <row r="66139" s="62" customFormat="1" x14ac:dyDescent="0.35"/>
    <row r="66140" s="62" customFormat="1" x14ac:dyDescent="0.35"/>
    <row r="66141" s="62" customFormat="1" x14ac:dyDescent="0.35"/>
    <row r="66142" s="62" customFormat="1" x14ac:dyDescent="0.35"/>
    <row r="66143" s="62" customFormat="1" x14ac:dyDescent="0.35"/>
    <row r="66144" s="62" customFormat="1" x14ac:dyDescent="0.35"/>
    <row r="66145" s="62" customFormat="1" x14ac:dyDescent="0.35"/>
    <row r="66146" s="62" customFormat="1" x14ac:dyDescent="0.35"/>
    <row r="66147" s="62" customFormat="1" x14ac:dyDescent="0.35"/>
    <row r="66148" s="62" customFormat="1" x14ac:dyDescent="0.35"/>
    <row r="66149" s="62" customFormat="1" x14ac:dyDescent="0.35"/>
    <row r="66150" s="62" customFormat="1" x14ac:dyDescent="0.35"/>
    <row r="66151" s="62" customFormat="1" x14ac:dyDescent="0.35"/>
    <row r="66152" s="62" customFormat="1" x14ac:dyDescent="0.35"/>
    <row r="66153" s="62" customFormat="1" x14ac:dyDescent="0.35"/>
    <row r="66154" s="62" customFormat="1" x14ac:dyDescent="0.35"/>
    <row r="66155" s="62" customFormat="1" x14ac:dyDescent="0.35"/>
    <row r="66156" s="62" customFormat="1" x14ac:dyDescent="0.35"/>
    <row r="66157" s="62" customFormat="1" x14ac:dyDescent="0.35"/>
    <row r="66158" s="62" customFormat="1" x14ac:dyDescent="0.35"/>
    <row r="66159" s="62" customFormat="1" x14ac:dyDescent="0.35"/>
    <row r="66160" s="62" customFormat="1" x14ac:dyDescent="0.35"/>
    <row r="66161" s="62" customFormat="1" x14ac:dyDescent="0.35"/>
    <row r="66162" s="62" customFormat="1" x14ac:dyDescent="0.35"/>
    <row r="66163" s="62" customFormat="1" x14ac:dyDescent="0.35"/>
    <row r="66164" s="62" customFormat="1" x14ac:dyDescent="0.35"/>
    <row r="66165" s="62" customFormat="1" x14ac:dyDescent="0.35"/>
    <row r="66166" s="62" customFormat="1" x14ac:dyDescent="0.35"/>
    <row r="66167" s="62" customFormat="1" x14ac:dyDescent="0.35"/>
    <row r="66168" s="62" customFormat="1" x14ac:dyDescent="0.35"/>
    <row r="66169" s="62" customFormat="1" x14ac:dyDescent="0.35"/>
    <row r="66170" s="62" customFormat="1" x14ac:dyDescent="0.35"/>
    <row r="66171" s="62" customFormat="1" x14ac:dyDescent="0.35"/>
    <row r="66172" s="62" customFormat="1" x14ac:dyDescent="0.35"/>
    <row r="66173" s="62" customFormat="1" x14ac:dyDescent="0.35"/>
    <row r="66174" s="62" customFormat="1" x14ac:dyDescent="0.35"/>
    <row r="66175" s="62" customFormat="1" x14ac:dyDescent="0.35"/>
    <row r="66176" s="62" customFormat="1" x14ac:dyDescent="0.35"/>
    <row r="66177" s="62" customFormat="1" x14ac:dyDescent="0.35"/>
    <row r="66178" s="62" customFormat="1" x14ac:dyDescent="0.35"/>
    <row r="66179" s="62" customFormat="1" x14ac:dyDescent="0.35"/>
    <row r="66180" s="62" customFormat="1" x14ac:dyDescent="0.35"/>
    <row r="66181" s="62" customFormat="1" x14ac:dyDescent="0.35"/>
    <row r="66182" s="62" customFormat="1" x14ac:dyDescent="0.35"/>
    <row r="66183" s="62" customFormat="1" x14ac:dyDescent="0.35"/>
    <row r="66184" s="62" customFormat="1" x14ac:dyDescent="0.35"/>
    <row r="66185" s="62" customFormat="1" x14ac:dyDescent="0.35"/>
    <row r="66186" s="62" customFormat="1" x14ac:dyDescent="0.35"/>
    <row r="66187" s="62" customFormat="1" x14ac:dyDescent="0.35"/>
    <row r="66188" s="62" customFormat="1" x14ac:dyDescent="0.35"/>
    <row r="66189" s="62" customFormat="1" x14ac:dyDescent="0.35"/>
    <row r="66190" s="62" customFormat="1" x14ac:dyDescent="0.35"/>
    <row r="66191" s="62" customFormat="1" x14ac:dyDescent="0.35"/>
    <row r="66192" s="62" customFormat="1" x14ac:dyDescent="0.35"/>
    <row r="66193" s="62" customFormat="1" x14ac:dyDescent="0.35"/>
    <row r="66194" s="62" customFormat="1" x14ac:dyDescent="0.35"/>
    <row r="66195" s="62" customFormat="1" x14ac:dyDescent="0.35"/>
    <row r="66196" s="62" customFormat="1" x14ac:dyDescent="0.35"/>
    <row r="66197" s="62" customFormat="1" x14ac:dyDescent="0.35"/>
    <row r="66198" s="62" customFormat="1" x14ac:dyDescent="0.35"/>
    <row r="66199" s="62" customFormat="1" x14ac:dyDescent="0.35"/>
    <row r="66200" s="62" customFormat="1" x14ac:dyDescent="0.35"/>
    <row r="66201" s="62" customFormat="1" x14ac:dyDescent="0.35"/>
    <row r="66202" s="62" customFormat="1" x14ac:dyDescent="0.35"/>
    <row r="66203" s="62" customFormat="1" x14ac:dyDescent="0.35"/>
    <row r="66204" s="62" customFormat="1" x14ac:dyDescent="0.35"/>
    <row r="66205" s="62" customFormat="1" x14ac:dyDescent="0.35"/>
    <row r="66206" s="62" customFormat="1" x14ac:dyDescent="0.35"/>
    <row r="66207" s="62" customFormat="1" x14ac:dyDescent="0.35"/>
    <row r="66208" s="62" customFormat="1" x14ac:dyDescent="0.35"/>
    <row r="66209" s="62" customFormat="1" x14ac:dyDescent="0.35"/>
    <row r="66210" s="62" customFormat="1" x14ac:dyDescent="0.35"/>
    <row r="66211" s="62" customFormat="1" x14ac:dyDescent="0.35"/>
    <row r="66212" s="62" customFormat="1" x14ac:dyDescent="0.35"/>
    <row r="66213" s="62" customFormat="1" x14ac:dyDescent="0.35"/>
    <row r="66214" s="62" customFormat="1" x14ac:dyDescent="0.35"/>
    <row r="66215" s="62" customFormat="1" x14ac:dyDescent="0.35"/>
    <row r="66216" s="62" customFormat="1" x14ac:dyDescent="0.35"/>
    <row r="66217" s="62" customFormat="1" x14ac:dyDescent="0.35"/>
    <row r="66218" s="62" customFormat="1" x14ac:dyDescent="0.35"/>
    <row r="66219" s="62" customFormat="1" x14ac:dyDescent="0.35"/>
    <row r="66220" s="62" customFormat="1" x14ac:dyDescent="0.35"/>
    <row r="66221" s="62" customFormat="1" x14ac:dyDescent="0.35"/>
    <row r="66222" s="62" customFormat="1" x14ac:dyDescent="0.35"/>
    <row r="66223" s="62" customFormat="1" x14ac:dyDescent="0.35"/>
    <row r="66224" s="62" customFormat="1" x14ac:dyDescent="0.35"/>
    <row r="66225" s="62" customFormat="1" x14ac:dyDescent="0.35"/>
    <row r="66226" s="62" customFormat="1" x14ac:dyDescent="0.35"/>
    <row r="66227" s="62" customFormat="1" x14ac:dyDescent="0.35"/>
    <row r="66228" s="62" customFormat="1" x14ac:dyDescent="0.35"/>
    <row r="66229" s="62" customFormat="1" x14ac:dyDescent="0.35"/>
    <row r="66230" s="62" customFormat="1" x14ac:dyDescent="0.35"/>
    <row r="66231" s="62" customFormat="1" x14ac:dyDescent="0.35"/>
    <row r="66232" s="62" customFormat="1" x14ac:dyDescent="0.35"/>
    <row r="66233" s="62" customFormat="1" x14ac:dyDescent="0.35"/>
    <row r="66234" s="62" customFormat="1" x14ac:dyDescent="0.35"/>
    <row r="66235" s="62" customFormat="1" x14ac:dyDescent="0.35"/>
    <row r="66236" s="62" customFormat="1" x14ac:dyDescent="0.35"/>
    <row r="66237" s="62" customFormat="1" x14ac:dyDescent="0.35"/>
    <row r="66238" s="62" customFormat="1" x14ac:dyDescent="0.35"/>
    <row r="66239" s="62" customFormat="1" x14ac:dyDescent="0.35"/>
    <row r="66240" s="62" customFormat="1" x14ac:dyDescent="0.35"/>
    <row r="66241" s="62" customFormat="1" x14ac:dyDescent="0.35"/>
    <row r="66242" s="62" customFormat="1" x14ac:dyDescent="0.35"/>
    <row r="66243" s="62" customFormat="1" x14ac:dyDescent="0.35"/>
    <row r="66244" s="62" customFormat="1" x14ac:dyDescent="0.35"/>
    <row r="66245" s="62" customFormat="1" x14ac:dyDescent="0.35"/>
    <row r="66246" s="62" customFormat="1" x14ac:dyDescent="0.35"/>
    <row r="66247" s="62" customFormat="1" x14ac:dyDescent="0.35"/>
    <row r="66248" s="62" customFormat="1" x14ac:dyDescent="0.35"/>
    <row r="66249" s="62" customFormat="1" x14ac:dyDescent="0.35"/>
    <row r="66250" s="62" customFormat="1" x14ac:dyDescent="0.35"/>
    <row r="66251" s="62" customFormat="1" x14ac:dyDescent="0.35"/>
    <row r="66252" s="62" customFormat="1" x14ac:dyDescent="0.35"/>
    <row r="66253" s="62" customFormat="1" x14ac:dyDescent="0.35"/>
    <row r="66254" s="62" customFormat="1" x14ac:dyDescent="0.35"/>
    <row r="66255" s="62" customFormat="1" x14ac:dyDescent="0.35"/>
    <row r="66256" s="62" customFormat="1" x14ac:dyDescent="0.35"/>
    <row r="66257" s="62" customFormat="1" x14ac:dyDescent="0.35"/>
    <row r="66258" s="62" customFormat="1" x14ac:dyDescent="0.35"/>
    <row r="66259" s="62" customFormat="1" x14ac:dyDescent="0.35"/>
    <row r="66260" s="62" customFormat="1" x14ac:dyDescent="0.35"/>
    <row r="66261" s="62" customFormat="1" x14ac:dyDescent="0.35"/>
    <row r="66262" s="62" customFormat="1" x14ac:dyDescent="0.35"/>
    <row r="66263" s="62" customFormat="1" x14ac:dyDescent="0.35"/>
    <row r="66264" s="62" customFormat="1" x14ac:dyDescent="0.35"/>
    <row r="66265" s="62" customFormat="1" x14ac:dyDescent="0.35"/>
    <row r="66266" s="62" customFormat="1" x14ac:dyDescent="0.35"/>
    <row r="66267" s="62" customFormat="1" x14ac:dyDescent="0.35"/>
    <row r="66268" s="62" customFormat="1" x14ac:dyDescent="0.35"/>
    <row r="66269" s="62" customFormat="1" x14ac:dyDescent="0.35"/>
    <row r="66270" s="62" customFormat="1" x14ac:dyDescent="0.35"/>
    <row r="66271" s="62" customFormat="1" x14ac:dyDescent="0.35"/>
    <row r="66272" s="62" customFormat="1" x14ac:dyDescent="0.35"/>
    <row r="66273" s="62" customFormat="1" x14ac:dyDescent="0.35"/>
    <row r="66274" s="62" customFormat="1" x14ac:dyDescent="0.35"/>
    <row r="66275" s="62" customFormat="1" x14ac:dyDescent="0.35"/>
    <row r="66276" s="62" customFormat="1" x14ac:dyDescent="0.35"/>
    <row r="66277" s="62" customFormat="1" x14ac:dyDescent="0.35"/>
    <row r="66278" s="62" customFormat="1" x14ac:dyDescent="0.35"/>
    <row r="66279" s="62" customFormat="1" x14ac:dyDescent="0.35"/>
    <row r="66280" s="62" customFormat="1" x14ac:dyDescent="0.35"/>
    <row r="66281" s="62" customFormat="1" x14ac:dyDescent="0.35"/>
    <row r="66282" s="62" customFormat="1" x14ac:dyDescent="0.35"/>
    <row r="66283" s="62" customFormat="1" x14ac:dyDescent="0.35"/>
    <row r="66284" s="62" customFormat="1" x14ac:dyDescent="0.35"/>
    <row r="66285" s="62" customFormat="1" x14ac:dyDescent="0.35"/>
    <row r="66286" s="62" customFormat="1" x14ac:dyDescent="0.35"/>
    <row r="66287" s="62" customFormat="1" x14ac:dyDescent="0.35"/>
    <row r="66288" s="62" customFormat="1" x14ac:dyDescent="0.35"/>
    <row r="66289" s="62" customFormat="1" x14ac:dyDescent="0.35"/>
    <row r="66290" s="62" customFormat="1" x14ac:dyDescent="0.35"/>
    <row r="66291" s="62" customFormat="1" x14ac:dyDescent="0.35"/>
    <row r="66292" s="62" customFormat="1" x14ac:dyDescent="0.35"/>
    <row r="66293" s="62" customFormat="1" x14ac:dyDescent="0.35"/>
    <row r="66294" s="62" customFormat="1" x14ac:dyDescent="0.35"/>
    <row r="66295" s="62" customFormat="1" x14ac:dyDescent="0.35"/>
    <row r="66296" s="62" customFormat="1" x14ac:dyDescent="0.35"/>
    <row r="66297" s="62" customFormat="1" x14ac:dyDescent="0.35"/>
    <row r="66298" s="62" customFormat="1" x14ac:dyDescent="0.35"/>
    <row r="66299" s="62" customFormat="1" x14ac:dyDescent="0.35"/>
    <row r="66300" s="62" customFormat="1" x14ac:dyDescent="0.35"/>
    <row r="66301" s="62" customFormat="1" x14ac:dyDescent="0.35"/>
    <row r="66302" s="62" customFormat="1" x14ac:dyDescent="0.35"/>
    <row r="66303" s="62" customFormat="1" x14ac:dyDescent="0.35"/>
    <row r="66304" s="62" customFormat="1" x14ac:dyDescent="0.35"/>
    <row r="66305" s="62" customFormat="1" x14ac:dyDescent="0.35"/>
    <row r="66306" s="62" customFormat="1" x14ac:dyDescent="0.35"/>
    <row r="66307" s="62" customFormat="1" x14ac:dyDescent="0.35"/>
    <row r="66308" s="62" customFormat="1" x14ac:dyDescent="0.35"/>
    <row r="66309" s="62" customFormat="1" x14ac:dyDescent="0.35"/>
    <row r="66310" s="62" customFormat="1" x14ac:dyDescent="0.35"/>
    <row r="66311" s="62" customFormat="1" x14ac:dyDescent="0.35"/>
    <row r="66312" s="62" customFormat="1" x14ac:dyDescent="0.35"/>
    <row r="66313" s="62" customFormat="1" x14ac:dyDescent="0.35"/>
    <row r="66314" s="62" customFormat="1" x14ac:dyDescent="0.35"/>
    <row r="66315" s="62" customFormat="1" x14ac:dyDescent="0.35"/>
    <row r="66316" s="62" customFormat="1" x14ac:dyDescent="0.35"/>
    <row r="66317" s="62" customFormat="1" x14ac:dyDescent="0.35"/>
    <row r="66318" s="62" customFormat="1" x14ac:dyDescent="0.35"/>
    <row r="66319" s="62" customFormat="1" x14ac:dyDescent="0.35"/>
    <row r="66320" s="62" customFormat="1" x14ac:dyDescent="0.35"/>
    <row r="66321" s="62" customFormat="1" x14ac:dyDescent="0.35"/>
    <row r="66322" s="62" customFormat="1" x14ac:dyDescent="0.35"/>
    <row r="66323" s="62" customFormat="1" x14ac:dyDescent="0.35"/>
    <row r="66324" s="62" customFormat="1" x14ac:dyDescent="0.35"/>
    <row r="66325" s="62" customFormat="1" x14ac:dyDescent="0.35"/>
    <row r="66326" s="62" customFormat="1" x14ac:dyDescent="0.35"/>
    <row r="66327" s="62" customFormat="1" x14ac:dyDescent="0.35"/>
    <row r="66328" s="62" customFormat="1" x14ac:dyDescent="0.35"/>
    <row r="66329" s="62" customFormat="1" x14ac:dyDescent="0.35"/>
    <row r="66330" s="62" customFormat="1" x14ac:dyDescent="0.35"/>
    <row r="66331" s="62" customFormat="1" x14ac:dyDescent="0.35"/>
    <row r="66332" s="62" customFormat="1" x14ac:dyDescent="0.35"/>
    <row r="66333" s="62" customFormat="1" x14ac:dyDescent="0.35"/>
    <row r="66334" s="62" customFormat="1" x14ac:dyDescent="0.35"/>
    <row r="66335" s="62" customFormat="1" x14ac:dyDescent="0.35"/>
    <row r="66336" s="62" customFormat="1" x14ac:dyDescent="0.35"/>
    <row r="66337" s="62" customFormat="1" x14ac:dyDescent="0.35"/>
    <row r="66338" s="62" customFormat="1" x14ac:dyDescent="0.35"/>
    <row r="66339" s="62" customFormat="1" x14ac:dyDescent="0.35"/>
    <row r="66340" s="62" customFormat="1" x14ac:dyDescent="0.35"/>
    <row r="66341" s="62" customFormat="1" x14ac:dyDescent="0.35"/>
    <row r="66342" s="62" customFormat="1" x14ac:dyDescent="0.35"/>
    <row r="66343" s="62" customFormat="1" x14ac:dyDescent="0.35"/>
    <row r="66344" s="62" customFormat="1" x14ac:dyDescent="0.35"/>
    <row r="66345" s="62" customFormat="1" x14ac:dyDescent="0.35"/>
    <row r="66346" s="62" customFormat="1" x14ac:dyDescent="0.35"/>
    <row r="66347" s="62" customFormat="1" x14ac:dyDescent="0.35"/>
    <row r="66348" s="62" customFormat="1" x14ac:dyDescent="0.35"/>
    <row r="66349" s="62" customFormat="1" x14ac:dyDescent="0.35"/>
    <row r="66350" s="62" customFormat="1" x14ac:dyDescent="0.35"/>
    <row r="66351" s="62" customFormat="1" x14ac:dyDescent="0.35"/>
    <row r="66352" s="62" customFormat="1" x14ac:dyDescent="0.35"/>
    <row r="66353" s="62" customFormat="1" x14ac:dyDescent="0.35"/>
    <row r="66354" s="62" customFormat="1" x14ac:dyDescent="0.35"/>
    <row r="66355" s="62" customFormat="1" x14ac:dyDescent="0.35"/>
    <row r="66356" s="62" customFormat="1" x14ac:dyDescent="0.35"/>
    <row r="66357" s="62" customFormat="1" x14ac:dyDescent="0.35"/>
    <row r="66358" s="62" customFormat="1" x14ac:dyDescent="0.35"/>
    <row r="66359" s="62" customFormat="1" x14ac:dyDescent="0.35"/>
    <row r="66360" s="62" customFormat="1" x14ac:dyDescent="0.35"/>
    <row r="66361" s="62" customFormat="1" x14ac:dyDescent="0.35"/>
    <row r="66362" s="62" customFormat="1" x14ac:dyDescent="0.35"/>
    <row r="66363" s="62" customFormat="1" x14ac:dyDescent="0.35"/>
    <row r="66364" s="62" customFormat="1" x14ac:dyDescent="0.35"/>
    <row r="66365" s="62" customFormat="1" x14ac:dyDescent="0.35"/>
    <row r="66366" s="62" customFormat="1" x14ac:dyDescent="0.35"/>
    <row r="66367" s="62" customFormat="1" x14ac:dyDescent="0.35"/>
    <row r="66368" s="62" customFormat="1" x14ac:dyDescent="0.35"/>
    <row r="66369" s="62" customFormat="1" x14ac:dyDescent="0.35"/>
    <row r="66370" s="62" customFormat="1" x14ac:dyDescent="0.35"/>
    <row r="66371" s="62" customFormat="1" x14ac:dyDescent="0.35"/>
    <row r="66372" s="62" customFormat="1" x14ac:dyDescent="0.35"/>
    <row r="66373" s="62" customFormat="1" x14ac:dyDescent="0.35"/>
    <row r="66374" s="62" customFormat="1" x14ac:dyDescent="0.35"/>
    <row r="66375" s="62" customFormat="1" x14ac:dyDescent="0.35"/>
    <row r="66376" s="62" customFormat="1" x14ac:dyDescent="0.35"/>
    <row r="66377" s="62" customFormat="1" x14ac:dyDescent="0.35"/>
    <row r="66378" s="62" customFormat="1" x14ac:dyDescent="0.35"/>
    <row r="66379" s="62" customFormat="1" x14ac:dyDescent="0.35"/>
    <row r="66380" s="62" customFormat="1" x14ac:dyDescent="0.35"/>
    <row r="66381" s="62" customFormat="1" x14ac:dyDescent="0.35"/>
    <row r="66382" s="62" customFormat="1" x14ac:dyDescent="0.35"/>
    <row r="66383" s="62" customFormat="1" x14ac:dyDescent="0.35"/>
    <row r="66384" s="62" customFormat="1" x14ac:dyDescent="0.35"/>
    <row r="66385" s="62" customFormat="1" x14ac:dyDescent="0.35"/>
    <row r="66386" s="62" customFormat="1" x14ac:dyDescent="0.35"/>
    <row r="66387" s="62" customFormat="1" x14ac:dyDescent="0.35"/>
    <row r="66388" s="62" customFormat="1" x14ac:dyDescent="0.35"/>
    <row r="66389" s="62" customFormat="1" x14ac:dyDescent="0.35"/>
    <row r="66390" s="62" customFormat="1" x14ac:dyDescent="0.35"/>
    <row r="66391" s="62" customFormat="1" x14ac:dyDescent="0.35"/>
    <row r="66392" s="62" customFormat="1" x14ac:dyDescent="0.35"/>
    <row r="66393" s="62" customFormat="1" x14ac:dyDescent="0.35"/>
    <row r="66394" s="62" customFormat="1" x14ac:dyDescent="0.35"/>
    <row r="66395" s="62" customFormat="1" x14ac:dyDescent="0.35"/>
    <row r="66396" s="62" customFormat="1" x14ac:dyDescent="0.35"/>
    <row r="66397" s="62" customFormat="1" x14ac:dyDescent="0.35"/>
    <row r="66398" s="62" customFormat="1" x14ac:dyDescent="0.35"/>
    <row r="66399" s="62" customFormat="1" x14ac:dyDescent="0.35"/>
    <row r="66400" s="62" customFormat="1" x14ac:dyDescent="0.35"/>
    <row r="66401" s="62" customFormat="1" x14ac:dyDescent="0.35"/>
    <row r="66402" s="62" customFormat="1" x14ac:dyDescent="0.35"/>
    <row r="66403" s="62" customFormat="1" x14ac:dyDescent="0.35"/>
    <row r="66404" s="62" customFormat="1" x14ac:dyDescent="0.35"/>
    <row r="66405" s="62" customFormat="1" x14ac:dyDescent="0.35"/>
    <row r="66406" s="62" customFormat="1" x14ac:dyDescent="0.35"/>
    <row r="66407" s="62" customFormat="1" x14ac:dyDescent="0.35"/>
    <row r="66408" s="62" customFormat="1" x14ac:dyDescent="0.35"/>
    <row r="66409" s="62" customFormat="1" x14ac:dyDescent="0.35"/>
    <row r="66410" s="62" customFormat="1" x14ac:dyDescent="0.35"/>
    <row r="66411" s="62" customFormat="1" x14ac:dyDescent="0.35"/>
    <row r="66412" s="62" customFormat="1" x14ac:dyDescent="0.35"/>
    <row r="66413" s="62" customFormat="1" x14ac:dyDescent="0.35"/>
    <row r="66414" s="62" customFormat="1" x14ac:dyDescent="0.35"/>
    <row r="66415" s="62" customFormat="1" x14ac:dyDescent="0.35"/>
    <row r="66416" s="62" customFormat="1" x14ac:dyDescent="0.35"/>
    <row r="66417" s="62" customFormat="1" x14ac:dyDescent="0.35"/>
    <row r="66418" s="62" customFormat="1" x14ac:dyDescent="0.35"/>
    <row r="66419" s="62" customFormat="1" x14ac:dyDescent="0.35"/>
    <row r="66420" s="62" customFormat="1" x14ac:dyDescent="0.35"/>
    <row r="66421" s="62" customFormat="1" x14ac:dyDescent="0.35"/>
    <row r="66422" s="62" customFormat="1" x14ac:dyDescent="0.35"/>
    <row r="66423" s="62" customFormat="1" x14ac:dyDescent="0.35"/>
    <row r="66424" s="62" customFormat="1" x14ac:dyDescent="0.35"/>
    <row r="66425" s="62" customFormat="1" x14ac:dyDescent="0.35"/>
    <row r="66426" s="62" customFormat="1" x14ac:dyDescent="0.35"/>
    <row r="66427" s="62" customFormat="1" x14ac:dyDescent="0.35"/>
    <row r="66428" s="62" customFormat="1" x14ac:dyDescent="0.35"/>
    <row r="66429" s="62" customFormat="1" x14ac:dyDescent="0.35"/>
    <row r="66430" s="62" customFormat="1" x14ac:dyDescent="0.35"/>
    <row r="66431" s="62" customFormat="1" x14ac:dyDescent="0.35"/>
    <row r="66432" s="62" customFormat="1" x14ac:dyDescent="0.35"/>
    <row r="66433" s="62" customFormat="1" x14ac:dyDescent="0.35"/>
    <row r="66434" s="62" customFormat="1" x14ac:dyDescent="0.35"/>
    <row r="66435" s="62" customFormat="1" x14ac:dyDescent="0.35"/>
    <row r="66436" s="62" customFormat="1" x14ac:dyDescent="0.35"/>
    <row r="66437" s="62" customFormat="1" x14ac:dyDescent="0.35"/>
    <row r="66438" s="62" customFormat="1" x14ac:dyDescent="0.35"/>
    <row r="66439" s="62" customFormat="1" x14ac:dyDescent="0.35"/>
    <row r="66440" s="62" customFormat="1" x14ac:dyDescent="0.35"/>
    <row r="66441" s="62" customFormat="1" x14ac:dyDescent="0.35"/>
    <row r="66442" s="62" customFormat="1" x14ac:dyDescent="0.35"/>
    <row r="66443" s="62" customFormat="1" x14ac:dyDescent="0.35"/>
    <row r="66444" s="62" customFormat="1" x14ac:dyDescent="0.35"/>
    <row r="66445" s="62" customFormat="1" x14ac:dyDescent="0.35"/>
    <row r="66446" s="62" customFormat="1" x14ac:dyDescent="0.35"/>
    <row r="66447" s="62" customFormat="1" x14ac:dyDescent="0.35"/>
    <row r="66448" s="62" customFormat="1" x14ac:dyDescent="0.35"/>
    <row r="66449" s="62" customFormat="1" x14ac:dyDescent="0.35"/>
    <row r="66450" s="62" customFormat="1" x14ac:dyDescent="0.35"/>
    <row r="66451" s="62" customFormat="1" x14ac:dyDescent="0.35"/>
    <row r="66452" s="62" customFormat="1" x14ac:dyDescent="0.35"/>
    <row r="66453" s="62" customFormat="1" x14ac:dyDescent="0.35"/>
    <row r="66454" s="62" customFormat="1" x14ac:dyDescent="0.35"/>
    <row r="66455" s="62" customFormat="1" x14ac:dyDescent="0.35"/>
    <row r="66456" s="62" customFormat="1" x14ac:dyDescent="0.35"/>
    <row r="66457" s="62" customFormat="1" x14ac:dyDescent="0.35"/>
    <row r="66458" s="62" customFormat="1" x14ac:dyDescent="0.35"/>
    <row r="66459" s="62" customFormat="1" x14ac:dyDescent="0.35"/>
    <row r="66460" s="62" customFormat="1" x14ac:dyDescent="0.35"/>
    <row r="66461" s="62" customFormat="1" x14ac:dyDescent="0.35"/>
    <row r="66462" s="62" customFormat="1" x14ac:dyDescent="0.35"/>
    <row r="66463" s="62" customFormat="1" x14ac:dyDescent="0.35"/>
    <row r="66464" s="62" customFormat="1" x14ac:dyDescent="0.35"/>
    <row r="66465" s="62" customFormat="1" x14ac:dyDescent="0.35"/>
    <row r="66466" s="62" customFormat="1" x14ac:dyDescent="0.35"/>
    <row r="66467" s="62" customFormat="1" x14ac:dyDescent="0.35"/>
    <row r="66468" s="62" customFormat="1" x14ac:dyDescent="0.35"/>
    <row r="66469" s="62" customFormat="1" x14ac:dyDescent="0.35"/>
    <row r="66470" s="62" customFormat="1" x14ac:dyDescent="0.35"/>
    <row r="66471" s="62" customFormat="1" x14ac:dyDescent="0.35"/>
    <row r="66472" s="62" customFormat="1" x14ac:dyDescent="0.35"/>
    <row r="66473" s="62" customFormat="1" x14ac:dyDescent="0.35"/>
    <row r="66474" s="62" customFormat="1" x14ac:dyDescent="0.35"/>
    <row r="66475" s="62" customFormat="1" x14ac:dyDescent="0.35"/>
    <row r="66476" s="62" customFormat="1" x14ac:dyDescent="0.35"/>
    <row r="66477" s="62" customFormat="1" x14ac:dyDescent="0.35"/>
    <row r="66478" s="62" customFormat="1" x14ac:dyDescent="0.35"/>
    <row r="66479" s="62" customFormat="1" x14ac:dyDescent="0.35"/>
    <row r="66480" s="62" customFormat="1" x14ac:dyDescent="0.35"/>
    <row r="66481" s="62" customFormat="1" x14ac:dyDescent="0.35"/>
    <row r="66482" s="62" customFormat="1" x14ac:dyDescent="0.35"/>
    <row r="66483" s="62" customFormat="1" x14ac:dyDescent="0.35"/>
    <row r="66484" s="62" customFormat="1" x14ac:dyDescent="0.35"/>
    <row r="66485" s="62" customFormat="1" x14ac:dyDescent="0.35"/>
    <row r="66486" s="62" customFormat="1" x14ac:dyDescent="0.35"/>
    <row r="66487" s="62" customFormat="1" x14ac:dyDescent="0.35"/>
    <row r="66488" s="62" customFormat="1" x14ac:dyDescent="0.35"/>
    <row r="66489" s="62" customFormat="1" x14ac:dyDescent="0.35"/>
    <row r="66490" s="62" customFormat="1" x14ac:dyDescent="0.35"/>
    <row r="66491" s="62" customFormat="1" x14ac:dyDescent="0.35"/>
    <row r="66492" s="62" customFormat="1" x14ac:dyDescent="0.35"/>
    <row r="66493" s="62" customFormat="1" x14ac:dyDescent="0.35"/>
    <row r="66494" s="62" customFormat="1" x14ac:dyDescent="0.35"/>
    <row r="66495" s="62" customFormat="1" x14ac:dyDescent="0.35"/>
    <row r="66496" s="62" customFormat="1" x14ac:dyDescent="0.35"/>
    <row r="66497" s="62" customFormat="1" x14ac:dyDescent="0.35"/>
    <row r="66498" s="62" customFormat="1" x14ac:dyDescent="0.35"/>
    <row r="66499" s="62" customFormat="1" x14ac:dyDescent="0.35"/>
    <row r="66500" s="62" customFormat="1" x14ac:dyDescent="0.35"/>
    <row r="66501" s="62" customFormat="1" x14ac:dyDescent="0.35"/>
    <row r="66502" s="62" customFormat="1" x14ac:dyDescent="0.35"/>
    <row r="66503" s="62" customFormat="1" x14ac:dyDescent="0.35"/>
    <row r="66504" s="62" customFormat="1" x14ac:dyDescent="0.35"/>
    <row r="66505" s="62" customFormat="1" x14ac:dyDescent="0.35"/>
    <row r="66506" s="62" customFormat="1" x14ac:dyDescent="0.35"/>
    <row r="66507" s="62" customFormat="1" x14ac:dyDescent="0.35"/>
    <row r="66508" s="62" customFormat="1" x14ac:dyDescent="0.35"/>
    <row r="66509" s="62" customFormat="1" x14ac:dyDescent="0.35"/>
    <row r="66510" s="62" customFormat="1" x14ac:dyDescent="0.35"/>
    <row r="66511" s="62" customFormat="1" x14ac:dyDescent="0.35"/>
    <row r="66512" s="62" customFormat="1" x14ac:dyDescent="0.35"/>
    <row r="66513" s="62" customFormat="1" x14ac:dyDescent="0.35"/>
    <row r="66514" s="62" customFormat="1" x14ac:dyDescent="0.35"/>
    <row r="66515" s="62" customFormat="1" x14ac:dyDescent="0.35"/>
    <row r="66516" s="62" customFormat="1" x14ac:dyDescent="0.35"/>
    <row r="66517" s="62" customFormat="1" x14ac:dyDescent="0.35"/>
    <row r="66518" s="62" customFormat="1" x14ac:dyDescent="0.35"/>
    <row r="66519" s="62" customFormat="1" x14ac:dyDescent="0.35"/>
    <row r="66520" s="62" customFormat="1" x14ac:dyDescent="0.35"/>
    <row r="66521" s="62" customFormat="1" x14ac:dyDescent="0.35"/>
    <row r="66522" s="62" customFormat="1" x14ac:dyDescent="0.35"/>
    <row r="66523" s="62" customFormat="1" x14ac:dyDescent="0.35"/>
    <row r="66524" s="62" customFormat="1" x14ac:dyDescent="0.35"/>
    <row r="66525" s="62" customFormat="1" x14ac:dyDescent="0.35"/>
    <row r="66526" s="62" customFormat="1" x14ac:dyDescent="0.35"/>
    <row r="66527" s="62" customFormat="1" x14ac:dyDescent="0.35"/>
    <row r="66528" s="62" customFormat="1" x14ac:dyDescent="0.35"/>
    <row r="66529" s="62" customFormat="1" x14ac:dyDescent="0.35"/>
    <row r="66530" s="62" customFormat="1" x14ac:dyDescent="0.35"/>
    <row r="66531" s="62" customFormat="1" x14ac:dyDescent="0.35"/>
    <row r="66532" s="62" customFormat="1" x14ac:dyDescent="0.35"/>
    <row r="66533" s="62" customFormat="1" x14ac:dyDescent="0.35"/>
    <row r="66534" s="62" customFormat="1" x14ac:dyDescent="0.35"/>
    <row r="66535" s="62" customFormat="1" x14ac:dyDescent="0.35"/>
    <row r="66536" s="62" customFormat="1" x14ac:dyDescent="0.35"/>
    <row r="66537" s="62" customFormat="1" x14ac:dyDescent="0.35"/>
    <row r="66538" s="62" customFormat="1" x14ac:dyDescent="0.35"/>
    <row r="66539" s="62" customFormat="1" x14ac:dyDescent="0.35"/>
    <row r="66540" s="62" customFormat="1" x14ac:dyDescent="0.35"/>
    <row r="66541" s="62" customFormat="1" x14ac:dyDescent="0.35"/>
    <row r="66542" s="62" customFormat="1" x14ac:dyDescent="0.35"/>
    <row r="66543" s="62" customFormat="1" x14ac:dyDescent="0.35"/>
    <row r="66544" s="62" customFormat="1" x14ac:dyDescent="0.35"/>
    <row r="66545" s="62" customFormat="1" x14ac:dyDescent="0.35"/>
    <row r="66546" s="62" customFormat="1" x14ac:dyDescent="0.35"/>
    <row r="66547" s="62" customFormat="1" x14ac:dyDescent="0.35"/>
    <row r="66548" s="62" customFormat="1" x14ac:dyDescent="0.35"/>
    <row r="66549" s="62" customFormat="1" x14ac:dyDescent="0.35"/>
    <row r="66550" s="62" customFormat="1" x14ac:dyDescent="0.35"/>
    <row r="66551" s="62" customFormat="1" x14ac:dyDescent="0.35"/>
    <row r="66552" s="62" customFormat="1" x14ac:dyDescent="0.35"/>
    <row r="66553" s="62" customFormat="1" x14ac:dyDescent="0.35"/>
    <row r="66554" s="62" customFormat="1" x14ac:dyDescent="0.35"/>
    <row r="66555" s="62" customFormat="1" x14ac:dyDescent="0.35"/>
    <row r="66556" s="62" customFormat="1" x14ac:dyDescent="0.35"/>
    <row r="66557" s="62" customFormat="1" x14ac:dyDescent="0.35"/>
    <row r="66558" s="62" customFormat="1" x14ac:dyDescent="0.35"/>
    <row r="66559" s="62" customFormat="1" x14ac:dyDescent="0.35"/>
    <row r="66560" s="62" customFormat="1" x14ac:dyDescent="0.35"/>
    <row r="66561" s="62" customFormat="1" x14ac:dyDescent="0.35"/>
    <row r="66562" s="62" customFormat="1" x14ac:dyDescent="0.35"/>
    <row r="66563" s="62" customFormat="1" x14ac:dyDescent="0.35"/>
    <row r="66564" s="62" customFormat="1" x14ac:dyDescent="0.35"/>
    <row r="66565" s="62" customFormat="1" x14ac:dyDescent="0.35"/>
    <row r="66566" s="62" customFormat="1" x14ac:dyDescent="0.35"/>
    <row r="66567" s="62" customFormat="1" x14ac:dyDescent="0.35"/>
    <row r="66568" s="62" customFormat="1" x14ac:dyDescent="0.35"/>
    <row r="66569" s="62" customFormat="1" x14ac:dyDescent="0.35"/>
    <row r="66570" s="62" customFormat="1" x14ac:dyDescent="0.35"/>
    <row r="66571" s="62" customFormat="1" x14ac:dyDescent="0.35"/>
    <row r="66572" s="62" customFormat="1" x14ac:dyDescent="0.35"/>
    <row r="66573" s="62" customFormat="1" x14ac:dyDescent="0.35"/>
    <row r="66574" s="62" customFormat="1" x14ac:dyDescent="0.35"/>
    <row r="66575" s="62" customFormat="1" x14ac:dyDescent="0.35"/>
    <row r="66576" s="62" customFormat="1" x14ac:dyDescent="0.35"/>
    <row r="66577" s="62" customFormat="1" x14ac:dyDescent="0.35"/>
    <row r="66578" s="62" customFormat="1" x14ac:dyDescent="0.35"/>
    <row r="66579" s="62" customFormat="1" x14ac:dyDescent="0.35"/>
    <row r="66580" s="62" customFormat="1" x14ac:dyDescent="0.35"/>
    <row r="66581" s="62" customFormat="1" x14ac:dyDescent="0.35"/>
    <row r="66582" s="62" customFormat="1" x14ac:dyDescent="0.35"/>
    <row r="66583" s="62" customFormat="1" x14ac:dyDescent="0.35"/>
    <row r="66584" s="62" customFormat="1" x14ac:dyDescent="0.35"/>
    <row r="66585" s="62" customFormat="1" x14ac:dyDescent="0.35"/>
    <row r="66586" s="62" customFormat="1" x14ac:dyDescent="0.35"/>
    <row r="66587" s="62" customFormat="1" x14ac:dyDescent="0.35"/>
    <row r="66588" s="62" customFormat="1" x14ac:dyDescent="0.35"/>
    <row r="66589" s="62" customFormat="1" x14ac:dyDescent="0.35"/>
    <row r="66590" s="62" customFormat="1" x14ac:dyDescent="0.35"/>
    <row r="66591" s="62" customFormat="1" x14ac:dyDescent="0.35"/>
    <row r="66592" s="62" customFormat="1" x14ac:dyDescent="0.35"/>
    <row r="66593" s="62" customFormat="1" x14ac:dyDescent="0.35"/>
    <row r="66594" s="62" customFormat="1" x14ac:dyDescent="0.35"/>
    <row r="66595" s="62" customFormat="1" x14ac:dyDescent="0.35"/>
    <row r="66596" s="62" customFormat="1" x14ac:dyDescent="0.35"/>
    <row r="66597" s="62" customFormat="1" x14ac:dyDescent="0.35"/>
    <row r="66598" s="62" customFormat="1" x14ac:dyDescent="0.35"/>
    <row r="66599" s="62" customFormat="1" x14ac:dyDescent="0.35"/>
    <row r="66600" s="62" customFormat="1" x14ac:dyDescent="0.35"/>
    <row r="66601" s="62" customFormat="1" x14ac:dyDescent="0.35"/>
    <row r="66602" s="62" customFormat="1" x14ac:dyDescent="0.35"/>
    <row r="66603" s="62" customFormat="1" x14ac:dyDescent="0.35"/>
    <row r="66604" s="62" customFormat="1" x14ac:dyDescent="0.35"/>
    <row r="66605" s="62" customFormat="1" x14ac:dyDescent="0.35"/>
    <row r="66606" s="62" customFormat="1" x14ac:dyDescent="0.35"/>
    <row r="66607" s="62" customFormat="1" x14ac:dyDescent="0.35"/>
    <row r="66608" s="62" customFormat="1" x14ac:dyDescent="0.35"/>
    <row r="66609" s="62" customFormat="1" x14ac:dyDescent="0.35"/>
    <row r="66610" s="62" customFormat="1" x14ac:dyDescent="0.35"/>
    <row r="66611" s="62" customFormat="1" x14ac:dyDescent="0.35"/>
    <row r="66612" s="62" customFormat="1" x14ac:dyDescent="0.35"/>
    <row r="66613" s="62" customFormat="1" x14ac:dyDescent="0.35"/>
    <row r="66614" s="62" customFormat="1" x14ac:dyDescent="0.35"/>
    <row r="66615" s="62" customFormat="1" x14ac:dyDescent="0.35"/>
    <row r="66616" s="62" customFormat="1" x14ac:dyDescent="0.35"/>
    <row r="66617" s="62" customFormat="1" x14ac:dyDescent="0.35"/>
    <row r="66618" s="62" customFormat="1" x14ac:dyDescent="0.35"/>
    <row r="66619" s="62" customFormat="1" x14ac:dyDescent="0.35"/>
    <row r="66620" s="62" customFormat="1" x14ac:dyDescent="0.35"/>
    <row r="66621" s="62" customFormat="1" x14ac:dyDescent="0.35"/>
    <row r="66622" s="62" customFormat="1" x14ac:dyDescent="0.35"/>
    <row r="66623" s="62" customFormat="1" x14ac:dyDescent="0.35"/>
    <row r="66624" s="62" customFormat="1" x14ac:dyDescent="0.35"/>
    <row r="66625" s="62" customFormat="1" x14ac:dyDescent="0.35"/>
    <row r="66626" s="62" customFormat="1" x14ac:dyDescent="0.35"/>
    <row r="66627" s="62" customFormat="1" x14ac:dyDescent="0.35"/>
    <row r="66628" s="62" customFormat="1" x14ac:dyDescent="0.35"/>
    <row r="66629" s="62" customFormat="1" x14ac:dyDescent="0.35"/>
    <row r="66630" s="62" customFormat="1" x14ac:dyDescent="0.35"/>
    <row r="66631" s="62" customFormat="1" x14ac:dyDescent="0.35"/>
    <row r="66632" s="62" customFormat="1" x14ac:dyDescent="0.35"/>
    <row r="66633" s="62" customFormat="1" x14ac:dyDescent="0.35"/>
    <row r="66634" s="62" customFormat="1" x14ac:dyDescent="0.35"/>
    <row r="66635" s="62" customFormat="1" x14ac:dyDescent="0.35"/>
    <row r="66636" s="62" customFormat="1" x14ac:dyDescent="0.35"/>
    <row r="66637" s="62" customFormat="1" x14ac:dyDescent="0.35"/>
    <row r="66638" s="62" customFormat="1" x14ac:dyDescent="0.35"/>
    <row r="66639" s="62" customFormat="1" x14ac:dyDescent="0.35"/>
    <row r="66640" s="62" customFormat="1" x14ac:dyDescent="0.35"/>
    <row r="66641" s="62" customFormat="1" x14ac:dyDescent="0.35"/>
    <row r="66642" s="62" customFormat="1" x14ac:dyDescent="0.35"/>
    <row r="66643" s="62" customFormat="1" x14ac:dyDescent="0.35"/>
    <row r="66644" s="62" customFormat="1" x14ac:dyDescent="0.35"/>
    <row r="66645" s="62" customFormat="1" x14ac:dyDescent="0.35"/>
    <row r="66646" s="62" customFormat="1" x14ac:dyDescent="0.35"/>
    <row r="66647" s="62" customFormat="1" x14ac:dyDescent="0.35"/>
    <row r="66648" s="62" customFormat="1" x14ac:dyDescent="0.35"/>
    <row r="66649" s="62" customFormat="1" x14ac:dyDescent="0.35"/>
    <row r="66650" s="62" customFormat="1" x14ac:dyDescent="0.35"/>
    <row r="66651" s="62" customFormat="1" x14ac:dyDescent="0.35"/>
    <row r="66652" s="62" customFormat="1" x14ac:dyDescent="0.35"/>
    <row r="66653" s="62" customFormat="1" x14ac:dyDescent="0.35"/>
    <row r="66654" s="62" customFormat="1" x14ac:dyDescent="0.35"/>
    <row r="66655" s="62" customFormat="1" x14ac:dyDescent="0.35"/>
    <row r="66656" s="62" customFormat="1" x14ac:dyDescent="0.35"/>
    <row r="66657" s="62" customFormat="1" x14ac:dyDescent="0.35"/>
    <row r="66658" s="62" customFormat="1" x14ac:dyDescent="0.35"/>
    <row r="66659" s="62" customFormat="1" x14ac:dyDescent="0.35"/>
    <row r="66660" s="62" customFormat="1" x14ac:dyDescent="0.35"/>
    <row r="66661" s="62" customFormat="1" x14ac:dyDescent="0.35"/>
    <row r="66662" s="62" customFormat="1" x14ac:dyDescent="0.35"/>
    <row r="66663" s="62" customFormat="1" x14ac:dyDescent="0.35"/>
    <row r="66664" s="62" customFormat="1" x14ac:dyDescent="0.35"/>
    <row r="66665" s="62" customFormat="1" x14ac:dyDescent="0.35"/>
    <row r="66666" s="62" customFormat="1" x14ac:dyDescent="0.35"/>
    <row r="66667" s="62" customFormat="1" x14ac:dyDescent="0.35"/>
    <row r="66668" s="62" customFormat="1" x14ac:dyDescent="0.35"/>
    <row r="66669" s="62" customFormat="1" x14ac:dyDescent="0.35"/>
    <row r="66670" s="62" customFormat="1" x14ac:dyDescent="0.35"/>
    <row r="66671" s="62" customFormat="1" x14ac:dyDescent="0.35"/>
    <row r="66672" s="62" customFormat="1" x14ac:dyDescent="0.35"/>
    <row r="66673" s="62" customFormat="1" x14ac:dyDescent="0.35"/>
    <row r="66674" s="62" customFormat="1" x14ac:dyDescent="0.35"/>
    <row r="66675" s="62" customFormat="1" x14ac:dyDescent="0.35"/>
    <row r="66676" s="62" customFormat="1" x14ac:dyDescent="0.35"/>
    <row r="66677" s="62" customFormat="1" x14ac:dyDescent="0.35"/>
    <row r="66678" s="62" customFormat="1" x14ac:dyDescent="0.35"/>
    <row r="66679" s="62" customFormat="1" x14ac:dyDescent="0.35"/>
    <row r="66680" s="62" customFormat="1" x14ac:dyDescent="0.35"/>
    <row r="66681" s="62" customFormat="1" x14ac:dyDescent="0.35"/>
    <row r="66682" s="62" customFormat="1" x14ac:dyDescent="0.35"/>
    <row r="66683" s="62" customFormat="1" x14ac:dyDescent="0.35"/>
    <row r="66684" s="62" customFormat="1" x14ac:dyDescent="0.35"/>
    <row r="66685" s="62" customFormat="1" x14ac:dyDescent="0.35"/>
    <row r="66686" s="62" customFormat="1" x14ac:dyDescent="0.35"/>
    <row r="66687" s="62" customFormat="1" x14ac:dyDescent="0.35"/>
    <row r="66688" s="62" customFormat="1" x14ac:dyDescent="0.35"/>
    <row r="66689" s="62" customFormat="1" x14ac:dyDescent="0.35"/>
    <row r="66690" s="62" customFormat="1" x14ac:dyDescent="0.35"/>
    <row r="66691" s="62" customFormat="1" x14ac:dyDescent="0.35"/>
    <row r="66692" s="62" customFormat="1" x14ac:dyDescent="0.35"/>
    <row r="66693" s="62" customFormat="1" x14ac:dyDescent="0.35"/>
    <row r="66694" s="62" customFormat="1" x14ac:dyDescent="0.35"/>
    <row r="66695" s="62" customFormat="1" x14ac:dyDescent="0.35"/>
    <row r="66696" s="62" customFormat="1" x14ac:dyDescent="0.35"/>
    <row r="66697" s="62" customFormat="1" x14ac:dyDescent="0.35"/>
    <row r="66698" s="62" customFormat="1" x14ac:dyDescent="0.35"/>
    <row r="66699" s="62" customFormat="1" x14ac:dyDescent="0.35"/>
    <row r="66700" s="62" customFormat="1" x14ac:dyDescent="0.35"/>
    <row r="66701" s="62" customFormat="1" x14ac:dyDescent="0.35"/>
    <row r="66702" s="62" customFormat="1" x14ac:dyDescent="0.35"/>
    <row r="66703" s="62" customFormat="1" x14ac:dyDescent="0.35"/>
    <row r="66704" s="62" customFormat="1" x14ac:dyDescent="0.35"/>
    <row r="66705" s="62" customFormat="1" x14ac:dyDescent="0.35"/>
    <row r="66706" s="62" customFormat="1" x14ac:dyDescent="0.35"/>
    <row r="66707" s="62" customFormat="1" x14ac:dyDescent="0.35"/>
    <row r="66708" s="62" customFormat="1" x14ac:dyDescent="0.35"/>
    <row r="66709" s="62" customFormat="1" x14ac:dyDescent="0.35"/>
    <row r="66710" s="62" customFormat="1" x14ac:dyDescent="0.35"/>
    <row r="66711" s="62" customFormat="1" x14ac:dyDescent="0.35"/>
    <row r="66712" s="62" customFormat="1" x14ac:dyDescent="0.35"/>
    <row r="66713" s="62" customFormat="1" x14ac:dyDescent="0.35"/>
    <row r="66714" s="62" customFormat="1" x14ac:dyDescent="0.35"/>
    <row r="66715" s="62" customFormat="1" x14ac:dyDescent="0.35"/>
    <row r="66716" s="62" customFormat="1" x14ac:dyDescent="0.35"/>
    <row r="66717" s="62" customFormat="1" x14ac:dyDescent="0.35"/>
    <row r="66718" s="62" customFormat="1" x14ac:dyDescent="0.35"/>
    <row r="66719" s="62" customFormat="1" x14ac:dyDescent="0.35"/>
    <row r="66720" s="62" customFormat="1" x14ac:dyDescent="0.35"/>
    <row r="66721" s="62" customFormat="1" x14ac:dyDescent="0.35"/>
    <row r="66722" s="62" customFormat="1" x14ac:dyDescent="0.35"/>
    <row r="66723" s="62" customFormat="1" x14ac:dyDescent="0.35"/>
    <row r="66724" s="62" customFormat="1" x14ac:dyDescent="0.35"/>
    <row r="66725" s="62" customFormat="1" x14ac:dyDescent="0.35"/>
    <row r="66726" s="62" customFormat="1" x14ac:dyDescent="0.35"/>
    <row r="66727" s="62" customFormat="1" x14ac:dyDescent="0.35"/>
    <row r="66728" s="62" customFormat="1" x14ac:dyDescent="0.35"/>
    <row r="66729" s="62" customFormat="1" x14ac:dyDescent="0.35"/>
    <row r="66730" s="62" customFormat="1" x14ac:dyDescent="0.35"/>
    <row r="66731" s="62" customFormat="1" x14ac:dyDescent="0.35"/>
    <row r="66732" s="62" customFormat="1" x14ac:dyDescent="0.35"/>
    <row r="66733" s="62" customFormat="1" x14ac:dyDescent="0.35"/>
    <row r="66734" s="62" customFormat="1" x14ac:dyDescent="0.35"/>
    <row r="66735" s="62" customFormat="1" x14ac:dyDescent="0.35"/>
    <row r="66736" s="62" customFormat="1" x14ac:dyDescent="0.35"/>
    <row r="66737" s="62" customFormat="1" x14ac:dyDescent="0.35"/>
    <row r="66738" s="62" customFormat="1" x14ac:dyDescent="0.35"/>
    <row r="66739" s="62" customFormat="1" x14ac:dyDescent="0.35"/>
    <row r="66740" s="62" customFormat="1" x14ac:dyDescent="0.35"/>
    <row r="66741" s="62" customFormat="1" x14ac:dyDescent="0.35"/>
    <row r="66742" s="62" customFormat="1" x14ac:dyDescent="0.35"/>
    <row r="66743" s="62" customFormat="1" x14ac:dyDescent="0.35"/>
    <row r="66744" s="62" customFormat="1" x14ac:dyDescent="0.35"/>
    <row r="66745" s="62" customFormat="1" x14ac:dyDescent="0.35"/>
    <row r="66746" s="62" customFormat="1" x14ac:dyDescent="0.35"/>
    <row r="66747" s="62" customFormat="1" x14ac:dyDescent="0.35"/>
    <row r="66748" s="62" customFormat="1" x14ac:dyDescent="0.35"/>
    <row r="66749" s="62" customFormat="1" x14ac:dyDescent="0.35"/>
    <row r="66750" s="62" customFormat="1" x14ac:dyDescent="0.35"/>
    <row r="66751" s="62" customFormat="1" x14ac:dyDescent="0.35"/>
    <row r="66752" s="62" customFormat="1" x14ac:dyDescent="0.35"/>
    <row r="66753" s="62" customFormat="1" x14ac:dyDescent="0.35"/>
    <row r="66754" s="62" customFormat="1" x14ac:dyDescent="0.35"/>
    <row r="66755" s="62" customFormat="1" x14ac:dyDescent="0.35"/>
    <row r="66756" s="62" customFormat="1" x14ac:dyDescent="0.35"/>
    <row r="66757" s="62" customFormat="1" x14ac:dyDescent="0.35"/>
    <row r="66758" s="62" customFormat="1" x14ac:dyDescent="0.35"/>
    <row r="66759" s="62" customFormat="1" x14ac:dyDescent="0.35"/>
    <row r="66760" s="62" customFormat="1" x14ac:dyDescent="0.35"/>
    <row r="66761" s="62" customFormat="1" x14ac:dyDescent="0.35"/>
    <row r="66762" s="62" customFormat="1" x14ac:dyDescent="0.35"/>
    <row r="66763" s="62" customFormat="1" x14ac:dyDescent="0.35"/>
    <row r="66764" s="62" customFormat="1" x14ac:dyDescent="0.35"/>
    <row r="66765" s="62" customFormat="1" x14ac:dyDescent="0.35"/>
    <row r="66766" s="62" customFormat="1" x14ac:dyDescent="0.35"/>
    <row r="66767" s="62" customFormat="1" x14ac:dyDescent="0.35"/>
    <row r="66768" s="62" customFormat="1" x14ac:dyDescent="0.35"/>
    <row r="66769" s="62" customFormat="1" x14ac:dyDescent="0.35"/>
    <row r="66770" s="62" customFormat="1" x14ac:dyDescent="0.35"/>
    <row r="66771" s="62" customFormat="1" x14ac:dyDescent="0.35"/>
    <row r="66772" s="62" customFormat="1" x14ac:dyDescent="0.35"/>
    <row r="66773" s="62" customFormat="1" x14ac:dyDescent="0.35"/>
    <row r="66774" s="62" customFormat="1" x14ac:dyDescent="0.35"/>
    <row r="66775" s="62" customFormat="1" x14ac:dyDescent="0.35"/>
    <row r="66776" s="62" customFormat="1" x14ac:dyDescent="0.35"/>
    <row r="66777" s="62" customFormat="1" x14ac:dyDescent="0.35"/>
    <row r="66778" s="62" customFormat="1" x14ac:dyDescent="0.35"/>
    <row r="66779" s="62" customFormat="1" x14ac:dyDescent="0.35"/>
    <row r="66780" s="62" customFormat="1" x14ac:dyDescent="0.35"/>
    <row r="66781" s="62" customFormat="1" x14ac:dyDescent="0.35"/>
    <row r="66782" s="62" customFormat="1" x14ac:dyDescent="0.35"/>
    <row r="66783" s="62" customFormat="1" x14ac:dyDescent="0.35"/>
    <row r="66784" s="62" customFormat="1" x14ac:dyDescent="0.35"/>
    <row r="66785" s="62" customFormat="1" x14ac:dyDescent="0.35"/>
    <row r="66786" s="62" customFormat="1" x14ac:dyDescent="0.35"/>
    <row r="66787" s="62" customFormat="1" x14ac:dyDescent="0.35"/>
    <row r="66788" s="62" customFormat="1" x14ac:dyDescent="0.35"/>
    <row r="66789" s="62" customFormat="1" x14ac:dyDescent="0.35"/>
    <row r="66790" s="62" customFormat="1" x14ac:dyDescent="0.35"/>
    <row r="66791" s="62" customFormat="1" x14ac:dyDescent="0.35"/>
    <row r="66792" s="62" customFormat="1" x14ac:dyDescent="0.35"/>
    <row r="66793" s="62" customFormat="1" x14ac:dyDescent="0.35"/>
    <row r="66794" s="62" customFormat="1" x14ac:dyDescent="0.35"/>
    <row r="66795" s="62" customFormat="1" x14ac:dyDescent="0.35"/>
    <row r="66796" s="62" customFormat="1" x14ac:dyDescent="0.35"/>
    <row r="66797" s="62" customFormat="1" x14ac:dyDescent="0.35"/>
    <row r="66798" s="62" customFormat="1" x14ac:dyDescent="0.35"/>
    <row r="66799" s="62" customFormat="1" x14ac:dyDescent="0.35"/>
    <row r="66800" s="62" customFormat="1" x14ac:dyDescent="0.35"/>
    <row r="66801" s="62" customFormat="1" x14ac:dyDescent="0.35"/>
    <row r="66802" s="62" customFormat="1" x14ac:dyDescent="0.35"/>
    <row r="66803" s="62" customFormat="1" x14ac:dyDescent="0.35"/>
    <row r="66804" s="62" customFormat="1" x14ac:dyDescent="0.35"/>
    <row r="66805" s="62" customFormat="1" x14ac:dyDescent="0.35"/>
    <row r="66806" s="62" customFormat="1" x14ac:dyDescent="0.35"/>
    <row r="66807" s="62" customFormat="1" x14ac:dyDescent="0.35"/>
    <row r="66808" s="62" customFormat="1" x14ac:dyDescent="0.35"/>
    <row r="66809" s="62" customFormat="1" x14ac:dyDescent="0.35"/>
    <row r="66810" s="62" customFormat="1" x14ac:dyDescent="0.35"/>
    <row r="66811" s="62" customFormat="1" x14ac:dyDescent="0.35"/>
    <row r="66812" s="62" customFormat="1" x14ac:dyDescent="0.35"/>
    <row r="66813" s="62" customFormat="1" x14ac:dyDescent="0.35"/>
    <row r="66814" s="62" customFormat="1" x14ac:dyDescent="0.35"/>
    <row r="66815" s="62" customFormat="1" x14ac:dyDescent="0.35"/>
    <row r="66816" s="62" customFormat="1" x14ac:dyDescent="0.35"/>
    <row r="66817" s="62" customFormat="1" x14ac:dyDescent="0.35"/>
    <row r="66818" s="62" customFormat="1" x14ac:dyDescent="0.35"/>
    <row r="66819" s="62" customFormat="1" x14ac:dyDescent="0.35"/>
    <row r="66820" s="62" customFormat="1" x14ac:dyDescent="0.35"/>
    <row r="66821" s="62" customFormat="1" x14ac:dyDescent="0.35"/>
    <row r="66822" s="62" customFormat="1" x14ac:dyDescent="0.35"/>
    <row r="66823" s="62" customFormat="1" x14ac:dyDescent="0.35"/>
    <row r="66824" s="62" customFormat="1" x14ac:dyDescent="0.35"/>
    <row r="66825" s="62" customFormat="1" x14ac:dyDescent="0.35"/>
    <row r="66826" s="62" customFormat="1" x14ac:dyDescent="0.35"/>
    <row r="66827" s="62" customFormat="1" x14ac:dyDescent="0.35"/>
    <row r="66828" s="62" customFormat="1" x14ac:dyDescent="0.35"/>
    <row r="66829" s="62" customFormat="1" x14ac:dyDescent="0.35"/>
    <row r="66830" s="62" customFormat="1" x14ac:dyDescent="0.35"/>
    <row r="66831" s="62" customFormat="1" x14ac:dyDescent="0.35"/>
    <row r="66832" s="62" customFormat="1" x14ac:dyDescent="0.35"/>
    <row r="66833" s="62" customFormat="1" x14ac:dyDescent="0.35"/>
    <row r="66834" s="62" customFormat="1" x14ac:dyDescent="0.35"/>
    <row r="66835" s="62" customFormat="1" x14ac:dyDescent="0.35"/>
    <row r="66836" s="62" customFormat="1" x14ac:dyDescent="0.35"/>
    <row r="66837" s="62" customFormat="1" x14ac:dyDescent="0.35"/>
    <row r="66838" s="62" customFormat="1" x14ac:dyDescent="0.35"/>
    <row r="66839" s="62" customFormat="1" x14ac:dyDescent="0.35"/>
    <row r="66840" s="62" customFormat="1" x14ac:dyDescent="0.35"/>
    <row r="66841" s="62" customFormat="1" x14ac:dyDescent="0.35"/>
    <row r="66842" s="62" customFormat="1" x14ac:dyDescent="0.35"/>
    <row r="66843" s="62" customFormat="1" x14ac:dyDescent="0.35"/>
    <row r="66844" s="62" customFormat="1" x14ac:dyDescent="0.35"/>
    <row r="66845" s="62" customFormat="1" x14ac:dyDescent="0.35"/>
    <row r="66846" s="62" customFormat="1" x14ac:dyDescent="0.35"/>
    <row r="66847" s="62" customFormat="1" x14ac:dyDescent="0.35"/>
    <row r="66848" s="62" customFormat="1" x14ac:dyDescent="0.35"/>
    <row r="66849" s="62" customFormat="1" x14ac:dyDescent="0.35"/>
    <row r="66850" s="62" customFormat="1" x14ac:dyDescent="0.35"/>
    <row r="66851" s="62" customFormat="1" x14ac:dyDescent="0.35"/>
    <row r="66852" s="62" customFormat="1" x14ac:dyDescent="0.35"/>
    <row r="66853" s="62" customFormat="1" x14ac:dyDescent="0.35"/>
    <row r="66854" s="62" customFormat="1" x14ac:dyDescent="0.35"/>
    <row r="66855" s="62" customFormat="1" x14ac:dyDescent="0.35"/>
    <row r="66856" s="62" customFormat="1" x14ac:dyDescent="0.35"/>
    <row r="66857" s="62" customFormat="1" x14ac:dyDescent="0.35"/>
    <row r="66858" s="62" customFormat="1" x14ac:dyDescent="0.35"/>
    <row r="66859" s="62" customFormat="1" x14ac:dyDescent="0.35"/>
    <row r="66860" s="62" customFormat="1" x14ac:dyDescent="0.35"/>
    <row r="66861" s="62" customFormat="1" x14ac:dyDescent="0.35"/>
    <row r="66862" s="62" customFormat="1" x14ac:dyDescent="0.35"/>
    <row r="66863" s="62" customFormat="1" x14ac:dyDescent="0.35"/>
    <row r="66864" s="62" customFormat="1" x14ac:dyDescent="0.35"/>
    <row r="66865" s="62" customFormat="1" x14ac:dyDescent="0.35"/>
    <row r="66866" s="62" customFormat="1" x14ac:dyDescent="0.35"/>
    <row r="66867" s="62" customFormat="1" x14ac:dyDescent="0.35"/>
    <row r="66868" s="62" customFormat="1" x14ac:dyDescent="0.35"/>
    <row r="66869" s="62" customFormat="1" x14ac:dyDescent="0.35"/>
    <row r="66870" s="62" customFormat="1" x14ac:dyDescent="0.35"/>
    <row r="66871" s="62" customFormat="1" x14ac:dyDescent="0.35"/>
    <row r="66872" s="62" customFormat="1" x14ac:dyDescent="0.35"/>
    <row r="66873" s="62" customFormat="1" x14ac:dyDescent="0.35"/>
    <row r="66874" s="62" customFormat="1" x14ac:dyDescent="0.35"/>
    <row r="66875" s="62" customFormat="1" x14ac:dyDescent="0.35"/>
    <row r="66876" s="62" customFormat="1" x14ac:dyDescent="0.35"/>
    <row r="66877" s="62" customFormat="1" x14ac:dyDescent="0.35"/>
    <row r="66878" s="62" customFormat="1" x14ac:dyDescent="0.35"/>
    <row r="66879" s="62" customFormat="1" x14ac:dyDescent="0.35"/>
    <row r="66880" s="62" customFormat="1" x14ac:dyDescent="0.35"/>
    <row r="66881" s="62" customFormat="1" x14ac:dyDescent="0.35"/>
    <row r="66882" s="62" customFormat="1" x14ac:dyDescent="0.35"/>
    <row r="66883" s="62" customFormat="1" x14ac:dyDescent="0.35"/>
    <row r="66884" s="62" customFormat="1" x14ac:dyDescent="0.35"/>
    <row r="66885" s="62" customFormat="1" x14ac:dyDescent="0.35"/>
    <row r="66886" s="62" customFormat="1" x14ac:dyDescent="0.35"/>
    <row r="66887" s="62" customFormat="1" x14ac:dyDescent="0.35"/>
    <row r="66888" s="62" customFormat="1" x14ac:dyDescent="0.35"/>
    <row r="66889" s="62" customFormat="1" x14ac:dyDescent="0.35"/>
    <row r="66890" s="62" customFormat="1" x14ac:dyDescent="0.35"/>
    <row r="66891" s="62" customFormat="1" x14ac:dyDescent="0.35"/>
    <row r="66892" s="62" customFormat="1" x14ac:dyDescent="0.35"/>
    <row r="66893" s="62" customFormat="1" x14ac:dyDescent="0.35"/>
    <row r="66894" s="62" customFormat="1" x14ac:dyDescent="0.35"/>
    <row r="66895" s="62" customFormat="1" x14ac:dyDescent="0.35"/>
    <row r="66896" s="62" customFormat="1" x14ac:dyDescent="0.35"/>
    <row r="66897" s="62" customFormat="1" x14ac:dyDescent="0.35"/>
    <row r="66898" s="62" customFormat="1" x14ac:dyDescent="0.35"/>
    <row r="66899" s="62" customFormat="1" x14ac:dyDescent="0.35"/>
    <row r="66900" s="62" customFormat="1" x14ac:dyDescent="0.35"/>
    <row r="66901" s="62" customFormat="1" x14ac:dyDescent="0.35"/>
    <row r="66902" s="62" customFormat="1" x14ac:dyDescent="0.35"/>
    <row r="66903" s="62" customFormat="1" x14ac:dyDescent="0.35"/>
    <row r="66904" s="62" customFormat="1" x14ac:dyDescent="0.35"/>
    <row r="66905" s="62" customFormat="1" x14ac:dyDescent="0.35"/>
    <row r="66906" s="62" customFormat="1" x14ac:dyDescent="0.35"/>
    <row r="66907" s="62" customFormat="1" x14ac:dyDescent="0.35"/>
    <row r="66908" s="62" customFormat="1" x14ac:dyDescent="0.35"/>
    <row r="66909" s="62" customFormat="1" x14ac:dyDescent="0.35"/>
    <row r="66910" s="62" customFormat="1" x14ac:dyDescent="0.35"/>
    <row r="66911" s="62" customFormat="1" x14ac:dyDescent="0.35"/>
    <row r="66912" s="62" customFormat="1" x14ac:dyDescent="0.35"/>
    <row r="66913" s="62" customFormat="1" x14ac:dyDescent="0.35"/>
    <row r="66914" s="62" customFormat="1" x14ac:dyDescent="0.35"/>
    <row r="66915" s="62" customFormat="1" x14ac:dyDescent="0.35"/>
    <row r="66916" s="62" customFormat="1" x14ac:dyDescent="0.35"/>
    <row r="66917" s="62" customFormat="1" x14ac:dyDescent="0.35"/>
    <row r="66918" s="62" customFormat="1" x14ac:dyDescent="0.35"/>
    <row r="66919" s="62" customFormat="1" x14ac:dyDescent="0.35"/>
    <row r="66920" s="62" customFormat="1" x14ac:dyDescent="0.35"/>
    <row r="66921" s="62" customFormat="1" x14ac:dyDescent="0.35"/>
    <row r="66922" s="62" customFormat="1" x14ac:dyDescent="0.35"/>
    <row r="66923" s="62" customFormat="1" x14ac:dyDescent="0.35"/>
    <row r="66924" s="62" customFormat="1" x14ac:dyDescent="0.35"/>
    <row r="66925" s="62" customFormat="1" x14ac:dyDescent="0.35"/>
    <row r="66926" s="62" customFormat="1" x14ac:dyDescent="0.35"/>
    <row r="66927" s="62" customFormat="1" x14ac:dyDescent="0.35"/>
    <row r="66928" s="62" customFormat="1" x14ac:dyDescent="0.35"/>
    <row r="66929" s="62" customFormat="1" x14ac:dyDescent="0.35"/>
    <row r="66930" s="62" customFormat="1" x14ac:dyDescent="0.35"/>
    <row r="66931" s="62" customFormat="1" x14ac:dyDescent="0.35"/>
    <row r="66932" s="62" customFormat="1" x14ac:dyDescent="0.35"/>
    <row r="66933" s="62" customFormat="1" x14ac:dyDescent="0.35"/>
    <row r="66934" s="62" customFormat="1" x14ac:dyDescent="0.35"/>
    <row r="66935" s="62" customFormat="1" x14ac:dyDescent="0.35"/>
    <row r="66936" s="62" customFormat="1" x14ac:dyDescent="0.35"/>
    <row r="66937" s="62" customFormat="1" x14ac:dyDescent="0.35"/>
    <row r="66938" s="62" customFormat="1" x14ac:dyDescent="0.35"/>
    <row r="66939" s="62" customFormat="1" x14ac:dyDescent="0.35"/>
    <row r="66940" s="62" customFormat="1" x14ac:dyDescent="0.35"/>
    <row r="66941" s="62" customFormat="1" x14ac:dyDescent="0.35"/>
    <row r="66942" s="62" customFormat="1" x14ac:dyDescent="0.35"/>
    <row r="66943" s="62" customFormat="1" x14ac:dyDescent="0.35"/>
    <row r="66944" s="62" customFormat="1" x14ac:dyDescent="0.35"/>
    <row r="66945" s="62" customFormat="1" x14ac:dyDescent="0.35"/>
    <row r="66946" s="62" customFormat="1" x14ac:dyDescent="0.35"/>
    <row r="66947" s="62" customFormat="1" x14ac:dyDescent="0.35"/>
    <row r="66948" s="62" customFormat="1" x14ac:dyDescent="0.35"/>
    <row r="66949" s="62" customFormat="1" x14ac:dyDescent="0.35"/>
    <row r="66950" s="62" customFormat="1" x14ac:dyDescent="0.35"/>
    <row r="66951" s="62" customFormat="1" x14ac:dyDescent="0.35"/>
    <row r="66952" s="62" customFormat="1" x14ac:dyDescent="0.35"/>
    <row r="66953" s="62" customFormat="1" x14ac:dyDescent="0.35"/>
    <row r="66954" s="62" customFormat="1" x14ac:dyDescent="0.35"/>
    <row r="66955" s="62" customFormat="1" x14ac:dyDescent="0.35"/>
    <row r="66956" s="62" customFormat="1" x14ac:dyDescent="0.35"/>
    <row r="66957" s="62" customFormat="1" x14ac:dyDescent="0.35"/>
    <row r="66958" s="62" customFormat="1" x14ac:dyDescent="0.35"/>
    <row r="66959" s="62" customFormat="1" x14ac:dyDescent="0.35"/>
    <row r="66960" s="62" customFormat="1" x14ac:dyDescent="0.35"/>
    <row r="66961" s="62" customFormat="1" x14ac:dyDescent="0.35"/>
    <row r="66962" s="62" customFormat="1" x14ac:dyDescent="0.35"/>
    <row r="66963" s="62" customFormat="1" x14ac:dyDescent="0.35"/>
    <row r="66964" s="62" customFormat="1" x14ac:dyDescent="0.35"/>
    <row r="66965" s="62" customFormat="1" x14ac:dyDescent="0.35"/>
    <row r="66966" s="62" customFormat="1" x14ac:dyDescent="0.35"/>
    <row r="66967" s="62" customFormat="1" x14ac:dyDescent="0.35"/>
    <row r="66968" s="62" customFormat="1" x14ac:dyDescent="0.35"/>
    <row r="66969" s="62" customFormat="1" x14ac:dyDescent="0.35"/>
    <row r="66970" s="62" customFormat="1" x14ac:dyDescent="0.35"/>
    <row r="66971" s="62" customFormat="1" x14ac:dyDescent="0.35"/>
    <row r="66972" s="62" customFormat="1" x14ac:dyDescent="0.35"/>
    <row r="66973" s="62" customFormat="1" x14ac:dyDescent="0.35"/>
    <row r="66974" s="62" customFormat="1" x14ac:dyDescent="0.35"/>
    <row r="66975" s="62" customFormat="1" x14ac:dyDescent="0.35"/>
    <row r="66976" s="62" customFormat="1" x14ac:dyDescent="0.35"/>
    <row r="66977" s="62" customFormat="1" x14ac:dyDescent="0.35"/>
    <row r="66978" s="62" customFormat="1" x14ac:dyDescent="0.35"/>
    <row r="66979" s="62" customFormat="1" x14ac:dyDescent="0.35"/>
    <row r="66980" s="62" customFormat="1" x14ac:dyDescent="0.35"/>
    <row r="66981" s="62" customFormat="1" x14ac:dyDescent="0.35"/>
    <row r="66982" s="62" customFormat="1" x14ac:dyDescent="0.35"/>
    <row r="66983" s="62" customFormat="1" x14ac:dyDescent="0.35"/>
    <row r="66984" s="62" customFormat="1" x14ac:dyDescent="0.35"/>
    <row r="66985" s="62" customFormat="1" x14ac:dyDescent="0.35"/>
    <row r="66986" s="62" customFormat="1" x14ac:dyDescent="0.35"/>
    <row r="66987" s="62" customFormat="1" x14ac:dyDescent="0.35"/>
    <row r="66988" s="62" customFormat="1" x14ac:dyDescent="0.35"/>
    <row r="66989" s="62" customFormat="1" x14ac:dyDescent="0.35"/>
    <row r="66990" s="62" customFormat="1" x14ac:dyDescent="0.35"/>
    <row r="66991" s="62" customFormat="1" x14ac:dyDescent="0.35"/>
    <row r="66992" s="62" customFormat="1" x14ac:dyDescent="0.35"/>
    <row r="66993" s="62" customFormat="1" x14ac:dyDescent="0.35"/>
    <row r="66994" s="62" customFormat="1" x14ac:dyDescent="0.35"/>
    <row r="66995" s="62" customFormat="1" x14ac:dyDescent="0.35"/>
    <row r="66996" s="62" customFormat="1" x14ac:dyDescent="0.35"/>
    <row r="66997" s="62" customFormat="1" x14ac:dyDescent="0.35"/>
    <row r="66998" s="62" customFormat="1" x14ac:dyDescent="0.35"/>
    <row r="66999" s="62" customFormat="1" x14ac:dyDescent="0.35"/>
    <row r="67000" s="62" customFormat="1" x14ac:dyDescent="0.35"/>
    <row r="67001" s="62" customFormat="1" x14ac:dyDescent="0.35"/>
    <row r="67002" s="62" customFormat="1" x14ac:dyDescent="0.35"/>
    <row r="67003" s="62" customFormat="1" x14ac:dyDescent="0.35"/>
    <row r="67004" s="62" customFormat="1" x14ac:dyDescent="0.35"/>
    <row r="67005" s="62" customFormat="1" x14ac:dyDescent="0.35"/>
    <row r="67006" s="62" customFormat="1" x14ac:dyDescent="0.35"/>
    <row r="67007" s="62" customFormat="1" x14ac:dyDescent="0.35"/>
    <row r="67008" s="62" customFormat="1" x14ac:dyDescent="0.35"/>
    <row r="67009" s="62" customFormat="1" x14ac:dyDescent="0.35"/>
    <row r="67010" s="62" customFormat="1" x14ac:dyDescent="0.35"/>
    <row r="67011" s="62" customFormat="1" x14ac:dyDescent="0.35"/>
    <row r="67012" s="62" customFormat="1" x14ac:dyDescent="0.35"/>
    <row r="67013" s="62" customFormat="1" x14ac:dyDescent="0.35"/>
    <row r="67014" s="62" customFormat="1" x14ac:dyDescent="0.35"/>
    <row r="67015" s="62" customFormat="1" x14ac:dyDescent="0.35"/>
    <row r="67016" s="62" customFormat="1" x14ac:dyDescent="0.35"/>
    <row r="67017" s="62" customFormat="1" x14ac:dyDescent="0.35"/>
    <row r="67018" s="62" customFormat="1" x14ac:dyDescent="0.35"/>
    <row r="67019" s="62" customFormat="1" x14ac:dyDescent="0.35"/>
    <row r="67020" s="62" customFormat="1" x14ac:dyDescent="0.35"/>
    <row r="67021" s="62" customFormat="1" x14ac:dyDescent="0.35"/>
    <row r="67022" s="62" customFormat="1" x14ac:dyDescent="0.35"/>
    <row r="67023" s="62" customFormat="1" x14ac:dyDescent="0.35"/>
    <row r="67024" s="62" customFormat="1" x14ac:dyDescent="0.35"/>
    <row r="67025" s="62" customFormat="1" x14ac:dyDescent="0.35"/>
    <row r="67026" s="62" customFormat="1" x14ac:dyDescent="0.35"/>
    <row r="67027" s="62" customFormat="1" x14ac:dyDescent="0.35"/>
    <row r="67028" s="62" customFormat="1" x14ac:dyDescent="0.35"/>
    <row r="67029" s="62" customFormat="1" x14ac:dyDescent="0.35"/>
    <row r="67030" s="62" customFormat="1" x14ac:dyDescent="0.35"/>
    <row r="67031" s="62" customFormat="1" x14ac:dyDescent="0.35"/>
    <row r="67032" s="62" customFormat="1" x14ac:dyDescent="0.35"/>
    <row r="67033" s="62" customFormat="1" x14ac:dyDescent="0.35"/>
    <row r="67034" s="62" customFormat="1" x14ac:dyDescent="0.35"/>
    <row r="67035" s="62" customFormat="1" x14ac:dyDescent="0.35"/>
    <row r="67036" s="62" customFormat="1" x14ac:dyDescent="0.35"/>
    <row r="67037" s="62" customFormat="1" x14ac:dyDescent="0.35"/>
    <row r="67038" s="62" customFormat="1" x14ac:dyDescent="0.35"/>
    <row r="67039" s="62" customFormat="1" x14ac:dyDescent="0.35"/>
    <row r="67040" s="62" customFormat="1" x14ac:dyDescent="0.35"/>
    <row r="67041" s="62" customFormat="1" x14ac:dyDescent="0.35"/>
    <row r="67042" s="62" customFormat="1" x14ac:dyDescent="0.35"/>
    <row r="67043" s="62" customFormat="1" x14ac:dyDescent="0.35"/>
    <row r="67044" s="62" customFormat="1" x14ac:dyDescent="0.35"/>
    <row r="67045" s="62" customFormat="1" x14ac:dyDescent="0.35"/>
    <row r="67046" s="62" customFormat="1" x14ac:dyDescent="0.35"/>
    <row r="67047" s="62" customFormat="1" x14ac:dyDescent="0.35"/>
    <row r="67048" s="62" customFormat="1" x14ac:dyDescent="0.35"/>
    <row r="67049" s="62" customFormat="1" x14ac:dyDescent="0.35"/>
    <row r="67050" s="62" customFormat="1" x14ac:dyDescent="0.35"/>
    <row r="67051" s="62" customFormat="1" x14ac:dyDescent="0.35"/>
    <row r="67052" s="62" customFormat="1" x14ac:dyDescent="0.35"/>
    <row r="67053" s="62" customFormat="1" x14ac:dyDescent="0.35"/>
    <row r="67054" s="62" customFormat="1" x14ac:dyDescent="0.35"/>
    <row r="67055" s="62" customFormat="1" x14ac:dyDescent="0.35"/>
    <row r="67056" s="62" customFormat="1" x14ac:dyDescent="0.35"/>
    <row r="67057" s="62" customFormat="1" x14ac:dyDescent="0.35"/>
    <row r="67058" s="62" customFormat="1" x14ac:dyDescent="0.35"/>
    <row r="67059" s="62" customFormat="1" x14ac:dyDescent="0.35"/>
    <row r="67060" s="62" customFormat="1" x14ac:dyDescent="0.35"/>
    <row r="67061" s="62" customFormat="1" x14ac:dyDescent="0.35"/>
    <row r="67062" s="62" customFormat="1" x14ac:dyDescent="0.35"/>
    <row r="67063" s="62" customFormat="1" x14ac:dyDescent="0.35"/>
    <row r="67064" s="62" customFormat="1" x14ac:dyDescent="0.35"/>
    <row r="67065" s="62" customFormat="1" x14ac:dyDescent="0.35"/>
    <row r="67066" s="62" customFormat="1" x14ac:dyDescent="0.35"/>
    <row r="67067" s="62" customFormat="1" x14ac:dyDescent="0.35"/>
    <row r="67068" s="62" customFormat="1" x14ac:dyDescent="0.35"/>
    <row r="67069" s="62" customFormat="1" x14ac:dyDescent="0.35"/>
    <row r="67070" s="62" customFormat="1" x14ac:dyDescent="0.35"/>
    <row r="67071" s="62" customFormat="1" x14ac:dyDescent="0.35"/>
    <row r="67072" s="62" customFormat="1" x14ac:dyDescent="0.35"/>
    <row r="67073" s="62" customFormat="1" x14ac:dyDescent="0.35"/>
    <row r="67074" s="62" customFormat="1" x14ac:dyDescent="0.35"/>
    <row r="67075" s="62" customFormat="1" x14ac:dyDescent="0.35"/>
    <row r="67076" s="62" customFormat="1" x14ac:dyDescent="0.35"/>
    <row r="67077" s="62" customFormat="1" x14ac:dyDescent="0.35"/>
    <row r="67078" s="62" customFormat="1" x14ac:dyDescent="0.35"/>
    <row r="67079" s="62" customFormat="1" x14ac:dyDescent="0.35"/>
    <row r="67080" s="62" customFormat="1" x14ac:dyDescent="0.35"/>
    <row r="67081" s="62" customFormat="1" x14ac:dyDescent="0.35"/>
    <row r="67082" s="62" customFormat="1" x14ac:dyDescent="0.35"/>
    <row r="67083" s="62" customFormat="1" x14ac:dyDescent="0.35"/>
    <row r="67084" s="62" customFormat="1" x14ac:dyDescent="0.35"/>
    <row r="67085" s="62" customFormat="1" x14ac:dyDescent="0.35"/>
    <row r="67086" s="62" customFormat="1" x14ac:dyDescent="0.35"/>
    <row r="67087" s="62" customFormat="1" x14ac:dyDescent="0.35"/>
    <row r="67088" s="62" customFormat="1" x14ac:dyDescent="0.35"/>
    <row r="67089" s="62" customFormat="1" x14ac:dyDescent="0.35"/>
    <row r="67090" s="62" customFormat="1" x14ac:dyDescent="0.35"/>
    <row r="67091" s="62" customFormat="1" x14ac:dyDescent="0.35"/>
    <row r="67092" s="62" customFormat="1" x14ac:dyDescent="0.35"/>
    <row r="67093" s="62" customFormat="1" x14ac:dyDescent="0.35"/>
    <row r="67094" s="62" customFormat="1" x14ac:dyDescent="0.35"/>
    <row r="67095" s="62" customFormat="1" x14ac:dyDescent="0.35"/>
    <row r="67096" s="62" customFormat="1" x14ac:dyDescent="0.35"/>
    <row r="67097" s="62" customFormat="1" x14ac:dyDescent="0.35"/>
    <row r="67098" s="62" customFormat="1" x14ac:dyDescent="0.35"/>
    <row r="67099" s="62" customFormat="1" x14ac:dyDescent="0.35"/>
    <row r="67100" s="62" customFormat="1" x14ac:dyDescent="0.35"/>
    <row r="67101" s="62" customFormat="1" x14ac:dyDescent="0.35"/>
    <row r="67102" s="62" customFormat="1" x14ac:dyDescent="0.35"/>
    <row r="67103" s="62" customFormat="1" x14ac:dyDescent="0.35"/>
    <row r="67104" s="62" customFormat="1" x14ac:dyDescent="0.35"/>
    <row r="67105" s="62" customFormat="1" x14ac:dyDescent="0.35"/>
    <row r="67106" s="62" customFormat="1" x14ac:dyDescent="0.35"/>
    <row r="67107" s="62" customFormat="1" x14ac:dyDescent="0.35"/>
    <row r="67108" s="62" customFormat="1" x14ac:dyDescent="0.35"/>
    <row r="67109" s="62" customFormat="1" x14ac:dyDescent="0.35"/>
    <row r="67110" s="62" customFormat="1" x14ac:dyDescent="0.35"/>
    <row r="67111" s="62" customFormat="1" x14ac:dyDescent="0.35"/>
    <row r="67112" s="62" customFormat="1" x14ac:dyDescent="0.35"/>
    <row r="67113" s="62" customFormat="1" x14ac:dyDescent="0.35"/>
    <row r="67114" s="62" customFormat="1" x14ac:dyDescent="0.35"/>
    <row r="67115" s="62" customFormat="1" x14ac:dyDescent="0.35"/>
    <row r="67116" s="62" customFormat="1" x14ac:dyDescent="0.35"/>
    <row r="67117" s="62" customFormat="1" x14ac:dyDescent="0.35"/>
    <row r="67118" s="62" customFormat="1" x14ac:dyDescent="0.35"/>
    <row r="67119" s="62" customFormat="1" x14ac:dyDescent="0.35"/>
    <row r="67120" s="62" customFormat="1" x14ac:dyDescent="0.35"/>
    <row r="67121" s="62" customFormat="1" x14ac:dyDescent="0.35"/>
    <row r="67122" s="62" customFormat="1" x14ac:dyDescent="0.35"/>
    <row r="67123" s="62" customFormat="1" x14ac:dyDescent="0.35"/>
    <row r="67124" s="62" customFormat="1" x14ac:dyDescent="0.35"/>
    <row r="67125" s="62" customFormat="1" x14ac:dyDescent="0.35"/>
    <row r="67126" s="62" customFormat="1" x14ac:dyDescent="0.35"/>
    <row r="67127" s="62" customFormat="1" x14ac:dyDescent="0.35"/>
    <row r="67128" s="62" customFormat="1" x14ac:dyDescent="0.35"/>
    <row r="67129" s="62" customFormat="1" x14ac:dyDescent="0.35"/>
    <row r="67130" s="62" customFormat="1" x14ac:dyDescent="0.35"/>
    <row r="67131" s="62" customFormat="1" x14ac:dyDescent="0.35"/>
    <row r="67132" s="62" customFormat="1" x14ac:dyDescent="0.35"/>
    <row r="67133" s="62" customFormat="1" x14ac:dyDescent="0.35"/>
    <row r="67134" s="62" customFormat="1" x14ac:dyDescent="0.35"/>
    <row r="67135" s="62" customFormat="1" x14ac:dyDescent="0.35"/>
    <row r="67136" s="62" customFormat="1" x14ac:dyDescent="0.35"/>
    <row r="67137" s="62" customFormat="1" x14ac:dyDescent="0.35"/>
    <row r="67138" s="62" customFormat="1" x14ac:dyDescent="0.35"/>
    <row r="67139" s="62" customFormat="1" x14ac:dyDescent="0.35"/>
    <row r="67140" s="62" customFormat="1" x14ac:dyDescent="0.35"/>
    <row r="67141" s="62" customFormat="1" x14ac:dyDescent="0.35"/>
    <row r="67142" s="62" customFormat="1" x14ac:dyDescent="0.35"/>
    <row r="67143" s="62" customFormat="1" x14ac:dyDescent="0.35"/>
    <row r="67144" s="62" customFormat="1" x14ac:dyDescent="0.35"/>
    <row r="67145" s="62" customFormat="1" x14ac:dyDescent="0.35"/>
    <row r="67146" s="62" customFormat="1" x14ac:dyDescent="0.35"/>
    <row r="67147" s="62" customFormat="1" x14ac:dyDescent="0.35"/>
    <row r="67148" s="62" customFormat="1" x14ac:dyDescent="0.35"/>
    <row r="67149" s="62" customFormat="1" x14ac:dyDescent="0.35"/>
    <row r="67150" s="62" customFormat="1" x14ac:dyDescent="0.35"/>
    <row r="67151" s="62" customFormat="1" x14ac:dyDescent="0.35"/>
    <row r="67152" s="62" customFormat="1" x14ac:dyDescent="0.35"/>
    <row r="67153" s="62" customFormat="1" x14ac:dyDescent="0.35"/>
    <row r="67154" s="62" customFormat="1" x14ac:dyDescent="0.35"/>
    <row r="67155" s="62" customFormat="1" x14ac:dyDescent="0.35"/>
    <row r="67156" s="62" customFormat="1" x14ac:dyDescent="0.35"/>
    <row r="67157" s="62" customFormat="1" x14ac:dyDescent="0.35"/>
    <row r="67158" s="62" customFormat="1" x14ac:dyDescent="0.35"/>
    <row r="67159" s="62" customFormat="1" x14ac:dyDescent="0.35"/>
    <row r="67160" s="62" customFormat="1" x14ac:dyDescent="0.35"/>
    <row r="67161" s="62" customFormat="1" x14ac:dyDescent="0.35"/>
    <row r="67162" s="62" customFormat="1" x14ac:dyDescent="0.35"/>
    <row r="67163" s="62" customFormat="1" x14ac:dyDescent="0.35"/>
    <row r="67164" s="62" customFormat="1" x14ac:dyDescent="0.35"/>
    <row r="67165" s="62" customFormat="1" x14ac:dyDescent="0.35"/>
    <row r="67166" s="62" customFormat="1" x14ac:dyDescent="0.35"/>
    <row r="67167" s="62" customFormat="1" x14ac:dyDescent="0.35"/>
    <row r="67168" s="62" customFormat="1" x14ac:dyDescent="0.35"/>
    <row r="67169" s="62" customFormat="1" x14ac:dyDescent="0.35"/>
    <row r="67170" s="62" customFormat="1" x14ac:dyDescent="0.35"/>
    <row r="67171" s="62" customFormat="1" x14ac:dyDescent="0.35"/>
    <row r="67172" s="62" customFormat="1" x14ac:dyDescent="0.35"/>
    <row r="67173" s="62" customFormat="1" x14ac:dyDescent="0.35"/>
    <row r="67174" s="62" customFormat="1" x14ac:dyDescent="0.35"/>
    <row r="67175" s="62" customFormat="1" x14ac:dyDescent="0.35"/>
    <row r="67176" s="62" customFormat="1" x14ac:dyDescent="0.35"/>
    <row r="67177" s="62" customFormat="1" x14ac:dyDescent="0.35"/>
    <row r="67178" s="62" customFormat="1" x14ac:dyDescent="0.35"/>
    <row r="67179" s="62" customFormat="1" x14ac:dyDescent="0.35"/>
    <row r="67180" s="62" customFormat="1" x14ac:dyDescent="0.35"/>
    <row r="67181" s="62" customFormat="1" x14ac:dyDescent="0.35"/>
    <row r="67182" s="62" customFormat="1" x14ac:dyDescent="0.35"/>
    <row r="67183" s="62" customFormat="1" x14ac:dyDescent="0.35"/>
    <row r="67184" s="62" customFormat="1" x14ac:dyDescent="0.35"/>
    <row r="67185" s="62" customFormat="1" x14ac:dyDescent="0.35"/>
    <row r="67186" s="62" customFormat="1" x14ac:dyDescent="0.35"/>
    <row r="67187" s="62" customFormat="1" x14ac:dyDescent="0.35"/>
    <row r="67188" s="62" customFormat="1" x14ac:dyDescent="0.35"/>
    <row r="67189" s="62" customFormat="1" x14ac:dyDescent="0.35"/>
    <row r="67190" s="62" customFormat="1" x14ac:dyDescent="0.35"/>
    <row r="67191" s="62" customFormat="1" x14ac:dyDescent="0.35"/>
    <row r="67192" s="62" customFormat="1" x14ac:dyDescent="0.35"/>
    <row r="67193" s="62" customFormat="1" x14ac:dyDescent="0.35"/>
    <row r="67194" s="62" customFormat="1" x14ac:dyDescent="0.35"/>
    <row r="67195" s="62" customFormat="1" x14ac:dyDescent="0.35"/>
    <row r="67196" s="62" customFormat="1" x14ac:dyDescent="0.35"/>
    <row r="67197" s="62" customFormat="1" x14ac:dyDescent="0.35"/>
    <row r="67198" s="62" customFormat="1" x14ac:dyDescent="0.35"/>
    <row r="67199" s="62" customFormat="1" x14ac:dyDescent="0.35"/>
    <row r="67200" s="62" customFormat="1" x14ac:dyDescent="0.35"/>
    <row r="67201" s="62" customFormat="1" x14ac:dyDescent="0.35"/>
    <row r="67202" s="62" customFormat="1" x14ac:dyDescent="0.35"/>
    <row r="67203" s="62" customFormat="1" x14ac:dyDescent="0.35"/>
    <row r="67204" s="62" customFormat="1" x14ac:dyDescent="0.35"/>
    <row r="67205" s="62" customFormat="1" x14ac:dyDescent="0.35"/>
    <row r="67206" s="62" customFormat="1" x14ac:dyDescent="0.35"/>
    <row r="67207" s="62" customFormat="1" x14ac:dyDescent="0.35"/>
    <row r="67208" s="62" customFormat="1" x14ac:dyDescent="0.35"/>
    <row r="67209" s="62" customFormat="1" x14ac:dyDescent="0.35"/>
    <row r="67210" s="62" customFormat="1" x14ac:dyDescent="0.35"/>
    <row r="67211" s="62" customFormat="1" x14ac:dyDescent="0.35"/>
    <row r="67212" s="62" customFormat="1" x14ac:dyDescent="0.35"/>
    <row r="67213" s="62" customFormat="1" x14ac:dyDescent="0.35"/>
    <row r="67214" s="62" customFormat="1" x14ac:dyDescent="0.35"/>
    <row r="67215" s="62" customFormat="1" x14ac:dyDescent="0.35"/>
    <row r="67216" s="62" customFormat="1" x14ac:dyDescent="0.35"/>
    <row r="67217" s="62" customFormat="1" x14ac:dyDescent="0.35"/>
    <row r="67218" s="62" customFormat="1" x14ac:dyDescent="0.35"/>
    <row r="67219" s="62" customFormat="1" x14ac:dyDescent="0.35"/>
    <row r="67220" s="62" customFormat="1" x14ac:dyDescent="0.35"/>
    <row r="67221" s="62" customFormat="1" x14ac:dyDescent="0.35"/>
    <row r="67222" s="62" customFormat="1" x14ac:dyDescent="0.35"/>
    <row r="67223" s="62" customFormat="1" x14ac:dyDescent="0.35"/>
    <row r="67224" s="62" customFormat="1" x14ac:dyDescent="0.35"/>
    <row r="67225" s="62" customFormat="1" x14ac:dyDescent="0.35"/>
    <row r="67226" s="62" customFormat="1" x14ac:dyDescent="0.35"/>
    <row r="67227" s="62" customFormat="1" x14ac:dyDescent="0.35"/>
    <row r="67228" s="62" customFormat="1" x14ac:dyDescent="0.35"/>
    <row r="67229" s="62" customFormat="1" x14ac:dyDescent="0.35"/>
    <row r="67230" s="62" customFormat="1" x14ac:dyDescent="0.35"/>
    <row r="67231" s="62" customFormat="1" x14ac:dyDescent="0.35"/>
    <row r="67232" s="62" customFormat="1" x14ac:dyDescent="0.35"/>
    <row r="67233" s="62" customFormat="1" x14ac:dyDescent="0.35"/>
    <row r="67234" s="62" customFormat="1" x14ac:dyDescent="0.35"/>
    <row r="67235" s="62" customFormat="1" x14ac:dyDescent="0.35"/>
    <row r="67236" s="62" customFormat="1" x14ac:dyDescent="0.35"/>
    <row r="67237" s="62" customFormat="1" x14ac:dyDescent="0.35"/>
    <row r="67238" s="62" customFormat="1" x14ac:dyDescent="0.35"/>
    <row r="67239" s="62" customFormat="1" x14ac:dyDescent="0.35"/>
    <row r="67240" s="62" customFormat="1" x14ac:dyDescent="0.35"/>
    <row r="67241" s="62" customFormat="1" x14ac:dyDescent="0.35"/>
    <row r="67242" s="62" customFormat="1" x14ac:dyDescent="0.35"/>
    <row r="67243" s="62" customFormat="1" x14ac:dyDescent="0.35"/>
    <row r="67244" s="62" customFormat="1" x14ac:dyDescent="0.35"/>
    <row r="67245" s="62" customFormat="1" x14ac:dyDescent="0.35"/>
    <row r="67246" s="62" customFormat="1" x14ac:dyDescent="0.35"/>
    <row r="67247" s="62" customFormat="1" x14ac:dyDescent="0.35"/>
    <row r="67248" s="62" customFormat="1" x14ac:dyDescent="0.35"/>
    <row r="67249" s="62" customFormat="1" x14ac:dyDescent="0.35"/>
    <row r="67250" s="62" customFormat="1" x14ac:dyDescent="0.35"/>
    <row r="67251" s="62" customFormat="1" x14ac:dyDescent="0.35"/>
    <row r="67252" s="62" customFormat="1" x14ac:dyDescent="0.35"/>
    <row r="67253" s="62" customFormat="1" x14ac:dyDescent="0.35"/>
    <row r="67254" s="62" customFormat="1" x14ac:dyDescent="0.35"/>
    <row r="67255" s="62" customFormat="1" x14ac:dyDescent="0.35"/>
    <row r="67256" s="62" customFormat="1" x14ac:dyDescent="0.35"/>
    <row r="67257" s="62" customFormat="1" x14ac:dyDescent="0.35"/>
    <row r="67258" s="62" customFormat="1" x14ac:dyDescent="0.35"/>
    <row r="67259" s="62" customFormat="1" x14ac:dyDescent="0.35"/>
    <row r="67260" s="62" customFormat="1" x14ac:dyDescent="0.35"/>
    <row r="67261" s="62" customFormat="1" x14ac:dyDescent="0.35"/>
    <row r="67262" s="62" customFormat="1" x14ac:dyDescent="0.35"/>
    <row r="67263" s="62" customFormat="1" x14ac:dyDescent="0.35"/>
    <row r="67264" s="62" customFormat="1" x14ac:dyDescent="0.35"/>
    <row r="67265" s="62" customFormat="1" x14ac:dyDescent="0.35"/>
    <row r="67266" s="62" customFormat="1" x14ac:dyDescent="0.35"/>
    <row r="67267" s="62" customFormat="1" x14ac:dyDescent="0.35"/>
    <row r="67268" s="62" customFormat="1" x14ac:dyDescent="0.35"/>
    <row r="67269" s="62" customFormat="1" x14ac:dyDescent="0.35"/>
    <row r="67270" s="62" customFormat="1" x14ac:dyDescent="0.35"/>
    <row r="67271" s="62" customFormat="1" x14ac:dyDescent="0.35"/>
    <row r="67272" s="62" customFormat="1" x14ac:dyDescent="0.35"/>
    <row r="67273" s="62" customFormat="1" x14ac:dyDescent="0.35"/>
    <row r="67274" s="62" customFormat="1" x14ac:dyDescent="0.35"/>
    <row r="67275" s="62" customFormat="1" x14ac:dyDescent="0.35"/>
    <row r="67276" s="62" customFormat="1" x14ac:dyDescent="0.35"/>
    <row r="67277" s="62" customFormat="1" x14ac:dyDescent="0.35"/>
    <row r="67278" s="62" customFormat="1" x14ac:dyDescent="0.35"/>
    <row r="67279" s="62" customFormat="1" x14ac:dyDescent="0.35"/>
    <row r="67280" s="62" customFormat="1" x14ac:dyDescent="0.35"/>
    <row r="67281" s="62" customFormat="1" x14ac:dyDescent="0.35"/>
    <row r="67282" s="62" customFormat="1" x14ac:dyDescent="0.35"/>
    <row r="67283" s="62" customFormat="1" x14ac:dyDescent="0.35"/>
    <row r="67284" s="62" customFormat="1" x14ac:dyDescent="0.35"/>
    <row r="67285" s="62" customFormat="1" x14ac:dyDescent="0.35"/>
    <row r="67286" s="62" customFormat="1" x14ac:dyDescent="0.35"/>
    <row r="67287" s="62" customFormat="1" x14ac:dyDescent="0.35"/>
    <row r="67288" s="62" customFormat="1" x14ac:dyDescent="0.35"/>
    <row r="67289" s="62" customFormat="1" x14ac:dyDescent="0.35"/>
    <row r="67290" s="62" customFormat="1" x14ac:dyDescent="0.35"/>
    <row r="67291" s="62" customFormat="1" x14ac:dyDescent="0.35"/>
    <row r="67292" s="62" customFormat="1" x14ac:dyDescent="0.35"/>
    <row r="67293" s="62" customFormat="1" x14ac:dyDescent="0.35"/>
    <row r="67294" s="62" customFormat="1" x14ac:dyDescent="0.35"/>
    <row r="67295" s="62" customFormat="1" x14ac:dyDescent="0.35"/>
    <row r="67296" s="62" customFormat="1" x14ac:dyDescent="0.35"/>
    <row r="67297" s="62" customFormat="1" x14ac:dyDescent="0.35"/>
    <row r="67298" s="62" customFormat="1" x14ac:dyDescent="0.35"/>
    <row r="67299" s="62" customFormat="1" x14ac:dyDescent="0.35"/>
    <row r="67300" s="62" customFormat="1" x14ac:dyDescent="0.35"/>
    <row r="67301" s="62" customFormat="1" x14ac:dyDescent="0.35"/>
    <row r="67302" s="62" customFormat="1" x14ac:dyDescent="0.35"/>
    <row r="67303" s="62" customFormat="1" x14ac:dyDescent="0.35"/>
    <row r="67304" s="62" customFormat="1" x14ac:dyDescent="0.35"/>
    <row r="67305" s="62" customFormat="1" x14ac:dyDescent="0.35"/>
    <row r="67306" s="62" customFormat="1" x14ac:dyDescent="0.35"/>
    <row r="67307" s="62" customFormat="1" x14ac:dyDescent="0.35"/>
    <row r="67308" s="62" customFormat="1" x14ac:dyDescent="0.35"/>
    <row r="67309" s="62" customFormat="1" x14ac:dyDescent="0.35"/>
    <row r="67310" s="62" customFormat="1" x14ac:dyDescent="0.35"/>
    <row r="67311" s="62" customFormat="1" x14ac:dyDescent="0.35"/>
    <row r="67312" s="62" customFormat="1" x14ac:dyDescent="0.35"/>
    <row r="67313" s="62" customFormat="1" x14ac:dyDescent="0.35"/>
    <row r="67314" s="62" customFormat="1" x14ac:dyDescent="0.35"/>
    <row r="67315" s="62" customFormat="1" x14ac:dyDescent="0.35"/>
    <row r="67316" s="62" customFormat="1" x14ac:dyDescent="0.35"/>
    <row r="67317" s="62" customFormat="1" x14ac:dyDescent="0.35"/>
    <row r="67318" s="62" customFormat="1" x14ac:dyDescent="0.35"/>
    <row r="67319" s="62" customFormat="1" x14ac:dyDescent="0.35"/>
    <row r="67320" s="62" customFormat="1" x14ac:dyDescent="0.35"/>
    <row r="67321" s="62" customFormat="1" x14ac:dyDescent="0.35"/>
    <row r="67322" s="62" customFormat="1" x14ac:dyDescent="0.35"/>
    <row r="67323" s="62" customFormat="1" x14ac:dyDescent="0.35"/>
    <row r="67324" s="62" customFormat="1" x14ac:dyDescent="0.35"/>
    <row r="67325" s="62" customFormat="1" x14ac:dyDescent="0.35"/>
    <row r="67326" s="62" customFormat="1" x14ac:dyDescent="0.35"/>
    <row r="67327" s="62" customFormat="1" x14ac:dyDescent="0.35"/>
    <row r="67328" s="62" customFormat="1" x14ac:dyDescent="0.35"/>
    <row r="67329" s="62" customFormat="1" x14ac:dyDescent="0.35"/>
    <row r="67330" s="62" customFormat="1" x14ac:dyDescent="0.35"/>
    <row r="67331" s="62" customFormat="1" x14ac:dyDescent="0.35"/>
    <row r="67332" s="62" customFormat="1" x14ac:dyDescent="0.35"/>
    <row r="67333" s="62" customFormat="1" x14ac:dyDescent="0.35"/>
    <row r="67334" s="62" customFormat="1" x14ac:dyDescent="0.35"/>
    <row r="67335" s="62" customFormat="1" x14ac:dyDescent="0.35"/>
    <row r="67336" s="62" customFormat="1" x14ac:dyDescent="0.35"/>
    <row r="67337" s="62" customFormat="1" x14ac:dyDescent="0.35"/>
    <row r="67338" s="62" customFormat="1" x14ac:dyDescent="0.35"/>
    <row r="67339" s="62" customFormat="1" x14ac:dyDescent="0.35"/>
    <row r="67340" s="62" customFormat="1" x14ac:dyDescent="0.35"/>
    <row r="67341" s="62" customFormat="1" x14ac:dyDescent="0.35"/>
    <row r="67342" s="62" customFormat="1" x14ac:dyDescent="0.35"/>
    <row r="67343" s="62" customFormat="1" x14ac:dyDescent="0.35"/>
    <row r="67344" s="62" customFormat="1" x14ac:dyDescent="0.35"/>
    <row r="67345" s="62" customFormat="1" x14ac:dyDescent="0.35"/>
    <row r="67346" s="62" customFormat="1" x14ac:dyDescent="0.35"/>
    <row r="67347" s="62" customFormat="1" x14ac:dyDescent="0.35"/>
    <row r="67348" s="62" customFormat="1" x14ac:dyDescent="0.35"/>
    <row r="67349" s="62" customFormat="1" x14ac:dyDescent="0.35"/>
    <row r="67350" s="62" customFormat="1" x14ac:dyDescent="0.35"/>
    <row r="67351" s="62" customFormat="1" x14ac:dyDescent="0.35"/>
    <row r="67352" s="62" customFormat="1" x14ac:dyDescent="0.35"/>
    <row r="67353" s="62" customFormat="1" x14ac:dyDescent="0.35"/>
    <row r="67354" s="62" customFormat="1" x14ac:dyDescent="0.35"/>
    <row r="67355" s="62" customFormat="1" x14ac:dyDescent="0.35"/>
    <row r="67356" s="62" customFormat="1" x14ac:dyDescent="0.35"/>
    <row r="67357" s="62" customFormat="1" x14ac:dyDescent="0.35"/>
    <row r="67358" s="62" customFormat="1" x14ac:dyDescent="0.35"/>
    <row r="67359" s="62" customFormat="1" x14ac:dyDescent="0.35"/>
    <row r="67360" s="62" customFormat="1" x14ac:dyDescent="0.35"/>
    <row r="67361" s="62" customFormat="1" x14ac:dyDescent="0.35"/>
    <row r="67362" s="62" customFormat="1" x14ac:dyDescent="0.35"/>
    <row r="67363" s="62" customFormat="1" x14ac:dyDescent="0.35"/>
    <row r="67364" s="62" customFormat="1" x14ac:dyDescent="0.35"/>
    <row r="67365" s="62" customFormat="1" x14ac:dyDescent="0.35"/>
    <row r="67366" s="62" customFormat="1" x14ac:dyDescent="0.35"/>
    <row r="67367" s="62" customFormat="1" x14ac:dyDescent="0.35"/>
    <row r="67368" s="62" customFormat="1" x14ac:dyDescent="0.35"/>
    <row r="67369" s="62" customFormat="1" x14ac:dyDescent="0.35"/>
    <row r="67370" s="62" customFormat="1" x14ac:dyDescent="0.35"/>
    <row r="67371" s="62" customFormat="1" x14ac:dyDescent="0.35"/>
    <row r="67372" s="62" customFormat="1" x14ac:dyDescent="0.35"/>
    <row r="67373" s="62" customFormat="1" x14ac:dyDescent="0.35"/>
    <row r="67374" s="62" customFormat="1" x14ac:dyDescent="0.35"/>
    <row r="67375" s="62" customFormat="1" x14ac:dyDescent="0.35"/>
    <row r="67376" s="62" customFormat="1" x14ac:dyDescent="0.35"/>
    <row r="67377" s="62" customFormat="1" x14ac:dyDescent="0.35"/>
    <row r="67378" s="62" customFormat="1" x14ac:dyDescent="0.35"/>
    <row r="67379" s="62" customFormat="1" x14ac:dyDescent="0.35"/>
    <row r="67380" s="62" customFormat="1" x14ac:dyDescent="0.35"/>
    <row r="67381" s="62" customFormat="1" x14ac:dyDescent="0.35"/>
    <row r="67382" s="62" customFormat="1" x14ac:dyDescent="0.35"/>
    <row r="67383" s="62" customFormat="1" x14ac:dyDescent="0.35"/>
    <row r="67384" s="62" customFormat="1" x14ac:dyDescent="0.35"/>
    <row r="67385" s="62" customFormat="1" x14ac:dyDescent="0.35"/>
    <row r="67386" s="62" customFormat="1" x14ac:dyDescent="0.35"/>
    <row r="67387" s="62" customFormat="1" x14ac:dyDescent="0.35"/>
    <row r="67388" s="62" customFormat="1" x14ac:dyDescent="0.35"/>
    <row r="67389" s="62" customFormat="1" x14ac:dyDescent="0.35"/>
    <row r="67390" s="62" customFormat="1" x14ac:dyDescent="0.35"/>
    <row r="67391" s="62" customFormat="1" x14ac:dyDescent="0.35"/>
    <row r="67392" s="62" customFormat="1" x14ac:dyDescent="0.35"/>
    <row r="67393" s="62" customFormat="1" x14ac:dyDescent="0.35"/>
    <row r="67394" s="62" customFormat="1" x14ac:dyDescent="0.35"/>
    <row r="67395" s="62" customFormat="1" x14ac:dyDescent="0.35"/>
    <row r="67396" s="62" customFormat="1" x14ac:dyDescent="0.35"/>
    <row r="67397" s="62" customFormat="1" x14ac:dyDescent="0.35"/>
    <row r="67398" s="62" customFormat="1" x14ac:dyDescent="0.35"/>
    <row r="67399" s="62" customFormat="1" x14ac:dyDescent="0.35"/>
    <row r="67400" s="62" customFormat="1" x14ac:dyDescent="0.35"/>
    <row r="67401" s="62" customFormat="1" x14ac:dyDescent="0.35"/>
    <row r="67402" s="62" customFormat="1" x14ac:dyDescent="0.35"/>
    <row r="67403" s="62" customFormat="1" x14ac:dyDescent="0.35"/>
    <row r="67404" s="62" customFormat="1" x14ac:dyDescent="0.35"/>
    <row r="67405" s="62" customFormat="1" x14ac:dyDescent="0.35"/>
    <row r="67406" s="62" customFormat="1" x14ac:dyDescent="0.35"/>
    <row r="67407" s="62" customFormat="1" x14ac:dyDescent="0.35"/>
    <row r="67408" s="62" customFormat="1" x14ac:dyDescent="0.35"/>
    <row r="67409" s="62" customFormat="1" x14ac:dyDescent="0.35"/>
    <row r="67410" s="62" customFormat="1" x14ac:dyDescent="0.35"/>
    <row r="67411" s="62" customFormat="1" x14ac:dyDescent="0.35"/>
    <row r="67412" s="62" customFormat="1" x14ac:dyDescent="0.35"/>
    <row r="67413" s="62" customFormat="1" x14ac:dyDescent="0.35"/>
    <row r="67414" s="62" customFormat="1" x14ac:dyDescent="0.35"/>
    <row r="67415" s="62" customFormat="1" x14ac:dyDescent="0.35"/>
    <row r="67416" s="62" customFormat="1" x14ac:dyDescent="0.35"/>
    <row r="67417" s="62" customFormat="1" x14ac:dyDescent="0.35"/>
    <row r="67418" s="62" customFormat="1" x14ac:dyDescent="0.35"/>
    <row r="67419" s="62" customFormat="1" x14ac:dyDescent="0.35"/>
    <row r="67420" s="62" customFormat="1" x14ac:dyDescent="0.35"/>
    <row r="67421" s="62" customFormat="1" x14ac:dyDescent="0.35"/>
    <row r="67422" s="62" customFormat="1" x14ac:dyDescent="0.35"/>
    <row r="67423" s="62" customFormat="1" x14ac:dyDescent="0.35"/>
    <row r="67424" s="62" customFormat="1" x14ac:dyDescent="0.35"/>
    <row r="67425" s="62" customFormat="1" x14ac:dyDescent="0.35"/>
    <row r="67426" s="62" customFormat="1" x14ac:dyDescent="0.35"/>
    <row r="67427" s="62" customFormat="1" x14ac:dyDescent="0.35"/>
    <row r="67428" s="62" customFormat="1" x14ac:dyDescent="0.35"/>
    <row r="67429" s="62" customFormat="1" x14ac:dyDescent="0.35"/>
    <row r="67430" s="62" customFormat="1" x14ac:dyDescent="0.35"/>
    <row r="67431" s="62" customFormat="1" x14ac:dyDescent="0.35"/>
    <row r="67432" s="62" customFormat="1" x14ac:dyDescent="0.35"/>
    <row r="67433" s="62" customFormat="1" x14ac:dyDescent="0.35"/>
    <row r="67434" s="62" customFormat="1" x14ac:dyDescent="0.35"/>
    <row r="67435" s="62" customFormat="1" x14ac:dyDescent="0.35"/>
    <row r="67436" s="62" customFormat="1" x14ac:dyDescent="0.35"/>
    <row r="67437" s="62" customFormat="1" x14ac:dyDescent="0.35"/>
    <row r="67438" s="62" customFormat="1" x14ac:dyDescent="0.35"/>
    <row r="67439" s="62" customFormat="1" x14ac:dyDescent="0.35"/>
    <row r="67440" s="62" customFormat="1" x14ac:dyDescent="0.35"/>
    <row r="67441" s="62" customFormat="1" x14ac:dyDescent="0.35"/>
    <row r="67442" s="62" customFormat="1" x14ac:dyDescent="0.35"/>
    <row r="67443" s="62" customFormat="1" x14ac:dyDescent="0.35"/>
    <row r="67444" s="62" customFormat="1" x14ac:dyDescent="0.35"/>
    <row r="67445" s="62" customFormat="1" x14ac:dyDescent="0.35"/>
    <row r="67446" s="62" customFormat="1" x14ac:dyDescent="0.35"/>
    <row r="67447" s="62" customFormat="1" x14ac:dyDescent="0.35"/>
    <row r="67448" s="62" customFormat="1" x14ac:dyDescent="0.35"/>
    <row r="67449" s="62" customFormat="1" x14ac:dyDescent="0.35"/>
    <row r="67450" s="62" customFormat="1" x14ac:dyDescent="0.35"/>
    <row r="67451" s="62" customFormat="1" x14ac:dyDescent="0.35"/>
    <row r="67452" s="62" customFormat="1" x14ac:dyDescent="0.35"/>
    <row r="67453" s="62" customFormat="1" x14ac:dyDescent="0.35"/>
    <row r="67454" s="62" customFormat="1" x14ac:dyDescent="0.35"/>
    <row r="67455" s="62" customFormat="1" x14ac:dyDescent="0.35"/>
    <row r="67456" s="62" customFormat="1" x14ac:dyDescent="0.35"/>
    <row r="67457" s="62" customFormat="1" x14ac:dyDescent="0.35"/>
    <row r="67458" s="62" customFormat="1" x14ac:dyDescent="0.35"/>
    <row r="67459" s="62" customFormat="1" x14ac:dyDescent="0.35"/>
    <row r="67460" s="62" customFormat="1" x14ac:dyDescent="0.35"/>
    <row r="67461" s="62" customFormat="1" x14ac:dyDescent="0.35"/>
    <row r="67462" s="62" customFormat="1" x14ac:dyDescent="0.35"/>
    <row r="67463" s="62" customFormat="1" x14ac:dyDescent="0.35"/>
    <row r="67464" s="62" customFormat="1" x14ac:dyDescent="0.35"/>
    <row r="67465" s="62" customFormat="1" x14ac:dyDescent="0.35"/>
    <row r="67466" s="62" customFormat="1" x14ac:dyDescent="0.35"/>
    <row r="67467" s="62" customFormat="1" x14ac:dyDescent="0.35"/>
    <row r="67468" s="62" customFormat="1" x14ac:dyDescent="0.35"/>
    <row r="67469" s="62" customFormat="1" x14ac:dyDescent="0.35"/>
    <row r="67470" s="62" customFormat="1" x14ac:dyDescent="0.35"/>
    <row r="67471" s="62" customFormat="1" x14ac:dyDescent="0.35"/>
    <row r="67472" s="62" customFormat="1" x14ac:dyDescent="0.35"/>
    <row r="67473" s="62" customFormat="1" x14ac:dyDescent="0.35"/>
    <row r="67474" s="62" customFormat="1" x14ac:dyDescent="0.35"/>
    <row r="67475" s="62" customFormat="1" x14ac:dyDescent="0.35"/>
    <row r="67476" s="62" customFormat="1" x14ac:dyDescent="0.35"/>
    <row r="67477" s="62" customFormat="1" x14ac:dyDescent="0.35"/>
    <row r="67478" s="62" customFormat="1" x14ac:dyDescent="0.35"/>
    <row r="67479" s="62" customFormat="1" x14ac:dyDescent="0.35"/>
    <row r="67480" s="62" customFormat="1" x14ac:dyDescent="0.35"/>
    <row r="67481" s="62" customFormat="1" x14ac:dyDescent="0.35"/>
    <row r="67482" s="62" customFormat="1" x14ac:dyDescent="0.35"/>
    <row r="67483" s="62" customFormat="1" x14ac:dyDescent="0.35"/>
    <row r="67484" s="62" customFormat="1" x14ac:dyDescent="0.35"/>
    <row r="67485" s="62" customFormat="1" x14ac:dyDescent="0.35"/>
    <row r="67486" s="62" customFormat="1" x14ac:dyDescent="0.35"/>
    <row r="67487" s="62" customFormat="1" x14ac:dyDescent="0.35"/>
    <row r="67488" s="62" customFormat="1" x14ac:dyDescent="0.35"/>
    <row r="67489" s="62" customFormat="1" x14ac:dyDescent="0.35"/>
    <row r="67490" s="62" customFormat="1" x14ac:dyDescent="0.35"/>
    <row r="67491" s="62" customFormat="1" x14ac:dyDescent="0.35"/>
    <row r="67492" s="62" customFormat="1" x14ac:dyDescent="0.35"/>
    <row r="67493" s="62" customFormat="1" x14ac:dyDescent="0.35"/>
    <row r="67494" s="62" customFormat="1" x14ac:dyDescent="0.35"/>
    <row r="67495" s="62" customFormat="1" x14ac:dyDescent="0.35"/>
    <row r="67496" s="62" customFormat="1" x14ac:dyDescent="0.35"/>
    <row r="67497" s="62" customFormat="1" x14ac:dyDescent="0.35"/>
    <row r="67498" s="62" customFormat="1" x14ac:dyDescent="0.35"/>
    <row r="67499" s="62" customFormat="1" x14ac:dyDescent="0.35"/>
    <row r="67500" s="62" customFormat="1" x14ac:dyDescent="0.35"/>
    <row r="67501" s="62" customFormat="1" x14ac:dyDescent="0.35"/>
    <row r="67502" s="62" customFormat="1" x14ac:dyDescent="0.35"/>
    <row r="67503" s="62" customFormat="1" x14ac:dyDescent="0.35"/>
    <row r="67504" s="62" customFormat="1" x14ac:dyDescent="0.35"/>
    <row r="67505" s="62" customFormat="1" x14ac:dyDescent="0.35"/>
    <row r="67506" s="62" customFormat="1" x14ac:dyDescent="0.35"/>
    <row r="67507" s="62" customFormat="1" x14ac:dyDescent="0.35"/>
    <row r="67508" s="62" customFormat="1" x14ac:dyDescent="0.35"/>
    <row r="67509" s="62" customFormat="1" x14ac:dyDescent="0.35"/>
    <row r="67510" s="62" customFormat="1" x14ac:dyDescent="0.35"/>
    <row r="67511" s="62" customFormat="1" x14ac:dyDescent="0.35"/>
    <row r="67512" s="62" customFormat="1" x14ac:dyDescent="0.35"/>
    <row r="67513" s="62" customFormat="1" x14ac:dyDescent="0.35"/>
    <row r="67514" s="62" customFormat="1" x14ac:dyDescent="0.35"/>
    <row r="67515" s="62" customFormat="1" x14ac:dyDescent="0.35"/>
    <row r="67516" s="62" customFormat="1" x14ac:dyDescent="0.35"/>
    <row r="67517" s="62" customFormat="1" x14ac:dyDescent="0.35"/>
    <row r="67518" s="62" customFormat="1" x14ac:dyDescent="0.35"/>
    <row r="67519" s="62" customFormat="1" x14ac:dyDescent="0.35"/>
    <row r="67520" s="62" customFormat="1" x14ac:dyDescent="0.35"/>
    <row r="67521" s="62" customFormat="1" x14ac:dyDescent="0.35"/>
    <row r="67522" s="62" customFormat="1" x14ac:dyDescent="0.35"/>
    <row r="67523" s="62" customFormat="1" x14ac:dyDescent="0.35"/>
    <row r="67524" s="62" customFormat="1" x14ac:dyDescent="0.35"/>
    <row r="67525" s="62" customFormat="1" x14ac:dyDescent="0.35"/>
    <row r="67526" s="62" customFormat="1" x14ac:dyDescent="0.35"/>
    <row r="67527" s="62" customFormat="1" x14ac:dyDescent="0.35"/>
    <row r="67528" s="62" customFormat="1" x14ac:dyDescent="0.35"/>
    <row r="67529" s="62" customFormat="1" x14ac:dyDescent="0.35"/>
    <row r="67530" s="62" customFormat="1" x14ac:dyDescent="0.35"/>
    <row r="67531" s="62" customFormat="1" x14ac:dyDescent="0.35"/>
    <row r="67532" s="62" customFormat="1" x14ac:dyDescent="0.35"/>
    <row r="67533" s="62" customFormat="1" x14ac:dyDescent="0.35"/>
    <row r="67534" s="62" customFormat="1" x14ac:dyDescent="0.35"/>
    <row r="67535" s="62" customFormat="1" x14ac:dyDescent="0.35"/>
    <row r="67536" s="62" customFormat="1" x14ac:dyDescent="0.35"/>
    <row r="67537" s="62" customFormat="1" x14ac:dyDescent="0.35"/>
    <row r="67538" s="62" customFormat="1" x14ac:dyDescent="0.35"/>
    <row r="67539" s="62" customFormat="1" x14ac:dyDescent="0.35"/>
    <row r="67540" s="62" customFormat="1" x14ac:dyDescent="0.35"/>
    <row r="67541" s="62" customFormat="1" x14ac:dyDescent="0.35"/>
    <row r="67542" s="62" customFormat="1" x14ac:dyDescent="0.35"/>
    <row r="67543" s="62" customFormat="1" x14ac:dyDescent="0.35"/>
    <row r="67544" s="62" customFormat="1" x14ac:dyDescent="0.35"/>
    <row r="67545" s="62" customFormat="1" x14ac:dyDescent="0.35"/>
    <row r="67546" s="62" customFormat="1" x14ac:dyDescent="0.35"/>
    <row r="67547" s="62" customFormat="1" x14ac:dyDescent="0.35"/>
    <row r="67548" s="62" customFormat="1" x14ac:dyDescent="0.35"/>
    <row r="67549" s="62" customFormat="1" x14ac:dyDescent="0.35"/>
    <row r="67550" s="62" customFormat="1" x14ac:dyDescent="0.35"/>
    <row r="67551" s="62" customFormat="1" x14ac:dyDescent="0.35"/>
    <row r="67552" s="62" customFormat="1" x14ac:dyDescent="0.35"/>
    <row r="67553" s="62" customFormat="1" x14ac:dyDescent="0.35"/>
    <row r="67554" s="62" customFormat="1" x14ac:dyDescent="0.35"/>
    <row r="67555" s="62" customFormat="1" x14ac:dyDescent="0.35"/>
    <row r="67556" s="62" customFormat="1" x14ac:dyDescent="0.35"/>
    <row r="67557" s="62" customFormat="1" x14ac:dyDescent="0.35"/>
    <row r="67558" s="62" customFormat="1" x14ac:dyDescent="0.35"/>
    <row r="67559" s="62" customFormat="1" x14ac:dyDescent="0.35"/>
    <row r="67560" s="62" customFormat="1" x14ac:dyDescent="0.35"/>
    <row r="67561" s="62" customFormat="1" x14ac:dyDescent="0.35"/>
    <row r="67562" s="62" customFormat="1" x14ac:dyDescent="0.35"/>
    <row r="67563" s="62" customFormat="1" x14ac:dyDescent="0.35"/>
    <row r="67564" s="62" customFormat="1" x14ac:dyDescent="0.35"/>
    <row r="67565" s="62" customFormat="1" x14ac:dyDescent="0.35"/>
    <row r="67566" s="62" customFormat="1" x14ac:dyDescent="0.35"/>
    <row r="67567" s="62" customFormat="1" x14ac:dyDescent="0.35"/>
    <row r="67568" s="62" customFormat="1" x14ac:dyDescent="0.35"/>
    <row r="67569" s="62" customFormat="1" x14ac:dyDescent="0.35"/>
    <row r="67570" s="62" customFormat="1" x14ac:dyDescent="0.35"/>
    <row r="67571" s="62" customFormat="1" x14ac:dyDescent="0.35"/>
    <row r="67572" s="62" customFormat="1" x14ac:dyDescent="0.35"/>
    <row r="67573" s="62" customFormat="1" x14ac:dyDescent="0.35"/>
    <row r="67574" s="62" customFormat="1" x14ac:dyDescent="0.35"/>
    <row r="67575" s="62" customFormat="1" x14ac:dyDescent="0.35"/>
    <row r="67576" s="62" customFormat="1" x14ac:dyDescent="0.35"/>
    <row r="67577" s="62" customFormat="1" x14ac:dyDescent="0.35"/>
    <row r="67578" s="62" customFormat="1" x14ac:dyDescent="0.35"/>
    <row r="67579" s="62" customFormat="1" x14ac:dyDescent="0.35"/>
    <row r="67580" s="62" customFormat="1" x14ac:dyDescent="0.35"/>
    <row r="67581" s="62" customFormat="1" x14ac:dyDescent="0.35"/>
    <row r="67582" s="62" customFormat="1" x14ac:dyDescent="0.35"/>
    <row r="67583" s="62" customFormat="1" x14ac:dyDescent="0.35"/>
    <row r="67584" s="62" customFormat="1" x14ac:dyDescent="0.35"/>
    <row r="67585" s="62" customFormat="1" x14ac:dyDescent="0.35"/>
    <row r="67586" s="62" customFormat="1" x14ac:dyDescent="0.35"/>
    <row r="67587" s="62" customFormat="1" x14ac:dyDescent="0.35"/>
    <row r="67588" s="62" customFormat="1" x14ac:dyDescent="0.35"/>
    <row r="67589" s="62" customFormat="1" x14ac:dyDescent="0.35"/>
    <row r="67590" s="62" customFormat="1" x14ac:dyDescent="0.35"/>
    <row r="67591" s="62" customFormat="1" x14ac:dyDescent="0.35"/>
    <row r="67592" s="62" customFormat="1" x14ac:dyDescent="0.35"/>
    <row r="67593" s="62" customFormat="1" x14ac:dyDescent="0.35"/>
    <row r="67594" s="62" customFormat="1" x14ac:dyDescent="0.35"/>
    <row r="67595" s="62" customFormat="1" x14ac:dyDescent="0.35"/>
    <row r="67596" s="62" customFormat="1" x14ac:dyDescent="0.35"/>
    <row r="67597" s="62" customFormat="1" x14ac:dyDescent="0.35"/>
    <row r="67598" s="62" customFormat="1" x14ac:dyDescent="0.35"/>
    <row r="67599" s="62" customFormat="1" x14ac:dyDescent="0.35"/>
    <row r="67600" s="62" customFormat="1" x14ac:dyDescent="0.35"/>
    <row r="67601" s="62" customFormat="1" x14ac:dyDescent="0.35"/>
    <row r="67602" s="62" customFormat="1" x14ac:dyDescent="0.35"/>
    <row r="67603" s="62" customFormat="1" x14ac:dyDescent="0.35"/>
    <row r="67604" s="62" customFormat="1" x14ac:dyDescent="0.35"/>
    <row r="67605" s="62" customFormat="1" x14ac:dyDescent="0.35"/>
    <row r="67606" s="62" customFormat="1" x14ac:dyDescent="0.35"/>
    <row r="67607" s="62" customFormat="1" x14ac:dyDescent="0.35"/>
    <row r="67608" s="62" customFormat="1" x14ac:dyDescent="0.35"/>
    <row r="67609" s="62" customFormat="1" x14ac:dyDescent="0.35"/>
    <row r="67610" s="62" customFormat="1" x14ac:dyDescent="0.35"/>
    <row r="67611" s="62" customFormat="1" x14ac:dyDescent="0.35"/>
    <row r="67612" s="62" customFormat="1" x14ac:dyDescent="0.35"/>
    <row r="67613" s="62" customFormat="1" x14ac:dyDescent="0.35"/>
    <row r="67614" s="62" customFormat="1" x14ac:dyDescent="0.35"/>
    <row r="67615" s="62" customFormat="1" x14ac:dyDescent="0.35"/>
    <row r="67616" s="62" customFormat="1" x14ac:dyDescent="0.35"/>
    <row r="67617" s="62" customFormat="1" x14ac:dyDescent="0.35"/>
    <row r="67618" s="62" customFormat="1" x14ac:dyDescent="0.35"/>
    <row r="67619" s="62" customFormat="1" x14ac:dyDescent="0.35"/>
    <row r="67620" s="62" customFormat="1" x14ac:dyDescent="0.35"/>
    <row r="67621" s="62" customFormat="1" x14ac:dyDescent="0.35"/>
    <row r="67622" s="62" customFormat="1" x14ac:dyDescent="0.35"/>
    <row r="67623" s="62" customFormat="1" x14ac:dyDescent="0.35"/>
    <row r="67624" s="62" customFormat="1" x14ac:dyDescent="0.35"/>
    <row r="67625" s="62" customFormat="1" x14ac:dyDescent="0.35"/>
    <row r="67626" s="62" customFormat="1" x14ac:dyDescent="0.35"/>
    <row r="67627" s="62" customFormat="1" x14ac:dyDescent="0.35"/>
    <row r="67628" s="62" customFormat="1" x14ac:dyDescent="0.35"/>
    <row r="67629" s="62" customFormat="1" x14ac:dyDescent="0.35"/>
    <row r="67630" s="62" customFormat="1" x14ac:dyDescent="0.35"/>
    <row r="67631" s="62" customFormat="1" x14ac:dyDescent="0.35"/>
    <row r="67632" s="62" customFormat="1" x14ac:dyDescent="0.35"/>
    <row r="67633" s="62" customFormat="1" x14ac:dyDescent="0.35"/>
    <row r="67634" s="62" customFormat="1" x14ac:dyDescent="0.35"/>
    <row r="67635" s="62" customFormat="1" x14ac:dyDescent="0.35"/>
    <row r="67636" s="62" customFormat="1" x14ac:dyDescent="0.35"/>
    <row r="67637" s="62" customFormat="1" x14ac:dyDescent="0.35"/>
    <row r="67638" s="62" customFormat="1" x14ac:dyDescent="0.35"/>
    <row r="67639" s="62" customFormat="1" x14ac:dyDescent="0.35"/>
    <row r="67640" s="62" customFormat="1" x14ac:dyDescent="0.35"/>
    <row r="67641" s="62" customFormat="1" x14ac:dyDescent="0.35"/>
    <row r="67642" s="62" customFormat="1" x14ac:dyDescent="0.35"/>
    <row r="67643" s="62" customFormat="1" x14ac:dyDescent="0.35"/>
    <row r="67644" s="62" customFormat="1" x14ac:dyDescent="0.35"/>
    <row r="67645" s="62" customFormat="1" x14ac:dyDescent="0.35"/>
    <row r="67646" s="62" customFormat="1" x14ac:dyDescent="0.35"/>
    <row r="67647" s="62" customFormat="1" x14ac:dyDescent="0.35"/>
    <row r="67648" s="62" customFormat="1" x14ac:dyDescent="0.35"/>
    <row r="67649" s="62" customFormat="1" x14ac:dyDescent="0.35"/>
    <row r="67650" s="62" customFormat="1" x14ac:dyDescent="0.35"/>
    <row r="67651" s="62" customFormat="1" x14ac:dyDescent="0.35"/>
    <row r="67652" s="62" customFormat="1" x14ac:dyDescent="0.35"/>
    <row r="67653" s="62" customFormat="1" x14ac:dyDescent="0.35"/>
    <row r="67654" s="62" customFormat="1" x14ac:dyDescent="0.35"/>
    <row r="67655" s="62" customFormat="1" x14ac:dyDescent="0.35"/>
    <row r="67656" s="62" customFormat="1" x14ac:dyDescent="0.35"/>
    <row r="67657" s="62" customFormat="1" x14ac:dyDescent="0.35"/>
    <row r="67658" s="62" customFormat="1" x14ac:dyDescent="0.35"/>
    <row r="67659" s="62" customFormat="1" x14ac:dyDescent="0.35"/>
    <row r="67660" s="62" customFormat="1" x14ac:dyDescent="0.35"/>
    <row r="67661" s="62" customFormat="1" x14ac:dyDescent="0.35"/>
    <row r="67662" s="62" customFormat="1" x14ac:dyDescent="0.35"/>
    <row r="67663" s="62" customFormat="1" x14ac:dyDescent="0.35"/>
    <row r="67664" s="62" customFormat="1" x14ac:dyDescent="0.35"/>
    <row r="67665" s="62" customFormat="1" x14ac:dyDescent="0.35"/>
    <row r="67666" s="62" customFormat="1" x14ac:dyDescent="0.35"/>
    <row r="67667" s="62" customFormat="1" x14ac:dyDescent="0.35"/>
    <row r="67668" s="62" customFormat="1" x14ac:dyDescent="0.35"/>
    <row r="67669" s="62" customFormat="1" x14ac:dyDescent="0.35"/>
    <row r="67670" s="62" customFormat="1" x14ac:dyDescent="0.35"/>
    <row r="67671" s="62" customFormat="1" x14ac:dyDescent="0.35"/>
    <row r="67672" s="62" customFormat="1" x14ac:dyDescent="0.35"/>
    <row r="67673" s="62" customFormat="1" x14ac:dyDescent="0.35"/>
    <row r="67674" s="62" customFormat="1" x14ac:dyDescent="0.35"/>
    <row r="67675" s="62" customFormat="1" x14ac:dyDescent="0.35"/>
    <row r="67676" s="62" customFormat="1" x14ac:dyDescent="0.35"/>
    <row r="67677" s="62" customFormat="1" x14ac:dyDescent="0.35"/>
    <row r="67678" s="62" customFormat="1" x14ac:dyDescent="0.35"/>
    <row r="67679" s="62" customFormat="1" x14ac:dyDescent="0.35"/>
    <row r="67680" s="62" customFormat="1" x14ac:dyDescent="0.35"/>
    <row r="67681" s="62" customFormat="1" x14ac:dyDescent="0.35"/>
    <row r="67682" s="62" customFormat="1" x14ac:dyDescent="0.35"/>
    <row r="67683" s="62" customFormat="1" x14ac:dyDescent="0.35"/>
    <row r="67684" s="62" customFormat="1" x14ac:dyDescent="0.35"/>
    <row r="67685" s="62" customFormat="1" x14ac:dyDescent="0.35"/>
    <row r="67686" s="62" customFormat="1" x14ac:dyDescent="0.35"/>
    <row r="67687" s="62" customFormat="1" x14ac:dyDescent="0.35"/>
    <row r="67688" s="62" customFormat="1" x14ac:dyDescent="0.35"/>
    <row r="67689" s="62" customFormat="1" x14ac:dyDescent="0.35"/>
    <row r="67690" s="62" customFormat="1" x14ac:dyDescent="0.35"/>
    <row r="67691" s="62" customFormat="1" x14ac:dyDescent="0.35"/>
    <row r="67692" s="62" customFormat="1" x14ac:dyDescent="0.35"/>
    <row r="67693" s="62" customFormat="1" x14ac:dyDescent="0.35"/>
    <row r="67694" s="62" customFormat="1" x14ac:dyDescent="0.35"/>
    <row r="67695" s="62" customFormat="1" x14ac:dyDescent="0.35"/>
    <row r="67696" s="62" customFormat="1" x14ac:dyDescent="0.35"/>
    <row r="67697" s="62" customFormat="1" x14ac:dyDescent="0.35"/>
    <row r="67698" s="62" customFormat="1" x14ac:dyDescent="0.35"/>
    <row r="67699" s="62" customFormat="1" x14ac:dyDescent="0.35"/>
    <row r="67700" s="62" customFormat="1" x14ac:dyDescent="0.35"/>
    <row r="67701" s="62" customFormat="1" x14ac:dyDescent="0.35"/>
    <row r="67702" s="62" customFormat="1" x14ac:dyDescent="0.35"/>
    <row r="67703" s="62" customFormat="1" x14ac:dyDescent="0.35"/>
    <row r="67704" s="62" customFormat="1" x14ac:dyDescent="0.35"/>
    <row r="67705" s="62" customFormat="1" x14ac:dyDescent="0.35"/>
    <row r="67706" s="62" customFormat="1" x14ac:dyDescent="0.35"/>
    <row r="67707" s="62" customFormat="1" x14ac:dyDescent="0.35"/>
    <row r="67708" s="62" customFormat="1" x14ac:dyDescent="0.35"/>
    <row r="67709" s="62" customFormat="1" x14ac:dyDescent="0.35"/>
    <row r="67710" s="62" customFormat="1" x14ac:dyDescent="0.35"/>
    <row r="67711" s="62" customFormat="1" x14ac:dyDescent="0.35"/>
    <row r="67712" s="62" customFormat="1" x14ac:dyDescent="0.35"/>
    <row r="67713" s="62" customFormat="1" x14ac:dyDescent="0.35"/>
    <row r="67714" s="62" customFormat="1" x14ac:dyDescent="0.35"/>
    <row r="67715" s="62" customFormat="1" x14ac:dyDescent="0.35"/>
    <row r="67716" s="62" customFormat="1" x14ac:dyDescent="0.35"/>
    <row r="67717" s="62" customFormat="1" x14ac:dyDescent="0.35"/>
    <row r="67718" s="62" customFormat="1" x14ac:dyDescent="0.35"/>
    <row r="67719" s="62" customFormat="1" x14ac:dyDescent="0.35"/>
    <row r="67720" s="62" customFormat="1" x14ac:dyDescent="0.35"/>
    <row r="67721" s="62" customFormat="1" x14ac:dyDescent="0.35"/>
    <row r="67722" s="62" customFormat="1" x14ac:dyDescent="0.35"/>
    <row r="67723" s="62" customFormat="1" x14ac:dyDescent="0.35"/>
    <row r="67724" s="62" customFormat="1" x14ac:dyDescent="0.35"/>
    <row r="67725" s="62" customFormat="1" x14ac:dyDescent="0.35"/>
    <row r="67726" s="62" customFormat="1" x14ac:dyDescent="0.35"/>
    <row r="67727" s="62" customFormat="1" x14ac:dyDescent="0.35"/>
    <row r="67728" s="62" customFormat="1" x14ac:dyDescent="0.35"/>
    <row r="67729" s="62" customFormat="1" x14ac:dyDescent="0.35"/>
    <row r="67730" s="62" customFormat="1" x14ac:dyDescent="0.35"/>
    <row r="67731" s="62" customFormat="1" x14ac:dyDescent="0.35"/>
    <row r="67732" s="62" customFormat="1" x14ac:dyDescent="0.35"/>
    <row r="67733" s="62" customFormat="1" x14ac:dyDescent="0.35"/>
    <row r="67734" s="62" customFormat="1" x14ac:dyDescent="0.35"/>
    <row r="67735" s="62" customFormat="1" x14ac:dyDescent="0.35"/>
    <row r="67736" s="62" customFormat="1" x14ac:dyDescent="0.35"/>
    <row r="67737" s="62" customFormat="1" x14ac:dyDescent="0.35"/>
    <row r="67738" s="62" customFormat="1" x14ac:dyDescent="0.35"/>
    <row r="67739" s="62" customFormat="1" x14ac:dyDescent="0.35"/>
    <row r="67740" s="62" customFormat="1" x14ac:dyDescent="0.35"/>
    <row r="67741" s="62" customFormat="1" x14ac:dyDescent="0.35"/>
    <row r="67742" s="62" customFormat="1" x14ac:dyDescent="0.35"/>
    <row r="67743" s="62" customFormat="1" x14ac:dyDescent="0.35"/>
    <row r="67744" s="62" customFormat="1" x14ac:dyDescent="0.35"/>
    <row r="67745" s="62" customFormat="1" x14ac:dyDescent="0.35"/>
    <row r="67746" s="62" customFormat="1" x14ac:dyDescent="0.35"/>
    <row r="67747" s="62" customFormat="1" x14ac:dyDescent="0.35"/>
    <row r="67748" s="62" customFormat="1" x14ac:dyDescent="0.35"/>
    <row r="67749" s="62" customFormat="1" x14ac:dyDescent="0.35"/>
    <row r="67750" s="62" customFormat="1" x14ac:dyDescent="0.35"/>
    <row r="67751" s="62" customFormat="1" x14ac:dyDescent="0.35"/>
    <row r="67752" s="62" customFormat="1" x14ac:dyDescent="0.35"/>
    <row r="67753" s="62" customFormat="1" x14ac:dyDescent="0.35"/>
    <row r="67754" s="62" customFormat="1" x14ac:dyDescent="0.35"/>
    <row r="67755" s="62" customFormat="1" x14ac:dyDescent="0.35"/>
    <row r="67756" s="62" customFormat="1" x14ac:dyDescent="0.35"/>
    <row r="67757" s="62" customFormat="1" x14ac:dyDescent="0.35"/>
    <row r="67758" s="62" customFormat="1" x14ac:dyDescent="0.35"/>
    <row r="67759" s="62" customFormat="1" x14ac:dyDescent="0.35"/>
    <row r="67760" s="62" customFormat="1" x14ac:dyDescent="0.35"/>
    <row r="67761" s="62" customFormat="1" x14ac:dyDescent="0.35"/>
    <row r="67762" s="62" customFormat="1" x14ac:dyDescent="0.35"/>
    <row r="67763" s="62" customFormat="1" x14ac:dyDescent="0.35"/>
    <row r="67764" s="62" customFormat="1" x14ac:dyDescent="0.35"/>
    <row r="67765" s="62" customFormat="1" x14ac:dyDescent="0.35"/>
    <row r="67766" s="62" customFormat="1" x14ac:dyDescent="0.35"/>
    <row r="67767" s="62" customFormat="1" x14ac:dyDescent="0.35"/>
    <row r="67768" s="62" customFormat="1" x14ac:dyDescent="0.35"/>
    <row r="67769" s="62" customFormat="1" x14ac:dyDescent="0.35"/>
    <row r="67770" s="62" customFormat="1" x14ac:dyDescent="0.35"/>
    <row r="67771" s="62" customFormat="1" x14ac:dyDescent="0.35"/>
    <row r="67772" s="62" customFormat="1" x14ac:dyDescent="0.35"/>
    <row r="67773" s="62" customFormat="1" x14ac:dyDescent="0.35"/>
    <row r="67774" s="62" customFormat="1" x14ac:dyDescent="0.35"/>
    <row r="67775" s="62" customFormat="1" x14ac:dyDescent="0.35"/>
    <row r="67776" s="62" customFormat="1" x14ac:dyDescent="0.35"/>
    <row r="67777" s="62" customFormat="1" x14ac:dyDescent="0.35"/>
    <row r="67778" s="62" customFormat="1" x14ac:dyDescent="0.35"/>
    <row r="67779" s="62" customFormat="1" x14ac:dyDescent="0.35"/>
    <row r="67780" s="62" customFormat="1" x14ac:dyDescent="0.35"/>
    <row r="67781" s="62" customFormat="1" x14ac:dyDescent="0.35"/>
    <row r="67782" s="62" customFormat="1" x14ac:dyDescent="0.35"/>
    <row r="67783" s="62" customFormat="1" x14ac:dyDescent="0.35"/>
    <row r="67784" s="62" customFormat="1" x14ac:dyDescent="0.35"/>
    <row r="67785" s="62" customFormat="1" x14ac:dyDescent="0.35"/>
    <row r="67786" s="62" customFormat="1" x14ac:dyDescent="0.35"/>
    <row r="67787" s="62" customFormat="1" x14ac:dyDescent="0.35"/>
    <row r="67788" s="62" customFormat="1" x14ac:dyDescent="0.35"/>
    <row r="67789" s="62" customFormat="1" x14ac:dyDescent="0.35"/>
    <row r="67790" s="62" customFormat="1" x14ac:dyDescent="0.35"/>
    <row r="67791" s="62" customFormat="1" x14ac:dyDescent="0.35"/>
    <row r="67792" s="62" customFormat="1" x14ac:dyDescent="0.35"/>
    <row r="67793" s="62" customFormat="1" x14ac:dyDescent="0.35"/>
    <row r="67794" s="62" customFormat="1" x14ac:dyDescent="0.35"/>
    <row r="67795" s="62" customFormat="1" x14ac:dyDescent="0.35"/>
    <row r="67796" s="62" customFormat="1" x14ac:dyDescent="0.35"/>
    <row r="67797" s="62" customFormat="1" x14ac:dyDescent="0.35"/>
    <row r="67798" s="62" customFormat="1" x14ac:dyDescent="0.35"/>
    <row r="67799" s="62" customFormat="1" x14ac:dyDescent="0.35"/>
    <row r="67800" s="62" customFormat="1" x14ac:dyDescent="0.35"/>
    <row r="67801" s="62" customFormat="1" x14ac:dyDescent="0.35"/>
    <row r="67802" s="62" customFormat="1" x14ac:dyDescent="0.35"/>
    <row r="67803" s="62" customFormat="1" x14ac:dyDescent="0.35"/>
    <row r="67804" s="62" customFormat="1" x14ac:dyDescent="0.35"/>
    <row r="67805" s="62" customFormat="1" x14ac:dyDescent="0.35"/>
    <row r="67806" s="62" customFormat="1" x14ac:dyDescent="0.35"/>
    <row r="67807" s="62" customFormat="1" x14ac:dyDescent="0.35"/>
    <row r="67808" s="62" customFormat="1" x14ac:dyDescent="0.35"/>
    <row r="67809" s="62" customFormat="1" x14ac:dyDescent="0.35"/>
    <row r="67810" s="62" customFormat="1" x14ac:dyDescent="0.35"/>
    <row r="67811" s="62" customFormat="1" x14ac:dyDescent="0.35"/>
    <row r="67812" s="62" customFormat="1" x14ac:dyDescent="0.35"/>
    <row r="67813" s="62" customFormat="1" x14ac:dyDescent="0.35"/>
    <row r="67814" s="62" customFormat="1" x14ac:dyDescent="0.35"/>
    <row r="67815" s="62" customFormat="1" x14ac:dyDescent="0.35"/>
    <row r="67816" s="62" customFormat="1" x14ac:dyDescent="0.35"/>
    <row r="67817" s="62" customFormat="1" x14ac:dyDescent="0.35"/>
    <row r="67818" s="62" customFormat="1" x14ac:dyDescent="0.35"/>
    <row r="67819" s="62" customFormat="1" x14ac:dyDescent="0.35"/>
    <row r="67820" s="62" customFormat="1" x14ac:dyDescent="0.35"/>
    <row r="67821" s="62" customFormat="1" x14ac:dyDescent="0.35"/>
    <row r="67822" s="62" customFormat="1" x14ac:dyDescent="0.35"/>
    <row r="67823" s="62" customFormat="1" x14ac:dyDescent="0.35"/>
    <row r="67824" s="62" customFormat="1" x14ac:dyDescent="0.35"/>
    <row r="67825" s="62" customFormat="1" x14ac:dyDescent="0.35"/>
    <row r="67826" s="62" customFormat="1" x14ac:dyDescent="0.35"/>
    <row r="67827" s="62" customFormat="1" x14ac:dyDescent="0.35"/>
    <row r="67828" s="62" customFormat="1" x14ac:dyDescent="0.35"/>
    <row r="67829" s="62" customFormat="1" x14ac:dyDescent="0.35"/>
    <row r="67830" s="62" customFormat="1" x14ac:dyDescent="0.35"/>
    <row r="67831" s="62" customFormat="1" x14ac:dyDescent="0.35"/>
    <row r="67832" s="62" customFormat="1" x14ac:dyDescent="0.35"/>
    <row r="67833" s="62" customFormat="1" x14ac:dyDescent="0.35"/>
    <row r="67834" s="62" customFormat="1" x14ac:dyDescent="0.35"/>
    <row r="67835" s="62" customFormat="1" x14ac:dyDescent="0.35"/>
    <row r="67836" s="62" customFormat="1" x14ac:dyDescent="0.35"/>
    <row r="67837" s="62" customFormat="1" x14ac:dyDescent="0.35"/>
    <row r="67838" s="62" customFormat="1" x14ac:dyDescent="0.35"/>
    <row r="67839" s="62" customFormat="1" x14ac:dyDescent="0.35"/>
    <row r="67840" s="62" customFormat="1" x14ac:dyDescent="0.35"/>
    <row r="67841" s="62" customFormat="1" x14ac:dyDescent="0.35"/>
    <row r="67842" s="62" customFormat="1" x14ac:dyDescent="0.35"/>
    <row r="67843" s="62" customFormat="1" x14ac:dyDescent="0.35"/>
    <row r="67844" s="62" customFormat="1" x14ac:dyDescent="0.35"/>
    <row r="67845" s="62" customFormat="1" x14ac:dyDescent="0.35"/>
    <row r="67846" s="62" customFormat="1" x14ac:dyDescent="0.35"/>
    <row r="67847" s="62" customFormat="1" x14ac:dyDescent="0.35"/>
    <row r="67848" s="62" customFormat="1" x14ac:dyDescent="0.35"/>
    <row r="67849" s="62" customFormat="1" x14ac:dyDescent="0.35"/>
    <row r="67850" s="62" customFormat="1" x14ac:dyDescent="0.35"/>
    <row r="67851" s="62" customFormat="1" x14ac:dyDescent="0.35"/>
    <row r="67852" s="62" customFormat="1" x14ac:dyDescent="0.35"/>
    <row r="67853" s="62" customFormat="1" x14ac:dyDescent="0.35"/>
    <row r="67854" s="62" customFormat="1" x14ac:dyDescent="0.35"/>
    <row r="67855" s="62" customFormat="1" x14ac:dyDescent="0.35"/>
    <row r="67856" s="62" customFormat="1" x14ac:dyDescent="0.35"/>
    <row r="67857" s="62" customFormat="1" x14ac:dyDescent="0.35"/>
    <row r="67858" s="62" customFormat="1" x14ac:dyDescent="0.35"/>
    <row r="67859" s="62" customFormat="1" x14ac:dyDescent="0.35"/>
    <row r="67860" s="62" customFormat="1" x14ac:dyDescent="0.35"/>
    <row r="67861" s="62" customFormat="1" x14ac:dyDescent="0.35"/>
    <row r="67862" s="62" customFormat="1" x14ac:dyDescent="0.35"/>
    <row r="67863" s="62" customFormat="1" x14ac:dyDescent="0.35"/>
    <row r="67864" s="62" customFormat="1" x14ac:dyDescent="0.35"/>
    <row r="67865" s="62" customFormat="1" x14ac:dyDescent="0.35"/>
    <row r="67866" s="62" customFormat="1" x14ac:dyDescent="0.35"/>
    <row r="67867" s="62" customFormat="1" x14ac:dyDescent="0.35"/>
    <row r="67868" s="62" customFormat="1" x14ac:dyDescent="0.35"/>
    <row r="67869" s="62" customFormat="1" x14ac:dyDescent="0.35"/>
    <row r="67870" s="62" customFormat="1" x14ac:dyDescent="0.35"/>
    <row r="67871" s="62" customFormat="1" x14ac:dyDescent="0.35"/>
    <row r="67872" s="62" customFormat="1" x14ac:dyDescent="0.35"/>
    <row r="67873" s="62" customFormat="1" x14ac:dyDescent="0.35"/>
    <row r="67874" s="62" customFormat="1" x14ac:dyDescent="0.35"/>
    <row r="67875" s="62" customFormat="1" x14ac:dyDescent="0.35"/>
    <row r="67876" s="62" customFormat="1" x14ac:dyDescent="0.35"/>
    <row r="67877" s="62" customFormat="1" x14ac:dyDescent="0.35"/>
    <row r="67878" s="62" customFormat="1" x14ac:dyDescent="0.35"/>
    <row r="67879" s="62" customFormat="1" x14ac:dyDescent="0.35"/>
    <row r="67880" s="62" customFormat="1" x14ac:dyDescent="0.35"/>
    <row r="67881" s="62" customFormat="1" x14ac:dyDescent="0.35"/>
    <row r="67882" s="62" customFormat="1" x14ac:dyDescent="0.35"/>
    <row r="67883" s="62" customFormat="1" x14ac:dyDescent="0.35"/>
    <row r="67884" s="62" customFormat="1" x14ac:dyDescent="0.35"/>
    <row r="67885" s="62" customFormat="1" x14ac:dyDescent="0.35"/>
    <row r="67886" s="62" customFormat="1" x14ac:dyDescent="0.35"/>
    <row r="67887" s="62" customFormat="1" x14ac:dyDescent="0.35"/>
    <row r="67888" s="62" customFormat="1" x14ac:dyDescent="0.35"/>
    <row r="67889" s="62" customFormat="1" x14ac:dyDescent="0.35"/>
    <row r="67890" s="62" customFormat="1" x14ac:dyDescent="0.35"/>
    <row r="67891" s="62" customFormat="1" x14ac:dyDescent="0.35"/>
    <row r="67892" s="62" customFormat="1" x14ac:dyDescent="0.35"/>
    <row r="67893" s="62" customFormat="1" x14ac:dyDescent="0.35"/>
    <row r="67894" s="62" customFormat="1" x14ac:dyDescent="0.35"/>
    <row r="67895" s="62" customFormat="1" x14ac:dyDescent="0.35"/>
    <row r="67896" s="62" customFormat="1" x14ac:dyDescent="0.35"/>
    <row r="67897" s="62" customFormat="1" x14ac:dyDescent="0.35"/>
    <row r="67898" s="62" customFormat="1" x14ac:dyDescent="0.35"/>
    <row r="67899" s="62" customFormat="1" x14ac:dyDescent="0.35"/>
    <row r="67900" s="62" customFormat="1" x14ac:dyDescent="0.35"/>
    <row r="67901" s="62" customFormat="1" x14ac:dyDescent="0.35"/>
    <row r="67902" s="62" customFormat="1" x14ac:dyDescent="0.35"/>
    <row r="67903" s="62" customFormat="1" x14ac:dyDescent="0.35"/>
    <row r="67904" s="62" customFormat="1" x14ac:dyDescent="0.35"/>
    <row r="67905" s="62" customFormat="1" x14ac:dyDescent="0.35"/>
    <row r="67906" s="62" customFormat="1" x14ac:dyDescent="0.35"/>
    <row r="67907" s="62" customFormat="1" x14ac:dyDescent="0.35"/>
    <row r="67908" s="62" customFormat="1" x14ac:dyDescent="0.35"/>
    <row r="67909" s="62" customFormat="1" x14ac:dyDescent="0.35"/>
    <row r="67910" s="62" customFormat="1" x14ac:dyDescent="0.35"/>
    <row r="67911" s="62" customFormat="1" x14ac:dyDescent="0.35"/>
    <row r="67912" s="62" customFormat="1" x14ac:dyDescent="0.35"/>
    <row r="67913" s="62" customFormat="1" x14ac:dyDescent="0.35"/>
    <row r="67914" s="62" customFormat="1" x14ac:dyDescent="0.35"/>
    <row r="67915" s="62" customFormat="1" x14ac:dyDescent="0.35"/>
    <row r="67916" s="62" customFormat="1" x14ac:dyDescent="0.35"/>
    <row r="67917" s="62" customFormat="1" x14ac:dyDescent="0.35"/>
    <row r="67918" s="62" customFormat="1" x14ac:dyDescent="0.35"/>
    <row r="67919" s="62" customFormat="1" x14ac:dyDescent="0.35"/>
    <row r="67920" s="62" customFormat="1" x14ac:dyDescent="0.35"/>
    <row r="67921" s="62" customFormat="1" x14ac:dyDescent="0.35"/>
    <row r="67922" s="62" customFormat="1" x14ac:dyDescent="0.35"/>
    <row r="67923" s="62" customFormat="1" x14ac:dyDescent="0.35"/>
    <row r="67924" s="62" customFormat="1" x14ac:dyDescent="0.35"/>
    <row r="67925" s="62" customFormat="1" x14ac:dyDescent="0.35"/>
    <row r="67926" s="62" customFormat="1" x14ac:dyDescent="0.35"/>
    <row r="67927" s="62" customFormat="1" x14ac:dyDescent="0.35"/>
    <row r="67928" s="62" customFormat="1" x14ac:dyDescent="0.35"/>
    <row r="67929" s="62" customFormat="1" x14ac:dyDescent="0.35"/>
    <row r="67930" s="62" customFormat="1" x14ac:dyDescent="0.35"/>
    <row r="67931" s="62" customFormat="1" x14ac:dyDescent="0.35"/>
    <row r="67932" s="62" customFormat="1" x14ac:dyDescent="0.35"/>
    <row r="67933" s="62" customFormat="1" x14ac:dyDescent="0.35"/>
    <row r="67934" s="62" customFormat="1" x14ac:dyDescent="0.35"/>
    <row r="67935" s="62" customFormat="1" x14ac:dyDescent="0.35"/>
    <row r="67936" s="62" customFormat="1" x14ac:dyDescent="0.35"/>
    <row r="67937" s="62" customFormat="1" x14ac:dyDescent="0.35"/>
    <row r="67938" s="62" customFormat="1" x14ac:dyDescent="0.35"/>
    <row r="67939" s="62" customFormat="1" x14ac:dyDescent="0.35"/>
    <row r="67940" s="62" customFormat="1" x14ac:dyDescent="0.35"/>
    <row r="67941" s="62" customFormat="1" x14ac:dyDescent="0.35"/>
    <row r="67942" s="62" customFormat="1" x14ac:dyDescent="0.35"/>
    <row r="67943" s="62" customFormat="1" x14ac:dyDescent="0.35"/>
    <row r="67944" s="62" customFormat="1" x14ac:dyDescent="0.35"/>
    <row r="67945" s="62" customFormat="1" x14ac:dyDescent="0.35"/>
    <row r="67946" s="62" customFormat="1" x14ac:dyDescent="0.35"/>
    <row r="67947" s="62" customFormat="1" x14ac:dyDescent="0.35"/>
    <row r="67948" s="62" customFormat="1" x14ac:dyDescent="0.35"/>
    <row r="67949" s="62" customFormat="1" x14ac:dyDescent="0.35"/>
    <row r="67950" s="62" customFormat="1" x14ac:dyDescent="0.35"/>
    <row r="67951" s="62" customFormat="1" x14ac:dyDescent="0.35"/>
    <row r="67952" s="62" customFormat="1" x14ac:dyDescent="0.35"/>
    <row r="67953" s="62" customFormat="1" x14ac:dyDescent="0.35"/>
    <row r="67954" s="62" customFormat="1" x14ac:dyDescent="0.35"/>
    <row r="67955" s="62" customFormat="1" x14ac:dyDescent="0.35"/>
    <row r="67956" s="62" customFormat="1" x14ac:dyDescent="0.35"/>
    <row r="67957" s="62" customFormat="1" x14ac:dyDescent="0.35"/>
    <row r="67958" s="62" customFormat="1" x14ac:dyDescent="0.35"/>
    <row r="67959" s="62" customFormat="1" x14ac:dyDescent="0.35"/>
    <row r="67960" s="62" customFormat="1" x14ac:dyDescent="0.35"/>
    <row r="67961" s="62" customFormat="1" x14ac:dyDescent="0.35"/>
    <row r="67962" s="62" customFormat="1" x14ac:dyDescent="0.35"/>
    <row r="67963" s="62" customFormat="1" x14ac:dyDescent="0.35"/>
    <row r="67964" s="62" customFormat="1" x14ac:dyDescent="0.35"/>
    <row r="67965" s="62" customFormat="1" x14ac:dyDescent="0.35"/>
    <row r="67966" s="62" customFormat="1" x14ac:dyDescent="0.35"/>
    <row r="67967" s="62" customFormat="1" x14ac:dyDescent="0.35"/>
    <row r="67968" s="62" customFormat="1" x14ac:dyDescent="0.35"/>
    <row r="67969" s="62" customFormat="1" x14ac:dyDescent="0.35"/>
    <row r="67970" s="62" customFormat="1" x14ac:dyDescent="0.35"/>
    <row r="67971" s="62" customFormat="1" x14ac:dyDescent="0.35"/>
    <row r="67972" s="62" customFormat="1" x14ac:dyDescent="0.35"/>
    <row r="67973" s="62" customFormat="1" x14ac:dyDescent="0.35"/>
    <row r="67974" s="62" customFormat="1" x14ac:dyDescent="0.35"/>
    <row r="67975" s="62" customFormat="1" x14ac:dyDescent="0.35"/>
    <row r="67976" s="62" customFormat="1" x14ac:dyDescent="0.35"/>
    <row r="67977" s="62" customFormat="1" x14ac:dyDescent="0.35"/>
    <row r="67978" s="62" customFormat="1" x14ac:dyDescent="0.35"/>
    <row r="67979" s="62" customFormat="1" x14ac:dyDescent="0.35"/>
    <row r="67980" s="62" customFormat="1" x14ac:dyDescent="0.35"/>
    <row r="67981" s="62" customFormat="1" x14ac:dyDescent="0.35"/>
    <row r="67982" s="62" customFormat="1" x14ac:dyDescent="0.35"/>
    <row r="67983" s="62" customFormat="1" x14ac:dyDescent="0.35"/>
    <row r="67984" s="62" customFormat="1" x14ac:dyDescent="0.35"/>
    <row r="67985" s="62" customFormat="1" x14ac:dyDescent="0.35"/>
    <row r="67986" s="62" customFormat="1" x14ac:dyDescent="0.35"/>
    <row r="67987" s="62" customFormat="1" x14ac:dyDescent="0.35"/>
    <row r="67988" s="62" customFormat="1" x14ac:dyDescent="0.35"/>
    <row r="67989" s="62" customFormat="1" x14ac:dyDescent="0.35"/>
    <row r="67990" s="62" customFormat="1" x14ac:dyDescent="0.35"/>
    <row r="67991" s="62" customFormat="1" x14ac:dyDescent="0.35"/>
    <row r="67992" s="62" customFormat="1" x14ac:dyDescent="0.35"/>
    <row r="67993" s="62" customFormat="1" x14ac:dyDescent="0.35"/>
    <row r="67994" s="62" customFormat="1" x14ac:dyDescent="0.35"/>
    <row r="67995" s="62" customFormat="1" x14ac:dyDescent="0.35"/>
    <row r="67996" s="62" customFormat="1" x14ac:dyDescent="0.35"/>
    <row r="67997" s="62" customFormat="1" x14ac:dyDescent="0.35"/>
    <row r="67998" s="62" customFormat="1" x14ac:dyDescent="0.35"/>
    <row r="67999" s="62" customFormat="1" x14ac:dyDescent="0.35"/>
    <row r="68000" s="62" customFormat="1" x14ac:dyDescent="0.35"/>
    <row r="68001" s="62" customFormat="1" x14ac:dyDescent="0.35"/>
    <row r="68002" s="62" customFormat="1" x14ac:dyDescent="0.35"/>
    <row r="68003" s="62" customFormat="1" x14ac:dyDescent="0.35"/>
    <row r="68004" s="62" customFormat="1" x14ac:dyDescent="0.35"/>
    <row r="68005" s="62" customFormat="1" x14ac:dyDescent="0.35"/>
    <row r="68006" s="62" customFormat="1" x14ac:dyDescent="0.35"/>
    <row r="68007" s="62" customFormat="1" x14ac:dyDescent="0.35"/>
    <row r="68008" s="62" customFormat="1" x14ac:dyDescent="0.35"/>
    <row r="68009" s="62" customFormat="1" x14ac:dyDescent="0.35"/>
    <row r="68010" s="62" customFormat="1" x14ac:dyDescent="0.35"/>
    <row r="68011" s="62" customFormat="1" x14ac:dyDescent="0.35"/>
    <row r="68012" s="62" customFormat="1" x14ac:dyDescent="0.35"/>
    <row r="68013" s="62" customFormat="1" x14ac:dyDescent="0.35"/>
    <row r="68014" s="62" customFormat="1" x14ac:dyDescent="0.35"/>
    <row r="68015" s="62" customFormat="1" x14ac:dyDescent="0.35"/>
    <row r="68016" s="62" customFormat="1" x14ac:dyDescent="0.35"/>
    <row r="68017" s="62" customFormat="1" x14ac:dyDescent="0.35"/>
    <row r="68018" s="62" customFormat="1" x14ac:dyDescent="0.35"/>
    <row r="68019" s="62" customFormat="1" x14ac:dyDescent="0.35"/>
    <row r="68020" s="62" customFormat="1" x14ac:dyDescent="0.35"/>
    <row r="68021" s="62" customFormat="1" x14ac:dyDescent="0.35"/>
    <row r="68022" s="62" customFormat="1" x14ac:dyDescent="0.35"/>
    <row r="68023" s="62" customFormat="1" x14ac:dyDescent="0.35"/>
    <row r="68024" s="62" customFormat="1" x14ac:dyDescent="0.35"/>
    <row r="68025" s="62" customFormat="1" x14ac:dyDescent="0.35"/>
    <row r="68026" s="62" customFormat="1" x14ac:dyDescent="0.35"/>
    <row r="68027" s="62" customFormat="1" x14ac:dyDescent="0.35"/>
    <row r="68028" s="62" customFormat="1" x14ac:dyDescent="0.35"/>
    <row r="68029" s="62" customFormat="1" x14ac:dyDescent="0.35"/>
    <row r="68030" s="62" customFormat="1" x14ac:dyDescent="0.35"/>
    <row r="68031" s="62" customFormat="1" x14ac:dyDescent="0.35"/>
    <row r="68032" s="62" customFormat="1" x14ac:dyDescent="0.35"/>
    <row r="68033" s="62" customFormat="1" x14ac:dyDescent="0.35"/>
    <row r="68034" s="62" customFormat="1" x14ac:dyDescent="0.35"/>
    <row r="68035" s="62" customFormat="1" x14ac:dyDescent="0.35"/>
    <row r="68036" s="62" customFormat="1" x14ac:dyDescent="0.35"/>
    <row r="68037" s="62" customFormat="1" x14ac:dyDescent="0.35"/>
    <row r="68038" s="62" customFormat="1" x14ac:dyDescent="0.35"/>
    <row r="68039" s="62" customFormat="1" x14ac:dyDescent="0.35"/>
    <row r="68040" s="62" customFormat="1" x14ac:dyDescent="0.35"/>
    <row r="68041" s="62" customFormat="1" x14ac:dyDescent="0.35"/>
    <row r="68042" s="62" customFormat="1" x14ac:dyDescent="0.35"/>
    <row r="68043" s="62" customFormat="1" x14ac:dyDescent="0.35"/>
    <row r="68044" s="62" customFormat="1" x14ac:dyDescent="0.35"/>
    <row r="68045" s="62" customFormat="1" x14ac:dyDescent="0.35"/>
    <row r="68046" s="62" customFormat="1" x14ac:dyDescent="0.35"/>
    <row r="68047" s="62" customFormat="1" x14ac:dyDescent="0.35"/>
    <row r="68048" s="62" customFormat="1" x14ac:dyDescent="0.35"/>
    <row r="68049" s="62" customFormat="1" x14ac:dyDescent="0.35"/>
    <row r="68050" s="62" customFormat="1" x14ac:dyDescent="0.35"/>
    <row r="68051" s="62" customFormat="1" x14ac:dyDescent="0.35"/>
    <row r="68052" s="62" customFormat="1" x14ac:dyDescent="0.35"/>
    <row r="68053" s="62" customFormat="1" x14ac:dyDescent="0.35"/>
    <row r="68054" s="62" customFormat="1" x14ac:dyDescent="0.35"/>
    <row r="68055" s="62" customFormat="1" x14ac:dyDescent="0.35"/>
    <row r="68056" s="62" customFormat="1" x14ac:dyDescent="0.35"/>
    <row r="68057" s="62" customFormat="1" x14ac:dyDescent="0.35"/>
    <row r="68058" s="62" customFormat="1" x14ac:dyDescent="0.35"/>
    <row r="68059" s="62" customFormat="1" x14ac:dyDescent="0.35"/>
    <row r="68060" s="62" customFormat="1" x14ac:dyDescent="0.35"/>
    <row r="68061" s="62" customFormat="1" x14ac:dyDescent="0.35"/>
    <row r="68062" s="62" customFormat="1" x14ac:dyDescent="0.35"/>
    <row r="68063" s="62" customFormat="1" x14ac:dyDescent="0.35"/>
    <row r="68064" s="62" customFormat="1" x14ac:dyDescent="0.35"/>
    <row r="68065" s="62" customFormat="1" x14ac:dyDescent="0.35"/>
    <row r="68066" s="62" customFormat="1" x14ac:dyDescent="0.35"/>
    <row r="68067" s="62" customFormat="1" x14ac:dyDescent="0.35"/>
    <row r="68068" s="62" customFormat="1" x14ac:dyDescent="0.35"/>
    <row r="68069" s="62" customFormat="1" x14ac:dyDescent="0.35"/>
    <row r="68070" s="62" customFormat="1" x14ac:dyDescent="0.35"/>
    <row r="68071" s="62" customFormat="1" x14ac:dyDescent="0.35"/>
    <row r="68072" s="62" customFormat="1" x14ac:dyDescent="0.35"/>
    <row r="68073" s="62" customFormat="1" x14ac:dyDescent="0.35"/>
    <row r="68074" s="62" customFormat="1" x14ac:dyDescent="0.35"/>
    <row r="68075" s="62" customFormat="1" x14ac:dyDescent="0.35"/>
    <row r="68076" s="62" customFormat="1" x14ac:dyDescent="0.35"/>
    <row r="68077" s="62" customFormat="1" x14ac:dyDescent="0.35"/>
    <row r="68078" s="62" customFormat="1" x14ac:dyDescent="0.35"/>
    <row r="68079" s="62" customFormat="1" x14ac:dyDescent="0.35"/>
    <row r="68080" s="62" customFormat="1" x14ac:dyDescent="0.35"/>
    <row r="68081" s="62" customFormat="1" x14ac:dyDescent="0.35"/>
    <row r="68082" s="62" customFormat="1" x14ac:dyDescent="0.35"/>
    <row r="68083" s="62" customFormat="1" x14ac:dyDescent="0.35"/>
    <row r="68084" s="62" customFormat="1" x14ac:dyDescent="0.35"/>
    <row r="68085" s="62" customFormat="1" x14ac:dyDescent="0.35"/>
    <row r="68086" s="62" customFormat="1" x14ac:dyDescent="0.35"/>
    <row r="68087" s="62" customFormat="1" x14ac:dyDescent="0.35"/>
    <row r="68088" s="62" customFormat="1" x14ac:dyDescent="0.35"/>
    <row r="68089" s="62" customFormat="1" x14ac:dyDescent="0.35"/>
    <row r="68090" s="62" customFormat="1" x14ac:dyDescent="0.35"/>
    <row r="68091" s="62" customFormat="1" x14ac:dyDescent="0.35"/>
    <row r="68092" s="62" customFormat="1" x14ac:dyDescent="0.35"/>
    <row r="68093" s="62" customFormat="1" x14ac:dyDescent="0.35"/>
    <row r="68094" s="62" customFormat="1" x14ac:dyDescent="0.35"/>
    <row r="68095" s="62" customFormat="1" x14ac:dyDescent="0.35"/>
    <row r="68096" s="62" customFormat="1" x14ac:dyDescent="0.35"/>
    <row r="68097" s="62" customFormat="1" x14ac:dyDescent="0.35"/>
    <row r="68098" s="62" customFormat="1" x14ac:dyDescent="0.35"/>
    <row r="68099" s="62" customFormat="1" x14ac:dyDescent="0.35"/>
    <row r="68100" s="62" customFormat="1" x14ac:dyDescent="0.35"/>
    <row r="68101" s="62" customFormat="1" x14ac:dyDescent="0.35"/>
    <row r="68102" s="62" customFormat="1" x14ac:dyDescent="0.35"/>
    <row r="68103" s="62" customFormat="1" x14ac:dyDescent="0.35"/>
    <row r="68104" s="62" customFormat="1" x14ac:dyDescent="0.35"/>
    <row r="68105" s="62" customFormat="1" x14ac:dyDescent="0.35"/>
    <row r="68106" s="62" customFormat="1" x14ac:dyDescent="0.35"/>
    <row r="68107" s="62" customFormat="1" x14ac:dyDescent="0.35"/>
    <row r="68108" s="62" customFormat="1" x14ac:dyDescent="0.35"/>
    <row r="68109" s="62" customFormat="1" x14ac:dyDescent="0.35"/>
    <row r="68110" s="62" customFormat="1" x14ac:dyDescent="0.35"/>
    <row r="68111" s="62" customFormat="1" x14ac:dyDescent="0.35"/>
    <row r="68112" s="62" customFormat="1" x14ac:dyDescent="0.35"/>
    <row r="68113" s="62" customFormat="1" x14ac:dyDescent="0.35"/>
    <row r="68114" s="62" customFormat="1" x14ac:dyDescent="0.35"/>
    <row r="68115" s="62" customFormat="1" x14ac:dyDescent="0.35"/>
    <row r="68116" s="62" customFormat="1" x14ac:dyDescent="0.35"/>
    <row r="68117" s="62" customFormat="1" x14ac:dyDescent="0.35"/>
    <row r="68118" s="62" customFormat="1" x14ac:dyDescent="0.35"/>
    <row r="68119" s="62" customFormat="1" x14ac:dyDescent="0.35"/>
    <row r="68120" s="62" customFormat="1" x14ac:dyDescent="0.35"/>
    <row r="68121" s="62" customFormat="1" x14ac:dyDescent="0.35"/>
    <row r="68122" s="62" customFormat="1" x14ac:dyDescent="0.35"/>
    <row r="68123" s="62" customFormat="1" x14ac:dyDescent="0.35"/>
    <row r="68124" s="62" customFormat="1" x14ac:dyDescent="0.35"/>
    <row r="68125" s="62" customFormat="1" x14ac:dyDescent="0.35"/>
    <row r="68126" s="62" customFormat="1" x14ac:dyDescent="0.35"/>
    <row r="68127" s="62" customFormat="1" x14ac:dyDescent="0.35"/>
    <row r="68128" s="62" customFormat="1" x14ac:dyDescent="0.35"/>
    <row r="68129" s="62" customFormat="1" x14ac:dyDescent="0.35"/>
    <row r="68130" s="62" customFormat="1" x14ac:dyDescent="0.35"/>
    <row r="68131" s="62" customFormat="1" x14ac:dyDescent="0.35"/>
    <row r="68132" s="62" customFormat="1" x14ac:dyDescent="0.35"/>
    <row r="68133" s="62" customFormat="1" x14ac:dyDescent="0.35"/>
    <row r="68134" s="62" customFormat="1" x14ac:dyDescent="0.35"/>
    <row r="68135" s="62" customFormat="1" x14ac:dyDescent="0.35"/>
    <row r="68136" s="62" customFormat="1" x14ac:dyDescent="0.35"/>
    <row r="68137" s="62" customFormat="1" x14ac:dyDescent="0.35"/>
    <row r="68138" s="62" customFormat="1" x14ac:dyDescent="0.35"/>
    <row r="68139" s="62" customFormat="1" x14ac:dyDescent="0.35"/>
    <row r="68140" s="62" customFormat="1" x14ac:dyDescent="0.35"/>
    <row r="68141" s="62" customFormat="1" x14ac:dyDescent="0.35"/>
    <row r="68142" s="62" customFormat="1" x14ac:dyDescent="0.35"/>
    <row r="68143" s="62" customFormat="1" x14ac:dyDescent="0.35"/>
    <row r="68144" s="62" customFormat="1" x14ac:dyDescent="0.35"/>
    <row r="68145" s="62" customFormat="1" x14ac:dyDescent="0.35"/>
    <row r="68146" s="62" customFormat="1" x14ac:dyDescent="0.35"/>
    <row r="68147" s="62" customFormat="1" x14ac:dyDescent="0.35"/>
    <row r="68148" s="62" customFormat="1" x14ac:dyDescent="0.35"/>
    <row r="68149" s="62" customFormat="1" x14ac:dyDescent="0.35"/>
    <row r="68150" s="62" customFormat="1" x14ac:dyDescent="0.35"/>
    <row r="68151" s="62" customFormat="1" x14ac:dyDescent="0.35"/>
    <row r="68152" s="62" customFormat="1" x14ac:dyDescent="0.35"/>
    <row r="68153" s="62" customFormat="1" x14ac:dyDescent="0.35"/>
    <row r="68154" s="62" customFormat="1" x14ac:dyDescent="0.35"/>
    <row r="68155" s="62" customFormat="1" x14ac:dyDescent="0.35"/>
    <row r="68156" s="62" customFormat="1" x14ac:dyDescent="0.35"/>
    <row r="68157" s="62" customFormat="1" x14ac:dyDescent="0.35"/>
    <row r="68158" s="62" customFormat="1" x14ac:dyDescent="0.35"/>
    <row r="68159" s="62" customFormat="1" x14ac:dyDescent="0.35"/>
    <row r="68160" s="62" customFormat="1" x14ac:dyDescent="0.35"/>
    <row r="68161" s="62" customFormat="1" x14ac:dyDescent="0.35"/>
    <row r="68162" s="62" customFormat="1" x14ac:dyDescent="0.35"/>
    <row r="68163" s="62" customFormat="1" x14ac:dyDescent="0.35"/>
    <row r="68164" s="62" customFormat="1" x14ac:dyDescent="0.35"/>
    <row r="68165" s="62" customFormat="1" x14ac:dyDescent="0.35"/>
    <row r="68166" s="62" customFormat="1" x14ac:dyDescent="0.35"/>
    <row r="68167" s="62" customFormat="1" x14ac:dyDescent="0.35"/>
    <row r="68168" s="62" customFormat="1" x14ac:dyDescent="0.35"/>
    <row r="68169" s="62" customFormat="1" x14ac:dyDescent="0.35"/>
    <row r="68170" s="62" customFormat="1" x14ac:dyDescent="0.35"/>
    <row r="68171" s="62" customFormat="1" x14ac:dyDescent="0.35"/>
    <row r="68172" s="62" customFormat="1" x14ac:dyDescent="0.35"/>
    <row r="68173" s="62" customFormat="1" x14ac:dyDescent="0.35"/>
    <row r="68174" s="62" customFormat="1" x14ac:dyDescent="0.35"/>
    <row r="68175" s="62" customFormat="1" x14ac:dyDescent="0.35"/>
    <row r="68176" s="62" customFormat="1" x14ac:dyDescent="0.35"/>
    <row r="68177" s="62" customFormat="1" x14ac:dyDescent="0.35"/>
    <row r="68178" s="62" customFormat="1" x14ac:dyDescent="0.35"/>
    <row r="68179" s="62" customFormat="1" x14ac:dyDescent="0.35"/>
    <row r="68180" s="62" customFormat="1" x14ac:dyDescent="0.35"/>
    <row r="68181" s="62" customFormat="1" x14ac:dyDescent="0.35"/>
    <row r="68182" s="62" customFormat="1" x14ac:dyDescent="0.35"/>
    <row r="68183" s="62" customFormat="1" x14ac:dyDescent="0.35"/>
    <row r="68184" s="62" customFormat="1" x14ac:dyDescent="0.35"/>
    <row r="68185" s="62" customFormat="1" x14ac:dyDescent="0.35"/>
    <row r="68186" s="62" customFormat="1" x14ac:dyDescent="0.35"/>
    <row r="68187" s="62" customFormat="1" x14ac:dyDescent="0.35"/>
    <row r="68188" s="62" customFormat="1" x14ac:dyDescent="0.35"/>
    <row r="68189" s="62" customFormat="1" x14ac:dyDescent="0.35"/>
    <row r="68190" s="62" customFormat="1" x14ac:dyDescent="0.35"/>
    <row r="68191" s="62" customFormat="1" x14ac:dyDescent="0.35"/>
    <row r="68192" s="62" customFormat="1" x14ac:dyDescent="0.35"/>
    <row r="68193" s="62" customFormat="1" x14ac:dyDescent="0.35"/>
    <row r="68194" s="62" customFormat="1" x14ac:dyDescent="0.35"/>
    <row r="68195" s="62" customFormat="1" x14ac:dyDescent="0.35"/>
    <row r="68196" s="62" customFormat="1" x14ac:dyDescent="0.35"/>
    <row r="68197" s="62" customFormat="1" x14ac:dyDescent="0.35"/>
    <row r="68198" s="62" customFormat="1" x14ac:dyDescent="0.35"/>
    <row r="68199" s="62" customFormat="1" x14ac:dyDescent="0.35"/>
    <row r="68200" s="62" customFormat="1" x14ac:dyDescent="0.35"/>
    <row r="68201" s="62" customFormat="1" x14ac:dyDescent="0.35"/>
    <row r="68202" s="62" customFormat="1" x14ac:dyDescent="0.35"/>
    <row r="68203" s="62" customFormat="1" x14ac:dyDescent="0.35"/>
    <row r="68204" s="62" customFormat="1" x14ac:dyDescent="0.35"/>
    <row r="68205" s="62" customFormat="1" x14ac:dyDescent="0.35"/>
    <row r="68206" s="62" customFormat="1" x14ac:dyDescent="0.35"/>
    <row r="68207" s="62" customFormat="1" x14ac:dyDescent="0.35"/>
    <row r="68208" s="62" customFormat="1" x14ac:dyDescent="0.35"/>
    <row r="68209" s="62" customFormat="1" x14ac:dyDescent="0.35"/>
    <row r="68210" s="62" customFormat="1" x14ac:dyDescent="0.35"/>
    <row r="68211" s="62" customFormat="1" x14ac:dyDescent="0.35"/>
    <row r="68212" s="62" customFormat="1" x14ac:dyDescent="0.35"/>
    <row r="68213" s="62" customFormat="1" x14ac:dyDescent="0.35"/>
    <row r="68214" s="62" customFormat="1" x14ac:dyDescent="0.35"/>
    <row r="68215" s="62" customFormat="1" x14ac:dyDescent="0.35"/>
    <row r="68216" s="62" customFormat="1" x14ac:dyDescent="0.35"/>
    <row r="68217" s="62" customFormat="1" x14ac:dyDescent="0.35"/>
    <row r="68218" s="62" customFormat="1" x14ac:dyDescent="0.35"/>
    <row r="68219" s="62" customFormat="1" x14ac:dyDescent="0.35"/>
    <row r="68220" s="62" customFormat="1" x14ac:dyDescent="0.35"/>
    <row r="68221" s="62" customFormat="1" x14ac:dyDescent="0.35"/>
    <row r="68222" s="62" customFormat="1" x14ac:dyDescent="0.35"/>
    <row r="68223" s="62" customFormat="1" x14ac:dyDescent="0.35"/>
    <row r="68224" s="62" customFormat="1" x14ac:dyDescent="0.35"/>
    <row r="68225" s="62" customFormat="1" x14ac:dyDescent="0.35"/>
    <row r="68226" s="62" customFormat="1" x14ac:dyDescent="0.35"/>
    <row r="68227" s="62" customFormat="1" x14ac:dyDescent="0.35"/>
    <row r="68228" s="62" customFormat="1" x14ac:dyDescent="0.35"/>
    <row r="68229" s="62" customFormat="1" x14ac:dyDescent="0.35"/>
    <row r="68230" s="62" customFormat="1" x14ac:dyDescent="0.35"/>
    <row r="68231" s="62" customFormat="1" x14ac:dyDescent="0.35"/>
    <row r="68232" s="62" customFormat="1" x14ac:dyDescent="0.35"/>
    <row r="68233" s="62" customFormat="1" x14ac:dyDescent="0.35"/>
    <row r="68234" s="62" customFormat="1" x14ac:dyDescent="0.35"/>
    <row r="68235" s="62" customFormat="1" x14ac:dyDescent="0.35"/>
    <row r="68236" s="62" customFormat="1" x14ac:dyDescent="0.35"/>
    <row r="68237" s="62" customFormat="1" x14ac:dyDescent="0.35"/>
    <row r="68238" s="62" customFormat="1" x14ac:dyDescent="0.35"/>
    <row r="68239" s="62" customFormat="1" x14ac:dyDescent="0.35"/>
    <row r="68240" s="62" customFormat="1" x14ac:dyDescent="0.35"/>
    <row r="68241" s="62" customFormat="1" x14ac:dyDescent="0.35"/>
    <row r="68242" s="62" customFormat="1" x14ac:dyDescent="0.35"/>
    <row r="68243" s="62" customFormat="1" x14ac:dyDescent="0.35"/>
    <row r="68244" s="62" customFormat="1" x14ac:dyDescent="0.35"/>
    <row r="68245" s="62" customFormat="1" x14ac:dyDescent="0.35"/>
    <row r="68246" s="62" customFormat="1" x14ac:dyDescent="0.35"/>
    <row r="68247" s="62" customFormat="1" x14ac:dyDescent="0.35"/>
    <row r="68248" s="62" customFormat="1" x14ac:dyDescent="0.35"/>
    <row r="68249" s="62" customFormat="1" x14ac:dyDescent="0.35"/>
    <row r="68250" s="62" customFormat="1" x14ac:dyDescent="0.35"/>
    <row r="68251" s="62" customFormat="1" x14ac:dyDescent="0.35"/>
    <row r="68252" s="62" customFormat="1" x14ac:dyDescent="0.35"/>
    <row r="68253" s="62" customFormat="1" x14ac:dyDescent="0.35"/>
    <row r="68254" s="62" customFormat="1" x14ac:dyDescent="0.35"/>
    <row r="68255" s="62" customFormat="1" x14ac:dyDescent="0.35"/>
    <row r="68256" s="62" customFormat="1" x14ac:dyDescent="0.35"/>
    <row r="68257" s="62" customFormat="1" x14ac:dyDescent="0.35"/>
    <row r="68258" s="62" customFormat="1" x14ac:dyDescent="0.35"/>
    <row r="68259" s="62" customFormat="1" x14ac:dyDescent="0.35"/>
    <row r="68260" s="62" customFormat="1" x14ac:dyDescent="0.35"/>
    <row r="68261" s="62" customFormat="1" x14ac:dyDescent="0.35"/>
    <row r="68262" s="62" customFormat="1" x14ac:dyDescent="0.35"/>
    <row r="68263" s="62" customFormat="1" x14ac:dyDescent="0.35"/>
    <row r="68264" s="62" customFormat="1" x14ac:dyDescent="0.35"/>
    <row r="68265" s="62" customFormat="1" x14ac:dyDescent="0.35"/>
    <row r="68266" s="62" customFormat="1" x14ac:dyDescent="0.35"/>
    <row r="68267" s="62" customFormat="1" x14ac:dyDescent="0.35"/>
    <row r="68268" s="62" customFormat="1" x14ac:dyDescent="0.35"/>
    <row r="68269" s="62" customFormat="1" x14ac:dyDescent="0.35"/>
    <row r="68270" s="62" customFormat="1" x14ac:dyDescent="0.35"/>
    <row r="68271" s="62" customFormat="1" x14ac:dyDescent="0.35"/>
    <row r="68272" s="62" customFormat="1" x14ac:dyDescent="0.35"/>
    <row r="68273" s="62" customFormat="1" x14ac:dyDescent="0.35"/>
    <row r="68274" s="62" customFormat="1" x14ac:dyDescent="0.35"/>
    <row r="68275" s="62" customFormat="1" x14ac:dyDescent="0.35"/>
    <row r="68276" s="62" customFormat="1" x14ac:dyDescent="0.35"/>
    <row r="68277" s="62" customFormat="1" x14ac:dyDescent="0.35"/>
    <row r="68278" s="62" customFormat="1" x14ac:dyDescent="0.35"/>
    <row r="68279" s="62" customFormat="1" x14ac:dyDescent="0.35"/>
    <row r="68280" s="62" customFormat="1" x14ac:dyDescent="0.35"/>
    <row r="68281" s="62" customFormat="1" x14ac:dyDescent="0.35"/>
    <row r="68282" s="62" customFormat="1" x14ac:dyDescent="0.35"/>
    <row r="68283" s="62" customFormat="1" x14ac:dyDescent="0.35"/>
    <row r="68284" s="62" customFormat="1" x14ac:dyDescent="0.35"/>
    <row r="68285" s="62" customFormat="1" x14ac:dyDescent="0.35"/>
    <row r="68286" s="62" customFormat="1" x14ac:dyDescent="0.35"/>
    <row r="68287" s="62" customFormat="1" x14ac:dyDescent="0.35"/>
    <row r="68288" s="62" customFormat="1" x14ac:dyDescent="0.35"/>
    <row r="68289" s="62" customFormat="1" x14ac:dyDescent="0.35"/>
    <row r="68290" s="62" customFormat="1" x14ac:dyDescent="0.35"/>
    <row r="68291" s="62" customFormat="1" x14ac:dyDescent="0.35"/>
    <row r="68292" s="62" customFormat="1" x14ac:dyDescent="0.35"/>
    <row r="68293" s="62" customFormat="1" x14ac:dyDescent="0.35"/>
    <row r="68294" s="62" customFormat="1" x14ac:dyDescent="0.35"/>
    <row r="68295" s="62" customFormat="1" x14ac:dyDescent="0.35"/>
    <row r="68296" s="62" customFormat="1" x14ac:dyDescent="0.35"/>
    <row r="68297" s="62" customFormat="1" x14ac:dyDescent="0.35"/>
    <row r="68298" s="62" customFormat="1" x14ac:dyDescent="0.35"/>
    <row r="68299" s="62" customFormat="1" x14ac:dyDescent="0.35"/>
    <row r="68300" s="62" customFormat="1" x14ac:dyDescent="0.35"/>
    <row r="68301" s="62" customFormat="1" x14ac:dyDescent="0.35"/>
    <row r="68302" s="62" customFormat="1" x14ac:dyDescent="0.35"/>
    <row r="68303" s="62" customFormat="1" x14ac:dyDescent="0.35"/>
    <row r="68304" s="62" customFormat="1" x14ac:dyDescent="0.35"/>
    <row r="68305" s="62" customFormat="1" x14ac:dyDescent="0.35"/>
    <row r="68306" s="62" customFormat="1" x14ac:dyDescent="0.35"/>
    <row r="68307" s="62" customFormat="1" x14ac:dyDescent="0.35"/>
    <row r="68308" s="62" customFormat="1" x14ac:dyDescent="0.35"/>
    <row r="68309" s="62" customFormat="1" x14ac:dyDescent="0.35"/>
    <row r="68310" s="62" customFormat="1" x14ac:dyDescent="0.35"/>
    <row r="68311" s="62" customFormat="1" x14ac:dyDescent="0.35"/>
    <row r="68312" s="62" customFormat="1" x14ac:dyDescent="0.35"/>
    <row r="68313" s="62" customFormat="1" x14ac:dyDescent="0.35"/>
    <row r="68314" s="62" customFormat="1" x14ac:dyDescent="0.35"/>
    <row r="68315" s="62" customFormat="1" x14ac:dyDescent="0.35"/>
    <row r="68316" s="62" customFormat="1" x14ac:dyDescent="0.35"/>
    <row r="68317" s="62" customFormat="1" x14ac:dyDescent="0.35"/>
    <row r="68318" s="62" customFormat="1" x14ac:dyDescent="0.35"/>
    <row r="68319" s="62" customFormat="1" x14ac:dyDescent="0.35"/>
    <row r="68320" s="62" customFormat="1" x14ac:dyDescent="0.35"/>
    <row r="68321" s="62" customFormat="1" x14ac:dyDescent="0.35"/>
    <row r="68322" s="62" customFormat="1" x14ac:dyDescent="0.35"/>
    <row r="68323" s="62" customFormat="1" x14ac:dyDescent="0.35"/>
    <row r="68324" s="62" customFormat="1" x14ac:dyDescent="0.35"/>
    <row r="68325" s="62" customFormat="1" x14ac:dyDescent="0.35"/>
    <row r="68326" s="62" customFormat="1" x14ac:dyDescent="0.35"/>
    <row r="68327" s="62" customFormat="1" x14ac:dyDescent="0.35"/>
    <row r="68328" s="62" customFormat="1" x14ac:dyDescent="0.35"/>
    <row r="68329" s="62" customFormat="1" x14ac:dyDescent="0.35"/>
    <row r="68330" s="62" customFormat="1" x14ac:dyDescent="0.35"/>
    <row r="68331" s="62" customFormat="1" x14ac:dyDescent="0.35"/>
    <row r="68332" s="62" customFormat="1" x14ac:dyDescent="0.35"/>
    <row r="68333" s="62" customFormat="1" x14ac:dyDescent="0.35"/>
    <row r="68334" s="62" customFormat="1" x14ac:dyDescent="0.35"/>
    <row r="68335" s="62" customFormat="1" x14ac:dyDescent="0.35"/>
    <row r="68336" s="62" customFormat="1" x14ac:dyDescent="0.35"/>
    <row r="68337" s="62" customFormat="1" x14ac:dyDescent="0.35"/>
    <row r="68338" s="62" customFormat="1" x14ac:dyDescent="0.35"/>
    <row r="68339" s="62" customFormat="1" x14ac:dyDescent="0.35"/>
    <row r="68340" s="62" customFormat="1" x14ac:dyDescent="0.35"/>
    <row r="68341" s="62" customFormat="1" x14ac:dyDescent="0.35"/>
    <row r="68342" s="62" customFormat="1" x14ac:dyDescent="0.35"/>
    <row r="68343" s="62" customFormat="1" x14ac:dyDescent="0.35"/>
    <row r="68344" s="62" customFormat="1" x14ac:dyDescent="0.35"/>
    <row r="68345" s="62" customFormat="1" x14ac:dyDescent="0.35"/>
    <row r="68346" s="62" customFormat="1" x14ac:dyDescent="0.35"/>
    <row r="68347" s="62" customFormat="1" x14ac:dyDescent="0.35"/>
    <row r="68348" s="62" customFormat="1" x14ac:dyDescent="0.35"/>
    <row r="68349" s="62" customFormat="1" x14ac:dyDescent="0.35"/>
    <row r="68350" s="62" customFormat="1" x14ac:dyDescent="0.35"/>
    <row r="68351" s="62" customFormat="1" x14ac:dyDescent="0.35"/>
    <row r="68352" s="62" customFormat="1" x14ac:dyDescent="0.35"/>
    <row r="68353" s="62" customFormat="1" x14ac:dyDescent="0.35"/>
    <row r="68354" s="62" customFormat="1" x14ac:dyDescent="0.35"/>
    <row r="68355" s="62" customFormat="1" x14ac:dyDescent="0.35"/>
    <row r="68356" s="62" customFormat="1" x14ac:dyDescent="0.35"/>
    <row r="68357" s="62" customFormat="1" x14ac:dyDescent="0.35"/>
    <row r="68358" s="62" customFormat="1" x14ac:dyDescent="0.35"/>
    <row r="68359" s="62" customFormat="1" x14ac:dyDescent="0.35"/>
    <row r="68360" s="62" customFormat="1" x14ac:dyDescent="0.35"/>
    <row r="68361" s="62" customFormat="1" x14ac:dyDescent="0.35"/>
    <row r="68362" s="62" customFormat="1" x14ac:dyDescent="0.35"/>
    <row r="68363" s="62" customFormat="1" x14ac:dyDescent="0.35"/>
    <row r="68364" s="62" customFormat="1" x14ac:dyDescent="0.35"/>
    <row r="68365" s="62" customFormat="1" x14ac:dyDescent="0.35"/>
    <row r="68366" s="62" customFormat="1" x14ac:dyDescent="0.35"/>
    <row r="68367" s="62" customFormat="1" x14ac:dyDescent="0.35"/>
    <row r="68368" s="62" customFormat="1" x14ac:dyDescent="0.35"/>
    <row r="68369" s="62" customFormat="1" x14ac:dyDescent="0.35"/>
    <row r="68370" s="62" customFormat="1" x14ac:dyDescent="0.35"/>
    <row r="68371" s="62" customFormat="1" x14ac:dyDescent="0.35"/>
    <row r="68372" s="62" customFormat="1" x14ac:dyDescent="0.35"/>
    <row r="68373" s="62" customFormat="1" x14ac:dyDescent="0.35"/>
    <row r="68374" s="62" customFormat="1" x14ac:dyDescent="0.35"/>
    <row r="68375" s="62" customFormat="1" x14ac:dyDescent="0.35"/>
    <row r="68376" s="62" customFormat="1" x14ac:dyDescent="0.35"/>
    <row r="68377" s="62" customFormat="1" x14ac:dyDescent="0.35"/>
    <row r="68378" s="62" customFormat="1" x14ac:dyDescent="0.35"/>
    <row r="68379" s="62" customFormat="1" x14ac:dyDescent="0.35"/>
    <row r="68380" s="62" customFormat="1" x14ac:dyDescent="0.35"/>
    <row r="68381" s="62" customFormat="1" x14ac:dyDescent="0.35"/>
    <row r="68382" s="62" customFormat="1" x14ac:dyDescent="0.35"/>
    <row r="68383" s="62" customFormat="1" x14ac:dyDescent="0.35"/>
    <row r="68384" s="62" customFormat="1" x14ac:dyDescent="0.35"/>
    <row r="68385" s="62" customFormat="1" x14ac:dyDescent="0.35"/>
    <row r="68386" s="62" customFormat="1" x14ac:dyDescent="0.35"/>
    <row r="68387" s="62" customFormat="1" x14ac:dyDescent="0.35"/>
    <row r="68388" s="62" customFormat="1" x14ac:dyDescent="0.35"/>
    <row r="68389" s="62" customFormat="1" x14ac:dyDescent="0.35"/>
    <row r="68390" s="62" customFormat="1" x14ac:dyDescent="0.35"/>
    <row r="68391" s="62" customFormat="1" x14ac:dyDescent="0.35"/>
    <row r="68392" s="62" customFormat="1" x14ac:dyDescent="0.35"/>
    <row r="68393" s="62" customFormat="1" x14ac:dyDescent="0.35"/>
    <row r="68394" s="62" customFormat="1" x14ac:dyDescent="0.35"/>
    <row r="68395" s="62" customFormat="1" x14ac:dyDescent="0.35"/>
    <row r="68396" s="62" customFormat="1" x14ac:dyDescent="0.35"/>
    <row r="68397" s="62" customFormat="1" x14ac:dyDescent="0.35"/>
    <row r="68398" s="62" customFormat="1" x14ac:dyDescent="0.35"/>
    <row r="68399" s="62" customFormat="1" x14ac:dyDescent="0.35"/>
    <row r="68400" s="62" customFormat="1" x14ac:dyDescent="0.35"/>
    <row r="68401" s="62" customFormat="1" x14ac:dyDescent="0.35"/>
    <row r="68402" s="62" customFormat="1" x14ac:dyDescent="0.35"/>
    <row r="68403" s="62" customFormat="1" x14ac:dyDescent="0.35"/>
    <row r="68404" s="62" customFormat="1" x14ac:dyDescent="0.35"/>
    <row r="68405" s="62" customFormat="1" x14ac:dyDescent="0.35"/>
    <row r="68406" s="62" customFormat="1" x14ac:dyDescent="0.35"/>
    <row r="68407" s="62" customFormat="1" x14ac:dyDescent="0.35"/>
    <row r="68408" s="62" customFormat="1" x14ac:dyDescent="0.35"/>
    <row r="68409" s="62" customFormat="1" x14ac:dyDescent="0.35"/>
    <row r="68410" s="62" customFormat="1" x14ac:dyDescent="0.35"/>
    <row r="68411" s="62" customFormat="1" x14ac:dyDescent="0.35"/>
    <row r="68412" s="62" customFormat="1" x14ac:dyDescent="0.35"/>
    <row r="68413" s="62" customFormat="1" x14ac:dyDescent="0.35"/>
    <row r="68414" s="62" customFormat="1" x14ac:dyDescent="0.35"/>
    <row r="68415" s="62" customFormat="1" x14ac:dyDescent="0.35"/>
    <row r="68416" s="62" customFormat="1" x14ac:dyDescent="0.35"/>
    <row r="68417" s="62" customFormat="1" x14ac:dyDescent="0.35"/>
    <row r="68418" s="62" customFormat="1" x14ac:dyDescent="0.35"/>
    <row r="68419" s="62" customFormat="1" x14ac:dyDescent="0.35"/>
    <row r="68420" s="62" customFormat="1" x14ac:dyDescent="0.35"/>
    <row r="68421" s="62" customFormat="1" x14ac:dyDescent="0.35"/>
    <row r="68422" s="62" customFormat="1" x14ac:dyDescent="0.35"/>
    <row r="68423" s="62" customFormat="1" x14ac:dyDescent="0.35"/>
    <row r="68424" s="62" customFormat="1" x14ac:dyDescent="0.35"/>
    <row r="68425" s="62" customFormat="1" x14ac:dyDescent="0.35"/>
    <row r="68426" s="62" customFormat="1" x14ac:dyDescent="0.35"/>
    <row r="68427" s="62" customFormat="1" x14ac:dyDescent="0.35"/>
    <row r="68428" s="62" customFormat="1" x14ac:dyDescent="0.35"/>
    <row r="68429" s="62" customFormat="1" x14ac:dyDescent="0.35"/>
    <row r="68430" s="62" customFormat="1" x14ac:dyDescent="0.35"/>
    <row r="68431" s="62" customFormat="1" x14ac:dyDescent="0.35"/>
    <row r="68432" s="62" customFormat="1" x14ac:dyDescent="0.35"/>
    <row r="68433" s="62" customFormat="1" x14ac:dyDescent="0.35"/>
    <row r="68434" s="62" customFormat="1" x14ac:dyDescent="0.35"/>
    <row r="68435" s="62" customFormat="1" x14ac:dyDescent="0.35"/>
    <row r="68436" s="62" customFormat="1" x14ac:dyDescent="0.35"/>
    <row r="68437" s="62" customFormat="1" x14ac:dyDescent="0.35"/>
    <row r="68438" s="62" customFormat="1" x14ac:dyDescent="0.35"/>
    <row r="68439" s="62" customFormat="1" x14ac:dyDescent="0.35"/>
    <row r="68440" s="62" customFormat="1" x14ac:dyDescent="0.35"/>
    <row r="68441" s="62" customFormat="1" x14ac:dyDescent="0.35"/>
    <row r="68442" s="62" customFormat="1" x14ac:dyDescent="0.35"/>
    <row r="68443" s="62" customFormat="1" x14ac:dyDescent="0.35"/>
    <row r="68444" s="62" customFormat="1" x14ac:dyDescent="0.35"/>
    <row r="68445" s="62" customFormat="1" x14ac:dyDescent="0.35"/>
    <row r="68446" s="62" customFormat="1" x14ac:dyDescent="0.35"/>
    <row r="68447" s="62" customFormat="1" x14ac:dyDescent="0.35"/>
    <row r="68448" s="62" customFormat="1" x14ac:dyDescent="0.35"/>
    <row r="68449" s="62" customFormat="1" x14ac:dyDescent="0.35"/>
    <row r="68450" s="62" customFormat="1" x14ac:dyDescent="0.35"/>
    <row r="68451" s="62" customFormat="1" x14ac:dyDescent="0.35"/>
    <row r="68452" s="62" customFormat="1" x14ac:dyDescent="0.35"/>
    <row r="68453" s="62" customFormat="1" x14ac:dyDescent="0.35"/>
    <row r="68454" s="62" customFormat="1" x14ac:dyDescent="0.35"/>
    <row r="68455" s="62" customFormat="1" x14ac:dyDescent="0.35"/>
    <row r="68456" s="62" customFormat="1" x14ac:dyDescent="0.35"/>
    <row r="68457" s="62" customFormat="1" x14ac:dyDescent="0.35"/>
    <row r="68458" s="62" customFormat="1" x14ac:dyDescent="0.35"/>
    <row r="68459" s="62" customFormat="1" x14ac:dyDescent="0.35"/>
    <row r="68460" s="62" customFormat="1" x14ac:dyDescent="0.35"/>
    <row r="68461" s="62" customFormat="1" x14ac:dyDescent="0.35"/>
    <row r="68462" s="62" customFormat="1" x14ac:dyDescent="0.35"/>
    <row r="68463" s="62" customFormat="1" x14ac:dyDescent="0.35"/>
    <row r="68464" s="62" customFormat="1" x14ac:dyDescent="0.35"/>
    <row r="68465" s="62" customFormat="1" x14ac:dyDescent="0.35"/>
    <row r="68466" s="62" customFormat="1" x14ac:dyDescent="0.35"/>
    <row r="68467" s="62" customFormat="1" x14ac:dyDescent="0.35"/>
    <row r="68468" s="62" customFormat="1" x14ac:dyDescent="0.35"/>
    <row r="68469" s="62" customFormat="1" x14ac:dyDescent="0.35"/>
    <row r="68470" s="62" customFormat="1" x14ac:dyDescent="0.35"/>
    <row r="68471" s="62" customFormat="1" x14ac:dyDescent="0.35"/>
    <row r="68472" s="62" customFormat="1" x14ac:dyDescent="0.35"/>
    <row r="68473" s="62" customFormat="1" x14ac:dyDescent="0.35"/>
    <row r="68474" s="62" customFormat="1" x14ac:dyDescent="0.35"/>
    <row r="68475" s="62" customFormat="1" x14ac:dyDescent="0.35"/>
    <row r="68476" s="62" customFormat="1" x14ac:dyDescent="0.35"/>
    <row r="68477" s="62" customFormat="1" x14ac:dyDescent="0.35"/>
    <row r="68478" s="62" customFormat="1" x14ac:dyDescent="0.35"/>
    <row r="68479" s="62" customFormat="1" x14ac:dyDescent="0.35"/>
    <row r="68480" s="62" customFormat="1" x14ac:dyDescent="0.35"/>
    <row r="68481" s="62" customFormat="1" x14ac:dyDescent="0.35"/>
    <row r="68482" s="62" customFormat="1" x14ac:dyDescent="0.35"/>
    <row r="68483" s="62" customFormat="1" x14ac:dyDescent="0.35"/>
    <row r="68484" s="62" customFormat="1" x14ac:dyDescent="0.35"/>
    <row r="68485" s="62" customFormat="1" x14ac:dyDescent="0.35"/>
    <row r="68486" s="62" customFormat="1" x14ac:dyDescent="0.35"/>
    <row r="68487" s="62" customFormat="1" x14ac:dyDescent="0.35"/>
    <row r="68488" s="62" customFormat="1" x14ac:dyDescent="0.35"/>
    <row r="68489" s="62" customFormat="1" x14ac:dyDescent="0.35"/>
    <row r="68490" s="62" customFormat="1" x14ac:dyDescent="0.35"/>
    <row r="68491" s="62" customFormat="1" x14ac:dyDescent="0.35"/>
    <row r="68492" s="62" customFormat="1" x14ac:dyDescent="0.35"/>
    <row r="68493" s="62" customFormat="1" x14ac:dyDescent="0.35"/>
    <row r="68494" s="62" customFormat="1" x14ac:dyDescent="0.35"/>
    <row r="68495" s="62" customFormat="1" x14ac:dyDescent="0.35"/>
    <row r="68496" s="62" customFormat="1" x14ac:dyDescent="0.35"/>
    <row r="68497" s="62" customFormat="1" x14ac:dyDescent="0.35"/>
    <row r="68498" s="62" customFormat="1" x14ac:dyDescent="0.35"/>
    <row r="68499" s="62" customFormat="1" x14ac:dyDescent="0.35"/>
    <row r="68500" s="62" customFormat="1" x14ac:dyDescent="0.35"/>
    <row r="68501" s="62" customFormat="1" x14ac:dyDescent="0.35"/>
    <row r="68502" s="62" customFormat="1" x14ac:dyDescent="0.35"/>
    <row r="68503" s="62" customFormat="1" x14ac:dyDescent="0.35"/>
    <row r="68504" s="62" customFormat="1" x14ac:dyDescent="0.35"/>
    <row r="68505" s="62" customFormat="1" x14ac:dyDescent="0.35"/>
    <row r="68506" s="62" customFormat="1" x14ac:dyDescent="0.35"/>
    <row r="68507" s="62" customFormat="1" x14ac:dyDescent="0.35"/>
    <row r="68508" s="62" customFormat="1" x14ac:dyDescent="0.35"/>
    <row r="68509" s="62" customFormat="1" x14ac:dyDescent="0.35"/>
    <row r="68510" s="62" customFormat="1" x14ac:dyDescent="0.35"/>
    <row r="68511" s="62" customFormat="1" x14ac:dyDescent="0.35"/>
    <row r="68512" s="62" customFormat="1" x14ac:dyDescent="0.35"/>
    <row r="68513" s="62" customFormat="1" x14ac:dyDescent="0.35"/>
    <row r="68514" s="62" customFormat="1" x14ac:dyDescent="0.35"/>
    <row r="68515" s="62" customFormat="1" x14ac:dyDescent="0.35"/>
    <row r="68516" s="62" customFormat="1" x14ac:dyDescent="0.35"/>
    <row r="68517" s="62" customFormat="1" x14ac:dyDescent="0.35"/>
    <row r="68518" s="62" customFormat="1" x14ac:dyDescent="0.35"/>
    <row r="68519" s="62" customFormat="1" x14ac:dyDescent="0.35"/>
    <row r="68520" s="62" customFormat="1" x14ac:dyDescent="0.35"/>
    <row r="68521" s="62" customFormat="1" x14ac:dyDescent="0.35"/>
    <row r="68522" s="62" customFormat="1" x14ac:dyDescent="0.35"/>
    <row r="68523" s="62" customFormat="1" x14ac:dyDescent="0.35"/>
    <row r="68524" s="62" customFormat="1" x14ac:dyDescent="0.35"/>
    <row r="68525" s="62" customFormat="1" x14ac:dyDescent="0.35"/>
    <row r="68526" s="62" customFormat="1" x14ac:dyDescent="0.35"/>
    <row r="68527" s="62" customFormat="1" x14ac:dyDescent="0.35"/>
    <row r="68528" s="62" customFormat="1" x14ac:dyDescent="0.35"/>
    <row r="68529" s="62" customFormat="1" x14ac:dyDescent="0.35"/>
    <row r="68530" s="62" customFormat="1" x14ac:dyDescent="0.35"/>
    <row r="68531" s="62" customFormat="1" x14ac:dyDescent="0.35"/>
    <row r="68532" s="62" customFormat="1" x14ac:dyDescent="0.35"/>
    <row r="68533" s="62" customFormat="1" x14ac:dyDescent="0.35"/>
    <row r="68534" s="62" customFormat="1" x14ac:dyDescent="0.35"/>
    <row r="68535" s="62" customFormat="1" x14ac:dyDescent="0.35"/>
    <row r="68536" s="62" customFormat="1" x14ac:dyDescent="0.35"/>
    <row r="68537" s="62" customFormat="1" x14ac:dyDescent="0.35"/>
    <row r="68538" s="62" customFormat="1" x14ac:dyDescent="0.35"/>
    <row r="68539" s="62" customFormat="1" x14ac:dyDescent="0.35"/>
    <row r="68540" s="62" customFormat="1" x14ac:dyDescent="0.35"/>
    <row r="68541" s="62" customFormat="1" x14ac:dyDescent="0.35"/>
    <row r="68542" s="62" customFormat="1" x14ac:dyDescent="0.35"/>
    <row r="68543" s="62" customFormat="1" x14ac:dyDescent="0.35"/>
    <row r="68544" s="62" customFormat="1" x14ac:dyDescent="0.35"/>
    <row r="68545" s="62" customFormat="1" x14ac:dyDescent="0.35"/>
    <row r="68546" s="62" customFormat="1" x14ac:dyDescent="0.35"/>
    <row r="68547" s="62" customFormat="1" x14ac:dyDescent="0.35"/>
    <row r="68548" s="62" customFormat="1" x14ac:dyDescent="0.35"/>
    <row r="68549" s="62" customFormat="1" x14ac:dyDescent="0.35"/>
    <row r="68550" s="62" customFormat="1" x14ac:dyDescent="0.35"/>
    <row r="68551" s="62" customFormat="1" x14ac:dyDescent="0.35"/>
    <row r="68552" s="62" customFormat="1" x14ac:dyDescent="0.35"/>
    <row r="68553" s="62" customFormat="1" x14ac:dyDescent="0.35"/>
    <row r="68554" s="62" customFormat="1" x14ac:dyDescent="0.35"/>
    <row r="68555" s="62" customFormat="1" x14ac:dyDescent="0.35"/>
    <row r="68556" s="62" customFormat="1" x14ac:dyDescent="0.35"/>
    <row r="68557" s="62" customFormat="1" x14ac:dyDescent="0.35"/>
    <row r="68558" s="62" customFormat="1" x14ac:dyDescent="0.35"/>
    <row r="68559" s="62" customFormat="1" x14ac:dyDescent="0.35"/>
    <row r="68560" s="62" customFormat="1" x14ac:dyDescent="0.35"/>
    <row r="68561" s="62" customFormat="1" x14ac:dyDescent="0.35"/>
    <row r="68562" s="62" customFormat="1" x14ac:dyDescent="0.35"/>
    <row r="68563" s="62" customFormat="1" x14ac:dyDescent="0.35"/>
    <row r="68564" s="62" customFormat="1" x14ac:dyDescent="0.35"/>
    <row r="68565" s="62" customFormat="1" x14ac:dyDescent="0.35"/>
    <row r="68566" s="62" customFormat="1" x14ac:dyDescent="0.35"/>
    <row r="68567" s="62" customFormat="1" x14ac:dyDescent="0.35"/>
    <row r="68568" s="62" customFormat="1" x14ac:dyDescent="0.35"/>
    <row r="68569" s="62" customFormat="1" x14ac:dyDescent="0.35"/>
    <row r="68570" s="62" customFormat="1" x14ac:dyDescent="0.35"/>
    <row r="68571" s="62" customFormat="1" x14ac:dyDescent="0.35"/>
    <row r="68572" s="62" customFormat="1" x14ac:dyDescent="0.35"/>
    <row r="68573" s="62" customFormat="1" x14ac:dyDescent="0.35"/>
    <row r="68574" s="62" customFormat="1" x14ac:dyDescent="0.35"/>
    <row r="68575" s="62" customFormat="1" x14ac:dyDescent="0.35"/>
    <row r="68576" s="62" customFormat="1" x14ac:dyDescent="0.35"/>
    <row r="68577" s="62" customFormat="1" x14ac:dyDescent="0.35"/>
    <row r="68578" s="62" customFormat="1" x14ac:dyDescent="0.35"/>
    <row r="68579" s="62" customFormat="1" x14ac:dyDescent="0.35"/>
    <row r="68580" s="62" customFormat="1" x14ac:dyDescent="0.35"/>
    <row r="68581" s="62" customFormat="1" x14ac:dyDescent="0.35"/>
    <row r="68582" s="62" customFormat="1" x14ac:dyDescent="0.35"/>
    <row r="68583" s="62" customFormat="1" x14ac:dyDescent="0.35"/>
    <row r="68584" s="62" customFormat="1" x14ac:dyDescent="0.35"/>
    <row r="68585" s="62" customFormat="1" x14ac:dyDescent="0.35"/>
    <row r="68586" s="62" customFormat="1" x14ac:dyDescent="0.35"/>
    <row r="68587" s="62" customFormat="1" x14ac:dyDescent="0.35"/>
    <row r="68588" s="62" customFormat="1" x14ac:dyDescent="0.35"/>
    <row r="68589" s="62" customFormat="1" x14ac:dyDescent="0.35"/>
    <row r="68590" s="62" customFormat="1" x14ac:dyDescent="0.35"/>
    <row r="68591" s="62" customFormat="1" x14ac:dyDescent="0.35"/>
    <row r="68592" s="62" customFormat="1" x14ac:dyDescent="0.35"/>
    <row r="68593" s="62" customFormat="1" x14ac:dyDescent="0.35"/>
    <row r="68594" s="62" customFormat="1" x14ac:dyDescent="0.35"/>
    <row r="68595" s="62" customFormat="1" x14ac:dyDescent="0.35"/>
    <row r="68596" s="62" customFormat="1" x14ac:dyDescent="0.35"/>
    <row r="68597" s="62" customFormat="1" x14ac:dyDescent="0.35"/>
    <row r="68598" s="62" customFormat="1" x14ac:dyDescent="0.35"/>
    <row r="68599" s="62" customFormat="1" x14ac:dyDescent="0.35"/>
    <row r="68600" s="62" customFormat="1" x14ac:dyDescent="0.35"/>
    <row r="68601" s="62" customFormat="1" x14ac:dyDescent="0.35"/>
    <row r="68602" s="62" customFormat="1" x14ac:dyDescent="0.35"/>
    <row r="68603" s="62" customFormat="1" x14ac:dyDescent="0.35"/>
    <row r="68604" s="62" customFormat="1" x14ac:dyDescent="0.35"/>
    <row r="68605" s="62" customFormat="1" x14ac:dyDescent="0.35"/>
    <row r="68606" s="62" customFormat="1" x14ac:dyDescent="0.35"/>
    <row r="68607" s="62" customFormat="1" x14ac:dyDescent="0.35"/>
    <row r="68608" s="62" customFormat="1" x14ac:dyDescent="0.35"/>
    <row r="68609" s="62" customFormat="1" x14ac:dyDescent="0.35"/>
    <row r="68610" s="62" customFormat="1" x14ac:dyDescent="0.35"/>
    <row r="68611" s="62" customFormat="1" x14ac:dyDescent="0.35"/>
    <row r="68612" s="62" customFormat="1" x14ac:dyDescent="0.35"/>
    <row r="68613" s="62" customFormat="1" x14ac:dyDescent="0.35"/>
    <row r="68614" s="62" customFormat="1" x14ac:dyDescent="0.35"/>
    <row r="68615" s="62" customFormat="1" x14ac:dyDescent="0.35"/>
    <row r="68616" s="62" customFormat="1" x14ac:dyDescent="0.35"/>
    <row r="68617" s="62" customFormat="1" x14ac:dyDescent="0.35"/>
    <row r="68618" s="62" customFormat="1" x14ac:dyDescent="0.35"/>
    <row r="68619" s="62" customFormat="1" x14ac:dyDescent="0.35"/>
    <row r="68620" s="62" customFormat="1" x14ac:dyDescent="0.35"/>
    <row r="68621" s="62" customFormat="1" x14ac:dyDescent="0.35"/>
    <row r="68622" s="62" customFormat="1" x14ac:dyDescent="0.35"/>
    <row r="68623" s="62" customFormat="1" x14ac:dyDescent="0.35"/>
    <row r="68624" s="62" customFormat="1" x14ac:dyDescent="0.35"/>
    <row r="68625" s="62" customFormat="1" x14ac:dyDescent="0.35"/>
    <row r="68626" s="62" customFormat="1" x14ac:dyDescent="0.35"/>
    <row r="68627" s="62" customFormat="1" x14ac:dyDescent="0.35"/>
    <row r="68628" s="62" customFormat="1" x14ac:dyDescent="0.35"/>
    <row r="68629" s="62" customFormat="1" x14ac:dyDescent="0.35"/>
    <row r="68630" s="62" customFormat="1" x14ac:dyDescent="0.35"/>
    <row r="68631" s="62" customFormat="1" x14ac:dyDescent="0.35"/>
    <row r="68632" s="62" customFormat="1" x14ac:dyDescent="0.35"/>
    <row r="68633" s="62" customFormat="1" x14ac:dyDescent="0.35"/>
    <row r="68634" s="62" customFormat="1" x14ac:dyDescent="0.35"/>
    <row r="68635" s="62" customFormat="1" x14ac:dyDescent="0.35"/>
    <row r="68636" s="62" customFormat="1" x14ac:dyDescent="0.35"/>
    <row r="68637" s="62" customFormat="1" x14ac:dyDescent="0.35"/>
    <row r="68638" s="62" customFormat="1" x14ac:dyDescent="0.35"/>
    <row r="68639" s="62" customFormat="1" x14ac:dyDescent="0.35"/>
    <row r="68640" s="62" customFormat="1" x14ac:dyDescent="0.35"/>
    <row r="68641" s="62" customFormat="1" x14ac:dyDescent="0.35"/>
    <row r="68642" s="62" customFormat="1" x14ac:dyDescent="0.35"/>
    <row r="68643" s="62" customFormat="1" x14ac:dyDescent="0.35"/>
    <row r="68644" s="62" customFormat="1" x14ac:dyDescent="0.35"/>
    <row r="68645" s="62" customFormat="1" x14ac:dyDescent="0.35"/>
    <row r="68646" s="62" customFormat="1" x14ac:dyDescent="0.35"/>
    <row r="68647" s="62" customFormat="1" x14ac:dyDescent="0.35"/>
    <row r="68648" s="62" customFormat="1" x14ac:dyDescent="0.35"/>
    <row r="68649" s="62" customFormat="1" x14ac:dyDescent="0.35"/>
    <row r="68650" s="62" customFormat="1" x14ac:dyDescent="0.35"/>
    <row r="68651" s="62" customFormat="1" x14ac:dyDescent="0.35"/>
    <row r="68652" s="62" customFormat="1" x14ac:dyDescent="0.35"/>
    <row r="68653" s="62" customFormat="1" x14ac:dyDescent="0.35"/>
    <row r="68654" s="62" customFormat="1" x14ac:dyDescent="0.35"/>
    <row r="68655" s="62" customFormat="1" x14ac:dyDescent="0.35"/>
    <row r="68656" s="62" customFormat="1" x14ac:dyDescent="0.35"/>
    <row r="68657" s="62" customFormat="1" x14ac:dyDescent="0.35"/>
    <row r="68658" s="62" customFormat="1" x14ac:dyDescent="0.35"/>
    <row r="68659" s="62" customFormat="1" x14ac:dyDescent="0.35"/>
    <row r="68660" s="62" customFormat="1" x14ac:dyDescent="0.35"/>
    <row r="68661" s="62" customFormat="1" x14ac:dyDescent="0.35"/>
    <row r="68662" s="62" customFormat="1" x14ac:dyDescent="0.35"/>
    <row r="68663" s="62" customFormat="1" x14ac:dyDescent="0.35"/>
    <row r="68664" s="62" customFormat="1" x14ac:dyDescent="0.35"/>
    <row r="68665" s="62" customFormat="1" x14ac:dyDescent="0.35"/>
    <row r="68666" s="62" customFormat="1" x14ac:dyDescent="0.35"/>
    <row r="68667" s="62" customFormat="1" x14ac:dyDescent="0.35"/>
    <row r="68668" s="62" customFormat="1" x14ac:dyDescent="0.35"/>
    <row r="68669" s="62" customFormat="1" x14ac:dyDescent="0.35"/>
    <row r="68670" s="62" customFormat="1" x14ac:dyDescent="0.35"/>
    <row r="68671" s="62" customFormat="1" x14ac:dyDescent="0.35"/>
    <row r="68672" s="62" customFormat="1" x14ac:dyDescent="0.35"/>
    <row r="68673" s="62" customFormat="1" x14ac:dyDescent="0.35"/>
    <row r="68674" s="62" customFormat="1" x14ac:dyDescent="0.35"/>
    <row r="68675" s="62" customFormat="1" x14ac:dyDescent="0.35"/>
    <row r="68676" s="62" customFormat="1" x14ac:dyDescent="0.35"/>
    <row r="68677" s="62" customFormat="1" x14ac:dyDescent="0.35"/>
    <row r="68678" s="62" customFormat="1" x14ac:dyDescent="0.35"/>
    <row r="68679" s="62" customFormat="1" x14ac:dyDescent="0.35"/>
    <row r="68680" s="62" customFormat="1" x14ac:dyDescent="0.35"/>
    <row r="68681" s="62" customFormat="1" x14ac:dyDescent="0.35"/>
    <row r="68682" s="62" customFormat="1" x14ac:dyDescent="0.35"/>
    <row r="68683" s="62" customFormat="1" x14ac:dyDescent="0.35"/>
    <row r="68684" s="62" customFormat="1" x14ac:dyDescent="0.35"/>
    <row r="68685" s="62" customFormat="1" x14ac:dyDescent="0.35"/>
    <row r="68686" s="62" customFormat="1" x14ac:dyDescent="0.35"/>
    <row r="68687" s="62" customFormat="1" x14ac:dyDescent="0.35"/>
    <row r="68688" s="62" customFormat="1" x14ac:dyDescent="0.35"/>
    <row r="68689" s="62" customFormat="1" x14ac:dyDescent="0.35"/>
    <row r="68690" s="62" customFormat="1" x14ac:dyDescent="0.35"/>
    <row r="68691" s="62" customFormat="1" x14ac:dyDescent="0.35"/>
    <row r="68692" s="62" customFormat="1" x14ac:dyDescent="0.35"/>
    <row r="68693" s="62" customFormat="1" x14ac:dyDescent="0.35"/>
    <row r="68694" s="62" customFormat="1" x14ac:dyDescent="0.35"/>
    <row r="68695" s="62" customFormat="1" x14ac:dyDescent="0.35"/>
    <row r="68696" s="62" customFormat="1" x14ac:dyDescent="0.35"/>
    <row r="68697" s="62" customFormat="1" x14ac:dyDescent="0.35"/>
    <row r="68698" s="62" customFormat="1" x14ac:dyDescent="0.35"/>
    <row r="68699" s="62" customFormat="1" x14ac:dyDescent="0.35"/>
    <row r="68700" s="62" customFormat="1" x14ac:dyDescent="0.35"/>
    <row r="68701" s="62" customFormat="1" x14ac:dyDescent="0.35"/>
    <row r="68702" s="62" customFormat="1" x14ac:dyDescent="0.35"/>
    <row r="68703" s="62" customFormat="1" x14ac:dyDescent="0.35"/>
    <row r="68704" s="62" customFormat="1" x14ac:dyDescent="0.35"/>
    <row r="68705" s="62" customFormat="1" x14ac:dyDescent="0.35"/>
    <row r="68706" s="62" customFormat="1" x14ac:dyDescent="0.35"/>
    <row r="68707" s="62" customFormat="1" x14ac:dyDescent="0.35"/>
    <row r="68708" s="62" customFormat="1" x14ac:dyDescent="0.35"/>
    <row r="68709" s="62" customFormat="1" x14ac:dyDescent="0.35"/>
    <row r="68710" s="62" customFormat="1" x14ac:dyDescent="0.35"/>
    <row r="68711" s="62" customFormat="1" x14ac:dyDescent="0.35"/>
    <row r="68712" s="62" customFormat="1" x14ac:dyDescent="0.35"/>
    <row r="68713" s="62" customFormat="1" x14ac:dyDescent="0.35"/>
    <row r="68714" s="62" customFormat="1" x14ac:dyDescent="0.35"/>
    <row r="68715" s="62" customFormat="1" x14ac:dyDescent="0.35"/>
    <row r="68716" s="62" customFormat="1" x14ac:dyDescent="0.35"/>
    <row r="68717" s="62" customFormat="1" x14ac:dyDescent="0.35"/>
    <row r="68718" s="62" customFormat="1" x14ac:dyDescent="0.35"/>
    <row r="68719" s="62" customFormat="1" x14ac:dyDescent="0.35"/>
    <row r="68720" s="62" customFormat="1" x14ac:dyDescent="0.35"/>
    <row r="68721" s="62" customFormat="1" x14ac:dyDescent="0.35"/>
    <row r="68722" s="62" customFormat="1" x14ac:dyDescent="0.35"/>
    <row r="68723" s="62" customFormat="1" x14ac:dyDescent="0.35"/>
    <row r="68724" s="62" customFormat="1" x14ac:dyDescent="0.35"/>
    <row r="68725" s="62" customFormat="1" x14ac:dyDescent="0.35"/>
    <row r="68726" s="62" customFormat="1" x14ac:dyDescent="0.35"/>
    <row r="68727" s="62" customFormat="1" x14ac:dyDescent="0.35"/>
    <row r="68728" s="62" customFormat="1" x14ac:dyDescent="0.35"/>
    <row r="68729" s="62" customFormat="1" x14ac:dyDescent="0.35"/>
    <row r="68730" s="62" customFormat="1" x14ac:dyDescent="0.35"/>
    <row r="68731" s="62" customFormat="1" x14ac:dyDescent="0.35"/>
    <row r="68732" s="62" customFormat="1" x14ac:dyDescent="0.35"/>
    <row r="68733" s="62" customFormat="1" x14ac:dyDescent="0.35"/>
    <row r="68734" s="62" customFormat="1" x14ac:dyDescent="0.35"/>
    <row r="68735" s="62" customFormat="1" x14ac:dyDescent="0.35"/>
    <row r="68736" s="62" customFormat="1" x14ac:dyDescent="0.35"/>
    <row r="68737" s="62" customFormat="1" x14ac:dyDescent="0.35"/>
    <row r="68738" s="62" customFormat="1" x14ac:dyDescent="0.35"/>
    <row r="68739" s="62" customFormat="1" x14ac:dyDescent="0.35"/>
    <row r="68740" s="62" customFormat="1" x14ac:dyDescent="0.35"/>
    <row r="68741" s="62" customFormat="1" x14ac:dyDescent="0.35"/>
    <row r="68742" s="62" customFormat="1" x14ac:dyDescent="0.35"/>
    <row r="68743" s="62" customFormat="1" x14ac:dyDescent="0.35"/>
    <row r="68744" s="62" customFormat="1" x14ac:dyDescent="0.35"/>
    <row r="68745" s="62" customFormat="1" x14ac:dyDescent="0.35"/>
    <row r="68746" s="62" customFormat="1" x14ac:dyDescent="0.35"/>
    <row r="68747" s="62" customFormat="1" x14ac:dyDescent="0.35"/>
    <row r="68748" s="62" customFormat="1" x14ac:dyDescent="0.35"/>
    <row r="68749" s="62" customFormat="1" x14ac:dyDescent="0.35"/>
    <row r="68750" s="62" customFormat="1" x14ac:dyDescent="0.35"/>
    <row r="68751" s="62" customFormat="1" x14ac:dyDescent="0.35"/>
    <row r="68752" s="62" customFormat="1" x14ac:dyDescent="0.35"/>
    <row r="68753" s="62" customFormat="1" x14ac:dyDescent="0.35"/>
    <row r="68754" s="62" customFormat="1" x14ac:dyDescent="0.35"/>
    <row r="68755" s="62" customFormat="1" x14ac:dyDescent="0.35"/>
    <row r="68756" s="62" customFormat="1" x14ac:dyDescent="0.35"/>
    <row r="68757" s="62" customFormat="1" x14ac:dyDescent="0.35"/>
    <row r="68758" s="62" customFormat="1" x14ac:dyDescent="0.35"/>
    <row r="68759" s="62" customFormat="1" x14ac:dyDescent="0.35"/>
    <row r="68760" s="62" customFormat="1" x14ac:dyDescent="0.35"/>
    <row r="68761" s="62" customFormat="1" x14ac:dyDescent="0.35"/>
    <row r="68762" s="62" customFormat="1" x14ac:dyDescent="0.35"/>
    <row r="68763" s="62" customFormat="1" x14ac:dyDescent="0.35"/>
    <row r="68764" s="62" customFormat="1" x14ac:dyDescent="0.35"/>
    <row r="68765" s="62" customFormat="1" x14ac:dyDescent="0.35"/>
    <row r="68766" s="62" customFormat="1" x14ac:dyDescent="0.35"/>
    <row r="68767" s="62" customFormat="1" x14ac:dyDescent="0.35"/>
    <row r="68768" s="62" customFormat="1" x14ac:dyDescent="0.35"/>
    <row r="68769" s="62" customFormat="1" x14ac:dyDescent="0.35"/>
    <row r="68770" s="62" customFormat="1" x14ac:dyDescent="0.35"/>
    <row r="68771" s="62" customFormat="1" x14ac:dyDescent="0.35"/>
    <row r="68772" s="62" customFormat="1" x14ac:dyDescent="0.35"/>
    <row r="68773" s="62" customFormat="1" x14ac:dyDescent="0.35"/>
    <row r="68774" s="62" customFormat="1" x14ac:dyDescent="0.35"/>
    <row r="68775" s="62" customFormat="1" x14ac:dyDescent="0.35"/>
    <row r="68776" s="62" customFormat="1" x14ac:dyDescent="0.35"/>
    <row r="68777" s="62" customFormat="1" x14ac:dyDescent="0.35"/>
    <row r="68778" s="62" customFormat="1" x14ac:dyDescent="0.35"/>
    <row r="68779" s="62" customFormat="1" x14ac:dyDescent="0.35"/>
    <row r="68780" s="62" customFormat="1" x14ac:dyDescent="0.35"/>
    <row r="68781" s="62" customFormat="1" x14ac:dyDescent="0.35"/>
    <row r="68782" s="62" customFormat="1" x14ac:dyDescent="0.35"/>
    <row r="68783" s="62" customFormat="1" x14ac:dyDescent="0.35"/>
    <row r="68784" s="62" customFormat="1" x14ac:dyDescent="0.35"/>
    <row r="68785" s="62" customFormat="1" x14ac:dyDescent="0.35"/>
    <row r="68786" s="62" customFormat="1" x14ac:dyDescent="0.35"/>
    <row r="68787" s="62" customFormat="1" x14ac:dyDescent="0.35"/>
    <row r="68788" s="62" customFormat="1" x14ac:dyDescent="0.35"/>
    <row r="68789" s="62" customFormat="1" x14ac:dyDescent="0.35"/>
    <row r="68790" s="62" customFormat="1" x14ac:dyDescent="0.35"/>
    <row r="68791" s="62" customFormat="1" x14ac:dyDescent="0.35"/>
    <row r="68792" s="62" customFormat="1" x14ac:dyDescent="0.35"/>
    <row r="68793" s="62" customFormat="1" x14ac:dyDescent="0.35"/>
    <row r="68794" s="62" customFormat="1" x14ac:dyDescent="0.35"/>
    <row r="68795" s="62" customFormat="1" x14ac:dyDescent="0.35"/>
    <row r="68796" s="62" customFormat="1" x14ac:dyDescent="0.35"/>
    <row r="68797" s="62" customFormat="1" x14ac:dyDescent="0.35"/>
    <row r="68798" s="62" customFormat="1" x14ac:dyDescent="0.35"/>
    <row r="68799" s="62" customFormat="1" x14ac:dyDescent="0.35"/>
    <row r="68800" s="62" customFormat="1" x14ac:dyDescent="0.35"/>
    <row r="68801" s="62" customFormat="1" x14ac:dyDescent="0.35"/>
    <row r="68802" s="62" customFormat="1" x14ac:dyDescent="0.35"/>
    <row r="68803" s="62" customFormat="1" x14ac:dyDescent="0.35"/>
    <row r="68804" s="62" customFormat="1" x14ac:dyDescent="0.35"/>
    <row r="68805" s="62" customFormat="1" x14ac:dyDescent="0.35"/>
    <row r="68806" s="62" customFormat="1" x14ac:dyDescent="0.35"/>
    <row r="68807" s="62" customFormat="1" x14ac:dyDescent="0.35"/>
    <row r="68808" s="62" customFormat="1" x14ac:dyDescent="0.35"/>
    <row r="68809" s="62" customFormat="1" x14ac:dyDescent="0.35"/>
    <row r="68810" s="62" customFormat="1" x14ac:dyDescent="0.35"/>
    <row r="68811" s="62" customFormat="1" x14ac:dyDescent="0.35"/>
    <row r="68812" s="62" customFormat="1" x14ac:dyDescent="0.35"/>
    <row r="68813" s="62" customFormat="1" x14ac:dyDescent="0.35"/>
    <row r="68814" s="62" customFormat="1" x14ac:dyDescent="0.35"/>
    <row r="68815" s="62" customFormat="1" x14ac:dyDescent="0.35"/>
    <row r="68816" s="62" customFormat="1" x14ac:dyDescent="0.35"/>
    <row r="68817" s="62" customFormat="1" x14ac:dyDescent="0.35"/>
    <row r="68818" s="62" customFormat="1" x14ac:dyDescent="0.35"/>
    <row r="68819" s="62" customFormat="1" x14ac:dyDescent="0.35"/>
    <row r="68820" s="62" customFormat="1" x14ac:dyDescent="0.35"/>
    <row r="68821" s="62" customFormat="1" x14ac:dyDescent="0.35"/>
    <row r="68822" s="62" customFormat="1" x14ac:dyDescent="0.35"/>
    <row r="68823" s="62" customFormat="1" x14ac:dyDescent="0.35"/>
    <row r="68824" s="62" customFormat="1" x14ac:dyDescent="0.35"/>
    <row r="68825" s="62" customFormat="1" x14ac:dyDescent="0.35"/>
    <row r="68826" s="62" customFormat="1" x14ac:dyDescent="0.35"/>
    <row r="68827" s="62" customFormat="1" x14ac:dyDescent="0.35"/>
    <row r="68828" s="62" customFormat="1" x14ac:dyDescent="0.35"/>
    <row r="68829" s="62" customFormat="1" x14ac:dyDescent="0.35"/>
    <row r="68830" s="62" customFormat="1" x14ac:dyDescent="0.35"/>
    <row r="68831" s="62" customFormat="1" x14ac:dyDescent="0.35"/>
    <row r="68832" s="62" customFormat="1" x14ac:dyDescent="0.35"/>
    <row r="68833" s="62" customFormat="1" x14ac:dyDescent="0.35"/>
    <row r="68834" s="62" customFormat="1" x14ac:dyDescent="0.35"/>
    <row r="68835" s="62" customFormat="1" x14ac:dyDescent="0.35"/>
    <row r="68836" s="62" customFormat="1" x14ac:dyDescent="0.35"/>
    <row r="68837" s="62" customFormat="1" x14ac:dyDescent="0.35"/>
    <row r="68838" s="62" customFormat="1" x14ac:dyDescent="0.35"/>
    <row r="68839" s="62" customFormat="1" x14ac:dyDescent="0.35"/>
    <row r="68840" s="62" customFormat="1" x14ac:dyDescent="0.35"/>
    <row r="68841" s="62" customFormat="1" x14ac:dyDescent="0.35"/>
    <row r="68842" s="62" customFormat="1" x14ac:dyDescent="0.35"/>
    <row r="68843" s="62" customFormat="1" x14ac:dyDescent="0.35"/>
    <row r="68844" s="62" customFormat="1" x14ac:dyDescent="0.35"/>
    <row r="68845" s="62" customFormat="1" x14ac:dyDescent="0.35"/>
    <row r="68846" s="62" customFormat="1" x14ac:dyDescent="0.35"/>
    <row r="68847" s="62" customFormat="1" x14ac:dyDescent="0.35"/>
    <row r="68848" s="62" customFormat="1" x14ac:dyDescent="0.35"/>
    <row r="68849" s="62" customFormat="1" x14ac:dyDescent="0.35"/>
    <row r="68850" s="62" customFormat="1" x14ac:dyDescent="0.35"/>
    <row r="68851" s="62" customFormat="1" x14ac:dyDescent="0.35"/>
    <row r="68852" s="62" customFormat="1" x14ac:dyDescent="0.35"/>
    <row r="68853" s="62" customFormat="1" x14ac:dyDescent="0.35"/>
    <row r="68854" s="62" customFormat="1" x14ac:dyDescent="0.35"/>
    <row r="68855" s="62" customFormat="1" x14ac:dyDescent="0.35"/>
    <row r="68856" s="62" customFormat="1" x14ac:dyDescent="0.35"/>
    <row r="68857" s="62" customFormat="1" x14ac:dyDescent="0.35"/>
    <row r="68858" s="62" customFormat="1" x14ac:dyDescent="0.35"/>
    <row r="68859" s="62" customFormat="1" x14ac:dyDescent="0.35"/>
    <row r="68860" s="62" customFormat="1" x14ac:dyDescent="0.35"/>
    <row r="68861" s="62" customFormat="1" x14ac:dyDescent="0.35"/>
    <row r="68862" s="62" customFormat="1" x14ac:dyDescent="0.35"/>
    <row r="68863" s="62" customFormat="1" x14ac:dyDescent="0.35"/>
    <row r="68864" s="62" customFormat="1" x14ac:dyDescent="0.35"/>
    <row r="68865" s="62" customFormat="1" x14ac:dyDescent="0.35"/>
    <row r="68866" s="62" customFormat="1" x14ac:dyDescent="0.35"/>
    <row r="68867" s="62" customFormat="1" x14ac:dyDescent="0.35"/>
    <row r="68868" s="62" customFormat="1" x14ac:dyDescent="0.35"/>
    <row r="68869" s="62" customFormat="1" x14ac:dyDescent="0.35"/>
    <row r="68870" s="62" customFormat="1" x14ac:dyDescent="0.35"/>
    <row r="68871" s="62" customFormat="1" x14ac:dyDescent="0.35"/>
    <row r="68872" s="62" customFormat="1" x14ac:dyDescent="0.35"/>
    <row r="68873" s="62" customFormat="1" x14ac:dyDescent="0.35"/>
    <row r="68874" s="62" customFormat="1" x14ac:dyDescent="0.35"/>
    <row r="68875" s="62" customFormat="1" x14ac:dyDescent="0.35"/>
    <row r="68876" s="62" customFormat="1" x14ac:dyDescent="0.35"/>
    <row r="68877" s="62" customFormat="1" x14ac:dyDescent="0.35"/>
    <row r="68878" s="62" customFormat="1" x14ac:dyDescent="0.35"/>
    <row r="68879" s="62" customFormat="1" x14ac:dyDescent="0.35"/>
    <row r="68880" s="62" customFormat="1" x14ac:dyDescent="0.35"/>
    <row r="68881" s="62" customFormat="1" x14ac:dyDescent="0.35"/>
    <row r="68882" s="62" customFormat="1" x14ac:dyDescent="0.35"/>
    <row r="68883" s="62" customFormat="1" x14ac:dyDescent="0.35"/>
    <row r="68884" s="62" customFormat="1" x14ac:dyDescent="0.35"/>
    <row r="68885" s="62" customFormat="1" x14ac:dyDescent="0.35"/>
    <row r="68886" s="62" customFormat="1" x14ac:dyDescent="0.35"/>
    <row r="68887" s="62" customFormat="1" x14ac:dyDescent="0.35"/>
    <row r="68888" s="62" customFormat="1" x14ac:dyDescent="0.35"/>
    <row r="68889" s="62" customFormat="1" x14ac:dyDescent="0.35"/>
    <row r="68890" s="62" customFormat="1" x14ac:dyDescent="0.35"/>
    <row r="68891" s="62" customFormat="1" x14ac:dyDescent="0.35"/>
    <row r="68892" s="62" customFormat="1" x14ac:dyDescent="0.35"/>
    <row r="68893" s="62" customFormat="1" x14ac:dyDescent="0.35"/>
    <row r="68894" s="62" customFormat="1" x14ac:dyDescent="0.35"/>
    <row r="68895" s="62" customFormat="1" x14ac:dyDescent="0.35"/>
    <row r="68896" s="62" customFormat="1" x14ac:dyDescent="0.35"/>
    <row r="68897" s="62" customFormat="1" x14ac:dyDescent="0.35"/>
    <row r="68898" s="62" customFormat="1" x14ac:dyDescent="0.35"/>
    <row r="68899" s="62" customFormat="1" x14ac:dyDescent="0.35"/>
    <row r="68900" s="62" customFormat="1" x14ac:dyDescent="0.35"/>
    <row r="68901" s="62" customFormat="1" x14ac:dyDescent="0.35"/>
    <row r="68902" s="62" customFormat="1" x14ac:dyDescent="0.35"/>
    <row r="68903" s="62" customFormat="1" x14ac:dyDescent="0.35"/>
    <row r="68904" s="62" customFormat="1" x14ac:dyDescent="0.35"/>
    <row r="68905" s="62" customFormat="1" x14ac:dyDescent="0.35"/>
    <row r="68906" s="62" customFormat="1" x14ac:dyDescent="0.35"/>
    <row r="68907" s="62" customFormat="1" x14ac:dyDescent="0.35"/>
    <row r="68908" s="62" customFormat="1" x14ac:dyDescent="0.35"/>
    <row r="68909" s="62" customFormat="1" x14ac:dyDescent="0.35"/>
    <row r="68910" s="62" customFormat="1" x14ac:dyDescent="0.35"/>
    <row r="68911" s="62" customFormat="1" x14ac:dyDescent="0.35"/>
    <row r="68912" s="62" customFormat="1" x14ac:dyDescent="0.35"/>
    <row r="68913" s="62" customFormat="1" x14ac:dyDescent="0.35"/>
    <row r="68914" s="62" customFormat="1" x14ac:dyDescent="0.35"/>
    <row r="68915" s="62" customFormat="1" x14ac:dyDescent="0.35"/>
    <row r="68916" s="62" customFormat="1" x14ac:dyDescent="0.35"/>
    <row r="68917" s="62" customFormat="1" x14ac:dyDescent="0.35"/>
    <row r="68918" s="62" customFormat="1" x14ac:dyDescent="0.35"/>
    <row r="68919" s="62" customFormat="1" x14ac:dyDescent="0.35"/>
    <row r="68920" s="62" customFormat="1" x14ac:dyDescent="0.35"/>
    <row r="68921" s="62" customFormat="1" x14ac:dyDescent="0.35"/>
    <row r="68922" s="62" customFormat="1" x14ac:dyDescent="0.35"/>
    <row r="68923" s="62" customFormat="1" x14ac:dyDescent="0.35"/>
    <row r="68924" s="62" customFormat="1" x14ac:dyDescent="0.35"/>
    <row r="68925" s="62" customFormat="1" x14ac:dyDescent="0.35"/>
    <row r="68926" s="62" customFormat="1" x14ac:dyDescent="0.35"/>
    <row r="68927" s="62" customFormat="1" x14ac:dyDescent="0.35"/>
    <row r="68928" s="62" customFormat="1" x14ac:dyDescent="0.35"/>
    <row r="68929" s="62" customFormat="1" x14ac:dyDescent="0.35"/>
    <row r="68930" s="62" customFormat="1" x14ac:dyDescent="0.35"/>
    <row r="68931" s="62" customFormat="1" x14ac:dyDescent="0.35"/>
    <row r="68932" s="62" customFormat="1" x14ac:dyDescent="0.35"/>
    <row r="68933" s="62" customFormat="1" x14ac:dyDescent="0.35"/>
    <row r="68934" s="62" customFormat="1" x14ac:dyDescent="0.35"/>
    <row r="68935" s="62" customFormat="1" x14ac:dyDescent="0.35"/>
    <row r="68936" s="62" customFormat="1" x14ac:dyDescent="0.35"/>
    <row r="68937" s="62" customFormat="1" x14ac:dyDescent="0.35"/>
    <row r="68938" s="62" customFormat="1" x14ac:dyDescent="0.35"/>
    <row r="68939" s="62" customFormat="1" x14ac:dyDescent="0.35"/>
    <row r="68940" s="62" customFormat="1" x14ac:dyDescent="0.35"/>
    <row r="68941" s="62" customFormat="1" x14ac:dyDescent="0.35"/>
    <row r="68942" s="62" customFormat="1" x14ac:dyDescent="0.35"/>
    <row r="68943" s="62" customFormat="1" x14ac:dyDescent="0.35"/>
    <row r="68944" s="62" customFormat="1" x14ac:dyDescent="0.35"/>
    <row r="68945" s="62" customFormat="1" x14ac:dyDescent="0.35"/>
    <row r="68946" s="62" customFormat="1" x14ac:dyDescent="0.35"/>
    <row r="68947" s="62" customFormat="1" x14ac:dyDescent="0.35"/>
    <row r="68948" s="62" customFormat="1" x14ac:dyDescent="0.35"/>
    <row r="68949" s="62" customFormat="1" x14ac:dyDescent="0.35"/>
    <row r="68950" s="62" customFormat="1" x14ac:dyDescent="0.35"/>
    <row r="68951" s="62" customFormat="1" x14ac:dyDescent="0.35"/>
    <row r="68952" s="62" customFormat="1" x14ac:dyDescent="0.35"/>
    <row r="68953" s="62" customFormat="1" x14ac:dyDescent="0.35"/>
    <row r="68954" s="62" customFormat="1" x14ac:dyDescent="0.35"/>
    <row r="68955" s="62" customFormat="1" x14ac:dyDescent="0.35"/>
    <row r="68956" s="62" customFormat="1" x14ac:dyDescent="0.35"/>
    <row r="68957" s="62" customFormat="1" x14ac:dyDescent="0.35"/>
    <row r="68958" s="62" customFormat="1" x14ac:dyDescent="0.35"/>
    <row r="68959" s="62" customFormat="1" x14ac:dyDescent="0.35"/>
    <row r="68960" s="62" customFormat="1" x14ac:dyDescent="0.35"/>
    <row r="68961" s="62" customFormat="1" x14ac:dyDescent="0.35"/>
    <row r="68962" s="62" customFormat="1" x14ac:dyDescent="0.35"/>
    <row r="68963" s="62" customFormat="1" x14ac:dyDescent="0.35"/>
    <row r="68964" s="62" customFormat="1" x14ac:dyDescent="0.35"/>
    <row r="68965" s="62" customFormat="1" x14ac:dyDescent="0.35"/>
    <row r="68966" s="62" customFormat="1" x14ac:dyDescent="0.35"/>
    <row r="68967" s="62" customFormat="1" x14ac:dyDescent="0.35"/>
    <row r="68968" s="62" customFormat="1" x14ac:dyDescent="0.35"/>
    <row r="68969" s="62" customFormat="1" x14ac:dyDescent="0.35"/>
    <row r="68970" s="62" customFormat="1" x14ac:dyDescent="0.35"/>
    <row r="68971" s="62" customFormat="1" x14ac:dyDescent="0.35"/>
    <row r="68972" s="62" customFormat="1" x14ac:dyDescent="0.35"/>
    <row r="68973" s="62" customFormat="1" x14ac:dyDescent="0.35"/>
    <row r="68974" s="62" customFormat="1" x14ac:dyDescent="0.35"/>
    <row r="68975" s="62" customFormat="1" x14ac:dyDescent="0.35"/>
    <row r="68976" s="62" customFormat="1" x14ac:dyDescent="0.35"/>
    <row r="68977" s="62" customFormat="1" x14ac:dyDescent="0.35"/>
    <row r="68978" s="62" customFormat="1" x14ac:dyDescent="0.35"/>
    <row r="68979" s="62" customFormat="1" x14ac:dyDescent="0.35"/>
    <row r="68980" s="62" customFormat="1" x14ac:dyDescent="0.35"/>
    <row r="68981" s="62" customFormat="1" x14ac:dyDescent="0.35"/>
    <row r="68982" s="62" customFormat="1" x14ac:dyDescent="0.35"/>
    <row r="68983" s="62" customFormat="1" x14ac:dyDescent="0.35"/>
    <row r="68984" s="62" customFormat="1" x14ac:dyDescent="0.35"/>
    <row r="68985" s="62" customFormat="1" x14ac:dyDescent="0.35"/>
    <row r="68986" s="62" customFormat="1" x14ac:dyDescent="0.35"/>
    <row r="68987" s="62" customFormat="1" x14ac:dyDescent="0.35"/>
    <row r="68988" s="62" customFormat="1" x14ac:dyDescent="0.35"/>
    <row r="68989" s="62" customFormat="1" x14ac:dyDescent="0.35"/>
    <row r="68990" s="62" customFormat="1" x14ac:dyDescent="0.35"/>
    <row r="68991" s="62" customFormat="1" x14ac:dyDescent="0.35"/>
    <row r="68992" s="62" customFormat="1" x14ac:dyDescent="0.35"/>
    <row r="68993" s="62" customFormat="1" x14ac:dyDescent="0.35"/>
    <row r="68994" s="62" customFormat="1" x14ac:dyDescent="0.35"/>
    <row r="68995" s="62" customFormat="1" x14ac:dyDescent="0.35"/>
    <row r="68996" s="62" customFormat="1" x14ac:dyDescent="0.35"/>
    <row r="68997" s="62" customFormat="1" x14ac:dyDescent="0.35"/>
    <row r="68998" s="62" customFormat="1" x14ac:dyDescent="0.35"/>
    <row r="68999" s="62" customFormat="1" x14ac:dyDescent="0.35"/>
    <row r="69000" s="62" customFormat="1" x14ac:dyDescent="0.35"/>
    <row r="69001" s="62" customFormat="1" x14ac:dyDescent="0.35"/>
    <row r="69002" s="62" customFormat="1" x14ac:dyDescent="0.35"/>
    <row r="69003" s="62" customFormat="1" x14ac:dyDescent="0.35"/>
    <row r="69004" s="62" customFormat="1" x14ac:dyDescent="0.35"/>
    <row r="69005" s="62" customFormat="1" x14ac:dyDescent="0.35"/>
    <row r="69006" s="62" customFormat="1" x14ac:dyDescent="0.35"/>
    <row r="69007" s="62" customFormat="1" x14ac:dyDescent="0.35"/>
    <row r="69008" s="62" customFormat="1" x14ac:dyDescent="0.35"/>
    <row r="69009" s="62" customFormat="1" x14ac:dyDescent="0.35"/>
    <row r="69010" s="62" customFormat="1" x14ac:dyDescent="0.35"/>
    <row r="69011" s="62" customFormat="1" x14ac:dyDescent="0.35"/>
    <row r="69012" s="62" customFormat="1" x14ac:dyDescent="0.35"/>
    <row r="69013" s="62" customFormat="1" x14ac:dyDescent="0.35"/>
    <row r="69014" s="62" customFormat="1" x14ac:dyDescent="0.35"/>
    <row r="69015" s="62" customFormat="1" x14ac:dyDescent="0.35"/>
    <row r="69016" s="62" customFormat="1" x14ac:dyDescent="0.35"/>
    <row r="69017" s="62" customFormat="1" x14ac:dyDescent="0.35"/>
    <row r="69018" s="62" customFormat="1" x14ac:dyDescent="0.35"/>
    <row r="69019" s="62" customFormat="1" x14ac:dyDescent="0.35"/>
    <row r="69020" s="62" customFormat="1" x14ac:dyDescent="0.35"/>
    <row r="69021" s="62" customFormat="1" x14ac:dyDescent="0.35"/>
    <row r="69022" s="62" customFormat="1" x14ac:dyDescent="0.35"/>
    <row r="69023" s="62" customFormat="1" x14ac:dyDescent="0.35"/>
    <row r="69024" s="62" customFormat="1" x14ac:dyDescent="0.35"/>
    <row r="69025" s="62" customFormat="1" x14ac:dyDescent="0.35"/>
    <row r="69026" s="62" customFormat="1" x14ac:dyDescent="0.35"/>
    <row r="69027" s="62" customFormat="1" x14ac:dyDescent="0.35"/>
    <row r="69028" s="62" customFormat="1" x14ac:dyDescent="0.35"/>
    <row r="69029" s="62" customFormat="1" x14ac:dyDescent="0.35"/>
    <row r="69030" s="62" customFormat="1" x14ac:dyDescent="0.35"/>
    <row r="69031" s="62" customFormat="1" x14ac:dyDescent="0.35"/>
    <row r="69032" s="62" customFormat="1" x14ac:dyDescent="0.35"/>
    <row r="69033" s="62" customFormat="1" x14ac:dyDescent="0.35"/>
    <row r="69034" s="62" customFormat="1" x14ac:dyDescent="0.35"/>
    <row r="69035" s="62" customFormat="1" x14ac:dyDescent="0.35"/>
    <row r="69036" s="62" customFormat="1" x14ac:dyDescent="0.35"/>
    <row r="69037" s="62" customFormat="1" x14ac:dyDescent="0.35"/>
    <row r="69038" s="62" customFormat="1" x14ac:dyDescent="0.35"/>
    <row r="69039" s="62" customFormat="1" x14ac:dyDescent="0.35"/>
    <row r="69040" s="62" customFormat="1" x14ac:dyDescent="0.35"/>
    <row r="69041" s="62" customFormat="1" x14ac:dyDescent="0.35"/>
    <row r="69042" s="62" customFormat="1" x14ac:dyDescent="0.35"/>
    <row r="69043" s="62" customFormat="1" x14ac:dyDescent="0.35"/>
    <row r="69044" s="62" customFormat="1" x14ac:dyDescent="0.35"/>
    <row r="69045" s="62" customFormat="1" x14ac:dyDescent="0.35"/>
    <row r="69046" s="62" customFormat="1" x14ac:dyDescent="0.35"/>
    <row r="69047" s="62" customFormat="1" x14ac:dyDescent="0.35"/>
    <row r="69048" s="62" customFormat="1" x14ac:dyDescent="0.35"/>
    <row r="69049" s="62" customFormat="1" x14ac:dyDescent="0.35"/>
    <row r="69050" s="62" customFormat="1" x14ac:dyDescent="0.35"/>
    <row r="69051" s="62" customFormat="1" x14ac:dyDescent="0.35"/>
    <row r="69052" s="62" customFormat="1" x14ac:dyDescent="0.35"/>
    <row r="69053" s="62" customFormat="1" x14ac:dyDescent="0.35"/>
    <row r="69054" s="62" customFormat="1" x14ac:dyDescent="0.35"/>
    <row r="69055" s="62" customFormat="1" x14ac:dyDescent="0.35"/>
    <row r="69056" s="62" customFormat="1" x14ac:dyDescent="0.35"/>
    <row r="69057" s="62" customFormat="1" x14ac:dyDescent="0.35"/>
    <row r="69058" s="62" customFormat="1" x14ac:dyDescent="0.35"/>
    <row r="69059" s="62" customFormat="1" x14ac:dyDescent="0.35"/>
    <row r="69060" s="62" customFormat="1" x14ac:dyDescent="0.35"/>
    <row r="69061" s="62" customFormat="1" x14ac:dyDescent="0.35"/>
    <row r="69062" s="62" customFormat="1" x14ac:dyDescent="0.35"/>
    <row r="69063" s="62" customFormat="1" x14ac:dyDescent="0.35"/>
    <row r="69064" s="62" customFormat="1" x14ac:dyDescent="0.35"/>
    <row r="69065" s="62" customFormat="1" x14ac:dyDescent="0.35"/>
    <row r="69066" s="62" customFormat="1" x14ac:dyDescent="0.35"/>
    <row r="69067" s="62" customFormat="1" x14ac:dyDescent="0.35"/>
    <row r="69068" s="62" customFormat="1" x14ac:dyDescent="0.35"/>
    <row r="69069" s="62" customFormat="1" x14ac:dyDescent="0.35"/>
    <row r="69070" s="62" customFormat="1" x14ac:dyDescent="0.35"/>
    <row r="69071" s="62" customFormat="1" x14ac:dyDescent="0.35"/>
    <row r="69072" s="62" customFormat="1" x14ac:dyDescent="0.35"/>
    <row r="69073" s="62" customFormat="1" x14ac:dyDescent="0.35"/>
    <row r="69074" s="62" customFormat="1" x14ac:dyDescent="0.35"/>
    <row r="69075" s="62" customFormat="1" x14ac:dyDescent="0.35"/>
    <row r="69076" s="62" customFormat="1" x14ac:dyDescent="0.35"/>
    <row r="69077" s="62" customFormat="1" x14ac:dyDescent="0.35"/>
    <row r="69078" s="62" customFormat="1" x14ac:dyDescent="0.35"/>
    <row r="69079" s="62" customFormat="1" x14ac:dyDescent="0.35"/>
    <row r="69080" s="62" customFormat="1" x14ac:dyDescent="0.35"/>
    <row r="69081" s="62" customFormat="1" x14ac:dyDescent="0.35"/>
    <row r="69082" s="62" customFormat="1" x14ac:dyDescent="0.35"/>
    <row r="69083" s="62" customFormat="1" x14ac:dyDescent="0.35"/>
    <row r="69084" s="62" customFormat="1" x14ac:dyDescent="0.35"/>
    <row r="69085" s="62" customFormat="1" x14ac:dyDescent="0.35"/>
    <row r="69086" s="62" customFormat="1" x14ac:dyDescent="0.35"/>
    <row r="69087" s="62" customFormat="1" x14ac:dyDescent="0.35"/>
    <row r="69088" s="62" customFormat="1" x14ac:dyDescent="0.35"/>
    <row r="69089" s="62" customFormat="1" x14ac:dyDescent="0.35"/>
    <row r="69090" s="62" customFormat="1" x14ac:dyDescent="0.35"/>
    <row r="69091" s="62" customFormat="1" x14ac:dyDescent="0.35"/>
    <row r="69092" s="62" customFormat="1" x14ac:dyDescent="0.35"/>
    <row r="69093" s="62" customFormat="1" x14ac:dyDescent="0.35"/>
    <row r="69094" s="62" customFormat="1" x14ac:dyDescent="0.35"/>
    <row r="69095" s="62" customFormat="1" x14ac:dyDescent="0.35"/>
    <row r="69096" s="62" customFormat="1" x14ac:dyDescent="0.35"/>
    <row r="69097" s="62" customFormat="1" x14ac:dyDescent="0.35"/>
    <row r="69098" s="62" customFormat="1" x14ac:dyDescent="0.35"/>
    <row r="69099" s="62" customFormat="1" x14ac:dyDescent="0.35"/>
    <row r="69100" s="62" customFormat="1" x14ac:dyDescent="0.35"/>
    <row r="69101" s="62" customFormat="1" x14ac:dyDescent="0.35"/>
    <row r="69102" s="62" customFormat="1" x14ac:dyDescent="0.35"/>
    <row r="69103" s="62" customFormat="1" x14ac:dyDescent="0.35"/>
    <row r="69104" s="62" customFormat="1" x14ac:dyDescent="0.35"/>
    <row r="69105" s="62" customFormat="1" x14ac:dyDescent="0.35"/>
    <row r="69106" s="62" customFormat="1" x14ac:dyDescent="0.35"/>
    <row r="69107" s="62" customFormat="1" x14ac:dyDescent="0.35"/>
    <row r="69108" s="62" customFormat="1" x14ac:dyDescent="0.35"/>
    <row r="69109" s="62" customFormat="1" x14ac:dyDescent="0.35"/>
    <row r="69110" s="62" customFormat="1" x14ac:dyDescent="0.35"/>
    <row r="69111" s="62" customFormat="1" x14ac:dyDescent="0.35"/>
    <row r="69112" s="62" customFormat="1" x14ac:dyDescent="0.35"/>
    <row r="69113" s="62" customFormat="1" x14ac:dyDescent="0.35"/>
    <row r="69114" s="62" customFormat="1" x14ac:dyDescent="0.35"/>
    <row r="69115" s="62" customFormat="1" x14ac:dyDescent="0.35"/>
    <row r="69116" s="62" customFormat="1" x14ac:dyDescent="0.35"/>
    <row r="69117" s="62" customFormat="1" x14ac:dyDescent="0.35"/>
    <row r="69118" s="62" customFormat="1" x14ac:dyDescent="0.35"/>
    <row r="69119" s="62" customFormat="1" x14ac:dyDescent="0.35"/>
    <row r="69120" s="62" customFormat="1" x14ac:dyDescent="0.35"/>
    <row r="69121" s="62" customFormat="1" x14ac:dyDescent="0.35"/>
    <row r="69122" s="62" customFormat="1" x14ac:dyDescent="0.35"/>
    <row r="69123" s="62" customFormat="1" x14ac:dyDescent="0.35"/>
    <row r="69124" s="62" customFormat="1" x14ac:dyDescent="0.35"/>
    <row r="69125" s="62" customFormat="1" x14ac:dyDescent="0.35"/>
    <row r="69126" s="62" customFormat="1" x14ac:dyDescent="0.35"/>
    <row r="69127" s="62" customFormat="1" x14ac:dyDescent="0.35"/>
    <row r="69128" s="62" customFormat="1" x14ac:dyDescent="0.35"/>
    <row r="69129" s="62" customFormat="1" x14ac:dyDescent="0.35"/>
    <row r="69130" s="62" customFormat="1" x14ac:dyDescent="0.35"/>
    <row r="69131" s="62" customFormat="1" x14ac:dyDescent="0.35"/>
    <row r="69132" s="62" customFormat="1" x14ac:dyDescent="0.35"/>
    <row r="69133" s="62" customFormat="1" x14ac:dyDescent="0.35"/>
    <row r="69134" s="62" customFormat="1" x14ac:dyDescent="0.35"/>
    <row r="69135" s="62" customFormat="1" x14ac:dyDescent="0.35"/>
    <row r="69136" s="62" customFormat="1" x14ac:dyDescent="0.35"/>
    <row r="69137" s="62" customFormat="1" x14ac:dyDescent="0.35"/>
    <row r="69138" s="62" customFormat="1" x14ac:dyDescent="0.35"/>
    <row r="69139" s="62" customFormat="1" x14ac:dyDescent="0.35"/>
    <row r="69140" s="62" customFormat="1" x14ac:dyDescent="0.35"/>
    <row r="69141" s="62" customFormat="1" x14ac:dyDescent="0.35"/>
    <row r="69142" s="62" customFormat="1" x14ac:dyDescent="0.35"/>
    <row r="69143" s="62" customFormat="1" x14ac:dyDescent="0.35"/>
    <row r="69144" s="62" customFormat="1" x14ac:dyDescent="0.35"/>
    <row r="69145" s="62" customFormat="1" x14ac:dyDescent="0.35"/>
    <row r="69146" s="62" customFormat="1" x14ac:dyDescent="0.35"/>
    <row r="69147" s="62" customFormat="1" x14ac:dyDescent="0.35"/>
    <row r="69148" s="62" customFormat="1" x14ac:dyDescent="0.35"/>
    <row r="69149" s="62" customFormat="1" x14ac:dyDescent="0.35"/>
    <row r="69150" s="62" customFormat="1" x14ac:dyDescent="0.35"/>
    <row r="69151" s="62" customFormat="1" x14ac:dyDescent="0.35"/>
    <row r="69152" s="62" customFormat="1" x14ac:dyDescent="0.35"/>
    <row r="69153" s="62" customFormat="1" x14ac:dyDescent="0.35"/>
    <row r="69154" s="62" customFormat="1" x14ac:dyDescent="0.35"/>
    <row r="69155" s="62" customFormat="1" x14ac:dyDescent="0.35"/>
    <row r="69156" s="62" customFormat="1" x14ac:dyDescent="0.35"/>
    <row r="69157" s="62" customFormat="1" x14ac:dyDescent="0.35"/>
    <row r="69158" s="62" customFormat="1" x14ac:dyDescent="0.35"/>
    <row r="69159" s="62" customFormat="1" x14ac:dyDescent="0.35"/>
    <row r="69160" s="62" customFormat="1" x14ac:dyDescent="0.35"/>
    <row r="69161" s="62" customFormat="1" x14ac:dyDescent="0.35"/>
    <row r="69162" s="62" customFormat="1" x14ac:dyDescent="0.35"/>
    <row r="69163" s="62" customFormat="1" x14ac:dyDescent="0.35"/>
    <row r="69164" s="62" customFormat="1" x14ac:dyDescent="0.35"/>
    <row r="69165" s="62" customFormat="1" x14ac:dyDescent="0.35"/>
    <row r="69166" s="62" customFormat="1" x14ac:dyDescent="0.35"/>
    <row r="69167" s="62" customFormat="1" x14ac:dyDescent="0.35"/>
    <row r="69168" s="62" customFormat="1" x14ac:dyDescent="0.35"/>
    <row r="69169" s="62" customFormat="1" x14ac:dyDescent="0.35"/>
    <row r="69170" s="62" customFormat="1" x14ac:dyDescent="0.35"/>
    <row r="69171" s="62" customFormat="1" x14ac:dyDescent="0.35"/>
    <row r="69172" s="62" customFormat="1" x14ac:dyDescent="0.35"/>
    <row r="69173" s="62" customFormat="1" x14ac:dyDescent="0.35"/>
    <row r="69174" s="62" customFormat="1" x14ac:dyDescent="0.35"/>
    <row r="69175" s="62" customFormat="1" x14ac:dyDescent="0.35"/>
    <row r="69176" s="62" customFormat="1" x14ac:dyDescent="0.35"/>
    <row r="69177" s="62" customFormat="1" x14ac:dyDescent="0.35"/>
    <row r="69178" s="62" customFormat="1" x14ac:dyDescent="0.35"/>
    <row r="69179" s="62" customFormat="1" x14ac:dyDescent="0.35"/>
    <row r="69180" s="62" customFormat="1" x14ac:dyDescent="0.35"/>
    <row r="69181" s="62" customFormat="1" x14ac:dyDescent="0.35"/>
    <row r="69182" s="62" customFormat="1" x14ac:dyDescent="0.35"/>
    <row r="69183" s="62" customFormat="1" x14ac:dyDescent="0.35"/>
    <row r="69184" s="62" customFormat="1" x14ac:dyDescent="0.35"/>
    <row r="69185" s="62" customFormat="1" x14ac:dyDescent="0.35"/>
    <row r="69186" s="62" customFormat="1" x14ac:dyDescent="0.35"/>
    <row r="69187" s="62" customFormat="1" x14ac:dyDescent="0.35"/>
    <row r="69188" s="62" customFormat="1" x14ac:dyDescent="0.35"/>
    <row r="69189" s="62" customFormat="1" x14ac:dyDescent="0.35"/>
    <row r="69190" s="62" customFormat="1" x14ac:dyDescent="0.35"/>
    <row r="69191" s="62" customFormat="1" x14ac:dyDescent="0.35"/>
    <row r="69192" s="62" customFormat="1" x14ac:dyDescent="0.35"/>
    <row r="69193" s="62" customFormat="1" x14ac:dyDescent="0.35"/>
    <row r="69194" s="62" customFormat="1" x14ac:dyDescent="0.35"/>
    <row r="69195" s="62" customFormat="1" x14ac:dyDescent="0.35"/>
    <row r="69196" s="62" customFormat="1" x14ac:dyDescent="0.35"/>
    <row r="69197" s="62" customFormat="1" x14ac:dyDescent="0.35"/>
    <row r="69198" s="62" customFormat="1" x14ac:dyDescent="0.35"/>
    <row r="69199" s="62" customFormat="1" x14ac:dyDescent="0.35"/>
    <row r="69200" s="62" customFormat="1" x14ac:dyDescent="0.35"/>
    <row r="69201" s="62" customFormat="1" x14ac:dyDescent="0.35"/>
    <row r="69202" s="62" customFormat="1" x14ac:dyDescent="0.35"/>
    <row r="69203" s="62" customFormat="1" x14ac:dyDescent="0.35"/>
    <row r="69204" s="62" customFormat="1" x14ac:dyDescent="0.35"/>
    <row r="69205" s="62" customFormat="1" x14ac:dyDescent="0.35"/>
    <row r="69206" s="62" customFormat="1" x14ac:dyDescent="0.35"/>
    <row r="69207" s="62" customFormat="1" x14ac:dyDescent="0.35"/>
    <row r="69208" s="62" customFormat="1" x14ac:dyDescent="0.35"/>
    <row r="69209" s="62" customFormat="1" x14ac:dyDescent="0.35"/>
    <row r="69210" s="62" customFormat="1" x14ac:dyDescent="0.35"/>
    <row r="69211" s="62" customFormat="1" x14ac:dyDescent="0.35"/>
    <row r="69212" s="62" customFormat="1" x14ac:dyDescent="0.35"/>
    <row r="69213" s="62" customFormat="1" x14ac:dyDescent="0.35"/>
    <row r="69214" s="62" customFormat="1" x14ac:dyDescent="0.35"/>
    <row r="69215" s="62" customFormat="1" x14ac:dyDescent="0.35"/>
    <row r="69216" s="62" customFormat="1" x14ac:dyDescent="0.35"/>
    <row r="69217" s="62" customFormat="1" x14ac:dyDescent="0.35"/>
    <row r="69218" s="62" customFormat="1" x14ac:dyDescent="0.35"/>
    <row r="69219" s="62" customFormat="1" x14ac:dyDescent="0.35"/>
    <row r="69220" s="62" customFormat="1" x14ac:dyDescent="0.35"/>
    <row r="69221" s="62" customFormat="1" x14ac:dyDescent="0.35"/>
    <row r="69222" s="62" customFormat="1" x14ac:dyDescent="0.35"/>
    <row r="69223" s="62" customFormat="1" x14ac:dyDescent="0.35"/>
    <row r="69224" s="62" customFormat="1" x14ac:dyDescent="0.35"/>
    <row r="69225" s="62" customFormat="1" x14ac:dyDescent="0.35"/>
    <row r="69226" s="62" customFormat="1" x14ac:dyDescent="0.35"/>
    <row r="69227" s="62" customFormat="1" x14ac:dyDescent="0.35"/>
    <row r="69228" s="62" customFormat="1" x14ac:dyDescent="0.35"/>
    <row r="69229" s="62" customFormat="1" x14ac:dyDescent="0.35"/>
    <row r="69230" s="62" customFormat="1" x14ac:dyDescent="0.35"/>
    <row r="69231" s="62" customFormat="1" x14ac:dyDescent="0.35"/>
    <row r="69232" s="62" customFormat="1" x14ac:dyDescent="0.35"/>
    <row r="69233" s="62" customFormat="1" x14ac:dyDescent="0.35"/>
    <row r="69234" s="62" customFormat="1" x14ac:dyDescent="0.35"/>
    <row r="69235" s="62" customFormat="1" x14ac:dyDescent="0.35"/>
    <row r="69236" s="62" customFormat="1" x14ac:dyDescent="0.35"/>
    <row r="69237" s="62" customFormat="1" x14ac:dyDescent="0.35"/>
    <row r="69238" s="62" customFormat="1" x14ac:dyDescent="0.35"/>
    <row r="69239" s="62" customFormat="1" x14ac:dyDescent="0.35"/>
    <row r="69240" s="62" customFormat="1" x14ac:dyDescent="0.35"/>
    <row r="69241" s="62" customFormat="1" x14ac:dyDescent="0.35"/>
    <row r="69242" s="62" customFormat="1" x14ac:dyDescent="0.35"/>
    <row r="69243" s="62" customFormat="1" x14ac:dyDescent="0.35"/>
    <row r="69244" s="62" customFormat="1" x14ac:dyDescent="0.35"/>
    <row r="69245" s="62" customFormat="1" x14ac:dyDescent="0.35"/>
    <row r="69246" s="62" customFormat="1" x14ac:dyDescent="0.35"/>
    <row r="69247" s="62" customFormat="1" x14ac:dyDescent="0.35"/>
    <row r="69248" s="62" customFormat="1" x14ac:dyDescent="0.35"/>
    <row r="69249" s="62" customFormat="1" x14ac:dyDescent="0.35"/>
    <row r="69250" s="62" customFormat="1" x14ac:dyDescent="0.35"/>
    <row r="69251" s="62" customFormat="1" x14ac:dyDescent="0.35"/>
    <row r="69252" s="62" customFormat="1" x14ac:dyDescent="0.35"/>
    <row r="69253" s="62" customFormat="1" x14ac:dyDescent="0.35"/>
    <row r="69254" s="62" customFormat="1" x14ac:dyDescent="0.35"/>
    <row r="69255" s="62" customFormat="1" x14ac:dyDescent="0.35"/>
    <row r="69256" s="62" customFormat="1" x14ac:dyDescent="0.35"/>
    <row r="69257" s="62" customFormat="1" x14ac:dyDescent="0.35"/>
    <row r="69258" s="62" customFormat="1" x14ac:dyDescent="0.35"/>
    <row r="69259" s="62" customFormat="1" x14ac:dyDescent="0.35"/>
    <row r="69260" s="62" customFormat="1" x14ac:dyDescent="0.35"/>
    <row r="69261" s="62" customFormat="1" x14ac:dyDescent="0.35"/>
    <row r="69262" s="62" customFormat="1" x14ac:dyDescent="0.35"/>
    <row r="69263" s="62" customFormat="1" x14ac:dyDescent="0.35"/>
    <row r="69264" s="62" customFormat="1" x14ac:dyDescent="0.35"/>
    <row r="69265" s="62" customFormat="1" x14ac:dyDescent="0.35"/>
    <row r="69266" s="62" customFormat="1" x14ac:dyDescent="0.35"/>
    <row r="69267" s="62" customFormat="1" x14ac:dyDescent="0.35"/>
    <row r="69268" s="62" customFormat="1" x14ac:dyDescent="0.35"/>
    <row r="69269" s="62" customFormat="1" x14ac:dyDescent="0.35"/>
    <row r="69270" s="62" customFormat="1" x14ac:dyDescent="0.35"/>
    <row r="69271" s="62" customFormat="1" x14ac:dyDescent="0.35"/>
    <row r="69272" s="62" customFormat="1" x14ac:dyDescent="0.35"/>
    <row r="69273" s="62" customFormat="1" x14ac:dyDescent="0.35"/>
    <row r="69274" s="62" customFormat="1" x14ac:dyDescent="0.35"/>
    <row r="69275" s="62" customFormat="1" x14ac:dyDescent="0.35"/>
    <row r="69276" s="62" customFormat="1" x14ac:dyDescent="0.35"/>
    <row r="69277" s="62" customFormat="1" x14ac:dyDescent="0.35"/>
    <row r="69278" s="62" customFormat="1" x14ac:dyDescent="0.35"/>
    <row r="69279" s="62" customFormat="1" x14ac:dyDescent="0.35"/>
    <row r="69280" s="62" customFormat="1" x14ac:dyDescent="0.35"/>
    <row r="69281" s="62" customFormat="1" x14ac:dyDescent="0.35"/>
    <row r="69282" s="62" customFormat="1" x14ac:dyDescent="0.35"/>
    <row r="69283" s="62" customFormat="1" x14ac:dyDescent="0.35"/>
    <row r="69284" s="62" customFormat="1" x14ac:dyDescent="0.35"/>
    <row r="69285" s="62" customFormat="1" x14ac:dyDescent="0.35"/>
    <row r="69286" s="62" customFormat="1" x14ac:dyDescent="0.35"/>
    <row r="69287" s="62" customFormat="1" x14ac:dyDescent="0.35"/>
    <row r="69288" s="62" customFormat="1" x14ac:dyDescent="0.35"/>
    <row r="69289" s="62" customFormat="1" x14ac:dyDescent="0.35"/>
    <row r="69290" s="62" customFormat="1" x14ac:dyDescent="0.35"/>
    <row r="69291" s="62" customFormat="1" x14ac:dyDescent="0.35"/>
    <row r="69292" s="62" customFormat="1" x14ac:dyDescent="0.35"/>
    <row r="69293" s="62" customFormat="1" x14ac:dyDescent="0.35"/>
    <row r="69294" s="62" customFormat="1" x14ac:dyDescent="0.35"/>
    <row r="69295" s="62" customFormat="1" x14ac:dyDescent="0.35"/>
    <row r="69296" s="62" customFormat="1" x14ac:dyDescent="0.35"/>
    <row r="69297" s="62" customFormat="1" x14ac:dyDescent="0.35"/>
    <row r="69298" s="62" customFormat="1" x14ac:dyDescent="0.35"/>
    <row r="69299" s="62" customFormat="1" x14ac:dyDescent="0.35"/>
    <row r="69300" s="62" customFormat="1" x14ac:dyDescent="0.35"/>
    <row r="69301" s="62" customFormat="1" x14ac:dyDescent="0.35"/>
    <row r="69302" s="62" customFormat="1" x14ac:dyDescent="0.35"/>
    <row r="69303" s="62" customFormat="1" x14ac:dyDescent="0.35"/>
    <row r="69304" s="62" customFormat="1" x14ac:dyDescent="0.35"/>
    <row r="69305" s="62" customFormat="1" x14ac:dyDescent="0.35"/>
    <row r="69306" s="62" customFormat="1" x14ac:dyDescent="0.35"/>
    <row r="69307" s="62" customFormat="1" x14ac:dyDescent="0.35"/>
    <row r="69308" s="62" customFormat="1" x14ac:dyDescent="0.35"/>
    <row r="69309" s="62" customFormat="1" x14ac:dyDescent="0.35"/>
    <row r="69310" s="62" customFormat="1" x14ac:dyDescent="0.35"/>
    <row r="69311" s="62" customFormat="1" x14ac:dyDescent="0.35"/>
    <row r="69312" s="62" customFormat="1" x14ac:dyDescent="0.35"/>
    <row r="69313" s="62" customFormat="1" x14ac:dyDescent="0.35"/>
    <row r="69314" s="62" customFormat="1" x14ac:dyDescent="0.35"/>
    <row r="69315" s="62" customFormat="1" x14ac:dyDescent="0.35"/>
    <row r="69316" s="62" customFormat="1" x14ac:dyDescent="0.35"/>
    <row r="69317" s="62" customFormat="1" x14ac:dyDescent="0.35"/>
    <row r="69318" s="62" customFormat="1" x14ac:dyDescent="0.35"/>
    <row r="69319" s="62" customFormat="1" x14ac:dyDescent="0.35"/>
    <row r="69320" s="62" customFormat="1" x14ac:dyDescent="0.35"/>
    <row r="69321" s="62" customFormat="1" x14ac:dyDescent="0.35"/>
    <row r="69322" s="62" customFormat="1" x14ac:dyDescent="0.35"/>
    <row r="69323" s="62" customFormat="1" x14ac:dyDescent="0.35"/>
    <row r="69324" s="62" customFormat="1" x14ac:dyDescent="0.35"/>
    <row r="69325" s="62" customFormat="1" x14ac:dyDescent="0.35"/>
    <row r="69326" s="62" customFormat="1" x14ac:dyDescent="0.35"/>
    <row r="69327" s="62" customFormat="1" x14ac:dyDescent="0.35"/>
    <row r="69328" s="62" customFormat="1" x14ac:dyDescent="0.35"/>
    <row r="69329" s="62" customFormat="1" x14ac:dyDescent="0.35"/>
    <row r="69330" s="62" customFormat="1" x14ac:dyDescent="0.35"/>
    <row r="69331" s="62" customFormat="1" x14ac:dyDescent="0.35"/>
    <row r="69332" s="62" customFormat="1" x14ac:dyDescent="0.35"/>
    <row r="69333" s="62" customFormat="1" x14ac:dyDescent="0.35"/>
    <row r="69334" s="62" customFormat="1" x14ac:dyDescent="0.35"/>
    <row r="69335" s="62" customFormat="1" x14ac:dyDescent="0.35"/>
    <row r="69336" s="62" customFormat="1" x14ac:dyDescent="0.35"/>
    <row r="69337" s="62" customFormat="1" x14ac:dyDescent="0.35"/>
    <row r="69338" s="62" customFormat="1" x14ac:dyDescent="0.35"/>
    <row r="69339" s="62" customFormat="1" x14ac:dyDescent="0.35"/>
    <row r="69340" s="62" customFormat="1" x14ac:dyDescent="0.35"/>
    <row r="69341" s="62" customFormat="1" x14ac:dyDescent="0.35"/>
    <row r="69342" s="62" customFormat="1" x14ac:dyDescent="0.35"/>
    <row r="69343" s="62" customFormat="1" x14ac:dyDescent="0.35"/>
    <row r="69344" s="62" customFormat="1" x14ac:dyDescent="0.35"/>
    <row r="69345" s="62" customFormat="1" x14ac:dyDescent="0.35"/>
    <row r="69346" s="62" customFormat="1" x14ac:dyDescent="0.35"/>
    <row r="69347" s="62" customFormat="1" x14ac:dyDescent="0.35"/>
    <row r="69348" s="62" customFormat="1" x14ac:dyDescent="0.35"/>
    <row r="69349" s="62" customFormat="1" x14ac:dyDescent="0.35"/>
    <row r="69350" s="62" customFormat="1" x14ac:dyDescent="0.35"/>
    <row r="69351" s="62" customFormat="1" x14ac:dyDescent="0.35"/>
    <row r="69352" s="62" customFormat="1" x14ac:dyDescent="0.35"/>
    <row r="69353" s="62" customFormat="1" x14ac:dyDescent="0.35"/>
    <row r="69354" s="62" customFormat="1" x14ac:dyDescent="0.35"/>
    <row r="69355" s="62" customFormat="1" x14ac:dyDescent="0.35"/>
    <row r="69356" s="62" customFormat="1" x14ac:dyDescent="0.35"/>
    <row r="69357" s="62" customFormat="1" x14ac:dyDescent="0.35"/>
    <row r="69358" s="62" customFormat="1" x14ac:dyDescent="0.35"/>
    <row r="69359" s="62" customFormat="1" x14ac:dyDescent="0.35"/>
    <row r="69360" s="62" customFormat="1" x14ac:dyDescent="0.35"/>
    <row r="69361" s="62" customFormat="1" x14ac:dyDescent="0.35"/>
    <row r="69362" s="62" customFormat="1" x14ac:dyDescent="0.35"/>
    <row r="69363" s="62" customFormat="1" x14ac:dyDescent="0.35"/>
    <row r="69364" s="62" customFormat="1" x14ac:dyDescent="0.35"/>
    <row r="69365" s="62" customFormat="1" x14ac:dyDescent="0.35"/>
    <row r="69366" s="62" customFormat="1" x14ac:dyDescent="0.35"/>
    <row r="69367" s="62" customFormat="1" x14ac:dyDescent="0.35"/>
    <row r="69368" s="62" customFormat="1" x14ac:dyDescent="0.35"/>
    <row r="69369" s="62" customFormat="1" x14ac:dyDescent="0.35"/>
    <row r="69370" s="62" customFormat="1" x14ac:dyDescent="0.35"/>
    <row r="69371" s="62" customFormat="1" x14ac:dyDescent="0.35"/>
    <row r="69372" s="62" customFormat="1" x14ac:dyDescent="0.35"/>
    <row r="69373" s="62" customFormat="1" x14ac:dyDescent="0.35"/>
    <row r="69374" s="62" customFormat="1" x14ac:dyDescent="0.35"/>
    <row r="69375" s="62" customFormat="1" x14ac:dyDescent="0.35"/>
    <row r="69376" s="62" customFormat="1" x14ac:dyDescent="0.35"/>
    <row r="69377" s="62" customFormat="1" x14ac:dyDescent="0.35"/>
    <row r="69378" s="62" customFormat="1" x14ac:dyDescent="0.35"/>
    <row r="69379" s="62" customFormat="1" x14ac:dyDescent="0.35"/>
    <row r="69380" s="62" customFormat="1" x14ac:dyDescent="0.35"/>
    <row r="69381" s="62" customFormat="1" x14ac:dyDescent="0.35"/>
    <row r="69382" s="62" customFormat="1" x14ac:dyDescent="0.35"/>
    <row r="69383" s="62" customFormat="1" x14ac:dyDescent="0.35"/>
    <row r="69384" s="62" customFormat="1" x14ac:dyDescent="0.35"/>
    <row r="69385" s="62" customFormat="1" x14ac:dyDescent="0.35"/>
    <row r="69386" s="62" customFormat="1" x14ac:dyDescent="0.35"/>
    <row r="69387" s="62" customFormat="1" x14ac:dyDescent="0.35"/>
    <row r="69388" s="62" customFormat="1" x14ac:dyDescent="0.35"/>
    <row r="69389" s="62" customFormat="1" x14ac:dyDescent="0.35"/>
    <row r="69390" s="62" customFormat="1" x14ac:dyDescent="0.35"/>
    <row r="69391" s="62" customFormat="1" x14ac:dyDescent="0.35"/>
    <row r="69392" s="62" customFormat="1" x14ac:dyDescent="0.35"/>
    <row r="69393" s="62" customFormat="1" x14ac:dyDescent="0.35"/>
    <row r="69394" s="62" customFormat="1" x14ac:dyDescent="0.35"/>
    <row r="69395" s="62" customFormat="1" x14ac:dyDescent="0.35"/>
    <row r="69396" s="62" customFormat="1" x14ac:dyDescent="0.35"/>
    <row r="69397" s="62" customFormat="1" x14ac:dyDescent="0.35"/>
    <row r="69398" s="62" customFormat="1" x14ac:dyDescent="0.35"/>
    <row r="69399" s="62" customFormat="1" x14ac:dyDescent="0.35"/>
    <row r="69400" s="62" customFormat="1" x14ac:dyDescent="0.35"/>
    <row r="69401" s="62" customFormat="1" x14ac:dyDescent="0.35"/>
    <row r="69402" s="62" customFormat="1" x14ac:dyDescent="0.35"/>
    <row r="69403" s="62" customFormat="1" x14ac:dyDescent="0.35"/>
    <row r="69404" s="62" customFormat="1" x14ac:dyDescent="0.35"/>
    <row r="69405" s="62" customFormat="1" x14ac:dyDescent="0.35"/>
    <row r="69406" s="62" customFormat="1" x14ac:dyDescent="0.35"/>
    <row r="69407" s="62" customFormat="1" x14ac:dyDescent="0.35"/>
    <row r="69408" s="62" customFormat="1" x14ac:dyDescent="0.35"/>
    <row r="69409" s="62" customFormat="1" x14ac:dyDescent="0.35"/>
    <row r="69410" s="62" customFormat="1" x14ac:dyDescent="0.35"/>
    <row r="69411" s="62" customFormat="1" x14ac:dyDescent="0.35"/>
    <row r="69412" s="62" customFormat="1" x14ac:dyDescent="0.35"/>
    <row r="69413" s="62" customFormat="1" x14ac:dyDescent="0.35"/>
    <row r="69414" s="62" customFormat="1" x14ac:dyDescent="0.35"/>
    <row r="69415" s="62" customFormat="1" x14ac:dyDescent="0.35"/>
    <row r="69416" s="62" customFormat="1" x14ac:dyDescent="0.35"/>
    <row r="69417" s="62" customFormat="1" x14ac:dyDescent="0.35"/>
    <row r="69418" s="62" customFormat="1" x14ac:dyDescent="0.35"/>
    <row r="69419" s="62" customFormat="1" x14ac:dyDescent="0.35"/>
    <row r="69420" s="62" customFormat="1" x14ac:dyDescent="0.35"/>
    <row r="69421" s="62" customFormat="1" x14ac:dyDescent="0.35"/>
    <row r="69422" s="62" customFormat="1" x14ac:dyDescent="0.35"/>
    <row r="69423" s="62" customFormat="1" x14ac:dyDescent="0.35"/>
    <row r="69424" s="62" customFormat="1" x14ac:dyDescent="0.35"/>
    <row r="69425" s="62" customFormat="1" x14ac:dyDescent="0.35"/>
    <row r="69426" s="62" customFormat="1" x14ac:dyDescent="0.35"/>
    <row r="69427" s="62" customFormat="1" x14ac:dyDescent="0.35"/>
    <row r="69428" s="62" customFormat="1" x14ac:dyDescent="0.35"/>
    <row r="69429" s="62" customFormat="1" x14ac:dyDescent="0.35"/>
    <row r="69430" s="62" customFormat="1" x14ac:dyDescent="0.35"/>
    <row r="69431" s="62" customFormat="1" x14ac:dyDescent="0.35"/>
    <row r="69432" s="62" customFormat="1" x14ac:dyDescent="0.35"/>
    <row r="69433" s="62" customFormat="1" x14ac:dyDescent="0.35"/>
    <row r="69434" s="62" customFormat="1" x14ac:dyDescent="0.35"/>
    <row r="69435" s="62" customFormat="1" x14ac:dyDescent="0.35"/>
    <row r="69436" s="62" customFormat="1" x14ac:dyDescent="0.35"/>
    <row r="69437" s="62" customFormat="1" x14ac:dyDescent="0.35"/>
    <row r="69438" s="62" customFormat="1" x14ac:dyDescent="0.35"/>
    <row r="69439" s="62" customFormat="1" x14ac:dyDescent="0.35"/>
    <row r="69440" s="62" customFormat="1" x14ac:dyDescent="0.35"/>
    <row r="69441" s="62" customFormat="1" x14ac:dyDescent="0.35"/>
    <row r="69442" s="62" customFormat="1" x14ac:dyDescent="0.35"/>
    <row r="69443" s="62" customFormat="1" x14ac:dyDescent="0.35"/>
    <row r="69444" s="62" customFormat="1" x14ac:dyDescent="0.35"/>
    <row r="69445" s="62" customFormat="1" x14ac:dyDescent="0.35"/>
    <row r="69446" s="62" customFormat="1" x14ac:dyDescent="0.35"/>
    <row r="69447" s="62" customFormat="1" x14ac:dyDescent="0.35"/>
    <row r="69448" s="62" customFormat="1" x14ac:dyDescent="0.35"/>
    <row r="69449" s="62" customFormat="1" x14ac:dyDescent="0.35"/>
    <row r="69450" s="62" customFormat="1" x14ac:dyDescent="0.35"/>
    <row r="69451" s="62" customFormat="1" x14ac:dyDescent="0.35"/>
    <row r="69452" s="62" customFormat="1" x14ac:dyDescent="0.35"/>
    <row r="69453" s="62" customFormat="1" x14ac:dyDescent="0.35"/>
    <row r="69454" s="62" customFormat="1" x14ac:dyDescent="0.35"/>
    <row r="69455" s="62" customFormat="1" x14ac:dyDescent="0.35"/>
    <row r="69456" s="62" customFormat="1" x14ac:dyDescent="0.35"/>
    <row r="69457" s="62" customFormat="1" x14ac:dyDescent="0.35"/>
    <row r="69458" s="62" customFormat="1" x14ac:dyDescent="0.35"/>
    <row r="69459" s="62" customFormat="1" x14ac:dyDescent="0.35"/>
    <row r="69460" s="62" customFormat="1" x14ac:dyDescent="0.35"/>
    <row r="69461" s="62" customFormat="1" x14ac:dyDescent="0.35"/>
    <row r="69462" s="62" customFormat="1" x14ac:dyDescent="0.35"/>
    <row r="69463" s="62" customFormat="1" x14ac:dyDescent="0.35"/>
    <row r="69464" s="62" customFormat="1" x14ac:dyDescent="0.35"/>
    <row r="69465" s="62" customFormat="1" x14ac:dyDescent="0.35"/>
    <row r="69466" s="62" customFormat="1" x14ac:dyDescent="0.35"/>
    <row r="69467" s="62" customFormat="1" x14ac:dyDescent="0.35"/>
    <row r="69468" s="62" customFormat="1" x14ac:dyDescent="0.35"/>
    <row r="69469" s="62" customFormat="1" x14ac:dyDescent="0.35"/>
    <row r="69470" s="62" customFormat="1" x14ac:dyDescent="0.35"/>
    <row r="69471" s="62" customFormat="1" x14ac:dyDescent="0.35"/>
    <row r="69472" s="62" customFormat="1" x14ac:dyDescent="0.35"/>
    <row r="69473" s="62" customFormat="1" x14ac:dyDescent="0.35"/>
    <row r="69474" s="62" customFormat="1" x14ac:dyDescent="0.35"/>
    <row r="69475" s="62" customFormat="1" x14ac:dyDescent="0.35"/>
    <row r="69476" s="62" customFormat="1" x14ac:dyDescent="0.35"/>
    <row r="69477" s="62" customFormat="1" x14ac:dyDescent="0.35"/>
    <row r="69478" s="62" customFormat="1" x14ac:dyDescent="0.35"/>
    <row r="69479" s="62" customFormat="1" x14ac:dyDescent="0.35"/>
    <row r="69480" s="62" customFormat="1" x14ac:dyDescent="0.35"/>
    <row r="69481" s="62" customFormat="1" x14ac:dyDescent="0.35"/>
    <row r="69482" s="62" customFormat="1" x14ac:dyDescent="0.35"/>
    <row r="69483" s="62" customFormat="1" x14ac:dyDescent="0.35"/>
    <row r="69484" s="62" customFormat="1" x14ac:dyDescent="0.35"/>
    <row r="69485" s="62" customFormat="1" x14ac:dyDescent="0.35"/>
    <row r="69486" s="62" customFormat="1" x14ac:dyDescent="0.35"/>
    <row r="69487" s="62" customFormat="1" x14ac:dyDescent="0.35"/>
    <row r="69488" s="62" customFormat="1" x14ac:dyDescent="0.35"/>
    <row r="69489" s="62" customFormat="1" x14ac:dyDescent="0.35"/>
    <row r="69490" s="62" customFormat="1" x14ac:dyDescent="0.35"/>
    <row r="69491" s="62" customFormat="1" x14ac:dyDescent="0.35"/>
    <row r="69492" s="62" customFormat="1" x14ac:dyDescent="0.35"/>
    <row r="69493" s="62" customFormat="1" x14ac:dyDescent="0.35"/>
    <row r="69494" s="62" customFormat="1" x14ac:dyDescent="0.35"/>
    <row r="69495" s="62" customFormat="1" x14ac:dyDescent="0.35"/>
    <row r="69496" s="62" customFormat="1" x14ac:dyDescent="0.35"/>
    <row r="69497" s="62" customFormat="1" x14ac:dyDescent="0.35"/>
    <row r="69498" s="62" customFormat="1" x14ac:dyDescent="0.35"/>
    <row r="69499" s="62" customFormat="1" x14ac:dyDescent="0.35"/>
    <row r="69500" s="62" customFormat="1" x14ac:dyDescent="0.35"/>
    <row r="69501" s="62" customFormat="1" x14ac:dyDescent="0.35"/>
    <row r="69502" s="62" customFormat="1" x14ac:dyDescent="0.35"/>
    <row r="69503" s="62" customFormat="1" x14ac:dyDescent="0.35"/>
    <row r="69504" s="62" customFormat="1" x14ac:dyDescent="0.35"/>
    <row r="69505" s="62" customFormat="1" x14ac:dyDescent="0.35"/>
    <row r="69506" s="62" customFormat="1" x14ac:dyDescent="0.35"/>
    <row r="69507" s="62" customFormat="1" x14ac:dyDescent="0.35"/>
    <row r="69508" s="62" customFormat="1" x14ac:dyDescent="0.35"/>
    <row r="69509" s="62" customFormat="1" x14ac:dyDescent="0.35"/>
    <row r="69510" s="62" customFormat="1" x14ac:dyDescent="0.35"/>
    <row r="69511" s="62" customFormat="1" x14ac:dyDescent="0.35"/>
    <row r="69512" s="62" customFormat="1" x14ac:dyDescent="0.35"/>
    <row r="69513" s="62" customFormat="1" x14ac:dyDescent="0.35"/>
    <row r="69514" s="62" customFormat="1" x14ac:dyDescent="0.35"/>
    <row r="69515" s="62" customFormat="1" x14ac:dyDescent="0.35"/>
    <row r="69516" s="62" customFormat="1" x14ac:dyDescent="0.35"/>
    <row r="69517" s="62" customFormat="1" x14ac:dyDescent="0.35"/>
    <row r="69518" s="62" customFormat="1" x14ac:dyDescent="0.35"/>
    <row r="69519" s="62" customFormat="1" x14ac:dyDescent="0.35"/>
    <row r="69520" s="62" customFormat="1" x14ac:dyDescent="0.35"/>
    <row r="69521" s="62" customFormat="1" x14ac:dyDescent="0.35"/>
    <row r="69522" s="62" customFormat="1" x14ac:dyDescent="0.35"/>
    <row r="69523" s="62" customFormat="1" x14ac:dyDescent="0.35"/>
    <row r="69524" s="62" customFormat="1" x14ac:dyDescent="0.35"/>
    <row r="69525" s="62" customFormat="1" x14ac:dyDescent="0.35"/>
    <row r="69526" s="62" customFormat="1" x14ac:dyDescent="0.35"/>
    <row r="69527" s="62" customFormat="1" x14ac:dyDescent="0.35"/>
    <row r="69528" s="62" customFormat="1" x14ac:dyDescent="0.35"/>
    <row r="69529" s="62" customFormat="1" x14ac:dyDescent="0.35"/>
    <row r="69530" s="62" customFormat="1" x14ac:dyDescent="0.35"/>
    <row r="69531" s="62" customFormat="1" x14ac:dyDescent="0.35"/>
    <row r="69532" s="62" customFormat="1" x14ac:dyDescent="0.35"/>
    <row r="69533" s="62" customFormat="1" x14ac:dyDescent="0.35"/>
    <row r="69534" s="62" customFormat="1" x14ac:dyDescent="0.35"/>
    <row r="69535" s="62" customFormat="1" x14ac:dyDescent="0.35"/>
    <row r="69536" s="62" customFormat="1" x14ac:dyDescent="0.35"/>
    <row r="69537" s="62" customFormat="1" x14ac:dyDescent="0.35"/>
    <row r="69538" s="62" customFormat="1" x14ac:dyDescent="0.35"/>
    <row r="69539" s="62" customFormat="1" x14ac:dyDescent="0.35"/>
    <row r="69540" s="62" customFormat="1" x14ac:dyDescent="0.35"/>
    <row r="69541" s="62" customFormat="1" x14ac:dyDescent="0.35"/>
    <row r="69542" s="62" customFormat="1" x14ac:dyDescent="0.35"/>
    <row r="69543" s="62" customFormat="1" x14ac:dyDescent="0.35"/>
    <row r="69544" s="62" customFormat="1" x14ac:dyDescent="0.35"/>
    <row r="69545" s="62" customFormat="1" x14ac:dyDescent="0.35"/>
    <row r="69546" s="62" customFormat="1" x14ac:dyDescent="0.35"/>
    <row r="69547" s="62" customFormat="1" x14ac:dyDescent="0.35"/>
    <row r="69548" s="62" customFormat="1" x14ac:dyDescent="0.35"/>
    <row r="69549" s="62" customFormat="1" x14ac:dyDescent="0.35"/>
    <row r="69550" s="62" customFormat="1" x14ac:dyDescent="0.35"/>
    <row r="69551" s="62" customFormat="1" x14ac:dyDescent="0.35"/>
    <row r="69552" s="62" customFormat="1" x14ac:dyDescent="0.35"/>
    <row r="69553" s="62" customFormat="1" x14ac:dyDescent="0.35"/>
    <row r="69554" s="62" customFormat="1" x14ac:dyDescent="0.35"/>
    <row r="69555" s="62" customFormat="1" x14ac:dyDescent="0.35"/>
    <row r="69556" s="62" customFormat="1" x14ac:dyDescent="0.35"/>
    <row r="69557" s="62" customFormat="1" x14ac:dyDescent="0.35"/>
    <row r="69558" s="62" customFormat="1" x14ac:dyDescent="0.35"/>
    <row r="69559" s="62" customFormat="1" x14ac:dyDescent="0.35"/>
    <row r="69560" s="62" customFormat="1" x14ac:dyDescent="0.35"/>
    <row r="69561" s="62" customFormat="1" x14ac:dyDescent="0.35"/>
    <row r="69562" s="62" customFormat="1" x14ac:dyDescent="0.35"/>
    <row r="69563" s="62" customFormat="1" x14ac:dyDescent="0.35"/>
    <row r="69564" s="62" customFormat="1" x14ac:dyDescent="0.35"/>
    <row r="69565" s="62" customFormat="1" x14ac:dyDescent="0.35"/>
    <row r="69566" s="62" customFormat="1" x14ac:dyDescent="0.35"/>
    <row r="69567" s="62" customFormat="1" x14ac:dyDescent="0.35"/>
    <row r="69568" s="62" customFormat="1" x14ac:dyDescent="0.35"/>
    <row r="69569" s="62" customFormat="1" x14ac:dyDescent="0.35"/>
    <row r="69570" s="62" customFormat="1" x14ac:dyDescent="0.35"/>
    <row r="69571" s="62" customFormat="1" x14ac:dyDescent="0.35"/>
    <row r="69572" s="62" customFormat="1" x14ac:dyDescent="0.35"/>
    <row r="69573" s="62" customFormat="1" x14ac:dyDescent="0.35"/>
    <row r="69574" s="62" customFormat="1" x14ac:dyDescent="0.35"/>
    <row r="69575" s="62" customFormat="1" x14ac:dyDescent="0.35"/>
    <row r="69576" s="62" customFormat="1" x14ac:dyDescent="0.35"/>
    <row r="69577" s="62" customFormat="1" x14ac:dyDescent="0.35"/>
    <row r="69578" s="62" customFormat="1" x14ac:dyDescent="0.35"/>
    <row r="69579" s="62" customFormat="1" x14ac:dyDescent="0.35"/>
    <row r="69580" s="62" customFormat="1" x14ac:dyDescent="0.35"/>
    <row r="69581" s="62" customFormat="1" x14ac:dyDescent="0.35"/>
    <row r="69582" s="62" customFormat="1" x14ac:dyDescent="0.35"/>
    <row r="69583" s="62" customFormat="1" x14ac:dyDescent="0.35"/>
    <row r="69584" s="62" customFormat="1" x14ac:dyDescent="0.35"/>
    <row r="69585" s="62" customFormat="1" x14ac:dyDescent="0.35"/>
    <row r="69586" s="62" customFormat="1" x14ac:dyDescent="0.35"/>
    <row r="69587" s="62" customFormat="1" x14ac:dyDescent="0.35"/>
    <row r="69588" s="62" customFormat="1" x14ac:dyDescent="0.35"/>
    <row r="69589" s="62" customFormat="1" x14ac:dyDescent="0.35"/>
    <row r="69590" s="62" customFormat="1" x14ac:dyDescent="0.35"/>
    <row r="69591" s="62" customFormat="1" x14ac:dyDescent="0.35"/>
    <row r="69592" s="62" customFormat="1" x14ac:dyDescent="0.35"/>
    <row r="69593" s="62" customFormat="1" x14ac:dyDescent="0.35"/>
    <row r="69594" s="62" customFormat="1" x14ac:dyDescent="0.35"/>
    <row r="69595" s="62" customFormat="1" x14ac:dyDescent="0.35"/>
    <row r="69596" s="62" customFormat="1" x14ac:dyDescent="0.35"/>
    <row r="69597" s="62" customFormat="1" x14ac:dyDescent="0.35"/>
    <row r="69598" s="62" customFormat="1" x14ac:dyDescent="0.35"/>
    <row r="69599" s="62" customFormat="1" x14ac:dyDescent="0.35"/>
    <row r="69600" s="62" customFormat="1" x14ac:dyDescent="0.35"/>
    <row r="69601" s="62" customFormat="1" x14ac:dyDescent="0.35"/>
    <row r="69602" s="62" customFormat="1" x14ac:dyDescent="0.35"/>
    <row r="69603" s="62" customFormat="1" x14ac:dyDescent="0.35"/>
    <row r="69604" s="62" customFormat="1" x14ac:dyDescent="0.35"/>
    <row r="69605" s="62" customFormat="1" x14ac:dyDescent="0.35"/>
    <row r="69606" s="62" customFormat="1" x14ac:dyDescent="0.35"/>
    <row r="69607" s="62" customFormat="1" x14ac:dyDescent="0.35"/>
    <row r="69608" s="62" customFormat="1" x14ac:dyDescent="0.35"/>
    <row r="69609" s="62" customFormat="1" x14ac:dyDescent="0.35"/>
    <row r="69610" s="62" customFormat="1" x14ac:dyDescent="0.35"/>
    <row r="69611" s="62" customFormat="1" x14ac:dyDescent="0.35"/>
    <row r="69612" s="62" customFormat="1" x14ac:dyDescent="0.35"/>
    <row r="69613" s="62" customFormat="1" x14ac:dyDescent="0.35"/>
    <row r="69614" s="62" customFormat="1" x14ac:dyDescent="0.35"/>
    <row r="69615" s="62" customFormat="1" x14ac:dyDescent="0.35"/>
    <row r="69616" s="62" customFormat="1" x14ac:dyDescent="0.35"/>
    <row r="69617" s="62" customFormat="1" x14ac:dyDescent="0.35"/>
    <row r="69618" s="62" customFormat="1" x14ac:dyDescent="0.35"/>
    <row r="69619" s="62" customFormat="1" x14ac:dyDescent="0.35"/>
    <row r="69620" s="62" customFormat="1" x14ac:dyDescent="0.35"/>
    <row r="69621" s="62" customFormat="1" x14ac:dyDescent="0.35"/>
    <row r="69622" s="62" customFormat="1" x14ac:dyDescent="0.35"/>
    <row r="69623" s="62" customFormat="1" x14ac:dyDescent="0.35"/>
    <row r="69624" s="62" customFormat="1" x14ac:dyDescent="0.35"/>
    <row r="69625" s="62" customFormat="1" x14ac:dyDescent="0.35"/>
    <row r="69626" s="62" customFormat="1" x14ac:dyDescent="0.35"/>
    <row r="69627" s="62" customFormat="1" x14ac:dyDescent="0.35"/>
    <row r="69628" s="62" customFormat="1" x14ac:dyDescent="0.35"/>
    <row r="69629" s="62" customFormat="1" x14ac:dyDescent="0.35"/>
    <row r="69630" s="62" customFormat="1" x14ac:dyDescent="0.35"/>
    <row r="69631" s="62" customFormat="1" x14ac:dyDescent="0.35"/>
    <row r="69632" s="62" customFormat="1" x14ac:dyDescent="0.35"/>
    <row r="69633" s="62" customFormat="1" x14ac:dyDescent="0.35"/>
    <row r="69634" s="62" customFormat="1" x14ac:dyDescent="0.35"/>
    <row r="69635" s="62" customFormat="1" x14ac:dyDescent="0.35"/>
    <row r="69636" s="62" customFormat="1" x14ac:dyDescent="0.35"/>
    <row r="69637" s="62" customFormat="1" x14ac:dyDescent="0.35"/>
    <row r="69638" s="62" customFormat="1" x14ac:dyDescent="0.35"/>
    <row r="69639" s="62" customFormat="1" x14ac:dyDescent="0.35"/>
    <row r="69640" s="62" customFormat="1" x14ac:dyDescent="0.35"/>
    <row r="69641" s="62" customFormat="1" x14ac:dyDescent="0.35"/>
    <row r="69642" s="62" customFormat="1" x14ac:dyDescent="0.35"/>
    <row r="69643" s="62" customFormat="1" x14ac:dyDescent="0.35"/>
    <row r="69644" s="62" customFormat="1" x14ac:dyDescent="0.35"/>
    <row r="69645" s="62" customFormat="1" x14ac:dyDescent="0.35"/>
    <row r="69646" s="62" customFormat="1" x14ac:dyDescent="0.35"/>
    <row r="69647" s="62" customFormat="1" x14ac:dyDescent="0.35"/>
    <row r="69648" s="62" customFormat="1" x14ac:dyDescent="0.35"/>
    <row r="69649" s="62" customFormat="1" x14ac:dyDescent="0.35"/>
    <row r="69650" s="62" customFormat="1" x14ac:dyDescent="0.35"/>
    <row r="69651" s="62" customFormat="1" x14ac:dyDescent="0.35"/>
    <row r="69652" s="62" customFormat="1" x14ac:dyDescent="0.35"/>
    <row r="69653" s="62" customFormat="1" x14ac:dyDescent="0.35"/>
    <row r="69654" s="62" customFormat="1" x14ac:dyDescent="0.35"/>
    <row r="69655" s="62" customFormat="1" x14ac:dyDescent="0.35"/>
    <row r="69656" s="62" customFormat="1" x14ac:dyDescent="0.35"/>
    <row r="69657" s="62" customFormat="1" x14ac:dyDescent="0.35"/>
    <row r="69658" s="62" customFormat="1" x14ac:dyDescent="0.35"/>
    <row r="69659" s="62" customFormat="1" x14ac:dyDescent="0.35"/>
    <row r="69660" s="62" customFormat="1" x14ac:dyDescent="0.35"/>
    <row r="69661" s="62" customFormat="1" x14ac:dyDescent="0.35"/>
    <row r="69662" s="62" customFormat="1" x14ac:dyDescent="0.35"/>
    <row r="69663" s="62" customFormat="1" x14ac:dyDescent="0.35"/>
    <row r="69664" s="62" customFormat="1" x14ac:dyDescent="0.35"/>
    <row r="69665" s="62" customFormat="1" x14ac:dyDescent="0.35"/>
    <row r="69666" s="62" customFormat="1" x14ac:dyDescent="0.35"/>
    <row r="69667" s="62" customFormat="1" x14ac:dyDescent="0.35"/>
    <row r="69668" s="62" customFormat="1" x14ac:dyDescent="0.35"/>
    <row r="69669" s="62" customFormat="1" x14ac:dyDescent="0.35"/>
    <row r="69670" s="62" customFormat="1" x14ac:dyDescent="0.35"/>
    <row r="69671" s="62" customFormat="1" x14ac:dyDescent="0.35"/>
    <row r="69672" s="62" customFormat="1" x14ac:dyDescent="0.35"/>
    <row r="69673" s="62" customFormat="1" x14ac:dyDescent="0.35"/>
    <row r="69674" s="62" customFormat="1" x14ac:dyDescent="0.35"/>
    <row r="69675" s="62" customFormat="1" x14ac:dyDescent="0.35"/>
    <row r="69676" s="62" customFormat="1" x14ac:dyDescent="0.35"/>
    <row r="69677" s="62" customFormat="1" x14ac:dyDescent="0.35"/>
    <row r="69678" s="62" customFormat="1" x14ac:dyDescent="0.35"/>
    <row r="69679" s="62" customFormat="1" x14ac:dyDescent="0.35"/>
    <row r="69680" s="62" customFormat="1" x14ac:dyDescent="0.35"/>
    <row r="69681" s="62" customFormat="1" x14ac:dyDescent="0.35"/>
    <row r="69682" s="62" customFormat="1" x14ac:dyDescent="0.35"/>
    <row r="69683" s="62" customFormat="1" x14ac:dyDescent="0.35"/>
    <row r="69684" s="62" customFormat="1" x14ac:dyDescent="0.35"/>
    <row r="69685" s="62" customFormat="1" x14ac:dyDescent="0.35"/>
    <row r="69686" s="62" customFormat="1" x14ac:dyDescent="0.35"/>
    <row r="69687" s="62" customFormat="1" x14ac:dyDescent="0.35"/>
    <row r="69688" s="62" customFormat="1" x14ac:dyDescent="0.35"/>
    <row r="69689" s="62" customFormat="1" x14ac:dyDescent="0.35"/>
    <row r="69690" s="62" customFormat="1" x14ac:dyDescent="0.35"/>
    <row r="69691" s="62" customFormat="1" x14ac:dyDescent="0.35"/>
    <row r="69692" s="62" customFormat="1" x14ac:dyDescent="0.35"/>
    <row r="69693" s="62" customFormat="1" x14ac:dyDescent="0.35"/>
    <row r="69694" s="62" customFormat="1" x14ac:dyDescent="0.35"/>
    <row r="69695" s="62" customFormat="1" x14ac:dyDescent="0.35"/>
    <row r="69696" s="62" customFormat="1" x14ac:dyDescent="0.35"/>
    <row r="69697" s="62" customFormat="1" x14ac:dyDescent="0.35"/>
    <row r="69698" s="62" customFormat="1" x14ac:dyDescent="0.35"/>
    <row r="69699" s="62" customFormat="1" x14ac:dyDescent="0.35"/>
    <row r="69700" s="62" customFormat="1" x14ac:dyDescent="0.35"/>
    <row r="69701" s="62" customFormat="1" x14ac:dyDescent="0.35"/>
    <row r="69702" s="62" customFormat="1" x14ac:dyDescent="0.35"/>
    <row r="69703" s="62" customFormat="1" x14ac:dyDescent="0.35"/>
    <row r="69704" s="62" customFormat="1" x14ac:dyDescent="0.35"/>
    <row r="69705" s="62" customFormat="1" x14ac:dyDescent="0.35"/>
    <row r="69706" s="62" customFormat="1" x14ac:dyDescent="0.35"/>
    <row r="69707" s="62" customFormat="1" x14ac:dyDescent="0.35"/>
    <row r="69708" s="62" customFormat="1" x14ac:dyDescent="0.35"/>
    <row r="69709" s="62" customFormat="1" x14ac:dyDescent="0.35"/>
    <row r="69710" s="62" customFormat="1" x14ac:dyDescent="0.35"/>
    <row r="69711" s="62" customFormat="1" x14ac:dyDescent="0.35"/>
    <row r="69712" s="62" customFormat="1" x14ac:dyDescent="0.35"/>
    <row r="69713" s="62" customFormat="1" x14ac:dyDescent="0.35"/>
    <row r="69714" s="62" customFormat="1" x14ac:dyDescent="0.35"/>
    <row r="69715" s="62" customFormat="1" x14ac:dyDescent="0.35"/>
    <row r="69716" s="62" customFormat="1" x14ac:dyDescent="0.35"/>
    <row r="69717" s="62" customFormat="1" x14ac:dyDescent="0.35"/>
    <row r="69718" s="62" customFormat="1" x14ac:dyDescent="0.35"/>
    <row r="69719" s="62" customFormat="1" x14ac:dyDescent="0.35"/>
    <row r="69720" s="62" customFormat="1" x14ac:dyDescent="0.35"/>
    <row r="69721" s="62" customFormat="1" x14ac:dyDescent="0.35"/>
    <row r="69722" s="62" customFormat="1" x14ac:dyDescent="0.35"/>
    <row r="69723" s="62" customFormat="1" x14ac:dyDescent="0.35"/>
    <row r="69724" s="62" customFormat="1" x14ac:dyDescent="0.35"/>
    <row r="69725" s="62" customFormat="1" x14ac:dyDescent="0.35"/>
    <row r="69726" s="62" customFormat="1" x14ac:dyDescent="0.35"/>
    <row r="69727" s="62" customFormat="1" x14ac:dyDescent="0.35"/>
    <row r="69728" s="62" customFormat="1" x14ac:dyDescent="0.35"/>
    <row r="69729" s="62" customFormat="1" x14ac:dyDescent="0.35"/>
    <row r="69730" s="62" customFormat="1" x14ac:dyDescent="0.35"/>
    <row r="69731" s="62" customFormat="1" x14ac:dyDescent="0.35"/>
    <row r="69732" s="62" customFormat="1" x14ac:dyDescent="0.35"/>
    <row r="69733" s="62" customFormat="1" x14ac:dyDescent="0.35"/>
    <row r="69734" s="62" customFormat="1" x14ac:dyDescent="0.35"/>
    <row r="69735" s="62" customFormat="1" x14ac:dyDescent="0.35"/>
    <row r="69736" s="62" customFormat="1" x14ac:dyDescent="0.35"/>
    <row r="69737" s="62" customFormat="1" x14ac:dyDescent="0.35"/>
    <row r="69738" s="62" customFormat="1" x14ac:dyDescent="0.35"/>
    <row r="69739" s="62" customFormat="1" x14ac:dyDescent="0.35"/>
    <row r="69740" s="62" customFormat="1" x14ac:dyDescent="0.35"/>
    <row r="69741" s="62" customFormat="1" x14ac:dyDescent="0.35"/>
    <row r="69742" s="62" customFormat="1" x14ac:dyDescent="0.35"/>
    <row r="69743" s="62" customFormat="1" x14ac:dyDescent="0.35"/>
    <row r="69744" s="62" customFormat="1" x14ac:dyDescent="0.35"/>
    <row r="69745" s="62" customFormat="1" x14ac:dyDescent="0.35"/>
    <row r="69746" s="62" customFormat="1" x14ac:dyDescent="0.35"/>
    <row r="69747" s="62" customFormat="1" x14ac:dyDescent="0.35"/>
    <row r="69748" s="62" customFormat="1" x14ac:dyDescent="0.35"/>
    <row r="69749" s="62" customFormat="1" x14ac:dyDescent="0.35"/>
    <row r="69750" s="62" customFormat="1" x14ac:dyDescent="0.35"/>
    <row r="69751" s="62" customFormat="1" x14ac:dyDescent="0.35"/>
    <row r="69752" s="62" customFormat="1" x14ac:dyDescent="0.35"/>
    <row r="69753" s="62" customFormat="1" x14ac:dyDescent="0.35"/>
    <row r="69754" s="62" customFormat="1" x14ac:dyDescent="0.35"/>
    <row r="69755" s="62" customFormat="1" x14ac:dyDescent="0.35"/>
    <row r="69756" s="62" customFormat="1" x14ac:dyDescent="0.35"/>
    <row r="69757" s="62" customFormat="1" x14ac:dyDescent="0.35"/>
    <row r="69758" s="62" customFormat="1" x14ac:dyDescent="0.35"/>
    <row r="69759" s="62" customFormat="1" x14ac:dyDescent="0.35"/>
    <row r="69760" s="62" customFormat="1" x14ac:dyDescent="0.35"/>
    <row r="69761" s="62" customFormat="1" x14ac:dyDescent="0.35"/>
    <row r="69762" s="62" customFormat="1" x14ac:dyDescent="0.35"/>
    <row r="69763" s="62" customFormat="1" x14ac:dyDescent="0.35"/>
    <row r="69764" s="62" customFormat="1" x14ac:dyDescent="0.35"/>
    <row r="69765" s="62" customFormat="1" x14ac:dyDescent="0.35"/>
    <row r="69766" s="62" customFormat="1" x14ac:dyDescent="0.35"/>
    <row r="69767" s="62" customFormat="1" x14ac:dyDescent="0.35"/>
    <row r="69768" s="62" customFormat="1" x14ac:dyDescent="0.35"/>
    <row r="69769" s="62" customFormat="1" x14ac:dyDescent="0.35"/>
    <row r="69770" s="62" customFormat="1" x14ac:dyDescent="0.35"/>
    <row r="69771" s="62" customFormat="1" x14ac:dyDescent="0.35"/>
    <row r="69772" s="62" customFormat="1" x14ac:dyDescent="0.35"/>
    <row r="69773" s="62" customFormat="1" x14ac:dyDescent="0.35"/>
    <row r="69774" s="62" customFormat="1" x14ac:dyDescent="0.35"/>
    <row r="69775" s="62" customFormat="1" x14ac:dyDescent="0.35"/>
    <row r="69776" s="62" customFormat="1" x14ac:dyDescent="0.35"/>
    <row r="69777" s="62" customFormat="1" x14ac:dyDescent="0.35"/>
    <row r="69778" s="62" customFormat="1" x14ac:dyDescent="0.35"/>
    <row r="69779" s="62" customFormat="1" x14ac:dyDescent="0.35"/>
    <row r="69780" s="62" customFormat="1" x14ac:dyDescent="0.35"/>
    <row r="69781" s="62" customFormat="1" x14ac:dyDescent="0.35"/>
    <row r="69782" s="62" customFormat="1" x14ac:dyDescent="0.35"/>
    <row r="69783" s="62" customFormat="1" x14ac:dyDescent="0.35"/>
    <row r="69784" s="62" customFormat="1" x14ac:dyDescent="0.35"/>
    <row r="69785" s="62" customFormat="1" x14ac:dyDescent="0.35"/>
    <row r="69786" s="62" customFormat="1" x14ac:dyDescent="0.35"/>
    <row r="69787" s="62" customFormat="1" x14ac:dyDescent="0.35"/>
    <row r="69788" s="62" customFormat="1" x14ac:dyDescent="0.35"/>
    <row r="69789" s="62" customFormat="1" x14ac:dyDescent="0.35"/>
    <row r="69790" s="62" customFormat="1" x14ac:dyDescent="0.35"/>
    <row r="69791" s="62" customFormat="1" x14ac:dyDescent="0.35"/>
    <row r="69792" s="62" customFormat="1" x14ac:dyDescent="0.35"/>
    <row r="69793" s="62" customFormat="1" x14ac:dyDescent="0.35"/>
    <row r="69794" s="62" customFormat="1" x14ac:dyDescent="0.35"/>
    <row r="69795" s="62" customFormat="1" x14ac:dyDescent="0.35"/>
    <row r="69796" s="62" customFormat="1" x14ac:dyDescent="0.35"/>
    <row r="69797" s="62" customFormat="1" x14ac:dyDescent="0.35"/>
    <row r="69798" s="62" customFormat="1" x14ac:dyDescent="0.35"/>
    <row r="69799" s="62" customFormat="1" x14ac:dyDescent="0.35"/>
    <row r="69800" s="62" customFormat="1" x14ac:dyDescent="0.35"/>
    <row r="69801" s="62" customFormat="1" x14ac:dyDescent="0.35"/>
    <row r="69802" s="62" customFormat="1" x14ac:dyDescent="0.35"/>
    <row r="69803" s="62" customFormat="1" x14ac:dyDescent="0.35"/>
    <row r="69804" s="62" customFormat="1" x14ac:dyDescent="0.35"/>
    <row r="69805" s="62" customFormat="1" x14ac:dyDescent="0.35"/>
    <row r="69806" s="62" customFormat="1" x14ac:dyDescent="0.35"/>
    <row r="69807" s="62" customFormat="1" x14ac:dyDescent="0.35"/>
    <row r="69808" s="62" customFormat="1" x14ac:dyDescent="0.35"/>
    <row r="69809" s="62" customFormat="1" x14ac:dyDescent="0.35"/>
    <row r="69810" s="62" customFormat="1" x14ac:dyDescent="0.35"/>
    <row r="69811" s="62" customFormat="1" x14ac:dyDescent="0.35"/>
    <row r="69812" s="62" customFormat="1" x14ac:dyDescent="0.35"/>
    <row r="69813" s="62" customFormat="1" x14ac:dyDescent="0.35"/>
    <row r="69814" s="62" customFormat="1" x14ac:dyDescent="0.35"/>
    <row r="69815" s="62" customFormat="1" x14ac:dyDescent="0.35"/>
    <row r="69816" s="62" customFormat="1" x14ac:dyDescent="0.35"/>
    <row r="69817" s="62" customFormat="1" x14ac:dyDescent="0.35"/>
    <row r="69818" s="62" customFormat="1" x14ac:dyDescent="0.35"/>
    <row r="69819" s="62" customFormat="1" x14ac:dyDescent="0.35"/>
    <row r="69820" s="62" customFormat="1" x14ac:dyDescent="0.35"/>
    <row r="69821" s="62" customFormat="1" x14ac:dyDescent="0.35"/>
    <row r="69822" s="62" customFormat="1" x14ac:dyDescent="0.35"/>
    <row r="69823" s="62" customFormat="1" x14ac:dyDescent="0.35"/>
    <row r="69824" s="62" customFormat="1" x14ac:dyDescent="0.35"/>
    <row r="69825" s="62" customFormat="1" x14ac:dyDescent="0.35"/>
    <row r="69826" s="62" customFormat="1" x14ac:dyDescent="0.35"/>
    <row r="69827" s="62" customFormat="1" x14ac:dyDescent="0.35"/>
    <row r="69828" s="62" customFormat="1" x14ac:dyDescent="0.35"/>
    <row r="69829" s="62" customFormat="1" x14ac:dyDescent="0.35"/>
    <row r="69830" s="62" customFormat="1" x14ac:dyDescent="0.35"/>
    <row r="69831" s="62" customFormat="1" x14ac:dyDescent="0.35"/>
    <row r="69832" s="62" customFormat="1" x14ac:dyDescent="0.35"/>
    <row r="69833" s="62" customFormat="1" x14ac:dyDescent="0.35"/>
    <row r="69834" s="62" customFormat="1" x14ac:dyDescent="0.35"/>
    <row r="69835" s="62" customFormat="1" x14ac:dyDescent="0.35"/>
    <row r="69836" s="62" customFormat="1" x14ac:dyDescent="0.35"/>
    <row r="69837" s="62" customFormat="1" x14ac:dyDescent="0.35"/>
    <row r="69838" s="62" customFormat="1" x14ac:dyDescent="0.35"/>
    <row r="69839" s="62" customFormat="1" x14ac:dyDescent="0.35"/>
    <row r="69840" s="62" customFormat="1" x14ac:dyDescent="0.35"/>
    <row r="69841" s="62" customFormat="1" x14ac:dyDescent="0.35"/>
    <row r="69842" s="62" customFormat="1" x14ac:dyDescent="0.35"/>
    <row r="69843" s="62" customFormat="1" x14ac:dyDescent="0.35"/>
    <row r="69844" s="62" customFormat="1" x14ac:dyDescent="0.35"/>
    <row r="69845" s="62" customFormat="1" x14ac:dyDescent="0.35"/>
    <row r="69846" s="62" customFormat="1" x14ac:dyDescent="0.35"/>
    <row r="69847" s="62" customFormat="1" x14ac:dyDescent="0.35"/>
    <row r="69848" s="62" customFormat="1" x14ac:dyDescent="0.35"/>
    <row r="69849" s="62" customFormat="1" x14ac:dyDescent="0.35"/>
    <row r="69850" s="62" customFormat="1" x14ac:dyDescent="0.35"/>
    <row r="69851" s="62" customFormat="1" x14ac:dyDescent="0.35"/>
    <row r="69852" s="62" customFormat="1" x14ac:dyDescent="0.35"/>
    <row r="69853" s="62" customFormat="1" x14ac:dyDescent="0.35"/>
    <row r="69854" s="62" customFormat="1" x14ac:dyDescent="0.35"/>
    <row r="69855" s="62" customFormat="1" x14ac:dyDescent="0.35"/>
    <row r="69856" s="62" customFormat="1" x14ac:dyDescent="0.35"/>
    <row r="69857" s="62" customFormat="1" x14ac:dyDescent="0.35"/>
    <row r="69858" s="62" customFormat="1" x14ac:dyDescent="0.35"/>
    <row r="69859" s="62" customFormat="1" x14ac:dyDescent="0.35"/>
    <row r="69860" s="62" customFormat="1" x14ac:dyDescent="0.35"/>
    <row r="69861" s="62" customFormat="1" x14ac:dyDescent="0.35"/>
    <row r="69862" s="62" customFormat="1" x14ac:dyDescent="0.35"/>
    <row r="69863" s="62" customFormat="1" x14ac:dyDescent="0.35"/>
    <row r="69864" s="62" customFormat="1" x14ac:dyDescent="0.35"/>
    <row r="69865" s="62" customFormat="1" x14ac:dyDescent="0.35"/>
    <row r="69866" s="62" customFormat="1" x14ac:dyDescent="0.35"/>
    <row r="69867" s="62" customFormat="1" x14ac:dyDescent="0.35"/>
    <row r="69868" s="62" customFormat="1" x14ac:dyDescent="0.35"/>
    <row r="69869" s="62" customFormat="1" x14ac:dyDescent="0.35"/>
    <row r="69870" s="62" customFormat="1" x14ac:dyDescent="0.35"/>
    <row r="69871" s="62" customFormat="1" x14ac:dyDescent="0.35"/>
    <row r="69872" s="62" customFormat="1" x14ac:dyDescent="0.35"/>
    <row r="69873" s="62" customFormat="1" x14ac:dyDescent="0.35"/>
    <row r="69874" s="62" customFormat="1" x14ac:dyDescent="0.35"/>
    <row r="69875" s="62" customFormat="1" x14ac:dyDescent="0.35"/>
    <row r="69876" s="62" customFormat="1" x14ac:dyDescent="0.35"/>
    <row r="69877" s="62" customFormat="1" x14ac:dyDescent="0.35"/>
    <row r="69878" s="62" customFormat="1" x14ac:dyDescent="0.35"/>
    <row r="69879" s="62" customFormat="1" x14ac:dyDescent="0.35"/>
    <row r="69880" s="62" customFormat="1" x14ac:dyDescent="0.35"/>
    <row r="69881" s="62" customFormat="1" x14ac:dyDescent="0.35"/>
    <row r="69882" s="62" customFormat="1" x14ac:dyDescent="0.35"/>
    <row r="69883" s="62" customFormat="1" x14ac:dyDescent="0.35"/>
    <row r="69884" s="62" customFormat="1" x14ac:dyDescent="0.35"/>
    <row r="69885" s="62" customFormat="1" x14ac:dyDescent="0.35"/>
    <row r="69886" s="62" customFormat="1" x14ac:dyDescent="0.35"/>
    <row r="69887" s="62" customFormat="1" x14ac:dyDescent="0.35"/>
    <row r="69888" s="62" customFormat="1" x14ac:dyDescent="0.35"/>
    <row r="69889" s="62" customFormat="1" x14ac:dyDescent="0.35"/>
    <row r="69890" s="62" customFormat="1" x14ac:dyDescent="0.35"/>
    <row r="69891" s="62" customFormat="1" x14ac:dyDescent="0.35"/>
    <row r="69892" s="62" customFormat="1" x14ac:dyDescent="0.35"/>
    <row r="69893" s="62" customFormat="1" x14ac:dyDescent="0.35"/>
    <row r="69894" s="62" customFormat="1" x14ac:dyDescent="0.35"/>
    <row r="69895" s="62" customFormat="1" x14ac:dyDescent="0.35"/>
    <row r="69896" s="62" customFormat="1" x14ac:dyDescent="0.35"/>
    <row r="69897" s="62" customFormat="1" x14ac:dyDescent="0.35"/>
    <row r="69898" s="62" customFormat="1" x14ac:dyDescent="0.35"/>
    <row r="69899" s="62" customFormat="1" x14ac:dyDescent="0.35"/>
    <row r="69900" s="62" customFormat="1" x14ac:dyDescent="0.35"/>
    <row r="69901" s="62" customFormat="1" x14ac:dyDescent="0.35"/>
    <row r="69902" s="62" customFormat="1" x14ac:dyDescent="0.35"/>
    <row r="69903" s="62" customFormat="1" x14ac:dyDescent="0.35"/>
    <row r="69904" s="62" customFormat="1" x14ac:dyDescent="0.35"/>
    <row r="69905" s="62" customFormat="1" x14ac:dyDescent="0.35"/>
    <row r="69906" s="62" customFormat="1" x14ac:dyDescent="0.35"/>
    <row r="69907" s="62" customFormat="1" x14ac:dyDescent="0.35"/>
    <row r="69908" s="62" customFormat="1" x14ac:dyDescent="0.35"/>
    <row r="69909" s="62" customFormat="1" x14ac:dyDescent="0.35"/>
    <row r="69910" s="62" customFormat="1" x14ac:dyDescent="0.35"/>
    <row r="69911" s="62" customFormat="1" x14ac:dyDescent="0.35"/>
    <row r="69912" s="62" customFormat="1" x14ac:dyDescent="0.35"/>
    <row r="69913" s="62" customFormat="1" x14ac:dyDescent="0.35"/>
    <row r="69914" s="62" customFormat="1" x14ac:dyDescent="0.35"/>
    <row r="69915" s="62" customFormat="1" x14ac:dyDescent="0.35"/>
    <row r="69916" s="62" customFormat="1" x14ac:dyDescent="0.35"/>
    <row r="69917" s="62" customFormat="1" x14ac:dyDescent="0.35"/>
    <row r="69918" s="62" customFormat="1" x14ac:dyDescent="0.35"/>
    <row r="69919" s="62" customFormat="1" x14ac:dyDescent="0.35"/>
    <row r="69920" s="62" customFormat="1" x14ac:dyDescent="0.35"/>
    <row r="69921" s="62" customFormat="1" x14ac:dyDescent="0.35"/>
    <row r="69922" s="62" customFormat="1" x14ac:dyDescent="0.35"/>
    <row r="69923" s="62" customFormat="1" x14ac:dyDescent="0.35"/>
    <row r="69924" s="62" customFormat="1" x14ac:dyDescent="0.35"/>
    <row r="69925" s="62" customFormat="1" x14ac:dyDescent="0.35"/>
    <row r="69926" s="62" customFormat="1" x14ac:dyDescent="0.35"/>
    <row r="69927" s="62" customFormat="1" x14ac:dyDescent="0.35"/>
    <row r="69928" s="62" customFormat="1" x14ac:dyDescent="0.35"/>
    <row r="69929" s="62" customFormat="1" x14ac:dyDescent="0.35"/>
    <row r="69930" s="62" customFormat="1" x14ac:dyDescent="0.35"/>
    <row r="69931" s="62" customFormat="1" x14ac:dyDescent="0.35"/>
    <row r="69932" s="62" customFormat="1" x14ac:dyDescent="0.35"/>
    <row r="69933" s="62" customFormat="1" x14ac:dyDescent="0.35"/>
    <row r="69934" s="62" customFormat="1" x14ac:dyDescent="0.35"/>
    <row r="69935" s="62" customFormat="1" x14ac:dyDescent="0.35"/>
    <row r="69936" s="62" customFormat="1" x14ac:dyDescent="0.35"/>
    <row r="69937" s="62" customFormat="1" x14ac:dyDescent="0.35"/>
    <row r="69938" s="62" customFormat="1" x14ac:dyDescent="0.35"/>
    <row r="69939" s="62" customFormat="1" x14ac:dyDescent="0.35"/>
    <row r="69940" s="62" customFormat="1" x14ac:dyDescent="0.35"/>
    <row r="69941" s="62" customFormat="1" x14ac:dyDescent="0.35"/>
    <row r="69942" s="62" customFormat="1" x14ac:dyDescent="0.35"/>
    <row r="69943" s="62" customFormat="1" x14ac:dyDescent="0.35"/>
    <row r="69944" s="62" customFormat="1" x14ac:dyDescent="0.35"/>
    <row r="69945" s="62" customFormat="1" x14ac:dyDescent="0.35"/>
    <row r="69946" s="62" customFormat="1" x14ac:dyDescent="0.35"/>
    <row r="69947" s="62" customFormat="1" x14ac:dyDescent="0.35"/>
    <row r="69948" s="62" customFormat="1" x14ac:dyDescent="0.35"/>
    <row r="69949" s="62" customFormat="1" x14ac:dyDescent="0.35"/>
    <row r="69950" s="62" customFormat="1" x14ac:dyDescent="0.35"/>
    <row r="69951" s="62" customFormat="1" x14ac:dyDescent="0.35"/>
    <row r="69952" s="62" customFormat="1" x14ac:dyDescent="0.35"/>
    <row r="69953" s="62" customFormat="1" x14ac:dyDescent="0.35"/>
    <row r="69954" s="62" customFormat="1" x14ac:dyDescent="0.35"/>
    <row r="69955" s="62" customFormat="1" x14ac:dyDescent="0.35"/>
    <row r="69956" s="62" customFormat="1" x14ac:dyDescent="0.35"/>
    <row r="69957" s="62" customFormat="1" x14ac:dyDescent="0.35"/>
    <row r="69958" s="62" customFormat="1" x14ac:dyDescent="0.35"/>
    <row r="69959" s="62" customFormat="1" x14ac:dyDescent="0.35"/>
    <row r="69960" s="62" customFormat="1" x14ac:dyDescent="0.35"/>
    <row r="69961" s="62" customFormat="1" x14ac:dyDescent="0.35"/>
    <row r="69962" s="62" customFormat="1" x14ac:dyDescent="0.35"/>
    <row r="69963" s="62" customFormat="1" x14ac:dyDescent="0.35"/>
    <row r="69964" s="62" customFormat="1" x14ac:dyDescent="0.35"/>
    <row r="69965" s="62" customFormat="1" x14ac:dyDescent="0.35"/>
    <row r="69966" s="62" customFormat="1" x14ac:dyDescent="0.35"/>
    <row r="69967" s="62" customFormat="1" x14ac:dyDescent="0.35"/>
    <row r="69968" s="62" customFormat="1" x14ac:dyDescent="0.35"/>
    <row r="69969" s="62" customFormat="1" x14ac:dyDescent="0.35"/>
    <row r="69970" s="62" customFormat="1" x14ac:dyDescent="0.35"/>
    <row r="69971" s="62" customFormat="1" x14ac:dyDescent="0.35"/>
    <row r="69972" s="62" customFormat="1" x14ac:dyDescent="0.35"/>
    <row r="69973" s="62" customFormat="1" x14ac:dyDescent="0.35"/>
    <row r="69974" s="62" customFormat="1" x14ac:dyDescent="0.35"/>
    <row r="69975" s="62" customFormat="1" x14ac:dyDescent="0.35"/>
    <row r="69976" s="62" customFormat="1" x14ac:dyDescent="0.35"/>
    <row r="69977" s="62" customFormat="1" x14ac:dyDescent="0.35"/>
    <row r="69978" s="62" customFormat="1" x14ac:dyDescent="0.35"/>
    <row r="69979" s="62" customFormat="1" x14ac:dyDescent="0.35"/>
    <row r="69980" s="62" customFormat="1" x14ac:dyDescent="0.35"/>
    <row r="69981" s="62" customFormat="1" x14ac:dyDescent="0.35"/>
    <row r="69982" s="62" customFormat="1" x14ac:dyDescent="0.35"/>
    <row r="69983" s="62" customFormat="1" x14ac:dyDescent="0.35"/>
    <row r="69984" s="62" customFormat="1" x14ac:dyDescent="0.35"/>
    <row r="69985" s="62" customFormat="1" x14ac:dyDescent="0.35"/>
    <row r="69986" s="62" customFormat="1" x14ac:dyDescent="0.35"/>
    <row r="69987" s="62" customFormat="1" x14ac:dyDescent="0.35"/>
    <row r="69988" s="62" customFormat="1" x14ac:dyDescent="0.35"/>
    <row r="69989" s="62" customFormat="1" x14ac:dyDescent="0.35"/>
    <row r="69990" s="62" customFormat="1" x14ac:dyDescent="0.35"/>
    <row r="69991" s="62" customFormat="1" x14ac:dyDescent="0.35"/>
    <row r="69992" s="62" customFormat="1" x14ac:dyDescent="0.35"/>
    <row r="69993" s="62" customFormat="1" x14ac:dyDescent="0.35"/>
    <row r="69994" s="62" customFormat="1" x14ac:dyDescent="0.35"/>
    <row r="69995" s="62" customFormat="1" x14ac:dyDescent="0.35"/>
    <row r="69996" s="62" customFormat="1" x14ac:dyDescent="0.35"/>
    <row r="69997" s="62" customFormat="1" x14ac:dyDescent="0.35"/>
    <row r="69998" s="62" customFormat="1" x14ac:dyDescent="0.35"/>
    <row r="69999" s="62" customFormat="1" x14ac:dyDescent="0.35"/>
    <row r="70000" s="62" customFormat="1" x14ac:dyDescent="0.35"/>
    <row r="70001" s="62" customFormat="1" x14ac:dyDescent="0.35"/>
    <row r="70002" s="62" customFormat="1" x14ac:dyDescent="0.35"/>
    <row r="70003" s="62" customFormat="1" x14ac:dyDescent="0.35"/>
    <row r="70004" s="62" customFormat="1" x14ac:dyDescent="0.35"/>
    <row r="70005" s="62" customFormat="1" x14ac:dyDescent="0.35"/>
    <row r="70006" s="62" customFormat="1" x14ac:dyDescent="0.35"/>
    <row r="70007" s="62" customFormat="1" x14ac:dyDescent="0.35"/>
    <row r="70008" s="62" customFormat="1" x14ac:dyDescent="0.35"/>
    <row r="70009" s="62" customFormat="1" x14ac:dyDescent="0.35"/>
    <row r="70010" s="62" customFormat="1" x14ac:dyDescent="0.35"/>
    <row r="70011" s="62" customFormat="1" x14ac:dyDescent="0.35"/>
    <row r="70012" s="62" customFormat="1" x14ac:dyDescent="0.35"/>
    <row r="70013" s="62" customFormat="1" x14ac:dyDescent="0.35"/>
    <row r="70014" s="62" customFormat="1" x14ac:dyDescent="0.35"/>
    <row r="70015" s="62" customFormat="1" x14ac:dyDescent="0.35"/>
    <row r="70016" s="62" customFormat="1" x14ac:dyDescent="0.35"/>
    <row r="70017" s="62" customFormat="1" x14ac:dyDescent="0.35"/>
    <row r="70018" s="62" customFormat="1" x14ac:dyDescent="0.35"/>
    <row r="70019" s="62" customFormat="1" x14ac:dyDescent="0.35"/>
    <row r="70020" s="62" customFormat="1" x14ac:dyDescent="0.35"/>
    <row r="70021" s="62" customFormat="1" x14ac:dyDescent="0.35"/>
    <row r="70022" s="62" customFormat="1" x14ac:dyDescent="0.35"/>
    <row r="70023" s="62" customFormat="1" x14ac:dyDescent="0.35"/>
    <row r="70024" s="62" customFormat="1" x14ac:dyDescent="0.35"/>
    <row r="70025" s="62" customFormat="1" x14ac:dyDescent="0.35"/>
    <row r="70026" s="62" customFormat="1" x14ac:dyDescent="0.35"/>
    <row r="70027" s="62" customFormat="1" x14ac:dyDescent="0.35"/>
    <row r="70028" s="62" customFormat="1" x14ac:dyDescent="0.35"/>
    <row r="70029" s="62" customFormat="1" x14ac:dyDescent="0.35"/>
    <row r="70030" s="62" customFormat="1" x14ac:dyDescent="0.35"/>
    <row r="70031" s="62" customFormat="1" x14ac:dyDescent="0.35"/>
    <row r="70032" s="62" customFormat="1" x14ac:dyDescent="0.35"/>
    <row r="70033" s="62" customFormat="1" x14ac:dyDescent="0.35"/>
    <row r="70034" s="62" customFormat="1" x14ac:dyDescent="0.35"/>
    <row r="70035" s="62" customFormat="1" x14ac:dyDescent="0.35"/>
    <row r="70036" s="62" customFormat="1" x14ac:dyDescent="0.35"/>
    <row r="70037" s="62" customFormat="1" x14ac:dyDescent="0.35"/>
    <row r="70038" s="62" customFormat="1" x14ac:dyDescent="0.35"/>
    <row r="70039" s="62" customFormat="1" x14ac:dyDescent="0.35"/>
    <row r="70040" s="62" customFormat="1" x14ac:dyDescent="0.35"/>
    <row r="70041" s="62" customFormat="1" x14ac:dyDescent="0.35"/>
    <row r="70042" s="62" customFormat="1" x14ac:dyDescent="0.35"/>
    <row r="70043" s="62" customFormat="1" x14ac:dyDescent="0.35"/>
    <row r="70044" s="62" customFormat="1" x14ac:dyDescent="0.35"/>
    <row r="70045" s="62" customFormat="1" x14ac:dyDescent="0.35"/>
    <row r="70046" s="62" customFormat="1" x14ac:dyDescent="0.35"/>
    <row r="70047" s="62" customFormat="1" x14ac:dyDescent="0.35"/>
    <row r="70048" s="62" customFormat="1" x14ac:dyDescent="0.35"/>
    <row r="70049" s="62" customFormat="1" x14ac:dyDescent="0.35"/>
    <row r="70050" s="62" customFormat="1" x14ac:dyDescent="0.35"/>
    <row r="70051" s="62" customFormat="1" x14ac:dyDescent="0.35"/>
    <row r="70052" s="62" customFormat="1" x14ac:dyDescent="0.35"/>
    <row r="70053" s="62" customFormat="1" x14ac:dyDescent="0.35"/>
    <row r="70054" s="62" customFormat="1" x14ac:dyDescent="0.35"/>
    <row r="70055" s="62" customFormat="1" x14ac:dyDescent="0.35"/>
    <row r="70056" s="62" customFormat="1" x14ac:dyDescent="0.35"/>
    <row r="70057" s="62" customFormat="1" x14ac:dyDescent="0.35"/>
    <row r="70058" s="62" customFormat="1" x14ac:dyDescent="0.35"/>
    <row r="70059" s="62" customFormat="1" x14ac:dyDescent="0.35"/>
    <row r="70060" s="62" customFormat="1" x14ac:dyDescent="0.35"/>
    <row r="70061" s="62" customFormat="1" x14ac:dyDescent="0.35"/>
    <row r="70062" s="62" customFormat="1" x14ac:dyDescent="0.35"/>
    <row r="70063" s="62" customFormat="1" x14ac:dyDescent="0.35"/>
    <row r="70064" s="62" customFormat="1" x14ac:dyDescent="0.35"/>
    <row r="70065" s="62" customFormat="1" x14ac:dyDescent="0.35"/>
    <row r="70066" s="62" customFormat="1" x14ac:dyDescent="0.35"/>
    <row r="70067" s="62" customFormat="1" x14ac:dyDescent="0.35"/>
    <row r="70068" s="62" customFormat="1" x14ac:dyDescent="0.35"/>
    <row r="70069" s="62" customFormat="1" x14ac:dyDescent="0.35"/>
    <row r="70070" s="62" customFormat="1" x14ac:dyDescent="0.35"/>
    <row r="70071" s="62" customFormat="1" x14ac:dyDescent="0.35"/>
    <row r="70072" s="62" customFormat="1" x14ac:dyDescent="0.35"/>
    <row r="70073" s="62" customFormat="1" x14ac:dyDescent="0.35"/>
    <row r="70074" s="62" customFormat="1" x14ac:dyDescent="0.35"/>
    <row r="70075" s="62" customFormat="1" x14ac:dyDescent="0.35"/>
    <row r="70076" s="62" customFormat="1" x14ac:dyDescent="0.35"/>
    <row r="70077" s="62" customFormat="1" x14ac:dyDescent="0.35"/>
    <row r="70078" s="62" customFormat="1" x14ac:dyDescent="0.35"/>
    <row r="70079" s="62" customFormat="1" x14ac:dyDescent="0.35"/>
    <row r="70080" s="62" customFormat="1" x14ac:dyDescent="0.35"/>
    <row r="70081" s="62" customFormat="1" x14ac:dyDescent="0.35"/>
    <row r="70082" s="62" customFormat="1" x14ac:dyDescent="0.35"/>
    <row r="70083" s="62" customFormat="1" x14ac:dyDescent="0.35"/>
    <row r="70084" s="62" customFormat="1" x14ac:dyDescent="0.35"/>
    <row r="70085" s="62" customFormat="1" x14ac:dyDescent="0.35"/>
    <row r="70086" s="62" customFormat="1" x14ac:dyDescent="0.35"/>
    <row r="70087" s="62" customFormat="1" x14ac:dyDescent="0.35"/>
    <row r="70088" s="62" customFormat="1" x14ac:dyDescent="0.35"/>
    <row r="70089" s="62" customFormat="1" x14ac:dyDescent="0.35"/>
    <row r="70090" s="62" customFormat="1" x14ac:dyDescent="0.35"/>
    <row r="70091" s="62" customFormat="1" x14ac:dyDescent="0.35"/>
    <row r="70092" s="62" customFormat="1" x14ac:dyDescent="0.35"/>
    <row r="70093" s="62" customFormat="1" x14ac:dyDescent="0.35"/>
    <row r="70094" s="62" customFormat="1" x14ac:dyDescent="0.35"/>
    <row r="70095" s="62" customFormat="1" x14ac:dyDescent="0.35"/>
    <row r="70096" s="62" customFormat="1" x14ac:dyDescent="0.35"/>
    <row r="70097" s="62" customFormat="1" x14ac:dyDescent="0.35"/>
    <row r="70098" s="62" customFormat="1" x14ac:dyDescent="0.35"/>
    <row r="70099" s="62" customFormat="1" x14ac:dyDescent="0.35"/>
    <row r="70100" s="62" customFormat="1" x14ac:dyDescent="0.35"/>
    <row r="70101" s="62" customFormat="1" x14ac:dyDescent="0.35"/>
    <row r="70102" s="62" customFormat="1" x14ac:dyDescent="0.35"/>
    <row r="70103" s="62" customFormat="1" x14ac:dyDescent="0.35"/>
    <row r="70104" s="62" customFormat="1" x14ac:dyDescent="0.35"/>
    <row r="70105" s="62" customFormat="1" x14ac:dyDescent="0.35"/>
    <row r="70106" s="62" customFormat="1" x14ac:dyDescent="0.35"/>
    <row r="70107" s="62" customFormat="1" x14ac:dyDescent="0.35"/>
    <row r="70108" s="62" customFormat="1" x14ac:dyDescent="0.35"/>
    <row r="70109" s="62" customFormat="1" x14ac:dyDescent="0.35"/>
    <row r="70110" s="62" customFormat="1" x14ac:dyDescent="0.35"/>
    <row r="70111" s="62" customFormat="1" x14ac:dyDescent="0.35"/>
    <row r="70112" s="62" customFormat="1" x14ac:dyDescent="0.35"/>
    <row r="70113" s="62" customFormat="1" x14ac:dyDescent="0.35"/>
    <row r="70114" s="62" customFormat="1" x14ac:dyDescent="0.35"/>
    <row r="70115" s="62" customFormat="1" x14ac:dyDescent="0.35"/>
    <row r="70116" s="62" customFormat="1" x14ac:dyDescent="0.35"/>
    <row r="70117" s="62" customFormat="1" x14ac:dyDescent="0.35"/>
    <row r="70118" s="62" customFormat="1" x14ac:dyDescent="0.35"/>
    <row r="70119" s="62" customFormat="1" x14ac:dyDescent="0.35"/>
    <row r="70120" s="62" customFormat="1" x14ac:dyDescent="0.35"/>
    <row r="70121" s="62" customFormat="1" x14ac:dyDescent="0.35"/>
    <row r="70122" s="62" customFormat="1" x14ac:dyDescent="0.35"/>
    <row r="70123" s="62" customFormat="1" x14ac:dyDescent="0.35"/>
    <row r="70124" s="62" customFormat="1" x14ac:dyDescent="0.35"/>
    <row r="70125" s="62" customFormat="1" x14ac:dyDescent="0.35"/>
    <row r="70126" s="62" customFormat="1" x14ac:dyDescent="0.35"/>
    <row r="70127" s="62" customFormat="1" x14ac:dyDescent="0.35"/>
    <row r="70128" s="62" customFormat="1" x14ac:dyDescent="0.35"/>
    <row r="70129" s="62" customFormat="1" x14ac:dyDescent="0.35"/>
    <row r="70130" s="62" customFormat="1" x14ac:dyDescent="0.35"/>
    <row r="70131" s="62" customFormat="1" x14ac:dyDescent="0.35"/>
    <row r="70132" s="62" customFormat="1" x14ac:dyDescent="0.35"/>
    <row r="70133" s="62" customFormat="1" x14ac:dyDescent="0.35"/>
    <row r="70134" s="62" customFormat="1" x14ac:dyDescent="0.35"/>
    <row r="70135" s="62" customFormat="1" x14ac:dyDescent="0.35"/>
    <row r="70136" s="62" customFormat="1" x14ac:dyDescent="0.35"/>
    <row r="70137" s="62" customFormat="1" x14ac:dyDescent="0.35"/>
    <row r="70138" s="62" customFormat="1" x14ac:dyDescent="0.35"/>
    <row r="70139" s="62" customFormat="1" x14ac:dyDescent="0.35"/>
    <row r="70140" s="62" customFormat="1" x14ac:dyDescent="0.35"/>
    <row r="70141" s="62" customFormat="1" x14ac:dyDescent="0.35"/>
    <row r="70142" s="62" customFormat="1" x14ac:dyDescent="0.35"/>
    <row r="70143" s="62" customFormat="1" x14ac:dyDescent="0.35"/>
    <row r="70144" s="62" customFormat="1" x14ac:dyDescent="0.35"/>
    <row r="70145" s="62" customFormat="1" x14ac:dyDescent="0.35"/>
    <row r="70146" s="62" customFormat="1" x14ac:dyDescent="0.35"/>
    <row r="70147" s="62" customFormat="1" x14ac:dyDescent="0.35"/>
    <row r="70148" s="62" customFormat="1" x14ac:dyDescent="0.35"/>
    <row r="70149" s="62" customFormat="1" x14ac:dyDescent="0.35"/>
    <row r="70150" s="62" customFormat="1" x14ac:dyDescent="0.35"/>
    <row r="70151" s="62" customFormat="1" x14ac:dyDescent="0.35"/>
    <row r="70152" s="62" customFormat="1" x14ac:dyDescent="0.35"/>
    <row r="70153" s="62" customFormat="1" x14ac:dyDescent="0.35"/>
    <row r="70154" s="62" customFormat="1" x14ac:dyDescent="0.35"/>
    <row r="70155" s="62" customFormat="1" x14ac:dyDescent="0.35"/>
    <row r="70156" s="62" customFormat="1" x14ac:dyDescent="0.35"/>
    <row r="70157" s="62" customFormat="1" x14ac:dyDescent="0.35"/>
    <row r="70158" s="62" customFormat="1" x14ac:dyDescent="0.35"/>
    <row r="70159" s="62" customFormat="1" x14ac:dyDescent="0.35"/>
    <row r="70160" s="62" customFormat="1" x14ac:dyDescent="0.35"/>
    <row r="70161" s="62" customFormat="1" x14ac:dyDescent="0.35"/>
    <row r="70162" s="62" customFormat="1" x14ac:dyDescent="0.35"/>
    <row r="70163" s="62" customFormat="1" x14ac:dyDescent="0.35"/>
    <row r="70164" s="62" customFormat="1" x14ac:dyDescent="0.35"/>
    <row r="70165" s="62" customFormat="1" x14ac:dyDescent="0.35"/>
    <row r="70166" s="62" customFormat="1" x14ac:dyDescent="0.35"/>
    <row r="70167" s="62" customFormat="1" x14ac:dyDescent="0.35"/>
    <row r="70168" s="62" customFormat="1" x14ac:dyDescent="0.35"/>
    <row r="70169" s="62" customFormat="1" x14ac:dyDescent="0.35"/>
    <row r="70170" s="62" customFormat="1" x14ac:dyDescent="0.35"/>
    <row r="70171" s="62" customFormat="1" x14ac:dyDescent="0.35"/>
    <row r="70172" s="62" customFormat="1" x14ac:dyDescent="0.35"/>
    <row r="70173" s="62" customFormat="1" x14ac:dyDescent="0.35"/>
    <row r="70174" s="62" customFormat="1" x14ac:dyDescent="0.35"/>
    <row r="70175" s="62" customFormat="1" x14ac:dyDescent="0.35"/>
    <row r="70176" s="62" customFormat="1" x14ac:dyDescent="0.35"/>
    <row r="70177" s="62" customFormat="1" x14ac:dyDescent="0.35"/>
    <row r="70178" s="62" customFormat="1" x14ac:dyDescent="0.35"/>
    <row r="70179" s="62" customFormat="1" x14ac:dyDescent="0.35"/>
    <row r="70180" s="62" customFormat="1" x14ac:dyDescent="0.35"/>
    <row r="70181" s="62" customFormat="1" x14ac:dyDescent="0.35"/>
    <row r="70182" s="62" customFormat="1" x14ac:dyDescent="0.35"/>
    <row r="70183" s="62" customFormat="1" x14ac:dyDescent="0.35"/>
    <row r="70184" s="62" customFormat="1" x14ac:dyDescent="0.35"/>
    <row r="70185" s="62" customFormat="1" x14ac:dyDescent="0.35"/>
    <row r="70186" s="62" customFormat="1" x14ac:dyDescent="0.35"/>
    <row r="70187" s="62" customFormat="1" x14ac:dyDescent="0.35"/>
    <row r="70188" s="62" customFormat="1" x14ac:dyDescent="0.35"/>
    <row r="70189" s="62" customFormat="1" x14ac:dyDescent="0.35"/>
    <row r="70190" s="62" customFormat="1" x14ac:dyDescent="0.35"/>
    <row r="70191" s="62" customFormat="1" x14ac:dyDescent="0.35"/>
    <row r="70192" s="62" customFormat="1" x14ac:dyDescent="0.35"/>
    <row r="70193" s="62" customFormat="1" x14ac:dyDescent="0.35"/>
    <row r="70194" s="62" customFormat="1" x14ac:dyDescent="0.35"/>
    <row r="70195" s="62" customFormat="1" x14ac:dyDescent="0.35"/>
    <row r="70196" s="62" customFormat="1" x14ac:dyDescent="0.35"/>
    <row r="70197" s="62" customFormat="1" x14ac:dyDescent="0.35"/>
    <row r="70198" s="62" customFormat="1" x14ac:dyDescent="0.35"/>
    <row r="70199" s="62" customFormat="1" x14ac:dyDescent="0.35"/>
    <row r="70200" s="62" customFormat="1" x14ac:dyDescent="0.35"/>
    <row r="70201" s="62" customFormat="1" x14ac:dyDescent="0.35"/>
    <row r="70202" s="62" customFormat="1" x14ac:dyDescent="0.35"/>
    <row r="70203" s="62" customFormat="1" x14ac:dyDescent="0.35"/>
    <row r="70204" s="62" customFormat="1" x14ac:dyDescent="0.35"/>
    <row r="70205" s="62" customFormat="1" x14ac:dyDescent="0.35"/>
    <row r="70206" s="62" customFormat="1" x14ac:dyDescent="0.35"/>
    <row r="70207" s="62" customFormat="1" x14ac:dyDescent="0.35"/>
    <row r="70208" s="62" customFormat="1" x14ac:dyDescent="0.35"/>
    <row r="70209" s="62" customFormat="1" x14ac:dyDescent="0.35"/>
    <row r="70210" s="62" customFormat="1" x14ac:dyDescent="0.35"/>
    <row r="70211" s="62" customFormat="1" x14ac:dyDescent="0.35"/>
    <row r="70212" s="62" customFormat="1" x14ac:dyDescent="0.35"/>
    <row r="70213" s="62" customFormat="1" x14ac:dyDescent="0.35"/>
    <row r="70214" s="62" customFormat="1" x14ac:dyDescent="0.35"/>
    <row r="70215" s="62" customFormat="1" x14ac:dyDescent="0.35"/>
    <row r="70216" s="62" customFormat="1" x14ac:dyDescent="0.35"/>
    <row r="70217" s="62" customFormat="1" x14ac:dyDescent="0.35"/>
    <row r="70218" s="62" customFormat="1" x14ac:dyDescent="0.35"/>
    <row r="70219" s="62" customFormat="1" x14ac:dyDescent="0.35"/>
    <row r="70220" s="62" customFormat="1" x14ac:dyDescent="0.35"/>
    <row r="70221" s="62" customFormat="1" x14ac:dyDescent="0.35"/>
    <row r="70222" s="62" customFormat="1" x14ac:dyDescent="0.35"/>
    <row r="70223" s="62" customFormat="1" x14ac:dyDescent="0.35"/>
    <row r="70224" s="62" customFormat="1" x14ac:dyDescent="0.35"/>
    <row r="70225" s="62" customFormat="1" x14ac:dyDescent="0.35"/>
    <row r="70226" s="62" customFormat="1" x14ac:dyDescent="0.35"/>
    <row r="70227" s="62" customFormat="1" x14ac:dyDescent="0.35"/>
    <row r="70228" s="62" customFormat="1" x14ac:dyDescent="0.35"/>
    <row r="70229" s="62" customFormat="1" x14ac:dyDescent="0.35"/>
    <row r="70230" s="62" customFormat="1" x14ac:dyDescent="0.35"/>
    <row r="70231" s="62" customFormat="1" x14ac:dyDescent="0.35"/>
    <row r="70232" s="62" customFormat="1" x14ac:dyDescent="0.35"/>
    <row r="70233" s="62" customFormat="1" x14ac:dyDescent="0.35"/>
    <row r="70234" s="62" customFormat="1" x14ac:dyDescent="0.35"/>
    <row r="70235" s="62" customFormat="1" x14ac:dyDescent="0.35"/>
    <row r="70236" s="62" customFormat="1" x14ac:dyDescent="0.35"/>
    <row r="70237" s="62" customFormat="1" x14ac:dyDescent="0.35"/>
    <row r="70238" s="62" customFormat="1" x14ac:dyDescent="0.35"/>
    <row r="70239" s="62" customFormat="1" x14ac:dyDescent="0.35"/>
    <row r="70240" s="62" customFormat="1" x14ac:dyDescent="0.35"/>
    <row r="70241" s="62" customFormat="1" x14ac:dyDescent="0.35"/>
    <row r="70242" s="62" customFormat="1" x14ac:dyDescent="0.35"/>
    <row r="70243" s="62" customFormat="1" x14ac:dyDescent="0.35"/>
    <row r="70244" s="62" customFormat="1" x14ac:dyDescent="0.35"/>
    <row r="70245" s="62" customFormat="1" x14ac:dyDescent="0.35"/>
    <row r="70246" s="62" customFormat="1" x14ac:dyDescent="0.35"/>
    <row r="70247" s="62" customFormat="1" x14ac:dyDescent="0.35"/>
    <row r="70248" s="62" customFormat="1" x14ac:dyDescent="0.35"/>
    <row r="70249" s="62" customFormat="1" x14ac:dyDescent="0.35"/>
    <row r="70250" s="62" customFormat="1" x14ac:dyDescent="0.35"/>
    <row r="70251" s="62" customFormat="1" x14ac:dyDescent="0.35"/>
    <row r="70252" s="62" customFormat="1" x14ac:dyDescent="0.35"/>
    <row r="70253" s="62" customFormat="1" x14ac:dyDescent="0.35"/>
    <row r="70254" s="62" customFormat="1" x14ac:dyDescent="0.35"/>
    <row r="70255" s="62" customFormat="1" x14ac:dyDescent="0.35"/>
    <row r="70256" s="62" customFormat="1" x14ac:dyDescent="0.35"/>
    <row r="70257" s="62" customFormat="1" x14ac:dyDescent="0.35"/>
    <row r="70258" s="62" customFormat="1" x14ac:dyDescent="0.35"/>
    <row r="70259" s="62" customFormat="1" x14ac:dyDescent="0.35"/>
    <row r="70260" s="62" customFormat="1" x14ac:dyDescent="0.35"/>
    <row r="70261" s="62" customFormat="1" x14ac:dyDescent="0.35"/>
    <row r="70262" s="62" customFormat="1" x14ac:dyDescent="0.35"/>
    <row r="70263" s="62" customFormat="1" x14ac:dyDescent="0.35"/>
    <row r="70264" s="62" customFormat="1" x14ac:dyDescent="0.35"/>
    <row r="70265" s="62" customFormat="1" x14ac:dyDescent="0.35"/>
    <row r="70266" s="62" customFormat="1" x14ac:dyDescent="0.35"/>
    <row r="70267" s="62" customFormat="1" x14ac:dyDescent="0.35"/>
    <row r="70268" s="62" customFormat="1" x14ac:dyDescent="0.35"/>
    <row r="70269" s="62" customFormat="1" x14ac:dyDescent="0.35"/>
    <row r="70270" s="62" customFormat="1" x14ac:dyDescent="0.35"/>
    <row r="70271" s="62" customFormat="1" x14ac:dyDescent="0.35"/>
    <row r="70272" s="62" customFormat="1" x14ac:dyDescent="0.35"/>
    <row r="70273" s="62" customFormat="1" x14ac:dyDescent="0.35"/>
    <row r="70274" s="62" customFormat="1" x14ac:dyDescent="0.35"/>
    <row r="70275" s="62" customFormat="1" x14ac:dyDescent="0.35"/>
    <row r="70276" s="62" customFormat="1" x14ac:dyDescent="0.35"/>
    <row r="70277" s="62" customFormat="1" x14ac:dyDescent="0.35"/>
    <row r="70278" s="62" customFormat="1" x14ac:dyDescent="0.35"/>
    <row r="70279" s="62" customFormat="1" x14ac:dyDescent="0.35"/>
    <row r="70280" s="62" customFormat="1" x14ac:dyDescent="0.35"/>
    <row r="70281" s="62" customFormat="1" x14ac:dyDescent="0.35"/>
    <row r="70282" s="62" customFormat="1" x14ac:dyDescent="0.35"/>
    <row r="70283" s="62" customFormat="1" x14ac:dyDescent="0.35"/>
    <row r="70284" s="62" customFormat="1" x14ac:dyDescent="0.35"/>
    <row r="70285" s="62" customFormat="1" x14ac:dyDescent="0.35"/>
    <row r="70286" s="62" customFormat="1" x14ac:dyDescent="0.35"/>
    <row r="70287" s="62" customFormat="1" x14ac:dyDescent="0.35"/>
    <row r="70288" s="62" customFormat="1" x14ac:dyDescent="0.35"/>
    <row r="70289" s="62" customFormat="1" x14ac:dyDescent="0.35"/>
    <row r="70290" s="62" customFormat="1" x14ac:dyDescent="0.35"/>
    <row r="70291" s="62" customFormat="1" x14ac:dyDescent="0.35"/>
    <row r="70292" s="62" customFormat="1" x14ac:dyDescent="0.35"/>
    <row r="70293" s="62" customFormat="1" x14ac:dyDescent="0.35"/>
    <row r="70294" s="62" customFormat="1" x14ac:dyDescent="0.35"/>
    <row r="70295" s="62" customFormat="1" x14ac:dyDescent="0.35"/>
    <row r="70296" s="62" customFormat="1" x14ac:dyDescent="0.35"/>
    <row r="70297" s="62" customFormat="1" x14ac:dyDescent="0.35"/>
    <row r="70298" s="62" customFormat="1" x14ac:dyDescent="0.35"/>
    <row r="70299" s="62" customFormat="1" x14ac:dyDescent="0.35"/>
    <row r="70300" s="62" customFormat="1" x14ac:dyDescent="0.35"/>
    <row r="70301" s="62" customFormat="1" x14ac:dyDescent="0.35"/>
    <row r="70302" s="62" customFormat="1" x14ac:dyDescent="0.35"/>
    <row r="70303" s="62" customFormat="1" x14ac:dyDescent="0.35"/>
    <row r="70304" s="62" customFormat="1" x14ac:dyDescent="0.35"/>
    <row r="70305" s="62" customFormat="1" x14ac:dyDescent="0.35"/>
    <row r="70306" s="62" customFormat="1" x14ac:dyDescent="0.35"/>
    <row r="70307" s="62" customFormat="1" x14ac:dyDescent="0.35"/>
    <row r="70308" s="62" customFormat="1" x14ac:dyDescent="0.35"/>
    <row r="70309" s="62" customFormat="1" x14ac:dyDescent="0.35"/>
    <row r="70310" s="62" customFormat="1" x14ac:dyDescent="0.35"/>
    <row r="70311" s="62" customFormat="1" x14ac:dyDescent="0.35"/>
    <row r="70312" s="62" customFormat="1" x14ac:dyDescent="0.35"/>
    <row r="70313" s="62" customFormat="1" x14ac:dyDescent="0.35"/>
    <row r="70314" s="62" customFormat="1" x14ac:dyDescent="0.35"/>
    <row r="70315" s="62" customFormat="1" x14ac:dyDescent="0.35"/>
    <row r="70316" s="62" customFormat="1" x14ac:dyDescent="0.35"/>
    <row r="70317" s="62" customFormat="1" x14ac:dyDescent="0.35"/>
    <row r="70318" s="62" customFormat="1" x14ac:dyDescent="0.35"/>
    <row r="70319" s="62" customFormat="1" x14ac:dyDescent="0.35"/>
    <row r="70320" s="62" customFormat="1" x14ac:dyDescent="0.35"/>
    <row r="70321" s="62" customFormat="1" x14ac:dyDescent="0.35"/>
    <row r="70322" s="62" customFormat="1" x14ac:dyDescent="0.35"/>
    <row r="70323" s="62" customFormat="1" x14ac:dyDescent="0.35"/>
    <row r="70324" s="62" customFormat="1" x14ac:dyDescent="0.35"/>
    <row r="70325" s="62" customFormat="1" x14ac:dyDescent="0.35"/>
    <row r="70326" s="62" customFormat="1" x14ac:dyDescent="0.35"/>
    <row r="70327" s="62" customFormat="1" x14ac:dyDescent="0.35"/>
    <row r="70328" s="62" customFormat="1" x14ac:dyDescent="0.35"/>
    <row r="70329" s="62" customFormat="1" x14ac:dyDescent="0.35"/>
    <row r="70330" s="62" customFormat="1" x14ac:dyDescent="0.35"/>
    <row r="70331" s="62" customFormat="1" x14ac:dyDescent="0.35"/>
    <row r="70332" s="62" customFormat="1" x14ac:dyDescent="0.35"/>
    <row r="70333" s="62" customFormat="1" x14ac:dyDescent="0.35"/>
    <row r="70334" s="62" customFormat="1" x14ac:dyDescent="0.35"/>
    <row r="70335" s="62" customFormat="1" x14ac:dyDescent="0.35"/>
    <row r="70336" s="62" customFormat="1" x14ac:dyDescent="0.35"/>
    <row r="70337" s="62" customFormat="1" x14ac:dyDescent="0.35"/>
    <row r="70338" s="62" customFormat="1" x14ac:dyDescent="0.35"/>
    <row r="70339" s="62" customFormat="1" x14ac:dyDescent="0.35"/>
    <row r="70340" s="62" customFormat="1" x14ac:dyDescent="0.35"/>
    <row r="70341" s="62" customFormat="1" x14ac:dyDescent="0.35"/>
    <row r="70342" s="62" customFormat="1" x14ac:dyDescent="0.35"/>
    <row r="70343" s="62" customFormat="1" x14ac:dyDescent="0.35"/>
    <row r="70344" s="62" customFormat="1" x14ac:dyDescent="0.35"/>
    <row r="70345" s="62" customFormat="1" x14ac:dyDescent="0.35"/>
    <row r="70346" s="62" customFormat="1" x14ac:dyDescent="0.35"/>
    <row r="70347" s="62" customFormat="1" x14ac:dyDescent="0.35"/>
    <row r="70348" s="62" customFormat="1" x14ac:dyDescent="0.35"/>
    <row r="70349" s="62" customFormat="1" x14ac:dyDescent="0.35"/>
    <row r="70350" s="62" customFormat="1" x14ac:dyDescent="0.35"/>
    <row r="70351" s="62" customFormat="1" x14ac:dyDescent="0.35"/>
    <row r="70352" s="62" customFormat="1" x14ac:dyDescent="0.35"/>
    <row r="70353" s="62" customFormat="1" x14ac:dyDescent="0.35"/>
    <row r="70354" s="62" customFormat="1" x14ac:dyDescent="0.35"/>
    <row r="70355" s="62" customFormat="1" x14ac:dyDescent="0.35"/>
    <row r="70356" s="62" customFormat="1" x14ac:dyDescent="0.35"/>
    <row r="70357" s="62" customFormat="1" x14ac:dyDescent="0.35"/>
    <row r="70358" s="62" customFormat="1" x14ac:dyDescent="0.35"/>
    <row r="70359" s="62" customFormat="1" x14ac:dyDescent="0.35"/>
    <row r="70360" s="62" customFormat="1" x14ac:dyDescent="0.35"/>
    <row r="70361" s="62" customFormat="1" x14ac:dyDescent="0.35"/>
    <row r="70362" s="62" customFormat="1" x14ac:dyDescent="0.35"/>
    <row r="70363" s="62" customFormat="1" x14ac:dyDescent="0.35"/>
    <row r="70364" s="62" customFormat="1" x14ac:dyDescent="0.35"/>
    <row r="70365" s="62" customFormat="1" x14ac:dyDescent="0.35"/>
    <row r="70366" s="62" customFormat="1" x14ac:dyDescent="0.35"/>
    <row r="70367" s="62" customFormat="1" x14ac:dyDescent="0.35"/>
    <row r="70368" s="62" customFormat="1" x14ac:dyDescent="0.35"/>
    <row r="70369" s="62" customFormat="1" x14ac:dyDescent="0.35"/>
    <row r="70370" s="62" customFormat="1" x14ac:dyDescent="0.35"/>
    <row r="70371" s="62" customFormat="1" x14ac:dyDescent="0.35"/>
    <row r="70372" s="62" customFormat="1" x14ac:dyDescent="0.35"/>
    <row r="70373" s="62" customFormat="1" x14ac:dyDescent="0.35"/>
    <row r="70374" s="62" customFormat="1" x14ac:dyDescent="0.35"/>
    <row r="70375" s="62" customFormat="1" x14ac:dyDescent="0.35"/>
    <row r="70376" s="62" customFormat="1" x14ac:dyDescent="0.35"/>
    <row r="70377" s="62" customFormat="1" x14ac:dyDescent="0.35"/>
    <row r="70378" s="62" customFormat="1" x14ac:dyDescent="0.35"/>
    <row r="70379" s="62" customFormat="1" x14ac:dyDescent="0.35"/>
    <row r="70380" s="62" customFormat="1" x14ac:dyDescent="0.35"/>
    <row r="70381" s="62" customFormat="1" x14ac:dyDescent="0.35"/>
    <row r="70382" s="62" customFormat="1" x14ac:dyDescent="0.35"/>
    <row r="70383" s="62" customFormat="1" x14ac:dyDescent="0.35"/>
    <row r="70384" s="62" customFormat="1" x14ac:dyDescent="0.35"/>
    <row r="70385" s="62" customFormat="1" x14ac:dyDescent="0.35"/>
    <row r="70386" s="62" customFormat="1" x14ac:dyDescent="0.35"/>
    <row r="70387" s="62" customFormat="1" x14ac:dyDescent="0.35"/>
    <row r="70388" s="62" customFormat="1" x14ac:dyDescent="0.35"/>
    <row r="70389" s="62" customFormat="1" x14ac:dyDescent="0.35"/>
    <row r="70390" s="62" customFormat="1" x14ac:dyDescent="0.35"/>
    <row r="70391" s="62" customFormat="1" x14ac:dyDescent="0.35"/>
    <row r="70392" s="62" customFormat="1" x14ac:dyDescent="0.35"/>
    <row r="70393" s="62" customFormat="1" x14ac:dyDescent="0.35"/>
    <row r="70394" s="62" customFormat="1" x14ac:dyDescent="0.35"/>
    <row r="70395" s="62" customFormat="1" x14ac:dyDescent="0.35"/>
    <row r="70396" s="62" customFormat="1" x14ac:dyDescent="0.35"/>
    <row r="70397" s="62" customFormat="1" x14ac:dyDescent="0.35"/>
    <row r="70398" s="62" customFormat="1" x14ac:dyDescent="0.35"/>
    <row r="70399" s="62" customFormat="1" x14ac:dyDescent="0.35"/>
    <row r="70400" s="62" customFormat="1" x14ac:dyDescent="0.35"/>
    <row r="70401" s="62" customFormat="1" x14ac:dyDescent="0.35"/>
    <row r="70402" s="62" customFormat="1" x14ac:dyDescent="0.35"/>
    <row r="70403" s="62" customFormat="1" x14ac:dyDescent="0.35"/>
    <row r="70404" s="62" customFormat="1" x14ac:dyDescent="0.35"/>
    <row r="70405" s="62" customFormat="1" x14ac:dyDescent="0.35"/>
    <row r="70406" s="62" customFormat="1" x14ac:dyDescent="0.35"/>
    <row r="70407" s="62" customFormat="1" x14ac:dyDescent="0.35"/>
    <row r="70408" s="62" customFormat="1" x14ac:dyDescent="0.35"/>
    <row r="70409" s="62" customFormat="1" x14ac:dyDescent="0.35"/>
    <row r="70410" s="62" customFormat="1" x14ac:dyDescent="0.35"/>
    <row r="70411" s="62" customFormat="1" x14ac:dyDescent="0.35"/>
    <row r="70412" s="62" customFormat="1" x14ac:dyDescent="0.35"/>
    <row r="70413" s="62" customFormat="1" x14ac:dyDescent="0.35"/>
    <row r="70414" s="62" customFormat="1" x14ac:dyDescent="0.35"/>
    <row r="70415" s="62" customFormat="1" x14ac:dyDescent="0.35"/>
    <row r="70416" s="62" customFormat="1" x14ac:dyDescent="0.35"/>
    <row r="70417" s="62" customFormat="1" x14ac:dyDescent="0.35"/>
    <row r="70418" s="62" customFormat="1" x14ac:dyDescent="0.35"/>
    <row r="70419" s="62" customFormat="1" x14ac:dyDescent="0.35"/>
    <row r="70420" s="62" customFormat="1" x14ac:dyDescent="0.35"/>
    <row r="70421" s="62" customFormat="1" x14ac:dyDescent="0.35"/>
    <row r="70422" s="62" customFormat="1" x14ac:dyDescent="0.35"/>
    <row r="70423" s="62" customFormat="1" x14ac:dyDescent="0.35"/>
    <row r="70424" s="62" customFormat="1" x14ac:dyDescent="0.35"/>
    <row r="70425" s="62" customFormat="1" x14ac:dyDescent="0.35"/>
    <row r="70426" s="62" customFormat="1" x14ac:dyDescent="0.35"/>
    <row r="70427" s="62" customFormat="1" x14ac:dyDescent="0.35"/>
    <row r="70428" s="62" customFormat="1" x14ac:dyDescent="0.35"/>
    <row r="70429" s="62" customFormat="1" x14ac:dyDescent="0.35"/>
    <row r="70430" s="62" customFormat="1" x14ac:dyDescent="0.35"/>
    <row r="70431" s="62" customFormat="1" x14ac:dyDescent="0.35"/>
    <row r="70432" s="62" customFormat="1" x14ac:dyDescent="0.35"/>
    <row r="70433" s="62" customFormat="1" x14ac:dyDescent="0.35"/>
    <row r="70434" s="62" customFormat="1" x14ac:dyDescent="0.35"/>
    <row r="70435" s="62" customFormat="1" x14ac:dyDescent="0.35"/>
    <row r="70436" s="62" customFormat="1" x14ac:dyDescent="0.35"/>
    <row r="70437" s="62" customFormat="1" x14ac:dyDescent="0.35"/>
    <row r="70438" s="62" customFormat="1" x14ac:dyDescent="0.35"/>
    <row r="70439" s="62" customFormat="1" x14ac:dyDescent="0.35"/>
    <row r="70440" s="62" customFormat="1" x14ac:dyDescent="0.35"/>
    <row r="70441" s="62" customFormat="1" x14ac:dyDescent="0.35"/>
    <row r="70442" s="62" customFormat="1" x14ac:dyDescent="0.35"/>
    <row r="70443" s="62" customFormat="1" x14ac:dyDescent="0.35"/>
    <row r="70444" s="62" customFormat="1" x14ac:dyDescent="0.35"/>
    <row r="70445" s="62" customFormat="1" x14ac:dyDescent="0.35"/>
    <row r="70446" s="62" customFormat="1" x14ac:dyDescent="0.35"/>
    <row r="70447" s="62" customFormat="1" x14ac:dyDescent="0.35"/>
    <row r="70448" s="62" customFormat="1" x14ac:dyDescent="0.35"/>
    <row r="70449" s="62" customFormat="1" x14ac:dyDescent="0.35"/>
    <row r="70450" s="62" customFormat="1" x14ac:dyDescent="0.35"/>
    <row r="70451" s="62" customFormat="1" x14ac:dyDescent="0.35"/>
    <row r="70452" s="62" customFormat="1" x14ac:dyDescent="0.35"/>
    <row r="70453" s="62" customFormat="1" x14ac:dyDescent="0.35"/>
    <row r="70454" s="62" customFormat="1" x14ac:dyDescent="0.35"/>
    <row r="70455" s="62" customFormat="1" x14ac:dyDescent="0.35"/>
    <row r="70456" s="62" customFormat="1" x14ac:dyDescent="0.35"/>
    <row r="70457" s="62" customFormat="1" x14ac:dyDescent="0.35"/>
    <row r="70458" s="62" customFormat="1" x14ac:dyDescent="0.35"/>
    <row r="70459" s="62" customFormat="1" x14ac:dyDescent="0.35"/>
    <row r="70460" s="62" customFormat="1" x14ac:dyDescent="0.35"/>
    <row r="70461" s="62" customFormat="1" x14ac:dyDescent="0.35"/>
    <row r="70462" s="62" customFormat="1" x14ac:dyDescent="0.35"/>
    <row r="70463" s="62" customFormat="1" x14ac:dyDescent="0.35"/>
    <row r="70464" s="62" customFormat="1" x14ac:dyDescent="0.35"/>
    <row r="70465" s="62" customFormat="1" x14ac:dyDescent="0.35"/>
    <row r="70466" s="62" customFormat="1" x14ac:dyDescent="0.35"/>
    <row r="70467" s="62" customFormat="1" x14ac:dyDescent="0.35"/>
    <row r="70468" s="62" customFormat="1" x14ac:dyDescent="0.35"/>
    <row r="70469" s="62" customFormat="1" x14ac:dyDescent="0.35"/>
    <row r="70470" s="62" customFormat="1" x14ac:dyDescent="0.35"/>
    <row r="70471" s="62" customFormat="1" x14ac:dyDescent="0.35"/>
    <row r="70472" s="62" customFormat="1" x14ac:dyDescent="0.35"/>
    <row r="70473" s="62" customFormat="1" x14ac:dyDescent="0.35"/>
    <row r="70474" s="62" customFormat="1" x14ac:dyDescent="0.35"/>
    <row r="70475" s="62" customFormat="1" x14ac:dyDescent="0.35"/>
    <row r="70476" s="62" customFormat="1" x14ac:dyDescent="0.35"/>
    <row r="70477" s="62" customFormat="1" x14ac:dyDescent="0.35"/>
    <row r="70478" s="62" customFormat="1" x14ac:dyDescent="0.35"/>
    <row r="70479" s="62" customFormat="1" x14ac:dyDescent="0.35"/>
    <row r="70480" s="62" customFormat="1" x14ac:dyDescent="0.35"/>
    <row r="70481" s="62" customFormat="1" x14ac:dyDescent="0.35"/>
    <row r="70482" s="62" customFormat="1" x14ac:dyDescent="0.35"/>
    <row r="70483" s="62" customFormat="1" x14ac:dyDescent="0.35"/>
    <row r="70484" s="62" customFormat="1" x14ac:dyDescent="0.35"/>
    <row r="70485" s="62" customFormat="1" x14ac:dyDescent="0.35"/>
    <row r="70486" s="62" customFormat="1" x14ac:dyDescent="0.35"/>
    <row r="70487" s="62" customFormat="1" x14ac:dyDescent="0.35"/>
    <row r="70488" s="62" customFormat="1" x14ac:dyDescent="0.35"/>
    <row r="70489" s="62" customFormat="1" x14ac:dyDescent="0.35"/>
    <row r="70490" s="62" customFormat="1" x14ac:dyDescent="0.35"/>
    <row r="70491" s="62" customFormat="1" x14ac:dyDescent="0.35"/>
    <row r="70492" s="62" customFormat="1" x14ac:dyDescent="0.35"/>
    <row r="70493" s="62" customFormat="1" x14ac:dyDescent="0.35"/>
    <row r="70494" s="62" customFormat="1" x14ac:dyDescent="0.35"/>
    <row r="70495" s="62" customFormat="1" x14ac:dyDescent="0.35"/>
    <row r="70496" s="62" customFormat="1" x14ac:dyDescent="0.35"/>
    <row r="70497" s="62" customFormat="1" x14ac:dyDescent="0.35"/>
    <row r="70498" s="62" customFormat="1" x14ac:dyDescent="0.35"/>
    <row r="70499" s="62" customFormat="1" x14ac:dyDescent="0.35"/>
    <row r="70500" s="62" customFormat="1" x14ac:dyDescent="0.35"/>
    <row r="70501" s="62" customFormat="1" x14ac:dyDescent="0.35"/>
    <row r="70502" s="62" customFormat="1" x14ac:dyDescent="0.35"/>
    <row r="70503" s="62" customFormat="1" x14ac:dyDescent="0.35"/>
    <row r="70504" s="62" customFormat="1" x14ac:dyDescent="0.35"/>
    <row r="70505" s="62" customFormat="1" x14ac:dyDescent="0.35"/>
    <row r="70506" s="62" customFormat="1" x14ac:dyDescent="0.35"/>
    <row r="70507" s="62" customFormat="1" x14ac:dyDescent="0.35"/>
    <row r="70508" s="62" customFormat="1" x14ac:dyDescent="0.35"/>
    <row r="70509" s="62" customFormat="1" x14ac:dyDescent="0.35"/>
    <row r="70510" s="62" customFormat="1" x14ac:dyDescent="0.35"/>
    <row r="70511" s="62" customFormat="1" x14ac:dyDescent="0.35"/>
    <row r="70512" s="62" customFormat="1" x14ac:dyDescent="0.35"/>
    <row r="70513" s="62" customFormat="1" x14ac:dyDescent="0.35"/>
    <row r="70514" s="62" customFormat="1" x14ac:dyDescent="0.35"/>
    <row r="70515" s="62" customFormat="1" x14ac:dyDescent="0.35"/>
    <row r="70516" s="62" customFormat="1" x14ac:dyDescent="0.35"/>
    <row r="70517" s="62" customFormat="1" x14ac:dyDescent="0.35"/>
    <row r="70518" s="62" customFormat="1" x14ac:dyDescent="0.35"/>
    <row r="70519" s="62" customFormat="1" x14ac:dyDescent="0.35"/>
    <row r="70520" s="62" customFormat="1" x14ac:dyDescent="0.35"/>
    <row r="70521" s="62" customFormat="1" x14ac:dyDescent="0.35"/>
    <row r="70522" s="62" customFormat="1" x14ac:dyDescent="0.35"/>
    <row r="70523" s="62" customFormat="1" x14ac:dyDescent="0.35"/>
    <row r="70524" s="62" customFormat="1" x14ac:dyDescent="0.35"/>
    <row r="70525" s="62" customFormat="1" x14ac:dyDescent="0.35"/>
    <row r="70526" s="62" customFormat="1" x14ac:dyDescent="0.35"/>
    <row r="70527" s="62" customFormat="1" x14ac:dyDescent="0.35"/>
    <row r="70528" s="62" customFormat="1" x14ac:dyDescent="0.35"/>
    <row r="70529" s="62" customFormat="1" x14ac:dyDescent="0.35"/>
    <row r="70530" s="62" customFormat="1" x14ac:dyDescent="0.35"/>
    <row r="70531" s="62" customFormat="1" x14ac:dyDescent="0.35"/>
    <row r="70532" s="62" customFormat="1" x14ac:dyDescent="0.35"/>
    <row r="70533" s="62" customFormat="1" x14ac:dyDescent="0.35"/>
    <row r="70534" s="62" customFormat="1" x14ac:dyDescent="0.35"/>
    <row r="70535" s="62" customFormat="1" x14ac:dyDescent="0.35"/>
    <row r="70536" s="62" customFormat="1" x14ac:dyDescent="0.35"/>
    <row r="70537" s="62" customFormat="1" x14ac:dyDescent="0.35"/>
    <row r="70538" s="62" customFormat="1" x14ac:dyDescent="0.35"/>
    <row r="70539" s="62" customFormat="1" x14ac:dyDescent="0.35"/>
    <row r="70540" s="62" customFormat="1" x14ac:dyDescent="0.35"/>
    <row r="70541" s="62" customFormat="1" x14ac:dyDescent="0.35"/>
    <row r="70542" s="62" customFormat="1" x14ac:dyDescent="0.35"/>
    <row r="70543" s="62" customFormat="1" x14ac:dyDescent="0.35"/>
    <row r="70544" s="62" customFormat="1" x14ac:dyDescent="0.35"/>
    <row r="70545" s="62" customFormat="1" x14ac:dyDescent="0.35"/>
    <row r="70546" s="62" customFormat="1" x14ac:dyDescent="0.35"/>
    <row r="70547" s="62" customFormat="1" x14ac:dyDescent="0.35"/>
    <row r="70548" s="62" customFormat="1" x14ac:dyDescent="0.35"/>
    <row r="70549" s="62" customFormat="1" x14ac:dyDescent="0.35"/>
    <row r="70550" s="62" customFormat="1" x14ac:dyDescent="0.35"/>
    <row r="70551" s="62" customFormat="1" x14ac:dyDescent="0.35"/>
    <row r="70552" s="62" customFormat="1" x14ac:dyDescent="0.35"/>
    <row r="70553" s="62" customFormat="1" x14ac:dyDescent="0.35"/>
    <row r="70554" s="62" customFormat="1" x14ac:dyDescent="0.35"/>
    <row r="70555" s="62" customFormat="1" x14ac:dyDescent="0.35"/>
    <row r="70556" s="62" customFormat="1" x14ac:dyDescent="0.35"/>
    <row r="70557" s="62" customFormat="1" x14ac:dyDescent="0.35"/>
    <row r="70558" s="62" customFormat="1" x14ac:dyDescent="0.35"/>
    <row r="70559" s="62" customFormat="1" x14ac:dyDescent="0.35"/>
    <row r="70560" s="62" customFormat="1" x14ac:dyDescent="0.35"/>
    <row r="70561" s="62" customFormat="1" x14ac:dyDescent="0.35"/>
    <row r="70562" s="62" customFormat="1" x14ac:dyDescent="0.35"/>
    <row r="70563" s="62" customFormat="1" x14ac:dyDescent="0.35"/>
    <row r="70564" s="62" customFormat="1" x14ac:dyDescent="0.35"/>
    <row r="70565" s="62" customFormat="1" x14ac:dyDescent="0.35"/>
    <row r="70566" s="62" customFormat="1" x14ac:dyDescent="0.35"/>
    <row r="70567" s="62" customFormat="1" x14ac:dyDescent="0.35"/>
    <row r="70568" s="62" customFormat="1" x14ac:dyDescent="0.35"/>
    <row r="70569" s="62" customFormat="1" x14ac:dyDescent="0.35"/>
    <row r="70570" s="62" customFormat="1" x14ac:dyDescent="0.35"/>
    <row r="70571" s="62" customFormat="1" x14ac:dyDescent="0.35"/>
    <row r="70572" s="62" customFormat="1" x14ac:dyDescent="0.35"/>
    <row r="70573" s="62" customFormat="1" x14ac:dyDescent="0.35"/>
    <row r="70574" s="62" customFormat="1" x14ac:dyDescent="0.35"/>
    <row r="70575" s="62" customFormat="1" x14ac:dyDescent="0.35"/>
    <row r="70576" s="62" customFormat="1" x14ac:dyDescent="0.35"/>
    <row r="70577" s="62" customFormat="1" x14ac:dyDescent="0.35"/>
    <row r="70578" s="62" customFormat="1" x14ac:dyDescent="0.35"/>
    <row r="70579" s="62" customFormat="1" x14ac:dyDescent="0.35"/>
    <row r="70580" s="62" customFormat="1" x14ac:dyDescent="0.35"/>
    <row r="70581" s="62" customFormat="1" x14ac:dyDescent="0.35"/>
    <row r="70582" s="62" customFormat="1" x14ac:dyDescent="0.35"/>
    <row r="70583" s="62" customFormat="1" x14ac:dyDescent="0.35"/>
    <row r="70584" s="62" customFormat="1" x14ac:dyDescent="0.35"/>
    <row r="70585" s="62" customFormat="1" x14ac:dyDescent="0.35"/>
    <row r="70586" s="62" customFormat="1" x14ac:dyDescent="0.35"/>
    <row r="70587" s="62" customFormat="1" x14ac:dyDescent="0.35"/>
    <row r="70588" s="62" customFormat="1" x14ac:dyDescent="0.35"/>
    <row r="70589" s="62" customFormat="1" x14ac:dyDescent="0.35"/>
    <row r="70590" s="62" customFormat="1" x14ac:dyDescent="0.35"/>
    <row r="70591" s="62" customFormat="1" x14ac:dyDescent="0.35"/>
    <row r="70592" s="62" customFormat="1" x14ac:dyDescent="0.35"/>
    <row r="70593" s="62" customFormat="1" x14ac:dyDescent="0.35"/>
    <row r="70594" s="62" customFormat="1" x14ac:dyDescent="0.35"/>
    <row r="70595" s="62" customFormat="1" x14ac:dyDescent="0.35"/>
    <row r="70596" s="62" customFormat="1" x14ac:dyDescent="0.35"/>
    <row r="70597" s="62" customFormat="1" x14ac:dyDescent="0.35"/>
    <row r="70598" s="62" customFormat="1" x14ac:dyDescent="0.35"/>
    <row r="70599" s="62" customFormat="1" x14ac:dyDescent="0.35"/>
    <row r="70600" s="62" customFormat="1" x14ac:dyDescent="0.35"/>
    <row r="70601" s="62" customFormat="1" x14ac:dyDescent="0.35"/>
    <row r="70602" s="62" customFormat="1" x14ac:dyDescent="0.35"/>
    <row r="70603" s="62" customFormat="1" x14ac:dyDescent="0.35"/>
    <row r="70604" s="62" customFormat="1" x14ac:dyDescent="0.35"/>
    <row r="70605" s="62" customFormat="1" x14ac:dyDescent="0.35"/>
    <row r="70606" s="62" customFormat="1" x14ac:dyDescent="0.35"/>
    <row r="70607" s="62" customFormat="1" x14ac:dyDescent="0.35"/>
    <row r="70608" s="62" customFormat="1" x14ac:dyDescent="0.35"/>
    <row r="70609" s="62" customFormat="1" x14ac:dyDescent="0.35"/>
    <row r="70610" s="62" customFormat="1" x14ac:dyDescent="0.35"/>
    <row r="70611" s="62" customFormat="1" x14ac:dyDescent="0.35"/>
    <row r="70612" s="62" customFormat="1" x14ac:dyDescent="0.35"/>
    <row r="70613" s="62" customFormat="1" x14ac:dyDescent="0.35"/>
    <row r="70614" s="62" customFormat="1" x14ac:dyDescent="0.35"/>
    <row r="70615" s="62" customFormat="1" x14ac:dyDescent="0.35"/>
    <row r="70616" s="62" customFormat="1" x14ac:dyDescent="0.35"/>
    <row r="70617" s="62" customFormat="1" x14ac:dyDescent="0.35"/>
    <row r="70618" s="62" customFormat="1" x14ac:dyDescent="0.35"/>
    <row r="70619" s="62" customFormat="1" x14ac:dyDescent="0.35"/>
    <row r="70620" s="62" customFormat="1" x14ac:dyDescent="0.35"/>
    <row r="70621" s="62" customFormat="1" x14ac:dyDescent="0.35"/>
    <row r="70622" s="62" customFormat="1" x14ac:dyDescent="0.35"/>
    <row r="70623" s="62" customFormat="1" x14ac:dyDescent="0.35"/>
    <row r="70624" s="62" customFormat="1" x14ac:dyDescent="0.35"/>
    <row r="70625" s="62" customFormat="1" x14ac:dyDescent="0.35"/>
    <row r="70626" s="62" customFormat="1" x14ac:dyDescent="0.35"/>
    <row r="70627" s="62" customFormat="1" x14ac:dyDescent="0.35"/>
    <row r="70628" s="62" customFormat="1" x14ac:dyDescent="0.35"/>
    <row r="70629" s="62" customFormat="1" x14ac:dyDescent="0.35"/>
    <row r="70630" s="62" customFormat="1" x14ac:dyDescent="0.35"/>
    <row r="70631" s="62" customFormat="1" x14ac:dyDescent="0.35"/>
    <row r="70632" s="62" customFormat="1" x14ac:dyDescent="0.35"/>
    <row r="70633" s="62" customFormat="1" x14ac:dyDescent="0.35"/>
    <row r="70634" s="62" customFormat="1" x14ac:dyDescent="0.35"/>
    <row r="70635" s="62" customFormat="1" x14ac:dyDescent="0.35"/>
    <row r="70636" s="62" customFormat="1" x14ac:dyDescent="0.35"/>
    <row r="70637" s="62" customFormat="1" x14ac:dyDescent="0.35"/>
    <row r="70638" s="62" customFormat="1" x14ac:dyDescent="0.35"/>
    <row r="70639" s="62" customFormat="1" x14ac:dyDescent="0.35"/>
    <row r="70640" s="62" customFormat="1" x14ac:dyDescent="0.35"/>
    <row r="70641" s="62" customFormat="1" x14ac:dyDescent="0.35"/>
    <row r="70642" s="62" customFormat="1" x14ac:dyDescent="0.35"/>
    <row r="70643" s="62" customFormat="1" x14ac:dyDescent="0.35"/>
    <row r="70644" s="62" customFormat="1" x14ac:dyDescent="0.35"/>
    <row r="70645" s="62" customFormat="1" x14ac:dyDescent="0.35"/>
    <row r="70646" s="62" customFormat="1" x14ac:dyDescent="0.35"/>
    <row r="70647" s="62" customFormat="1" x14ac:dyDescent="0.35"/>
    <row r="70648" s="62" customFormat="1" x14ac:dyDescent="0.35"/>
    <row r="70649" s="62" customFormat="1" x14ac:dyDescent="0.35"/>
    <row r="70650" s="62" customFormat="1" x14ac:dyDescent="0.35"/>
    <row r="70651" s="62" customFormat="1" x14ac:dyDescent="0.35"/>
    <row r="70652" s="62" customFormat="1" x14ac:dyDescent="0.35"/>
    <row r="70653" s="62" customFormat="1" x14ac:dyDescent="0.35"/>
    <row r="70654" s="62" customFormat="1" x14ac:dyDescent="0.35"/>
    <row r="70655" s="62" customFormat="1" x14ac:dyDescent="0.35"/>
    <row r="70656" s="62" customFormat="1" x14ac:dyDescent="0.35"/>
    <row r="70657" s="62" customFormat="1" x14ac:dyDescent="0.35"/>
    <row r="70658" s="62" customFormat="1" x14ac:dyDescent="0.35"/>
    <row r="70659" s="62" customFormat="1" x14ac:dyDescent="0.35"/>
    <row r="70660" s="62" customFormat="1" x14ac:dyDescent="0.35"/>
    <row r="70661" s="62" customFormat="1" x14ac:dyDescent="0.35"/>
    <row r="70662" s="62" customFormat="1" x14ac:dyDescent="0.35"/>
    <row r="70663" s="62" customFormat="1" x14ac:dyDescent="0.35"/>
    <row r="70664" s="62" customFormat="1" x14ac:dyDescent="0.35"/>
    <row r="70665" s="62" customFormat="1" x14ac:dyDescent="0.35"/>
    <row r="70666" s="62" customFormat="1" x14ac:dyDescent="0.35"/>
    <row r="70667" s="62" customFormat="1" x14ac:dyDescent="0.35"/>
    <row r="70668" s="62" customFormat="1" x14ac:dyDescent="0.35"/>
    <row r="70669" s="62" customFormat="1" x14ac:dyDescent="0.35"/>
    <row r="70670" s="62" customFormat="1" x14ac:dyDescent="0.35"/>
    <row r="70671" s="62" customFormat="1" x14ac:dyDescent="0.35"/>
    <row r="70672" s="62" customFormat="1" x14ac:dyDescent="0.35"/>
    <row r="70673" s="62" customFormat="1" x14ac:dyDescent="0.35"/>
    <row r="70674" s="62" customFormat="1" x14ac:dyDescent="0.35"/>
    <row r="70675" s="62" customFormat="1" x14ac:dyDescent="0.35"/>
    <row r="70676" s="62" customFormat="1" x14ac:dyDescent="0.35"/>
    <row r="70677" s="62" customFormat="1" x14ac:dyDescent="0.35"/>
    <row r="70678" s="62" customFormat="1" x14ac:dyDescent="0.35"/>
    <row r="70679" s="62" customFormat="1" x14ac:dyDescent="0.35"/>
    <row r="70680" s="62" customFormat="1" x14ac:dyDescent="0.35"/>
    <row r="70681" s="62" customFormat="1" x14ac:dyDescent="0.35"/>
    <row r="70682" s="62" customFormat="1" x14ac:dyDescent="0.35"/>
    <row r="70683" s="62" customFormat="1" x14ac:dyDescent="0.35"/>
    <row r="70684" s="62" customFormat="1" x14ac:dyDescent="0.35"/>
    <row r="70685" s="62" customFormat="1" x14ac:dyDescent="0.35"/>
    <row r="70686" s="62" customFormat="1" x14ac:dyDescent="0.35"/>
    <row r="70687" s="62" customFormat="1" x14ac:dyDescent="0.35"/>
    <row r="70688" s="62" customFormat="1" x14ac:dyDescent="0.35"/>
    <row r="70689" s="62" customFormat="1" x14ac:dyDescent="0.35"/>
    <row r="70690" s="62" customFormat="1" x14ac:dyDescent="0.35"/>
    <row r="70691" s="62" customFormat="1" x14ac:dyDescent="0.35"/>
    <row r="70692" s="62" customFormat="1" x14ac:dyDescent="0.35"/>
    <row r="70693" s="62" customFormat="1" x14ac:dyDescent="0.35"/>
    <row r="70694" s="62" customFormat="1" x14ac:dyDescent="0.35"/>
    <row r="70695" s="62" customFormat="1" x14ac:dyDescent="0.35"/>
    <row r="70696" s="62" customFormat="1" x14ac:dyDescent="0.35"/>
    <row r="70697" s="62" customFormat="1" x14ac:dyDescent="0.35"/>
    <row r="70698" s="62" customFormat="1" x14ac:dyDescent="0.35"/>
    <row r="70699" s="62" customFormat="1" x14ac:dyDescent="0.35"/>
    <row r="70700" s="62" customFormat="1" x14ac:dyDescent="0.35"/>
    <row r="70701" s="62" customFormat="1" x14ac:dyDescent="0.35"/>
    <row r="70702" s="62" customFormat="1" x14ac:dyDescent="0.35"/>
    <row r="70703" s="62" customFormat="1" x14ac:dyDescent="0.35"/>
    <row r="70704" s="62" customFormat="1" x14ac:dyDescent="0.35"/>
    <row r="70705" s="62" customFormat="1" x14ac:dyDescent="0.35"/>
    <row r="70706" s="62" customFormat="1" x14ac:dyDescent="0.35"/>
    <row r="70707" s="62" customFormat="1" x14ac:dyDescent="0.35"/>
    <row r="70708" s="62" customFormat="1" x14ac:dyDescent="0.35"/>
    <row r="70709" s="62" customFormat="1" x14ac:dyDescent="0.35"/>
    <row r="70710" s="62" customFormat="1" x14ac:dyDescent="0.35"/>
    <row r="70711" s="62" customFormat="1" x14ac:dyDescent="0.35"/>
    <row r="70712" s="62" customFormat="1" x14ac:dyDescent="0.35"/>
    <row r="70713" s="62" customFormat="1" x14ac:dyDescent="0.35"/>
    <row r="70714" s="62" customFormat="1" x14ac:dyDescent="0.35"/>
    <row r="70715" s="62" customFormat="1" x14ac:dyDescent="0.35"/>
    <row r="70716" s="62" customFormat="1" x14ac:dyDescent="0.35"/>
    <row r="70717" s="62" customFormat="1" x14ac:dyDescent="0.35"/>
    <row r="70718" s="62" customFormat="1" x14ac:dyDescent="0.35"/>
    <row r="70719" s="62" customFormat="1" x14ac:dyDescent="0.35"/>
    <row r="70720" s="62" customFormat="1" x14ac:dyDescent="0.35"/>
    <row r="70721" s="62" customFormat="1" x14ac:dyDescent="0.35"/>
    <row r="70722" s="62" customFormat="1" x14ac:dyDescent="0.35"/>
    <row r="70723" s="62" customFormat="1" x14ac:dyDescent="0.35"/>
    <row r="70724" s="62" customFormat="1" x14ac:dyDescent="0.35"/>
    <row r="70725" s="62" customFormat="1" x14ac:dyDescent="0.35"/>
    <row r="70726" s="62" customFormat="1" x14ac:dyDescent="0.35"/>
    <row r="70727" s="62" customFormat="1" x14ac:dyDescent="0.35"/>
    <row r="70728" s="62" customFormat="1" x14ac:dyDescent="0.35"/>
    <row r="70729" s="62" customFormat="1" x14ac:dyDescent="0.35"/>
    <row r="70730" s="62" customFormat="1" x14ac:dyDescent="0.35"/>
    <row r="70731" s="62" customFormat="1" x14ac:dyDescent="0.35"/>
    <row r="70732" s="62" customFormat="1" x14ac:dyDescent="0.35"/>
    <row r="70733" s="62" customFormat="1" x14ac:dyDescent="0.35"/>
    <row r="70734" s="62" customFormat="1" x14ac:dyDescent="0.35"/>
    <row r="70735" s="62" customFormat="1" x14ac:dyDescent="0.35"/>
    <row r="70736" s="62" customFormat="1" x14ac:dyDescent="0.35"/>
    <row r="70737" s="62" customFormat="1" x14ac:dyDescent="0.35"/>
    <row r="70738" s="62" customFormat="1" x14ac:dyDescent="0.35"/>
    <row r="70739" s="62" customFormat="1" x14ac:dyDescent="0.35"/>
    <row r="70740" s="62" customFormat="1" x14ac:dyDescent="0.35"/>
    <row r="70741" s="62" customFormat="1" x14ac:dyDescent="0.35"/>
    <row r="70742" s="62" customFormat="1" x14ac:dyDescent="0.35"/>
    <row r="70743" s="62" customFormat="1" x14ac:dyDescent="0.35"/>
    <row r="70744" s="62" customFormat="1" x14ac:dyDescent="0.35"/>
    <row r="70745" s="62" customFormat="1" x14ac:dyDescent="0.35"/>
    <row r="70746" s="62" customFormat="1" x14ac:dyDescent="0.35"/>
    <row r="70747" s="62" customFormat="1" x14ac:dyDescent="0.35"/>
    <row r="70748" s="62" customFormat="1" x14ac:dyDescent="0.35"/>
    <row r="70749" s="62" customFormat="1" x14ac:dyDescent="0.35"/>
    <row r="70750" s="62" customFormat="1" x14ac:dyDescent="0.35"/>
    <row r="70751" s="62" customFormat="1" x14ac:dyDescent="0.35"/>
    <row r="70752" s="62" customFormat="1" x14ac:dyDescent="0.35"/>
    <row r="70753" s="62" customFormat="1" x14ac:dyDescent="0.35"/>
    <row r="70754" s="62" customFormat="1" x14ac:dyDescent="0.35"/>
    <row r="70755" s="62" customFormat="1" x14ac:dyDescent="0.35"/>
    <row r="70756" s="62" customFormat="1" x14ac:dyDescent="0.35"/>
    <row r="70757" s="62" customFormat="1" x14ac:dyDescent="0.35"/>
    <row r="70758" s="62" customFormat="1" x14ac:dyDescent="0.35"/>
    <row r="70759" s="62" customFormat="1" x14ac:dyDescent="0.35"/>
    <row r="70760" s="62" customFormat="1" x14ac:dyDescent="0.35"/>
    <row r="70761" s="62" customFormat="1" x14ac:dyDescent="0.35"/>
    <row r="70762" s="62" customFormat="1" x14ac:dyDescent="0.35"/>
    <row r="70763" s="62" customFormat="1" x14ac:dyDescent="0.35"/>
    <row r="70764" s="62" customFormat="1" x14ac:dyDescent="0.35"/>
    <row r="70765" s="62" customFormat="1" x14ac:dyDescent="0.35"/>
    <row r="70766" s="62" customFormat="1" x14ac:dyDescent="0.35"/>
    <row r="70767" s="62" customFormat="1" x14ac:dyDescent="0.35"/>
    <row r="70768" s="62" customFormat="1" x14ac:dyDescent="0.35"/>
    <row r="70769" s="62" customFormat="1" x14ac:dyDescent="0.35"/>
    <row r="70770" s="62" customFormat="1" x14ac:dyDescent="0.35"/>
    <row r="70771" s="62" customFormat="1" x14ac:dyDescent="0.35"/>
    <row r="70772" s="62" customFormat="1" x14ac:dyDescent="0.35"/>
    <row r="70773" s="62" customFormat="1" x14ac:dyDescent="0.35"/>
    <row r="70774" s="62" customFormat="1" x14ac:dyDescent="0.35"/>
    <row r="70775" s="62" customFormat="1" x14ac:dyDescent="0.35"/>
    <row r="70776" s="62" customFormat="1" x14ac:dyDescent="0.35"/>
    <row r="70777" s="62" customFormat="1" x14ac:dyDescent="0.35"/>
    <row r="70778" s="62" customFormat="1" x14ac:dyDescent="0.35"/>
    <row r="70779" s="62" customFormat="1" x14ac:dyDescent="0.35"/>
    <row r="70780" s="62" customFormat="1" x14ac:dyDescent="0.35"/>
    <row r="70781" s="62" customFormat="1" x14ac:dyDescent="0.35"/>
    <row r="70782" s="62" customFormat="1" x14ac:dyDescent="0.35"/>
    <row r="70783" s="62" customFormat="1" x14ac:dyDescent="0.35"/>
    <row r="70784" s="62" customFormat="1" x14ac:dyDescent="0.35"/>
    <row r="70785" s="62" customFormat="1" x14ac:dyDescent="0.35"/>
    <row r="70786" s="62" customFormat="1" x14ac:dyDescent="0.35"/>
    <row r="70787" s="62" customFormat="1" x14ac:dyDescent="0.35"/>
    <row r="70788" s="62" customFormat="1" x14ac:dyDescent="0.35"/>
    <row r="70789" s="62" customFormat="1" x14ac:dyDescent="0.35"/>
    <row r="70790" s="62" customFormat="1" x14ac:dyDescent="0.35"/>
    <row r="70791" s="62" customFormat="1" x14ac:dyDescent="0.35"/>
    <row r="70792" s="62" customFormat="1" x14ac:dyDescent="0.35"/>
    <row r="70793" s="62" customFormat="1" x14ac:dyDescent="0.35"/>
    <row r="70794" s="62" customFormat="1" x14ac:dyDescent="0.35"/>
    <row r="70795" s="62" customFormat="1" x14ac:dyDescent="0.35"/>
    <row r="70796" s="62" customFormat="1" x14ac:dyDescent="0.35"/>
    <row r="70797" s="62" customFormat="1" x14ac:dyDescent="0.35"/>
    <row r="70798" s="62" customFormat="1" x14ac:dyDescent="0.35"/>
    <row r="70799" s="62" customFormat="1" x14ac:dyDescent="0.35"/>
    <row r="70800" s="62" customFormat="1" x14ac:dyDescent="0.35"/>
    <row r="70801" s="62" customFormat="1" x14ac:dyDescent="0.35"/>
    <row r="70802" s="62" customFormat="1" x14ac:dyDescent="0.35"/>
    <row r="70803" s="62" customFormat="1" x14ac:dyDescent="0.35"/>
    <row r="70804" s="62" customFormat="1" x14ac:dyDescent="0.35"/>
    <row r="70805" s="62" customFormat="1" x14ac:dyDescent="0.35"/>
    <row r="70806" s="62" customFormat="1" x14ac:dyDescent="0.35"/>
    <row r="70807" s="62" customFormat="1" x14ac:dyDescent="0.35"/>
    <row r="70808" s="62" customFormat="1" x14ac:dyDescent="0.35"/>
    <row r="70809" s="62" customFormat="1" x14ac:dyDescent="0.35"/>
    <row r="70810" s="62" customFormat="1" x14ac:dyDescent="0.35"/>
    <row r="70811" s="62" customFormat="1" x14ac:dyDescent="0.35"/>
    <row r="70812" s="62" customFormat="1" x14ac:dyDescent="0.35"/>
    <row r="70813" s="62" customFormat="1" x14ac:dyDescent="0.35"/>
    <row r="70814" s="62" customFormat="1" x14ac:dyDescent="0.35"/>
    <row r="70815" s="62" customFormat="1" x14ac:dyDescent="0.35"/>
    <row r="70816" s="62" customFormat="1" x14ac:dyDescent="0.35"/>
    <row r="70817" s="62" customFormat="1" x14ac:dyDescent="0.35"/>
    <row r="70818" s="62" customFormat="1" x14ac:dyDescent="0.35"/>
    <row r="70819" s="62" customFormat="1" x14ac:dyDescent="0.35"/>
    <row r="70820" s="62" customFormat="1" x14ac:dyDescent="0.35"/>
    <row r="70821" s="62" customFormat="1" x14ac:dyDescent="0.35"/>
    <row r="70822" s="62" customFormat="1" x14ac:dyDescent="0.35"/>
    <row r="70823" s="62" customFormat="1" x14ac:dyDescent="0.35"/>
    <row r="70824" s="62" customFormat="1" x14ac:dyDescent="0.35"/>
    <row r="70825" s="62" customFormat="1" x14ac:dyDescent="0.35"/>
    <row r="70826" s="62" customFormat="1" x14ac:dyDescent="0.35"/>
    <row r="70827" s="62" customFormat="1" x14ac:dyDescent="0.35"/>
    <row r="70828" s="62" customFormat="1" x14ac:dyDescent="0.35"/>
    <row r="70829" s="62" customFormat="1" x14ac:dyDescent="0.35"/>
    <row r="70830" s="62" customFormat="1" x14ac:dyDescent="0.35"/>
    <row r="70831" s="62" customFormat="1" x14ac:dyDescent="0.35"/>
    <row r="70832" s="62" customFormat="1" x14ac:dyDescent="0.35"/>
    <row r="70833" s="62" customFormat="1" x14ac:dyDescent="0.35"/>
    <row r="70834" s="62" customFormat="1" x14ac:dyDescent="0.35"/>
    <row r="70835" s="62" customFormat="1" x14ac:dyDescent="0.35"/>
    <row r="70836" s="62" customFormat="1" x14ac:dyDescent="0.35"/>
    <row r="70837" s="62" customFormat="1" x14ac:dyDescent="0.35"/>
    <row r="70838" s="62" customFormat="1" x14ac:dyDescent="0.35"/>
    <row r="70839" s="62" customFormat="1" x14ac:dyDescent="0.35"/>
    <row r="70840" s="62" customFormat="1" x14ac:dyDescent="0.35"/>
    <row r="70841" s="62" customFormat="1" x14ac:dyDescent="0.35"/>
    <row r="70842" s="62" customFormat="1" x14ac:dyDescent="0.35"/>
    <row r="70843" s="62" customFormat="1" x14ac:dyDescent="0.35"/>
    <row r="70844" s="62" customFormat="1" x14ac:dyDescent="0.35"/>
    <row r="70845" s="62" customFormat="1" x14ac:dyDescent="0.35"/>
    <row r="70846" s="62" customFormat="1" x14ac:dyDescent="0.35"/>
    <row r="70847" s="62" customFormat="1" x14ac:dyDescent="0.35"/>
    <row r="70848" s="62" customFormat="1" x14ac:dyDescent="0.35"/>
    <row r="70849" s="62" customFormat="1" x14ac:dyDescent="0.35"/>
    <row r="70850" s="62" customFormat="1" x14ac:dyDescent="0.35"/>
    <row r="70851" s="62" customFormat="1" x14ac:dyDescent="0.35"/>
    <row r="70852" s="62" customFormat="1" x14ac:dyDescent="0.35"/>
    <row r="70853" s="62" customFormat="1" x14ac:dyDescent="0.35"/>
    <row r="70854" s="62" customFormat="1" x14ac:dyDescent="0.35"/>
    <row r="70855" s="62" customFormat="1" x14ac:dyDescent="0.35"/>
    <row r="70856" s="62" customFormat="1" x14ac:dyDescent="0.35"/>
    <row r="70857" s="62" customFormat="1" x14ac:dyDescent="0.35"/>
    <row r="70858" s="62" customFormat="1" x14ac:dyDescent="0.35"/>
    <row r="70859" s="62" customFormat="1" x14ac:dyDescent="0.35"/>
    <row r="70860" s="62" customFormat="1" x14ac:dyDescent="0.35"/>
    <row r="70861" s="62" customFormat="1" x14ac:dyDescent="0.35"/>
    <row r="70862" s="62" customFormat="1" x14ac:dyDescent="0.35"/>
    <row r="70863" s="62" customFormat="1" x14ac:dyDescent="0.35"/>
    <row r="70864" s="62" customFormat="1" x14ac:dyDescent="0.35"/>
    <row r="70865" s="62" customFormat="1" x14ac:dyDescent="0.35"/>
    <row r="70866" s="62" customFormat="1" x14ac:dyDescent="0.35"/>
    <row r="70867" s="62" customFormat="1" x14ac:dyDescent="0.35"/>
    <row r="70868" s="62" customFormat="1" x14ac:dyDescent="0.35"/>
    <row r="70869" s="62" customFormat="1" x14ac:dyDescent="0.35"/>
    <row r="70870" s="62" customFormat="1" x14ac:dyDescent="0.35"/>
    <row r="70871" s="62" customFormat="1" x14ac:dyDescent="0.35"/>
    <row r="70872" s="62" customFormat="1" x14ac:dyDescent="0.35"/>
    <row r="70873" s="62" customFormat="1" x14ac:dyDescent="0.35"/>
    <row r="70874" s="62" customFormat="1" x14ac:dyDescent="0.35"/>
    <row r="70875" s="62" customFormat="1" x14ac:dyDescent="0.35"/>
    <row r="70876" s="62" customFormat="1" x14ac:dyDescent="0.35"/>
    <row r="70877" s="62" customFormat="1" x14ac:dyDescent="0.35"/>
    <row r="70878" s="62" customFormat="1" x14ac:dyDescent="0.35"/>
    <row r="70879" s="62" customFormat="1" x14ac:dyDescent="0.35"/>
    <row r="70880" s="62" customFormat="1" x14ac:dyDescent="0.35"/>
    <row r="70881" s="62" customFormat="1" x14ac:dyDescent="0.35"/>
    <row r="70882" s="62" customFormat="1" x14ac:dyDescent="0.35"/>
    <row r="70883" s="62" customFormat="1" x14ac:dyDescent="0.35"/>
    <row r="70884" s="62" customFormat="1" x14ac:dyDescent="0.35"/>
    <row r="70885" s="62" customFormat="1" x14ac:dyDescent="0.35"/>
    <row r="70886" s="62" customFormat="1" x14ac:dyDescent="0.35"/>
    <row r="70887" s="62" customFormat="1" x14ac:dyDescent="0.35"/>
    <row r="70888" s="62" customFormat="1" x14ac:dyDescent="0.35"/>
    <row r="70889" s="62" customFormat="1" x14ac:dyDescent="0.35"/>
    <row r="70890" s="62" customFormat="1" x14ac:dyDescent="0.35"/>
    <row r="70891" s="62" customFormat="1" x14ac:dyDescent="0.35"/>
    <row r="70892" s="62" customFormat="1" x14ac:dyDescent="0.35"/>
    <row r="70893" s="62" customFormat="1" x14ac:dyDescent="0.35"/>
    <row r="70894" s="62" customFormat="1" x14ac:dyDescent="0.35"/>
    <row r="70895" s="62" customFormat="1" x14ac:dyDescent="0.35"/>
    <row r="70896" s="62" customFormat="1" x14ac:dyDescent="0.35"/>
    <row r="70897" s="62" customFormat="1" x14ac:dyDescent="0.35"/>
    <row r="70898" s="62" customFormat="1" x14ac:dyDescent="0.35"/>
    <row r="70899" s="62" customFormat="1" x14ac:dyDescent="0.35"/>
    <row r="70900" s="62" customFormat="1" x14ac:dyDescent="0.35"/>
    <row r="70901" s="62" customFormat="1" x14ac:dyDescent="0.35"/>
    <row r="70902" s="62" customFormat="1" x14ac:dyDescent="0.35"/>
    <row r="70903" s="62" customFormat="1" x14ac:dyDescent="0.35"/>
    <row r="70904" s="62" customFormat="1" x14ac:dyDescent="0.35"/>
    <row r="70905" s="62" customFormat="1" x14ac:dyDescent="0.35"/>
    <row r="70906" s="62" customFormat="1" x14ac:dyDescent="0.35"/>
    <row r="70907" s="62" customFormat="1" x14ac:dyDescent="0.35"/>
    <row r="70908" s="62" customFormat="1" x14ac:dyDescent="0.35"/>
    <row r="70909" s="62" customFormat="1" x14ac:dyDescent="0.35"/>
    <row r="70910" s="62" customFormat="1" x14ac:dyDescent="0.35"/>
    <row r="70911" s="62" customFormat="1" x14ac:dyDescent="0.35"/>
    <row r="70912" s="62" customFormat="1" x14ac:dyDescent="0.35"/>
    <row r="70913" s="62" customFormat="1" x14ac:dyDescent="0.35"/>
    <row r="70914" s="62" customFormat="1" x14ac:dyDescent="0.35"/>
    <row r="70915" s="62" customFormat="1" x14ac:dyDescent="0.35"/>
    <row r="70916" s="62" customFormat="1" x14ac:dyDescent="0.35"/>
    <row r="70917" s="62" customFormat="1" x14ac:dyDescent="0.35"/>
    <row r="70918" s="62" customFormat="1" x14ac:dyDescent="0.35"/>
    <row r="70919" s="62" customFormat="1" x14ac:dyDescent="0.35"/>
    <row r="70920" s="62" customFormat="1" x14ac:dyDescent="0.35"/>
    <row r="70921" s="62" customFormat="1" x14ac:dyDescent="0.35"/>
    <row r="70922" s="62" customFormat="1" x14ac:dyDescent="0.35"/>
    <row r="70923" s="62" customFormat="1" x14ac:dyDescent="0.35"/>
    <row r="70924" s="62" customFormat="1" x14ac:dyDescent="0.35"/>
    <row r="70925" s="62" customFormat="1" x14ac:dyDescent="0.35"/>
    <row r="70926" s="62" customFormat="1" x14ac:dyDescent="0.35"/>
    <row r="70927" s="62" customFormat="1" x14ac:dyDescent="0.35"/>
    <row r="70928" s="62" customFormat="1" x14ac:dyDescent="0.35"/>
    <row r="70929" s="62" customFormat="1" x14ac:dyDescent="0.35"/>
    <row r="70930" s="62" customFormat="1" x14ac:dyDescent="0.35"/>
    <row r="70931" s="62" customFormat="1" x14ac:dyDescent="0.35"/>
    <row r="70932" s="62" customFormat="1" x14ac:dyDescent="0.35"/>
    <row r="70933" s="62" customFormat="1" x14ac:dyDescent="0.35"/>
    <row r="70934" s="62" customFormat="1" x14ac:dyDescent="0.35"/>
    <row r="70935" s="62" customFormat="1" x14ac:dyDescent="0.35"/>
    <row r="70936" s="62" customFormat="1" x14ac:dyDescent="0.35"/>
    <row r="70937" s="62" customFormat="1" x14ac:dyDescent="0.35"/>
    <row r="70938" s="62" customFormat="1" x14ac:dyDescent="0.35"/>
    <row r="70939" s="62" customFormat="1" x14ac:dyDescent="0.35"/>
    <row r="70940" s="62" customFormat="1" x14ac:dyDescent="0.35"/>
    <row r="70941" s="62" customFormat="1" x14ac:dyDescent="0.35"/>
    <row r="70942" s="62" customFormat="1" x14ac:dyDescent="0.35"/>
    <row r="70943" s="62" customFormat="1" x14ac:dyDescent="0.35"/>
    <row r="70944" s="62" customFormat="1" x14ac:dyDescent="0.35"/>
    <row r="70945" s="62" customFormat="1" x14ac:dyDescent="0.35"/>
    <row r="70946" s="62" customFormat="1" x14ac:dyDescent="0.35"/>
    <row r="70947" s="62" customFormat="1" x14ac:dyDescent="0.35"/>
    <row r="70948" s="62" customFormat="1" x14ac:dyDescent="0.35"/>
    <row r="70949" s="62" customFormat="1" x14ac:dyDescent="0.35"/>
    <row r="70950" s="62" customFormat="1" x14ac:dyDescent="0.35"/>
    <row r="70951" s="62" customFormat="1" x14ac:dyDescent="0.35"/>
    <row r="70952" s="62" customFormat="1" x14ac:dyDescent="0.35"/>
    <row r="70953" s="62" customFormat="1" x14ac:dyDescent="0.35"/>
    <row r="70954" s="62" customFormat="1" x14ac:dyDescent="0.35"/>
    <row r="70955" s="62" customFormat="1" x14ac:dyDescent="0.35"/>
    <row r="70956" s="62" customFormat="1" x14ac:dyDescent="0.35"/>
    <row r="70957" s="62" customFormat="1" x14ac:dyDescent="0.35"/>
    <row r="70958" s="62" customFormat="1" x14ac:dyDescent="0.35"/>
    <row r="70959" s="62" customFormat="1" x14ac:dyDescent="0.35"/>
    <row r="70960" s="62" customFormat="1" x14ac:dyDescent="0.35"/>
    <row r="70961" s="62" customFormat="1" x14ac:dyDescent="0.35"/>
    <row r="70962" s="62" customFormat="1" x14ac:dyDescent="0.35"/>
    <row r="70963" s="62" customFormat="1" x14ac:dyDescent="0.35"/>
    <row r="70964" s="62" customFormat="1" x14ac:dyDescent="0.35"/>
    <row r="70965" s="62" customFormat="1" x14ac:dyDescent="0.35"/>
    <row r="70966" s="62" customFormat="1" x14ac:dyDescent="0.35"/>
    <row r="70967" s="62" customFormat="1" x14ac:dyDescent="0.35"/>
    <row r="70968" s="62" customFormat="1" x14ac:dyDescent="0.35"/>
    <row r="70969" s="62" customFormat="1" x14ac:dyDescent="0.35"/>
    <row r="70970" s="62" customFormat="1" x14ac:dyDescent="0.35"/>
    <row r="70971" s="62" customFormat="1" x14ac:dyDescent="0.35"/>
    <row r="70972" s="62" customFormat="1" x14ac:dyDescent="0.35"/>
    <row r="70973" s="62" customFormat="1" x14ac:dyDescent="0.35"/>
    <row r="70974" s="62" customFormat="1" x14ac:dyDescent="0.35"/>
    <row r="70975" s="62" customFormat="1" x14ac:dyDescent="0.35"/>
    <row r="70976" s="62" customFormat="1" x14ac:dyDescent="0.35"/>
    <row r="70977" s="62" customFormat="1" x14ac:dyDescent="0.35"/>
    <row r="70978" s="62" customFormat="1" x14ac:dyDescent="0.35"/>
    <row r="70979" s="62" customFormat="1" x14ac:dyDescent="0.35"/>
    <row r="70980" s="62" customFormat="1" x14ac:dyDescent="0.35"/>
    <row r="70981" s="62" customFormat="1" x14ac:dyDescent="0.35"/>
    <row r="70982" s="62" customFormat="1" x14ac:dyDescent="0.35"/>
    <row r="70983" s="62" customFormat="1" x14ac:dyDescent="0.35"/>
    <row r="70984" s="62" customFormat="1" x14ac:dyDescent="0.35"/>
    <row r="70985" s="62" customFormat="1" x14ac:dyDescent="0.35"/>
    <row r="70986" s="62" customFormat="1" x14ac:dyDescent="0.35"/>
    <row r="70987" s="62" customFormat="1" x14ac:dyDescent="0.35"/>
    <row r="70988" s="62" customFormat="1" x14ac:dyDescent="0.35"/>
    <row r="70989" s="62" customFormat="1" x14ac:dyDescent="0.35"/>
    <row r="70990" s="62" customFormat="1" x14ac:dyDescent="0.35"/>
    <row r="70991" s="62" customFormat="1" x14ac:dyDescent="0.35"/>
    <row r="70992" s="62" customFormat="1" x14ac:dyDescent="0.35"/>
    <row r="70993" s="62" customFormat="1" x14ac:dyDescent="0.35"/>
    <row r="70994" s="62" customFormat="1" x14ac:dyDescent="0.35"/>
    <row r="70995" s="62" customFormat="1" x14ac:dyDescent="0.35"/>
    <row r="70996" s="62" customFormat="1" x14ac:dyDescent="0.35"/>
    <row r="70997" s="62" customFormat="1" x14ac:dyDescent="0.35"/>
    <row r="70998" s="62" customFormat="1" x14ac:dyDescent="0.35"/>
    <row r="70999" s="62" customFormat="1" x14ac:dyDescent="0.35"/>
    <row r="71000" s="62" customFormat="1" x14ac:dyDescent="0.35"/>
    <row r="71001" s="62" customFormat="1" x14ac:dyDescent="0.35"/>
    <row r="71002" s="62" customFormat="1" x14ac:dyDescent="0.35"/>
    <row r="71003" s="62" customFormat="1" x14ac:dyDescent="0.35"/>
    <row r="71004" s="62" customFormat="1" x14ac:dyDescent="0.35"/>
    <row r="71005" s="62" customFormat="1" x14ac:dyDescent="0.35"/>
    <row r="71006" s="62" customFormat="1" x14ac:dyDescent="0.35"/>
    <row r="71007" s="62" customFormat="1" x14ac:dyDescent="0.35"/>
    <row r="71008" s="62" customFormat="1" x14ac:dyDescent="0.35"/>
    <row r="71009" s="62" customFormat="1" x14ac:dyDescent="0.35"/>
    <row r="71010" s="62" customFormat="1" x14ac:dyDescent="0.35"/>
    <row r="71011" s="62" customFormat="1" x14ac:dyDescent="0.35"/>
    <row r="71012" s="62" customFormat="1" x14ac:dyDescent="0.35"/>
    <row r="71013" s="62" customFormat="1" x14ac:dyDescent="0.35"/>
    <row r="71014" s="62" customFormat="1" x14ac:dyDescent="0.35"/>
    <row r="71015" s="62" customFormat="1" x14ac:dyDescent="0.35"/>
    <row r="71016" s="62" customFormat="1" x14ac:dyDescent="0.35"/>
    <row r="71017" s="62" customFormat="1" x14ac:dyDescent="0.35"/>
    <row r="71018" s="62" customFormat="1" x14ac:dyDescent="0.35"/>
    <row r="71019" s="62" customFormat="1" x14ac:dyDescent="0.35"/>
    <row r="71020" s="62" customFormat="1" x14ac:dyDescent="0.35"/>
    <row r="71021" s="62" customFormat="1" x14ac:dyDescent="0.35"/>
    <row r="71022" s="62" customFormat="1" x14ac:dyDescent="0.35"/>
    <row r="71023" s="62" customFormat="1" x14ac:dyDescent="0.35"/>
    <row r="71024" s="62" customFormat="1" x14ac:dyDescent="0.35"/>
    <row r="71025" s="62" customFormat="1" x14ac:dyDescent="0.35"/>
    <row r="71026" s="62" customFormat="1" x14ac:dyDescent="0.35"/>
    <row r="71027" s="62" customFormat="1" x14ac:dyDescent="0.35"/>
    <row r="71028" s="62" customFormat="1" x14ac:dyDescent="0.35"/>
    <row r="71029" s="62" customFormat="1" x14ac:dyDescent="0.35"/>
    <row r="71030" s="62" customFormat="1" x14ac:dyDescent="0.35"/>
    <row r="71031" s="62" customFormat="1" x14ac:dyDescent="0.35"/>
    <row r="71032" s="62" customFormat="1" x14ac:dyDescent="0.35"/>
    <row r="71033" s="62" customFormat="1" x14ac:dyDescent="0.35"/>
    <row r="71034" s="62" customFormat="1" x14ac:dyDescent="0.35"/>
    <row r="71035" s="62" customFormat="1" x14ac:dyDescent="0.35"/>
    <row r="71036" s="62" customFormat="1" x14ac:dyDescent="0.35"/>
    <row r="71037" s="62" customFormat="1" x14ac:dyDescent="0.35"/>
    <row r="71038" s="62" customFormat="1" x14ac:dyDescent="0.35"/>
    <row r="71039" s="62" customFormat="1" x14ac:dyDescent="0.35"/>
    <row r="71040" s="62" customFormat="1" x14ac:dyDescent="0.35"/>
    <row r="71041" s="62" customFormat="1" x14ac:dyDescent="0.35"/>
    <row r="71042" s="62" customFormat="1" x14ac:dyDescent="0.35"/>
    <row r="71043" s="62" customFormat="1" x14ac:dyDescent="0.35"/>
    <row r="71044" s="62" customFormat="1" x14ac:dyDescent="0.35"/>
    <row r="71045" s="62" customFormat="1" x14ac:dyDescent="0.35"/>
    <row r="71046" s="62" customFormat="1" x14ac:dyDescent="0.35"/>
    <row r="71047" s="62" customFormat="1" x14ac:dyDescent="0.35"/>
    <row r="71048" s="62" customFormat="1" x14ac:dyDescent="0.35"/>
    <row r="71049" s="62" customFormat="1" x14ac:dyDescent="0.35"/>
    <row r="71050" s="62" customFormat="1" x14ac:dyDescent="0.35"/>
    <row r="71051" s="62" customFormat="1" x14ac:dyDescent="0.35"/>
    <row r="71052" s="62" customFormat="1" x14ac:dyDescent="0.35"/>
    <row r="71053" s="62" customFormat="1" x14ac:dyDescent="0.35"/>
    <row r="71054" s="62" customFormat="1" x14ac:dyDescent="0.35"/>
    <row r="71055" s="62" customFormat="1" x14ac:dyDescent="0.35"/>
    <row r="71056" s="62" customFormat="1" x14ac:dyDescent="0.35"/>
    <row r="71057" s="62" customFormat="1" x14ac:dyDescent="0.35"/>
    <row r="71058" s="62" customFormat="1" x14ac:dyDescent="0.35"/>
    <row r="71059" s="62" customFormat="1" x14ac:dyDescent="0.35"/>
    <row r="71060" s="62" customFormat="1" x14ac:dyDescent="0.35"/>
    <row r="71061" s="62" customFormat="1" x14ac:dyDescent="0.35"/>
    <row r="71062" s="62" customFormat="1" x14ac:dyDescent="0.35"/>
    <row r="71063" s="62" customFormat="1" x14ac:dyDescent="0.35"/>
    <row r="71064" s="62" customFormat="1" x14ac:dyDescent="0.35"/>
    <row r="71065" s="62" customFormat="1" x14ac:dyDescent="0.35"/>
    <row r="71066" s="62" customFormat="1" x14ac:dyDescent="0.35"/>
    <row r="71067" s="62" customFormat="1" x14ac:dyDescent="0.35"/>
    <row r="71068" s="62" customFormat="1" x14ac:dyDescent="0.35"/>
    <row r="71069" s="62" customFormat="1" x14ac:dyDescent="0.35"/>
    <row r="71070" s="62" customFormat="1" x14ac:dyDescent="0.35"/>
    <row r="71071" s="62" customFormat="1" x14ac:dyDescent="0.35"/>
    <row r="71072" s="62" customFormat="1" x14ac:dyDescent="0.35"/>
    <row r="71073" s="62" customFormat="1" x14ac:dyDescent="0.35"/>
    <row r="71074" s="62" customFormat="1" x14ac:dyDescent="0.35"/>
    <row r="71075" s="62" customFormat="1" x14ac:dyDescent="0.35"/>
    <row r="71076" s="62" customFormat="1" x14ac:dyDescent="0.35"/>
    <row r="71077" s="62" customFormat="1" x14ac:dyDescent="0.35"/>
    <row r="71078" s="62" customFormat="1" x14ac:dyDescent="0.35"/>
    <row r="71079" s="62" customFormat="1" x14ac:dyDescent="0.35"/>
    <row r="71080" s="62" customFormat="1" x14ac:dyDescent="0.35"/>
    <row r="71081" s="62" customFormat="1" x14ac:dyDescent="0.35"/>
    <row r="71082" s="62" customFormat="1" x14ac:dyDescent="0.35"/>
    <row r="71083" s="62" customFormat="1" x14ac:dyDescent="0.35"/>
    <row r="71084" s="62" customFormat="1" x14ac:dyDescent="0.35"/>
    <row r="71085" s="62" customFormat="1" x14ac:dyDescent="0.35"/>
    <row r="71086" s="62" customFormat="1" x14ac:dyDescent="0.35"/>
    <row r="71087" s="62" customFormat="1" x14ac:dyDescent="0.35"/>
    <row r="71088" s="62" customFormat="1" x14ac:dyDescent="0.35"/>
    <row r="71089" s="62" customFormat="1" x14ac:dyDescent="0.35"/>
    <row r="71090" s="62" customFormat="1" x14ac:dyDescent="0.35"/>
    <row r="71091" s="62" customFormat="1" x14ac:dyDescent="0.35"/>
    <row r="71092" s="62" customFormat="1" x14ac:dyDescent="0.35"/>
    <row r="71093" s="62" customFormat="1" x14ac:dyDescent="0.35"/>
    <row r="71094" s="62" customFormat="1" x14ac:dyDescent="0.35"/>
    <row r="71095" s="62" customFormat="1" x14ac:dyDescent="0.35"/>
    <row r="71096" s="62" customFormat="1" x14ac:dyDescent="0.35"/>
    <row r="71097" s="62" customFormat="1" x14ac:dyDescent="0.35"/>
    <row r="71098" s="62" customFormat="1" x14ac:dyDescent="0.35"/>
    <row r="71099" s="62" customFormat="1" x14ac:dyDescent="0.35"/>
    <row r="71100" s="62" customFormat="1" x14ac:dyDescent="0.35"/>
    <row r="71101" s="62" customFormat="1" x14ac:dyDescent="0.35"/>
    <row r="71102" s="62" customFormat="1" x14ac:dyDescent="0.35"/>
    <row r="71103" s="62" customFormat="1" x14ac:dyDescent="0.35"/>
    <row r="71104" s="62" customFormat="1" x14ac:dyDescent="0.35"/>
    <row r="71105" s="62" customFormat="1" x14ac:dyDescent="0.35"/>
    <row r="71106" s="62" customFormat="1" x14ac:dyDescent="0.35"/>
    <row r="71107" s="62" customFormat="1" x14ac:dyDescent="0.35"/>
    <row r="71108" s="62" customFormat="1" x14ac:dyDescent="0.35"/>
    <row r="71109" s="62" customFormat="1" x14ac:dyDescent="0.35"/>
    <row r="71110" s="62" customFormat="1" x14ac:dyDescent="0.35"/>
    <row r="71111" s="62" customFormat="1" x14ac:dyDescent="0.35"/>
    <row r="71112" s="62" customFormat="1" x14ac:dyDescent="0.35"/>
    <row r="71113" s="62" customFormat="1" x14ac:dyDescent="0.35"/>
    <row r="71114" s="62" customFormat="1" x14ac:dyDescent="0.35"/>
    <row r="71115" s="62" customFormat="1" x14ac:dyDescent="0.35"/>
    <row r="71116" s="62" customFormat="1" x14ac:dyDescent="0.35"/>
    <row r="71117" s="62" customFormat="1" x14ac:dyDescent="0.35"/>
    <row r="71118" s="62" customFormat="1" x14ac:dyDescent="0.35"/>
    <row r="71119" s="62" customFormat="1" x14ac:dyDescent="0.35"/>
    <row r="71120" s="62" customFormat="1" x14ac:dyDescent="0.35"/>
    <row r="71121" s="62" customFormat="1" x14ac:dyDescent="0.35"/>
    <row r="71122" s="62" customFormat="1" x14ac:dyDescent="0.35"/>
    <row r="71123" s="62" customFormat="1" x14ac:dyDescent="0.35"/>
    <row r="71124" s="62" customFormat="1" x14ac:dyDescent="0.35"/>
    <row r="71125" s="62" customFormat="1" x14ac:dyDescent="0.35"/>
    <row r="71126" s="62" customFormat="1" x14ac:dyDescent="0.35"/>
    <row r="71127" s="62" customFormat="1" x14ac:dyDescent="0.35"/>
    <row r="71128" s="62" customFormat="1" x14ac:dyDescent="0.35"/>
    <row r="71129" s="62" customFormat="1" x14ac:dyDescent="0.35"/>
    <row r="71130" s="62" customFormat="1" x14ac:dyDescent="0.35"/>
    <row r="71131" s="62" customFormat="1" x14ac:dyDescent="0.35"/>
    <row r="71132" s="62" customFormat="1" x14ac:dyDescent="0.35"/>
    <row r="71133" s="62" customFormat="1" x14ac:dyDescent="0.35"/>
    <row r="71134" s="62" customFormat="1" x14ac:dyDescent="0.35"/>
    <row r="71135" s="62" customFormat="1" x14ac:dyDescent="0.35"/>
    <row r="71136" s="62" customFormat="1" x14ac:dyDescent="0.35"/>
    <row r="71137" s="62" customFormat="1" x14ac:dyDescent="0.35"/>
    <row r="71138" s="62" customFormat="1" x14ac:dyDescent="0.35"/>
    <row r="71139" s="62" customFormat="1" x14ac:dyDescent="0.35"/>
    <row r="71140" s="62" customFormat="1" x14ac:dyDescent="0.35"/>
    <row r="71141" s="62" customFormat="1" x14ac:dyDescent="0.35"/>
    <row r="71142" s="62" customFormat="1" x14ac:dyDescent="0.35"/>
    <row r="71143" s="62" customFormat="1" x14ac:dyDescent="0.35"/>
    <row r="71144" s="62" customFormat="1" x14ac:dyDescent="0.35"/>
    <row r="71145" s="62" customFormat="1" x14ac:dyDescent="0.35"/>
    <row r="71146" s="62" customFormat="1" x14ac:dyDescent="0.35"/>
    <row r="71147" s="62" customFormat="1" x14ac:dyDescent="0.35"/>
    <row r="71148" s="62" customFormat="1" x14ac:dyDescent="0.35"/>
    <row r="71149" s="62" customFormat="1" x14ac:dyDescent="0.35"/>
    <row r="71150" s="62" customFormat="1" x14ac:dyDescent="0.35"/>
    <row r="71151" s="62" customFormat="1" x14ac:dyDescent="0.35"/>
    <row r="71152" s="62" customFormat="1" x14ac:dyDescent="0.35"/>
    <row r="71153" s="62" customFormat="1" x14ac:dyDescent="0.35"/>
    <row r="71154" s="62" customFormat="1" x14ac:dyDescent="0.35"/>
    <row r="71155" s="62" customFormat="1" x14ac:dyDescent="0.35"/>
    <row r="71156" s="62" customFormat="1" x14ac:dyDescent="0.35"/>
    <row r="71157" s="62" customFormat="1" x14ac:dyDescent="0.35"/>
    <row r="71158" s="62" customFormat="1" x14ac:dyDescent="0.35"/>
    <row r="71159" s="62" customFormat="1" x14ac:dyDescent="0.35"/>
    <row r="71160" s="62" customFormat="1" x14ac:dyDescent="0.35"/>
    <row r="71161" s="62" customFormat="1" x14ac:dyDescent="0.35"/>
    <row r="71162" s="62" customFormat="1" x14ac:dyDescent="0.35"/>
    <row r="71163" s="62" customFormat="1" x14ac:dyDescent="0.35"/>
    <row r="71164" s="62" customFormat="1" x14ac:dyDescent="0.35"/>
    <row r="71165" s="62" customFormat="1" x14ac:dyDescent="0.35"/>
    <row r="71166" s="62" customFormat="1" x14ac:dyDescent="0.35"/>
    <row r="71167" s="62" customFormat="1" x14ac:dyDescent="0.35"/>
    <row r="71168" s="62" customFormat="1" x14ac:dyDescent="0.35"/>
    <row r="71169" s="62" customFormat="1" x14ac:dyDescent="0.35"/>
    <row r="71170" s="62" customFormat="1" x14ac:dyDescent="0.35"/>
    <row r="71171" s="62" customFormat="1" x14ac:dyDescent="0.35"/>
    <row r="71172" s="62" customFormat="1" x14ac:dyDescent="0.35"/>
    <row r="71173" s="62" customFormat="1" x14ac:dyDescent="0.35"/>
    <row r="71174" s="62" customFormat="1" x14ac:dyDescent="0.35"/>
    <row r="71175" s="62" customFormat="1" x14ac:dyDescent="0.35"/>
    <row r="71176" s="62" customFormat="1" x14ac:dyDescent="0.35"/>
    <row r="71177" s="62" customFormat="1" x14ac:dyDescent="0.35"/>
    <row r="71178" s="62" customFormat="1" x14ac:dyDescent="0.35"/>
    <row r="71179" s="62" customFormat="1" x14ac:dyDescent="0.35"/>
    <row r="71180" s="62" customFormat="1" x14ac:dyDescent="0.35"/>
    <row r="71181" s="62" customFormat="1" x14ac:dyDescent="0.35"/>
    <row r="71182" s="62" customFormat="1" x14ac:dyDescent="0.35"/>
    <row r="71183" s="62" customFormat="1" x14ac:dyDescent="0.35"/>
    <row r="71184" s="62" customFormat="1" x14ac:dyDescent="0.35"/>
    <row r="71185" s="62" customFormat="1" x14ac:dyDescent="0.35"/>
    <row r="71186" s="62" customFormat="1" x14ac:dyDescent="0.35"/>
    <row r="71187" s="62" customFormat="1" x14ac:dyDescent="0.35"/>
    <row r="71188" s="62" customFormat="1" x14ac:dyDescent="0.35"/>
    <row r="71189" s="62" customFormat="1" x14ac:dyDescent="0.35"/>
    <row r="71190" s="62" customFormat="1" x14ac:dyDescent="0.35"/>
    <row r="71191" s="62" customFormat="1" x14ac:dyDescent="0.35"/>
    <row r="71192" s="62" customFormat="1" x14ac:dyDescent="0.35"/>
    <row r="71193" s="62" customFormat="1" x14ac:dyDescent="0.35"/>
    <row r="71194" s="62" customFormat="1" x14ac:dyDescent="0.35"/>
    <row r="71195" s="62" customFormat="1" x14ac:dyDescent="0.35"/>
    <row r="71196" s="62" customFormat="1" x14ac:dyDescent="0.35"/>
    <row r="71197" s="62" customFormat="1" x14ac:dyDescent="0.35"/>
    <row r="71198" s="62" customFormat="1" x14ac:dyDescent="0.35"/>
    <row r="71199" s="62" customFormat="1" x14ac:dyDescent="0.35"/>
    <row r="71200" s="62" customFormat="1" x14ac:dyDescent="0.35"/>
    <row r="71201" s="62" customFormat="1" x14ac:dyDescent="0.35"/>
    <row r="71202" s="62" customFormat="1" x14ac:dyDescent="0.35"/>
    <row r="71203" s="62" customFormat="1" x14ac:dyDescent="0.35"/>
    <row r="71204" s="62" customFormat="1" x14ac:dyDescent="0.35"/>
    <row r="71205" s="62" customFormat="1" x14ac:dyDescent="0.35"/>
    <row r="71206" s="62" customFormat="1" x14ac:dyDescent="0.35"/>
    <row r="71207" s="62" customFormat="1" x14ac:dyDescent="0.35"/>
    <row r="71208" s="62" customFormat="1" x14ac:dyDescent="0.35"/>
    <row r="71209" s="62" customFormat="1" x14ac:dyDescent="0.35"/>
    <row r="71210" s="62" customFormat="1" x14ac:dyDescent="0.35"/>
    <row r="71211" s="62" customFormat="1" x14ac:dyDescent="0.35"/>
    <row r="71212" s="62" customFormat="1" x14ac:dyDescent="0.35"/>
    <row r="71213" s="62" customFormat="1" x14ac:dyDescent="0.35"/>
    <row r="71214" s="62" customFormat="1" x14ac:dyDescent="0.35"/>
    <row r="71215" s="62" customFormat="1" x14ac:dyDescent="0.35"/>
    <row r="71216" s="62" customFormat="1" x14ac:dyDescent="0.35"/>
    <row r="71217" s="62" customFormat="1" x14ac:dyDescent="0.35"/>
    <row r="71218" s="62" customFormat="1" x14ac:dyDescent="0.35"/>
    <row r="71219" s="62" customFormat="1" x14ac:dyDescent="0.35"/>
    <row r="71220" s="62" customFormat="1" x14ac:dyDescent="0.35"/>
    <row r="71221" s="62" customFormat="1" x14ac:dyDescent="0.35"/>
    <row r="71222" s="62" customFormat="1" x14ac:dyDescent="0.35"/>
    <row r="71223" s="62" customFormat="1" x14ac:dyDescent="0.35"/>
    <row r="71224" s="62" customFormat="1" x14ac:dyDescent="0.35"/>
    <row r="71225" s="62" customFormat="1" x14ac:dyDescent="0.35"/>
    <row r="71226" s="62" customFormat="1" x14ac:dyDescent="0.35"/>
    <row r="71227" s="62" customFormat="1" x14ac:dyDescent="0.35"/>
    <row r="71228" s="62" customFormat="1" x14ac:dyDescent="0.35"/>
    <row r="71229" s="62" customFormat="1" x14ac:dyDescent="0.35"/>
    <row r="71230" s="62" customFormat="1" x14ac:dyDescent="0.35"/>
    <row r="71231" s="62" customFormat="1" x14ac:dyDescent="0.35"/>
    <row r="71232" s="62" customFormat="1" x14ac:dyDescent="0.35"/>
    <row r="71233" s="62" customFormat="1" x14ac:dyDescent="0.35"/>
    <row r="71234" s="62" customFormat="1" x14ac:dyDescent="0.35"/>
    <row r="71235" s="62" customFormat="1" x14ac:dyDescent="0.35"/>
    <row r="71236" s="62" customFormat="1" x14ac:dyDescent="0.35"/>
    <row r="71237" s="62" customFormat="1" x14ac:dyDescent="0.35"/>
    <row r="71238" s="62" customFormat="1" x14ac:dyDescent="0.35"/>
    <row r="71239" s="62" customFormat="1" x14ac:dyDescent="0.35"/>
    <row r="71240" s="62" customFormat="1" x14ac:dyDescent="0.35"/>
    <row r="71241" s="62" customFormat="1" x14ac:dyDescent="0.35"/>
    <row r="71242" s="62" customFormat="1" x14ac:dyDescent="0.35"/>
    <row r="71243" s="62" customFormat="1" x14ac:dyDescent="0.35"/>
    <row r="71244" s="62" customFormat="1" x14ac:dyDescent="0.35"/>
    <row r="71245" s="62" customFormat="1" x14ac:dyDescent="0.35"/>
    <row r="71246" s="62" customFormat="1" x14ac:dyDescent="0.35"/>
    <row r="71247" s="62" customFormat="1" x14ac:dyDescent="0.35"/>
    <row r="71248" s="62" customFormat="1" x14ac:dyDescent="0.35"/>
    <row r="71249" s="62" customFormat="1" x14ac:dyDescent="0.35"/>
    <row r="71250" s="62" customFormat="1" x14ac:dyDescent="0.35"/>
    <row r="71251" s="62" customFormat="1" x14ac:dyDescent="0.35"/>
    <row r="71252" s="62" customFormat="1" x14ac:dyDescent="0.35"/>
    <row r="71253" s="62" customFormat="1" x14ac:dyDescent="0.35"/>
    <row r="71254" s="62" customFormat="1" x14ac:dyDescent="0.35"/>
    <row r="71255" s="62" customFormat="1" x14ac:dyDescent="0.35"/>
    <row r="71256" s="62" customFormat="1" x14ac:dyDescent="0.35"/>
    <row r="71257" s="62" customFormat="1" x14ac:dyDescent="0.35"/>
    <row r="71258" s="62" customFormat="1" x14ac:dyDescent="0.35"/>
    <row r="71259" s="62" customFormat="1" x14ac:dyDescent="0.35"/>
    <row r="71260" s="62" customFormat="1" x14ac:dyDescent="0.35"/>
    <row r="71261" s="62" customFormat="1" x14ac:dyDescent="0.35"/>
    <row r="71262" s="62" customFormat="1" x14ac:dyDescent="0.35"/>
    <row r="71263" s="62" customFormat="1" x14ac:dyDescent="0.35"/>
    <row r="71264" s="62" customFormat="1" x14ac:dyDescent="0.35"/>
    <row r="71265" s="62" customFormat="1" x14ac:dyDescent="0.35"/>
    <row r="71266" s="62" customFormat="1" x14ac:dyDescent="0.35"/>
    <row r="71267" s="62" customFormat="1" x14ac:dyDescent="0.35"/>
    <row r="71268" s="62" customFormat="1" x14ac:dyDescent="0.35"/>
    <row r="71269" s="62" customFormat="1" x14ac:dyDescent="0.35"/>
    <row r="71270" s="62" customFormat="1" x14ac:dyDescent="0.35"/>
    <row r="71271" s="62" customFormat="1" x14ac:dyDescent="0.35"/>
    <row r="71272" s="62" customFormat="1" x14ac:dyDescent="0.35"/>
    <row r="71273" s="62" customFormat="1" x14ac:dyDescent="0.35"/>
    <row r="71274" s="62" customFormat="1" x14ac:dyDescent="0.35"/>
    <row r="71275" s="62" customFormat="1" x14ac:dyDescent="0.35"/>
    <row r="71276" s="62" customFormat="1" x14ac:dyDescent="0.35"/>
    <row r="71277" s="62" customFormat="1" x14ac:dyDescent="0.35"/>
    <row r="71278" s="62" customFormat="1" x14ac:dyDescent="0.35"/>
    <row r="71279" s="62" customFormat="1" x14ac:dyDescent="0.35"/>
    <row r="71280" s="62" customFormat="1" x14ac:dyDescent="0.35"/>
    <row r="71281" s="62" customFormat="1" x14ac:dyDescent="0.35"/>
    <row r="71282" s="62" customFormat="1" x14ac:dyDescent="0.35"/>
    <row r="71283" s="62" customFormat="1" x14ac:dyDescent="0.35"/>
    <row r="71284" s="62" customFormat="1" x14ac:dyDescent="0.35"/>
    <row r="71285" s="62" customFormat="1" x14ac:dyDescent="0.35"/>
    <row r="71286" s="62" customFormat="1" x14ac:dyDescent="0.35"/>
    <row r="71287" s="62" customFormat="1" x14ac:dyDescent="0.35"/>
    <row r="71288" s="62" customFormat="1" x14ac:dyDescent="0.35"/>
    <row r="71289" s="62" customFormat="1" x14ac:dyDescent="0.35"/>
    <row r="71290" s="62" customFormat="1" x14ac:dyDescent="0.35"/>
    <row r="71291" s="62" customFormat="1" x14ac:dyDescent="0.35"/>
    <row r="71292" s="62" customFormat="1" x14ac:dyDescent="0.35"/>
    <row r="71293" s="62" customFormat="1" x14ac:dyDescent="0.35"/>
    <row r="71294" s="62" customFormat="1" x14ac:dyDescent="0.35"/>
    <row r="71295" s="62" customFormat="1" x14ac:dyDescent="0.35"/>
    <row r="71296" s="62" customFormat="1" x14ac:dyDescent="0.35"/>
    <row r="71297" s="62" customFormat="1" x14ac:dyDescent="0.35"/>
    <row r="71298" s="62" customFormat="1" x14ac:dyDescent="0.35"/>
    <row r="71299" s="62" customFormat="1" x14ac:dyDescent="0.35"/>
    <row r="71300" s="62" customFormat="1" x14ac:dyDescent="0.35"/>
    <row r="71301" s="62" customFormat="1" x14ac:dyDescent="0.35"/>
    <row r="71302" s="62" customFormat="1" x14ac:dyDescent="0.35"/>
    <row r="71303" s="62" customFormat="1" x14ac:dyDescent="0.35"/>
    <row r="71304" s="62" customFormat="1" x14ac:dyDescent="0.35"/>
    <row r="71305" s="62" customFormat="1" x14ac:dyDescent="0.35"/>
    <row r="71306" s="62" customFormat="1" x14ac:dyDescent="0.35"/>
    <row r="71307" s="62" customFormat="1" x14ac:dyDescent="0.35"/>
    <row r="71308" s="62" customFormat="1" x14ac:dyDescent="0.35"/>
    <row r="71309" s="62" customFormat="1" x14ac:dyDescent="0.35"/>
    <row r="71310" s="62" customFormat="1" x14ac:dyDescent="0.35"/>
    <row r="71311" s="62" customFormat="1" x14ac:dyDescent="0.35"/>
    <row r="71312" s="62" customFormat="1" x14ac:dyDescent="0.35"/>
    <row r="71313" s="62" customFormat="1" x14ac:dyDescent="0.35"/>
    <row r="71314" s="62" customFormat="1" x14ac:dyDescent="0.35"/>
    <row r="71315" s="62" customFormat="1" x14ac:dyDescent="0.35"/>
    <row r="71316" s="62" customFormat="1" x14ac:dyDescent="0.35"/>
    <row r="71317" s="62" customFormat="1" x14ac:dyDescent="0.35"/>
    <row r="71318" s="62" customFormat="1" x14ac:dyDescent="0.35"/>
    <row r="71319" s="62" customFormat="1" x14ac:dyDescent="0.35"/>
    <row r="71320" s="62" customFormat="1" x14ac:dyDescent="0.35"/>
    <row r="71321" s="62" customFormat="1" x14ac:dyDescent="0.35"/>
    <row r="71322" s="62" customFormat="1" x14ac:dyDescent="0.35"/>
    <row r="71323" s="62" customFormat="1" x14ac:dyDescent="0.35"/>
    <row r="71324" s="62" customFormat="1" x14ac:dyDescent="0.35"/>
    <row r="71325" s="62" customFormat="1" x14ac:dyDescent="0.35"/>
    <row r="71326" s="62" customFormat="1" x14ac:dyDescent="0.35"/>
    <row r="71327" s="62" customFormat="1" x14ac:dyDescent="0.35"/>
    <row r="71328" s="62" customFormat="1" x14ac:dyDescent="0.35"/>
    <row r="71329" s="62" customFormat="1" x14ac:dyDescent="0.35"/>
    <row r="71330" s="62" customFormat="1" x14ac:dyDescent="0.35"/>
    <row r="71331" s="62" customFormat="1" x14ac:dyDescent="0.35"/>
    <row r="71332" s="62" customFormat="1" x14ac:dyDescent="0.35"/>
    <row r="71333" s="62" customFormat="1" x14ac:dyDescent="0.35"/>
    <row r="71334" s="62" customFormat="1" x14ac:dyDescent="0.35"/>
    <row r="71335" s="62" customFormat="1" x14ac:dyDescent="0.35"/>
    <row r="71336" s="62" customFormat="1" x14ac:dyDescent="0.35"/>
    <row r="71337" s="62" customFormat="1" x14ac:dyDescent="0.35"/>
    <row r="71338" s="62" customFormat="1" x14ac:dyDescent="0.35"/>
    <row r="71339" s="62" customFormat="1" x14ac:dyDescent="0.35"/>
    <row r="71340" s="62" customFormat="1" x14ac:dyDescent="0.35"/>
    <row r="71341" s="62" customFormat="1" x14ac:dyDescent="0.35"/>
    <row r="71342" s="62" customFormat="1" x14ac:dyDescent="0.35"/>
    <row r="71343" s="62" customFormat="1" x14ac:dyDescent="0.35"/>
    <row r="71344" s="62" customFormat="1" x14ac:dyDescent="0.35"/>
    <row r="71345" s="62" customFormat="1" x14ac:dyDescent="0.35"/>
    <row r="71346" s="62" customFormat="1" x14ac:dyDescent="0.35"/>
    <row r="71347" s="62" customFormat="1" x14ac:dyDescent="0.35"/>
    <row r="71348" s="62" customFormat="1" x14ac:dyDescent="0.35"/>
    <row r="71349" s="62" customFormat="1" x14ac:dyDescent="0.35"/>
    <row r="71350" s="62" customFormat="1" x14ac:dyDescent="0.35"/>
    <row r="71351" s="62" customFormat="1" x14ac:dyDescent="0.35"/>
    <row r="71352" s="62" customFormat="1" x14ac:dyDescent="0.35"/>
    <row r="71353" s="62" customFormat="1" x14ac:dyDescent="0.35"/>
    <row r="71354" s="62" customFormat="1" x14ac:dyDescent="0.35"/>
    <row r="71355" s="62" customFormat="1" x14ac:dyDescent="0.35"/>
    <row r="71356" s="62" customFormat="1" x14ac:dyDescent="0.35"/>
    <row r="71357" s="62" customFormat="1" x14ac:dyDescent="0.35"/>
    <row r="71358" s="62" customFormat="1" x14ac:dyDescent="0.35"/>
    <row r="71359" s="62" customFormat="1" x14ac:dyDescent="0.35"/>
    <row r="71360" s="62" customFormat="1" x14ac:dyDescent="0.35"/>
    <row r="71361" s="62" customFormat="1" x14ac:dyDescent="0.35"/>
    <row r="71362" s="62" customFormat="1" x14ac:dyDescent="0.35"/>
    <row r="71363" s="62" customFormat="1" x14ac:dyDescent="0.35"/>
    <row r="71364" s="62" customFormat="1" x14ac:dyDescent="0.35"/>
    <row r="71365" s="62" customFormat="1" x14ac:dyDescent="0.35"/>
    <row r="71366" s="62" customFormat="1" x14ac:dyDescent="0.35"/>
    <row r="71367" s="62" customFormat="1" x14ac:dyDescent="0.35"/>
    <row r="71368" s="62" customFormat="1" x14ac:dyDescent="0.35"/>
    <row r="71369" s="62" customFormat="1" x14ac:dyDescent="0.35"/>
    <row r="71370" s="62" customFormat="1" x14ac:dyDescent="0.35"/>
    <row r="71371" s="62" customFormat="1" x14ac:dyDescent="0.35"/>
    <row r="71372" s="62" customFormat="1" x14ac:dyDescent="0.35"/>
    <row r="71373" s="62" customFormat="1" x14ac:dyDescent="0.35"/>
    <row r="71374" s="62" customFormat="1" x14ac:dyDescent="0.35"/>
    <row r="71375" s="62" customFormat="1" x14ac:dyDescent="0.35"/>
    <row r="71376" s="62" customFormat="1" x14ac:dyDescent="0.35"/>
    <row r="71377" s="62" customFormat="1" x14ac:dyDescent="0.35"/>
    <row r="71378" s="62" customFormat="1" x14ac:dyDescent="0.35"/>
    <row r="71379" s="62" customFormat="1" x14ac:dyDescent="0.35"/>
    <row r="71380" s="62" customFormat="1" x14ac:dyDescent="0.35"/>
    <row r="71381" s="62" customFormat="1" x14ac:dyDescent="0.35"/>
    <row r="71382" s="62" customFormat="1" x14ac:dyDescent="0.35"/>
    <row r="71383" s="62" customFormat="1" x14ac:dyDescent="0.35"/>
    <row r="71384" s="62" customFormat="1" x14ac:dyDescent="0.35"/>
    <row r="71385" s="62" customFormat="1" x14ac:dyDescent="0.35"/>
    <row r="71386" s="62" customFormat="1" x14ac:dyDescent="0.35"/>
    <row r="71387" s="62" customFormat="1" x14ac:dyDescent="0.35"/>
    <row r="71388" s="62" customFormat="1" x14ac:dyDescent="0.35"/>
    <row r="71389" s="62" customFormat="1" x14ac:dyDescent="0.35"/>
    <row r="71390" s="62" customFormat="1" x14ac:dyDescent="0.35"/>
    <row r="71391" s="62" customFormat="1" x14ac:dyDescent="0.35"/>
    <row r="71392" s="62" customFormat="1" x14ac:dyDescent="0.35"/>
    <row r="71393" s="62" customFormat="1" x14ac:dyDescent="0.35"/>
    <row r="71394" s="62" customFormat="1" x14ac:dyDescent="0.35"/>
    <row r="71395" s="62" customFormat="1" x14ac:dyDescent="0.35"/>
    <row r="71396" s="62" customFormat="1" x14ac:dyDescent="0.35"/>
    <row r="71397" s="62" customFormat="1" x14ac:dyDescent="0.35"/>
    <row r="71398" s="62" customFormat="1" x14ac:dyDescent="0.35"/>
    <row r="71399" s="62" customFormat="1" x14ac:dyDescent="0.35"/>
    <row r="71400" s="62" customFormat="1" x14ac:dyDescent="0.35"/>
    <row r="71401" s="62" customFormat="1" x14ac:dyDescent="0.35"/>
    <row r="71402" s="62" customFormat="1" x14ac:dyDescent="0.35"/>
    <row r="71403" s="62" customFormat="1" x14ac:dyDescent="0.35"/>
    <row r="71404" s="62" customFormat="1" x14ac:dyDescent="0.35"/>
    <row r="71405" s="62" customFormat="1" x14ac:dyDescent="0.35"/>
    <row r="71406" s="62" customFormat="1" x14ac:dyDescent="0.35"/>
    <row r="71407" s="62" customFormat="1" x14ac:dyDescent="0.35"/>
    <row r="71408" s="62" customFormat="1" x14ac:dyDescent="0.35"/>
    <row r="71409" s="62" customFormat="1" x14ac:dyDescent="0.35"/>
    <row r="71410" s="62" customFormat="1" x14ac:dyDescent="0.35"/>
    <row r="71411" s="62" customFormat="1" x14ac:dyDescent="0.35"/>
    <row r="71412" s="62" customFormat="1" x14ac:dyDescent="0.35"/>
    <row r="71413" s="62" customFormat="1" x14ac:dyDescent="0.35"/>
    <row r="71414" s="62" customFormat="1" x14ac:dyDescent="0.35"/>
    <row r="71415" s="62" customFormat="1" x14ac:dyDescent="0.35"/>
    <row r="71416" s="62" customFormat="1" x14ac:dyDescent="0.35"/>
    <row r="71417" s="62" customFormat="1" x14ac:dyDescent="0.35"/>
    <row r="71418" s="62" customFormat="1" x14ac:dyDescent="0.35"/>
    <row r="71419" s="62" customFormat="1" x14ac:dyDescent="0.35"/>
    <row r="71420" s="62" customFormat="1" x14ac:dyDescent="0.35"/>
    <row r="71421" s="62" customFormat="1" x14ac:dyDescent="0.35"/>
    <row r="71422" s="62" customFormat="1" x14ac:dyDescent="0.35"/>
    <row r="71423" s="62" customFormat="1" x14ac:dyDescent="0.35"/>
    <row r="71424" s="62" customFormat="1" x14ac:dyDescent="0.35"/>
    <row r="71425" s="62" customFormat="1" x14ac:dyDescent="0.35"/>
    <row r="71426" s="62" customFormat="1" x14ac:dyDescent="0.35"/>
    <row r="71427" s="62" customFormat="1" x14ac:dyDescent="0.35"/>
    <row r="71428" s="62" customFormat="1" x14ac:dyDescent="0.35"/>
    <row r="71429" s="62" customFormat="1" x14ac:dyDescent="0.35"/>
    <row r="71430" s="62" customFormat="1" x14ac:dyDescent="0.35"/>
    <row r="71431" s="62" customFormat="1" x14ac:dyDescent="0.35"/>
    <row r="71432" s="62" customFormat="1" x14ac:dyDescent="0.35"/>
    <row r="71433" s="62" customFormat="1" x14ac:dyDescent="0.35"/>
    <row r="71434" s="62" customFormat="1" x14ac:dyDescent="0.35"/>
    <row r="71435" s="62" customFormat="1" x14ac:dyDescent="0.35"/>
    <row r="71436" s="62" customFormat="1" x14ac:dyDescent="0.35"/>
    <row r="71437" s="62" customFormat="1" x14ac:dyDescent="0.35"/>
    <row r="71438" s="62" customFormat="1" x14ac:dyDescent="0.35"/>
    <row r="71439" s="62" customFormat="1" x14ac:dyDescent="0.35"/>
    <row r="71440" s="62" customFormat="1" x14ac:dyDescent="0.35"/>
    <row r="71441" s="62" customFormat="1" x14ac:dyDescent="0.35"/>
    <row r="71442" s="62" customFormat="1" x14ac:dyDescent="0.35"/>
    <row r="71443" s="62" customFormat="1" x14ac:dyDescent="0.35"/>
    <row r="71444" s="62" customFormat="1" x14ac:dyDescent="0.35"/>
    <row r="71445" s="62" customFormat="1" x14ac:dyDescent="0.35"/>
    <row r="71446" s="62" customFormat="1" x14ac:dyDescent="0.35"/>
    <row r="71447" s="62" customFormat="1" x14ac:dyDescent="0.35"/>
    <row r="71448" s="62" customFormat="1" x14ac:dyDescent="0.35"/>
    <row r="71449" s="62" customFormat="1" x14ac:dyDescent="0.35"/>
    <row r="71450" s="62" customFormat="1" x14ac:dyDescent="0.35"/>
    <row r="71451" s="62" customFormat="1" x14ac:dyDescent="0.35"/>
    <row r="71452" s="62" customFormat="1" x14ac:dyDescent="0.35"/>
    <row r="71453" s="62" customFormat="1" x14ac:dyDescent="0.35"/>
    <row r="71454" s="62" customFormat="1" x14ac:dyDescent="0.35"/>
    <row r="71455" s="62" customFormat="1" x14ac:dyDescent="0.35"/>
    <row r="71456" s="62" customFormat="1" x14ac:dyDescent="0.35"/>
    <row r="71457" s="62" customFormat="1" x14ac:dyDescent="0.35"/>
    <row r="71458" s="62" customFormat="1" x14ac:dyDescent="0.35"/>
    <row r="71459" s="62" customFormat="1" x14ac:dyDescent="0.35"/>
    <row r="71460" s="62" customFormat="1" x14ac:dyDescent="0.35"/>
    <row r="71461" s="62" customFormat="1" x14ac:dyDescent="0.35"/>
    <row r="71462" s="62" customFormat="1" x14ac:dyDescent="0.35"/>
    <row r="71463" s="62" customFormat="1" x14ac:dyDescent="0.35"/>
    <row r="71464" s="62" customFormat="1" x14ac:dyDescent="0.35"/>
    <row r="71465" s="62" customFormat="1" x14ac:dyDescent="0.35"/>
    <row r="71466" s="62" customFormat="1" x14ac:dyDescent="0.35"/>
    <row r="71467" s="62" customFormat="1" x14ac:dyDescent="0.35"/>
    <row r="71468" s="62" customFormat="1" x14ac:dyDescent="0.35"/>
    <row r="71469" s="62" customFormat="1" x14ac:dyDescent="0.35"/>
    <row r="71470" s="62" customFormat="1" x14ac:dyDescent="0.35"/>
    <row r="71471" s="62" customFormat="1" x14ac:dyDescent="0.35"/>
    <row r="71472" s="62" customFormat="1" x14ac:dyDescent="0.35"/>
    <row r="71473" s="62" customFormat="1" x14ac:dyDescent="0.35"/>
    <row r="71474" s="62" customFormat="1" x14ac:dyDescent="0.35"/>
    <row r="71475" s="62" customFormat="1" x14ac:dyDescent="0.35"/>
    <row r="71476" s="62" customFormat="1" x14ac:dyDescent="0.35"/>
    <row r="71477" s="62" customFormat="1" x14ac:dyDescent="0.35"/>
    <row r="71478" s="62" customFormat="1" x14ac:dyDescent="0.35"/>
    <row r="71479" s="62" customFormat="1" x14ac:dyDescent="0.35"/>
    <row r="71480" s="62" customFormat="1" x14ac:dyDescent="0.35"/>
    <row r="71481" s="62" customFormat="1" x14ac:dyDescent="0.35"/>
    <row r="71482" s="62" customFormat="1" x14ac:dyDescent="0.35"/>
    <row r="71483" s="62" customFormat="1" x14ac:dyDescent="0.35"/>
    <row r="71484" s="62" customFormat="1" x14ac:dyDescent="0.35"/>
    <row r="71485" s="62" customFormat="1" x14ac:dyDescent="0.35"/>
    <row r="71486" s="62" customFormat="1" x14ac:dyDescent="0.35"/>
    <row r="71487" s="62" customFormat="1" x14ac:dyDescent="0.35"/>
    <row r="71488" s="62" customFormat="1" x14ac:dyDescent="0.35"/>
    <row r="71489" s="62" customFormat="1" x14ac:dyDescent="0.35"/>
    <row r="71490" s="62" customFormat="1" x14ac:dyDescent="0.35"/>
    <row r="71491" s="62" customFormat="1" x14ac:dyDescent="0.35"/>
    <row r="71492" s="62" customFormat="1" x14ac:dyDescent="0.35"/>
    <row r="71493" s="62" customFormat="1" x14ac:dyDescent="0.35"/>
    <row r="71494" s="62" customFormat="1" x14ac:dyDescent="0.35"/>
    <row r="71495" s="62" customFormat="1" x14ac:dyDescent="0.35"/>
    <row r="71496" s="62" customFormat="1" x14ac:dyDescent="0.35"/>
    <row r="71497" s="62" customFormat="1" x14ac:dyDescent="0.35"/>
    <row r="71498" s="62" customFormat="1" x14ac:dyDescent="0.35"/>
    <row r="71499" s="62" customFormat="1" x14ac:dyDescent="0.35"/>
    <row r="71500" s="62" customFormat="1" x14ac:dyDescent="0.35"/>
    <row r="71501" s="62" customFormat="1" x14ac:dyDescent="0.35"/>
    <row r="71502" s="62" customFormat="1" x14ac:dyDescent="0.35"/>
    <row r="71503" s="62" customFormat="1" x14ac:dyDescent="0.35"/>
    <row r="71504" s="62" customFormat="1" x14ac:dyDescent="0.35"/>
    <row r="71505" s="62" customFormat="1" x14ac:dyDescent="0.35"/>
    <row r="71506" s="62" customFormat="1" x14ac:dyDescent="0.35"/>
    <row r="71507" s="62" customFormat="1" x14ac:dyDescent="0.35"/>
    <row r="71508" s="62" customFormat="1" x14ac:dyDescent="0.35"/>
    <row r="71509" s="62" customFormat="1" x14ac:dyDescent="0.35"/>
    <row r="71510" s="62" customFormat="1" x14ac:dyDescent="0.35"/>
    <row r="71511" s="62" customFormat="1" x14ac:dyDescent="0.35"/>
    <row r="71512" s="62" customFormat="1" x14ac:dyDescent="0.35"/>
    <row r="71513" s="62" customFormat="1" x14ac:dyDescent="0.35"/>
    <row r="71514" s="62" customFormat="1" x14ac:dyDescent="0.35"/>
    <row r="71515" s="62" customFormat="1" x14ac:dyDescent="0.35"/>
    <row r="71516" s="62" customFormat="1" x14ac:dyDescent="0.35"/>
    <row r="71517" s="62" customFormat="1" x14ac:dyDescent="0.35"/>
    <row r="71518" s="62" customFormat="1" x14ac:dyDescent="0.35"/>
    <row r="71519" s="62" customFormat="1" x14ac:dyDescent="0.35"/>
    <row r="71520" s="62" customFormat="1" x14ac:dyDescent="0.35"/>
    <row r="71521" s="62" customFormat="1" x14ac:dyDescent="0.35"/>
    <row r="71522" s="62" customFormat="1" x14ac:dyDescent="0.35"/>
    <row r="71523" s="62" customFormat="1" x14ac:dyDescent="0.35"/>
    <row r="71524" s="62" customFormat="1" x14ac:dyDescent="0.35"/>
    <row r="71525" s="62" customFormat="1" x14ac:dyDescent="0.35"/>
    <row r="71526" s="62" customFormat="1" x14ac:dyDescent="0.35"/>
    <row r="71527" s="62" customFormat="1" x14ac:dyDescent="0.35"/>
    <row r="71528" s="62" customFormat="1" x14ac:dyDescent="0.35"/>
    <row r="71529" s="62" customFormat="1" x14ac:dyDescent="0.35"/>
    <row r="71530" s="62" customFormat="1" x14ac:dyDescent="0.35"/>
    <row r="71531" s="62" customFormat="1" x14ac:dyDescent="0.35"/>
    <row r="71532" s="62" customFormat="1" x14ac:dyDescent="0.35"/>
    <row r="71533" s="62" customFormat="1" x14ac:dyDescent="0.35"/>
    <row r="71534" s="62" customFormat="1" x14ac:dyDescent="0.35"/>
    <row r="71535" s="62" customFormat="1" x14ac:dyDescent="0.35"/>
    <row r="71536" s="62" customFormat="1" x14ac:dyDescent="0.35"/>
    <row r="71537" s="62" customFormat="1" x14ac:dyDescent="0.35"/>
    <row r="71538" s="62" customFormat="1" x14ac:dyDescent="0.35"/>
    <row r="71539" s="62" customFormat="1" x14ac:dyDescent="0.35"/>
    <row r="71540" s="62" customFormat="1" x14ac:dyDescent="0.35"/>
    <row r="71541" s="62" customFormat="1" x14ac:dyDescent="0.35"/>
    <row r="71542" s="62" customFormat="1" x14ac:dyDescent="0.35"/>
    <row r="71543" s="62" customFormat="1" x14ac:dyDescent="0.35"/>
    <row r="71544" s="62" customFormat="1" x14ac:dyDescent="0.35"/>
    <row r="71545" s="62" customFormat="1" x14ac:dyDescent="0.35"/>
    <row r="71546" s="62" customFormat="1" x14ac:dyDescent="0.35"/>
    <row r="71547" s="62" customFormat="1" x14ac:dyDescent="0.35"/>
    <row r="71548" s="62" customFormat="1" x14ac:dyDescent="0.35"/>
    <row r="71549" s="62" customFormat="1" x14ac:dyDescent="0.35"/>
    <row r="71550" s="62" customFormat="1" x14ac:dyDescent="0.35"/>
    <row r="71551" s="62" customFormat="1" x14ac:dyDescent="0.35"/>
    <row r="71552" s="62" customFormat="1" x14ac:dyDescent="0.35"/>
    <row r="71553" s="62" customFormat="1" x14ac:dyDescent="0.35"/>
    <row r="71554" s="62" customFormat="1" x14ac:dyDescent="0.35"/>
    <row r="71555" s="62" customFormat="1" x14ac:dyDescent="0.35"/>
    <row r="71556" s="62" customFormat="1" x14ac:dyDescent="0.35"/>
    <row r="71557" s="62" customFormat="1" x14ac:dyDescent="0.35"/>
    <row r="71558" s="62" customFormat="1" x14ac:dyDescent="0.35"/>
    <row r="71559" s="62" customFormat="1" x14ac:dyDescent="0.35"/>
    <row r="71560" s="62" customFormat="1" x14ac:dyDescent="0.35"/>
    <row r="71561" s="62" customFormat="1" x14ac:dyDescent="0.35"/>
    <row r="71562" s="62" customFormat="1" x14ac:dyDescent="0.35"/>
    <row r="71563" s="62" customFormat="1" x14ac:dyDescent="0.35"/>
    <row r="71564" s="62" customFormat="1" x14ac:dyDescent="0.35"/>
    <row r="71565" s="62" customFormat="1" x14ac:dyDescent="0.35"/>
    <row r="71566" s="62" customFormat="1" x14ac:dyDescent="0.35"/>
    <row r="71567" s="62" customFormat="1" x14ac:dyDescent="0.35"/>
    <row r="71568" s="62" customFormat="1" x14ac:dyDescent="0.35"/>
    <row r="71569" s="62" customFormat="1" x14ac:dyDescent="0.35"/>
    <row r="71570" s="62" customFormat="1" x14ac:dyDescent="0.35"/>
    <row r="71571" s="62" customFormat="1" x14ac:dyDescent="0.35"/>
    <row r="71572" s="62" customFormat="1" x14ac:dyDescent="0.35"/>
    <row r="71573" s="62" customFormat="1" x14ac:dyDescent="0.35"/>
    <row r="71574" s="62" customFormat="1" x14ac:dyDescent="0.35"/>
    <row r="71575" s="62" customFormat="1" x14ac:dyDescent="0.35"/>
    <row r="71576" s="62" customFormat="1" x14ac:dyDescent="0.35"/>
    <row r="71577" s="62" customFormat="1" x14ac:dyDescent="0.35"/>
    <row r="71578" s="62" customFormat="1" x14ac:dyDescent="0.35"/>
    <row r="71579" s="62" customFormat="1" x14ac:dyDescent="0.35"/>
    <row r="71580" s="62" customFormat="1" x14ac:dyDescent="0.35"/>
    <row r="71581" s="62" customFormat="1" x14ac:dyDescent="0.35"/>
    <row r="71582" s="62" customFormat="1" x14ac:dyDescent="0.35"/>
    <row r="71583" s="62" customFormat="1" x14ac:dyDescent="0.35"/>
    <row r="71584" s="62" customFormat="1" x14ac:dyDescent="0.35"/>
    <row r="71585" s="62" customFormat="1" x14ac:dyDescent="0.35"/>
    <row r="71586" s="62" customFormat="1" x14ac:dyDescent="0.35"/>
    <row r="71587" s="62" customFormat="1" x14ac:dyDescent="0.35"/>
    <row r="71588" s="62" customFormat="1" x14ac:dyDescent="0.35"/>
    <row r="71589" s="62" customFormat="1" x14ac:dyDescent="0.35"/>
    <row r="71590" s="62" customFormat="1" x14ac:dyDescent="0.35"/>
    <row r="71591" s="62" customFormat="1" x14ac:dyDescent="0.35"/>
    <row r="71592" s="62" customFormat="1" x14ac:dyDescent="0.35"/>
    <row r="71593" s="62" customFormat="1" x14ac:dyDescent="0.35"/>
    <row r="71594" s="62" customFormat="1" x14ac:dyDescent="0.35"/>
    <row r="71595" s="62" customFormat="1" x14ac:dyDescent="0.35"/>
    <row r="71596" s="62" customFormat="1" x14ac:dyDescent="0.35"/>
    <row r="71597" s="62" customFormat="1" x14ac:dyDescent="0.35"/>
    <row r="71598" s="62" customFormat="1" x14ac:dyDescent="0.35"/>
    <row r="71599" s="62" customFormat="1" x14ac:dyDescent="0.35"/>
    <row r="71600" s="62" customFormat="1" x14ac:dyDescent="0.35"/>
    <row r="71601" s="62" customFormat="1" x14ac:dyDescent="0.35"/>
    <row r="71602" s="62" customFormat="1" x14ac:dyDescent="0.35"/>
    <row r="71603" s="62" customFormat="1" x14ac:dyDescent="0.35"/>
    <row r="71604" s="62" customFormat="1" x14ac:dyDescent="0.35"/>
    <row r="71605" s="62" customFormat="1" x14ac:dyDescent="0.35"/>
    <row r="71606" s="62" customFormat="1" x14ac:dyDescent="0.35"/>
    <row r="71607" s="62" customFormat="1" x14ac:dyDescent="0.35"/>
    <row r="71608" s="62" customFormat="1" x14ac:dyDescent="0.35"/>
    <row r="71609" s="62" customFormat="1" x14ac:dyDescent="0.35"/>
    <row r="71610" s="62" customFormat="1" x14ac:dyDescent="0.35"/>
    <row r="71611" s="62" customFormat="1" x14ac:dyDescent="0.35"/>
    <row r="71612" s="62" customFormat="1" x14ac:dyDescent="0.35"/>
    <row r="71613" s="62" customFormat="1" x14ac:dyDescent="0.35"/>
    <row r="71614" s="62" customFormat="1" x14ac:dyDescent="0.35"/>
    <row r="71615" s="62" customFormat="1" x14ac:dyDescent="0.35"/>
    <row r="71616" s="62" customFormat="1" x14ac:dyDescent="0.35"/>
    <row r="71617" s="62" customFormat="1" x14ac:dyDescent="0.35"/>
    <row r="71618" s="62" customFormat="1" x14ac:dyDescent="0.35"/>
    <row r="71619" s="62" customFormat="1" x14ac:dyDescent="0.35"/>
    <row r="71620" s="62" customFormat="1" x14ac:dyDescent="0.35"/>
    <row r="71621" s="62" customFormat="1" x14ac:dyDescent="0.35"/>
    <row r="71622" s="62" customFormat="1" x14ac:dyDescent="0.35"/>
    <row r="71623" s="62" customFormat="1" x14ac:dyDescent="0.35"/>
    <row r="71624" s="62" customFormat="1" x14ac:dyDescent="0.35"/>
    <row r="71625" s="62" customFormat="1" x14ac:dyDescent="0.35"/>
    <row r="71626" s="62" customFormat="1" x14ac:dyDescent="0.35"/>
    <row r="71627" s="62" customFormat="1" x14ac:dyDescent="0.35"/>
    <row r="71628" s="62" customFormat="1" x14ac:dyDescent="0.35"/>
    <row r="71629" s="62" customFormat="1" x14ac:dyDescent="0.35"/>
    <row r="71630" s="62" customFormat="1" x14ac:dyDescent="0.35"/>
    <row r="71631" s="62" customFormat="1" x14ac:dyDescent="0.35"/>
    <row r="71632" s="62" customFormat="1" x14ac:dyDescent="0.35"/>
    <row r="71633" s="62" customFormat="1" x14ac:dyDescent="0.35"/>
    <row r="71634" s="62" customFormat="1" x14ac:dyDescent="0.35"/>
    <row r="71635" s="62" customFormat="1" x14ac:dyDescent="0.35"/>
    <row r="71636" s="62" customFormat="1" x14ac:dyDescent="0.35"/>
    <row r="71637" s="62" customFormat="1" x14ac:dyDescent="0.35"/>
    <row r="71638" s="62" customFormat="1" x14ac:dyDescent="0.35"/>
    <row r="71639" s="62" customFormat="1" x14ac:dyDescent="0.35"/>
    <row r="71640" s="62" customFormat="1" x14ac:dyDescent="0.35"/>
    <row r="71641" s="62" customFormat="1" x14ac:dyDescent="0.35"/>
    <row r="71642" s="62" customFormat="1" x14ac:dyDescent="0.35"/>
    <row r="71643" s="62" customFormat="1" x14ac:dyDescent="0.35"/>
    <row r="71644" s="62" customFormat="1" x14ac:dyDescent="0.35"/>
    <row r="71645" s="62" customFormat="1" x14ac:dyDescent="0.35"/>
    <row r="71646" s="62" customFormat="1" x14ac:dyDescent="0.35"/>
    <row r="71647" s="62" customFormat="1" x14ac:dyDescent="0.35"/>
    <row r="71648" s="62" customFormat="1" x14ac:dyDescent="0.35"/>
    <row r="71649" s="62" customFormat="1" x14ac:dyDescent="0.35"/>
    <row r="71650" s="62" customFormat="1" x14ac:dyDescent="0.35"/>
    <row r="71651" s="62" customFormat="1" x14ac:dyDescent="0.35"/>
    <row r="71652" s="62" customFormat="1" x14ac:dyDescent="0.35"/>
    <row r="71653" s="62" customFormat="1" x14ac:dyDescent="0.35"/>
    <row r="71654" s="62" customFormat="1" x14ac:dyDescent="0.35"/>
    <row r="71655" s="62" customFormat="1" x14ac:dyDescent="0.35"/>
    <row r="71656" s="62" customFormat="1" x14ac:dyDescent="0.35"/>
    <row r="71657" s="62" customFormat="1" x14ac:dyDescent="0.35"/>
    <row r="71658" s="62" customFormat="1" x14ac:dyDescent="0.35"/>
    <row r="71659" s="62" customFormat="1" x14ac:dyDescent="0.35"/>
    <row r="71660" s="62" customFormat="1" x14ac:dyDescent="0.35"/>
    <row r="71661" s="62" customFormat="1" x14ac:dyDescent="0.35"/>
    <row r="71662" s="62" customFormat="1" x14ac:dyDescent="0.35"/>
    <row r="71663" s="62" customFormat="1" x14ac:dyDescent="0.35"/>
    <row r="71664" s="62" customFormat="1" x14ac:dyDescent="0.35"/>
    <row r="71665" s="62" customFormat="1" x14ac:dyDescent="0.35"/>
    <row r="71666" s="62" customFormat="1" x14ac:dyDescent="0.35"/>
    <row r="71667" s="62" customFormat="1" x14ac:dyDescent="0.35"/>
    <row r="71668" s="62" customFormat="1" x14ac:dyDescent="0.35"/>
    <row r="71669" s="62" customFormat="1" x14ac:dyDescent="0.35"/>
    <row r="71670" s="62" customFormat="1" x14ac:dyDescent="0.35"/>
    <row r="71671" s="62" customFormat="1" x14ac:dyDescent="0.35"/>
    <row r="71672" s="62" customFormat="1" x14ac:dyDescent="0.35"/>
    <row r="71673" s="62" customFormat="1" x14ac:dyDescent="0.35"/>
    <row r="71674" s="62" customFormat="1" x14ac:dyDescent="0.35"/>
    <row r="71675" s="62" customFormat="1" x14ac:dyDescent="0.35"/>
    <row r="71676" s="62" customFormat="1" x14ac:dyDescent="0.35"/>
    <row r="71677" s="62" customFormat="1" x14ac:dyDescent="0.35"/>
    <row r="71678" s="62" customFormat="1" x14ac:dyDescent="0.35"/>
    <row r="71679" s="62" customFormat="1" x14ac:dyDescent="0.35"/>
    <row r="71680" s="62" customFormat="1" x14ac:dyDescent="0.35"/>
    <row r="71681" s="62" customFormat="1" x14ac:dyDescent="0.35"/>
    <row r="71682" s="62" customFormat="1" x14ac:dyDescent="0.35"/>
    <row r="71683" s="62" customFormat="1" x14ac:dyDescent="0.35"/>
    <row r="71684" s="62" customFormat="1" x14ac:dyDescent="0.35"/>
    <row r="71685" s="62" customFormat="1" x14ac:dyDescent="0.35"/>
    <row r="71686" s="62" customFormat="1" x14ac:dyDescent="0.35"/>
    <row r="71687" s="62" customFormat="1" x14ac:dyDescent="0.35"/>
    <row r="71688" s="62" customFormat="1" x14ac:dyDescent="0.35"/>
    <row r="71689" s="62" customFormat="1" x14ac:dyDescent="0.35"/>
    <row r="71690" s="62" customFormat="1" x14ac:dyDescent="0.35"/>
    <row r="71691" s="62" customFormat="1" x14ac:dyDescent="0.35"/>
    <row r="71692" s="62" customFormat="1" x14ac:dyDescent="0.35"/>
    <row r="71693" s="62" customFormat="1" x14ac:dyDescent="0.35"/>
    <row r="71694" s="62" customFormat="1" x14ac:dyDescent="0.35"/>
    <row r="71695" s="62" customFormat="1" x14ac:dyDescent="0.35"/>
    <row r="71696" s="62" customFormat="1" x14ac:dyDescent="0.35"/>
    <row r="71697" s="62" customFormat="1" x14ac:dyDescent="0.35"/>
    <row r="71698" s="62" customFormat="1" x14ac:dyDescent="0.35"/>
    <row r="71699" s="62" customFormat="1" x14ac:dyDescent="0.35"/>
    <row r="71700" s="62" customFormat="1" x14ac:dyDescent="0.35"/>
    <row r="71701" s="62" customFormat="1" x14ac:dyDescent="0.35"/>
    <row r="71702" s="62" customFormat="1" x14ac:dyDescent="0.35"/>
    <row r="71703" s="62" customFormat="1" x14ac:dyDescent="0.35"/>
    <row r="71704" s="62" customFormat="1" x14ac:dyDescent="0.35"/>
    <row r="71705" s="62" customFormat="1" x14ac:dyDescent="0.35"/>
    <row r="71706" s="62" customFormat="1" x14ac:dyDescent="0.35"/>
    <row r="71707" s="62" customFormat="1" x14ac:dyDescent="0.35"/>
    <row r="71708" s="62" customFormat="1" x14ac:dyDescent="0.35"/>
    <row r="71709" s="62" customFormat="1" x14ac:dyDescent="0.35"/>
    <row r="71710" s="62" customFormat="1" x14ac:dyDescent="0.35"/>
    <row r="71711" s="62" customFormat="1" x14ac:dyDescent="0.35"/>
    <row r="71712" s="62" customFormat="1" x14ac:dyDescent="0.35"/>
    <row r="71713" s="62" customFormat="1" x14ac:dyDescent="0.35"/>
    <row r="71714" s="62" customFormat="1" x14ac:dyDescent="0.35"/>
    <row r="71715" s="62" customFormat="1" x14ac:dyDescent="0.35"/>
    <row r="71716" s="62" customFormat="1" x14ac:dyDescent="0.35"/>
    <row r="71717" s="62" customFormat="1" x14ac:dyDescent="0.35"/>
    <row r="71718" s="62" customFormat="1" x14ac:dyDescent="0.35"/>
    <row r="71719" s="62" customFormat="1" x14ac:dyDescent="0.35"/>
    <row r="71720" s="62" customFormat="1" x14ac:dyDescent="0.35"/>
    <row r="71721" s="62" customFormat="1" x14ac:dyDescent="0.35"/>
    <row r="71722" s="62" customFormat="1" x14ac:dyDescent="0.35"/>
    <row r="71723" s="62" customFormat="1" x14ac:dyDescent="0.35"/>
    <row r="71724" s="62" customFormat="1" x14ac:dyDescent="0.35"/>
    <row r="71725" s="62" customFormat="1" x14ac:dyDescent="0.35"/>
    <row r="71726" s="62" customFormat="1" x14ac:dyDescent="0.35"/>
    <row r="71727" s="62" customFormat="1" x14ac:dyDescent="0.35"/>
    <row r="71728" s="62" customFormat="1" x14ac:dyDescent="0.35"/>
    <row r="71729" s="62" customFormat="1" x14ac:dyDescent="0.35"/>
    <row r="71730" s="62" customFormat="1" x14ac:dyDescent="0.35"/>
    <row r="71731" s="62" customFormat="1" x14ac:dyDescent="0.35"/>
    <row r="71732" s="62" customFormat="1" x14ac:dyDescent="0.35"/>
    <row r="71733" s="62" customFormat="1" x14ac:dyDescent="0.35"/>
    <row r="71734" s="62" customFormat="1" x14ac:dyDescent="0.35"/>
    <row r="71735" s="62" customFormat="1" x14ac:dyDescent="0.35"/>
    <row r="71736" s="62" customFormat="1" x14ac:dyDescent="0.35"/>
    <row r="71737" s="62" customFormat="1" x14ac:dyDescent="0.35"/>
    <row r="71738" s="62" customFormat="1" x14ac:dyDescent="0.35"/>
    <row r="71739" s="62" customFormat="1" x14ac:dyDescent="0.35"/>
    <row r="71740" s="62" customFormat="1" x14ac:dyDescent="0.35"/>
    <row r="71741" s="62" customFormat="1" x14ac:dyDescent="0.35"/>
    <row r="71742" s="62" customFormat="1" x14ac:dyDescent="0.35"/>
    <row r="71743" s="62" customFormat="1" x14ac:dyDescent="0.35"/>
    <row r="71744" s="62" customFormat="1" x14ac:dyDescent="0.35"/>
    <row r="71745" s="62" customFormat="1" x14ac:dyDescent="0.35"/>
    <row r="71746" s="62" customFormat="1" x14ac:dyDescent="0.35"/>
    <row r="71747" s="62" customFormat="1" x14ac:dyDescent="0.35"/>
    <row r="71748" s="62" customFormat="1" x14ac:dyDescent="0.35"/>
    <row r="71749" s="62" customFormat="1" x14ac:dyDescent="0.35"/>
    <row r="71750" s="62" customFormat="1" x14ac:dyDescent="0.35"/>
    <row r="71751" s="62" customFormat="1" x14ac:dyDescent="0.35"/>
    <row r="71752" s="62" customFormat="1" x14ac:dyDescent="0.35"/>
    <row r="71753" s="62" customFormat="1" x14ac:dyDescent="0.35"/>
    <row r="71754" s="62" customFormat="1" x14ac:dyDescent="0.35"/>
    <row r="71755" s="62" customFormat="1" x14ac:dyDescent="0.35"/>
    <row r="71756" s="62" customFormat="1" x14ac:dyDescent="0.35"/>
    <row r="71757" s="62" customFormat="1" x14ac:dyDescent="0.35"/>
    <row r="71758" s="62" customFormat="1" x14ac:dyDescent="0.35"/>
    <row r="71759" s="62" customFormat="1" x14ac:dyDescent="0.35"/>
    <row r="71760" s="62" customFormat="1" x14ac:dyDescent="0.35"/>
    <row r="71761" s="62" customFormat="1" x14ac:dyDescent="0.35"/>
    <row r="71762" s="62" customFormat="1" x14ac:dyDescent="0.35"/>
    <row r="71763" s="62" customFormat="1" x14ac:dyDescent="0.35"/>
    <row r="71764" s="62" customFormat="1" x14ac:dyDescent="0.35"/>
    <row r="71765" s="62" customFormat="1" x14ac:dyDescent="0.35"/>
    <row r="71766" s="62" customFormat="1" x14ac:dyDescent="0.35"/>
    <row r="71767" s="62" customFormat="1" x14ac:dyDescent="0.35"/>
    <row r="71768" s="62" customFormat="1" x14ac:dyDescent="0.35"/>
    <row r="71769" s="62" customFormat="1" x14ac:dyDescent="0.35"/>
    <row r="71770" s="62" customFormat="1" x14ac:dyDescent="0.35"/>
    <row r="71771" s="62" customFormat="1" x14ac:dyDescent="0.35"/>
    <row r="71772" s="62" customFormat="1" x14ac:dyDescent="0.35"/>
    <row r="71773" s="62" customFormat="1" x14ac:dyDescent="0.35"/>
    <row r="71774" s="62" customFormat="1" x14ac:dyDescent="0.35"/>
    <row r="71775" s="62" customFormat="1" x14ac:dyDescent="0.35"/>
    <row r="71776" s="62" customFormat="1" x14ac:dyDescent="0.35"/>
    <row r="71777" s="62" customFormat="1" x14ac:dyDescent="0.35"/>
    <row r="71778" s="62" customFormat="1" x14ac:dyDescent="0.35"/>
    <row r="71779" s="62" customFormat="1" x14ac:dyDescent="0.35"/>
    <row r="71780" s="62" customFormat="1" x14ac:dyDescent="0.35"/>
    <row r="71781" s="62" customFormat="1" x14ac:dyDescent="0.35"/>
    <row r="71782" s="62" customFormat="1" x14ac:dyDescent="0.35"/>
    <row r="71783" s="62" customFormat="1" x14ac:dyDescent="0.35"/>
    <row r="71784" s="62" customFormat="1" x14ac:dyDescent="0.35"/>
    <row r="71785" s="62" customFormat="1" x14ac:dyDescent="0.35"/>
    <row r="71786" s="62" customFormat="1" x14ac:dyDescent="0.35"/>
    <row r="71787" s="62" customFormat="1" x14ac:dyDescent="0.35"/>
    <row r="71788" s="62" customFormat="1" x14ac:dyDescent="0.35"/>
    <row r="71789" s="62" customFormat="1" x14ac:dyDescent="0.35"/>
    <row r="71790" s="62" customFormat="1" x14ac:dyDescent="0.35"/>
    <row r="71791" s="62" customFormat="1" x14ac:dyDescent="0.35"/>
    <row r="71792" s="62" customFormat="1" x14ac:dyDescent="0.35"/>
    <row r="71793" s="62" customFormat="1" x14ac:dyDescent="0.35"/>
    <row r="71794" s="62" customFormat="1" x14ac:dyDescent="0.35"/>
    <row r="71795" s="62" customFormat="1" x14ac:dyDescent="0.35"/>
    <row r="71796" s="62" customFormat="1" x14ac:dyDescent="0.35"/>
    <row r="71797" s="62" customFormat="1" x14ac:dyDescent="0.35"/>
    <row r="71798" s="62" customFormat="1" x14ac:dyDescent="0.35"/>
    <row r="71799" s="62" customFormat="1" x14ac:dyDescent="0.35"/>
    <row r="71800" s="62" customFormat="1" x14ac:dyDescent="0.35"/>
    <row r="71801" s="62" customFormat="1" x14ac:dyDescent="0.35"/>
    <row r="71802" s="62" customFormat="1" x14ac:dyDescent="0.35"/>
    <row r="71803" s="62" customFormat="1" x14ac:dyDescent="0.35"/>
    <row r="71804" s="62" customFormat="1" x14ac:dyDescent="0.35"/>
    <row r="71805" s="62" customFormat="1" x14ac:dyDescent="0.35"/>
    <row r="71806" s="62" customFormat="1" x14ac:dyDescent="0.35"/>
    <row r="71807" s="62" customFormat="1" x14ac:dyDescent="0.35"/>
    <row r="71808" s="62" customFormat="1" x14ac:dyDescent="0.35"/>
    <row r="71809" s="62" customFormat="1" x14ac:dyDescent="0.35"/>
    <row r="71810" s="62" customFormat="1" x14ac:dyDescent="0.35"/>
    <row r="71811" s="62" customFormat="1" x14ac:dyDescent="0.35"/>
    <row r="71812" s="62" customFormat="1" x14ac:dyDescent="0.35"/>
    <row r="71813" s="62" customFormat="1" x14ac:dyDescent="0.35"/>
    <row r="71814" s="62" customFormat="1" x14ac:dyDescent="0.35"/>
    <row r="71815" s="62" customFormat="1" x14ac:dyDescent="0.35"/>
    <row r="71816" s="62" customFormat="1" x14ac:dyDescent="0.35"/>
    <row r="71817" s="62" customFormat="1" x14ac:dyDescent="0.35"/>
    <row r="71818" s="62" customFormat="1" x14ac:dyDescent="0.35"/>
    <row r="71819" s="62" customFormat="1" x14ac:dyDescent="0.35"/>
    <row r="71820" s="62" customFormat="1" x14ac:dyDescent="0.35"/>
    <row r="71821" s="62" customFormat="1" x14ac:dyDescent="0.35"/>
    <row r="71822" s="62" customFormat="1" x14ac:dyDescent="0.35"/>
    <row r="71823" s="62" customFormat="1" x14ac:dyDescent="0.35"/>
    <row r="71824" s="62" customFormat="1" x14ac:dyDescent="0.35"/>
    <row r="71825" s="62" customFormat="1" x14ac:dyDescent="0.35"/>
    <row r="71826" s="62" customFormat="1" x14ac:dyDescent="0.35"/>
    <row r="71827" s="62" customFormat="1" x14ac:dyDescent="0.35"/>
    <row r="71828" s="62" customFormat="1" x14ac:dyDescent="0.35"/>
    <row r="71829" s="62" customFormat="1" x14ac:dyDescent="0.35"/>
    <row r="71830" s="62" customFormat="1" x14ac:dyDescent="0.35"/>
    <row r="71831" s="62" customFormat="1" x14ac:dyDescent="0.35"/>
    <row r="71832" s="62" customFormat="1" x14ac:dyDescent="0.35"/>
    <row r="71833" s="62" customFormat="1" x14ac:dyDescent="0.35"/>
    <row r="71834" s="62" customFormat="1" x14ac:dyDescent="0.35"/>
    <row r="71835" s="62" customFormat="1" x14ac:dyDescent="0.35"/>
    <row r="71836" s="62" customFormat="1" x14ac:dyDescent="0.35"/>
    <row r="71837" s="62" customFormat="1" x14ac:dyDescent="0.35"/>
    <row r="71838" s="62" customFormat="1" x14ac:dyDescent="0.35"/>
    <row r="71839" s="62" customFormat="1" x14ac:dyDescent="0.35"/>
    <row r="71840" s="62" customFormat="1" x14ac:dyDescent="0.35"/>
    <row r="71841" s="62" customFormat="1" x14ac:dyDescent="0.35"/>
    <row r="71842" s="62" customFormat="1" x14ac:dyDescent="0.35"/>
    <row r="71843" s="62" customFormat="1" x14ac:dyDescent="0.35"/>
    <row r="71844" s="62" customFormat="1" x14ac:dyDescent="0.35"/>
    <row r="71845" s="62" customFormat="1" x14ac:dyDescent="0.35"/>
    <row r="71846" s="62" customFormat="1" x14ac:dyDescent="0.35"/>
    <row r="71847" s="62" customFormat="1" x14ac:dyDescent="0.35"/>
    <row r="71848" s="62" customFormat="1" x14ac:dyDescent="0.35"/>
    <row r="71849" s="62" customFormat="1" x14ac:dyDescent="0.35"/>
    <row r="71850" s="62" customFormat="1" x14ac:dyDescent="0.35"/>
    <row r="71851" s="62" customFormat="1" x14ac:dyDescent="0.35"/>
    <row r="71852" s="62" customFormat="1" x14ac:dyDescent="0.35"/>
    <row r="71853" s="62" customFormat="1" x14ac:dyDescent="0.35"/>
    <row r="71854" s="62" customFormat="1" x14ac:dyDescent="0.35"/>
    <row r="71855" s="62" customFormat="1" x14ac:dyDescent="0.35"/>
    <row r="71856" s="62" customFormat="1" x14ac:dyDescent="0.35"/>
    <row r="71857" s="62" customFormat="1" x14ac:dyDescent="0.35"/>
    <row r="71858" s="62" customFormat="1" x14ac:dyDescent="0.35"/>
    <row r="71859" s="62" customFormat="1" x14ac:dyDescent="0.35"/>
    <row r="71860" s="62" customFormat="1" x14ac:dyDescent="0.35"/>
    <row r="71861" s="62" customFormat="1" x14ac:dyDescent="0.35"/>
    <row r="71862" s="62" customFormat="1" x14ac:dyDescent="0.35"/>
    <row r="71863" s="62" customFormat="1" x14ac:dyDescent="0.35"/>
    <row r="71864" s="62" customFormat="1" x14ac:dyDescent="0.35"/>
    <row r="71865" s="62" customFormat="1" x14ac:dyDescent="0.35"/>
    <row r="71866" s="62" customFormat="1" x14ac:dyDescent="0.35"/>
    <row r="71867" s="62" customFormat="1" x14ac:dyDescent="0.35"/>
    <row r="71868" s="62" customFormat="1" x14ac:dyDescent="0.35"/>
    <row r="71869" s="62" customFormat="1" x14ac:dyDescent="0.35"/>
    <row r="71870" s="62" customFormat="1" x14ac:dyDescent="0.35"/>
    <row r="71871" s="62" customFormat="1" x14ac:dyDescent="0.35"/>
    <row r="71872" s="62" customFormat="1" x14ac:dyDescent="0.35"/>
    <row r="71873" s="62" customFormat="1" x14ac:dyDescent="0.35"/>
    <row r="71874" s="62" customFormat="1" x14ac:dyDescent="0.35"/>
    <row r="71875" s="62" customFormat="1" x14ac:dyDescent="0.35"/>
    <row r="71876" s="62" customFormat="1" x14ac:dyDescent="0.35"/>
    <row r="71877" s="62" customFormat="1" x14ac:dyDescent="0.35"/>
    <row r="71878" s="62" customFormat="1" x14ac:dyDescent="0.35"/>
    <row r="71879" s="62" customFormat="1" x14ac:dyDescent="0.35"/>
    <row r="71880" s="62" customFormat="1" x14ac:dyDescent="0.35"/>
    <row r="71881" s="62" customFormat="1" x14ac:dyDescent="0.35"/>
    <row r="71882" s="62" customFormat="1" x14ac:dyDescent="0.35"/>
    <row r="71883" s="62" customFormat="1" x14ac:dyDescent="0.35"/>
    <row r="71884" s="62" customFormat="1" x14ac:dyDescent="0.35"/>
    <row r="71885" s="62" customFormat="1" x14ac:dyDescent="0.35"/>
    <row r="71886" s="62" customFormat="1" x14ac:dyDescent="0.35"/>
    <row r="71887" s="62" customFormat="1" x14ac:dyDescent="0.35"/>
    <row r="71888" s="62" customFormat="1" x14ac:dyDescent="0.35"/>
    <row r="71889" s="62" customFormat="1" x14ac:dyDescent="0.35"/>
    <row r="71890" s="62" customFormat="1" x14ac:dyDescent="0.35"/>
    <row r="71891" s="62" customFormat="1" x14ac:dyDescent="0.35"/>
    <row r="71892" s="62" customFormat="1" x14ac:dyDescent="0.35"/>
    <row r="71893" s="62" customFormat="1" x14ac:dyDescent="0.35"/>
    <row r="71894" s="62" customFormat="1" x14ac:dyDescent="0.35"/>
    <row r="71895" s="62" customFormat="1" x14ac:dyDescent="0.35"/>
    <row r="71896" s="62" customFormat="1" x14ac:dyDescent="0.35"/>
    <row r="71897" s="62" customFormat="1" x14ac:dyDescent="0.35"/>
    <row r="71898" s="62" customFormat="1" x14ac:dyDescent="0.35"/>
    <row r="71899" s="62" customFormat="1" x14ac:dyDescent="0.35"/>
    <row r="71900" s="62" customFormat="1" x14ac:dyDescent="0.35"/>
    <row r="71901" s="62" customFormat="1" x14ac:dyDescent="0.35"/>
    <row r="71902" s="62" customFormat="1" x14ac:dyDescent="0.35"/>
    <row r="71903" s="62" customFormat="1" x14ac:dyDescent="0.35"/>
    <row r="71904" s="62" customFormat="1" x14ac:dyDescent="0.35"/>
    <row r="71905" s="62" customFormat="1" x14ac:dyDescent="0.35"/>
    <row r="71906" s="62" customFormat="1" x14ac:dyDescent="0.35"/>
    <row r="71907" s="62" customFormat="1" x14ac:dyDescent="0.35"/>
    <row r="71908" s="62" customFormat="1" x14ac:dyDescent="0.35"/>
    <row r="71909" s="62" customFormat="1" x14ac:dyDescent="0.35"/>
    <row r="71910" s="62" customFormat="1" x14ac:dyDescent="0.35"/>
    <row r="71911" s="62" customFormat="1" x14ac:dyDescent="0.35"/>
    <row r="71912" s="62" customFormat="1" x14ac:dyDescent="0.35"/>
    <row r="71913" s="62" customFormat="1" x14ac:dyDescent="0.35"/>
    <row r="71914" s="62" customFormat="1" x14ac:dyDescent="0.35"/>
    <row r="71915" s="62" customFormat="1" x14ac:dyDescent="0.35"/>
    <row r="71916" s="62" customFormat="1" x14ac:dyDescent="0.35"/>
    <row r="71917" s="62" customFormat="1" x14ac:dyDescent="0.35"/>
    <row r="71918" s="62" customFormat="1" x14ac:dyDescent="0.35"/>
    <row r="71919" s="62" customFormat="1" x14ac:dyDescent="0.35"/>
    <row r="71920" s="62" customFormat="1" x14ac:dyDescent="0.35"/>
    <row r="71921" s="62" customFormat="1" x14ac:dyDescent="0.35"/>
    <row r="71922" s="62" customFormat="1" x14ac:dyDescent="0.35"/>
    <row r="71923" s="62" customFormat="1" x14ac:dyDescent="0.35"/>
    <row r="71924" s="62" customFormat="1" x14ac:dyDescent="0.35"/>
    <row r="71925" s="62" customFormat="1" x14ac:dyDescent="0.35"/>
    <row r="71926" s="62" customFormat="1" x14ac:dyDescent="0.35"/>
    <row r="71927" s="62" customFormat="1" x14ac:dyDescent="0.35"/>
    <row r="71928" s="62" customFormat="1" x14ac:dyDescent="0.35"/>
    <row r="71929" s="62" customFormat="1" x14ac:dyDescent="0.35"/>
    <row r="71930" s="62" customFormat="1" x14ac:dyDescent="0.35"/>
    <row r="71931" s="62" customFormat="1" x14ac:dyDescent="0.35"/>
    <row r="71932" s="62" customFormat="1" x14ac:dyDescent="0.35"/>
    <row r="71933" s="62" customFormat="1" x14ac:dyDescent="0.35"/>
    <row r="71934" s="62" customFormat="1" x14ac:dyDescent="0.35"/>
    <row r="71935" s="62" customFormat="1" x14ac:dyDescent="0.35"/>
    <row r="71936" s="62" customFormat="1" x14ac:dyDescent="0.35"/>
    <row r="71937" s="62" customFormat="1" x14ac:dyDescent="0.35"/>
    <row r="71938" s="62" customFormat="1" x14ac:dyDescent="0.35"/>
    <row r="71939" s="62" customFormat="1" x14ac:dyDescent="0.35"/>
    <row r="71940" s="62" customFormat="1" x14ac:dyDescent="0.35"/>
    <row r="71941" s="62" customFormat="1" x14ac:dyDescent="0.35"/>
    <row r="71942" s="62" customFormat="1" x14ac:dyDescent="0.35"/>
    <row r="71943" s="62" customFormat="1" x14ac:dyDescent="0.35"/>
    <row r="71944" s="62" customFormat="1" x14ac:dyDescent="0.35"/>
    <row r="71945" s="62" customFormat="1" x14ac:dyDescent="0.35"/>
    <row r="71946" s="62" customFormat="1" x14ac:dyDescent="0.35"/>
    <row r="71947" s="62" customFormat="1" x14ac:dyDescent="0.35"/>
    <row r="71948" s="62" customFormat="1" x14ac:dyDescent="0.35"/>
    <row r="71949" s="62" customFormat="1" x14ac:dyDescent="0.35"/>
    <row r="71950" s="62" customFormat="1" x14ac:dyDescent="0.35"/>
    <row r="71951" s="62" customFormat="1" x14ac:dyDescent="0.35"/>
    <row r="71952" s="62" customFormat="1" x14ac:dyDescent="0.35"/>
    <row r="71953" s="62" customFormat="1" x14ac:dyDescent="0.35"/>
    <row r="71954" s="62" customFormat="1" x14ac:dyDescent="0.35"/>
    <row r="71955" s="62" customFormat="1" x14ac:dyDescent="0.35"/>
    <row r="71956" s="62" customFormat="1" x14ac:dyDescent="0.35"/>
    <row r="71957" s="62" customFormat="1" x14ac:dyDescent="0.35"/>
    <row r="71958" s="62" customFormat="1" x14ac:dyDescent="0.35"/>
    <row r="71959" s="62" customFormat="1" x14ac:dyDescent="0.35"/>
    <row r="71960" s="62" customFormat="1" x14ac:dyDescent="0.35"/>
    <row r="71961" s="62" customFormat="1" x14ac:dyDescent="0.35"/>
    <row r="71962" s="62" customFormat="1" x14ac:dyDescent="0.35"/>
    <row r="71963" s="62" customFormat="1" x14ac:dyDescent="0.35"/>
    <row r="71964" s="62" customFormat="1" x14ac:dyDescent="0.35"/>
    <row r="71965" s="62" customFormat="1" x14ac:dyDescent="0.35"/>
    <row r="71966" s="62" customFormat="1" x14ac:dyDescent="0.35"/>
    <row r="71967" s="62" customFormat="1" x14ac:dyDescent="0.35"/>
    <row r="71968" s="62" customFormat="1" x14ac:dyDescent="0.35"/>
    <row r="71969" s="62" customFormat="1" x14ac:dyDescent="0.35"/>
    <row r="71970" s="62" customFormat="1" x14ac:dyDescent="0.35"/>
    <row r="71971" s="62" customFormat="1" x14ac:dyDescent="0.35"/>
    <row r="71972" s="62" customFormat="1" x14ac:dyDescent="0.35"/>
    <row r="71973" s="62" customFormat="1" x14ac:dyDescent="0.35"/>
    <row r="71974" s="62" customFormat="1" x14ac:dyDescent="0.35"/>
    <row r="71975" s="62" customFormat="1" x14ac:dyDescent="0.35"/>
    <row r="71976" s="62" customFormat="1" x14ac:dyDescent="0.35"/>
    <row r="71977" s="62" customFormat="1" x14ac:dyDescent="0.35"/>
    <row r="71978" s="62" customFormat="1" x14ac:dyDescent="0.35"/>
    <row r="71979" s="62" customFormat="1" x14ac:dyDescent="0.35"/>
    <row r="71980" s="62" customFormat="1" x14ac:dyDescent="0.35"/>
    <row r="71981" s="62" customFormat="1" x14ac:dyDescent="0.35"/>
    <row r="71982" s="62" customFormat="1" x14ac:dyDescent="0.35"/>
    <row r="71983" s="62" customFormat="1" x14ac:dyDescent="0.35"/>
    <row r="71984" s="62" customFormat="1" x14ac:dyDescent="0.35"/>
    <row r="71985" s="62" customFormat="1" x14ac:dyDescent="0.35"/>
    <row r="71986" s="62" customFormat="1" x14ac:dyDescent="0.35"/>
    <row r="71987" s="62" customFormat="1" x14ac:dyDescent="0.35"/>
    <row r="71988" s="62" customFormat="1" x14ac:dyDescent="0.35"/>
    <row r="71989" s="62" customFormat="1" x14ac:dyDescent="0.35"/>
    <row r="71990" s="62" customFormat="1" x14ac:dyDescent="0.35"/>
    <row r="71991" s="62" customFormat="1" x14ac:dyDescent="0.35"/>
    <row r="71992" s="62" customFormat="1" x14ac:dyDescent="0.35"/>
    <row r="71993" s="62" customFormat="1" x14ac:dyDescent="0.35"/>
    <row r="71994" s="62" customFormat="1" x14ac:dyDescent="0.35"/>
    <row r="71995" s="62" customFormat="1" x14ac:dyDescent="0.35"/>
    <row r="71996" s="62" customFormat="1" x14ac:dyDescent="0.35"/>
    <row r="71997" s="62" customFormat="1" x14ac:dyDescent="0.35"/>
    <row r="71998" s="62" customFormat="1" x14ac:dyDescent="0.35"/>
    <row r="71999" s="62" customFormat="1" x14ac:dyDescent="0.35"/>
    <row r="72000" s="62" customFormat="1" x14ac:dyDescent="0.35"/>
    <row r="72001" s="62" customFormat="1" x14ac:dyDescent="0.35"/>
    <row r="72002" s="62" customFormat="1" x14ac:dyDescent="0.35"/>
    <row r="72003" s="62" customFormat="1" x14ac:dyDescent="0.35"/>
    <row r="72004" s="62" customFormat="1" x14ac:dyDescent="0.35"/>
    <row r="72005" s="62" customFormat="1" x14ac:dyDescent="0.35"/>
    <row r="72006" s="62" customFormat="1" x14ac:dyDescent="0.35"/>
    <row r="72007" s="62" customFormat="1" x14ac:dyDescent="0.35"/>
    <row r="72008" s="62" customFormat="1" x14ac:dyDescent="0.35"/>
    <row r="72009" s="62" customFormat="1" x14ac:dyDescent="0.35"/>
    <row r="72010" s="62" customFormat="1" x14ac:dyDescent="0.35"/>
    <row r="72011" s="62" customFormat="1" x14ac:dyDescent="0.35"/>
    <row r="72012" s="62" customFormat="1" x14ac:dyDescent="0.35"/>
    <row r="72013" s="62" customFormat="1" x14ac:dyDescent="0.35"/>
    <row r="72014" s="62" customFormat="1" x14ac:dyDescent="0.35"/>
    <row r="72015" s="62" customFormat="1" x14ac:dyDescent="0.35"/>
    <row r="72016" s="62" customFormat="1" x14ac:dyDescent="0.35"/>
    <row r="72017" s="62" customFormat="1" x14ac:dyDescent="0.35"/>
    <row r="72018" s="62" customFormat="1" x14ac:dyDescent="0.35"/>
    <row r="72019" s="62" customFormat="1" x14ac:dyDescent="0.35"/>
    <row r="72020" s="62" customFormat="1" x14ac:dyDescent="0.35"/>
    <row r="72021" s="62" customFormat="1" x14ac:dyDescent="0.35"/>
    <row r="72022" s="62" customFormat="1" x14ac:dyDescent="0.35"/>
    <row r="72023" s="62" customFormat="1" x14ac:dyDescent="0.35"/>
    <row r="72024" s="62" customFormat="1" x14ac:dyDescent="0.35"/>
    <row r="72025" s="62" customFormat="1" x14ac:dyDescent="0.35"/>
    <row r="72026" s="62" customFormat="1" x14ac:dyDescent="0.35"/>
    <row r="72027" s="62" customFormat="1" x14ac:dyDescent="0.35"/>
    <row r="72028" s="62" customFormat="1" x14ac:dyDescent="0.35"/>
    <row r="72029" s="62" customFormat="1" x14ac:dyDescent="0.35"/>
    <row r="72030" s="62" customFormat="1" x14ac:dyDescent="0.35"/>
    <row r="72031" s="62" customFormat="1" x14ac:dyDescent="0.35"/>
    <row r="72032" s="62" customFormat="1" x14ac:dyDescent="0.35"/>
    <row r="72033" s="62" customFormat="1" x14ac:dyDescent="0.35"/>
    <row r="72034" s="62" customFormat="1" x14ac:dyDescent="0.35"/>
    <row r="72035" s="62" customFormat="1" x14ac:dyDescent="0.35"/>
    <row r="72036" s="62" customFormat="1" x14ac:dyDescent="0.35"/>
    <row r="72037" s="62" customFormat="1" x14ac:dyDescent="0.35"/>
    <row r="72038" s="62" customFormat="1" x14ac:dyDescent="0.35"/>
    <row r="72039" s="62" customFormat="1" x14ac:dyDescent="0.35"/>
    <row r="72040" s="62" customFormat="1" x14ac:dyDescent="0.35"/>
    <row r="72041" s="62" customFormat="1" x14ac:dyDescent="0.35"/>
    <row r="72042" s="62" customFormat="1" x14ac:dyDescent="0.35"/>
    <row r="72043" s="62" customFormat="1" x14ac:dyDescent="0.35"/>
    <row r="72044" s="62" customFormat="1" x14ac:dyDescent="0.35"/>
    <row r="72045" s="62" customFormat="1" x14ac:dyDescent="0.35"/>
    <row r="72046" s="62" customFormat="1" x14ac:dyDescent="0.35"/>
    <row r="72047" s="62" customFormat="1" x14ac:dyDescent="0.35"/>
    <row r="72048" s="62" customFormat="1" x14ac:dyDescent="0.35"/>
    <row r="72049" s="62" customFormat="1" x14ac:dyDescent="0.35"/>
    <row r="72050" s="62" customFormat="1" x14ac:dyDescent="0.35"/>
    <row r="72051" s="62" customFormat="1" x14ac:dyDescent="0.35"/>
    <row r="72052" s="62" customFormat="1" x14ac:dyDescent="0.35"/>
    <row r="72053" s="62" customFormat="1" x14ac:dyDescent="0.35"/>
    <row r="72054" s="62" customFormat="1" x14ac:dyDescent="0.35"/>
    <row r="72055" s="62" customFormat="1" x14ac:dyDescent="0.35"/>
    <row r="72056" s="62" customFormat="1" x14ac:dyDescent="0.35"/>
    <row r="72057" s="62" customFormat="1" x14ac:dyDescent="0.35"/>
    <row r="72058" s="62" customFormat="1" x14ac:dyDescent="0.35"/>
    <row r="72059" s="62" customFormat="1" x14ac:dyDescent="0.35"/>
    <row r="72060" s="62" customFormat="1" x14ac:dyDescent="0.35"/>
    <row r="72061" s="62" customFormat="1" x14ac:dyDescent="0.35"/>
    <row r="72062" s="62" customFormat="1" x14ac:dyDescent="0.35"/>
    <row r="72063" s="62" customFormat="1" x14ac:dyDescent="0.35"/>
    <row r="72064" s="62" customFormat="1" x14ac:dyDescent="0.35"/>
    <row r="72065" s="62" customFormat="1" x14ac:dyDescent="0.35"/>
    <row r="72066" s="62" customFormat="1" x14ac:dyDescent="0.35"/>
    <row r="72067" s="62" customFormat="1" x14ac:dyDescent="0.35"/>
    <row r="72068" s="62" customFormat="1" x14ac:dyDescent="0.35"/>
    <row r="72069" s="62" customFormat="1" x14ac:dyDescent="0.35"/>
    <row r="72070" s="62" customFormat="1" x14ac:dyDescent="0.35"/>
    <row r="72071" s="62" customFormat="1" x14ac:dyDescent="0.35"/>
    <row r="72072" s="62" customFormat="1" x14ac:dyDescent="0.35"/>
    <row r="72073" s="62" customFormat="1" x14ac:dyDescent="0.35"/>
    <row r="72074" s="62" customFormat="1" x14ac:dyDescent="0.35"/>
    <row r="72075" s="62" customFormat="1" x14ac:dyDescent="0.35"/>
    <row r="72076" s="62" customFormat="1" x14ac:dyDescent="0.35"/>
    <row r="72077" s="62" customFormat="1" x14ac:dyDescent="0.35"/>
    <row r="72078" s="62" customFormat="1" x14ac:dyDescent="0.35"/>
    <row r="72079" s="62" customFormat="1" x14ac:dyDescent="0.35"/>
    <row r="72080" s="62" customFormat="1" x14ac:dyDescent="0.35"/>
    <row r="72081" s="62" customFormat="1" x14ac:dyDescent="0.35"/>
    <row r="72082" s="62" customFormat="1" x14ac:dyDescent="0.35"/>
    <row r="72083" s="62" customFormat="1" x14ac:dyDescent="0.35"/>
    <row r="72084" s="62" customFormat="1" x14ac:dyDescent="0.35"/>
    <row r="72085" s="62" customFormat="1" x14ac:dyDescent="0.35"/>
    <row r="72086" s="62" customFormat="1" x14ac:dyDescent="0.35"/>
    <row r="72087" s="62" customFormat="1" x14ac:dyDescent="0.35"/>
    <row r="72088" s="62" customFormat="1" x14ac:dyDescent="0.35"/>
    <row r="72089" s="62" customFormat="1" x14ac:dyDescent="0.35"/>
    <row r="72090" s="62" customFormat="1" x14ac:dyDescent="0.35"/>
    <row r="72091" s="62" customFormat="1" x14ac:dyDescent="0.35"/>
    <row r="72092" s="62" customFormat="1" x14ac:dyDescent="0.35"/>
    <row r="72093" s="62" customFormat="1" x14ac:dyDescent="0.35"/>
    <row r="72094" s="62" customFormat="1" x14ac:dyDescent="0.35"/>
    <row r="72095" s="62" customFormat="1" x14ac:dyDescent="0.35"/>
    <row r="72096" s="62" customFormat="1" x14ac:dyDescent="0.35"/>
    <row r="72097" s="62" customFormat="1" x14ac:dyDescent="0.35"/>
    <row r="72098" s="62" customFormat="1" x14ac:dyDescent="0.35"/>
    <row r="72099" s="62" customFormat="1" x14ac:dyDescent="0.35"/>
    <row r="72100" s="62" customFormat="1" x14ac:dyDescent="0.35"/>
    <row r="72101" s="62" customFormat="1" x14ac:dyDescent="0.35"/>
    <row r="72102" s="62" customFormat="1" x14ac:dyDescent="0.35"/>
    <row r="72103" s="62" customFormat="1" x14ac:dyDescent="0.35"/>
    <row r="72104" s="62" customFormat="1" x14ac:dyDescent="0.35"/>
    <row r="72105" s="62" customFormat="1" x14ac:dyDescent="0.35"/>
    <row r="72106" s="62" customFormat="1" x14ac:dyDescent="0.35"/>
    <row r="72107" s="62" customFormat="1" x14ac:dyDescent="0.35"/>
    <row r="72108" s="62" customFormat="1" x14ac:dyDescent="0.35"/>
    <row r="72109" s="62" customFormat="1" x14ac:dyDescent="0.35"/>
    <row r="72110" s="62" customFormat="1" x14ac:dyDescent="0.35"/>
    <row r="72111" s="62" customFormat="1" x14ac:dyDescent="0.35"/>
    <row r="72112" s="62" customFormat="1" x14ac:dyDescent="0.35"/>
    <row r="72113" s="62" customFormat="1" x14ac:dyDescent="0.35"/>
    <row r="72114" s="62" customFormat="1" x14ac:dyDescent="0.35"/>
    <row r="72115" s="62" customFormat="1" x14ac:dyDescent="0.35"/>
    <row r="72116" s="62" customFormat="1" x14ac:dyDescent="0.35"/>
    <row r="72117" s="62" customFormat="1" x14ac:dyDescent="0.35"/>
    <row r="72118" s="62" customFormat="1" x14ac:dyDescent="0.35"/>
    <row r="72119" s="62" customFormat="1" x14ac:dyDescent="0.35"/>
    <row r="72120" s="62" customFormat="1" x14ac:dyDescent="0.35"/>
    <row r="72121" s="62" customFormat="1" x14ac:dyDescent="0.35"/>
    <row r="72122" s="62" customFormat="1" x14ac:dyDescent="0.35"/>
    <row r="72123" s="62" customFormat="1" x14ac:dyDescent="0.35"/>
    <row r="72124" s="62" customFormat="1" x14ac:dyDescent="0.35"/>
    <row r="72125" s="62" customFormat="1" x14ac:dyDescent="0.35"/>
    <row r="72126" s="62" customFormat="1" x14ac:dyDescent="0.35"/>
    <row r="72127" s="62" customFormat="1" x14ac:dyDescent="0.35"/>
    <row r="72128" s="62" customFormat="1" x14ac:dyDescent="0.35"/>
    <row r="72129" s="62" customFormat="1" x14ac:dyDescent="0.35"/>
    <row r="72130" s="62" customFormat="1" x14ac:dyDescent="0.35"/>
    <row r="72131" s="62" customFormat="1" x14ac:dyDescent="0.35"/>
    <row r="72132" s="62" customFormat="1" x14ac:dyDescent="0.35"/>
    <row r="72133" s="62" customFormat="1" x14ac:dyDescent="0.35"/>
    <row r="72134" s="62" customFormat="1" x14ac:dyDescent="0.35"/>
    <row r="72135" s="62" customFormat="1" x14ac:dyDescent="0.35"/>
    <row r="72136" s="62" customFormat="1" x14ac:dyDescent="0.35"/>
    <row r="72137" s="62" customFormat="1" x14ac:dyDescent="0.35"/>
    <row r="72138" s="62" customFormat="1" x14ac:dyDescent="0.35"/>
    <row r="72139" s="62" customFormat="1" x14ac:dyDescent="0.35"/>
    <row r="72140" s="62" customFormat="1" x14ac:dyDescent="0.35"/>
    <row r="72141" s="62" customFormat="1" x14ac:dyDescent="0.35"/>
    <row r="72142" s="62" customFormat="1" x14ac:dyDescent="0.35"/>
    <row r="72143" s="62" customFormat="1" x14ac:dyDescent="0.35"/>
    <row r="72144" s="62" customFormat="1" x14ac:dyDescent="0.35"/>
    <row r="72145" s="62" customFormat="1" x14ac:dyDescent="0.35"/>
    <row r="72146" s="62" customFormat="1" x14ac:dyDescent="0.35"/>
    <row r="72147" s="62" customFormat="1" x14ac:dyDescent="0.35"/>
    <row r="72148" s="62" customFormat="1" x14ac:dyDescent="0.35"/>
    <row r="72149" s="62" customFormat="1" x14ac:dyDescent="0.35"/>
    <row r="72150" s="62" customFormat="1" x14ac:dyDescent="0.35"/>
    <row r="72151" s="62" customFormat="1" x14ac:dyDescent="0.35"/>
    <row r="72152" s="62" customFormat="1" x14ac:dyDescent="0.35"/>
    <row r="72153" s="62" customFormat="1" x14ac:dyDescent="0.35"/>
    <row r="72154" s="62" customFormat="1" x14ac:dyDescent="0.35"/>
    <row r="72155" s="62" customFormat="1" x14ac:dyDescent="0.35"/>
    <row r="72156" s="62" customFormat="1" x14ac:dyDescent="0.35"/>
    <row r="72157" s="62" customFormat="1" x14ac:dyDescent="0.35"/>
    <row r="72158" s="62" customFormat="1" x14ac:dyDescent="0.35"/>
    <row r="72159" s="62" customFormat="1" x14ac:dyDescent="0.35"/>
    <row r="72160" s="62" customFormat="1" x14ac:dyDescent="0.35"/>
    <row r="72161" s="62" customFormat="1" x14ac:dyDescent="0.35"/>
    <row r="72162" s="62" customFormat="1" x14ac:dyDescent="0.35"/>
    <row r="72163" s="62" customFormat="1" x14ac:dyDescent="0.35"/>
    <row r="72164" s="62" customFormat="1" x14ac:dyDescent="0.35"/>
    <row r="72165" s="62" customFormat="1" x14ac:dyDescent="0.35"/>
    <row r="72166" s="62" customFormat="1" x14ac:dyDescent="0.35"/>
    <row r="72167" s="62" customFormat="1" x14ac:dyDescent="0.35"/>
    <row r="72168" s="62" customFormat="1" x14ac:dyDescent="0.35"/>
    <row r="72169" s="62" customFormat="1" x14ac:dyDescent="0.35"/>
    <row r="72170" s="62" customFormat="1" x14ac:dyDescent="0.35"/>
    <row r="72171" s="62" customFormat="1" x14ac:dyDescent="0.35"/>
    <row r="72172" s="62" customFormat="1" x14ac:dyDescent="0.35"/>
    <row r="72173" s="62" customFormat="1" x14ac:dyDescent="0.35"/>
    <row r="72174" s="62" customFormat="1" x14ac:dyDescent="0.35"/>
    <row r="72175" s="62" customFormat="1" x14ac:dyDescent="0.35"/>
    <row r="72176" s="62" customFormat="1" x14ac:dyDescent="0.35"/>
    <row r="72177" s="62" customFormat="1" x14ac:dyDescent="0.35"/>
    <row r="72178" s="62" customFormat="1" x14ac:dyDescent="0.35"/>
    <row r="72179" s="62" customFormat="1" x14ac:dyDescent="0.35"/>
    <row r="72180" s="62" customFormat="1" x14ac:dyDescent="0.35"/>
    <row r="72181" s="62" customFormat="1" x14ac:dyDescent="0.35"/>
    <row r="72182" s="62" customFormat="1" x14ac:dyDescent="0.35"/>
    <row r="72183" s="62" customFormat="1" x14ac:dyDescent="0.35"/>
    <row r="72184" s="62" customFormat="1" x14ac:dyDescent="0.35"/>
    <row r="72185" s="62" customFormat="1" x14ac:dyDescent="0.35"/>
    <row r="72186" s="62" customFormat="1" x14ac:dyDescent="0.35"/>
    <row r="72187" s="62" customFormat="1" x14ac:dyDescent="0.35"/>
    <row r="72188" s="62" customFormat="1" x14ac:dyDescent="0.35"/>
    <row r="72189" s="62" customFormat="1" x14ac:dyDescent="0.35"/>
    <row r="72190" s="62" customFormat="1" x14ac:dyDescent="0.35"/>
    <row r="72191" s="62" customFormat="1" x14ac:dyDescent="0.35"/>
    <row r="72192" s="62" customFormat="1" x14ac:dyDescent="0.35"/>
    <row r="72193" s="62" customFormat="1" x14ac:dyDescent="0.35"/>
    <row r="72194" s="62" customFormat="1" x14ac:dyDescent="0.35"/>
    <row r="72195" s="62" customFormat="1" x14ac:dyDescent="0.35"/>
    <row r="72196" s="62" customFormat="1" x14ac:dyDescent="0.35"/>
    <row r="72197" s="62" customFormat="1" x14ac:dyDescent="0.35"/>
    <row r="72198" s="62" customFormat="1" x14ac:dyDescent="0.35"/>
    <row r="72199" s="62" customFormat="1" x14ac:dyDescent="0.35"/>
    <row r="72200" s="62" customFormat="1" x14ac:dyDescent="0.35"/>
    <row r="72201" s="62" customFormat="1" x14ac:dyDescent="0.35"/>
    <row r="72202" s="62" customFormat="1" x14ac:dyDescent="0.35"/>
    <row r="72203" s="62" customFormat="1" x14ac:dyDescent="0.35"/>
    <row r="72204" s="62" customFormat="1" x14ac:dyDescent="0.35"/>
    <row r="72205" s="62" customFormat="1" x14ac:dyDescent="0.35"/>
    <row r="72206" s="62" customFormat="1" x14ac:dyDescent="0.35"/>
    <row r="72207" s="62" customFormat="1" x14ac:dyDescent="0.35"/>
    <row r="72208" s="62" customFormat="1" x14ac:dyDescent="0.35"/>
    <row r="72209" s="62" customFormat="1" x14ac:dyDescent="0.35"/>
    <row r="72210" s="62" customFormat="1" x14ac:dyDescent="0.35"/>
    <row r="72211" s="62" customFormat="1" x14ac:dyDescent="0.35"/>
    <row r="72212" s="62" customFormat="1" x14ac:dyDescent="0.35"/>
    <row r="72213" s="62" customFormat="1" x14ac:dyDescent="0.35"/>
    <row r="72214" s="62" customFormat="1" x14ac:dyDescent="0.35"/>
    <row r="72215" s="62" customFormat="1" x14ac:dyDescent="0.35"/>
    <row r="72216" s="62" customFormat="1" x14ac:dyDescent="0.35"/>
    <row r="72217" s="62" customFormat="1" x14ac:dyDescent="0.35"/>
    <row r="72218" s="62" customFormat="1" x14ac:dyDescent="0.35"/>
    <row r="72219" s="62" customFormat="1" x14ac:dyDescent="0.35"/>
    <row r="72220" s="62" customFormat="1" x14ac:dyDescent="0.35"/>
    <row r="72221" s="62" customFormat="1" x14ac:dyDescent="0.35"/>
    <row r="72222" s="62" customFormat="1" x14ac:dyDescent="0.35"/>
    <row r="72223" s="62" customFormat="1" x14ac:dyDescent="0.35"/>
    <row r="72224" s="62" customFormat="1" x14ac:dyDescent="0.35"/>
    <row r="72225" s="62" customFormat="1" x14ac:dyDescent="0.35"/>
    <row r="72226" s="62" customFormat="1" x14ac:dyDescent="0.35"/>
    <row r="72227" s="62" customFormat="1" x14ac:dyDescent="0.35"/>
    <row r="72228" s="62" customFormat="1" x14ac:dyDescent="0.35"/>
    <row r="72229" s="62" customFormat="1" x14ac:dyDescent="0.35"/>
    <row r="72230" s="62" customFormat="1" x14ac:dyDescent="0.35"/>
    <row r="72231" s="62" customFormat="1" x14ac:dyDescent="0.35"/>
    <row r="72232" s="62" customFormat="1" x14ac:dyDescent="0.35"/>
    <row r="72233" s="62" customFormat="1" x14ac:dyDescent="0.35"/>
    <row r="72234" s="62" customFormat="1" x14ac:dyDescent="0.35"/>
    <row r="72235" s="62" customFormat="1" x14ac:dyDescent="0.35"/>
    <row r="72236" s="62" customFormat="1" x14ac:dyDescent="0.35"/>
    <row r="72237" s="62" customFormat="1" x14ac:dyDescent="0.35"/>
    <row r="72238" s="62" customFormat="1" x14ac:dyDescent="0.35"/>
    <row r="72239" s="62" customFormat="1" x14ac:dyDescent="0.35"/>
    <row r="72240" s="62" customFormat="1" x14ac:dyDescent="0.35"/>
    <row r="72241" s="62" customFormat="1" x14ac:dyDescent="0.35"/>
    <row r="72242" s="62" customFormat="1" x14ac:dyDescent="0.35"/>
    <row r="72243" s="62" customFormat="1" x14ac:dyDescent="0.35"/>
    <row r="72244" s="62" customFormat="1" x14ac:dyDescent="0.35"/>
    <row r="72245" s="62" customFormat="1" x14ac:dyDescent="0.35"/>
    <row r="72246" s="62" customFormat="1" x14ac:dyDescent="0.35"/>
    <row r="72247" s="62" customFormat="1" x14ac:dyDescent="0.35"/>
    <row r="72248" s="62" customFormat="1" x14ac:dyDescent="0.35"/>
    <row r="72249" s="62" customFormat="1" x14ac:dyDescent="0.35"/>
    <row r="72250" s="62" customFormat="1" x14ac:dyDescent="0.35"/>
    <row r="72251" s="62" customFormat="1" x14ac:dyDescent="0.35"/>
    <row r="72252" s="62" customFormat="1" x14ac:dyDescent="0.35"/>
    <row r="72253" s="62" customFormat="1" x14ac:dyDescent="0.35"/>
    <row r="72254" s="62" customFormat="1" x14ac:dyDescent="0.35"/>
    <row r="72255" s="62" customFormat="1" x14ac:dyDescent="0.35"/>
    <row r="72256" s="62" customFormat="1" x14ac:dyDescent="0.35"/>
    <row r="72257" s="62" customFormat="1" x14ac:dyDescent="0.35"/>
    <row r="72258" s="62" customFormat="1" x14ac:dyDescent="0.35"/>
    <row r="72259" s="62" customFormat="1" x14ac:dyDescent="0.35"/>
    <row r="72260" s="62" customFormat="1" x14ac:dyDescent="0.35"/>
    <row r="72261" s="62" customFormat="1" x14ac:dyDescent="0.35"/>
    <row r="72262" s="62" customFormat="1" x14ac:dyDescent="0.35"/>
    <row r="72263" s="62" customFormat="1" x14ac:dyDescent="0.35"/>
    <row r="72264" s="62" customFormat="1" x14ac:dyDescent="0.35"/>
    <row r="72265" s="62" customFormat="1" x14ac:dyDescent="0.35"/>
    <row r="72266" s="62" customFormat="1" x14ac:dyDescent="0.35"/>
    <row r="72267" s="62" customFormat="1" x14ac:dyDescent="0.35"/>
    <row r="72268" s="62" customFormat="1" x14ac:dyDescent="0.35"/>
    <row r="72269" s="62" customFormat="1" x14ac:dyDescent="0.35"/>
    <row r="72270" s="62" customFormat="1" x14ac:dyDescent="0.35"/>
    <row r="72271" s="62" customFormat="1" x14ac:dyDescent="0.35"/>
    <row r="72272" s="62" customFormat="1" x14ac:dyDescent="0.35"/>
    <row r="72273" s="62" customFormat="1" x14ac:dyDescent="0.35"/>
    <row r="72274" s="62" customFormat="1" x14ac:dyDescent="0.35"/>
    <row r="72275" s="62" customFormat="1" x14ac:dyDescent="0.35"/>
    <row r="72276" s="62" customFormat="1" x14ac:dyDescent="0.35"/>
    <row r="72277" s="62" customFormat="1" x14ac:dyDescent="0.35"/>
    <row r="72278" s="62" customFormat="1" x14ac:dyDescent="0.35"/>
    <row r="72279" s="62" customFormat="1" x14ac:dyDescent="0.35"/>
    <row r="72280" s="62" customFormat="1" x14ac:dyDescent="0.35"/>
    <row r="72281" s="62" customFormat="1" x14ac:dyDescent="0.35"/>
    <row r="72282" s="62" customFormat="1" x14ac:dyDescent="0.35"/>
    <row r="72283" s="62" customFormat="1" x14ac:dyDescent="0.35"/>
    <row r="72284" s="62" customFormat="1" x14ac:dyDescent="0.35"/>
    <row r="72285" s="62" customFormat="1" x14ac:dyDescent="0.35"/>
    <row r="72286" s="62" customFormat="1" x14ac:dyDescent="0.35"/>
    <row r="72287" s="62" customFormat="1" x14ac:dyDescent="0.35"/>
    <row r="72288" s="62" customFormat="1" x14ac:dyDescent="0.35"/>
    <row r="72289" s="62" customFormat="1" x14ac:dyDescent="0.35"/>
    <row r="72290" s="62" customFormat="1" x14ac:dyDescent="0.35"/>
    <row r="72291" s="62" customFormat="1" x14ac:dyDescent="0.35"/>
    <row r="72292" s="62" customFormat="1" x14ac:dyDescent="0.35"/>
    <row r="72293" s="62" customFormat="1" x14ac:dyDescent="0.35"/>
    <row r="72294" s="62" customFormat="1" x14ac:dyDescent="0.35"/>
    <row r="72295" s="62" customFormat="1" x14ac:dyDescent="0.35"/>
    <row r="72296" s="62" customFormat="1" x14ac:dyDescent="0.35"/>
    <row r="72297" s="62" customFormat="1" x14ac:dyDescent="0.35"/>
    <row r="72298" s="62" customFormat="1" x14ac:dyDescent="0.35"/>
    <row r="72299" s="62" customFormat="1" x14ac:dyDescent="0.35"/>
    <row r="72300" s="62" customFormat="1" x14ac:dyDescent="0.35"/>
    <row r="72301" s="62" customFormat="1" x14ac:dyDescent="0.35"/>
    <row r="72302" s="62" customFormat="1" x14ac:dyDescent="0.35"/>
    <row r="72303" s="62" customFormat="1" x14ac:dyDescent="0.35"/>
    <row r="72304" s="62" customFormat="1" x14ac:dyDescent="0.35"/>
    <row r="72305" s="62" customFormat="1" x14ac:dyDescent="0.35"/>
    <row r="72306" s="62" customFormat="1" x14ac:dyDescent="0.35"/>
    <row r="72307" s="62" customFormat="1" x14ac:dyDescent="0.35"/>
    <row r="72308" s="62" customFormat="1" x14ac:dyDescent="0.35"/>
    <row r="72309" s="62" customFormat="1" x14ac:dyDescent="0.35"/>
    <row r="72310" s="62" customFormat="1" x14ac:dyDescent="0.35"/>
    <row r="72311" s="62" customFormat="1" x14ac:dyDescent="0.35"/>
    <row r="72312" s="62" customFormat="1" x14ac:dyDescent="0.35"/>
    <row r="72313" s="62" customFormat="1" x14ac:dyDescent="0.35"/>
    <row r="72314" s="62" customFormat="1" x14ac:dyDescent="0.35"/>
    <row r="72315" s="62" customFormat="1" x14ac:dyDescent="0.35"/>
    <row r="72316" s="62" customFormat="1" x14ac:dyDescent="0.35"/>
    <row r="72317" s="62" customFormat="1" x14ac:dyDescent="0.35"/>
    <row r="72318" s="62" customFormat="1" x14ac:dyDescent="0.35"/>
    <row r="72319" s="62" customFormat="1" x14ac:dyDescent="0.35"/>
    <row r="72320" s="62" customFormat="1" x14ac:dyDescent="0.35"/>
    <row r="72321" s="62" customFormat="1" x14ac:dyDescent="0.35"/>
    <row r="72322" s="62" customFormat="1" x14ac:dyDescent="0.35"/>
    <row r="72323" s="62" customFormat="1" x14ac:dyDescent="0.35"/>
    <row r="72324" s="62" customFormat="1" x14ac:dyDescent="0.35"/>
    <row r="72325" s="62" customFormat="1" x14ac:dyDescent="0.35"/>
    <row r="72326" s="62" customFormat="1" x14ac:dyDescent="0.35"/>
    <row r="72327" s="62" customFormat="1" x14ac:dyDescent="0.35"/>
    <row r="72328" s="62" customFormat="1" x14ac:dyDescent="0.35"/>
    <row r="72329" s="62" customFormat="1" x14ac:dyDescent="0.35"/>
    <row r="72330" s="62" customFormat="1" x14ac:dyDescent="0.35"/>
    <row r="72331" s="62" customFormat="1" x14ac:dyDescent="0.35"/>
    <row r="72332" s="62" customFormat="1" x14ac:dyDescent="0.35"/>
    <row r="72333" s="62" customFormat="1" x14ac:dyDescent="0.35"/>
    <row r="72334" s="62" customFormat="1" x14ac:dyDescent="0.35"/>
    <row r="72335" s="62" customFormat="1" x14ac:dyDescent="0.35"/>
    <row r="72336" s="62" customFormat="1" x14ac:dyDescent="0.35"/>
    <row r="72337" s="62" customFormat="1" x14ac:dyDescent="0.35"/>
    <row r="72338" s="62" customFormat="1" x14ac:dyDescent="0.35"/>
    <row r="72339" s="62" customFormat="1" x14ac:dyDescent="0.35"/>
    <row r="72340" s="62" customFormat="1" x14ac:dyDescent="0.35"/>
    <row r="72341" s="62" customFormat="1" x14ac:dyDescent="0.35"/>
    <row r="72342" s="62" customFormat="1" x14ac:dyDescent="0.35"/>
    <row r="72343" s="62" customFormat="1" x14ac:dyDescent="0.35"/>
    <row r="72344" s="62" customFormat="1" x14ac:dyDescent="0.35"/>
    <row r="72345" s="62" customFormat="1" x14ac:dyDescent="0.35"/>
    <row r="72346" s="62" customFormat="1" x14ac:dyDescent="0.35"/>
    <row r="72347" s="62" customFormat="1" x14ac:dyDescent="0.35"/>
    <row r="72348" s="62" customFormat="1" x14ac:dyDescent="0.35"/>
    <row r="72349" s="62" customFormat="1" x14ac:dyDescent="0.35"/>
    <row r="72350" s="62" customFormat="1" x14ac:dyDescent="0.35"/>
    <row r="72351" s="62" customFormat="1" x14ac:dyDescent="0.35"/>
    <row r="72352" s="62" customFormat="1" x14ac:dyDescent="0.35"/>
    <row r="72353" s="62" customFormat="1" x14ac:dyDescent="0.35"/>
    <row r="72354" s="62" customFormat="1" x14ac:dyDescent="0.35"/>
    <row r="72355" s="62" customFormat="1" x14ac:dyDescent="0.35"/>
    <row r="72356" s="62" customFormat="1" x14ac:dyDescent="0.35"/>
    <row r="72357" s="62" customFormat="1" x14ac:dyDescent="0.35"/>
    <row r="72358" s="62" customFormat="1" x14ac:dyDescent="0.35"/>
    <row r="72359" s="62" customFormat="1" x14ac:dyDescent="0.35"/>
    <row r="72360" s="62" customFormat="1" x14ac:dyDescent="0.35"/>
    <row r="72361" s="62" customFormat="1" x14ac:dyDescent="0.35"/>
    <row r="72362" s="62" customFormat="1" x14ac:dyDescent="0.35"/>
    <row r="72363" s="62" customFormat="1" x14ac:dyDescent="0.35"/>
    <row r="72364" s="62" customFormat="1" x14ac:dyDescent="0.35"/>
    <row r="72365" s="62" customFormat="1" x14ac:dyDescent="0.35"/>
    <row r="72366" s="62" customFormat="1" x14ac:dyDescent="0.35"/>
    <row r="72367" s="62" customFormat="1" x14ac:dyDescent="0.35"/>
    <row r="72368" s="62" customFormat="1" x14ac:dyDescent="0.35"/>
    <row r="72369" s="62" customFormat="1" x14ac:dyDescent="0.35"/>
    <row r="72370" s="62" customFormat="1" x14ac:dyDescent="0.35"/>
    <row r="72371" s="62" customFormat="1" x14ac:dyDescent="0.35"/>
    <row r="72372" s="62" customFormat="1" x14ac:dyDescent="0.35"/>
    <row r="72373" s="62" customFormat="1" x14ac:dyDescent="0.35"/>
    <row r="72374" s="62" customFormat="1" x14ac:dyDescent="0.35"/>
    <row r="72375" s="62" customFormat="1" x14ac:dyDescent="0.35"/>
    <row r="72376" s="62" customFormat="1" x14ac:dyDescent="0.35"/>
    <row r="72377" s="62" customFormat="1" x14ac:dyDescent="0.35"/>
    <row r="72378" s="62" customFormat="1" x14ac:dyDescent="0.35"/>
    <row r="72379" s="62" customFormat="1" x14ac:dyDescent="0.35"/>
    <row r="72380" s="62" customFormat="1" x14ac:dyDescent="0.35"/>
    <row r="72381" s="62" customFormat="1" x14ac:dyDescent="0.35"/>
    <row r="72382" s="62" customFormat="1" x14ac:dyDescent="0.35"/>
    <row r="72383" s="62" customFormat="1" x14ac:dyDescent="0.35"/>
    <row r="72384" s="62" customFormat="1" x14ac:dyDescent="0.35"/>
    <row r="72385" s="62" customFormat="1" x14ac:dyDescent="0.35"/>
    <row r="72386" s="62" customFormat="1" x14ac:dyDescent="0.35"/>
    <row r="72387" s="62" customFormat="1" x14ac:dyDescent="0.35"/>
    <row r="72388" s="62" customFormat="1" x14ac:dyDescent="0.35"/>
    <row r="72389" s="62" customFormat="1" x14ac:dyDescent="0.35"/>
    <row r="72390" s="62" customFormat="1" x14ac:dyDescent="0.35"/>
    <row r="72391" s="62" customFormat="1" x14ac:dyDescent="0.35"/>
    <row r="72392" s="62" customFormat="1" x14ac:dyDescent="0.35"/>
    <row r="72393" s="62" customFormat="1" x14ac:dyDescent="0.35"/>
    <row r="72394" s="62" customFormat="1" x14ac:dyDescent="0.35"/>
    <row r="72395" s="62" customFormat="1" x14ac:dyDescent="0.35"/>
    <row r="72396" s="62" customFormat="1" x14ac:dyDescent="0.35"/>
    <row r="72397" s="62" customFormat="1" x14ac:dyDescent="0.35"/>
    <row r="72398" s="62" customFormat="1" x14ac:dyDescent="0.35"/>
    <row r="72399" s="62" customFormat="1" x14ac:dyDescent="0.35"/>
    <row r="72400" s="62" customFormat="1" x14ac:dyDescent="0.35"/>
    <row r="72401" s="62" customFormat="1" x14ac:dyDescent="0.35"/>
    <row r="72402" s="62" customFormat="1" x14ac:dyDescent="0.35"/>
    <row r="72403" s="62" customFormat="1" x14ac:dyDescent="0.35"/>
    <row r="72404" s="62" customFormat="1" x14ac:dyDescent="0.35"/>
    <row r="72405" s="62" customFormat="1" x14ac:dyDescent="0.35"/>
    <row r="72406" s="62" customFormat="1" x14ac:dyDescent="0.35"/>
    <row r="72407" s="62" customFormat="1" x14ac:dyDescent="0.35"/>
    <row r="72408" s="62" customFormat="1" x14ac:dyDescent="0.35"/>
    <row r="72409" s="62" customFormat="1" x14ac:dyDescent="0.35"/>
    <row r="72410" s="62" customFormat="1" x14ac:dyDescent="0.35"/>
    <row r="72411" s="62" customFormat="1" x14ac:dyDescent="0.35"/>
    <row r="72412" s="62" customFormat="1" x14ac:dyDescent="0.35"/>
    <row r="72413" s="62" customFormat="1" x14ac:dyDescent="0.35"/>
    <row r="72414" s="62" customFormat="1" x14ac:dyDescent="0.35"/>
    <row r="72415" s="62" customFormat="1" x14ac:dyDescent="0.35"/>
    <row r="72416" s="62" customFormat="1" x14ac:dyDescent="0.35"/>
    <row r="72417" s="62" customFormat="1" x14ac:dyDescent="0.35"/>
    <row r="72418" s="62" customFormat="1" x14ac:dyDescent="0.35"/>
    <row r="72419" s="62" customFormat="1" x14ac:dyDescent="0.35"/>
    <row r="72420" s="62" customFormat="1" x14ac:dyDescent="0.35"/>
    <row r="72421" s="62" customFormat="1" x14ac:dyDescent="0.35"/>
    <row r="72422" s="62" customFormat="1" x14ac:dyDescent="0.35"/>
    <row r="72423" s="62" customFormat="1" x14ac:dyDescent="0.35"/>
    <row r="72424" s="62" customFormat="1" x14ac:dyDescent="0.35"/>
    <row r="72425" s="62" customFormat="1" x14ac:dyDescent="0.35"/>
    <row r="72426" s="62" customFormat="1" x14ac:dyDescent="0.35"/>
    <row r="72427" s="62" customFormat="1" x14ac:dyDescent="0.35"/>
    <row r="72428" s="62" customFormat="1" x14ac:dyDescent="0.35"/>
    <row r="72429" s="62" customFormat="1" x14ac:dyDescent="0.35"/>
    <row r="72430" s="62" customFormat="1" x14ac:dyDescent="0.35"/>
    <row r="72431" s="62" customFormat="1" x14ac:dyDescent="0.35"/>
    <row r="72432" s="62" customFormat="1" x14ac:dyDescent="0.35"/>
    <row r="72433" s="62" customFormat="1" x14ac:dyDescent="0.35"/>
    <row r="72434" s="62" customFormat="1" x14ac:dyDescent="0.35"/>
    <row r="72435" s="62" customFormat="1" x14ac:dyDescent="0.35"/>
    <row r="72436" s="62" customFormat="1" x14ac:dyDescent="0.35"/>
    <row r="72437" s="62" customFormat="1" x14ac:dyDescent="0.35"/>
    <row r="72438" s="62" customFormat="1" x14ac:dyDescent="0.35"/>
    <row r="72439" s="62" customFormat="1" x14ac:dyDescent="0.35"/>
    <row r="72440" s="62" customFormat="1" x14ac:dyDescent="0.35"/>
    <row r="72441" s="62" customFormat="1" x14ac:dyDescent="0.35"/>
    <row r="72442" s="62" customFormat="1" x14ac:dyDescent="0.35"/>
    <row r="72443" s="62" customFormat="1" x14ac:dyDescent="0.35"/>
    <row r="72444" s="62" customFormat="1" x14ac:dyDescent="0.35"/>
    <row r="72445" s="62" customFormat="1" x14ac:dyDescent="0.35"/>
    <row r="72446" s="62" customFormat="1" x14ac:dyDescent="0.35"/>
    <row r="72447" s="62" customFormat="1" x14ac:dyDescent="0.35"/>
    <row r="72448" s="62" customFormat="1" x14ac:dyDescent="0.35"/>
    <row r="72449" s="62" customFormat="1" x14ac:dyDescent="0.35"/>
    <row r="72450" s="62" customFormat="1" x14ac:dyDescent="0.35"/>
    <row r="72451" s="62" customFormat="1" x14ac:dyDescent="0.35"/>
    <row r="72452" s="62" customFormat="1" x14ac:dyDescent="0.35"/>
    <row r="72453" s="62" customFormat="1" x14ac:dyDescent="0.35"/>
    <row r="72454" s="62" customFormat="1" x14ac:dyDescent="0.35"/>
    <row r="72455" s="62" customFormat="1" x14ac:dyDescent="0.35"/>
    <row r="72456" s="62" customFormat="1" x14ac:dyDescent="0.35"/>
    <row r="72457" s="62" customFormat="1" x14ac:dyDescent="0.35"/>
    <row r="72458" s="62" customFormat="1" x14ac:dyDescent="0.35"/>
    <row r="72459" s="62" customFormat="1" x14ac:dyDescent="0.35"/>
    <row r="72460" s="62" customFormat="1" x14ac:dyDescent="0.35"/>
    <row r="72461" s="62" customFormat="1" x14ac:dyDescent="0.35"/>
    <row r="72462" s="62" customFormat="1" x14ac:dyDescent="0.35"/>
    <row r="72463" s="62" customFormat="1" x14ac:dyDescent="0.35"/>
    <row r="72464" s="62" customFormat="1" x14ac:dyDescent="0.35"/>
    <row r="72465" s="62" customFormat="1" x14ac:dyDescent="0.35"/>
    <row r="72466" s="62" customFormat="1" x14ac:dyDescent="0.35"/>
    <row r="72467" s="62" customFormat="1" x14ac:dyDescent="0.35"/>
    <row r="72468" s="62" customFormat="1" x14ac:dyDescent="0.35"/>
    <row r="72469" s="62" customFormat="1" x14ac:dyDescent="0.35"/>
    <row r="72470" s="62" customFormat="1" x14ac:dyDescent="0.35"/>
    <row r="72471" s="62" customFormat="1" x14ac:dyDescent="0.35"/>
    <row r="72472" s="62" customFormat="1" x14ac:dyDescent="0.35"/>
    <row r="72473" s="62" customFormat="1" x14ac:dyDescent="0.35"/>
    <row r="72474" s="62" customFormat="1" x14ac:dyDescent="0.35"/>
    <row r="72475" s="62" customFormat="1" x14ac:dyDescent="0.35"/>
    <row r="72476" s="62" customFormat="1" x14ac:dyDescent="0.35"/>
    <row r="72477" s="62" customFormat="1" x14ac:dyDescent="0.35"/>
    <row r="72478" s="62" customFormat="1" x14ac:dyDescent="0.35"/>
    <row r="72479" s="62" customFormat="1" x14ac:dyDescent="0.35"/>
    <row r="72480" s="62" customFormat="1" x14ac:dyDescent="0.35"/>
    <row r="72481" s="62" customFormat="1" x14ac:dyDescent="0.35"/>
    <row r="72482" s="62" customFormat="1" x14ac:dyDescent="0.35"/>
    <row r="72483" s="62" customFormat="1" x14ac:dyDescent="0.35"/>
    <row r="72484" s="62" customFormat="1" x14ac:dyDescent="0.35"/>
    <row r="72485" s="62" customFormat="1" x14ac:dyDescent="0.35"/>
    <row r="72486" s="62" customFormat="1" x14ac:dyDescent="0.35"/>
    <row r="72487" s="62" customFormat="1" x14ac:dyDescent="0.35"/>
    <row r="72488" s="62" customFormat="1" x14ac:dyDescent="0.35"/>
    <row r="72489" s="62" customFormat="1" x14ac:dyDescent="0.35"/>
    <row r="72490" s="62" customFormat="1" x14ac:dyDescent="0.35"/>
    <row r="72491" s="62" customFormat="1" x14ac:dyDescent="0.35"/>
    <row r="72492" s="62" customFormat="1" x14ac:dyDescent="0.35"/>
    <row r="72493" s="62" customFormat="1" x14ac:dyDescent="0.35"/>
    <row r="72494" s="62" customFormat="1" x14ac:dyDescent="0.35"/>
    <row r="72495" s="62" customFormat="1" x14ac:dyDescent="0.35"/>
    <row r="72496" s="62" customFormat="1" x14ac:dyDescent="0.35"/>
    <row r="72497" s="62" customFormat="1" x14ac:dyDescent="0.35"/>
    <row r="72498" s="62" customFormat="1" x14ac:dyDescent="0.35"/>
    <row r="72499" s="62" customFormat="1" x14ac:dyDescent="0.35"/>
    <row r="72500" s="62" customFormat="1" x14ac:dyDescent="0.35"/>
    <row r="72501" s="62" customFormat="1" x14ac:dyDescent="0.35"/>
    <row r="72502" s="62" customFormat="1" x14ac:dyDescent="0.35"/>
    <row r="72503" s="62" customFormat="1" x14ac:dyDescent="0.35"/>
    <row r="72504" s="62" customFormat="1" x14ac:dyDescent="0.35"/>
    <row r="72505" s="62" customFormat="1" x14ac:dyDescent="0.35"/>
    <row r="72506" s="62" customFormat="1" x14ac:dyDescent="0.35"/>
    <row r="72507" s="62" customFormat="1" x14ac:dyDescent="0.35"/>
    <row r="72508" s="62" customFormat="1" x14ac:dyDescent="0.35"/>
    <row r="72509" s="62" customFormat="1" x14ac:dyDescent="0.35"/>
    <row r="72510" s="62" customFormat="1" x14ac:dyDescent="0.35"/>
    <row r="72511" s="62" customFormat="1" x14ac:dyDescent="0.35"/>
    <row r="72512" s="62" customFormat="1" x14ac:dyDescent="0.35"/>
    <row r="72513" s="62" customFormat="1" x14ac:dyDescent="0.35"/>
    <row r="72514" s="62" customFormat="1" x14ac:dyDescent="0.35"/>
    <row r="72515" s="62" customFormat="1" x14ac:dyDescent="0.35"/>
    <row r="72516" s="62" customFormat="1" x14ac:dyDescent="0.35"/>
    <row r="72517" s="62" customFormat="1" x14ac:dyDescent="0.35"/>
    <row r="72518" s="62" customFormat="1" x14ac:dyDescent="0.35"/>
    <row r="72519" s="62" customFormat="1" x14ac:dyDescent="0.35"/>
    <row r="72520" s="62" customFormat="1" x14ac:dyDescent="0.35"/>
    <row r="72521" s="62" customFormat="1" x14ac:dyDescent="0.35"/>
    <row r="72522" s="62" customFormat="1" x14ac:dyDescent="0.35"/>
    <row r="72523" s="62" customFormat="1" x14ac:dyDescent="0.35"/>
    <row r="72524" s="62" customFormat="1" x14ac:dyDescent="0.35"/>
    <row r="72525" s="62" customFormat="1" x14ac:dyDescent="0.35"/>
    <row r="72526" s="62" customFormat="1" x14ac:dyDescent="0.35"/>
    <row r="72527" s="62" customFormat="1" x14ac:dyDescent="0.35"/>
    <row r="72528" s="62" customFormat="1" x14ac:dyDescent="0.35"/>
    <row r="72529" s="62" customFormat="1" x14ac:dyDescent="0.35"/>
    <row r="72530" s="62" customFormat="1" x14ac:dyDescent="0.35"/>
    <row r="72531" s="62" customFormat="1" x14ac:dyDescent="0.35"/>
    <row r="72532" s="62" customFormat="1" x14ac:dyDescent="0.35"/>
    <row r="72533" s="62" customFormat="1" x14ac:dyDescent="0.35"/>
    <row r="72534" s="62" customFormat="1" x14ac:dyDescent="0.35"/>
    <row r="72535" s="62" customFormat="1" x14ac:dyDescent="0.35"/>
    <row r="72536" s="62" customFormat="1" x14ac:dyDescent="0.35"/>
    <row r="72537" s="62" customFormat="1" x14ac:dyDescent="0.35"/>
    <row r="72538" s="62" customFormat="1" x14ac:dyDescent="0.35"/>
    <row r="72539" s="62" customFormat="1" x14ac:dyDescent="0.35"/>
    <row r="72540" s="62" customFormat="1" x14ac:dyDescent="0.35"/>
    <row r="72541" s="62" customFormat="1" x14ac:dyDescent="0.35"/>
    <row r="72542" s="62" customFormat="1" x14ac:dyDescent="0.35"/>
    <row r="72543" s="62" customFormat="1" x14ac:dyDescent="0.35"/>
    <row r="72544" s="62" customFormat="1" x14ac:dyDescent="0.35"/>
    <row r="72545" s="62" customFormat="1" x14ac:dyDescent="0.35"/>
    <row r="72546" s="62" customFormat="1" x14ac:dyDescent="0.35"/>
    <row r="72547" s="62" customFormat="1" x14ac:dyDescent="0.35"/>
    <row r="72548" s="62" customFormat="1" x14ac:dyDescent="0.35"/>
    <row r="72549" s="62" customFormat="1" x14ac:dyDescent="0.35"/>
    <row r="72550" s="62" customFormat="1" x14ac:dyDescent="0.35"/>
    <row r="72551" s="62" customFormat="1" x14ac:dyDescent="0.35"/>
    <row r="72552" s="62" customFormat="1" x14ac:dyDescent="0.35"/>
    <row r="72553" s="62" customFormat="1" x14ac:dyDescent="0.35"/>
    <row r="72554" s="62" customFormat="1" x14ac:dyDescent="0.35"/>
    <row r="72555" s="62" customFormat="1" x14ac:dyDescent="0.35"/>
    <row r="72556" s="62" customFormat="1" x14ac:dyDescent="0.35"/>
    <row r="72557" s="62" customFormat="1" x14ac:dyDescent="0.35"/>
    <row r="72558" s="62" customFormat="1" x14ac:dyDescent="0.35"/>
    <row r="72559" s="62" customFormat="1" x14ac:dyDescent="0.35"/>
    <row r="72560" s="62" customFormat="1" x14ac:dyDescent="0.35"/>
    <row r="72561" s="62" customFormat="1" x14ac:dyDescent="0.35"/>
    <row r="72562" s="62" customFormat="1" x14ac:dyDescent="0.35"/>
    <row r="72563" s="62" customFormat="1" x14ac:dyDescent="0.35"/>
    <row r="72564" s="62" customFormat="1" x14ac:dyDescent="0.35"/>
    <row r="72565" s="62" customFormat="1" x14ac:dyDescent="0.35"/>
    <row r="72566" s="62" customFormat="1" x14ac:dyDescent="0.35"/>
    <row r="72567" s="62" customFormat="1" x14ac:dyDescent="0.35"/>
    <row r="72568" s="62" customFormat="1" x14ac:dyDescent="0.35"/>
    <row r="72569" s="62" customFormat="1" x14ac:dyDescent="0.35"/>
    <row r="72570" s="62" customFormat="1" x14ac:dyDescent="0.35"/>
    <row r="72571" s="62" customFormat="1" x14ac:dyDescent="0.35"/>
    <row r="72572" s="62" customFormat="1" x14ac:dyDescent="0.35"/>
    <row r="72573" s="62" customFormat="1" x14ac:dyDescent="0.35"/>
    <row r="72574" s="62" customFormat="1" x14ac:dyDescent="0.35"/>
    <row r="72575" s="62" customFormat="1" x14ac:dyDescent="0.35"/>
    <row r="72576" s="62" customFormat="1" x14ac:dyDescent="0.35"/>
    <row r="72577" s="62" customFormat="1" x14ac:dyDescent="0.35"/>
    <row r="72578" s="62" customFormat="1" x14ac:dyDescent="0.35"/>
    <row r="72579" s="62" customFormat="1" x14ac:dyDescent="0.35"/>
    <row r="72580" s="62" customFormat="1" x14ac:dyDescent="0.35"/>
    <row r="72581" s="62" customFormat="1" x14ac:dyDescent="0.35"/>
    <row r="72582" s="62" customFormat="1" x14ac:dyDescent="0.35"/>
    <row r="72583" s="62" customFormat="1" x14ac:dyDescent="0.35"/>
    <row r="72584" s="62" customFormat="1" x14ac:dyDescent="0.35"/>
    <row r="72585" s="62" customFormat="1" x14ac:dyDescent="0.35"/>
    <row r="72586" s="62" customFormat="1" x14ac:dyDescent="0.35"/>
    <row r="72587" s="62" customFormat="1" x14ac:dyDescent="0.35"/>
    <row r="72588" s="62" customFormat="1" x14ac:dyDescent="0.35"/>
    <row r="72589" s="62" customFormat="1" x14ac:dyDescent="0.35"/>
    <row r="72590" s="62" customFormat="1" x14ac:dyDescent="0.35"/>
    <row r="72591" s="62" customFormat="1" x14ac:dyDescent="0.35"/>
    <row r="72592" s="62" customFormat="1" x14ac:dyDescent="0.35"/>
    <row r="72593" s="62" customFormat="1" x14ac:dyDescent="0.35"/>
    <row r="72594" s="62" customFormat="1" x14ac:dyDescent="0.35"/>
    <row r="72595" s="62" customFormat="1" x14ac:dyDescent="0.35"/>
    <row r="72596" s="62" customFormat="1" x14ac:dyDescent="0.35"/>
    <row r="72597" s="62" customFormat="1" x14ac:dyDescent="0.35"/>
    <row r="72598" s="62" customFormat="1" x14ac:dyDescent="0.35"/>
    <row r="72599" s="62" customFormat="1" x14ac:dyDescent="0.35"/>
    <row r="72600" s="62" customFormat="1" x14ac:dyDescent="0.35"/>
    <row r="72601" s="62" customFormat="1" x14ac:dyDescent="0.35"/>
    <row r="72602" s="62" customFormat="1" x14ac:dyDescent="0.35"/>
    <row r="72603" s="62" customFormat="1" x14ac:dyDescent="0.35"/>
    <row r="72604" s="62" customFormat="1" x14ac:dyDescent="0.35"/>
    <row r="72605" s="62" customFormat="1" x14ac:dyDescent="0.35"/>
    <row r="72606" s="62" customFormat="1" x14ac:dyDescent="0.35"/>
    <row r="72607" s="62" customFormat="1" x14ac:dyDescent="0.35"/>
    <row r="72608" s="62" customFormat="1" x14ac:dyDescent="0.35"/>
    <row r="72609" s="62" customFormat="1" x14ac:dyDescent="0.35"/>
    <row r="72610" s="62" customFormat="1" x14ac:dyDescent="0.35"/>
    <row r="72611" s="62" customFormat="1" x14ac:dyDescent="0.35"/>
    <row r="72612" s="62" customFormat="1" x14ac:dyDescent="0.35"/>
    <row r="72613" s="62" customFormat="1" x14ac:dyDescent="0.35"/>
    <row r="72614" s="62" customFormat="1" x14ac:dyDescent="0.35"/>
    <row r="72615" s="62" customFormat="1" x14ac:dyDescent="0.35"/>
    <row r="72616" s="62" customFormat="1" x14ac:dyDescent="0.35"/>
    <row r="72617" s="62" customFormat="1" x14ac:dyDescent="0.35"/>
    <row r="72618" s="62" customFormat="1" x14ac:dyDescent="0.35"/>
    <row r="72619" s="62" customFormat="1" x14ac:dyDescent="0.35"/>
    <row r="72620" s="62" customFormat="1" x14ac:dyDescent="0.35"/>
    <row r="72621" s="62" customFormat="1" x14ac:dyDescent="0.35"/>
    <row r="72622" s="62" customFormat="1" x14ac:dyDescent="0.35"/>
    <row r="72623" s="62" customFormat="1" x14ac:dyDescent="0.35"/>
    <row r="72624" s="62" customFormat="1" x14ac:dyDescent="0.35"/>
    <row r="72625" s="62" customFormat="1" x14ac:dyDescent="0.35"/>
    <row r="72626" s="62" customFormat="1" x14ac:dyDescent="0.35"/>
    <row r="72627" s="62" customFormat="1" x14ac:dyDescent="0.35"/>
    <row r="72628" s="62" customFormat="1" x14ac:dyDescent="0.35"/>
    <row r="72629" s="62" customFormat="1" x14ac:dyDescent="0.35"/>
    <row r="72630" s="62" customFormat="1" x14ac:dyDescent="0.35"/>
    <row r="72631" s="62" customFormat="1" x14ac:dyDescent="0.35"/>
    <row r="72632" s="62" customFormat="1" x14ac:dyDescent="0.35"/>
    <row r="72633" s="62" customFormat="1" x14ac:dyDescent="0.35"/>
    <row r="72634" s="62" customFormat="1" x14ac:dyDescent="0.35"/>
    <row r="72635" s="62" customFormat="1" x14ac:dyDescent="0.35"/>
    <row r="72636" s="62" customFormat="1" x14ac:dyDescent="0.35"/>
    <row r="72637" s="62" customFormat="1" x14ac:dyDescent="0.35"/>
    <row r="72638" s="62" customFormat="1" x14ac:dyDescent="0.35"/>
    <row r="72639" s="62" customFormat="1" x14ac:dyDescent="0.35"/>
    <row r="72640" s="62" customFormat="1" x14ac:dyDescent="0.35"/>
    <row r="72641" s="62" customFormat="1" x14ac:dyDescent="0.35"/>
    <row r="72642" s="62" customFormat="1" x14ac:dyDescent="0.35"/>
    <row r="72643" s="62" customFormat="1" x14ac:dyDescent="0.35"/>
    <row r="72644" s="62" customFormat="1" x14ac:dyDescent="0.35"/>
    <row r="72645" s="62" customFormat="1" x14ac:dyDescent="0.35"/>
    <row r="72646" s="62" customFormat="1" x14ac:dyDescent="0.35"/>
    <row r="72647" s="62" customFormat="1" x14ac:dyDescent="0.35"/>
    <row r="72648" s="62" customFormat="1" x14ac:dyDescent="0.35"/>
    <row r="72649" s="62" customFormat="1" x14ac:dyDescent="0.35"/>
    <row r="72650" s="62" customFormat="1" x14ac:dyDescent="0.35"/>
    <row r="72651" s="62" customFormat="1" x14ac:dyDescent="0.35"/>
    <row r="72652" s="62" customFormat="1" x14ac:dyDescent="0.35"/>
    <row r="72653" s="62" customFormat="1" x14ac:dyDescent="0.35"/>
    <row r="72654" s="62" customFormat="1" x14ac:dyDescent="0.35"/>
    <row r="72655" s="62" customFormat="1" x14ac:dyDescent="0.35"/>
    <row r="72656" s="62" customFormat="1" x14ac:dyDescent="0.35"/>
    <row r="72657" s="62" customFormat="1" x14ac:dyDescent="0.35"/>
    <row r="72658" s="62" customFormat="1" x14ac:dyDescent="0.35"/>
    <row r="72659" s="62" customFormat="1" x14ac:dyDescent="0.35"/>
    <row r="72660" s="62" customFormat="1" x14ac:dyDescent="0.35"/>
    <row r="72661" s="62" customFormat="1" x14ac:dyDescent="0.35"/>
    <row r="72662" s="62" customFormat="1" x14ac:dyDescent="0.35"/>
    <row r="72663" s="62" customFormat="1" x14ac:dyDescent="0.35"/>
    <row r="72664" s="62" customFormat="1" x14ac:dyDescent="0.35"/>
    <row r="72665" s="62" customFormat="1" x14ac:dyDescent="0.35"/>
    <row r="72666" s="62" customFormat="1" x14ac:dyDescent="0.35"/>
    <row r="72667" s="62" customFormat="1" x14ac:dyDescent="0.35"/>
    <row r="72668" s="62" customFormat="1" x14ac:dyDescent="0.35"/>
    <row r="72669" s="62" customFormat="1" x14ac:dyDescent="0.35"/>
    <row r="72670" s="62" customFormat="1" x14ac:dyDescent="0.35"/>
    <row r="72671" s="62" customFormat="1" x14ac:dyDescent="0.35"/>
    <row r="72672" s="62" customFormat="1" x14ac:dyDescent="0.35"/>
    <row r="72673" s="62" customFormat="1" x14ac:dyDescent="0.35"/>
    <row r="72674" s="62" customFormat="1" x14ac:dyDescent="0.35"/>
    <row r="72675" s="62" customFormat="1" x14ac:dyDescent="0.35"/>
    <row r="72676" s="62" customFormat="1" x14ac:dyDescent="0.35"/>
    <row r="72677" s="62" customFormat="1" x14ac:dyDescent="0.35"/>
    <row r="72678" s="62" customFormat="1" x14ac:dyDescent="0.35"/>
    <row r="72679" s="62" customFormat="1" x14ac:dyDescent="0.35"/>
    <row r="72680" s="62" customFormat="1" x14ac:dyDescent="0.35"/>
    <row r="72681" s="62" customFormat="1" x14ac:dyDescent="0.35"/>
    <row r="72682" s="62" customFormat="1" x14ac:dyDescent="0.35"/>
    <row r="72683" s="62" customFormat="1" x14ac:dyDescent="0.35"/>
    <row r="72684" s="62" customFormat="1" x14ac:dyDescent="0.35"/>
    <row r="72685" s="62" customFormat="1" x14ac:dyDescent="0.35"/>
    <row r="72686" s="62" customFormat="1" x14ac:dyDescent="0.35"/>
    <row r="72687" s="62" customFormat="1" x14ac:dyDescent="0.35"/>
    <row r="72688" s="62" customFormat="1" x14ac:dyDescent="0.35"/>
    <row r="72689" s="62" customFormat="1" x14ac:dyDescent="0.35"/>
    <row r="72690" s="62" customFormat="1" x14ac:dyDescent="0.35"/>
    <row r="72691" s="62" customFormat="1" x14ac:dyDescent="0.35"/>
    <row r="72692" s="62" customFormat="1" x14ac:dyDescent="0.35"/>
    <row r="72693" s="62" customFormat="1" x14ac:dyDescent="0.35"/>
    <row r="72694" s="62" customFormat="1" x14ac:dyDescent="0.35"/>
    <row r="72695" s="62" customFormat="1" x14ac:dyDescent="0.35"/>
    <row r="72696" s="62" customFormat="1" x14ac:dyDescent="0.35"/>
    <row r="72697" s="62" customFormat="1" x14ac:dyDescent="0.35"/>
    <row r="72698" s="62" customFormat="1" x14ac:dyDescent="0.35"/>
    <row r="72699" s="62" customFormat="1" x14ac:dyDescent="0.35"/>
    <row r="72700" s="62" customFormat="1" x14ac:dyDescent="0.35"/>
    <row r="72701" s="62" customFormat="1" x14ac:dyDescent="0.35"/>
    <row r="72702" s="62" customFormat="1" x14ac:dyDescent="0.35"/>
    <row r="72703" s="62" customFormat="1" x14ac:dyDescent="0.35"/>
    <row r="72704" s="62" customFormat="1" x14ac:dyDescent="0.35"/>
    <row r="72705" s="62" customFormat="1" x14ac:dyDescent="0.35"/>
    <row r="72706" s="62" customFormat="1" x14ac:dyDescent="0.35"/>
    <row r="72707" s="62" customFormat="1" x14ac:dyDescent="0.35"/>
    <row r="72708" s="62" customFormat="1" x14ac:dyDescent="0.35"/>
    <row r="72709" s="62" customFormat="1" x14ac:dyDescent="0.35"/>
    <row r="72710" s="62" customFormat="1" x14ac:dyDescent="0.35"/>
    <row r="72711" s="62" customFormat="1" x14ac:dyDescent="0.35"/>
    <row r="72712" s="62" customFormat="1" x14ac:dyDescent="0.35"/>
    <row r="72713" s="62" customFormat="1" x14ac:dyDescent="0.35"/>
    <row r="72714" s="62" customFormat="1" x14ac:dyDescent="0.35"/>
    <row r="72715" s="62" customFormat="1" x14ac:dyDescent="0.35"/>
    <row r="72716" s="62" customFormat="1" x14ac:dyDescent="0.35"/>
    <row r="72717" s="62" customFormat="1" x14ac:dyDescent="0.35"/>
    <row r="72718" s="62" customFormat="1" x14ac:dyDescent="0.35"/>
    <row r="72719" s="62" customFormat="1" x14ac:dyDescent="0.35"/>
    <row r="72720" s="62" customFormat="1" x14ac:dyDescent="0.35"/>
    <row r="72721" s="62" customFormat="1" x14ac:dyDescent="0.35"/>
    <row r="72722" s="62" customFormat="1" x14ac:dyDescent="0.35"/>
    <row r="72723" s="62" customFormat="1" x14ac:dyDescent="0.35"/>
    <row r="72724" s="62" customFormat="1" x14ac:dyDescent="0.35"/>
    <row r="72725" s="62" customFormat="1" x14ac:dyDescent="0.35"/>
    <row r="72726" s="62" customFormat="1" x14ac:dyDescent="0.35"/>
    <row r="72727" s="62" customFormat="1" x14ac:dyDescent="0.35"/>
    <row r="72728" s="62" customFormat="1" x14ac:dyDescent="0.35"/>
    <row r="72729" s="62" customFormat="1" x14ac:dyDescent="0.35"/>
    <row r="72730" s="62" customFormat="1" x14ac:dyDescent="0.35"/>
    <row r="72731" s="62" customFormat="1" x14ac:dyDescent="0.35"/>
    <row r="72732" s="62" customFormat="1" x14ac:dyDescent="0.35"/>
    <row r="72733" s="62" customFormat="1" x14ac:dyDescent="0.35"/>
    <row r="72734" s="62" customFormat="1" x14ac:dyDescent="0.35"/>
    <row r="72735" s="62" customFormat="1" x14ac:dyDescent="0.35"/>
    <row r="72736" s="62" customFormat="1" x14ac:dyDescent="0.35"/>
    <row r="72737" s="62" customFormat="1" x14ac:dyDescent="0.35"/>
    <row r="72738" s="62" customFormat="1" x14ac:dyDescent="0.35"/>
    <row r="72739" s="62" customFormat="1" x14ac:dyDescent="0.35"/>
    <row r="72740" s="62" customFormat="1" x14ac:dyDescent="0.35"/>
    <row r="72741" s="62" customFormat="1" x14ac:dyDescent="0.35"/>
    <row r="72742" s="62" customFormat="1" x14ac:dyDescent="0.35"/>
    <row r="72743" s="62" customFormat="1" x14ac:dyDescent="0.35"/>
    <row r="72744" s="62" customFormat="1" x14ac:dyDescent="0.35"/>
    <row r="72745" s="62" customFormat="1" x14ac:dyDescent="0.35"/>
    <row r="72746" s="62" customFormat="1" x14ac:dyDescent="0.35"/>
    <row r="72747" s="62" customFormat="1" x14ac:dyDescent="0.35"/>
    <row r="72748" s="62" customFormat="1" x14ac:dyDescent="0.35"/>
    <row r="72749" s="62" customFormat="1" x14ac:dyDescent="0.35"/>
    <row r="72750" s="62" customFormat="1" x14ac:dyDescent="0.35"/>
    <row r="72751" s="62" customFormat="1" x14ac:dyDescent="0.35"/>
    <row r="72752" s="62" customFormat="1" x14ac:dyDescent="0.35"/>
    <row r="72753" s="62" customFormat="1" x14ac:dyDescent="0.35"/>
    <row r="72754" s="62" customFormat="1" x14ac:dyDescent="0.35"/>
    <row r="72755" s="62" customFormat="1" x14ac:dyDescent="0.35"/>
    <row r="72756" s="62" customFormat="1" x14ac:dyDescent="0.35"/>
    <row r="72757" s="62" customFormat="1" x14ac:dyDescent="0.35"/>
    <row r="72758" s="62" customFormat="1" x14ac:dyDescent="0.35"/>
    <row r="72759" s="62" customFormat="1" x14ac:dyDescent="0.35"/>
    <row r="72760" s="62" customFormat="1" x14ac:dyDescent="0.35"/>
    <row r="72761" s="62" customFormat="1" x14ac:dyDescent="0.35"/>
    <row r="72762" s="62" customFormat="1" x14ac:dyDescent="0.35"/>
    <row r="72763" s="62" customFormat="1" x14ac:dyDescent="0.35"/>
    <row r="72764" s="62" customFormat="1" x14ac:dyDescent="0.35"/>
    <row r="72765" s="62" customFormat="1" x14ac:dyDescent="0.35"/>
    <row r="72766" s="62" customFormat="1" x14ac:dyDescent="0.35"/>
    <row r="72767" s="62" customFormat="1" x14ac:dyDescent="0.35"/>
    <row r="72768" s="62" customFormat="1" x14ac:dyDescent="0.35"/>
    <row r="72769" s="62" customFormat="1" x14ac:dyDescent="0.35"/>
    <row r="72770" s="62" customFormat="1" x14ac:dyDescent="0.35"/>
    <row r="72771" s="62" customFormat="1" x14ac:dyDescent="0.35"/>
    <row r="72772" s="62" customFormat="1" x14ac:dyDescent="0.35"/>
    <row r="72773" s="62" customFormat="1" x14ac:dyDescent="0.35"/>
    <row r="72774" s="62" customFormat="1" x14ac:dyDescent="0.35"/>
    <row r="72775" s="62" customFormat="1" x14ac:dyDescent="0.35"/>
    <row r="72776" s="62" customFormat="1" x14ac:dyDescent="0.35"/>
    <row r="72777" s="62" customFormat="1" x14ac:dyDescent="0.35"/>
    <row r="72778" s="62" customFormat="1" x14ac:dyDescent="0.35"/>
    <row r="72779" s="62" customFormat="1" x14ac:dyDescent="0.35"/>
    <row r="72780" s="62" customFormat="1" x14ac:dyDescent="0.35"/>
    <row r="72781" s="62" customFormat="1" x14ac:dyDescent="0.35"/>
    <row r="72782" s="62" customFormat="1" x14ac:dyDescent="0.35"/>
    <row r="72783" s="62" customFormat="1" x14ac:dyDescent="0.35"/>
    <row r="72784" s="62" customFormat="1" x14ac:dyDescent="0.35"/>
    <row r="72785" s="62" customFormat="1" x14ac:dyDescent="0.35"/>
    <row r="72786" s="62" customFormat="1" x14ac:dyDescent="0.35"/>
    <row r="72787" s="62" customFormat="1" x14ac:dyDescent="0.35"/>
    <row r="72788" s="62" customFormat="1" x14ac:dyDescent="0.35"/>
    <row r="72789" s="62" customFormat="1" x14ac:dyDescent="0.35"/>
    <row r="72790" s="62" customFormat="1" x14ac:dyDescent="0.35"/>
    <row r="72791" s="62" customFormat="1" x14ac:dyDescent="0.35"/>
    <row r="72792" s="62" customFormat="1" x14ac:dyDescent="0.35"/>
    <row r="72793" s="62" customFormat="1" x14ac:dyDescent="0.35"/>
    <row r="72794" s="62" customFormat="1" x14ac:dyDescent="0.35"/>
    <row r="72795" s="62" customFormat="1" x14ac:dyDescent="0.35"/>
    <row r="72796" s="62" customFormat="1" x14ac:dyDescent="0.35"/>
    <row r="72797" s="62" customFormat="1" x14ac:dyDescent="0.35"/>
    <row r="72798" s="62" customFormat="1" x14ac:dyDescent="0.35"/>
    <row r="72799" s="62" customFormat="1" x14ac:dyDescent="0.35"/>
    <row r="72800" s="62" customFormat="1" x14ac:dyDescent="0.35"/>
    <row r="72801" s="62" customFormat="1" x14ac:dyDescent="0.35"/>
    <row r="72802" s="62" customFormat="1" x14ac:dyDescent="0.35"/>
    <row r="72803" s="62" customFormat="1" x14ac:dyDescent="0.35"/>
    <row r="72804" s="62" customFormat="1" x14ac:dyDescent="0.35"/>
    <row r="72805" s="62" customFormat="1" x14ac:dyDescent="0.35"/>
    <row r="72806" s="62" customFormat="1" x14ac:dyDescent="0.35"/>
    <row r="72807" s="62" customFormat="1" x14ac:dyDescent="0.35"/>
    <row r="72808" s="62" customFormat="1" x14ac:dyDescent="0.35"/>
    <row r="72809" s="62" customFormat="1" x14ac:dyDescent="0.35"/>
    <row r="72810" s="62" customFormat="1" x14ac:dyDescent="0.35"/>
    <row r="72811" s="62" customFormat="1" x14ac:dyDescent="0.35"/>
    <row r="72812" s="62" customFormat="1" x14ac:dyDescent="0.35"/>
    <row r="72813" s="62" customFormat="1" x14ac:dyDescent="0.35"/>
    <row r="72814" s="62" customFormat="1" x14ac:dyDescent="0.35"/>
    <row r="72815" s="62" customFormat="1" x14ac:dyDescent="0.35"/>
    <row r="72816" s="62" customFormat="1" x14ac:dyDescent="0.35"/>
    <row r="72817" s="62" customFormat="1" x14ac:dyDescent="0.35"/>
    <row r="72818" s="62" customFormat="1" x14ac:dyDescent="0.35"/>
    <row r="72819" s="62" customFormat="1" x14ac:dyDescent="0.35"/>
    <row r="72820" s="62" customFormat="1" x14ac:dyDescent="0.35"/>
    <row r="72821" s="62" customFormat="1" x14ac:dyDescent="0.35"/>
    <row r="72822" s="62" customFormat="1" x14ac:dyDescent="0.35"/>
    <row r="72823" s="62" customFormat="1" x14ac:dyDescent="0.35"/>
    <row r="72824" s="62" customFormat="1" x14ac:dyDescent="0.35"/>
    <row r="72825" s="62" customFormat="1" x14ac:dyDescent="0.35"/>
    <row r="72826" s="62" customFormat="1" x14ac:dyDescent="0.35"/>
    <row r="72827" s="62" customFormat="1" x14ac:dyDescent="0.35"/>
    <row r="72828" s="62" customFormat="1" x14ac:dyDescent="0.35"/>
    <row r="72829" s="62" customFormat="1" x14ac:dyDescent="0.35"/>
    <row r="72830" s="62" customFormat="1" x14ac:dyDescent="0.35"/>
    <row r="72831" s="62" customFormat="1" x14ac:dyDescent="0.35"/>
    <row r="72832" s="62" customFormat="1" x14ac:dyDescent="0.35"/>
    <row r="72833" s="62" customFormat="1" x14ac:dyDescent="0.35"/>
    <row r="72834" s="62" customFormat="1" x14ac:dyDescent="0.35"/>
    <row r="72835" s="62" customFormat="1" x14ac:dyDescent="0.35"/>
    <row r="72836" s="62" customFormat="1" x14ac:dyDescent="0.35"/>
    <row r="72837" s="62" customFormat="1" x14ac:dyDescent="0.35"/>
    <row r="72838" s="62" customFormat="1" x14ac:dyDescent="0.35"/>
    <row r="72839" s="62" customFormat="1" x14ac:dyDescent="0.35"/>
    <row r="72840" s="62" customFormat="1" x14ac:dyDescent="0.35"/>
    <row r="72841" s="62" customFormat="1" x14ac:dyDescent="0.35"/>
    <row r="72842" s="62" customFormat="1" x14ac:dyDescent="0.35"/>
    <row r="72843" s="62" customFormat="1" x14ac:dyDescent="0.35"/>
    <row r="72844" s="62" customFormat="1" x14ac:dyDescent="0.35"/>
    <row r="72845" s="62" customFormat="1" x14ac:dyDescent="0.35"/>
    <row r="72846" s="62" customFormat="1" x14ac:dyDescent="0.35"/>
    <row r="72847" s="62" customFormat="1" x14ac:dyDescent="0.35"/>
    <row r="72848" s="62" customFormat="1" x14ac:dyDescent="0.35"/>
    <row r="72849" s="62" customFormat="1" x14ac:dyDescent="0.35"/>
    <row r="72850" s="62" customFormat="1" x14ac:dyDescent="0.35"/>
    <row r="72851" s="62" customFormat="1" x14ac:dyDescent="0.35"/>
    <row r="72852" s="62" customFormat="1" x14ac:dyDescent="0.35"/>
    <row r="72853" s="62" customFormat="1" x14ac:dyDescent="0.35"/>
    <row r="72854" s="62" customFormat="1" x14ac:dyDescent="0.35"/>
    <row r="72855" s="62" customFormat="1" x14ac:dyDescent="0.35"/>
    <row r="72856" s="62" customFormat="1" x14ac:dyDescent="0.35"/>
    <row r="72857" s="62" customFormat="1" x14ac:dyDescent="0.35"/>
    <row r="72858" s="62" customFormat="1" x14ac:dyDescent="0.35"/>
    <row r="72859" s="62" customFormat="1" x14ac:dyDescent="0.35"/>
    <row r="72860" s="62" customFormat="1" x14ac:dyDescent="0.35"/>
    <row r="72861" s="62" customFormat="1" x14ac:dyDescent="0.35"/>
    <row r="72862" s="62" customFormat="1" x14ac:dyDescent="0.35"/>
    <row r="72863" s="62" customFormat="1" x14ac:dyDescent="0.35"/>
    <row r="72864" s="62" customFormat="1" x14ac:dyDescent="0.35"/>
    <row r="72865" s="62" customFormat="1" x14ac:dyDescent="0.35"/>
    <row r="72866" s="62" customFormat="1" x14ac:dyDescent="0.35"/>
    <row r="72867" s="62" customFormat="1" x14ac:dyDescent="0.35"/>
    <row r="72868" s="62" customFormat="1" x14ac:dyDescent="0.35"/>
    <row r="72869" s="62" customFormat="1" x14ac:dyDescent="0.35"/>
    <row r="72870" s="62" customFormat="1" x14ac:dyDescent="0.35"/>
    <row r="72871" s="62" customFormat="1" x14ac:dyDescent="0.35"/>
    <row r="72872" s="62" customFormat="1" x14ac:dyDescent="0.35"/>
    <row r="72873" s="62" customFormat="1" x14ac:dyDescent="0.35"/>
    <row r="72874" s="62" customFormat="1" x14ac:dyDescent="0.35"/>
    <row r="72875" s="62" customFormat="1" x14ac:dyDescent="0.35"/>
    <row r="72876" s="62" customFormat="1" x14ac:dyDescent="0.35"/>
    <row r="72877" s="62" customFormat="1" x14ac:dyDescent="0.35"/>
    <row r="72878" s="62" customFormat="1" x14ac:dyDescent="0.35"/>
    <row r="72879" s="62" customFormat="1" x14ac:dyDescent="0.35"/>
    <row r="72880" s="62" customFormat="1" x14ac:dyDescent="0.35"/>
    <row r="72881" s="62" customFormat="1" x14ac:dyDescent="0.35"/>
    <row r="72882" s="62" customFormat="1" x14ac:dyDescent="0.35"/>
    <row r="72883" s="62" customFormat="1" x14ac:dyDescent="0.35"/>
    <row r="72884" s="62" customFormat="1" x14ac:dyDescent="0.35"/>
    <row r="72885" s="62" customFormat="1" x14ac:dyDescent="0.35"/>
    <row r="72886" s="62" customFormat="1" x14ac:dyDescent="0.35"/>
    <row r="72887" s="62" customFormat="1" x14ac:dyDescent="0.35"/>
    <row r="72888" s="62" customFormat="1" x14ac:dyDescent="0.35"/>
    <row r="72889" s="62" customFormat="1" x14ac:dyDescent="0.35"/>
    <row r="72890" s="62" customFormat="1" x14ac:dyDescent="0.35"/>
    <row r="72891" s="62" customFormat="1" x14ac:dyDescent="0.35"/>
    <row r="72892" s="62" customFormat="1" x14ac:dyDescent="0.35"/>
    <row r="72893" s="62" customFormat="1" x14ac:dyDescent="0.35"/>
    <row r="72894" s="62" customFormat="1" x14ac:dyDescent="0.35"/>
    <row r="72895" s="62" customFormat="1" x14ac:dyDescent="0.35"/>
    <row r="72896" s="62" customFormat="1" x14ac:dyDescent="0.35"/>
    <row r="72897" s="62" customFormat="1" x14ac:dyDescent="0.35"/>
    <row r="72898" s="62" customFormat="1" x14ac:dyDescent="0.35"/>
    <row r="72899" s="62" customFormat="1" x14ac:dyDescent="0.35"/>
    <row r="72900" s="62" customFormat="1" x14ac:dyDescent="0.35"/>
    <row r="72901" s="62" customFormat="1" x14ac:dyDescent="0.35"/>
    <row r="72902" s="62" customFormat="1" x14ac:dyDescent="0.35"/>
    <row r="72903" s="62" customFormat="1" x14ac:dyDescent="0.35"/>
    <row r="72904" s="62" customFormat="1" x14ac:dyDescent="0.35"/>
    <row r="72905" s="62" customFormat="1" x14ac:dyDescent="0.35"/>
    <row r="72906" s="62" customFormat="1" x14ac:dyDescent="0.35"/>
    <row r="72907" s="62" customFormat="1" x14ac:dyDescent="0.35"/>
    <row r="72908" s="62" customFormat="1" x14ac:dyDescent="0.35"/>
    <row r="72909" s="62" customFormat="1" x14ac:dyDescent="0.35"/>
    <row r="72910" s="62" customFormat="1" x14ac:dyDescent="0.35"/>
    <row r="72911" s="62" customFormat="1" x14ac:dyDescent="0.35"/>
    <row r="72912" s="62" customFormat="1" x14ac:dyDescent="0.35"/>
    <row r="72913" s="62" customFormat="1" x14ac:dyDescent="0.35"/>
    <row r="72914" s="62" customFormat="1" x14ac:dyDescent="0.35"/>
    <row r="72915" s="62" customFormat="1" x14ac:dyDescent="0.35"/>
    <row r="72916" s="62" customFormat="1" x14ac:dyDescent="0.35"/>
    <row r="72917" s="62" customFormat="1" x14ac:dyDescent="0.35"/>
    <row r="72918" s="62" customFormat="1" x14ac:dyDescent="0.35"/>
    <row r="72919" s="62" customFormat="1" x14ac:dyDescent="0.35"/>
    <row r="72920" s="62" customFormat="1" x14ac:dyDescent="0.35"/>
    <row r="72921" s="62" customFormat="1" x14ac:dyDescent="0.35"/>
    <row r="72922" s="62" customFormat="1" x14ac:dyDescent="0.35"/>
    <row r="72923" s="62" customFormat="1" x14ac:dyDescent="0.35"/>
    <row r="72924" s="62" customFormat="1" x14ac:dyDescent="0.35"/>
    <row r="72925" s="62" customFormat="1" x14ac:dyDescent="0.35"/>
    <row r="72926" s="62" customFormat="1" x14ac:dyDescent="0.35"/>
    <row r="72927" s="62" customFormat="1" x14ac:dyDescent="0.35"/>
    <row r="72928" s="62" customFormat="1" x14ac:dyDescent="0.35"/>
    <row r="72929" s="62" customFormat="1" x14ac:dyDescent="0.35"/>
    <row r="72930" s="62" customFormat="1" x14ac:dyDescent="0.35"/>
    <row r="72931" s="62" customFormat="1" x14ac:dyDescent="0.35"/>
    <row r="72932" s="62" customFormat="1" x14ac:dyDescent="0.35"/>
    <row r="72933" s="62" customFormat="1" x14ac:dyDescent="0.35"/>
    <row r="72934" s="62" customFormat="1" x14ac:dyDescent="0.35"/>
    <row r="72935" s="62" customFormat="1" x14ac:dyDescent="0.35"/>
    <row r="72936" s="62" customFormat="1" x14ac:dyDescent="0.35"/>
    <row r="72937" s="62" customFormat="1" x14ac:dyDescent="0.35"/>
    <row r="72938" s="62" customFormat="1" x14ac:dyDescent="0.35"/>
    <row r="72939" s="62" customFormat="1" x14ac:dyDescent="0.35"/>
    <row r="72940" s="62" customFormat="1" x14ac:dyDescent="0.35"/>
    <row r="72941" s="62" customFormat="1" x14ac:dyDescent="0.35"/>
    <row r="72942" s="62" customFormat="1" x14ac:dyDescent="0.35"/>
    <row r="72943" s="62" customFormat="1" x14ac:dyDescent="0.35"/>
    <row r="72944" s="62" customFormat="1" x14ac:dyDescent="0.35"/>
    <row r="72945" s="62" customFormat="1" x14ac:dyDescent="0.35"/>
    <row r="72946" s="62" customFormat="1" x14ac:dyDescent="0.35"/>
    <row r="72947" s="62" customFormat="1" x14ac:dyDescent="0.35"/>
    <row r="72948" s="62" customFormat="1" x14ac:dyDescent="0.35"/>
    <row r="72949" s="62" customFormat="1" x14ac:dyDescent="0.35"/>
    <row r="72950" s="62" customFormat="1" x14ac:dyDescent="0.35"/>
    <row r="72951" s="62" customFormat="1" x14ac:dyDescent="0.35"/>
    <row r="72952" s="62" customFormat="1" x14ac:dyDescent="0.35"/>
    <row r="72953" s="62" customFormat="1" x14ac:dyDescent="0.35"/>
    <row r="72954" s="62" customFormat="1" x14ac:dyDescent="0.35"/>
    <row r="72955" s="62" customFormat="1" x14ac:dyDescent="0.35"/>
    <row r="72956" s="62" customFormat="1" x14ac:dyDescent="0.35"/>
    <row r="72957" s="62" customFormat="1" x14ac:dyDescent="0.35"/>
    <row r="72958" s="62" customFormat="1" x14ac:dyDescent="0.35"/>
    <row r="72959" s="62" customFormat="1" x14ac:dyDescent="0.35"/>
    <row r="72960" s="62" customFormat="1" x14ac:dyDescent="0.35"/>
    <row r="72961" s="62" customFormat="1" x14ac:dyDescent="0.35"/>
    <row r="72962" s="62" customFormat="1" x14ac:dyDescent="0.35"/>
    <row r="72963" s="62" customFormat="1" x14ac:dyDescent="0.35"/>
    <row r="72964" s="62" customFormat="1" x14ac:dyDescent="0.35"/>
    <row r="72965" s="62" customFormat="1" x14ac:dyDescent="0.35"/>
    <row r="72966" s="62" customFormat="1" x14ac:dyDescent="0.35"/>
    <row r="72967" s="62" customFormat="1" x14ac:dyDescent="0.35"/>
    <row r="72968" s="62" customFormat="1" x14ac:dyDescent="0.35"/>
    <row r="72969" s="62" customFormat="1" x14ac:dyDescent="0.35"/>
    <row r="72970" s="62" customFormat="1" x14ac:dyDescent="0.35"/>
    <row r="72971" s="62" customFormat="1" x14ac:dyDescent="0.35"/>
    <row r="72972" s="62" customFormat="1" x14ac:dyDescent="0.35"/>
    <row r="72973" s="62" customFormat="1" x14ac:dyDescent="0.35"/>
    <row r="72974" s="62" customFormat="1" x14ac:dyDescent="0.35"/>
    <row r="72975" s="62" customFormat="1" x14ac:dyDescent="0.35"/>
    <row r="72976" s="62" customFormat="1" x14ac:dyDescent="0.35"/>
    <row r="72977" s="62" customFormat="1" x14ac:dyDescent="0.35"/>
    <row r="72978" s="62" customFormat="1" x14ac:dyDescent="0.35"/>
    <row r="72979" s="62" customFormat="1" x14ac:dyDescent="0.35"/>
    <row r="72980" s="62" customFormat="1" x14ac:dyDescent="0.35"/>
    <row r="72981" s="62" customFormat="1" x14ac:dyDescent="0.35"/>
    <row r="72982" s="62" customFormat="1" x14ac:dyDescent="0.35"/>
    <row r="72983" s="62" customFormat="1" x14ac:dyDescent="0.35"/>
    <row r="72984" s="62" customFormat="1" x14ac:dyDescent="0.35"/>
    <row r="72985" s="62" customFormat="1" x14ac:dyDescent="0.35"/>
    <row r="72986" s="62" customFormat="1" x14ac:dyDescent="0.35"/>
    <row r="72987" s="62" customFormat="1" x14ac:dyDescent="0.35"/>
    <row r="72988" s="62" customFormat="1" x14ac:dyDescent="0.35"/>
    <row r="72989" s="62" customFormat="1" x14ac:dyDescent="0.35"/>
    <row r="72990" s="62" customFormat="1" x14ac:dyDescent="0.35"/>
    <row r="72991" s="62" customFormat="1" x14ac:dyDescent="0.35"/>
    <row r="72992" s="62" customFormat="1" x14ac:dyDescent="0.35"/>
    <row r="72993" s="62" customFormat="1" x14ac:dyDescent="0.35"/>
    <row r="72994" s="62" customFormat="1" x14ac:dyDescent="0.35"/>
    <row r="72995" s="62" customFormat="1" x14ac:dyDescent="0.35"/>
    <row r="72996" s="62" customFormat="1" x14ac:dyDescent="0.35"/>
    <row r="72997" s="62" customFormat="1" x14ac:dyDescent="0.35"/>
    <row r="72998" s="62" customFormat="1" x14ac:dyDescent="0.35"/>
    <row r="72999" s="62" customFormat="1" x14ac:dyDescent="0.35"/>
    <row r="73000" s="62" customFormat="1" x14ac:dyDescent="0.35"/>
    <row r="73001" s="62" customFormat="1" x14ac:dyDescent="0.35"/>
    <row r="73002" s="62" customFormat="1" x14ac:dyDescent="0.35"/>
    <row r="73003" s="62" customFormat="1" x14ac:dyDescent="0.35"/>
    <row r="73004" s="62" customFormat="1" x14ac:dyDescent="0.35"/>
    <row r="73005" s="62" customFormat="1" x14ac:dyDescent="0.35"/>
    <row r="73006" s="62" customFormat="1" x14ac:dyDescent="0.35"/>
    <row r="73007" s="62" customFormat="1" x14ac:dyDescent="0.35"/>
    <row r="73008" s="62" customFormat="1" x14ac:dyDescent="0.35"/>
    <row r="73009" s="62" customFormat="1" x14ac:dyDescent="0.35"/>
    <row r="73010" s="62" customFormat="1" x14ac:dyDescent="0.35"/>
    <row r="73011" s="62" customFormat="1" x14ac:dyDescent="0.35"/>
    <row r="73012" s="62" customFormat="1" x14ac:dyDescent="0.35"/>
    <row r="73013" s="62" customFormat="1" x14ac:dyDescent="0.35"/>
    <row r="73014" s="62" customFormat="1" x14ac:dyDescent="0.35"/>
    <row r="73015" s="62" customFormat="1" x14ac:dyDescent="0.35"/>
    <row r="73016" s="62" customFormat="1" x14ac:dyDescent="0.35"/>
    <row r="73017" s="62" customFormat="1" x14ac:dyDescent="0.35"/>
    <row r="73018" s="62" customFormat="1" x14ac:dyDescent="0.35"/>
    <row r="73019" s="62" customFormat="1" x14ac:dyDescent="0.35"/>
    <row r="73020" s="62" customFormat="1" x14ac:dyDescent="0.35"/>
    <row r="73021" s="62" customFormat="1" x14ac:dyDescent="0.35"/>
    <row r="73022" s="62" customFormat="1" x14ac:dyDescent="0.35"/>
    <row r="73023" s="62" customFormat="1" x14ac:dyDescent="0.35"/>
    <row r="73024" s="62" customFormat="1" x14ac:dyDescent="0.35"/>
    <row r="73025" s="62" customFormat="1" x14ac:dyDescent="0.35"/>
    <row r="73026" s="62" customFormat="1" x14ac:dyDescent="0.35"/>
    <row r="73027" s="62" customFormat="1" x14ac:dyDescent="0.35"/>
    <row r="73028" s="62" customFormat="1" x14ac:dyDescent="0.35"/>
    <row r="73029" s="62" customFormat="1" x14ac:dyDescent="0.35"/>
    <row r="73030" s="62" customFormat="1" x14ac:dyDescent="0.35"/>
    <row r="73031" s="62" customFormat="1" x14ac:dyDescent="0.35"/>
    <row r="73032" s="62" customFormat="1" x14ac:dyDescent="0.35"/>
    <row r="73033" s="62" customFormat="1" x14ac:dyDescent="0.35"/>
    <row r="73034" s="62" customFormat="1" x14ac:dyDescent="0.35"/>
    <row r="73035" s="62" customFormat="1" x14ac:dyDescent="0.35"/>
    <row r="73036" s="62" customFormat="1" x14ac:dyDescent="0.35"/>
    <row r="73037" s="62" customFormat="1" x14ac:dyDescent="0.35"/>
    <row r="73038" s="62" customFormat="1" x14ac:dyDescent="0.35"/>
    <row r="73039" s="62" customFormat="1" x14ac:dyDescent="0.35"/>
    <row r="73040" s="62" customFormat="1" x14ac:dyDescent="0.35"/>
    <row r="73041" s="62" customFormat="1" x14ac:dyDescent="0.35"/>
    <row r="73042" s="62" customFormat="1" x14ac:dyDescent="0.35"/>
    <row r="73043" s="62" customFormat="1" x14ac:dyDescent="0.35"/>
    <row r="73044" s="62" customFormat="1" x14ac:dyDescent="0.35"/>
    <row r="73045" s="62" customFormat="1" x14ac:dyDescent="0.35"/>
    <row r="73046" s="62" customFormat="1" x14ac:dyDescent="0.35"/>
    <row r="73047" s="62" customFormat="1" x14ac:dyDescent="0.35"/>
    <row r="73048" s="62" customFormat="1" x14ac:dyDescent="0.35"/>
    <row r="73049" s="62" customFormat="1" x14ac:dyDescent="0.35"/>
    <row r="73050" s="62" customFormat="1" x14ac:dyDescent="0.35"/>
    <row r="73051" s="62" customFormat="1" x14ac:dyDescent="0.35"/>
    <row r="73052" s="62" customFormat="1" x14ac:dyDescent="0.35"/>
    <row r="73053" s="62" customFormat="1" x14ac:dyDescent="0.35"/>
    <row r="73054" s="62" customFormat="1" x14ac:dyDescent="0.35"/>
    <row r="73055" s="62" customFormat="1" x14ac:dyDescent="0.35"/>
    <row r="73056" s="62" customFormat="1" x14ac:dyDescent="0.35"/>
    <row r="73057" s="62" customFormat="1" x14ac:dyDescent="0.35"/>
    <row r="73058" s="62" customFormat="1" x14ac:dyDescent="0.35"/>
    <row r="73059" s="62" customFormat="1" x14ac:dyDescent="0.35"/>
    <row r="73060" s="62" customFormat="1" x14ac:dyDescent="0.35"/>
    <row r="73061" s="62" customFormat="1" x14ac:dyDescent="0.35"/>
    <row r="73062" s="62" customFormat="1" x14ac:dyDescent="0.35"/>
    <row r="73063" s="62" customFormat="1" x14ac:dyDescent="0.35"/>
    <row r="73064" s="62" customFormat="1" x14ac:dyDescent="0.35"/>
    <row r="73065" s="62" customFormat="1" x14ac:dyDescent="0.35"/>
    <row r="73066" s="62" customFormat="1" x14ac:dyDescent="0.35"/>
    <row r="73067" s="62" customFormat="1" x14ac:dyDescent="0.35"/>
    <row r="73068" s="62" customFormat="1" x14ac:dyDescent="0.35"/>
    <row r="73069" s="62" customFormat="1" x14ac:dyDescent="0.35"/>
    <row r="73070" s="62" customFormat="1" x14ac:dyDescent="0.35"/>
    <row r="73071" s="62" customFormat="1" x14ac:dyDescent="0.35"/>
    <row r="73072" s="62" customFormat="1" x14ac:dyDescent="0.35"/>
    <row r="73073" s="62" customFormat="1" x14ac:dyDescent="0.35"/>
    <row r="73074" s="62" customFormat="1" x14ac:dyDescent="0.35"/>
    <row r="73075" s="62" customFormat="1" x14ac:dyDescent="0.35"/>
    <row r="73076" s="62" customFormat="1" x14ac:dyDescent="0.35"/>
    <row r="73077" s="62" customFormat="1" x14ac:dyDescent="0.35"/>
    <row r="73078" s="62" customFormat="1" x14ac:dyDescent="0.35"/>
    <row r="73079" s="62" customFormat="1" x14ac:dyDescent="0.35"/>
    <row r="73080" s="62" customFormat="1" x14ac:dyDescent="0.35"/>
    <row r="73081" s="62" customFormat="1" x14ac:dyDescent="0.35"/>
    <row r="73082" s="62" customFormat="1" x14ac:dyDescent="0.35"/>
    <row r="73083" s="62" customFormat="1" x14ac:dyDescent="0.35"/>
    <row r="73084" s="62" customFormat="1" x14ac:dyDescent="0.35"/>
    <row r="73085" s="62" customFormat="1" x14ac:dyDescent="0.35"/>
    <row r="73086" s="62" customFormat="1" x14ac:dyDescent="0.35"/>
    <row r="73087" s="62" customFormat="1" x14ac:dyDescent="0.35"/>
    <row r="73088" s="62" customFormat="1" x14ac:dyDescent="0.35"/>
    <row r="73089" s="62" customFormat="1" x14ac:dyDescent="0.35"/>
    <row r="73090" s="62" customFormat="1" x14ac:dyDescent="0.35"/>
    <row r="73091" s="62" customFormat="1" x14ac:dyDescent="0.35"/>
    <row r="73092" s="62" customFormat="1" x14ac:dyDescent="0.35"/>
    <row r="73093" s="62" customFormat="1" x14ac:dyDescent="0.35"/>
    <row r="73094" s="62" customFormat="1" x14ac:dyDescent="0.35"/>
    <row r="73095" s="62" customFormat="1" x14ac:dyDescent="0.35"/>
    <row r="73096" s="62" customFormat="1" x14ac:dyDescent="0.35"/>
    <row r="73097" s="62" customFormat="1" x14ac:dyDescent="0.35"/>
    <row r="73098" s="62" customFormat="1" x14ac:dyDescent="0.35"/>
    <row r="73099" s="62" customFormat="1" x14ac:dyDescent="0.35"/>
    <row r="73100" s="62" customFormat="1" x14ac:dyDescent="0.35"/>
    <row r="73101" s="62" customFormat="1" x14ac:dyDescent="0.35"/>
    <row r="73102" s="62" customFormat="1" x14ac:dyDescent="0.35"/>
    <row r="73103" s="62" customFormat="1" x14ac:dyDescent="0.35"/>
    <row r="73104" s="62" customFormat="1" x14ac:dyDescent="0.35"/>
    <row r="73105" s="62" customFormat="1" x14ac:dyDescent="0.35"/>
    <row r="73106" s="62" customFormat="1" x14ac:dyDescent="0.35"/>
    <row r="73107" s="62" customFormat="1" x14ac:dyDescent="0.35"/>
    <row r="73108" s="62" customFormat="1" x14ac:dyDescent="0.35"/>
    <row r="73109" s="62" customFormat="1" x14ac:dyDescent="0.35"/>
    <row r="73110" s="62" customFormat="1" x14ac:dyDescent="0.35"/>
    <row r="73111" s="62" customFormat="1" x14ac:dyDescent="0.35"/>
    <row r="73112" s="62" customFormat="1" x14ac:dyDescent="0.35"/>
    <row r="73113" s="62" customFormat="1" x14ac:dyDescent="0.35"/>
    <row r="73114" s="62" customFormat="1" x14ac:dyDescent="0.35"/>
    <row r="73115" s="62" customFormat="1" x14ac:dyDescent="0.35"/>
    <row r="73116" s="62" customFormat="1" x14ac:dyDescent="0.35"/>
    <row r="73117" s="62" customFormat="1" x14ac:dyDescent="0.35"/>
    <row r="73118" s="62" customFormat="1" x14ac:dyDescent="0.35"/>
    <row r="73119" s="62" customFormat="1" x14ac:dyDescent="0.35"/>
    <row r="73120" s="62" customFormat="1" x14ac:dyDescent="0.35"/>
    <row r="73121" s="62" customFormat="1" x14ac:dyDescent="0.35"/>
    <row r="73122" s="62" customFormat="1" x14ac:dyDescent="0.35"/>
    <row r="73123" s="62" customFormat="1" x14ac:dyDescent="0.35"/>
    <row r="73124" s="62" customFormat="1" x14ac:dyDescent="0.35"/>
    <row r="73125" s="62" customFormat="1" x14ac:dyDescent="0.35"/>
    <row r="73126" s="62" customFormat="1" x14ac:dyDescent="0.35"/>
    <row r="73127" s="62" customFormat="1" x14ac:dyDescent="0.35"/>
    <row r="73128" s="62" customFormat="1" x14ac:dyDescent="0.35"/>
    <row r="73129" s="62" customFormat="1" x14ac:dyDescent="0.35"/>
    <row r="73130" s="62" customFormat="1" x14ac:dyDescent="0.35"/>
    <row r="73131" s="62" customFormat="1" x14ac:dyDescent="0.35"/>
    <row r="73132" s="62" customFormat="1" x14ac:dyDescent="0.35"/>
    <row r="73133" s="62" customFormat="1" x14ac:dyDescent="0.35"/>
    <row r="73134" s="62" customFormat="1" x14ac:dyDescent="0.35"/>
    <row r="73135" s="62" customFormat="1" x14ac:dyDescent="0.35"/>
    <row r="73136" s="62" customFormat="1" x14ac:dyDescent="0.35"/>
    <row r="73137" s="62" customFormat="1" x14ac:dyDescent="0.35"/>
    <row r="73138" s="62" customFormat="1" x14ac:dyDescent="0.35"/>
    <row r="73139" s="62" customFormat="1" x14ac:dyDescent="0.35"/>
    <row r="73140" s="62" customFormat="1" x14ac:dyDescent="0.35"/>
    <row r="73141" s="62" customFormat="1" x14ac:dyDescent="0.35"/>
    <row r="73142" s="62" customFormat="1" x14ac:dyDescent="0.35"/>
    <row r="73143" s="62" customFormat="1" x14ac:dyDescent="0.35"/>
    <row r="73144" s="62" customFormat="1" x14ac:dyDescent="0.35"/>
    <row r="73145" s="62" customFormat="1" x14ac:dyDescent="0.35"/>
    <row r="73146" s="62" customFormat="1" x14ac:dyDescent="0.35"/>
    <row r="73147" s="62" customFormat="1" x14ac:dyDescent="0.35"/>
    <row r="73148" s="62" customFormat="1" x14ac:dyDescent="0.35"/>
    <row r="73149" s="62" customFormat="1" x14ac:dyDescent="0.35"/>
    <row r="73150" s="62" customFormat="1" x14ac:dyDescent="0.35"/>
    <row r="73151" s="62" customFormat="1" x14ac:dyDescent="0.35"/>
    <row r="73152" s="62" customFormat="1" x14ac:dyDescent="0.35"/>
    <row r="73153" s="62" customFormat="1" x14ac:dyDescent="0.35"/>
    <row r="73154" s="62" customFormat="1" x14ac:dyDescent="0.35"/>
    <row r="73155" s="62" customFormat="1" x14ac:dyDescent="0.35"/>
    <row r="73156" s="62" customFormat="1" x14ac:dyDescent="0.35"/>
    <row r="73157" s="62" customFormat="1" x14ac:dyDescent="0.35"/>
    <row r="73158" s="62" customFormat="1" x14ac:dyDescent="0.35"/>
    <row r="73159" s="62" customFormat="1" x14ac:dyDescent="0.35"/>
    <row r="73160" s="62" customFormat="1" x14ac:dyDescent="0.35"/>
    <row r="73161" s="62" customFormat="1" x14ac:dyDescent="0.35"/>
    <row r="73162" s="62" customFormat="1" x14ac:dyDescent="0.35"/>
    <row r="73163" s="62" customFormat="1" x14ac:dyDescent="0.35"/>
    <row r="73164" s="62" customFormat="1" x14ac:dyDescent="0.35"/>
    <row r="73165" s="62" customFormat="1" x14ac:dyDescent="0.35"/>
    <row r="73166" s="62" customFormat="1" x14ac:dyDescent="0.35"/>
    <row r="73167" s="62" customFormat="1" x14ac:dyDescent="0.35"/>
    <row r="73168" s="62" customFormat="1" x14ac:dyDescent="0.35"/>
    <row r="73169" s="62" customFormat="1" x14ac:dyDescent="0.35"/>
    <row r="73170" s="62" customFormat="1" x14ac:dyDescent="0.35"/>
    <row r="73171" s="62" customFormat="1" x14ac:dyDescent="0.35"/>
    <row r="73172" s="62" customFormat="1" x14ac:dyDescent="0.35"/>
    <row r="73173" s="62" customFormat="1" x14ac:dyDescent="0.35"/>
    <row r="73174" s="62" customFormat="1" x14ac:dyDescent="0.35"/>
    <row r="73175" s="62" customFormat="1" x14ac:dyDescent="0.35"/>
    <row r="73176" s="62" customFormat="1" x14ac:dyDescent="0.35"/>
    <row r="73177" s="62" customFormat="1" x14ac:dyDescent="0.35"/>
    <row r="73178" s="62" customFormat="1" x14ac:dyDescent="0.35"/>
    <row r="73179" s="62" customFormat="1" x14ac:dyDescent="0.35"/>
    <row r="73180" s="62" customFormat="1" x14ac:dyDescent="0.35"/>
    <row r="73181" s="62" customFormat="1" x14ac:dyDescent="0.35"/>
    <row r="73182" s="62" customFormat="1" x14ac:dyDescent="0.35"/>
    <row r="73183" s="62" customFormat="1" x14ac:dyDescent="0.35"/>
    <row r="73184" s="62" customFormat="1" x14ac:dyDescent="0.35"/>
    <row r="73185" s="62" customFormat="1" x14ac:dyDescent="0.35"/>
    <row r="73186" s="62" customFormat="1" x14ac:dyDescent="0.35"/>
    <row r="73187" s="62" customFormat="1" x14ac:dyDescent="0.35"/>
    <row r="73188" s="62" customFormat="1" x14ac:dyDescent="0.35"/>
    <row r="73189" s="62" customFormat="1" x14ac:dyDescent="0.35"/>
    <row r="73190" s="62" customFormat="1" x14ac:dyDescent="0.35"/>
    <row r="73191" s="62" customFormat="1" x14ac:dyDescent="0.35"/>
    <row r="73192" s="62" customFormat="1" x14ac:dyDescent="0.35"/>
    <row r="73193" s="62" customFormat="1" x14ac:dyDescent="0.35"/>
    <row r="73194" s="62" customFormat="1" x14ac:dyDescent="0.35"/>
    <row r="73195" s="62" customFormat="1" x14ac:dyDescent="0.35"/>
    <row r="73196" s="62" customFormat="1" x14ac:dyDescent="0.35"/>
    <row r="73197" s="62" customFormat="1" x14ac:dyDescent="0.35"/>
    <row r="73198" s="62" customFormat="1" x14ac:dyDescent="0.35"/>
    <row r="73199" s="62" customFormat="1" x14ac:dyDescent="0.35"/>
    <row r="73200" s="62" customFormat="1" x14ac:dyDescent="0.35"/>
    <row r="73201" s="62" customFormat="1" x14ac:dyDescent="0.35"/>
    <row r="73202" s="62" customFormat="1" x14ac:dyDescent="0.35"/>
    <row r="73203" s="62" customFormat="1" x14ac:dyDescent="0.35"/>
    <row r="73204" s="62" customFormat="1" x14ac:dyDescent="0.35"/>
    <row r="73205" s="62" customFormat="1" x14ac:dyDescent="0.35"/>
    <row r="73206" s="62" customFormat="1" x14ac:dyDescent="0.35"/>
    <row r="73207" s="62" customFormat="1" x14ac:dyDescent="0.35"/>
    <row r="73208" s="62" customFormat="1" x14ac:dyDescent="0.35"/>
    <row r="73209" s="62" customFormat="1" x14ac:dyDescent="0.35"/>
    <row r="73210" s="62" customFormat="1" x14ac:dyDescent="0.35"/>
    <row r="73211" s="62" customFormat="1" x14ac:dyDescent="0.35"/>
    <row r="73212" s="62" customFormat="1" x14ac:dyDescent="0.35"/>
    <row r="73213" s="62" customFormat="1" x14ac:dyDescent="0.35"/>
    <row r="73214" s="62" customFormat="1" x14ac:dyDescent="0.35"/>
    <row r="73215" s="62" customFormat="1" x14ac:dyDescent="0.35"/>
    <row r="73216" s="62" customFormat="1" x14ac:dyDescent="0.35"/>
    <row r="73217" s="62" customFormat="1" x14ac:dyDescent="0.35"/>
    <row r="73218" s="62" customFormat="1" x14ac:dyDescent="0.35"/>
    <row r="73219" s="62" customFormat="1" x14ac:dyDescent="0.35"/>
    <row r="73220" s="62" customFormat="1" x14ac:dyDescent="0.35"/>
    <row r="73221" s="62" customFormat="1" x14ac:dyDescent="0.35"/>
    <row r="73222" s="62" customFormat="1" x14ac:dyDescent="0.35"/>
    <row r="73223" s="62" customFormat="1" x14ac:dyDescent="0.35"/>
    <row r="73224" s="62" customFormat="1" x14ac:dyDescent="0.35"/>
    <row r="73225" s="62" customFormat="1" x14ac:dyDescent="0.35"/>
    <row r="73226" s="62" customFormat="1" x14ac:dyDescent="0.35"/>
    <row r="73227" s="62" customFormat="1" x14ac:dyDescent="0.35"/>
    <row r="73228" s="62" customFormat="1" x14ac:dyDescent="0.35"/>
    <row r="73229" s="62" customFormat="1" x14ac:dyDescent="0.35"/>
    <row r="73230" s="62" customFormat="1" x14ac:dyDescent="0.35"/>
    <row r="73231" s="62" customFormat="1" x14ac:dyDescent="0.35"/>
    <row r="73232" s="62" customFormat="1" x14ac:dyDescent="0.35"/>
    <row r="73233" s="62" customFormat="1" x14ac:dyDescent="0.35"/>
    <row r="73234" s="62" customFormat="1" x14ac:dyDescent="0.35"/>
    <row r="73235" s="62" customFormat="1" x14ac:dyDescent="0.35"/>
    <row r="73236" s="62" customFormat="1" x14ac:dyDescent="0.35"/>
    <row r="73237" s="62" customFormat="1" x14ac:dyDescent="0.35"/>
    <row r="73238" s="62" customFormat="1" x14ac:dyDescent="0.35"/>
    <row r="73239" s="62" customFormat="1" x14ac:dyDescent="0.35"/>
    <row r="73240" s="62" customFormat="1" x14ac:dyDescent="0.35"/>
    <row r="73241" s="62" customFormat="1" x14ac:dyDescent="0.35"/>
    <row r="73242" s="62" customFormat="1" x14ac:dyDescent="0.35"/>
    <row r="73243" s="62" customFormat="1" x14ac:dyDescent="0.35"/>
    <row r="73244" s="62" customFormat="1" x14ac:dyDescent="0.35"/>
    <row r="73245" s="62" customFormat="1" x14ac:dyDescent="0.35"/>
    <row r="73246" s="62" customFormat="1" x14ac:dyDescent="0.35"/>
    <row r="73247" s="62" customFormat="1" x14ac:dyDescent="0.35"/>
    <row r="73248" s="62" customFormat="1" x14ac:dyDescent="0.35"/>
    <row r="73249" s="62" customFormat="1" x14ac:dyDescent="0.35"/>
    <row r="73250" s="62" customFormat="1" x14ac:dyDescent="0.35"/>
    <row r="73251" s="62" customFormat="1" x14ac:dyDescent="0.35"/>
    <row r="73252" s="62" customFormat="1" x14ac:dyDescent="0.35"/>
    <row r="73253" s="62" customFormat="1" x14ac:dyDescent="0.35"/>
    <row r="73254" s="62" customFormat="1" x14ac:dyDescent="0.35"/>
    <row r="73255" s="62" customFormat="1" x14ac:dyDescent="0.35"/>
    <row r="73256" s="62" customFormat="1" x14ac:dyDescent="0.35"/>
    <row r="73257" s="62" customFormat="1" x14ac:dyDescent="0.35"/>
    <row r="73258" s="62" customFormat="1" x14ac:dyDescent="0.35"/>
    <row r="73259" s="62" customFormat="1" x14ac:dyDescent="0.35"/>
    <row r="73260" s="62" customFormat="1" x14ac:dyDescent="0.35"/>
    <row r="73261" s="62" customFormat="1" x14ac:dyDescent="0.35"/>
    <row r="73262" s="62" customFormat="1" x14ac:dyDescent="0.35"/>
    <row r="73263" s="62" customFormat="1" x14ac:dyDescent="0.35"/>
    <row r="73264" s="62" customFormat="1" x14ac:dyDescent="0.35"/>
    <row r="73265" s="62" customFormat="1" x14ac:dyDescent="0.35"/>
    <row r="73266" s="62" customFormat="1" x14ac:dyDescent="0.35"/>
    <row r="73267" s="62" customFormat="1" x14ac:dyDescent="0.35"/>
    <row r="73268" s="62" customFormat="1" x14ac:dyDescent="0.35"/>
    <row r="73269" s="62" customFormat="1" x14ac:dyDescent="0.35"/>
    <row r="73270" s="62" customFormat="1" x14ac:dyDescent="0.35"/>
    <row r="73271" s="62" customFormat="1" x14ac:dyDescent="0.35"/>
    <row r="73272" s="62" customFormat="1" x14ac:dyDescent="0.35"/>
    <row r="73273" s="62" customFormat="1" x14ac:dyDescent="0.35"/>
    <row r="73274" s="62" customFormat="1" x14ac:dyDescent="0.35"/>
    <row r="73275" s="62" customFormat="1" x14ac:dyDescent="0.35"/>
    <row r="73276" s="62" customFormat="1" x14ac:dyDescent="0.35"/>
    <row r="73277" s="62" customFormat="1" x14ac:dyDescent="0.35"/>
    <row r="73278" s="62" customFormat="1" x14ac:dyDescent="0.35"/>
    <row r="73279" s="62" customFormat="1" x14ac:dyDescent="0.35"/>
    <row r="73280" s="62" customFormat="1" x14ac:dyDescent="0.35"/>
    <row r="73281" s="62" customFormat="1" x14ac:dyDescent="0.35"/>
    <row r="73282" s="62" customFormat="1" x14ac:dyDescent="0.35"/>
    <row r="73283" s="62" customFormat="1" x14ac:dyDescent="0.35"/>
    <row r="73284" s="62" customFormat="1" x14ac:dyDescent="0.35"/>
    <row r="73285" s="62" customFormat="1" x14ac:dyDescent="0.35"/>
    <row r="73286" s="62" customFormat="1" x14ac:dyDescent="0.35"/>
    <row r="73287" s="62" customFormat="1" x14ac:dyDescent="0.35"/>
    <row r="73288" s="62" customFormat="1" x14ac:dyDescent="0.35"/>
    <row r="73289" s="62" customFormat="1" x14ac:dyDescent="0.35"/>
    <row r="73290" s="62" customFormat="1" x14ac:dyDescent="0.35"/>
    <row r="73291" s="62" customFormat="1" x14ac:dyDescent="0.35"/>
    <row r="73292" s="62" customFormat="1" x14ac:dyDescent="0.35"/>
    <row r="73293" s="62" customFormat="1" x14ac:dyDescent="0.35"/>
    <row r="73294" s="62" customFormat="1" x14ac:dyDescent="0.35"/>
    <row r="73295" s="62" customFormat="1" x14ac:dyDescent="0.35"/>
    <row r="73296" s="62" customFormat="1" x14ac:dyDescent="0.35"/>
    <row r="73297" s="62" customFormat="1" x14ac:dyDescent="0.35"/>
    <row r="73298" s="62" customFormat="1" x14ac:dyDescent="0.35"/>
    <row r="73299" s="62" customFormat="1" x14ac:dyDescent="0.35"/>
    <row r="73300" s="62" customFormat="1" x14ac:dyDescent="0.35"/>
    <row r="73301" s="62" customFormat="1" x14ac:dyDescent="0.35"/>
    <row r="73302" s="62" customFormat="1" x14ac:dyDescent="0.35"/>
    <row r="73303" s="62" customFormat="1" x14ac:dyDescent="0.35"/>
    <row r="73304" s="62" customFormat="1" x14ac:dyDescent="0.35"/>
    <row r="73305" s="62" customFormat="1" x14ac:dyDescent="0.35"/>
    <row r="73306" s="62" customFormat="1" x14ac:dyDescent="0.35"/>
    <row r="73307" s="62" customFormat="1" x14ac:dyDescent="0.35"/>
    <row r="73308" s="62" customFormat="1" x14ac:dyDescent="0.35"/>
    <row r="73309" s="62" customFormat="1" x14ac:dyDescent="0.35"/>
    <row r="73310" s="62" customFormat="1" x14ac:dyDescent="0.35"/>
    <row r="73311" s="62" customFormat="1" x14ac:dyDescent="0.35"/>
    <row r="73312" s="62" customFormat="1" x14ac:dyDescent="0.35"/>
    <row r="73313" s="62" customFormat="1" x14ac:dyDescent="0.35"/>
    <row r="73314" s="62" customFormat="1" x14ac:dyDescent="0.35"/>
    <row r="73315" s="62" customFormat="1" x14ac:dyDescent="0.35"/>
    <row r="73316" s="62" customFormat="1" x14ac:dyDescent="0.35"/>
    <row r="73317" s="62" customFormat="1" x14ac:dyDescent="0.35"/>
    <row r="73318" s="62" customFormat="1" x14ac:dyDescent="0.35"/>
    <row r="73319" s="62" customFormat="1" x14ac:dyDescent="0.35"/>
    <row r="73320" s="62" customFormat="1" x14ac:dyDescent="0.35"/>
    <row r="73321" s="62" customFormat="1" x14ac:dyDescent="0.35"/>
    <row r="73322" s="62" customFormat="1" x14ac:dyDescent="0.35"/>
    <row r="73323" s="62" customFormat="1" x14ac:dyDescent="0.35"/>
    <row r="73324" s="62" customFormat="1" x14ac:dyDescent="0.35"/>
    <row r="73325" s="62" customFormat="1" x14ac:dyDescent="0.35"/>
    <row r="73326" s="62" customFormat="1" x14ac:dyDescent="0.35"/>
    <row r="73327" s="62" customFormat="1" x14ac:dyDescent="0.35"/>
    <row r="73328" s="62" customFormat="1" x14ac:dyDescent="0.35"/>
    <row r="73329" s="62" customFormat="1" x14ac:dyDescent="0.35"/>
    <row r="73330" s="62" customFormat="1" x14ac:dyDescent="0.35"/>
    <row r="73331" s="62" customFormat="1" x14ac:dyDescent="0.35"/>
    <row r="73332" s="62" customFormat="1" x14ac:dyDescent="0.35"/>
    <row r="73333" s="62" customFormat="1" x14ac:dyDescent="0.35"/>
    <row r="73334" s="62" customFormat="1" x14ac:dyDescent="0.35"/>
    <row r="73335" s="62" customFormat="1" x14ac:dyDescent="0.35"/>
    <row r="73336" s="62" customFormat="1" x14ac:dyDescent="0.35"/>
    <row r="73337" s="62" customFormat="1" x14ac:dyDescent="0.35"/>
    <row r="73338" s="62" customFormat="1" x14ac:dyDescent="0.35"/>
    <row r="73339" s="62" customFormat="1" x14ac:dyDescent="0.35"/>
    <row r="73340" s="62" customFormat="1" x14ac:dyDescent="0.35"/>
    <row r="73341" s="62" customFormat="1" x14ac:dyDescent="0.35"/>
    <row r="73342" s="62" customFormat="1" x14ac:dyDescent="0.35"/>
    <row r="73343" s="62" customFormat="1" x14ac:dyDescent="0.35"/>
    <row r="73344" s="62" customFormat="1" x14ac:dyDescent="0.35"/>
    <row r="73345" s="62" customFormat="1" x14ac:dyDescent="0.35"/>
    <row r="73346" s="62" customFormat="1" x14ac:dyDescent="0.35"/>
    <row r="73347" s="62" customFormat="1" x14ac:dyDescent="0.35"/>
    <row r="73348" s="62" customFormat="1" x14ac:dyDescent="0.35"/>
    <row r="73349" s="62" customFormat="1" x14ac:dyDescent="0.35"/>
    <row r="73350" s="62" customFormat="1" x14ac:dyDescent="0.35"/>
    <row r="73351" s="62" customFormat="1" x14ac:dyDescent="0.35"/>
    <row r="73352" s="62" customFormat="1" x14ac:dyDescent="0.35"/>
    <row r="73353" s="62" customFormat="1" x14ac:dyDescent="0.35"/>
    <row r="73354" s="62" customFormat="1" x14ac:dyDescent="0.35"/>
    <row r="73355" s="62" customFormat="1" x14ac:dyDescent="0.35"/>
    <row r="73356" s="62" customFormat="1" x14ac:dyDescent="0.35"/>
    <row r="73357" s="62" customFormat="1" x14ac:dyDescent="0.35"/>
    <row r="73358" s="62" customFormat="1" x14ac:dyDescent="0.35"/>
    <row r="73359" s="62" customFormat="1" x14ac:dyDescent="0.35"/>
    <row r="73360" s="62" customFormat="1" x14ac:dyDescent="0.35"/>
    <row r="73361" s="62" customFormat="1" x14ac:dyDescent="0.35"/>
    <row r="73362" s="62" customFormat="1" x14ac:dyDescent="0.35"/>
    <row r="73363" s="62" customFormat="1" x14ac:dyDescent="0.35"/>
    <row r="73364" s="62" customFormat="1" x14ac:dyDescent="0.35"/>
    <row r="73365" s="62" customFormat="1" x14ac:dyDescent="0.35"/>
    <row r="73366" s="62" customFormat="1" x14ac:dyDescent="0.35"/>
    <row r="73367" s="62" customFormat="1" x14ac:dyDescent="0.35"/>
    <row r="73368" s="62" customFormat="1" x14ac:dyDescent="0.35"/>
    <row r="73369" s="62" customFormat="1" x14ac:dyDescent="0.35"/>
    <row r="73370" s="62" customFormat="1" x14ac:dyDescent="0.35"/>
    <row r="73371" s="62" customFormat="1" x14ac:dyDescent="0.35"/>
    <row r="73372" s="62" customFormat="1" x14ac:dyDescent="0.35"/>
    <row r="73373" s="62" customFormat="1" x14ac:dyDescent="0.35"/>
    <row r="73374" s="62" customFormat="1" x14ac:dyDescent="0.35"/>
    <row r="73375" s="62" customFormat="1" x14ac:dyDescent="0.35"/>
    <row r="73376" s="62" customFormat="1" x14ac:dyDescent="0.35"/>
    <row r="73377" s="62" customFormat="1" x14ac:dyDescent="0.35"/>
    <row r="73378" s="62" customFormat="1" x14ac:dyDescent="0.35"/>
    <row r="73379" s="62" customFormat="1" x14ac:dyDescent="0.35"/>
    <row r="73380" s="62" customFormat="1" x14ac:dyDescent="0.35"/>
    <row r="73381" s="62" customFormat="1" x14ac:dyDescent="0.35"/>
    <row r="73382" s="62" customFormat="1" x14ac:dyDescent="0.35"/>
    <row r="73383" s="62" customFormat="1" x14ac:dyDescent="0.35"/>
    <row r="73384" s="62" customFormat="1" x14ac:dyDescent="0.35"/>
    <row r="73385" s="62" customFormat="1" x14ac:dyDescent="0.35"/>
    <row r="73386" s="62" customFormat="1" x14ac:dyDescent="0.35"/>
    <row r="73387" s="62" customFormat="1" x14ac:dyDescent="0.35"/>
    <row r="73388" s="62" customFormat="1" x14ac:dyDescent="0.35"/>
    <row r="73389" s="62" customFormat="1" x14ac:dyDescent="0.35"/>
    <row r="73390" s="62" customFormat="1" x14ac:dyDescent="0.35"/>
    <row r="73391" s="62" customFormat="1" x14ac:dyDescent="0.35"/>
    <row r="73392" s="62" customFormat="1" x14ac:dyDescent="0.35"/>
    <row r="73393" s="62" customFormat="1" x14ac:dyDescent="0.35"/>
    <row r="73394" s="62" customFormat="1" x14ac:dyDescent="0.35"/>
    <row r="73395" s="62" customFormat="1" x14ac:dyDescent="0.35"/>
    <row r="73396" s="62" customFormat="1" x14ac:dyDescent="0.35"/>
    <row r="73397" s="62" customFormat="1" x14ac:dyDescent="0.35"/>
    <row r="73398" s="62" customFormat="1" x14ac:dyDescent="0.35"/>
    <row r="73399" s="62" customFormat="1" x14ac:dyDescent="0.35"/>
    <row r="73400" s="62" customFormat="1" x14ac:dyDescent="0.35"/>
    <row r="73401" s="62" customFormat="1" x14ac:dyDescent="0.35"/>
    <row r="73402" s="62" customFormat="1" x14ac:dyDescent="0.35"/>
    <row r="73403" s="62" customFormat="1" x14ac:dyDescent="0.35"/>
    <row r="73404" s="62" customFormat="1" x14ac:dyDescent="0.35"/>
    <row r="73405" s="62" customFormat="1" x14ac:dyDescent="0.35"/>
    <row r="73406" s="62" customFormat="1" x14ac:dyDescent="0.35"/>
    <row r="73407" s="62" customFormat="1" x14ac:dyDescent="0.35"/>
    <row r="73408" s="62" customFormat="1" x14ac:dyDescent="0.35"/>
    <row r="73409" s="62" customFormat="1" x14ac:dyDescent="0.35"/>
    <row r="73410" s="62" customFormat="1" x14ac:dyDescent="0.35"/>
    <row r="73411" s="62" customFormat="1" x14ac:dyDescent="0.35"/>
    <row r="73412" s="62" customFormat="1" x14ac:dyDescent="0.35"/>
    <row r="73413" s="62" customFormat="1" x14ac:dyDescent="0.35"/>
    <row r="73414" s="62" customFormat="1" x14ac:dyDescent="0.35"/>
    <row r="73415" s="62" customFormat="1" x14ac:dyDescent="0.35"/>
    <row r="73416" s="62" customFormat="1" x14ac:dyDescent="0.35"/>
    <row r="73417" s="62" customFormat="1" x14ac:dyDescent="0.35"/>
    <row r="73418" s="62" customFormat="1" x14ac:dyDescent="0.35"/>
    <row r="73419" s="62" customFormat="1" x14ac:dyDescent="0.35"/>
    <row r="73420" s="62" customFormat="1" x14ac:dyDescent="0.35"/>
    <row r="73421" s="62" customFormat="1" x14ac:dyDescent="0.35"/>
    <row r="73422" s="62" customFormat="1" x14ac:dyDescent="0.35"/>
    <row r="73423" s="62" customFormat="1" x14ac:dyDescent="0.35"/>
    <row r="73424" s="62" customFormat="1" x14ac:dyDescent="0.35"/>
    <row r="73425" s="62" customFormat="1" x14ac:dyDescent="0.35"/>
    <row r="73426" s="62" customFormat="1" x14ac:dyDescent="0.35"/>
    <row r="73427" s="62" customFormat="1" x14ac:dyDescent="0.35"/>
    <row r="73428" s="62" customFormat="1" x14ac:dyDescent="0.35"/>
    <row r="73429" s="62" customFormat="1" x14ac:dyDescent="0.35"/>
    <row r="73430" s="62" customFormat="1" x14ac:dyDescent="0.35"/>
    <row r="73431" s="62" customFormat="1" x14ac:dyDescent="0.35"/>
    <row r="73432" s="62" customFormat="1" x14ac:dyDescent="0.35"/>
    <row r="73433" s="62" customFormat="1" x14ac:dyDescent="0.35"/>
    <row r="73434" s="62" customFormat="1" x14ac:dyDescent="0.35"/>
    <row r="73435" s="62" customFormat="1" x14ac:dyDescent="0.35"/>
    <row r="73436" s="62" customFormat="1" x14ac:dyDescent="0.35"/>
    <row r="73437" s="62" customFormat="1" x14ac:dyDescent="0.35"/>
    <row r="73438" s="62" customFormat="1" x14ac:dyDescent="0.35"/>
    <row r="73439" s="62" customFormat="1" x14ac:dyDescent="0.35"/>
    <row r="73440" s="62" customFormat="1" x14ac:dyDescent="0.35"/>
    <row r="73441" s="62" customFormat="1" x14ac:dyDescent="0.35"/>
    <row r="73442" s="62" customFormat="1" x14ac:dyDescent="0.35"/>
    <row r="73443" s="62" customFormat="1" x14ac:dyDescent="0.35"/>
    <row r="73444" s="62" customFormat="1" x14ac:dyDescent="0.35"/>
    <row r="73445" s="62" customFormat="1" x14ac:dyDescent="0.35"/>
    <row r="73446" s="62" customFormat="1" x14ac:dyDescent="0.35"/>
    <row r="73447" s="62" customFormat="1" x14ac:dyDescent="0.35"/>
    <row r="73448" s="62" customFormat="1" x14ac:dyDescent="0.35"/>
    <row r="73449" s="62" customFormat="1" x14ac:dyDescent="0.35"/>
    <row r="73450" s="62" customFormat="1" x14ac:dyDescent="0.35"/>
    <row r="73451" s="62" customFormat="1" x14ac:dyDescent="0.35"/>
    <row r="73452" s="62" customFormat="1" x14ac:dyDescent="0.35"/>
    <row r="73453" s="62" customFormat="1" x14ac:dyDescent="0.35"/>
    <row r="73454" s="62" customFormat="1" x14ac:dyDescent="0.35"/>
    <row r="73455" s="62" customFormat="1" x14ac:dyDescent="0.35"/>
    <row r="73456" s="62" customFormat="1" x14ac:dyDescent="0.35"/>
    <row r="73457" s="62" customFormat="1" x14ac:dyDescent="0.35"/>
    <row r="73458" s="62" customFormat="1" x14ac:dyDescent="0.35"/>
    <row r="73459" s="62" customFormat="1" x14ac:dyDescent="0.35"/>
    <row r="73460" s="62" customFormat="1" x14ac:dyDescent="0.35"/>
    <row r="73461" s="62" customFormat="1" x14ac:dyDescent="0.35"/>
    <row r="73462" s="62" customFormat="1" x14ac:dyDescent="0.35"/>
    <row r="73463" s="62" customFormat="1" x14ac:dyDescent="0.35"/>
    <row r="73464" s="62" customFormat="1" x14ac:dyDescent="0.35"/>
    <row r="73465" s="62" customFormat="1" x14ac:dyDescent="0.35"/>
    <row r="73466" s="62" customFormat="1" x14ac:dyDescent="0.35"/>
    <row r="73467" s="62" customFormat="1" x14ac:dyDescent="0.35"/>
    <row r="73468" s="62" customFormat="1" x14ac:dyDescent="0.35"/>
    <row r="73469" s="62" customFormat="1" x14ac:dyDescent="0.35"/>
    <row r="73470" s="62" customFormat="1" x14ac:dyDescent="0.35"/>
    <row r="73471" s="62" customFormat="1" x14ac:dyDescent="0.35"/>
    <row r="73472" s="62" customFormat="1" x14ac:dyDescent="0.35"/>
    <row r="73473" s="62" customFormat="1" x14ac:dyDescent="0.35"/>
    <row r="73474" s="62" customFormat="1" x14ac:dyDescent="0.35"/>
    <row r="73475" s="62" customFormat="1" x14ac:dyDescent="0.35"/>
    <row r="73476" s="62" customFormat="1" x14ac:dyDescent="0.35"/>
    <row r="73477" s="62" customFormat="1" x14ac:dyDescent="0.35"/>
    <row r="73478" s="62" customFormat="1" x14ac:dyDescent="0.35"/>
    <row r="73479" s="62" customFormat="1" x14ac:dyDescent="0.35"/>
    <row r="73480" s="62" customFormat="1" x14ac:dyDescent="0.35"/>
    <row r="73481" s="62" customFormat="1" x14ac:dyDescent="0.35"/>
    <row r="73482" s="62" customFormat="1" x14ac:dyDescent="0.35"/>
    <row r="73483" s="62" customFormat="1" x14ac:dyDescent="0.35"/>
    <row r="73484" s="62" customFormat="1" x14ac:dyDescent="0.35"/>
    <row r="73485" s="62" customFormat="1" x14ac:dyDescent="0.35"/>
    <row r="73486" s="62" customFormat="1" x14ac:dyDescent="0.35"/>
    <row r="73487" s="62" customFormat="1" x14ac:dyDescent="0.35"/>
    <row r="73488" s="62" customFormat="1" x14ac:dyDescent="0.35"/>
    <row r="73489" s="62" customFormat="1" x14ac:dyDescent="0.35"/>
    <row r="73490" s="62" customFormat="1" x14ac:dyDescent="0.35"/>
    <row r="73491" s="62" customFormat="1" x14ac:dyDescent="0.35"/>
    <row r="73492" s="62" customFormat="1" x14ac:dyDescent="0.35"/>
    <row r="73493" s="62" customFormat="1" x14ac:dyDescent="0.35"/>
    <row r="73494" s="62" customFormat="1" x14ac:dyDescent="0.35"/>
    <row r="73495" s="62" customFormat="1" x14ac:dyDescent="0.35"/>
    <row r="73496" s="62" customFormat="1" x14ac:dyDescent="0.35"/>
    <row r="73497" s="62" customFormat="1" x14ac:dyDescent="0.35"/>
    <row r="73498" s="62" customFormat="1" x14ac:dyDescent="0.35"/>
    <row r="73499" s="62" customFormat="1" x14ac:dyDescent="0.35"/>
    <row r="73500" s="62" customFormat="1" x14ac:dyDescent="0.35"/>
    <row r="73501" s="62" customFormat="1" x14ac:dyDescent="0.35"/>
    <row r="73502" s="62" customFormat="1" x14ac:dyDescent="0.35"/>
    <row r="73503" s="62" customFormat="1" x14ac:dyDescent="0.35"/>
    <row r="73504" s="62" customFormat="1" x14ac:dyDescent="0.35"/>
    <row r="73505" s="62" customFormat="1" x14ac:dyDescent="0.35"/>
    <row r="73506" s="62" customFormat="1" x14ac:dyDescent="0.35"/>
    <row r="73507" s="62" customFormat="1" x14ac:dyDescent="0.35"/>
    <row r="73508" s="62" customFormat="1" x14ac:dyDescent="0.35"/>
    <row r="73509" s="62" customFormat="1" x14ac:dyDescent="0.35"/>
    <row r="73510" s="62" customFormat="1" x14ac:dyDescent="0.35"/>
    <row r="73511" s="62" customFormat="1" x14ac:dyDescent="0.35"/>
    <row r="73512" s="62" customFormat="1" x14ac:dyDescent="0.35"/>
    <row r="73513" s="62" customFormat="1" x14ac:dyDescent="0.35"/>
    <row r="73514" s="62" customFormat="1" x14ac:dyDescent="0.35"/>
    <row r="73515" s="62" customFormat="1" x14ac:dyDescent="0.35"/>
    <row r="73516" s="62" customFormat="1" x14ac:dyDescent="0.35"/>
    <row r="73517" s="62" customFormat="1" x14ac:dyDescent="0.35"/>
    <row r="73518" s="62" customFormat="1" x14ac:dyDescent="0.35"/>
    <row r="73519" s="62" customFormat="1" x14ac:dyDescent="0.35"/>
    <row r="73520" s="62" customFormat="1" x14ac:dyDescent="0.35"/>
    <row r="73521" s="62" customFormat="1" x14ac:dyDescent="0.35"/>
    <row r="73522" s="62" customFormat="1" x14ac:dyDescent="0.35"/>
    <row r="73523" s="62" customFormat="1" x14ac:dyDescent="0.35"/>
    <row r="73524" s="62" customFormat="1" x14ac:dyDescent="0.35"/>
    <row r="73525" s="62" customFormat="1" x14ac:dyDescent="0.35"/>
    <row r="73526" s="62" customFormat="1" x14ac:dyDescent="0.35"/>
    <row r="73527" s="62" customFormat="1" x14ac:dyDescent="0.35"/>
    <row r="73528" s="62" customFormat="1" x14ac:dyDescent="0.35"/>
    <row r="73529" s="62" customFormat="1" x14ac:dyDescent="0.35"/>
    <row r="73530" s="62" customFormat="1" x14ac:dyDescent="0.35"/>
    <row r="73531" s="62" customFormat="1" x14ac:dyDescent="0.35"/>
    <row r="73532" s="62" customFormat="1" x14ac:dyDescent="0.35"/>
    <row r="73533" s="62" customFormat="1" x14ac:dyDescent="0.35"/>
    <row r="73534" s="62" customFormat="1" x14ac:dyDescent="0.35"/>
    <row r="73535" s="62" customFormat="1" x14ac:dyDescent="0.35"/>
    <row r="73536" s="62" customFormat="1" x14ac:dyDescent="0.35"/>
    <row r="73537" s="62" customFormat="1" x14ac:dyDescent="0.35"/>
    <row r="73538" s="62" customFormat="1" x14ac:dyDescent="0.35"/>
    <row r="73539" s="62" customFormat="1" x14ac:dyDescent="0.35"/>
    <row r="73540" s="62" customFormat="1" x14ac:dyDescent="0.35"/>
    <row r="73541" s="62" customFormat="1" x14ac:dyDescent="0.35"/>
    <row r="73542" s="62" customFormat="1" x14ac:dyDescent="0.35"/>
    <row r="73543" s="62" customFormat="1" x14ac:dyDescent="0.35"/>
    <row r="73544" s="62" customFormat="1" x14ac:dyDescent="0.35"/>
    <row r="73545" s="62" customFormat="1" x14ac:dyDescent="0.35"/>
    <row r="73546" s="62" customFormat="1" x14ac:dyDescent="0.35"/>
    <row r="73547" s="62" customFormat="1" x14ac:dyDescent="0.35"/>
    <row r="73548" s="62" customFormat="1" x14ac:dyDescent="0.35"/>
    <row r="73549" s="62" customFormat="1" x14ac:dyDescent="0.35"/>
    <row r="73550" s="62" customFormat="1" x14ac:dyDescent="0.35"/>
    <row r="73551" s="62" customFormat="1" x14ac:dyDescent="0.35"/>
    <row r="73552" s="62" customFormat="1" x14ac:dyDescent="0.35"/>
    <row r="73553" s="62" customFormat="1" x14ac:dyDescent="0.35"/>
    <row r="73554" s="62" customFormat="1" x14ac:dyDescent="0.35"/>
    <row r="73555" s="62" customFormat="1" x14ac:dyDescent="0.35"/>
    <row r="73556" s="62" customFormat="1" x14ac:dyDescent="0.35"/>
    <row r="73557" s="62" customFormat="1" x14ac:dyDescent="0.35"/>
    <row r="73558" s="62" customFormat="1" x14ac:dyDescent="0.35"/>
    <row r="73559" s="62" customFormat="1" x14ac:dyDescent="0.35"/>
    <row r="73560" s="62" customFormat="1" x14ac:dyDescent="0.35"/>
    <row r="73561" s="62" customFormat="1" x14ac:dyDescent="0.35"/>
    <row r="73562" s="62" customFormat="1" x14ac:dyDescent="0.35"/>
    <row r="73563" s="62" customFormat="1" x14ac:dyDescent="0.35"/>
    <row r="73564" s="62" customFormat="1" x14ac:dyDescent="0.35"/>
    <row r="73565" s="62" customFormat="1" x14ac:dyDescent="0.35"/>
    <row r="73566" s="62" customFormat="1" x14ac:dyDescent="0.35"/>
    <row r="73567" s="62" customFormat="1" x14ac:dyDescent="0.35"/>
    <row r="73568" s="62" customFormat="1" x14ac:dyDescent="0.35"/>
    <row r="73569" s="62" customFormat="1" x14ac:dyDescent="0.35"/>
    <row r="73570" s="62" customFormat="1" x14ac:dyDescent="0.35"/>
    <row r="73571" s="62" customFormat="1" x14ac:dyDescent="0.35"/>
    <row r="73572" s="62" customFormat="1" x14ac:dyDescent="0.35"/>
    <row r="73573" s="62" customFormat="1" x14ac:dyDescent="0.35"/>
    <row r="73574" s="62" customFormat="1" x14ac:dyDescent="0.35"/>
    <row r="73575" s="62" customFormat="1" x14ac:dyDescent="0.35"/>
    <row r="73576" s="62" customFormat="1" x14ac:dyDescent="0.35"/>
    <row r="73577" s="62" customFormat="1" x14ac:dyDescent="0.35"/>
    <row r="73578" s="62" customFormat="1" x14ac:dyDescent="0.35"/>
    <row r="73579" s="62" customFormat="1" x14ac:dyDescent="0.35"/>
    <row r="73580" s="62" customFormat="1" x14ac:dyDescent="0.35"/>
    <row r="73581" s="62" customFormat="1" x14ac:dyDescent="0.35"/>
    <row r="73582" s="62" customFormat="1" x14ac:dyDescent="0.35"/>
    <row r="73583" s="62" customFormat="1" x14ac:dyDescent="0.35"/>
    <row r="73584" s="62" customFormat="1" x14ac:dyDescent="0.35"/>
    <row r="73585" s="62" customFormat="1" x14ac:dyDescent="0.35"/>
    <row r="73586" s="62" customFormat="1" x14ac:dyDescent="0.35"/>
    <row r="73587" s="62" customFormat="1" x14ac:dyDescent="0.35"/>
    <row r="73588" s="62" customFormat="1" x14ac:dyDescent="0.35"/>
    <row r="73589" s="62" customFormat="1" x14ac:dyDescent="0.35"/>
    <row r="73590" s="62" customFormat="1" x14ac:dyDescent="0.35"/>
    <row r="73591" s="62" customFormat="1" x14ac:dyDescent="0.35"/>
    <row r="73592" s="62" customFormat="1" x14ac:dyDescent="0.35"/>
    <row r="73593" s="62" customFormat="1" x14ac:dyDescent="0.35"/>
    <row r="73594" s="62" customFormat="1" x14ac:dyDescent="0.35"/>
    <row r="73595" s="62" customFormat="1" x14ac:dyDescent="0.35"/>
    <row r="73596" s="62" customFormat="1" x14ac:dyDescent="0.35"/>
    <row r="73597" s="62" customFormat="1" x14ac:dyDescent="0.35"/>
    <row r="73598" s="62" customFormat="1" x14ac:dyDescent="0.35"/>
    <row r="73599" s="62" customFormat="1" x14ac:dyDescent="0.35"/>
    <row r="73600" s="62" customFormat="1" x14ac:dyDescent="0.35"/>
    <row r="73601" s="62" customFormat="1" x14ac:dyDescent="0.35"/>
    <row r="73602" s="62" customFormat="1" x14ac:dyDescent="0.35"/>
    <row r="73603" s="62" customFormat="1" x14ac:dyDescent="0.35"/>
    <row r="73604" s="62" customFormat="1" x14ac:dyDescent="0.35"/>
    <row r="73605" s="62" customFormat="1" x14ac:dyDescent="0.35"/>
    <row r="73606" s="62" customFormat="1" x14ac:dyDescent="0.35"/>
    <row r="73607" s="62" customFormat="1" x14ac:dyDescent="0.35"/>
    <row r="73608" s="62" customFormat="1" x14ac:dyDescent="0.35"/>
    <row r="73609" s="62" customFormat="1" x14ac:dyDescent="0.35"/>
    <row r="73610" s="62" customFormat="1" x14ac:dyDescent="0.35"/>
    <row r="73611" s="62" customFormat="1" x14ac:dyDescent="0.35"/>
    <row r="73612" s="62" customFormat="1" x14ac:dyDescent="0.35"/>
    <row r="73613" s="62" customFormat="1" x14ac:dyDescent="0.35"/>
    <row r="73614" s="62" customFormat="1" x14ac:dyDescent="0.35"/>
    <row r="73615" s="62" customFormat="1" x14ac:dyDescent="0.35"/>
    <row r="73616" s="62" customFormat="1" x14ac:dyDescent="0.35"/>
    <row r="73617" s="62" customFormat="1" x14ac:dyDescent="0.35"/>
    <row r="73618" s="62" customFormat="1" x14ac:dyDescent="0.35"/>
    <row r="73619" s="62" customFormat="1" x14ac:dyDescent="0.35"/>
    <row r="73620" s="62" customFormat="1" x14ac:dyDescent="0.35"/>
    <row r="73621" s="62" customFormat="1" x14ac:dyDescent="0.35"/>
    <row r="73622" s="62" customFormat="1" x14ac:dyDescent="0.35"/>
    <row r="73623" s="62" customFormat="1" x14ac:dyDescent="0.35"/>
    <row r="73624" s="62" customFormat="1" x14ac:dyDescent="0.35"/>
    <row r="73625" s="62" customFormat="1" x14ac:dyDescent="0.35"/>
    <row r="73626" s="62" customFormat="1" x14ac:dyDescent="0.35"/>
    <row r="73627" s="62" customFormat="1" x14ac:dyDescent="0.35"/>
    <row r="73628" s="62" customFormat="1" x14ac:dyDescent="0.35"/>
    <row r="73629" s="62" customFormat="1" x14ac:dyDescent="0.35"/>
    <row r="73630" s="62" customFormat="1" x14ac:dyDescent="0.35"/>
    <row r="73631" s="62" customFormat="1" x14ac:dyDescent="0.35"/>
    <row r="73632" s="62" customFormat="1" x14ac:dyDescent="0.35"/>
    <row r="73633" s="62" customFormat="1" x14ac:dyDescent="0.35"/>
    <row r="73634" s="62" customFormat="1" x14ac:dyDescent="0.35"/>
    <row r="73635" s="62" customFormat="1" x14ac:dyDescent="0.35"/>
    <row r="73636" s="62" customFormat="1" x14ac:dyDescent="0.35"/>
    <row r="73637" s="62" customFormat="1" x14ac:dyDescent="0.35"/>
    <row r="73638" s="62" customFormat="1" x14ac:dyDescent="0.35"/>
    <row r="73639" s="62" customFormat="1" x14ac:dyDescent="0.35"/>
    <row r="73640" s="62" customFormat="1" x14ac:dyDescent="0.35"/>
    <row r="73641" s="62" customFormat="1" x14ac:dyDescent="0.35"/>
    <row r="73642" s="62" customFormat="1" x14ac:dyDescent="0.35"/>
    <row r="73643" s="62" customFormat="1" x14ac:dyDescent="0.35"/>
    <row r="73644" s="62" customFormat="1" x14ac:dyDescent="0.35"/>
    <row r="73645" s="62" customFormat="1" x14ac:dyDescent="0.35"/>
    <row r="73646" s="62" customFormat="1" x14ac:dyDescent="0.35"/>
    <row r="73647" s="62" customFormat="1" x14ac:dyDescent="0.35"/>
    <row r="73648" s="62" customFormat="1" x14ac:dyDescent="0.35"/>
    <row r="73649" s="62" customFormat="1" x14ac:dyDescent="0.35"/>
    <row r="73650" s="62" customFormat="1" x14ac:dyDescent="0.35"/>
    <row r="73651" s="62" customFormat="1" x14ac:dyDescent="0.35"/>
    <row r="73652" s="62" customFormat="1" x14ac:dyDescent="0.35"/>
    <row r="73653" s="62" customFormat="1" x14ac:dyDescent="0.35"/>
    <row r="73654" s="62" customFormat="1" x14ac:dyDescent="0.35"/>
    <row r="73655" s="62" customFormat="1" x14ac:dyDescent="0.35"/>
    <row r="73656" s="62" customFormat="1" x14ac:dyDescent="0.35"/>
    <row r="73657" s="62" customFormat="1" x14ac:dyDescent="0.35"/>
    <row r="73658" s="62" customFormat="1" x14ac:dyDescent="0.35"/>
    <row r="73659" s="62" customFormat="1" x14ac:dyDescent="0.35"/>
    <row r="73660" s="62" customFormat="1" x14ac:dyDescent="0.35"/>
    <row r="73661" s="62" customFormat="1" x14ac:dyDescent="0.35"/>
    <row r="73662" s="62" customFormat="1" x14ac:dyDescent="0.35"/>
    <row r="73663" s="62" customFormat="1" x14ac:dyDescent="0.35"/>
    <row r="73664" s="62" customFormat="1" x14ac:dyDescent="0.35"/>
    <row r="73665" s="62" customFormat="1" x14ac:dyDescent="0.35"/>
    <row r="73666" s="62" customFormat="1" x14ac:dyDescent="0.35"/>
    <row r="73667" s="62" customFormat="1" x14ac:dyDescent="0.35"/>
    <row r="73668" s="62" customFormat="1" x14ac:dyDescent="0.35"/>
    <row r="73669" s="62" customFormat="1" x14ac:dyDescent="0.35"/>
    <row r="73670" s="62" customFormat="1" x14ac:dyDescent="0.35"/>
    <row r="73671" s="62" customFormat="1" x14ac:dyDescent="0.35"/>
    <row r="73672" s="62" customFormat="1" x14ac:dyDescent="0.35"/>
    <row r="73673" s="62" customFormat="1" x14ac:dyDescent="0.35"/>
    <row r="73674" s="62" customFormat="1" x14ac:dyDescent="0.35"/>
    <row r="73675" s="62" customFormat="1" x14ac:dyDescent="0.35"/>
    <row r="73676" s="62" customFormat="1" x14ac:dyDescent="0.35"/>
    <row r="73677" s="62" customFormat="1" x14ac:dyDescent="0.35"/>
    <row r="73678" s="62" customFormat="1" x14ac:dyDescent="0.35"/>
    <row r="73679" s="62" customFormat="1" x14ac:dyDescent="0.35"/>
    <row r="73680" s="62" customFormat="1" x14ac:dyDescent="0.35"/>
    <row r="73681" s="62" customFormat="1" x14ac:dyDescent="0.35"/>
    <row r="73682" s="62" customFormat="1" x14ac:dyDescent="0.35"/>
    <row r="73683" s="62" customFormat="1" x14ac:dyDescent="0.35"/>
    <row r="73684" s="62" customFormat="1" x14ac:dyDescent="0.35"/>
    <row r="73685" s="62" customFormat="1" x14ac:dyDescent="0.35"/>
    <row r="73686" s="62" customFormat="1" x14ac:dyDescent="0.35"/>
    <row r="73687" s="62" customFormat="1" x14ac:dyDescent="0.35"/>
    <row r="73688" s="62" customFormat="1" x14ac:dyDescent="0.35"/>
    <row r="73689" s="62" customFormat="1" x14ac:dyDescent="0.35"/>
    <row r="73690" s="62" customFormat="1" x14ac:dyDescent="0.35"/>
    <row r="73691" s="62" customFormat="1" x14ac:dyDescent="0.35"/>
    <row r="73692" s="62" customFormat="1" x14ac:dyDescent="0.35"/>
    <row r="73693" s="62" customFormat="1" x14ac:dyDescent="0.35"/>
    <row r="73694" s="62" customFormat="1" x14ac:dyDescent="0.35"/>
    <row r="73695" s="62" customFormat="1" x14ac:dyDescent="0.35"/>
    <row r="73696" s="62" customFormat="1" x14ac:dyDescent="0.35"/>
    <row r="73697" s="62" customFormat="1" x14ac:dyDescent="0.35"/>
    <row r="73698" s="62" customFormat="1" x14ac:dyDescent="0.35"/>
    <row r="73699" s="62" customFormat="1" x14ac:dyDescent="0.35"/>
    <row r="73700" s="62" customFormat="1" x14ac:dyDescent="0.35"/>
    <row r="73701" s="62" customFormat="1" x14ac:dyDescent="0.35"/>
    <row r="73702" s="62" customFormat="1" x14ac:dyDescent="0.35"/>
    <row r="73703" s="62" customFormat="1" x14ac:dyDescent="0.35"/>
    <row r="73704" s="62" customFormat="1" x14ac:dyDescent="0.35"/>
    <row r="73705" s="62" customFormat="1" x14ac:dyDescent="0.35"/>
    <row r="73706" s="62" customFormat="1" x14ac:dyDescent="0.35"/>
    <row r="73707" s="62" customFormat="1" x14ac:dyDescent="0.35"/>
    <row r="73708" s="62" customFormat="1" x14ac:dyDescent="0.35"/>
    <row r="73709" s="62" customFormat="1" x14ac:dyDescent="0.35"/>
    <row r="73710" s="62" customFormat="1" x14ac:dyDescent="0.35"/>
    <row r="73711" s="62" customFormat="1" x14ac:dyDescent="0.35"/>
    <row r="73712" s="62" customFormat="1" x14ac:dyDescent="0.35"/>
    <row r="73713" s="62" customFormat="1" x14ac:dyDescent="0.35"/>
    <row r="73714" s="62" customFormat="1" x14ac:dyDescent="0.35"/>
    <row r="73715" s="62" customFormat="1" x14ac:dyDescent="0.35"/>
    <row r="73716" s="62" customFormat="1" x14ac:dyDescent="0.35"/>
    <row r="73717" s="62" customFormat="1" x14ac:dyDescent="0.35"/>
    <row r="73718" s="62" customFormat="1" x14ac:dyDescent="0.35"/>
    <row r="73719" s="62" customFormat="1" x14ac:dyDescent="0.35"/>
    <row r="73720" s="62" customFormat="1" x14ac:dyDescent="0.35"/>
    <row r="73721" s="62" customFormat="1" x14ac:dyDescent="0.35"/>
    <row r="73722" s="62" customFormat="1" x14ac:dyDescent="0.35"/>
    <row r="73723" s="62" customFormat="1" x14ac:dyDescent="0.35"/>
    <row r="73724" s="62" customFormat="1" x14ac:dyDescent="0.35"/>
    <row r="73725" s="62" customFormat="1" x14ac:dyDescent="0.35"/>
    <row r="73726" s="62" customFormat="1" x14ac:dyDescent="0.35"/>
    <row r="73727" s="62" customFormat="1" x14ac:dyDescent="0.35"/>
    <row r="73728" s="62" customFormat="1" x14ac:dyDescent="0.35"/>
    <row r="73729" s="62" customFormat="1" x14ac:dyDescent="0.35"/>
    <row r="73730" s="62" customFormat="1" x14ac:dyDescent="0.35"/>
    <row r="73731" s="62" customFormat="1" x14ac:dyDescent="0.35"/>
    <row r="73732" s="62" customFormat="1" x14ac:dyDescent="0.35"/>
    <row r="73733" s="62" customFormat="1" x14ac:dyDescent="0.35"/>
    <row r="73734" s="62" customFormat="1" x14ac:dyDescent="0.35"/>
    <row r="73735" s="62" customFormat="1" x14ac:dyDescent="0.35"/>
    <row r="73736" s="62" customFormat="1" x14ac:dyDescent="0.35"/>
    <row r="73737" s="62" customFormat="1" x14ac:dyDescent="0.35"/>
    <row r="73738" s="62" customFormat="1" x14ac:dyDescent="0.35"/>
    <row r="73739" s="62" customFormat="1" x14ac:dyDescent="0.35"/>
    <row r="73740" s="62" customFormat="1" x14ac:dyDescent="0.35"/>
    <row r="73741" s="62" customFormat="1" x14ac:dyDescent="0.35"/>
    <row r="73742" s="62" customFormat="1" x14ac:dyDescent="0.35"/>
    <row r="73743" s="62" customFormat="1" x14ac:dyDescent="0.35"/>
    <row r="73744" s="62" customFormat="1" x14ac:dyDescent="0.35"/>
    <row r="73745" s="62" customFormat="1" x14ac:dyDescent="0.35"/>
    <row r="73746" s="62" customFormat="1" x14ac:dyDescent="0.35"/>
    <row r="73747" s="62" customFormat="1" x14ac:dyDescent="0.35"/>
    <row r="73748" s="62" customFormat="1" x14ac:dyDescent="0.35"/>
    <row r="73749" s="62" customFormat="1" x14ac:dyDescent="0.35"/>
    <row r="73750" s="62" customFormat="1" x14ac:dyDescent="0.35"/>
    <row r="73751" s="62" customFormat="1" x14ac:dyDescent="0.35"/>
    <row r="73752" s="62" customFormat="1" x14ac:dyDescent="0.35"/>
    <row r="73753" s="62" customFormat="1" x14ac:dyDescent="0.35"/>
    <row r="73754" s="62" customFormat="1" x14ac:dyDescent="0.35"/>
    <row r="73755" s="62" customFormat="1" x14ac:dyDescent="0.35"/>
    <row r="73756" s="62" customFormat="1" x14ac:dyDescent="0.35"/>
    <row r="73757" s="62" customFormat="1" x14ac:dyDescent="0.35"/>
    <row r="73758" s="62" customFormat="1" x14ac:dyDescent="0.35"/>
    <row r="73759" s="62" customFormat="1" x14ac:dyDescent="0.35"/>
    <row r="73760" s="62" customFormat="1" x14ac:dyDescent="0.35"/>
    <row r="73761" s="62" customFormat="1" x14ac:dyDescent="0.35"/>
    <row r="73762" s="62" customFormat="1" x14ac:dyDescent="0.35"/>
    <row r="73763" s="62" customFormat="1" x14ac:dyDescent="0.35"/>
    <row r="73764" s="62" customFormat="1" x14ac:dyDescent="0.35"/>
    <row r="73765" s="62" customFormat="1" x14ac:dyDescent="0.35"/>
    <row r="73766" s="62" customFormat="1" x14ac:dyDescent="0.35"/>
    <row r="73767" s="62" customFormat="1" x14ac:dyDescent="0.35"/>
    <row r="73768" s="62" customFormat="1" x14ac:dyDescent="0.35"/>
    <row r="73769" s="62" customFormat="1" x14ac:dyDescent="0.35"/>
    <row r="73770" s="62" customFormat="1" x14ac:dyDescent="0.35"/>
    <row r="73771" s="62" customFormat="1" x14ac:dyDescent="0.35"/>
    <row r="73772" s="62" customFormat="1" x14ac:dyDescent="0.35"/>
    <row r="73773" s="62" customFormat="1" x14ac:dyDescent="0.35"/>
    <row r="73774" s="62" customFormat="1" x14ac:dyDescent="0.35"/>
    <row r="73775" s="62" customFormat="1" x14ac:dyDescent="0.35"/>
    <row r="73776" s="62" customFormat="1" x14ac:dyDescent="0.35"/>
    <row r="73777" s="62" customFormat="1" x14ac:dyDescent="0.35"/>
    <row r="73778" s="62" customFormat="1" x14ac:dyDescent="0.35"/>
    <row r="73779" s="62" customFormat="1" x14ac:dyDescent="0.35"/>
    <row r="73780" s="62" customFormat="1" x14ac:dyDescent="0.35"/>
    <row r="73781" s="62" customFormat="1" x14ac:dyDescent="0.35"/>
    <row r="73782" s="62" customFormat="1" x14ac:dyDescent="0.35"/>
    <row r="73783" s="62" customFormat="1" x14ac:dyDescent="0.35"/>
    <row r="73784" s="62" customFormat="1" x14ac:dyDescent="0.35"/>
    <row r="73785" s="62" customFormat="1" x14ac:dyDescent="0.35"/>
    <row r="73786" s="62" customFormat="1" x14ac:dyDescent="0.35"/>
    <row r="73787" s="62" customFormat="1" x14ac:dyDescent="0.35"/>
    <row r="73788" s="62" customFormat="1" x14ac:dyDescent="0.35"/>
    <row r="73789" s="62" customFormat="1" x14ac:dyDescent="0.35"/>
    <row r="73790" s="62" customFormat="1" x14ac:dyDescent="0.35"/>
    <row r="73791" s="62" customFormat="1" x14ac:dyDescent="0.35"/>
    <row r="73792" s="62" customFormat="1" x14ac:dyDescent="0.35"/>
    <row r="73793" s="62" customFormat="1" x14ac:dyDescent="0.35"/>
    <row r="73794" s="62" customFormat="1" x14ac:dyDescent="0.35"/>
    <row r="73795" s="62" customFormat="1" x14ac:dyDescent="0.35"/>
    <row r="73796" s="62" customFormat="1" x14ac:dyDescent="0.35"/>
    <row r="73797" s="62" customFormat="1" x14ac:dyDescent="0.35"/>
    <row r="73798" s="62" customFormat="1" x14ac:dyDescent="0.35"/>
    <row r="73799" s="62" customFormat="1" x14ac:dyDescent="0.35"/>
    <row r="73800" s="62" customFormat="1" x14ac:dyDescent="0.35"/>
    <row r="73801" s="62" customFormat="1" x14ac:dyDescent="0.35"/>
    <row r="73802" s="62" customFormat="1" x14ac:dyDescent="0.35"/>
    <row r="73803" s="62" customFormat="1" x14ac:dyDescent="0.35"/>
    <row r="73804" s="62" customFormat="1" x14ac:dyDescent="0.35"/>
    <row r="73805" s="62" customFormat="1" x14ac:dyDescent="0.35"/>
    <row r="73806" s="62" customFormat="1" x14ac:dyDescent="0.35"/>
    <row r="73807" s="62" customFormat="1" x14ac:dyDescent="0.35"/>
    <row r="73808" s="62" customFormat="1" x14ac:dyDescent="0.35"/>
    <row r="73809" s="62" customFormat="1" x14ac:dyDescent="0.35"/>
    <row r="73810" s="62" customFormat="1" x14ac:dyDescent="0.35"/>
    <row r="73811" s="62" customFormat="1" x14ac:dyDescent="0.35"/>
    <row r="73812" s="62" customFormat="1" x14ac:dyDescent="0.35"/>
    <row r="73813" s="62" customFormat="1" x14ac:dyDescent="0.35"/>
    <row r="73814" s="62" customFormat="1" x14ac:dyDescent="0.35"/>
    <row r="73815" s="62" customFormat="1" x14ac:dyDescent="0.35"/>
    <row r="73816" s="62" customFormat="1" x14ac:dyDescent="0.35"/>
    <row r="73817" s="62" customFormat="1" x14ac:dyDescent="0.35"/>
    <row r="73818" s="62" customFormat="1" x14ac:dyDescent="0.35"/>
    <row r="73819" s="62" customFormat="1" x14ac:dyDescent="0.35"/>
    <row r="73820" s="62" customFormat="1" x14ac:dyDescent="0.35"/>
    <row r="73821" s="62" customFormat="1" x14ac:dyDescent="0.35"/>
    <row r="73822" s="62" customFormat="1" x14ac:dyDescent="0.35"/>
    <row r="73823" s="62" customFormat="1" x14ac:dyDescent="0.35"/>
    <row r="73824" s="62" customFormat="1" x14ac:dyDescent="0.35"/>
    <row r="73825" s="62" customFormat="1" x14ac:dyDescent="0.35"/>
    <row r="73826" s="62" customFormat="1" x14ac:dyDescent="0.35"/>
    <row r="73827" s="62" customFormat="1" x14ac:dyDescent="0.35"/>
    <row r="73828" s="62" customFormat="1" x14ac:dyDescent="0.35"/>
    <row r="73829" s="62" customFormat="1" x14ac:dyDescent="0.35"/>
    <row r="73830" s="62" customFormat="1" x14ac:dyDescent="0.35"/>
    <row r="73831" s="62" customFormat="1" x14ac:dyDescent="0.35"/>
    <row r="73832" s="62" customFormat="1" x14ac:dyDescent="0.35"/>
    <row r="73833" s="62" customFormat="1" x14ac:dyDescent="0.35"/>
    <row r="73834" s="62" customFormat="1" x14ac:dyDescent="0.35"/>
    <row r="73835" s="62" customFormat="1" x14ac:dyDescent="0.35"/>
    <row r="73836" s="62" customFormat="1" x14ac:dyDescent="0.35"/>
    <row r="73837" s="62" customFormat="1" x14ac:dyDescent="0.35"/>
    <row r="73838" s="62" customFormat="1" x14ac:dyDescent="0.35"/>
    <row r="73839" s="62" customFormat="1" x14ac:dyDescent="0.35"/>
    <row r="73840" s="62" customFormat="1" x14ac:dyDescent="0.35"/>
    <row r="73841" s="62" customFormat="1" x14ac:dyDescent="0.35"/>
    <row r="73842" s="62" customFormat="1" x14ac:dyDescent="0.35"/>
    <row r="73843" s="62" customFormat="1" x14ac:dyDescent="0.35"/>
    <row r="73844" s="62" customFormat="1" x14ac:dyDescent="0.35"/>
    <row r="73845" s="62" customFormat="1" x14ac:dyDescent="0.35"/>
    <row r="73846" s="62" customFormat="1" x14ac:dyDescent="0.35"/>
    <row r="73847" s="62" customFormat="1" x14ac:dyDescent="0.35"/>
    <row r="73848" s="62" customFormat="1" x14ac:dyDescent="0.35"/>
    <row r="73849" s="62" customFormat="1" x14ac:dyDescent="0.35"/>
    <row r="73850" s="62" customFormat="1" x14ac:dyDescent="0.35"/>
    <row r="73851" s="62" customFormat="1" x14ac:dyDescent="0.35"/>
    <row r="73852" s="62" customFormat="1" x14ac:dyDescent="0.35"/>
    <row r="73853" s="62" customFormat="1" x14ac:dyDescent="0.35"/>
    <row r="73854" s="62" customFormat="1" x14ac:dyDescent="0.35"/>
    <row r="73855" s="62" customFormat="1" x14ac:dyDescent="0.35"/>
    <row r="73856" s="62" customFormat="1" x14ac:dyDescent="0.35"/>
    <row r="73857" s="62" customFormat="1" x14ac:dyDescent="0.35"/>
    <row r="73858" s="62" customFormat="1" x14ac:dyDescent="0.35"/>
    <row r="73859" s="62" customFormat="1" x14ac:dyDescent="0.35"/>
    <row r="73860" s="62" customFormat="1" x14ac:dyDescent="0.35"/>
    <row r="73861" s="62" customFormat="1" x14ac:dyDescent="0.35"/>
    <row r="73862" s="62" customFormat="1" x14ac:dyDescent="0.35"/>
    <row r="73863" s="62" customFormat="1" x14ac:dyDescent="0.35"/>
    <row r="73864" s="62" customFormat="1" x14ac:dyDescent="0.35"/>
    <row r="73865" s="62" customFormat="1" x14ac:dyDescent="0.35"/>
    <row r="73866" s="62" customFormat="1" x14ac:dyDescent="0.35"/>
    <row r="73867" s="62" customFormat="1" x14ac:dyDescent="0.35"/>
    <row r="73868" s="62" customFormat="1" x14ac:dyDescent="0.35"/>
    <row r="73869" s="62" customFormat="1" x14ac:dyDescent="0.35"/>
    <row r="73870" s="62" customFormat="1" x14ac:dyDescent="0.35"/>
    <row r="73871" s="62" customFormat="1" x14ac:dyDescent="0.35"/>
    <row r="73872" s="62" customFormat="1" x14ac:dyDescent="0.35"/>
    <row r="73873" s="62" customFormat="1" x14ac:dyDescent="0.35"/>
    <row r="73874" s="62" customFormat="1" x14ac:dyDescent="0.35"/>
    <row r="73875" s="62" customFormat="1" x14ac:dyDescent="0.35"/>
    <row r="73876" s="62" customFormat="1" x14ac:dyDescent="0.35"/>
    <row r="73877" s="62" customFormat="1" x14ac:dyDescent="0.35"/>
    <row r="73878" s="62" customFormat="1" x14ac:dyDescent="0.35"/>
    <row r="73879" s="62" customFormat="1" x14ac:dyDescent="0.35"/>
    <row r="73880" s="62" customFormat="1" x14ac:dyDescent="0.35"/>
    <row r="73881" s="62" customFormat="1" x14ac:dyDescent="0.35"/>
    <row r="73882" s="62" customFormat="1" x14ac:dyDescent="0.35"/>
    <row r="73883" s="62" customFormat="1" x14ac:dyDescent="0.35"/>
    <row r="73884" s="62" customFormat="1" x14ac:dyDescent="0.35"/>
    <row r="73885" s="62" customFormat="1" x14ac:dyDescent="0.35"/>
    <row r="73886" s="62" customFormat="1" x14ac:dyDescent="0.35"/>
    <row r="73887" s="62" customFormat="1" x14ac:dyDescent="0.35"/>
    <row r="73888" s="62" customFormat="1" x14ac:dyDescent="0.35"/>
    <row r="73889" s="62" customFormat="1" x14ac:dyDescent="0.35"/>
    <row r="73890" s="62" customFormat="1" x14ac:dyDescent="0.35"/>
    <row r="73891" s="62" customFormat="1" x14ac:dyDescent="0.35"/>
    <row r="73892" s="62" customFormat="1" x14ac:dyDescent="0.35"/>
    <row r="73893" s="62" customFormat="1" x14ac:dyDescent="0.35"/>
    <row r="73894" s="62" customFormat="1" x14ac:dyDescent="0.35"/>
    <row r="73895" s="62" customFormat="1" x14ac:dyDescent="0.35"/>
    <row r="73896" s="62" customFormat="1" x14ac:dyDescent="0.35"/>
    <row r="73897" s="62" customFormat="1" x14ac:dyDescent="0.35"/>
    <row r="73898" s="62" customFormat="1" x14ac:dyDescent="0.35"/>
    <row r="73899" s="62" customFormat="1" x14ac:dyDescent="0.35"/>
    <row r="73900" s="62" customFormat="1" x14ac:dyDescent="0.35"/>
    <row r="73901" s="62" customFormat="1" x14ac:dyDescent="0.35"/>
    <row r="73902" s="62" customFormat="1" x14ac:dyDescent="0.35"/>
    <row r="73903" s="62" customFormat="1" x14ac:dyDescent="0.35"/>
    <row r="73904" s="62" customFormat="1" x14ac:dyDescent="0.35"/>
    <row r="73905" s="62" customFormat="1" x14ac:dyDescent="0.35"/>
    <row r="73906" s="62" customFormat="1" x14ac:dyDescent="0.35"/>
    <row r="73907" s="62" customFormat="1" x14ac:dyDescent="0.35"/>
    <row r="73908" s="62" customFormat="1" x14ac:dyDescent="0.35"/>
    <row r="73909" s="62" customFormat="1" x14ac:dyDescent="0.35"/>
    <row r="73910" s="62" customFormat="1" x14ac:dyDescent="0.35"/>
    <row r="73911" s="62" customFormat="1" x14ac:dyDescent="0.35"/>
    <row r="73912" s="62" customFormat="1" x14ac:dyDescent="0.35"/>
    <row r="73913" s="62" customFormat="1" x14ac:dyDescent="0.35"/>
    <row r="73914" s="62" customFormat="1" x14ac:dyDescent="0.35"/>
    <row r="73915" s="62" customFormat="1" x14ac:dyDescent="0.35"/>
    <row r="73916" s="62" customFormat="1" x14ac:dyDescent="0.35"/>
    <row r="73917" s="62" customFormat="1" x14ac:dyDescent="0.35"/>
    <row r="73918" s="62" customFormat="1" x14ac:dyDescent="0.35"/>
    <row r="73919" s="62" customFormat="1" x14ac:dyDescent="0.35"/>
    <row r="73920" s="62" customFormat="1" x14ac:dyDescent="0.35"/>
    <row r="73921" s="62" customFormat="1" x14ac:dyDescent="0.35"/>
    <row r="73922" s="62" customFormat="1" x14ac:dyDescent="0.35"/>
    <row r="73923" s="62" customFormat="1" x14ac:dyDescent="0.35"/>
    <row r="73924" s="62" customFormat="1" x14ac:dyDescent="0.35"/>
    <row r="73925" s="62" customFormat="1" x14ac:dyDescent="0.35"/>
    <row r="73926" s="62" customFormat="1" x14ac:dyDescent="0.35"/>
    <row r="73927" s="62" customFormat="1" x14ac:dyDescent="0.35"/>
    <row r="73928" s="62" customFormat="1" x14ac:dyDescent="0.35"/>
    <row r="73929" s="62" customFormat="1" x14ac:dyDescent="0.35"/>
    <row r="73930" s="62" customFormat="1" x14ac:dyDescent="0.35"/>
    <row r="73931" s="62" customFormat="1" x14ac:dyDescent="0.35"/>
    <row r="73932" s="62" customFormat="1" x14ac:dyDescent="0.35"/>
    <row r="73933" s="62" customFormat="1" x14ac:dyDescent="0.35"/>
    <row r="73934" s="62" customFormat="1" x14ac:dyDescent="0.35"/>
    <row r="73935" s="62" customFormat="1" x14ac:dyDescent="0.35"/>
    <row r="73936" s="62" customFormat="1" x14ac:dyDescent="0.35"/>
    <row r="73937" s="62" customFormat="1" x14ac:dyDescent="0.35"/>
    <row r="73938" s="62" customFormat="1" x14ac:dyDescent="0.35"/>
    <row r="73939" s="62" customFormat="1" x14ac:dyDescent="0.35"/>
    <row r="73940" s="62" customFormat="1" x14ac:dyDescent="0.35"/>
    <row r="73941" s="62" customFormat="1" x14ac:dyDescent="0.35"/>
    <row r="73942" s="62" customFormat="1" x14ac:dyDescent="0.35"/>
    <row r="73943" s="62" customFormat="1" x14ac:dyDescent="0.35"/>
    <row r="73944" s="62" customFormat="1" x14ac:dyDescent="0.35"/>
    <row r="73945" s="62" customFormat="1" x14ac:dyDescent="0.35"/>
    <row r="73946" s="62" customFormat="1" x14ac:dyDescent="0.35"/>
    <row r="73947" s="62" customFormat="1" x14ac:dyDescent="0.35"/>
    <row r="73948" s="62" customFormat="1" x14ac:dyDescent="0.35"/>
    <row r="73949" s="62" customFormat="1" x14ac:dyDescent="0.35"/>
    <row r="73950" s="62" customFormat="1" x14ac:dyDescent="0.35"/>
    <row r="73951" s="62" customFormat="1" x14ac:dyDescent="0.35"/>
    <row r="73952" s="62" customFormat="1" x14ac:dyDescent="0.35"/>
    <row r="73953" s="62" customFormat="1" x14ac:dyDescent="0.35"/>
    <row r="73954" s="62" customFormat="1" x14ac:dyDescent="0.35"/>
    <row r="73955" s="62" customFormat="1" x14ac:dyDescent="0.35"/>
    <row r="73956" s="62" customFormat="1" x14ac:dyDescent="0.35"/>
    <row r="73957" s="62" customFormat="1" x14ac:dyDescent="0.35"/>
    <row r="73958" s="62" customFormat="1" x14ac:dyDescent="0.35"/>
    <row r="73959" s="62" customFormat="1" x14ac:dyDescent="0.35"/>
    <row r="73960" s="62" customFormat="1" x14ac:dyDescent="0.35"/>
    <row r="73961" s="62" customFormat="1" x14ac:dyDescent="0.35"/>
    <row r="73962" s="62" customFormat="1" x14ac:dyDescent="0.35"/>
    <row r="73963" s="62" customFormat="1" x14ac:dyDescent="0.35"/>
    <row r="73964" s="62" customFormat="1" x14ac:dyDescent="0.35"/>
    <row r="73965" s="62" customFormat="1" x14ac:dyDescent="0.35"/>
    <row r="73966" s="62" customFormat="1" x14ac:dyDescent="0.35"/>
    <row r="73967" s="62" customFormat="1" x14ac:dyDescent="0.35"/>
    <row r="73968" s="62" customFormat="1" x14ac:dyDescent="0.35"/>
    <row r="73969" s="62" customFormat="1" x14ac:dyDescent="0.35"/>
    <row r="73970" s="62" customFormat="1" x14ac:dyDescent="0.35"/>
    <row r="73971" s="62" customFormat="1" x14ac:dyDescent="0.35"/>
    <row r="73972" s="62" customFormat="1" x14ac:dyDescent="0.35"/>
    <row r="73973" s="62" customFormat="1" x14ac:dyDescent="0.35"/>
    <row r="73974" s="62" customFormat="1" x14ac:dyDescent="0.35"/>
    <row r="73975" s="62" customFormat="1" x14ac:dyDescent="0.35"/>
    <row r="73976" s="62" customFormat="1" x14ac:dyDescent="0.35"/>
    <row r="73977" s="62" customFormat="1" x14ac:dyDescent="0.35"/>
    <row r="73978" s="62" customFormat="1" x14ac:dyDescent="0.35"/>
    <row r="73979" s="62" customFormat="1" x14ac:dyDescent="0.35"/>
    <row r="73980" s="62" customFormat="1" x14ac:dyDescent="0.35"/>
    <row r="73981" s="62" customFormat="1" x14ac:dyDescent="0.35"/>
    <row r="73982" s="62" customFormat="1" x14ac:dyDescent="0.35"/>
    <row r="73983" s="62" customFormat="1" x14ac:dyDescent="0.35"/>
    <row r="73984" s="62" customFormat="1" x14ac:dyDescent="0.35"/>
    <row r="73985" s="62" customFormat="1" x14ac:dyDescent="0.35"/>
    <row r="73986" s="62" customFormat="1" x14ac:dyDescent="0.35"/>
    <row r="73987" s="62" customFormat="1" x14ac:dyDescent="0.35"/>
    <row r="73988" s="62" customFormat="1" x14ac:dyDescent="0.35"/>
    <row r="73989" s="62" customFormat="1" x14ac:dyDescent="0.35"/>
    <row r="73990" s="62" customFormat="1" x14ac:dyDescent="0.35"/>
    <row r="73991" s="62" customFormat="1" x14ac:dyDescent="0.35"/>
    <row r="73992" s="62" customFormat="1" x14ac:dyDescent="0.35"/>
    <row r="73993" s="62" customFormat="1" x14ac:dyDescent="0.35"/>
    <row r="73994" s="62" customFormat="1" x14ac:dyDescent="0.35"/>
    <row r="73995" s="62" customFormat="1" x14ac:dyDescent="0.35"/>
    <row r="73996" s="62" customFormat="1" x14ac:dyDescent="0.35"/>
    <row r="73997" s="62" customFormat="1" x14ac:dyDescent="0.35"/>
    <row r="73998" s="62" customFormat="1" x14ac:dyDescent="0.35"/>
    <row r="73999" s="62" customFormat="1" x14ac:dyDescent="0.35"/>
    <row r="74000" s="62" customFormat="1" x14ac:dyDescent="0.35"/>
    <row r="74001" s="62" customFormat="1" x14ac:dyDescent="0.35"/>
    <row r="74002" s="62" customFormat="1" x14ac:dyDescent="0.35"/>
    <row r="74003" s="62" customFormat="1" x14ac:dyDescent="0.35"/>
    <row r="74004" s="62" customFormat="1" x14ac:dyDescent="0.35"/>
    <row r="74005" s="62" customFormat="1" x14ac:dyDescent="0.35"/>
    <row r="74006" s="62" customFormat="1" x14ac:dyDescent="0.35"/>
    <row r="74007" s="62" customFormat="1" x14ac:dyDescent="0.35"/>
    <row r="74008" s="62" customFormat="1" x14ac:dyDescent="0.35"/>
    <row r="74009" s="62" customFormat="1" x14ac:dyDescent="0.35"/>
    <row r="74010" s="62" customFormat="1" x14ac:dyDescent="0.35"/>
    <row r="74011" s="62" customFormat="1" x14ac:dyDescent="0.35"/>
    <row r="74012" s="62" customFormat="1" x14ac:dyDescent="0.35"/>
    <row r="74013" s="62" customFormat="1" x14ac:dyDescent="0.35"/>
    <row r="74014" s="62" customFormat="1" x14ac:dyDescent="0.35"/>
    <row r="74015" s="62" customFormat="1" x14ac:dyDescent="0.35"/>
    <row r="74016" s="62" customFormat="1" x14ac:dyDescent="0.35"/>
    <row r="74017" s="62" customFormat="1" x14ac:dyDescent="0.35"/>
    <row r="74018" s="62" customFormat="1" x14ac:dyDescent="0.35"/>
    <row r="74019" s="62" customFormat="1" x14ac:dyDescent="0.35"/>
    <row r="74020" s="62" customFormat="1" x14ac:dyDescent="0.35"/>
    <row r="74021" s="62" customFormat="1" x14ac:dyDescent="0.35"/>
    <row r="74022" s="62" customFormat="1" x14ac:dyDescent="0.35"/>
    <row r="74023" s="62" customFormat="1" x14ac:dyDescent="0.35"/>
    <row r="74024" s="62" customFormat="1" x14ac:dyDescent="0.35"/>
    <row r="74025" s="62" customFormat="1" x14ac:dyDescent="0.35"/>
    <row r="74026" s="62" customFormat="1" x14ac:dyDescent="0.35"/>
    <row r="74027" s="62" customFormat="1" x14ac:dyDescent="0.35"/>
    <row r="74028" s="62" customFormat="1" x14ac:dyDescent="0.35"/>
    <row r="74029" s="62" customFormat="1" x14ac:dyDescent="0.35"/>
    <row r="74030" s="62" customFormat="1" x14ac:dyDescent="0.35"/>
    <row r="74031" s="62" customFormat="1" x14ac:dyDescent="0.35"/>
    <row r="74032" s="62" customFormat="1" x14ac:dyDescent="0.35"/>
    <row r="74033" s="62" customFormat="1" x14ac:dyDescent="0.35"/>
    <row r="74034" s="62" customFormat="1" x14ac:dyDescent="0.35"/>
    <row r="74035" s="62" customFormat="1" x14ac:dyDescent="0.35"/>
    <row r="74036" s="62" customFormat="1" x14ac:dyDescent="0.35"/>
    <row r="74037" s="62" customFormat="1" x14ac:dyDescent="0.35"/>
    <row r="74038" s="62" customFormat="1" x14ac:dyDescent="0.35"/>
    <row r="74039" s="62" customFormat="1" x14ac:dyDescent="0.35"/>
    <row r="74040" s="62" customFormat="1" x14ac:dyDescent="0.35"/>
    <row r="74041" s="62" customFormat="1" x14ac:dyDescent="0.35"/>
    <row r="74042" s="62" customFormat="1" x14ac:dyDescent="0.35"/>
    <row r="74043" s="62" customFormat="1" x14ac:dyDescent="0.35"/>
    <row r="74044" s="62" customFormat="1" x14ac:dyDescent="0.35"/>
    <row r="74045" s="62" customFormat="1" x14ac:dyDescent="0.35"/>
    <row r="74046" s="62" customFormat="1" x14ac:dyDescent="0.35"/>
    <row r="74047" s="62" customFormat="1" x14ac:dyDescent="0.35"/>
    <row r="74048" s="62" customFormat="1" x14ac:dyDescent="0.35"/>
    <row r="74049" s="62" customFormat="1" x14ac:dyDescent="0.35"/>
    <row r="74050" s="62" customFormat="1" x14ac:dyDescent="0.35"/>
    <row r="74051" s="62" customFormat="1" x14ac:dyDescent="0.35"/>
    <row r="74052" s="62" customFormat="1" x14ac:dyDescent="0.35"/>
    <row r="74053" s="62" customFormat="1" x14ac:dyDescent="0.35"/>
    <row r="74054" s="62" customFormat="1" x14ac:dyDescent="0.35"/>
    <row r="74055" s="62" customFormat="1" x14ac:dyDescent="0.35"/>
    <row r="74056" s="62" customFormat="1" x14ac:dyDescent="0.35"/>
    <row r="74057" s="62" customFormat="1" x14ac:dyDescent="0.35"/>
    <row r="74058" s="62" customFormat="1" x14ac:dyDescent="0.35"/>
    <row r="74059" s="62" customFormat="1" x14ac:dyDescent="0.35"/>
    <row r="74060" s="62" customFormat="1" x14ac:dyDescent="0.35"/>
    <row r="74061" s="62" customFormat="1" x14ac:dyDescent="0.35"/>
    <row r="74062" s="62" customFormat="1" x14ac:dyDescent="0.35"/>
    <row r="74063" s="62" customFormat="1" x14ac:dyDescent="0.35"/>
    <row r="74064" s="62" customFormat="1" x14ac:dyDescent="0.35"/>
    <row r="74065" s="62" customFormat="1" x14ac:dyDescent="0.35"/>
    <row r="74066" s="62" customFormat="1" x14ac:dyDescent="0.35"/>
    <row r="74067" s="62" customFormat="1" x14ac:dyDescent="0.35"/>
    <row r="74068" s="62" customFormat="1" x14ac:dyDescent="0.35"/>
    <row r="74069" s="62" customFormat="1" x14ac:dyDescent="0.35"/>
    <row r="74070" s="62" customFormat="1" x14ac:dyDescent="0.35"/>
    <row r="74071" s="62" customFormat="1" x14ac:dyDescent="0.35"/>
    <row r="74072" s="62" customFormat="1" x14ac:dyDescent="0.35"/>
    <row r="74073" s="62" customFormat="1" x14ac:dyDescent="0.35"/>
    <row r="74074" s="62" customFormat="1" x14ac:dyDescent="0.35"/>
    <row r="74075" s="62" customFormat="1" x14ac:dyDescent="0.35"/>
    <row r="74076" s="62" customFormat="1" x14ac:dyDescent="0.35"/>
    <row r="74077" s="62" customFormat="1" x14ac:dyDescent="0.35"/>
    <row r="74078" s="62" customFormat="1" x14ac:dyDescent="0.35"/>
    <row r="74079" s="62" customFormat="1" x14ac:dyDescent="0.35"/>
    <row r="74080" s="62" customFormat="1" x14ac:dyDescent="0.35"/>
    <row r="74081" s="62" customFormat="1" x14ac:dyDescent="0.35"/>
    <row r="74082" s="62" customFormat="1" x14ac:dyDescent="0.35"/>
    <row r="74083" s="62" customFormat="1" x14ac:dyDescent="0.35"/>
    <row r="74084" s="62" customFormat="1" x14ac:dyDescent="0.35"/>
    <row r="74085" s="62" customFormat="1" x14ac:dyDescent="0.35"/>
    <row r="74086" s="62" customFormat="1" x14ac:dyDescent="0.35"/>
    <row r="74087" s="62" customFormat="1" x14ac:dyDescent="0.35"/>
    <row r="74088" s="62" customFormat="1" x14ac:dyDescent="0.35"/>
    <row r="74089" s="62" customFormat="1" x14ac:dyDescent="0.35"/>
    <row r="74090" s="62" customFormat="1" x14ac:dyDescent="0.35"/>
    <row r="74091" s="62" customFormat="1" x14ac:dyDescent="0.35"/>
    <row r="74092" s="62" customFormat="1" x14ac:dyDescent="0.35"/>
    <row r="74093" s="62" customFormat="1" x14ac:dyDescent="0.35"/>
    <row r="74094" s="62" customFormat="1" x14ac:dyDescent="0.35"/>
    <row r="74095" s="62" customFormat="1" x14ac:dyDescent="0.35"/>
    <row r="74096" s="62" customFormat="1" x14ac:dyDescent="0.35"/>
    <row r="74097" s="62" customFormat="1" x14ac:dyDescent="0.35"/>
    <row r="74098" s="62" customFormat="1" x14ac:dyDescent="0.35"/>
    <row r="74099" s="62" customFormat="1" x14ac:dyDescent="0.35"/>
    <row r="74100" s="62" customFormat="1" x14ac:dyDescent="0.35"/>
    <row r="74101" s="62" customFormat="1" x14ac:dyDescent="0.35"/>
    <row r="74102" s="62" customFormat="1" x14ac:dyDescent="0.35"/>
    <row r="74103" s="62" customFormat="1" x14ac:dyDescent="0.35"/>
    <row r="74104" s="62" customFormat="1" x14ac:dyDescent="0.35"/>
    <row r="74105" s="62" customFormat="1" x14ac:dyDescent="0.35"/>
    <row r="74106" s="62" customFormat="1" x14ac:dyDescent="0.35"/>
    <row r="74107" s="62" customFormat="1" x14ac:dyDescent="0.35"/>
    <row r="74108" s="62" customFormat="1" x14ac:dyDescent="0.35"/>
    <row r="74109" s="62" customFormat="1" x14ac:dyDescent="0.35"/>
    <row r="74110" s="62" customFormat="1" x14ac:dyDescent="0.35"/>
    <row r="74111" s="62" customFormat="1" x14ac:dyDescent="0.35"/>
    <row r="74112" s="62" customFormat="1" x14ac:dyDescent="0.35"/>
    <row r="74113" s="62" customFormat="1" x14ac:dyDescent="0.35"/>
    <row r="74114" s="62" customFormat="1" x14ac:dyDescent="0.35"/>
    <row r="74115" s="62" customFormat="1" x14ac:dyDescent="0.35"/>
    <row r="74116" s="62" customFormat="1" x14ac:dyDescent="0.35"/>
    <row r="74117" s="62" customFormat="1" x14ac:dyDescent="0.35"/>
    <row r="74118" s="62" customFormat="1" x14ac:dyDescent="0.35"/>
    <row r="74119" s="62" customFormat="1" x14ac:dyDescent="0.35"/>
    <row r="74120" s="62" customFormat="1" x14ac:dyDescent="0.35"/>
    <row r="74121" s="62" customFormat="1" x14ac:dyDescent="0.35"/>
    <row r="74122" s="62" customFormat="1" x14ac:dyDescent="0.35"/>
    <row r="74123" s="62" customFormat="1" x14ac:dyDescent="0.35"/>
    <row r="74124" s="62" customFormat="1" x14ac:dyDescent="0.35"/>
    <row r="74125" s="62" customFormat="1" x14ac:dyDescent="0.35"/>
    <row r="74126" s="62" customFormat="1" x14ac:dyDescent="0.35"/>
    <row r="74127" s="62" customFormat="1" x14ac:dyDescent="0.35"/>
    <row r="74128" s="62" customFormat="1" x14ac:dyDescent="0.35"/>
    <row r="74129" s="62" customFormat="1" x14ac:dyDescent="0.35"/>
    <row r="74130" s="62" customFormat="1" x14ac:dyDescent="0.35"/>
    <row r="74131" s="62" customFormat="1" x14ac:dyDescent="0.35"/>
    <row r="74132" s="62" customFormat="1" x14ac:dyDescent="0.35"/>
    <row r="74133" s="62" customFormat="1" x14ac:dyDescent="0.35"/>
    <row r="74134" s="62" customFormat="1" x14ac:dyDescent="0.35"/>
    <row r="74135" s="62" customFormat="1" x14ac:dyDescent="0.35"/>
    <row r="74136" s="62" customFormat="1" x14ac:dyDescent="0.35"/>
    <row r="74137" s="62" customFormat="1" x14ac:dyDescent="0.35"/>
    <row r="74138" s="62" customFormat="1" x14ac:dyDescent="0.35"/>
    <row r="74139" s="62" customFormat="1" x14ac:dyDescent="0.35"/>
    <row r="74140" s="62" customFormat="1" x14ac:dyDescent="0.35"/>
    <row r="74141" s="62" customFormat="1" x14ac:dyDescent="0.35"/>
    <row r="74142" s="62" customFormat="1" x14ac:dyDescent="0.35"/>
    <row r="74143" s="62" customFormat="1" x14ac:dyDescent="0.35"/>
    <row r="74144" s="62" customFormat="1" x14ac:dyDescent="0.35"/>
    <row r="74145" s="62" customFormat="1" x14ac:dyDescent="0.35"/>
    <row r="74146" s="62" customFormat="1" x14ac:dyDescent="0.35"/>
    <row r="74147" s="62" customFormat="1" x14ac:dyDescent="0.35"/>
    <row r="74148" s="62" customFormat="1" x14ac:dyDescent="0.35"/>
    <row r="74149" s="62" customFormat="1" x14ac:dyDescent="0.35"/>
    <row r="74150" s="62" customFormat="1" x14ac:dyDescent="0.35"/>
    <row r="74151" s="62" customFormat="1" x14ac:dyDescent="0.35"/>
    <row r="74152" s="62" customFormat="1" x14ac:dyDescent="0.35"/>
    <row r="74153" s="62" customFormat="1" x14ac:dyDescent="0.35"/>
    <row r="74154" s="62" customFormat="1" x14ac:dyDescent="0.35"/>
    <row r="74155" s="62" customFormat="1" x14ac:dyDescent="0.35"/>
    <row r="74156" s="62" customFormat="1" x14ac:dyDescent="0.35"/>
    <row r="74157" s="62" customFormat="1" x14ac:dyDescent="0.35"/>
    <row r="74158" s="62" customFormat="1" x14ac:dyDescent="0.35"/>
    <row r="74159" s="62" customFormat="1" x14ac:dyDescent="0.35"/>
    <row r="74160" s="62" customFormat="1" x14ac:dyDescent="0.35"/>
    <row r="74161" s="62" customFormat="1" x14ac:dyDescent="0.35"/>
    <row r="74162" s="62" customFormat="1" x14ac:dyDescent="0.35"/>
    <row r="74163" s="62" customFormat="1" x14ac:dyDescent="0.35"/>
    <row r="74164" s="62" customFormat="1" x14ac:dyDescent="0.35"/>
    <row r="74165" s="62" customFormat="1" x14ac:dyDescent="0.35"/>
    <row r="74166" s="62" customFormat="1" x14ac:dyDescent="0.35"/>
    <row r="74167" s="62" customFormat="1" x14ac:dyDescent="0.35"/>
    <row r="74168" s="62" customFormat="1" x14ac:dyDescent="0.35"/>
    <row r="74169" s="62" customFormat="1" x14ac:dyDescent="0.35"/>
    <row r="74170" s="62" customFormat="1" x14ac:dyDescent="0.35"/>
    <row r="74171" s="62" customFormat="1" x14ac:dyDescent="0.35"/>
    <row r="74172" s="62" customFormat="1" x14ac:dyDescent="0.35"/>
    <row r="74173" s="62" customFormat="1" x14ac:dyDescent="0.35"/>
    <row r="74174" s="62" customFormat="1" x14ac:dyDescent="0.35"/>
    <row r="74175" s="62" customFormat="1" x14ac:dyDescent="0.35"/>
    <row r="74176" s="62" customFormat="1" x14ac:dyDescent="0.35"/>
    <row r="74177" s="62" customFormat="1" x14ac:dyDescent="0.35"/>
    <row r="74178" s="62" customFormat="1" x14ac:dyDescent="0.35"/>
    <row r="74179" s="62" customFormat="1" x14ac:dyDescent="0.35"/>
    <row r="74180" s="62" customFormat="1" x14ac:dyDescent="0.35"/>
    <row r="74181" s="62" customFormat="1" x14ac:dyDescent="0.35"/>
    <row r="74182" s="62" customFormat="1" x14ac:dyDescent="0.35"/>
    <row r="74183" s="62" customFormat="1" x14ac:dyDescent="0.35"/>
    <row r="74184" s="62" customFormat="1" x14ac:dyDescent="0.35"/>
    <row r="74185" s="62" customFormat="1" x14ac:dyDescent="0.35"/>
    <row r="74186" s="62" customFormat="1" x14ac:dyDescent="0.35"/>
    <row r="74187" s="62" customFormat="1" x14ac:dyDescent="0.35"/>
    <row r="74188" s="62" customFormat="1" x14ac:dyDescent="0.35"/>
    <row r="74189" s="62" customFormat="1" x14ac:dyDescent="0.35"/>
    <row r="74190" s="62" customFormat="1" x14ac:dyDescent="0.35"/>
    <row r="74191" s="62" customFormat="1" x14ac:dyDescent="0.35"/>
    <row r="74192" s="62" customFormat="1" x14ac:dyDescent="0.35"/>
    <row r="74193" s="62" customFormat="1" x14ac:dyDescent="0.35"/>
    <row r="74194" s="62" customFormat="1" x14ac:dyDescent="0.35"/>
    <row r="74195" s="62" customFormat="1" x14ac:dyDescent="0.35"/>
    <row r="74196" s="62" customFormat="1" x14ac:dyDescent="0.35"/>
    <row r="74197" s="62" customFormat="1" x14ac:dyDescent="0.35"/>
    <row r="74198" s="62" customFormat="1" x14ac:dyDescent="0.35"/>
    <row r="74199" s="62" customFormat="1" x14ac:dyDescent="0.35"/>
    <row r="74200" s="62" customFormat="1" x14ac:dyDescent="0.35"/>
    <row r="74201" s="62" customFormat="1" x14ac:dyDescent="0.35"/>
    <row r="74202" s="62" customFormat="1" x14ac:dyDescent="0.35"/>
    <row r="74203" s="62" customFormat="1" x14ac:dyDescent="0.35"/>
    <row r="74204" s="62" customFormat="1" x14ac:dyDescent="0.35"/>
    <row r="74205" s="62" customFormat="1" x14ac:dyDescent="0.35"/>
    <row r="74206" s="62" customFormat="1" x14ac:dyDescent="0.35"/>
    <row r="74207" s="62" customFormat="1" x14ac:dyDescent="0.35"/>
    <row r="74208" s="62" customFormat="1" x14ac:dyDescent="0.35"/>
    <row r="74209" s="62" customFormat="1" x14ac:dyDescent="0.35"/>
    <row r="74210" s="62" customFormat="1" x14ac:dyDescent="0.35"/>
    <row r="74211" s="62" customFormat="1" x14ac:dyDescent="0.35"/>
    <row r="74212" s="62" customFormat="1" x14ac:dyDescent="0.35"/>
    <row r="74213" s="62" customFormat="1" x14ac:dyDescent="0.35"/>
    <row r="74214" s="62" customFormat="1" x14ac:dyDescent="0.35"/>
    <row r="74215" s="62" customFormat="1" x14ac:dyDescent="0.35"/>
    <row r="74216" s="62" customFormat="1" x14ac:dyDescent="0.35"/>
    <row r="74217" s="62" customFormat="1" x14ac:dyDescent="0.35"/>
    <row r="74218" s="62" customFormat="1" x14ac:dyDescent="0.35"/>
    <row r="74219" s="62" customFormat="1" x14ac:dyDescent="0.35"/>
    <row r="74220" s="62" customFormat="1" x14ac:dyDescent="0.35"/>
    <row r="74221" s="62" customFormat="1" x14ac:dyDescent="0.35"/>
    <row r="74222" s="62" customFormat="1" x14ac:dyDescent="0.35"/>
    <row r="74223" s="62" customFormat="1" x14ac:dyDescent="0.35"/>
    <row r="74224" s="62" customFormat="1" x14ac:dyDescent="0.35"/>
    <row r="74225" s="62" customFormat="1" x14ac:dyDescent="0.35"/>
    <row r="74226" s="62" customFormat="1" x14ac:dyDescent="0.35"/>
    <row r="74227" s="62" customFormat="1" x14ac:dyDescent="0.35"/>
    <row r="74228" s="62" customFormat="1" x14ac:dyDescent="0.35"/>
    <row r="74229" s="62" customFormat="1" x14ac:dyDescent="0.35"/>
    <row r="74230" s="62" customFormat="1" x14ac:dyDescent="0.35"/>
    <row r="74231" s="62" customFormat="1" x14ac:dyDescent="0.35"/>
    <row r="74232" s="62" customFormat="1" x14ac:dyDescent="0.35"/>
    <row r="74233" s="62" customFormat="1" x14ac:dyDescent="0.35"/>
    <row r="74234" s="62" customFormat="1" x14ac:dyDescent="0.35"/>
    <row r="74235" s="62" customFormat="1" x14ac:dyDescent="0.35"/>
    <row r="74236" s="62" customFormat="1" x14ac:dyDescent="0.35"/>
    <row r="74237" s="62" customFormat="1" x14ac:dyDescent="0.35"/>
    <row r="74238" s="62" customFormat="1" x14ac:dyDescent="0.35"/>
    <row r="74239" s="62" customFormat="1" x14ac:dyDescent="0.35"/>
    <row r="74240" s="62" customFormat="1" x14ac:dyDescent="0.35"/>
    <row r="74241" s="62" customFormat="1" x14ac:dyDescent="0.35"/>
    <row r="74242" s="62" customFormat="1" x14ac:dyDescent="0.35"/>
    <row r="74243" s="62" customFormat="1" x14ac:dyDescent="0.35"/>
    <row r="74244" s="62" customFormat="1" x14ac:dyDescent="0.35"/>
    <row r="74245" s="62" customFormat="1" x14ac:dyDescent="0.35"/>
    <row r="74246" s="62" customFormat="1" x14ac:dyDescent="0.35"/>
    <row r="74247" s="62" customFormat="1" x14ac:dyDescent="0.35"/>
    <row r="74248" s="62" customFormat="1" x14ac:dyDescent="0.35"/>
    <row r="74249" s="62" customFormat="1" x14ac:dyDescent="0.35"/>
    <row r="74250" s="62" customFormat="1" x14ac:dyDescent="0.35"/>
    <row r="74251" s="62" customFormat="1" x14ac:dyDescent="0.35"/>
    <row r="74252" s="62" customFormat="1" x14ac:dyDescent="0.35"/>
    <row r="74253" s="62" customFormat="1" x14ac:dyDescent="0.35"/>
    <row r="74254" s="62" customFormat="1" x14ac:dyDescent="0.35"/>
    <row r="74255" s="62" customFormat="1" x14ac:dyDescent="0.35"/>
    <row r="74256" s="62" customFormat="1" x14ac:dyDescent="0.35"/>
    <row r="74257" s="62" customFormat="1" x14ac:dyDescent="0.35"/>
    <row r="74258" s="62" customFormat="1" x14ac:dyDescent="0.35"/>
    <row r="74259" s="62" customFormat="1" x14ac:dyDescent="0.35"/>
    <row r="74260" s="62" customFormat="1" x14ac:dyDescent="0.35"/>
    <row r="74261" s="62" customFormat="1" x14ac:dyDescent="0.35"/>
    <row r="74262" s="62" customFormat="1" x14ac:dyDescent="0.35"/>
    <row r="74263" s="62" customFormat="1" x14ac:dyDescent="0.35"/>
    <row r="74264" s="62" customFormat="1" x14ac:dyDescent="0.35"/>
    <row r="74265" s="62" customFormat="1" x14ac:dyDescent="0.35"/>
    <row r="74266" s="62" customFormat="1" x14ac:dyDescent="0.35"/>
    <row r="74267" s="62" customFormat="1" x14ac:dyDescent="0.35"/>
    <row r="74268" s="62" customFormat="1" x14ac:dyDescent="0.35"/>
    <row r="74269" s="62" customFormat="1" x14ac:dyDescent="0.35"/>
    <row r="74270" s="62" customFormat="1" x14ac:dyDescent="0.35"/>
    <row r="74271" s="62" customFormat="1" x14ac:dyDescent="0.35"/>
    <row r="74272" s="62" customFormat="1" x14ac:dyDescent="0.35"/>
    <row r="74273" s="62" customFormat="1" x14ac:dyDescent="0.35"/>
    <row r="74274" s="62" customFormat="1" x14ac:dyDescent="0.35"/>
    <row r="74275" s="62" customFormat="1" x14ac:dyDescent="0.35"/>
    <row r="74276" s="62" customFormat="1" x14ac:dyDescent="0.35"/>
    <row r="74277" s="62" customFormat="1" x14ac:dyDescent="0.35"/>
    <row r="74278" s="62" customFormat="1" x14ac:dyDescent="0.35"/>
    <row r="74279" s="62" customFormat="1" x14ac:dyDescent="0.35"/>
    <row r="74280" s="62" customFormat="1" x14ac:dyDescent="0.35"/>
    <row r="74281" s="62" customFormat="1" x14ac:dyDescent="0.35"/>
    <row r="74282" s="62" customFormat="1" x14ac:dyDescent="0.35"/>
    <row r="74283" s="62" customFormat="1" x14ac:dyDescent="0.35"/>
    <row r="74284" s="62" customFormat="1" x14ac:dyDescent="0.35"/>
    <row r="74285" s="62" customFormat="1" x14ac:dyDescent="0.35"/>
    <row r="74286" s="62" customFormat="1" x14ac:dyDescent="0.35"/>
    <row r="74287" s="62" customFormat="1" x14ac:dyDescent="0.35"/>
    <row r="74288" s="62" customFormat="1" x14ac:dyDescent="0.35"/>
    <row r="74289" s="62" customFormat="1" x14ac:dyDescent="0.35"/>
    <row r="74290" s="62" customFormat="1" x14ac:dyDescent="0.35"/>
    <row r="74291" s="62" customFormat="1" x14ac:dyDescent="0.35"/>
    <row r="74292" s="62" customFormat="1" x14ac:dyDescent="0.35"/>
    <row r="74293" s="62" customFormat="1" x14ac:dyDescent="0.35"/>
    <row r="74294" s="62" customFormat="1" x14ac:dyDescent="0.35"/>
    <row r="74295" s="62" customFormat="1" x14ac:dyDescent="0.35"/>
    <row r="74296" s="62" customFormat="1" x14ac:dyDescent="0.35"/>
    <row r="74297" s="62" customFormat="1" x14ac:dyDescent="0.35"/>
    <row r="74298" s="62" customFormat="1" x14ac:dyDescent="0.35"/>
    <row r="74299" s="62" customFormat="1" x14ac:dyDescent="0.35"/>
    <row r="74300" s="62" customFormat="1" x14ac:dyDescent="0.35"/>
    <row r="74301" s="62" customFormat="1" x14ac:dyDescent="0.35"/>
    <row r="74302" s="62" customFormat="1" x14ac:dyDescent="0.35"/>
    <row r="74303" s="62" customFormat="1" x14ac:dyDescent="0.35"/>
    <row r="74304" s="62" customFormat="1" x14ac:dyDescent="0.35"/>
    <row r="74305" s="62" customFormat="1" x14ac:dyDescent="0.35"/>
    <row r="74306" s="62" customFormat="1" x14ac:dyDescent="0.35"/>
    <row r="74307" s="62" customFormat="1" x14ac:dyDescent="0.35"/>
    <row r="74308" s="62" customFormat="1" x14ac:dyDescent="0.35"/>
    <row r="74309" s="62" customFormat="1" x14ac:dyDescent="0.35"/>
    <row r="74310" s="62" customFormat="1" x14ac:dyDescent="0.35"/>
    <row r="74311" s="62" customFormat="1" x14ac:dyDescent="0.35"/>
    <row r="74312" s="62" customFormat="1" x14ac:dyDescent="0.35"/>
    <row r="74313" s="62" customFormat="1" x14ac:dyDescent="0.35"/>
    <row r="74314" s="62" customFormat="1" x14ac:dyDescent="0.35"/>
    <row r="74315" s="62" customFormat="1" x14ac:dyDescent="0.35"/>
    <row r="74316" s="62" customFormat="1" x14ac:dyDescent="0.35"/>
    <row r="74317" s="62" customFormat="1" x14ac:dyDescent="0.35"/>
    <row r="74318" s="62" customFormat="1" x14ac:dyDescent="0.35"/>
    <row r="74319" s="62" customFormat="1" x14ac:dyDescent="0.35"/>
    <row r="74320" s="62" customFormat="1" x14ac:dyDescent="0.35"/>
    <row r="74321" s="62" customFormat="1" x14ac:dyDescent="0.35"/>
    <row r="74322" s="62" customFormat="1" x14ac:dyDescent="0.35"/>
    <row r="74323" s="62" customFormat="1" x14ac:dyDescent="0.35"/>
    <row r="74324" s="62" customFormat="1" x14ac:dyDescent="0.35"/>
    <row r="74325" s="62" customFormat="1" x14ac:dyDescent="0.35"/>
    <row r="74326" s="62" customFormat="1" x14ac:dyDescent="0.35"/>
    <row r="74327" s="62" customFormat="1" x14ac:dyDescent="0.35"/>
    <row r="74328" s="62" customFormat="1" x14ac:dyDescent="0.35"/>
    <row r="74329" s="62" customFormat="1" x14ac:dyDescent="0.35"/>
    <row r="74330" s="62" customFormat="1" x14ac:dyDescent="0.35"/>
    <row r="74331" s="62" customFormat="1" x14ac:dyDescent="0.35"/>
    <row r="74332" s="62" customFormat="1" x14ac:dyDescent="0.35"/>
    <row r="74333" s="62" customFormat="1" x14ac:dyDescent="0.35"/>
    <row r="74334" s="62" customFormat="1" x14ac:dyDescent="0.35"/>
    <row r="74335" s="62" customFormat="1" x14ac:dyDescent="0.35"/>
    <row r="74336" s="62" customFormat="1" x14ac:dyDescent="0.35"/>
    <row r="74337" s="62" customFormat="1" x14ac:dyDescent="0.35"/>
    <row r="74338" s="62" customFormat="1" x14ac:dyDescent="0.35"/>
    <row r="74339" s="62" customFormat="1" x14ac:dyDescent="0.35"/>
    <row r="74340" s="62" customFormat="1" x14ac:dyDescent="0.35"/>
    <row r="74341" s="62" customFormat="1" x14ac:dyDescent="0.35"/>
    <row r="74342" s="62" customFormat="1" x14ac:dyDescent="0.35"/>
    <row r="74343" s="62" customFormat="1" x14ac:dyDescent="0.35"/>
    <row r="74344" s="62" customFormat="1" x14ac:dyDescent="0.35"/>
    <row r="74345" s="62" customFormat="1" x14ac:dyDescent="0.35"/>
    <row r="74346" s="62" customFormat="1" x14ac:dyDescent="0.35"/>
    <row r="74347" s="62" customFormat="1" x14ac:dyDescent="0.35"/>
    <row r="74348" s="62" customFormat="1" x14ac:dyDescent="0.35"/>
    <row r="74349" s="62" customFormat="1" x14ac:dyDescent="0.35"/>
    <row r="74350" s="62" customFormat="1" x14ac:dyDescent="0.35"/>
    <row r="74351" s="62" customFormat="1" x14ac:dyDescent="0.35"/>
    <row r="74352" s="62" customFormat="1" x14ac:dyDescent="0.35"/>
    <row r="74353" s="62" customFormat="1" x14ac:dyDescent="0.35"/>
    <row r="74354" s="62" customFormat="1" x14ac:dyDescent="0.35"/>
    <row r="74355" s="62" customFormat="1" x14ac:dyDescent="0.35"/>
    <row r="74356" s="62" customFormat="1" x14ac:dyDescent="0.35"/>
    <row r="74357" s="62" customFormat="1" x14ac:dyDescent="0.35"/>
    <row r="74358" s="62" customFormat="1" x14ac:dyDescent="0.35"/>
    <row r="74359" s="62" customFormat="1" x14ac:dyDescent="0.35"/>
    <row r="74360" s="62" customFormat="1" x14ac:dyDescent="0.35"/>
    <row r="74361" s="62" customFormat="1" x14ac:dyDescent="0.35"/>
    <row r="74362" s="62" customFormat="1" x14ac:dyDescent="0.35"/>
    <row r="74363" s="62" customFormat="1" x14ac:dyDescent="0.35"/>
    <row r="74364" s="62" customFormat="1" x14ac:dyDescent="0.35"/>
    <row r="74365" s="62" customFormat="1" x14ac:dyDescent="0.35"/>
    <row r="74366" s="62" customFormat="1" x14ac:dyDescent="0.35"/>
    <row r="74367" s="62" customFormat="1" x14ac:dyDescent="0.35"/>
    <row r="74368" s="62" customFormat="1" x14ac:dyDescent="0.35"/>
    <row r="74369" s="62" customFormat="1" x14ac:dyDescent="0.35"/>
    <row r="74370" s="62" customFormat="1" x14ac:dyDescent="0.35"/>
    <row r="74371" s="62" customFormat="1" x14ac:dyDescent="0.35"/>
    <row r="74372" s="62" customFormat="1" x14ac:dyDescent="0.35"/>
    <row r="74373" s="62" customFormat="1" x14ac:dyDescent="0.35"/>
    <row r="74374" s="62" customFormat="1" x14ac:dyDescent="0.35"/>
    <row r="74375" s="62" customFormat="1" x14ac:dyDescent="0.35"/>
    <row r="74376" s="62" customFormat="1" x14ac:dyDescent="0.35"/>
    <row r="74377" s="62" customFormat="1" x14ac:dyDescent="0.35"/>
    <row r="74378" s="62" customFormat="1" x14ac:dyDescent="0.35"/>
    <row r="74379" s="62" customFormat="1" x14ac:dyDescent="0.35"/>
    <row r="74380" s="62" customFormat="1" x14ac:dyDescent="0.35"/>
    <row r="74381" s="62" customFormat="1" x14ac:dyDescent="0.35"/>
    <row r="74382" s="62" customFormat="1" x14ac:dyDescent="0.35"/>
    <row r="74383" s="62" customFormat="1" x14ac:dyDescent="0.35"/>
    <row r="74384" s="62" customFormat="1" x14ac:dyDescent="0.35"/>
    <row r="74385" s="62" customFormat="1" x14ac:dyDescent="0.35"/>
    <row r="74386" s="62" customFormat="1" x14ac:dyDescent="0.35"/>
    <row r="74387" s="62" customFormat="1" x14ac:dyDescent="0.35"/>
    <row r="74388" s="62" customFormat="1" x14ac:dyDescent="0.35"/>
    <row r="74389" s="62" customFormat="1" x14ac:dyDescent="0.35"/>
    <row r="74390" s="62" customFormat="1" x14ac:dyDescent="0.35"/>
    <row r="74391" s="62" customFormat="1" x14ac:dyDescent="0.35"/>
    <row r="74392" s="62" customFormat="1" x14ac:dyDescent="0.35"/>
    <row r="74393" s="62" customFormat="1" x14ac:dyDescent="0.35"/>
    <row r="74394" s="62" customFormat="1" x14ac:dyDescent="0.35"/>
    <row r="74395" s="62" customFormat="1" x14ac:dyDescent="0.35"/>
    <row r="74396" s="62" customFormat="1" x14ac:dyDescent="0.35"/>
    <row r="74397" s="62" customFormat="1" x14ac:dyDescent="0.35"/>
    <row r="74398" s="62" customFormat="1" x14ac:dyDescent="0.35"/>
    <row r="74399" s="62" customFormat="1" x14ac:dyDescent="0.35"/>
    <row r="74400" s="62" customFormat="1" x14ac:dyDescent="0.35"/>
    <row r="74401" s="62" customFormat="1" x14ac:dyDescent="0.35"/>
    <row r="74402" s="62" customFormat="1" x14ac:dyDescent="0.35"/>
    <row r="74403" s="62" customFormat="1" x14ac:dyDescent="0.35"/>
    <row r="74404" s="62" customFormat="1" x14ac:dyDescent="0.35"/>
    <row r="74405" s="62" customFormat="1" x14ac:dyDescent="0.35"/>
    <row r="74406" s="62" customFormat="1" x14ac:dyDescent="0.35"/>
    <row r="74407" s="62" customFormat="1" x14ac:dyDescent="0.35"/>
    <row r="74408" s="62" customFormat="1" x14ac:dyDescent="0.35"/>
    <row r="74409" s="62" customFormat="1" x14ac:dyDescent="0.35"/>
    <row r="74410" s="62" customFormat="1" x14ac:dyDescent="0.35"/>
    <row r="74411" s="62" customFormat="1" x14ac:dyDescent="0.35"/>
    <row r="74412" s="62" customFormat="1" x14ac:dyDescent="0.35"/>
    <row r="74413" s="62" customFormat="1" x14ac:dyDescent="0.35"/>
    <row r="74414" s="62" customFormat="1" x14ac:dyDescent="0.35"/>
    <row r="74415" s="62" customFormat="1" x14ac:dyDescent="0.35"/>
    <row r="74416" s="62" customFormat="1" x14ac:dyDescent="0.35"/>
    <row r="74417" s="62" customFormat="1" x14ac:dyDescent="0.35"/>
    <row r="74418" s="62" customFormat="1" x14ac:dyDescent="0.35"/>
    <row r="74419" s="62" customFormat="1" x14ac:dyDescent="0.35"/>
    <row r="74420" s="62" customFormat="1" x14ac:dyDescent="0.35"/>
    <row r="74421" s="62" customFormat="1" x14ac:dyDescent="0.35"/>
    <row r="74422" s="62" customFormat="1" x14ac:dyDescent="0.35"/>
    <row r="74423" s="62" customFormat="1" x14ac:dyDescent="0.35"/>
    <row r="74424" s="62" customFormat="1" x14ac:dyDescent="0.35"/>
    <row r="74425" s="62" customFormat="1" x14ac:dyDescent="0.35"/>
    <row r="74426" s="62" customFormat="1" x14ac:dyDescent="0.35"/>
    <row r="74427" s="62" customFormat="1" x14ac:dyDescent="0.35"/>
    <row r="74428" s="62" customFormat="1" x14ac:dyDescent="0.35"/>
    <row r="74429" s="62" customFormat="1" x14ac:dyDescent="0.35"/>
    <row r="74430" s="62" customFormat="1" x14ac:dyDescent="0.35"/>
    <row r="74431" s="62" customFormat="1" x14ac:dyDescent="0.35"/>
    <row r="74432" s="62" customFormat="1" x14ac:dyDescent="0.35"/>
    <row r="74433" s="62" customFormat="1" x14ac:dyDescent="0.35"/>
    <row r="74434" s="62" customFormat="1" x14ac:dyDescent="0.35"/>
    <row r="74435" s="62" customFormat="1" x14ac:dyDescent="0.35"/>
    <row r="74436" s="62" customFormat="1" x14ac:dyDescent="0.35"/>
    <row r="74437" s="62" customFormat="1" x14ac:dyDescent="0.35"/>
    <row r="74438" s="62" customFormat="1" x14ac:dyDescent="0.35"/>
    <row r="74439" s="62" customFormat="1" x14ac:dyDescent="0.35"/>
    <row r="74440" s="62" customFormat="1" x14ac:dyDescent="0.35"/>
    <row r="74441" s="62" customFormat="1" x14ac:dyDescent="0.35"/>
    <row r="74442" s="62" customFormat="1" x14ac:dyDescent="0.35"/>
    <row r="74443" s="62" customFormat="1" x14ac:dyDescent="0.35"/>
    <row r="74444" s="62" customFormat="1" x14ac:dyDescent="0.35"/>
    <row r="74445" s="62" customFormat="1" x14ac:dyDescent="0.35"/>
    <row r="74446" s="62" customFormat="1" x14ac:dyDescent="0.35"/>
    <row r="74447" s="62" customFormat="1" x14ac:dyDescent="0.35"/>
    <row r="74448" s="62" customFormat="1" x14ac:dyDescent="0.35"/>
    <row r="74449" s="62" customFormat="1" x14ac:dyDescent="0.35"/>
    <row r="74450" s="62" customFormat="1" x14ac:dyDescent="0.35"/>
    <row r="74451" s="62" customFormat="1" x14ac:dyDescent="0.35"/>
    <row r="74452" s="62" customFormat="1" x14ac:dyDescent="0.35"/>
    <row r="74453" s="62" customFormat="1" x14ac:dyDescent="0.35"/>
    <row r="74454" s="62" customFormat="1" x14ac:dyDescent="0.35"/>
    <row r="74455" s="62" customFormat="1" x14ac:dyDescent="0.35"/>
    <row r="74456" s="62" customFormat="1" x14ac:dyDescent="0.35"/>
    <row r="74457" s="62" customFormat="1" x14ac:dyDescent="0.35"/>
    <row r="74458" s="62" customFormat="1" x14ac:dyDescent="0.35"/>
    <row r="74459" s="62" customFormat="1" x14ac:dyDescent="0.35"/>
    <row r="74460" s="62" customFormat="1" x14ac:dyDescent="0.35"/>
    <row r="74461" s="62" customFormat="1" x14ac:dyDescent="0.35"/>
    <row r="74462" s="62" customFormat="1" x14ac:dyDescent="0.35"/>
    <row r="74463" s="62" customFormat="1" x14ac:dyDescent="0.35"/>
    <row r="74464" s="62" customFormat="1" x14ac:dyDescent="0.35"/>
    <row r="74465" s="62" customFormat="1" x14ac:dyDescent="0.35"/>
    <row r="74466" s="62" customFormat="1" x14ac:dyDescent="0.35"/>
    <row r="74467" s="62" customFormat="1" x14ac:dyDescent="0.35"/>
    <row r="74468" s="62" customFormat="1" x14ac:dyDescent="0.35"/>
    <row r="74469" s="62" customFormat="1" x14ac:dyDescent="0.35"/>
    <row r="74470" s="62" customFormat="1" x14ac:dyDescent="0.35"/>
    <row r="74471" s="62" customFormat="1" x14ac:dyDescent="0.35"/>
    <row r="74472" s="62" customFormat="1" x14ac:dyDescent="0.35"/>
    <row r="74473" s="62" customFormat="1" x14ac:dyDescent="0.35"/>
    <row r="74474" s="62" customFormat="1" x14ac:dyDescent="0.35"/>
    <row r="74475" s="62" customFormat="1" x14ac:dyDescent="0.35"/>
    <row r="74476" s="62" customFormat="1" x14ac:dyDescent="0.35"/>
    <row r="74477" s="62" customFormat="1" x14ac:dyDescent="0.35"/>
    <row r="74478" s="62" customFormat="1" x14ac:dyDescent="0.35"/>
    <row r="74479" s="62" customFormat="1" x14ac:dyDescent="0.35"/>
    <row r="74480" s="62" customFormat="1" x14ac:dyDescent="0.35"/>
    <row r="74481" s="62" customFormat="1" x14ac:dyDescent="0.35"/>
    <row r="74482" s="62" customFormat="1" x14ac:dyDescent="0.35"/>
    <row r="74483" s="62" customFormat="1" x14ac:dyDescent="0.35"/>
    <row r="74484" s="62" customFormat="1" x14ac:dyDescent="0.35"/>
    <row r="74485" s="62" customFormat="1" x14ac:dyDescent="0.35"/>
    <row r="74486" s="62" customFormat="1" x14ac:dyDescent="0.35"/>
    <row r="74487" s="62" customFormat="1" x14ac:dyDescent="0.35"/>
    <row r="74488" s="62" customFormat="1" x14ac:dyDescent="0.35"/>
    <row r="74489" s="62" customFormat="1" x14ac:dyDescent="0.35"/>
    <row r="74490" s="62" customFormat="1" x14ac:dyDescent="0.35"/>
    <row r="74491" s="62" customFormat="1" x14ac:dyDescent="0.35"/>
    <row r="74492" s="62" customFormat="1" x14ac:dyDescent="0.35"/>
    <row r="74493" s="62" customFormat="1" x14ac:dyDescent="0.35"/>
    <row r="74494" s="62" customFormat="1" x14ac:dyDescent="0.35"/>
    <row r="74495" s="62" customFormat="1" x14ac:dyDescent="0.35"/>
    <row r="74496" s="62" customFormat="1" x14ac:dyDescent="0.35"/>
    <row r="74497" s="62" customFormat="1" x14ac:dyDescent="0.35"/>
    <row r="74498" s="62" customFormat="1" x14ac:dyDescent="0.35"/>
    <row r="74499" s="62" customFormat="1" x14ac:dyDescent="0.35"/>
    <row r="74500" s="62" customFormat="1" x14ac:dyDescent="0.35"/>
    <row r="74501" s="62" customFormat="1" x14ac:dyDescent="0.35"/>
    <row r="74502" s="62" customFormat="1" x14ac:dyDescent="0.35"/>
    <row r="74503" s="62" customFormat="1" x14ac:dyDescent="0.35"/>
    <row r="74504" s="62" customFormat="1" x14ac:dyDescent="0.35"/>
    <row r="74505" s="62" customFormat="1" x14ac:dyDescent="0.35"/>
    <row r="74506" s="62" customFormat="1" x14ac:dyDescent="0.35"/>
    <row r="74507" s="62" customFormat="1" x14ac:dyDescent="0.35"/>
    <row r="74508" s="62" customFormat="1" x14ac:dyDescent="0.35"/>
    <row r="74509" s="62" customFormat="1" x14ac:dyDescent="0.35"/>
    <row r="74510" s="62" customFormat="1" x14ac:dyDescent="0.35"/>
    <row r="74511" s="62" customFormat="1" x14ac:dyDescent="0.35"/>
    <row r="74512" s="62" customFormat="1" x14ac:dyDescent="0.35"/>
    <row r="74513" s="62" customFormat="1" x14ac:dyDescent="0.35"/>
    <row r="74514" s="62" customFormat="1" x14ac:dyDescent="0.35"/>
    <row r="74515" s="62" customFormat="1" x14ac:dyDescent="0.35"/>
    <row r="74516" s="62" customFormat="1" x14ac:dyDescent="0.35"/>
    <row r="74517" s="62" customFormat="1" x14ac:dyDescent="0.35"/>
    <row r="74518" s="62" customFormat="1" x14ac:dyDescent="0.35"/>
    <row r="74519" s="62" customFormat="1" x14ac:dyDescent="0.35"/>
    <row r="74520" s="62" customFormat="1" x14ac:dyDescent="0.35"/>
    <row r="74521" s="62" customFormat="1" x14ac:dyDescent="0.35"/>
    <row r="74522" s="62" customFormat="1" x14ac:dyDescent="0.35"/>
    <row r="74523" s="62" customFormat="1" x14ac:dyDescent="0.35"/>
    <row r="74524" s="62" customFormat="1" x14ac:dyDescent="0.35"/>
    <row r="74525" s="62" customFormat="1" x14ac:dyDescent="0.35"/>
    <row r="74526" s="62" customFormat="1" x14ac:dyDescent="0.35"/>
    <row r="74527" s="62" customFormat="1" x14ac:dyDescent="0.35"/>
    <row r="74528" s="62" customFormat="1" x14ac:dyDescent="0.35"/>
    <row r="74529" s="62" customFormat="1" x14ac:dyDescent="0.35"/>
    <row r="74530" s="62" customFormat="1" x14ac:dyDescent="0.35"/>
    <row r="74531" s="62" customFormat="1" x14ac:dyDescent="0.35"/>
    <row r="74532" s="62" customFormat="1" x14ac:dyDescent="0.35"/>
    <row r="74533" s="62" customFormat="1" x14ac:dyDescent="0.35"/>
    <row r="74534" s="62" customFormat="1" x14ac:dyDescent="0.35"/>
    <row r="74535" s="62" customFormat="1" x14ac:dyDescent="0.35"/>
    <row r="74536" s="62" customFormat="1" x14ac:dyDescent="0.35"/>
    <row r="74537" s="62" customFormat="1" x14ac:dyDescent="0.35"/>
    <row r="74538" s="62" customFormat="1" x14ac:dyDescent="0.35"/>
    <row r="74539" s="62" customFormat="1" x14ac:dyDescent="0.35"/>
    <row r="74540" s="62" customFormat="1" x14ac:dyDescent="0.35"/>
    <row r="74541" s="62" customFormat="1" x14ac:dyDescent="0.35"/>
    <row r="74542" s="62" customFormat="1" x14ac:dyDescent="0.35"/>
    <row r="74543" s="62" customFormat="1" x14ac:dyDescent="0.35"/>
    <row r="74544" s="62" customFormat="1" x14ac:dyDescent="0.35"/>
    <row r="74545" s="62" customFormat="1" x14ac:dyDescent="0.35"/>
    <row r="74546" s="62" customFormat="1" x14ac:dyDescent="0.35"/>
    <row r="74547" s="62" customFormat="1" x14ac:dyDescent="0.35"/>
    <row r="74548" s="62" customFormat="1" x14ac:dyDescent="0.35"/>
    <row r="74549" s="62" customFormat="1" x14ac:dyDescent="0.35"/>
    <row r="74550" s="62" customFormat="1" x14ac:dyDescent="0.35"/>
    <row r="74551" s="62" customFormat="1" x14ac:dyDescent="0.35"/>
    <row r="74552" s="62" customFormat="1" x14ac:dyDescent="0.35"/>
    <row r="74553" s="62" customFormat="1" x14ac:dyDescent="0.35"/>
    <row r="74554" s="62" customFormat="1" x14ac:dyDescent="0.35"/>
    <row r="74555" s="62" customFormat="1" x14ac:dyDescent="0.35"/>
    <row r="74556" s="62" customFormat="1" x14ac:dyDescent="0.35"/>
    <row r="74557" s="62" customFormat="1" x14ac:dyDescent="0.35"/>
    <row r="74558" s="62" customFormat="1" x14ac:dyDescent="0.35"/>
    <row r="74559" s="62" customFormat="1" x14ac:dyDescent="0.35"/>
    <row r="74560" s="62" customFormat="1" x14ac:dyDescent="0.35"/>
    <row r="74561" s="62" customFormat="1" x14ac:dyDescent="0.35"/>
    <row r="74562" s="62" customFormat="1" x14ac:dyDescent="0.35"/>
    <row r="74563" s="62" customFormat="1" x14ac:dyDescent="0.35"/>
    <row r="74564" s="62" customFormat="1" x14ac:dyDescent="0.35"/>
    <row r="74565" s="62" customFormat="1" x14ac:dyDescent="0.35"/>
    <row r="74566" s="62" customFormat="1" x14ac:dyDescent="0.35"/>
    <row r="74567" s="62" customFormat="1" x14ac:dyDescent="0.35"/>
    <row r="74568" s="62" customFormat="1" x14ac:dyDescent="0.35"/>
    <row r="74569" s="62" customFormat="1" x14ac:dyDescent="0.35"/>
    <row r="74570" s="62" customFormat="1" x14ac:dyDescent="0.35"/>
    <row r="74571" s="62" customFormat="1" x14ac:dyDescent="0.35"/>
    <row r="74572" s="62" customFormat="1" x14ac:dyDescent="0.35"/>
    <row r="74573" s="62" customFormat="1" x14ac:dyDescent="0.35"/>
    <row r="74574" s="62" customFormat="1" x14ac:dyDescent="0.35"/>
    <row r="74575" s="62" customFormat="1" x14ac:dyDescent="0.35"/>
    <row r="74576" s="62" customFormat="1" x14ac:dyDescent="0.35"/>
    <row r="74577" s="62" customFormat="1" x14ac:dyDescent="0.35"/>
    <row r="74578" s="62" customFormat="1" x14ac:dyDescent="0.35"/>
    <row r="74579" s="62" customFormat="1" x14ac:dyDescent="0.35"/>
    <row r="74580" s="62" customFormat="1" x14ac:dyDescent="0.35"/>
    <row r="74581" s="62" customFormat="1" x14ac:dyDescent="0.35"/>
    <row r="74582" s="62" customFormat="1" x14ac:dyDescent="0.35"/>
    <row r="74583" s="62" customFormat="1" x14ac:dyDescent="0.35"/>
    <row r="74584" s="62" customFormat="1" x14ac:dyDescent="0.35"/>
    <row r="74585" s="62" customFormat="1" x14ac:dyDescent="0.35"/>
    <row r="74586" s="62" customFormat="1" x14ac:dyDescent="0.35"/>
    <row r="74587" s="62" customFormat="1" x14ac:dyDescent="0.35"/>
    <row r="74588" s="62" customFormat="1" x14ac:dyDescent="0.35"/>
    <row r="74589" s="62" customFormat="1" x14ac:dyDescent="0.35"/>
    <row r="74590" s="62" customFormat="1" x14ac:dyDescent="0.35"/>
    <row r="74591" s="62" customFormat="1" x14ac:dyDescent="0.35"/>
    <row r="74592" s="62" customFormat="1" x14ac:dyDescent="0.35"/>
    <row r="74593" s="62" customFormat="1" x14ac:dyDescent="0.35"/>
    <row r="74594" s="62" customFormat="1" x14ac:dyDescent="0.35"/>
    <row r="74595" s="62" customFormat="1" x14ac:dyDescent="0.35"/>
    <row r="74596" s="62" customFormat="1" x14ac:dyDescent="0.35"/>
    <row r="74597" s="62" customFormat="1" x14ac:dyDescent="0.35"/>
    <row r="74598" s="62" customFormat="1" x14ac:dyDescent="0.35"/>
    <row r="74599" s="62" customFormat="1" x14ac:dyDescent="0.35"/>
    <row r="74600" s="62" customFormat="1" x14ac:dyDescent="0.35"/>
    <row r="74601" s="62" customFormat="1" x14ac:dyDescent="0.35"/>
    <row r="74602" s="62" customFormat="1" x14ac:dyDescent="0.35"/>
    <row r="74603" s="62" customFormat="1" x14ac:dyDescent="0.35"/>
    <row r="74604" s="62" customFormat="1" x14ac:dyDescent="0.35"/>
    <row r="74605" s="62" customFormat="1" x14ac:dyDescent="0.35"/>
    <row r="74606" s="62" customFormat="1" x14ac:dyDescent="0.35"/>
    <row r="74607" s="62" customFormat="1" x14ac:dyDescent="0.35"/>
    <row r="74608" s="62" customFormat="1" x14ac:dyDescent="0.35"/>
    <row r="74609" s="62" customFormat="1" x14ac:dyDescent="0.35"/>
    <row r="74610" s="62" customFormat="1" x14ac:dyDescent="0.35"/>
    <row r="74611" s="62" customFormat="1" x14ac:dyDescent="0.35"/>
    <row r="74612" s="62" customFormat="1" x14ac:dyDescent="0.35"/>
    <row r="74613" s="62" customFormat="1" x14ac:dyDescent="0.35"/>
    <row r="74614" s="62" customFormat="1" x14ac:dyDescent="0.35"/>
    <row r="74615" s="62" customFormat="1" x14ac:dyDescent="0.35"/>
    <row r="74616" s="62" customFormat="1" x14ac:dyDescent="0.35"/>
    <row r="74617" s="62" customFormat="1" x14ac:dyDescent="0.35"/>
    <row r="74618" s="62" customFormat="1" x14ac:dyDescent="0.35"/>
    <row r="74619" s="62" customFormat="1" x14ac:dyDescent="0.35"/>
    <row r="74620" s="62" customFormat="1" x14ac:dyDescent="0.35"/>
    <row r="74621" s="62" customFormat="1" x14ac:dyDescent="0.35"/>
    <row r="74622" s="62" customFormat="1" x14ac:dyDescent="0.35"/>
    <row r="74623" s="62" customFormat="1" x14ac:dyDescent="0.35"/>
    <row r="74624" s="62" customFormat="1" x14ac:dyDescent="0.35"/>
    <row r="74625" s="62" customFormat="1" x14ac:dyDescent="0.35"/>
    <row r="74626" s="62" customFormat="1" x14ac:dyDescent="0.35"/>
    <row r="74627" s="62" customFormat="1" x14ac:dyDescent="0.35"/>
    <row r="74628" s="62" customFormat="1" x14ac:dyDescent="0.35"/>
    <row r="74629" s="62" customFormat="1" x14ac:dyDescent="0.35"/>
    <row r="74630" s="62" customFormat="1" x14ac:dyDescent="0.35"/>
    <row r="74631" s="62" customFormat="1" x14ac:dyDescent="0.35"/>
    <row r="74632" s="62" customFormat="1" x14ac:dyDescent="0.35"/>
    <row r="74633" s="62" customFormat="1" x14ac:dyDescent="0.35"/>
    <row r="74634" s="62" customFormat="1" x14ac:dyDescent="0.35"/>
    <row r="74635" s="62" customFormat="1" x14ac:dyDescent="0.35"/>
    <row r="74636" s="62" customFormat="1" x14ac:dyDescent="0.35"/>
    <row r="74637" s="62" customFormat="1" x14ac:dyDescent="0.35"/>
    <row r="74638" s="62" customFormat="1" x14ac:dyDescent="0.35"/>
    <row r="74639" s="62" customFormat="1" x14ac:dyDescent="0.35"/>
    <row r="74640" s="62" customFormat="1" x14ac:dyDescent="0.35"/>
    <row r="74641" s="62" customFormat="1" x14ac:dyDescent="0.35"/>
    <row r="74642" s="62" customFormat="1" x14ac:dyDescent="0.35"/>
    <row r="74643" s="62" customFormat="1" x14ac:dyDescent="0.35"/>
    <row r="74644" s="62" customFormat="1" x14ac:dyDescent="0.35"/>
    <row r="74645" s="62" customFormat="1" x14ac:dyDescent="0.35"/>
    <row r="74646" s="62" customFormat="1" x14ac:dyDescent="0.35"/>
    <row r="74647" s="62" customFormat="1" x14ac:dyDescent="0.35"/>
    <row r="74648" s="62" customFormat="1" x14ac:dyDescent="0.35"/>
    <row r="74649" s="62" customFormat="1" x14ac:dyDescent="0.35"/>
    <row r="74650" s="62" customFormat="1" x14ac:dyDescent="0.35"/>
    <row r="74651" s="62" customFormat="1" x14ac:dyDescent="0.35"/>
    <row r="74652" s="62" customFormat="1" x14ac:dyDescent="0.35"/>
    <row r="74653" s="62" customFormat="1" x14ac:dyDescent="0.35"/>
    <row r="74654" s="62" customFormat="1" x14ac:dyDescent="0.35"/>
    <row r="74655" s="62" customFormat="1" x14ac:dyDescent="0.35"/>
    <row r="74656" s="62" customFormat="1" x14ac:dyDescent="0.35"/>
    <row r="74657" s="62" customFormat="1" x14ac:dyDescent="0.35"/>
    <row r="74658" s="62" customFormat="1" x14ac:dyDescent="0.35"/>
    <row r="74659" s="62" customFormat="1" x14ac:dyDescent="0.35"/>
    <row r="74660" s="62" customFormat="1" x14ac:dyDescent="0.35"/>
    <row r="74661" s="62" customFormat="1" x14ac:dyDescent="0.35"/>
    <row r="74662" s="62" customFormat="1" x14ac:dyDescent="0.35"/>
    <row r="74663" s="62" customFormat="1" x14ac:dyDescent="0.35"/>
    <row r="74664" s="62" customFormat="1" x14ac:dyDescent="0.35"/>
    <row r="74665" s="62" customFormat="1" x14ac:dyDescent="0.35"/>
    <row r="74666" s="62" customFormat="1" x14ac:dyDescent="0.35"/>
    <row r="74667" s="62" customFormat="1" x14ac:dyDescent="0.35"/>
    <row r="74668" s="62" customFormat="1" x14ac:dyDescent="0.35"/>
    <row r="74669" s="62" customFormat="1" x14ac:dyDescent="0.35"/>
    <row r="74670" s="62" customFormat="1" x14ac:dyDescent="0.35"/>
    <row r="74671" s="62" customFormat="1" x14ac:dyDescent="0.35"/>
    <row r="74672" s="62" customFormat="1" x14ac:dyDescent="0.35"/>
    <row r="74673" s="62" customFormat="1" x14ac:dyDescent="0.35"/>
    <row r="74674" s="62" customFormat="1" x14ac:dyDescent="0.35"/>
    <row r="74675" s="62" customFormat="1" x14ac:dyDescent="0.35"/>
    <row r="74676" s="62" customFormat="1" x14ac:dyDescent="0.35"/>
    <row r="74677" s="62" customFormat="1" x14ac:dyDescent="0.35"/>
    <row r="74678" s="62" customFormat="1" x14ac:dyDescent="0.35"/>
    <row r="74679" s="62" customFormat="1" x14ac:dyDescent="0.35"/>
    <row r="74680" s="62" customFormat="1" x14ac:dyDescent="0.35"/>
    <row r="74681" s="62" customFormat="1" x14ac:dyDescent="0.35"/>
    <row r="74682" s="62" customFormat="1" x14ac:dyDescent="0.35"/>
    <row r="74683" s="62" customFormat="1" x14ac:dyDescent="0.35"/>
    <row r="74684" s="62" customFormat="1" x14ac:dyDescent="0.35"/>
    <row r="74685" s="62" customFormat="1" x14ac:dyDescent="0.35"/>
    <row r="74686" s="62" customFormat="1" x14ac:dyDescent="0.35"/>
    <row r="74687" s="62" customFormat="1" x14ac:dyDescent="0.35"/>
    <row r="74688" s="62" customFormat="1" x14ac:dyDescent="0.35"/>
    <row r="74689" s="62" customFormat="1" x14ac:dyDescent="0.35"/>
    <row r="74690" s="62" customFormat="1" x14ac:dyDescent="0.35"/>
    <row r="74691" s="62" customFormat="1" x14ac:dyDescent="0.35"/>
    <row r="74692" s="62" customFormat="1" x14ac:dyDescent="0.35"/>
    <row r="74693" s="62" customFormat="1" x14ac:dyDescent="0.35"/>
    <row r="74694" s="62" customFormat="1" x14ac:dyDescent="0.35"/>
    <row r="74695" s="62" customFormat="1" x14ac:dyDescent="0.35"/>
    <row r="74696" s="62" customFormat="1" x14ac:dyDescent="0.35"/>
    <row r="74697" s="62" customFormat="1" x14ac:dyDescent="0.35"/>
    <row r="74698" s="62" customFormat="1" x14ac:dyDescent="0.35"/>
    <row r="74699" s="62" customFormat="1" x14ac:dyDescent="0.35"/>
    <row r="74700" s="62" customFormat="1" x14ac:dyDescent="0.35"/>
    <row r="74701" s="62" customFormat="1" x14ac:dyDescent="0.35"/>
    <row r="74702" s="62" customFormat="1" x14ac:dyDescent="0.35"/>
    <row r="74703" s="62" customFormat="1" x14ac:dyDescent="0.35"/>
    <row r="74704" s="62" customFormat="1" x14ac:dyDescent="0.35"/>
    <row r="74705" s="62" customFormat="1" x14ac:dyDescent="0.35"/>
    <row r="74706" s="62" customFormat="1" x14ac:dyDescent="0.35"/>
    <row r="74707" s="62" customFormat="1" x14ac:dyDescent="0.35"/>
    <row r="74708" s="62" customFormat="1" x14ac:dyDescent="0.35"/>
    <row r="74709" s="62" customFormat="1" x14ac:dyDescent="0.35"/>
    <row r="74710" s="62" customFormat="1" x14ac:dyDescent="0.35"/>
    <row r="74711" s="62" customFormat="1" x14ac:dyDescent="0.35"/>
    <row r="74712" s="62" customFormat="1" x14ac:dyDescent="0.35"/>
    <row r="74713" s="62" customFormat="1" x14ac:dyDescent="0.35"/>
    <row r="74714" s="62" customFormat="1" x14ac:dyDescent="0.35"/>
    <row r="74715" s="62" customFormat="1" x14ac:dyDescent="0.35"/>
    <row r="74716" s="62" customFormat="1" x14ac:dyDescent="0.35"/>
    <row r="74717" s="62" customFormat="1" x14ac:dyDescent="0.35"/>
    <row r="74718" s="62" customFormat="1" x14ac:dyDescent="0.35"/>
    <row r="74719" s="62" customFormat="1" x14ac:dyDescent="0.35"/>
    <row r="74720" s="62" customFormat="1" x14ac:dyDescent="0.35"/>
    <row r="74721" s="62" customFormat="1" x14ac:dyDescent="0.35"/>
    <row r="74722" s="62" customFormat="1" x14ac:dyDescent="0.35"/>
    <row r="74723" s="62" customFormat="1" x14ac:dyDescent="0.35"/>
    <row r="74724" s="62" customFormat="1" x14ac:dyDescent="0.35"/>
    <row r="74725" s="62" customFormat="1" x14ac:dyDescent="0.35"/>
    <row r="74726" s="62" customFormat="1" x14ac:dyDescent="0.35"/>
    <row r="74727" s="62" customFormat="1" x14ac:dyDescent="0.35"/>
    <row r="74728" s="62" customFormat="1" x14ac:dyDescent="0.35"/>
    <row r="74729" s="62" customFormat="1" x14ac:dyDescent="0.35"/>
    <row r="74730" s="62" customFormat="1" x14ac:dyDescent="0.35"/>
    <row r="74731" s="62" customFormat="1" x14ac:dyDescent="0.35"/>
    <row r="74732" s="62" customFormat="1" x14ac:dyDescent="0.35"/>
    <row r="74733" s="62" customFormat="1" x14ac:dyDescent="0.35"/>
    <row r="74734" s="62" customFormat="1" x14ac:dyDescent="0.35"/>
    <row r="74735" s="62" customFormat="1" x14ac:dyDescent="0.35"/>
    <row r="74736" s="62" customFormat="1" x14ac:dyDescent="0.35"/>
    <row r="74737" s="62" customFormat="1" x14ac:dyDescent="0.35"/>
    <row r="74738" s="62" customFormat="1" x14ac:dyDescent="0.35"/>
    <row r="74739" s="62" customFormat="1" x14ac:dyDescent="0.35"/>
    <row r="74740" s="62" customFormat="1" x14ac:dyDescent="0.35"/>
    <row r="74741" s="62" customFormat="1" x14ac:dyDescent="0.35"/>
    <row r="74742" s="62" customFormat="1" x14ac:dyDescent="0.35"/>
    <row r="74743" s="62" customFormat="1" x14ac:dyDescent="0.35"/>
    <row r="74744" s="62" customFormat="1" x14ac:dyDescent="0.35"/>
    <row r="74745" s="62" customFormat="1" x14ac:dyDescent="0.35"/>
    <row r="74746" s="62" customFormat="1" x14ac:dyDescent="0.35"/>
    <row r="74747" s="62" customFormat="1" x14ac:dyDescent="0.35"/>
    <row r="74748" s="62" customFormat="1" x14ac:dyDescent="0.35"/>
    <row r="74749" s="62" customFormat="1" x14ac:dyDescent="0.35"/>
    <row r="74750" s="62" customFormat="1" x14ac:dyDescent="0.35"/>
    <row r="74751" s="62" customFormat="1" x14ac:dyDescent="0.35"/>
    <row r="74752" s="62" customFormat="1" x14ac:dyDescent="0.35"/>
    <row r="74753" s="62" customFormat="1" x14ac:dyDescent="0.35"/>
    <row r="74754" s="62" customFormat="1" x14ac:dyDescent="0.35"/>
    <row r="74755" s="62" customFormat="1" x14ac:dyDescent="0.35"/>
    <row r="74756" s="62" customFormat="1" x14ac:dyDescent="0.35"/>
    <row r="74757" s="62" customFormat="1" x14ac:dyDescent="0.35"/>
    <row r="74758" s="62" customFormat="1" x14ac:dyDescent="0.35"/>
    <row r="74759" s="62" customFormat="1" x14ac:dyDescent="0.35"/>
    <row r="74760" s="62" customFormat="1" x14ac:dyDescent="0.35"/>
    <row r="74761" s="62" customFormat="1" x14ac:dyDescent="0.35"/>
    <row r="74762" s="62" customFormat="1" x14ac:dyDescent="0.35"/>
    <row r="74763" s="62" customFormat="1" x14ac:dyDescent="0.35"/>
    <row r="74764" s="62" customFormat="1" x14ac:dyDescent="0.35"/>
    <row r="74765" s="62" customFormat="1" x14ac:dyDescent="0.35"/>
    <row r="74766" s="62" customFormat="1" x14ac:dyDescent="0.35"/>
    <row r="74767" s="62" customFormat="1" x14ac:dyDescent="0.35"/>
    <row r="74768" s="62" customFormat="1" x14ac:dyDescent="0.35"/>
    <row r="74769" s="62" customFormat="1" x14ac:dyDescent="0.35"/>
    <row r="74770" s="62" customFormat="1" x14ac:dyDescent="0.35"/>
    <row r="74771" s="62" customFormat="1" x14ac:dyDescent="0.35"/>
    <row r="74772" s="62" customFormat="1" x14ac:dyDescent="0.35"/>
    <row r="74773" s="62" customFormat="1" x14ac:dyDescent="0.35"/>
    <row r="74774" s="62" customFormat="1" x14ac:dyDescent="0.35"/>
    <row r="74775" s="62" customFormat="1" x14ac:dyDescent="0.35"/>
    <row r="74776" s="62" customFormat="1" x14ac:dyDescent="0.35"/>
    <row r="74777" s="62" customFormat="1" x14ac:dyDescent="0.35"/>
    <row r="74778" s="62" customFormat="1" x14ac:dyDescent="0.35"/>
    <row r="74779" s="62" customFormat="1" x14ac:dyDescent="0.35"/>
    <row r="74780" s="62" customFormat="1" x14ac:dyDescent="0.35"/>
    <row r="74781" s="62" customFormat="1" x14ac:dyDescent="0.35"/>
    <row r="74782" s="62" customFormat="1" x14ac:dyDescent="0.35"/>
    <row r="74783" s="62" customFormat="1" x14ac:dyDescent="0.35"/>
    <row r="74784" s="62" customFormat="1" x14ac:dyDescent="0.35"/>
    <row r="74785" s="62" customFormat="1" x14ac:dyDescent="0.35"/>
    <row r="74786" s="62" customFormat="1" x14ac:dyDescent="0.35"/>
    <row r="74787" s="62" customFormat="1" x14ac:dyDescent="0.35"/>
    <row r="74788" s="62" customFormat="1" x14ac:dyDescent="0.35"/>
    <row r="74789" s="62" customFormat="1" x14ac:dyDescent="0.35"/>
    <row r="74790" s="62" customFormat="1" x14ac:dyDescent="0.35"/>
    <row r="74791" s="62" customFormat="1" x14ac:dyDescent="0.35"/>
    <row r="74792" s="62" customFormat="1" x14ac:dyDescent="0.35"/>
    <row r="74793" s="62" customFormat="1" x14ac:dyDescent="0.35"/>
    <row r="74794" s="62" customFormat="1" x14ac:dyDescent="0.35"/>
    <row r="74795" s="62" customFormat="1" x14ac:dyDescent="0.35"/>
    <row r="74796" s="62" customFormat="1" x14ac:dyDescent="0.35"/>
    <row r="74797" s="62" customFormat="1" x14ac:dyDescent="0.35"/>
    <row r="74798" s="62" customFormat="1" x14ac:dyDescent="0.35"/>
    <row r="74799" s="62" customFormat="1" x14ac:dyDescent="0.35"/>
    <row r="74800" s="62" customFormat="1" x14ac:dyDescent="0.35"/>
    <row r="74801" s="62" customFormat="1" x14ac:dyDescent="0.35"/>
    <row r="74802" s="62" customFormat="1" x14ac:dyDescent="0.35"/>
    <row r="74803" s="62" customFormat="1" x14ac:dyDescent="0.35"/>
    <row r="74804" s="62" customFormat="1" x14ac:dyDescent="0.35"/>
    <row r="74805" s="62" customFormat="1" x14ac:dyDescent="0.35"/>
    <row r="74806" s="62" customFormat="1" x14ac:dyDescent="0.35"/>
    <row r="74807" s="62" customFormat="1" x14ac:dyDescent="0.35"/>
    <row r="74808" s="62" customFormat="1" x14ac:dyDescent="0.35"/>
    <row r="74809" s="62" customFormat="1" x14ac:dyDescent="0.35"/>
    <row r="74810" s="62" customFormat="1" x14ac:dyDescent="0.35"/>
    <row r="74811" s="62" customFormat="1" x14ac:dyDescent="0.35"/>
    <row r="74812" s="62" customFormat="1" x14ac:dyDescent="0.35"/>
    <row r="74813" s="62" customFormat="1" x14ac:dyDescent="0.35"/>
    <row r="74814" s="62" customFormat="1" x14ac:dyDescent="0.35"/>
    <row r="74815" s="62" customFormat="1" x14ac:dyDescent="0.35"/>
    <row r="74816" s="62" customFormat="1" x14ac:dyDescent="0.35"/>
    <row r="74817" s="62" customFormat="1" x14ac:dyDescent="0.35"/>
    <row r="74818" s="62" customFormat="1" x14ac:dyDescent="0.35"/>
    <row r="74819" s="62" customFormat="1" x14ac:dyDescent="0.35"/>
    <row r="74820" s="62" customFormat="1" x14ac:dyDescent="0.35"/>
    <row r="74821" s="62" customFormat="1" x14ac:dyDescent="0.35"/>
    <row r="74822" s="62" customFormat="1" x14ac:dyDescent="0.35"/>
    <row r="74823" s="62" customFormat="1" x14ac:dyDescent="0.35"/>
    <row r="74824" s="62" customFormat="1" x14ac:dyDescent="0.35"/>
    <row r="74825" s="62" customFormat="1" x14ac:dyDescent="0.35"/>
    <row r="74826" s="62" customFormat="1" x14ac:dyDescent="0.35"/>
    <row r="74827" s="62" customFormat="1" x14ac:dyDescent="0.35"/>
    <row r="74828" s="62" customFormat="1" x14ac:dyDescent="0.35"/>
    <row r="74829" s="62" customFormat="1" x14ac:dyDescent="0.35"/>
    <row r="74830" s="62" customFormat="1" x14ac:dyDescent="0.35"/>
    <row r="74831" s="62" customFormat="1" x14ac:dyDescent="0.35"/>
    <row r="74832" s="62" customFormat="1" x14ac:dyDescent="0.35"/>
    <row r="74833" s="62" customFormat="1" x14ac:dyDescent="0.35"/>
    <row r="74834" s="62" customFormat="1" x14ac:dyDescent="0.35"/>
    <row r="74835" s="62" customFormat="1" x14ac:dyDescent="0.35"/>
    <row r="74836" s="62" customFormat="1" x14ac:dyDescent="0.35"/>
    <row r="74837" s="62" customFormat="1" x14ac:dyDescent="0.35"/>
    <row r="74838" s="62" customFormat="1" x14ac:dyDescent="0.35"/>
    <row r="74839" s="62" customFormat="1" x14ac:dyDescent="0.35"/>
    <row r="74840" s="62" customFormat="1" x14ac:dyDescent="0.35"/>
    <row r="74841" s="62" customFormat="1" x14ac:dyDescent="0.35"/>
    <row r="74842" s="62" customFormat="1" x14ac:dyDescent="0.35"/>
    <row r="74843" s="62" customFormat="1" x14ac:dyDescent="0.35"/>
    <row r="74844" s="62" customFormat="1" x14ac:dyDescent="0.35"/>
    <row r="74845" s="62" customFormat="1" x14ac:dyDescent="0.35"/>
    <row r="74846" s="62" customFormat="1" x14ac:dyDescent="0.35"/>
    <row r="74847" s="62" customFormat="1" x14ac:dyDescent="0.35"/>
    <row r="74848" s="62" customFormat="1" x14ac:dyDescent="0.35"/>
    <row r="74849" s="62" customFormat="1" x14ac:dyDescent="0.35"/>
    <row r="74850" s="62" customFormat="1" x14ac:dyDescent="0.35"/>
    <row r="74851" s="62" customFormat="1" x14ac:dyDescent="0.35"/>
    <row r="74852" s="62" customFormat="1" x14ac:dyDescent="0.35"/>
    <row r="74853" s="62" customFormat="1" x14ac:dyDescent="0.35"/>
    <row r="74854" s="62" customFormat="1" x14ac:dyDescent="0.35"/>
    <row r="74855" s="62" customFormat="1" x14ac:dyDescent="0.35"/>
    <row r="74856" s="62" customFormat="1" x14ac:dyDescent="0.35"/>
    <row r="74857" s="62" customFormat="1" x14ac:dyDescent="0.35"/>
    <row r="74858" s="62" customFormat="1" x14ac:dyDescent="0.35"/>
    <row r="74859" s="62" customFormat="1" x14ac:dyDescent="0.35"/>
    <row r="74860" s="62" customFormat="1" x14ac:dyDescent="0.35"/>
    <row r="74861" s="62" customFormat="1" x14ac:dyDescent="0.35"/>
    <row r="74862" s="62" customFormat="1" x14ac:dyDescent="0.35"/>
    <row r="74863" s="62" customFormat="1" x14ac:dyDescent="0.35"/>
    <row r="74864" s="62" customFormat="1" x14ac:dyDescent="0.35"/>
    <row r="74865" s="62" customFormat="1" x14ac:dyDescent="0.35"/>
    <row r="74866" s="62" customFormat="1" x14ac:dyDescent="0.35"/>
    <row r="74867" s="62" customFormat="1" x14ac:dyDescent="0.35"/>
    <row r="74868" s="62" customFormat="1" x14ac:dyDescent="0.35"/>
    <row r="74869" s="62" customFormat="1" x14ac:dyDescent="0.35"/>
    <row r="74870" s="62" customFormat="1" x14ac:dyDescent="0.35"/>
    <row r="74871" s="62" customFormat="1" x14ac:dyDescent="0.35"/>
    <row r="74872" s="62" customFormat="1" x14ac:dyDescent="0.35"/>
    <row r="74873" s="62" customFormat="1" x14ac:dyDescent="0.35"/>
    <row r="74874" s="62" customFormat="1" x14ac:dyDescent="0.35"/>
    <row r="74875" s="62" customFormat="1" x14ac:dyDescent="0.35"/>
    <row r="74876" s="62" customFormat="1" x14ac:dyDescent="0.35"/>
    <row r="74877" s="62" customFormat="1" x14ac:dyDescent="0.35"/>
    <row r="74878" s="62" customFormat="1" x14ac:dyDescent="0.35"/>
    <row r="74879" s="62" customFormat="1" x14ac:dyDescent="0.35"/>
    <row r="74880" s="62" customFormat="1" x14ac:dyDescent="0.35"/>
    <row r="74881" s="62" customFormat="1" x14ac:dyDescent="0.35"/>
    <row r="74882" s="62" customFormat="1" x14ac:dyDescent="0.35"/>
    <row r="74883" s="62" customFormat="1" x14ac:dyDescent="0.35"/>
    <row r="74884" s="62" customFormat="1" x14ac:dyDescent="0.35"/>
    <row r="74885" s="62" customFormat="1" x14ac:dyDescent="0.35"/>
    <row r="74886" s="62" customFormat="1" x14ac:dyDescent="0.35"/>
    <row r="74887" s="62" customFormat="1" x14ac:dyDescent="0.35"/>
    <row r="74888" s="62" customFormat="1" x14ac:dyDescent="0.35"/>
    <row r="74889" s="62" customFormat="1" x14ac:dyDescent="0.35"/>
    <row r="74890" s="62" customFormat="1" x14ac:dyDescent="0.35"/>
    <row r="74891" s="62" customFormat="1" x14ac:dyDescent="0.35"/>
    <row r="74892" s="62" customFormat="1" x14ac:dyDescent="0.35"/>
    <row r="74893" s="62" customFormat="1" x14ac:dyDescent="0.35"/>
    <row r="74894" s="62" customFormat="1" x14ac:dyDescent="0.35"/>
    <row r="74895" s="62" customFormat="1" x14ac:dyDescent="0.35"/>
    <row r="74896" s="62" customFormat="1" x14ac:dyDescent="0.35"/>
    <row r="74897" s="62" customFormat="1" x14ac:dyDescent="0.35"/>
    <row r="74898" s="62" customFormat="1" x14ac:dyDescent="0.35"/>
    <row r="74899" s="62" customFormat="1" x14ac:dyDescent="0.35"/>
    <row r="74900" s="62" customFormat="1" x14ac:dyDescent="0.35"/>
    <row r="74901" s="62" customFormat="1" x14ac:dyDescent="0.35"/>
    <row r="74902" s="62" customFormat="1" x14ac:dyDescent="0.35"/>
    <row r="74903" s="62" customFormat="1" x14ac:dyDescent="0.35"/>
    <row r="74904" s="62" customFormat="1" x14ac:dyDescent="0.35"/>
    <row r="74905" s="62" customFormat="1" x14ac:dyDescent="0.35"/>
    <row r="74906" s="62" customFormat="1" x14ac:dyDescent="0.35"/>
    <row r="74907" s="62" customFormat="1" x14ac:dyDescent="0.35"/>
    <row r="74908" s="62" customFormat="1" x14ac:dyDescent="0.35"/>
    <row r="74909" s="62" customFormat="1" x14ac:dyDescent="0.35"/>
    <row r="74910" s="62" customFormat="1" x14ac:dyDescent="0.35"/>
    <row r="74911" s="62" customFormat="1" x14ac:dyDescent="0.35"/>
    <row r="74912" s="62" customFormat="1" x14ac:dyDescent="0.35"/>
    <row r="74913" s="62" customFormat="1" x14ac:dyDescent="0.35"/>
    <row r="74914" s="62" customFormat="1" x14ac:dyDescent="0.35"/>
    <row r="74915" s="62" customFormat="1" x14ac:dyDescent="0.35"/>
    <row r="74916" s="62" customFormat="1" x14ac:dyDescent="0.35"/>
    <row r="74917" s="62" customFormat="1" x14ac:dyDescent="0.35"/>
    <row r="74918" s="62" customFormat="1" x14ac:dyDescent="0.35"/>
    <row r="74919" s="62" customFormat="1" x14ac:dyDescent="0.35"/>
    <row r="74920" s="62" customFormat="1" x14ac:dyDescent="0.35"/>
    <row r="74921" s="62" customFormat="1" x14ac:dyDescent="0.35"/>
    <row r="74922" s="62" customFormat="1" x14ac:dyDescent="0.35"/>
    <row r="74923" s="62" customFormat="1" x14ac:dyDescent="0.35"/>
    <row r="74924" s="62" customFormat="1" x14ac:dyDescent="0.35"/>
    <row r="74925" s="62" customFormat="1" x14ac:dyDescent="0.35"/>
    <row r="74926" s="62" customFormat="1" x14ac:dyDescent="0.35"/>
    <row r="74927" s="62" customFormat="1" x14ac:dyDescent="0.35"/>
    <row r="74928" s="62" customFormat="1" x14ac:dyDescent="0.35"/>
    <row r="74929" s="62" customFormat="1" x14ac:dyDescent="0.35"/>
    <row r="74930" s="62" customFormat="1" x14ac:dyDescent="0.35"/>
    <row r="74931" s="62" customFormat="1" x14ac:dyDescent="0.35"/>
    <row r="74932" s="62" customFormat="1" x14ac:dyDescent="0.35"/>
    <row r="74933" s="62" customFormat="1" x14ac:dyDescent="0.35"/>
    <row r="74934" s="62" customFormat="1" x14ac:dyDescent="0.35"/>
    <row r="74935" s="62" customFormat="1" x14ac:dyDescent="0.35"/>
    <row r="74936" s="62" customFormat="1" x14ac:dyDescent="0.35"/>
    <row r="74937" s="62" customFormat="1" x14ac:dyDescent="0.35"/>
    <row r="74938" s="62" customFormat="1" x14ac:dyDescent="0.35"/>
    <row r="74939" s="62" customFormat="1" x14ac:dyDescent="0.35"/>
    <row r="74940" s="62" customFormat="1" x14ac:dyDescent="0.35"/>
    <row r="74941" s="62" customFormat="1" x14ac:dyDescent="0.35"/>
    <row r="74942" s="62" customFormat="1" x14ac:dyDescent="0.35"/>
    <row r="74943" s="62" customFormat="1" x14ac:dyDescent="0.35"/>
    <row r="74944" s="62" customFormat="1" x14ac:dyDescent="0.35"/>
    <row r="74945" s="62" customFormat="1" x14ac:dyDescent="0.35"/>
    <row r="74946" s="62" customFormat="1" x14ac:dyDescent="0.35"/>
    <row r="74947" s="62" customFormat="1" x14ac:dyDescent="0.35"/>
    <row r="74948" s="62" customFormat="1" x14ac:dyDescent="0.35"/>
    <row r="74949" s="62" customFormat="1" x14ac:dyDescent="0.35"/>
    <row r="74950" s="62" customFormat="1" x14ac:dyDescent="0.35"/>
    <row r="74951" s="62" customFormat="1" x14ac:dyDescent="0.35"/>
    <row r="74952" s="62" customFormat="1" x14ac:dyDescent="0.35"/>
    <row r="74953" s="62" customFormat="1" x14ac:dyDescent="0.35"/>
    <row r="74954" s="62" customFormat="1" x14ac:dyDescent="0.35"/>
    <row r="74955" s="62" customFormat="1" x14ac:dyDescent="0.35"/>
    <row r="74956" s="62" customFormat="1" x14ac:dyDescent="0.35"/>
    <row r="74957" s="62" customFormat="1" x14ac:dyDescent="0.35"/>
    <row r="74958" s="62" customFormat="1" x14ac:dyDescent="0.35"/>
    <row r="74959" s="62" customFormat="1" x14ac:dyDescent="0.35"/>
    <row r="74960" s="62" customFormat="1" x14ac:dyDescent="0.35"/>
    <row r="74961" s="62" customFormat="1" x14ac:dyDescent="0.35"/>
    <row r="74962" s="62" customFormat="1" x14ac:dyDescent="0.35"/>
    <row r="74963" s="62" customFormat="1" x14ac:dyDescent="0.35"/>
    <row r="74964" s="62" customFormat="1" x14ac:dyDescent="0.35"/>
    <row r="74965" s="62" customFormat="1" x14ac:dyDescent="0.35"/>
    <row r="74966" s="62" customFormat="1" x14ac:dyDescent="0.35"/>
    <row r="74967" s="62" customFormat="1" x14ac:dyDescent="0.35"/>
    <row r="74968" s="62" customFormat="1" x14ac:dyDescent="0.35"/>
    <row r="74969" s="62" customFormat="1" x14ac:dyDescent="0.35"/>
    <row r="74970" s="62" customFormat="1" x14ac:dyDescent="0.35"/>
    <row r="74971" s="62" customFormat="1" x14ac:dyDescent="0.35"/>
    <row r="74972" s="62" customFormat="1" x14ac:dyDescent="0.35"/>
    <row r="74973" s="62" customFormat="1" x14ac:dyDescent="0.35"/>
    <row r="74974" s="62" customFormat="1" x14ac:dyDescent="0.35"/>
    <row r="74975" s="62" customFormat="1" x14ac:dyDescent="0.35"/>
    <row r="74976" s="62" customFormat="1" x14ac:dyDescent="0.35"/>
    <row r="74977" s="62" customFormat="1" x14ac:dyDescent="0.35"/>
    <row r="74978" s="62" customFormat="1" x14ac:dyDescent="0.35"/>
    <row r="74979" s="62" customFormat="1" x14ac:dyDescent="0.35"/>
    <row r="74980" s="62" customFormat="1" x14ac:dyDescent="0.35"/>
    <row r="74981" s="62" customFormat="1" x14ac:dyDescent="0.35"/>
    <row r="74982" s="62" customFormat="1" x14ac:dyDescent="0.35"/>
    <row r="74983" s="62" customFormat="1" x14ac:dyDescent="0.35"/>
    <row r="74984" s="62" customFormat="1" x14ac:dyDescent="0.35"/>
    <row r="74985" s="62" customFormat="1" x14ac:dyDescent="0.35"/>
    <row r="74986" s="62" customFormat="1" x14ac:dyDescent="0.35"/>
    <row r="74987" s="62" customFormat="1" x14ac:dyDescent="0.35"/>
    <row r="74988" s="62" customFormat="1" x14ac:dyDescent="0.35"/>
    <row r="74989" s="62" customFormat="1" x14ac:dyDescent="0.35"/>
    <row r="74990" s="62" customFormat="1" x14ac:dyDescent="0.35"/>
    <row r="74991" s="62" customFormat="1" x14ac:dyDescent="0.35"/>
    <row r="74992" s="62" customFormat="1" x14ac:dyDescent="0.35"/>
    <row r="74993" s="62" customFormat="1" x14ac:dyDescent="0.35"/>
    <row r="74994" s="62" customFormat="1" x14ac:dyDescent="0.35"/>
    <row r="74995" s="62" customFormat="1" x14ac:dyDescent="0.35"/>
    <row r="74996" s="62" customFormat="1" x14ac:dyDescent="0.35"/>
    <row r="74997" s="62" customFormat="1" x14ac:dyDescent="0.35"/>
    <row r="74998" s="62" customFormat="1" x14ac:dyDescent="0.35"/>
    <row r="74999" s="62" customFormat="1" x14ac:dyDescent="0.35"/>
    <row r="75000" s="62" customFormat="1" x14ac:dyDescent="0.35"/>
    <row r="75001" s="62" customFormat="1" x14ac:dyDescent="0.35"/>
    <row r="75002" s="62" customFormat="1" x14ac:dyDescent="0.35"/>
    <row r="75003" s="62" customFormat="1" x14ac:dyDescent="0.35"/>
    <row r="75004" s="62" customFormat="1" x14ac:dyDescent="0.35"/>
    <row r="75005" s="62" customFormat="1" x14ac:dyDescent="0.35"/>
    <row r="75006" s="62" customFormat="1" x14ac:dyDescent="0.35"/>
    <row r="75007" s="62" customFormat="1" x14ac:dyDescent="0.35"/>
    <row r="75008" s="62" customFormat="1" x14ac:dyDescent="0.35"/>
    <row r="75009" s="62" customFormat="1" x14ac:dyDescent="0.35"/>
    <row r="75010" s="62" customFormat="1" x14ac:dyDescent="0.35"/>
    <row r="75011" s="62" customFormat="1" x14ac:dyDescent="0.35"/>
    <row r="75012" s="62" customFormat="1" x14ac:dyDescent="0.35"/>
    <row r="75013" s="62" customFormat="1" x14ac:dyDescent="0.35"/>
    <row r="75014" s="62" customFormat="1" x14ac:dyDescent="0.35"/>
    <row r="75015" s="62" customFormat="1" x14ac:dyDescent="0.35"/>
    <row r="75016" s="62" customFormat="1" x14ac:dyDescent="0.35"/>
    <row r="75017" s="62" customFormat="1" x14ac:dyDescent="0.35"/>
    <row r="75018" s="62" customFormat="1" x14ac:dyDescent="0.35"/>
    <row r="75019" s="62" customFormat="1" x14ac:dyDescent="0.35"/>
    <row r="75020" s="62" customFormat="1" x14ac:dyDescent="0.35"/>
    <row r="75021" s="62" customFormat="1" x14ac:dyDescent="0.35"/>
    <row r="75022" s="62" customFormat="1" x14ac:dyDescent="0.35"/>
    <row r="75023" s="62" customFormat="1" x14ac:dyDescent="0.35"/>
    <row r="75024" s="62" customFormat="1" x14ac:dyDescent="0.35"/>
    <row r="75025" s="62" customFormat="1" x14ac:dyDescent="0.35"/>
    <row r="75026" s="62" customFormat="1" x14ac:dyDescent="0.35"/>
    <row r="75027" s="62" customFormat="1" x14ac:dyDescent="0.35"/>
    <row r="75028" s="62" customFormat="1" x14ac:dyDescent="0.35"/>
    <row r="75029" s="62" customFormat="1" x14ac:dyDescent="0.35"/>
    <row r="75030" s="62" customFormat="1" x14ac:dyDescent="0.35"/>
    <row r="75031" s="62" customFormat="1" x14ac:dyDescent="0.35"/>
    <row r="75032" s="62" customFormat="1" x14ac:dyDescent="0.35"/>
    <row r="75033" s="62" customFormat="1" x14ac:dyDescent="0.35"/>
    <row r="75034" s="62" customFormat="1" x14ac:dyDescent="0.35"/>
    <row r="75035" s="62" customFormat="1" x14ac:dyDescent="0.35"/>
    <row r="75036" s="62" customFormat="1" x14ac:dyDescent="0.35"/>
    <row r="75037" s="62" customFormat="1" x14ac:dyDescent="0.35"/>
    <row r="75038" s="62" customFormat="1" x14ac:dyDescent="0.35"/>
    <row r="75039" s="62" customFormat="1" x14ac:dyDescent="0.35"/>
    <row r="75040" s="62" customFormat="1" x14ac:dyDescent="0.35"/>
    <row r="75041" s="62" customFormat="1" x14ac:dyDescent="0.35"/>
    <row r="75042" s="62" customFormat="1" x14ac:dyDescent="0.35"/>
    <row r="75043" s="62" customFormat="1" x14ac:dyDescent="0.35"/>
    <row r="75044" s="62" customFormat="1" x14ac:dyDescent="0.35"/>
    <row r="75045" s="62" customFormat="1" x14ac:dyDescent="0.35"/>
    <row r="75046" s="62" customFormat="1" x14ac:dyDescent="0.35"/>
    <row r="75047" s="62" customFormat="1" x14ac:dyDescent="0.35"/>
    <row r="75048" s="62" customFormat="1" x14ac:dyDescent="0.35"/>
    <row r="75049" s="62" customFormat="1" x14ac:dyDescent="0.35"/>
    <row r="75050" s="62" customFormat="1" x14ac:dyDescent="0.35"/>
    <row r="75051" s="62" customFormat="1" x14ac:dyDescent="0.35"/>
    <row r="75052" s="62" customFormat="1" x14ac:dyDescent="0.35"/>
    <row r="75053" s="62" customFormat="1" x14ac:dyDescent="0.35"/>
    <row r="75054" s="62" customFormat="1" x14ac:dyDescent="0.35"/>
    <row r="75055" s="62" customFormat="1" x14ac:dyDescent="0.35"/>
    <row r="75056" s="62" customFormat="1" x14ac:dyDescent="0.35"/>
    <row r="75057" s="62" customFormat="1" x14ac:dyDescent="0.35"/>
    <row r="75058" s="62" customFormat="1" x14ac:dyDescent="0.35"/>
    <row r="75059" s="62" customFormat="1" x14ac:dyDescent="0.35"/>
    <row r="75060" s="62" customFormat="1" x14ac:dyDescent="0.35"/>
    <row r="75061" s="62" customFormat="1" x14ac:dyDescent="0.35"/>
    <row r="75062" s="62" customFormat="1" x14ac:dyDescent="0.35"/>
    <row r="75063" s="62" customFormat="1" x14ac:dyDescent="0.35"/>
    <row r="75064" s="62" customFormat="1" x14ac:dyDescent="0.35"/>
    <row r="75065" s="62" customFormat="1" x14ac:dyDescent="0.35"/>
    <row r="75066" s="62" customFormat="1" x14ac:dyDescent="0.35"/>
    <row r="75067" s="62" customFormat="1" x14ac:dyDescent="0.35"/>
    <row r="75068" s="62" customFormat="1" x14ac:dyDescent="0.35"/>
    <row r="75069" s="62" customFormat="1" x14ac:dyDescent="0.35"/>
    <row r="75070" s="62" customFormat="1" x14ac:dyDescent="0.35"/>
    <row r="75071" s="62" customFormat="1" x14ac:dyDescent="0.35"/>
    <row r="75072" s="62" customFormat="1" x14ac:dyDescent="0.35"/>
    <row r="75073" s="62" customFormat="1" x14ac:dyDescent="0.35"/>
    <row r="75074" s="62" customFormat="1" x14ac:dyDescent="0.35"/>
    <row r="75075" s="62" customFormat="1" x14ac:dyDescent="0.35"/>
    <row r="75076" s="62" customFormat="1" x14ac:dyDescent="0.35"/>
    <row r="75077" s="62" customFormat="1" x14ac:dyDescent="0.35"/>
    <row r="75078" s="62" customFormat="1" x14ac:dyDescent="0.35"/>
    <row r="75079" s="62" customFormat="1" x14ac:dyDescent="0.35"/>
    <row r="75080" s="62" customFormat="1" x14ac:dyDescent="0.35"/>
    <row r="75081" s="62" customFormat="1" x14ac:dyDescent="0.35"/>
    <row r="75082" s="62" customFormat="1" x14ac:dyDescent="0.35"/>
    <row r="75083" s="62" customFormat="1" x14ac:dyDescent="0.35"/>
    <row r="75084" s="62" customFormat="1" x14ac:dyDescent="0.35"/>
    <row r="75085" s="62" customFormat="1" x14ac:dyDescent="0.35"/>
    <row r="75086" s="62" customFormat="1" x14ac:dyDescent="0.35"/>
    <row r="75087" s="62" customFormat="1" x14ac:dyDescent="0.35"/>
    <row r="75088" s="62" customFormat="1" x14ac:dyDescent="0.35"/>
    <row r="75089" s="62" customFormat="1" x14ac:dyDescent="0.35"/>
    <row r="75090" s="62" customFormat="1" x14ac:dyDescent="0.35"/>
    <row r="75091" s="62" customFormat="1" x14ac:dyDescent="0.35"/>
    <row r="75092" s="62" customFormat="1" x14ac:dyDescent="0.35"/>
    <row r="75093" s="62" customFormat="1" x14ac:dyDescent="0.35"/>
    <row r="75094" s="62" customFormat="1" x14ac:dyDescent="0.35"/>
    <row r="75095" s="62" customFormat="1" x14ac:dyDescent="0.35"/>
    <row r="75096" s="62" customFormat="1" x14ac:dyDescent="0.35"/>
    <row r="75097" s="62" customFormat="1" x14ac:dyDescent="0.35"/>
    <row r="75098" s="62" customFormat="1" x14ac:dyDescent="0.35"/>
    <row r="75099" s="62" customFormat="1" x14ac:dyDescent="0.35"/>
    <row r="75100" s="62" customFormat="1" x14ac:dyDescent="0.35"/>
    <row r="75101" s="62" customFormat="1" x14ac:dyDescent="0.35"/>
    <row r="75102" s="62" customFormat="1" x14ac:dyDescent="0.35"/>
    <row r="75103" s="62" customFormat="1" x14ac:dyDescent="0.35"/>
    <row r="75104" s="62" customFormat="1" x14ac:dyDescent="0.35"/>
    <row r="75105" s="62" customFormat="1" x14ac:dyDescent="0.35"/>
    <row r="75106" s="62" customFormat="1" x14ac:dyDescent="0.35"/>
    <row r="75107" s="62" customFormat="1" x14ac:dyDescent="0.35"/>
    <row r="75108" s="62" customFormat="1" x14ac:dyDescent="0.35"/>
    <row r="75109" s="62" customFormat="1" x14ac:dyDescent="0.35"/>
    <row r="75110" s="62" customFormat="1" x14ac:dyDescent="0.35"/>
    <row r="75111" s="62" customFormat="1" x14ac:dyDescent="0.35"/>
    <row r="75112" s="62" customFormat="1" x14ac:dyDescent="0.35"/>
    <row r="75113" s="62" customFormat="1" x14ac:dyDescent="0.35"/>
    <row r="75114" s="62" customFormat="1" x14ac:dyDescent="0.35"/>
    <row r="75115" s="62" customFormat="1" x14ac:dyDescent="0.35"/>
    <row r="75116" s="62" customFormat="1" x14ac:dyDescent="0.35"/>
    <row r="75117" s="62" customFormat="1" x14ac:dyDescent="0.35"/>
    <row r="75118" s="62" customFormat="1" x14ac:dyDescent="0.35"/>
    <row r="75119" s="62" customFormat="1" x14ac:dyDescent="0.35"/>
    <row r="75120" s="62" customFormat="1" x14ac:dyDescent="0.35"/>
    <row r="75121" s="62" customFormat="1" x14ac:dyDescent="0.35"/>
    <row r="75122" s="62" customFormat="1" x14ac:dyDescent="0.35"/>
    <row r="75123" s="62" customFormat="1" x14ac:dyDescent="0.35"/>
    <row r="75124" s="62" customFormat="1" x14ac:dyDescent="0.35"/>
    <row r="75125" s="62" customFormat="1" x14ac:dyDescent="0.35"/>
    <row r="75126" s="62" customFormat="1" x14ac:dyDescent="0.35"/>
    <row r="75127" s="62" customFormat="1" x14ac:dyDescent="0.35"/>
    <row r="75128" s="62" customFormat="1" x14ac:dyDescent="0.35"/>
    <row r="75129" s="62" customFormat="1" x14ac:dyDescent="0.35"/>
    <row r="75130" s="62" customFormat="1" x14ac:dyDescent="0.35"/>
    <row r="75131" s="62" customFormat="1" x14ac:dyDescent="0.35"/>
    <row r="75132" s="62" customFormat="1" x14ac:dyDescent="0.35"/>
    <row r="75133" s="62" customFormat="1" x14ac:dyDescent="0.35"/>
    <row r="75134" s="62" customFormat="1" x14ac:dyDescent="0.35"/>
    <row r="75135" s="62" customFormat="1" x14ac:dyDescent="0.35"/>
    <row r="75136" s="62" customFormat="1" x14ac:dyDescent="0.35"/>
    <row r="75137" s="62" customFormat="1" x14ac:dyDescent="0.35"/>
    <row r="75138" s="62" customFormat="1" x14ac:dyDescent="0.35"/>
    <row r="75139" s="62" customFormat="1" x14ac:dyDescent="0.35"/>
    <row r="75140" s="62" customFormat="1" x14ac:dyDescent="0.35"/>
    <row r="75141" s="62" customFormat="1" x14ac:dyDescent="0.35"/>
    <row r="75142" s="62" customFormat="1" x14ac:dyDescent="0.35"/>
    <row r="75143" s="62" customFormat="1" x14ac:dyDescent="0.35"/>
    <row r="75144" s="62" customFormat="1" x14ac:dyDescent="0.35"/>
    <row r="75145" s="62" customFormat="1" x14ac:dyDescent="0.35"/>
    <row r="75146" s="62" customFormat="1" x14ac:dyDescent="0.35"/>
    <row r="75147" s="62" customFormat="1" x14ac:dyDescent="0.35"/>
    <row r="75148" s="62" customFormat="1" x14ac:dyDescent="0.35"/>
    <row r="75149" s="62" customFormat="1" x14ac:dyDescent="0.35"/>
    <row r="75150" s="62" customFormat="1" x14ac:dyDescent="0.35"/>
    <row r="75151" s="62" customFormat="1" x14ac:dyDescent="0.35"/>
    <row r="75152" s="62" customFormat="1" x14ac:dyDescent="0.35"/>
    <row r="75153" s="62" customFormat="1" x14ac:dyDescent="0.35"/>
    <row r="75154" s="62" customFormat="1" x14ac:dyDescent="0.35"/>
    <row r="75155" s="62" customFormat="1" x14ac:dyDescent="0.35"/>
    <row r="75156" s="62" customFormat="1" x14ac:dyDescent="0.35"/>
    <row r="75157" s="62" customFormat="1" x14ac:dyDescent="0.35"/>
    <row r="75158" s="62" customFormat="1" x14ac:dyDescent="0.35"/>
    <row r="75159" s="62" customFormat="1" x14ac:dyDescent="0.35"/>
    <row r="75160" s="62" customFormat="1" x14ac:dyDescent="0.35"/>
    <row r="75161" s="62" customFormat="1" x14ac:dyDescent="0.35"/>
    <row r="75162" s="62" customFormat="1" x14ac:dyDescent="0.35"/>
    <row r="75163" s="62" customFormat="1" x14ac:dyDescent="0.35"/>
    <row r="75164" s="62" customFormat="1" x14ac:dyDescent="0.35"/>
    <row r="75165" s="62" customFormat="1" x14ac:dyDescent="0.35"/>
    <row r="75166" s="62" customFormat="1" x14ac:dyDescent="0.35"/>
    <row r="75167" s="62" customFormat="1" x14ac:dyDescent="0.35"/>
    <row r="75168" s="62" customFormat="1" x14ac:dyDescent="0.35"/>
    <row r="75169" s="62" customFormat="1" x14ac:dyDescent="0.35"/>
    <row r="75170" s="62" customFormat="1" x14ac:dyDescent="0.35"/>
    <row r="75171" s="62" customFormat="1" x14ac:dyDescent="0.35"/>
    <row r="75172" s="62" customFormat="1" x14ac:dyDescent="0.35"/>
    <row r="75173" s="62" customFormat="1" x14ac:dyDescent="0.35"/>
    <row r="75174" s="62" customFormat="1" x14ac:dyDescent="0.35"/>
    <row r="75175" s="62" customFormat="1" x14ac:dyDescent="0.35"/>
    <row r="75176" s="62" customFormat="1" x14ac:dyDescent="0.35"/>
    <row r="75177" s="62" customFormat="1" x14ac:dyDescent="0.35"/>
    <row r="75178" s="62" customFormat="1" x14ac:dyDescent="0.35"/>
    <row r="75179" s="62" customFormat="1" x14ac:dyDescent="0.35"/>
    <row r="75180" s="62" customFormat="1" x14ac:dyDescent="0.35"/>
    <row r="75181" s="62" customFormat="1" x14ac:dyDescent="0.35"/>
    <row r="75182" s="62" customFormat="1" x14ac:dyDescent="0.35"/>
    <row r="75183" s="62" customFormat="1" x14ac:dyDescent="0.35"/>
    <row r="75184" s="62" customFormat="1" x14ac:dyDescent="0.35"/>
    <row r="75185" s="62" customFormat="1" x14ac:dyDescent="0.35"/>
    <row r="75186" s="62" customFormat="1" x14ac:dyDescent="0.35"/>
    <row r="75187" s="62" customFormat="1" x14ac:dyDescent="0.35"/>
    <row r="75188" s="62" customFormat="1" x14ac:dyDescent="0.35"/>
    <row r="75189" s="62" customFormat="1" x14ac:dyDescent="0.35"/>
    <row r="75190" s="62" customFormat="1" x14ac:dyDescent="0.35"/>
    <row r="75191" s="62" customFormat="1" x14ac:dyDescent="0.35"/>
    <row r="75192" s="62" customFormat="1" x14ac:dyDescent="0.35"/>
    <row r="75193" s="62" customFormat="1" x14ac:dyDescent="0.35"/>
    <row r="75194" s="62" customFormat="1" x14ac:dyDescent="0.35"/>
    <row r="75195" s="62" customFormat="1" x14ac:dyDescent="0.35"/>
    <row r="75196" s="62" customFormat="1" x14ac:dyDescent="0.35"/>
    <row r="75197" s="62" customFormat="1" x14ac:dyDescent="0.35"/>
    <row r="75198" s="62" customFormat="1" x14ac:dyDescent="0.35"/>
    <row r="75199" s="62" customFormat="1" x14ac:dyDescent="0.35"/>
    <row r="75200" s="62" customFormat="1" x14ac:dyDescent="0.35"/>
    <row r="75201" s="62" customFormat="1" x14ac:dyDescent="0.35"/>
    <row r="75202" s="62" customFormat="1" x14ac:dyDescent="0.35"/>
    <row r="75203" s="62" customFormat="1" x14ac:dyDescent="0.35"/>
    <row r="75204" s="62" customFormat="1" x14ac:dyDescent="0.35"/>
    <row r="75205" s="62" customFormat="1" x14ac:dyDescent="0.35"/>
    <row r="75206" s="62" customFormat="1" x14ac:dyDescent="0.35"/>
    <row r="75207" s="62" customFormat="1" x14ac:dyDescent="0.35"/>
    <row r="75208" s="62" customFormat="1" x14ac:dyDescent="0.35"/>
    <row r="75209" s="62" customFormat="1" x14ac:dyDescent="0.35"/>
    <row r="75210" s="62" customFormat="1" x14ac:dyDescent="0.35"/>
    <row r="75211" s="62" customFormat="1" x14ac:dyDescent="0.35"/>
    <row r="75212" s="62" customFormat="1" x14ac:dyDescent="0.35"/>
    <row r="75213" s="62" customFormat="1" x14ac:dyDescent="0.35"/>
    <row r="75214" s="62" customFormat="1" x14ac:dyDescent="0.35"/>
    <row r="75215" s="62" customFormat="1" x14ac:dyDescent="0.35"/>
    <row r="75216" s="62" customFormat="1" x14ac:dyDescent="0.35"/>
    <row r="75217" s="62" customFormat="1" x14ac:dyDescent="0.35"/>
    <row r="75218" s="62" customFormat="1" x14ac:dyDescent="0.35"/>
    <row r="75219" s="62" customFormat="1" x14ac:dyDescent="0.35"/>
    <row r="75220" s="62" customFormat="1" x14ac:dyDescent="0.35"/>
    <row r="75221" s="62" customFormat="1" x14ac:dyDescent="0.35"/>
    <row r="75222" s="62" customFormat="1" x14ac:dyDescent="0.35"/>
    <row r="75223" s="62" customFormat="1" x14ac:dyDescent="0.35"/>
    <row r="75224" s="62" customFormat="1" x14ac:dyDescent="0.35"/>
    <row r="75225" s="62" customFormat="1" x14ac:dyDescent="0.35"/>
    <row r="75226" s="62" customFormat="1" x14ac:dyDescent="0.35"/>
    <row r="75227" s="62" customFormat="1" x14ac:dyDescent="0.35"/>
    <row r="75228" s="62" customFormat="1" x14ac:dyDescent="0.35"/>
    <row r="75229" s="62" customFormat="1" x14ac:dyDescent="0.35"/>
    <row r="75230" s="62" customFormat="1" x14ac:dyDescent="0.35"/>
    <row r="75231" s="62" customFormat="1" x14ac:dyDescent="0.35"/>
    <row r="75232" s="62" customFormat="1" x14ac:dyDescent="0.35"/>
    <row r="75233" s="62" customFormat="1" x14ac:dyDescent="0.35"/>
    <row r="75234" s="62" customFormat="1" x14ac:dyDescent="0.35"/>
    <row r="75235" s="62" customFormat="1" x14ac:dyDescent="0.35"/>
    <row r="75236" s="62" customFormat="1" x14ac:dyDescent="0.35"/>
    <row r="75237" s="62" customFormat="1" x14ac:dyDescent="0.35"/>
    <row r="75238" s="62" customFormat="1" x14ac:dyDescent="0.35"/>
    <row r="75239" s="62" customFormat="1" x14ac:dyDescent="0.35"/>
    <row r="75240" s="62" customFormat="1" x14ac:dyDescent="0.35"/>
    <row r="75241" s="62" customFormat="1" x14ac:dyDescent="0.35"/>
    <row r="75242" s="62" customFormat="1" x14ac:dyDescent="0.35"/>
    <row r="75243" s="62" customFormat="1" x14ac:dyDescent="0.35"/>
    <row r="75244" s="62" customFormat="1" x14ac:dyDescent="0.35"/>
    <row r="75245" s="62" customFormat="1" x14ac:dyDescent="0.35"/>
    <row r="75246" s="62" customFormat="1" x14ac:dyDescent="0.35"/>
    <row r="75247" s="62" customFormat="1" x14ac:dyDescent="0.35"/>
    <row r="75248" s="62" customFormat="1" x14ac:dyDescent="0.35"/>
    <row r="75249" s="62" customFormat="1" x14ac:dyDescent="0.35"/>
    <row r="75250" s="62" customFormat="1" x14ac:dyDescent="0.35"/>
    <row r="75251" s="62" customFormat="1" x14ac:dyDescent="0.35"/>
    <row r="75252" s="62" customFormat="1" x14ac:dyDescent="0.35"/>
    <row r="75253" s="62" customFormat="1" x14ac:dyDescent="0.35"/>
    <row r="75254" s="62" customFormat="1" x14ac:dyDescent="0.35"/>
    <row r="75255" s="62" customFormat="1" x14ac:dyDescent="0.35"/>
    <row r="75256" s="62" customFormat="1" x14ac:dyDescent="0.35"/>
    <row r="75257" s="62" customFormat="1" x14ac:dyDescent="0.35"/>
    <row r="75258" s="62" customFormat="1" x14ac:dyDescent="0.35"/>
    <row r="75259" s="62" customFormat="1" x14ac:dyDescent="0.35"/>
    <row r="75260" s="62" customFormat="1" x14ac:dyDescent="0.35"/>
    <row r="75261" s="62" customFormat="1" x14ac:dyDescent="0.35"/>
    <row r="75262" s="62" customFormat="1" x14ac:dyDescent="0.35"/>
    <row r="75263" s="62" customFormat="1" x14ac:dyDescent="0.35"/>
    <row r="75264" s="62" customFormat="1" x14ac:dyDescent="0.35"/>
    <row r="75265" s="62" customFormat="1" x14ac:dyDescent="0.35"/>
    <row r="75266" s="62" customFormat="1" x14ac:dyDescent="0.35"/>
    <row r="75267" s="62" customFormat="1" x14ac:dyDescent="0.35"/>
    <row r="75268" s="62" customFormat="1" x14ac:dyDescent="0.35"/>
    <row r="75269" s="62" customFormat="1" x14ac:dyDescent="0.35"/>
    <row r="75270" s="62" customFormat="1" x14ac:dyDescent="0.35"/>
    <row r="75271" s="62" customFormat="1" x14ac:dyDescent="0.35"/>
    <row r="75272" s="62" customFormat="1" x14ac:dyDescent="0.35"/>
    <row r="75273" s="62" customFormat="1" x14ac:dyDescent="0.35"/>
    <row r="75274" s="62" customFormat="1" x14ac:dyDescent="0.35"/>
    <row r="75275" s="62" customFormat="1" x14ac:dyDescent="0.35"/>
    <row r="75276" s="62" customFormat="1" x14ac:dyDescent="0.35"/>
    <row r="75277" s="62" customFormat="1" x14ac:dyDescent="0.35"/>
    <row r="75278" s="62" customFormat="1" x14ac:dyDescent="0.35"/>
    <row r="75279" s="62" customFormat="1" x14ac:dyDescent="0.35"/>
    <row r="75280" s="62" customFormat="1" x14ac:dyDescent="0.35"/>
    <row r="75281" s="62" customFormat="1" x14ac:dyDescent="0.35"/>
    <row r="75282" s="62" customFormat="1" x14ac:dyDescent="0.35"/>
    <row r="75283" s="62" customFormat="1" x14ac:dyDescent="0.35"/>
    <row r="75284" s="62" customFormat="1" x14ac:dyDescent="0.35"/>
    <row r="75285" s="62" customFormat="1" x14ac:dyDescent="0.35"/>
    <row r="75286" s="62" customFormat="1" x14ac:dyDescent="0.35"/>
    <row r="75287" s="62" customFormat="1" x14ac:dyDescent="0.35"/>
    <row r="75288" s="62" customFormat="1" x14ac:dyDescent="0.35"/>
    <row r="75289" s="62" customFormat="1" x14ac:dyDescent="0.35"/>
    <row r="75290" s="62" customFormat="1" x14ac:dyDescent="0.35"/>
    <row r="75291" s="62" customFormat="1" x14ac:dyDescent="0.35"/>
    <row r="75292" s="62" customFormat="1" x14ac:dyDescent="0.35"/>
    <row r="75293" s="62" customFormat="1" x14ac:dyDescent="0.35"/>
    <row r="75294" s="62" customFormat="1" x14ac:dyDescent="0.35"/>
    <row r="75295" s="62" customFormat="1" x14ac:dyDescent="0.35"/>
    <row r="75296" s="62" customFormat="1" x14ac:dyDescent="0.35"/>
    <row r="75297" s="62" customFormat="1" x14ac:dyDescent="0.35"/>
    <row r="75298" s="62" customFormat="1" x14ac:dyDescent="0.35"/>
    <row r="75299" s="62" customFormat="1" x14ac:dyDescent="0.35"/>
    <row r="75300" s="62" customFormat="1" x14ac:dyDescent="0.35"/>
    <row r="75301" s="62" customFormat="1" x14ac:dyDescent="0.35"/>
    <row r="75302" s="62" customFormat="1" x14ac:dyDescent="0.35"/>
    <row r="75303" s="62" customFormat="1" x14ac:dyDescent="0.35"/>
    <row r="75304" s="62" customFormat="1" x14ac:dyDescent="0.35"/>
    <row r="75305" s="62" customFormat="1" x14ac:dyDescent="0.35"/>
    <row r="75306" s="62" customFormat="1" x14ac:dyDescent="0.35"/>
    <row r="75307" s="62" customFormat="1" x14ac:dyDescent="0.35"/>
    <row r="75308" s="62" customFormat="1" x14ac:dyDescent="0.35"/>
    <row r="75309" s="62" customFormat="1" x14ac:dyDescent="0.35"/>
    <row r="75310" s="62" customFormat="1" x14ac:dyDescent="0.35"/>
    <row r="75311" s="62" customFormat="1" x14ac:dyDescent="0.35"/>
    <row r="75312" s="62" customFormat="1" x14ac:dyDescent="0.35"/>
    <row r="75313" s="62" customFormat="1" x14ac:dyDescent="0.35"/>
    <row r="75314" s="62" customFormat="1" x14ac:dyDescent="0.35"/>
    <row r="75315" s="62" customFormat="1" x14ac:dyDescent="0.35"/>
    <row r="75316" s="62" customFormat="1" x14ac:dyDescent="0.35"/>
    <row r="75317" s="62" customFormat="1" x14ac:dyDescent="0.35"/>
    <row r="75318" s="62" customFormat="1" x14ac:dyDescent="0.35"/>
    <row r="75319" s="62" customFormat="1" x14ac:dyDescent="0.35"/>
    <row r="75320" s="62" customFormat="1" x14ac:dyDescent="0.35"/>
    <row r="75321" s="62" customFormat="1" x14ac:dyDescent="0.35"/>
    <row r="75322" s="62" customFormat="1" x14ac:dyDescent="0.35"/>
    <row r="75323" s="62" customFormat="1" x14ac:dyDescent="0.35"/>
    <row r="75324" s="62" customFormat="1" x14ac:dyDescent="0.35"/>
    <row r="75325" s="62" customFormat="1" x14ac:dyDescent="0.35"/>
    <row r="75326" s="62" customFormat="1" x14ac:dyDescent="0.35"/>
    <row r="75327" s="62" customFormat="1" x14ac:dyDescent="0.35"/>
    <row r="75328" s="62" customFormat="1" x14ac:dyDescent="0.35"/>
    <row r="75329" s="62" customFormat="1" x14ac:dyDescent="0.35"/>
    <row r="75330" s="62" customFormat="1" x14ac:dyDescent="0.35"/>
    <row r="75331" s="62" customFormat="1" x14ac:dyDescent="0.35"/>
    <row r="75332" s="62" customFormat="1" x14ac:dyDescent="0.35"/>
    <row r="75333" s="62" customFormat="1" x14ac:dyDescent="0.35"/>
    <row r="75334" s="62" customFormat="1" x14ac:dyDescent="0.35"/>
    <row r="75335" s="62" customFormat="1" x14ac:dyDescent="0.35"/>
    <row r="75336" s="62" customFormat="1" x14ac:dyDescent="0.35"/>
    <row r="75337" s="62" customFormat="1" x14ac:dyDescent="0.35"/>
    <row r="75338" s="62" customFormat="1" x14ac:dyDescent="0.35"/>
    <row r="75339" s="62" customFormat="1" x14ac:dyDescent="0.35"/>
    <row r="75340" s="62" customFormat="1" x14ac:dyDescent="0.35"/>
    <row r="75341" s="62" customFormat="1" x14ac:dyDescent="0.35"/>
    <row r="75342" s="62" customFormat="1" x14ac:dyDescent="0.35"/>
    <row r="75343" s="62" customFormat="1" x14ac:dyDescent="0.35"/>
    <row r="75344" s="62" customFormat="1" x14ac:dyDescent="0.35"/>
    <row r="75345" s="62" customFormat="1" x14ac:dyDescent="0.35"/>
    <row r="75346" s="62" customFormat="1" x14ac:dyDescent="0.35"/>
    <row r="75347" s="62" customFormat="1" x14ac:dyDescent="0.35"/>
    <row r="75348" s="62" customFormat="1" x14ac:dyDescent="0.35"/>
    <row r="75349" s="62" customFormat="1" x14ac:dyDescent="0.35"/>
    <row r="75350" s="62" customFormat="1" x14ac:dyDescent="0.35"/>
    <row r="75351" s="62" customFormat="1" x14ac:dyDescent="0.35"/>
    <row r="75352" s="62" customFormat="1" x14ac:dyDescent="0.35"/>
    <row r="75353" s="62" customFormat="1" x14ac:dyDescent="0.35"/>
    <row r="75354" s="62" customFormat="1" x14ac:dyDescent="0.35"/>
    <row r="75355" s="62" customFormat="1" x14ac:dyDescent="0.35"/>
    <row r="75356" s="62" customFormat="1" x14ac:dyDescent="0.35"/>
    <row r="75357" s="62" customFormat="1" x14ac:dyDescent="0.35"/>
    <row r="75358" s="62" customFormat="1" x14ac:dyDescent="0.35"/>
    <row r="75359" s="62" customFormat="1" x14ac:dyDescent="0.35"/>
    <row r="75360" s="62" customFormat="1" x14ac:dyDescent="0.35"/>
    <row r="75361" s="62" customFormat="1" x14ac:dyDescent="0.35"/>
    <row r="75362" s="62" customFormat="1" x14ac:dyDescent="0.35"/>
    <row r="75363" s="62" customFormat="1" x14ac:dyDescent="0.35"/>
    <row r="75364" s="62" customFormat="1" x14ac:dyDescent="0.35"/>
    <row r="75365" s="62" customFormat="1" x14ac:dyDescent="0.35"/>
    <row r="75366" s="62" customFormat="1" x14ac:dyDescent="0.35"/>
    <row r="75367" s="62" customFormat="1" x14ac:dyDescent="0.35"/>
    <row r="75368" s="62" customFormat="1" x14ac:dyDescent="0.35"/>
    <row r="75369" s="62" customFormat="1" x14ac:dyDescent="0.35"/>
    <row r="75370" s="62" customFormat="1" x14ac:dyDescent="0.35"/>
    <row r="75371" s="62" customFormat="1" x14ac:dyDescent="0.35"/>
    <row r="75372" s="62" customFormat="1" x14ac:dyDescent="0.35"/>
    <row r="75373" s="62" customFormat="1" x14ac:dyDescent="0.35"/>
    <row r="75374" s="62" customFormat="1" x14ac:dyDescent="0.35"/>
    <row r="75375" s="62" customFormat="1" x14ac:dyDescent="0.35"/>
    <row r="75376" s="62" customFormat="1" x14ac:dyDescent="0.35"/>
    <row r="75377" s="62" customFormat="1" x14ac:dyDescent="0.35"/>
    <row r="75378" s="62" customFormat="1" x14ac:dyDescent="0.35"/>
    <row r="75379" s="62" customFormat="1" x14ac:dyDescent="0.35"/>
    <row r="75380" s="62" customFormat="1" x14ac:dyDescent="0.35"/>
    <row r="75381" s="62" customFormat="1" x14ac:dyDescent="0.35"/>
    <row r="75382" s="62" customFormat="1" x14ac:dyDescent="0.35"/>
    <row r="75383" s="62" customFormat="1" x14ac:dyDescent="0.35"/>
    <row r="75384" s="62" customFormat="1" x14ac:dyDescent="0.35"/>
    <row r="75385" s="62" customFormat="1" x14ac:dyDescent="0.35"/>
    <row r="75386" s="62" customFormat="1" x14ac:dyDescent="0.35"/>
    <row r="75387" s="62" customFormat="1" x14ac:dyDescent="0.35"/>
    <row r="75388" s="62" customFormat="1" x14ac:dyDescent="0.35"/>
    <row r="75389" s="62" customFormat="1" x14ac:dyDescent="0.35"/>
    <row r="75390" s="62" customFormat="1" x14ac:dyDescent="0.35"/>
    <row r="75391" s="62" customFormat="1" x14ac:dyDescent="0.35"/>
    <row r="75392" s="62" customFormat="1" x14ac:dyDescent="0.35"/>
    <row r="75393" s="62" customFormat="1" x14ac:dyDescent="0.35"/>
    <row r="75394" s="62" customFormat="1" x14ac:dyDescent="0.35"/>
    <row r="75395" s="62" customFormat="1" x14ac:dyDescent="0.35"/>
    <row r="75396" s="62" customFormat="1" x14ac:dyDescent="0.35"/>
    <row r="75397" s="62" customFormat="1" x14ac:dyDescent="0.35"/>
    <row r="75398" s="62" customFormat="1" x14ac:dyDescent="0.35"/>
    <row r="75399" s="62" customFormat="1" x14ac:dyDescent="0.35"/>
    <row r="75400" s="62" customFormat="1" x14ac:dyDescent="0.35"/>
    <row r="75401" s="62" customFormat="1" x14ac:dyDescent="0.35"/>
    <row r="75402" s="62" customFormat="1" x14ac:dyDescent="0.35"/>
    <row r="75403" s="62" customFormat="1" x14ac:dyDescent="0.35"/>
    <row r="75404" s="62" customFormat="1" x14ac:dyDescent="0.35"/>
    <row r="75405" s="62" customFormat="1" x14ac:dyDescent="0.35"/>
    <row r="75406" s="62" customFormat="1" x14ac:dyDescent="0.35"/>
    <row r="75407" s="62" customFormat="1" x14ac:dyDescent="0.35"/>
    <row r="75408" s="62" customFormat="1" x14ac:dyDescent="0.35"/>
    <row r="75409" s="62" customFormat="1" x14ac:dyDescent="0.35"/>
    <row r="75410" s="62" customFormat="1" x14ac:dyDescent="0.35"/>
    <row r="75411" s="62" customFormat="1" x14ac:dyDescent="0.35"/>
    <row r="75412" s="62" customFormat="1" x14ac:dyDescent="0.35"/>
    <row r="75413" s="62" customFormat="1" x14ac:dyDescent="0.35"/>
    <row r="75414" s="62" customFormat="1" x14ac:dyDescent="0.35"/>
    <row r="75415" s="62" customFormat="1" x14ac:dyDescent="0.35"/>
    <row r="75416" s="62" customFormat="1" x14ac:dyDescent="0.35"/>
    <row r="75417" s="62" customFormat="1" x14ac:dyDescent="0.35"/>
    <row r="75418" s="62" customFormat="1" x14ac:dyDescent="0.35"/>
    <row r="75419" s="62" customFormat="1" x14ac:dyDescent="0.35"/>
    <row r="75420" s="62" customFormat="1" x14ac:dyDescent="0.35"/>
    <row r="75421" s="62" customFormat="1" x14ac:dyDescent="0.35"/>
    <row r="75422" s="62" customFormat="1" x14ac:dyDescent="0.35"/>
    <row r="75423" s="62" customFormat="1" x14ac:dyDescent="0.35"/>
    <row r="75424" s="62" customFormat="1" x14ac:dyDescent="0.35"/>
    <row r="75425" s="62" customFormat="1" x14ac:dyDescent="0.35"/>
    <row r="75426" s="62" customFormat="1" x14ac:dyDescent="0.35"/>
    <row r="75427" s="62" customFormat="1" x14ac:dyDescent="0.35"/>
    <row r="75428" s="62" customFormat="1" x14ac:dyDescent="0.35"/>
    <row r="75429" s="62" customFormat="1" x14ac:dyDescent="0.35"/>
    <row r="75430" s="62" customFormat="1" x14ac:dyDescent="0.35"/>
    <row r="75431" s="62" customFormat="1" x14ac:dyDescent="0.35"/>
    <row r="75432" s="62" customFormat="1" x14ac:dyDescent="0.35"/>
    <row r="75433" s="62" customFormat="1" x14ac:dyDescent="0.35"/>
    <row r="75434" s="62" customFormat="1" x14ac:dyDescent="0.35"/>
    <row r="75435" s="62" customFormat="1" x14ac:dyDescent="0.35"/>
    <row r="75436" s="62" customFormat="1" x14ac:dyDescent="0.35"/>
    <row r="75437" s="62" customFormat="1" x14ac:dyDescent="0.35"/>
    <row r="75438" s="62" customFormat="1" x14ac:dyDescent="0.35"/>
    <row r="75439" s="62" customFormat="1" x14ac:dyDescent="0.35"/>
    <row r="75440" s="62" customFormat="1" x14ac:dyDescent="0.35"/>
    <row r="75441" s="62" customFormat="1" x14ac:dyDescent="0.35"/>
    <row r="75442" s="62" customFormat="1" x14ac:dyDescent="0.35"/>
    <row r="75443" s="62" customFormat="1" x14ac:dyDescent="0.35"/>
    <row r="75444" s="62" customFormat="1" x14ac:dyDescent="0.35"/>
    <row r="75445" s="62" customFormat="1" x14ac:dyDescent="0.35"/>
    <row r="75446" s="62" customFormat="1" x14ac:dyDescent="0.35"/>
    <row r="75447" s="62" customFormat="1" x14ac:dyDescent="0.35"/>
    <row r="75448" s="62" customFormat="1" x14ac:dyDescent="0.35"/>
    <row r="75449" s="62" customFormat="1" x14ac:dyDescent="0.35"/>
    <row r="75450" s="62" customFormat="1" x14ac:dyDescent="0.35"/>
    <row r="75451" s="62" customFormat="1" x14ac:dyDescent="0.35"/>
    <row r="75452" s="62" customFormat="1" x14ac:dyDescent="0.35"/>
    <row r="75453" s="62" customFormat="1" x14ac:dyDescent="0.35"/>
    <row r="75454" s="62" customFormat="1" x14ac:dyDescent="0.35"/>
    <row r="75455" s="62" customFormat="1" x14ac:dyDescent="0.35"/>
    <row r="75456" s="62" customFormat="1" x14ac:dyDescent="0.35"/>
    <row r="75457" s="62" customFormat="1" x14ac:dyDescent="0.35"/>
    <row r="75458" s="62" customFormat="1" x14ac:dyDescent="0.35"/>
    <row r="75459" s="62" customFormat="1" x14ac:dyDescent="0.35"/>
    <row r="75460" s="62" customFormat="1" x14ac:dyDescent="0.35"/>
    <row r="75461" s="62" customFormat="1" x14ac:dyDescent="0.35"/>
    <row r="75462" s="62" customFormat="1" x14ac:dyDescent="0.35"/>
    <row r="75463" s="62" customFormat="1" x14ac:dyDescent="0.35"/>
    <row r="75464" s="62" customFormat="1" x14ac:dyDescent="0.35"/>
    <row r="75465" s="62" customFormat="1" x14ac:dyDescent="0.35"/>
    <row r="75466" s="62" customFormat="1" x14ac:dyDescent="0.35"/>
    <row r="75467" s="62" customFormat="1" x14ac:dyDescent="0.35"/>
    <row r="75468" s="62" customFormat="1" x14ac:dyDescent="0.35"/>
    <row r="75469" s="62" customFormat="1" x14ac:dyDescent="0.35"/>
    <row r="75470" s="62" customFormat="1" x14ac:dyDescent="0.35"/>
    <row r="75471" s="62" customFormat="1" x14ac:dyDescent="0.35"/>
    <row r="75472" s="62" customFormat="1" x14ac:dyDescent="0.35"/>
    <row r="75473" s="62" customFormat="1" x14ac:dyDescent="0.35"/>
    <row r="75474" s="62" customFormat="1" x14ac:dyDescent="0.35"/>
    <row r="75475" s="62" customFormat="1" x14ac:dyDescent="0.35"/>
    <row r="75476" s="62" customFormat="1" x14ac:dyDescent="0.35"/>
    <row r="75477" s="62" customFormat="1" x14ac:dyDescent="0.35"/>
    <row r="75478" s="62" customFormat="1" x14ac:dyDescent="0.35"/>
    <row r="75479" s="62" customFormat="1" x14ac:dyDescent="0.35"/>
    <row r="75480" s="62" customFormat="1" x14ac:dyDescent="0.35"/>
    <row r="75481" s="62" customFormat="1" x14ac:dyDescent="0.35"/>
    <row r="75482" s="62" customFormat="1" x14ac:dyDescent="0.35"/>
    <row r="75483" s="62" customFormat="1" x14ac:dyDescent="0.35"/>
    <row r="75484" s="62" customFormat="1" x14ac:dyDescent="0.35"/>
    <row r="75485" s="62" customFormat="1" x14ac:dyDescent="0.35"/>
    <row r="75486" s="62" customFormat="1" x14ac:dyDescent="0.35"/>
    <row r="75487" s="62" customFormat="1" x14ac:dyDescent="0.35"/>
    <row r="75488" s="62" customFormat="1" x14ac:dyDescent="0.35"/>
    <row r="75489" s="62" customFormat="1" x14ac:dyDescent="0.35"/>
    <row r="75490" s="62" customFormat="1" x14ac:dyDescent="0.35"/>
    <row r="75491" s="62" customFormat="1" x14ac:dyDescent="0.35"/>
    <row r="75492" s="62" customFormat="1" x14ac:dyDescent="0.35"/>
    <row r="75493" s="62" customFormat="1" x14ac:dyDescent="0.35"/>
    <row r="75494" s="62" customFormat="1" x14ac:dyDescent="0.35"/>
    <row r="75495" s="62" customFormat="1" x14ac:dyDescent="0.35"/>
    <row r="75496" s="62" customFormat="1" x14ac:dyDescent="0.35"/>
    <row r="75497" s="62" customFormat="1" x14ac:dyDescent="0.35"/>
    <row r="75498" s="62" customFormat="1" x14ac:dyDescent="0.35"/>
    <row r="75499" s="62" customFormat="1" x14ac:dyDescent="0.35"/>
    <row r="75500" s="62" customFormat="1" x14ac:dyDescent="0.35"/>
    <row r="75501" s="62" customFormat="1" x14ac:dyDescent="0.35"/>
    <row r="75502" s="62" customFormat="1" x14ac:dyDescent="0.35"/>
    <row r="75503" s="62" customFormat="1" x14ac:dyDescent="0.35"/>
    <row r="75504" s="62" customFormat="1" x14ac:dyDescent="0.35"/>
    <row r="75505" s="62" customFormat="1" x14ac:dyDescent="0.35"/>
    <row r="75506" s="62" customFormat="1" x14ac:dyDescent="0.35"/>
    <row r="75507" s="62" customFormat="1" x14ac:dyDescent="0.35"/>
    <row r="75508" s="62" customFormat="1" x14ac:dyDescent="0.35"/>
    <row r="75509" s="62" customFormat="1" x14ac:dyDescent="0.35"/>
    <row r="75510" s="62" customFormat="1" x14ac:dyDescent="0.35"/>
    <row r="75511" s="62" customFormat="1" x14ac:dyDescent="0.35"/>
    <row r="75512" s="62" customFormat="1" x14ac:dyDescent="0.35"/>
    <row r="75513" s="62" customFormat="1" x14ac:dyDescent="0.35"/>
    <row r="75514" s="62" customFormat="1" x14ac:dyDescent="0.35"/>
    <row r="75515" s="62" customFormat="1" x14ac:dyDescent="0.35"/>
    <row r="75516" s="62" customFormat="1" x14ac:dyDescent="0.35"/>
    <row r="75517" s="62" customFormat="1" x14ac:dyDescent="0.35"/>
    <row r="75518" s="62" customFormat="1" x14ac:dyDescent="0.35"/>
    <row r="75519" s="62" customFormat="1" x14ac:dyDescent="0.35"/>
    <row r="75520" s="62" customFormat="1" x14ac:dyDescent="0.35"/>
    <row r="75521" s="62" customFormat="1" x14ac:dyDescent="0.35"/>
    <row r="75522" s="62" customFormat="1" x14ac:dyDescent="0.35"/>
    <row r="75523" s="62" customFormat="1" x14ac:dyDescent="0.35"/>
    <row r="75524" s="62" customFormat="1" x14ac:dyDescent="0.35"/>
    <row r="75525" s="62" customFormat="1" x14ac:dyDescent="0.35"/>
    <row r="75526" s="62" customFormat="1" x14ac:dyDescent="0.35"/>
    <row r="75527" s="62" customFormat="1" x14ac:dyDescent="0.35"/>
    <row r="75528" s="62" customFormat="1" x14ac:dyDescent="0.35"/>
    <row r="75529" s="62" customFormat="1" x14ac:dyDescent="0.35"/>
    <row r="75530" s="62" customFormat="1" x14ac:dyDescent="0.35"/>
    <row r="75531" s="62" customFormat="1" x14ac:dyDescent="0.35"/>
    <row r="75532" s="62" customFormat="1" x14ac:dyDescent="0.35"/>
    <row r="75533" s="62" customFormat="1" x14ac:dyDescent="0.35"/>
    <row r="75534" s="62" customFormat="1" x14ac:dyDescent="0.35"/>
    <row r="75535" s="62" customFormat="1" x14ac:dyDescent="0.35"/>
    <row r="75536" s="62" customFormat="1" x14ac:dyDescent="0.35"/>
    <row r="75537" s="62" customFormat="1" x14ac:dyDescent="0.35"/>
    <row r="75538" s="62" customFormat="1" x14ac:dyDescent="0.35"/>
    <row r="75539" s="62" customFormat="1" x14ac:dyDescent="0.35"/>
    <row r="75540" s="62" customFormat="1" x14ac:dyDescent="0.35"/>
    <row r="75541" s="62" customFormat="1" x14ac:dyDescent="0.35"/>
    <row r="75542" s="62" customFormat="1" x14ac:dyDescent="0.35"/>
    <row r="75543" s="62" customFormat="1" x14ac:dyDescent="0.35"/>
    <row r="75544" s="62" customFormat="1" x14ac:dyDescent="0.35"/>
    <row r="75545" s="62" customFormat="1" x14ac:dyDescent="0.35"/>
    <row r="75546" s="62" customFormat="1" x14ac:dyDescent="0.35"/>
    <row r="75547" s="62" customFormat="1" x14ac:dyDescent="0.35"/>
    <row r="75548" s="62" customFormat="1" x14ac:dyDescent="0.35"/>
    <row r="75549" s="62" customFormat="1" x14ac:dyDescent="0.35"/>
    <row r="75550" s="62" customFormat="1" x14ac:dyDescent="0.35"/>
    <row r="75551" s="62" customFormat="1" x14ac:dyDescent="0.35"/>
    <row r="75552" s="62" customFormat="1" x14ac:dyDescent="0.35"/>
    <row r="75553" s="62" customFormat="1" x14ac:dyDescent="0.35"/>
    <row r="75554" s="62" customFormat="1" x14ac:dyDescent="0.35"/>
    <row r="75555" s="62" customFormat="1" x14ac:dyDescent="0.35"/>
    <row r="75556" s="62" customFormat="1" x14ac:dyDescent="0.35"/>
    <row r="75557" s="62" customFormat="1" x14ac:dyDescent="0.35"/>
    <row r="75558" s="62" customFormat="1" x14ac:dyDescent="0.35"/>
    <row r="75559" s="62" customFormat="1" x14ac:dyDescent="0.35"/>
    <row r="75560" s="62" customFormat="1" x14ac:dyDescent="0.35"/>
    <row r="75561" s="62" customFormat="1" x14ac:dyDescent="0.35"/>
    <row r="75562" s="62" customFormat="1" x14ac:dyDescent="0.35"/>
    <row r="75563" s="62" customFormat="1" x14ac:dyDescent="0.35"/>
    <row r="75564" s="62" customFormat="1" x14ac:dyDescent="0.35"/>
    <row r="75565" s="62" customFormat="1" x14ac:dyDescent="0.35"/>
    <row r="75566" s="62" customFormat="1" x14ac:dyDescent="0.35"/>
    <row r="75567" s="62" customFormat="1" x14ac:dyDescent="0.35"/>
    <row r="75568" s="62" customFormat="1" x14ac:dyDescent="0.35"/>
    <row r="75569" s="62" customFormat="1" x14ac:dyDescent="0.35"/>
    <row r="75570" s="62" customFormat="1" x14ac:dyDescent="0.35"/>
    <row r="75571" s="62" customFormat="1" x14ac:dyDescent="0.35"/>
    <row r="75572" s="62" customFormat="1" x14ac:dyDescent="0.35"/>
    <row r="75573" s="62" customFormat="1" x14ac:dyDescent="0.35"/>
    <row r="75574" s="62" customFormat="1" x14ac:dyDescent="0.35"/>
    <row r="75575" s="62" customFormat="1" x14ac:dyDescent="0.35"/>
    <row r="75576" s="62" customFormat="1" x14ac:dyDescent="0.35"/>
    <row r="75577" s="62" customFormat="1" x14ac:dyDescent="0.35"/>
    <row r="75578" s="62" customFormat="1" x14ac:dyDescent="0.35"/>
    <row r="75579" s="62" customFormat="1" x14ac:dyDescent="0.35"/>
    <row r="75580" s="62" customFormat="1" x14ac:dyDescent="0.35"/>
    <row r="75581" s="62" customFormat="1" x14ac:dyDescent="0.35"/>
    <row r="75582" s="62" customFormat="1" x14ac:dyDescent="0.35"/>
    <row r="75583" s="62" customFormat="1" x14ac:dyDescent="0.35"/>
    <row r="75584" s="62" customFormat="1" x14ac:dyDescent="0.35"/>
    <row r="75585" s="62" customFormat="1" x14ac:dyDescent="0.35"/>
    <row r="75586" s="62" customFormat="1" x14ac:dyDescent="0.35"/>
    <row r="75587" s="62" customFormat="1" x14ac:dyDescent="0.35"/>
    <row r="75588" s="62" customFormat="1" x14ac:dyDescent="0.35"/>
    <row r="75589" s="62" customFormat="1" x14ac:dyDescent="0.35"/>
    <row r="75590" s="62" customFormat="1" x14ac:dyDescent="0.35"/>
    <row r="75591" s="62" customFormat="1" x14ac:dyDescent="0.35"/>
    <row r="75592" s="62" customFormat="1" x14ac:dyDescent="0.35"/>
    <row r="75593" s="62" customFormat="1" x14ac:dyDescent="0.35"/>
    <row r="75594" s="62" customFormat="1" x14ac:dyDescent="0.35"/>
    <row r="75595" s="62" customFormat="1" x14ac:dyDescent="0.35"/>
    <row r="75596" s="62" customFormat="1" x14ac:dyDescent="0.35"/>
    <row r="75597" s="62" customFormat="1" x14ac:dyDescent="0.35"/>
    <row r="75598" s="62" customFormat="1" x14ac:dyDescent="0.35"/>
    <row r="75599" s="62" customFormat="1" x14ac:dyDescent="0.35"/>
    <row r="75600" s="62" customFormat="1" x14ac:dyDescent="0.35"/>
    <row r="75601" s="62" customFormat="1" x14ac:dyDescent="0.35"/>
    <row r="75602" s="62" customFormat="1" x14ac:dyDescent="0.35"/>
    <row r="75603" s="62" customFormat="1" x14ac:dyDescent="0.35"/>
    <row r="75604" s="62" customFormat="1" x14ac:dyDescent="0.35"/>
    <row r="75605" s="62" customFormat="1" x14ac:dyDescent="0.35"/>
    <row r="75606" s="62" customFormat="1" x14ac:dyDescent="0.35"/>
    <row r="75607" s="62" customFormat="1" x14ac:dyDescent="0.35"/>
    <row r="75608" s="62" customFormat="1" x14ac:dyDescent="0.35"/>
    <row r="75609" s="62" customFormat="1" x14ac:dyDescent="0.35"/>
    <row r="75610" s="62" customFormat="1" x14ac:dyDescent="0.35"/>
    <row r="75611" s="62" customFormat="1" x14ac:dyDescent="0.35"/>
    <row r="75612" s="62" customFormat="1" x14ac:dyDescent="0.35"/>
    <row r="75613" s="62" customFormat="1" x14ac:dyDescent="0.35"/>
    <row r="75614" s="62" customFormat="1" x14ac:dyDescent="0.35"/>
    <row r="75615" s="62" customFormat="1" x14ac:dyDescent="0.35"/>
    <row r="75616" s="62" customFormat="1" x14ac:dyDescent="0.35"/>
    <row r="75617" s="62" customFormat="1" x14ac:dyDescent="0.35"/>
    <row r="75618" s="62" customFormat="1" x14ac:dyDescent="0.35"/>
    <row r="75619" s="62" customFormat="1" x14ac:dyDescent="0.35"/>
    <row r="75620" s="62" customFormat="1" x14ac:dyDescent="0.35"/>
    <row r="75621" s="62" customFormat="1" x14ac:dyDescent="0.35"/>
    <row r="75622" s="62" customFormat="1" x14ac:dyDescent="0.35"/>
    <row r="75623" s="62" customFormat="1" x14ac:dyDescent="0.35"/>
    <row r="75624" s="62" customFormat="1" x14ac:dyDescent="0.35"/>
    <row r="75625" s="62" customFormat="1" x14ac:dyDescent="0.35"/>
    <row r="75626" s="62" customFormat="1" x14ac:dyDescent="0.35"/>
    <row r="75627" s="62" customFormat="1" x14ac:dyDescent="0.35"/>
    <row r="75628" s="62" customFormat="1" x14ac:dyDescent="0.35"/>
    <row r="75629" s="62" customFormat="1" x14ac:dyDescent="0.35"/>
    <row r="75630" s="62" customFormat="1" x14ac:dyDescent="0.35"/>
    <row r="75631" s="62" customFormat="1" x14ac:dyDescent="0.35"/>
    <row r="75632" s="62" customFormat="1" x14ac:dyDescent="0.35"/>
    <row r="75633" s="62" customFormat="1" x14ac:dyDescent="0.35"/>
    <row r="75634" s="62" customFormat="1" x14ac:dyDescent="0.35"/>
    <row r="75635" s="62" customFormat="1" x14ac:dyDescent="0.35"/>
    <row r="75636" s="62" customFormat="1" x14ac:dyDescent="0.35"/>
    <row r="75637" s="62" customFormat="1" x14ac:dyDescent="0.35"/>
    <row r="75638" s="62" customFormat="1" x14ac:dyDescent="0.35"/>
    <row r="75639" s="62" customFormat="1" x14ac:dyDescent="0.35"/>
    <row r="75640" s="62" customFormat="1" x14ac:dyDescent="0.35"/>
    <row r="75641" s="62" customFormat="1" x14ac:dyDescent="0.35"/>
    <row r="75642" s="62" customFormat="1" x14ac:dyDescent="0.35"/>
    <row r="75643" s="62" customFormat="1" x14ac:dyDescent="0.35"/>
    <row r="75644" s="62" customFormat="1" x14ac:dyDescent="0.35"/>
    <row r="75645" s="62" customFormat="1" x14ac:dyDescent="0.35"/>
    <row r="75646" s="62" customFormat="1" x14ac:dyDescent="0.35"/>
    <row r="75647" s="62" customFormat="1" x14ac:dyDescent="0.35"/>
    <row r="75648" s="62" customFormat="1" x14ac:dyDescent="0.35"/>
    <row r="75649" s="62" customFormat="1" x14ac:dyDescent="0.35"/>
    <row r="75650" s="62" customFormat="1" x14ac:dyDescent="0.35"/>
    <row r="75651" s="62" customFormat="1" x14ac:dyDescent="0.35"/>
    <row r="75652" s="62" customFormat="1" x14ac:dyDescent="0.35"/>
    <row r="75653" s="62" customFormat="1" x14ac:dyDescent="0.35"/>
    <row r="75654" s="62" customFormat="1" x14ac:dyDescent="0.35"/>
    <row r="75655" s="62" customFormat="1" x14ac:dyDescent="0.35"/>
    <row r="75656" s="62" customFormat="1" x14ac:dyDescent="0.35"/>
    <row r="75657" s="62" customFormat="1" x14ac:dyDescent="0.35"/>
    <row r="75658" s="62" customFormat="1" x14ac:dyDescent="0.35"/>
    <row r="75659" s="62" customFormat="1" x14ac:dyDescent="0.35"/>
    <row r="75660" s="62" customFormat="1" x14ac:dyDescent="0.35"/>
    <row r="75661" s="62" customFormat="1" x14ac:dyDescent="0.35"/>
    <row r="75662" s="62" customFormat="1" x14ac:dyDescent="0.35"/>
    <row r="75663" s="62" customFormat="1" x14ac:dyDescent="0.35"/>
    <row r="75664" s="62" customFormat="1" x14ac:dyDescent="0.35"/>
    <row r="75665" s="62" customFormat="1" x14ac:dyDescent="0.35"/>
    <row r="75666" s="62" customFormat="1" x14ac:dyDescent="0.35"/>
    <row r="75667" s="62" customFormat="1" x14ac:dyDescent="0.35"/>
    <row r="75668" s="62" customFormat="1" x14ac:dyDescent="0.35"/>
    <row r="75669" s="62" customFormat="1" x14ac:dyDescent="0.35"/>
    <row r="75670" s="62" customFormat="1" x14ac:dyDescent="0.35"/>
    <row r="75671" s="62" customFormat="1" x14ac:dyDescent="0.35"/>
    <row r="75672" s="62" customFormat="1" x14ac:dyDescent="0.35"/>
    <row r="75673" s="62" customFormat="1" x14ac:dyDescent="0.35"/>
    <row r="75674" s="62" customFormat="1" x14ac:dyDescent="0.35"/>
    <row r="75675" s="62" customFormat="1" x14ac:dyDescent="0.35"/>
    <row r="75676" s="62" customFormat="1" x14ac:dyDescent="0.35"/>
    <row r="75677" s="62" customFormat="1" x14ac:dyDescent="0.35"/>
    <row r="75678" s="62" customFormat="1" x14ac:dyDescent="0.35"/>
    <row r="75679" s="62" customFormat="1" x14ac:dyDescent="0.35"/>
    <row r="75680" s="62" customFormat="1" x14ac:dyDescent="0.35"/>
    <row r="75681" s="62" customFormat="1" x14ac:dyDescent="0.35"/>
    <row r="75682" s="62" customFormat="1" x14ac:dyDescent="0.35"/>
    <row r="75683" s="62" customFormat="1" x14ac:dyDescent="0.35"/>
    <row r="75684" s="62" customFormat="1" x14ac:dyDescent="0.35"/>
    <row r="75685" s="62" customFormat="1" x14ac:dyDescent="0.35"/>
    <row r="75686" s="62" customFormat="1" x14ac:dyDescent="0.35"/>
    <row r="75687" s="62" customFormat="1" x14ac:dyDescent="0.35"/>
    <row r="75688" s="62" customFormat="1" x14ac:dyDescent="0.35"/>
    <row r="75689" s="62" customFormat="1" x14ac:dyDescent="0.35"/>
    <row r="75690" s="62" customFormat="1" x14ac:dyDescent="0.35"/>
    <row r="75691" s="62" customFormat="1" x14ac:dyDescent="0.35"/>
    <row r="75692" s="62" customFormat="1" x14ac:dyDescent="0.35"/>
    <row r="75693" s="62" customFormat="1" x14ac:dyDescent="0.35"/>
    <row r="75694" s="62" customFormat="1" x14ac:dyDescent="0.35"/>
    <row r="75695" s="62" customFormat="1" x14ac:dyDescent="0.35"/>
    <row r="75696" s="62" customFormat="1" x14ac:dyDescent="0.35"/>
    <row r="75697" s="62" customFormat="1" x14ac:dyDescent="0.35"/>
    <row r="75698" s="62" customFormat="1" x14ac:dyDescent="0.35"/>
    <row r="75699" s="62" customFormat="1" x14ac:dyDescent="0.35"/>
    <row r="75700" s="62" customFormat="1" x14ac:dyDescent="0.35"/>
    <row r="75701" s="62" customFormat="1" x14ac:dyDescent="0.35"/>
    <row r="75702" s="62" customFormat="1" x14ac:dyDescent="0.35"/>
    <row r="75703" s="62" customFormat="1" x14ac:dyDescent="0.35"/>
    <row r="75704" s="62" customFormat="1" x14ac:dyDescent="0.35"/>
    <row r="75705" s="62" customFormat="1" x14ac:dyDescent="0.35"/>
    <row r="75706" s="62" customFormat="1" x14ac:dyDescent="0.35"/>
    <row r="75707" s="62" customFormat="1" x14ac:dyDescent="0.35"/>
    <row r="75708" s="62" customFormat="1" x14ac:dyDescent="0.35"/>
    <row r="75709" s="62" customFormat="1" x14ac:dyDescent="0.35"/>
    <row r="75710" s="62" customFormat="1" x14ac:dyDescent="0.35"/>
    <row r="75711" s="62" customFormat="1" x14ac:dyDescent="0.35"/>
    <row r="75712" s="62" customFormat="1" x14ac:dyDescent="0.35"/>
    <row r="75713" s="62" customFormat="1" x14ac:dyDescent="0.35"/>
    <row r="75714" s="62" customFormat="1" x14ac:dyDescent="0.35"/>
    <row r="75715" s="62" customFormat="1" x14ac:dyDescent="0.35"/>
    <row r="75716" s="62" customFormat="1" x14ac:dyDescent="0.35"/>
    <row r="75717" s="62" customFormat="1" x14ac:dyDescent="0.35"/>
    <row r="75718" s="62" customFormat="1" x14ac:dyDescent="0.35"/>
    <row r="75719" s="62" customFormat="1" x14ac:dyDescent="0.35"/>
    <row r="75720" s="62" customFormat="1" x14ac:dyDescent="0.35"/>
    <row r="75721" s="62" customFormat="1" x14ac:dyDescent="0.35"/>
    <row r="75722" s="62" customFormat="1" x14ac:dyDescent="0.35"/>
    <row r="75723" s="62" customFormat="1" x14ac:dyDescent="0.35"/>
    <row r="75724" s="62" customFormat="1" x14ac:dyDescent="0.35"/>
    <row r="75725" s="62" customFormat="1" x14ac:dyDescent="0.35"/>
    <row r="75726" s="62" customFormat="1" x14ac:dyDescent="0.35"/>
    <row r="75727" s="62" customFormat="1" x14ac:dyDescent="0.35"/>
    <row r="75728" s="62" customFormat="1" x14ac:dyDescent="0.35"/>
    <row r="75729" s="62" customFormat="1" x14ac:dyDescent="0.35"/>
    <row r="75730" s="62" customFormat="1" x14ac:dyDescent="0.35"/>
    <row r="75731" s="62" customFormat="1" x14ac:dyDescent="0.35"/>
    <row r="75732" s="62" customFormat="1" x14ac:dyDescent="0.35"/>
    <row r="75733" s="62" customFormat="1" x14ac:dyDescent="0.35"/>
    <row r="75734" s="62" customFormat="1" x14ac:dyDescent="0.35"/>
    <row r="75735" s="62" customFormat="1" x14ac:dyDescent="0.35"/>
    <row r="75736" s="62" customFormat="1" x14ac:dyDescent="0.35"/>
    <row r="75737" s="62" customFormat="1" x14ac:dyDescent="0.35"/>
    <row r="75738" s="62" customFormat="1" x14ac:dyDescent="0.35"/>
    <row r="75739" s="62" customFormat="1" x14ac:dyDescent="0.35"/>
    <row r="75740" s="62" customFormat="1" x14ac:dyDescent="0.35"/>
    <row r="75741" s="62" customFormat="1" x14ac:dyDescent="0.35"/>
    <row r="75742" s="62" customFormat="1" x14ac:dyDescent="0.35"/>
    <row r="75743" s="62" customFormat="1" x14ac:dyDescent="0.35"/>
    <row r="75744" s="62" customFormat="1" x14ac:dyDescent="0.35"/>
    <row r="75745" s="62" customFormat="1" x14ac:dyDescent="0.35"/>
    <row r="75746" s="62" customFormat="1" x14ac:dyDescent="0.35"/>
    <row r="75747" s="62" customFormat="1" x14ac:dyDescent="0.35"/>
    <row r="75748" s="62" customFormat="1" x14ac:dyDescent="0.35"/>
    <row r="75749" s="62" customFormat="1" x14ac:dyDescent="0.35"/>
    <row r="75750" s="62" customFormat="1" x14ac:dyDescent="0.35"/>
    <row r="75751" s="62" customFormat="1" x14ac:dyDescent="0.35"/>
    <row r="75752" s="62" customFormat="1" x14ac:dyDescent="0.35"/>
    <row r="75753" s="62" customFormat="1" x14ac:dyDescent="0.35"/>
    <row r="75754" s="62" customFormat="1" x14ac:dyDescent="0.35"/>
    <row r="75755" s="62" customFormat="1" x14ac:dyDescent="0.35"/>
    <row r="75756" s="62" customFormat="1" x14ac:dyDescent="0.35"/>
    <row r="75757" s="62" customFormat="1" x14ac:dyDescent="0.35"/>
    <row r="75758" s="62" customFormat="1" x14ac:dyDescent="0.35"/>
    <row r="75759" s="62" customFormat="1" x14ac:dyDescent="0.35"/>
    <row r="75760" s="62" customFormat="1" x14ac:dyDescent="0.35"/>
    <row r="75761" s="62" customFormat="1" x14ac:dyDescent="0.35"/>
    <row r="75762" s="62" customFormat="1" x14ac:dyDescent="0.35"/>
    <row r="75763" s="62" customFormat="1" x14ac:dyDescent="0.35"/>
    <row r="75764" s="62" customFormat="1" x14ac:dyDescent="0.35"/>
    <row r="75765" s="62" customFormat="1" x14ac:dyDescent="0.35"/>
    <row r="75766" s="62" customFormat="1" x14ac:dyDescent="0.35"/>
    <row r="75767" s="62" customFormat="1" x14ac:dyDescent="0.35"/>
    <row r="75768" s="62" customFormat="1" x14ac:dyDescent="0.35"/>
    <row r="75769" s="62" customFormat="1" x14ac:dyDescent="0.35"/>
    <row r="75770" s="62" customFormat="1" x14ac:dyDescent="0.35"/>
    <row r="75771" s="62" customFormat="1" x14ac:dyDescent="0.35"/>
    <row r="75772" s="62" customFormat="1" x14ac:dyDescent="0.35"/>
    <row r="75773" s="62" customFormat="1" x14ac:dyDescent="0.35"/>
    <row r="75774" s="62" customFormat="1" x14ac:dyDescent="0.35"/>
    <row r="75775" s="62" customFormat="1" x14ac:dyDescent="0.35"/>
    <row r="75776" s="62" customFormat="1" x14ac:dyDescent="0.35"/>
    <row r="75777" s="62" customFormat="1" x14ac:dyDescent="0.35"/>
    <row r="75778" s="62" customFormat="1" x14ac:dyDescent="0.35"/>
    <row r="75779" s="62" customFormat="1" x14ac:dyDescent="0.35"/>
    <row r="75780" s="62" customFormat="1" x14ac:dyDescent="0.35"/>
    <row r="75781" s="62" customFormat="1" x14ac:dyDescent="0.35"/>
    <row r="75782" s="62" customFormat="1" x14ac:dyDescent="0.35"/>
    <row r="75783" s="62" customFormat="1" x14ac:dyDescent="0.35"/>
    <row r="75784" s="62" customFormat="1" x14ac:dyDescent="0.35"/>
    <row r="75785" s="62" customFormat="1" x14ac:dyDescent="0.35"/>
    <row r="75786" s="62" customFormat="1" x14ac:dyDescent="0.35"/>
    <row r="75787" s="62" customFormat="1" x14ac:dyDescent="0.35"/>
    <row r="75788" s="62" customFormat="1" x14ac:dyDescent="0.35"/>
    <row r="75789" s="62" customFormat="1" x14ac:dyDescent="0.35"/>
    <row r="75790" s="62" customFormat="1" x14ac:dyDescent="0.35"/>
    <row r="75791" s="62" customFormat="1" x14ac:dyDescent="0.35"/>
    <row r="75792" s="62" customFormat="1" x14ac:dyDescent="0.35"/>
    <row r="75793" s="62" customFormat="1" x14ac:dyDescent="0.35"/>
    <row r="75794" s="62" customFormat="1" x14ac:dyDescent="0.35"/>
    <row r="75795" s="62" customFormat="1" x14ac:dyDescent="0.35"/>
    <row r="75796" s="62" customFormat="1" x14ac:dyDescent="0.35"/>
    <row r="75797" s="62" customFormat="1" x14ac:dyDescent="0.35"/>
    <row r="75798" s="62" customFormat="1" x14ac:dyDescent="0.35"/>
    <row r="75799" s="62" customFormat="1" x14ac:dyDescent="0.35"/>
    <row r="75800" s="62" customFormat="1" x14ac:dyDescent="0.35"/>
    <row r="75801" s="62" customFormat="1" x14ac:dyDescent="0.35"/>
    <row r="75802" s="62" customFormat="1" x14ac:dyDescent="0.35"/>
    <row r="75803" s="62" customFormat="1" x14ac:dyDescent="0.35"/>
    <row r="75804" s="62" customFormat="1" x14ac:dyDescent="0.35"/>
    <row r="75805" s="62" customFormat="1" x14ac:dyDescent="0.35"/>
    <row r="75806" s="62" customFormat="1" x14ac:dyDescent="0.35"/>
    <row r="75807" s="62" customFormat="1" x14ac:dyDescent="0.35"/>
    <row r="75808" s="62" customFormat="1" x14ac:dyDescent="0.35"/>
    <row r="75809" s="62" customFormat="1" x14ac:dyDescent="0.35"/>
    <row r="75810" s="62" customFormat="1" x14ac:dyDescent="0.35"/>
    <row r="75811" s="62" customFormat="1" x14ac:dyDescent="0.35"/>
    <row r="75812" s="62" customFormat="1" x14ac:dyDescent="0.35"/>
    <row r="75813" s="62" customFormat="1" x14ac:dyDescent="0.35"/>
    <row r="75814" s="62" customFormat="1" x14ac:dyDescent="0.35"/>
    <row r="75815" s="62" customFormat="1" x14ac:dyDescent="0.35"/>
    <row r="75816" s="62" customFormat="1" x14ac:dyDescent="0.35"/>
    <row r="75817" s="62" customFormat="1" x14ac:dyDescent="0.35"/>
    <row r="75818" s="62" customFormat="1" x14ac:dyDescent="0.35"/>
    <row r="75819" s="62" customFormat="1" x14ac:dyDescent="0.35"/>
    <row r="75820" s="62" customFormat="1" x14ac:dyDescent="0.35"/>
    <row r="75821" s="62" customFormat="1" x14ac:dyDescent="0.35"/>
    <row r="75822" s="62" customFormat="1" x14ac:dyDescent="0.35"/>
    <row r="75823" s="62" customFormat="1" x14ac:dyDescent="0.35"/>
    <row r="75824" s="62" customFormat="1" x14ac:dyDescent="0.35"/>
    <row r="75825" s="62" customFormat="1" x14ac:dyDescent="0.35"/>
    <row r="75826" s="62" customFormat="1" x14ac:dyDescent="0.35"/>
    <row r="75827" s="62" customFormat="1" x14ac:dyDescent="0.35"/>
    <row r="75828" s="62" customFormat="1" x14ac:dyDescent="0.35"/>
    <row r="75829" s="62" customFormat="1" x14ac:dyDescent="0.35"/>
    <row r="75830" s="62" customFormat="1" x14ac:dyDescent="0.35"/>
    <row r="75831" s="62" customFormat="1" x14ac:dyDescent="0.35"/>
    <row r="75832" s="62" customFormat="1" x14ac:dyDescent="0.35"/>
    <row r="75833" s="62" customFormat="1" x14ac:dyDescent="0.35"/>
    <row r="75834" s="62" customFormat="1" x14ac:dyDescent="0.35"/>
    <row r="75835" s="62" customFormat="1" x14ac:dyDescent="0.35"/>
    <row r="75836" s="62" customFormat="1" x14ac:dyDescent="0.35"/>
    <row r="75837" s="62" customFormat="1" x14ac:dyDescent="0.35"/>
    <row r="75838" s="62" customFormat="1" x14ac:dyDescent="0.35"/>
    <row r="75839" s="62" customFormat="1" x14ac:dyDescent="0.35"/>
    <row r="75840" s="62" customFormat="1" x14ac:dyDescent="0.35"/>
    <row r="75841" s="62" customFormat="1" x14ac:dyDescent="0.35"/>
    <row r="75842" s="62" customFormat="1" x14ac:dyDescent="0.35"/>
    <row r="75843" s="62" customFormat="1" x14ac:dyDescent="0.35"/>
    <row r="75844" s="62" customFormat="1" x14ac:dyDescent="0.35"/>
    <row r="75845" s="62" customFormat="1" x14ac:dyDescent="0.35"/>
    <row r="75846" s="62" customFormat="1" x14ac:dyDescent="0.35"/>
    <row r="75847" s="62" customFormat="1" x14ac:dyDescent="0.35"/>
    <row r="75848" s="62" customFormat="1" x14ac:dyDescent="0.35"/>
    <row r="75849" s="62" customFormat="1" x14ac:dyDescent="0.35"/>
    <row r="75850" s="62" customFormat="1" x14ac:dyDescent="0.35"/>
    <row r="75851" s="62" customFormat="1" x14ac:dyDescent="0.35"/>
    <row r="75852" s="62" customFormat="1" x14ac:dyDescent="0.35"/>
    <row r="75853" s="62" customFormat="1" x14ac:dyDescent="0.35"/>
    <row r="75854" s="62" customFormat="1" x14ac:dyDescent="0.35"/>
    <row r="75855" s="62" customFormat="1" x14ac:dyDescent="0.35"/>
    <row r="75856" s="62" customFormat="1" x14ac:dyDescent="0.35"/>
    <row r="75857" s="62" customFormat="1" x14ac:dyDescent="0.35"/>
    <row r="75858" s="62" customFormat="1" x14ac:dyDescent="0.35"/>
    <row r="75859" s="62" customFormat="1" x14ac:dyDescent="0.35"/>
    <row r="75860" s="62" customFormat="1" x14ac:dyDescent="0.35"/>
    <row r="75861" s="62" customFormat="1" x14ac:dyDescent="0.35"/>
    <row r="75862" s="62" customFormat="1" x14ac:dyDescent="0.35"/>
    <row r="75863" s="62" customFormat="1" x14ac:dyDescent="0.35"/>
    <row r="75864" s="62" customFormat="1" x14ac:dyDescent="0.35"/>
    <row r="75865" s="62" customFormat="1" x14ac:dyDescent="0.35"/>
    <row r="75866" s="62" customFormat="1" x14ac:dyDescent="0.35"/>
    <row r="75867" s="62" customFormat="1" x14ac:dyDescent="0.35"/>
    <row r="75868" s="62" customFormat="1" x14ac:dyDescent="0.35"/>
    <row r="75869" s="62" customFormat="1" x14ac:dyDescent="0.35"/>
    <row r="75870" s="62" customFormat="1" x14ac:dyDescent="0.35"/>
    <row r="75871" s="62" customFormat="1" x14ac:dyDescent="0.35"/>
    <row r="75872" s="62" customFormat="1" x14ac:dyDescent="0.35"/>
    <row r="75873" s="62" customFormat="1" x14ac:dyDescent="0.35"/>
    <row r="75874" s="62" customFormat="1" x14ac:dyDescent="0.35"/>
    <row r="75875" s="62" customFormat="1" x14ac:dyDescent="0.35"/>
    <row r="75876" s="62" customFormat="1" x14ac:dyDescent="0.35"/>
    <row r="75877" s="62" customFormat="1" x14ac:dyDescent="0.35"/>
    <row r="75878" s="62" customFormat="1" x14ac:dyDescent="0.35"/>
    <row r="75879" s="62" customFormat="1" x14ac:dyDescent="0.35"/>
    <row r="75880" s="62" customFormat="1" x14ac:dyDescent="0.35"/>
    <row r="75881" s="62" customFormat="1" x14ac:dyDescent="0.35"/>
    <row r="75882" s="62" customFormat="1" x14ac:dyDescent="0.35"/>
    <row r="75883" s="62" customFormat="1" x14ac:dyDescent="0.35"/>
    <row r="75884" s="62" customFormat="1" x14ac:dyDescent="0.35"/>
    <row r="75885" s="62" customFormat="1" x14ac:dyDescent="0.35"/>
    <row r="75886" s="62" customFormat="1" x14ac:dyDescent="0.35"/>
    <row r="75887" s="62" customFormat="1" x14ac:dyDescent="0.35"/>
    <row r="75888" s="62" customFormat="1" x14ac:dyDescent="0.35"/>
    <row r="75889" s="62" customFormat="1" x14ac:dyDescent="0.35"/>
    <row r="75890" s="62" customFormat="1" x14ac:dyDescent="0.35"/>
    <row r="75891" s="62" customFormat="1" x14ac:dyDescent="0.35"/>
    <row r="75892" s="62" customFormat="1" x14ac:dyDescent="0.35"/>
    <row r="75893" s="62" customFormat="1" x14ac:dyDescent="0.35"/>
    <row r="75894" s="62" customFormat="1" x14ac:dyDescent="0.35"/>
    <row r="75895" s="62" customFormat="1" x14ac:dyDescent="0.35"/>
    <row r="75896" s="62" customFormat="1" x14ac:dyDescent="0.35"/>
    <row r="75897" s="62" customFormat="1" x14ac:dyDescent="0.35"/>
    <row r="75898" s="62" customFormat="1" x14ac:dyDescent="0.35"/>
    <row r="75899" s="62" customFormat="1" x14ac:dyDescent="0.35"/>
    <row r="75900" s="62" customFormat="1" x14ac:dyDescent="0.35"/>
    <row r="75901" s="62" customFormat="1" x14ac:dyDescent="0.35"/>
    <row r="75902" s="62" customFormat="1" x14ac:dyDescent="0.35"/>
    <row r="75903" s="62" customFormat="1" x14ac:dyDescent="0.35"/>
    <row r="75904" s="62" customFormat="1" x14ac:dyDescent="0.35"/>
    <row r="75905" s="62" customFormat="1" x14ac:dyDescent="0.35"/>
    <row r="75906" s="62" customFormat="1" x14ac:dyDescent="0.35"/>
    <row r="75907" s="62" customFormat="1" x14ac:dyDescent="0.35"/>
    <row r="75908" s="62" customFormat="1" x14ac:dyDescent="0.35"/>
    <row r="75909" s="62" customFormat="1" x14ac:dyDescent="0.35"/>
    <row r="75910" s="62" customFormat="1" x14ac:dyDescent="0.35"/>
    <row r="75911" s="62" customFormat="1" x14ac:dyDescent="0.35"/>
    <row r="75912" s="62" customFormat="1" x14ac:dyDescent="0.35"/>
    <row r="75913" s="62" customFormat="1" x14ac:dyDescent="0.35"/>
    <row r="75914" s="62" customFormat="1" x14ac:dyDescent="0.35"/>
    <row r="75915" s="62" customFormat="1" x14ac:dyDescent="0.35"/>
    <row r="75916" s="62" customFormat="1" x14ac:dyDescent="0.35"/>
    <row r="75917" s="62" customFormat="1" x14ac:dyDescent="0.35"/>
    <row r="75918" s="62" customFormat="1" x14ac:dyDescent="0.35"/>
    <row r="75919" s="62" customFormat="1" x14ac:dyDescent="0.35"/>
    <row r="75920" s="62" customFormat="1" x14ac:dyDescent="0.35"/>
    <row r="75921" s="62" customFormat="1" x14ac:dyDescent="0.35"/>
    <row r="75922" s="62" customFormat="1" x14ac:dyDescent="0.35"/>
    <row r="75923" s="62" customFormat="1" x14ac:dyDescent="0.35"/>
    <row r="75924" s="62" customFormat="1" x14ac:dyDescent="0.35"/>
    <row r="75925" s="62" customFormat="1" x14ac:dyDescent="0.35"/>
    <row r="75926" s="62" customFormat="1" x14ac:dyDescent="0.35"/>
    <row r="75927" s="62" customFormat="1" x14ac:dyDescent="0.35"/>
    <row r="75928" s="62" customFormat="1" x14ac:dyDescent="0.35"/>
    <row r="75929" s="62" customFormat="1" x14ac:dyDescent="0.35"/>
    <row r="75930" s="62" customFormat="1" x14ac:dyDescent="0.35"/>
    <row r="75931" s="62" customFormat="1" x14ac:dyDescent="0.35"/>
    <row r="75932" s="62" customFormat="1" x14ac:dyDescent="0.35"/>
    <row r="75933" s="62" customFormat="1" x14ac:dyDescent="0.35"/>
    <row r="75934" s="62" customFormat="1" x14ac:dyDescent="0.35"/>
    <row r="75935" s="62" customFormat="1" x14ac:dyDescent="0.35"/>
    <row r="75936" s="62" customFormat="1" x14ac:dyDescent="0.35"/>
    <row r="75937" s="62" customFormat="1" x14ac:dyDescent="0.35"/>
    <row r="75938" s="62" customFormat="1" x14ac:dyDescent="0.35"/>
    <row r="75939" s="62" customFormat="1" x14ac:dyDescent="0.35"/>
    <row r="75940" s="62" customFormat="1" x14ac:dyDescent="0.35"/>
    <row r="75941" s="62" customFormat="1" x14ac:dyDescent="0.35"/>
    <row r="75942" s="62" customFormat="1" x14ac:dyDescent="0.35"/>
    <row r="75943" s="62" customFormat="1" x14ac:dyDescent="0.35"/>
    <row r="75944" s="62" customFormat="1" x14ac:dyDescent="0.35"/>
    <row r="75945" s="62" customFormat="1" x14ac:dyDescent="0.35"/>
    <row r="75946" s="62" customFormat="1" x14ac:dyDescent="0.35"/>
    <row r="75947" s="62" customFormat="1" x14ac:dyDescent="0.35"/>
    <row r="75948" s="62" customFormat="1" x14ac:dyDescent="0.35"/>
    <row r="75949" s="62" customFormat="1" x14ac:dyDescent="0.35"/>
    <row r="75950" s="62" customFormat="1" x14ac:dyDescent="0.35"/>
    <row r="75951" s="62" customFormat="1" x14ac:dyDescent="0.35"/>
    <row r="75952" s="62" customFormat="1" x14ac:dyDescent="0.35"/>
    <row r="75953" s="62" customFormat="1" x14ac:dyDescent="0.35"/>
    <row r="75954" s="62" customFormat="1" x14ac:dyDescent="0.35"/>
    <row r="75955" s="62" customFormat="1" x14ac:dyDescent="0.35"/>
    <row r="75956" s="62" customFormat="1" x14ac:dyDescent="0.35"/>
    <row r="75957" s="62" customFormat="1" x14ac:dyDescent="0.35"/>
    <row r="75958" s="62" customFormat="1" x14ac:dyDescent="0.35"/>
    <row r="75959" s="62" customFormat="1" x14ac:dyDescent="0.35"/>
    <row r="75960" s="62" customFormat="1" x14ac:dyDescent="0.35"/>
    <row r="75961" s="62" customFormat="1" x14ac:dyDescent="0.35"/>
    <row r="75962" s="62" customFormat="1" x14ac:dyDescent="0.35"/>
    <row r="75963" s="62" customFormat="1" x14ac:dyDescent="0.35"/>
    <row r="75964" s="62" customFormat="1" x14ac:dyDescent="0.35"/>
    <row r="75965" s="62" customFormat="1" x14ac:dyDescent="0.35"/>
    <row r="75966" s="62" customFormat="1" x14ac:dyDescent="0.35"/>
    <row r="75967" s="62" customFormat="1" x14ac:dyDescent="0.35"/>
    <row r="75968" s="62" customFormat="1" x14ac:dyDescent="0.35"/>
    <row r="75969" s="62" customFormat="1" x14ac:dyDescent="0.35"/>
    <row r="75970" s="62" customFormat="1" x14ac:dyDescent="0.35"/>
    <row r="75971" s="62" customFormat="1" x14ac:dyDescent="0.35"/>
    <row r="75972" s="62" customFormat="1" x14ac:dyDescent="0.35"/>
    <row r="75973" s="62" customFormat="1" x14ac:dyDescent="0.35"/>
    <row r="75974" s="62" customFormat="1" x14ac:dyDescent="0.35"/>
    <row r="75975" s="62" customFormat="1" x14ac:dyDescent="0.35"/>
    <row r="75976" s="62" customFormat="1" x14ac:dyDescent="0.35"/>
    <row r="75977" s="62" customFormat="1" x14ac:dyDescent="0.35"/>
    <row r="75978" s="62" customFormat="1" x14ac:dyDescent="0.35"/>
    <row r="75979" s="62" customFormat="1" x14ac:dyDescent="0.35"/>
    <row r="75980" s="62" customFormat="1" x14ac:dyDescent="0.35"/>
    <row r="75981" s="62" customFormat="1" x14ac:dyDescent="0.35"/>
    <row r="75982" s="62" customFormat="1" x14ac:dyDescent="0.35"/>
    <row r="75983" s="62" customFormat="1" x14ac:dyDescent="0.35"/>
    <row r="75984" s="62" customFormat="1" x14ac:dyDescent="0.35"/>
    <row r="75985" s="62" customFormat="1" x14ac:dyDescent="0.35"/>
    <row r="75986" s="62" customFormat="1" x14ac:dyDescent="0.35"/>
    <row r="75987" s="62" customFormat="1" x14ac:dyDescent="0.35"/>
    <row r="75988" s="62" customFormat="1" x14ac:dyDescent="0.35"/>
    <row r="75989" s="62" customFormat="1" x14ac:dyDescent="0.35"/>
    <row r="75990" s="62" customFormat="1" x14ac:dyDescent="0.35"/>
    <row r="75991" s="62" customFormat="1" x14ac:dyDescent="0.35"/>
    <row r="75992" s="62" customFormat="1" x14ac:dyDescent="0.35"/>
    <row r="75993" s="62" customFormat="1" x14ac:dyDescent="0.35"/>
    <row r="75994" s="62" customFormat="1" x14ac:dyDescent="0.35"/>
    <row r="75995" s="62" customFormat="1" x14ac:dyDescent="0.35"/>
    <row r="75996" s="62" customFormat="1" x14ac:dyDescent="0.35"/>
    <row r="75997" s="62" customFormat="1" x14ac:dyDescent="0.35"/>
    <row r="75998" s="62" customFormat="1" x14ac:dyDescent="0.35"/>
    <row r="75999" s="62" customFormat="1" x14ac:dyDescent="0.35"/>
    <row r="76000" s="62" customFormat="1" x14ac:dyDescent="0.35"/>
    <row r="76001" s="62" customFormat="1" x14ac:dyDescent="0.35"/>
    <row r="76002" s="62" customFormat="1" x14ac:dyDescent="0.35"/>
    <row r="76003" s="62" customFormat="1" x14ac:dyDescent="0.35"/>
    <row r="76004" s="62" customFormat="1" x14ac:dyDescent="0.35"/>
    <row r="76005" s="62" customFormat="1" x14ac:dyDescent="0.35"/>
    <row r="76006" s="62" customFormat="1" x14ac:dyDescent="0.35"/>
    <row r="76007" s="62" customFormat="1" x14ac:dyDescent="0.35"/>
    <row r="76008" s="62" customFormat="1" x14ac:dyDescent="0.35"/>
    <row r="76009" s="62" customFormat="1" x14ac:dyDescent="0.35"/>
    <row r="76010" s="62" customFormat="1" x14ac:dyDescent="0.35"/>
    <row r="76011" s="62" customFormat="1" x14ac:dyDescent="0.35"/>
    <row r="76012" s="62" customFormat="1" x14ac:dyDescent="0.35"/>
    <row r="76013" s="62" customFormat="1" x14ac:dyDescent="0.35"/>
    <row r="76014" s="62" customFormat="1" x14ac:dyDescent="0.35"/>
    <row r="76015" s="62" customFormat="1" x14ac:dyDescent="0.35"/>
    <row r="76016" s="62" customFormat="1" x14ac:dyDescent="0.35"/>
    <row r="76017" s="62" customFormat="1" x14ac:dyDescent="0.35"/>
    <row r="76018" s="62" customFormat="1" x14ac:dyDescent="0.35"/>
    <row r="76019" s="62" customFormat="1" x14ac:dyDescent="0.35"/>
    <row r="76020" s="62" customFormat="1" x14ac:dyDescent="0.35"/>
    <row r="76021" s="62" customFormat="1" x14ac:dyDescent="0.35"/>
    <row r="76022" s="62" customFormat="1" x14ac:dyDescent="0.35"/>
    <row r="76023" s="62" customFormat="1" x14ac:dyDescent="0.35"/>
    <row r="76024" s="62" customFormat="1" x14ac:dyDescent="0.35"/>
    <row r="76025" s="62" customFormat="1" x14ac:dyDescent="0.35"/>
    <row r="76026" s="62" customFormat="1" x14ac:dyDescent="0.35"/>
    <row r="76027" s="62" customFormat="1" x14ac:dyDescent="0.35"/>
    <row r="76028" s="62" customFormat="1" x14ac:dyDescent="0.35"/>
    <row r="76029" s="62" customFormat="1" x14ac:dyDescent="0.35"/>
    <row r="76030" s="62" customFormat="1" x14ac:dyDescent="0.35"/>
    <row r="76031" s="62" customFormat="1" x14ac:dyDescent="0.35"/>
    <row r="76032" s="62" customFormat="1" x14ac:dyDescent="0.35"/>
    <row r="76033" s="62" customFormat="1" x14ac:dyDescent="0.35"/>
    <row r="76034" s="62" customFormat="1" x14ac:dyDescent="0.35"/>
    <row r="76035" s="62" customFormat="1" x14ac:dyDescent="0.35"/>
    <row r="76036" s="62" customFormat="1" x14ac:dyDescent="0.35"/>
    <row r="76037" s="62" customFormat="1" x14ac:dyDescent="0.35"/>
    <row r="76038" s="62" customFormat="1" x14ac:dyDescent="0.35"/>
    <row r="76039" s="62" customFormat="1" x14ac:dyDescent="0.35"/>
    <row r="76040" s="62" customFormat="1" x14ac:dyDescent="0.35"/>
    <row r="76041" s="62" customFormat="1" x14ac:dyDescent="0.35"/>
    <row r="76042" s="62" customFormat="1" x14ac:dyDescent="0.35"/>
    <row r="76043" s="62" customFormat="1" x14ac:dyDescent="0.35"/>
    <row r="76044" s="62" customFormat="1" x14ac:dyDescent="0.35"/>
    <row r="76045" s="62" customFormat="1" x14ac:dyDescent="0.35"/>
    <row r="76046" s="62" customFormat="1" x14ac:dyDescent="0.35"/>
    <row r="76047" s="62" customFormat="1" x14ac:dyDescent="0.35"/>
    <row r="76048" s="62" customFormat="1" x14ac:dyDescent="0.35"/>
    <row r="76049" s="62" customFormat="1" x14ac:dyDescent="0.35"/>
    <row r="76050" s="62" customFormat="1" x14ac:dyDescent="0.35"/>
    <row r="76051" s="62" customFormat="1" x14ac:dyDescent="0.35"/>
    <row r="76052" s="62" customFormat="1" x14ac:dyDescent="0.35"/>
    <row r="76053" s="62" customFormat="1" x14ac:dyDescent="0.35"/>
    <row r="76054" s="62" customFormat="1" x14ac:dyDescent="0.35"/>
    <row r="76055" s="62" customFormat="1" x14ac:dyDescent="0.35"/>
    <row r="76056" s="62" customFormat="1" x14ac:dyDescent="0.35"/>
    <row r="76057" s="62" customFormat="1" x14ac:dyDescent="0.35"/>
    <row r="76058" s="62" customFormat="1" x14ac:dyDescent="0.35"/>
    <row r="76059" s="62" customFormat="1" x14ac:dyDescent="0.35"/>
    <row r="76060" s="62" customFormat="1" x14ac:dyDescent="0.35"/>
    <row r="76061" s="62" customFormat="1" x14ac:dyDescent="0.35"/>
    <row r="76062" s="62" customFormat="1" x14ac:dyDescent="0.35"/>
    <row r="76063" s="62" customFormat="1" x14ac:dyDescent="0.35"/>
    <row r="76064" s="62" customFormat="1" x14ac:dyDescent="0.35"/>
    <row r="76065" s="62" customFormat="1" x14ac:dyDescent="0.35"/>
    <row r="76066" s="62" customFormat="1" x14ac:dyDescent="0.35"/>
    <row r="76067" s="62" customFormat="1" x14ac:dyDescent="0.35"/>
    <row r="76068" s="62" customFormat="1" x14ac:dyDescent="0.35"/>
    <row r="76069" s="62" customFormat="1" x14ac:dyDescent="0.35"/>
    <row r="76070" s="62" customFormat="1" x14ac:dyDescent="0.35"/>
    <row r="76071" s="62" customFormat="1" x14ac:dyDescent="0.35"/>
    <row r="76072" s="62" customFormat="1" x14ac:dyDescent="0.35"/>
    <row r="76073" s="62" customFormat="1" x14ac:dyDescent="0.35"/>
    <row r="76074" s="62" customFormat="1" x14ac:dyDescent="0.35"/>
    <row r="76075" s="62" customFormat="1" x14ac:dyDescent="0.35"/>
    <row r="76076" s="62" customFormat="1" x14ac:dyDescent="0.35"/>
    <row r="76077" s="62" customFormat="1" x14ac:dyDescent="0.35"/>
    <row r="76078" s="62" customFormat="1" x14ac:dyDescent="0.35"/>
    <row r="76079" s="62" customFormat="1" x14ac:dyDescent="0.35"/>
    <row r="76080" s="62" customFormat="1" x14ac:dyDescent="0.35"/>
    <row r="76081" s="62" customFormat="1" x14ac:dyDescent="0.35"/>
    <row r="76082" s="62" customFormat="1" x14ac:dyDescent="0.35"/>
    <row r="76083" s="62" customFormat="1" x14ac:dyDescent="0.35"/>
    <row r="76084" s="62" customFormat="1" x14ac:dyDescent="0.35"/>
    <row r="76085" s="62" customFormat="1" x14ac:dyDescent="0.35"/>
    <row r="76086" s="62" customFormat="1" x14ac:dyDescent="0.35"/>
    <row r="76087" s="62" customFormat="1" x14ac:dyDescent="0.35"/>
    <row r="76088" s="62" customFormat="1" x14ac:dyDescent="0.35"/>
    <row r="76089" s="62" customFormat="1" x14ac:dyDescent="0.35"/>
    <row r="76090" s="62" customFormat="1" x14ac:dyDescent="0.35"/>
    <row r="76091" s="62" customFormat="1" x14ac:dyDescent="0.35"/>
    <row r="76092" s="62" customFormat="1" x14ac:dyDescent="0.35"/>
    <row r="76093" s="62" customFormat="1" x14ac:dyDescent="0.35"/>
    <row r="76094" s="62" customFormat="1" x14ac:dyDescent="0.35"/>
    <row r="76095" s="62" customFormat="1" x14ac:dyDescent="0.35"/>
    <row r="76096" s="62" customFormat="1" x14ac:dyDescent="0.35"/>
    <row r="76097" s="62" customFormat="1" x14ac:dyDescent="0.35"/>
    <row r="76098" s="62" customFormat="1" x14ac:dyDescent="0.35"/>
    <row r="76099" s="62" customFormat="1" x14ac:dyDescent="0.35"/>
    <row r="76100" s="62" customFormat="1" x14ac:dyDescent="0.35"/>
    <row r="76101" s="62" customFormat="1" x14ac:dyDescent="0.35"/>
    <row r="76102" s="62" customFormat="1" x14ac:dyDescent="0.35"/>
    <row r="76103" s="62" customFormat="1" x14ac:dyDescent="0.35"/>
    <row r="76104" s="62" customFormat="1" x14ac:dyDescent="0.35"/>
    <row r="76105" s="62" customFormat="1" x14ac:dyDescent="0.35"/>
    <row r="76106" s="62" customFormat="1" x14ac:dyDescent="0.35"/>
    <row r="76107" s="62" customFormat="1" x14ac:dyDescent="0.35"/>
    <row r="76108" s="62" customFormat="1" x14ac:dyDescent="0.35"/>
    <row r="76109" s="62" customFormat="1" x14ac:dyDescent="0.35"/>
    <row r="76110" s="62" customFormat="1" x14ac:dyDescent="0.35"/>
    <row r="76111" s="62" customFormat="1" x14ac:dyDescent="0.35"/>
    <row r="76112" s="62" customFormat="1" x14ac:dyDescent="0.35"/>
    <row r="76113" s="62" customFormat="1" x14ac:dyDescent="0.35"/>
    <row r="76114" s="62" customFormat="1" x14ac:dyDescent="0.35"/>
    <row r="76115" s="62" customFormat="1" x14ac:dyDescent="0.35"/>
    <row r="76116" s="62" customFormat="1" x14ac:dyDescent="0.35"/>
    <row r="76117" s="62" customFormat="1" x14ac:dyDescent="0.35"/>
    <row r="76118" s="62" customFormat="1" x14ac:dyDescent="0.35"/>
    <row r="76119" s="62" customFormat="1" x14ac:dyDescent="0.35"/>
    <row r="76120" s="62" customFormat="1" x14ac:dyDescent="0.35"/>
    <row r="76121" s="62" customFormat="1" x14ac:dyDescent="0.35"/>
    <row r="76122" s="62" customFormat="1" x14ac:dyDescent="0.35"/>
    <row r="76123" s="62" customFormat="1" x14ac:dyDescent="0.35"/>
    <row r="76124" s="62" customFormat="1" x14ac:dyDescent="0.35"/>
    <row r="76125" s="62" customFormat="1" x14ac:dyDescent="0.35"/>
    <row r="76126" s="62" customFormat="1" x14ac:dyDescent="0.35"/>
    <row r="76127" s="62" customFormat="1" x14ac:dyDescent="0.35"/>
    <row r="76128" s="62" customFormat="1" x14ac:dyDescent="0.35"/>
    <row r="76129" s="62" customFormat="1" x14ac:dyDescent="0.35"/>
    <row r="76130" s="62" customFormat="1" x14ac:dyDescent="0.35"/>
    <row r="76131" s="62" customFormat="1" x14ac:dyDescent="0.35"/>
    <row r="76132" s="62" customFormat="1" x14ac:dyDescent="0.35"/>
    <row r="76133" s="62" customFormat="1" x14ac:dyDescent="0.35"/>
    <row r="76134" s="62" customFormat="1" x14ac:dyDescent="0.35"/>
    <row r="76135" s="62" customFormat="1" x14ac:dyDescent="0.35"/>
    <row r="76136" s="62" customFormat="1" x14ac:dyDescent="0.35"/>
    <row r="76137" s="62" customFormat="1" x14ac:dyDescent="0.35"/>
    <row r="76138" s="62" customFormat="1" x14ac:dyDescent="0.35"/>
    <row r="76139" s="62" customFormat="1" x14ac:dyDescent="0.35"/>
    <row r="76140" s="62" customFormat="1" x14ac:dyDescent="0.35"/>
    <row r="76141" s="62" customFormat="1" x14ac:dyDescent="0.35"/>
    <row r="76142" s="62" customFormat="1" x14ac:dyDescent="0.35"/>
    <row r="76143" s="62" customFormat="1" x14ac:dyDescent="0.35"/>
    <row r="76144" s="62" customFormat="1" x14ac:dyDescent="0.35"/>
    <row r="76145" s="62" customFormat="1" x14ac:dyDescent="0.35"/>
    <row r="76146" s="62" customFormat="1" x14ac:dyDescent="0.35"/>
    <row r="76147" s="62" customFormat="1" x14ac:dyDescent="0.35"/>
    <row r="76148" s="62" customFormat="1" x14ac:dyDescent="0.35"/>
    <row r="76149" s="62" customFormat="1" x14ac:dyDescent="0.35"/>
    <row r="76150" s="62" customFormat="1" x14ac:dyDescent="0.35"/>
    <row r="76151" s="62" customFormat="1" x14ac:dyDescent="0.35"/>
    <row r="76152" s="62" customFormat="1" x14ac:dyDescent="0.35"/>
    <row r="76153" s="62" customFormat="1" x14ac:dyDescent="0.35"/>
    <row r="76154" s="62" customFormat="1" x14ac:dyDescent="0.35"/>
    <row r="76155" s="62" customFormat="1" x14ac:dyDescent="0.35"/>
    <row r="76156" s="62" customFormat="1" x14ac:dyDescent="0.35"/>
    <row r="76157" s="62" customFormat="1" x14ac:dyDescent="0.35"/>
    <row r="76158" s="62" customFormat="1" x14ac:dyDescent="0.35"/>
    <row r="76159" s="62" customFormat="1" x14ac:dyDescent="0.35"/>
    <row r="76160" s="62" customFormat="1" x14ac:dyDescent="0.35"/>
    <row r="76161" s="62" customFormat="1" x14ac:dyDescent="0.35"/>
    <row r="76162" s="62" customFormat="1" x14ac:dyDescent="0.35"/>
    <row r="76163" s="62" customFormat="1" x14ac:dyDescent="0.35"/>
    <row r="76164" s="62" customFormat="1" x14ac:dyDescent="0.35"/>
    <row r="76165" s="62" customFormat="1" x14ac:dyDescent="0.35"/>
    <row r="76166" s="62" customFormat="1" x14ac:dyDescent="0.35"/>
    <row r="76167" s="62" customFormat="1" x14ac:dyDescent="0.35"/>
    <row r="76168" s="62" customFormat="1" x14ac:dyDescent="0.35"/>
    <row r="76169" s="62" customFormat="1" x14ac:dyDescent="0.35"/>
    <row r="76170" s="62" customFormat="1" x14ac:dyDescent="0.35"/>
    <row r="76171" s="62" customFormat="1" x14ac:dyDescent="0.35"/>
    <row r="76172" s="62" customFormat="1" x14ac:dyDescent="0.35"/>
    <row r="76173" s="62" customFormat="1" x14ac:dyDescent="0.35"/>
    <row r="76174" s="62" customFormat="1" x14ac:dyDescent="0.35"/>
    <row r="76175" s="62" customFormat="1" x14ac:dyDescent="0.35"/>
    <row r="76176" s="62" customFormat="1" x14ac:dyDescent="0.35"/>
    <row r="76177" s="62" customFormat="1" x14ac:dyDescent="0.35"/>
    <row r="76178" s="62" customFormat="1" x14ac:dyDescent="0.35"/>
    <row r="76179" s="62" customFormat="1" x14ac:dyDescent="0.35"/>
    <row r="76180" s="62" customFormat="1" x14ac:dyDescent="0.35"/>
    <row r="76181" s="62" customFormat="1" x14ac:dyDescent="0.35"/>
    <row r="76182" s="62" customFormat="1" x14ac:dyDescent="0.35"/>
    <row r="76183" s="62" customFormat="1" x14ac:dyDescent="0.35"/>
    <row r="76184" s="62" customFormat="1" x14ac:dyDescent="0.35"/>
    <row r="76185" s="62" customFormat="1" x14ac:dyDescent="0.35"/>
    <row r="76186" s="62" customFormat="1" x14ac:dyDescent="0.35"/>
    <row r="76187" s="62" customFormat="1" x14ac:dyDescent="0.35"/>
    <row r="76188" s="62" customFormat="1" x14ac:dyDescent="0.35"/>
    <row r="76189" s="62" customFormat="1" x14ac:dyDescent="0.35"/>
    <row r="76190" s="62" customFormat="1" x14ac:dyDescent="0.35"/>
    <row r="76191" s="62" customFormat="1" x14ac:dyDescent="0.35"/>
    <row r="76192" s="62" customFormat="1" x14ac:dyDescent="0.35"/>
    <row r="76193" s="62" customFormat="1" x14ac:dyDescent="0.35"/>
    <row r="76194" s="62" customFormat="1" x14ac:dyDescent="0.35"/>
    <row r="76195" s="62" customFormat="1" x14ac:dyDescent="0.35"/>
    <row r="76196" s="62" customFormat="1" x14ac:dyDescent="0.35"/>
    <row r="76197" s="62" customFormat="1" x14ac:dyDescent="0.35"/>
    <row r="76198" s="62" customFormat="1" x14ac:dyDescent="0.35"/>
    <row r="76199" s="62" customFormat="1" x14ac:dyDescent="0.35"/>
    <row r="76200" s="62" customFormat="1" x14ac:dyDescent="0.35"/>
    <row r="76201" s="62" customFormat="1" x14ac:dyDescent="0.35"/>
    <row r="76202" s="62" customFormat="1" x14ac:dyDescent="0.35"/>
    <row r="76203" s="62" customFormat="1" x14ac:dyDescent="0.35"/>
    <row r="76204" s="62" customFormat="1" x14ac:dyDescent="0.35"/>
    <row r="76205" s="62" customFormat="1" x14ac:dyDescent="0.35"/>
    <row r="76206" s="62" customFormat="1" x14ac:dyDescent="0.35"/>
    <row r="76207" s="62" customFormat="1" x14ac:dyDescent="0.35"/>
    <row r="76208" s="62" customFormat="1" x14ac:dyDescent="0.35"/>
    <row r="76209" s="62" customFormat="1" x14ac:dyDescent="0.35"/>
    <row r="76210" s="62" customFormat="1" x14ac:dyDescent="0.35"/>
    <row r="76211" s="62" customFormat="1" x14ac:dyDescent="0.35"/>
    <row r="76212" s="62" customFormat="1" x14ac:dyDescent="0.35"/>
    <row r="76213" s="62" customFormat="1" x14ac:dyDescent="0.35"/>
    <row r="76214" s="62" customFormat="1" x14ac:dyDescent="0.35"/>
    <row r="76215" s="62" customFormat="1" x14ac:dyDescent="0.35"/>
    <row r="76216" s="62" customFormat="1" x14ac:dyDescent="0.35"/>
    <row r="76217" s="62" customFormat="1" x14ac:dyDescent="0.35"/>
    <row r="76218" s="62" customFormat="1" x14ac:dyDescent="0.35"/>
    <row r="76219" s="62" customFormat="1" x14ac:dyDescent="0.35"/>
    <row r="76220" s="62" customFormat="1" x14ac:dyDescent="0.35"/>
    <row r="76221" s="62" customFormat="1" x14ac:dyDescent="0.35"/>
    <row r="76222" s="62" customFormat="1" x14ac:dyDescent="0.35"/>
    <row r="76223" s="62" customFormat="1" x14ac:dyDescent="0.35"/>
    <row r="76224" s="62" customFormat="1" x14ac:dyDescent="0.35"/>
    <row r="76225" s="62" customFormat="1" x14ac:dyDescent="0.35"/>
    <row r="76226" s="62" customFormat="1" x14ac:dyDescent="0.35"/>
    <row r="76227" s="62" customFormat="1" x14ac:dyDescent="0.35"/>
    <row r="76228" s="62" customFormat="1" x14ac:dyDescent="0.35"/>
    <row r="76229" s="62" customFormat="1" x14ac:dyDescent="0.35"/>
    <row r="76230" s="62" customFormat="1" x14ac:dyDescent="0.35"/>
    <row r="76231" s="62" customFormat="1" x14ac:dyDescent="0.35"/>
    <row r="76232" s="62" customFormat="1" x14ac:dyDescent="0.35"/>
    <row r="76233" s="62" customFormat="1" x14ac:dyDescent="0.35"/>
    <row r="76234" s="62" customFormat="1" x14ac:dyDescent="0.35"/>
    <row r="76235" s="62" customFormat="1" x14ac:dyDescent="0.35"/>
    <row r="76236" s="62" customFormat="1" x14ac:dyDescent="0.35"/>
    <row r="76237" s="62" customFormat="1" x14ac:dyDescent="0.35"/>
    <row r="76238" s="62" customFormat="1" x14ac:dyDescent="0.35"/>
    <row r="76239" s="62" customFormat="1" x14ac:dyDescent="0.35"/>
    <row r="76240" s="62" customFormat="1" x14ac:dyDescent="0.35"/>
    <row r="76241" s="62" customFormat="1" x14ac:dyDescent="0.35"/>
    <row r="76242" s="62" customFormat="1" x14ac:dyDescent="0.35"/>
    <row r="76243" s="62" customFormat="1" x14ac:dyDescent="0.35"/>
    <row r="76244" s="62" customFormat="1" x14ac:dyDescent="0.35"/>
    <row r="76245" s="62" customFormat="1" x14ac:dyDescent="0.35"/>
    <row r="76246" s="62" customFormat="1" x14ac:dyDescent="0.35"/>
    <row r="76247" s="62" customFormat="1" x14ac:dyDescent="0.35"/>
    <row r="76248" s="62" customFormat="1" x14ac:dyDescent="0.35"/>
    <row r="76249" s="62" customFormat="1" x14ac:dyDescent="0.35"/>
    <row r="76250" s="62" customFormat="1" x14ac:dyDescent="0.35"/>
    <row r="76251" s="62" customFormat="1" x14ac:dyDescent="0.35"/>
    <row r="76252" s="62" customFormat="1" x14ac:dyDescent="0.35"/>
    <row r="76253" s="62" customFormat="1" x14ac:dyDescent="0.35"/>
    <row r="76254" s="62" customFormat="1" x14ac:dyDescent="0.35"/>
    <row r="76255" s="62" customFormat="1" x14ac:dyDescent="0.35"/>
    <row r="76256" s="62" customFormat="1" x14ac:dyDescent="0.35"/>
    <row r="76257" s="62" customFormat="1" x14ac:dyDescent="0.35"/>
    <row r="76258" s="62" customFormat="1" x14ac:dyDescent="0.35"/>
    <row r="76259" s="62" customFormat="1" x14ac:dyDescent="0.35"/>
    <row r="76260" s="62" customFormat="1" x14ac:dyDescent="0.35"/>
    <row r="76261" s="62" customFormat="1" x14ac:dyDescent="0.35"/>
    <row r="76262" s="62" customFormat="1" x14ac:dyDescent="0.35"/>
    <row r="76263" s="62" customFormat="1" x14ac:dyDescent="0.35"/>
    <row r="76264" s="62" customFormat="1" x14ac:dyDescent="0.35"/>
    <row r="76265" s="62" customFormat="1" x14ac:dyDescent="0.35"/>
    <row r="76266" s="62" customFormat="1" x14ac:dyDescent="0.35"/>
    <row r="76267" s="62" customFormat="1" x14ac:dyDescent="0.35"/>
    <row r="76268" s="62" customFormat="1" x14ac:dyDescent="0.35"/>
    <row r="76269" s="62" customFormat="1" x14ac:dyDescent="0.35"/>
    <row r="76270" s="62" customFormat="1" x14ac:dyDescent="0.35"/>
    <row r="76271" s="62" customFormat="1" x14ac:dyDescent="0.35"/>
    <row r="76272" s="62" customFormat="1" x14ac:dyDescent="0.35"/>
    <row r="76273" s="62" customFormat="1" x14ac:dyDescent="0.35"/>
    <row r="76274" s="62" customFormat="1" x14ac:dyDescent="0.35"/>
    <row r="76275" s="62" customFormat="1" x14ac:dyDescent="0.35"/>
    <row r="76276" s="62" customFormat="1" x14ac:dyDescent="0.35"/>
    <row r="76277" s="62" customFormat="1" x14ac:dyDescent="0.35"/>
    <row r="76278" s="62" customFormat="1" x14ac:dyDescent="0.35"/>
    <row r="76279" s="62" customFormat="1" x14ac:dyDescent="0.35"/>
    <row r="76280" s="62" customFormat="1" x14ac:dyDescent="0.35"/>
    <row r="76281" s="62" customFormat="1" x14ac:dyDescent="0.35"/>
    <row r="76282" s="62" customFormat="1" x14ac:dyDescent="0.35"/>
    <row r="76283" s="62" customFormat="1" x14ac:dyDescent="0.35"/>
    <row r="76284" s="62" customFormat="1" x14ac:dyDescent="0.35"/>
    <row r="76285" s="62" customFormat="1" x14ac:dyDescent="0.35"/>
    <row r="76286" s="62" customFormat="1" x14ac:dyDescent="0.35"/>
    <row r="76287" s="62" customFormat="1" x14ac:dyDescent="0.35"/>
    <row r="76288" s="62" customFormat="1" x14ac:dyDescent="0.35"/>
    <row r="76289" s="62" customFormat="1" x14ac:dyDescent="0.35"/>
    <row r="76290" s="62" customFormat="1" x14ac:dyDescent="0.35"/>
    <row r="76291" s="62" customFormat="1" x14ac:dyDescent="0.35"/>
    <row r="76292" s="62" customFormat="1" x14ac:dyDescent="0.35"/>
    <row r="76293" s="62" customFormat="1" x14ac:dyDescent="0.35"/>
    <row r="76294" s="62" customFormat="1" x14ac:dyDescent="0.35"/>
    <row r="76295" s="62" customFormat="1" x14ac:dyDescent="0.35"/>
    <row r="76296" s="62" customFormat="1" x14ac:dyDescent="0.35"/>
    <row r="76297" s="62" customFormat="1" x14ac:dyDescent="0.35"/>
    <row r="76298" s="62" customFormat="1" x14ac:dyDescent="0.35"/>
    <row r="76299" s="62" customFormat="1" x14ac:dyDescent="0.35"/>
    <row r="76300" s="62" customFormat="1" x14ac:dyDescent="0.35"/>
    <row r="76301" s="62" customFormat="1" x14ac:dyDescent="0.35"/>
    <row r="76302" s="62" customFormat="1" x14ac:dyDescent="0.35"/>
    <row r="76303" s="62" customFormat="1" x14ac:dyDescent="0.35"/>
    <row r="76304" s="62" customFormat="1" x14ac:dyDescent="0.35"/>
    <row r="76305" s="62" customFormat="1" x14ac:dyDescent="0.35"/>
    <row r="76306" s="62" customFormat="1" x14ac:dyDescent="0.35"/>
    <row r="76307" s="62" customFormat="1" x14ac:dyDescent="0.35"/>
    <row r="76308" s="62" customFormat="1" x14ac:dyDescent="0.35"/>
    <row r="76309" s="62" customFormat="1" x14ac:dyDescent="0.35"/>
    <row r="76310" s="62" customFormat="1" x14ac:dyDescent="0.35"/>
    <row r="76311" s="62" customFormat="1" x14ac:dyDescent="0.35"/>
    <row r="76312" s="62" customFormat="1" x14ac:dyDescent="0.35"/>
    <row r="76313" s="62" customFormat="1" x14ac:dyDescent="0.35"/>
    <row r="76314" s="62" customFormat="1" x14ac:dyDescent="0.35"/>
    <row r="76315" s="62" customFormat="1" x14ac:dyDescent="0.35"/>
    <row r="76316" s="62" customFormat="1" x14ac:dyDescent="0.35"/>
    <row r="76317" s="62" customFormat="1" x14ac:dyDescent="0.35"/>
    <row r="76318" s="62" customFormat="1" x14ac:dyDescent="0.35"/>
    <row r="76319" s="62" customFormat="1" x14ac:dyDescent="0.35"/>
    <row r="76320" s="62" customFormat="1" x14ac:dyDescent="0.35"/>
    <row r="76321" s="62" customFormat="1" x14ac:dyDescent="0.35"/>
    <row r="76322" s="62" customFormat="1" x14ac:dyDescent="0.35"/>
    <row r="76323" s="62" customFormat="1" x14ac:dyDescent="0.35"/>
    <row r="76324" s="62" customFormat="1" x14ac:dyDescent="0.35"/>
    <row r="76325" s="62" customFormat="1" x14ac:dyDescent="0.35"/>
    <row r="76326" s="62" customFormat="1" x14ac:dyDescent="0.35"/>
    <row r="76327" s="62" customFormat="1" x14ac:dyDescent="0.35"/>
    <row r="76328" s="62" customFormat="1" x14ac:dyDescent="0.35"/>
    <row r="76329" s="62" customFormat="1" x14ac:dyDescent="0.35"/>
    <row r="76330" s="62" customFormat="1" x14ac:dyDescent="0.35"/>
    <row r="76331" s="62" customFormat="1" x14ac:dyDescent="0.35"/>
    <row r="76332" s="62" customFormat="1" x14ac:dyDescent="0.35"/>
    <row r="76333" s="62" customFormat="1" x14ac:dyDescent="0.35"/>
    <row r="76334" s="62" customFormat="1" x14ac:dyDescent="0.35"/>
    <row r="76335" s="62" customFormat="1" x14ac:dyDescent="0.35"/>
    <row r="76336" s="62" customFormat="1" x14ac:dyDescent="0.35"/>
    <row r="76337" s="62" customFormat="1" x14ac:dyDescent="0.35"/>
    <row r="76338" s="62" customFormat="1" x14ac:dyDescent="0.35"/>
    <row r="76339" s="62" customFormat="1" x14ac:dyDescent="0.35"/>
    <row r="76340" s="62" customFormat="1" x14ac:dyDescent="0.35"/>
    <row r="76341" s="62" customFormat="1" x14ac:dyDescent="0.35"/>
    <row r="76342" s="62" customFormat="1" x14ac:dyDescent="0.35"/>
    <row r="76343" s="62" customFormat="1" x14ac:dyDescent="0.35"/>
    <row r="76344" s="62" customFormat="1" x14ac:dyDescent="0.35"/>
    <row r="76345" s="62" customFormat="1" x14ac:dyDescent="0.35"/>
    <row r="76346" s="62" customFormat="1" x14ac:dyDescent="0.35"/>
    <row r="76347" s="62" customFormat="1" x14ac:dyDescent="0.35"/>
    <row r="76348" s="62" customFormat="1" x14ac:dyDescent="0.35"/>
    <row r="76349" s="62" customFormat="1" x14ac:dyDescent="0.35"/>
    <row r="76350" s="62" customFormat="1" x14ac:dyDescent="0.35"/>
    <row r="76351" s="62" customFormat="1" x14ac:dyDescent="0.35"/>
    <row r="76352" s="62" customFormat="1" x14ac:dyDescent="0.35"/>
    <row r="76353" s="62" customFormat="1" x14ac:dyDescent="0.35"/>
    <row r="76354" s="62" customFormat="1" x14ac:dyDescent="0.35"/>
    <row r="76355" s="62" customFormat="1" x14ac:dyDescent="0.35"/>
    <row r="76356" s="62" customFormat="1" x14ac:dyDescent="0.35"/>
    <row r="76357" s="62" customFormat="1" x14ac:dyDescent="0.35"/>
    <row r="76358" s="62" customFormat="1" x14ac:dyDescent="0.35"/>
    <row r="76359" s="62" customFormat="1" x14ac:dyDescent="0.35"/>
    <row r="76360" s="62" customFormat="1" x14ac:dyDescent="0.35"/>
    <row r="76361" s="62" customFormat="1" x14ac:dyDescent="0.35"/>
    <row r="76362" s="62" customFormat="1" x14ac:dyDescent="0.35"/>
    <row r="76363" s="62" customFormat="1" x14ac:dyDescent="0.35"/>
    <row r="76364" s="62" customFormat="1" x14ac:dyDescent="0.35"/>
    <row r="76365" s="62" customFormat="1" x14ac:dyDescent="0.35"/>
    <row r="76366" s="62" customFormat="1" x14ac:dyDescent="0.35"/>
    <row r="76367" s="62" customFormat="1" x14ac:dyDescent="0.35"/>
    <row r="76368" s="62" customFormat="1" x14ac:dyDescent="0.35"/>
    <row r="76369" s="62" customFormat="1" x14ac:dyDescent="0.35"/>
    <row r="76370" s="62" customFormat="1" x14ac:dyDescent="0.35"/>
    <row r="76371" s="62" customFormat="1" x14ac:dyDescent="0.35"/>
    <row r="76372" s="62" customFormat="1" x14ac:dyDescent="0.35"/>
    <row r="76373" s="62" customFormat="1" x14ac:dyDescent="0.35"/>
    <row r="76374" s="62" customFormat="1" x14ac:dyDescent="0.35"/>
    <row r="76375" s="62" customFormat="1" x14ac:dyDescent="0.35"/>
    <row r="76376" s="62" customFormat="1" x14ac:dyDescent="0.35"/>
    <row r="76377" s="62" customFormat="1" x14ac:dyDescent="0.35"/>
    <row r="76378" s="62" customFormat="1" x14ac:dyDescent="0.35"/>
    <row r="76379" s="62" customFormat="1" x14ac:dyDescent="0.35"/>
    <row r="76380" s="62" customFormat="1" x14ac:dyDescent="0.35"/>
    <row r="76381" s="62" customFormat="1" x14ac:dyDescent="0.35"/>
    <row r="76382" s="62" customFormat="1" x14ac:dyDescent="0.35"/>
    <row r="76383" s="62" customFormat="1" x14ac:dyDescent="0.35"/>
    <row r="76384" s="62" customFormat="1" x14ac:dyDescent="0.35"/>
    <row r="76385" s="62" customFormat="1" x14ac:dyDescent="0.35"/>
    <row r="76386" s="62" customFormat="1" x14ac:dyDescent="0.35"/>
    <row r="76387" s="62" customFormat="1" x14ac:dyDescent="0.35"/>
    <row r="76388" s="62" customFormat="1" x14ac:dyDescent="0.35"/>
    <row r="76389" s="62" customFormat="1" x14ac:dyDescent="0.35"/>
    <row r="76390" s="62" customFormat="1" x14ac:dyDescent="0.35"/>
    <row r="76391" s="62" customFormat="1" x14ac:dyDescent="0.35"/>
    <row r="76392" s="62" customFormat="1" x14ac:dyDescent="0.35"/>
    <row r="76393" s="62" customFormat="1" x14ac:dyDescent="0.35"/>
    <row r="76394" s="62" customFormat="1" x14ac:dyDescent="0.35"/>
    <row r="76395" s="62" customFormat="1" x14ac:dyDescent="0.35"/>
    <row r="76396" s="62" customFormat="1" x14ac:dyDescent="0.35"/>
    <row r="76397" s="62" customFormat="1" x14ac:dyDescent="0.35"/>
    <row r="76398" s="62" customFormat="1" x14ac:dyDescent="0.35"/>
    <row r="76399" s="62" customFormat="1" x14ac:dyDescent="0.35"/>
    <row r="76400" s="62" customFormat="1" x14ac:dyDescent="0.35"/>
    <row r="76401" s="62" customFormat="1" x14ac:dyDescent="0.35"/>
    <row r="76402" s="62" customFormat="1" x14ac:dyDescent="0.35"/>
    <row r="76403" s="62" customFormat="1" x14ac:dyDescent="0.35"/>
    <row r="76404" s="62" customFormat="1" x14ac:dyDescent="0.35"/>
    <row r="76405" s="62" customFormat="1" x14ac:dyDescent="0.35"/>
    <row r="76406" s="62" customFormat="1" x14ac:dyDescent="0.35"/>
    <row r="76407" s="62" customFormat="1" x14ac:dyDescent="0.35"/>
    <row r="76408" s="62" customFormat="1" x14ac:dyDescent="0.35"/>
    <row r="76409" s="62" customFormat="1" x14ac:dyDescent="0.35"/>
    <row r="76410" s="62" customFormat="1" x14ac:dyDescent="0.35"/>
    <row r="76411" s="62" customFormat="1" x14ac:dyDescent="0.35"/>
    <row r="76412" s="62" customFormat="1" x14ac:dyDescent="0.35"/>
    <row r="76413" s="62" customFormat="1" x14ac:dyDescent="0.35"/>
    <row r="76414" s="62" customFormat="1" x14ac:dyDescent="0.35"/>
    <row r="76415" s="62" customFormat="1" x14ac:dyDescent="0.35"/>
    <row r="76416" s="62" customFormat="1" x14ac:dyDescent="0.35"/>
    <row r="76417" s="62" customFormat="1" x14ac:dyDescent="0.35"/>
    <row r="76418" s="62" customFormat="1" x14ac:dyDescent="0.35"/>
    <row r="76419" s="62" customFormat="1" x14ac:dyDescent="0.35"/>
    <row r="76420" s="62" customFormat="1" x14ac:dyDescent="0.35"/>
    <row r="76421" s="62" customFormat="1" x14ac:dyDescent="0.35"/>
    <row r="76422" s="62" customFormat="1" x14ac:dyDescent="0.35"/>
    <row r="76423" s="62" customFormat="1" x14ac:dyDescent="0.35"/>
    <row r="76424" s="62" customFormat="1" x14ac:dyDescent="0.35"/>
    <row r="76425" s="62" customFormat="1" x14ac:dyDescent="0.35"/>
    <row r="76426" s="62" customFormat="1" x14ac:dyDescent="0.35"/>
    <row r="76427" s="62" customFormat="1" x14ac:dyDescent="0.35"/>
    <row r="76428" s="62" customFormat="1" x14ac:dyDescent="0.35"/>
    <row r="76429" s="62" customFormat="1" x14ac:dyDescent="0.35"/>
    <row r="76430" s="62" customFormat="1" x14ac:dyDescent="0.35"/>
    <row r="76431" s="62" customFormat="1" x14ac:dyDescent="0.35"/>
    <row r="76432" s="62" customFormat="1" x14ac:dyDescent="0.35"/>
    <row r="76433" s="62" customFormat="1" x14ac:dyDescent="0.35"/>
    <row r="76434" s="62" customFormat="1" x14ac:dyDescent="0.35"/>
    <row r="76435" s="62" customFormat="1" x14ac:dyDescent="0.35"/>
    <row r="76436" s="62" customFormat="1" x14ac:dyDescent="0.35"/>
    <row r="76437" s="62" customFormat="1" x14ac:dyDescent="0.35"/>
    <row r="76438" s="62" customFormat="1" x14ac:dyDescent="0.35"/>
    <row r="76439" s="62" customFormat="1" x14ac:dyDescent="0.35"/>
    <row r="76440" s="62" customFormat="1" x14ac:dyDescent="0.35"/>
    <row r="76441" s="62" customFormat="1" x14ac:dyDescent="0.35"/>
    <row r="76442" s="62" customFormat="1" x14ac:dyDescent="0.35"/>
    <row r="76443" s="62" customFormat="1" x14ac:dyDescent="0.35"/>
    <row r="76444" s="62" customFormat="1" x14ac:dyDescent="0.35"/>
    <row r="76445" s="62" customFormat="1" x14ac:dyDescent="0.35"/>
    <row r="76446" s="62" customFormat="1" x14ac:dyDescent="0.35"/>
    <row r="76447" s="62" customFormat="1" x14ac:dyDescent="0.35"/>
    <row r="76448" s="62" customFormat="1" x14ac:dyDescent="0.35"/>
    <row r="76449" s="62" customFormat="1" x14ac:dyDescent="0.35"/>
    <row r="76450" s="62" customFormat="1" x14ac:dyDescent="0.35"/>
    <row r="76451" s="62" customFormat="1" x14ac:dyDescent="0.35"/>
    <row r="76452" s="62" customFormat="1" x14ac:dyDescent="0.35"/>
    <row r="76453" s="62" customFormat="1" x14ac:dyDescent="0.35"/>
    <row r="76454" s="62" customFormat="1" x14ac:dyDescent="0.35"/>
    <row r="76455" s="62" customFormat="1" x14ac:dyDescent="0.35"/>
    <row r="76456" s="62" customFormat="1" x14ac:dyDescent="0.35"/>
    <row r="76457" s="62" customFormat="1" x14ac:dyDescent="0.35"/>
    <row r="76458" s="62" customFormat="1" x14ac:dyDescent="0.35"/>
    <row r="76459" s="62" customFormat="1" x14ac:dyDescent="0.35"/>
    <row r="76460" s="62" customFormat="1" x14ac:dyDescent="0.35"/>
    <row r="76461" s="62" customFormat="1" x14ac:dyDescent="0.35"/>
    <row r="76462" s="62" customFormat="1" x14ac:dyDescent="0.35"/>
    <row r="76463" s="62" customFormat="1" x14ac:dyDescent="0.35"/>
    <row r="76464" s="62" customFormat="1" x14ac:dyDescent="0.35"/>
    <row r="76465" s="62" customFormat="1" x14ac:dyDescent="0.35"/>
    <row r="76466" s="62" customFormat="1" x14ac:dyDescent="0.35"/>
    <row r="76467" s="62" customFormat="1" x14ac:dyDescent="0.35"/>
    <row r="76468" s="62" customFormat="1" x14ac:dyDescent="0.35"/>
    <row r="76469" s="62" customFormat="1" x14ac:dyDescent="0.35"/>
    <row r="76470" s="62" customFormat="1" x14ac:dyDescent="0.35"/>
    <row r="76471" s="62" customFormat="1" x14ac:dyDescent="0.35"/>
    <row r="76472" s="62" customFormat="1" x14ac:dyDescent="0.35"/>
    <row r="76473" s="62" customFormat="1" x14ac:dyDescent="0.35"/>
    <row r="76474" s="62" customFormat="1" x14ac:dyDescent="0.35"/>
    <row r="76475" s="62" customFormat="1" x14ac:dyDescent="0.35"/>
    <row r="76476" s="62" customFormat="1" x14ac:dyDescent="0.35"/>
    <row r="76477" s="62" customFormat="1" x14ac:dyDescent="0.35"/>
    <row r="76478" s="62" customFormat="1" x14ac:dyDescent="0.35"/>
    <row r="76479" s="62" customFormat="1" x14ac:dyDescent="0.35"/>
    <row r="76480" s="62" customFormat="1" x14ac:dyDescent="0.35"/>
    <row r="76481" s="62" customFormat="1" x14ac:dyDescent="0.35"/>
    <row r="76482" s="62" customFormat="1" x14ac:dyDescent="0.35"/>
    <row r="76483" s="62" customFormat="1" x14ac:dyDescent="0.35"/>
    <row r="76484" s="62" customFormat="1" x14ac:dyDescent="0.35"/>
    <row r="76485" s="62" customFormat="1" x14ac:dyDescent="0.35"/>
    <row r="76486" s="62" customFormat="1" x14ac:dyDescent="0.35"/>
    <row r="76487" s="62" customFormat="1" x14ac:dyDescent="0.35"/>
    <row r="76488" s="62" customFormat="1" x14ac:dyDescent="0.35"/>
    <row r="76489" s="62" customFormat="1" x14ac:dyDescent="0.35"/>
    <row r="76490" s="62" customFormat="1" x14ac:dyDescent="0.35"/>
    <row r="76491" s="62" customFormat="1" x14ac:dyDescent="0.35"/>
    <row r="76492" s="62" customFormat="1" x14ac:dyDescent="0.35"/>
    <row r="76493" s="62" customFormat="1" x14ac:dyDescent="0.35"/>
    <row r="76494" s="62" customFormat="1" x14ac:dyDescent="0.35"/>
    <row r="76495" s="62" customFormat="1" x14ac:dyDescent="0.35"/>
    <row r="76496" s="62" customFormat="1" x14ac:dyDescent="0.35"/>
    <row r="76497" s="62" customFormat="1" x14ac:dyDescent="0.35"/>
    <row r="76498" s="62" customFormat="1" x14ac:dyDescent="0.35"/>
    <row r="76499" s="62" customFormat="1" x14ac:dyDescent="0.35"/>
    <row r="76500" s="62" customFormat="1" x14ac:dyDescent="0.35"/>
    <row r="76501" s="62" customFormat="1" x14ac:dyDescent="0.35"/>
    <row r="76502" s="62" customFormat="1" x14ac:dyDescent="0.35"/>
    <row r="76503" s="62" customFormat="1" x14ac:dyDescent="0.35"/>
    <row r="76504" s="62" customFormat="1" x14ac:dyDescent="0.35"/>
    <row r="76505" s="62" customFormat="1" x14ac:dyDescent="0.35"/>
    <row r="76506" s="62" customFormat="1" x14ac:dyDescent="0.35"/>
    <row r="76507" s="62" customFormat="1" x14ac:dyDescent="0.35"/>
    <row r="76508" s="62" customFormat="1" x14ac:dyDescent="0.35"/>
    <row r="76509" s="62" customFormat="1" x14ac:dyDescent="0.35"/>
    <row r="76510" s="62" customFormat="1" x14ac:dyDescent="0.35"/>
    <row r="76511" s="62" customFormat="1" x14ac:dyDescent="0.35"/>
    <row r="76512" s="62" customFormat="1" x14ac:dyDescent="0.35"/>
    <row r="76513" s="62" customFormat="1" x14ac:dyDescent="0.35"/>
    <row r="76514" s="62" customFormat="1" x14ac:dyDescent="0.35"/>
    <row r="76515" s="62" customFormat="1" x14ac:dyDescent="0.35"/>
    <row r="76516" s="62" customFormat="1" x14ac:dyDescent="0.35"/>
    <row r="76517" s="62" customFormat="1" x14ac:dyDescent="0.35"/>
    <row r="76518" s="62" customFormat="1" x14ac:dyDescent="0.35"/>
    <row r="76519" s="62" customFormat="1" x14ac:dyDescent="0.35"/>
    <row r="76520" s="62" customFormat="1" x14ac:dyDescent="0.35"/>
    <row r="76521" s="62" customFormat="1" x14ac:dyDescent="0.35"/>
    <row r="76522" s="62" customFormat="1" x14ac:dyDescent="0.35"/>
    <row r="76523" s="62" customFormat="1" x14ac:dyDescent="0.35"/>
    <row r="76524" s="62" customFormat="1" x14ac:dyDescent="0.35"/>
    <row r="76525" s="62" customFormat="1" x14ac:dyDescent="0.35"/>
    <row r="76526" s="62" customFormat="1" x14ac:dyDescent="0.35"/>
    <row r="76527" s="62" customFormat="1" x14ac:dyDescent="0.35"/>
    <row r="76528" s="62" customFormat="1" x14ac:dyDescent="0.35"/>
    <row r="76529" s="62" customFormat="1" x14ac:dyDescent="0.35"/>
    <row r="76530" s="62" customFormat="1" x14ac:dyDescent="0.35"/>
    <row r="76531" s="62" customFormat="1" x14ac:dyDescent="0.35"/>
    <row r="76532" s="62" customFormat="1" x14ac:dyDescent="0.35"/>
    <row r="76533" s="62" customFormat="1" x14ac:dyDescent="0.35"/>
    <row r="76534" s="62" customFormat="1" x14ac:dyDescent="0.35"/>
    <row r="76535" s="62" customFormat="1" x14ac:dyDescent="0.35"/>
    <row r="76536" s="62" customFormat="1" x14ac:dyDescent="0.35"/>
    <row r="76537" s="62" customFormat="1" x14ac:dyDescent="0.35"/>
    <row r="76538" s="62" customFormat="1" x14ac:dyDescent="0.35"/>
    <row r="76539" s="62" customFormat="1" x14ac:dyDescent="0.35"/>
    <row r="76540" s="62" customFormat="1" x14ac:dyDescent="0.35"/>
    <row r="76541" s="62" customFormat="1" x14ac:dyDescent="0.35"/>
    <row r="76542" s="62" customFormat="1" x14ac:dyDescent="0.35"/>
    <row r="76543" s="62" customFormat="1" x14ac:dyDescent="0.35"/>
    <row r="76544" s="62" customFormat="1" x14ac:dyDescent="0.35"/>
    <row r="76545" s="62" customFormat="1" x14ac:dyDescent="0.35"/>
    <row r="76546" s="62" customFormat="1" x14ac:dyDescent="0.35"/>
    <row r="76547" s="62" customFormat="1" x14ac:dyDescent="0.35"/>
    <row r="76548" s="62" customFormat="1" x14ac:dyDescent="0.35"/>
    <row r="76549" s="62" customFormat="1" x14ac:dyDescent="0.35"/>
    <row r="76550" s="62" customFormat="1" x14ac:dyDescent="0.35"/>
    <row r="76551" s="62" customFormat="1" x14ac:dyDescent="0.35"/>
    <row r="76552" s="62" customFormat="1" x14ac:dyDescent="0.35"/>
    <row r="76553" s="62" customFormat="1" x14ac:dyDescent="0.35"/>
    <row r="76554" s="62" customFormat="1" x14ac:dyDescent="0.35"/>
    <row r="76555" s="62" customFormat="1" x14ac:dyDescent="0.35"/>
    <row r="76556" s="62" customFormat="1" x14ac:dyDescent="0.35"/>
    <row r="76557" s="62" customFormat="1" x14ac:dyDescent="0.35"/>
    <row r="76558" s="62" customFormat="1" x14ac:dyDescent="0.35"/>
    <row r="76559" s="62" customFormat="1" x14ac:dyDescent="0.35"/>
    <row r="76560" s="62" customFormat="1" x14ac:dyDescent="0.35"/>
    <row r="76561" s="62" customFormat="1" x14ac:dyDescent="0.35"/>
    <row r="76562" s="62" customFormat="1" x14ac:dyDescent="0.35"/>
    <row r="76563" s="62" customFormat="1" x14ac:dyDescent="0.35"/>
    <row r="76564" s="62" customFormat="1" x14ac:dyDescent="0.35"/>
    <row r="76565" s="62" customFormat="1" x14ac:dyDescent="0.35"/>
    <row r="76566" s="62" customFormat="1" x14ac:dyDescent="0.35"/>
    <row r="76567" s="62" customFormat="1" x14ac:dyDescent="0.35"/>
    <row r="76568" s="62" customFormat="1" x14ac:dyDescent="0.35"/>
    <row r="76569" s="62" customFormat="1" x14ac:dyDescent="0.35"/>
    <row r="76570" s="62" customFormat="1" x14ac:dyDescent="0.35"/>
    <row r="76571" s="62" customFormat="1" x14ac:dyDescent="0.35"/>
    <row r="76572" s="62" customFormat="1" x14ac:dyDescent="0.35"/>
    <row r="76573" s="62" customFormat="1" x14ac:dyDescent="0.35"/>
    <row r="76574" s="62" customFormat="1" x14ac:dyDescent="0.35"/>
    <row r="76575" s="62" customFormat="1" x14ac:dyDescent="0.35"/>
    <row r="76576" s="62" customFormat="1" x14ac:dyDescent="0.35"/>
    <row r="76577" s="62" customFormat="1" x14ac:dyDescent="0.35"/>
    <row r="76578" s="62" customFormat="1" x14ac:dyDescent="0.35"/>
    <row r="76579" s="62" customFormat="1" x14ac:dyDescent="0.35"/>
    <row r="76580" s="62" customFormat="1" x14ac:dyDescent="0.35"/>
    <row r="76581" s="62" customFormat="1" x14ac:dyDescent="0.35"/>
    <row r="76582" s="62" customFormat="1" x14ac:dyDescent="0.35"/>
    <row r="76583" s="62" customFormat="1" x14ac:dyDescent="0.35"/>
    <row r="76584" s="62" customFormat="1" x14ac:dyDescent="0.35"/>
    <row r="76585" s="62" customFormat="1" x14ac:dyDescent="0.35"/>
    <row r="76586" s="62" customFormat="1" x14ac:dyDescent="0.35"/>
    <row r="76587" s="62" customFormat="1" x14ac:dyDescent="0.35"/>
    <row r="76588" s="62" customFormat="1" x14ac:dyDescent="0.35"/>
    <row r="76589" s="62" customFormat="1" x14ac:dyDescent="0.35"/>
    <row r="76590" s="62" customFormat="1" x14ac:dyDescent="0.35"/>
    <row r="76591" s="62" customFormat="1" x14ac:dyDescent="0.35"/>
    <row r="76592" s="62" customFormat="1" x14ac:dyDescent="0.35"/>
    <row r="76593" s="62" customFormat="1" x14ac:dyDescent="0.35"/>
    <row r="76594" s="62" customFormat="1" x14ac:dyDescent="0.35"/>
    <row r="76595" s="62" customFormat="1" x14ac:dyDescent="0.35"/>
    <row r="76596" s="62" customFormat="1" x14ac:dyDescent="0.35"/>
    <row r="76597" s="62" customFormat="1" x14ac:dyDescent="0.35"/>
    <row r="76598" s="62" customFormat="1" x14ac:dyDescent="0.35"/>
    <row r="76599" s="62" customFormat="1" x14ac:dyDescent="0.35"/>
    <row r="76600" s="62" customFormat="1" x14ac:dyDescent="0.35"/>
    <row r="76601" s="62" customFormat="1" x14ac:dyDescent="0.35"/>
    <row r="76602" s="62" customFormat="1" x14ac:dyDescent="0.35"/>
    <row r="76603" s="62" customFormat="1" x14ac:dyDescent="0.35"/>
    <row r="76604" s="62" customFormat="1" x14ac:dyDescent="0.35"/>
    <row r="76605" s="62" customFormat="1" x14ac:dyDescent="0.35"/>
    <row r="76606" s="62" customFormat="1" x14ac:dyDescent="0.35"/>
    <row r="76607" s="62" customFormat="1" x14ac:dyDescent="0.35"/>
    <row r="76608" s="62" customFormat="1" x14ac:dyDescent="0.35"/>
    <row r="76609" s="62" customFormat="1" x14ac:dyDescent="0.35"/>
    <row r="76610" s="62" customFormat="1" x14ac:dyDescent="0.35"/>
    <row r="76611" s="62" customFormat="1" x14ac:dyDescent="0.35"/>
    <row r="76612" s="62" customFormat="1" x14ac:dyDescent="0.35"/>
    <row r="76613" s="62" customFormat="1" x14ac:dyDescent="0.35"/>
    <row r="76614" s="62" customFormat="1" x14ac:dyDescent="0.35"/>
    <row r="76615" s="62" customFormat="1" x14ac:dyDescent="0.35"/>
    <row r="76616" s="62" customFormat="1" x14ac:dyDescent="0.35"/>
    <row r="76617" s="62" customFormat="1" x14ac:dyDescent="0.35"/>
    <row r="76618" s="62" customFormat="1" x14ac:dyDescent="0.35"/>
    <row r="76619" s="62" customFormat="1" x14ac:dyDescent="0.35"/>
    <row r="76620" s="62" customFormat="1" x14ac:dyDescent="0.35"/>
    <row r="76621" s="62" customFormat="1" x14ac:dyDescent="0.35"/>
    <row r="76622" s="62" customFormat="1" x14ac:dyDescent="0.35"/>
    <row r="76623" s="62" customFormat="1" x14ac:dyDescent="0.35"/>
    <row r="76624" s="62" customFormat="1" x14ac:dyDescent="0.35"/>
    <row r="76625" s="62" customFormat="1" x14ac:dyDescent="0.35"/>
    <row r="76626" s="62" customFormat="1" x14ac:dyDescent="0.35"/>
    <row r="76627" s="62" customFormat="1" x14ac:dyDescent="0.35"/>
    <row r="76628" s="62" customFormat="1" x14ac:dyDescent="0.35"/>
    <row r="76629" s="62" customFormat="1" x14ac:dyDescent="0.35"/>
    <row r="76630" s="62" customFormat="1" x14ac:dyDescent="0.35"/>
    <row r="76631" s="62" customFormat="1" x14ac:dyDescent="0.35"/>
    <row r="76632" s="62" customFormat="1" x14ac:dyDescent="0.35"/>
    <row r="76633" s="62" customFormat="1" x14ac:dyDescent="0.35"/>
    <row r="76634" s="62" customFormat="1" x14ac:dyDescent="0.35"/>
    <row r="76635" s="62" customFormat="1" x14ac:dyDescent="0.35"/>
    <row r="76636" s="62" customFormat="1" x14ac:dyDescent="0.35"/>
    <row r="76637" s="62" customFormat="1" x14ac:dyDescent="0.35"/>
    <row r="76638" s="62" customFormat="1" x14ac:dyDescent="0.35"/>
    <row r="76639" s="62" customFormat="1" x14ac:dyDescent="0.35"/>
    <row r="76640" s="62" customFormat="1" x14ac:dyDescent="0.35"/>
    <row r="76641" s="62" customFormat="1" x14ac:dyDescent="0.35"/>
    <row r="76642" s="62" customFormat="1" x14ac:dyDescent="0.35"/>
    <row r="76643" s="62" customFormat="1" x14ac:dyDescent="0.35"/>
    <row r="76644" s="62" customFormat="1" x14ac:dyDescent="0.35"/>
    <row r="76645" s="62" customFormat="1" x14ac:dyDescent="0.35"/>
    <row r="76646" s="62" customFormat="1" x14ac:dyDescent="0.35"/>
    <row r="76647" s="62" customFormat="1" x14ac:dyDescent="0.35"/>
    <row r="76648" s="62" customFormat="1" x14ac:dyDescent="0.35"/>
    <row r="76649" s="62" customFormat="1" x14ac:dyDescent="0.35"/>
    <row r="76650" s="62" customFormat="1" x14ac:dyDescent="0.35"/>
    <row r="76651" s="62" customFormat="1" x14ac:dyDescent="0.35"/>
    <row r="76652" s="62" customFormat="1" x14ac:dyDescent="0.35"/>
    <row r="76653" s="62" customFormat="1" x14ac:dyDescent="0.35"/>
    <row r="76654" s="62" customFormat="1" x14ac:dyDescent="0.35"/>
    <row r="76655" s="62" customFormat="1" x14ac:dyDescent="0.35"/>
    <row r="76656" s="62" customFormat="1" x14ac:dyDescent="0.35"/>
    <row r="76657" s="62" customFormat="1" x14ac:dyDescent="0.35"/>
    <row r="76658" s="62" customFormat="1" x14ac:dyDescent="0.35"/>
    <row r="76659" s="62" customFormat="1" x14ac:dyDescent="0.35"/>
    <row r="76660" s="62" customFormat="1" x14ac:dyDescent="0.35"/>
    <row r="76661" s="62" customFormat="1" x14ac:dyDescent="0.35"/>
    <row r="76662" s="62" customFormat="1" x14ac:dyDescent="0.35"/>
    <row r="76663" s="62" customFormat="1" x14ac:dyDescent="0.35"/>
    <row r="76664" s="62" customFormat="1" x14ac:dyDescent="0.35"/>
    <row r="76665" s="62" customFormat="1" x14ac:dyDescent="0.35"/>
    <row r="76666" s="62" customFormat="1" x14ac:dyDescent="0.35"/>
    <row r="76667" s="62" customFormat="1" x14ac:dyDescent="0.35"/>
    <row r="76668" s="62" customFormat="1" x14ac:dyDescent="0.35"/>
    <row r="76669" s="62" customFormat="1" x14ac:dyDescent="0.35"/>
    <row r="76670" s="62" customFormat="1" x14ac:dyDescent="0.35"/>
    <row r="76671" s="62" customFormat="1" x14ac:dyDescent="0.35"/>
    <row r="76672" s="62" customFormat="1" x14ac:dyDescent="0.35"/>
    <row r="76673" s="62" customFormat="1" x14ac:dyDescent="0.35"/>
    <row r="76674" s="62" customFormat="1" x14ac:dyDescent="0.35"/>
    <row r="76675" s="62" customFormat="1" x14ac:dyDescent="0.35"/>
    <row r="76676" s="62" customFormat="1" x14ac:dyDescent="0.35"/>
    <row r="76677" s="62" customFormat="1" x14ac:dyDescent="0.35"/>
    <row r="76678" s="62" customFormat="1" x14ac:dyDescent="0.35"/>
    <row r="76679" s="62" customFormat="1" x14ac:dyDescent="0.35"/>
    <row r="76680" s="62" customFormat="1" x14ac:dyDescent="0.35"/>
    <row r="76681" s="62" customFormat="1" x14ac:dyDescent="0.35"/>
    <row r="76682" s="62" customFormat="1" x14ac:dyDescent="0.35"/>
    <row r="76683" s="62" customFormat="1" x14ac:dyDescent="0.35"/>
    <row r="76684" s="62" customFormat="1" x14ac:dyDescent="0.35"/>
    <row r="76685" s="62" customFormat="1" x14ac:dyDescent="0.35"/>
    <row r="76686" s="62" customFormat="1" x14ac:dyDescent="0.35"/>
    <row r="76687" s="62" customFormat="1" x14ac:dyDescent="0.35"/>
    <row r="76688" s="62" customFormat="1" x14ac:dyDescent="0.35"/>
    <row r="76689" s="62" customFormat="1" x14ac:dyDescent="0.35"/>
    <row r="76690" s="62" customFormat="1" x14ac:dyDescent="0.35"/>
    <row r="76691" s="62" customFormat="1" x14ac:dyDescent="0.35"/>
    <row r="76692" s="62" customFormat="1" x14ac:dyDescent="0.35"/>
    <row r="76693" s="62" customFormat="1" x14ac:dyDescent="0.35"/>
    <row r="76694" s="62" customFormat="1" x14ac:dyDescent="0.35"/>
    <row r="76695" s="62" customFormat="1" x14ac:dyDescent="0.35"/>
    <row r="76696" s="62" customFormat="1" x14ac:dyDescent="0.35"/>
    <row r="76697" s="62" customFormat="1" x14ac:dyDescent="0.35"/>
    <row r="76698" s="62" customFormat="1" x14ac:dyDescent="0.35"/>
    <row r="76699" s="62" customFormat="1" x14ac:dyDescent="0.35"/>
    <row r="76700" s="62" customFormat="1" x14ac:dyDescent="0.35"/>
    <row r="76701" s="62" customFormat="1" x14ac:dyDescent="0.35"/>
    <row r="76702" s="62" customFormat="1" x14ac:dyDescent="0.35"/>
    <row r="76703" s="62" customFormat="1" x14ac:dyDescent="0.35"/>
    <row r="76704" s="62" customFormat="1" x14ac:dyDescent="0.35"/>
    <row r="76705" s="62" customFormat="1" x14ac:dyDescent="0.35"/>
    <row r="76706" s="62" customFormat="1" x14ac:dyDescent="0.35"/>
    <row r="76707" s="62" customFormat="1" x14ac:dyDescent="0.35"/>
    <row r="76708" s="62" customFormat="1" x14ac:dyDescent="0.35"/>
    <row r="76709" s="62" customFormat="1" x14ac:dyDescent="0.35"/>
    <row r="76710" s="62" customFormat="1" x14ac:dyDescent="0.35"/>
    <row r="76711" s="62" customFormat="1" x14ac:dyDescent="0.35"/>
    <row r="76712" s="62" customFormat="1" x14ac:dyDescent="0.35"/>
    <row r="76713" s="62" customFormat="1" x14ac:dyDescent="0.35"/>
    <row r="76714" s="62" customFormat="1" x14ac:dyDescent="0.35"/>
    <row r="76715" s="62" customFormat="1" x14ac:dyDescent="0.35"/>
    <row r="76716" s="62" customFormat="1" x14ac:dyDescent="0.35"/>
    <row r="76717" s="62" customFormat="1" x14ac:dyDescent="0.35"/>
    <row r="76718" s="62" customFormat="1" x14ac:dyDescent="0.35"/>
    <row r="76719" s="62" customFormat="1" x14ac:dyDescent="0.35"/>
    <row r="76720" s="62" customFormat="1" x14ac:dyDescent="0.35"/>
    <row r="76721" s="62" customFormat="1" x14ac:dyDescent="0.35"/>
    <row r="76722" s="62" customFormat="1" x14ac:dyDescent="0.35"/>
    <row r="76723" s="62" customFormat="1" x14ac:dyDescent="0.35"/>
    <row r="76724" s="62" customFormat="1" x14ac:dyDescent="0.35"/>
    <row r="76725" s="62" customFormat="1" x14ac:dyDescent="0.35"/>
    <row r="76726" s="62" customFormat="1" x14ac:dyDescent="0.35"/>
    <row r="76727" s="62" customFormat="1" x14ac:dyDescent="0.35"/>
    <row r="76728" s="62" customFormat="1" x14ac:dyDescent="0.35"/>
    <row r="76729" s="62" customFormat="1" x14ac:dyDescent="0.35"/>
    <row r="76730" s="62" customFormat="1" x14ac:dyDescent="0.35"/>
    <row r="76731" s="62" customFormat="1" x14ac:dyDescent="0.35"/>
    <row r="76732" s="62" customFormat="1" x14ac:dyDescent="0.35"/>
    <row r="76733" s="62" customFormat="1" x14ac:dyDescent="0.35"/>
    <row r="76734" s="62" customFormat="1" x14ac:dyDescent="0.35"/>
    <row r="76735" s="62" customFormat="1" x14ac:dyDescent="0.35"/>
    <row r="76736" s="62" customFormat="1" x14ac:dyDescent="0.35"/>
    <row r="76737" s="62" customFormat="1" x14ac:dyDescent="0.35"/>
    <row r="76738" s="62" customFormat="1" x14ac:dyDescent="0.35"/>
    <row r="76739" s="62" customFormat="1" x14ac:dyDescent="0.35"/>
    <row r="76740" s="62" customFormat="1" x14ac:dyDescent="0.35"/>
    <row r="76741" s="62" customFormat="1" x14ac:dyDescent="0.35"/>
    <row r="76742" s="62" customFormat="1" x14ac:dyDescent="0.35"/>
    <row r="76743" s="62" customFormat="1" x14ac:dyDescent="0.35"/>
    <row r="76744" s="62" customFormat="1" x14ac:dyDescent="0.35"/>
    <row r="76745" s="62" customFormat="1" x14ac:dyDescent="0.35"/>
    <row r="76746" s="62" customFormat="1" x14ac:dyDescent="0.35"/>
    <row r="76747" s="62" customFormat="1" x14ac:dyDescent="0.35"/>
    <row r="76748" s="62" customFormat="1" x14ac:dyDescent="0.35"/>
    <row r="76749" s="62" customFormat="1" x14ac:dyDescent="0.35"/>
    <row r="76750" s="62" customFormat="1" x14ac:dyDescent="0.35"/>
    <row r="76751" s="62" customFormat="1" x14ac:dyDescent="0.35"/>
    <row r="76752" s="62" customFormat="1" x14ac:dyDescent="0.35"/>
    <row r="76753" s="62" customFormat="1" x14ac:dyDescent="0.35"/>
    <row r="76754" s="62" customFormat="1" x14ac:dyDescent="0.35"/>
    <row r="76755" s="62" customFormat="1" x14ac:dyDescent="0.35"/>
    <row r="76756" s="62" customFormat="1" x14ac:dyDescent="0.35"/>
    <row r="76757" s="62" customFormat="1" x14ac:dyDescent="0.35"/>
    <row r="76758" s="62" customFormat="1" x14ac:dyDescent="0.35"/>
    <row r="76759" s="62" customFormat="1" x14ac:dyDescent="0.35"/>
    <row r="76760" s="62" customFormat="1" x14ac:dyDescent="0.35"/>
    <row r="76761" s="62" customFormat="1" x14ac:dyDescent="0.35"/>
    <row r="76762" s="62" customFormat="1" x14ac:dyDescent="0.35"/>
    <row r="76763" s="62" customFormat="1" x14ac:dyDescent="0.35"/>
    <row r="76764" s="62" customFormat="1" x14ac:dyDescent="0.35"/>
    <row r="76765" s="62" customFormat="1" x14ac:dyDescent="0.35"/>
    <row r="76766" s="62" customFormat="1" x14ac:dyDescent="0.35"/>
    <row r="76767" s="62" customFormat="1" x14ac:dyDescent="0.35"/>
    <row r="76768" s="62" customFormat="1" x14ac:dyDescent="0.35"/>
    <row r="76769" s="62" customFormat="1" x14ac:dyDescent="0.35"/>
    <row r="76770" s="62" customFormat="1" x14ac:dyDescent="0.35"/>
    <row r="76771" s="62" customFormat="1" x14ac:dyDescent="0.35"/>
    <row r="76772" s="62" customFormat="1" x14ac:dyDescent="0.35"/>
    <row r="76773" s="62" customFormat="1" x14ac:dyDescent="0.35"/>
    <row r="76774" s="62" customFormat="1" x14ac:dyDescent="0.35"/>
    <row r="76775" s="62" customFormat="1" x14ac:dyDescent="0.35"/>
    <row r="76776" s="62" customFormat="1" x14ac:dyDescent="0.35"/>
    <row r="76777" s="62" customFormat="1" x14ac:dyDescent="0.35"/>
    <row r="76778" s="62" customFormat="1" x14ac:dyDescent="0.35"/>
    <row r="76779" s="62" customFormat="1" x14ac:dyDescent="0.35"/>
    <row r="76780" s="62" customFormat="1" x14ac:dyDescent="0.35"/>
    <row r="76781" s="62" customFormat="1" x14ac:dyDescent="0.35"/>
    <row r="76782" s="62" customFormat="1" x14ac:dyDescent="0.35"/>
    <row r="76783" s="62" customFormat="1" x14ac:dyDescent="0.35"/>
    <row r="76784" s="62" customFormat="1" x14ac:dyDescent="0.35"/>
    <row r="76785" s="62" customFormat="1" x14ac:dyDescent="0.35"/>
    <row r="76786" s="62" customFormat="1" x14ac:dyDescent="0.35"/>
    <row r="76787" s="62" customFormat="1" x14ac:dyDescent="0.35"/>
    <row r="76788" s="62" customFormat="1" x14ac:dyDescent="0.35"/>
    <row r="76789" s="62" customFormat="1" x14ac:dyDescent="0.35"/>
    <row r="76790" s="62" customFormat="1" x14ac:dyDescent="0.35"/>
    <row r="76791" s="62" customFormat="1" x14ac:dyDescent="0.35"/>
    <row r="76792" s="62" customFormat="1" x14ac:dyDescent="0.35"/>
    <row r="76793" s="62" customFormat="1" x14ac:dyDescent="0.35"/>
    <row r="76794" s="62" customFormat="1" x14ac:dyDescent="0.35"/>
    <row r="76795" s="62" customFormat="1" x14ac:dyDescent="0.35"/>
    <row r="76796" s="62" customFormat="1" x14ac:dyDescent="0.35"/>
    <row r="76797" s="62" customFormat="1" x14ac:dyDescent="0.35"/>
    <row r="76798" s="62" customFormat="1" x14ac:dyDescent="0.35"/>
    <row r="76799" s="62" customFormat="1" x14ac:dyDescent="0.35"/>
    <row r="76800" s="62" customFormat="1" x14ac:dyDescent="0.35"/>
    <row r="76801" s="62" customFormat="1" x14ac:dyDescent="0.35"/>
    <row r="76802" s="62" customFormat="1" x14ac:dyDescent="0.35"/>
    <row r="76803" s="62" customFormat="1" x14ac:dyDescent="0.35"/>
    <row r="76804" s="62" customFormat="1" x14ac:dyDescent="0.35"/>
    <row r="76805" s="62" customFormat="1" x14ac:dyDescent="0.35"/>
    <row r="76806" s="62" customFormat="1" x14ac:dyDescent="0.35"/>
    <row r="76807" s="62" customFormat="1" x14ac:dyDescent="0.35"/>
    <row r="76808" s="62" customFormat="1" x14ac:dyDescent="0.35"/>
    <row r="76809" s="62" customFormat="1" x14ac:dyDescent="0.35"/>
    <row r="76810" s="62" customFormat="1" x14ac:dyDescent="0.35"/>
    <row r="76811" s="62" customFormat="1" x14ac:dyDescent="0.35"/>
    <row r="76812" s="62" customFormat="1" x14ac:dyDescent="0.35"/>
    <row r="76813" s="62" customFormat="1" x14ac:dyDescent="0.35"/>
    <row r="76814" s="62" customFormat="1" x14ac:dyDescent="0.35"/>
    <row r="76815" s="62" customFormat="1" x14ac:dyDescent="0.35"/>
    <row r="76816" s="62" customFormat="1" x14ac:dyDescent="0.35"/>
    <row r="76817" s="62" customFormat="1" x14ac:dyDescent="0.35"/>
    <row r="76818" s="62" customFormat="1" x14ac:dyDescent="0.35"/>
    <row r="76819" s="62" customFormat="1" x14ac:dyDescent="0.35"/>
    <row r="76820" s="62" customFormat="1" x14ac:dyDescent="0.35"/>
    <row r="76821" s="62" customFormat="1" x14ac:dyDescent="0.35"/>
    <row r="76822" s="62" customFormat="1" x14ac:dyDescent="0.35"/>
    <row r="76823" s="62" customFormat="1" x14ac:dyDescent="0.35"/>
    <row r="76824" s="62" customFormat="1" x14ac:dyDescent="0.35"/>
    <row r="76825" s="62" customFormat="1" x14ac:dyDescent="0.35"/>
    <row r="76826" s="62" customFormat="1" x14ac:dyDescent="0.35"/>
    <row r="76827" s="62" customFormat="1" x14ac:dyDescent="0.35"/>
    <row r="76828" s="62" customFormat="1" x14ac:dyDescent="0.35"/>
    <row r="76829" s="62" customFormat="1" x14ac:dyDescent="0.35"/>
    <row r="76830" s="62" customFormat="1" x14ac:dyDescent="0.35"/>
    <row r="76831" s="62" customFormat="1" x14ac:dyDescent="0.35"/>
    <row r="76832" s="62" customFormat="1" x14ac:dyDescent="0.35"/>
    <row r="76833" s="62" customFormat="1" x14ac:dyDescent="0.35"/>
    <row r="76834" s="62" customFormat="1" x14ac:dyDescent="0.35"/>
    <row r="76835" s="62" customFormat="1" x14ac:dyDescent="0.35"/>
    <row r="76836" s="62" customFormat="1" x14ac:dyDescent="0.35"/>
    <row r="76837" s="62" customFormat="1" x14ac:dyDescent="0.35"/>
    <row r="76838" s="62" customFormat="1" x14ac:dyDescent="0.35"/>
    <row r="76839" s="62" customFormat="1" x14ac:dyDescent="0.35"/>
    <row r="76840" s="62" customFormat="1" x14ac:dyDescent="0.35"/>
    <row r="76841" s="62" customFormat="1" x14ac:dyDescent="0.35"/>
    <row r="76842" s="62" customFormat="1" x14ac:dyDescent="0.35"/>
    <row r="76843" s="62" customFormat="1" x14ac:dyDescent="0.35"/>
    <row r="76844" s="62" customFormat="1" x14ac:dyDescent="0.35"/>
    <row r="76845" s="62" customFormat="1" x14ac:dyDescent="0.35"/>
    <row r="76846" s="62" customFormat="1" x14ac:dyDescent="0.35"/>
    <row r="76847" s="62" customFormat="1" x14ac:dyDescent="0.35"/>
    <row r="76848" s="62" customFormat="1" x14ac:dyDescent="0.35"/>
    <row r="76849" s="62" customFormat="1" x14ac:dyDescent="0.35"/>
    <row r="76850" s="62" customFormat="1" x14ac:dyDescent="0.35"/>
    <row r="76851" s="62" customFormat="1" x14ac:dyDescent="0.35"/>
    <row r="76852" s="62" customFormat="1" x14ac:dyDescent="0.35"/>
    <row r="76853" s="62" customFormat="1" x14ac:dyDescent="0.35"/>
    <row r="76854" s="62" customFormat="1" x14ac:dyDescent="0.35"/>
    <row r="76855" s="62" customFormat="1" x14ac:dyDescent="0.35"/>
    <row r="76856" s="62" customFormat="1" x14ac:dyDescent="0.35"/>
    <row r="76857" s="62" customFormat="1" x14ac:dyDescent="0.35"/>
    <row r="76858" s="62" customFormat="1" x14ac:dyDescent="0.35"/>
    <row r="76859" s="62" customFormat="1" x14ac:dyDescent="0.35"/>
    <row r="76860" s="62" customFormat="1" x14ac:dyDescent="0.35"/>
    <row r="76861" s="62" customFormat="1" x14ac:dyDescent="0.35"/>
    <row r="76862" s="62" customFormat="1" x14ac:dyDescent="0.35"/>
    <row r="76863" s="62" customFormat="1" x14ac:dyDescent="0.35"/>
    <row r="76864" s="62" customFormat="1" x14ac:dyDescent="0.35"/>
    <row r="76865" s="62" customFormat="1" x14ac:dyDescent="0.35"/>
    <row r="76866" s="62" customFormat="1" x14ac:dyDescent="0.35"/>
    <row r="76867" s="62" customFormat="1" x14ac:dyDescent="0.35"/>
    <row r="76868" s="62" customFormat="1" x14ac:dyDescent="0.35"/>
    <row r="76869" s="62" customFormat="1" x14ac:dyDescent="0.35"/>
    <row r="76870" s="62" customFormat="1" x14ac:dyDescent="0.35"/>
    <row r="76871" s="62" customFormat="1" x14ac:dyDescent="0.35"/>
    <row r="76872" s="62" customFormat="1" x14ac:dyDescent="0.35"/>
    <row r="76873" s="62" customFormat="1" x14ac:dyDescent="0.35"/>
    <row r="76874" s="62" customFormat="1" x14ac:dyDescent="0.35"/>
    <row r="76875" s="62" customFormat="1" x14ac:dyDescent="0.35"/>
    <row r="76876" s="62" customFormat="1" x14ac:dyDescent="0.35"/>
    <row r="76877" s="62" customFormat="1" x14ac:dyDescent="0.35"/>
    <row r="76878" s="62" customFormat="1" x14ac:dyDescent="0.35"/>
    <row r="76879" s="62" customFormat="1" x14ac:dyDescent="0.35"/>
    <row r="76880" s="62" customFormat="1" x14ac:dyDescent="0.35"/>
    <row r="76881" s="62" customFormat="1" x14ac:dyDescent="0.35"/>
    <row r="76882" s="62" customFormat="1" x14ac:dyDescent="0.35"/>
    <row r="76883" s="62" customFormat="1" x14ac:dyDescent="0.35"/>
    <row r="76884" s="62" customFormat="1" x14ac:dyDescent="0.35"/>
    <row r="76885" s="62" customFormat="1" x14ac:dyDescent="0.35"/>
    <row r="76886" s="62" customFormat="1" x14ac:dyDescent="0.35"/>
    <row r="76887" s="62" customFormat="1" x14ac:dyDescent="0.35"/>
    <row r="76888" s="62" customFormat="1" x14ac:dyDescent="0.35"/>
    <row r="76889" s="62" customFormat="1" x14ac:dyDescent="0.35"/>
    <row r="76890" s="62" customFormat="1" x14ac:dyDescent="0.35"/>
    <row r="76891" s="62" customFormat="1" x14ac:dyDescent="0.35"/>
    <row r="76892" s="62" customFormat="1" x14ac:dyDescent="0.35"/>
    <row r="76893" s="62" customFormat="1" x14ac:dyDescent="0.35"/>
    <row r="76894" s="62" customFormat="1" x14ac:dyDescent="0.35"/>
    <row r="76895" s="62" customFormat="1" x14ac:dyDescent="0.35"/>
    <row r="76896" s="62" customFormat="1" x14ac:dyDescent="0.35"/>
    <row r="76897" s="62" customFormat="1" x14ac:dyDescent="0.35"/>
    <row r="76898" s="62" customFormat="1" x14ac:dyDescent="0.35"/>
    <row r="76899" s="62" customFormat="1" x14ac:dyDescent="0.35"/>
    <row r="76900" s="62" customFormat="1" x14ac:dyDescent="0.35"/>
    <row r="76901" s="62" customFormat="1" x14ac:dyDescent="0.35"/>
    <row r="76902" s="62" customFormat="1" x14ac:dyDescent="0.35"/>
    <row r="76903" s="62" customFormat="1" x14ac:dyDescent="0.35"/>
    <row r="76904" s="62" customFormat="1" x14ac:dyDescent="0.35"/>
    <row r="76905" s="62" customFormat="1" x14ac:dyDescent="0.35"/>
    <row r="76906" s="62" customFormat="1" x14ac:dyDescent="0.35"/>
    <row r="76907" s="62" customFormat="1" x14ac:dyDescent="0.35"/>
    <row r="76908" s="62" customFormat="1" x14ac:dyDescent="0.35"/>
    <row r="76909" s="62" customFormat="1" x14ac:dyDescent="0.35"/>
    <row r="76910" s="62" customFormat="1" x14ac:dyDescent="0.35"/>
    <row r="76911" s="62" customFormat="1" x14ac:dyDescent="0.35"/>
    <row r="76912" s="62" customFormat="1" x14ac:dyDescent="0.35"/>
    <row r="76913" s="62" customFormat="1" x14ac:dyDescent="0.35"/>
    <row r="76914" s="62" customFormat="1" x14ac:dyDescent="0.35"/>
    <row r="76915" s="62" customFormat="1" x14ac:dyDescent="0.35"/>
    <row r="76916" s="62" customFormat="1" x14ac:dyDescent="0.35"/>
    <row r="76917" s="62" customFormat="1" x14ac:dyDescent="0.35"/>
    <row r="76918" s="62" customFormat="1" x14ac:dyDescent="0.35"/>
    <row r="76919" s="62" customFormat="1" x14ac:dyDescent="0.35"/>
    <row r="76920" s="62" customFormat="1" x14ac:dyDescent="0.35"/>
    <row r="76921" s="62" customFormat="1" x14ac:dyDescent="0.35"/>
    <row r="76922" s="62" customFormat="1" x14ac:dyDescent="0.35"/>
    <row r="76923" s="62" customFormat="1" x14ac:dyDescent="0.35"/>
    <row r="76924" s="62" customFormat="1" x14ac:dyDescent="0.35"/>
    <row r="76925" s="62" customFormat="1" x14ac:dyDescent="0.35"/>
    <row r="76926" s="62" customFormat="1" x14ac:dyDescent="0.35"/>
    <row r="76927" s="62" customFormat="1" x14ac:dyDescent="0.35"/>
    <row r="76928" s="62" customFormat="1" x14ac:dyDescent="0.35"/>
    <row r="76929" s="62" customFormat="1" x14ac:dyDescent="0.35"/>
    <row r="76930" s="62" customFormat="1" x14ac:dyDescent="0.35"/>
    <row r="76931" s="62" customFormat="1" x14ac:dyDescent="0.35"/>
    <row r="76932" s="62" customFormat="1" x14ac:dyDescent="0.35"/>
    <row r="76933" s="62" customFormat="1" x14ac:dyDescent="0.35"/>
    <row r="76934" s="62" customFormat="1" x14ac:dyDescent="0.35"/>
    <row r="76935" s="62" customFormat="1" x14ac:dyDescent="0.35"/>
    <row r="76936" s="62" customFormat="1" x14ac:dyDescent="0.35"/>
    <row r="76937" s="62" customFormat="1" x14ac:dyDescent="0.35"/>
    <row r="76938" s="62" customFormat="1" x14ac:dyDescent="0.35"/>
    <row r="76939" s="62" customFormat="1" x14ac:dyDescent="0.35"/>
    <row r="76940" s="62" customFormat="1" x14ac:dyDescent="0.35"/>
    <row r="76941" s="62" customFormat="1" x14ac:dyDescent="0.35"/>
    <row r="76942" s="62" customFormat="1" x14ac:dyDescent="0.35"/>
    <row r="76943" s="62" customFormat="1" x14ac:dyDescent="0.35"/>
    <row r="76944" s="62" customFormat="1" x14ac:dyDescent="0.35"/>
    <row r="76945" s="62" customFormat="1" x14ac:dyDescent="0.35"/>
    <row r="76946" s="62" customFormat="1" x14ac:dyDescent="0.35"/>
    <row r="76947" s="62" customFormat="1" x14ac:dyDescent="0.35"/>
    <row r="76948" s="62" customFormat="1" x14ac:dyDescent="0.35"/>
    <row r="76949" s="62" customFormat="1" x14ac:dyDescent="0.35"/>
    <row r="76950" s="62" customFormat="1" x14ac:dyDescent="0.35"/>
    <row r="76951" s="62" customFormat="1" x14ac:dyDescent="0.35"/>
    <row r="76952" s="62" customFormat="1" x14ac:dyDescent="0.35"/>
    <row r="76953" s="62" customFormat="1" x14ac:dyDescent="0.35"/>
    <row r="76954" s="62" customFormat="1" x14ac:dyDescent="0.35"/>
    <row r="76955" s="62" customFormat="1" x14ac:dyDescent="0.35"/>
    <row r="76956" s="62" customFormat="1" x14ac:dyDescent="0.35"/>
    <row r="76957" s="62" customFormat="1" x14ac:dyDescent="0.35"/>
    <row r="76958" s="62" customFormat="1" x14ac:dyDescent="0.35"/>
    <row r="76959" s="62" customFormat="1" x14ac:dyDescent="0.35"/>
    <row r="76960" s="62" customFormat="1" x14ac:dyDescent="0.35"/>
    <row r="76961" s="62" customFormat="1" x14ac:dyDescent="0.35"/>
    <row r="76962" s="62" customFormat="1" x14ac:dyDescent="0.35"/>
    <row r="76963" s="62" customFormat="1" x14ac:dyDescent="0.35"/>
    <row r="76964" s="62" customFormat="1" x14ac:dyDescent="0.35"/>
    <row r="76965" s="62" customFormat="1" x14ac:dyDescent="0.35"/>
    <row r="76966" s="62" customFormat="1" x14ac:dyDescent="0.35"/>
    <row r="76967" s="62" customFormat="1" x14ac:dyDescent="0.35"/>
    <row r="76968" s="62" customFormat="1" x14ac:dyDescent="0.35"/>
    <row r="76969" s="62" customFormat="1" x14ac:dyDescent="0.35"/>
    <row r="76970" s="62" customFormat="1" x14ac:dyDescent="0.35"/>
    <row r="76971" s="62" customFormat="1" x14ac:dyDescent="0.35"/>
    <row r="76972" s="62" customFormat="1" x14ac:dyDescent="0.35"/>
    <row r="76973" s="62" customFormat="1" x14ac:dyDescent="0.35"/>
    <row r="76974" s="62" customFormat="1" x14ac:dyDescent="0.35"/>
    <row r="76975" s="62" customFormat="1" x14ac:dyDescent="0.35"/>
    <row r="76976" s="62" customFormat="1" x14ac:dyDescent="0.35"/>
    <row r="76977" s="62" customFormat="1" x14ac:dyDescent="0.35"/>
    <row r="76978" s="62" customFormat="1" x14ac:dyDescent="0.35"/>
    <row r="76979" s="62" customFormat="1" x14ac:dyDescent="0.35"/>
    <row r="76980" s="62" customFormat="1" x14ac:dyDescent="0.35"/>
    <row r="76981" s="62" customFormat="1" x14ac:dyDescent="0.35"/>
    <row r="76982" s="62" customFormat="1" x14ac:dyDescent="0.35"/>
    <row r="76983" s="62" customFormat="1" x14ac:dyDescent="0.35"/>
    <row r="76984" s="62" customFormat="1" x14ac:dyDescent="0.35"/>
    <row r="76985" s="62" customFormat="1" x14ac:dyDescent="0.35"/>
    <row r="76986" s="62" customFormat="1" x14ac:dyDescent="0.35"/>
    <row r="76987" s="62" customFormat="1" x14ac:dyDescent="0.35"/>
    <row r="76988" s="62" customFormat="1" x14ac:dyDescent="0.35"/>
    <row r="76989" s="62" customFormat="1" x14ac:dyDescent="0.35"/>
    <row r="76990" s="62" customFormat="1" x14ac:dyDescent="0.35"/>
    <row r="76991" s="62" customFormat="1" x14ac:dyDescent="0.35"/>
    <row r="76992" s="62" customFormat="1" x14ac:dyDescent="0.35"/>
    <row r="76993" s="62" customFormat="1" x14ac:dyDescent="0.35"/>
    <row r="76994" s="62" customFormat="1" x14ac:dyDescent="0.35"/>
    <row r="76995" s="62" customFormat="1" x14ac:dyDescent="0.35"/>
    <row r="76996" s="62" customFormat="1" x14ac:dyDescent="0.35"/>
    <row r="76997" s="62" customFormat="1" x14ac:dyDescent="0.35"/>
    <row r="76998" s="62" customFormat="1" x14ac:dyDescent="0.35"/>
    <row r="76999" s="62" customFormat="1" x14ac:dyDescent="0.35"/>
    <row r="77000" s="62" customFormat="1" x14ac:dyDescent="0.35"/>
    <row r="77001" s="62" customFormat="1" x14ac:dyDescent="0.35"/>
    <row r="77002" s="62" customFormat="1" x14ac:dyDescent="0.35"/>
    <row r="77003" s="62" customFormat="1" x14ac:dyDescent="0.35"/>
    <row r="77004" s="62" customFormat="1" x14ac:dyDescent="0.35"/>
    <row r="77005" s="62" customFormat="1" x14ac:dyDescent="0.35"/>
    <row r="77006" s="62" customFormat="1" x14ac:dyDescent="0.35"/>
    <row r="77007" s="62" customFormat="1" x14ac:dyDescent="0.35"/>
    <row r="77008" s="62" customFormat="1" x14ac:dyDescent="0.35"/>
    <row r="77009" s="62" customFormat="1" x14ac:dyDescent="0.35"/>
    <row r="77010" s="62" customFormat="1" x14ac:dyDescent="0.35"/>
    <row r="77011" s="62" customFormat="1" x14ac:dyDescent="0.35"/>
    <row r="77012" s="62" customFormat="1" x14ac:dyDescent="0.35"/>
    <row r="77013" s="62" customFormat="1" x14ac:dyDescent="0.35"/>
    <row r="77014" s="62" customFormat="1" x14ac:dyDescent="0.35"/>
    <row r="77015" s="62" customFormat="1" x14ac:dyDescent="0.35"/>
    <row r="77016" s="62" customFormat="1" x14ac:dyDescent="0.35"/>
    <row r="77017" s="62" customFormat="1" x14ac:dyDescent="0.35"/>
    <row r="77018" s="62" customFormat="1" x14ac:dyDescent="0.35"/>
    <row r="77019" s="62" customFormat="1" x14ac:dyDescent="0.35"/>
    <row r="77020" s="62" customFormat="1" x14ac:dyDescent="0.35"/>
    <row r="77021" s="62" customFormat="1" x14ac:dyDescent="0.35"/>
    <row r="77022" s="62" customFormat="1" x14ac:dyDescent="0.35"/>
    <row r="77023" s="62" customFormat="1" x14ac:dyDescent="0.35"/>
    <row r="77024" s="62" customFormat="1" x14ac:dyDescent="0.35"/>
    <row r="77025" s="62" customFormat="1" x14ac:dyDescent="0.35"/>
    <row r="77026" s="62" customFormat="1" x14ac:dyDescent="0.35"/>
    <row r="77027" s="62" customFormat="1" x14ac:dyDescent="0.35"/>
    <row r="77028" s="62" customFormat="1" x14ac:dyDescent="0.35"/>
    <row r="77029" s="62" customFormat="1" x14ac:dyDescent="0.35"/>
    <row r="77030" s="62" customFormat="1" x14ac:dyDescent="0.35"/>
    <row r="77031" s="62" customFormat="1" x14ac:dyDescent="0.35"/>
    <row r="77032" s="62" customFormat="1" x14ac:dyDescent="0.35"/>
    <row r="77033" s="62" customFormat="1" x14ac:dyDescent="0.35"/>
    <row r="77034" s="62" customFormat="1" x14ac:dyDescent="0.35"/>
    <row r="77035" s="62" customFormat="1" x14ac:dyDescent="0.35"/>
    <row r="77036" s="62" customFormat="1" x14ac:dyDescent="0.35"/>
    <row r="77037" s="62" customFormat="1" x14ac:dyDescent="0.35"/>
    <row r="77038" s="62" customFormat="1" x14ac:dyDescent="0.35"/>
    <row r="77039" s="62" customFormat="1" x14ac:dyDescent="0.35"/>
    <row r="77040" s="62" customFormat="1" x14ac:dyDescent="0.35"/>
    <row r="77041" s="62" customFormat="1" x14ac:dyDescent="0.35"/>
    <row r="77042" s="62" customFormat="1" x14ac:dyDescent="0.35"/>
    <row r="77043" s="62" customFormat="1" x14ac:dyDescent="0.35"/>
    <row r="77044" s="62" customFormat="1" x14ac:dyDescent="0.35"/>
    <row r="77045" s="62" customFormat="1" x14ac:dyDescent="0.35"/>
    <row r="77046" s="62" customFormat="1" x14ac:dyDescent="0.35"/>
    <row r="77047" s="62" customFormat="1" x14ac:dyDescent="0.35"/>
    <row r="77048" s="62" customFormat="1" x14ac:dyDescent="0.35"/>
    <row r="77049" s="62" customFormat="1" x14ac:dyDescent="0.35"/>
    <row r="77050" s="62" customFormat="1" x14ac:dyDescent="0.35"/>
    <row r="77051" s="62" customFormat="1" x14ac:dyDescent="0.35"/>
    <row r="77052" s="62" customFormat="1" x14ac:dyDescent="0.35"/>
    <row r="77053" s="62" customFormat="1" x14ac:dyDescent="0.35"/>
    <row r="77054" s="62" customFormat="1" x14ac:dyDescent="0.35"/>
    <row r="77055" s="62" customFormat="1" x14ac:dyDescent="0.35"/>
    <row r="77056" s="62" customFormat="1" x14ac:dyDescent="0.35"/>
    <row r="77057" s="62" customFormat="1" x14ac:dyDescent="0.35"/>
    <row r="77058" s="62" customFormat="1" x14ac:dyDescent="0.35"/>
    <row r="77059" s="62" customFormat="1" x14ac:dyDescent="0.35"/>
    <row r="77060" s="62" customFormat="1" x14ac:dyDescent="0.35"/>
    <row r="77061" s="62" customFormat="1" x14ac:dyDescent="0.35"/>
    <row r="77062" s="62" customFormat="1" x14ac:dyDescent="0.35"/>
    <row r="77063" s="62" customFormat="1" x14ac:dyDescent="0.35"/>
    <row r="77064" s="62" customFormat="1" x14ac:dyDescent="0.35"/>
    <row r="77065" s="62" customFormat="1" x14ac:dyDescent="0.35"/>
    <row r="77066" s="62" customFormat="1" x14ac:dyDescent="0.35"/>
    <row r="77067" s="62" customFormat="1" x14ac:dyDescent="0.35"/>
    <row r="77068" s="62" customFormat="1" x14ac:dyDescent="0.35"/>
    <row r="77069" s="62" customFormat="1" x14ac:dyDescent="0.35"/>
    <row r="77070" s="62" customFormat="1" x14ac:dyDescent="0.35"/>
    <row r="77071" s="62" customFormat="1" x14ac:dyDescent="0.35"/>
    <row r="77072" s="62" customFormat="1" x14ac:dyDescent="0.35"/>
    <row r="77073" s="62" customFormat="1" x14ac:dyDescent="0.35"/>
    <row r="77074" s="62" customFormat="1" x14ac:dyDescent="0.35"/>
    <row r="77075" s="62" customFormat="1" x14ac:dyDescent="0.35"/>
    <row r="77076" s="62" customFormat="1" x14ac:dyDescent="0.35"/>
    <row r="77077" s="62" customFormat="1" x14ac:dyDescent="0.35"/>
    <row r="77078" s="62" customFormat="1" x14ac:dyDescent="0.35"/>
    <row r="77079" s="62" customFormat="1" x14ac:dyDescent="0.35"/>
    <row r="77080" s="62" customFormat="1" x14ac:dyDescent="0.35"/>
    <row r="77081" s="62" customFormat="1" x14ac:dyDescent="0.35"/>
    <row r="77082" s="62" customFormat="1" x14ac:dyDescent="0.35"/>
    <row r="77083" s="62" customFormat="1" x14ac:dyDescent="0.35"/>
    <row r="77084" s="62" customFormat="1" x14ac:dyDescent="0.35"/>
    <row r="77085" s="62" customFormat="1" x14ac:dyDescent="0.35"/>
    <row r="77086" s="62" customFormat="1" x14ac:dyDescent="0.35"/>
    <row r="77087" s="62" customFormat="1" x14ac:dyDescent="0.35"/>
    <row r="77088" s="62" customFormat="1" x14ac:dyDescent="0.35"/>
    <row r="77089" s="62" customFormat="1" x14ac:dyDescent="0.35"/>
    <row r="77090" s="62" customFormat="1" x14ac:dyDescent="0.35"/>
    <row r="77091" s="62" customFormat="1" x14ac:dyDescent="0.35"/>
    <row r="77092" s="62" customFormat="1" x14ac:dyDescent="0.35"/>
    <row r="77093" s="62" customFormat="1" x14ac:dyDescent="0.35"/>
    <row r="77094" s="62" customFormat="1" x14ac:dyDescent="0.35"/>
    <row r="77095" s="62" customFormat="1" x14ac:dyDescent="0.35"/>
    <row r="77096" s="62" customFormat="1" x14ac:dyDescent="0.35"/>
    <row r="77097" s="62" customFormat="1" x14ac:dyDescent="0.35"/>
    <row r="77098" s="62" customFormat="1" x14ac:dyDescent="0.35"/>
    <row r="77099" s="62" customFormat="1" x14ac:dyDescent="0.35"/>
    <row r="77100" s="62" customFormat="1" x14ac:dyDescent="0.35"/>
    <row r="77101" s="62" customFormat="1" x14ac:dyDescent="0.35"/>
    <row r="77102" s="62" customFormat="1" x14ac:dyDescent="0.35"/>
    <row r="77103" s="62" customFormat="1" x14ac:dyDescent="0.35"/>
    <row r="77104" s="62" customFormat="1" x14ac:dyDescent="0.35"/>
    <row r="77105" s="62" customFormat="1" x14ac:dyDescent="0.35"/>
    <row r="77106" s="62" customFormat="1" x14ac:dyDescent="0.35"/>
    <row r="77107" s="62" customFormat="1" x14ac:dyDescent="0.35"/>
    <row r="77108" s="62" customFormat="1" x14ac:dyDescent="0.35"/>
    <row r="77109" s="62" customFormat="1" x14ac:dyDescent="0.35"/>
    <row r="77110" s="62" customFormat="1" x14ac:dyDescent="0.35"/>
    <row r="77111" s="62" customFormat="1" x14ac:dyDescent="0.35"/>
    <row r="77112" s="62" customFormat="1" x14ac:dyDescent="0.35"/>
    <row r="77113" s="62" customFormat="1" x14ac:dyDescent="0.35"/>
    <row r="77114" s="62" customFormat="1" x14ac:dyDescent="0.35"/>
    <row r="77115" s="62" customFormat="1" x14ac:dyDescent="0.35"/>
    <row r="77116" s="62" customFormat="1" x14ac:dyDescent="0.35"/>
    <row r="77117" s="62" customFormat="1" x14ac:dyDescent="0.35"/>
    <row r="77118" s="62" customFormat="1" x14ac:dyDescent="0.35"/>
    <row r="77119" s="62" customFormat="1" x14ac:dyDescent="0.35"/>
    <row r="77120" s="62" customFormat="1" x14ac:dyDescent="0.35"/>
    <row r="77121" s="62" customFormat="1" x14ac:dyDescent="0.35"/>
    <row r="77122" s="62" customFormat="1" x14ac:dyDescent="0.35"/>
    <row r="77123" s="62" customFormat="1" x14ac:dyDescent="0.35"/>
    <row r="77124" s="62" customFormat="1" x14ac:dyDescent="0.35"/>
    <row r="77125" s="62" customFormat="1" x14ac:dyDescent="0.35"/>
    <row r="77126" s="62" customFormat="1" x14ac:dyDescent="0.35"/>
    <row r="77127" s="62" customFormat="1" x14ac:dyDescent="0.35"/>
    <row r="77128" s="62" customFormat="1" x14ac:dyDescent="0.35"/>
    <row r="77129" s="62" customFormat="1" x14ac:dyDescent="0.35"/>
    <row r="77130" s="62" customFormat="1" x14ac:dyDescent="0.35"/>
    <row r="77131" s="62" customFormat="1" x14ac:dyDescent="0.35"/>
    <row r="77132" s="62" customFormat="1" x14ac:dyDescent="0.35"/>
    <row r="77133" s="62" customFormat="1" x14ac:dyDescent="0.35"/>
    <row r="77134" s="62" customFormat="1" x14ac:dyDescent="0.35"/>
    <row r="77135" s="62" customFormat="1" x14ac:dyDescent="0.35"/>
    <row r="77136" s="62" customFormat="1" x14ac:dyDescent="0.35"/>
    <row r="77137" s="62" customFormat="1" x14ac:dyDescent="0.35"/>
    <row r="77138" s="62" customFormat="1" x14ac:dyDescent="0.35"/>
    <row r="77139" s="62" customFormat="1" x14ac:dyDescent="0.35"/>
    <row r="77140" s="62" customFormat="1" x14ac:dyDescent="0.35"/>
    <row r="77141" s="62" customFormat="1" x14ac:dyDescent="0.35"/>
    <row r="77142" s="62" customFormat="1" x14ac:dyDescent="0.35"/>
    <row r="77143" s="62" customFormat="1" x14ac:dyDescent="0.35"/>
    <row r="77144" s="62" customFormat="1" x14ac:dyDescent="0.35"/>
    <row r="77145" s="62" customFormat="1" x14ac:dyDescent="0.35"/>
    <row r="77146" s="62" customFormat="1" x14ac:dyDescent="0.35"/>
    <row r="77147" s="62" customFormat="1" x14ac:dyDescent="0.35"/>
    <row r="77148" s="62" customFormat="1" x14ac:dyDescent="0.35"/>
    <row r="77149" s="62" customFormat="1" x14ac:dyDescent="0.35"/>
    <row r="77150" s="62" customFormat="1" x14ac:dyDescent="0.35"/>
    <row r="77151" s="62" customFormat="1" x14ac:dyDescent="0.35"/>
    <row r="77152" s="62" customFormat="1" x14ac:dyDescent="0.35"/>
    <row r="77153" s="62" customFormat="1" x14ac:dyDescent="0.35"/>
    <row r="77154" s="62" customFormat="1" x14ac:dyDescent="0.35"/>
    <row r="77155" s="62" customFormat="1" x14ac:dyDescent="0.35"/>
    <row r="77156" s="62" customFormat="1" x14ac:dyDescent="0.35"/>
    <row r="77157" s="62" customFormat="1" x14ac:dyDescent="0.35"/>
    <row r="77158" s="62" customFormat="1" x14ac:dyDescent="0.35"/>
    <row r="77159" s="62" customFormat="1" x14ac:dyDescent="0.35"/>
    <row r="77160" s="62" customFormat="1" x14ac:dyDescent="0.35"/>
    <row r="77161" s="62" customFormat="1" x14ac:dyDescent="0.35"/>
    <row r="77162" s="62" customFormat="1" x14ac:dyDescent="0.35"/>
    <row r="77163" s="62" customFormat="1" x14ac:dyDescent="0.35"/>
    <row r="77164" s="62" customFormat="1" x14ac:dyDescent="0.35"/>
    <row r="77165" s="62" customFormat="1" x14ac:dyDescent="0.35"/>
    <row r="77166" s="62" customFormat="1" x14ac:dyDescent="0.35"/>
    <row r="77167" s="62" customFormat="1" x14ac:dyDescent="0.35"/>
    <row r="77168" s="62" customFormat="1" x14ac:dyDescent="0.35"/>
    <row r="77169" s="62" customFormat="1" x14ac:dyDescent="0.35"/>
    <row r="77170" s="62" customFormat="1" x14ac:dyDescent="0.35"/>
    <row r="77171" s="62" customFormat="1" x14ac:dyDescent="0.35"/>
    <row r="77172" s="62" customFormat="1" x14ac:dyDescent="0.35"/>
    <row r="77173" s="62" customFormat="1" x14ac:dyDescent="0.35"/>
    <row r="77174" s="62" customFormat="1" x14ac:dyDescent="0.35"/>
    <row r="77175" s="62" customFormat="1" x14ac:dyDescent="0.35"/>
    <row r="77176" s="62" customFormat="1" x14ac:dyDescent="0.35"/>
    <row r="77177" s="62" customFormat="1" x14ac:dyDescent="0.35"/>
    <row r="77178" s="62" customFormat="1" x14ac:dyDescent="0.35"/>
    <row r="77179" s="62" customFormat="1" x14ac:dyDescent="0.35"/>
    <row r="77180" s="62" customFormat="1" x14ac:dyDescent="0.35"/>
    <row r="77181" s="62" customFormat="1" x14ac:dyDescent="0.35"/>
    <row r="77182" s="62" customFormat="1" x14ac:dyDescent="0.35"/>
    <row r="77183" s="62" customFormat="1" x14ac:dyDescent="0.35"/>
    <row r="77184" s="62" customFormat="1" x14ac:dyDescent="0.35"/>
    <row r="77185" s="62" customFormat="1" x14ac:dyDescent="0.35"/>
    <row r="77186" s="62" customFormat="1" x14ac:dyDescent="0.35"/>
    <row r="77187" s="62" customFormat="1" x14ac:dyDescent="0.35"/>
    <row r="77188" s="62" customFormat="1" x14ac:dyDescent="0.35"/>
    <row r="77189" s="62" customFormat="1" x14ac:dyDescent="0.35"/>
    <row r="77190" s="62" customFormat="1" x14ac:dyDescent="0.35"/>
    <row r="77191" s="62" customFormat="1" x14ac:dyDescent="0.35"/>
    <row r="77192" s="62" customFormat="1" x14ac:dyDescent="0.35"/>
    <row r="77193" s="62" customFormat="1" x14ac:dyDescent="0.35"/>
    <row r="77194" s="62" customFormat="1" x14ac:dyDescent="0.35"/>
    <row r="77195" s="62" customFormat="1" x14ac:dyDescent="0.35"/>
    <row r="77196" s="62" customFormat="1" x14ac:dyDescent="0.35"/>
    <row r="77197" s="62" customFormat="1" x14ac:dyDescent="0.35"/>
    <row r="77198" s="62" customFormat="1" x14ac:dyDescent="0.35"/>
    <row r="77199" s="62" customFormat="1" x14ac:dyDescent="0.35"/>
    <row r="77200" s="62" customFormat="1" x14ac:dyDescent="0.35"/>
    <row r="77201" s="62" customFormat="1" x14ac:dyDescent="0.35"/>
    <row r="77202" s="62" customFormat="1" x14ac:dyDescent="0.35"/>
    <row r="77203" s="62" customFormat="1" x14ac:dyDescent="0.35"/>
    <row r="77204" s="62" customFormat="1" x14ac:dyDescent="0.35"/>
    <row r="77205" s="62" customFormat="1" x14ac:dyDescent="0.35"/>
    <row r="77206" s="62" customFormat="1" x14ac:dyDescent="0.35"/>
    <row r="77207" s="62" customFormat="1" x14ac:dyDescent="0.35"/>
    <row r="77208" s="62" customFormat="1" x14ac:dyDescent="0.35"/>
    <row r="77209" s="62" customFormat="1" x14ac:dyDescent="0.35"/>
    <row r="77210" s="62" customFormat="1" x14ac:dyDescent="0.35"/>
    <row r="77211" s="62" customFormat="1" x14ac:dyDescent="0.35"/>
    <row r="77212" s="62" customFormat="1" x14ac:dyDescent="0.35"/>
    <row r="77213" s="62" customFormat="1" x14ac:dyDescent="0.35"/>
    <row r="77214" s="62" customFormat="1" x14ac:dyDescent="0.35"/>
    <row r="77215" s="62" customFormat="1" x14ac:dyDescent="0.35"/>
    <row r="77216" s="62" customFormat="1" x14ac:dyDescent="0.35"/>
    <row r="77217" s="62" customFormat="1" x14ac:dyDescent="0.35"/>
    <row r="77218" s="62" customFormat="1" x14ac:dyDescent="0.35"/>
    <row r="77219" s="62" customFormat="1" x14ac:dyDescent="0.35"/>
    <row r="77220" s="62" customFormat="1" x14ac:dyDescent="0.35"/>
    <row r="77221" s="62" customFormat="1" x14ac:dyDescent="0.35"/>
    <row r="77222" s="62" customFormat="1" x14ac:dyDescent="0.35"/>
    <row r="77223" s="62" customFormat="1" x14ac:dyDescent="0.35"/>
    <row r="77224" s="62" customFormat="1" x14ac:dyDescent="0.35"/>
    <row r="77225" s="62" customFormat="1" x14ac:dyDescent="0.35"/>
    <row r="77226" s="62" customFormat="1" x14ac:dyDescent="0.35"/>
    <row r="77227" s="62" customFormat="1" x14ac:dyDescent="0.35"/>
    <row r="77228" s="62" customFormat="1" x14ac:dyDescent="0.35"/>
    <row r="77229" s="62" customFormat="1" x14ac:dyDescent="0.35"/>
    <row r="77230" s="62" customFormat="1" x14ac:dyDescent="0.35"/>
    <row r="77231" s="62" customFormat="1" x14ac:dyDescent="0.35"/>
    <row r="77232" s="62" customFormat="1" x14ac:dyDescent="0.35"/>
    <row r="77233" s="62" customFormat="1" x14ac:dyDescent="0.35"/>
    <row r="77234" s="62" customFormat="1" x14ac:dyDescent="0.35"/>
    <row r="77235" s="62" customFormat="1" x14ac:dyDescent="0.35"/>
    <row r="77236" s="62" customFormat="1" x14ac:dyDescent="0.35"/>
    <row r="77237" s="62" customFormat="1" x14ac:dyDescent="0.35"/>
    <row r="77238" s="62" customFormat="1" x14ac:dyDescent="0.35"/>
    <row r="77239" s="62" customFormat="1" x14ac:dyDescent="0.35"/>
    <row r="77240" s="62" customFormat="1" x14ac:dyDescent="0.35"/>
    <row r="77241" s="62" customFormat="1" x14ac:dyDescent="0.35"/>
    <row r="77242" s="62" customFormat="1" x14ac:dyDescent="0.35"/>
    <row r="77243" s="62" customFormat="1" x14ac:dyDescent="0.35"/>
    <row r="77244" s="62" customFormat="1" x14ac:dyDescent="0.35"/>
    <row r="77245" s="62" customFormat="1" x14ac:dyDescent="0.35"/>
    <row r="77246" s="62" customFormat="1" x14ac:dyDescent="0.35"/>
    <row r="77247" s="62" customFormat="1" x14ac:dyDescent="0.35"/>
    <row r="77248" s="62" customFormat="1" x14ac:dyDescent="0.35"/>
    <row r="77249" s="62" customFormat="1" x14ac:dyDescent="0.35"/>
    <row r="77250" s="62" customFormat="1" x14ac:dyDescent="0.35"/>
    <row r="77251" s="62" customFormat="1" x14ac:dyDescent="0.35"/>
    <row r="77252" s="62" customFormat="1" x14ac:dyDescent="0.35"/>
    <row r="77253" s="62" customFormat="1" x14ac:dyDescent="0.35"/>
    <row r="77254" s="62" customFormat="1" x14ac:dyDescent="0.35"/>
    <row r="77255" s="62" customFormat="1" x14ac:dyDescent="0.35"/>
    <row r="77256" s="62" customFormat="1" x14ac:dyDescent="0.35"/>
    <row r="77257" s="62" customFormat="1" x14ac:dyDescent="0.35"/>
    <row r="77258" s="62" customFormat="1" x14ac:dyDescent="0.35"/>
    <row r="77259" s="62" customFormat="1" x14ac:dyDescent="0.35"/>
    <row r="77260" s="62" customFormat="1" x14ac:dyDescent="0.35"/>
    <row r="77261" s="62" customFormat="1" x14ac:dyDescent="0.35"/>
    <row r="77262" s="62" customFormat="1" x14ac:dyDescent="0.35"/>
    <row r="77263" s="62" customFormat="1" x14ac:dyDescent="0.35"/>
    <row r="77264" s="62" customFormat="1" x14ac:dyDescent="0.35"/>
    <row r="77265" s="62" customFormat="1" x14ac:dyDescent="0.35"/>
    <row r="77266" s="62" customFormat="1" x14ac:dyDescent="0.35"/>
    <row r="77267" s="62" customFormat="1" x14ac:dyDescent="0.35"/>
    <row r="77268" s="62" customFormat="1" x14ac:dyDescent="0.35"/>
    <row r="77269" s="62" customFormat="1" x14ac:dyDescent="0.35"/>
    <row r="77270" s="62" customFormat="1" x14ac:dyDescent="0.35"/>
    <row r="77271" s="62" customFormat="1" x14ac:dyDescent="0.35"/>
    <row r="77272" s="62" customFormat="1" x14ac:dyDescent="0.35"/>
    <row r="77273" s="62" customFormat="1" x14ac:dyDescent="0.35"/>
    <row r="77274" s="62" customFormat="1" x14ac:dyDescent="0.35"/>
    <row r="77275" s="62" customFormat="1" x14ac:dyDescent="0.35"/>
    <row r="77276" s="62" customFormat="1" x14ac:dyDescent="0.35"/>
    <row r="77277" s="62" customFormat="1" x14ac:dyDescent="0.35"/>
    <row r="77278" s="62" customFormat="1" x14ac:dyDescent="0.35"/>
    <row r="77279" s="62" customFormat="1" x14ac:dyDescent="0.35"/>
    <row r="77280" s="62" customFormat="1" x14ac:dyDescent="0.35"/>
    <row r="77281" s="62" customFormat="1" x14ac:dyDescent="0.35"/>
    <row r="77282" s="62" customFormat="1" x14ac:dyDescent="0.35"/>
    <row r="77283" s="62" customFormat="1" x14ac:dyDescent="0.35"/>
    <row r="77284" s="62" customFormat="1" x14ac:dyDescent="0.35"/>
    <row r="77285" s="62" customFormat="1" x14ac:dyDescent="0.35"/>
    <row r="77286" s="62" customFormat="1" x14ac:dyDescent="0.35"/>
    <row r="77287" s="62" customFormat="1" x14ac:dyDescent="0.35"/>
    <row r="77288" s="62" customFormat="1" x14ac:dyDescent="0.35"/>
    <row r="77289" s="62" customFormat="1" x14ac:dyDescent="0.35"/>
    <row r="77290" s="62" customFormat="1" x14ac:dyDescent="0.35"/>
    <row r="77291" s="62" customFormat="1" x14ac:dyDescent="0.35"/>
    <row r="77292" s="62" customFormat="1" x14ac:dyDescent="0.35"/>
    <row r="77293" s="62" customFormat="1" x14ac:dyDescent="0.35"/>
    <row r="77294" s="62" customFormat="1" x14ac:dyDescent="0.35"/>
    <row r="77295" s="62" customFormat="1" x14ac:dyDescent="0.35"/>
    <row r="77296" s="62" customFormat="1" x14ac:dyDescent="0.35"/>
    <row r="77297" s="62" customFormat="1" x14ac:dyDescent="0.35"/>
    <row r="77298" s="62" customFormat="1" x14ac:dyDescent="0.35"/>
    <row r="77299" s="62" customFormat="1" x14ac:dyDescent="0.35"/>
    <row r="77300" s="62" customFormat="1" x14ac:dyDescent="0.35"/>
    <row r="77301" s="62" customFormat="1" x14ac:dyDescent="0.35"/>
    <row r="77302" s="62" customFormat="1" x14ac:dyDescent="0.35"/>
    <row r="77303" s="62" customFormat="1" x14ac:dyDescent="0.35"/>
    <row r="77304" s="62" customFormat="1" x14ac:dyDescent="0.35"/>
    <row r="77305" s="62" customFormat="1" x14ac:dyDescent="0.35"/>
    <row r="77306" s="62" customFormat="1" x14ac:dyDescent="0.35"/>
    <row r="77307" s="62" customFormat="1" x14ac:dyDescent="0.35"/>
    <row r="77308" s="62" customFormat="1" x14ac:dyDescent="0.35"/>
    <row r="77309" s="62" customFormat="1" x14ac:dyDescent="0.35"/>
    <row r="77310" s="62" customFormat="1" x14ac:dyDescent="0.35"/>
    <row r="77311" s="62" customFormat="1" x14ac:dyDescent="0.35"/>
    <row r="77312" s="62" customFormat="1" x14ac:dyDescent="0.35"/>
    <row r="77313" s="62" customFormat="1" x14ac:dyDescent="0.35"/>
    <row r="77314" s="62" customFormat="1" x14ac:dyDescent="0.35"/>
    <row r="77315" s="62" customFormat="1" x14ac:dyDescent="0.35"/>
    <row r="77316" s="62" customFormat="1" x14ac:dyDescent="0.35"/>
    <row r="77317" s="62" customFormat="1" x14ac:dyDescent="0.35"/>
    <row r="77318" s="62" customFormat="1" x14ac:dyDescent="0.35"/>
    <row r="77319" s="62" customFormat="1" x14ac:dyDescent="0.35"/>
    <row r="77320" s="62" customFormat="1" x14ac:dyDescent="0.35"/>
    <row r="77321" s="62" customFormat="1" x14ac:dyDescent="0.35"/>
    <row r="77322" s="62" customFormat="1" x14ac:dyDescent="0.35"/>
    <row r="77323" s="62" customFormat="1" x14ac:dyDescent="0.35"/>
    <row r="77324" s="62" customFormat="1" x14ac:dyDescent="0.35"/>
    <row r="77325" s="62" customFormat="1" x14ac:dyDescent="0.35"/>
    <row r="77326" s="62" customFormat="1" x14ac:dyDescent="0.35"/>
    <row r="77327" s="62" customFormat="1" x14ac:dyDescent="0.35"/>
    <row r="77328" s="62" customFormat="1" x14ac:dyDescent="0.35"/>
    <row r="77329" s="62" customFormat="1" x14ac:dyDescent="0.35"/>
    <row r="77330" s="62" customFormat="1" x14ac:dyDescent="0.35"/>
    <row r="77331" s="62" customFormat="1" x14ac:dyDescent="0.35"/>
    <row r="77332" s="62" customFormat="1" x14ac:dyDescent="0.35"/>
    <row r="77333" s="62" customFormat="1" x14ac:dyDescent="0.35"/>
    <row r="77334" s="62" customFormat="1" x14ac:dyDescent="0.35"/>
    <row r="77335" s="62" customFormat="1" x14ac:dyDescent="0.35"/>
    <row r="77336" s="62" customFormat="1" x14ac:dyDescent="0.35"/>
    <row r="77337" s="62" customFormat="1" x14ac:dyDescent="0.35"/>
    <row r="77338" s="62" customFormat="1" x14ac:dyDescent="0.35"/>
    <row r="77339" s="62" customFormat="1" x14ac:dyDescent="0.35"/>
    <row r="77340" s="62" customFormat="1" x14ac:dyDescent="0.35"/>
    <row r="77341" s="62" customFormat="1" x14ac:dyDescent="0.35"/>
    <row r="77342" s="62" customFormat="1" x14ac:dyDescent="0.35"/>
    <row r="77343" s="62" customFormat="1" x14ac:dyDescent="0.35"/>
    <row r="77344" s="62" customFormat="1" x14ac:dyDescent="0.35"/>
    <row r="77345" s="62" customFormat="1" x14ac:dyDescent="0.35"/>
    <row r="77346" s="62" customFormat="1" x14ac:dyDescent="0.35"/>
    <row r="77347" s="62" customFormat="1" x14ac:dyDescent="0.35"/>
    <row r="77348" s="62" customFormat="1" x14ac:dyDescent="0.35"/>
    <row r="77349" s="62" customFormat="1" x14ac:dyDescent="0.35"/>
    <row r="77350" s="62" customFormat="1" x14ac:dyDescent="0.35"/>
    <row r="77351" s="62" customFormat="1" x14ac:dyDescent="0.35"/>
    <row r="77352" s="62" customFormat="1" x14ac:dyDescent="0.35"/>
    <row r="77353" s="62" customFormat="1" x14ac:dyDescent="0.35"/>
    <row r="77354" s="62" customFormat="1" x14ac:dyDescent="0.35"/>
    <row r="77355" s="62" customFormat="1" x14ac:dyDescent="0.35"/>
    <row r="77356" s="62" customFormat="1" x14ac:dyDescent="0.35"/>
    <row r="77357" s="62" customFormat="1" x14ac:dyDescent="0.35"/>
    <row r="77358" s="62" customFormat="1" x14ac:dyDescent="0.35"/>
    <row r="77359" s="62" customFormat="1" x14ac:dyDescent="0.35"/>
    <row r="77360" s="62" customFormat="1" x14ac:dyDescent="0.35"/>
    <row r="77361" s="62" customFormat="1" x14ac:dyDescent="0.35"/>
    <row r="77362" s="62" customFormat="1" x14ac:dyDescent="0.35"/>
    <row r="77363" s="62" customFormat="1" x14ac:dyDescent="0.35"/>
    <row r="77364" s="62" customFormat="1" x14ac:dyDescent="0.35"/>
    <row r="77365" s="62" customFormat="1" x14ac:dyDescent="0.35"/>
    <row r="77366" s="62" customFormat="1" x14ac:dyDescent="0.35"/>
    <row r="77367" s="62" customFormat="1" x14ac:dyDescent="0.35"/>
    <row r="77368" s="62" customFormat="1" x14ac:dyDescent="0.35"/>
    <row r="77369" s="62" customFormat="1" x14ac:dyDescent="0.35"/>
    <row r="77370" s="62" customFormat="1" x14ac:dyDescent="0.35"/>
    <row r="77371" s="62" customFormat="1" x14ac:dyDescent="0.35"/>
    <row r="77372" s="62" customFormat="1" x14ac:dyDescent="0.35"/>
    <row r="77373" s="62" customFormat="1" x14ac:dyDescent="0.35"/>
    <row r="77374" s="62" customFormat="1" x14ac:dyDescent="0.35"/>
    <row r="77375" s="62" customFormat="1" x14ac:dyDescent="0.35"/>
    <row r="77376" s="62" customFormat="1" x14ac:dyDescent="0.35"/>
    <row r="77377" s="62" customFormat="1" x14ac:dyDescent="0.35"/>
    <row r="77378" s="62" customFormat="1" x14ac:dyDescent="0.35"/>
    <row r="77379" s="62" customFormat="1" x14ac:dyDescent="0.35"/>
    <row r="77380" s="62" customFormat="1" x14ac:dyDescent="0.35"/>
    <row r="77381" s="62" customFormat="1" x14ac:dyDescent="0.35"/>
    <row r="77382" s="62" customFormat="1" x14ac:dyDescent="0.35"/>
    <row r="77383" s="62" customFormat="1" x14ac:dyDescent="0.35"/>
    <row r="77384" s="62" customFormat="1" x14ac:dyDescent="0.35"/>
    <row r="77385" s="62" customFormat="1" x14ac:dyDescent="0.35"/>
    <row r="77386" s="62" customFormat="1" x14ac:dyDescent="0.35"/>
    <row r="77387" s="62" customFormat="1" x14ac:dyDescent="0.35"/>
    <row r="77388" s="62" customFormat="1" x14ac:dyDescent="0.35"/>
    <row r="77389" s="62" customFormat="1" x14ac:dyDescent="0.35"/>
    <row r="77390" s="62" customFormat="1" x14ac:dyDescent="0.35"/>
    <row r="77391" s="62" customFormat="1" x14ac:dyDescent="0.35"/>
    <row r="77392" s="62" customFormat="1" x14ac:dyDescent="0.35"/>
    <row r="77393" s="62" customFormat="1" x14ac:dyDescent="0.35"/>
    <row r="77394" s="62" customFormat="1" x14ac:dyDescent="0.35"/>
    <row r="77395" s="62" customFormat="1" x14ac:dyDescent="0.35"/>
    <row r="77396" s="62" customFormat="1" x14ac:dyDescent="0.35"/>
    <row r="77397" s="62" customFormat="1" x14ac:dyDescent="0.35"/>
    <row r="77398" s="62" customFormat="1" x14ac:dyDescent="0.35"/>
    <row r="77399" s="62" customFormat="1" x14ac:dyDescent="0.35"/>
    <row r="77400" s="62" customFormat="1" x14ac:dyDescent="0.35"/>
    <row r="77401" s="62" customFormat="1" x14ac:dyDescent="0.35"/>
    <row r="77402" s="62" customFormat="1" x14ac:dyDescent="0.35"/>
    <row r="77403" s="62" customFormat="1" x14ac:dyDescent="0.35"/>
    <row r="77404" s="62" customFormat="1" x14ac:dyDescent="0.35"/>
    <row r="77405" s="62" customFormat="1" x14ac:dyDescent="0.35"/>
    <row r="77406" s="62" customFormat="1" x14ac:dyDescent="0.35"/>
    <row r="77407" s="62" customFormat="1" x14ac:dyDescent="0.35"/>
    <row r="77408" s="62" customFormat="1" x14ac:dyDescent="0.35"/>
    <row r="77409" s="62" customFormat="1" x14ac:dyDescent="0.35"/>
    <row r="77410" s="62" customFormat="1" x14ac:dyDescent="0.35"/>
    <row r="77411" s="62" customFormat="1" x14ac:dyDescent="0.35"/>
    <row r="77412" s="62" customFormat="1" x14ac:dyDescent="0.35"/>
    <row r="77413" s="62" customFormat="1" x14ac:dyDescent="0.35"/>
    <row r="77414" s="62" customFormat="1" x14ac:dyDescent="0.35"/>
    <row r="77415" s="62" customFormat="1" x14ac:dyDescent="0.35"/>
    <row r="77416" s="62" customFormat="1" x14ac:dyDescent="0.35"/>
    <row r="77417" s="62" customFormat="1" x14ac:dyDescent="0.35"/>
    <row r="77418" s="62" customFormat="1" x14ac:dyDescent="0.35"/>
    <row r="77419" s="62" customFormat="1" x14ac:dyDescent="0.35"/>
    <row r="77420" s="62" customFormat="1" x14ac:dyDescent="0.35"/>
    <row r="77421" s="62" customFormat="1" x14ac:dyDescent="0.35"/>
    <row r="77422" s="62" customFormat="1" x14ac:dyDescent="0.35"/>
    <row r="77423" s="62" customFormat="1" x14ac:dyDescent="0.35"/>
    <row r="77424" s="62" customFormat="1" x14ac:dyDescent="0.35"/>
    <row r="77425" s="62" customFormat="1" x14ac:dyDescent="0.35"/>
    <row r="77426" s="62" customFormat="1" x14ac:dyDescent="0.35"/>
    <row r="77427" s="62" customFormat="1" x14ac:dyDescent="0.35"/>
    <row r="77428" s="62" customFormat="1" x14ac:dyDescent="0.35"/>
    <row r="77429" s="62" customFormat="1" x14ac:dyDescent="0.35"/>
    <row r="77430" s="62" customFormat="1" x14ac:dyDescent="0.35"/>
    <row r="77431" s="62" customFormat="1" x14ac:dyDescent="0.35"/>
    <row r="77432" s="62" customFormat="1" x14ac:dyDescent="0.35"/>
    <row r="77433" s="62" customFormat="1" x14ac:dyDescent="0.35"/>
    <row r="77434" s="62" customFormat="1" x14ac:dyDescent="0.35"/>
    <row r="77435" s="62" customFormat="1" x14ac:dyDescent="0.35"/>
    <row r="77436" s="62" customFormat="1" x14ac:dyDescent="0.35"/>
    <row r="77437" s="62" customFormat="1" x14ac:dyDescent="0.35"/>
    <row r="77438" s="62" customFormat="1" x14ac:dyDescent="0.35"/>
    <row r="77439" s="62" customFormat="1" x14ac:dyDescent="0.35"/>
    <row r="77440" s="62" customFormat="1" x14ac:dyDescent="0.35"/>
    <row r="77441" s="62" customFormat="1" x14ac:dyDescent="0.35"/>
    <row r="77442" s="62" customFormat="1" x14ac:dyDescent="0.35"/>
    <row r="77443" s="62" customFormat="1" x14ac:dyDescent="0.35"/>
    <row r="77444" s="62" customFormat="1" x14ac:dyDescent="0.35"/>
    <row r="77445" s="62" customFormat="1" x14ac:dyDescent="0.35"/>
    <row r="77446" s="62" customFormat="1" x14ac:dyDescent="0.35"/>
    <row r="77447" s="62" customFormat="1" x14ac:dyDescent="0.35"/>
    <row r="77448" s="62" customFormat="1" x14ac:dyDescent="0.35"/>
    <row r="77449" s="62" customFormat="1" x14ac:dyDescent="0.35"/>
    <row r="77450" s="62" customFormat="1" x14ac:dyDescent="0.35"/>
    <row r="77451" s="62" customFormat="1" x14ac:dyDescent="0.35"/>
    <row r="77452" s="62" customFormat="1" x14ac:dyDescent="0.35"/>
    <row r="77453" s="62" customFormat="1" x14ac:dyDescent="0.35"/>
    <row r="77454" s="62" customFormat="1" x14ac:dyDescent="0.35"/>
    <row r="77455" s="62" customFormat="1" x14ac:dyDescent="0.35"/>
    <row r="77456" s="62" customFormat="1" x14ac:dyDescent="0.35"/>
    <row r="77457" s="62" customFormat="1" x14ac:dyDescent="0.35"/>
    <row r="77458" s="62" customFormat="1" x14ac:dyDescent="0.35"/>
    <row r="77459" s="62" customFormat="1" x14ac:dyDescent="0.35"/>
    <row r="77460" s="62" customFormat="1" x14ac:dyDescent="0.35"/>
    <row r="77461" s="62" customFormat="1" x14ac:dyDescent="0.35"/>
    <row r="77462" s="62" customFormat="1" x14ac:dyDescent="0.35"/>
    <row r="77463" s="62" customFormat="1" x14ac:dyDescent="0.35"/>
    <row r="77464" s="62" customFormat="1" x14ac:dyDescent="0.35"/>
    <row r="77465" s="62" customFormat="1" x14ac:dyDescent="0.35"/>
    <row r="77466" s="62" customFormat="1" x14ac:dyDescent="0.35"/>
    <row r="77467" s="62" customFormat="1" x14ac:dyDescent="0.35"/>
    <row r="77468" s="62" customFormat="1" x14ac:dyDescent="0.35"/>
    <row r="77469" s="62" customFormat="1" x14ac:dyDescent="0.35"/>
    <row r="77470" s="62" customFormat="1" x14ac:dyDescent="0.35"/>
    <row r="77471" s="62" customFormat="1" x14ac:dyDescent="0.35"/>
    <row r="77472" s="62" customFormat="1" x14ac:dyDescent="0.35"/>
    <row r="77473" s="62" customFormat="1" x14ac:dyDescent="0.35"/>
    <row r="77474" s="62" customFormat="1" x14ac:dyDescent="0.35"/>
    <row r="77475" s="62" customFormat="1" x14ac:dyDescent="0.35"/>
    <row r="77476" s="62" customFormat="1" x14ac:dyDescent="0.35"/>
    <row r="77477" s="62" customFormat="1" x14ac:dyDescent="0.35"/>
    <row r="77478" s="62" customFormat="1" x14ac:dyDescent="0.35"/>
    <row r="77479" s="62" customFormat="1" x14ac:dyDescent="0.35"/>
    <row r="77480" s="62" customFormat="1" x14ac:dyDescent="0.35"/>
    <row r="77481" s="62" customFormat="1" x14ac:dyDescent="0.35"/>
    <row r="77482" s="62" customFormat="1" x14ac:dyDescent="0.35"/>
    <row r="77483" s="62" customFormat="1" x14ac:dyDescent="0.35"/>
    <row r="77484" s="62" customFormat="1" x14ac:dyDescent="0.35"/>
    <row r="77485" s="62" customFormat="1" x14ac:dyDescent="0.35"/>
    <row r="77486" s="62" customFormat="1" x14ac:dyDescent="0.35"/>
    <row r="77487" s="62" customFormat="1" x14ac:dyDescent="0.35"/>
    <row r="77488" s="62" customFormat="1" x14ac:dyDescent="0.35"/>
    <row r="77489" s="62" customFormat="1" x14ac:dyDescent="0.35"/>
    <row r="77490" s="62" customFormat="1" x14ac:dyDescent="0.35"/>
    <row r="77491" s="62" customFormat="1" x14ac:dyDescent="0.35"/>
    <row r="77492" s="62" customFormat="1" x14ac:dyDescent="0.35"/>
    <row r="77493" s="62" customFormat="1" x14ac:dyDescent="0.35"/>
    <row r="77494" s="62" customFormat="1" x14ac:dyDescent="0.35"/>
    <row r="77495" s="62" customFormat="1" x14ac:dyDescent="0.35"/>
    <row r="77496" s="62" customFormat="1" x14ac:dyDescent="0.35"/>
    <row r="77497" s="62" customFormat="1" x14ac:dyDescent="0.35"/>
    <row r="77498" s="62" customFormat="1" x14ac:dyDescent="0.35"/>
    <row r="77499" s="62" customFormat="1" x14ac:dyDescent="0.35"/>
    <row r="77500" s="62" customFormat="1" x14ac:dyDescent="0.35"/>
    <row r="77501" s="62" customFormat="1" x14ac:dyDescent="0.35"/>
    <row r="77502" s="62" customFormat="1" x14ac:dyDescent="0.35"/>
    <row r="77503" s="62" customFormat="1" x14ac:dyDescent="0.35"/>
    <row r="77504" s="62" customFormat="1" x14ac:dyDescent="0.35"/>
    <row r="77505" s="62" customFormat="1" x14ac:dyDescent="0.35"/>
    <row r="77506" s="62" customFormat="1" x14ac:dyDescent="0.35"/>
    <row r="77507" s="62" customFormat="1" x14ac:dyDescent="0.35"/>
    <row r="77508" s="62" customFormat="1" x14ac:dyDescent="0.35"/>
    <row r="77509" s="62" customFormat="1" x14ac:dyDescent="0.35"/>
    <row r="77510" s="62" customFormat="1" x14ac:dyDescent="0.35"/>
    <row r="77511" s="62" customFormat="1" x14ac:dyDescent="0.35"/>
    <row r="77512" s="62" customFormat="1" x14ac:dyDescent="0.35"/>
    <row r="77513" s="62" customFormat="1" x14ac:dyDescent="0.35"/>
    <row r="77514" s="62" customFormat="1" x14ac:dyDescent="0.35"/>
    <row r="77515" s="62" customFormat="1" x14ac:dyDescent="0.35"/>
    <row r="77516" s="62" customFormat="1" x14ac:dyDescent="0.35"/>
    <row r="77517" s="62" customFormat="1" x14ac:dyDescent="0.35"/>
    <row r="77518" s="62" customFormat="1" x14ac:dyDescent="0.35"/>
    <row r="77519" s="62" customFormat="1" x14ac:dyDescent="0.35"/>
    <row r="77520" s="62" customFormat="1" x14ac:dyDescent="0.35"/>
    <row r="77521" s="62" customFormat="1" x14ac:dyDescent="0.35"/>
    <row r="77522" s="62" customFormat="1" x14ac:dyDescent="0.35"/>
    <row r="77523" s="62" customFormat="1" x14ac:dyDescent="0.35"/>
    <row r="77524" s="62" customFormat="1" x14ac:dyDescent="0.35"/>
    <row r="77525" s="62" customFormat="1" x14ac:dyDescent="0.35"/>
    <row r="77526" s="62" customFormat="1" x14ac:dyDescent="0.35"/>
    <row r="77527" s="62" customFormat="1" x14ac:dyDescent="0.35"/>
    <row r="77528" s="62" customFormat="1" x14ac:dyDescent="0.35"/>
    <row r="77529" s="62" customFormat="1" x14ac:dyDescent="0.35"/>
    <row r="77530" s="62" customFormat="1" x14ac:dyDescent="0.35"/>
    <row r="77531" s="62" customFormat="1" x14ac:dyDescent="0.35"/>
    <row r="77532" s="62" customFormat="1" x14ac:dyDescent="0.35"/>
    <row r="77533" s="62" customFormat="1" x14ac:dyDescent="0.35"/>
    <row r="77534" s="62" customFormat="1" x14ac:dyDescent="0.35"/>
    <row r="77535" s="62" customFormat="1" x14ac:dyDescent="0.35"/>
    <row r="77536" s="62" customFormat="1" x14ac:dyDescent="0.35"/>
    <row r="77537" s="62" customFormat="1" x14ac:dyDescent="0.35"/>
    <row r="77538" s="62" customFormat="1" x14ac:dyDescent="0.35"/>
    <row r="77539" s="62" customFormat="1" x14ac:dyDescent="0.35"/>
    <row r="77540" s="62" customFormat="1" x14ac:dyDescent="0.35"/>
    <row r="77541" s="62" customFormat="1" x14ac:dyDescent="0.35"/>
    <row r="77542" s="62" customFormat="1" x14ac:dyDescent="0.35"/>
    <row r="77543" s="62" customFormat="1" x14ac:dyDescent="0.35"/>
    <row r="77544" s="62" customFormat="1" x14ac:dyDescent="0.35"/>
    <row r="77545" s="62" customFormat="1" x14ac:dyDescent="0.35"/>
    <row r="77546" s="62" customFormat="1" x14ac:dyDescent="0.35"/>
    <row r="77547" s="62" customFormat="1" x14ac:dyDescent="0.35"/>
    <row r="77548" s="62" customFormat="1" x14ac:dyDescent="0.35"/>
    <row r="77549" s="62" customFormat="1" x14ac:dyDescent="0.35"/>
    <row r="77550" s="62" customFormat="1" x14ac:dyDescent="0.35"/>
    <row r="77551" s="62" customFormat="1" x14ac:dyDescent="0.35"/>
    <row r="77552" s="62" customFormat="1" x14ac:dyDescent="0.35"/>
    <row r="77553" s="62" customFormat="1" x14ac:dyDescent="0.35"/>
    <row r="77554" s="62" customFormat="1" x14ac:dyDescent="0.35"/>
    <row r="77555" s="62" customFormat="1" x14ac:dyDescent="0.35"/>
    <row r="77556" s="62" customFormat="1" x14ac:dyDescent="0.35"/>
    <row r="77557" s="62" customFormat="1" x14ac:dyDescent="0.35"/>
    <row r="77558" s="62" customFormat="1" x14ac:dyDescent="0.35"/>
    <row r="77559" s="62" customFormat="1" x14ac:dyDescent="0.35"/>
    <row r="77560" s="62" customFormat="1" x14ac:dyDescent="0.35"/>
    <row r="77561" s="62" customFormat="1" x14ac:dyDescent="0.35"/>
    <row r="77562" s="62" customFormat="1" x14ac:dyDescent="0.35"/>
    <row r="77563" s="62" customFormat="1" x14ac:dyDescent="0.35"/>
    <row r="77564" s="62" customFormat="1" x14ac:dyDescent="0.35"/>
    <row r="77565" s="62" customFormat="1" x14ac:dyDescent="0.35"/>
    <row r="77566" s="62" customFormat="1" x14ac:dyDescent="0.35"/>
    <row r="77567" s="62" customFormat="1" x14ac:dyDescent="0.35"/>
    <row r="77568" s="62" customFormat="1" x14ac:dyDescent="0.35"/>
    <row r="77569" s="62" customFormat="1" x14ac:dyDescent="0.35"/>
    <row r="77570" s="62" customFormat="1" x14ac:dyDescent="0.35"/>
    <row r="77571" s="62" customFormat="1" x14ac:dyDescent="0.35"/>
    <row r="77572" s="62" customFormat="1" x14ac:dyDescent="0.35"/>
    <row r="77573" s="62" customFormat="1" x14ac:dyDescent="0.35"/>
    <row r="77574" s="62" customFormat="1" x14ac:dyDescent="0.35"/>
    <row r="77575" s="62" customFormat="1" x14ac:dyDescent="0.35"/>
    <row r="77576" s="62" customFormat="1" x14ac:dyDescent="0.35"/>
    <row r="77577" s="62" customFormat="1" x14ac:dyDescent="0.35"/>
    <row r="77578" s="62" customFormat="1" x14ac:dyDescent="0.35"/>
    <row r="77579" s="62" customFormat="1" x14ac:dyDescent="0.35"/>
    <row r="77580" s="62" customFormat="1" x14ac:dyDescent="0.35"/>
    <row r="77581" s="62" customFormat="1" x14ac:dyDescent="0.35"/>
    <row r="77582" s="62" customFormat="1" x14ac:dyDescent="0.35"/>
    <row r="77583" s="62" customFormat="1" x14ac:dyDescent="0.35"/>
    <row r="77584" s="62" customFormat="1" x14ac:dyDescent="0.35"/>
    <row r="77585" s="62" customFormat="1" x14ac:dyDescent="0.35"/>
    <row r="77586" s="62" customFormat="1" x14ac:dyDescent="0.35"/>
    <row r="77587" s="62" customFormat="1" x14ac:dyDescent="0.35"/>
    <row r="77588" s="62" customFormat="1" x14ac:dyDescent="0.35"/>
    <row r="77589" s="62" customFormat="1" x14ac:dyDescent="0.35"/>
    <row r="77590" s="62" customFormat="1" x14ac:dyDescent="0.35"/>
    <row r="77591" s="62" customFormat="1" x14ac:dyDescent="0.35"/>
    <row r="77592" s="62" customFormat="1" x14ac:dyDescent="0.35"/>
    <row r="77593" s="62" customFormat="1" x14ac:dyDescent="0.35"/>
    <row r="77594" s="62" customFormat="1" x14ac:dyDescent="0.35"/>
    <row r="77595" s="62" customFormat="1" x14ac:dyDescent="0.35"/>
    <row r="77596" s="62" customFormat="1" x14ac:dyDescent="0.35"/>
    <row r="77597" s="62" customFormat="1" x14ac:dyDescent="0.35"/>
    <row r="77598" s="62" customFormat="1" x14ac:dyDescent="0.35"/>
    <row r="77599" s="62" customFormat="1" x14ac:dyDescent="0.35"/>
    <row r="77600" s="62" customFormat="1" x14ac:dyDescent="0.35"/>
    <row r="77601" s="62" customFormat="1" x14ac:dyDescent="0.35"/>
    <row r="77602" s="62" customFormat="1" x14ac:dyDescent="0.35"/>
    <row r="77603" s="62" customFormat="1" x14ac:dyDescent="0.35"/>
    <row r="77604" s="62" customFormat="1" x14ac:dyDescent="0.35"/>
    <row r="77605" s="62" customFormat="1" x14ac:dyDescent="0.35"/>
    <row r="77606" s="62" customFormat="1" x14ac:dyDescent="0.35"/>
    <row r="77607" s="62" customFormat="1" x14ac:dyDescent="0.35"/>
    <row r="77608" s="62" customFormat="1" x14ac:dyDescent="0.35"/>
    <row r="77609" s="62" customFormat="1" x14ac:dyDescent="0.35"/>
    <row r="77610" s="62" customFormat="1" x14ac:dyDescent="0.35"/>
    <row r="77611" s="62" customFormat="1" x14ac:dyDescent="0.35"/>
    <row r="77612" s="62" customFormat="1" x14ac:dyDescent="0.35"/>
    <row r="77613" s="62" customFormat="1" x14ac:dyDescent="0.35"/>
    <row r="77614" s="62" customFormat="1" x14ac:dyDescent="0.35"/>
    <row r="77615" s="62" customFormat="1" x14ac:dyDescent="0.35"/>
    <row r="77616" s="62" customFormat="1" x14ac:dyDescent="0.35"/>
    <row r="77617" s="62" customFormat="1" x14ac:dyDescent="0.35"/>
    <row r="77618" s="62" customFormat="1" x14ac:dyDescent="0.35"/>
    <row r="77619" s="62" customFormat="1" x14ac:dyDescent="0.35"/>
    <row r="77620" s="62" customFormat="1" x14ac:dyDescent="0.35"/>
    <row r="77621" s="62" customFormat="1" x14ac:dyDescent="0.35"/>
    <row r="77622" s="62" customFormat="1" x14ac:dyDescent="0.35"/>
    <row r="77623" s="62" customFormat="1" x14ac:dyDescent="0.35"/>
    <row r="77624" s="62" customFormat="1" x14ac:dyDescent="0.35"/>
    <row r="77625" s="62" customFormat="1" x14ac:dyDescent="0.35"/>
    <row r="77626" s="62" customFormat="1" x14ac:dyDescent="0.35"/>
    <row r="77627" s="62" customFormat="1" x14ac:dyDescent="0.35"/>
    <row r="77628" s="62" customFormat="1" x14ac:dyDescent="0.35"/>
    <row r="77629" s="62" customFormat="1" x14ac:dyDescent="0.35"/>
    <row r="77630" s="62" customFormat="1" x14ac:dyDescent="0.35"/>
    <row r="77631" s="62" customFormat="1" x14ac:dyDescent="0.35"/>
    <row r="77632" s="62" customFormat="1" x14ac:dyDescent="0.35"/>
    <row r="77633" s="62" customFormat="1" x14ac:dyDescent="0.35"/>
    <row r="77634" s="62" customFormat="1" x14ac:dyDescent="0.35"/>
    <row r="77635" s="62" customFormat="1" x14ac:dyDescent="0.35"/>
    <row r="77636" s="62" customFormat="1" x14ac:dyDescent="0.35"/>
    <row r="77637" s="62" customFormat="1" x14ac:dyDescent="0.35"/>
    <row r="77638" s="62" customFormat="1" x14ac:dyDescent="0.35"/>
    <row r="77639" s="62" customFormat="1" x14ac:dyDescent="0.35"/>
    <row r="77640" s="62" customFormat="1" x14ac:dyDescent="0.35"/>
    <row r="77641" s="62" customFormat="1" x14ac:dyDescent="0.35"/>
    <row r="77642" s="62" customFormat="1" x14ac:dyDescent="0.35"/>
    <row r="77643" s="62" customFormat="1" x14ac:dyDescent="0.35"/>
    <row r="77644" s="62" customFormat="1" x14ac:dyDescent="0.35"/>
    <row r="77645" s="62" customFormat="1" x14ac:dyDescent="0.35"/>
    <row r="77646" s="62" customFormat="1" x14ac:dyDescent="0.35"/>
    <row r="77647" s="62" customFormat="1" x14ac:dyDescent="0.35"/>
    <row r="77648" s="62" customFormat="1" x14ac:dyDescent="0.35"/>
    <row r="77649" s="62" customFormat="1" x14ac:dyDescent="0.35"/>
    <row r="77650" s="62" customFormat="1" x14ac:dyDescent="0.35"/>
    <row r="77651" s="62" customFormat="1" x14ac:dyDescent="0.35"/>
    <row r="77652" s="62" customFormat="1" x14ac:dyDescent="0.35"/>
    <row r="77653" s="62" customFormat="1" x14ac:dyDescent="0.35"/>
    <row r="77654" s="62" customFormat="1" x14ac:dyDescent="0.35"/>
    <row r="77655" s="62" customFormat="1" x14ac:dyDescent="0.35"/>
    <row r="77656" s="62" customFormat="1" x14ac:dyDescent="0.35"/>
    <row r="77657" s="62" customFormat="1" x14ac:dyDescent="0.35"/>
    <row r="77658" s="62" customFormat="1" x14ac:dyDescent="0.35"/>
    <row r="77659" s="62" customFormat="1" x14ac:dyDescent="0.35"/>
    <row r="77660" s="62" customFormat="1" x14ac:dyDescent="0.35"/>
    <row r="77661" s="62" customFormat="1" x14ac:dyDescent="0.35"/>
    <row r="77662" s="62" customFormat="1" x14ac:dyDescent="0.35"/>
    <row r="77663" s="62" customFormat="1" x14ac:dyDescent="0.35"/>
    <row r="77664" s="62" customFormat="1" x14ac:dyDescent="0.35"/>
    <row r="77665" s="62" customFormat="1" x14ac:dyDescent="0.35"/>
    <row r="77666" s="62" customFormat="1" x14ac:dyDescent="0.35"/>
    <row r="77667" s="62" customFormat="1" x14ac:dyDescent="0.35"/>
    <row r="77668" s="62" customFormat="1" x14ac:dyDescent="0.35"/>
    <row r="77669" s="62" customFormat="1" x14ac:dyDescent="0.35"/>
    <row r="77670" s="62" customFormat="1" x14ac:dyDescent="0.35"/>
    <row r="77671" s="62" customFormat="1" x14ac:dyDescent="0.35"/>
    <row r="77672" s="62" customFormat="1" x14ac:dyDescent="0.35"/>
    <row r="77673" s="62" customFormat="1" x14ac:dyDescent="0.35"/>
    <row r="77674" s="62" customFormat="1" x14ac:dyDescent="0.35"/>
    <row r="77675" s="62" customFormat="1" x14ac:dyDescent="0.35"/>
    <row r="77676" s="62" customFormat="1" x14ac:dyDescent="0.35"/>
    <row r="77677" s="62" customFormat="1" x14ac:dyDescent="0.35"/>
    <row r="77678" s="62" customFormat="1" x14ac:dyDescent="0.35"/>
    <row r="77679" s="62" customFormat="1" x14ac:dyDescent="0.35"/>
    <row r="77680" s="62" customFormat="1" x14ac:dyDescent="0.35"/>
    <row r="77681" s="62" customFormat="1" x14ac:dyDescent="0.35"/>
    <row r="77682" s="62" customFormat="1" x14ac:dyDescent="0.35"/>
    <row r="77683" s="62" customFormat="1" x14ac:dyDescent="0.35"/>
    <row r="77684" s="62" customFormat="1" x14ac:dyDescent="0.35"/>
    <row r="77685" s="62" customFormat="1" x14ac:dyDescent="0.35"/>
    <row r="77686" s="62" customFormat="1" x14ac:dyDescent="0.35"/>
    <row r="77687" s="62" customFormat="1" x14ac:dyDescent="0.35"/>
    <row r="77688" s="62" customFormat="1" x14ac:dyDescent="0.35"/>
    <row r="77689" s="62" customFormat="1" x14ac:dyDescent="0.35"/>
    <row r="77690" s="62" customFormat="1" x14ac:dyDescent="0.35"/>
    <row r="77691" s="62" customFormat="1" x14ac:dyDescent="0.35"/>
    <row r="77692" s="62" customFormat="1" x14ac:dyDescent="0.35"/>
    <row r="77693" s="62" customFormat="1" x14ac:dyDescent="0.35"/>
    <row r="77694" s="62" customFormat="1" x14ac:dyDescent="0.35"/>
    <row r="77695" s="62" customFormat="1" x14ac:dyDescent="0.35"/>
    <row r="77696" s="62" customFormat="1" x14ac:dyDescent="0.35"/>
    <row r="77697" s="62" customFormat="1" x14ac:dyDescent="0.35"/>
    <row r="77698" s="62" customFormat="1" x14ac:dyDescent="0.35"/>
    <row r="77699" s="62" customFormat="1" x14ac:dyDescent="0.35"/>
    <row r="77700" s="62" customFormat="1" x14ac:dyDescent="0.35"/>
    <row r="77701" s="62" customFormat="1" x14ac:dyDescent="0.35"/>
    <row r="77702" s="62" customFormat="1" x14ac:dyDescent="0.35"/>
    <row r="77703" s="62" customFormat="1" x14ac:dyDescent="0.35"/>
    <row r="77704" s="62" customFormat="1" x14ac:dyDescent="0.35"/>
    <row r="77705" s="62" customFormat="1" x14ac:dyDescent="0.35"/>
    <row r="77706" s="62" customFormat="1" x14ac:dyDescent="0.35"/>
    <row r="77707" s="62" customFormat="1" x14ac:dyDescent="0.35"/>
    <row r="77708" s="62" customFormat="1" x14ac:dyDescent="0.35"/>
    <row r="77709" s="62" customFormat="1" x14ac:dyDescent="0.35"/>
    <row r="77710" s="62" customFormat="1" x14ac:dyDescent="0.35"/>
    <row r="77711" s="62" customFormat="1" x14ac:dyDescent="0.35"/>
    <row r="77712" s="62" customFormat="1" x14ac:dyDescent="0.35"/>
    <row r="77713" s="62" customFormat="1" x14ac:dyDescent="0.35"/>
    <row r="77714" s="62" customFormat="1" x14ac:dyDescent="0.35"/>
    <row r="77715" s="62" customFormat="1" x14ac:dyDescent="0.35"/>
    <row r="77716" s="62" customFormat="1" x14ac:dyDescent="0.35"/>
    <row r="77717" s="62" customFormat="1" x14ac:dyDescent="0.35"/>
    <row r="77718" s="62" customFormat="1" x14ac:dyDescent="0.35"/>
    <row r="77719" s="62" customFormat="1" x14ac:dyDescent="0.35"/>
    <row r="77720" s="62" customFormat="1" x14ac:dyDescent="0.35"/>
    <row r="77721" s="62" customFormat="1" x14ac:dyDescent="0.35"/>
    <row r="77722" s="62" customFormat="1" x14ac:dyDescent="0.35"/>
    <row r="77723" s="62" customFormat="1" x14ac:dyDescent="0.35"/>
    <row r="77724" s="62" customFormat="1" x14ac:dyDescent="0.35"/>
    <row r="77725" s="62" customFormat="1" x14ac:dyDescent="0.35"/>
    <row r="77726" s="62" customFormat="1" x14ac:dyDescent="0.35"/>
    <row r="77727" s="62" customFormat="1" x14ac:dyDescent="0.35"/>
    <row r="77728" s="62" customFormat="1" x14ac:dyDescent="0.35"/>
    <row r="77729" s="62" customFormat="1" x14ac:dyDescent="0.35"/>
    <row r="77730" s="62" customFormat="1" x14ac:dyDescent="0.35"/>
    <row r="77731" s="62" customFormat="1" x14ac:dyDescent="0.35"/>
    <row r="77732" s="62" customFormat="1" x14ac:dyDescent="0.35"/>
    <row r="77733" s="62" customFormat="1" x14ac:dyDescent="0.35"/>
    <row r="77734" s="62" customFormat="1" x14ac:dyDescent="0.35"/>
    <row r="77735" s="62" customFormat="1" x14ac:dyDescent="0.35"/>
    <row r="77736" s="62" customFormat="1" x14ac:dyDescent="0.35"/>
    <row r="77737" s="62" customFormat="1" x14ac:dyDescent="0.35"/>
    <row r="77738" s="62" customFormat="1" x14ac:dyDescent="0.35"/>
    <row r="77739" s="62" customFormat="1" x14ac:dyDescent="0.35"/>
    <row r="77740" s="62" customFormat="1" x14ac:dyDescent="0.35"/>
    <row r="77741" s="62" customFormat="1" x14ac:dyDescent="0.35"/>
    <row r="77742" s="62" customFormat="1" x14ac:dyDescent="0.35"/>
    <row r="77743" s="62" customFormat="1" x14ac:dyDescent="0.35"/>
    <row r="77744" s="62" customFormat="1" x14ac:dyDescent="0.35"/>
    <row r="77745" s="62" customFormat="1" x14ac:dyDescent="0.35"/>
    <row r="77746" s="62" customFormat="1" x14ac:dyDescent="0.35"/>
    <row r="77747" s="62" customFormat="1" x14ac:dyDescent="0.35"/>
    <row r="77748" s="62" customFormat="1" x14ac:dyDescent="0.35"/>
    <row r="77749" s="62" customFormat="1" x14ac:dyDescent="0.35"/>
    <row r="77750" s="62" customFormat="1" x14ac:dyDescent="0.35"/>
    <row r="77751" s="62" customFormat="1" x14ac:dyDescent="0.35"/>
    <row r="77752" s="62" customFormat="1" x14ac:dyDescent="0.35"/>
    <row r="77753" s="62" customFormat="1" x14ac:dyDescent="0.35"/>
    <row r="77754" s="62" customFormat="1" x14ac:dyDescent="0.35"/>
    <row r="77755" s="62" customFormat="1" x14ac:dyDescent="0.35"/>
    <row r="77756" s="62" customFormat="1" x14ac:dyDescent="0.35"/>
    <row r="77757" s="62" customFormat="1" x14ac:dyDescent="0.35"/>
    <row r="77758" s="62" customFormat="1" x14ac:dyDescent="0.35"/>
    <row r="77759" s="62" customFormat="1" x14ac:dyDescent="0.35"/>
    <row r="77760" s="62" customFormat="1" x14ac:dyDescent="0.35"/>
    <row r="77761" s="62" customFormat="1" x14ac:dyDescent="0.35"/>
    <row r="77762" s="62" customFormat="1" x14ac:dyDescent="0.35"/>
    <row r="77763" s="62" customFormat="1" x14ac:dyDescent="0.35"/>
    <row r="77764" s="62" customFormat="1" x14ac:dyDescent="0.35"/>
    <row r="77765" s="62" customFormat="1" x14ac:dyDescent="0.35"/>
    <row r="77766" s="62" customFormat="1" x14ac:dyDescent="0.35"/>
    <row r="77767" s="62" customFormat="1" x14ac:dyDescent="0.35"/>
    <row r="77768" s="62" customFormat="1" x14ac:dyDescent="0.35"/>
    <row r="77769" s="62" customFormat="1" x14ac:dyDescent="0.35"/>
    <row r="77770" s="62" customFormat="1" x14ac:dyDescent="0.35"/>
    <row r="77771" s="62" customFormat="1" x14ac:dyDescent="0.35"/>
    <row r="77772" s="62" customFormat="1" x14ac:dyDescent="0.35"/>
    <row r="77773" s="62" customFormat="1" x14ac:dyDescent="0.35"/>
    <row r="77774" s="62" customFormat="1" x14ac:dyDescent="0.35"/>
    <row r="77775" s="62" customFormat="1" x14ac:dyDescent="0.35"/>
    <row r="77776" s="62" customFormat="1" x14ac:dyDescent="0.35"/>
    <row r="77777" s="62" customFormat="1" x14ac:dyDescent="0.35"/>
    <row r="77778" s="62" customFormat="1" x14ac:dyDescent="0.35"/>
    <row r="77779" s="62" customFormat="1" x14ac:dyDescent="0.35"/>
    <row r="77780" s="62" customFormat="1" x14ac:dyDescent="0.35"/>
    <row r="77781" s="62" customFormat="1" x14ac:dyDescent="0.35"/>
    <row r="77782" s="62" customFormat="1" x14ac:dyDescent="0.35"/>
    <row r="77783" s="62" customFormat="1" x14ac:dyDescent="0.35"/>
    <row r="77784" s="62" customFormat="1" x14ac:dyDescent="0.35"/>
    <row r="77785" s="62" customFormat="1" x14ac:dyDescent="0.35"/>
    <row r="77786" s="62" customFormat="1" x14ac:dyDescent="0.35"/>
    <row r="77787" s="62" customFormat="1" x14ac:dyDescent="0.35"/>
    <row r="77788" s="62" customFormat="1" x14ac:dyDescent="0.35"/>
    <row r="77789" s="62" customFormat="1" x14ac:dyDescent="0.35"/>
    <row r="77790" s="62" customFormat="1" x14ac:dyDescent="0.35"/>
    <row r="77791" s="62" customFormat="1" x14ac:dyDescent="0.35"/>
    <row r="77792" s="62" customFormat="1" x14ac:dyDescent="0.35"/>
    <row r="77793" s="62" customFormat="1" x14ac:dyDescent="0.35"/>
    <row r="77794" s="62" customFormat="1" x14ac:dyDescent="0.35"/>
    <row r="77795" s="62" customFormat="1" x14ac:dyDescent="0.35"/>
    <row r="77796" s="62" customFormat="1" x14ac:dyDescent="0.35"/>
    <row r="77797" s="62" customFormat="1" x14ac:dyDescent="0.35"/>
    <row r="77798" s="62" customFormat="1" x14ac:dyDescent="0.35"/>
    <row r="77799" s="62" customFormat="1" x14ac:dyDescent="0.35"/>
    <row r="77800" s="62" customFormat="1" x14ac:dyDescent="0.35"/>
    <row r="77801" s="62" customFormat="1" x14ac:dyDescent="0.35"/>
    <row r="77802" s="62" customFormat="1" x14ac:dyDescent="0.35"/>
    <row r="77803" s="62" customFormat="1" x14ac:dyDescent="0.35"/>
    <row r="77804" s="62" customFormat="1" x14ac:dyDescent="0.35"/>
    <row r="77805" s="62" customFormat="1" x14ac:dyDescent="0.35"/>
    <row r="77806" s="62" customFormat="1" x14ac:dyDescent="0.35"/>
    <row r="77807" s="62" customFormat="1" x14ac:dyDescent="0.35"/>
    <row r="77808" s="62" customFormat="1" x14ac:dyDescent="0.35"/>
    <row r="77809" s="62" customFormat="1" x14ac:dyDescent="0.35"/>
    <row r="77810" s="62" customFormat="1" x14ac:dyDescent="0.35"/>
    <row r="77811" s="62" customFormat="1" x14ac:dyDescent="0.35"/>
    <row r="77812" s="62" customFormat="1" x14ac:dyDescent="0.35"/>
    <row r="77813" s="62" customFormat="1" x14ac:dyDescent="0.35"/>
    <row r="77814" s="62" customFormat="1" x14ac:dyDescent="0.35"/>
    <row r="77815" s="62" customFormat="1" x14ac:dyDescent="0.35"/>
    <row r="77816" s="62" customFormat="1" x14ac:dyDescent="0.35"/>
    <row r="77817" s="62" customFormat="1" x14ac:dyDescent="0.35"/>
    <row r="77818" s="62" customFormat="1" x14ac:dyDescent="0.35"/>
    <row r="77819" s="62" customFormat="1" x14ac:dyDescent="0.35"/>
    <row r="77820" s="62" customFormat="1" x14ac:dyDescent="0.35"/>
    <row r="77821" s="62" customFormat="1" x14ac:dyDescent="0.35"/>
    <row r="77822" s="62" customFormat="1" x14ac:dyDescent="0.35"/>
    <row r="77823" s="62" customFormat="1" x14ac:dyDescent="0.35"/>
    <row r="77824" s="62" customFormat="1" x14ac:dyDescent="0.35"/>
    <row r="77825" s="62" customFormat="1" x14ac:dyDescent="0.35"/>
    <row r="77826" s="62" customFormat="1" x14ac:dyDescent="0.35"/>
    <row r="77827" s="62" customFormat="1" x14ac:dyDescent="0.35"/>
    <row r="77828" s="62" customFormat="1" x14ac:dyDescent="0.35"/>
    <row r="77829" s="62" customFormat="1" x14ac:dyDescent="0.35"/>
    <row r="77830" s="62" customFormat="1" x14ac:dyDescent="0.35"/>
    <row r="77831" s="62" customFormat="1" x14ac:dyDescent="0.35"/>
    <row r="77832" s="62" customFormat="1" x14ac:dyDescent="0.35"/>
    <row r="77833" s="62" customFormat="1" x14ac:dyDescent="0.35"/>
    <row r="77834" s="62" customFormat="1" x14ac:dyDescent="0.35"/>
    <row r="77835" s="62" customFormat="1" x14ac:dyDescent="0.35"/>
    <row r="77836" s="62" customFormat="1" x14ac:dyDescent="0.35"/>
    <row r="77837" s="62" customFormat="1" x14ac:dyDescent="0.35"/>
    <row r="77838" s="62" customFormat="1" x14ac:dyDescent="0.35"/>
    <row r="77839" s="62" customFormat="1" x14ac:dyDescent="0.35"/>
    <row r="77840" s="62" customFormat="1" x14ac:dyDescent="0.35"/>
    <row r="77841" s="62" customFormat="1" x14ac:dyDescent="0.35"/>
    <row r="77842" s="62" customFormat="1" x14ac:dyDescent="0.35"/>
    <row r="77843" s="62" customFormat="1" x14ac:dyDescent="0.35"/>
    <row r="77844" s="62" customFormat="1" x14ac:dyDescent="0.35"/>
    <row r="77845" s="62" customFormat="1" x14ac:dyDescent="0.35"/>
    <row r="77846" s="62" customFormat="1" x14ac:dyDescent="0.35"/>
    <row r="77847" s="62" customFormat="1" x14ac:dyDescent="0.35"/>
    <row r="77848" s="62" customFormat="1" x14ac:dyDescent="0.35"/>
    <row r="77849" s="62" customFormat="1" x14ac:dyDescent="0.35"/>
    <row r="77850" s="62" customFormat="1" x14ac:dyDescent="0.35"/>
    <row r="77851" s="62" customFormat="1" x14ac:dyDescent="0.35"/>
    <row r="77852" s="62" customFormat="1" x14ac:dyDescent="0.35"/>
    <row r="77853" s="62" customFormat="1" x14ac:dyDescent="0.35"/>
    <row r="77854" s="62" customFormat="1" x14ac:dyDescent="0.35"/>
    <row r="77855" s="62" customFormat="1" x14ac:dyDescent="0.35"/>
    <row r="77856" s="62" customFormat="1" x14ac:dyDescent="0.35"/>
    <row r="77857" s="62" customFormat="1" x14ac:dyDescent="0.35"/>
    <row r="77858" s="62" customFormat="1" x14ac:dyDescent="0.35"/>
    <row r="77859" s="62" customFormat="1" x14ac:dyDescent="0.35"/>
    <row r="77860" s="62" customFormat="1" x14ac:dyDescent="0.35"/>
    <row r="77861" s="62" customFormat="1" x14ac:dyDescent="0.35"/>
    <row r="77862" s="62" customFormat="1" x14ac:dyDescent="0.35"/>
    <row r="77863" s="62" customFormat="1" x14ac:dyDescent="0.35"/>
    <row r="77864" s="62" customFormat="1" x14ac:dyDescent="0.35"/>
    <row r="77865" s="62" customFormat="1" x14ac:dyDescent="0.35"/>
    <row r="77866" s="62" customFormat="1" x14ac:dyDescent="0.35"/>
    <row r="77867" s="62" customFormat="1" x14ac:dyDescent="0.35"/>
    <row r="77868" s="62" customFormat="1" x14ac:dyDescent="0.35"/>
    <row r="77869" s="62" customFormat="1" x14ac:dyDescent="0.35"/>
    <row r="77870" s="62" customFormat="1" x14ac:dyDescent="0.35"/>
    <row r="77871" s="62" customFormat="1" x14ac:dyDescent="0.35"/>
    <row r="77872" s="62" customFormat="1" x14ac:dyDescent="0.35"/>
    <row r="77873" s="62" customFormat="1" x14ac:dyDescent="0.35"/>
    <row r="77874" s="62" customFormat="1" x14ac:dyDescent="0.35"/>
    <row r="77875" s="62" customFormat="1" x14ac:dyDescent="0.35"/>
    <row r="77876" s="62" customFormat="1" x14ac:dyDescent="0.35"/>
    <row r="77877" s="62" customFormat="1" x14ac:dyDescent="0.35"/>
    <row r="77878" s="62" customFormat="1" x14ac:dyDescent="0.35"/>
    <row r="77879" s="62" customFormat="1" x14ac:dyDescent="0.35"/>
    <row r="77880" s="62" customFormat="1" x14ac:dyDescent="0.35"/>
    <row r="77881" s="62" customFormat="1" x14ac:dyDescent="0.35"/>
    <row r="77882" s="62" customFormat="1" x14ac:dyDescent="0.35"/>
    <row r="77883" s="62" customFormat="1" x14ac:dyDescent="0.35"/>
    <row r="77884" s="62" customFormat="1" x14ac:dyDescent="0.35"/>
    <row r="77885" s="62" customFormat="1" x14ac:dyDescent="0.35"/>
    <row r="77886" s="62" customFormat="1" x14ac:dyDescent="0.35"/>
    <row r="77887" s="62" customFormat="1" x14ac:dyDescent="0.35"/>
    <row r="77888" s="62" customFormat="1" x14ac:dyDescent="0.35"/>
    <row r="77889" s="62" customFormat="1" x14ac:dyDescent="0.35"/>
    <row r="77890" s="62" customFormat="1" x14ac:dyDescent="0.35"/>
    <row r="77891" s="62" customFormat="1" x14ac:dyDescent="0.35"/>
    <row r="77892" s="62" customFormat="1" x14ac:dyDescent="0.35"/>
    <row r="77893" s="62" customFormat="1" x14ac:dyDescent="0.35"/>
    <row r="77894" s="62" customFormat="1" x14ac:dyDescent="0.35"/>
    <row r="77895" s="62" customFormat="1" x14ac:dyDescent="0.35"/>
    <row r="77896" s="62" customFormat="1" x14ac:dyDescent="0.35"/>
    <row r="77897" s="62" customFormat="1" x14ac:dyDescent="0.35"/>
    <row r="77898" s="62" customFormat="1" x14ac:dyDescent="0.35"/>
    <row r="77899" s="62" customFormat="1" x14ac:dyDescent="0.35"/>
    <row r="77900" s="62" customFormat="1" x14ac:dyDescent="0.35"/>
    <row r="77901" s="62" customFormat="1" x14ac:dyDescent="0.35"/>
    <row r="77902" s="62" customFormat="1" x14ac:dyDescent="0.35"/>
    <row r="77903" s="62" customFormat="1" x14ac:dyDescent="0.35"/>
    <row r="77904" s="62" customFormat="1" x14ac:dyDescent="0.35"/>
    <row r="77905" s="62" customFormat="1" x14ac:dyDescent="0.35"/>
    <row r="77906" s="62" customFormat="1" x14ac:dyDescent="0.35"/>
    <row r="77907" s="62" customFormat="1" x14ac:dyDescent="0.35"/>
    <row r="77908" s="62" customFormat="1" x14ac:dyDescent="0.35"/>
    <row r="77909" s="62" customFormat="1" x14ac:dyDescent="0.35"/>
    <row r="77910" s="62" customFormat="1" x14ac:dyDescent="0.35"/>
    <row r="77911" s="62" customFormat="1" x14ac:dyDescent="0.35"/>
    <row r="77912" s="62" customFormat="1" x14ac:dyDescent="0.35"/>
    <row r="77913" s="62" customFormat="1" x14ac:dyDescent="0.35"/>
    <row r="77914" s="62" customFormat="1" x14ac:dyDescent="0.35"/>
    <row r="77915" s="62" customFormat="1" x14ac:dyDescent="0.35"/>
    <row r="77916" s="62" customFormat="1" x14ac:dyDescent="0.35"/>
    <row r="77917" s="62" customFormat="1" x14ac:dyDescent="0.35"/>
    <row r="77918" s="62" customFormat="1" x14ac:dyDescent="0.35"/>
    <row r="77919" s="62" customFormat="1" x14ac:dyDescent="0.35"/>
    <row r="77920" s="62" customFormat="1" x14ac:dyDescent="0.35"/>
    <row r="77921" s="62" customFormat="1" x14ac:dyDescent="0.35"/>
    <row r="77922" s="62" customFormat="1" x14ac:dyDescent="0.35"/>
    <row r="77923" s="62" customFormat="1" x14ac:dyDescent="0.35"/>
    <row r="77924" s="62" customFormat="1" x14ac:dyDescent="0.35"/>
    <row r="77925" s="62" customFormat="1" x14ac:dyDescent="0.35"/>
    <row r="77926" s="62" customFormat="1" x14ac:dyDescent="0.35"/>
    <row r="77927" s="62" customFormat="1" x14ac:dyDescent="0.35"/>
    <row r="77928" s="62" customFormat="1" x14ac:dyDescent="0.35"/>
    <row r="77929" s="62" customFormat="1" x14ac:dyDescent="0.35"/>
    <row r="77930" s="62" customFormat="1" x14ac:dyDescent="0.35"/>
    <row r="77931" s="62" customFormat="1" x14ac:dyDescent="0.35"/>
    <row r="77932" s="62" customFormat="1" x14ac:dyDescent="0.35"/>
    <row r="77933" s="62" customFormat="1" x14ac:dyDescent="0.35"/>
    <row r="77934" s="62" customFormat="1" x14ac:dyDescent="0.35"/>
    <row r="77935" s="62" customFormat="1" x14ac:dyDescent="0.35"/>
    <row r="77936" s="62" customFormat="1" x14ac:dyDescent="0.35"/>
    <row r="77937" s="62" customFormat="1" x14ac:dyDescent="0.35"/>
    <row r="77938" s="62" customFormat="1" x14ac:dyDescent="0.35"/>
    <row r="77939" s="62" customFormat="1" x14ac:dyDescent="0.35"/>
    <row r="77940" s="62" customFormat="1" x14ac:dyDescent="0.35"/>
    <row r="77941" s="62" customFormat="1" x14ac:dyDescent="0.35"/>
    <row r="77942" s="62" customFormat="1" x14ac:dyDescent="0.35"/>
    <row r="77943" s="62" customFormat="1" x14ac:dyDescent="0.35"/>
    <row r="77944" s="62" customFormat="1" x14ac:dyDescent="0.35"/>
    <row r="77945" s="62" customFormat="1" x14ac:dyDescent="0.35"/>
    <row r="77946" s="62" customFormat="1" x14ac:dyDescent="0.35"/>
    <row r="77947" s="62" customFormat="1" x14ac:dyDescent="0.35"/>
    <row r="77948" s="62" customFormat="1" x14ac:dyDescent="0.35"/>
    <row r="77949" s="62" customFormat="1" x14ac:dyDescent="0.35"/>
    <row r="77950" s="62" customFormat="1" x14ac:dyDescent="0.35"/>
    <row r="77951" s="62" customFormat="1" x14ac:dyDescent="0.35"/>
    <row r="77952" s="62" customFormat="1" x14ac:dyDescent="0.35"/>
    <row r="77953" s="62" customFormat="1" x14ac:dyDescent="0.35"/>
    <row r="77954" s="62" customFormat="1" x14ac:dyDescent="0.35"/>
    <row r="77955" s="62" customFormat="1" x14ac:dyDescent="0.35"/>
    <row r="77956" s="62" customFormat="1" x14ac:dyDescent="0.35"/>
    <row r="77957" s="62" customFormat="1" x14ac:dyDescent="0.35"/>
    <row r="77958" s="62" customFormat="1" x14ac:dyDescent="0.35"/>
    <row r="77959" s="62" customFormat="1" x14ac:dyDescent="0.35"/>
    <row r="77960" s="62" customFormat="1" x14ac:dyDescent="0.35"/>
    <row r="77961" s="62" customFormat="1" x14ac:dyDescent="0.35"/>
    <row r="77962" s="62" customFormat="1" x14ac:dyDescent="0.35"/>
    <row r="77963" s="62" customFormat="1" x14ac:dyDescent="0.35"/>
    <row r="77964" s="62" customFormat="1" x14ac:dyDescent="0.35"/>
    <row r="77965" s="62" customFormat="1" x14ac:dyDescent="0.35"/>
    <row r="77966" s="62" customFormat="1" x14ac:dyDescent="0.35"/>
    <row r="77967" s="62" customFormat="1" x14ac:dyDescent="0.35"/>
    <row r="77968" s="62" customFormat="1" x14ac:dyDescent="0.35"/>
    <row r="77969" s="62" customFormat="1" x14ac:dyDescent="0.35"/>
    <row r="77970" s="62" customFormat="1" x14ac:dyDescent="0.35"/>
    <row r="77971" s="62" customFormat="1" x14ac:dyDescent="0.35"/>
    <row r="77972" s="62" customFormat="1" x14ac:dyDescent="0.35"/>
    <row r="77973" s="62" customFormat="1" x14ac:dyDescent="0.35"/>
    <row r="77974" s="62" customFormat="1" x14ac:dyDescent="0.35"/>
    <row r="77975" s="62" customFormat="1" x14ac:dyDescent="0.35"/>
    <row r="77976" s="62" customFormat="1" x14ac:dyDescent="0.35"/>
    <row r="77977" s="62" customFormat="1" x14ac:dyDescent="0.35"/>
    <row r="77978" s="62" customFormat="1" x14ac:dyDescent="0.35"/>
    <row r="77979" s="62" customFormat="1" x14ac:dyDescent="0.35"/>
    <row r="77980" s="62" customFormat="1" x14ac:dyDescent="0.35"/>
    <row r="77981" s="62" customFormat="1" x14ac:dyDescent="0.35"/>
    <row r="77982" s="62" customFormat="1" x14ac:dyDescent="0.35"/>
    <row r="77983" s="62" customFormat="1" x14ac:dyDescent="0.35"/>
    <row r="77984" s="62" customFormat="1" x14ac:dyDescent="0.35"/>
    <row r="77985" s="62" customFormat="1" x14ac:dyDescent="0.35"/>
    <row r="77986" s="62" customFormat="1" x14ac:dyDescent="0.35"/>
    <row r="77987" s="62" customFormat="1" x14ac:dyDescent="0.35"/>
    <row r="77988" s="62" customFormat="1" x14ac:dyDescent="0.35"/>
    <row r="77989" s="62" customFormat="1" x14ac:dyDescent="0.35"/>
    <row r="77990" s="62" customFormat="1" x14ac:dyDescent="0.35"/>
    <row r="77991" s="62" customFormat="1" x14ac:dyDescent="0.35"/>
    <row r="77992" s="62" customFormat="1" x14ac:dyDescent="0.35"/>
    <row r="77993" s="62" customFormat="1" x14ac:dyDescent="0.35"/>
    <row r="77994" s="62" customFormat="1" x14ac:dyDescent="0.35"/>
    <row r="77995" s="62" customFormat="1" x14ac:dyDescent="0.35"/>
    <row r="77996" s="62" customFormat="1" x14ac:dyDescent="0.35"/>
    <row r="77997" s="62" customFormat="1" x14ac:dyDescent="0.35"/>
    <row r="77998" s="62" customFormat="1" x14ac:dyDescent="0.35"/>
    <row r="77999" s="62" customFormat="1" x14ac:dyDescent="0.35"/>
    <row r="78000" s="62" customFormat="1" x14ac:dyDescent="0.35"/>
    <row r="78001" s="62" customFormat="1" x14ac:dyDescent="0.35"/>
    <row r="78002" s="62" customFormat="1" x14ac:dyDescent="0.35"/>
    <row r="78003" s="62" customFormat="1" x14ac:dyDescent="0.35"/>
    <row r="78004" s="62" customFormat="1" x14ac:dyDescent="0.35"/>
    <row r="78005" s="62" customFormat="1" x14ac:dyDescent="0.35"/>
    <row r="78006" s="62" customFormat="1" x14ac:dyDescent="0.35"/>
    <row r="78007" s="62" customFormat="1" x14ac:dyDescent="0.35"/>
    <row r="78008" s="62" customFormat="1" x14ac:dyDescent="0.35"/>
    <row r="78009" s="62" customFormat="1" x14ac:dyDescent="0.35"/>
    <row r="78010" s="62" customFormat="1" x14ac:dyDescent="0.35"/>
    <row r="78011" s="62" customFormat="1" x14ac:dyDescent="0.35"/>
    <row r="78012" s="62" customFormat="1" x14ac:dyDescent="0.35"/>
    <row r="78013" s="62" customFormat="1" x14ac:dyDescent="0.35"/>
    <row r="78014" s="62" customFormat="1" x14ac:dyDescent="0.35"/>
    <row r="78015" s="62" customFormat="1" x14ac:dyDescent="0.35"/>
    <row r="78016" s="62" customFormat="1" x14ac:dyDescent="0.35"/>
    <row r="78017" s="62" customFormat="1" x14ac:dyDescent="0.35"/>
    <row r="78018" s="62" customFormat="1" x14ac:dyDescent="0.35"/>
    <row r="78019" s="62" customFormat="1" x14ac:dyDescent="0.35"/>
    <row r="78020" s="62" customFormat="1" x14ac:dyDescent="0.35"/>
    <row r="78021" s="62" customFormat="1" x14ac:dyDescent="0.35"/>
    <row r="78022" s="62" customFormat="1" x14ac:dyDescent="0.35"/>
    <row r="78023" s="62" customFormat="1" x14ac:dyDescent="0.35"/>
    <row r="78024" s="62" customFormat="1" x14ac:dyDescent="0.35"/>
    <row r="78025" s="62" customFormat="1" x14ac:dyDescent="0.35"/>
    <row r="78026" s="62" customFormat="1" x14ac:dyDescent="0.35"/>
    <row r="78027" s="62" customFormat="1" x14ac:dyDescent="0.35"/>
    <row r="78028" s="62" customFormat="1" x14ac:dyDescent="0.35"/>
    <row r="78029" s="62" customFormat="1" x14ac:dyDescent="0.35"/>
    <row r="78030" s="62" customFormat="1" x14ac:dyDescent="0.35"/>
    <row r="78031" s="62" customFormat="1" x14ac:dyDescent="0.35"/>
    <row r="78032" s="62" customFormat="1" x14ac:dyDescent="0.35"/>
    <row r="78033" s="62" customFormat="1" x14ac:dyDescent="0.35"/>
    <row r="78034" s="62" customFormat="1" x14ac:dyDescent="0.35"/>
    <row r="78035" s="62" customFormat="1" x14ac:dyDescent="0.35"/>
    <row r="78036" s="62" customFormat="1" x14ac:dyDescent="0.35"/>
    <row r="78037" s="62" customFormat="1" x14ac:dyDescent="0.35"/>
    <row r="78038" s="62" customFormat="1" x14ac:dyDescent="0.35"/>
    <row r="78039" s="62" customFormat="1" x14ac:dyDescent="0.35"/>
    <row r="78040" s="62" customFormat="1" x14ac:dyDescent="0.35"/>
    <row r="78041" s="62" customFormat="1" x14ac:dyDescent="0.35"/>
    <row r="78042" s="62" customFormat="1" x14ac:dyDescent="0.35"/>
    <row r="78043" s="62" customFormat="1" x14ac:dyDescent="0.35"/>
    <row r="78044" s="62" customFormat="1" x14ac:dyDescent="0.35"/>
    <row r="78045" s="62" customFormat="1" x14ac:dyDescent="0.35"/>
    <row r="78046" s="62" customFormat="1" x14ac:dyDescent="0.35"/>
    <row r="78047" s="62" customFormat="1" x14ac:dyDescent="0.35"/>
    <row r="78048" s="62" customFormat="1" x14ac:dyDescent="0.35"/>
    <row r="78049" s="62" customFormat="1" x14ac:dyDescent="0.35"/>
    <row r="78050" s="62" customFormat="1" x14ac:dyDescent="0.35"/>
    <row r="78051" s="62" customFormat="1" x14ac:dyDescent="0.35"/>
    <row r="78052" s="62" customFormat="1" x14ac:dyDescent="0.35"/>
    <row r="78053" s="62" customFormat="1" x14ac:dyDescent="0.35"/>
    <row r="78054" s="62" customFormat="1" x14ac:dyDescent="0.35"/>
    <row r="78055" s="62" customFormat="1" x14ac:dyDescent="0.35"/>
    <row r="78056" s="62" customFormat="1" x14ac:dyDescent="0.35"/>
    <row r="78057" s="62" customFormat="1" x14ac:dyDescent="0.35"/>
    <row r="78058" s="62" customFormat="1" x14ac:dyDescent="0.35"/>
    <row r="78059" s="62" customFormat="1" x14ac:dyDescent="0.35"/>
    <row r="78060" s="62" customFormat="1" x14ac:dyDescent="0.35"/>
    <row r="78061" s="62" customFormat="1" x14ac:dyDescent="0.35"/>
    <row r="78062" s="62" customFormat="1" x14ac:dyDescent="0.35"/>
    <row r="78063" s="62" customFormat="1" x14ac:dyDescent="0.35"/>
    <row r="78064" s="62" customFormat="1" x14ac:dyDescent="0.35"/>
    <row r="78065" s="62" customFormat="1" x14ac:dyDescent="0.35"/>
    <row r="78066" s="62" customFormat="1" x14ac:dyDescent="0.35"/>
    <row r="78067" s="62" customFormat="1" x14ac:dyDescent="0.35"/>
    <row r="78068" s="62" customFormat="1" x14ac:dyDescent="0.35"/>
    <row r="78069" s="62" customFormat="1" x14ac:dyDescent="0.35"/>
    <row r="78070" s="62" customFormat="1" x14ac:dyDescent="0.35"/>
    <row r="78071" s="62" customFormat="1" x14ac:dyDescent="0.35"/>
    <row r="78072" s="62" customFormat="1" x14ac:dyDescent="0.35"/>
    <row r="78073" s="62" customFormat="1" x14ac:dyDescent="0.35"/>
    <row r="78074" s="62" customFormat="1" x14ac:dyDescent="0.35"/>
    <row r="78075" s="62" customFormat="1" x14ac:dyDescent="0.35"/>
    <row r="78076" s="62" customFormat="1" x14ac:dyDescent="0.35"/>
    <row r="78077" s="62" customFormat="1" x14ac:dyDescent="0.35"/>
    <row r="78078" s="62" customFormat="1" x14ac:dyDescent="0.35"/>
    <row r="78079" s="62" customFormat="1" x14ac:dyDescent="0.35"/>
    <row r="78080" s="62" customFormat="1" x14ac:dyDescent="0.35"/>
    <row r="78081" s="62" customFormat="1" x14ac:dyDescent="0.35"/>
    <row r="78082" s="62" customFormat="1" x14ac:dyDescent="0.35"/>
    <row r="78083" s="62" customFormat="1" x14ac:dyDescent="0.35"/>
    <row r="78084" s="62" customFormat="1" x14ac:dyDescent="0.35"/>
    <row r="78085" s="62" customFormat="1" x14ac:dyDescent="0.35"/>
    <row r="78086" s="62" customFormat="1" x14ac:dyDescent="0.35"/>
    <row r="78087" s="62" customFormat="1" x14ac:dyDescent="0.35"/>
    <row r="78088" s="62" customFormat="1" x14ac:dyDescent="0.35"/>
    <row r="78089" s="62" customFormat="1" x14ac:dyDescent="0.35"/>
    <row r="78090" s="62" customFormat="1" x14ac:dyDescent="0.35"/>
    <row r="78091" s="62" customFormat="1" x14ac:dyDescent="0.35"/>
    <row r="78092" s="62" customFormat="1" x14ac:dyDescent="0.35"/>
    <row r="78093" s="62" customFormat="1" x14ac:dyDescent="0.35"/>
    <row r="78094" s="62" customFormat="1" x14ac:dyDescent="0.35"/>
    <row r="78095" s="62" customFormat="1" x14ac:dyDescent="0.35"/>
    <row r="78096" s="62" customFormat="1" x14ac:dyDescent="0.35"/>
    <row r="78097" s="62" customFormat="1" x14ac:dyDescent="0.35"/>
    <row r="78098" s="62" customFormat="1" x14ac:dyDescent="0.35"/>
    <row r="78099" s="62" customFormat="1" x14ac:dyDescent="0.35"/>
    <row r="78100" s="62" customFormat="1" x14ac:dyDescent="0.35"/>
    <row r="78101" s="62" customFormat="1" x14ac:dyDescent="0.35"/>
    <row r="78102" s="62" customFormat="1" x14ac:dyDescent="0.35"/>
    <row r="78103" s="62" customFormat="1" x14ac:dyDescent="0.35"/>
    <row r="78104" s="62" customFormat="1" x14ac:dyDescent="0.35"/>
    <row r="78105" s="62" customFormat="1" x14ac:dyDescent="0.35"/>
    <row r="78106" s="62" customFormat="1" x14ac:dyDescent="0.35"/>
    <row r="78107" s="62" customFormat="1" x14ac:dyDescent="0.35"/>
    <row r="78108" s="62" customFormat="1" x14ac:dyDescent="0.35"/>
    <row r="78109" s="62" customFormat="1" x14ac:dyDescent="0.35"/>
    <row r="78110" s="62" customFormat="1" x14ac:dyDescent="0.35"/>
    <row r="78111" s="62" customFormat="1" x14ac:dyDescent="0.35"/>
    <row r="78112" s="62" customFormat="1" x14ac:dyDescent="0.35"/>
    <row r="78113" s="62" customFormat="1" x14ac:dyDescent="0.35"/>
    <row r="78114" s="62" customFormat="1" x14ac:dyDescent="0.35"/>
    <row r="78115" s="62" customFormat="1" x14ac:dyDescent="0.35"/>
    <row r="78116" s="62" customFormat="1" x14ac:dyDescent="0.35"/>
    <row r="78117" s="62" customFormat="1" x14ac:dyDescent="0.35"/>
    <row r="78118" s="62" customFormat="1" x14ac:dyDescent="0.35"/>
    <row r="78119" s="62" customFormat="1" x14ac:dyDescent="0.35"/>
    <row r="78120" s="62" customFormat="1" x14ac:dyDescent="0.35"/>
    <row r="78121" s="62" customFormat="1" x14ac:dyDescent="0.35"/>
    <row r="78122" s="62" customFormat="1" x14ac:dyDescent="0.35"/>
    <row r="78123" s="62" customFormat="1" x14ac:dyDescent="0.35"/>
    <row r="78124" s="62" customFormat="1" x14ac:dyDescent="0.35"/>
    <row r="78125" s="62" customFormat="1" x14ac:dyDescent="0.35"/>
    <row r="78126" s="62" customFormat="1" x14ac:dyDescent="0.35"/>
    <row r="78127" s="62" customFormat="1" x14ac:dyDescent="0.35"/>
    <row r="78128" s="62" customFormat="1" x14ac:dyDescent="0.35"/>
    <row r="78129" s="62" customFormat="1" x14ac:dyDescent="0.35"/>
    <row r="78130" s="62" customFormat="1" x14ac:dyDescent="0.35"/>
    <row r="78131" s="62" customFormat="1" x14ac:dyDescent="0.35"/>
    <row r="78132" s="62" customFormat="1" x14ac:dyDescent="0.35"/>
    <row r="78133" s="62" customFormat="1" x14ac:dyDescent="0.35"/>
    <row r="78134" s="62" customFormat="1" x14ac:dyDescent="0.35"/>
    <row r="78135" s="62" customFormat="1" x14ac:dyDescent="0.35"/>
    <row r="78136" s="62" customFormat="1" x14ac:dyDescent="0.35"/>
    <row r="78137" s="62" customFormat="1" x14ac:dyDescent="0.35"/>
    <row r="78138" s="62" customFormat="1" x14ac:dyDescent="0.35"/>
    <row r="78139" s="62" customFormat="1" x14ac:dyDescent="0.35"/>
    <row r="78140" s="62" customFormat="1" x14ac:dyDescent="0.35"/>
    <row r="78141" s="62" customFormat="1" x14ac:dyDescent="0.35"/>
    <row r="78142" s="62" customFormat="1" x14ac:dyDescent="0.35"/>
    <row r="78143" s="62" customFormat="1" x14ac:dyDescent="0.35"/>
    <row r="78144" s="62" customFormat="1" x14ac:dyDescent="0.35"/>
    <row r="78145" s="62" customFormat="1" x14ac:dyDescent="0.35"/>
    <row r="78146" s="62" customFormat="1" x14ac:dyDescent="0.35"/>
    <row r="78147" s="62" customFormat="1" x14ac:dyDescent="0.35"/>
    <row r="78148" s="62" customFormat="1" x14ac:dyDescent="0.35"/>
    <row r="78149" s="62" customFormat="1" x14ac:dyDescent="0.35"/>
    <row r="78150" s="62" customFormat="1" x14ac:dyDescent="0.35"/>
    <row r="78151" s="62" customFormat="1" x14ac:dyDescent="0.35"/>
    <row r="78152" s="62" customFormat="1" x14ac:dyDescent="0.35"/>
    <row r="78153" s="62" customFormat="1" x14ac:dyDescent="0.35"/>
    <row r="78154" s="62" customFormat="1" x14ac:dyDescent="0.35"/>
    <row r="78155" s="62" customFormat="1" x14ac:dyDescent="0.35"/>
    <row r="78156" s="62" customFormat="1" x14ac:dyDescent="0.35"/>
    <row r="78157" s="62" customFormat="1" x14ac:dyDescent="0.35"/>
    <row r="78158" s="62" customFormat="1" x14ac:dyDescent="0.35"/>
    <row r="78159" s="62" customFormat="1" x14ac:dyDescent="0.35"/>
    <row r="78160" s="62" customFormat="1" x14ac:dyDescent="0.35"/>
    <row r="78161" s="62" customFormat="1" x14ac:dyDescent="0.35"/>
    <row r="78162" s="62" customFormat="1" x14ac:dyDescent="0.35"/>
    <row r="78163" s="62" customFormat="1" x14ac:dyDescent="0.35"/>
    <row r="78164" s="62" customFormat="1" x14ac:dyDescent="0.35"/>
    <row r="78165" s="62" customFormat="1" x14ac:dyDescent="0.35"/>
    <row r="78166" s="62" customFormat="1" x14ac:dyDescent="0.35"/>
    <row r="78167" s="62" customFormat="1" x14ac:dyDescent="0.35"/>
    <row r="78168" s="62" customFormat="1" x14ac:dyDescent="0.35"/>
    <row r="78169" s="62" customFormat="1" x14ac:dyDescent="0.35"/>
    <row r="78170" s="62" customFormat="1" x14ac:dyDescent="0.35"/>
    <row r="78171" s="62" customFormat="1" x14ac:dyDescent="0.35"/>
    <row r="78172" s="62" customFormat="1" x14ac:dyDescent="0.35"/>
    <row r="78173" s="62" customFormat="1" x14ac:dyDescent="0.35"/>
    <row r="78174" s="62" customFormat="1" x14ac:dyDescent="0.35"/>
    <row r="78175" s="62" customFormat="1" x14ac:dyDescent="0.35"/>
    <row r="78176" s="62" customFormat="1" x14ac:dyDescent="0.35"/>
    <row r="78177" s="62" customFormat="1" x14ac:dyDescent="0.35"/>
    <row r="78178" s="62" customFormat="1" x14ac:dyDescent="0.35"/>
    <row r="78179" s="62" customFormat="1" x14ac:dyDescent="0.35"/>
    <row r="78180" s="62" customFormat="1" x14ac:dyDescent="0.35"/>
    <row r="78181" s="62" customFormat="1" x14ac:dyDescent="0.35"/>
    <row r="78182" s="62" customFormat="1" x14ac:dyDescent="0.35"/>
    <row r="78183" s="62" customFormat="1" x14ac:dyDescent="0.35"/>
    <row r="78184" s="62" customFormat="1" x14ac:dyDescent="0.35"/>
    <row r="78185" s="62" customFormat="1" x14ac:dyDescent="0.35"/>
    <row r="78186" s="62" customFormat="1" x14ac:dyDescent="0.35"/>
    <row r="78187" s="62" customFormat="1" x14ac:dyDescent="0.35"/>
    <row r="78188" s="62" customFormat="1" x14ac:dyDescent="0.35"/>
    <row r="78189" s="62" customFormat="1" x14ac:dyDescent="0.35"/>
    <row r="78190" s="62" customFormat="1" x14ac:dyDescent="0.35"/>
    <row r="78191" s="62" customFormat="1" x14ac:dyDescent="0.35"/>
    <row r="78192" s="62" customFormat="1" x14ac:dyDescent="0.35"/>
    <row r="78193" s="62" customFormat="1" x14ac:dyDescent="0.35"/>
    <row r="78194" s="62" customFormat="1" x14ac:dyDescent="0.35"/>
    <row r="78195" s="62" customFormat="1" x14ac:dyDescent="0.35"/>
    <row r="78196" s="62" customFormat="1" x14ac:dyDescent="0.35"/>
    <row r="78197" s="62" customFormat="1" x14ac:dyDescent="0.35"/>
    <row r="78198" s="62" customFormat="1" x14ac:dyDescent="0.35"/>
    <row r="78199" s="62" customFormat="1" x14ac:dyDescent="0.35"/>
    <row r="78200" s="62" customFormat="1" x14ac:dyDescent="0.35"/>
    <row r="78201" s="62" customFormat="1" x14ac:dyDescent="0.35"/>
    <row r="78202" s="62" customFormat="1" x14ac:dyDescent="0.35"/>
    <row r="78203" s="62" customFormat="1" x14ac:dyDescent="0.35"/>
    <row r="78204" s="62" customFormat="1" x14ac:dyDescent="0.35"/>
    <row r="78205" s="62" customFormat="1" x14ac:dyDescent="0.35"/>
    <row r="78206" s="62" customFormat="1" x14ac:dyDescent="0.35"/>
    <row r="78207" s="62" customFormat="1" x14ac:dyDescent="0.35"/>
    <row r="78208" s="62" customFormat="1" x14ac:dyDescent="0.35"/>
    <row r="78209" s="62" customFormat="1" x14ac:dyDescent="0.35"/>
    <row r="78210" s="62" customFormat="1" x14ac:dyDescent="0.35"/>
    <row r="78211" s="62" customFormat="1" x14ac:dyDescent="0.35"/>
    <row r="78212" s="62" customFormat="1" x14ac:dyDescent="0.35"/>
    <row r="78213" s="62" customFormat="1" x14ac:dyDescent="0.35"/>
    <row r="78214" s="62" customFormat="1" x14ac:dyDescent="0.35"/>
    <row r="78215" s="62" customFormat="1" x14ac:dyDescent="0.35"/>
    <row r="78216" s="62" customFormat="1" x14ac:dyDescent="0.35"/>
    <row r="78217" s="62" customFormat="1" x14ac:dyDescent="0.35"/>
    <row r="78218" s="62" customFormat="1" x14ac:dyDescent="0.35"/>
    <row r="78219" s="62" customFormat="1" x14ac:dyDescent="0.35"/>
    <row r="78220" s="62" customFormat="1" x14ac:dyDescent="0.35"/>
    <row r="78221" s="62" customFormat="1" x14ac:dyDescent="0.35"/>
    <row r="78222" s="62" customFormat="1" x14ac:dyDescent="0.35"/>
    <row r="78223" s="62" customFormat="1" x14ac:dyDescent="0.35"/>
    <row r="78224" s="62" customFormat="1" x14ac:dyDescent="0.35"/>
    <row r="78225" s="62" customFormat="1" x14ac:dyDescent="0.35"/>
    <row r="78226" s="62" customFormat="1" x14ac:dyDescent="0.35"/>
    <row r="78227" s="62" customFormat="1" x14ac:dyDescent="0.35"/>
    <row r="78228" s="62" customFormat="1" x14ac:dyDescent="0.35"/>
    <row r="78229" s="62" customFormat="1" x14ac:dyDescent="0.35"/>
    <row r="78230" s="62" customFormat="1" x14ac:dyDescent="0.35"/>
    <row r="78231" s="62" customFormat="1" x14ac:dyDescent="0.35"/>
    <row r="78232" s="62" customFormat="1" x14ac:dyDescent="0.35"/>
    <row r="78233" s="62" customFormat="1" x14ac:dyDescent="0.35"/>
    <row r="78234" s="62" customFormat="1" x14ac:dyDescent="0.35"/>
    <row r="78235" s="62" customFormat="1" x14ac:dyDescent="0.35"/>
    <row r="78236" s="62" customFormat="1" x14ac:dyDescent="0.35"/>
    <row r="78237" s="62" customFormat="1" x14ac:dyDescent="0.35"/>
    <row r="78238" s="62" customFormat="1" x14ac:dyDescent="0.35"/>
    <row r="78239" s="62" customFormat="1" x14ac:dyDescent="0.35"/>
    <row r="78240" s="62" customFormat="1" x14ac:dyDescent="0.35"/>
    <row r="78241" s="62" customFormat="1" x14ac:dyDescent="0.35"/>
    <row r="78242" s="62" customFormat="1" x14ac:dyDescent="0.35"/>
    <row r="78243" s="62" customFormat="1" x14ac:dyDescent="0.35"/>
    <row r="78244" s="62" customFormat="1" x14ac:dyDescent="0.35"/>
    <row r="78245" s="62" customFormat="1" x14ac:dyDescent="0.35"/>
    <row r="78246" s="62" customFormat="1" x14ac:dyDescent="0.35"/>
    <row r="78247" s="62" customFormat="1" x14ac:dyDescent="0.35"/>
    <row r="78248" s="62" customFormat="1" x14ac:dyDescent="0.35"/>
    <row r="78249" s="62" customFormat="1" x14ac:dyDescent="0.35"/>
    <row r="78250" s="62" customFormat="1" x14ac:dyDescent="0.35"/>
    <row r="78251" s="62" customFormat="1" x14ac:dyDescent="0.35"/>
    <row r="78252" s="62" customFormat="1" x14ac:dyDescent="0.35"/>
    <row r="78253" s="62" customFormat="1" x14ac:dyDescent="0.35"/>
    <row r="78254" s="62" customFormat="1" x14ac:dyDescent="0.35"/>
    <row r="78255" s="62" customFormat="1" x14ac:dyDescent="0.35"/>
    <row r="78256" s="62" customFormat="1" x14ac:dyDescent="0.35"/>
    <row r="78257" s="62" customFormat="1" x14ac:dyDescent="0.35"/>
    <row r="78258" s="62" customFormat="1" x14ac:dyDescent="0.35"/>
    <row r="78259" s="62" customFormat="1" x14ac:dyDescent="0.35"/>
    <row r="78260" s="62" customFormat="1" x14ac:dyDescent="0.35"/>
    <row r="78261" s="62" customFormat="1" x14ac:dyDescent="0.35"/>
    <row r="78262" s="62" customFormat="1" x14ac:dyDescent="0.35"/>
    <row r="78263" s="62" customFormat="1" x14ac:dyDescent="0.35"/>
    <row r="78264" s="62" customFormat="1" x14ac:dyDescent="0.35"/>
    <row r="78265" s="62" customFormat="1" x14ac:dyDescent="0.35"/>
    <row r="78266" s="62" customFormat="1" x14ac:dyDescent="0.35"/>
    <row r="78267" s="62" customFormat="1" x14ac:dyDescent="0.35"/>
    <row r="78268" s="62" customFormat="1" x14ac:dyDescent="0.35"/>
    <row r="78269" s="62" customFormat="1" x14ac:dyDescent="0.35"/>
    <row r="78270" s="62" customFormat="1" x14ac:dyDescent="0.35"/>
    <row r="78271" s="62" customFormat="1" x14ac:dyDescent="0.35"/>
    <row r="78272" s="62" customFormat="1" x14ac:dyDescent="0.35"/>
    <row r="78273" s="62" customFormat="1" x14ac:dyDescent="0.35"/>
    <row r="78274" s="62" customFormat="1" x14ac:dyDescent="0.35"/>
    <row r="78275" s="62" customFormat="1" x14ac:dyDescent="0.35"/>
    <row r="78276" s="62" customFormat="1" x14ac:dyDescent="0.35"/>
    <row r="78277" s="62" customFormat="1" x14ac:dyDescent="0.35"/>
    <row r="78278" s="62" customFormat="1" x14ac:dyDescent="0.35"/>
    <row r="78279" s="62" customFormat="1" x14ac:dyDescent="0.35"/>
    <row r="78280" s="62" customFormat="1" x14ac:dyDescent="0.35"/>
    <row r="78281" s="62" customFormat="1" x14ac:dyDescent="0.35"/>
    <row r="78282" s="62" customFormat="1" x14ac:dyDescent="0.35"/>
    <row r="78283" s="62" customFormat="1" x14ac:dyDescent="0.35"/>
    <row r="78284" s="62" customFormat="1" x14ac:dyDescent="0.35"/>
    <row r="78285" s="62" customFormat="1" x14ac:dyDescent="0.35"/>
    <row r="78286" s="62" customFormat="1" x14ac:dyDescent="0.35"/>
    <row r="78287" s="62" customFormat="1" x14ac:dyDescent="0.35"/>
    <row r="78288" s="62" customFormat="1" x14ac:dyDescent="0.35"/>
    <row r="78289" s="62" customFormat="1" x14ac:dyDescent="0.35"/>
    <row r="78290" s="62" customFormat="1" x14ac:dyDescent="0.35"/>
    <row r="78291" s="62" customFormat="1" x14ac:dyDescent="0.35"/>
    <row r="78292" s="62" customFormat="1" x14ac:dyDescent="0.35"/>
    <row r="78293" s="62" customFormat="1" x14ac:dyDescent="0.35"/>
    <row r="78294" s="62" customFormat="1" x14ac:dyDescent="0.35"/>
    <row r="78295" s="62" customFormat="1" x14ac:dyDescent="0.35"/>
    <row r="78296" s="62" customFormat="1" x14ac:dyDescent="0.35"/>
    <row r="78297" s="62" customFormat="1" x14ac:dyDescent="0.35"/>
    <row r="78298" s="62" customFormat="1" x14ac:dyDescent="0.35"/>
    <row r="78299" s="62" customFormat="1" x14ac:dyDescent="0.35"/>
    <row r="78300" s="62" customFormat="1" x14ac:dyDescent="0.35"/>
    <row r="78301" s="62" customFormat="1" x14ac:dyDescent="0.35"/>
    <row r="78302" s="62" customFormat="1" x14ac:dyDescent="0.35"/>
    <row r="78303" s="62" customFormat="1" x14ac:dyDescent="0.35"/>
    <row r="78304" s="62" customFormat="1" x14ac:dyDescent="0.35"/>
    <row r="78305" s="62" customFormat="1" x14ac:dyDescent="0.35"/>
    <row r="78306" s="62" customFormat="1" x14ac:dyDescent="0.35"/>
    <row r="78307" s="62" customFormat="1" x14ac:dyDescent="0.35"/>
    <row r="78308" s="62" customFormat="1" x14ac:dyDescent="0.35"/>
    <row r="78309" s="62" customFormat="1" x14ac:dyDescent="0.35"/>
    <row r="78310" s="62" customFormat="1" x14ac:dyDescent="0.35"/>
    <row r="78311" s="62" customFormat="1" x14ac:dyDescent="0.35"/>
    <row r="78312" s="62" customFormat="1" x14ac:dyDescent="0.35"/>
    <row r="78313" s="62" customFormat="1" x14ac:dyDescent="0.35"/>
    <row r="78314" s="62" customFormat="1" x14ac:dyDescent="0.35"/>
    <row r="78315" s="62" customFormat="1" x14ac:dyDescent="0.35"/>
    <row r="78316" s="62" customFormat="1" x14ac:dyDescent="0.35"/>
    <row r="78317" s="62" customFormat="1" x14ac:dyDescent="0.35"/>
    <row r="78318" s="62" customFormat="1" x14ac:dyDescent="0.35"/>
    <row r="78319" s="62" customFormat="1" x14ac:dyDescent="0.35"/>
    <row r="78320" s="62" customFormat="1" x14ac:dyDescent="0.35"/>
    <row r="78321" s="62" customFormat="1" x14ac:dyDescent="0.35"/>
    <row r="78322" s="62" customFormat="1" x14ac:dyDescent="0.35"/>
    <row r="78323" s="62" customFormat="1" x14ac:dyDescent="0.35"/>
    <row r="78324" s="62" customFormat="1" x14ac:dyDescent="0.35"/>
    <row r="78325" s="62" customFormat="1" x14ac:dyDescent="0.35"/>
    <row r="78326" s="62" customFormat="1" x14ac:dyDescent="0.35"/>
    <row r="78327" s="62" customFormat="1" x14ac:dyDescent="0.35"/>
    <row r="78328" s="62" customFormat="1" x14ac:dyDescent="0.35"/>
    <row r="78329" s="62" customFormat="1" x14ac:dyDescent="0.35"/>
    <row r="78330" s="62" customFormat="1" x14ac:dyDescent="0.35"/>
    <row r="78331" s="62" customFormat="1" x14ac:dyDescent="0.35"/>
    <row r="78332" s="62" customFormat="1" x14ac:dyDescent="0.35"/>
    <row r="78333" s="62" customFormat="1" x14ac:dyDescent="0.35"/>
    <row r="78334" s="62" customFormat="1" x14ac:dyDescent="0.35"/>
    <row r="78335" s="62" customFormat="1" x14ac:dyDescent="0.35"/>
    <row r="78336" s="62" customFormat="1" x14ac:dyDescent="0.35"/>
    <row r="78337" s="62" customFormat="1" x14ac:dyDescent="0.35"/>
    <row r="78338" s="62" customFormat="1" x14ac:dyDescent="0.35"/>
    <row r="78339" s="62" customFormat="1" x14ac:dyDescent="0.35"/>
    <row r="78340" s="62" customFormat="1" x14ac:dyDescent="0.35"/>
    <row r="78341" s="62" customFormat="1" x14ac:dyDescent="0.35"/>
    <row r="78342" s="62" customFormat="1" x14ac:dyDescent="0.35"/>
    <row r="78343" s="62" customFormat="1" x14ac:dyDescent="0.35"/>
    <row r="78344" s="62" customFormat="1" x14ac:dyDescent="0.35"/>
    <row r="78345" s="62" customFormat="1" x14ac:dyDescent="0.35"/>
    <row r="78346" s="62" customFormat="1" x14ac:dyDescent="0.35"/>
    <row r="78347" s="62" customFormat="1" x14ac:dyDescent="0.35"/>
    <row r="78348" s="62" customFormat="1" x14ac:dyDescent="0.35"/>
    <row r="78349" s="62" customFormat="1" x14ac:dyDescent="0.35"/>
    <row r="78350" s="62" customFormat="1" x14ac:dyDescent="0.35"/>
    <row r="78351" s="62" customFormat="1" x14ac:dyDescent="0.35"/>
    <row r="78352" s="62" customFormat="1" x14ac:dyDescent="0.35"/>
    <row r="78353" s="62" customFormat="1" x14ac:dyDescent="0.35"/>
    <row r="78354" s="62" customFormat="1" x14ac:dyDescent="0.35"/>
    <row r="78355" s="62" customFormat="1" x14ac:dyDescent="0.35"/>
    <row r="78356" s="62" customFormat="1" x14ac:dyDescent="0.35"/>
    <row r="78357" s="62" customFormat="1" x14ac:dyDescent="0.35"/>
    <row r="78358" s="62" customFormat="1" x14ac:dyDescent="0.35"/>
    <row r="78359" s="62" customFormat="1" x14ac:dyDescent="0.35"/>
    <row r="78360" s="62" customFormat="1" x14ac:dyDescent="0.35"/>
    <row r="78361" s="62" customFormat="1" x14ac:dyDescent="0.35"/>
    <row r="78362" s="62" customFormat="1" x14ac:dyDescent="0.35"/>
    <row r="78363" s="62" customFormat="1" x14ac:dyDescent="0.35"/>
    <row r="78364" s="62" customFormat="1" x14ac:dyDescent="0.35"/>
    <row r="78365" s="62" customFormat="1" x14ac:dyDescent="0.35"/>
    <row r="78366" s="62" customFormat="1" x14ac:dyDescent="0.35"/>
    <row r="78367" s="62" customFormat="1" x14ac:dyDescent="0.35"/>
    <row r="78368" s="62" customFormat="1" x14ac:dyDescent="0.35"/>
    <row r="78369" s="62" customFormat="1" x14ac:dyDescent="0.35"/>
    <row r="78370" s="62" customFormat="1" x14ac:dyDescent="0.35"/>
    <row r="78371" s="62" customFormat="1" x14ac:dyDescent="0.35"/>
    <row r="78372" s="62" customFormat="1" x14ac:dyDescent="0.35"/>
    <row r="78373" s="62" customFormat="1" x14ac:dyDescent="0.35"/>
    <row r="78374" s="62" customFormat="1" x14ac:dyDescent="0.35"/>
    <row r="78375" s="62" customFormat="1" x14ac:dyDescent="0.35"/>
    <row r="78376" s="62" customFormat="1" x14ac:dyDescent="0.35"/>
    <row r="78377" s="62" customFormat="1" x14ac:dyDescent="0.35"/>
    <row r="78378" s="62" customFormat="1" x14ac:dyDescent="0.35"/>
    <row r="78379" s="62" customFormat="1" x14ac:dyDescent="0.35"/>
    <row r="78380" s="62" customFormat="1" x14ac:dyDescent="0.35"/>
    <row r="78381" s="62" customFormat="1" x14ac:dyDescent="0.35"/>
    <row r="78382" s="62" customFormat="1" x14ac:dyDescent="0.35"/>
    <row r="78383" s="62" customFormat="1" x14ac:dyDescent="0.35"/>
    <row r="78384" s="62" customFormat="1" x14ac:dyDescent="0.35"/>
    <row r="78385" s="62" customFormat="1" x14ac:dyDescent="0.35"/>
    <row r="78386" s="62" customFormat="1" x14ac:dyDescent="0.35"/>
    <row r="78387" s="62" customFormat="1" x14ac:dyDescent="0.35"/>
    <row r="78388" s="62" customFormat="1" x14ac:dyDescent="0.35"/>
    <row r="78389" s="62" customFormat="1" x14ac:dyDescent="0.35"/>
    <row r="78390" s="62" customFormat="1" x14ac:dyDescent="0.35"/>
    <row r="78391" s="62" customFormat="1" x14ac:dyDescent="0.35"/>
    <row r="78392" s="62" customFormat="1" x14ac:dyDescent="0.35"/>
    <row r="78393" s="62" customFormat="1" x14ac:dyDescent="0.35"/>
    <row r="78394" s="62" customFormat="1" x14ac:dyDescent="0.35"/>
    <row r="78395" s="62" customFormat="1" x14ac:dyDescent="0.35"/>
    <row r="78396" s="62" customFormat="1" x14ac:dyDescent="0.35"/>
    <row r="78397" s="62" customFormat="1" x14ac:dyDescent="0.35"/>
    <row r="78398" s="62" customFormat="1" x14ac:dyDescent="0.35"/>
    <row r="78399" s="62" customFormat="1" x14ac:dyDescent="0.35"/>
    <row r="78400" s="62" customFormat="1" x14ac:dyDescent="0.35"/>
    <row r="78401" s="62" customFormat="1" x14ac:dyDescent="0.35"/>
    <row r="78402" s="62" customFormat="1" x14ac:dyDescent="0.35"/>
    <row r="78403" s="62" customFormat="1" x14ac:dyDescent="0.35"/>
    <row r="78404" s="62" customFormat="1" x14ac:dyDescent="0.35"/>
    <row r="78405" s="62" customFormat="1" x14ac:dyDescent="0.35"/>
    <row r="78406" s="62" customFormat="1" x14ac:dyDescent="0.35"/>
    <row r="78407" s="62" customFormat="1" x14ac:dyDescent="0.35"/>
    <row r="78408" s="62" customFormat="1" x14ac:dyDescent="0.35"/>
    <row r="78409" s="62" customFormat="1" x14ac:dyDescent="0.35"/>
    <row r="78410" s="62" customFormat="1" x14ac:dyDescent="0.35"/>
    <row r="78411" s="62" customFormat="1" x14ac:dyDescent="0.35"/>
    <row r="78412" s="62" customFormat="1" x14ac:dyDescent="0.35"/>
    <row r="78413" s="62" customFormat="1" x14ac:dyDescent="0.35"/>
    <row r="78414" s="62" customFormat="1" x14ac:dyDescent="0.35"/>
    <row r="78415" s="62" customFormat="1" x14ac:dyDescent="0.35"/>
    <row r="78416" s="62" customFormat="1" x14ac:dyDescent="0.35"/>
    <row r="78417" s="62" customFormat="1" x14ac:dyDescent="0.35"/>
    <row r="78418" s="62" customFormat="1" x14ac:dyDescent="0.35"/>
    <row r="78419" s="62" customFormat="1" x14ac:dyDescent="0.35"/>
    <row r="78420" s="62" customFormat="1" x14ac:dyDescent="0.35"/>
    <row r="78421" s="62" customFormat="1" x14ac:dyDescent="0.35"/>
    <row r="78422" s="62" customFormat="1" x14ac:dyDescent="0.35"/>
    <row r="78423" s="62" customFormat="1" x14ac:dyDescent="0.35"/>
    <row r="78424" s="62" customFormat="1" x14ac:dyDescent="0.35"/>
    <row r="78425" s="62" customFormat="1" x14ac:dyDescent="0.35"/>
    <row r="78426" s="62" customFormat="1" x14ac:dyDescent="0.35"/>
    <row r="78427" s="62" customFormat="1" x14ac:dyDescent="0.35"/>
    <row r="78428" s="62" customFormat="1" x14ac:dyDescent="0.35"/>
    <row r="78429" s="62" customFormat="1" x14ac:dyDescent="0.35"/>
    <row r="78430" s="62" customFormat="1" x14ac:dyDescent="0.35"/>
    <row r="78431" s="62" customFormat="1" x14ac:dyDescent="0.35"/>
    <row r="78432" s="62" customFormat="1" x14ac:dyDescent="0.35"/>
    <row r="78433" s="62" customFormat="1" x14ac:dyDescent="0.35"/>
    <row r="78434" s="62" customFormat="1" x14ac:dyDescent="0.35"/>
    <row r="78435" s="62" customFormat="1" x14ac:dyDescent="0.35"/>
    <row r="78436" s="62" customFormat="1" x14ac:dyDescent="0.35"/>
    <row r="78437" s="62" customFormat="1" x14ac:dyDescent="0.35"/>
    <row r="78438" s="62" customFormat="1" x14ac:dyDescent="0.35"/>
    <row r="78439" s="62" customFormat="1" x14ac:dyDescent="0.35"/>
    <row r="78440" s="62" customFormat="1" x14ac:dyDescent="0.35"/>
    <row r="78441" s="62" customFormat="1" x14ac:dyDescent="0.35"/>
    <row r="78442" s="62" customFormat="1" x14ac:dyDescent="0.35"/>
    <row r="78443" s="62" customFormat="1" x14ac:dyDescent="0.35"/>
    <row r="78444" s="62" customFormat="1" x14ac:dyDescent="0.35"/>
    <row r="78445" s="62" customFormat="1" x14ac:dyDescent="0.35"/>
    <row r="78446" s="62" customFormat="1" x14ac:dyDescent="0.35"/>
    <row r="78447" s="62" customFormat="1" x14ac:dyDescent="0.35"/>
    <row r="78448" s="62" customFormat="1" x14ac:dyDescent="0.35"/>
    <row r="78449" s="62" customFormat="1" x14ac:dyDescent="0.35"/>
    <row r="78450" s="62" customFormat="1" x14ac:dyDescent="0.35"/>
    <row r="78451" s="62" customFormat="1" x14ac:dyDescent="0.35"/>
    <row r="78452" s="62" customFormat="1" x14ac:dyDescent="0.35"/>
    <row r="78453" s="62" customFormat="1" x14ac:dyDescent="0.35"/>
    <row r="78454" s="62" customFormat="1" x14ac:dyDescent="0.35"/>
    <row r="78455" s="62" customFormat="1" x14ac:dyDescent="0.35"/>
    <row r="78456" s="62" customFormat="1" x14ac:dyDescent="0.35"/>
    <row r="78457" s="62" customFormat="1" x14ac:dyDescent="0.35"/>
    <row r="78458" s="62" customFormat="1" x14ac:dyDescent="0.35"/>
    <row r="78459" s="62" customFormat="1" x14ac:dyDescent="0.35"/>
    <row r="78460" s="62" customFormat="1" x14ac:dyDescent="0.35"/>
    <row r="78461" s="62" customFormat="1" x14ac:dyDescent="0.35"/>
    <row r="78462" s="62" customFormat="1" x14ac:dyDescent="0.35"/>
    <row r="78463" s="62" customFormat="1" x14ac:dyDescent="0.35"/>
    <row r="78464" s="62" customFormat="1" x14ac:dyDescent="0.35"/>
    <row r="78465" s="62" customFormat="1" x14ac:dyDescent="0.35"/>
    <row r="78466" s="62" customFormat="1" x14ac:dyDescent="0.35"/>
    <row r="78467" s="62" customFormat="1" x14ac:dyDescent="0.35"/>
    <row r="78468" s="62" customFormat="1" x14ac:dyDescent="0.35"/>
    <row r="78469" s="62" customFormat="1" x14ac:dyDescent="0.35"/>
    <row r="78470" s="62" customFormat="1" x14ac:dyDescent="0.35"/>
    <row r="78471" s="62" customFormat="1" x14ac:dyDescent="0.35"/>
    <row r="78472" s="62" customFormat="1" x14ac:dyDescent="0.35"/>
    <row r="78473" s="62" customFormat="1" x14ac:dyDescent="0.35"/>
    <row r="78474" s="62" customFormat="1" x14ac:dyDescent="0.35"/>
    <row r="78475" s="62" customFormat="1" x14ac:dyDescent="0.35"/>
    <row r="78476" s="62" customFormat="1" x14ac:dyDescent="0.35"/>
    <row r="78477" s="62" customFormat="1" x14ac:dyDescent="0.35"/>
    <row r="78478" s="62" customFormat="1" x14ac:dyDescent="0.35"/>
    <row r="78479" s="62" customFormat="1" x14ac:dyDescent="0.35"/>
    <row r="78480" s="62" customFormat="1" x14ac:dyDescent="0.35"/>
    <row r="78481" s="62" customFormat="1" x14ac:dyDescent="0.35"/>
    <row r="78482" s="62" customFormat="1" x14ac:dyDescent="0.35"/>
    <row r="78483" s="62" customFormat="1" x14ac:dyDescent="0.35"/>
    <row r="78484" s="62" customFormat="1" x14ac:dyDescent="0.35"/>
    <row r="78485" s="62" customFormat="1" x14ac:dyDescent="0.35"/>
    <row r="78486" s="62" customFormat="1" x14ac:dyDescent="0.35"/>
    <row r="78487" s="62" customFormat="1" x14ac:dyDescent="0.35"/>
    <row r="78488" s="62" customFormat="1" x14ac:dyDescent="0.35"/>
    <row r="78489" s="62" customFormat="1" x14ac:dyDescent="0.35"/>
    <row r="78490" s="62" customFormat="1" x14ac:dyDescent="0.35"/>
    <row r="78491" s="62" customFormat="1" x14ac:dyDescent="0.35"/>
    <row r="78492" s="62" customFormat="1" x14ac:dyDescent="0.35"/>
    <row r="78493" s="62" customFormat="1" x14ac:dyDescent="0.35"/>
    <row r="78494" s="62" customFormat="1" x14ac:dyDescent="0.35"/>
    <row r="78495" s="62" customFormat="1" x14ac:dyDescent="0.35"/>
    <row r="78496" s="62" customFormat="1" x14ac:dyDescent="0.35"/>
    <row r="78497" s="62" customFormat="1" x14ac:dyDescent="0.35"/>
    <row r="78498" s="62" customFormat="1" x14ac:dyDescent="0.35"/>
    <row r="78499" s="62" customFormat="1" x14ac:dyDescent="0.35"/>
    <row r="78500" s="62" customFormat="1" x14ac:dyDescent="0.35"/>
    <row r="78501" s="62" customFormat="1" x14ac:dyDescent="0.35"/>
    <row r="78502" s="62" customFormat="1" x14ac:dyDescent="0.35"/>
    <row r="78503" s="62" customFormat="1" x14ac:dyDescent="0.35"/>
    <row r="78504" s="62" customFormat="1" x14ac:dyDescent="0.35"/>
    <row r="78505" s="62" customFormat="1" x14ac:dyDescent="0.35"/>
    <row r="78506" s="62" customFormat="1" x14ac:dyDescent="0.35"/>
    <row r="78507" s="62" customFormat="1" x14ac:dyDescent="0.35"/>
    <row r="78508" s="62" customFormat="1" x14ac:dyDescent="0.35"/>
    <row r="78509" s="62" customFormat="1" x14ac:dyDescent="0.35"/>
    <row r="78510" s="62" customFormat="1" x14ac:dyDescent="0.35"/>
    <row r="78511" s="62" customFormat="1" x14ac:dyDescent="0.35"/>
    <row r="78512" s="62" customFormat="1" x14ac:dyDescent="0.35"/>
    <row r="78513" s="62" customFormat="1" x14ac:dyDescent="0.35"/>
    <row r="78514" s="62" customFormat="1" x14ac:dyDescent="0.35"/>
    <row r="78515" s="62" customFormat="1" x14ac:dyDescent="0.35"/>
    <row r="78516" s="62" customFormat="1" x14ac:dyDescent="0.35"/>
    <row r="78517" s="62" customFormat="1" x14ac:dyDescent="0.35"/>
    <row r="78518" s="62" customFormat="1" x14ac:dyDescent="0.35"/>
    <row r="78519" s="62" customFormat="1" x14ac:dyDescent="0.35"/>
    <row r="78520" s="62" customFormat="1" x14ac:dyDescent="0.35"/>
    <row r="78521" s="62" customFormat="1" x14ac:dyDescent="0.35"/>
    <row r="78522" s="62" customFormat="1" x14ac:dyDescent="0.35"/>
    <row r="78523" s="62" customFormat="1" x14ac:dyDescent="0.35"/>
    <row r="78524" s="62" customFormat="1" x14ac:dyDescent="0.35"/>
    <row r="78525" s="62" customFormat="1" x14ac:dyDescent="0.35"/>
    <row r="78526" s="62" customFormat="1" x14ac:dyDescent="0.35"/>
    <row r="78527" s="62" customFormat="1" x14ac:dyDescent="0.35"/>
    <row r="78528" s="62" customFormat="1" x14ac:dyDescent="0.35"/>
    <row r="78529" s="62" customFormat="1" x14ac:dyDescent="0.35"/>
    <row r="78530" s="62" customFormat="1" x14ac:dyDescent="0.35"/>
    <row r="78531" s="62" customFormat="1" x14ac:dyDescent="0.35"/>
    <row r="78532" s="62" customFormat="1" x14ac:dyDescent="0.35"/>
    <row r="78533" s="62" customFormat="1" x14ac:dyDescent="0.35"/>
    <row r="78534" s="62" customFormat="1" x14ac:dyDescent="0.35"/>
    <row r="78535" s="62" customFormat="1" x14ac:dyDescent="0.35"/>
    <row r="78536" s="62" customFormat="1" x14ac:dyDescent="0.35"/>
    <row r="78537" s="62" customFormat="1" x14ac:dyDescent="0.35"/>
    <row r="78538" s="62" customFormat="1" x14ac:dyDescent="0.35"/>
    <row r="78539" s="62" customFormat="1" x14ac:dyDescent="0.35"/>
    <row r="78540" s="62" customFormat="1" x14ac:dyDescent="0.35"/>
    <row r="78541" s="62" customFormat="1" x14ac:dyDescent="0.35"/>
    <row r="78542" s="62" customFormat="1" x14ac:dyDescent="0.35"/>
    <row r="78543" s="62" customFormat="1" x14ac:dyDescent="0.35"/>
    <row r="78544" s="62" customFormat="1" x14ac:dyDescent="0.35"/>
    <row r="78545" s="62" customFormat="1" x14ac:dyDescent="0.35"/>
    <row r="78546" s="62" customFormat="1" x14ac:dyDescent="0.35"/>
    <row r="78547" s="62" customFormat="1" x14ac:dyDescent="0.35"/>
    <row r="78548" s="62" customFormat="1" x14ac:dyDescent="0.35"/>
    <row r="78549" s="62" customFormat="1" x14ac:dyDescent="0.35"/>
    <row r="78550" s="62" customFormat="1" x14ac:dyDescent="0.35"/>
    <row r="78551" s="62" customFormat="1" x14ac:dyDescent="0.35"/>
    <row r="78552" s="62" customFormat="1" x14ac:dyDescent="0.35"/>
    <row r="78553" s="62" customFormat="1" x14ac:dyDescent="0.35"/>
    <row r="78554" s="62" customFormat="1" x14ac:dyDescent="0.35"/>
    <row r="78555" s="62" customFormat="1" x14ac:dyDescent="0.35"/>
    <row r="78556" s="62" customFormat="1" x14ac:dyDescent="0.35"/>
    <row r="78557" s="62" customFormat="1" x14ac:dyDescent="0.35"/>
    <row r="78558" s="62" customFormat="1" x14ac:dyDescent="0.35"/>
    <row r="78559" s="62" customFormat="1" x14ac:dyDescent="0.35"/>
    <row r="78560" s="62" customFormat="1" x14ac:dyDescent="0.35"/>
    <row r="78561" s="62" customFormat="1" x14ac:dyDescent="0.35"/>
    <row r="78562" s="62" customFormat="1" x14ac:dyDescent="0.35"/>
    <row r="78563" s="62" customFormat="1" x14ac:dyDescent="0.35"/>
    <row r="78564" s="62" customFormat="1" x14ac:dyDescent="0.35"/>
    <row r="78565" s="62" customFormat="1" x14ac:dyDescent="0.35"/>
    <row r="78566" s="62" customFormat="1" x14ac:dyDescent="0.35"/>
    <row r="78567" s="62" customFormat="1" x14ac:dyDescent="0.35"/>
    <row r="78568" s="62" customFormat="1" x14ac:dyDescent="0.35"/>
    <row r="78569" s="62" customFormat="1" x14ac:dyDescent="0.35"/>
    <row r="78570" s="62" customFormat="1" x14ac:dyDescent="0.35"/>
    <row r="78571" s="62" customFormat="1" x14ac:dyDescent="0.35"/>
    <row r="78572" s="62" customFormat="1" x14ac:dyDescent="0.35"/>
    <row r="78573" s="62" customFormat="1" x14ac:dyDescent="0.35"/>
    <row r="78574" s="62" customFormat="1" x14ac:dyDescent="0.35"/>
    <row r="78575" s="62" customFormat="1" x14ac:dyDescent="0.35"/>
    <row r="78576" s="62" customFormat="1" x14ac:dyDescent="0.35"/>
    <row r="78577" s="62" customFormat="1" x14ac:dyDescent="0.35"/>
    <row r="78578" s="62" customFormat="1" x14ac:dyDescent="0.35"/>
    <row r="78579" s="62" customFormat="1" x14ac:dyDescent="0.35"/>
    <row r="78580" s="62" customFormat="1" x14ac:dyDescent="0.35"/>
    <row r="78581" s="62" customFormat="1" x14ac:dyDescent="0.35"/>
    <row r="78582" s="62" customFormat="1" x14ac:dyDescent="0.35"/>
    <row r="78583" s="62" customFormat="1" x14ac:dyDescent="0.35"/>
    <row r="78584" s="62" customFormat="1" x14ac:dyDescent="0.35"/>
    <row r="78585" s="62" customFormat="1" x14ac:dyDescent="0.35"/>
    <row r="78586" s="62" customFormat="1" x14ac:dyDescent="0.35"/>
    <row r="78587" s="62" customFormat="1" x14ac:dyDescent="0.35"/>
    <row r="78588" s="62" customFormat="1" x14ac:dyDescent="0.35"/>
    <row r="78589" s="62" customFormat="1" x14ac:dyDescent="0.35"/>
    <row r="78590" s="62" customFormat="1" x14ac:dyDescent="0.35"/>
    <row r="78591" s="62" customFormat="1" x14ac:dyDescent="0.35"/>
    <row r="78592" s="62" customFormat="1" x14ac:dyDescent="0.35"/>
    <row r="78593" s="62" customFormat="1" x14ac:dyDescent="0.35"/>
    <row r="78594" s="62" customFormat="1" x14ac:dyDescent="0.35"/>
    <row r="78595" s="62" customFormat="1" x14ac:dyDescent="0.35"/>
    <row r="78596" s="62" customFormat="1" x14ac:dyDescent="0.35"/>
    <row r="78597" s="62" customFormat="1" x14ac:dyDescent="0.35"/>
    <row r="78598" s="62" customFormat="1" x14ac:dyDescent="0.35"/>
    <row r="78599" s="62" customFormat="1" x14ac:dyDescent="0.35"/>
    <row r="78600" s="62" customFormat="1" x14ac:dyDescent="0.35"/>
    <row r="78601" s="62" customFormat="1" x14ac:dyDescent="0.35"/>
    <row r="78602" s="62" customFormat="1" x14ac:dyDescent="0.35"/>
    <row r="78603" s="62" customFormat="1" x14ac:dyDescent="0.35"/>
    <row r="78604" s="62" customFormat="1" x14ac:dyDescent="0.35"/>
    <row r="78605" s="62" customFormat="1" x14ac:dyDescent="0.35"/>
    <row r="78606" s="62" customFormat="1" x14ac:dyDescent="0.35"/>
    <row r="78607" s="62" customFormat="1" x14ac:dyDescent="0.35"/>
    <row r="78608" s="62" customFormat="1" x14ac:dyDescent="0.35"/>
    <row r="78609" s="62" customFormat="1" x14ac:dyDescent="0.35"/>
    <row r="78610" s="62" customFormat="1" x14ac:dyDescent="0.35"/>
    <row r="78611" s="62" customFormat="1" x14ac:dyDescent="0.35"/>
    <row r="78612" s="62" customFormat="1" x14ac:dyDescent="0.35"/>
    <row r="78613" s="62" customFormat="1" x14ac:dyDescent="0.35"/>
    <row r="78614" s="62" customFormat="1" x14ac:dyDescent="0.35"/>
    <row r="78615" s="62" customFormat="1" x14ac:dyDescent="0.35"/>
    <row r="78616" s="62" customFormat="1" x14ac:dyDescent="0.35"/>
    <row r="78617" s="62" customFormat="1" x14ac:dyDescent="0.35"/>
    <row r="78618" s="62" customFormat="1" x14ac:dyDescent="0.35"/>
    <row r="78619" s="62" customFormat="1" x14ac:dyDescent="0.35"/>
    <row r="78620" s="62" customFormat="1" x14ac:dyDescent="0.35"/>
    <row r="78621" s="62" customFormat="1" x14ac:dyDescent="0.35"/>
    <row r="78622" s="62" customFormat="1" x14ac:dyDescent="0.35"/>
    <row r="78623" s="62" customFormat="1" x14ac:dyDescent="0.35"/>
    <row r="78624" s="62" customFormat="1" x14ac:dyDescent="0.35"/>
    <row r="78625" s="62" customFormat="1" x14ac:dyDescent="0.35"/>
    <row r="78626" s="62" customFormat="1" x14ac:dyDescent="0.35"/>
    <row r="78627" s="62" customFormat="1" x14ac:dyDescent="0.35"/>
    <row r="78628" s="62" customFormat="1" x14ac:dyDescent="0.35"/>
    <row r="78629" s="62" customFormat="1" x14ac:dyDescent="0.35"/>
    <row r="78630" s="62" customFormat="1" x14ac:dyDescent="0.35"/>
    <row r="78631" s="62" customFormat="1" x14ac:dyDescent="0.35"/>
    <row r="78632" s="62" customFormat="1" x14ac:dyDescent="0.35"/>
    <row r="78633" s="62" customFormat="1" x14ac:dyDescent="0.35"/>
    <row r="78634" s="62" customFormat="1" x14ac:dyDescent="0.35"/>
    <row r="78635" s="62" customFormat="1" x14ac:dyDescent="0.35"/>
    <row r="78636" s="62" customFormat="1" x14ac:dyDescent="0.35"/>
    <row r="78637" s="62" customFormat="1" x14ac:dyDescent="0.35"/>
    <row r="78638" s="62" customFormat="1" x14ac:dyDescent="0.35"/>
    <row r="78639" s="62" customFormat="1" x14ac:dyDescent="0.35"/>
    <row r="78640" s="62" customFormat="1" x14ac:dyDescent="0.35"/>
    <row r="78641" s="62" customFormat="1" x14ac:dyDescent="0.35"/>
    <row r="78642" s="62" customFormat="1" x14ac:dyDescent="0.35"/>
    <row r="78643" s="62" customFormat="1" x14ac:dyDescent="0.35"/>
    <row r="78644" s="62" customFormat="1" x14ac:dyDescent="0.35"/>
    <row r="78645" s="62" customFormat="1" x14ac:dyDescent="0.35"/>
    <row r="78646" s="62" customFormat="1" x14ac:dyDescent="0.35"/>
    <row r="78647" s="62" customFormat="1" x14ac:dyDescent="0.35"/>
    <row r="78648" s="62" customFormat="1" x14ac:dyDescent="0.35"/>
    <row r="78649" s="62" customFormat="1" x14ac:dyDescent="0.35"/>
    <row r="78650" s="62" customFormat="1" x14ac:dyDescent="0.35"/>
    <row r="78651" s="62" customFormat="1" x14ac:dyDescent="0.35"/>
    <row r="78652" s="62" customFormat="1" x14ac:dyDescent="0.35"/>
    <row r="78653" s="62" customFormat="1" x14ac:dyDescent="0.35"/>
    <row r="78654" s="62" customFormat="1" x14ac:dyDescent="0.35"/>
    <row r="78655" s="62" customFormat="1" x14ac:dyDescent="0.35"/>
    <row r="78656" s="62" customFormat="1" x14ac:dyDescent="0.35"/>
    <row r="78657" s="62" customFormat="1" x14ac:dyDescent="0.35"/>
    <row r="78658" s="62" customFormat="1" x14ac:dyDescent="0.35"/>
    <row r="78659" s="62" customFormat="1" x14ac:dyDescent="0.35"/>
    <row r="78660" s="62" customFormat="1" x14ac:dyDescent="0.35"/>
    <row r="78661" s="62" customFormat="1" x14ac:dyDescent="0.35"/>
    <row r="78662" s="62" customFormat="1" x14ac:dyDescent="0.35"/>
    <row r="78663" s="62" customFormat="1" x14ac:dyDescent="0.35"/>
    <row r="78664" s="62" customFormat="1" x14ac:dyDescent="0.35"/>
    <row r="78665" s="62" customFormat="1" x14ac:dyDescent="0.35"/>
    <row r="78666" s="62" customFormat="1" x14ac:dyDescent="0.35"/>
    <row r="78667" s="62" customFormat="1" x14ac:dyDescent="0.35"/>
    <row r="78668" s="62" customFormat="1" x14ac:dyDescent="0.35"/>
    <row r="78669" s="62" customFormat="1" x14ac:dyDescent="0.35"/>
    <row r="78670" s="62" customFormat="1" x14ac:dyDescent="0.35"/>
    <row r="78671" s="62" customFormat="1" x14ac:dyDescent="0.35"/>
    <row r="78672" s="62" customFormat="1" x14ac:dyDescent="0.35"/>
    <row r="78673" s="62" customFormat="1" x14ac:dyDescent="0.35"/>
    <row r="78674" s="62" customFormat="1" x14ac:dyDescent="0.35"/>
    <row r="78675" s="62" customFormat="1" x14ac:dyDescent="0.35"/>
    <row r="78676" s="62" customFormat="1" x14ac:dyDescent="0.35"/>
    <row r="78677" s="62" customFormat="1" x14ac:dyDescent="0.35"/>
    <row r="78678" s="62" customFormat="1" x14ac:dyDescent="0.35"/>
    <row r="78679" s="62" customFormat="1" x14ac:dyDescent="0.35"/>
    <row r="78680" s="62" customFormat="1" x14ac:dyDescent="0.35"/>
    <row r="78681" s="62" customFormat="1" x14ac:dyDescent="0.35"/>
    <row r="78682" s="62" customFormat="1" x14ac:dyDescent="0.35"/>
    <row r="78683" s="62" customFormat="1" x14ac:dyDescent="0.35"/>
    <row r="78684" s="62" customFormat="1" x14ac:dyDescent="0.35"/>
    <row r="78685" s="62" customFormat="1" x14ac:dyDescent="0.35"/>
    <row r="78686" s="62" customFormat="1" x14ac:dyDescent="0.35"/>
    <row r="78687" s="62" customFormat="1" x14ac:dyDescent="0.35"/>
    <row r="78688" s="62" customFormat="1" x14ac:dyDescent="0.35"/>
    <row r="78689" s="62" customFormat="1" x14ac:dyDescent="0.35"/>
    <row r="78690" s="62" customFormat="1" x14ac:dyDescent="0.35"/>
    <row r="78691" s="62" customFormat="1" x14ac:dyDescent="0.35"/>
    <row r="78692" s="62" customFormat="1" x14ac:dyDescent="0.35"/>
    <row r="78693" s="62" customFormat="1" x14ac:dyDescent="0.35"/>
    <row r="78694" s="62" customFormat="1" x14ac:dyDescent="0.35"/>
    <row r="78695" s="62" customFormat="1" x14ac:dyDescent="0.35"/>
    <row r="78696" s="62" customFormat="1" x14ac:dyDescent="0.35"/>
    <row r="78697" s="62" customFormat="1" x14ac:dyDescent="0.35"/>
    <row r="78698" s="62" customFormat="1" x14ac:dyDescent="0.35"/>
    <row r="78699" s="62" customFormat="1" x14ac:dyDescent="0.35"/>
    <row r="78700" s="62" customFormat="1" x14ac:dyDescent="0.35"/>
    <row r="78701" s="62" customFormat="1" x14ac:dyDescent="0.35"/>
    <row r="78702" s="62" customFormat="1" x14ac:dyDescent="0.35"/>
    <row r="78703" s="62" customFormat="1" x14ac:dyDescent="0.35"/>
    <row r="78704" s="62" customFormat="1" x14ac:dyDescent="0.35"/>
    <row r="78705" s="62" customFormat="1" x14ac:dyDescent="0.35"/>
    <row r="78706" s="62" customFormat="1" x14ac:dyDescent="0.35"/>
    <row r="78707" s="62" customFormat="1" x14ac:dyDescent="0.35"/>
    <row r="78708" s="62" customFormat="1" x14ac:dyDescent="0.35"/>
    <row r="78709" s="62" customFormat="1" x14ac:dyDescent="0.35"/>
    <row r="78710" s="62" customFormat="1" x14ac:dyDescent="0.35"/>
    <row r="78711" s="62" customFormat="1" x14ac:dyDescent="0.35"/>
    <row r="78712" s="62" customFormat="1" x14ac:dyDescent="0.35"/>
    <row r="78713" s="62" customFormat="1" x14ac:dyDescent="0.35"/>
    <row r="78714" s="62" customFormat="1" x14ac:dyDescent="0.35"/>
    <row r="78715" s="62" customFormat="1" x14ac:dyDescent="0.35"/>
    <row r="78716" s="62" customFormat="1" x14ac:dyDescent="0.35"/>
    <row r="78717" s="62" customFormat="1" x14ac:dyDescent="0.35"/>
    <row r="78718" s="62" customFormat="1" x14ac:dyDescent="0.35"/>
    <row r="78719" s="62" customFormat="1" x14ac:dyDescent="0.35"/>
    <row r="78720" s="62" customFormat="1" x14ac:dyDescent="0.35"/>
    <row r="78721" s="62" customFormat="1" x14ac:dyDescent="0.35"/>
    <row r="78722" s="62" customFormat="1" x14ac:dyDescent="0.35"/>
    <row r="78723" s="62" customFormat="1" x14ac:dyDescent="0.35"/>
    <row r="78724" s="62" customFormat="1" x14ac:dyDescent="0.35"/>
    <row r="78725" s="62" customFormat="1" x14ac:dyDescent="0.35"/>
    <row r="78726" s="62" customFormat="1" x14ac:dyDescent="0.35"/>
    <row r="78727" s="62" customFormat="1" x14ac:dyDescent="0.35"/>
    <row r="78728" s="62" customFormat="1" x14ac:dyDescent="0.35"/>
    <row r="78729" s="62" customFormat="1" x14ac:dyDescent="0.35"/>
    <row r="78730" s="62" customFormat="1" x14ac:dyDescent="0.35"/>
    <row r="78731" s="62" customFormat="1" x14ac:dyDescent="0.35"/>
    <row r="78732" s="62" customFormat="1" x14ac:dyDescent="0.35"/>
    <row r="78733" s="62" customFormat="1" x14ac:dyDescent="0.35"/>
    <row r="78734" s="62" customFormat="1" x14ac:dyDescent="0.35"/>
    <row r="78735" s="62" customFormat="1" x14ac:dyDescent="0.35"/>
    <row r="78736" s="62" customFormat="1" x14ac:dyDescent="0.35"/>
    <row r="78737" s="62" customFormat="1" x14ac:dyDescent="0.35"/>
    <row r="78738" s="62" customFormat="1" x14ac:dyDescent="0.35"/>
    <row r="78739" s="62" customFormat="1" x14ac:dyDescent="0.35"/>
    <row r="78740" s="62" customFormat="1" x14ac:dyDescent="0.35"/>
    <row r="78741" s="62" customFormat="1" x14ac:dyDescent="0.35"/>
    <row r="78742" s="62" customFormat="1" x14ac:dyDescent="0.35"/>
    <row r="78743" s="62" customFormat="1" x14ac:dyDescent="0.35"/>
    <row r="78744" s="62" customFormat="1" x14ac:dyDescent="0.35"/>
    <row r="78745" s="62" customFormat="1" x14ac:dyDescent="0.35"/>
    <row r="78746" s="62" customFormat="1" x14ac:dyDescent="0.35"/>
    <row r="78747" s="62" customFormat="1" x14ac:dyDescent="0.35"/>
    <row r="78748" s="62" customFormat="1" x14ac:dyDescent="0.35"/>
    <row r="78749" s="62" customFormat="1" x14ac:dyDescent="0.35"/>
    <row r="78750" s="62" customFormat="1" x14ac:dyDescent="0.35"/>
    <row r="78751" s="62" customFormat="1" x14ac:dyDescent="0.35"/>
    <row r="78752" s="62" customFormat="1" x14ac:dyDescent="0.35"/>
    <row r="78753" s="62" customFormat="1" x14ac:dyDescent="0.35"/>
    <row r="78754" s="62" customFormat="1" x14ac:dyDescent="0.35"/>
    <row r="78755" s="62" customFormat="1" x14ac:dyDescent="0.35"/>
    <row r="78756" s="62" customFormat="1" x14ac:dyDescent="0.35"/>
    <row r="78757" s="62" customFormat="1" x14ac:dyDescent="0.35"/>
    <row r="78758" s="62" customFormat="1" x14ac:dyDescent="0.35"/>
    <row r="78759" s="62" customFormat="1" x14ac:dyDescent="0.35"/>
    <row r="78760" s="62" customFormat="1" x14ac:dyDescent="0.35"/>
    <row r="78761" s="62" customFormat="1" x14ac:dyDescent="0.35"/>
    <row r="78762" s="62" customFormat="1" x14ac:dyDescent="0.35"/>
    <row r="78763" s="62" customFormat="1" x14ac:dyDescent="0.35"/>
    <row r="78764" s="62" customFormat="1" x14ac:dyDescent="0.35"/>
    <row r="78765" s="62" customFormat="1" x14ac:dyDescent="0.35"/>
    <row r="78766" s="62" customFormat="1" x14ac:dyDescent="0.35"/>
    <row r="78767" s="62" customFormat="1" x14ac:dyDescent="0.35"/>
    <row r="78768" s="62" customFormat="1" x14ac:dyDescent="0.35"/>
    <row r="78769" s="62" customFormat="1" x14ac:dyDescent="0.35"/>
    <row r="78770" s="62" customFormat="1" x14ac:dyDescent="0.35"/>
    <row r="78771" s="62" customFormat="1" x14ac:dyDescent="0.35"/>
    <row r="78772" s="62" customFormat="1" x14ac:dyDescent="0.35"/>
    <row r="78773" s="62" customFormat="1" x14ac:dyDescent="0.35"/>
    <row r="78774" s="62" customFormat="1" x14ac:dyDescent="0.35"/>
    <row r="78775" s="62" customFormat="1" x14ac:dyDescent="0.35"/>
    <row r="78776" s="62" customFormat="1" x14ac:dyDescent="0.35"/>
    <row r="78777" s="62" customFormat="1" x14ac:dyDescent="0.35"/>
    <row r="78778" s="62" customFormat="1" x14ac:dyDescent="0.35"/>
    <row r="78779" s="62" customFormat="1" x14ac:dyDescent="0.35"/>
    <row r="78780" s="62" customFormat="1" x14ac:dyDescent="0.35"/>
    <row r="78781" s="62" customFormat="1" x14ac:dyDescent="0.35"/>
    <row r="78782" s="62" customFormat="1" x14ac:dyDescent="0.35"/>
    <row r="78783" s="62" customFormat="1" x14ac:dyDescent="0.35"/>
    <row r="78784" s="62" customFormat="1" x14ac:dyDescent="0.35"/>
    <row r="78785" s="62" customFormat="1" x14ac:dyDescent="0.35"/>
    <row r="78786" s="62" customFormat="1" x14ac:dyDescent="0.35"/>
    <row r="78787" s="62" customFormat="1" x14ac:dyDescent="0.35"/>
    <row r="78788" s="62" customFormat="1" x14ac:dyDescent="0.35"/>
    <row r="78789" s="62" customFormat="1" x14ac:dyDescent="0.35"/>
    <row r="78790" s="62" customFormat="1" x14ac:dyDescent="0.35"/>
    <row r="78791" s="62" customFormat="1" x14ac:dyDescent="0.35"/>
    <row r="78792" s="62" customFormat="1" x14ac:dyDescent="0.35"/>
    <row r="78793" s="62" customFormat="1" x14ac:dyDescent="0.35"/>
    <row r="78794" s="62" customFormat="1" x14ac:dyDescent="0.35"/>
    <row r="78795" s="62" customFormat="1" x14ac:dyDescent="0.35"/>
    <row r="78796" s="62" customFormat="1" x14ac:dyDescent="0.35"/>
    <row r="78797" s="62" customFormat="1" x14ac:dyDescent="0.35"/>
    <row r="78798" s="62" customFormat="1" x14ac:dyDescent="0.35"/>
    <row r="78799" s="62" customFormat="1" x14ac:dyDescent="0.35"/>
    <row r="78800" s="62" customFormat="1" x14ac:dyDescent="0.35"/>
    <row r="78801" s="62" customFormat="1" x14ac:dyDescent="0.35"/>
    <row r="78802" s="62" customFormat="1" x14ac:dyDescent="0.35"/>
    <row r="78803" s="62" customFormat="1" x14ac:dyDescent="0.35"/>
    <row r="78804" s="62" customFormat="1" x14ac:dyDescent="0.35"/>
    <row r="78805" s="62" customFormat="1" x14ac:dyDescent="0.35"/>
    <row r="78806" s="62" customFormat="1" x14ac:dyDescent="0.35"/>
    <row r="78807" s="62" customFormat="1" x14ac:dyDescent="0.35"/>
    <row r="78808" s="62" customFormat="1" x14ac:dyDescent="0.35"/>
    <row r="78809" s="62" customFormat="1" x14ac:dyDescent="0.35"/>
    <row r="78810" s="62" customFormat="1" x14ac:dyDescent="0.35"/>
    <row r="78811" s="62" customFormat="1" x14ac:dyDescent="0.35"/>
    <row r="78812" s="62" customFormat="1" x14ac:dyDescent="0.35"/>
    <row r="78813" s="62" customFormat="1" x14ac:dyDescent="0.35"/>
    <row r="78814" s="62" customFormat="1" x14ac:dyDescent="0.35"/>
    <row r="78815" s="62" customFormat="1" x14ac:dyDescent="0.35"/>
    <row r="78816" s="62" customFormat="1" x14ac:dyDescent="0.35"/>
    <row r="78817" s="62" customFormat="1" x14ac:dyDescent="0.35"/>
    <row r="78818" s="62" customFormat="1" x14ac:dyDescent="0.35"/>
    <row r="78819" s="62" customFormat="1" x14ac:dyDescent="0.35"/>
    <row r="78820" s="62" customFormat="1" x14ac:dyDescent="0.35"/>
    <row r="78821" s="62" customFormat="1" x14ac:dyDescent="0.35"/>
    <row r="78822" s="62" customFormat="1" x14ac:dyDescent="0.35"/>
    <row r="78823" s="62" customFormat="1" x14ac:dyDescent="0.35"/>
    <row r="78824" s="62" customFormat="1" x14ac:dyDescent="0.35"/>
    <row r="78825" s="62" customFormat="1" x14ac:dyDescent="0.35"/>
    <row r="78826" s="62" customFormat="1" x14ac:dyDescent="0.35"/>
    <row r="78827" s="62" customFormat="1" x14ac:dyDescent="0.35"/>
    <row r="78828" s="62" customFormat="1" x14ac:dyDescent="0.35"/>
    <row r="78829" s="62" customFormat="1" x14ac:dyDescent="0.35"/>
    <row r="78830" s="62" customFormat="1" x14ac:dyDescent="0.35"/>
    <row r="78831" s="62" customFormat="1" x14ac:dyDescent="0.35"/>
    <row r="78832" s="62" customFormat="1" x14ac:dyDescent="0.35"/>
    <row r="78833" s="62" customFormat="1" x14ac:dyDescent="0.35"/>
    <row r="78834" s="62" customFormat="1" x14ac:dyDescent="0.35"/>
    <row r="78835" s="62" customFormat="1" x14ac:dyDescent="0.35"/>
    <row r="78836" s="62" customFormat="1" x14ac:dyDescent="0.35"/>
    <row r="78837" s="62" customFormat="1" x14ac:dyDescent="0.35"/>
    <row r="78838" s="62" customFormat="1" x14ac:dyDescent="0.35"/>
    <row r="78839" s="62" customFormat="1" x14ac:dyDescent="0.35"/>
    <row r="78840" s="62" customFormat="1" x14ac:dyDescent="0.35"/>
    <row r="78841" s="62" customFormat="1" x14ac:dyDescent="0.35"/>
    <row r="78842" s="62" customFormat="1" x14ac:dyDescent="0.35"/>
    <row r="78843" s="62" customFormat="1" x14ac:dyDescent="0.35"/>
    <row r="78844" s="62" customFormat="1" x14ac:dyDescent="0.35"/>
    <row r="78845" s="62" customFormat="1" x14ac:dyDescent="0.35"/>
    <row r="78846" s="62" customFormat="1" x14ac:dyDescent="0.35"/>
    <row r="78847" s="62" customFormat="1" x14ac:dyDescent="0.35"/>
    <row r="78848" s="62" customFormat="1" x14ac:dyDescent="0.35"/>
    <row r="78849" s="62" customFormat="1" x14ac:dyDescent="0.35"/>
    <row r="78850" s="62" customFormat="1" x14ac:dyDescent="0.35"/>
    <row r="78851" s="62" customFormat="1" x14ac:dyDescent="0.35"/>
    <row r="78852" s="62" customFormat="1" x14ac:dyDescent="0.35"/>
    <row r="78853" s="62" customFormat="1" x14ac:dyDescent="0.35"/>
    <row r="78854" s="62" customFormat="1" x14ac:dyDescent="0.35"/>
    <row r="78855" s="62" customFormat="1" x14ac:dyDescent="0.35"/>
    <row r="78856" s="62" customFormat="1" x14ac:dyDescent="0.35"/>
    <row r="78857" s="62" customFormat="1" x14ac:dyDescent="0.35"/>
    <row r="78858" s="62" customFormat="1" x14ac:dyDescent="0.35"/>
    <row r="78859" s="62" customFormat="1" x14ac:dyDescent="0.35"/>
    <row r="78860" s="62" customFormat="1" x14ac:dyDescent="0.35"/>
    <row r="78861" s="62" customFormat="1" x14ac:dyDescent="0.35"/>
    <row r="78862" s="62" customFormat="1" x14ac:dyDescent="0.35"/>
    <row r="78863" s="62" customFormat="1" x14ac:dyDescent="0.35"/>
    <row r="78864" s="62" customFormat="1" x14ac:dyDescent="0.35"/>
    <row r="78865" s="62" customFormat="1" x14ac:dyDescent="0.35"/>
    <row r="78866" s="62" customFormat="1" x14ac:dyDescent="0.35"/>
    <row r="78867" s="62" customFormat="1" x14ac:dyDescent="0.35"/>
    <row r="78868" s="62" customFormat="1" x14ac:dyDescent="0.35"/>
    <row r="78869" s="62" customFormat="1" x14ac:dyDescent="0.35"/>
    <row r="78870" s="62" customFormat="1" x14ac:dyDescent="0.35"/>
    <row r="78871" s="62" customFormat="1" x14ac:dyDescent="0.35"/>
    <row r="78872" s="62" customFormat="1" x14ac:dyDescent="0.35"/>
    <row r="78873" s="62" customFormat="1" x14ac:dyDescent="0.35"/>
    <row r="78874" s="62" customFormat="1" x14ac:dyDescent="0.35"/>
    <row r="78875" s="62" customFormat="1" x14ac:dyDescent="0.35"/>
    <row r="78876" s="62" customFormat="1" x14ac:dyDescent="0.35"/>
    <row r="78877" s="62" customFormat="1" x14ac:dyDescent="0.35"/>
    <row r="78878" s="62" customFormat="1" x14ac:dyDescent="0.35"/>
    <row r="78879" s="62" customFormat="1" x14ac:dyDescent="0.35"/>
    <row r="78880" s="62" customFormat="1" x14ac:dyDescent="0.35"/>
    <row r="78881" s="62" customFormat="1" x14ac:dyDescent="0.35"/>
    <row r="78882" s="62" customFormat="1" x14ac:dyDescent="0.35"/>
    <row r="78883" s="62" customFormat="1" x14ac:dyDescent="0.35"/>
    <row r="78884" s="62" customFormat="1" x14ac:dyDescent="0.35"/>
    <row r="78885" s="62" customFormat="1" x14ac:dyDescent="0.35"/>
    <row r="78886" s="62" customFormat="1" x14ac:dyDescent="0.35"/>
    <row r="78887" s="62" customFormat="1" x14ac:dyDescent="0.35"/>
    <row r="78888" s="62" customFormat="1" x14ac:dyDescent="0.35"/>
    <row r="78889" s="62" customFormat="1" x14ac:dyDescent="0.35"/>
    <row r="78890" s="62" customFormat="1" x14ac:dyDescent="0.35"/>
    <row r="78891" s="62" customFormat="1" x14ac:dyDescent="0.35"/>
    <row r="78892" s="62" customFormat="1" x14ac:dyDescent="0.35"/>
    <row r="78893" s="62" customFormat="1" x14ac:dyDescent="0.35"/>
    <row r="78894" s="62" customFormat="1" x14ac:dyDescent="0.35"/>
    <row r="78895" s="62" customFormat="1" x14ac:dyDescent="0.35"/>
    <row r="78896" s="62" customFormat="1" x14ac:dyDescent="0.35"/>
    <row r="78897" s="62" customFormat="1" x14ac:dyDescent="0.35"/>
    <row r="78898" s="62" customFormat="1" x14ac:dyDescent="0.35"/>
    <row r="78899" s="62" customFormat="1" x14ac:dyDescent="0.35"/>
    <row r="78900" s="62" customFormat="1" x14ac:dyDescent="0.35"/>
    <row r="78901" s="62" customFormat="1" x14ac:dyDescent="0.35"/>
    <row r="78902" s="62" customFormat="1" x14ac:dyDescent="0.35"/>
    <row r="78903" s="62" customFormat="1" x14ac:dyDescent="0.35"/>
    <row r="78904" s="62" customFormat="1" x14ac:dyDescent="0.35"/>
    <row r="78905" s="62" customFormat="1" x14ac:dyDescent="0.35"/>
    <row r="78906" s="62" customFormat="1" x14ac:dyDescent="0.35"/>
    <row r="78907" s="62" customFormat="1" x14ac:dyDescent="0.35"/>
    <row r="78908" s="62" customFormat="1" x14ac:dyDescent="0.35"/>
    <row r="78909" s="62" customFormat="1" x14ac:dyDescent="0.35"/>
    <row r="78910" s="62" customFormat="1" x14ac:dyDescent="0.35"/>
    <row r="78911" s="62" customFormat="1" x14ac:dyDescent="0.35"/>
    <row r="78912" s="62" customFormat="1" x14ac:dyDescent="0.35"/>
    <row r="78913" s="62" customFormat="1" x14ac:dyDescent="0.35"/>
    <row r="78914" s="62" customFormat="1" x14ac:dyDescent="0.35"/>
    <row r="78915" s="62" customFormat="1" x14ac:dyDescent="0.35"/>
    <row r="78916" s="62" customFormat="1" x14ac:dyDescent="0.35"/>
    <row r="78917" s="62" customFormat="1" x14ac:dyDescent="0.35"/>
    <row r="78918" s="62" customFormat="1" x14ac:dyDescent="0.35"/>
    <row r="78919" s="62" customFormat="1" x14ac:dyDescent="0.35"/>
    <row r="78920" s="62" customFormat="1" x14ac:dyDescent="0.35"/>
    <row r="78921" s="62" customFormat="1" x14ac:dyDescent="0.35"/>
    <row r="78922" s="62" customFormat="1" x14ac:dyDescent="0.35"/>
    <row r="78923" s="62" customFormat="1" x14ac:dyDescent="0.35"/>
    <row r="78924" s="62" customFormat="1" x14ac:dyDescent="0.35"/>
    <row r="78925" s="62" customFormat="1" x14ac:dyDescent="0.35"/>
    <row r="78926" s="62" customFormat="1" x14ac:dyDescent="0.35"/>
    <row r="78927" s="62" customFormat="1" x14ac:dyDescent="0.35"/>
    <row r="78928" s="62" customFormat="1" x14ac:dyDescent="0.35"/>
    <row r="78929" s="62" customFormat="1" x14ac:dyDescent="0.35"/>
    <row r="78930" s="62" customFormat="1" x14ac:dyDescent="0.35"/>
    <row r="78931" s="62" customFormat="1" x14ac:dyDescent="0.35"/>
    <row r="78932" s="62" customFormat="1" x14ac:dyDescent="0.35"/>
    <row r="78933" s="62" customFormat="1" x14ac:dyDescent="0.35"/>
    <row r="78934" s="62" customFormat="1" x14ac:dyDescent="0.35"/>
    <row r="78935" s="62" customFormat="1" x14ac:dyDescent="0.35"/>
    <row r="78936" s="62" customFormat="1" x14ac:dyDescent="0.35"/>
    <row r="78937" s="62" customFormat="1" x14ac:dyDescent="0.35"/>
    <row r="78938" s="62" customFormat="1" x14ac:dyDescent="0.35"/>
    <row r="78939" s="62" customFormat="1" x14ac:dyDescent="0.35"/>
    <row r="78940" s="62" customFormat="1" x14ac:dyDescent="0.35"/>
    <row r="78941" s="62" customFormat="1" x14ac:dyDescent="0.35"/>
    <row r="78942" s="62" customFormat="1" x14ac:dyDescent="0.35"/>
    <row r="78943" s="62" customFormat="1" x14ac:dyDescent="0.35"/>
    <row r="78944" s="62" customFormat="1" x14ac:dyDescent="0.35"/>
    <row r="78945" s="62" customFormat="1" x14ac:dyDescent="0.35"/>
    <row r="78946" s="62" customFormat="1" x14ac:dyDescent="0.35"/>
    <row r="78947" s="62" customFormat="1" x14ac:dyDescent="0.35"/>
    <row r="78948" s="62" customFormat="1" x14ac:dyDescent="0.35"/>
    <row r="78949" s="62" customFormat="1" x14ac:dyDescent="0.35"/>
    <row r="78950" s="62" customFormat="1" x14ac:dyDescent="0.35"/>
    <row r="78951" s="62" customFormat="1" x14ac:dyDescent="0.35"/>
    <row r="78952" s="62" customFormat="1" x14ac:dyDescent="0.35"/>
    <row r="78953" s="62" customFormat="1" x14ac:dyDescent="0.35"/>
    <row r="78954" s="62" customFormat="1" x14ac:dyDescent="0.35"/>
    <row r="78955" s="62" customFormat="1" x14ac:dyDescent="0.35"/>
    <row r="78956" s="62" customFormat="1" x14ac:dyDescent="0.35"/>
    <row r="78957" s="62" customFormat="1" x14ac:dyDescent="0.35"/>
    <row r="78958" s="62" customFormat="1" x14ac:dyDescent="0.35"/>
    <row r="78959" s="62" customFormat="1" x14ac:dyDescent="0.35"/>
    <row r="78960" s="62" customFormat="1" x14ac:dyDescent="0.35"/>
    <row r="78961" s="62" customFormat="1" x14ac:dyDescent="0.35"/>
    <row r="78962" s="62" customFormat="1" x14ac:dyDescent="0.35"/>
    <row r="78963" s="62" customFormat="1" x14ac:dyDescent="0.35"/>
    <row r="78964" s="62" customFormat="1" x14ac:dyDescent="0.35"/>
    <row r="78965" s="62" customFormat="1" x14ac:dyDescent="0.35"/>
    <row r="78966" s="62" customFormat="1" x14ac:dyDescent="0.35"/>
    <row r="78967" s="62" customFormat="1" x14ac:dyDescent="0.35"/>
    <row r="78968" s="62" customFormat="1" x14ac:dyDescent="0.35"/>
    <row r="78969" s="62" customFormat="1" x14ac:dyDescent="0.35"/>
    <row r="78970" s="62" customFormat="1" x14ac:dyDescent="0.35"/>
    <row r="78971" s="62" customFormat="1" x14ac:dyDescent="0.35"/>
    <row r="78972" s="62" customFormat="1" x14ac:dyDescent="0.35"/>
    <row r="78973" s="62" customFormat="1" x14ac:dyDescent="0.35"/>
    <row r="78974" s="62" customFormat="1" x14ac:dyDescent="0.35"/>
    <row r="78975" s="62" customFormat="1" x14ac:dyDescent="0.35"/>
    <row r="78976" s="62" customFormat="1" x14ac:dyDescent="0.35"/>
    <row r="78977" s="62" customFormat="1" x14ac:dyDescent="0.35"/>
    <row r="78978" s="62" customFormat="1" x14ac:dyDescent="0.35"/>
    <row r="78979" s="62" customFormat="1" x14ac:dyDescent="0.35"/>
    <row r="78980" s="62" customFormat="1" x14ac:dyDescent="0.35"/>
    <row r="78981" s="62" customFormat="1" x14ac:dyDescent="0.35"/>
    <row r="78982" s="62" customFormat="1" x14ac:dyDescent="0.35"/>
    <row r="78983" s="62" customFormat="1" x14ac:dyDescent="0.35"/>
    <row r="78984" s="62" customFormat="1" x14ac:dyDescent="0.35"/>
    <row r="78985" s="62" customFormat="1" x14ac:dyDescent="0.35"/>
    <row r="78986" s="62" customFormat="1" x14ac:dyDescent="0.35"/>
    <row r="78987" s="62" customFormat="1" x14ac:dyDescent="0.35"/>
    <row r="78988" s="62" customFormat="1" x14ac:dyDescent="0.35"/>
    <row r="78989" s="62" customFormat="1" x14ac:dyDescent="0.35"/>
    <row r="78990" s="62" customFormat="1" x14ac:dyDescent="0.35"/>
    <row r="78991" s="62" customFormat="1" x14ac:dyDescent="0.35"/>
    <row r="78992" s="62" customFormat="1" x14ac:dyDescent="0.35"/>
    <row r="78993" s="62" customFormat="1" x14ac:dyDescent="0.35"/>
    <row r="78994" s="62" customFormat="1" x14ac:dyDescent="0.35"/>
    <row r="78995" s="62" customFormat="1" x14ac:dyDescent="0.35"/>
    <row r="78996" s="62" customFormat="1" x14ac:dyDescent="0.35"/>
    <row r="78997" s="62" customFormat="1" x14ac:dyDescent="0.35"/>
    <row r="78998" s="62" customFormat="1" x14ac:dyDescent="0.35"/>
    <row r="78999" s="62" customFormat="1" x14ac:dyDescent="0.35"/>
    <row r="79000" s="62" customFormat="1" x14ac:dyDescent="0.35"/>
    <row r="79001" s="62" customFormat="1" x14ac:dyDescent="0.35"/>
    <row r="79002" s="62" customFormat="1" x14ac:dyDescent="0.35"/>
    <row r="79003" s="62" customFormat="1" x14ac:dyDescent="0.35"/>
    <row r="79004" s="62" customFormat="1" x14ac:dyDescent="0.35"/>
    <row r="79005" s="62" customFormat="1" x14ac:dyDescent="0.35"/>
    <row r="79006" s="62" customFormat="1" x14ac:dyDescent="0.35"/>
    <row r="79007" s="62" customFormat="1" x14ac:dyDescent="0.35"/>
    <row r="79008" s="62" customFormat="1" x14ac:dyDescent="0.35"/>
    <row r="79009" s="62" customFormat="1" x14ac:dyDescent="0.35"/>
    <row r="79010" s="62" customFormat="1" x14ac:dyDescent="0.35"/>
    <row r="79011" s="62" customFormat="1" x14ac:dyDescent="0.35"/>
    <row r="79012" s="62" customFormat="1" x14ac:dyDescent="0.35"/>
    <row r="79013" s="62" customFormat="1" x14ac:dyDescent="0.35"/>
    <row r="79014" s="62" customFormat="1" x14ac:dyDescent="0.35"/>
    <row r="79015" s="62" customFormat="1" x14ac:dyDescent="0.35"/>
    <row r="79016" s="62" customFormat="1" x14ac:dyDescent="0.35"/>
    <row r="79017" s="62" customFormat="1" x14ac:dyDescent="0.35"/>
    <row r="79018" s="62" customFormat="1" x14ac:dyDescent="0.35"/>
    <row r="79019" s="62" customFormat="1" x14ac:dyDescent="0.35"/>
    <row r="79020" s="62" customFormat="1" x14ac:dyDescent="0.35"/>
    <row r="79021" s="62" customFormat="1" x14ac:dyDescent="0.35"/>
    <row r="79022" s="62" customFormat="1" x14ac:dyDescent="0.35"/>
    <row r="79023" s="62" customFormat="1" x14ac:dyDescent="0.35"/>
    <row r="79024" s="62" customFormat="1" x14ac:dyDescent="0.35"/>
    <row r="79025" s="62" customFormat="1" x14ac:dyDescent="0.35"/>
    <row r="79026" s="62" customFormat="1" x14ac:dyDescent="0.35"/>
    <row r="79027" s="62" customFormat="1" x14ac:dyDescent="0.35"/>
    <row r="79028" s="62" customFormat="1" x14ac:dyDescent="0.35"/>
    <row r="79029" s="62" customFormat="1" x14ac:dyDescent="0.35"/>
    <row r="79030" s="62" customFormat="1" x14ac:dyDescent="0.35"/>
    <row r="79031" s="62" customFormat="1" x14ac:dyDescent="0.35"/>
    <row r="79032" s="62" customFormat="1" x14ac:dyDescent="0.35"/>
    <row r="79033" s="62" customFormat="1" x14ac:dyDescent="0.35"/>
    <row r="79034" s="62" customFormat="1" x14ac:dyDescent="0.35"/>
    <row r="79035" s="62" customFormat="1" x14ac:dyDescent="0.35"/>
    <row r="79036" s="62" customFormat="1" x14ac:dyDescent="0.35"/>
    <row r="79037" s="62" customFormat="1" x14ac:dyDescent="0.35"/>
    <row r="79038" s="62" customFormat="1" x14ac:dyDescent="0.35"/>
    <row r="79039" s="62" customFormat="1" x14ac:dyDescent="0.35"/>
    <row r="79040" s="62" customFormat="1" x14ac:dyDescent="0.35"/>
    <row r="79041" s="62" customFormat="1" x14ac:dyDescent="0.35"/>
    <row r="79042" s="62" customFormat="1" x14ac:dyDescent="0.35"/>
    <row r="79043" s="62" customFormat="1" x14ac:dyDescent="0.35"/>
    <row r="79044" s="62" customFormat="1" x14ac:dyDescent="0.35"/>
    <row r="79045" s="62" customFormat="1" x14ac:dyDescent="0.35"/>
    <row r="79046" s="62" customFormat="1" x14ac:dyDescent="0.35"/>
    <row r="79047" s="62" customFormat="1" x14ac:dyDescent="0.35"/>
    <row r="79048" s="62" customFormat="1" x14ac:dyDescent="0.35"/>
    <row r="79049" s="62" customFormat="1" x14ac:dyDescent="0.35"/>
    <row r="79050" s="62" customFormat="1" x14ac:dyDescent="0.35"/>
    <row r="79051" s="62" customFormat="1" x14ac:dyDescent="0.35"/>
    <row r="79052" s="62" customFormat="1" x14ac:dyDescent="0.35"/>
    <row r="79053" s="62" customFormat="1" x14ac:dyDescent="0.35"/>
    <row r="79054" s="62" customFormat="1" x14ac:dyDescent="0.35"/>
    <row r="79055" s="62" customFormat="1" x14ac:dyDescent="0.35"/>
    <row r="79056" s="62" customFormat="1" x14ac:dyDescent="0.35"/>
    <row r="79057" s="62" customFormat="1" x14ac:dyDescent="0.35"/>
    <row r="79058" s="62" customFormat="1" x14ac:dyDescent="0.35"/>
    <row r="79059" s="62" customFormat="1" x14ac:dyDescent="0.35"/>
    <row r="79060" s="62" customFormat="1" x14ac:dyDescent="0.35"/>
    <row r="79061" s="62" customFormat="1" x14ac:dyDescent="0.35"/>
    <row r="79062" s="62" customFormat="1" x14ac:dyDescent="0.35"/>
    <row r="79063" s="62" customFormat="1" x14ac:dyDescent="0.35"/>
    <row r="79064" s="62" customFormat="1" x14ac:dyDescent="0.35"/>
    <row r="79065" s="62" customFormat="1" x14ac:dyDescent="0.35"/>
    <row r="79066" s="62" customFormat="1" x14ac:dyDescent="0.35"/>
    <row r="79067" s="62" customFormat="1" x14ac:dyDescent="0.35"/>
    <row r="79068" s="62" customFormat="1" x14ac:dyDescent="0.35"/>
    <row r="79069" s="62" customFormat="1" x14ac:dyDescent="0.35"/>
    <row r="79070" s="62" customFormat="1" x14ac:dyDescent="0.35"/>
    <row r="79071" s="62" customFormat="1" x14ac:dyDescent="0.35"/>
    <row r="79072" s="62" customFormat="1" x14ac:dyDescent="0.35"/>
    <row r="79073" s="62" customFormat="1" x14ac:dyDescent="0.35"/>
    <row r="79074" s="62" customFormat="1" x14ac:dyDescent="0.35"/>
    <row r="79075" s="62" customFormat="1" x14ac:dyDescent="0.35"/>
    <row r="79076" s="62" customFormat="1" x14ac:dyDescent="0.35"/>
    <row r="79077" s="62" customFormat="1" x14ac:dyDescent="0.35"/>
    <row r="79078" s="62" customFormat="1" x14ac:dyDescent="0.35"/>
    <row r="79079" s="62" customFormat="1" x14ac:dyDescent="0.35"/>
    <row r="79080" s="62" customFormat="1" x14ac:dyDescent="0.35"/>
    <row r="79081" s="62" customFormat="1" x14ac:dyDescent="0.35"/>
    <row r="79082" s="62" customFormat="1" x14ac:dyDescent="0.35"/>
    <row r="79083" s="62" customFormat="1" x14ac:dyDescent="0.35"/>
    <row r="79084" s="62" customFormat="1" x14ac:dyDescent="0.35"/>
    <row r="79085" s="62" customFormat="1" x14ac:dyDescent="0.35"/>
    <row r="79086" s="62" customFormat="1" x14ac:dyDescent="0.35"/>
    <row r="79087" s="62" customFormat="1" x14ac:dyDescent="0.35"/>
    <row r="79088" s="62" customFormat="1" x14ac:dyDescent="0.35"/>
    <row r="79089" s="62" customFormat="1" x14ac:dyDescent="0.35"/>
    <row r="79090" s="62" customFormat="1" x14ac:dyDescent="0.35"/>
    <row r="79091" s="62" customFormat="1" x14ac:dyDescent="0.35"/>
    <row r="79092" s="62" customFormat="1" x14ac:dyDescent="0.35"/>
    <row r="79093" s="62" customFormat="1" x14ac:dyDescent="0.35"/>
    <row r="79094" s="62" customFormat="1" x14ac:dyDescent="0.35"/>
    <row r="79095" s="62" customFormat="1" x14ac:dyDescent="0.35"/>
    <row r="79096" s="62" customFormat="1" x14ac:dyDescent="0.35"/>
    <row r="79097" s="62" customFormat="1" x14ac:dyDescent="0.35"/>
    <row r="79098" s="62" customFormat="1" x14ac:dyDescent="0.35"/>
    <row r="79099" s="62" customFormat="1" x14ac:dyDescent="0.35"/>
    <row r="79100" s="62" customFormat="1" x14ac:dyDescent="0.35"/>
    <row r="79101" s="62" customFormat="1" x14ac:dyDescent="0.35"/>
    <row r="79102" s="62" customFormat="1" x14ac:dyDescent="0.35"/>
    <row r="79103" s="62" customFormat="1" x14ac:dyDescent="0.35"/>
    <row r="79104" s="62" customFormat="1" x14ac:dyDescent="0.35"/>
    <row r="79105" s="62" customFormat="1" x14ac:dyDescent="0.35"/>
    <row r="79106" s="62" customFormat="1" x14ac:dyDescent="0.35"/>
    <row r="79107" s="62" customFormat="1" x14ac:dyDescent="0.35"/>
    <row r="79108" s="62" customFormat="1" x14ac:dyDescent="0.35"/>
    <row r="79109" s="62" customFormat="1" x14ac:dyDescent="0.35"/>
    <row r="79110" s="62" customFormat="1" x14ac:dyDescent="0.35"/>
    <row r="79111" s="62" customFormat="1" x14ac:dyDescent="0.35"/>
    <row r="79112" s="62" customFormat="1" x14ac:dyDescent="0.35"/>
    <row r="79113" s="62" customFormat="1" x14ac:dyDescent="0.35"/>
    <row r="79114" s="62" customFormat="1" x14ac:dyDescent="0.35"/>
    <row r="79115" s="62" customFormat="1" x14ac:dyDescent="0.35"/>
    <row r="79116" s="62" customFormat="1" x14ac:dyDescent="0.35"/>
    <row r="79117" s="62" customFormat="1" x14ac:dyDescent="0.35"/>
    <row r="79118" s="62" customFormat="1" x14ac:dyDescent="0.35"/>
    <row r="79119" s="62" customFormat="1" x14ac:dyDescent="0.35"/>
    <row r="79120" s="62" customFormat="1" x14ac:dyDescent="0.35"/>
    <row r="79121" s="62" customFormat="1" x14ac:dyDescent="0.35"/>
    <row r="79122" s="62" customFormat="1" x14ac:dyDescent="0.35"/>
    <row r="79123" s="62" customFormat="1" x14ac:dyDescent="0.35"/>
    <row r="79124" s="62" customFormat="1" x14ac:dyDescent="0.35"/>
    <row r="79125" s="62" customFormat="1" x14ac:dyDescent="0.35"/>
    <row r="79126" s="62" customFormat="1" x14ac:dyDescent="0.35"/>
    <row r="79127" s="62" customFormat="1" x14ac:dyDescent="0.35"/>
    <row r="79128" s="62" customFormat="1" x14ac:dyDescent="0.35"/>
    <row r="79129" s="62" customFormat="1" x14ac:dyDescent="0.35"/>
    <row r="79130" s="62" customFormat="1" x14ac:dyDescent="0.35"/>
    <row r="79131" s="62" customFormat="1" x14ac:dyDescent="0.35"/>
    <row r="79132" s="62" customFormat="1" x14ac:dyDescent="0.35"/>
    <row r="79133" s="62" customFormat="1" x14ac:dyDescent="0.35"/>
    <row r="79134" s="62" customFormat="1" x14ac:dyDescent="0.35"/>
    <row r="79135" s="62" customFormat="1" x14ac:dyDescent="0.35"/>
    <row r="79136" s="62" customFormat="1" x14ac:dyDescent="0.35"/>
    <row r="79137" s="62" customFormat="1" x14ac:dyDescent="0.35"/>
    <row r="79138" s="62" customFormat="1" x14ac:dyDescent="0.35"/>
    <row r="79139" s="62" customFormat="1" x14ac:dyDescent="0.35"/>
    <row r="79140" s="62" customFormat="1" x14ac:dyDescent="0.35"/>
    <row r="79141" s="62" customFormat="1" x14ac:dyDescent="0.35"/>
    <row r="79142" s="62" customFormat="1" x14ac:dyDescent="0.35"/>
    <row r="79143" s="62" customFormat="1" x14ac:dyDescent="0.35"/>
    <row r="79144" s="62" customFormat="1" x14ac:dyDescent="0.35"/>
    <row r="79145" s="62" customFormat="1" x14ac:dyDescent="0.35"/>
    <row r="79146" s="62" customFormat="1" x14ac:dyDescent="0.35"/>
    <row r="79147" s="62" customFormat="1" x14ac:dyDescent="0.35"/>
    <row r="79148" s="62" customFormat="1" x14ac:dyDescent="0.35"/>
    <row r="79149" s="62" customFormat="1" x14ac:dyDescent="0.35"/>
    <row r="79150" s="62" customFormat="1" x14ac:dyDescent="0.35"/>
    <row r="79151" s="62" customFormat="1" x14ac:dyDescent="0.35"/>
    <row r="79152" s="62" customFormat="1" x14ac:dyDescent="0.35"/>
    <row r="79153" s="62" customFormat="1" x14ac:dyDescent="0.35"/>
    <row r="79154" s="62" customFormat="1" x14ac:dyDescent="0.35"/>
    <row r="79155" s="62" customFormat="1" x14ac:dyDescent="0.35"/>
    <row r="79156" s="62" customFormat="1" x14ac:dyDescent="0.35"/>
    <row r="79157" s="62" customFormat="1" x14ac:dyDescent="0.35"/>
    <row r="79158" s="62" customFormat="1" x14ac:dyDescent="0.35"/>
    <row r="79159" s="62" customFormat="1" x14ac:dyDescent="0.35"/>
    <row r="79160" s="62" customFormat="1" x14ac:dyDescent="0.35"/>
    <row r="79161" s="62" customFormat="1" x14ac:dyDescent="0.35"/>
    <row r="79162" s="62" customFormat="1" x14ac:dyDescent="0.35"/>
    <row r="79163" s="62" customFormat="1" x14ac:dyDescent="0.35"/>
    <row r="79164" s="62" customFormat="1" x14ac:dyDescent="0.35"/>
    <row r="79165" s="62" customFormat="1" x14ac:dyDescent="0.35"/>
    <row r="79166" s="62" customFormat="1" x14ac:dyDescent="0.35"/>
    <row r="79167" s="62" customFormat="1" x14ac:dyDescent="0.35"/>
    <row r="79168" s="62" customFormat="1" x14ac:dyDescent="0.35"/>
    <row r="79169" s="62" customFormat="1" x14ac:dyDescent="0.35"/>
    <row r="79170" s="62" customFormat="1" x14ac:dyDescent="0.35"/>
    <row r="79171" s="62" customFormat="1" x14ac:dyDescent="0.35"/>
    <row r="79172" s="62" customFormat="1" x14ac:dyDescent="0.35"/>
    <row r="79173" s="62" customFormat="1" x14ac:dyDescent="0.35"/>
    <row r="79174" s="62" customFormat="1" x14ac:dyDescent="0.35"/>
    <row r="79175" s="62" customFormat="1" x14ac:dyDescent="0.35"/>
    <row r="79176" s="62" customFormat="1" x14ac:dyDescent="0.35"/>
    <row r="79177" s="62" customFormat="1" x14ac:dyDescent="0.35"/>
    <row r="79178" s="62" customFormat="1" x14ac:dyDescent="0.35"/>
    <row r="79179" s="62" customFormat="1" x14ac:dyDescent="0.35"/>
    <row r="79180" s="62" customFormat="1" x14ac:dyDescent="0.35"/>
    <row r="79181" s="62" customFormat="1" x14ac:dyDescent="0.35"/>
    <row r="79182" s="62" customFormat="1" x14ac:dyDescent="0.35"/>
    <row r="79183" s="62" customFormat="1" x14ac:dyDescent="0.35"/>
    <row r="79184" s="62" customFormat="1" x14ac:dyDescent="0.35"/>
    <row r="79185" s="62" customFormat="1" x14ac:dyDescent="0.35"/>
    <row r="79186" s="62" customFormat="1" x14ac:dyDescent="0.35"/>
    <row r="79187" s="62" customFormat="1" x14ac:dyDescent="0.35"/>
    <row r="79188" s="62" customFormat="1" x14ac:dyDescent="0.35"/>
    <row r="79189" s="62" customFormat="1" x14ac:dyDescent="0.35"/>
    <row r="79190" s="62" customFormat="1" x14ac:dyDescent="0.35"/>
    <row r="79191" s="62" customFormat="1" x14ac:dyDescent="0.35"/>
    <row r="79192" s="62" customFormat="1" x14ac:dyDescent="0.35"/>
    <row r="79193" s="62" customFormat="1" x14ac:dyDescent="0.35"/>
    <row r="79194" s="62" customFormat="1" x14ac:dyDescent="0.35"/>
    <row r="79195" s="62" customFormat="1" x14ac:dyDescent="0.35"/>
    <row r="79196" s="62" customFormat="1" x14ac:dyDescent="0.35"/>
    <row r="79197" s="62" customFormat="1" x14ac:dyDescent="0.35"/>
    <row r="79198" s="62" customFormat="1" x14ac:dyDescent="0.35"/>
    <row r="79199" s="62" customFormat="1" x14ac:dyDescent="0.35"/>
    <row r="79200" s="62" customFormat="1" x14ac:dyDescent="0.35"/>
    <row r="79201" s="62" customFormat="1" x14ac:dyDescent="0.35"/>
    <row r="79202" s="62" customFormat="1" x14ac:dyDescent="0.35"/>
    <row r="79203" s="62" customFormat="1" x14ac:dyDescent="0.35"/>
    <row r="79204" s="62" customFormat="1" x14ac:dyDescent="0.35"/>
    <row r="79205" s="62" customFormat="1" x14ac:dyDescent="0.35"/>
    <row r="79206" s="62" customFormat="1" x14ac:dyDescent="0.35"/>
    <row r="79207" s="62" customFormat="1" x14ac:dyDescent="0.35"/>
    <row r="79208" s="62" customFormat="1" x14ac:dyDescent="0.35"/>
    <row r="79209" s="62" customFormat="1" x14ac:dyDescent="0.35"/>
    <row r="79210" s="62" customFormat="1" x14ac:dyDescent="0.35"/>
    <row r="79211" s="62" customFormat="1" x14ac:dyDescent="0.35"/>
    <row r="79212" s="62" customFormat="1" x14ac:dyDescent="0.35"/>
    <row r="79213" s="62" customFormat="1" x14ac:dyDescent="0.35"/>
    <row r="79214" s="62" customFormat="1" x14ac:dyDescent="0.35"/>
    <row r="79215" s="62" customFormat="1" x14ac:dyDescent="0.35"/>
    <row r="79216" s="62" customFormat="1" x14ac:dyDescent="0.35"/>
    <row r="79217" s="62" customFormat="1" x14ac:dyDescent="0.35"/>
    <row r="79218" s="62" customFormat="1" x14ac:dyDescent="0.35"/>
    <row r="79219" s="62" customFormat="1" x14ac:dyDescent="0.35"/>
    <row r="79220" s="62" customFormat="1" x14ac:dyDescent="0.35"/>
    <row r="79221" s="62" customFormat="1" x14ac:dyDescent="0.35"/>
    <row r="79222" s="62" customFormat="1" x14ac:dyDescent="0.35"/>
    <row r="79223" s="62" customFormat="1" x14ac:dyDescent="0.35"/>
    <row r="79224" s="62" customFormat="1" x14ac:dyDescent="0.35"/>
    <row r="79225" s="62" customFormat="1" x14ac:dyDescent="0.35"/>
    <row r="79226" s="62" customFormat="1" x14ac:dyDescent="0.35"/>
    <row r="79227" s="62" customFormat="1" x14ac:dyDescent="0.35"/>
    <row r="79228" s="62" customFormat="1" x14ac:dyDescent="0.35"/>
    <row r="79229" s="62" customFormat="1" x14ac:dyDescent="0.35"/>
    <row r="79230" s="62" customFormat="1" x14ac:dyDescent="0.35"/>
    <row r="79231" s="62" customFormat="1" x14ac:dyDescent="0.35"/>
    <row r="79232" s="62" customFormat="1" x14ac:dyDescent="0.35"/>
    <row r="79233" s="62" customFormat="1" x14ac:dyDescent="0.35"/>
    <row r="79234" s="62" customFormat="1" x14ac:dyDescent="0.35"/>
    <row r="79235" s="62" customFormat="1" x14ac:dyDescent="0.35"/>
    <row r="79236" s="62" customFormat="1" x14ac:dyDescent="0.35"/>
    <row r="79237" s="62" customFormat="1" x14ac:dyDescent="0.35"/>
    <row r="79238" s="62" customFormat="1" x14ac:dyDescent="0.35"/>
    <row r="79239" s="62" customFormat="1" x14ac:dyDescent="0.35"/>
    <row r="79240" s="62" customFormat="1" x14ac:dyDescent="0.35"/>
    <row r="79241" s="62" customFormat="1" x14ac:dyDescent="0.35"/>
    <row r="79242" s="62" customFormat="1" x14ac:dyDescent="0.35"/>
    <row r="79243" s="62" customFormat="1" x14ac:dyDescent="0.35"/>
    <row r="79244" s="62" customFormat="1" x14ac:dyDescent="0.35"/>
    <row r="79245" s="62" customFormat="1" x14ac:dyDescent="0.35"/>
    <row r="79246" s="62" customFormat="1" x14ac:dyDescent="0.35"/>
    <row r="79247" s="62" customFormat="1" x14ac:dyDescent="0.35"/>
    <row r="79248" s="62" customFormat="1" x14ac:dyDescent="0.35"/>
    <row r="79249" s="62" customFormat="1" x14ac:dyDescent="0.35"/>
    <row r="79250" s="62" customFormat="1" x14ac:dyDescent="0.35"/>
    <row r="79251" s="62" customFormat="1" x14ac:dyDescent="0.35"/>
    <row r="79252" s="62" customFormat="1" x14ac:dyDescent="0.35"/>
    <row r="79253" s="62" customFormat="1" x14ac:dyDescent="0.35"/>
    <row r="79254" s="62" customFormat="1" x14ac:dyDescent="0.35"/>
    <row r="79255" s="62" customFormat="1" x14ac:dyDescent="0.35"/>
    <row r="79256" s="62" customFormat="1" x14ac:dyDescent="0.35"/>
    <row r="79257" s="62" customFormat="1" x14ac:dyDescent="0.35"/>
    <row r="79258" s="62" customFormat="1" x14ac:dyDescent="0.35"/>
    <row r="79259" s="62" customFormat="1" x14ac:dyDescent="0.35"/>
    <row r="79260" s="62" customFormat="1" x14ac:dyDescent="0.35"/>
    <row r="79261" s="62" customFormat="1" x14ac:dyDescent="0.35"/>
    <row r="79262" s="62" customFormat="1" x14ac:dyDescent="0.35"/>
    <row r="79263" s="62" customFormat="1" x14ac:dyDescent="0.35"/>
    <row r="79264" s="62" customFormat="1" x14ac:dyDescent="0.35"/>
    <row r="79265" s="62" customFormat="1" x14ac:dyDescent="0.35"/>
    <row r="79266" s="62" customFormat="1" x14ac:dyDescent="0.35"/>
    <row r="79267" s="62" customFormat="1" x14ac:dyDescent="0.35"/>
    <row r="79268" s="62" customFormat="1" x14ac:dyDescent="0.35"/>
    <row r="79269" s="62" customFormat="1" x14ac:dyDescent="0.35"/>
    <row r="79270" s="62" customFormat="1" x14ac:dyDescent="0.35"/>
    <row r="79271" s="62" customFormat="1" x14ac:dyDescent="0.35"/>
    <row r="79272" s="62" customFormat="1" x14ac:dyDescent="0.35"/>
    <row r="79273" s="62" customFormat="1" x14ac:dyDescent="0.35"/>
    <row r="79274" s="62" customFormat="1" x14ac:dyDescent="0.35"/>
    <row r="79275" s="62" customFormat="1" x14ac:dyDescent="0.35"/>
    <row r="79276" s="62" customFormat="1" x14ac:dyDescent="0.35"/>
    <row r="79277" s="62" customFormat="1" x14ac:dyDescent="0.35"/>
    <row r="79278" s="62" customFormat="1" x14ac:dyDescent="0.35"/>
    <row r="79279" s="62" customFormat="1" x14ac:dyDescent="0.35"/>
    <row r="79280" s="62" customFormat="1" x14ac:dyDescent="0.35"/>
    <row r="79281" s="62" customFormat="1" x14ac:dyDescent="0.35"/>
    <row r="79282" s="62" customFormat="1" x14ac:dyDescent="0.35"/>
    <row r="79283" s="62" customFormat="1" x14ac:dyDescent="0.35"/>
    <row r="79284" s="62" customFormat="1" x14ac:dyDescent="0.35"/>
    <row r="79285" s="62" customFormat="1" x14ac:dyDescent="0.35"/>
    <row r="79286" s="62" customFormat="1" x14ac:dyDescent="0.35"/>
    <row r="79287" s="62" customFormat="1" x14ac:dyDescent="0.35"/>
    <row r="79288" s="62" customFormat="1" x14ac:dyDescent="0.35"/>
    <row r="79289" s="62" customFormat="1" x14ac:dyDescent="0.35"/>
    <row r="79290" s="62" customFormat="1" x14ac:dyDescent="0.35"/>
    <row r="79291" s="62" customFormat="1" x14ac:dyDescent="0.35"/>
    <row r="79292" s="62" customFormat="1" x14ac:dyDescent="0.35"/>
    <row r="79293" s="62" customFormat="1" x14ac:dyDescent="0.35"/>
    <row r="79294" s="62" customFormat="1" x14ac:dyDescent="0.35"/>
    <row r="79295" s="62" customFormat="1" x14ac:dyDescent="0.35"/>
    <row r="79296" s="62" customFormat="1" x14ac:dyDescent="0.35"/>
    <row r="79297" s="62" customFormat="1" x14ac:dyDescent="0.35"/>
    <row r="79298" s="62" customFormat="1" x14ac:dyDescent="0.35"/>
    <row r="79299" s="62" customFormat="1" x14ac:dyDescent="0.35"/>
    <row r="79300" s="62" customFormat="1" x14ac:dyDescent="0.35"/>
    <row r="79301" s="62" customFormat="1" x14ac:dyDescent="0.35"/>
    <row r="79302" s="62" customFormat="1" x14ac:dyDescent="0.35"/>
    <row r="79303" s="62" customFormat="1" x14ac:dyDescent="0.35"/>
    <row r="79304" s="62" customFormat="1" x14ac:dyDescent="0.35"/>
    <row r="79305" s="62" customFormat="1" x14ac:dyDescent="0.35"/>
    <row r="79306" s="62" customFormat="1" x14ac:dyDescent="0.35"/>
    <row r="79307" s="62" customFormat="1" x14ac:dyDescent="0.35"/>
    <row r="79308" s="62" customFormat="1" x14ac:dyDescent="0.35"/>
    <row r="79309" s="62" customFormat="1" x14ac:dyDescent="0.35"/>
    <row r="79310" s="62" customFormat="1" x14ac:dyDescent="0.35"/>
    <row r="79311" s="62" customFormat="1" x14ac:dyDescent="0.35"/>
    <row r="79312" s="62" customFormat="1" x14ac:dyDescent="0.35"/>
    <row r="79313" s="62" customFormat="1" x14ac:dyDescent="0.35"/>
    <row r="79314" s="62" customFormat="1" x14ac:dyDescent="0.35"/>
    <row r="79315" s="62" customFormat="1" x14ac:dyDescent="0.35"/>
    <row r="79316" s="62" customFormat="1" x14ac:dyDescent="0.35"/>
    <row r="79317" s="62" customFormat="1" x14ac:dyDescent="0.35"/>
    <row r="79318" s="62" customFormat="1" x14ac:dyDescent="0.35"/>
    <row r="79319" s="62" customFormat="1" x14ac:dyDescent="0.35"/>
    <row r="79320" s="62" customFormat="1" x14ac:dyDescent="0.35"/>
    <row r="79321" s="62" customFormat="1" x14ac:dyDescent="0.35"/>
    <row r="79322" s="62" customFormat="1" x14ac:dyDescent="0.35"/>
    <row r="79323" s="62" customFormat="1" x14ac:dyDescent="0.35"/>
    <row r="79324" s="62" customFormat="1" x14ac:dyDescent="0.35"/>
    <row r="79325" s="62" customFormat="1" x14ac:dyDescent="0.35"/>
    <row r="79326" s="62" customFormat="1" x14ac:dyDescent="0.35"/>
    <row r="79327" s="62" customFormat="1" x14ac:dyDescent="0.35"/>
    <row r="79328" s="62" customFormat="1" x14ac:dyDescent="0.35"/>
    <row r="79329" s="62" customFormat="1" x14ac:dyDescent="0.35"/>
    <row r="79330" s="62" customFormat="1" x14ac:dyDescent="0.35"/>
    <row r="79331" s="62" customFormat="1" x14ac:dyDescent="0.35"/>
    <row r="79332" s="62" customFormat="1" x14ac:dyDescent="0.35"/>
    <row r="79333" s="62" customFormat="1" x14ac:dyDescent="0.35"/>
    <row r="79334" s="62" customFormat="1" x14ac:dyDescent="0.35"/>
    <row r="79335" s="62" customFormat="1" x14ac:dyDescent="0.35"/>
    <row r="79336" s="62" customFormat="1" x14ac:dyDescent="0.35"/>
    <row r="79337" s="62" customFormat="1" x14ac:dyDescent="0.35"/>
    <row r="79338" s="62" customFormat="1" x14ac:dyDescent="0.35"/>
    <row r="79339" s="62" customFormat="1" x14ac:dyDescent="0.35"/>
    <row r="79340" s="62" customFormat="1" x14ac:dyDescent="0.35"/>
    <row r="79341" s="62" customFormat="1" x14ac:dyDescent="0.35"/>
    <row r="79342" s="62" customFormat="1" x14ac:dyDescent="0.35"/>
    <row r="79343" s="62" customFormat="1" x14ac:dyDescent="0.35"/>
    <row r="79344" s="62" customFormat="1" x14ac:dyDescent="0.35"/>
    <row r="79345" s="62" customFormat="1" x14ac:dyDescent="0.35"/>
    <row r="79346" s="62" customFormat="1" x14ac:dyDescent="0.35"/>
    <row r="79347" s="62" customFormat="1" x14ac:dyDescent="0.35"/>
    <row r="79348" s="62" customFormat="1" x14ac:dyDescent="0.35"/>
    <row r="79349" s="62" customFormat="1" x14ac:dyDescent="0.35"/>
    <row r="79350" s="62" customFormat="1" x14ac:dyDescent="0.35"/>
    <row r="79351" s="62" customFormat="1" x14ac:dyDescent="0.35"/>
    <row r="79352" s="62" customFormat="1" x14ac:dyDescent="0.35"/>
    <row r="79353" s="62" customFormat="1" x14ac:dyDescent="0.35"/>
    <row r="79354" s="62" customFormat="1" x14ac:dyDescent="0.35"/>
    <row r="79355" s="62" customFormat="1" x14ac:dyDescent="0.35"/>
    <row r="79356" s="62" customFormat="1" x14ac:dyDescent="0.35"/>
    <row r="79357" s="62" customFormat="1" x14ac:dyDescent="0.35"/>
    <row r="79358" s="62" customFormat="1" x14ac:dyDescent="0.35"/>
    <row r="79359" s="62" customFormat="1" x14ac:dyDescent="0.35"/>
    <row r="79360" s="62" customFormat="1" x14ac:dyDescent="0.35"/>
    <row r="79361" s="62" customFormat="1" x14ac:dyDescent="0.35"/>
    <row r="79362" s="62" customFormat="1" x14ac:dyDescent="0.35"/>
    <row r="79363" s="62" customFormat="1" x14ac:dyDescent="0.35"/>
    <row r="79364" s="62" customFormat="1" x14ac:dyDescent="0.35"/>
    <row r="79365" s="62" customFormat="1" x14ac:dyDescent="0.35"/>
    <row r="79366" s="62" customFormat="1" x14ac:dyDescent="0.35"/>
    <row r="79367" s="62" customFormat="1" x14ac:dyDescent="0.35"/>
    <row r="79368" s="62" customFormat="1" x14ac:dyDescent="0.35"/>
    <row r="79369" s="62" customFormat="1" x14ac:dyDescent="0.35"/>
    <row r="79370" s="62" customFormat="1" x14ac:dyDescent="0.35"/>
    <row r="79371" s="62" customFormat="1" x14ac:dyDescent="0.35"/>
    <row r="79372" s="62" customFormat="1" x14ac:dyDescent="0.35"/>
    <row r="79373" s="62" customFormat="1" x14ac:dyDescent="0.35"/>
    <row r="79374" s="62" customFormat="1" x14ac:dyDescent="0.35"/>
    <row r="79375" s="62" customFormat="1" x14ac:dyDescent="0.35"/>
    <row r="79376" s="62" customFormat="1" x14ac:dyDescent="0.35"/>
    <row r="79377" s="62" customFormat="1" x14ac:dyDescent="0.35"/>
    <row r="79378" s="62" customFormat="1" x14ac:dyDescent="0.35"/>
    <row r="79379" s="62" customFormat="1" x14ac:dyDescent="0.35"/>
    <row r="79380" s="62" customFormat="1" x14ac:dyDescent="0.35"/>
    <row r="79381" s="62" customFormat="1" x14ac:dyDescent="0.35"/>
    <row r="79382" s="62" customFormat="1" x14ac:dyDescent="0.35"/>
    <row r="79383" s="62" customFormat="1" x14ac:dyDescent="0.35"/>
    <row r="79384" s="62" customFormat="1" x14ac:dyDescent="0.35"/>
    <row r="79385" s="62" customFormat="1" x14ac:dyDescent="0.35"/>
    <row r="79386" s="62" customFormat="1" x14ac:dyDescent="0.35"/>
    <row r="79387" s="62" customFormat="1" x14ac:dyDescent="0.35"/>
    <row r="79388" s="62" customFormat="1" x14ac:dyDescent="0.35"/>
    <row r="79389" s="62" customFormat="1" x14ac:dyDescent="0.35"/>
    <row r="79390" s="62" customFormat="1" x14ac:dyDescent="0.35"/>
    <row r="79391" s="62" customFormat="1" x14ac:dyDescent="0.35"/>
    <row r="79392" s="62" customFormat="1" x14ac:dyDescent="0.35"/>
    <row r="79393" s="62" customFormat="1" x14ac:dyDescent="0.35"/>
    <row r="79394" s="62" customFormat="1" x14ac:dyDescent="0.35"/>
    <row r="79395" s="62" customFormat="1" x14ac:dyDescent="0.35"/>
    <row r="79396" s="62" customFormat="1" x14ac:dyDescent="0.35"/>
    <row r="79397" s="62" customFormat="1" x14ac:dyDescent="0.35"/>
    <row r="79398" s="62" customFormat="1" x14ac:dyDescent="0.35"/>
    <row r="79399" s="62" customFormat="1" x14ac:dyDescent="0.35"/>
    <row r="79400" s="62" customFormat="1" x14ac:dyDescent="0.35"/>
    <row r="79401" s="62" customFormat="1" x14ac:dyDescent="0.35"/>
    <row r="79402" s="62" customFormat="1" x14ac:dyDescent="0.35"/>
    <row r="79403" s="62" customFormat="1" x14ac:dyDescent="0.35"/>
    <row r="79404" s="62" customFormat="1" x14ac:dyDescent="0.35"/>
    <row r="79405" s="62" customFormat="1" x14ac:dyDescent="0.35"/>
    <row r="79406" s="62" customFormat="1" x14ac:dyDescent="0.35"/>
    <row r="79407" s="62" customFormat="1" x14ac:dyDescent="0.35"/>
    <row r="79408" s="62" customFormat="1" x14ac:dyDescent="0.35"/>
    <row r="79409" s="62" customFormat="1" x14ac:dyDescent="0.35"/>
    <row r="79410" s="62" customFormat="1" x14ac:dyDescent="0.35"/>
    <row r="79411" s="62" customFormat="1" x14ac:dyDescent="0.35"/>
    <row r="79412" s="62" customFormat="1" x14ac:dyDescent="0.35"/>
    <row r="79413" s="62" customFormat="1" x14ac:dyDescent="0.35"/>
    <row r="79414" s="62" customFormat="1" x14ac:dyDescent="0.35"/>
    <row r="79415" s="62" customFormat="1" x14ac:dyDescent="0.35"/>
    <row r="79416" s="62" customFormat="1" x14ac:dyDescent="0.35"/>
    <row r="79417" s="62" customFormat="1" x14ac:dyDescent="0.35"/>
    <row r="79418" s="62" customFormat="1" x14ac:dyDescent="0.35"/>
    <row r="79419" s="62" customFormat="1" x14ac:dyDescent="0.35"/>
    <row r="79420" s="62" customFormat="1" x14ac:dyDescent="0.35"/>
    <row r="79421" s="62" customFormat="1" x14ac:dyDescent="0.35"/>
    <row r="79422" s="62" customFormat="1" x14ac:dyDescent="0.35"/>
    <row r="79423" s="62" customFormat="1" x14ac:dyDescent="0.35"/>
    <row r="79424" s="62" customFormat="1" x14ac:dyDescent="0.35"/>
    <row r="79425" s="62" customFormat="1" x14ac:dyDescent="0.35"/>
    <row r="79426" s="62" customFormat="1" x14ac:dyDescent="0.35"/>
    <row r="79427" s="62" customFormat="1" x14ac:dyDescent="0.35"/>
    <row r="79428" s="62" customFormat="1" x14ac:dyDescent="0.35"/>
    <row r="79429" s="62" customFormat="1" x14ac:dyDescent="0.35"/>
    <row r="79430" s="62" customFormat="1" x14ac:dyDescent="0.35"/>
    <row r="79431" s="62" customFormat="1" x14ac:dyDescent="0.35"/>
    <row r="79432" s="62" customFormat="1" x14ac:dyDescent="0.35"/>
    <row r="79433" s="62" customFormat="1" x14ac:dyDescent="0.35"/>
    <row r="79434" s="62" customFormat="1" x14ac:dyDescent="0.35"/>
    <row r="79435" s="62" customFormat="1" x14ac:dyDescent="0.35"/>
    <row r="79436" s="62" customFormat="1" x14ac:dyDescent="0.35"/>
    <row r="79437" s="62" customFormat="1" x14ac:dyDescent="0.35"/>
    <row r="79438" s="62" customFormat="1" x14ac:dyDescent="0.35"/>
    <row r="79439" s="62" customFormat="1" x14ac:dyDescent="0.35"/>
    <row r="79440" s="62" customFormat="1" x14ac:dyDescent="0.35"/>
    <row r="79441" s="62" customFormat="1" x14ac:dyDescent="0.35"/>
    <row r="79442" s="62" customFormat="1" x14ac:dyDescent="0.35"/>
    <row r="79443" s="62" customFormat="1" x14ac:dyDescent="0.35"/>
    <row r="79444" s="62" customFormat="1" x14ac:dyDescent="0.35"/>
    <row r="79445" s="62" customFormat="1" x14ac:dyDescent="0.35"/>
    <row r="79446" s="62" customFormat="1" x14ac:dyDescent="0.35"/>
    <row r="79447" s="62" customFormat="1" x14ac:dyDescent="0.35"/>
    <row r="79448" s="62" customFormat="1" x14ac:dyDescent="0.35"/>
    <row r="79449" s="62" customFormat="1" x14ac:dyDescent="0.35"/>
    <row r="79450" s="62" customFormat="1" x14ac:dyDescent="0.35"/>
    <row r="79451" s="62" customFormat="1" x14ac:dyDescent="0.35"/>
    <row r="79452" s="62" customFormat="1" x14ac:dyDescent="0.35"/>
    <row r="79453" s="62" customFormat="1" x14ac:dyDescent="0.35"/>
    <row r="79454" s="62" customFormat="1" x14ac:dyDescent="0.35"/>
    <row r="79455" s="62" customFormat="1" x14ac:dyDescent="0.35"/>
    <row r="79456" s="62" customFormat="1" x14ac:dyDescent="0.35"/>
    <row r="79457" s="62" customFormat="1" x14ac:dyDescent="0.35"/>
    <row r="79458" s="62" customFormat="1" x14ac:dyDescent="0.35"/>
    <row r="79459" s="62" customFormat="1" x14ac:dyDescent="0.35"/>
    <row r="79460" s="62" customFormat="1" x14ac:dyDescent="0.35"/>
    <row r="79461" s="62" customFormat="1" x14ac:dyDescent="0.35"/>
    <row r="79462" s="62" customFormat="1" x14ac:dyDescent="0.35"/>
    <row r="79463" s="62" customFormat="1" x14ac:dyDescent="0.35"/>
    <row r="79464" s="62" customFormat="1" x14ac:dyDescent="0.35"/>
    <row r="79465" s="62" customFormat="1" x14ac:dyDescent="0.35"/>
    <row r="79466" s="62" customFormat="1" x14ac:dyDescent="0.35"/>
    <row r="79467" s="62" customFormat="1" x14ac:dyDescent="0.35"/>
    <row r="79468" s="62" customFormat="1" x14ac:dyDescent="0.35"/>
    <row r="79469" s="62" customFormat="1" x14ac:dyDescent="0.35"/>
    <row r="79470" s="62" customFormat="1" x14ac:dyDescent="0.35"/>
    <row r="79471" s="62" customFormat="1" x14ac:dyDescent="0.35"/>
    <row r="79472" s="62" customFormat="1" x14ac:dyDescent="0.35"/>
    <row r="79473" s="62" customFormat="1" x14ac:dyDescent="0.35"/>
    <row r="79474" s="62" customFormat="1" x14ac:dyDescent="0.35"/>
    <row r="79475" s="62" customFormat="1" x14ac:dyDescent="0.35"/>
    <row r="79476" s="62" customFormat="1" x14ac:dyDescent="0.35"/>
    <row r="79477" s="62" customFormat="1" x14ac:dyDescent="0.35"/>
    <row r="79478" s="62" customFormat="1" x14ac:dyDescent="0.35"/>
    <row r="79479" s="62" customFormat="1" x14ac:dyDescent="0.35"/>
    <row r="79480" s="62" customFormat="1" x14ac:dyDescent="0.35"/>
    <row r="79481" s="62" customFormat="1" x14ac:dyDescent="0.35"/>
    <row r="79482" s="62" customFormat="1" x14ac:dyDescent="0.35"/>
    <row r="79483" s="62" customFormat="1" x14ac:dyDescent="0.35"/>
    <row r="79484" s="62" customFormat="1" x14ac:dyDescent="0.35"/>
    <row r="79485" s="62" customFormat="1" x14ac:dyDescent="0.35"/>
    <row r="79486" s="62" customFormat="1" x14ac:dyDescent="0.35"/>
    <row r="79487" s="62" customFormat="1" x14ac:dyDescent="0.35"/>
    <row r="79488" s="62" customFormat="1" x14ac:dyDescent="0.35"/>
    <row r="79489" s="62" customFormat="1" x14ac:dyDescent="0.35"/>
    <row r="79490" s="62" customFormat="1" x14ac:dyDescent="0.35"/>
    <row r="79491" s="62" customFormat="1" x14ac:dyDescent="0.35"/>
    <row r="79492" s="62" customFormat="1" x14ac:dyDescent="0.35"/>
    <row r="79493" s="62" customFormat="1" x14ac:dyDescent="0.35"/>
    <row r="79494" s="62" customFormat="1" x14ac:dyDescent="0.35"/>
    <row r="79495" s="62" customFormat="1" x14ac:dyDescent="0.35"/>
    <row r="79496" s="62" customFormat="1" x14ac:dyDescent="0.35"/>
    <row r="79497" s="62" customFormat="1" x14ac:dyDescent="0.35"/>
    <row r="79498" s="62" customFormat="1" x14ac:dyDescent="0.35"/>
    <row r="79499" s="62" customFormat="1" x14ac:dyDescent="0.35"/>
    <row r="79500" s="62" customFormat="1" x14ac:dyDescent="0.35"/>
    <row r="79501" s="62" customFormat="1" x14ac:dyDescent="0.35"/>
    <row r="79502" s="62" customFormat="1" x14ac:dyDescent="0.35"/>
    <row r="79503" s="62" customFormat="1" x14ac:dyDescent="0.35"/>
    <row r="79504" s="62" customFormat="1" x14ac:dyDescent="0.35"/>
    <row r="79505" s="62" customFormat="1" x14ac:dyDescent="0.35"/>
    <row r="79506" s="62" customFormat="1" x14ac:dyDescent="0.35"/>
    <row r="79507" s="62" customFormat="1" x14ac:dyDescent="0.35"/>
    <row r="79508" s="62" customFormat="1" x14ac:dyDescent="0.35"/>
    <row r="79509" s="62" customFormat="1" x14ac:dyDescent="0.35"/>
    <row r="79510" s="62" customFormat="1" x14ac:dyDescent="0.35"/>
    <row r="79511" s="62" customFormat="1" x14ac:dyDescent="0.35"/>
    <row r="79512" s="62" customFormat="1" x14ac:dyDescent="0.35"/>
    <row r="79513" s="62" customFormat="1" x14ac:dyDescent="0.35"/>
    <row r="79514" s="62" customFormat="1" x14ac:dyDescent="0.35"/>
    <row r="79515" s="62" customFormat="1" x14ac:dyDescent="0.35"/>
    <row r="79516" s="62" customFormat="1" x14ac:dyDescent="0.35"/>
    <row r="79517" s="62" customFormat="1" x14ac:dyDescent="0.35"/>
    <row r="79518" s="62" customFormat="1" x14ac:dyDescent="0.35"/>
    <row r="79519" s="62" customFormat="1" x14ac:dyDescent="0.35"/>
    <row r="79520" s="62" customFormat="1" x14ac:dyDescent="0.35"/>
    <row r="79521" s="62" customFormat="1" x14ac:dyDescent="0.35"/>
    <row r="79522" s="62" customFormat="1" x14ac:dyDescent="0.35"/>
    <row r="79523" s="62" customFormat="1" x14ac:dyDescent="0.35"/>
    <row r="79524" s="62" customFormat="1" x14ac:dyDescent="0.35"/>
    <row r="79525" s="62" customFormat="1" x14ac:dyDescent="0.35"/>
    <row r="79526" s="62" customFormat="1" x14ac:dyDescent="0.35"/>
    <row r="79527" s="62" customFormat="1" x14ac:dyDescent="0.35"/>
    <row r="79528" s="62" customFormat="1" x14ac:dyDescent="0.35"/>
    <row r="79529" s="62" customFormat="1" x14ac:dyDescent="0.35"/>
    <row r="79530" s="62" customFormat="1" x14ac:dyDescent="0.35"/>
    <row r="79531" s="62" customFormat="1" x14ac:dyDescent="0.35"/>
    <row r="79532" s="62" customFormat="1" x14ac:dyDescent="0.35"/>
    <row r="79533" s="62" customFormat="1" x14ac:dyDescent="0.35"/>
    <row r="79534" s="62" customFormat="1" x14ac:dyDescent="0.35"/>
    <row r="79535" s="62" customFormat="1" x14ac:dyDescent="0.35"/>
    <row r="79536" s="62" customFormat="1" x14ac:dyDescent="0.35"/>
    <row r="79537" s="62" customFormat="1" x14ac:dyDescent="0.35"/>
    <row r="79538" s="62" customFormat="1" x14ac:dyDescent="0.35"/>
    <row r="79539" s="62" customFormat="1" x14ac:dyDescent="0.35"/>
    <row r="79540" s="62" customFormat="1" x14ac:dyDescent="0.35"/>
    <row r="79541" s="62" customFormat="1" x14ac:dyDescent="0.35"/>
    <row r="79542" s="62" customFormat="1" x14ac:dyDescent="0.35"/>
    <row r="79543" s="62" customFormat="1" x14ac:dyDescent="0.35"/>
    <row r="79544" s="62" customFormat="1" x14ac:dyDescent="0.35"/>
    <row r="79545" s="62" customFormat="1" x14ac:dyDescent="0.35"/>
    <row r="79546" s="62" customFormat="1" x14ac:dyDescent="0.35"/>
    <row r="79547" s="62" customFormat="1" x14ac:dyDescent="0.35"/>
    <row r="79548" s="62" customFormat="1" x14ac:dyDescent="0.35"/>
    <row r="79549" s="62" customFormat="1" x14ac:dyDescent="0.35"/>
    <row r="79550" s="62" customFormat="1" x14ac:dyDescent="0.35"/>
    <row r="79551" s="62" customFormat="1" x14ac:dyDescent="0.35"/>
    <row r="79552" s="62" customFormat="1" x14ac:dyDescent="0.35"/>
    <row r="79553" s="62" customFormat="1" x14ac:dyDescent="0.35"/>
    <row r="79554" s="62" customFormat="1" x14ac:dyDescent="0.35"/>
    <row r="79555" s="62" customFormat="1" x14ac:dyDescent="0.35"/>
    <row r="79556" s="62" customFormat="1" x14ac:dyDescent="0.35"/>
    <row r="79557" s="62" customFormat="1" x14ac:dyDescent="0.35"/>
    <row r="79558" s="62" customFormat="1" x14ac:dyDescent="0.35"/>
    <row r="79559" s="62" customFormat="1" x14ac:dyDescent="0.35"/>
    <row r="79560" s="62" customFormat="1" x14ac:dyDescent="0.35"/>
    <row r="79561" s="62" customFormat="1" x14ac:dyDescent="0.35"/>
    <row r="79562" s="62" customFormat="1" x14ac:dyDescent="0.35"/>
    <row r="79563" s="62" customFormat="1" x14ac:dyDescent="0.35"/>
    <row r="79564" s="62" customFormat="1" x14ac:dyDescent="0.35"/>
    <row r="79565" s="62" customFormat="1" x14ac:dyDescent="0.35"/>
    <row r="79566" s="62" customFormat="1" x14ac:dyDescent="0.35"/>
    <row r="79567" s="62" customFormat="1" x14ac:dyDescent="0.35"/>
    <row r="79568" s="62" customFormat="1" x14ac:dyDescent="0.35"/>
    <row r="79569" s="62" customFormat="1" x14ac:dyDescent="0.35"/>
    <row r="79570" s="62" customFormat="1" x14ac:dyDescent="0.35"/>
    <row r="79571" s="62" customFormat="1" x14ac:dyDescent="0.35"/>
    <row r="79572" s="62" customFormat="1" x14ac:dyDescent="0.35"/>
    <row r="79573" s="62" customFormat="1" x14ac:dyDescent="0.35"/>
    <row r="79574" s="62" customFormat="1" x14ac:dyDescent="0.35"/>
    <row r="79575" s="62" customFormat="1" x14ac:dyDescent="0.35"/>
    <row r="79576" s="62" customFormat="1" x14ac:dyDescent="0.35"/>
    <row r="79577" s="62" customFormat="1" x14ac:dyDescent="0.35"/>
    <row r="79578" s="62" customFormat="1" x14ac:dyDescent="0.35"/>
    <row r="79579" s="62" customFormat="1" x14ac:dyDescent="0.35"/>
    <row r="79580" s="62" customFormat="1" x14ac:dyDescent="0.35"/>
    <row r="79581" s="62" customFormat="1" x14ac:dyDescent="0.35"/>
    <row r="79582" s="62" customFormat="1" x14ac:dyDescent="0.35"/>
    <row r="79583" s="62" customFormat="1" x14ac:dyDescent="0.35"/>
    <row r="79584" s="62" customFormat="1" x14ac:dyDescent="0.35"/>
    <row r="79585" s="62" customFormat="1" x14ac:dyDescent="0.35"/>
    <row r="79586" s="62" customFormat="1" x14ac:dyDescent="0.35"/>
    <row r="79587" s="62" customFormat="1" x14ac:dyDescent="0.35"/>
    <row r="79588" s="62" customFormat="1" x14ac:dyDescent="0.35"/>
    <row r="79589" s="62" customFormat="1" x14ac:dyDescent="0.35"/>
    <row r="79590" s="62" customFormat="1" x14ac:dyDescent="0.35"/>
    <row r="79591" s="62" customFormat="1" x14ac:dyDescent="0.35"/>
    <row r="79592" s="62" customFormat="1" x14ac:dyDescent="0.35"/>
    <row r="79593" s="62" customFormat="1" x14ac:dyDescent="0.35"/>
    <row r="79594" s="62" customFormat="1" x14ac:dyDescent="0.35"/>
    <row r="79595" s="62" customFormat="1" x14ac:dyDescent="0.35"/>
    <row r="79596" s="62" customFormat="1" x14ac:dyDescent="0.35"/>
    <row r="79597" s="62" customFormat="1" x14ac:dyDescent="0.35"/>
    <row r="79598" s="62" customFormat="1" x14ac:dyDescent="0.35"/>
    <row r="79599" s="62" customFormat="1" x14ac:dyDescent="0.35"/>
    <row r="79600" s="62" customFormat="1" x14ac:dyDescent="0.35"/>
    <row r="79601" s="62" customFormat="1" x14ac:dyDescent="0.35"/>
    <row r="79602" s="62" customFormat="1" x14ac:dyDescent="0.35"/>
    <row r="79603" s="62" customFormat="1" x14ac:dyDescent="0.35"/>
    <row r="79604" s="62" customFormat="1" x14ac:dyDescent="0.35"/>
    <row r="79605" s="62" customFormat="1" x14ac:dyDescent="0.35"/>
    <row r="79606" s="62" customFormat="1" x14ac:dyDescent="0.35"/>
    <row r="79607" s="62" customFormat="1" x14ac:dyDescent="0.35"/>
    <row r="79608" s="62" customFormat="1" x14ac:dyDescent="0.35"/>
    <row r="79609" s="62" customFormat="1" x14ac:dyDescent="0.35"/>
    <row r="79610" s="62" customFormat="1" x14ac:dyDescent="0.35"/>
    <row r="79611" s="62" customFormat="1" x14ac:dyDescent="0.35"/>
    <row r="79612" s="62" customFormat="1" x14ac:dyDescent="0.35"/>
    <row r="79613" s="62" customFormat="1" x14ac:dyDescent="0.35"/>
    <row r="79614" s="62" customFormat="1" x14ac:dyDescent="0.35"/>
    <row r="79615" s="62" customFormat="1" x14ac:dyDescent="0.35"/>
    <row r="79616" s="62" customFormat="1" x14ac:dyDescent="0.35"/>
    <row r="79617" s="62" customFormat="1" x14ac:dyDescent="0.35"/>
    <row r="79618" s="62" customFormat="1" x14ac:dyDescent="0.35"/>
    <row r="79619" s="62" customFormat="1" x14ac:dyDescent="0.35"/>
    <row r="79620" s="62" customFormat="1" x14ac:dyDescent="0.35"/>
    <row r="79621" s="62" customFormat="1" x14ac:dyDescent="0.35"/>
    <row r="79622" s="62" customFormat="1" x14ac:dyDescent="0.35"/>
    <row r="79623" s="62" customFormat="1" x14ac:dyDescent="0.35"/>
    <row r="79624" s="62" customFormat="1" x14ac:dyDescent="0.35"/>
    <row r="79625" s="62" customFormat="1" x14ac:dyDescent="0.35"/>
    <row r="79626" s="62" customFormat="1" x14ac:dyDescent="0.35"/>
    <row r="79627" s="62" customFormat="1" x14ac:dyDescent="0.35"/>
    <row r="79628" s="62" customFormat="1" x14ac:dyDescent="0.35"/>
    <row r="79629" s="62" customFormat="1" x14ac:dyDescent="0.35"/>
    <row r="79630" s="62" customFormat="1" x14ac:dyDescent="0.35"/>
    <row r="79631" s="62" customFormat="1" x14ac:dyDescent="0.35"/>
    <row r="79632" s="62" customFormat="1" x14ac:dyDescent="0.35"/>
    <row r="79633" s="62" customFormat="1" x14ac:dyDescent="0.35"/>
    <row r="79634" s="62" customFormat="1" x14ac:dyDescent="0.35"/>
    <row r="79635" s="62" customFormat="1" x14ac:dyDescent="0.35"/>
    <row r="79636" s="62" customFormat="1" x14ac:dyDescent="0.35"/>
    <row r="79637" s="62" customFormat="1" x14ac:dyDescent="0.35"/>
    <row r="79638" s="62" customFormat="1" x14ac:dyDescent="0.35"/>
    <row r="79639" s="62" customFormat="1" x14ac:dyDescent="0.35"/>
    <row r="79640" s="62" customFormat="1" x14ac:dyDescent="0.35"/>
    <row r="79641" s="62" customFormat="1" x14ac:dyDescent="0.35"/>
    <row r="79642" s="62" customFormat="1" x14ac:dyDescent="0.35"/>
    <row r="79643" s="62" customFormat="1" x14ac:dyDescent="0.35"/>
    <row r="79644" s="62" customFormat="1" x14ac:dyDescent="0.35"/>
    <row r="79645" s="62" customFormat="1" x14ac:dyDescent="0.35"/>
    <row r="79646" s="62" customFormat="1" x14ac:dyDescent="0.35"/>
    <row r="79647" s="62" customFormat="1" x14ac:dyDescent="0.35"/>
    <row r="79648" s="62" customFormat="1" x14ac:dyDescent="0.35"/>
    <row r="79649" s="62" customFormat="1" x14ac:dyDescent="0.35"/>
    <row r="79650" s="62" customFormat="1" x14ac:dyDescent="0.35"/>
    <row r="79651" s="62" customFormat="1" x14ac:dyDescent="0.35"/>
    <row r="79652" s="62" customFormat="1" x14ac:dyDescent="0.35"/>
    <row r="79653" s="62" customFormat="1" x14ac:dyDescent="0.35"/>
    <row r="79654" s="62" customFormat="1" x14ac:dyDescent="0.35"/>
    <row r="79655" s="62" customFormat="1" x14ac:dyDescent="0.35"/>
    <row r="79656" s="62" customFormat="1" x14ac:dyDescent="0.35"/>
    <row r="79657" s="62" customFormat="1" x14ac:dyDescent="0.35"/>
    <row r="79658" s="62" customFormat="1" x14ac:dyDescent="0.35"/>
    <row r="79659" s="62" customFormat="1" x14ac:dyDescent="0.35"/>
    <row r="79660" s="62" customFormat="1" x14ac:dyDescent="0.35"/>
    <row r="79661" s="62" customFormat="1" x14ac:dyDescent="0.35"/>
    <row r="79662" s="62" customFormat="1" x14ac:dyDescent="0.35"/>
    <row r="79663" s="62" customFormat="1" x14ac:dyDescent="0.35"/>
    <row r="79664" s="62" customFormat="1" x14ac:dyDescent="0.35"/>
    <row r="79665" s="62" customFormat="1" x14ac:dyDescent="0.35"/>
    <row r="79666" s="62" customFormat="1" x14ac:dyDescent="0.35"/>
    <row r="79667" s="62" customFormat="1" x14ac:dyDescent="0.35"/>
    <row r="79668" s="62" customFormat="1" x14ac:dyDescent="0.35"/>
    <row r="79669" s="62" customFormat="1" x14ac:dyDescent="0.35"/>
    <row r="79670" s="62" customFormat="1" x14ac:dyDescent="0.35"/>
    <row r="79671" s="62" customFormat="1" x14ac:dyDescent="0.35"/>
    <row r="79672" s="62" customFormat="1" x14ac:dyDescent="0.35"/>
    <row r="79673" s="62" customFormat="1" x14ac:dyDescent="0.35"/>
    <row r="79674" s="62" customFormat="1" x14ac:dyDescent="0.35"/>
    <row r="79675" s="62" customFormat="1" x14ac:dyDescent="0.35"/>
    <row r="79676" s="62" customFormat="1" x14ac:dyDescent="0.35"/>
    <row r="79677" s="62" customFormat="1" x14ac:dyDescent="0.35"/>
    <row r="79678" s="62" customFormat="1" x14ac:dyDescent="0.35"/>
    <row r="79679" s="62" customFormat="1" x14ac:dyDescent="0.35"/>
    <row r="79680" s="62" customFormat="1" x14ac:dyDescent="0.35"/>
    <row r="79681" s="62" customFormat="1" x14ac:dyDescent="0.35"/>
    <row r="79682" s="62" customFormat="1" x14ac:dyDescent="0.35"/>
    <row r="79683" s="62" customFormat="1" x14ac:dyDescent="0.35"/>
    <row r="79684" s="62" customFormat="1" x14ac:dyDescent="0.35"/>
    <row r="79685" s="62" customFormat="1" x14ac:dyDescent="0.35"/>
    <row r="79686" s="62" customFormat="1" x14ac:dyDescent="0.35"/>
    <row r="79687" s="62" customFormat="1" x14ac:dyDescent="0.35"/>
    <row r="79688" s="62" customFormat="1" x14ac:dyDescent="0.35"/>
    <row r="79689" s="62" customFormat="1" x14ac:dyDescent="0.35"/>
    <row r="79690" s="62" customFormat="1" x14ac:dyDescent="0.35"/>
    <row r="79691" s="62" customFormat="1" x14ac:dyDescent="0.35"/>
    <row r="79692" s="62" customFormat="1" x14ac:dyDescent="0.35"/>
    <row r="79693" s="62" customFormat="1" x14ac:dyDescent="0.35"/>
    <row r="79694" s="62" customFormat="1" x14ac:dyDescent="0.35"/>
    <row r="79695" s="62" customFormat="1" x14ac:dyDescent="0.35"/>
    <row r="79696" s="62" customFormat="1" x14ac:dyDescent="0.35"/>
    <row r="79697" s="62" customFormat="1" x14ac:dyDescent="0.35"/>
    <row r="79698" s="62" customFormat="1" x14ac:dyDescent="0.35"/>
    <row r="79699" s="62" customFormat="1" x14ac:dyDescent="0.35"/>
    <row r="79700" s="62" customFormat="1" x14ac:dyDescent="0.35"/>
    <row r="79701" s="62" customFormat="1" x14ac:dyDescent="0.35"/>
    <row r="79702" s="62" customFormat="1" x14ac:dyDescent="0.35"/>
    <row r="79703" s="62" customFormat="1" x14ac:dyDescent="0.35"/>
    <row r="79704" s="62" customFormat="1" x14ac:dyDescent="0.35"/>
    <row r="79705" s="62" customFormat="1" x14ac:dyDescent="0.35"/>
    <row r="79706" s="62" customFormat="1" x14ac:dyDescent="0.35"/>
    <row r="79707" s="62" customFormat="1" x14ac:dyDescent="0.35"/>
    <row r="79708" s="62" customFormat="1" x14ac:dyDescent="0.35"/>
    <row r="79709" s="62" customFormat="1" x14ac:dyDescent="0.35"/>
    <row r="79710" s="62" customFormat="1" x14ac:dyDescent="0.35"/>
    <row r="79711" s="62" customFormat="1" x14ac:dyDescent="0.35"/>
    <row r="79712" s="62" customFormat="1" x14ac:dyDescent="0.35"/>
    <row r="79713" s="62" customFormat="1" x14ac:dyDescent="0.35"/>
    <row r="79714" s="62" customFormat="1" x14ac:dyDescent="0.35"/>
    <row r="79715" s="62" customFormat="1" x14ac:dyDescent="0.35"/>
    <row r="79716" s="62" customFormat="1" x14ac:dyDescent="0.35"/>
    <row r="79717" s="62" customFormat="1" x14ac:dyDescent="0.35"/>
    <row r="79718" s="62" customFormat="1" x14ac:dyDescent="0.35"/>
    <row r="79719" s="62" customFormat="1" x14ac:dyDescent="0.35"/>
    <row r="79720" s="62" customFormat="1" x14ac:dyDescent="0.35"/>
    <row r="79721" s="62" customFormat="1" x14ac:dyDescent="0.35"/>
    <row r="79722" s="62" customFormat="1" x14ac:dyDescent="0.35"/>
    <row r="79723" s="62" customFormat="1" x14ac:dyDescent="0.35"/>
    <row r="79724" s="62" customFormat="1" x14ac:dyDescent="0.35"/>
    <row r="79725" s="62" customFormat="1" x14ac:dyDescent="0.35"/>
    <row r="79726" s="62" customFormat="1" x14ac:dyDescent="0.35"/>
    <row r="79727" s="62" customFormat="1" x14ac:dyDescent="0.35"/>
    <row r="79728" s="62" customFormat="1" x14ac:dyDescent="0.35"/>
    <row r="79729" s="62" customFormat="1" x14ac:dyDescent="0.35"/>
    <row r="79730" s="62" customFormat="1" x14ac:dyDescent="0.35"/>
    <row r="79731" s="62" customFormat="1" x14ac:dyDescent="0.35"/>
    <row r="79732" s="62" customFormat="1" x14ac:dyDescent="0.35"/>
    <row r="79733" s="62" customFormat="1" x14ac:dyDescent="0.35"/>
    <row r="79734" s="62" customFormat="1" x14ac:dyDescent="0.35"/>
    <row r="79735" s="62" customFormat="1" x14ac:dyDescent="0.35"/>
    <row r="79736" s="62" customFormat="1" x14ac:dyDescent="0.35"/>
    <row r="79737" s="62" customFormat="1" x14ac:dyDescent="0.35"/>
    <row r="79738" s="62" customFormat="1" x14ac:dyDescent="0.35"/>
    <row r="79739" s="62" customFormat="1" x14ac:dyDescent="0.35"/>
    <row r="79740" s="62" customFormat="1" x14ac:dyDescent="0.35"/>
    <row r="79741" s="62" customFormat="1" x14ac:dyDescent="0.35"/>
    <row r="79742" s="62" customFormat="1" x14ac:dyDescent="0.35"/>
    <row r="79743" s="62" customFormat="1" x14ac:dyDescent="0.35"/>
    <row r="79744" s="62" customFormat="1" x14ac:dyDescent="0.35"/>
    <row r="79745" s="62" customFormat="1" x14ac:dyDescent="0.35"/>
    <row r="79746" s="62" customFormat="1" x14ac:dyDescent="0.35"/>
    <row r="79747" s="62" customFormat="1" x14ac:dyDescent="0.35"/>
    <row r="79748" s="62" customFormat="1" x14ac:dyDescent="0.35"/>
    <row r="79749" s="62" customFormat="1" x14ac:dyDescent="0.35"/>
    <row r="79750" s="62" customFormat="1" x14ac:dyDescent="0.35"/>
    <row r="79751" s="62" customFormat="1" x14ac:dyDescent="0.35"/>
    <row r="79752" s="62" customFormat="1" x14ac:dyDescent="0.35"/>
    <row r="79753" s="62" customFormat="1" x14ac:dyDescent="0.35"/>
    <row r="79754" s="62" customFormat="1" x14ac:dyDescent="0.35"/>
    <row r="79755" s="62" customFormat="1" x14ac:dyDescent="0.35"/>
    <row r="79756" s="62" customFormat="1" x14ac:dyDescent="0.35"/>
    <row r="79757" s="62" customFormat="1" x14ac:dyDescent="0.35"/>
    <row r="79758" s="62" customFormat="1" x14ac:dyDescent="0.35"/>
    <row r="79759" s="62" customFormat="1" x14ac:dyDescent="0.35"/>
    <row r="79760" s="62" customFormat="1" x14ac:dyDescent="0.35"/>
    <row r="79761" s="62" customFormat="1" x14ac:dyDescent="0.35"/>
    <row r="79762" s="62" customFormat="1" x14ac:dyDescent="0.35"/>
    <row r="79763" s="62" customFormat="1" x14ac:dyDescent="0.35"/>
    <row r="79764" s="62" customFormat="1" x14ac:dyDescent="0.35"/>
    <row r="79765" s="62" customFormat="1" x14ac:dyDescent="0.35"/>
    <row r="79766" s="62" customFormat="1" x14ac:dyDescent="0.35"/>
    <row r="79767" s="62" customFormat="1" x14ac:dyDescent="0.35"/>
    <row r="79768" s="62" customFormat="1" x14ac:dyDescent="0.35"/>
    <row r="79769" s="62" customFormat="1" x14ac:dyDescent="0.35"/>
    <row r="79770" s="62" customFormat="1" x14ac:dyDescent="0.35"/>
    <row r="79771" s="62" customFormat="1" x14ac:dyDescent="0.35"/>
    <row r="79772" s="62" customFormat="1" x14ac:dyDescent="0.35"/>
    <row r="79773" s="62" customFormat="1" x14ac:dyDescent="0.35"/>
    <row r="79774" s="62" customFormat="1" x14ac:dyDescent="0.35"/>
    <row r="79775" s="62" customFormat="1" x14ac:dyDescent="0.35"/>
    <row r="79776" s="62" customFormat="1" x14ac:dyDescent="0.35"/>
    <row r="79777" s="62" customFormat="1" x14ac:dyDescent="0.35"/>
    <row r="79778" s="62" customFormat="1" x14ac:dyDescent="0.35"/>
    <row r="79779" s="62" customFormat="1" x14ac:dyDescent="0.35"/>
    <row r="79780" s="62" customFormat="1" x14ac:dyDescent="0.35"/>
    <row r="79781" s="62" customFormat="1" x14ac:dyDescent="0.35"/>
    <row r="79782" s="62" customFormat="1" x14ac:dyDescent="0.35"/>
    <row r="79783" s="62" customFormat="1" x14ac:dyDescent="0.35"/>
    <row r="79784" s="62" customFormat="1" x14ac:dyDescent="0.35"/>
    <row r="79785" s="62" customFormat="1" x14ac:dyDescent="0.35"/>
    <row r="79786" s="62" customFormat="1" x14ac:dyDescent="0.35"/>
    <row r="79787" s="62" customFormat="1" x14ac:dyDescent="0.35"/>
    <row r="79788" s="62" customFormat="1" x14ac:dyDescent="0.35"/>
    <row r="79789" s="62" customFormat="1" x14ac:dyDescent="0.35"/>
    <row r="79790" s="62" customFormat="1" x14ac:dyDescent="0.35"/>
    <row r="79791" s="62" customFormat="1" x14ac:dyDescent="0.35"/>
    <row r="79792" s="62" customFormat="1" x14ac:dyDescent="0.35"/>
    <row r="79793" s="62" customFormat="1" x14ac:dyDescent="0.35"/>
    <row r="79794" s="62" customFormat="1" x14ac:dyDescent="0.35"/>
    <row r="79795" s="62" customFormat="1" x14ac:dyDescent="0.35"/>
    <row r="79796" s="62" customFormat="1" x14ac:dyDescent="0.35"/>
    <row r="79797" s="62" customFormat="1" x14ac:dyDescent="0.35"/>
    <row r="79798" s="62" customFormat="1" x14ac:dyDescent="0.35"/>
    <row r="79799" s="62" customFormat="1" x14ac:dyDescent="0.35"/>
    <row r="79800" s="62" customFormat="1" x14ac:dyDescent="0.35"/>
    <row r="79801" s="62" customFormat="1" x14ac:dyDescent="0.35"/>
    <row r="79802" s="62" customFormat="1" x14ac:dyDescent="0.35"/>
    <row r="79803" s="62" customFormat="1" x14ac:dyDescent="0.35"/>
    <row r="79804" s="62" customFormat="1" x14ac:dyDescent="0.35"/>
    <row r="79805" s="62" customFormat="1" x14ac:dyDescent="0.35"/>
    <row r="79806" s="62" customFormat="1" x14ac:dyDescent="0.35"/>
    <row r="79807" s="62" customFormat="1" x14ac:dyDescent="0.35"/>
    <row r="79808" s="62" customFormat="1" x14ac:dyDescent="0.35"/>
    <row r="79809" s="62" customFormat="1" x14ac:dyDescent="0.35"/>
    <row r="79810" s="62" customFormat="1" x14ac:dyDescent="0.35"/>
    <row r="79811" s="62" customFormat="1" x14ac:dyDescent="0.35"/>
    <row r="79812" s="62" customFormat="1" x14ac:dyDescent="0.35"/>
    <row r="79813" s="62" customFormat="1" x14ac:dyDescent="0.35"/>
    <row r="79814" s="62" customFormat="1" x14ac:dyDescent="0.35"/>
    <row r="79815" s="62" customFormat="1" x14ac:dyDescent="0.35"/>
    <row r="79816" s="62" customFormat="1" x14ac:dyDescent="0.35"/>
    <row r="79817" s="62" customFormat="1" x14ac:dyDescent="0.35"/>
    <row r="79818" s="62" customFormat="1" x14ac:dyDescent="0.35"/>
    <row r="79819" s="62" customFormat="1" x14ac:dyDescent="0.35"/>
    <row r="79820" s="62" customFormat="1" x14ac:dyDescent="0.35"/>
    <row r="79821" s="62" customFormat="1" x14ac:dyDescent="0.35"/>
    <row r="79822" s="62" customFormat="1" x14ac:dyDescent="0.35"/>
    <row r="79823" s="62" customFormat="1" x14ac:dyDescent="0.35"/>
    <row r="79824" s="62" customFormat="1" x14ac:dyDescent="0.35"/>
    <row r="79825" s="62" customFormat="1" x14ac:dyDescent="0.35"/>
    <row r="79826" s="62" customFormat="1" x14ac:dyDescent="0.35"/>
    <row r="79827" s="62" customFormat="1" x14ac:dyDescent="0.35"/>
    <row r="79828" s="62" customFormat="1" x14ac:dyDescent="0.35"/>
    <row r="79829" s="62" customFormat="1" x14ac:dyDescent="0.35"/>
    <row r="79830" s="62" customFormat="1" x14ac:dyDescent="0.35"/>
    <row r="79831" s="62" customFormat="1" x14ac:dyDescent="0.35"/>
    <row r="79832" s="62" customFormat="1" x14ac:dyDescent="0.35"/>
    <row r="79833" s="62" customFormat="1" x14ac:dyDescent="0.35"/>
    <row r="79834" s="62" customFormat="1" x14ac:dyDescent="0.35"/>
    <row r="79835" s="62" customFormat="1" x14ac:dyDescent="0.35"/>
    <row r="79836" s="62" customFormat="1" x14ac:dyDescent="0.35"/>
    <row r="79837" s="62" customFormat="1" x14ac:dyDescent="0.35"/>
    <row r="79838" s="62" customFormat="1" x14ac:dyDescent="0.35"/>
    <row r="79839" s="62" customFormat="1" x14ac:dyDescent="0.35"/>
    <row r="79840" s="62" customFormat="1" x14ac:dyDescent="0.35"/>
    <row r="79841" s="62" customFormat="1" x14ac:dyDescent="0.35"/>
    <row r="79842" s="62" customFormat="1" x14ac:dyDescent="0.35"/>
    <row r="79843" s="62" customFormat="1" x14ac:dyDescent="0.35"/>
    <row r="79844" s="62" customFormat="1" x14ac:dyDescent="0.35"/>
    <row r="79845" s="62" customFormat="1" x14ac:dyDescent="0.35"/>
    <row r="79846" s="62" customFormat="1" x14ac:dyDescent="0.35"/>
    <row r="79847" s="62" customFormat="1" x14ac:dyDescent="0.35"/>
    <row r="79848" s="62" customFormat="1" x14ac:dyDescent="0.35"/>
    <row r="79849" s="62" customFormat="1" x14ac:dyDescent="0.35"/>
    <row r="79850" s="62" customFormat="1" x14ac:dyDescent="0.35"/>
    <row r="79851" s="62" customFormat="1" x14ac:dyDescent="0.35"/>
    <row r="79852" s="62" customFormat="1" x14ac:dyDescent="0.35"/>
    <row r="79853" s="62" customFormat="1" x14ac:dyDescent="0.35"/>
    <row r="79854" s="62" customFormat="1" x14ac:dyDescent="0.35"/>
    <row r="79855" s="62" customFormat="1" x14ac:dyDescent="0.35"/>
    <row r="79856" s="62" customFormat="1" x14ac:dyDescent="0.35"/>
    <row r="79857" s="62" customFormat="1" x14ac:dyDescent="0.35"/>
    <row r="79858" s="62" customFormat="1" x14ac:dyDescent="0.35"/>
    <row r="79859" s="62" customFormat="1" x14ac:dyDescent="0.35"/>
    <row r="79860" s="62" customFormat="1" x14ac:dyDescent="0.35"/>
    <row r="79861" s="62" customFormat="1" x14ac:dyDescent="0.35"/>
    <row r="79862" s="62" customFormat="1" x14ac:dyDescent="0.35"/>
    <row r="79863" s="62" customFormat="1" x14ac:dyDescent="0.35"/>
    <row r="79864" s="62" customFormat="1" x14ac:dyDescent="0.35"/>
    <row r="79865" s="62" customFormat="1" x14ac:dyDescent="0.35"/>
    <row r="79866" s="62" customFormat="1" x14ac:dyDescent="0.35"/>
    <row r="79867" s="62" customFormat="1" x14ac:dyDescent="0.35"/>
    <row r="79868" s="62" customFormat="1" x14ac:dyDescent="0.35"/>
    <row r="79869" s="62" customFormat="1" x14ac:dyDescent="0.35"/>
    <row r="79870" s="62" customFormat="1" x14ac:dyDescent="0.35"/>
    <row r="79871" s="62" customFormat="1" x14ac:dyDescent="0.35"/>
    <row r="79872" s="62" customFormat="1" x14ac:dyDescent="0.35"/>
    <row r="79873" s="62" customFormat="1" x14ac:dyDescent="0.35"/>
    <row r="79874" s="62" customFormat="1" x14ac:dyDescent="0.35"/>
    <row r="79875" s="62" customFormat="1" x14ac:dyDescent="0.35"/>
    <row r="79876" s="62" customFormat="1" x14ac:dyDescent="0.35"/>
    <row r="79877" s="62" customFormat="1" x14ac:dyDescent="0.35"/>
    <row r="79878" s="62" customFormat="1" x14ac:dyDescent="0.35"/>
    <row r="79879" s="62" customFormat="1" x14ac:dyDescent="0.35"/>
    <row r="79880" s="62" customFormat="1" x14ac:dyDescent="0.35"/>
    <row r="79881" s="62" customFormat="1" x14ac:dyDescent="0.35"/>
    <row r="79882" s="62" customFormat="1" x14ac:dyDescent="0.35"/>
    <row r="79883" s="62" customFormat="1" x14ac:dyDescent="0.35"/>
    <row r="79884" s="62" customFormat="1" x14ac:dyDescent="0.35"/>
    <row r="79885" s="62" customFormat="1" x14ac:dyDescent="0.35"/>
    <row r="79886" s="62" customFormat="1" x14ac:dyDescent="0.35"/>
    <row r="79887" s="62" customFormat="1" x14ac:dyDescent="0.35"/>
    <row r="79888" s="62" customFormat="1" x14ac:dyDescent="0.35"/>
    <row r="79889" s="62" customFormat="1" x14ac:dyDescent="0.35"/>
    <row r="79890" s="62" customFormat="1" x14ac:dyDescent="0.35"/>
    <row r="79891" s="62" customFormat="1" x14ac:dyDescent="0.35"/>
    <row r="79892" s="62" customFormat="1" x14ac:dyDescent="0.35"/>
    <row r="79893" s="62" customFormat="1" x14ac:dyDescent="0.35"/>
    <row r="79894" s="62" customFormat="1" x14ac:dyDescent="0.35"/>
    <row r="79895" s="62" customFormat="1" x14ac:dyDescent="0.35"/>
    <row r="79896" s="62" customFormat="1" x14ac:dyDescent="0.35"/>
    <row r="79897" s="62" customFormat="1" x14ac:dyDescent="0.35"/>
    <row r="79898" s="62" customFormat="1" x14ac:dyDescent="0.35"/>
    <row r="79899" s="62" customFormat="1" x14ac:dyDescent="0.35"/>
    <row r="79900" s="62" customFormat="1" x14ac:dyDescent="0.35"/>
    <row r="79901" s="62" customFormat="1" x14ac:dyDescent="0.35"/>
    <row r="79902" s="62" customFormat="1" x14ac:dyDescent="0.35"/>
    <row r="79903" s="62" customFormat="1" x14ac:dyDescent="0.35"/>
    <row r="79904" s="62" customFormat="1" x14ac:dyDescent="0.35"/>
    <row r="79905" s="62" customFormat="1" x14ac:dyDescent="0.35"/>
    <row r="79906" s="62" customFormat="1" x14ac:dyDescent="0.35"/>
    <row r="79907" s="62" customFormat="1" x14ac:dyDescent="0.35"/>
    <row r="79908" s="62" customFormat="1" x14ac:dyDescent="0.35"/>
    <row r="79909" s="62" customFormat="1" x14ac:dyDescent="0.35"/>
    <row r="79910" s="62" customFormat="1" x14ac:dyDescent="0.35"/>
    <row r="79911" s="62" customFormat="1" x14ac:dyDescent="0.35"/>
    <row r="79912" s="62" customFormat="1" x14ac:dyDescent="0.35"/>
    <row r="79913" s="62" customFormat="1" x14ac:dyDescent="0.35"/>
    <row r="79914" s="62" customFormat="1" x14ac:dyDescent="0.35"/>
    <row r="79915" s="62" customFormat="1" x14ac:dyDescent="0.35"/>
    <row r="79916" s="62" customFormat="1" x14ac:dyDescent="0.35"/>
    <row r="79917" s="62" customFormat="1" x14ac:dyDescent="0.35"/>
    <row r="79918" s="62" customFormat="1" x14ac:dyDescent="0.35"/>
    <row r="79919" s="62" customFormat="1" x14ac:dyDescent="0.35"/>
    <row r="79920" s="62" customFormat="1" x14ac:dyDescent="0.35"/>
    <row r="79921" s="62" customFormat="1" x14ac:dyDescent="0.35"/>
    <row r="79922" s="62" customFormat="1" x14ac:dyDescent="0.35"/>
    <row r="79923" s="62" customFormat="1" x14ac:dyDescent="0.35"/>
    <row r="79924" s="62" customFormat="1" x14ac:dyDescent="0.35"/>
    <row r="79925" s="62" customFormat="1" x14ac:dyDescent="0.35"/>
    <row r="79926" s="62" customFormat="1" x14ac:dyDescent="0.35"/>
    <row r="79927" s="62" customFormat="1" x14ac:dyDescent="0.35"/>
    <row r="79928" s="62" customFormat="1" x14ac:dyDescent="0.35"/>
    <row r="79929" s="62" customFormat="1" x14ac:dyDescent="0.35"/>
    <row r="79930" s="62" customFormat="1" x14ac:dyDescent="0.35"/>
    <row r="79931" s="62" customFormat="1" x14ac:dyDescent="0.35"/>
    <row r="79932" s="62" customFormat="1" x14ac:dyDescent="0.35"/>
    <row r="79933" s="62" customFormat="1" x14ac:dyDescent="0.35"/>
    <row r="79934" s="62" customFormat="1" x14ac:dyDescent="0.35"/>
    <row r="79935" s="62" customFormat="1" x14ac:dyDescent="0.35"/>
    <row r="79936" s="62" customFormat="1" x14ac:dyDescent="0.35"/>
    <row r="79937" s="62" customFormat="1" x14ac:dyDescent="0.35"/>
    <row r="79938" s="62" customFormat="1" x14ac:dyDescent="0.35"/>
    <row r="79939" s="62" customFormat="1" x14ac:dyDescent="0.35"/>
    <row r="79940" s="62" customFormat="1" x14ac:dyDescent="0.35"/>
    <row r="79941" s="62" customFormat="1" x14ac:dyDescent="0.35"/>
    <row r="79942" s="62" customFormat="1" x14ac:dyDescent="0.35"/>
    <row r="79943" s="62" customFormat="1" x14ac:dyDescent="0.35"/>
    <row r="79944" s="62" customFormat="1" x14ac:dyDescent="0.35"/>
    <row r="79945" s="62" customFormat="1" x14ac:dyDescent="0.35"/>
    <row r="79946" s="62" customFormat="1" x14ac:dyDescent="0.35"/>
    <row r="79947" s="62" customFormat="1" x14ac:dyDescent="0.35"/>
    <row r="79948" s="62" customFormat="1" x14ac:dyDescent="0.35"/>
    <row r="79949" s="62" customFormat="1" x14ac:dyDescent="0.35"/>
    <row r="79950" s="62" customFormat="1" x14ac:dyDescent="0.35"/>
    <row r="79951" s="62" customFormat="1" x14ac:dyDescent="0.35"/>
    <row r="79952" s="62" customFormat="1" x14ac:dyDescent="0.35"/>
    <row r="79953" s="62" customFormat="1" x14ac:dyDescent="0.35"/>
    <row r="79954" s="62" customFormat="1" x14ac:dyDescent="0.35"/>
    <row r="79955" s="62" customFormat="1" x14ac:dyDescent="0.35"/>
    <row r="79956" s="62" customFormat="1" x14ac:dyDescent="0.35"/>
    <row r="79957" s="62" customFormat="1" x14ac:dyDescent="0.35"/>
    <row r="79958" s="62" customFormat="1" x14ac:dyDescent="0.35"/>
    <row r="79959" s="62" customFormat="1" x14ac:dyDescent="0.35"/>
    <row r="79960" s="62" customFormat="1" x14ac:dyDescent="0.35"/>
    <row r="79961" s="62" customFormat="1" x14ac:dyDescent="0.35"/>
    <row r="79962" s="62" customFormat="1" x14ac:dyDescent="0.35"/>
    <row r="79963" s="62" customFormat="1" x14ac:dyDescent="0.35"/>
    <row r="79964" s="62" customFormat="1" x14ac:dyDescent="0.35"/>
    <row r="79965" s="62" customFormat="1" x14ac:dyDescent="0.35"/>
    <row r="79966" s="62" customFormat="1" x14ac:dyDescent="0.35"/>
    <row r="79967" s="62" customFormat="1" x14ac:dyDescent="0.35"/>
    <row r="79968" s="62" customFormat="1" x14ac:dyDescent="0.35"/>
    <row r="79969" s="62" customFormat="1" x14ac:dyDescent="0.35"/>
    <row r="79970" s="62" customFormat="1" x14ac:dyDescent="0.35"/>
    <row r="79971" s="62" customFormat="1" x14ac:dyDescent="0.35"/>
    <row r="79972" s="62" customFormat="1" x14ac:dyDescent="0.35"/>
    <row r="79973" s="62" customFormat="1" x14ac:dyDescent="0.35"/>
    <row r="79974" s="62" customFormat="1" x14ac:dyDescent="0.35"/>
    <row r="79975" s="62" customFormat="1" x14ac:dyDescent="0.35"/>
    <row r="79976" s="62" customFormat="1" x14ac:dyDescent="0.35"/>
    <row r="79977" s="62" customFormat="1" x14ac:dyDescent="0.35"/>
    <row r="79978" s="62" customFormat="1" x14ac:dyDescent="0.35"/>
    <row r="79979" s="62" customFormat="1" x14ac:dyDescent="0.35"/>
    <row r="79980" s="62" customFormat="1" x14ac:dyDescent="0.35"/>
    <row r="79981" s="62" customFormat="1" x14ac:dyDescent="0.35"/>
    <row r="79982" s="62" customFormat="1" x14ac:dyDescent="0.35"/>
    <row r="79983" s="62" customFormat="1" x14ac:dyDescent="0.35"/>
    <row r="79984" s="62" customFormat="1" x14ac:dyDescent="0.35"/>
    <row r="79985" s="62" customFormat="1" x14ac:dyDescent="0.35"/>
    <row r="79986" s="62" customFormat="1" x14ac:dyDescent="0.35"/>
    <row r="79987" s="62" customFormat="1" x14ac:dyDescent="0.35"/>
    <row r="79988" s="62" customFormat="1" x14ac:dyDescent="0.35"/>
    <row r="79989" s="62" customFormat="1" x14ac:dyDescent="0.35"/>
    <row r="79990" s="62" customFormat="1" x14ac:dyDescent="0.35"/>
    <row r="79991" s="62" customFormat="1" x14ac:dyDescent="0.35"/>
    <row r="79992" s="62" customFormat="1" x14ac:dyDescent="0.35"/>
    <row r="79993" s="62" customFormat="1" x14ac:dyDescent="0.35"/>
    <row r="79994" s="62" customFormat="1" x14ac:dyDescent="0.35"/>
    <row r="79995" s="62" customFormat="1" x14ac:dyDescent="0.35"/>
    <row r="79996" s="62" customFormat="1" x14ac:dyDescent="0.35"/>
    <row r="79997" s="62" customFormat="1" x14ac:dyDescent="0.35"/>
    <row r="79998" s="62" customFormat="1" x14ac:dyDescent="0.35"/>
    <row r="79999" s="62" customFormat="1" x14ac:dyDescent="0.35"/>
    <row r="80000" s="62" customFormat="1" x14ac:dyDescent="0.35"/>
    <row r="80001" s="62" customFormat="1" x14ac:dyDescent="0.35"/>
    <row r="80002" s="62" customFormat="1" x14ac:dyDescent="0.35"/>
    <row r="80003" s="62" customFormat="1" x14ac:dyDescent="0.35"/>
    <row r="80004" s="62" customFormat="1" x14ac:dyDescent="0.35"/>
    <row r="80005" s="62" customFormat="1" x14ac:dyDescent="0.35"/>
    <row r="80006" s="62" customFormat="1" x14ac:dyDescent="0.35"/>
    <row r="80007" s="62" customFormat="1" x14ac:dyDescent="0.35"/>
    <row r="80008" s="62" customFormat="1" x14ac:dyDescent="0.35"/>
    <row r="80009" s="62" customFormat="1" x14ac:dyDescent="0.35"/>
    <row r="80010" s="62" customFormat="1" x14ac:dyDescent="0.35"/>
    <row r="80011" s="62" customFormat="1" x14ac:dyDescent="0.35"/>
    <row r="80012" s="62" customFormat="1" x14ac:dyDescent="0.35"/>
    <row r="80013" s="62" customFormat="1" x14ac:dyDescent="0.35"/>
    <row r="80014" s="62" customFormat="1" x14ac:dyDescent="0.35"/>
    <row r="80015" s="62" customFormat="1" x14ac:dyDescent="0.35"/>
    <row r="80016" s="62" customFormat="1" x14ac:dyDescent="0.35"/>
    <row r="80017" s="62" customFormat="1" x14ac:dyDescent="0.35"/>
    <row r="80018" s="62" customFormat="1" x14ac:dyDescent="0.35"/>
    <row r="80019" s="62" customFormat="1" x14ac:dyDescent="0.35"/>
    <row r="80020" s="62" customFormat="1" x14ac:dyDescent="0.35"/>
    <row r="80021" s="62" customFormat="1" x14ac:dyDescent="0.35"/>
    <row r="80022" s="62" customFormat="1" x14ac:dyDescent="0.35"/>
    <row r="80023" s="62" customFormat="1" x14ac:dyDescent="0.35"/>
    <row r="80024" s="62" customFormat="1" x14ac:dyDescent="0.35"/>
    <row r="80025" s="62" customFormat="1" x14ac:dyDescent="0.35"/>
    <row r="80026" s="62" customFormat="1" x14ac:dyDescent="0.35"/>
    <row r="80027" s="62" customFormat="1" x14ac:dyDescent="0.35"/>
    <row r="80028" s="62" customFormat="1" x14ac:dyDescent="0.35"/>
    <row r="80029" s="62" customFormat="1" x14ac:dyDescent="0.35"/>
    <row r="80030" s="62" customFormat="1" x14ac:dyDescent="0.35"/>
    <row r="80031" s="62" customFormat="1" x14ac:dyDescent="0.35"/>
    <row r="80032" s="62" customFormat="1" x14ac:dyDescent="0.35"/>
    <row r="80033" s="62" customFormat="1" x14ac:dyDescent="0.35"/>
    <row r="80034" s="62" customFormat="1" x14ac:dyDescent="0.35"/>
    <row r="80035" s="62" customFormat="1" x14ac:dyDescent="0.35"/>
    <row r="80036" s="62" customFormat="1" x14ac:dyDescent="0.35"/>
    <row r="80037" s="62" customFormat="1" x14ac:dyDescent="0.35"/>
    <row r="80038" s="62" customFormat="1" x14ac:dyDescent="0.35"/>
    <row r="80039" s="62" customFormat="1" x14ac:dyDescent="0.35"/>
    <row r="80040" s="62" customFormat="1" x14ac:dyDescent="0.35"/>
    <row r="80041" s="62" customFormat="1" x14ac:dyDescent="0.35"/>
    <row r="80042" s="62" customFormat="1" x14ac:dyDescent="0.35"/>
    <row r="80043" s="62" customFormat="1" x14ac:dyDescent="0.35"/>
    <row r="80044" s="62" customFormat="1" x14ac:dyDescent="0.35"/>
    <row r="80045" s="62" customFormat="1" x14ac:dyDescent="0.35"/>
    <row r="80046" s="62" customFormat="1" x14ac:dyDescent="0.35"/>
    <row r="80047" s="62" customFormat="1" x14ac:dyDescent="0.35"/>
    <row r="80048" s="62" customFormat="1" x14ac:dyDescent="0.35"/>
    <row r="80049" s="62" customFormat="1" x14ac:dyDescent="0.35"/>
    <row r="80050" s="62" customFormat="1" x14ac:dyDescent="0.35"/>
    <row r="80051" s="62" customFormat="1" x14ac:dyDescent="0.35"/>
    <row r="80052" s="62" customFormat="1" x14ac:dyDescent="0.35"/>
    <row r="80053" s="62" customFormat="1" x14ac:dyDescent="0.35"/>
    <row r="80054" s="62" customFormat="1" x14ac:dyDescent="0.35"/>
    <row r="80055" s="62" customFormat="1" x14ac:dyDescent="0.35"/>
    <row r="80056" s="62" customFormat="1" x14ac:dyDescent="0.35"/>
    <row r="80057" s="62" customFormat="1" x14ac:dyDescent="0.35"/>
    <row r="80058" s="62" customFormat="1" x14ac:dyDescent="0.35"/>
    <row r="80059" s="62" customFormat="1" x14ac:dyDescent="0.35"/>
    <row r="80060" s="62" customFormat="1" x14ac:dyDescent="0.35"/>
    <row r="80061" s="62" customFormat="1" x14ac:dyDescent="0.35"/>
    <row r="80062" s="62" customFormat="1" x14ac:dyDescent="0.35"/>
    <row r="80063" s="62" customFormat="1" x14ac:dyDescent="0.35"/>
    <row r="80064" s="62" customFormat="1" x14ac:dyDescent="0.35"/>
    <row r="80065" s="62" customFormat="1" x14ac:dyDescent="0.35"/>
    <row r="80066" s="62" customFormat="1" x14ac:dyDescent="0.35"/>
    <row r="80067" s="62" customFormat="1" x14ac:dyDescent="0.35"/>
    <row r="80068" s="62" customFormat="1" x14ac:dyDescent="0.35"/>
    <row r="80069" s="62" customFormat="1" x14ac:dyDescent="0.35"/>
    <row r="80070" s="62" customFormat="1" x14ac:dyDescent="0.35"/>
    <row r="80071" s="62" customFormat="1" x14ac:dyDescent="0.35"/>
    <row r="80072" s="62" customFormat="1" x14ac:dyDescent="0.35"/>
    <row r="80073" s="62" customFormat="1" x14ac:dyDescent="0.35"/>
    <row r="80074" s="62" customFormat="1" x14ac:dyDescent="0.35"/>
    <row r="80075" s="62" customFormat="1" x14ac:dyDescent="0.35"/>
    <row r="80076" s="62" customFormat="1" x14ac:dyDescent="0.35"/>
    <row r="80077" s="62" customFormat="1" x14ac:dyDescent="0.35"/>
    <row r="80078" s="62" customFormat="1" x14ac:dyDescent="0.35"/>
    <row r="80079" s="62" customFormat="1" x14ac:dyDescent="0.35"/>
    <row r="80080" s="62" customFormat="1" x14ac:dyDescent="0.35"/>
    <row r="80081" s="62" customFormat="1" x14ac:dyDescent="0.35"/>
    <row r="80082" s="62" customFormat="1" x14ac:dyDescent="0.35"/>
    <row r="80083" s="62" customFormat="1" x14ac:dyDescent="0.35"/>
    <row r="80084" s="62" customFormat="1" x14ac:dyDescent="0.35"/>
    <row r="80085" s="62" customFormat="1" x14ac:dyDescent="0.35"/>
    <row r="80086" s="62" customFormat="1" x14ac:dyDescent="0.35"/>
    <row r="80087" s="62" customFormat="1" x14ac:dyDescent="0.35"/>
    <row r="80088" s="62" customFormat="1" x14ac:dyDescent="0.35"/>
    <row r="80089" s="62" customFormat="1" x14ac:dyDescent="0.35"/>
    <row r="80090" s="62" customFormat="1" x14ac:dyDescent="0.35"/>
    <row r="80091" s="62" customFormat="1" x14ac:dyDescent="0.35"/>
    <row r="80092" s="62" customFormat="1" x14ac:dyDescent="0.35"/>
    <row r="80093" s="62" customFormat="1" x14ac:dyDescent="0.35"/>
    <row r="80094" s="62" customFormat="1" x14ac:dyDescent="0.35"/>
    <row r="80095" s="62" customFormat="1" x14ac:dyDescent="0.35"/>
    <row r="80096" s="62" customFormat="1" x14ac:dyDescent="0.35"/>
    <row r="80097" s="62" customFormat="1" x14ac:dyDescent="0.35"/>
    <row r="80098" s="62" customFormat="1" x14ac:dyDescent="0.35"/>
    <row r="80099" s="62" customFormat="1" x14ac:dyDescent="0.35"/>
    <row r="80100" s="62" customFormat="1" x14ac:dyDescent="0.35"/>
    <row r="80101" s="62" customFormat="1" x14ac:dyDescent="0.35"/>
    <row r="80102" s="62" customFormat="1" x14ac:dyDescent="0.35"/>
    <row r="80103" s="62" customFormat="1" x14ac:dyDescent="0.35"/>
    <row r="80104" s="62" customFormat="1" x14ac:dyDescent="0.35"/>
    <row r="80105" s="62" customFormat="1" x14ac:dyDescent="0.35"/>
    <row r="80106" s="62" customFormat="1" x14ac:dyDescent="0.35"/>
    <row r="80107" s="62" customFormat="1" x14ac:dyDescent="0.35"/>
    <row r="80108" s="62" customFormat="1" x14ac:dyDescent="0.35"/>
    <row r="80109" s="62" customFormat="1" x14ac:dyDescent="0.35"/>
    <row r="80110" s="62" customFormat="1" x14ac:dyDescent="0.35"/>
    <row r="80111" s="62" customFormat="1" x14ac:dyDescent="0.35"/>
    <row r="80112" s="62" customFormat="1" x14ac:dyDescent="0.35"/>
    <row r="80113" s="62" customFormat="1" x14ac:dyDescent="0.35"/>
    <row r="80114" s="62" customFormat="1" x14ac:dyDescent="0.35"/>
    <row r="80115" s="62" customFormat="1" x14ac:dyDescent="0.35"/>
    <row r="80116" s="62" customFormat="1" x14ac:dyDescent="0.35"/>
    <row r="80117" s="62" customFormat="1" x14ac:dyDescent="0.35"/>
    <row r="80118" s="62" customFormat="1" x14ac:dyDescent="0.35"/>
    <row r="80119" s="62" customFormat="1" x14ac:dyDescent="0.35"/>
    <row r="80120" s="62" customFormat="1" x14ac:dyDescent="0.35"/>
    <row r="80121" s="62" customFormat="1" x14ac:dyDescent="0.35"/>
    <row r="80122" s="62" customFormat="1" x14ac:dyDescent="0.35"/>
    <row r="80123" s="62" customFormat="1" x14ac:dyDescent="0.35"/>
    <row r="80124" s="62" customFormat="1" x14ac:dyDescent="0.35"/>
    <row r="80125" s="62" customFormat="1" x14ac:dyDescent="0.35"/>
    <row r="80126" s="62" customFormat="1" x14ac:dyDescent="0.35"/>
    <row r="80127" s="62" customFormat="1" x14ac:dyDescent="0.35"/>
    <row r="80128" s="62" customFormat="1" x14ac:dyDescent="0.35"/>
    <row r="80129" s="62" customFormat="1" x14ac:dyDescent="0.35"/>
    <row r="80130" s="62" customFormat="1" x14ac:dyDescent="0.35"/>
    <row r="80131" s="62" customFormat="1" x14ac:dyDescent="0.35"/>
    <row r="80132" s="62" customFormat="1" x14ac:dyDescent="0.35"/>
    <row r="80133" s="62" customFormat="1" x14ac:dyDescent="0.35"/>
    <row r="80134" s="62" customFormat="1" x14ac:dyDescent="0.35"/>
    <row r="80135" s="62" customFormat="1" x14ac:dyDescent="0.35"/>
    <row r="80136" s="62" customFormat="1" x14ac:dyDescent="0.35"/>
    <row r="80137" s="62" customFormat="1" x14ac:dyDescent="0.35"/>
    <row r="80138" s="62" customFormat="1" x14ac:dyDescent="0.35"/>
    <row r="80139" s="62" customFormat="1" x14ac:dyDescent="0.35"/>
    <row r="80140" s="62" customFormat="1" x14ac:dyDescent="0.35"/>
    <row r="80141" s="62" customFormat="1" x14ac:dyDescent="0.35"/>
    <row r="80142" s="62" customFormat="1" x14ac:dyDescent="0.35"/>
    <row r="80143" s="62" customFormat="1" x14ac:dyDescent="0.35"/>
    <row r="80144" s="62" customFormat="1" x14ac:dyDescent="0.35"/>
    <row r="80145" s="62" customFormat="1" x14ac:dyDescent="0.35"/>
    <row r="80146" s="62" customFormat="1" x14ac:dyDescent="0.35"/>
    <row r="80147" s="62" customFormat="1" x14ac:dyDescent="0.35"/>
    <row r="80148" s="62" customFormat="1" x14ac:dyDescent="0.35"/>
    <row r="80149" s="62" customFormat="1" x14ac:dyDescent="0.35"/>
    <row r="80150" s="62" customFormat="1" x14ac:dyDescent="0.35"/>
    <row r="80151" s="62" customFormat="1" x14ac:dyDescent="0.35"/>
    <row r="80152" s="62" customFormat="1" x14ac:dyDescent="0.35"/>
    <row r="80153" s="62" customFormat="1" x14ac:dyDescent="0.35"/>
    <row r="80154" s="62" customFormat="1" x14ac:dyDescent="0.35"/>
    <row r="80155" s="62" customFormat="1" x14ac:dyDescent="0.35"/>
    <row r="80156" s="62" customFormat="1" x14ac:dyDescent="0.35"/>
    <row r="80157" s="62" customFormat="1" x14ac:dyDescent="0.35"/>
    <row r="80158" s="62" customFormat="1" x14ac:dyDescent="0.35"/>
    <row r="80159" s="62" customFormat="1" x14ac:dyDescent="0.35"/>
    <row r="80160" s="62" customFormat="1" x14ac:dyDescent="0.35"/>
    <row r="80161" s="62" customFormat="1" x14ac:dyDescent="0.35"/>
    <row r="80162" s="62" customFormat="1" x14ac:dyDescent="0.35"/>
    <row r="80163" s="62" customFormat="1" x14ac:dyDescent="0.35"/>
    <row r="80164" s="62" customFormat="1" x14ac:dyDescent="0.35"/>
    <row r="80165" s="62" customFormat="1" x14ac:dyDescent="0.35"/>
    <row r="80166" s="62" customFormat="1" x14ac:dyDescent="0.35"/>
    <row r="80167" s="62" customFormat="1" x14ac:dyDescent="0.35"/>
    <row r="80168" s="62" customFormat="1" x14ac:dyDescent="0.35"/>
    <row r="80169" s="62" customFormat="1" x14ac:dyDescent="0.35"/>
    <row r="80170" s="62" customFormat="1" x14ac:dyDescent="0.35"/>
    <row r="80171" s="62" customFormat="1" x14ac:dyDescent="0.35"/>
    <row r="80172" s="62" customFormat="1" x14ac:dyDescent="0.35"/>
    <row r="80173" s="62" customFormat="1" x14ac:dyDescent="0.35"/>
    <row r="80174" s="62" customFormat="1" x14ac:dyDescent="0.35"/>
    <row r="80175" s="62" customFormat="1" x14ac:dyDescent="0.35"/>
    <row r="80176" s="62" customFormat="1" x14ac:dyDescent="0.35"/>
    <row r="80177" s="62" customFormat="1" x14ac:dyDescent="0.35"/>
    <row r="80178" s="62" customFormat="1" x14ac:dyDescent="0.35"/>
    <row r="80179" s="62" customFormat="1" x14ac:dyDescent="0.35"/>
    <row r="80180" s="62" customFormat="1" x14ac:dyDescent="0.35"/>
    <row r="80181" s="62" customFormat="1" x14ac:dyDescent="0.35"/>
    <row r="80182" s="62" customFormat="1" x14ac:dyDescent="0.35"/>
    <row r="80183" s="62" customFormat="1" x14ac:dyDescent="0.35"/>
    <row r="80184" s="62" customFormat="1" x14ac:dyDescent="0.35"/>
    <row r="80185" s="62" customFormat="1" x14ac:dyDescent="0.35"/>
    <row r="80186" s="62" customFormat="1" x14ac:dyDescent="0.35"/>
    <row r="80187" s="62" customFormat="1" x14ac:dyDescent="0.35"/>
    <row r="80188" s="62" customFormat="1" x14ac:dyDescent="0.35"/>
    <row r="80189" s="62" customFormat="1" x14ac:dyDescent="0.35"/>
    <row r="80190" s="62" customFormat="1" x14ac:dyDescent="0.35"/>
    <row r="80191" s="62" customFormat="1" x14ac:dyDescent="0.35"/>
    <row r="80192" s="62" customFormat="1" x14ac:dyDescent="0.35"/>
    <row r="80193" s="62" customFormat="1" x14ac:dyDescent="0.35"/>
    <row r="80194" s="62" customFormat="1" x14ac:dyDescent="0.35"/>
    <row r="80195" s="62" customFormat="1" x14ac:dyDescent="0.35"/>
    <row r="80196" s="62" customFormat="1" x14ac:dyDescent="0.35"/>
    <row r="80197" s="62" customFormat="1" x14ac:dyDescent="0.35"/>
    <row r="80198" s="62" customFormat="1" x14ac:dyDescent="0.35"/>
    <row r="80199" s="62" customFormat="1" x14ac:dyDescent="0.35"/>
    <row r="80200" s="62" customFormat="1" x14ac:dyDescent="0.35"/>
    <row r="80201" s="62" customFormat="1" x14ac:dyDescent="0.35"/>
    <row r="80202" s="62" customFormat="1" x14ac:dyDescent="0.35"/>
    <row r="80203" s="62" customFormat="1" x14ac:dyDescent="0.35"/>
    <row r="80204" s="62" customFormat="1" x14ac:dyDescent="0.35"/>
    <row r="80205" s="62" customFormat="1" x14ac:dyDescent="0.35"/>
    <row r="80206" s="62" customFormat="1" x14ac:dyDescent="0.35"/>
    <row r="80207" s="62" customFormat="1" x14ac:dyDescent="0.35"/>
    <row r="80208" s="62" customFormat="1" x14ac:dyDescent="0.35"/>
    <row r="80209" s="62" customFormat="1" x14ac:dyDescent="0.35"/>
    <row r="80210" s="62" customFormat="1" x14ac:dyDescent="0.35"/>
    <row r="80211" s="62" customFormat="1" x14ac:dyDescent="0.35"/>
    <row r="80212" s="62" customFormat="1" x14ac:dyDescent="0.35"/>
    <row r="80213" s="62" customFormat="1" x14ac:dyDescent="0.35"/>
    <row r="80214" s="62" customFormat="1" x14ac:dyDescent="0.35"/>
    <row r="80215" s="62" customFormat="1" x14ac:dyDescent="0.35"/>
    <row r="80216" s="62" customFormat="1" x14ac:dyDescent="0.35"/>
    <row r="80217" s="62" customFormat="1" x14ac:dyDescent="0.35"/>
    <row r="80218" s="62" customFormat="1" x14ac:dyDescent="0.35"/>
    <row r="80219" s="62" customFormat="1" x14ac:dyDescent="0.35"/>
    <row r="80220" s="62" customFormat="1" x14ac:dyDescent="0.35"/>
    <row r="80221" s="62" customFormat="1" x14ac:dyDescent="0.35"/>
    <row r="80222" s="62" customFormat="1" x14ac:dyDescent="0.35"/>
    <row r="80223" s="62" customFormat="1" x14ac:dyDescent="0.35"/>
    <row r="80224" s="62" customFormat="1" x14ac:dyDescent="0.35"/>
    <row r="80225" s="62" customFormat="1" x14ac:dyDescent="0.35"/>
    <row r="80226" s="62" customFormat="1" x14ac:dyDescent="0.35"/>
    <row r="80227" s="62" customFormat="1" x14ac:dyDescent="0.35"/>
    <row r="80228" s="62" customFormat="1" x14ac:dyDescent="0.35"/>
    <row r="80229" s="62" customFormat="1" x14ac:dyDescent="0.35"/>
    <row r="80230" s="62" customFormat="1" x14ac:dyDescent="0.35"/>
    <row r="80231" s="62" customFormat="1" x14ac:dyDescent="0.35"/>
    <row r="80232" s="62" customFormat="1" x14ac:dyDescent="0.35"/>
    <row r="80233" s="62" customFormat="1" x14ac:dyDescent="0.35"/>
    <row r="80234" s="62" customFormat="1" x14ac:dyDescent="0.35"/>
    <row r="80235" s="62" customFormat="1" x14ac:dyDescent="0.35"/>
    <row r="80236" s="62" customFormat="1" x14ac:dyDescent="0.35"/>
    <row r="80237" s="62" customFormat="1" x14ac:dyDescent="0.35"/>
    <row r="80238" s="62" customFormat="1" x14ac:dyDescent="0.35"/>
    <row r="80239" s="62" customFormat="1" x14ac:dyDescent="0.35"/>
    <row r="80240" s="62" customFormat="1" x14ac:dyDescent="0.35"/>
    <row r="80241" s="62" customFormat="1" x14ac:dyDescent="0.35"/>
    <row r="80242" s="62" customFormat="1" x14ac:dyDescent="0.35"/>
    <row r="80243" s="62" customFormat="1" x14ac:dyDescent="0.35"/>
    <row r="80244" s="62" customFormat="1" x14ac:dyDescent="0.35"/>
    <row r="80245" s="62" customFormat="1" x14ac:dyDescent="0.35"/>
    <row r="80246" s="62" customFormat="1" x14ac:dyDescent="0.35"/>
    <row r="80247" s="62" customFormat="1" x14ac:dyDescent="0.35"/>
    <row r="80248" s="62" customFormat="1" x14ac:dyDescent="0.35"/>
    <row r="80249" s="62" customFormat="1" x14ac:dyDescent="0.35"/>
    <row r="80250" s="62" customFormat="1" x14ac:dyDescent="0.35"/>
    <row r="80251" s="62" customFormat="1" x14ac:dyDescent="0.35"/>
    <row r="80252" s="62" customFormat="1" x14ac:dyDescent="0.35"/>
    <row r="80253" s="62" customFormat="1" x14ac:dyDescent="0.35"/>
    <row r="80254" s="62" customFormat="1" x14ac:dyDescent="0.35"/>
    <row r="80255" s="62" customFormat="1" x14ac:dyDescent="0.35"/>
    <row r="80256" s="62" customFormat="1" x14ac:dyDescent="0.35"/>
    <row r="80257" s="62" customFormat="1" x14ac:dyDescent="0.35"/>
    <row r="80258" s="62" customFormat="1" x14ac:dyDescent="0.35"/>
    <row r="80259" s="62" customFormat="1" x14ac:dyDescent="0.35"/>
    <row r="80260" s="62" customFormat="1" x14ac:dyDescent="0.35"/>
    <row r="80261" s="62" customFormat="1" x14ac:dyDescent="0.35"/>
    <row r="80262" s="62" customFormat="1" x14ac:dyDescent="0.35"/>
    <row r="80263" s="62" customFormat="1" x14ac:dyDescent="0.35"/>
    <row r="80264" s="62" customFormat="1" x14ac:dyDescent="0.35"/>
    <row r="80265" s="62" customFormat="1" x14ac:dyDescent="0.35"/>
    <row r="80266" s="62" customFormat="1" x14ac:dyDescent="0.35"/>
    <row r="80267" s="62" customFormat="1" x14ac:dyDescent="0.35"/>
    <row r="80268" s="62" customFormat="1" x14ac:dyDescent="0.35"/>
    <row r="80269" s="62" customFormat="1" x14ac:dyDescent="0.35"/>
    <row r="80270" s="62" customFormat="1" x14ac:dyDescent="0.35"/>
    <row r="80271" s="62" customFormat="1" x14ac:dyDescent="0.35"/>
    <row r="80272" s="62" customFormat="1" x14ac:dyDescent="0.35"/>
    <row r="80273" s="62" customFormat="1" x14ac:dyDescent="0.35"/>
    <row r="80274" s="62" customFormat="1" x14ac:dyDescent="0.35"/>
    <row r="80275" s="62" customFormat="1" x14ac:dyDescent="0.35"/>
    <row r="80276" s="62" customFormat="1" x14ac:dyDescent="0.35"/>
    <row r="80277" s="62" customFormat="1" x14ac:dyDescent="0.35"/>
    <row r="80278" s="62" customFormat="1" x14ac:dyDescent="0.35"/>
    <row r="80279" s="62" customFormat="1" x14ac:dyDescent="0.35"/>
    <row r="80280" s="62" customFormat="1" x14ac:dyDescent="0.35"/>
    <row r="80281" s="62" customFormat="1" x14ac:dyDescent="0.35"/>
    <row r="80282" s="62" customFormat="1" x14ac:dyDescent="0.35"/>
    <row r="80283" s="62" customFormat="1" x14ac:dyDescent="0.35"/>
    <row r="80284" s="62" customFormat="1" x14ac:dyDescent="0.35"/>
    <row r="80285" s="62" customFormat="1" x14ac:dyDescent="0.35"/>
    <row r="80286" s="62" customFormat="1" x14ac:dyDescent="0.35"/>
    <row r="80287" s="62" customFormat="1" x14ac:dyDescent="0.35"/>
    <row r="80288" s="62" customFormat="1" x14ac:dyDescent="0.35"/>
    <row r="80289" s="62" customFormat="1" x14ac:dyDescent="0.35"/>
    <row r="80290" s="62" customFormat="1" x14ac:dyDescent="0.35"/>
    <row r="80291" s="62" customFormat="1" x14ac:dyDescent="0.35"/>
    <row r="80292" s="62" customFormat="1" x14ac:dyDescent="0.35"/>
    <row r="80293" s="62" customFormat="1" x14ac:dyDescent="0.35"/>
    <row r="80294" s="62" customFormat="1" x14ac:dyDescent="0.35"/>
    <row r="80295" s="62" customFormat="1" x14ac:dyDescent="0.35"/>
    <row r="80296" s="62" customFormat="1" x14ac:dyDescent="0.35"/>
    <row r="80297" s="62" customFormat="1" x14ac:dyDescent="0.35"/>
    <row r="80298" s="62" customFormat="1" x14ac:dyDescent="0.35"/>
    <row r="80299" s="62" customFormat="1" x14ac:dyDescent="0.35"/>
    <row r="80300" s="62" customFormat="1" x14ac:dyDescent="0.35"/>
    <row r="80301" s="62" customFormat="1" x14ac:dyDescent="0.35"/>
    <row r="80302" s="62" customFormat="1" x14ac:dyDescent="0.35"/>
    <row r="80303" s="62" customFormat="1" x14ac:dyDescent="0.35"/>
    <row r="80304" s="62" customFormat="1" x14ac:dyDescent="0.35"/>
    <row r="80305" s="62" customFormat="1" x14ac:dyDescent="0.35"/>
    <row r="80306" s="62" customFormat="1" x14ac:dyDescent="0.35"/>
    <row r="80307" s="62" customFormat="1" x14ac:dyDescent="0.35"/>
    <row r="80308" s="62" customFormat="1" x14ac:dyDescent="0.35"/>
    <row r="80309" s="62" customFormat="1" x14ac:dyDescent="0.35"/>
    <row r="80310" s="62" customFormat="1" x14ac:dyDescent="0.35"/>
    <row r="80311" s="62" customFormat="1" x14ac:dyDescent="0.35"/>
    <row r="80312" s="62" customFormat="1" x14ac:dyDescent="0.35"/>
    <row r="80313" s="62" customFormat="1" x14ac:dyDescent="0.35"/>
    <row r="80314" s="62" customFormat="1" x14ac:dyDescent="0.35"/>
    <row r="80315" s="62" customFormat="1" x14ac:dyDescent="0.35"/>
    <row r="80316" s="62" customFormat="1" x14ac:dyDescent="0.35"/>
    <row r="80317" s="62" customFormat="1" x14ac:dyDescent="0.35"/>
    <row r="80318" s="62" customFormat="1" x14ac:dyDescent="0.35"/>
    <row r="80319" s="62" customFormat="1" x14ac:dyDescent="0.35"/>
    <row r="80320" s="62" customFormat="1" x14ac:dyDescent="0.35"/>
    <row r="80321" s="62" customFormat="1" x14ac:dyDescent="0.35"/>
    <row r="80322" s="62" customFormat="1" x14ac:dyDescent="0.35"/>
    <row r="80323" s="62" customFormat="1" x14ac:dyDescent="0.35"/>
    <row r="80324" s="62" customFormat="1" x14ac:dyDescent="0.35"/>
    <row r="80325" s="62" customFormat="1" x14ac:dyDescent="0.35"/>
    <row r="80326" s="62" customFormat="1" x14ac:dyDescent="0.35"/>
    <row r="80327" s="62" customFormat="1" x14ac:dyDescent="0.35"/>
    <row r="80328" s="62" customFormat="1" x14ac:dyDescent="0.35"/>
    <row r="80329" s="62" customFormat="1" x14ac:dyDescent="0.35"/>
    <row r="80330" s="62" customFormat="1" x14ac:dyDescent="0.35"/>
    <row r="80331" s="62" customFormat="1" x14ac:dyDescent="0.35"/>
    <row r="80332" s="62" customFormat="1" x14ac:dyDescent="0.35"/>
    <row r="80333" s="62" customFormat="1" x14ac:dyDescent="0.35"/>
    <row r="80334" s="62" customFormat="1" x14ac:dyDescent="0.35"/>
    <row r="80335" s="62" customFormat="1" x14ac:dyDescent="0.35"/>
    <row r="80336" s="62" customFormat="1" x14ac:dyDescent="0.35"/>
    <row r="80337" s="62" customFormat="1" x14ac:dyDescent="0.35"/>
    <row r="80338" s="62" customFormat="1" x14ac:dyDescent="0.35"/>
    <row r="80339" s="62" customFormat="1" x14ac:dyDescent="0.35"/>
    <row r="80340" s="62" customFormat="1" x14ac:dyDescent="0.35"/>
    <row r="80341" s="62" customFormat="1" x14ac:dyDescent="0.35"/>
    <row r="80342" s="62" customFormat="1" x14ac:dyDescent="0.35"/>
    <row r="80343" s="62" customFormat="1" x14ac:dyDescent="0.35"/>
    <row r="80344" s="62" customFormat="1" x14ac:dyDescent="0.35"/>
    <row r="80345" s="62" customFormat="1" x14ac:dyDescent="0.35"/>
    <row r="80346" s="62" customFormat="1" x14ac:dyDescent="0.35"/>
    <row r="80347" s="62" customFormat="1" x14ac:dyDescent="0.35"/>
    <row r="80348" s="62" customFormat="1" x14ac:dyDescent="0.35"/>
    <row r="80349" s="62" customFormat="1" x14ac:dyDescent="0.35"/>
    <row r="80350" s="62" customFormat="1" x14ac:dyDescent="0.35"/>
    <row r="80351" s="62" customFormat="1" x14ac:dyDescent="0.35"/>
    <row r="80352" s="62" customFormat="1" x14ac:dyDescent="0.35"/>
    <row r="80353" s="62" customFormat="1" x14ac:dyDescent="0.35"/>
    <row r="80354" s="62" customFormat="1" x14ac:dyDescent="0.35"/>
    <row r="80355" s="62" customFormat="1" x14ac:dyDescent="0.35"/>
    <row r="80356" s="62" customFormat="1" x14ac:dyDescent="0.35"/>
    <row r="80357" s="62" customFormat="1" x14ac:dyDescent="0.35"/>
    <row r="80358" s="62" customFormat="1" x14ac:dyDescent="0.35"/>
    <row r="80359" s="62" customFormat="1" x14ac:dyDescent="0.35"/>
    <row r="80360" s="62" customFormat="1" x14ac:dyDescent="0.35"/>
    <row r="80361" s="62" customFormat="1" x14ac:dyDescent="0.35"/>
    <row r="80362" s="62" customFormat="1" x14ac:dyDescent="0.35"/>
    <row r="80363" s="62" customFormat="1" x14ac:dyDescent="0.35"/>
    <row r="80364" s="62" customFormat="1" x14ac:dyDescent="0.35"/>
    <row r="80365" s="62" customFormat="1" x14ac:dyDescent="0.35"/>
    <row r="80366" s="62" customFormat="1" x14ac:dyDescent="0.35"/>
    <row r="80367" s="62" customFormat="1" x14ac:dyDescent="0.35"/>
    <row r="80368" s="62" customFormat="1" x14ac:dyDescent="0.35"/>
    <row r="80369" s="62" customFormat="1" x14ac:dyDescent="0.35"/>
    <row r="80370" s="62" customFormat="1" x14ac:dyDescent="0.35"/>
    <row r="80371" s="62" customFormat="1" x14ac:dyDescent="0.35"/>
    <row r="80372" s="62" customFormat="1" x14ac:dyDescent="0.35"/>
    <row r="80373" s="62" customFormat="1" x14ac:dyDescent="0.35"/>
    <row r="80374" s="62" customFormat="1" x14ac:dyDescent="0.35"/>
    <row r="80375" s="62" customFormat="1" x14ac:dyDescent="0.35"/>
    <row r="80376" s="62" customFormat="1" x14ac:dyDescent="0.35"/>
    <row r="80377" s="62" customFormat="1" x14ac:dyDescent="0.35"/>
    <row r="80378" s="62" customFormat="1" x14ac:dyDescent="0.35"/>
    <row r="80379" s="62" customFormat="1" x14ac:dyDescent="0.35"/>
    <row r="80380" s="62" customFormat="1" x14ac:dyDescent="0.35"/>
    <row r="80381" s="62" customFormat="1" x14ac:dyDescent="0.35"/>
    <row r="80382" s="62" customFormat="1" x14ac:dyDescent="0.35"/>
    <row r="80383" s="62" customFormat="1" x14ac:dyDescent="0.35"/>
    <row r="80384" s="62" customFormat="1" x14ac:dyDescent="0.35"/>
    <row r="80385" s="62" customFormat="1" x14ac:dyDescent="0.35"/>
    <row r="80386" s="62" customFormat="1" x14ac:dyDescent="0.35"/>
    <row r="80387" s="62" customFormat="1" x14ac:dyDescent="0.35"/>
    <row r="80388" s="62" customFormat="1" x14ac:dyDescent="0.35"/>
    <row r="80389" s="62" customFormat="1" x14ac:dyDescent="0.35"/>
    <row r="80390" s="62" customFormat="1" x14ac:dyDescent="0.35"/>
    <row r="80391" s="62" customFormat="1" x14ac:dyDescent="0.35"/>
    <row r="80392" s="62" customFormat="1" x14ac:dyDescent="0.35"/>
    <row r="80393" s="62" customFormat="1" x14ac:dyDescent="0.35"/>
    <row r="80394" s="62" customFormat="1" x14ac:dyDescent="0.35"/>
    <row r="80395" s="62" customFormat="1" x14ac:dyDescent="0.35"/>
    <row r="80396" s="62" customFormat="1" x14ac:dyDescent="0.35"/>
    <row r="80397" s="62" customFormat="1" x14ac:dyDescent="0.35"/>
    <row r="80398" s="62" customFormat="1" x14ac:dyDescent="0.35"/>
    <row r="80399" s="62" customFormat="1" x14ac:dyDescent="0.35"/>
    <row r="80400" s="62" customFormat="1" x14ac:dyDescent="0.35"/>
    <row r="80401" s="62" customFormat="1" x14ac:dyDescent="0.35"/>
    <row r="80402" s="62" customFormat="1" x14ac:dyDescent="0.35"/>
    <row r="80403" s="62" customFormat="1" x14ac:dyDescent="0.35"/>
    <row r="80404" s="62" customFormat="1" x14ac:dyDescent="0.35"/>
    <row r="80405" s="62" customFormat="1" x14ac:dyDescent="0.35"/>
    <row r="80406" s="62" customFormat="1" x14ac:dyDescent="0.35"/>
    <row r="80407" s="62" customFormat="1" x14ac:dyDescent="0.35"/>
    <row r="80408" s="62" customFormat="1" x14ac:dyDescent="0.35"/>
    <row r="80409" s="62" customFormat="1" x14ac:dyDescent="0.35"/>
    <row r="80410" s="62" customFormat="1" x14ac:dyDescent="0.35"/>
    <row r="80411" s="62" customFormat="1" x14ac:dyDescent="0.35"/>
    <row r="80412" s="62" customFormat="1" x14ac:dyDescent="0.35"/>
    <row r="80413" s="62" customFormat="1" x14ac:dyDescent="0.35"/>
    <row r="80414" s="62" customFormat="1" x14ac:dyDescent="0.35"/>
    <row r="80415" s="62" customFormat="1" x14ac:dyDescent="0.35"/>
    <row r="80416" s="62" customFormat="1" x14ac:dyDescent="0.35"/>
    <row r="80417" s="62" customFormat="1" x14ac:dyDescent="0.35"/>
    <row r="80418" s="62" customFormat="1" x14ac:dyDescent="0.35"/>
    <row r="80419" s="62" customFormat="1" x14ac:dyDescent="0.35"/>
    <row r="80420" s="62" customFormat="1" x14ac:dyDescent="0.35"/>
    <row r="80421" s="62" customFormat="1" x14ac:dyDescent="0.35"/>
    <row r="80422" s="62" customFormat="1" x14ac:dyDescent="0.35"/>
    <row r="80423" s="62" customFormat="1" x14ac:dyDescent="0.35"/>
    <row r="80424" s="62" customFormat="1" x14ac:dyDescent="0.35"/>
    <row r="80425" s="62" customFormat="1" x14ac:dyDescent="0.35"/>
    <row r="80426" s="62" customFormat="1" x14ac:dyDescent="0.35"/>
    <row r="80427" s="62" customFormat="1" x14ac:dyDescent="0.35"/>
    <row r="80428" s="62" customFormat="1" x14ac:dyDescent="0.35"/>
    <row r="80429" s="62" customFormat="1" x14ac:dyDescent="0.35"/>
    <row r="80430" s="62" customFormat="1" x14ac:dyDescent="0.35"/>
    <row r="80431" s="62" customFormat="1" x14ac:dyDescent="0.35"/>
    <row r="80432" s="62" customFormat="1" x14ac:dyDescent="0.35"/>
    <row r="80433" s="62" customFormat="1" x14ac:dyDescent="0.35"/>
    <row r="80434" s="62" customFormat="1" x14ac:dyDescent="0.35"/>
    <row r="80435" s="62" customFormat="1" x14ac:dyDescent="0.35"/>
    <row r="80436" s="62" customFormat="1" x14ac:dyDescent="0.35"/>
    <row r="80437" s="62" customFormat="1" x14ac:dyDescent="0.35"/>
    <row r="80438" s="62" customFormat="1" x14ac:dyDescent="0.35"/>
    <row r="80439" s="62" customFormat="1" x14ac:dyDescent="0.35"/>
    <row r="80440" s="62" customFormat="1" x14ac:dyDescent="0.35"/>
    <row r="80441" s="62" customFormat="1" x14ac:dyDescent="0.35"/>
    <row r="80442" s="62" customFormat="1" x14ac:dyDescent="0.35"/>
    <row r="80443" s="62" customFormat="1" x14ac:dyDescent="0.35"/>
    <row r="80444" s="62" customFormat="1" x14ac:dyDescent="0.35"/>
    <row r="80445" s="62" customFormat="1" x14ac:dyDescent="0.35"/>
    <row r="80446" s="62" customFormat="1" x14ac:dyDescent="0.35"/>
    <row r="80447" s="62" customFormat="1" x14ac:dyDescent="0.35"/>
    <row r="80448" s="62" customFormat="1" x14ac:dyDescent="0.35"/>
    <row r="80449" s="62" customFormat="1" x14ac:dyDescent="0.35"/>
    <row r="80450" s="62" customFormat="1" x14ac:dyDescent="0.35"/>
    <row r="80451" s="62" customFormat="1" x14ac:dyDescent="0.35"/>
    <row r="80452" s="62" customFormat="1" x14ac:dyDescent="0.35"/>
    <row r="80453" s="62" customFormat="1" x14ac:dyDescent="0.35"/>
    <row r="80454" s="62" customFormat="1" x14ac:dyDescent="0.35"/>
    <row r="80455" s="62" customFormat="1" x14ac:dyDescent="0.35"/>
    <row r="80456" s="62" customFormat="1" x14ac:dyDescent="0.35"/>
    <row r="80457" s="62" customFormat="1" x14ac:dyDescent="0.35"/>
    <row r="80458" s="62" customFormat="1" x14ac:dyDescent="0.35"/>
    <row r="80459" s="62" customFormat="1" x14ac:dyDescent="0.35"/>
    <row r="80460" s="62" customFormat="1" x14ac:dyDescent="0.35"/>
    <row r="80461" s="62" customFormat="1" x14ac:dyDescent="0.35"/>
    <row r="80462" s="62" customFormat="1" x14ac:dyDescent="0.35"/>
    <row r="80463" s="62" customFormat="1" x14ac:dyDescent="0.35"/>
    <row r="80464" s="62" customFormat="1" x14ac:dyDescent="0.35"/>
    <row r="80465" s="62" customFormat="1" x14ac:dyDescent="0.35"/>
    <row r="80466" s="62" customFormat="1" x14ac:dyDescent="0.35"/>
    <row r="80467" s="62" customFormat="1" x14ac:dyDescent="0.35"/>
    <row r="80468" s="62" customFormat="1" x14ac:dyDescent="0.35"/>
    <row r="80469" s="62" customFormat="1" x14ac:dyDescent="0.35"/>
    <row r="80470" s="62" customFormat="1" x14ac:dyDescent="0.35"/>
    <row r="80471" s="62" customFormat="1" x14ac:dyDescent="0.35"/>
    <row r="80472" s="62" customFormat="1" x14ac:dyDescent="0.35"/>
    <row r="80473" s="62" customFormat="1" x14ac:dyDescent="0.35"/>
    <row r="80474" s="62" customFormat="1" x14ac:dyDescent="0.35"/>
    <row r="80475" s="62" customFormat="1" x14ac:dyDescent="0.35"/>
    <row r="80476" s="62" customFormat="1" x14ac:dyDescent="0.35"/>
    <row r="80477" s="62" customFormat="1" x14ac:dyDescent="0.35"/>
    <row r="80478" s="62" customFormat="1" x14ac:dyDescent="0.35"/>
    <row r="80479" s="62" customFormat="1" x14ac:dyDescent="0.35"/>
    <row r="80480" s="62" customFormat="1" x14ac:dyDescent="0.35"/>
    <row r="80481" s="62" customFormat="1" x14ac:dyDescent="0.35"/>
    <row r="80482" s="62" customFormat="1" x14ac:dyDescent="0.35"/>
    <row r="80483" s="62" customFormat="1" x14ac:dyDescent="0.35"/>
    <row r="80484" s="62" customFormat="1" x14ac:dyDescent="0.35"/>
    <row r="80485" s="62" customFormat="1" x14ac:dyDescent="0.35"/>
    <row r="80486" s="62" customFormat="1" x14ac:dyDescent="0.35"/>
    <row r="80487" s="62" customFormat="1" x14ac:dyDescent="0.35"/>
    <row r="80488" s="62" customFormat="1" x14ac:dyDescent="0.35"/>
    <row r="80489" s="62" customFormat="1" x14ac:dyDescent="0.35"/>
    <row r="80490" s="62" customFormat="1" x14ac:dyDescent="0.35"/>
    <row r="80491" s="62" customFormat="1" x14ac:dyDescent="0.35"/>
    <row r="80492" s="62" customFormat="1" x14ac:dyDescent="0.35"/>
    <row r="80493" s="62" customFormat="1" x14ac:dyDescent="0.35"/>
    <row r="80494" s="62" customFormat="1" x14ac:dyDescent="0.35"/>
    <row r="80495" s="62" customFormat="1" x14ac:dyDescent="0.35"/>
    <row r="80496" s="62" customFormat="1" x14ac:dyDescent="0.35"/>
    <row r="80497" s="62" customFormat="1" x14ac:dyDescent="0.35"/>
    <row r="80498" s="62" customFormat="1" x14ac:dyDescent="0.35"/>
    <row r="80499" s="62" customFormat="1" x14ac:dyDescent="0.35"/>
    <row r="80500" s="62" customFormat="1" x14ac:dyDescent="0.35"/>
    <row r="80501" s="62" customFormat="1" x14ac:dyDescent="0.35"/>
    <row r="80502" s="62" customFormat="1" x14ac:dyDescent="0.35"/>
    <row r="80503" s="62" customFormat="1" x14ac:dyDescent="0.35"/>
    <row r="80504" s="62" customFormat="1" x14ac:dyDescent="0.35"/>
    <row r="80505" s="62" customFormat="1" x14ac:dyDescent="0.35"/>
    <row r="80506" s="62" customFormat="1" x14ac:dyDescent="0.35"/>
    <row r="80507" s="62" customFormat="1" x14ac:dyDescent="0.35"/>
    <row r="80508" s="62" customFormat="1" x14ac:dyDescent="0.35"/>
    <row r="80509" s="62" customFormat="1" x14ac:dyDescent="0.35"/>
    <row r="80510" s="62" customFormat="1" x14ac:dyDescent="0.35"/>
    <row r="80511" s="62" customFormat="1" x14ac:dyDescent="0.35"/>
    <row r="80512" s="62" customFormat="1" x14ac:dyDescent="0.35"/>
    <row r="80513" s="62" customFormat="1" x14ac:dyDescent="0.35"/>
    <row r="80514" s="62" customFormat="1" x14ac:dyDescent="0.35"/>
    <row r="80515" s="62" customFormat="1" x14ac:dyDescent="0.35"/>
    <row r="80516" s="62" customFormat="1" x14ac:dyDescent="0.35"/>
    <row r="80517" s="62" customFormat="1" x14ac:dyDescent="0.35"/>
    <row r="80518" s="62" customFormat="1" x14ac:dyDescent="0.35"/>
    <row r="80519" s="62" customFormat="1" x14ac:dyDescent="0.35"/>
    <row r="80520" s="62" customFormat="1" x14ac:dyDescent="0.35"/>
    <row r="80521" s="62" customFormat="1" x14ac:dyDescent="0.35"/>
    <row r="80522" s="62" customFormat="1" x14ac:dyDescent="0.35"/>
    <row r="80523" s="62" customFormat="1" x14ac:dyDescent="0.35"/>
    <row r="80524" s="62" customFormat="1" x14ac:dyDescent="0.35"/>
    <row r="80525" s="62" customFormat="1" x14ac:dyDescent="0.35"/>
    <row r="80526" s="62" customFormat="1" x14ac:dyDescent="0.35"/>
    <row r="80527" s="62" customFormat="1" x14ac:dyDescent="0.35"/>
    <row r="80528" s="62" customFormat="1" x14ac:dyDescent="0.35"/>
    <row r="80529" s="62" customFormat="1" x14ac:dyDescent="0.35"/>
    <row r="80530" s="62" customFormat="1" x14ac:dyDescent="0.35"/>
    <row r="80531" s="62" customFormat="1" x14ac:dyDescent="0.35"/>
    <row r="80532" s="62" customFormat="1" x14ac:dyDescent="0.35"/>
    <row r="80533" s="62" customFormat="1" x14ac:dyDescent="0.35"/>
    <row r="80534" s="62" customFormat="1" x14ac:dyDescent="0.35"/>
    <row r="80535" s="62" customFormat="1" x14ac:dyDescent="0.35"/>
    <row r="80536" s="62" customFormat="1" x14ac:dyDescent="0.35"/>
    <row r="80537" s="62" customFormat="1" x14ac:dyDescent="0.35"/>
    <row r="80538" s="62" customFormat="1" x14ac:dyDescent="0.35"/>
    <row r="80539" s="62" customFormat="1" x14ac:dyDescent="0.35"/>
    <row r="80540" s="62" customFormat="1" x14ac:dyDescent="0.35"/>
    <row r="80541" s="62" customFormat="1" x14ac:dyDescent="0.35"/>
    <row r="80542" s="62" customFormat="1" x14ac:dyDescent="0.35"/>
    <row r="80543" s="62" customFormat="1" x14ac:dyDescent="0.35"/>
    <row r="80544" s="62" customFormat="1" x14ac:dyDescent="0.35"/>
    <row r="80545" s="62" customFormat="1" x14ac:dyDescent="0.35"/>
    <row r="80546" s="62" customFormat="1" x14ac:dyDescent="0.35"/>
    <row r="80547" s="62" customFormat="1" x14ac:dyDescent="0.35"/>
    <row r="80548" s="62" customFormat="1" x14ac:dyDescent="0.35"/>
    <row r="80549" s="62" customFormat="1" x14ac:dyDescent="0.35"/>
    <row r="80550" s="62" customFormat="1" x14ac:dyDescent="0.35"/>
    <row r="80551" s="62" customFormat="1" x14ac:dyDescent="0.35"/>
    <row r="80552" s="62" customFormat="1" x14ac:dyDescent="0.35"/>
    <row r="80553" s="62" customFormat="1" x14ac:dyDescent="0.35"/>
    <row r="80554" s="62" customFormat="1" x14ac:dyDescent="0.35"/>
    <row r="80555" s="62" customFormat="1" x14ac:dyDescent="0.35"/>
    <row r="80556" s="62" customFormat="1" x14ac:dyDescent="0.35"/>
    <row r="80557" s="62" customFormat="1" x14ac:dyDescent="0.35"/>
    <row r="80558" s="62" customFormat="1" x14ac:dyDescent="0.35"/>
    <row r="80559" s="62" customFormat="1" x14ac:dyDescent="0.35"/>
    <row r="80560" s="62" customFormat="1" x14ac:dyDescent="0.35"/>
    <row r="80561" s="62" customFormat="1" x14ac:dyDescent="0.35"/>
    <row r="80562" s="62" customFormat="1" x14ac:dyDescent="0.35"/>
    <row r="80563" s="62" customFormat="1" x14ac:dyDescent="0.35"/>
    <row r="80564" s="62" customFormat="1" x14ac:dyDescent="0.35"/>
    <row r="80565" s="62" customFormat="1" x14ac:dyDescent="0.35"/>
    <row r="80566" s="62" customFormat="1" x14ac:dyDescent="0.35"/>
    <row r="80567" s="62" customFormat="1" x14ac:dyDescent="0.35"/>
    <row r="80568" s="62" customFormat="1" x14ac:dyDescent="0.35"/>
    <row r="80569" s="62" customFormat="1" x14ac:dyDescent="0.35"/>
    <row r="80570" s="62" customFormat="1" x14ac:dyDescent="0.35"/>
    <row r="80571" s="62" customFormat="1" x14ac:dyDescent="0.35"/>
    <row r="80572" s="62" customFormat="1" x14ac:dyDescent="0.35"/>
    <row r="80573" s="62" customFormat="1" x14ac:dyDescent="0.35"/>
    <row r="80574" s="62" customFormat="1" x14ac:dyDescent="0.35"/>
    <row r="80575" s="62" customFormat="1" x14ac:dyDescent="0.35"/>
    <row r="80576" s="62" customFormat="1" x14ac:dyDescent="0.35"/>
    <row r="80577" s="62" customFormat="1" x14ac:dyDescent="0.35"/>
    <row r="80578" s="62" customFormat="1" x14ac:dyDescent="0.35"/>
    <row r="80579" s="62" customFormat="1" x14ac:dyDescent="0.35"/>
    <row r="80580" s="62" customFormat="1" x14ac:dyDescent="0.35"/>
    <row r="80581" s="62" customFormat="1" x14ac:dyDescent="0.35"/>
    <row r="80582" s="62" customFormat="1" x14ac:dyDescent="0.35"/>
    <row r="80583" s="62" customFormat="1" x14ac:dyDescent="0.35"/>
    <row r="80584" s="62" customFormat="1" x14ac:dyDescent="0.35"/>
    <row r="80585" s="62" customFormat="1" x14ac:dyDescent="0.35"/>
    <row r="80586" s="62" customFormat="1" x14ac:dyDescent="0.35"/>
    <row r="80587" s="62" customFormat="1" x14ac:dyDescent="0.35"/>
    <row r="80588" s="62" customFormat="1" x14ac:dyDescent="0.35"/>
    <row r="80589" s="62" customFormat="1" x14ac:dyDescent="0.35"/>
    <row r="80590" s="62" customFormat="1" x14ac:dyDescent="0.35"/>
    <row r="80591" s="62" customFormat="1" x14ac:dyDescent="0.35"/>
    <row r="80592" s="62" customFormat="1" x14ac:dyDescent="0.35"/>
    <row r="80593" s="62" customFormat="1" x14ac:dyDescent="0.35"/>
    <row r="80594" s="62" customFormat="1" x14ac:dyDescent="0.35"/>
    <row r="80595" s="62" customFormat="1" x14ac:dyDescent="0.35"/>
    <row r="80596" s="62" customFormat="1" x14ac:dyDescent="0.35"/>
    <row r="80597" s="62" customFormat="1" x14ac:dyDescent="0.35"/>
    <row r="80598" s="62" customFormat="1" x14ac:dyDescent="0.35"/>
    <row r="80599" s="62" customFormat="1" x14ac:dyDescent="0.35"/>
    <row r="80600" s="62" customFormat="1" x14ac:dyDescent="0.35"/>
    <row r="80601" s="62" customFormat="1" x14ac:dyDescent="0.35"/>
    <row r="80602" s="62" customFormat="1" x14ac:dyDescent="0.35"/>
    <row r="80603" s="62" customFormat="1" x14ac:dyDescent="0.35"/>
    <row r="80604" s="62" customFormat="1" x14ac:dyDescent="0.35"/>
    <row r="80605" s="62" customFormat="1" x14ac:dyDescent="0.35"/>
    <row r="80606" s="62" customFormat="1" x14ac:dyDescent="0.35"/>
    <row r="80607" s="62" customFormat="1" x14ac:dyDescent="0.35"/>
    <row r="80608" s="62" customFormat="1" x14ac:dyDescent="0.35"/>
    <row r="80609" s="62" customFormat="1" x14ac:dyDescent="0.35"/>
    <row r="80610" s="62" customFormat="1" x14ac:dyDescent="0.35"/>
    <row r="80611" s="62" customFormat="1" x14ac:dyDescent="0.35"/>
    <row r="80612" s="62" customFormat="1" x14ac:dyDescent="0.35"/>
    <row r="80613" s="62" customFormat="1" x14ac:dyDescent="0.35"/>
    <row r="80614" s="62" customFormat="1" x14ac:dyDescent="0.35"/>
    <row r="80615" s="62" customFormat="1" x14ac:dyDescent="0.35"/>
    <row r="80616" s="62" customFormat="1" x14ac:dyDescent="0.35"/>
    <row r="80617" s="62" customFormat="1" x14ac:dyDescent="0.35"/>
    <row r="80618" s="62" customFormat="1" x14ac:dyDescent="0.35"/>
    <row r="80619" s="62" customFormat="1" x14ac:dyDescent="0.35"/>
    <row r="80620" s="62" customFormat="1" x14ac:dyDescent="0.35"/>
    <row r="80621" s="62" customFormat="1" x14ac:dyDescent="0.35"/>
    <row r="80622" s="62" customFormat="1" x14ac:dyDescent="0.35"/>
    <row r="80623" s="62" customFormat="1" x14ac:dyDescent="0.35"/>
    <row r="80624" s="62" customFormat="1" x14ac:dyDescent="0.35"/>
    <row r="80625" s="62" customFormat="1" x14ac:dyDescent="0.35"/>
    <row r="80626" s="62" customFormat="1" x14ac:dyDescent="0.35"/>
    <row r="80627" s="62" customFormat="1" x14ac:dyDescent="0.35"/>
    <row r="80628" s="62" customFormat="1" x14ac:dyDescent="0.35"/>
    <row r="80629" s="62" customFormat="1" x14ac:dyDescent="0.35"/>
    <row r="80630" s="62" customFormat="1" x14ac:dyDescent="0.35"/>
    <row r="80631" s="62" customFormat="1" x14ac:dyDescent="0.35"/>
    <row r="80632" s="62" customFormat="1" x14ac:dyDescent="0.35"/>
    <row r="80633" s="62" customFormat="1" x14ac:dyDescent="0.35"/>
    <row r="80634" s="62" customFormat="1" x14ac:dyDescent="0.35"/>
    <row r="80635" s="62" customFormat="1" x14ac:dyDescent="0.35"/>
    <row r="80636" s="62" customFormat="1" x14ac:dyDescent="0.35"/>
    <row r="80637" s="62" customFormat="1" x14ac:dyDescent="0.35"/>
    <row r="80638" s="62" customFormat="1" x14ac:dyDescent="0.35"/>
    <row r="80639" s="62" customFormat="1" x14ac:dyDescent="0.35"/>
    <row r="80640" s="62" customFormat="1" x14ac:dyDescent="0.35"/>
    <row r="80641" s="62" customFormat="1" x14ac:dyDescent="0.35"/>
    <row r="80642" s="62" customFormat="1" x14ac:dyDescent="0.35"/>
    <row r="80643" s="62" customFormat="1" x14ac:dyDescent="0.35"/>
    <row r="80644" s="62" customFormat="1" x14ac:dyDescent="0.35"/>
    <row r="80645" s="62" customFormat="1" x14ac:dyDescent="0.35"/>
    <row r="80646" s="62" customFormat="1" x14ac:dyDescent="0.35"/>
    <row r="80647" s="62" customFormat="1" x14ac:dyDescent="0.35"/>
    <row r="80648" s="62" customFormat="1" x14ac:dyDescent="0.35"/>
    <row r="80649" s="62" customFormat="1" x14ac:dyDescent="0.35"/>
    <row r="80650" s="62" customFormat="1" x14ac:dyDescent="0.35"/>
    <row r="80651" s="62" customFormat="1" x14ac:dyDescent="0.35"/>
    <row r="80652" s="62" customFormat="1" x14ac:dyDescent="0.35"/>
    <row r="80653" s="62" customFormat="1" x14ac:dyDescent="0.35"/>
    <row r="80654" s="62" customFormat="1" x14ac:dyDescent="0.35"/>
    <row r="80655" s="62" customFormat="1" x14ac:dyDescent="0.35"/>
    <row r="80656" s="62" customFormat="1" x14ac:dyDescent="0.35"/>
    <row r="80657" s="62" customFormat="1" x14ac:dyDescent="0.35"/>
    <row r="80658" s="62" customFormat="1" x14ac:dyDescent="0.35"/>
    <row r="80659" s="62" customFormat="1" x14ac:dyDescent="0.35"/>
    <row r="80660" s="62" customFormat="1" x14ac:dyDescent="0.35"/>
    <row r="80661" s="62" customFormat="1" x14ac:dyDescent="0.35"/>
    <row r="80662" s="62" customFormat="1" x14ac:dyDescent="0.35"/>
    <row r="80663" s="62" customFormat="1" x14ac:dyDescent="0.35"/>
    <row r="80664" s="62" customFormat="1" x14ac:dyDescent="0.35"/>
    <row r="80665" s="62" customFormat="1" x14ac:dyDescent="0.35"/>
    <row r="80666" s="62" customFormat="1" x14ac:dyDescent="0.35"/>
    <row r="80667" s="62" customFormat="1" x14ac:dyDescent="0.35"/>
    <row r="80668" s="62" customFormat="1" x14ac:dyDescent="0.35"/>
    <row r="80669" s="62" customFormat="1" x14ac:dyDescent="0.35"/>
    <row r="80670" s="62" customFormat="1" x14ac:dyDescent="0.35"/>
    <row r="80671" s="62" customFormat="1" x14ac:dyDescent="0.35"/>
    <row r="80672" s="62" customFormat="1" x14ac:dyDescent="0.35"/>
    <row r="80673" s="62" customFormat="1" x14ac:dyDescent="0.35"/>
    <row r="80674" s="62" customFormat="1" x14ac:dyDescent="0.35"/>
    <row r="80675" s="62" customFormat="1" x14ac:dyDescent="0.35"/>
    <row r="80676" s="62" customFormat="1" x14ac:dyDescent="0.35"/>
    <row r="80677" s="62" customFormat="1" x14ac:dyDescent="0.35"/>
    <row r="80678" s="62" customFormat="1" x14ac:dyDescent="0.35"/>
    <row r="80679" s="62" customFormat="1" x14ac:dyDescent="0.35"/>
    <row r="80680" s="62" customFormat="1" x14ac:dyDescent="0.35"/>
    <row r="80681" s="62" customFormat="1" x14ac:dyDescent="0.35"/>
    <row r="80682" s="62" customFormat="1" x14ac:dyDescent="0.35"/>
    <row r="80683" s="62" customFormat="1" x14ac:dyDescent="0.35"/>
    <row r="80684" s="62" customFormat="1" x14ac:dyDescent="0.35"/>
    <row r="80685" s="62" customFormat="1" x14ac:dyDescent="0.35"/>
    <row r="80686" s="62" customFormat="1" x14ac:dyDescent="0.35"/>
    <row r="80687" s="62" customFormat="1" x14ac:dyDescent="0.35"/>
    <row r="80688" s="62" customFormat="1" x14ac:dyDescent="0.35"/>
    <row r="80689" s="62" customFormat="1" x14ac:dyDescent="0.35"/>
    <row r="80690" s="62" customFormat="1" x14ac:dyDescent="0.35"/>
    <row r="80691" s="62" customFormat="1" x14ac:dyDescent="0.35"/>
    <row r="80692" s="62" customFormat="1" x14ac:dyDescent="0.35"/>
    <row r="80693" s="62" customFormat="1" x14ac:dyDescent="0.35"/>
    <row r="80694" s="62" customFormat="1" x14ac:dyDescent="0.35"/>
    <row r="80695" s="62" customFormat="1" x14ac:dyDescent="0.35"/>
    <row r="80696" s="62" customFormat="1" x14ac:dyDescent="0.35"/>
    <row r="80697" s="62" customFormat="1" x14ac:dyDescent="0.35"/>
    <row r="80698" s="62" customFormat="1" x14ac:dyDescent="0.35"/>
    <row r="80699" s="62" customFormat="1" x14ac:dyDescent="0.35"/>
    <row r="80700" s="62" customFormat="1" x14ac:dyDescent="0.35"/>
    <row r="80701" s="62" customFormat="1" x14ac:dyDescent="0.35"/>
    <row r="80702" s="62" customFormat="1" x14ac:dyDescent="0.35"/>
    <row r="80703" s="62" customFormat="1" x14ac:dyDescent="0.35"/>
    <row r="80704" s="62" customFormat="1" x14ac:dyDescent="0.35"/>
    <row r="80705" s="62" customFormat="1" x14ac:dyDescent="0.35"/>
    <row r="80706" s="62" customFormat="1" x14ac:dyDescent="0.35"/>
    <row r="80707" s="62" customFormat="1" x14ac:dyDescent="0.35"/>
    <row r="80708" s="62" customFormat="1" x14ac:dyDescent="0.35"/>
    <row r="80709" s="62" customFormat="1" x14ac:dyDescent="0.35"/>
    <row r="80710" s="62" customFormat="1" x14ac:dyDescent="0.35"/>
    <row r="80711" s="62" customFormat="1" x14ac:dyDescent="0.35"/>
    <row r="80712" s="62" customFormat="1" x14ac:dyDescent="0.35"/>
    <row r="80713" s="62" customFormat="1" x14ac:dyDescent="0.35"/>
    <row r="80714" s="62" customFormat="1" x14ac:dyDescent="0.35"/>
    <row r="80715" s="62" customFormat="1" x14ac:dyDescent="0.35"/>
    <row r="80716" s="62" customFormat="1" x14ac:dyDescent="0.35"/>
    <row r="80717" s="62" customFormat="1" x14ac:dyDescent="0.35"/>
    <row r="80718" s="62" customFormat="1" x14ac:dyDescent="0.35"/>
    <row r="80719" s="62" customFormat="1" x14ac:dyDescent="0.35"/>
    <row r="80720" s="62" customFormat="1" x14ac:dyDescent="0.35"/>
    <row r="80721" s="62" customFormat="1" x14ac:dyDescent="0.35"/>
    <row r="80722" s="62" customFormat="1" x14ac:dyDescent="0.35"/>
    <row r="80723" s="62" customFormat="1" x14ac:dyDescent="0.35"/>
    <row r="80724" s="62" customFormat="1" x14ac:dyDescent="0.35"/>
    <row r="80725" s="62" customFormat="1" x14ac:dyDescent="0.35"/>
    <row r="80726" s="62" customFormat="1" x14ac:dyDescent="0.35"/>
    <row r="80727" s="62" customFormat="1" x14ac:dyDescent="0.35"/>
    <row r="80728" s="62" customFormat="1" x14ac:dyDescent="0.35"/>
    <row r="80729" s="62" customFormat="1" x14ac:dyDescent="0.35"/>
    <row r="80730" s="62" customFormat="1" x14ac:dyDescent="0.35"/>
    <row r="80731" s="62" customFormat="1" x14ac:dyDescent="0.35"/>
    <row r="80732" s="62" customFormat="1" x14ac:dyDescent="0.35"/>
    <row r="80733" s="62" customFormat="1" x14ac:dyDescent="0.35"/>
    <row r="80734" s="62" customFormat="1" x14ac:dyDescent="0.35"/>
    <row r="80735" s="62" customFormat="1" x14ac:dyDescent="0.35"/>
    <row r="80736" s="62" customFormat="1" x14ac:dyDescent="0.35"/>
    <row r="80737" s="62" customFormat="1" x14ac:dyDescent="0.35"/>
    <row r="80738" s="62" customFormat="1" x14ac:dyDescent="0.35"/>
    <row r="80739" s="62" customFormat="1" x14ac:dyDescent="0.35"/>
    <row r="80740" s="62" customFormat="1" x14ac:dyDescent="0.35"/>
    <row r="80741" s="62" customFormat="1" x14ac:dyDescent="0.35"/>
    <row r="80742" s="62" customFormat="1" x14ac:dyDescent="0.35"/>
    <row r="80743" s="62" customFormat="1" x14ac:dyDescent="0.35"/>
    <row r="80744" s="62" customFormat="1" x14ac:dyDescent="0.35"/>
    <row r="80745" s="62" customFormat="1" x14ac:dyDescent="0.35"/>
    <row r="80746" s="62" customFormat="1" x14ac:dyDescent="0.35"/>
    <row r="80747" s="62" customFormat="1" x14ac:dyDescent="0.35"/>
    <row r="80748" s="62" customFormat="1" x14ac:dyDescent="0.35"/>
    <row r="80749" s="62" customFormat="1" x14ac:dyDescent="0.35"/>
    <row r="80750" s="62" customFormat="1" x14ac:dyDescent="0.35"/>
    <row r="80751" s="62" customFormat="1" x14ac:dyDescent="0.35"/>
    <row r="80752" s="62" customFormat="1" x14ac:dyDescent="0.35"/>
    <row r="80753" s="62" customFormat="1" x14ac:dyDescent="0.35"/>
    <row r="80754" s="62" customFormat="1" x14ac:dyDescent="0.35"/>
    <row r="80755" s="62" customFormat="1" x14ac:dyDescent="0.35"/>
    <row r="80756" s="62" customFormat="1" x14ac:dyDescent="0.35"/>
    <row r="80757" s="62" customFormat="1" x14ac:dyDescent="0.35"/>
    <row r="80758" s="62" customFormat="1" x14ac:dyDescent="0.35"/>
    <row r="80759" s="62" customFormat="1" x14ac:dyDescent="0.35"/>
    <row r="80760" s="62" customFormat="1" x14ac:dyDescent="0.35"/>
    <row r="80761" s="62" customFormat="1" x14ac:dyDescent="0.35"/>
    <row r="80762" s="62" customFormat="1" x14ac:dyDescent="0.35"/>
    <row r="80763" s="62" customFormat="1" x14ac:dyDescent="0.35"/>
    <row r="80764" s="62" customFormat="1" x14ac:dyDescent="0.35"/>
    <row r="80765" s="62" customFormat="1" x14ac:dyDescent="0.35"/>
    <row r="80766" s="62" customFormat="1" x14ac:dyDescent="0.35"/>
    <row r="80767" s="62" customFormat="1" x14ac:dyDescent="0.35"/>
    <row r="80768" s="62" customFormat="1" x14ac:dyDescent="0.35"/>
    <row r="80769" s="62" customFormat="1" x14ac:dyDescent="0.35"/>
    <row r="80770" s="62" customFormat="1" x14ac:dyDescent="0.35"/>
    <row r="80771" s="62" customFormat="1" x14ac:dyDescent="0.35"/>
    <row r="80772" s="62" customFormat="1" x14ac:dyDescent="0.35"/>
    <row r="80773" s="62" customFormat="1" x14ac:dyDescent="0.35"/>
    <row r="80774" s="62" customFormat="1" x14ac:dyDescent="0.35"/>
    <row r="80775" s="62" customFormat="1" x14ac:dyDescent="0.35"/>
    <row r="80776" s="62" customFormat="1" x14ac:dyDescent="0.35"/>
    <row r="80777" s="62" customFormat="1" x14ac:dyDescent="0.35"/>
    <row r="80778" s="62" customFormat="1" x14ac:dyDescent="0.35"/>
    <row r="80779" s="62" customFormat="1" x14ac:dyDescent="0.35"/>
    <row r="80780" s="62" customFormat="1" x14ac:dyDescent="0.35"/>
    <row r="80781" s="62" customFormat="1" x14ac:dyDescent="0.35"/>
    <row r="80782" s="62" customFormat="1" x14ac:dyDescent="0.35"/>
    <row r="80783" s="62" customFormat="1" x14ac:dyDescent="0.35"/>
    <row r="80784" s="62" customFormat="1" x14ac:dyDescent="0.35"/>
    <row r="80785" s="62" customFormat="1" x14ac:dyDescent="0.35"/>
    <row r="80786" s="62" customFormat="1" x14ac:dyDescent="0.35"/>
    <row r="80787" s="62" customFormat="1" x14ac:dyDescent="0.35"/>
    <row r="80788" s="62" customFormat="1" x14ac:dyDescent="0.35"/>
    <row r="80789" s="62" customFormat="1" x14ac:dyDescent="0.35"/>
    <row r="80790" s="62" customFormat="1" x14ac:dyDescent="0.35"/>
    <row r="80791" s="62" customFormat="1" x14ac:dyDescent="0.35"/>
    <row r="80792" s="62" customFormat="1" x14ac:dyDescent="0.35"/>
    <row r="80793" s="62" customFormat="1" x14ac:dyDescent="0.35"/>
    <row r="80794" s="62" customFormat="1" x14ac:dyDescent="0.35"/>
    <row r="80795" s="62" customFormat="1" x14ac:dyDescent="0.35"/>
    <row r="80796" s="62" customFormat="1" x14ac:dyDescent="0.35"/>
    <row r="80797" s="62" customFormat="1" x14ac:dyDescent="0.35"/>
    <row r="80798" s="62" customFormat="1" x14ac:dyDescent="0.35"/>
    <row r="80799" s="62" customFormat="1" x14ac:dyDescent="0.35"/>
    <row r="80800" s="62" customFormat="1" x14ac:dyDescent="0.35"/>
    <row r="80801" s="62" customFormat="1" x14ac:dyDescent="0.35"/>
    <row r="80802" s="62" customFormat="1" x14ac:dyDescent="0.35"/>
    <row r="80803" s="62" customFormat="1" x14ac:dyDescent="0.35"/>
    <row r="80804" s="62" customFormat="1" x14ac:dyDescent="0.35"/>
    <row r="80805" s="62" customFormat="1" x14ac:dyDescent="0.35"/>
    <row r="80806" s="62" customFormat="1" x14ac:dyDescent="0.35"/>
    <row r="80807" s="62" customFormat="1" x14ac:dyDescent="0.35"/>
    <row r="80808" s="62" customFormat="1" x14ac:dyDescent="0.35"/>
    <row r="80809" s="62" customFormat="1" x14ac:dyDescent="0.35"/>
    <row r="80810" s="62" customFormat="1" x14ac:dyDescent="0.35"/>
    <row r="80811" s="62" customFormat="1" x14ac:dyDescent="0.35"/>
    <row r="80812" s="62" customFormat="1" x14ac:dyDescent="0.35"/>
    <row r="80813" s="62" customFormat="1" x14ac:dyDescent="0.35"/>
    <row r="80814" s="62" customFormat="1" x14ac:dyDescent="0.35"/>
    <row r="80815" s="62" customFormat="1" x14ac:dyDescent="0.35"/>
    <row r="80816" s="62" customFormat="1" x14ac:dyDescent="0.35"/>
    <row r="80817" s="62" customFormat="1" x14ac:dyDescent="0.35"/>
    <row r="80818" s="62" customFormat="1" x14ac:dyDescent="0.35"/>
    <row r="80819" s="62" customFormat="1" x14ac:dyDescent="0.35"/>
    <row r="80820" s="62" customFormat="1" x14ac:dyDescent="0.35"/>
    <row r="80821" s="62" customFormat="1" x14ac:dyDescent="0.35"/>
    <row r="80822" s="62" customFormat="1" x14ac:dyDescent="0.35"/>
    <row r="80823" s="62" customFormat="1" x14ac:dyDescent="0.35"/>
    <row r="80824" s="62" customFormat="1" x14ac:dyDescent="0.35"/>
    <row r="80825" s="62" customFormat="1" x14ac:dyDescent="0.35"/>
    <row r="80826" s="62" customFormat="1" x14ac:dyDescent="0.35"/>
    <row r="80827" s="62" customFormat="1" x14ac:dyDescent="0.35"/>
    <row r="80828" s="62" customFormat="1" x14ac:dyDescent="0.35"/>
    <row r="80829" s="62" customFormat="1" x14ac:dyDescent="0.35"/>
    <row r="80830" s="62" customFormat="1" x14ac:dyDescent="0.35"/>
    <row r="80831" s="62" customFormat="1" x14ac:dyDescent="0.35"/>
    <row r="80832" s="62" customFormat="1" x14ac:dyDescent="0.35"/>
    <row r="80833" s="62" customFormat="1" x14ac:dyDescent="0.35"/>
    <row r="80834" s="62" customFormat="1" x14ac:dyDescent="0.35"/>
    <row r="80835" s="62" customFormat="1" x14ac:dyDescent="0.35"/>
    <row r="80836" s="62" customFormat="1" x14ac:dyDescent="0.35"/>
    <row r="80837" s="62" customFormat="1" x14ac:dyDescent="0.35"/>
    <row r="80838" s="62" customFormat="1" x14ac:dyDescent="0.35"/>
    <row r="80839" s="62" customFormat="1" x14ac:dyDescent="0.35"/>
    <row r="80840" s="62" customFormat="1" x14ac:dyDescent="0.35"/>
    <row r="80841" s="62" customFormat="1" x14ac:dyDescent="0.35"/>
    <row r="80842" s="62" customFormat="1" x14ac:dyDescent="0.35"/>
    <row r="80843" s="62" customFormat="1" x14ac:dyDescent="0.35"/>
    <row r="80844" s="62" customFormat="1" x14ac:dyDescent="0.35"/>
    <row r="80845" s="62" customFormat="1" x14ac:dyDescent="0.35"/>
    <row r="80846" s="62" customFormat="1" x14ac:dyDescent="0.35"/>
    <row r="80847" s="62" customFormat="1" x14ac:dyDescent="0.35"/>
    <row r="80848" s="62" customFormat="1" x14ac:dyDescent="0.35"/>
    <row r="80849" s="62" customFormat="1" x14ac:dyDescent="0.35"/>
    <row r="80850" s="62" customFormat="1" x14ac:dyDescent="0.35"/>
    <row r="80851" s="62" customFormat="1" x14ac:dyDescent="0.35"/>
    <row r="80852" s="62" customFormat="1" x14ac:dyDescent="0.35"/>
    <row r="80853" s="62" customFormat="1" x14ac:dyDescent="0.35"/>
    <row r="80854" s="62" customFormat="1" x14ac:dyDescent="0.35"/>
    <row r="80855" s="62" customFormat="1" x14ac:dyDescent="0.35"/>
    <row r="80856" s="62" customFormat="1" x14ac:dyDescent="0.35"/>
    <row r="80857" s="62" customFormat="1" x14ac:dyDescent="0.35"/>
    <row r="80858" s="62" customFormat="1" x14ac:dyDescent="0.35"/>
    <row r="80859" s="62" customFormat="1" x14ac:dyDescent="0.35"/>
    <row r="80860" s="62" customFormat="1" x14ac:dyDescent="0.35"/>
    <row r="80861" s="62" customFormat="1" x14ac:dyDescent="0.35"/>
    <row r="80862" s="62" customFormat="1" x14ac:dyDescent="0.35"/>
    <row r="80863" s="62" customFormat="1" x14ac:dyDescent="0.35"/>
    <row r="80864" s="62" customFormat="1" x14ac:dyDescent="0.35"/>
    <row r="80865" s="62" customFormat="1" x14ac:dyDescent="0.35"/>
    <row r="80866" s="62" customFormat="1" x14ac:dyDescent="0.35"/>
    <row r="80867" s="62" customFormat="1" x14ac:dyDescent="0.35"/>
    <row r="80868" s="62" customFormat="1" x14ac:dyDescent="0.35"/>
    <row r="80869" s="62" customFormat="1" x14ac:dyDescent="0.35"/>
    <row r="80870" s="62" customFormat="1" x14ac:dyDescent="0.35"/>
    <row r="80871" s="62" customFormat="1" x14ac:dyDescent="0.35"/>
    <row r="80872" s="62" customFormat="1" x14ac:dyDescent="0.35"/>
    <row r="80873" s="62" customFormat="1" x14ac:dyDescent="0.35"/>
    <row r="80874" s="62" customFormat="1" x14ac:dyDescent="0.35"/>
    <row r="80875" s="62" customFormat="1" x14ac:dyDescent="0.35"/>
    <row r="80876" s="62" customFormat="1" x14ac:dyDescent="0.35"/>
    <row r="80877" s="62" customFormat="1" x14ac:dyDescent="0.35"/>
    <row r="80878" s="62" customFormat="1" x14ac:dyDescent="0.35"/>
    <row r="80879" s="62" customFormat="1" x14ac:dyDescent="0.35"/>
    <row r="80880" s="62" customFormat="1" x14ac:dyDescent="0.35"/>
    <row r="80881" s="62" customFormat="1" x14ac:dyDescent="0.35"/>
    <row r="80882" s="62" customFormat="1" x14ac:dyDescent="0.35"/>
    <row r="80883" s="62" customFormat="1" x14ac:dyDescent="0.35"/>
    <row r="80884" s="62" customFormat="1" x14ac:dyDescent="0.35"/>
    <row r="80885" s="62" customFormat="1" x14ac:dyDescent="0.35"/>
    <row r="80886" s="62" customFormat="1" x14ac:dyDescent="0.35"/>
    <row r="80887" s="62" customFormat="1" x14ac:dyDescent="0.35"/>
    <row r="80888" s="62" customFormat="1" x14ac:dyDescent="0.35"/>
    <row r="80889" s="62" customFormat="1" x14ac:dyDescent="0.35"/>
    <row r="80890" s="62" customFormat="1" x14ac:dyDescent="0.35"/>
    <row r="80891" s="62" customFormat="1" x14ac:dyDescent="0.35"/>
    <row r="80892" s="62" customFormat="1" x14ac:dyDescent="0.35"/>
    <row r="80893" s="62" customFormat="1" x14ac:dyDescent="0.35"/>
    <row r="80894" s="62" customFormat="1" x14ac:dyDescent="0.35"/>
    <row r="80895" s="62" customFormat="1" x14ac:dyDescent="0.35"/>
    <row r="80896" s="62" customFormat="1" x14ac:dyDescent="0.35"/>
    <row r="80897" s="62" customFormat="1" x14ac:dyDescent="0.35"/>
    <row r="80898" s="62" customFormat="1" x14ac:dyDescent="0.35"/>
    <row r="80899" s="62" customFormat="1" x14ac:dyDescent="0.35"/>
    <row r="80900" s="62" customFormat="1" x14ac:dyDescent="0.35"/>
    <row r="80901" s="62" customFormat="1" x14ac:dyDescent="0.35"/>
    <row r="80902" s="62" customFormat="1" x14ac:dyDescent="0.35"/>
    <row r="80903" s="62" customFormat="1" x14ac:dyDescent="0.35"/>
    <row r="80904" s="62" customFormat="1" x14ac:dyDescent="0.35"/>
    <row r="80905" s="62" customFormat="1" x14ac:dyDescent="0.35"/>
    <row r="80906" s="62" customFormat="1" x14ac:dyDescent="0.35"/>
    <row r="80907" s="62" customFormat="1" x14ac:dyDescent="0.35"/>
    <row r="80908" s="62" customFormat="1" x14ac:dyDescent="0.35"/>
    <row r="80909" s="62" customFormat="1" x14ac:dyDescent="0.35"/>
    <row r="80910" s="62" customFormat="1" x14ac:dyDescent="0.35"/>
    <row r="80911" s="62" customFormat="1" x14ac:dyDescent="0.35"/>
    <row r="80912" s="62" customFormat="1" x14ac:dyDescent="0.35"/>
    <row r="80913" s="62" customFormat="1" x14ac:dyDescent="0.35"/>
    <row r="80914" s="62" customFormat="1" x14ac:dyDescent="0.35"/>
    <row r="80915" s="62" customFormat="1" x14ac:dyDescent="0.35"/>
    <row r="80916" s="62" customFormat="1" x14ac:dyDescent="0.35"/>
    <row r="80917" s="62" customFormat="1" x14ac:dyDescent="0.35"/>
    <row r="80918" s="62" customFormat="1" x14ac:dyDescent="0.35"/>
    <row r="80919" s="62" customFormat="1" x14ac:dyDescent="0.35"/>
    <row r="80920" s="62" customFormat="1" x14ac:dyDescent="0.35"/>
    <row r="80921" s="62" customFormat="1" x14ac:dyDescent="0.35"/>
    <row r="80922" s="62" customFormat="1" x14ac:dyDescent="0.35"/>
    <row r="80923" s="62" customFormat="1" x14ac:dyDescent="0.35"/>
    <row r="80924" s="62" customFormat="1" x14ac:dyDescent="0.35"/>
    <row r="80925" s="62" customFormat="1" x14ac:dyDescent="0.35"/>
    <row r="80926" s="62" customFormat="1" x14ac:dyDescent="0.35"/>
    <row r="80927" s="62" customFormat="1" x14ac:dyDescent="0.35"/>
    <row r="80928" s="62" customFormat="1" x14ac:dyDescent="0.35"/>
    <row r="80929" s="62" customFormat="1" x14ac:dyDescent="0.35"/>
    <row r="80930" s="62" customFormat="1" x14ac:dyDescent="0.35"/>
    <row r="80931" s="62" customFormat="1" x14ac:dyDescent="0.35"/>
    <row r="80932" s="62" customFormat="1" x14ac:dyDescent="0.35"/>
    <row r="80933" s="62" customFormat="1" x14ac:dyDescent="0.35"/>
    <row r="80934" s="62" customFormat="1" x14ac:dyDescent="0.35"/>
    <row r="80935" s="62" customFormat="1" x14ac:dyDescent="0.35"/>
    <row r="80936" s="62" customFormat="1" x14ac:dyDescent="0.35"/>
    <row r="80937" s="62" customFormat="1" x14ac:dyDescent="0.35"/>
    <row r="80938" s="62" customFormat="1" x14ac:dyDescent="0.35"/>
    <row r="80939" s="62" customFormat="1" x14ac:dyDescent="0.35"/>
    <row r="80940" s="62" customFormat="1" x14ac:dyDescent="0.35"/>
    <row r="80941" s="62" customFormat="1" x14ac:dyDescent="0.35"/>
    <row r="80942" s="62" customFormat="1" x14ac:dyDescent="0.35"/>
    <row r="80943" s="62" customFormat="1" x14ac:dyDescent="0.35"/>
    <row r="80944" s="62" customFormat="1" x14ac:dyDescent="0.35"/>
    <row r="80945" s="62" customFormat="1" x14ac:dyDescent="0.35"/>
    <row r="80946" s="62" customFormat="1" x14ac:dyDescent="0.35"/>
    <row r="80947" s="62" customFormat="1" x14ac:dyDescent="0.35"/>
    <row r="80948" s="62" customFormat="1" x14ac:dyDescent="0.35"/>
    <row r="80949" s="62" customFormat="1" x14ac:dyDescent="0.35"/>
    <row r="80950" s="62" customFormat="1" x14ac:dyDescent="0.35"/>
    <row r="80951" s="62" customFormat="1" x14ac:dyDescent="0.35"/>
    <row r="80952" s="62" customFormat="1" x14ac:dyDescent="0.35"/>
    <row r="80953" s="62" customFormat="1" x14ac:dyDescent="0.35"/>
    <row r="80954" s="62" customFormat="1" x14ac:dyDescent="0.35"/>
    <row r="80955" s="62" customFormat="1" x14ac:dyDescent="0.35"/>
    <row r="80956" s="62" customFormat="1" x14ac:dyDescent="0.35"/>
    <row r="80957" s="62" customFormat="1" x14ac:dyDescent="0.35"/>
    <row r="80958" s="62" customFormat="1" x14ac:dyDescent="0.35"/>
    <row r="80959" s="62" customFormat="1" x14ac:dyDescent="0.35"/>
    <row r="80960" s="62" customFormat="1" x14ac:dyDescent="0.35"/>
    <row r="80961" s="62" customFormat="1" x14ac:dyDescent="0.35"/>
    <row r="80962" s="62" customFormat="1" x14ac:dyDescent="0.35"/>
    <row r="80963" s="62" customFormat="1" x14ac:dyDescent="0.35"/>
    <row r="80964" s="62" customFormat="1" x14ac:dyDescent="0.35"/>
    <row r="80965" s="62" customFormat="1" x14ac:dyDescent="0.35"/>
    <row r="80966" s="62" customFormat="1" x14ac:dyDescent="0.35"/>
    <row r="80967" s="62" customFormat="1" x14ac:dyDescent="0.35"/>
    <row r="80968" s="62" customFormat="1" x14ac:dyDescent="0.35"/>
    <row r="80969" s="62" customFormat="1" x14ac:dyDescent="0.35"/>
    <row r="80970" s="62" customFormat="1" x14ac:dyDescent="0.35"/>
    <row r="80971" s="62" customFormat="1" x14ac:dyDescent="0.35"/>
    <row r="80972" s="62" customFormat="1" x14ac:dyDescent="0.35"/>
    <row r="80973" s="62" customFormat="1" x14ac:dyDescent="0.35"/>
    <row r="80974" s="62" customFormat="1" x14ac:dyDescent="0.35"/>
    <row r="80975" s="62" customFormat="1" x14ac:dyDescent="0.35"/>
    <row r="80976" s="62" customFormat="1" x14ac:dyDescent="0.35"/>
    <row r="80977" s="62" customFormat="1" x14ac:dyDescent="0.35"/>
    <row r="80978" s="62" customFormat="1" x14ac:dyDescent="0.35"/>
    <row r="80979" s="62" customFormat="1" x14ac:dyDescent="0.35"/>
    <row r="80980" s="62" customFormat="1" x14ac:dyDescent="0.35"/>
    <row r="80981" s="62" customFormat="1" x14ac:dyDescent="0.35"/>
    <row r="80982" s="62" customFormat="1" x14ac:dyDescent="0.35"/>
    <row r="80983" s="62" customFormat="1" x14ac:dyDescent="0.35"/>
    <row r="80984" s="62" customFormat="1" x14ac:dyDescent="0.35"/>
    <row r="80985" s="62" customFormat="1" x14ac:dyDescent="0.35"/>
    <row r="80986" s="62" customFormat="1" x14ac:dyDescent="0.35"/>
    <row r="80987" s="62" customFormat="1" x14ac:dyDescent="0.35"/>
    <row r="80988" s="62" customFormat="1" x14ac:dyDescent="0.35"/>
    <row r="80989" s="62" customFormat="1" x14ac:dyDescent="0.35"/>
    <row r="80990" s="62" customFormat="1" x14ac:dyDescent="0.35"/>
    <row r="80991" s="62" customFormat="1" x14ac:dyDescent="0.35"/>
    <row r="80992" s="62" customFormat="1" x14ac:dyDescent="0.35"/>
    <row r="80993" s="62" customFormat="1" x14ac:dyDescent="0.35"/>
    <row r="80994" s="62" customFormat="1" x14ac:dyDescent="0.35"/>
    <row r="80995" s="62" customFormat="1" x14ac:dyDescent="0.35"/>
    <row r="80996" s="62" customFormat="1" x14ac:dyDescent="0.35"/>
    <row r="80997" s="62" customFormat="1" x14ac:dyDescent="0.35"/>
    <row r="80998" s="62" customFormat="1" x14ac:dyDescent="0.35"/>
    <row r="80999" s="62" customFormat="1" x14ac:dyDescent="0.35"/>
    <row r="81000" s="62" customFormat="1" x14ac:dyDescent="0.35"/>
    <row r="81001" s="62" customFormat="1" x14ac:dyDescent="0.35"/>
    <row r="81002" s="62" customFormat="1" x14ac:dyDescent="0.35"/>
    <row r="81003" s="62" customFormat="1" x14ac:dyDescent="0.35"/>
    <row r="81004" s="62" customFormat="1" x14ac:dyDescent="0.35"/>
    <row r="81005" s="62" customFormat="1" x14ac:dyDescent="0.35"/>
    <row r="81006" s="62" customFormat="1" x14ac:dyDescent="0.35"/>
    <row r="81007" s="62" customFormat="1" x14ac:dyDescent="0.35"/>
    <row r="81008" s="62" customFormat="1" x14ac:dyDescent="0.35"/>
    <row r="81009" s="62" customFormat="1" x14ac:dyDescent="0.35"/>
    <row r="81010" s="62" customFormat="1" x14ac:dyDescent="0.35"/>
    <row r="81011" s="62" customFormat="1" x14ac:dyDescent="0.35"/>
    <row r="81012" s="62" customFormat="1" x14ac:dyDescent="0.35"/>
    <row r="81013" s="62" customFormat="1" x14ac:dyDescent="0.35"/>
    <row r="81014" s="62" customFormat="1" x14ac:dyDescent="0.35"/>
    <row r="81015" s="62" customFormat="1" x14ac:dyDescent="0.35"/>
    <row r="81016" s="62" customFormat="1" x14ac:dyDescent="0.35"/>
    <row r="81017" s="62" customFormat="1" x14ac:dyDescent="0.35"/>
    <row r="81018" s="62" customFormat="1" x14ac:dyDescent="0.35"/>
    <row r="81019" s="62" customFormat="1" x14ac:dyDescent="0.35"/>
    <row r="81020" s="62" customFormat="1" x14ac:dyDescent="0.35"/>
    <row r="81021" s="62" customFormat="1" x14ac:dyDescent="0.35"/>
    <row r="81022" s="62" customFormat="1" x14ac:dyDescent="0.35"/>
    <row r="81023" s="62" customFormat="1" x14ac:dyDescent="0.35"/>
    <row r="81024" s="62" customFormat="1" x14ac:dyDescent="0.35"/>
    <row r="81025" s="62" customFormat="1" x14ac:dyDescent="0.35"/>
    <row r="81026" s="62" customFormat="1" x14ac:dyDescent="0.35"/>
    <row r="81027" s="62" customFormat="1" x14ac:dyDescent="0.35"/>
    <row r="81028" s="62" customFormat="1" x14ac:dyDescent="0.35"/>
    <row r="81029" s="62" customFormat="1" x14ac:dyDescent="0.35"/>
    <row r="81030" s="62" customFormat="1" x14ac:dyDescent="0.35"/>
    <row r="81031" s="62" customFormat="1" x14ac:dyDescent="0.35"/>
    <row r="81032" s="62" customFormat="1" x14ac:dyDescent="0.35"/>
    <row r="81033" s="62" customFormat="1" x14ac:dyDescent="0.35"/>
    <row r="81034" s="62" customFormat="1" x14ac:dyDescent="0.35"/>
    <row r="81035" s="62" customFormat="1" x14ac:dyDescent="0.35"/>
    <row r="81036" s="62" customFormat="1" x14ac:dyDescent="0.35"/>
    <row r="81037" s="62" customFormat="1" x14ac:dyDescent="0.35"/>
    <row r="81038" s="62" customFormat="1" x14ac:dyDescent="0.35"/>
    <row r="81039" s="62" customFormat="1" x14ac:dyDescent="0.35"/>
    <row r="81040" s="62" customFormat="1" x14ac:dyDescent="0.35"/>
    <row r="81041" s="62" customFormat="1" x14ac:dyDescent="0.35"/>
    <row r="81042" s="62" customFormat="1" x14ac:dyDescent="0.35"/>
    <row r="81043" s="62" customFormat="1" x14ac:dyDescent="0.35"/>
    <row r="81044" s="62" customFormat="1" x14ac:dyDescent="0.35"/>
    <row r="81045" s="62" customFormat="1" x14ac:dyDescent="0.35"/>
    <row r="81046" s="62" customFormat="1" x14ac:dyDescent="0.35"/>
    <row r="81047" s="62" customFormat="1" x14ac:dyDescent="0.35"/>
    <row r="81048" s="62" customFormat="1" x14ac:dyDescent="0.35"/>
    <row r="81049" s="62" customFormat="1" x14ac:dyDescent="0.35"/>
    <row r="81050" s="62" customFormat="1" x14ac:dyDescent="0.35"/>
    <row r="81051" s="62" customFormat="1" x14ac:dyDescent="0.35"/>
    <row r="81052" s="62" customFormat="1" x14ac:dyDescent="0.35"/>
    <row r="81053" s="62" customFormat="1" x14ac:dyDescent="0.35"/>
    <row r="81054" s="62" customFormat="1" x14ac:dyDescent="0.35"/>
    <row r="81055" s="62" customFormat="1" x14ac:dyDescent="0.35"/>
    <row r="81056" s="62" customFormat="1" x14ac:dyDescent="0.35"/>
    <row r="81057" s="62" customFormat="1" x14ac:dyDescent="0.35"/>
    <row r="81058" s="62" customFormat="1" x14ac:dyDescent="0.35"/>
    <row r="81059" s="62" customFormat="1" x14ac:dyDescent="0.35"/>
    <row r="81060" s="62" customFormat="1" x14ac:dyDescent="0.35"/>
    <row r="81061" s="62" customFormat="1" x14ac:dyDescent="0.35"/>
    <row r="81062" s="62" customFormat="1" x14ac:dyDescent="0.35"/>
    <row r="81063" s="62" customFormat="1" x14ac:dyDescent="0.35"/>
    <row r="81064" s="62" customFormat="1" x14ac:dyDescent="0.35"/>
    <row r="81065" s="62" customFormat="1" x14ac:dyDescent="0.35"/>
    <row r="81066" s="62" customFormat="1" x14ac:dyDescent="0.35"/>
    <row r="81067" s="62" customFormat="1" x14ac:dyDescent="0.35"/>
    <row r="81068" s="62" customFormat="1" x14ac:dyDescent="0.35"/>
    <row r="81069" s="62" customFormat="1" x14ac:dyDescent="0.35"/>
    <row r="81070" s="62" customFormat="1" x14ac:dyDescent="0.35"/>
    <row r="81071" s="62" customFormat="1" x14ac:dyDescent="0.35"/>
    <row r="81072" s="62" customFormat="1" x14ac:dyDescent="0.35"/>
    <row r="81073" s="62" customFormat="1" x14ac:dyDescent="0.35"/>
    <row r="81074" s="62" customFormat="1" x14ac:dyDescent="0.35"/>
    <row r="81075" s="62" customFormat="1" x14ac:dyDescent="0.35"/>
    <row r="81076" s="62" customFormat="1" x14ac:dyDescent="0.35"/>
    <row r="81077" s="62" customFormat="1" x14ac:dyDescent="0.35"/>
    <row r="81078" s="62" customFormat="1" x14ac:dyDescent="0.35"/>
    <row r="81079" s="62" customFormat="1" x14ac:dyDescent="0.35"/>
    <row r="81080" s="62" customFormat="1" x14ac:dyDescent="0.35"/>
    <row r="81081" s="62" customFormat="1" x14ac:dyDescent="0.35"/>
    <row r="81082" s="62" customFormat="1" x14ac:dyDescent="0.35"/>
    <row r="81083" s="62" customFormat="1" x14ac:dyDescent="0.35"/>
    <row r="81084" s="62" customFormat="1" x14ac:dyDescent="0.35"/>
    <row r="81085" s="62" customFormat="1" x14ac:dyDescent="0.35"/>
    <row r="81086" s="62" customFormat="1" x14ac:dyDescent="0.35"/>
    <row r="81087" s="62" customFormat="1" x14ac:dyDescent="0.35"/>
    <row r="81088" s="62" customFormat="1" x14ac:dyDescent="0.35"/>
    <row r="81089" s="62" customFormat="1" x14ac:dyDescent="0.35"/>
    <row r="81090" s="62" customFormat="1" x14ac:dyDescent="0.35"/>
    <row r="81091" s="62" customFormat="1" x14ac:dyDescent="0.35"/>
    <row r="81092" s="62" customFormat="1" x14ac:dyDescent="0.35"/>
    <row r="81093" s="62" customFormat="1" x14ac:dyDescent="0.35"/>
    <row r="81094" s="62" customFormat="1" x14ac:dyDescent="0.35"/>
    <row r="81095" s="62" customFormat="1" x14ac:dyDescent="0.35"/>
    <row r="81096" s="62" customFormat="1" x14ac:dyDescent="0.35"/>
    <row r="81097" s="62" customFormat="1" x14ac:dyDescent="0.35"/>
    <row r="81098" s="62" customFormat="1" x14ac:dyDescent="0.35"/>
    <row r="81099" s="62" customFormat="1" x14ac:dyDescent="0.35"/>
    <row r="81100" s="62" customFormat="1" x14ac:dyDescent="0.35"/>
    <row r="81101" s="62" customFormat="1" x14ac:dyDescent="0.35"/>
    <row r="81102" s="62" customFormat="1" x14ac:dyDescent="0.35"/>
    <row r="81103" s="62" customFormat="1" x14ac:dyDescent="0.35"/>
    <row r="81104" s="62" customFormat="1" x14ac:dyDescent="0.35"/>
    <row r="81105" s="62" customFormat="1" x14ac:dyDescent="0.35"/>
    <row r="81106" s="62" customFormat="1" x14ac:dyDescent="0.35"/>
    <row r="81107" s="62" customFormat="1" x14ac:dyDescent="0.35"/>
    <row r="81108" s="62" customFormat="1" x14ac:dyDescent="0.35"/>
    <row r="81109" s="62" customFormat="1" x14ac:dyDescent="0.35"/>
    <row r="81110" s="62" customFormat="1" x14ac:dyDescent="0.35"/>
    <row r="81111" s="62" customFormat="1" x14ac:dyDescent="0.35"/>
    <row r="81112" s="62" customFormat="1" x14ac:dyDescent="0.35"/>
    <row r="81113" s="62" customFormat="1" x14ac:dyDescent="0.35"/>
    <row r="81114" s="62" customFormat="1" x14ac:dyDescent="0.35"/>
    <row r="81115" s="62" customFormat="1" x14ac:dyDescent="0.35"/>
    <row r="81116" s="62" customFormat="1" x14ac:dyDescent="0.35"/>
    <row r="81117" s="62" customFormat="1" x14ac:dyDescent="0.35"/>
    <row r="81118" s="62" customFormat="1" x14ac:dyDescent="0.35"/>
    <row r="81119" s="62" customFormat="1" x14ac:dyDescent="0.35"/>
    <row r="81120" s="62" customFormat="1" x14ac:dyDescent="0.35"/>
    <row r="81121" s="62" customFormat="1" x14ac:dyDescent="0.35"/>
    <row r="81122" s="62" customFormat="1" x14ac:dyDescent="0.35"/>
    <row r="81123" s="62" customFormat="1" x14ac:dyDescent="0.35"/>
    <row r="81124" s="62" customFormat="1" x14ac:dyDescent="0.35"/>
    <row r="81125" s="62" customFormat="1" x14ac:dyDescent="0.35"/>
    <row r="81126" s="62" customFormat="1" x14ac:dyDescent="0.35"/>
    <row r="81127" s="62" customFormat="1" x14ac:dyDescent="0.35"/>
    <row r="81128" s="62" customFormat="1" x14ac:dyDescent="0.35"/>
    <row r="81129" s="62" customFormat="1" x14ac:dyDescent="0.35"/>
    <row r="81130" s="62" customFormat="1" x14ac:dyDescent="0.35"/>
    <row r="81131" s="62" customFormat="1" x14ac:dyDescent="0.35"/>
    <row r="81132" s="62" customFormat="1" x14ac:dyDescent="0.35"/>
    <row r="81133" s="62" customFormat="1" x14ac:dyDescent="0.35"/>
    <row r="81134" s="62" customFormat="1" x14ac:dyDescent="0.35"/>
    <row r="81135" s="62" customFormat="1" x14ac:dyDescent="0.35"/>
    <row r="81136" s="62" customFormat="1" x14ac:dyDescent="0.35"/>
    <row r="81137" s="62" customFormat="1" x14ac:dyDescent="0.35"/>
    <row r="81138" s="62" customFormat="1" x14ac:dyDescent="0.35"/>
    <row r="81139" s="62" customFormat="1" x14ac:dyDescent="0.35"/>
    <row r="81140" s="62" customFormat="1" x14ac:dyDescent="0.35"/>
    <row r="81141" s="62" customFormat="1" x14ac:dyDescent="0.35"/>
    <row r="81142" s="62" customFormat="1" x14ac:dyDescent="0.35"/>
    <row r="81143" s="62" customFormat="1" x14ac:dyDescent="0.35"/>
    <row r="81144" s="62" customFormat="1" x14ac:dyDescent="0.35"/>
    <row r="81145" s="62" customFormat="1" x14ac:dyDescent="0.35"/>
    <row r="81146" s="62" customFormat="1" x14ac:dyDescent="0.35"/>
    <row r="81147" s="62" customFormat="1" x14ac:dyDescent="0.35"/>
    <row r="81148" s="62" customFormat="1" x14ac:dyDescent="0.35"/>
    <row r="81149" s="62" customFormat="1" x14ac:dyDescent="0.35"/>
    <row r="81150" s="62" customFormat="1" x14ac:dyDescent="0.35"/>
    <row r="81151" s="62" customFormat="1" x14ac:dyDescent="0.35"/>
    <row r="81152" s="62" customFormat="1" x14ac:dyDescent="0.35"/>
    <row r="81153" s="62" customFormat="1" x14ac:dyDescent="0.35"/>
    <row r="81154" s="62" customFormat="1" x14ac:dyDescent="0.35"/>
    <row r="81155" s="62" customFormat="1" x14ac:dyDescent="0.35"/>
    <row r="81156" s="62" customFormat="1" x14ac:dyDescent="0.35"/>
    <row r="81157" s="62" customFormat="1" x14ac:dyDescent="0.35"/>
    <row r="81158" s="62" customFormat="1" x14ac:dyDescent="0.35"/>
    <row r="81159" s="62" customFormat="1" x14ac:dyDescent="0.35"/>
    <row r="81160" s="62" customFormat="1" x14ac:dyDescent="0.35"/>
    <row r="81161" s="62" customFormat="1" x14ac:dyDescent="0.35"/>
    <row r="81162" s="62" customFormat="1" x14ac:dyDescent="0.35"/>
    <row r="81163" s="62" customFormat="1" x14ac:dyDescent="0.35"/>
    <row r="81164" s="62" customFormat="1" x14ac:dyDescent="0.35"/>
    <row r="81165" s="62" customFormat="1" x14ac:dyDescent="0.35"/>
    <row r="81166" s="62" customFormat="1" x14ac:dyDescent="0.35"/>
    <row r="81167" s="62" customFormat="1" x14ac:dyDescent="0.35"/>
    <row r="81168" s="62" customFormat="1" x14ac:dyDescent="0.35"/>
    <row r="81169" s="62" customFormat="1" x14ac:dyDescent="0.35"/>
    <row r="81170" s="62" customFormat="1" x14ac:dyDescent="0.35"/>
    <row r="81171" s="62" customFormat="1" x14ac:dyDescent="0.35"/>
    <row r="81172" s="62" customFormat="1" x14ac:dyDescent="0.35"/>
    <row r="81173" s="62" customFormat="1" x14ac:dyDescent="0.35"/>
    <row r="81174" s="62" customFormat="1" x14ac:dyDescent="0.35"/>
    <row r="81175" s="62" customFormat="1" x14ac:dyDescent="0.35"/>
    <row r="81176" s="62" customFormat="1" x14ac:dyDescent="0.35"/>
    <row r="81177" s="62" customFormat="1" x14ac:dyDescent="0.35"/>
    <row r="81178" s="62" customFormat="1" x14ac:dyDescent="0.35"/>
    <row r="81179" s="62" customFormat="1" x14ac:dyDescent="0.35"/>
    <row r="81180" s="62" customFormat="1" x14ac:dyDescent="0.35"/>
    <row r="81181" s="62" customFormat="1" x14ac:dyDescent="0.35"/>
    <row r="81182" s="62" customFormat="1" x14ac:dyDescent="0.35"/>
    <row r="81183" s="62" customFormat="1" x14ac:dyDescent="0.35"/>
    <row r="81184" s="62" customFormat="1" x14ac:dyDescent="0.35"/>
    <row r="81185" s="62" customFormat="1" x14ac:dyDescent="0.35"/>
    <row r="81186" s="62" customFormat="1" x14ac:dyDescent="0.35"/>
    <row r="81187" s="62" customFormat="1" x14ac:dyDescent="0.35"/>
    <row r="81188" s="62" customFormat="1" x14ac:dyDescent="0.35"/>
    <row r="81189" s="62" customFormat="1" x14ac:dyDescent="0.35"/>
    <row r="81190" s="62" customFormat="1" x14ac:dyDescent="0.35"/>
    <row r="81191" s="62" customFormat="1" x14ac:dyDescent="0.35"/>
    <row r="81192" s="62" customFormat="1" x14ac:dyDescent="0.35"/>
    <row r="81193" s="62" customFormat="1" x14ac:dyDescent="0.35"/>
    <row r="81194" s="62" customFormat="1" x14ac:dyDescent="0.35"/>
    <row r="81195" s="62" customFormat="1" x14ac:dyDescent="0.35"/>
    <row r="81196" s="62" customFormat="1" x14ac:dyDescent="0.35"/>
    <row r="81197" s="62" customFormat="1" x14ac:dyDescent="0.35"/>
    <row r="81198" s="62" customFormat="1" x14ac:dyDescent="0.35"/>
    <row r="81199" s="62" customFormat="1" x14ac:dyDescent="0.35"/>
    <row r="81200" s="62" customFormat="1" x14ac:dyDescent="0.35"/>
    <row r="81201" s="62" customFormat="1" x14ac:dyDescent="0.35"/>
    <row r="81202" s="62" customFormat="1" x14ac:dyDescent="0.35"/>
    <row r="81203" s="62" customFormat="1" x14ac:dyDescent="0.35"/>
    <row r="81204" s="62" customFormat="1" x14ac:dyDescent="0.35"/>
    <row r="81205" s="62" customFormat="1" x14ac:dyDescent="0.35"/>
    <row r="81206" s="62" customFormat="1" x14ac:dyDescent="0.35"/>
    <row r="81207" s="62" customFormat="1" x14ac:dyDescent="0.35"/>
    <row r="81208" s="62" customFormat="1" x14ac:dyDescent="0.35"/>
    <row r="81209" s="62" customFormat="1" x14ac:dyDescent="0.35"/>
    <row r="81210" s="62" customFormat="1" x14ac:dyDescent="0.35"/>
    <row r="81211" s="62" customFormat="1" x14ac:dyDescent="0.35"/>
    <row r="81212" s="62" customFormat="1" x14ac:dyDescent="0.35"/>
    <row r="81213" s="62" customFormat="1" x14ac:dyDescent="0.35"/>
    <row r="81214" s="62" customFormat="1" x14ac:dyDescent="0.35"/>
    <row r="81215" s="62" customFormat="1" x14ac:dyDescent="0.35"/>
    <row r="81216" s="62" customFormat="1" x14ac:dyDescent="0.35"/>
    <row r="81217" s="62" customFormat="1" x14ac:dyDescent="0.35"/>
    <row r="81218" s="62" customFormat="1" x14ac:dyDescent="0.35"/>
    <row r="81219" s="62" customFormat="1" x14ac:dyDescent="0.35"/>
    <row r="81220" s="62" customFormat="1" x14ac:dyDescent="0.35"/>
    <row r="81221" s="62" customFormat="1" x14ac:dyDescent="0.35"/>
    <row r="81222" s="62" customFormat="1" x14ac:dyDescent="0.35"/>
    <row r="81223" s="62" customFormat="1" x14ac:dyDescent="0.35"/>
    <row r="81224" s="62" customFormat="1" x14ac:dyDescent="0.35"/>
    <row r="81225" s="62" customFormat="1" x14ac:dyDescent="0.35"/>
    <row r="81226" s="62" customFormat="1" x14ac:dyDescent="0.35"/>
    <row r="81227" s="62" customFormat="1" x14ac:dyDescent="0.35"/>
    <row r="81228" s="62" customFormat="1" x14ac:dyDescent="0.35"/>
    <row r="81229" s="62" customFormat="1" x14ac:dyDescent="0.35"/>
    <row r="81230" s="62" customFormat="1" x14ac:dyDescent="0.35"/>
    <row r="81231" s="62" customFormat="1" x14ac:dyDescent="0.35"/>
    <row r="81232" s="62" customFormat="1" x14ac:dyDescent="0.35"/>
    <row r="81233" s="62" customFormat="1" x14ac:dyDescent="0.35"/>
    <row r="81234" s="62" customFormat="1" x14ac:dyDescent="0.35"/>
    <row r="81235" s="62" customFormat="1" x14ac:dyDescent="0.35"/>
    <row r="81236" s="62" customFormat="1" x14ac:dyDescent="0.35"/>
    <row r="81237" s="62" customFormat="1" x14ac:dyDescent="0.35"/>
    <row r="81238" s="62" customFormat="1" x14ac:dyDescent="0.35"/>
    <row r="81239" s="62" customFormat="1" x14ac:dyDescent="0.35"/>
    <row r="81240" s="62" customFormat="1" x14ac:dyDescent="0.35"/>
    <row r="81241" s="62" customFormat="1" x14ac:dyDescent="0.35"/>
    <row r="81242" s="62" customFormat="1" x14ac:dyDescent="0.35"/>
    <row r="81243" s="62" customFormat="1" x14ac:dyDescent="0.35"/>
    <row r="81244" s="62" customFormat="1" x14ac:dyDescent="0.35"/>
    <row r="81245" s="62" customFormat="1" x14ac:dyDescent="0.35"/>
    <row r="81246" s="62" customFormat="1" x14ac:dyDescent="0.35"/>
    <row r="81247" s="62" customFormat="1" x14ac:dyDescent="0.35"/>
    <row r="81248" s="62" customFormat="1" x14ac:dyDescent="0.35"/>
    <row r="81249" s="62" customFormat="1" x14ac:dyDescent="0.35"/>
    <row r="81250" s="62" customFormat="1" x14ac:dyDescent="0.35"/>
    <row r="81251" s="62" customFormat="1" x14ac:dyDescent="0.35"/>
    <row r="81252" s="62" customFormat="1" x14ac:dyDescent="0.35"/>
    <row r="81253" s="62" customFormat="1" x14ac:dyDescent="0.35"/>
    <row r="81254" s="62" customFormat="1" x14ac:dyDescent="0.35"/>
    <row r="81255" s="62" customFormat="1" x14ac:dyDescent="0.35"/>
    <row r="81256" s="62" customFormat="1" x14ac:dyDescent="0.35"/>
    <row r="81257" s="62" customFormat="1" x14ac:dyDescent="0.35"/>
    <row r="81258" s="62" customFormat="1" x14ac:dyDescent="0.35"/>
    <row r="81259" s="62" customFormat="1" x14ac:dyDescent="0.35"/>
    <row r="81260" s="62" customFormat="1" x14ac:dyDescent="0.35"/>
    <row r="81261" s="62" customFormat="1" x14ac:dyDescent="0.35"/>
    <row r="81262" s="62" customFormat="1" x14ac:dyDescent="0.35"/>
    <row r="81263" s="62" customFormat="1" x14ac:dyDescent="0.35"/>
    <row r="81264" s="62" customFormat="1" x14ac:dyDescent="0.35"/>
    <row r="81265" s="62" customFormat="1" x14ac:dyDescent="0.35"/>
    <row r="81266" s="62" customFormat="1" x14ac:dyDescent="0.35"/>
    <row r="81267" s="62" customFormat="1" x14ac:dyDescent="0.35"/>
    <row r="81268" s="62" customFormat="1" x14ac:dyDescent="0.35"/>
    <row r="81269" s="62" customFormat="1" x14ac:dyDescent="0.35"/>
    <row r="81270" s="62" customFormat="1" x14ac:dyDescent="0.35"/>
    <row r="81271" s="62" customFormat="1" x14ac:dyDescent="0.35"/>
    <row r="81272" s="62" customFormat="1" x14ac:dyDescent="0.35"/>
    <row r="81273" s="62" customFormat="1" x14ac:dyDescent="0.35"/>
    <row r="81274" s="62" customFormat="1" x14ac:dyDescent="0.35"/>
    <row r="81275" s="62" customFormat="1" x14ac:dyDescent="0.35"/>
    <row r="81276" s="62" customFormat="1" x14ac:dyDescent="0.35"/>
    <row r="81277" s="62" customFormat="1" x14ac:dyDescent="0.35"/>
    <row r="81278" s="62" customFormat="1" x14ac:dyDescent="0.35"/>
    <row r="81279" s="62" customFormat="1" x14ac:dyDescent="0.35"/>
    <row r="81280" s="62" customFormat="1" x14ac:dyDescent="0.35"/>
    <row r="81281" s="62" customFormat="1" x14ac:dyDescent="0.35"/>
    <row r="81282" s="62" customFormat="1" x14ac:dyDescent="0.35"/>
    <row r="81283" s="62" customFormat="1" x14ac:dyDescent="0.35"/>
    <row r="81284" s="62" customFormat="1" x14ac:dyDescent="0.35"/>
    <row r="81285" s="62" customFormat="1" x14ac:dyDescent="0.35"/>
    <row r="81286" s="62" customFormat="1" x14ac:dyDescent="0.35"/>
    <row r="81287" s="62" customFormat="1" x14ac:dyDescent="0.35"/>
    <row r="81288" s="62" customFormat="1" x14ac:dyDescent="0.35"/>
    <row r="81289" s="62" customFormat="1" x14ac:dyDescent="0.35"/>
    <row r="81290" s="62" customFormat="1" x14ac:dyDescent="0.35"/>
    <row r="81291" s="62" customFormat="1" x14ac:dyDescent="0.35"/>
    <row r="81292" s="62" customFormat="1" x14ac:dyDescent="0.35"/>
    <row r="81293" s="62" customFormat="1" x14ac:dyDescent="0.35"/>
    <row r="81294" s="62" customFormat="1" x14ac:dyDescent="0.35"/>
    <row r="81295" s="62" customFormat="1" x14ac:dyDescent="0.35"/>
    <row r="81296" s="62" customFormat="1" x14ac:dyDescent="0.35"/>
    <row r="81297" s="62" customFormat="1" x14ac:dyDescent="0.35"/>
    <row r="81298" s="62" customFormat="1" x14ac:dyDescent="0.35"/>
    <row r="81299" s="62" customFormat="1" x14ac:dyDescent="0.35"/>
    <row r="81300" s="62" customFormat="1" x14ac:dyDescent="0.35"/>
    <row r="81301" s="62" customFormat="1" x14ac:dyDescent="0.35"/>
    <row r="81302" s="62" customFormat="1" x14ac:dyDescent="0.35"/>
    <row r="81303" s="62" customFormat="1" x14ac:dyDescent="0.35"/>
    <row r="81304" s="62" customFormat="1" x14ac:dyDescent="0.35"/>
    <row r="81305" s="62" customFormat="1" x14ac:dyDescent="0.35"/>
    <row r="81306" s="62" customFormat="1" x14ac:dyDescent="0.35"/>
    <row r="81307" s="62" customFormat="1" x14ac:dyDescent="0.35"/>
    <row r="81308" s="62" customFormat="1" x14ac:dyDescent="0.35"/>
    <row r="81309" s="62" customFormat="1" x14ac:dyDescent="0.35"/>
    <row r="81310" s="62" customFormat="1" x14ac:dyDescent="0.35"/>
    <row r="81311" s="62" customFormat="1" x14ac:dyDescent="0.35"/>
    <row r="81312" s="62" customFormat="1" x14ac:dyDescent="0.35"/>
    <row r="81313" s="62" customFormat="1" x14ac:dyDescent="0.35"/>
    <row r="81314" s="62" customFormat="1" x14ac:dyDescent="0.35"/>
    <row r="81315" s="62" customFormat="1" x14ac:dyDescent="0.35"/>
    <row r="81316" s="62" customFormat="1" x14ac:dyDescent="0.35"/>
    <row r="81317" s="62" customFormat="1" x14ac:dyDescent="0.35"/>
    <row r="81318" s="62" customFormat="1" x14ac:dyDescent="0.35"/>
    <row r="81319" s="62" customFormat="1" x14ac:dyDescent="0.35"/>
    <row r="81320" s="62" customFormat="1" x14ac:dyDescent="0.35"/>
    <row r="81321" s="62" customFormat="1" x14ac:dyDescent="0.35"/>
    <row r="81322" s="62" customFormat="1" x14ac:dyDescent="0.35"/>
    <row r="81323" s="62" customFormat="1" x14ac:dyDescent="0.35"/>
    <row r="81324" s="62" customFormat="1" x14ac:dyDescent="0.35"/>
    <row r="81325" s="62" customFormat="1" x14ac:dyDescent="0.35"/>
    <row r="81326" s="62" customFormat="1" x14ac:dyDescent="0.35"/>
    <row r="81327" s="62" customFormat="1" x14ac:dyDescent="0.35"/>
    <row r="81328" s="62" customFormat="1" x14ac:dyDescent="0.35"/>
    <row r="81329" s="62" customFormat="1" x14ac:dyDescent="0.35"/>
    <row r="81330" s="62" customFormat="1" x14ac:dyDescent="0.35"/>
    <row r="81331" s="62" customFormat="1" x14ac:dyDescent="0.35"/>
    <row r="81332" s="62" customFormat="1" x14ac:dyDescent="0.35"/>
    <row r="81333" s="62" customFormat="1" x14ac:dyDescent="0.35"/>
    <row r="81334" s="62" customFormat="1" x14ac:dyDescent="0.35"/>
    <row r="81335" s="62" customFormat="1" x14ac:dyDescent="0.35"/>
    <row r="81336" s="62" customFormat="1" x14ac:dyDescent="0.35"/>
    <row r="81337" s="62" customFormat="1" x14ac:dyDescent="0.35"/>
    <row r="81338" s="62" customFormat="1" x14ac:dyDescent="0.35"/>
    <row r="81339" s="62" customFormat="1" x14ac:dyDescent="0.35"/>
    <row r="81340" s="62" customFormat="1" x14ac:dyDescent="0.35"/>
    <row r="81341" s="62" customFormat="1" x14ac:dyDescent="0.35"/>
    <row r="81342" s="62" customFormat="1" x14ac:dyDescent="0.35"/>
    <row r="81343" s="62" customFormat="1" x14ac:dyDescent="0.35"/>
    <row r="81344" s="62" customFormat="1" x14ac:dyDescent="0.35"/>
    <row r="81345" s="62" customFormat="1" x14ac:dyDescent="0.35"/>
    <row r="81346" s="62" customFormat="1" x14ac:dyDescent="0.35"/>
    <row r="81347" s="62" customFormat="1" x14ac:dyDescent="0.35"/>
    <row r="81348" s="62" customFormat="1" x14ac:dyDescent="0.35"/>
    <row r="81349" s="62" customFormat="1" x14ac:dyDescent="0.35"/>
    <row r="81350" s="62" customFormat="1" x14ac:dyDescent="0.35"/>
    <row r="81351" s="62" customFormat="1" x14ac:dyDescent="0.35"/>
    <row r="81352" s="62" customFormat="1" x14ac:dyDescent="0.35"/>
    <row r="81353" s="62" customFormat="1" x14ac:dyDescent="0.35"/>
    <row r="81354" s="62" customFormat="1" x14ac:dyDescent="0.35"/>
    <row r="81355" s="62" customFormat="1" x14ac:dyDescent="0.35"/>
    <row r="81356" s="62" customFormat="1" x14ac:dyDescent="0.35"/>
    <row r="81357" s="62" customFormat="1" x14ac:dyDescent="0.35"/>
    <row r="81358" s="62" customFormat="1" x14ac:dyDescent="0.35"/>
    <row r="81359" s="62" customFormat="1" x14ac:dyDescent="0.35"/>
    <row r="81360" s="62" customFormat="1" x14ac:dyDescent="0.35"/>
    <row r="81361" s="62" customFormat="1" x14ac:dyDescent="0.35"/>
    <row r="81362" s="62" customFormat="1" x14ac:dyDescent="0.35"/>
    <row r="81363" s="62" customFormat="1" x14ac:dyDescent="0.35"/>
    <row r="81364" s="62" customFormat="1" x14ac:dyDescent="0.35"/>
    <row r="81365" s="62" customFormat="1" x14ac:dyDescent="0.35"/>
    <row r="81366" s="62" customFormat="1" x14ac:dyDescent="0.35"/>
    <row r="81367" s="62" customFormat="1" x14ac:dyDescent="0.35"/>
    <row r="81368" s="62" customFormat="1" x14ac:dyDescent="0.35"/>
    <row r="81369" s="62" customFormat="1" x14ac:dyDescent="0.35"/>
    <row r="81370" s="62" customFormat="1" x14ac:dyDescent="0.35"/>
    <row r="81371" s="62" customFormat="1" x14ac:dyDescent="0.35"/>
    <row r="81372" s="62" customFormat="1" x14ac:dyDescent="0.35"/>
    <row r="81373" s="62" customFormat="1" x14ac:dyDescent="0.35"/>
    <row r="81374" s="62" customFormat="1" x14ac:dyDescent="0.35"/>
    <row r="81375" s="62" customFormat="1" x14ac:dyDescent="0.35"/>
    <row r="81376" s="62" customFormat="1" x14ac:dyDescent="0.35"/>
    <row r="81377" s="62" customFormat="1" x14ac:dyDescent="0.35"/>
    <row r="81378" s="62" customFormat="1" x14ac:dyDescent="0.35"/>
    <row r="81379" s="62" customFormat="1" x14ac:dyDescent="0.35"/>
    <row r="81380" s="62" customFormat="1" x14ac:dyDescent="0.35"/>
    <row r="81381" s="62" customFormat="1" x14ac:dyDescent="0.35"/>
    <row r="81382" s="62" customFormat="1" x14ac:dyDescent="0.35"/>
    <row r="81383" s="62" customFormat="1" x14ac:dyDescent="0.35"/>
    <row r="81384" s="62" customFormat="1" x14ac:dyDescent="0.35"/>
    <row r="81385" s="62" customFormat="1" x14ac:dyDescent="0.35"/>
    <row r="81386" s="62" customFormat="1" x14ac:dyDescent="0.35"/>
    <row r="81387" s="62" customFormat="1" x14ac:dyDescent="0.35"/>
    <row r="81388" s="62" customFormat="1" x14ac:dyDescent="0.35"/>
    <row r="81389" s="62" customFormat="1" x14ac:dyDescent="0.35"/>
    <row r="81390" s="62" customFormat="1" x14ac:dyDescent="0.35"/>
    <row r="81391" s="62" customFormat="1" x14ac:dyDescent="0.35"/>
    <row r="81392" s="62" customFormat="1" x14ac:dyDescent="0.35"/>
    <row r="81393" s="62" customFormat="1" x14ac:dyDescent="0.35"/>
    <row r="81394" s="62" customFormat="1" x14ac:dyDescent="0.35"/>
    <row r="81395" s="62" customFormat="1" x14ac:dyDescent="0.35"/>
    <row r="81396" s="62" customFormat="1" x14ac:dyDescent="0.35"/>
    <row r="81397" s="62" customFormat="1" x14ac:dyDescent="0.35"/>
    <row r="81398" s="62" customFormat="1" x14ac:dyDescent="0.35"/>
    <row r="81399" s="62" customFormat="1" x14ac:dyDescent="0.35"/>
    <row r="81400" s="62" customFormat="1" x14ac:dyDescent="0.35"/>
    <row r="81401" s="62" customFormat="1" x14ac:dyDescent="0.35"/>
    <row r="81402" s="62" customFormat="1" x14ac:dyDescent="0.35"/>
    <row r="81403" s="62" customFormat="1" x14ac:dyDescent="0.35"/>
    <row r="81404" s="62" customFormat="1" x14ac:dyDescent="0.35"/>
    <row r="81405" s="62" customFormat="1" x14ac:dyDescent="0.35"/>
    <row r="81406" s="62" customFormat="1" x14ac:dyDescent="0.35"/>
    <row r="81407" s="62" customFormat="1" x14ac:dyDescent="0.35"/>
    <row r="81408" s="62" customFormat="1" x14ac:dyDescent="0.35"/>
    <row r="81409" s="62" customFormat="1" x14ac:dyDescent="0.35"/>
    <row r="81410" s="62" customFormat="1" x14ac:dyDescent="0.35"/>
    <row r="81411" s="62" customFormat="1" x14ac:dyDescent="0.35"/>
    <row r="81412" s="62" customFormat="1" x14ac:dyDescent="0.35"/>
    <row r="81413" s="62" customFormat="1" x14ac:dyDescent="0.35"/>
    <row r="81414" s="62" customFormat="1" x14ac:dyDescent="0.35"/>
    <row r="81415" s="62" customFormat="1" x14ac:dyDescent="0.35"/>
    <row r="81416" s="62" customFormat="1" x14ac:dyDescent="0.35"/>
    <row r="81417" s="62" customFormat="1" x14ac:dyDescent="0.35"/>
    <row r="81418" s="62" customFormat="1" x14ac:dyDescent="0.35"/>
    <row r="81419" s="62" customFormat="1" x14ac:dyDescent="0.35"/>
    <row r="81420" s="62" customFormat="1" x14ac:dyDescent="0.35"/>
    <row r="81421" s="62" customFormat="1" x14ac:dyDescent="0.35"/>
    <row r="81422" s="62" customFormat="1" x14ac:dyDescent="0.35"/>
    <row r="81423" s="62" customFormat="1" x14ac:dyDescent="0.35"/>
    <row r="81424" s="62" customFormat="1" x14ac:dyDescent="0.35"/>
    <row r="81425" s="62" customFormat="1" x14ac:dyDescent="0.35"/>
    <row r="81426" s="62" customFormat="1" x14ac:dyDescent="0.35"/>
    <row r="81427" s="62" customFormat="1" x14ac:dyDescent="0.35"/>
    <row r="81428" s="62" customFormat="1" x14ac:dyDescent="0.35"/>
    <row r="81429" s="62" customFormat="1" x14ac:dyDescent="0.35"/>
    <row r="81430" s="62" customFormat="1" x14ac:dyDescent="0.35"/>
    <row r="81431" s="62" customFormat="1" x14ac:dyDescent="0.35"/>
    <row r="81432" s="62" customFormat="1" x14ac:dyDescent="0.35"/>
    <row r="81433" s="62" customFormat="1" x14ac:dyDescent="0.35"/>
    <row r="81434" s="62" customFormat="1" x14ac:dyDescent="0.35"/>
    <row r="81435" s="62" customFormat="1" x14ac:dyDescent="0.35"/>
    <row r="81436" s="62" customFormat="1" x14ac:dyDescent="0.35"/>
    <row r="81437" s="62" customFormat="1" x14ac:dyDescent="0.35"/>
    <row r="81438" s="62" customFormat="1" x14ac:dyDescent="0.35"/>
    <row r="81439" s="62" customFormat="1" x14ac:dyDescent="0.35"/>
    <row r="81440" s="62" customFormat="1" x14ac:dyDescent="0.35"/>
    <row r="81441" s="62" customFormat="1" x14ac:dyDescent="0.35"/>
    <row r="81442" s="62" customFormat="1" x14ac:dyDescent="0.35"/>
    <row r="81443" s="62" customFormat="1" x14ac:dyDescent="0.35"/>
    <row r="81444" s="62" customFormat="1" x14ac:dyDescent="0.35"/>
    <row r="81445" s="62" customFormat="1" x14ac:dyDescent="0.35"/>
    <row r="81446" s="62" customFormat="1" x14ac:dyDescent="0.35"/>
    <row r="81447" s="62" customFormat="1" x14ac:dyDescent="0.35"/>
    <row r="81448" s="62" customFormat="1" x14ac:dyDescent="0.35"/>
    <row r="81449" s="62" customFormat="1" x14ac:dyDescent="0.35"/>
    <row r="81450" s="62" customFormat="1" x14ac:dyDescent="0.35"/>
    <row r="81451" s="62" customFormat="1" x14ac:dyDescent="0.35"/>
    <row r="81452" s="62" customFormat="1" x14ac:dyDescent="0.35"/>
    <row r="81453" s="62" customFormat="1" x14ac:dyDescent="0.35"/>
    <row r="81454" s="62" customFormat="1" x14ac:dyDescent="0.35"/>
    <row r="81455" s="62" customFormat="1" x14ac:dyDescent="0.35"/>
    <row r="81456" s="62" customFormat="1" x14ac:dyDescent="0.35"/>
    <row r="81457" s="62" customFormat="1" x14ac:dyDescent="0.35"/>
    <row r="81458" s="62" customFormat="1" x14ac:dyDescent="0.35"/>
    <row r="81459" s="62" customFormat="1" x14ac:dyDescent="0.35"/>
    <row r="81460" s="62" customFormat="1" x14ac:dyDescent="0.35"/>
    <row r="81461" s="62" customFormat="1" x14ac:dyDescent="0.35"/>
    <row r="81462" s="62" customFormat="1" x14ac:dyDescent="0.35"/>
    <row r="81463" s="62" customFormat="1" x14ac:dyDescent="0.35"/>
    <row r="81464" s="62" customFormat="1" x14ac:dyDescent="0.35"/>
    <row r="81465" s="62" customFormat="1" x14ac:dyDescent="0.35"/>
    <row r="81466" s="62" customFormat="1" x14ac:dyDescent="0.35"/>
    <row r="81467" s="62" customFormat="1" x14ac:dyDescent="0.35"/>
    <row r="81468" s="62" customFormat="1" x14ac:dyDescent="0.35"/>
    <row r="81469" s="62" customFormat="1" x14ac:dyDescent="0.35"/>
    <row r="81470" s="62" customFormat="1" x14ac:dyDescent="0.35"/>
    <row r="81471" s="62" customFormat="1" x14ac:dyDescent="0.35"/>
    <row r="81472" s="62" customFormat="1" x14ac:dyDescent="0.35"/>
    <row r="81473" s="62" customFormat="1" x14ac:dyDescent="0.35"/>
    <row r="81474" s="62" customFormat="1" x14ac:dyDescent="0.35"/>
    <row r="81475" s="62" customFormat="1" x14ac:dyDescent="0.35"/>
    <row r="81476" s="62" customFormat="1" x14ac:dyDescent="0.35"/>
    <row r="81477" s="62" customFormat="1" x14ac:dyDescent="0.35"/>
    <row r="81478" s="62" customFormat="1" x14ac:dyDescent="0.35"/>
    <row r="81479" s="62" customFormat="1" x14ac:dyDescent="0.35"/>
    <row r="81480" s="62" customFormat="1" x14ac:dyDescent="0.35"/>
    <row r="81481" s="62" customFormat="1" x14ac:dyDescent="0.35"/>
    <row r="81482" s="62" customFormat="1" x14ac:dyDescent="0.35"/>
    <row r="81483" s="62" customFormat="1" x14ac:dyDescent="0.35"/>
    <row r="81484" s="62" customFormat="1" x14ac:dyDescent="0.35"/>
    <row r="81485" s="62" customFormat="1" x14ac:dyDescent="0.35"/>
    <row r="81486" s="62" customFormat="1" x14ac:dyDescent="0.35"/>
    <row r="81487" s="62" customFormat="1" x14ac:dyDescent="0.35"/>
    <row r="81488" s="62" customFormat="1" x14ac:dyDescent="0.35"/>
    <row r="81489" s="62" customFormat="1" x14ac:dyDescent="0.35"/>
    <row r="81490" s="62" customFormat="1" x14ac:dyDescent="0.35"/>
    <row r="81491" s="62" customFormat="1" x14ac:dyDescent="0.35"/>
    <row r="81492" s="62" customFormat="1" x14ac:dyDescent="0.35"/>
    <row r="81493" s="62" customFormat="1" x14ac:dyDescent="0.35"/>
    <row r="81494" s="62" customFormat="1" x14ac:dyDescent="0.35"/>
    <row r="81495" s="62" customFormat="1" x14ac:dyDescent="0.35"/>
    <row r="81496" s="62" customFormat="1" x14ac:dyDescent="0.35"/>
    <row r="81497" s="62" customFormat="1" x14ac:dyDescent="0.35"/>
    <row r="81498" s="62" customFormat="1" x14ac:dyDescent="0.35"/>
    <row r="81499" s="62" customFormat="1" x14ac:dyDescent="0.35"/>
    <row r="81500" s="62" customFormat="1" x14ac:dyDescent="0.35"/>
    <row r="81501" s="62" customFormat="1" x14ac:dyDescent="0.35"/>
    <row r="81502" s="62" customFormat="1" x14ac:dyDescent="0.35"/>
    <row r="81503" s="62" customFormat="1" x14ac:dyDescent="0.35"/>
    <row r="81504" s="62" customFormat="1" x14ac:dyDescent="0.35"/>
    <row r="81505" s="62" customFormat="1" x14ac:dyDescent="0.35"/>
    <row r="81506" s="62" customFormat="1" x14ac:dyDescent="0.35"/>
    <row r="81507" s="62" customFormat="1" x14ac:dyDescent="0.35"/>
    <row r="81508" s="62" customFormat="1" x14ac:dyDescent="0.35"/>
    <row r="81509" s="62" customFormat="1" x14ac:dyDescent="0.35"/>
    <row r="81510" s="62" customFormat="1" x14ac:dyDescent="0.35"/>
    <row r="81511" s="62" customFormat="1" x14ac:dyDescent="0.35"/>
    <row r="81512" s="62" customFormat="1" x14ac:dyDescent="0.35"/>
    <row r="81513" s="62" customFormat="1" x14ac:dyDescent="0.35"/>
    <row r="81514" s="62" customFormat="1" x14ac:dyDescent="0.35"/>
    <row r="81515" s="62" customFormat="1" x14ac:dyDescent="0.35"/>
    <row r="81516" s="62" customFormat="1" x14ac:dyDescent="0.35"/>
    <row r="81517" s="62" customFormat="1" x14ac:dyDescent="0.35"/>
    <row r="81518" s="62" customFormat="1" x14ac:dyDescent="0.35"/>
    <row r="81519" s="62" customFormat="1" x14ac:dyDescent="0.35"/>
    <row r="81520" s="62" customFormat="1" x14ac:dyDescent="0.35"/>
    <row r="81521" s="62" customFormat="1" x14ac:dyDescent="0.35"/>
    <row r="81522" s="62" customFormat="1" x14ac:dyDescent="0.35"/>
    <row r="81523" s="62" customFormat="1" x14ac:dyDescent="0.35"/>
    <row r="81524" s="62" customFormat="1" x14ac:dyDescent="0.35"/>
    <row r="81525" s="62" customFormat="1" x14ac:dyDescent="0.35"/>
    <row r="81526" s="62" customFormat="1" x14ac:dyDescent="0.35"/>
    <row r="81527" s="62" customFormat="1" x14ac:dyDescent="0.35"/>
    <row r="81528" s="62" customFormat="1" x14ac:dyDescent="0.35"/>
    <row r="81529" s="62" customFormat="1" x14ac:dyDescent="0.35"/>
    <row r="81530" s="62" customFormat="1" x14ac:dyDescent="0.35"/>
    <row r="81531" s="62" customFormat="1" x14ac:dyDescent="0.35"/>
    <row r="81532" s="62" customFormat="1" x14ac:dyDescent="0.35"/>
    <row r="81533" s="62" customFormat="1" x14ac:dyDescent="0.35"/>
    <row r="81534" s="62" customFormat="1" x14ac:dyDescent="0.35"/>
    <row r="81535" s="62" customFormat="1" x14ac:dyDescent="0.35"/>
    <row r="81536" s="62" customFormat="1" x14ac:dyDescent="0.35"/>
    <row r="81537" s="62" customFormat="1" x14ac:dyDescent="0.35"/>
    <row r="81538" s="62" customFormat="1" x14ac:dyDescent="0.35"/>
    <row r="81539" s="62" customFormat="1" x14ac:dyDescent="0.35"/>
    <row r="81540" s="62" customFormat="1" x14ac:dyDescent="0.35"/>
    <row r="81541" s="62" customFormat="1" x14ac:dyDescent="0.35"/>
    <row r="81542" s="62" customFormat="1" x14ac:dyDescent="0.35"/>
    <row r="81543" s="62" customFormat="1" x14ac:dyDescent="0.35"/>
    <row r="81544" s="62" customFormat="1" x14ac:dyDescent="0.35"/>
    <row r="81545" s="62" customFormat="1" x14ac:dyDescent="0.35"/>
    <row r="81546" s="62" customFormat="1" x14ac:dyDescent="0.35"/>
    <row r="81547" s="62" customFormat="1" x14ac:dyDescent="0.35"/>
    <row r="81548" s="62" customFormat="1" x14ac:dyDescent="0.35"/>
    <row r="81549" s="62" customFormat="1" x14ac:dyDescent="0.35"/>
    <row r="81550" s="62" customFormat="1" x14ac:dyDescent="0.35"/>
    <row r="81551" s="62" customFormat="1" x14ac:dyDescent="0.35"/>
    <row r="81552" s="62" customFormat="1" x14ac:dyDescent="0.35"/>
    <row r="81553" s="62" customFormat="1" x14ac:dyDescent="0.35"/>
    <row r="81554" s="62" customFormat="1" x14ac:dyDescent="0.35"/>
    <row r="81555" s="62" customFormat="1" x14ac:dyDescent="0.35"/>
    <row r="81556" s="62" customFormat="1" x14ac:dyDescent="0.35"/>
    <row r="81557" s="62" customFormat="1" x14ac:dyDescent="0.35"/>
    <row r="81558" s="62" customFormat="1" x14ac:dyDescent="0.35"/>
    <row r="81559" s="62" customFormat="1" x14ac:dyDescent="0.35"/>
    <row r="81560" s="62" customFormat="1" x14ac:dyDescent="0.35"/>
    <row r="81561" s="62" customFormat="1" x14ac:dyDescent="0.35"/>
    <row r="81562" s="62" customFormat="1" x14ac:dyDescent="0.35"/>
    <row r="81563" s="62" customFormat="1" x14ac:dyDescent="0.35"/>
    <row r="81564" s="62" customFormat="1" x14ac:dyDescent="0.35"/>
    <row r="81565" s="62" customFormat="1" x14ac:dyDescent="0.35"/>
    <row r="81566" s="62" customFormat="1" x14ac:dyDescent="0.35"/>
    <row r="81567" s="62" customFormat="1" x14ac:dyDescent="0.35"/>
    <row r="81568" s="62" customFormat="1" x14ac:dyDescent="0.35"/>
    <row r="81569" s="62" customFormat="1" x14ac:dyDescent="0.35"/>
    <row r="81570" s="62" customFormat="1" x14ac:dyDescent="0.35"/>
    <row r="81571" s="62" customFormat="1" x14ac:dyDescent="0.35"/>
    <row r="81572" s="62" customFormat="1" x14ac:dyDescent="0.35"/>
    <row r="81573" s="62" customFormat="1" x14ac:dyDescent="0.35"/>
    <row r="81574" s="62" customFormat="1" x14ac:dyDescent="0.35"/>
    <row r="81575" s="62" customFormat="1" x14ac:dyDescent="0.35"/>
    <row r="81576" s="62" customFormat="1" x14ac:dyDescent="0.35"/>
    <row r="81577" s="62" customFormat="1" x14ac:dyDescent="0.35"/>
    <row r="81578" s="62" customFormat="1" x14ac:dyDescent="0.35"/>
    <row r="81579" s="62" customFormat="1" x14ac:dyDescent="0.35"/>
    <row r="81580" s="62" customFormat="1" x14ac:dyDescent="0.35"/>
    <row r="81581" s="62" customFormat="1" x14ac:dyDescent="0.35"/>
    <row r="81582" s="62" customFormat="1" x14ac:dyDescent="0.35"/>
    <row r="81583" s="62" customFormat="1" x14ac:dyDescent="0.35"/>
    <row r="81584" s="62" customFormat="1" x14ac:dyDescent="0.35"/>
    <row r="81585" s="62" customFormat="1" x14ac:dyDescent="0.35"/>
    <row r="81586" s="62" customFormat="1" x14ac:dyDescent="0.35"/>
    <row r="81587" s="62" customFormat="1" x14ac:dyDescent="0.35"/>
    <row r="81588" s="62" customFormat="1" x14ac:dyDescent="0.35"/>
    <row r="81589" s="62" customFormat="1" x14ac:dyDescent="0.35"/>
    <row r="81590" s="62" customFormat="1" x14ac:dyDescent="0.35"/>
    <row r="81591" s="62" customFormat="1" x14ac:dyDescent="0.35"/>
    <row r="81592" s="62" customFormat="1" x14ac:dyDescent="0.35"/>
    <row r="81593" s="62" customFormat="1" x14ac:dyDescent="0.35"/>
    <row r="81594" s="62" customFormat="1" x14ac:dyDescent="0.35"/>
    <row r="81595" s="62" customFormat="1" x14ac:dyDescent="0.35"/>
    <row r="81596" s="62" customFormat="1" x14ac:dyDescent="0.35"/>
    <row r="81597" s="62" customFormat="1" x14ac:dyDescent="0.35"/>
    <row r="81598" s="62" customFormat="1" x14ac:dyDescent="0.35"/>
    <row r="81599" s="62" customFormat="1" x14ac:dyDescent="0.35"/>
    <row r="81600" s="62" customFormat="1" x14ac:dyDescent="0.35"/>
    <row r="81601" s="62" customFormat="1" x14ac:dyDescent="0.35"/>
    <row r="81602" s="62" customFormat="1" x14ac:dyDescent="0.35"/>
    <row r="81603" s="62" customFormat="1" x14ac:dyDescent="0.35"/>
    <row r="81604" s="62" customFormat="1" x14ac:dyDescent="0.35"/>
    <row r="81605" s="62" customFormat="1" x14ac:dyDescent="0.35"/>
    <row r="81606" s="62" customFormat="1" x14ac:dyDescent="0.35"/>
    <row r="81607" s="62" customFormat="1" x14ac:dyDescent="0.35"/>
    <row r="81608" s="62" customFormat="1" x14ac:dyDescent="0.35"/>
    <row r="81609" s="62" customFormat="1" x14ac:dyDescent="0.35"/>
    <row r="81610" s="62" customFormat="1" x14ac:dyDescent="0.35"/>
    <row r="81611" s="62" customFormat="1" x14ac:dyDescent="0.35"/>
    <row r="81612" s="62" customFormat="1" x14ac:dyDescent="0.35"/>
    <row r="81613" s="62" customFormat="1" x14ac:dyDescent="0.35"/>
    <row r="81614" s="62" customFormat="1" x14ac:dyDescent="0.35"/>
    <row r="81615" s="62" customFormat="1" x14ac:dyDescent="0.35"/>
    <row r="81616" s="62" customFormat="1" x14ac:dyDescent="0.35"/>
    <row r="81617" s="62" customFormat="1" x14ac:dyDescent="0.35"/>
    <row r="81618" s="62" customFormat="1" x14ac:dyDescent="0.35"/>
    <row r="81619" s="62" customFormat="1" x14ac:dyDescent="0.35"/>
    <row r="81620" s="62" customFormat="1" x14ac:dyDescent="0.35"/>
    <row r="81621" s="62" customFormat="1" x14ac:dyDescent="0.35"/>
    <row r="81622" s="62" customFormat="1" x14ac:dyDescent="0.35"/>
    <row r="81623" s="62" customFormat="1" x14ac:dyDescent="0.35"/>
    <row r="81624" s="62" customFormat="1" x14ac:dyDescent="0.35"/>
    <row r="81625" s="62" customFormat="1" x14ac:dyDescent="0.35"/>
    <row r="81626" s="62" customFormat="1" x14ac:dyDescent="0.35"/>
    <row r="81627" s="62" customFormat="1" x14ac:dyDescent="0.35"/>
    <row r="81628" s="62" customFormat="1" x14ac:dyDescent="0.35"/>
    <row r="81629" s="62" customFormat="1" x14ac:dyDescent="0.35"/>
    <row r="81630" s="62" customFormat="1" x14ac:dyDescent="0.35"/>
    <row r="81631" s="62" customFormat="1" x14ac:dyDescent="0.35"/>
    <row r="81632" s="62" customFormat="1" x14ac:dyDescent="0.35"/>
    <row r="81633" s="62" customFormat="1" x14ac:dyDescent="0.35"/>
    <row r="81634" s="62" customFormat="1" x14ac:dyDescent="0.35"/>
    <row r="81635" s="62" customFormat="1" x14ac:dyDescent="0.35"/>
    <row r="81636" s="62" customFormat="1" x14ac:dyDescent="0.35"/>
    <row r="81637" s="62" customFormat="1" x14ac:dyDescent="0.35"/>
    <row r="81638" s="62" customFormat="1" x14ac:dyDescent="0.35"/>
    <row r="81639" s="62" customFormat="1" x14ac:dyDescent="0.35"/>
    <row r="81640" s="62" customFormat="1" x14ac:dyDescent="0.35"/>
    <row r="81641" s="62" customFormat="1" x14ac:dyDescent="0.35"/>
    <row r="81642" s="62" customFormat="1" x14ac:dyDescent="0.35"/>
    <row r="81643" s="62" customFormat="1" x14ac:dyDescent="0.35"/>
    <row r="81644" s="62" customFormat="1" x14ac:dyDescent="0.35"/>
    <row r="81645" s="62" customFormat="1" x14ac:dyDescent="0.35"/>
    <row r="81646" s="62" customFormat="1" x14ac:dyDescent="0.35"/>
    <row r="81647" s="62" customFormat="1" x14ac:dyDescent="0.35"/>
    <row r="81648" s="62" customFormat="1" x14ac:dyDescent="0.35"/>
    <row r="81649" s="62" customFormat="1" x14ac:dyDescent="0.35"/>
    <row r="81650" s="62" customFormat="1" x14ac:dyDescent="0.35"/>
    <row r="81651" s="62" customFormat="1" x14ac:dyDescent="0.35"/>
    <row r="81652" s="62" customFormat="1" x14ac:dyDescent="0.35"/>
    <row r="81653" s="62" customFormat="1" x14ac:dyDescent="0.35"/>
    <row r="81654" s="62" customFormat="1" x14ac:dyDescent="0.35"/>
    <row r="81655" s="62" customFormat="1" x14ac:dyDescent="0.35"/>
    <row r="81656" s="62" customFormat="1" x14ac:dyDescent="0.35"/>
    <row r="81657" s="62" customFormat="1" x14ac:dyDescent="0.35"/>
    <row r="81658" s="62" customFormat="1" x14ac:dyDescent="0.35"/>
    <row r="81659" s="62" customFormat="1" x14ac:dyDescent="0.35"/>
    <row r="81660" s="62" customFormat="1" x14ac:dyDescent="0.35"/>
    <row r="81661" s="62" customFormat="1" x14ac:dyDescent="0.35"/>
    <row r="81662" s="62" customFormat="1" x14ac:dyDescent="0.35"/>
    <row r="81663" s="62" customFormat="1" x14ac:dyDescent="0.35"/>
    <row r="81664" s="62" customFormat="1" x14ac:dyDescent="0.35"/>
    <row r="81665" s="62" customFormat="1" x14ac:dyDescent="0.35"/>
    <row r="81666" s="62" customFormat="1" x14ac:dyDescent="0.35"/>
    <row r="81667" s="62" customFormat="1" x14ac:dyDescent="0.35"/>
    <row r="81668" s="62" customFormat="1" x14ac:dyDescent="0.35"/>
    <row r="81669" s="62" customFormat="1" x14ac:dyDescent="0.35"/>
    <row r="81670" s="62" customFormat="1" x14ac:dyDescent="0.35"/>
    <row r="81671" s="62" customFormat="1" x14ac:dyDescent="0.35"/>
    <row r="81672" s="62" customFormat="1" x14ac:dyDescent="0.35"/>
    <row r="81673" s="62" customFormat="1" x14ac:dyDescent="0.35"/>
    <row r="81674" s="62" customFormat="1" x14ac:dyDescent="0.35"/>
    <row r="81675" s="62" customFormat="1" x14ac:dyDescent="0.35"/>
    <row r="81676" s="62" customFormat="1" x14ac:dyDescent="0.35"/>
    <row r="81677" s="62" customFormat="1" x14ac:dyDescent="0.35"/>
    <row r="81678" s="62" customFormat="1" x14ac:dyDescent="0.35"/>
    <row r="81679" s="62" customFormat="1" x14ac:dyDescent="0.35"/>
    <row r="81680" s="62" customFormat="1" x14ac:dyDescent="0.35"/>
    <row r="81681" s="62" customFormat="1" x14ac:dyDescent="0.35"/>
    <row r="81682" s="62" customFormat="1" x14ac:dyDescent="0.35"/>
    <row r="81683" s="62" customFormat="1" x14ac:dyDescent="0.35"/>
    <row r="81684" s="62" customFormat="1" x14ac:dyDescent="0.35"/>
    <row r="81685" s="62" customFormat="1" x14ac:dyDescent="0.35"/>
    <row r="81686" s="62" customFormat="1" x14ac:dyDescent="0.35"/>
    <row r="81687" s="62" customFormat="1" x14ac:dyDescent="0.35"/>
    <row r="81688" s="62" customFormat="1" x14ac:dyDescent="0.35"/>
    <row r="81689" s="62" customFormat="1" x14ac:dyDescent="0.35"/>
    <row r="81690" s="62" customFormat="1" x14ac:dyDescent="0.35"/>
    <row r="81691" s="62" customFormat="1" x14ac:dyDescent="0.35"/>
    <row r="81692" s="62" customFormat="1" x14ac:dyDescent="0.35"/>
    <row r="81693" s="62" customFormat="1" x14ac:dyDescent="0.35"/>
    <row r="81694" s="62" customFormat="1" x14ac:dyDescent="0.35"/>
    <row r="81695" s="62" customFormat="1" x14ac:dyDescent="0.35"/>
    <row r="81696" s="62" customFormat="1" x14ac:dyDescent="0.35"/>
    <row r="81697" s="62" customFormat="1" x14ac:dyDescent="0.35"/>
    <row r="81698" s="62" customFormat="1" x14ac:dyDescent="0.35"/>
    <row r="81699" s="62" customFormat="1" x14ac:dyDescent="0.35"/>
    <row r="81700" s="62" customFormat="1" x14ac:dyDescent="0.35"/>
    <row r="81701" s="62" customFormat="1" x14ac:dyDescent="0.35"/>
    <row r="81702" s="62" customFormat="1" x14ac:dyDescent="0.35"/>
    <row r="81703" s="62" customFormat="1" x14ac:dyDescent="0.35"/>
    <row r="81704" s="62" customFormat="1" x14ac:dyDescent="0.35"/>
    <row r="81705" s="62" customFormat="1" x14ac:dyDescent="0.35"/>
    <row r="81706" s="62" customFormat="1" x14ac:dyDescent="0.35"/>
    <row r="81707" s="62" customFormat="1" x14ac:dyDescent="0.35"/>
    <row r="81708" s="62" customFormat="1" x14ac:dyDescent="0.35"/>
    <row r="81709" s="62" customFormat="1" x14ac:dyDescent="0.35"/>
    <row r="81710" s="62" customFormat="1" x14ac:dyDescent="0.35"/>
    <row r="81711" s="62" customFormat="1" x14ac:dyDescent="0.35"/>
    <row r="81712" s="62" customFormat="1" x14ac:dyDescent="0.35"/>
    <row r="81713" s="62" customFormat="1" x14ac:dyDescent="0.35"/>
    <row r="81714" s="62" customFormat="1" x14ac:dyDescent="0.35"/>
    <row r="81715" s="62" customFormat="1" x14ac:dyDescent="0.35"/>
    <row r="81716" s="62" customFormat="1" x14ac:dyDescent="0.35"/>
    <row r="81717" s="62" customFormat="1" x14ac:dyDescent="0.35"/>
    <row r="81718" s="62" customFormat="1" x14ac:dyDescent="0.35"/>
    <row r="81719" s="62" customFormat="1" x14ac:dyDescent="0.35"/>
    <row r="81720" s="62" customFormat="1" x14ac:dyDescent="0.35"/>
    <row r="81721" s="62" customFormat="1" x14ac:dyDescent="0.35"/>
    <row r="81722" s="62" customFormat="1" x14ac:dyDescent="0.35"/>
    <row r="81723" s="62" customFormat="1" x14ac:dyDescent="0.35"/>
    <row r="81724" s="62" customFormat="1" x14ac:dyDescent="0.35"/>
    <row r="81725" s="62" customFormat="1" x14ac:dyDescent="0.35"/>
    <row r="81726" s="62" customFormat="1" x14ac:dyDescent="0.35"/>
    <row r="81727" s="62" customFormat="1" x14ac:dyDescent="0.35"/>
    <row r="81728" s="62" customFormat="1" x14ac:dyDescent="0.35"/>
    <row r="81729" s="62" customFormat="1" x14ac:dyDescent="0.35"/>
    <row r="81730" s="62" customFormat="1" x14ac:dyDescent="0.35"/>
    <row r="81731" s="62" customFormat="1" x14ac:dyDescent="0.35"/>
    <row r="81732" s="62" customFormat="1" x14ac:dyDescent="0.35"/>
    <row r="81733" s="62" customFormat="1" x14ac:dyDescent="0.35"/>
    <row r="81734" s="62" customFormat="1" x14ac:dyDescent="0.35"/>
    <row r="81735" s="62" customFormat="1" x14ac:dyDescent="0.35"/>
    <row r="81736" s="62" customFormat="1" x14ac:dyDescent="0.35"/>
    <row r="81737" s="62" customFormat="1" x14ac:dyDescent="0.35"/>
    <row r="81738" s="62" customFormat="1" x14ac:dyDescent="0.35"/>
    <row r="81739" s="62" customFormat="1" x14ac:dyDescent="0.35"/>
    <row r="81740" s="62" customFormat="1" x14ac:dyDescent="0.35"/>
    <row r="81741" s="62" customFormat="1" x14ac:dyDescent="0.35"/>
    <row r="81742" s="62" customFormat="1" x14ac:dyDescent="0.35"/>
    <row r="81743" s="62" customFormat="1" x14ac:dyDescent="0.35"/>
    <row r="81744" s="62" customFormat="1" x14ac:dyDescent="0.35"/>
    <row r="81745" s="62" customFormat="1" x14ac:dyDescent="0.35"/>
    <row r="81746" s="62" customFormat="1" x14ac:dyDescent="0.35"/>
    <row r="81747" s="62" customFormat="1" x14ac:dyDescent="0.35"/>
    <row r="81748" s="62" customFormat="1" x14ac:dyDescent="0.35"/>
    <row r="81749" s="62" customFormat="1" x14ac:dyDescent="0.35"/>
    <row r="81750" s="62" customFormat="1" x14ac:dyDescent="0.35"/>
    <row r="81751" s="62" customFormat="1" x14ac:dyDescent="0.35"/>
    <row r="81752" s="62" customFormat="1" x14ac:dyDescent="0.35"/>
    <row r="81753" s="62" customFormat="1" x14ac:dyDescent="0.35"/>
    <row r="81754" s="62" customFormat="1" x14ac:dyDescent="0.35"/>
    <row r="81755" s="62" customFormat="1" x14ac:dyDescent="0.35"/>
    <row r="81756" s="62" customFormat="1" x14ac:dyDescent="0.35"/>
    <row r="81757" s="62" customFormat="1" x14ac:dyDescent="0.35"/>
    <row r="81758" s="62" customFormat="1" x14ac:dyDescent="0.35"/>
    <row r="81759" s="62" customFormat="1" x14ac:dyDescent="0.35"/>
    <row r="81760" s="62" customFormat="1" x14ac:dyDescent="0.35"/>
    <row r="81761" s="62" customFormat="1" x14ac:dyDescent="0.35"/>
    <row r="81762" s="62" customFormat="1" x14ac:dyDescent="0.35"/>
    <row r="81763" s="62" customFormat="1" x14ac:dyDescent="0.35"/>
    <row r="81764" s="62" customFormat="1" x14ac:dyDescent="0.35"/>
    <row r="81765" s="62" customFormat="1" x14ac:dyDescent="0.35"/>
    <row r="81766" s="62" customFormat="1" x14ac:dyDescent="0.35"/>
    <row r="81767" s="62" customFormat="1" x14ac:dyDescent="0.35"/>
    <row r="81768" s="62" customFormat="1" x14ac:dyDescent="0.35"/>
    <row r="81769" s="62" customFormat="1" x14ac:dyDescent="0.35"/>
    <row r="81770" s="62" customFormat="1" x14ac:dyDescent="0.35"/>
    <row r="81771" s="62" customFormat="1" x14ac:dyDescent="0.35"/>
    <row r="81772" s="62" customFormat="1" x14ac:dyDescent="0.35"/>
    <row r="81773" s="62" customFormat="1" x14ac:dyDescent="0.35"/>
    <row r="81774" s="62" customFormat="1" x14ac:dyDescent="0.35"/>
    <row r="81775" s="62" customFormat="1" x14ac:dyDescent="0.35"/>
    <row r="81776" s="62" customFormat="1" x14ac:dyDescent="0.35"/>
    <row r="81777" s="62" customFormat="1" x14ac:dyDescent="0.35"/>
    <row r="81778" s="62" customFormat="1" x14ac:dyDescent="0.35"/>
    <row r="81779" s="62" customFormat="1" x14ac:dyDescent="0.35"/>
    <row r="81780" s="62" customFormat="1" x14ac:dyDescent="0.35"/>
    <row r="81781" s="62" customFormat="1" x14ac:dyDescent="0.35"/>
    <row r="81782" s="62" customFormat="1" x14ac:dyDescent="0.35"/>
    <row r="81783" s="62" customFormat="1" x14ac:dyDescent="0.35"/>
    <row r="81784" s="62" customFormat="1" x14ac:dyDescent="0.35"/>
    <row r="81785" s="62" customFormat="1" x14ac:dyDescent="0.35"/>
    <row r="81786" s="62" customFormat="1" x14ac:dyDescent="0.35"/>
    <row r="81787" s="62" customFormat="1" x14ac:dyDescent="0.35"/>
    <row r="81788" s="62" customFormat="1" x14ac:dyDescent="0.35"/>
    <row r="81789" s="62" customFormat="1" x14ac:dyDescent="0.35"/>
    <row r="81790" s="62" customFormat="1" x14ac:dyDescent="0.35"/>
    <row r="81791" s="62" customFormat="1" x14ac:dyDescent="0.35"/>
    <row r="81792" s="62" customFormat="1" x14ac:dyDescent="0.35"/>
    <row r="81793" s="62" customFormat="1" x14ac:dyDescent="0.35"/>
    <row r="81794" s="62" customFormat="1" x14ac:dyDescent="0.35"/>
    <row r="81795" s="62" customFormat="1" x14ac:dyDescent="0.35"/>
    <row r="81796" s="62" customFormat="1" x14ac:dyDescent="0.35"/>
    <row r="81797" s="62" customFormat="1" x14ac:dyDescent="0.35"/>
    <row r="81798" s="62" customFormat="1" x14ac:dyDescent="0.35"/>
    <row r="81799" s="62" customFormat="1" x14ac:dyDescent="0.35"/>
    <row r="81800" s="62" customFormat="1" x14ac:dyDescent="0.35"/>
    <row r="81801" s="62" customFormat="1" x14ac:dyDescent="0.35"/>
    <row r="81802" s="62" customFormat="1" x14ac:dyDescent="0.35"/>
    <row r="81803" s="62" customFormat="1" x14ac:dyDescent="0.35"/>
    <row r="81804" s="62" customFormat="1" x14ac:dyDescent="0.35"/>
    <row r="81805" s="62" customFormat="1" x14ac:dyDescent="0.35"/>
    <row r="81806" s="62" customFormat="1" x14ac:dyDescent="0.35"/>
    <row r="81807" s="62" customFormat="1" x14ac:dyDescent="0.35"/>
    <row r="81808" s="62" customFormat="1" x14ac:dyDescent="0.35"/>
    <row r="81809" s="62" customFormat="1" x14ac:dyDescent="0.35"/>
    <row r="81810" s="62" customFormat="1" x14ac:dyDescent="0.35"/>
    <row r="81811" s="62" customFormat="1" x14ac:dyDescent="0.35"/>
    <row r="81812" s="62" customFormat="1" x14ac:dyDescent="0.35"/>
    <row r="81813" s="62" customFormat="1" x14ac:dyDescent="0.35"/>
    <row r="81814" s="62" customFormat="1" x14ac:dyDescent="0.35"/>
    <row r="81815" s="62" customFormat="1" x14ac:dyDescent="0.35"/>
    <row r="81816" s="62" customFormat="1" x14ac:dyDescent="0.35"/>
    <row r="81817" s="62" customFormat="1" x14ac:dyDescent="0.35"/>
    <row r="81818" s="62" customFormat="1" x14ac:dyDescent="0.35"/>
    <row r="81819" s="62" customFormat="1" x14ac:dyDescent="0.35"/>
    <row r="81820" s="62" customFormat="1" x14ac:dyDescent="0.35"/>
    <row r="81821" s="62" customFormat="1" x14ac:dyDescent="0.35"/>
    <row r="81822" s="62" customFormat="1" x14ac:dyDescent="0.35"/>
    <row r="81823" s="62" customFormat="1" x14ac:dyDescent="0.35"/>
    <row r="81824" s="62" customFormat="1" x14ac:dyDescent="0.35"/>
    <row r="81825" s="62" customFormat="1" x14ac:dyDescent="0.35"/>
    <row r="81826" s="62" customFormat="1" x14ac:dyDescent="0.35"/>
    <row r="81827" s="62" customFormat="1" x14ac:dyDescent="0.35"/>
    <row r="81828" s="62" customFormat="1" x14ac:dyDescent="0.35"/>
    <row r="81829" s="62" customFormat="1" x14ac:dyDescent="0.35"/>
    <row r="81830" s="62" customFormat="1" x14ac:dyDescent="0.35"/>
    <row r="81831" s="62" customFormat="1" x14ac:dyDescent="0.35"/>
    <row r="81832" s="62" customFormat="1" x14ac:dyDescent="0.35"/>
    <row r="81833" s="62" customFormat="1" x14ac:dyDescent="0.35"/>
    <row r="81834" s="62" customFormat="1" x14ac:dyDescent="0.35"/>
    <row r="81835" s="62" customFormat="1" x14ac:dyDescent="0.35"/>
    <row r="81836" s="62" customFormat="1" x14ac:dyDescent="0.35"/>
    <row r="81837" s="62" customFormat="1" x14ac:dyDescent="0.35"/>
    <row r="81838" s="62" customFormat="1" x14ac:dyDescent="0.35"/>
    <row r="81839" s="62" customFormat="1" x14ac:dyDescent="0.35"/>
    <row r="81840" s="62" customFormat="1" x14ac:dyDescent="0.35"/>
    <row r="81841" s="62" customFormat="1" x14ac:dyDescent="0.35"/>
    <row r="81842" s="62" customFormat="1" x14ac:dyDescent="0.35"/>
    <row r="81843" s="62" customFormat="1" x14ac:dyDescent="0.35"/>
    <row r="81844" s="62" customFormat="1" x14ac:dyDescent="0.35"/>
    <row r="81845" s="62" customFormat="1" x14ac:dyDescent="0.35"/>
    <row r="81846" s="62" customFormat="1" x14ac:dyDescent="0.35"/>
    <row r="81847" s="62" customFormat="1" x14ac:dyDescent="0.35"/>
    <row r="81848" s="62" customFormat="1" x14ac:dyDescent="0.35"/>
    <row r="81849" s="62" customFormat="1" x14ac:dyDescent="0.35"/>
    <row r="81850" s="62" customFormat="1" x14ac:dyDescent="0.35"/>
    <row r="81851" s="62" customFormat="1" x14ac:dyDescent="0.35"/>
    <row r="81852" s="62" customFormat="1" x14ac:dyDescent="0.35"/>
    <row r="81853" s="62" customFormat="1" x14ac:dyDescent="0.35"/>
    <row r="81854" s="62" customFormat="1" x14ac:dyDescent="0.35"/>
    <row r="81855" s="62" customFormat="1" x14ac:dyDescent="0.35"/>
    <row r="81856" s="62" customFormat="1" x14ac:dyDescent="0.35"/>
    <row r="81857" s="62" customFormat="1" x14ac:dyDescent="0.35"/>
    <row r="81858" s="62" customFormat="1" x14ac:dyDescent="0.35"/>
    <row r="81859" s="62" customFormat="1" x14ac:dyDescent="0.35"/>
    <row r="81860" s="62" customFormat="1" x14ac:dyDescent="0.35"/>
    <row r="81861" s="62" customFormat="1" x14ac:dyDescent="0.35"/>
    <row r="81862" s="62" customFormat="1" x14ac:dyDescent="0.35"/>
    <row r="81863" s="62" customFormat="1" x14ac:dyDescent="0.35"/>
    <row r="81864" s="62" customFormat="1" x14ac:dyDescent="0.35"/>
    <row r="81865" s="62" customFormat="1" x14ac:dyDescent="0.35"/>
    <row r="81866" s="62" customFormat="1" x14ac:dyDescent="0.35"/>
    <row r="81867" s="62" customFormat="1" x14ac:dyDescent="0.35"/>
    <row r="81868" s="62" customFormat="1" x14ac:dyDescent="0.35"/>
    <row r="81869" s="62" customFormat="1" x14ac:dyDescent="0.35"/>
    <row r="81870" s="62" customFormat="1" x14ac:dyDescent="0.35"/>
    <row r="81871" s="62" customFormat="1" x14ac:dyDescent="0.35"/>
    <row r="81872" s="62" customFormat="1" x14ac:dyDescent="0.35"/>
    <row r="81873" s="62" customFormat="1" x14ac:dyDescent="0.35"/>
    <row r="81874" s="62" customFormat="1" x14ac:dyDescent="0.35"/>
    <row r="81875" s="62" customFormat="1" x14ac:dyDescent="0.35"/>
    <row r="81876" s="62" customFormat="1" x14ac:dyDescent="0.35"/>
    <row r="81877" s="62" customFormat="1" x14ac:dyDescent="0.35"/>
    <row r="81878" s="62" customFormat="1" x14ac:dyDescent="0.35"/>
    <row r="81879" s="62" customFormat="1" x14ac:dyDescent="0.35"/>
    <row r="81880" s="62" customFormat="1" x14ac:dyDescent="0.35"/>
    <row r="81881" s="62" customFormat="1" x14ac:dyDescent="0.35"/>
    <row r="81882" s="62" customFormat="1" x14ac:dyDescent="0.35"/>
    <row r="81883" s="62" customFormat="1" x14ac:dyDescent="0.35"/>
    <row r="81884" s="62" customFormat="1" x14ac:dyDescent="0.35"/>
    <row r="81885" s="62" customFormat="1" x14ac:dyDescent="0.35"/>
    <row r="81886" s="62" customFormat="1" x14ac:dyDescent="0.35"/>
    <row r="81887" s="62" customFormat="1" x14ac:dyDescent="0.35"/>
    <row r="81888" s="62" customFormat="1" x14ac:dyDescent="0.35"/>
    <row r="81889" s="62" customFormat="1" x14ac:dyDescent="0.35"/>
    <row r="81890" s="62" customFormat="1" x14ac:dyDescent="0.35"/>
    <row r="81891" s="62" customFormat="1" x14ac:dyDescent="0.35"/>
    <row r="81892" s="62" customFormat="1" x14ac:dyDescent="0.35"/>
    <row r="81893" s="62" customFormat="1" x14ac:dyDescent="0.35"/>
    <row r="81894" s="62" customFormat="1" x14ac:dyDescent="0.35"/>
    <row r="81895" s="62" customFormat="1" x14ac:dyDescent="0.35"/>
    <row r="81896" s="62" customFormat="1" x14ac:dyDescent="0.35"/>
    <row r="81897" s="62" customFormat="1" x14ac:dyDescent="0.35"/>
    <row r="81898" s="62" customFormat="1" x14ac:dyDescent="0.35"/>
    <row r="81899" s="62" customFormat="1" x14ac:dyDescent="0.35"/>
    <row r="81900" s="62" customFormat="1" x14ac:dyDescent="0.35"/>
    <row r="81901" s="62" customFormat="1" x14ac:dyDescent="0.35"/>
    <row r="81902" s="62" customFormat="1" x14ac:dyDescent="0.35"/>
    <row r="81903" s="62" customFormat="1" x14ac:dyDescent="0.35"/>
    <row r="81904" s="62" customFormat="1" x14ac:dyDescent="0.35"/>
    <row r="81905" s="62" customFormat="1" x14ac:dyDescent="0.35"/>
    <row r="81906" s="62" customFormat="1" x14ac:dyDescent="0.35"/>
    <row r="81907" s="62" customFormat="1" x14ac:dyDescent="0.35"/>
    <row r="81908" s="62" customFormat="1" x14ac:dyDescent="0.35"/>
    <row r="81909" s="62" customFormat="1" x14ac:dyDescent="0.35"/>
    <row r="81910" s="62" customFormat="1" x14ac:dyDescent="0.35"/>
    <row r="81911" s="62" customFormat="1" x14ac:dyDescent="0.35"/>
    <row r="81912" s="62" customFormat="1" x14ac:dyDescent="0.35"/>
    <row r="81913" s="62" customFormat="1" x14ac:dyDescent="0.35"/>
    <row r="81914" s="62" customFormat="1" x14ac:dyDescent="0.35"/>
    <row r="81915" s="62" customFormat="1" x14ac:dyDescent="0.35"/>
    <row r="81916" s="62" customFormat="1" x14ac:dyDescent="0.35"/>
    <row r="81917" s="62" customFormat="1" x14ac:dyDescent="0.35"/>
    <row r="81918" s="62" customFormat="1" x14ac:dyDescent="0.35"/>
    <row r="81919" s="62" customFormat="1" x14ac:dyDescent="0.35"/>
    <row r="81920" s="62" customFormat="1" x14ac:dyDescent="0.35"/>
    <row r="81921" s="62" customFormat="1" x14ac:dyDescent="0.35"/>
    <row r="81922" s="62" customFormat="1" x14ac:dyDescent="0.35"/>
    <row r="81923" s="62" customFormat="1" x14ac:dyDescent="0.35"/>
    <row r="81924" s="62" customFormat="1" x14ac:dyDescent="0.35"/>
    <row r="81925" s="62" customFormat="1" x14ac:dyDescent="0.35"/>
    <row r="81926" s="62" customFormat="1" x14ac:dyDescent="0.35"/>
    <row r="81927" s="62" customFormat="1" x14ac:dyDescent="0.35"/>
    <row r="81928" s="62" customFormat="1" x14ac:dyDescent="0.35"/>
    <row r="81929" s="62" customFormat="1" x14ac:dyDescent="0.35"/>
    <row r="81930" s="62" customFormat="1" x14ac:dyDescent="0.35"/>
    <row r="81931" s="62" customFormat="1" x14ac:dyDescent="0.35"/>
    <row r="81932" s="62" customFormat="1" x14ac:dyDescent="0.35"/>
    <row r="81933" s="62" customFormat="1" x14ac:dyDescent="0.35"/>
    <row r="81934" s="62" customFormat="1" x14ac:dyDescent="0.35"/>
    <row r="81935" s="62" customFormat="1" x14ac:dyDescent="0.35"/>
    <row r="81936" s="62" customFormat="1" x14ac:dyDescent="0.35"/>
    <row r="81937" s="62" customFormat="1" x14ac:dyDescent="0.35"/>
    <row r="81938" s="62" customFormat="1" x14ac:dyDescent="0.35"/>
    <row r="81939" s="62" customFormat="1" x14ac:dyDescent="0.35"/>
    <row r="81940" s="62" customFormat="1" x14ac:dyDescent="0.35"/>
    <row r="81941" s="62" customFormat="1" x14ac:dyDescent="0.35"/>
    <row r="81942" s="62" customFormat="1" x14ac:dyDescent="0.35"/>
    <row r="81943" s="62" customFormat="1" x14ac:dyDescent="0.35"/>
    <row r="81944" s="62" customFormat="1" x14ac:dyDescent="0.35"/>
    <row r="81945" s="62" customFormat="1" x14ac:dyDescent="0.35"/>
    <row r="81946" s="62" customFormat="1" x14ac:dyDescent="0.35"/>
    <row r="81947" s="62" customFormat="1" x14ac:dyDescent="0.35"/>
    <row r="81948" s="62" customFormat="1" x14ac:dyDescent="0.35"/>
    <row r="81949" s="62" customFormat="1" x14ac:dyDescent="0.35"/>
    <row r="81950" s="62" customFormat="1" x14ac:dyDescent="0.35"/>
    <row r="81951" s="62" customFormat="1" x14ac:dyDescent="0.35"/>
    <row r="81952" s="62" customFormat="1" x14ac:dyDescent="0.35"/>
    <row r="81953" s="62" customFormat="1" x14ac:dyDescent="0.35"/>
    <row r="81954" s="62" customFormat="1" x14ac:dyDescent="0.35"/>
    <row r="81955" s="62" customFormat="1" x14ac:dyDescent="0.35"/>
    <row r="81956" s="62" customFormat="1" x14ac:dyDescent="0.35"/>
    <row r="81957" s="62" customFormat="1" x14ac:dyDescent="0.35"/>
    <row r="81958" s="62" customFormat="1" x14ac:dyDescent="0.35"/>
    <row r="81959" s="62" customFormat="1" x14ac:dyDescent="0.35"/>
    <row r="81960" s="62" customFormat="1" x14ac:dyDescent="0.35"/>
    <row r="81961" s="62" customFormat="1" x14ac:dyDescent="0.35"/>
    <row r="81962" s="62" customFormat="1" x14ac:dyDescent="0.35"/>
    <row r="81963" s="62" customFormat="1" x14ac:dyDescent="0.35"/>
    <row r="81964" s="62" customFormat="1" x14ac:dyDescent="0.35"/>
    <row r="81965" s="62" customFormat="1" x14ac:dyDescent="0.35"/>
    <row r="81966" s="62" customFormat="1" x14ac:dyDescent="0.35"/>
    <row r="81967" s="62" customFormat="1" x14ac:dyDescent="0.35"/>
    <row r="81968" s="62" customFormat="1" x14ac:dyDescent="0.35"/>
    <row r="81969" s="62" customFormat="1" x14ac:dyDescent="0.35"/>
    <row r="81970" s="62" customFormat="1" x14ac:dyDescent="0.35"/>
    <row r="81971" s="62" customFormat="1" x14ac:dyDescent="0.35"/>
    <row r="81972" s="62" customFormat="1" x14ac:dyDescent="0.35"/>
    <row r="81973" s="62" customFormat="1" x14ac:dyDescent="0.35"/>
    <row r="81974" s="62" customFormat="1" x14ac:dyDescent="0.35"/>
    <row r="81975" s="62" customFormat="1" x14ac:dyDescent="0.35"/>
    <row r="81976" s="62" customFormat="1" x14ac:dyDescent="0.35"/>
    <row r="81977" s="62" customFormat="1" x14ac:dyDescent="0.35"/>
    <row r="81978" s="62" customFormat="1" x14ac:dyDescent="0.35"/>
    <row r="81979" s="62" customFormat="1" x14ac:dyDescent="0.35"/>
    <row r="81980" s="62" customFormat="1" x14ac:dyDescent="0.35"/>
    <row r="81981" s="62" customFormat="1" x14ac:dyDescent="0.35"/>
    <row r="81982" s="62" customFormat="1" x14ac:dyDescent="0.35"/>
    <row r="81983" s="62" customFormat="1" x14ac:dyDescent="0.35"/>
    <row r="81984" s="62" customFormat="1" x14ac:dyDescent="0.35"/>
    <row r="81985" s="62" customFormat="1" x14ac:dyDescent="0.35"/>
    <row r="81986" s="62" customFormat="1" x14ac:dyDescent="0.35"/>
    <row r="81987" s="62" customFormat="1" x14ac:dyDescent="0.35"/>
    <row r="81988" s="62" customFormat="1" x14ac:dyDescent="0.35"/>
    <row r="81989" s="62" customFormat="1" x14ac:dyDescent="0.35"/>
    <row r="81990" s="62" customFormat="1" x14ac:dyDescent="0.35"/>
    <row r="81991" s="62" customFormat="1" x14ac:dyDescent="0.35"/>
    <row r="81992" s="62" customFormat="1" x14ac:dyDescent="0.35"/>
    <row r="81993" s="62" customFormat="1" x14ac:dyDescent="0.35"/>
    <row r="81994" s="62" customFormat="1" x14ac:dyDescent="0.35"/>
    <row r="81995" s="62" customFormat="1" x14ac:dyDescent="0.35"/>
    <row r="81996" s="62" customFormat="1" x14ac:dyDescent="0.35"/>
    <row r="81997" s="62" customFormat="1" x14ac:dyDescent="0.35"/>
    <row r="81998" s="62" customFormat="1" x14ac:dyDescent="0.35"/>
    <row r="81999" s="62" customFormat="1" x14ac:dyDescent="0.35"/>
    <row r="82000" s="62" customFormat="1" x14ac:dyDescent="0.35"/>
    <row r="82001" s="62" customFormat="1" x14ac:dyDescent="0.35"/>
    <row r="82002" s="62" customFormat="1" x14ac:dyDescent="0.35"/>
    <row r="82003" s="62" customFormat="1" x14ac:dyDescent="0.35"/>
    <row r="82004" s="62" customFormat="1" x14ac:dyDescent="0.35"/>
    <row r="82005" s="62" customFormat="1" x14ac:dyDescent="0.35"/>
    <row r="82006" s="62" customFormat="1" x14ac:dyDescent="0.35"/>
    <row r="82007" s="62" customFormat="1" x14ac:dyDescent="0.35"/>
    <row r="82008" s="62" customFormat="1" x14ac:dyDescent="0.35"/>
    <row r="82009" s="62" customFormat="1" x14ac:dyDescent="0.35"/>
    <row r="82010" s="62" customFormat="1" x14ac:dyDescent="0.35"/>
    <row r="82011" s="62" customFormat="1" x14ac:dyDescent="0.35"/>
    <row r="82012" s="62" customFormat="1" x14ac:dyDescent="0.35"/>
    <row r="82013" s="62" customFormat="1" x14ac:dyDescent="0.35"/>
    <row r="82014" s="62" customFormat="1" x14ac:dyDescent="0.35"/>
    <row r="82015" s="62" customFormat="1" x14ac:dyDescent="0.35"/>
    <row r="82016" s="62" customFormat="1" x14ac:dyDescent="0.35"/>
    <row r="82017" s="62" customFormat="1" x14ac:dyDescent="0.35"/>
    <row r="82018" s="62" customFormat="1" x14ac:dyDescent="0.35"/>
    <row r="82019" s="62" customFormat="1" x14ac:dyDescent="0.35"/>
    <row r="82020" s="62" customFormat="1" x14ac:dyDescent="0.35"/>
    <row r="82021" s="62" customFormat="1" x14ac:dyDescent="0.35"/>
    <row r="82022" s="62" customFormat="1" x14ac:dyDescent="0.35"/>
    <row r="82023" s="62" customFormat="1" x14ac:dyDescent="0.35"/>
    <row r="82024" s="62" customFormat="1" x14ac:dyDescent="0.35"/>
    <row r="82025" s="62" customFormat="1" x14ac:dyDescent="0.35"/>
    <row r="82026" s="62" customFormat="1" x14ac:dyDescent="0.35"/>
    <row r="82027" s="62" customFormat="1" x14ac:dyDescent="0.35"/>
    <row r="82028" s="62" customFormat="1" x14ac:dyDescent="0.35"/>
    <row r="82029" s="62" customFormat="1" x14ac:dyDescent="0.35"/>
    <row r="82030" s="62" customFormat="1" x14ac:dyDescent="0.35"/>
    <row r="82031" s="62" customFormat="1" x14ac:dyDescent="0.35"/>
    <row r="82032" s="62" customFormat="1" x14ac:dyDescent="0.35"/>
    <row r="82033" s="62" customFormat="1" x14ac:dyDescent="0.35"/>
    <row r="82034" s="62" customFormat="1" x14ac:dyDescent="0.35"/>
    <row r="82035" s="62" customFormat="1" x14ac:dyDescent="0.35"/>
    <row r="82036" s="62" customFormat="1" x14ac:dyDescent="0.35"/>
    <row r="82037" s="62" customFormat="1" x14ac:dyDescent="0.35"/>
    <row r="82038" s="62" customFormat="1" x14ac:dyDescent="0.35"/>
    <row r="82039" s="62" customFormat="1" x14ac:dyDescent="0.35"/>
    <row r="82040" s="62" customFormat="1" x14ac:dyDescent="0.35"/>
    <row r="82041" s="62" customFormat="1" x14ac:dyDescent="0.35"/>
    <row r="82042" s="62" customFormat="1" x14ac:dyDescent="0.35"/>
    <row r="82043" s="62" customFormat="1" x14ac:dyDescent="0.35"/>
    <row r="82044" s="62" customFormat="1" x14ac:dyDescent="0.35"/>
    <row r="82045" s="62" customFormat="1" x14ac:dyDescent="0.35"/>
    <row r="82046" s="62" customFormat="1" x14ac:dyDescent="0.35"/>
    <row r="82047" s="62" customFormat="1" x14ac:dyDescent="0.35"/>
    <row r="82048" s="62" customFormat="1" x14ac:dyDescent="0.35"/>
    <row r="82049" s="62" customFormat="1" x14ac:dyDescent="0.35"/>
    <row r="82050" s="62" customFormat="1" x14ac:dyDescent="0.35"/>
    <row r="82051" s="62" customFormat="1" x14ac:dyDescent="0.35"/>
    <row r="82052" s="62" customFormat="1" x14ac:dyDescent="0.35"/>
    <row r="82053" s="62" customFormat="1" x14ac:dyDescent="0.35"/>
    <row r="82054" s="62" customFormat="1" x14ac:dyDescent="0.35"/>
    <row r="82055" s="62" customFormat="1" x14ac:dyDescent="0.35"/>
    <row r="82056" s="62" customFormat="1" x14ac:dyDescent="0.35"/>
    <row r="82057" s="62" customFormat="1" x14ac:dyDescent="0.35"/>
    <row r="82058" s="62" customFormat="1" x14ac:dyDescent="0.35"/>
    <row r="82059" s="62" customFormat="1" x14ac:dyDescent="0.35"/>
    <row r="82060" s="62" customFormat="1" x14ac:dyDescent="0.35"/>
    <row r="82061" s="62" customFormat="1" x14ac:dyDescent="0.35"/>
    <row r="82062" s="62" customFormat="1" x14ac:dyDescent="0.35"/>
    <row r="82063" s="62" customFormat="1" x14ac:dyDescent="0.35"/>
    <row r="82064" s="62" customFormat="1" x14ac:dyDescent="0.35"/>
    <row r="82065" s="62" customFormat="1" x14ac:dyDescent="0.35"/>
    <row r="82066" s="62" customFormat="1" x14ac:dyDescent="0.35"/>
    <row r="82067" s="62" customFormat="1" x14ac:dyDescent="0.35"/>
    <row r="82068" s="62" customFormat="1" x14ac:dyDescent="0.35"/>
    <row r="82069" s="62" customFormat="1" x14ac:dyDescent="0.35"/>
    <row r="82070" s="62" customFormat="1" x14ac:dyDescent="0.35"/>
    <row r="82071" s="62" customFormat="1" x14ac:dyDescent="0.35"/>
    <row r="82072" s="62" customFormat="1" x14ac:dyDescent="0.35"/>
    <row r="82073" s="62" customFormat="1" x14ac:dyDescent="0.35"/>
    <row r="82074" s="62" customFormat="1" x14ac:dyDescent="0.35"/>
    <row r="82075" s="62" customFormat="1" x14ac:dyDescent="0.35"/>
    <row r="82076" s="62" customFormat="1" x14ac:dyDescent="0.35"/>
    <row r="82077" s="62" customFormat="1" x14ac:dyDescent="0.35"/>
    <row r="82078" s="62" customFormat="1" x14ac:dyDescent="0.35"/>
    <row r="82079" s="62" customFormat="1" x14ac:dyDescent="0.35"/>
    <row r="82080" s="62" customFormat="1" x14ac:dyDescent="0.35"/>
    <row r="82081" s="62" customFormat="1" x14ac:dyDescent="0.35"/>
    <row r="82082" s="62" customFormat="1" x14ac:dyDescent="0.35"/>
    <row r="82083" s="62" customFormat="1" x14ac:dyDescent="0.35"/>
    <row r="82084" s="62" customFormat="1" x14ac:dyDescent="0.35"/>
    <row r="82085" s="62" customFormat="1" x14ac:dyDescent="0.35"/>
    <row r="82086" s="62" customFormat="1" x14ac:dyDescent="0.35"/>
    <row r="82087" s="62" customFormat="1" x14ac:dyDescent="0.35"/>
    <row r="82088" s="62" customFormat="1" x14ac:dyDescent="0.35"/>
    <row r="82089" s="62" customFormat="1" x14ac:dyDescent="0.35"/>
    <row r="82090" s="62" customFormat="1" x14ac:dyDescent="0.35"/>
    <row r="82091" s="62" customFormat="1" x14ac:dyDescent="0.35"/>
    <row r="82092" s="62" customFormat="1" x14ac:dyDescent="0.35"/>
    <row r="82093" s="62" customFormat="1" x14ac:dyDescent="0.35"/>
    <row r="82094" s="62" customFormat="1" x14ac:dyDescent="0.35"/>
    <row r="82095" s="62" customFormat="1" x14ac:dyDescent="0.35"/>
    <row r="82096" s="62" customFormat="1" x14ac:dyDescent="0.35"/>
    <row r="82097" s="62" customFormat="1" x14ac:dyDescent="0.35"/>
    <row r="82098" s="62" customFormat="1" x14ac:dyDescent="0.35"/>
    <row r="82099" s="62" customFormat="1" x14ac:dyDescent="0.35"/>
    <row r="82100" s="62" customFormat="1" x14ac:dyDescent="0.35"/>
    <row r="82101" s="62" customFormat="1" x14ac:dyDescent="0.35"/>
    <row r="82102" s="62" customFormat="1" x14ac:dyDescent="0.35"/>
    <row r="82103" s="62" customFormat="1" x14ac:dyDescent="0.35"/>
    <row r="82104" s="62" customFormat="1" x14ac:dyDescent="0.35"/>
    <row r="82105" s="62" customFormat="1" x14ac:dyDescent="0.35"/>
    <row r="82106" s="62" customFormat="1" x14ac:dyDescent="0.35"/>
    <row r="82107" s="62" customFormat="1" x14ac:dyDescent="0.35"/>
    <row r="82108" s="62" customFormat="1" x14ac:dyDescent="0.35"/>
    <row r="82109" s="62" customFormat="1" x14ac:dyDescent="0.35"/>
    <row r="82110" s="62" customFormat="1" x14ac:dyDescent="0.35"/>
    <row r="82111" s="62" customFormat="1" x14ac:dyDescent="0.35"/>
    <row r="82112" s="62" customFormat="1" x14ac:dyDescent="0.35"/>
    <row r="82113" s="62" customFormat="1" x14ac:dyDescent="0.35"/>
    <row r="82114" s="62" customFormat="1" x14ac:dyDescent="0.35"/>
    <row r="82115" s="62" customFormat="1" x14ac:dyDescent="0.35"/>
    <row r="82116" s="62" customFormat="1" x14ac:dyDescent="0.35"/>
    <row r="82117" s="62" customFormat="1" x14ac:dyDescent="0.35"/>
    <row r="82118" s="62" customFormat="1" x14ac:dyDescent="0.35"/>
    <row r="82119" s="62" customFormat="1" x14ac:dyDescent="0.35"/>
    <row r="82120" s="62" customFormat="1" x14ac:dyDescent="0.35"/>
    <row r="82121" s="62" customFormat="1" x14ac:dyDescent="0.35"/>
    <row r="82122" s="62" customFormat="1" x14ac:dyDescent="0.35"/>
    <row r="82123" s="62" customFormat="1" x14ac:dyDescent="0.35"/>
    <row r="82124" s="62" customFormat="1" x14ac:dyDescent="0.35"/>
    <row r="82125" s="62" customFormat="1" x14ac:dyDescent="0.35"/>
    <row r="82126" s="62" customFormat="1" x14ac:dyDescent="0.35"/>
    <row r="82127" s="62" customFormat="1" x14ac:dyDescent="0.35"/>
    <row r="82128" s="62" customFormat="1" x14ac:dyDescent="0.35"/>
    <row r="82129" s="62" customFormat="1" x14ac:dyDescent="0.35"/>
    <row r="82130" s="62" customFormat="1" x14ac:dyDescent="0.35"/>
    <row r="82131" s="62" customFormat="1" x14ac:dyDescent="0.35"/>
    <row r="82132" s="62" customFormat="1" x14ac:dyDescent="0.35"/>
    <row r="82133" s="62" customFormat="1" x14ac:dyDescent="0.35"/>
    <row r="82134" s="62" customFormat="1" x14ac:dyDescent="0.35"/>
    <row r="82135" s="62" customFormat="1" x14ac:dyDescent="0.35"/>
    <row r="82136" s="62" customFormat="1" x14ac:dyDescent="0.35"/>
    <row r="82137" s="62" customFormat="1" x14ac:dyDescent="0.35"/>
    <row r="82138" s="62" customFormat="1" x14ac:dyDescent="0.35"/>
    <row r="82139" s="62" customFormat="1" x14ac:dyDescent="0.35"/>
    <row r="82140" s="62" customFormat="1" x14ac:dyDescent="0.35"/>
    <row r="82141" s="62" customFormat="1" x14ac:dyDescent="0.35"/>
    <row r="82142" s="62" customFormat="1" x14ac:dyDescent="0.35"/>
    <row r="82143" s="62" customFormat="1" x14ac:dyDescent="0.35"/>
    <row r="82144" s="62" customFormat="1" x14ac:dyDescent="0.35"/>
    <row r="82145" s="62" customFormat="1" x14ac:dyDescent="0.35"/>
    <row r="82146" s="62" customFormat="1" x14ac:dyDescent="0.35"/>
    <row r="82147" s="62" customFormat="1" x14ac:dyDescent="0.35"/>
    <row r="82148" s="62" customFormat="1" x14ac:dyDescent="0.35"/>
    <row r="82149" s="62" customFormat="1" x14ac:dyDescent="0.35"/>
    <row r="82150" s="62" customFormat="1" x14ac:dyDescent="0.35"/>
    <row r="82151" s="62" customFormat="1" x14ac:dyDescent="0.35"/>
    <row r="82152" s="62" customFormat="1" x14ac:dyDescent="0.35"/>
    <row r="82153" s="62" customFormat="1" x14ac:dyDescent="0.35"/>
    <row r="82154" s="62" customFormat="1" x14ac:dyDescent="0.35"/>
    <row r="82155" s="62" customFormat="1" x14ac:dyDescent="0.35"/>
    <row r="82156" s="62" customFormat="1" x14ac:dyDescent="0.35"/>
    <row r="82157" s="62" customFormat="1" x14ac:dyDescent="0.35"/>
    <row r="82158" s="62" customFormat="1" x14ac:dyDescent="0.35"/>
    <row r="82159" s="62" customFormat="1" x14ac:dyDescent="0.35"/>
    <row r="82160" s="62" customFormat="1" x14ac:dyDescent="0.35"/>
    <row r="82161" s="62" customFormat="1" x14ac:dyDescent="0.35"/>
    <row r="82162" s="62" customFormat="1" x14ac:dyDescent="0.35"/>
    <row r="82163" s="62" customFormat="1" x14ac:dyDescent="0.35"/>
    <row r="82164" s="62" customFormat="1" x14ac:dyDescent="0.35"/>
    <row r="82165" s="62" customFormat="1" x14ac:dyDescent="0.35"/>
    <row r="82166" s="62" customFormat="1" x14ac:dyDescent="0.35"/>
    <row r="82167" s="62" customFormat="1" x14ac:dyDescent="0.35"/>
    <row r="82168" s="62" customFormat="1" x14ac:dyDescent="0.35"/>
    <row r="82169" s="62" customFormat="1" x14ac:dyDescent="0.35"/>
    <row r="82170" s="62" customFormat="1" x14ac:dyDescent="0.35"/>
    <row r="82171" s="62" customFormat="1" x14ac:dyDescent="0.35"/>
    <row r="82172" s="62" customFormat="1" x14ac:dyDescent="0.35"/>
    <row r="82173" s="62" customFormat="1" x14ac:dyDescent="0.35"/>
    <row r="82174" s="62" customFormat="1" x14ac:dyDescent="0.35"/>
    <row r="82175" s="62" customFormat="1" x14ac:dyDescent="0.35"/>
    <row r="82176" s="62" customFormat="1" x14ac:dyDescent="0.35"/>
    <row r="82177" s="62" customFormat="1" x14ac:dyDescent="0.35"/>
    <row r="82178" s="62" customFormat="1" x14ac:dyDescent="0.35"/>
    <row r="82179" s="62" customFormat="1" x14ac:dyDescent="0.35"/>
    <row r="82180" s="62" customFormat="1" x14ac:dyDescent="0.35"/>
    <row r="82181" s="62" customFormat="1" x14ac:dyDescent="0.35"/>
    <row r="82182" s="62" customFormat="1" x14ac:dyDescent="0.35"/>
    <row r="82183" s="62" customFormat="1" x14ac:dyDescent="0.35"/>
    <row r="82184" s="62" customFormat="1" x14ac:dyDescent="0.35"/>
    <row r="82185" s="62" customFormat="1" x14ac:dyDescent="0.35"/>
    <row r="82186" s="62" customFormat="1" x14ac:dyDescent="0.35"/>
    <row r="82187" s="62" customFormat="1" x14ac:dyDescent="0.35"/>
    <row r="82188" s="62" customFormat="1" x14ac:dyDescent="0.35"/>
    <row r="82189" s="62" customFormat="1" x14ac:dyDescent="0.35"/>
    <row r="82190" s="62" customFormat="1" x14ac:dyDescent="0.35"/>
    <row r="82191" s="62" customFormat="1" x14ac:dyDescent="0.35"/>
    <row r="82192" s="62" customFormat="1" x14ac:dyDescent="0.35"/>
    <row r="82193" s="62" customFormat="1" x14ac:dyDescent="0.35"/>
    <row r="82194" s="62" customFormat="1" x14ac:dyDescent="0.35"/>
    <row r="82195" s="62" customFormat="1" x14ac:dyDescent="0.35"/>
    <row r="82196" s="62" customFormat="1" x14ac:dyDescent="0.35"/>
    <row r="82197" s="62" customFormat="1" x14ac:dyDescent="0.35"/>
    <row r="82198" s="62" customFormat="1" x14ac:dyDescent="0.35"/>
    <row r="82199" s="62" customFormat="1" x14ac:dyDescent="0.35"/>
    <row r="82200" s="62" customFormat="1" x14ac:dyDescent="0.35"/>
    <row r="82201" s="62" customFormat="1" x14ac:dyDescent="0.35"/>
    <row r="82202" s="62" customFormat="1" x14ac:dyDescent="0.35"/>
    <row r="82203" s="62" customFormat="1" x14ac:dyDescent="0.35"/>
    <row r="82204" s="62" customFormat="1" x14ac:dyDescent="0.35"/>
    <row r="82205" s="62" customFormat="1" x14ac:dyDescent="0.35"/>
    <row r="82206" s="62" customFormat="1" x14ac:dyDescent="0.35"/>
    <row r="82207" s="62" customFormat="1" x14ac:dyDescent="0.35"/>
    <row r="82208" s="62" customFormat="1" x14ac:dyDescent="0.35"/>
    <row r="82209" s="62" customFormat="1" x14ac:dyDescent="0.35"/>
    <row r="82210" s="62" customFormat="1" x14ac:dyDescent="0.35"/>
    <row r="82211" s="62" customFormat="1" x14ac:dyDescent="0.35"/>
    <row r="82212" s="62" customFormat="1" x14ac:dyDescent="0.35"/>
    <row r="82213" s="62" customFormat="1" x14ac:dyDescent="0.35"/>
    <row r="82214" s="62" customFormat="1" x14ac:dyDescent="0.35"/>
    <row r="82215" s="62" customFormat="1" x14ac:dyDescent="0.35"/>
    <row r="82216" s="62" customFormat="1" x14ac:dyDescent="0.35"/>
    <row r="82217" s="62" customFormat="1" x14ac:dyDescent="0.35"/>
    <row r="82218" s="62" customFormat="1" x14ac:dyDescent="0.35"/>
    <row r="82219" s="62" customFormat="1" x14ac:dyDescent="0.35"/>
    <row r="82220" s="62" customFormat="1" x14ac:dyDescent="0.35"/>
    <row r="82221" s="62" customFormat="1" x14ac:dyDescent="0.35"/>
    <row r="82222" s="62" customFormat="1" x14ac:dyDescent="0.35"/>
    <row r="82223" s="62" customFormat="1" x14ac:dyDescent="0.35"/>
    <row r="82224" s="62" customFormat="1" x14ac:dyDescent="0.35"/>
    <row r="82225" s="62" customFormat="1" x14ac:dyDescent="0.35"/>
    <row r="82226" s="62" customFormat="1" x14ac:dyDescent="0.35"/>
    <row r="82227" s="62" customFormat="1" x14ac:dyDescent="0.35"/>
    <row r="82228" s="62" customFormat="1" x14ac:dyDescent="0.35"/>
    <row r="82229" s="62" customFormat="1" x14ac:dyDescent="0.35"/>
    <row r="82230" s="62" customFormat="1" x14ac:dyDescent="0.35"/>
    <row r="82231" s="62" customFormat="1" x14ac:dyDescent="0.35"/>
    <row r="82232" s="62" customFormat="1" x14ac:dyDescent="0.35"/>
    <row r="82233" s="62" customFormat="1" x14ac:dyDescent="0.35"/>
    <row r="82234" s="62" customFormat="1" x14ac:dyDescent="0.35"/>
    <row r="82235" s="62" customFormat="1" x14ac:dyDescent="0.35"/>
    <row r="82236" s="62" customFormat="1" x14ac:dyDescent="0.35"/>
    <row r="82237" s="62" customFormat="1" x14ac:dyDescent="0.35"/>
    <row r="82238" s="62" customFormat="1" x14ac:dyDescent="0.35"/>
    <row r="82239" s="62" customFormat="1" x14ac:dyDescent="0.35"/>
    <row r="82240" s="62" customFormat="1" x14ac:dyDescent="0.35"/>
    <row r="82241" s="62" customFormat="1" x14ac:dyDescent="0.35"/>
    <row r="82242" s="62" customFormat="1" x14ac:dyDescent="0.35"/>
    <row r="82243" s="62" customFormat="1" x14ac:dyDescent="0.35"/>
    <row r="82244" s="62" customFormat="1" x14ac:dyDescent="0.35"/>
    <row r="82245" s="62" customFormat="1" x14ac:dyDescent="0.35"/>
    <row r="82246" s="62" customFormat="1" x14ac:dyDescent="0.35"/>
    <row r="82247" s="62" customFormat="1" x14ac:dyDescent="0.35"/>
    <row r="82248" s="62" customFormat="1" x14ac:dyDescent="0.35"/>
    <row r="82249" s="62" customFormat="1" x14ac:dyDescent="0.35"/>
    <row r="82250" s="62" customFormat="1" x14ac:dyDescent="0.35"/>
    <row r="82251" s="62" customFormat="1" x14ac:dyDescent="0.35"/>
    <row r="82252" s="62" customFormat="1" x14ac:dyDescent="0.35"/>
    <row r="82253" s="62" customFormat="1" x14ac:dyDescent="0.35"/>
    <row r="82254" s="62" customFormat="1" x14ac:dyDescent="0.35"/>
    <row r="82255" s="62" customFormat="1" x14ac:dyDescent="0.35"/>
    <row r="82256" s="62" customFormat="1" x14ac:dyDescent="0.35"/>
    <row r="82257" s="62" customFormat="1" x14ac:dyDescent="0.35"/>
    <row r="82258" s="62" customFormat="1" x14ac:dyDescent="0.35"/>
    <row r="82259" s="62" customFormat="1" x14ac:dyDescent="0.35"/>
    <row r="82260" s="62" customFormat="1" x14ac:dyDescent="0.35"/>
    <row r="82261" s="62" customFormat="1" x14ac:dyDescent="0.35"/>
    <row r="82262" s="62" customFormat="1" x14ac:dyDescent="0.35"/>
    <row r="82263" s="62" customFormat="1" x14ac:dyDescent="0.35"/>
    <row r="82264" s="62" customFormat="1" x14ac:dyDescent="0.35"/>
    <row r="82265" s="62" customFormat="1" x14ac:dyDescent="0.35"/>
    <row r="82266" s="62" customFormat="1" x14ac:dyDescent="0.35"/>
    <row r="82267" s="62" customFormat="1" x14ac:dyDescent="0.35"/>
    <row r="82268" s="62" customFormat="1" x14ac:dyDescent="0.35"/>
    <row r="82269" s="62" customFormat="1" x14ac:dyDescent="0.35"/>
    <row r="82270" s="62" customFormat="1" x14ac:dyDescent="0.35"/>
    <row r="82271" s="62" customFormat="1" x14ac:dyDescent="0.35"/>
    <row r="82272" s="62" customFormat="1" x14ac:dyDescent="0.35"/>
    <row r="82273" s="62" customFormat="1" x14ac:dyDescent="0.35"/>
    <row r="82274" s="62" customFormat="1" x14ac:dyDescent="0.35"/>
    <row r="82275" s="62" customFormat="1" x14ac:dyDescent="0.35"/>
    <row r="82276" s="62" customFormat="1" x14ac:dyDescent="0.35"/>
    <row r="82277" s="62" customFormat="1" x14ac:dyDescent="0.35"/>
    <row r="82278" s="62" customFormat="1" x14ac:dyDescent="0.35"/>
    <row r="82279" s="62" customFormat="1" x14ac:dyDescent="0.35"/>
    <row r="82280" s="62" customFormat="1" x14ac:dyDescent="0.35"/>
    <row r="82281" s="62" customFormat="1" x14ac:dyDescent="0.35"/>
    <row r="82282" s="62" customFormat="1" x14ac:dyDescent="0.35"/>
    <row r="82283" s="62" customFormat="1" x14ac:dyDescent="0.35"/>
    <row r="82284" s="62" customFormat="1" x14ac:dyDescent="0.35"/>
    <row r="82285" s="62" customFormat="1" x14ac:dyDescent="0.35"/>
    <row r="82286" s="62" customFormat="1" x14ac:dyDescent="0.35"/>
    <row r="82287" s="62" customFormat="1" x14ac:dyDescent="0.35"/>
    <row r="82288" s="62" customFormat="1" x14ac:dyDescent="0.35"/>
    <row r="82289" s="62" customFormat="1" x14ac:dyDescent="0.35"/>
    <row r="82290" s="62" customFormat="1" x14ac:dyDescent="0.35"/>
    <row r="82291" s="62" customFormat="1" x14ac:dyDescent="0.35"/>
    <row r="82292" s="62" customFormat="1" x14ac:dyDescent="0.35"/>
    <row r="82293" s="62" customFormat="1" x14ac:dyDescent="0.35"/>
    <row r="82294" s="62" customFormat="1" x14ac:dyDescent="0.35"/>
    <row r="82295" s="62" customFormat="1" x14ac:dyDescent="0.35"/>
    <row r="82296" s="62" customFormat="1" x14ac:dyDescent="0.35"/>
    <row r="82297" s="62" customFormat="1" x14ac:dyDescent="0.35"/>
    <row r="82298" s="62" customFormat="1" x14ac:dyDescent="0.35"/>
    <row r="82299" s="62" customFormat="1" x14ac:dyDescent="0.35"/>
    <row r="82300" s="62" customFormat="1" x14ac:dyDescent="0.35"/>
    <row r="82301" s="62" customFormat="1" x14ac:dyDescent="0.35"/>
    <row r="82302" s="62" customFormat="1" x14ac:dyDescent="0.35"/>
    <row r="82303" s="62" customFormat="1" x14ac:dyDescent="0.35"/>
    <row r="82304" s="62" customFormat="1" x14ac:dyDescent="0.35"/>
    <row r="82305" s="62" customFormat="1" x14ac:dyDescent="0.35"/>
    <row r="82306" s="62" customFormat="1" x14ac:dyDescent="0.35"/>
    <row r="82307" s="62" customFormat="1" x14ac:dyDescent="0.35"/>
    <row r="82308" s="62" customFormat="1" x14ac:dyDescent="0.35"/>
    <row r="82309" s="62" customFormat="1" x14ac:dyDescent="0.35"/>
    <row r="82310" s="62" customFormat="1" x14ac:dyDescent="0.35"/>
    <row r="82311" s="62" customFormat="1" x14ac:dyDescent="0.35"/>
    <row r="82312" s="62" customFormat="1" x14ac:dyDescent="0.35"/>
    <row r="82313" s="62" customFormat="1" x14ac:dyDescent="0.35"/>
    <row r="82314" s="62" customFormat="1" x14ac:dyDescent="0.35"/>
    <row r="82315" s="62" customFormat="1" x14ac:dyDescent="0.35"/>
    <row r="82316" s="62" customFormat="1" x14ac:dyDescent="0.35"/>
    <row r="82317" s="62" customFormat="1" x14ac:dyDescent="0.35"/>
    <row r="82318" s="62" customFormat="1" x14ac:dyDescent="0.35"/>
    <row r="82319" s="62" customFormat="1" x14ac:dyDescent="0.35"/>
    <row r="82320" s="62" customFormat="1" x14ac:dyDescent="0.35"/>
    <row r="82321" s="62" customFormat="1" x14ac:dyDescent="0.35"/>
    <row r="82322" s="62" customFormat="1" x14ac:dyDescent="0.35"/>
    <row r="82323" s="62" customFormat="1" x14ac:dyDescent="0.35"/>
    <row r="82324" s="62" customFormat="1" x14ac:dyDescent="0.35"/>
    <row r="82325" s="62" customFormat="1" x14ac:dyDescent="0.35"/>
    <row r="82326" s="62" customFormat="1" x14ac:dyDescent="0.35"/>
    <row r="82327" s="62" customFormat="1" x14ac:dyDescent="0.35"/>
    <row r="82328" s="62" customFormat="1" x14ac:dyDescent="0.35"/>
    <row r="82329" s="62" customFormat="1" x14ac:dyDescent="0.35"/>
    <row r="82330" s="62" customFormat="1" x14ac:dyDescent="0.35"/>
    <row r="82331" s="62" customFormat="1" x14ac:dyDescent="0.35"/>
    <row r="82332" s="62" customFormat="1" x14ac:dyDescent="0.35"/>
    <row r="82333" s="62" customFormat="1" x14ac:dyDescent="0.35"/>
    <row r="82334" s="62" customFormat="1" x14ac:dyDescent="0.35"/>
    <row r="82335" s="62" customFormat="1" x14ac:dyDescent="0.35"/>
    <row r="82336" s="62" customFormat="1" x14ac:dyDescent="0.35"/>
    <row r="82337" s="62" customFormat="1" x14ac:dyDescent="0.35"/>
    <row r="82338" s="62" customFormat="1" x14ac:dyDescent="0.35"/>
    <row r="82339" s="62" customFormat="1" x14ac:dyDescent="0.35"/>
    <row r="82340" s="62" customFormat="1" x14ac:dyDescent="0.35"/>
    <row r="82341" s="62" customFormat="1" x14ac:dyDescent="0.35"/>
    <row r="82342" s="62" customFormat="1" x14ac:dyDescent="0.35"/>
    <row r="82343" s="62" customFormat="1" x14ac:dyDescent="0.35"/>
    <row r="82344" s="62" customFormat="1" x14ac:dyDescent="0.35"/>
    <row r="82345" s="62" customFormat="1" x14ac:dyDescent="0.35"/>
    <row r="82346" s="62" customFormat="1" x14ac:dyDescent="0.35"/>
    <row r="82347" s="62" customFormat="1" x14ac:dyDescent="0.35"/>
    <row r="82348" s="62" customFormat="1" x14ac:dyDescent="0.35"/>
    <row r="82349" s="62" customFormat="1" x14ac:dyDescent="0.35"/>
    <row r="82350" s="62" customFormat="1" x14ac:dyDescent="0.35"/>
    <row r="82351" s="62" customFormat="1" x14ac:dyDescent="0.35"/>
    <row r="82352" s="62" customFormat="1" x14ac:dyDescent="0.35"/>
    <row r="82353" s="62" customFormat="1" x14ac:dyDescent="0.35"/>
    <row r="82354" s="62" customFormat="1" x14ac:dyDescent="0.35"/>
    <row r="82355" s="62" customFormat="1" x14ac:dyDescent="0.35"/>
    <row r="82356" s="62" customFormat="1" x14ac:dyDescent="0.35"/>
    <row r="82357" s="62" customFormat="1" x14ac:dyDescent="0.35"/>
    <row r="82358" s="62" customFormat="1" x14ac:dyDescent="0.35"/>
    <row r="82359" s="62" customFormat="1" x14ac:dyDescent="0.35"/>
    <row r="82360" s="62" customFormat="1" x14ac:dyDescent="0.35"/>
    <row r="82361" s="62" customFormat="1" x14ac:dyDescent="0.35"/>
    <row r="82362" s="62" customFormat="1" x14ac:dyDescent="0.35"/>
    <row r="82363" s="62" customFormat="1" x14ac:dyDescent="0.35"/>
    <row r="82364" s="62" customFormat="1" x14ac:dyDescent="0.35"/>
    <row r="82365" s="62" customFormat="1" x14ac:dyDescent="0.35"/>
    <row r="82366" s="62" customFormat="1" x14ac:dyDescent="0.35"/>
    <row r="82367" s="62" customFormat="1" x14ac:dyDescent="0.35"/>
    <row r="82368" s="62" customFormat="1" x14ac:dyDescent="0.35"/>
    <row r="82369" s="62" customFormat="1" x14ac:dyDescent="0.35"/>
    <row r="82370" s="62" customFormat="1" x14ac:dyDescent="0.35"/>
    <row r="82371" s="62" customFormat="1" x14ac:dyDescent="0.35"/>
    <row r="82372" s="62" customFormat="1" x14ac:dyDescent="0.35"/>
    <row r="82373" s="62" customFormat="1" x14ac:dyDescent="0.35"/>
    <row r="82374" s="62" customFormat="1" x14ac:dyDescent="0.35"/>
    <row r="82375" s="62" customFormat="1" x14ac:dyDescent="0.35"/>
    <row r="82376" s="62" customFormat="1" x14ac:dyDescent="0.35"/>
    <row r="82377" s="62" customFormat="1" x14ac:dyDescent="0.35"/>
    <row r="82378" s="62" customFormat="1" x14ac:dyDescent="0.35"/>
    <row r="82379" s="62" customFormat="1" x14ac:dyDescent="0.35"/>
    <row r="82380" s="62" customFormat="1" x14ac:dyDescent="0.35"/>
    <row r="82381" s="62" customFormat="1" x14ac:dyDescent="0.35"/>
    <row r="82382" s="62" customFormat="1" x14ac:dyDescent="0.35"/>
    <row r="82383" s="62" customFormat="1" x14ac:dyDescent="0.35"/>
    <row r="82384" s="62" customFormat="1" x14ac:dyDescent="0.35"/>
    <row r="82385" s="62" customFormat="1" x14ac:dyDescent="0.35"/>
    <row r="82386" s="62" customFormat="1" x14ac:dyDescent="0.35"/>
    <row r="82387" s="62" customFormat="1" x14ac:dyDescent="0.35"/>
    <row r="82388" s="62" customFormat="1" x14ac:dyDescent="0.35"/>
    <row r="82389" s="62" customFormat="1" x14ac:dyDescent="0.35"/>
    <row r="82390" s="62" customFormat="1" x14ac:dyDescent="0.35"/>
    <row r="82391" s="62" customFormat="1" x14ac:dyDescent="0.35"/>
    <row r="82392" s="62" customFormat="1" x14ac:dyDescent="0.35"/>
    <row r="82393" s="62" customFormat="1" x14ac:dyDescent="0.35"/>
    <row r="82394" s="62" customFormat="1" x14ac:dyDescent="0.35"/>
    <row r="82395" s="62" customFormat="1" x14ac:dyDescent="0.35"/>
    <row r="82396" s="62" customFormat="1" x14ac:dyDescent="0.35"/>
    <row r="82397" s="62" customFormat="1" x14ac:dyDescent="0.35"/>
    <row r="82398" s="62" customFormat="1" x14ac:dyDescent="0.35"/>
    <row r="82399" s="62" customFormat="1" x14ac:dyDescent="0.35"/>
    <row r="82400" s="62" customFormat="1" x14ac:dyDescent="0.35"/>
    <row r="82401" s="62" customFormat="1" x14ac:dyDescent="0.35"/>
    <row r="82402" s="62" customFormat="1" x14ac:dyDescent="0.35"/>
    <row r="82403" s="62" customFormat="1" x14ac:dyDescent="0.35"/>
    <row r="82404" s="62" customFormat="1" x14ac:dyDescent="0.35"/>
    <row r="82405" s="62" customFormat="1" x14ac:dyDescent="0.35"/>
    <row r="82406" s="62" customFormat="1" x14ac:dyDescent="0.35"/>
    <row r="82407" s="62" customFormat="1" x14ac:dyDescent="0.35"/>
    <row r="82408" s="62" customFormat="1" x14ac:dyDescent="0.35"/>
    <row r="82409" s="62" customFormat="1" x14ac:dyDescent="0.35"/>
    <row r="82410" s="62" customFormat="1" x14ac:dyDescent="0.35"/>
    <row r="82411" s="62" customFormat="1" x14ac:dyDescent="0.35"/>
    <row r="82412" s="62" customFormat="1" x14ac:dyDescent="0.35"/>
    <row r="82413" s="62" customFormat="1" x14ac:dyDescent="0.35"/>
    <row r="82414" s="62" customFormat="1" x14ac:dyDescent="0.35"/>
    <row r="82415" s="62" customFormat="1" x14ac:dyDescent="0.35"/>
    <row r="82416" s="62" customFormat="1" x14ac:dyDescent="0.35"/>
    <row r="82417" s="62" customFormat="1" x14ac:dyDescent="0.35"/>
    <row r="82418" s="62" customFormat="1" x14ac:dyDescent="0.35"/>
    <row r="82419" s="62" customFormat="1" x14ac:dyDescent="0.35"/>
    <row r="82420" s="62" customFormat="1" x14ac:dyDescent="0.35"/>
    <row r="82421" s="62" customFormat="1" x14ac:dyDescent="0.35"/>
    <row r="82422" s="62" customFormat="1" x14ac:dyDescent="0.35"/>
    <row r="82423" s="62" customFormat="1" x14ac:dyDescent="0.35"/>
    <row r="82424" s="62" customFormat="1" x14ac:dyDescent="0.35"/>
    <row r="82425" s="62" customFormat="1" x14ac:dyDescent="0.35"/>
    <row r="82426" s="62" customFormat="1" x14ac:dyDescent="0.35"/>
    <row r="82427" s="62" customFormat="1" x14ac:dyDescent="0.35"/>
    <row r="82428" s="62" customFormat="1" x14ac:dyDescent="0.35"/>
    <row r="82429" s="62" customFormat="1" x14ac:dyDescent="0.35"/>
    <row r="82430" s="62" customFormat="1" x14ac:dyDescent="0.35"/>
    <row r="82431" s="62" customFormat="1" x14ac:dyDescent="0.35"/>
    <row r="82432" s="62" customFormat="1" x14ac:dyDescent="0.35"/>
    <row r="82433" s="62" customFormat="1" x14ac:dyDescent="0.35"/>
    <row r="82434" s="62" customFormat="1" x14ac:dyDescent="0.35"/>
    <row r="82435" s="62" customFormat="1" x14ac:dyDescent="0.35"/>
    <row r="82436" s="62" customFormat="1" x14ac:dyDescent="0.35"/>
    <row r="82437" s="62" customFormat="1" x14ac:dyDescent="0.35"/>
    <row r="82438" s="62" customFormat="1" x14ac:dyDescent="0.35"/>
    <row r="82439" s="62" customFormat="1" x14ac:dyDescent="0.35"/>
    <row r="82440" s="62" customFormat="1" x14ac:dyDescent="0.35"/>
    <row r="82441" s="62" customFormat="1" x14ac:dyDescent="0.35"/>
    <row r="82442" s="62" customFormat="1" x14ac:dyDescent="0.35"/>
    <row r="82443" s="62" customFormat="1" x14ac:dyDescent="0.35"/>
    <row r="82444" s="62" customFormat="1" x14ac:dyDescent="0.35"/>
    <row r="82445" s="62" customFormat="1" x14ac:dyDescent="0.35"/>
    <row r="82446" s="62" customFormat="1" x14ac:dyDescent="0.35"/>
    <row r="82447" s="62" customFormat="1" x14ac:dyDescent="0.35"/>
    <row r="82448" s="62" customFormat="1" x14ac:dyDescent="0.35"/>
    <row r="82449" s="62" customFormat="1" x14ac:dyDescent="0.35"/>
    <row r="82450" s="62" customFormat="1" x14ac:dyDescent="0.35"/>
    <row r="82451" s="62" customFormat="1" x14ac:dyDescent="0.35"/>
    <row r="82452" s="62" customFormat="1" x14ac:dyDescent="0.35"/>
    <row r="82453" s="62" customFormat="1" x14ac:dyDescent="0.35"/>
    <row r="82454" s="62" customFormat="1" x14ac:dyDescent="0.35"/>
    <row r="82455" s="62" customFormat="1" x14ac:dyDescent="0.35"/>
    <row r="82456" s="62" customFormat="1" x14ac:dyDescent="0.35"/>
    <row r="82457" s="62" customFormat="1" x14ac:dyDescent="0.35"/>
    <row r="82458" s="62" customFormat="1" x14ac:dyDescent="0.35"/>
    <row r="82459" s="62" customFormat="1" x14ac:dyDescent="0.35"/>
    <row r="82460" s="62" customFormat="1" x14ac:dyDescent="0.35"/>
    <row r="82461" s="62" customFormat="1" x14ac:dyDescent="0.35"/>
    <row r="82462" s="62" customFormat="1" x14ac:dyDescent="0.35"/>
    <row r="82463" s="62" customFormat="1" x14ac:dyDescent="0.35"/>
    <row r="82464" s="62" customFormat="1" x14ac:dyDescent="0.35"/>
    <row r="82465" s="62" customFormat="1" x14ac:dyDescent="0.35"/>
    <row r="82466" s="62" customFormat="1" x14ac:dyDescent="0.35"/>
    <row r="82467" s="62" customFormat="1" x14ac:dyDescent="0.35"/>
    <row r="82468" s="62" customFormat="1" x14ac:dyDescent="0.35"/>
    <row r="82469" s="62" customFormat="1" x14ac:dyDescent="0.35"/>
    <row r="82470" s="62" customFormat="1" x14ac:dyDescent="0.35"/>
    <row r="82471" s="62" customFormat="1" x14ac:dyDescent="0.35"/>
    <row r="82472" s="62" customFormat="1" x14ac:dyDescent="0.35"/>
    <row r="82473" s="62" customFormat="1" x14ac:dyDescent="0.35"/>
    <row r="82474" s="62" customFormat="1" x14ac:dyDescent="0.35"/>
    <row r="82475" s="62" customFormat="1" x14ac:dyDescent="0.35"/>
    <row r="82476" s="62" customFormat="1" x14ac:dyDescent="0.35"/>
    <row r="82477" s="62" customFormat="1" x14ac:dyDescent="0.35"/>
    <row r="82478" s="62" customFormat="1" x14ac:dyDescent="0.35"/>
    <row r="82479" s="62" customFormat="1" x14ac:dyDescent="0.35"/>
    <row r="82480" s="62" customFormat="1" x14ac:dyDescent="0.35"/>
    <row r="82481" s="62" customFormat="1" x14ac:dyDescent="0.35"/>
    <row r="82482" s="62" customFormat="1" x14ac:dyDescent="0.35"/>
    <row r="82483" s="62" customFormat="1" x14ac:dyDescent="0.35"/>
    <row r="82484" s="62" customFormat="1" x14ac:dyDescent="0.35"/>
    <row r="82485" s="62" customFormat="1" x14ac:dyDescent="0.35"/>
    <row r="82486" s="62" customFormat="1" x14ac:dyDescent="0.35"/>
    <row r="82487" s="62" customFormat="1" x14ac:dyDescent="0.35"/>
    <row r="82488" s="62" customFormat="1" x14ac:dyDescent="0.35"/>
    <row r="82489" s="62" customFormat="1" x14ac:dyDescent="0.35"/>
    <row r="82490" s="62" customFormat="1" x14ac:dyDescent="0.35"/>
    <row r="82491" s="62" customFormat="1" x14ac:dyDescent="0.35"/>
    <row r="82492" s="62" customFormat="1" x14ac:dyDescent="0.35"/>
    <row r="82493" s="62" customFormat="1" x14ac:dyDescent="0.35"/>
    <row r="82494" s="62" customFormat="1" x14ac:dyDescent="0.35"/>
    <row r="82495" s="62" customFormat="1" x14ac:dyDescent="0.35"/>
    <row r="82496" s="62" customFormat="1" x14ac:dyDescent="0.35"/>
    <row r="82497" s="62" customFormat="1" x14ac:dyDescent="0.35"/>
    <row r="82498" s="62" customFormat="1" x14ac:dyDescent="0.35"/>
    <row r="82499" s="62" customFormat="1" x14ac:dyDescent="0.35"/>
    <row r="82500" s="62" customFormat="1" x14ac:dyDescent="0.35"/>
    <row r="82501" s="62" customFormat="1" x14ac:dyDescent="0.35"/>
    <row r="82502" s="62" customFormat="1" x14ac:dyDescent="0.35"/>
    <row r="82503" s="62" customFormat="1" x14ac:dyDescent="0.35"/>
    <row r="82504" s="62" customFormat="1" x14ac:dyDescent="0.35"/>
    <row r="82505" s="62" customFormat="1" x14ac:dyDescent="0.35"/>
    <row r="82506" s="62" customFormat="1" x14ac:dyDescent="0.35"/>
    <row r="82507" s="62" customFormat="1" x14ac:dyDescent="0.35"/>
    <row r="82508" s="62" customFormat="1" x14ac:dyDescent="0.35"/>
    <row r="82509" s="62" customFormat="1" x14ac:dyDescent="0.35"/>
    <row r="82510" s="62" customFormat="1" x14ac:dyDescent="0.35"/>
    <row r="82511" s="62" customFormat="1" x14ac:dyDescent="0.35"/>
    <row r="82512" s="62" customFormat="1" x14ac:dyDescent="0.35"/>
    <row r="82513" s="62" customFormat="1" x14ac:dyDescent="0.35"/>
    <row r="82514" s="62" customFormat="1" x14ac:dyDescent="0.35"/>
    <row r="82515" s="62" customFormat="1" x14ac:dyDescent="0.35"/>
    <row r="82516" s="62" customFormat="1" x14ac:dyDescent="0.35"/>
    <row r="82517" s="62" customFormat="1" x14ac:dyDescent="0.35"/>
    <row r="82518" s="62" customFormat="1" x14ac:dyDescent="0.35"/>
    <row r="82519" s="62" customFormat="1" x14ac:dyDescent="0.35"/>
    <row r="82520" s="62" customFormat="1" x14ac:dyDescent="0.35"/>
    <row r="82521" s="62" customFormat="1" x14ac:dyDescent="0.35"/>
    <row r="82522" s="62" customFormat="1" x14ac:dyDescent="0.35"/>
    <row r="82523" s="62" customFormat="1" x14ac:dyDescent="0.35"/>
    <row r="82524" s="62" customFormat="1" x14ac:dyDescent="0.35"/>
    <row r="82525" s="62" customFormat="1" x14ac:dyDescent="0.35"/>
    <row r="82526" s="62" customFormat="1" x14ac:dyDescent="0.35"/>
    <row r="82527" s="62" customFormat="1" x14ac:dyDescent="0.35"/>
    <row r="82528" s="62" customFormat="1" x14ac:dyDescent="0.35"/>
    <row r="82529" s="62" customFormat="1" x14ac:dyDescent="0.35"/>
    <row r="82530" s="62" customFormat="1" x14ac:dyDescent="0.35"/>
    <row r="82531" s="62" customFormat="1" x14ac:dyDescent="0.35"/>
    <row r="82532" s="62" customFormat="1" x14ac:dyDescent="0.35"/>
    <row r="82533" s="62" customFormat="1" x14ac:dyDescent="0.35"/>
    <row r="82534" s="62" customFormat="1" x14ac:dyDescent="0.35"/>
    <row r="82535" s="62" customFormat="1" x14ac:dyDescent="0.35"/>
    <row r="82536" s="62" customFormat="1" x14ac:dyDescent="0.35"/>
    <row r="82537" s="62" customFormat="1" x14ac:dyDescent="0.35"/>
    <row r="82538" s="62" customFormat="1" x14ac:dyDescent="0.35"/>
    <row r="82539" s="62" customFormat="1" x14ac:dyDescent="0.35"/>
    <row r="82540" s="62" customFormat="1" x14ac:dyDescent="0.35"/>
    <row r="82541" s="62" customFormat="1" x14ac:dyDescent="0.35"/>
    <row r="82542" s="62" customFormat="1" x14ac:dyDescent="0.35"/>
    <row r="82543" s="62" customFormat="1" x14ac:dyDescent="0.35"/>
    <row r="82544" s="62" customFormat="1" x14ac:dyDescent="0.35"/>
    <row r="82545" s="62" customFormat="1" x14ac:dyDescent="0.35"/>
    <row r="82546" s="62" customFormat="1" x14ac:dyDescent="0.35"/>
    <row r="82547" s="62" customFormat="1" x14ac:dyDescent="0.35"/>
    <row r="82548" s="62" customFormat="1" x14ac:dyDescent="0.35"/>
    <row r="82549" s="62" customFormat="1" x14ac:dyDescent="0.35"/>
    <row r="82550" s="62" customFormat="1" x14ac:dyDescent="0.35"/>
    <row r="82551" s="62" customFormat="1" x14ac:dyDescent="0.35"/>
    <row r="82552" s="62" customFormat="1" x14ac:dyDescent="0.35"/>
    <row r="82553" s="62" customFormat="1" x14ac:dyDescent="0.35"/>
    <row r="82554" s="62" customFormat="1" x14ac:dyDescent="0.35"/>
    <row r="82555" s="62" customFormat="1" x14ac:dyDescent="0.35"/>
    <row r="82556" s="62" customFormat="1" x14ac:dyDescent="0.35"/>
    <row r="82557" s="62" customFormat="1" x14ac:dyDescent="0.35"/>
    <row r="82558" s="62" customFormat="1" x14ac:dyDescent="0.35"/>
    <row r="82559" s="62" customFormat="1" x14ac:dyDescent="0.35"/>
    <row r="82560" s="62" customFormat="1" x14ac:dyDescent="0.35"/>
    <row r="82561" s="62" customFormat="1" x14ac:dyDescent="0.35"/>
    <row r="82562" s="62" customFormat="1" x14ac:dyDescent="0.35"/>
    <row r="82563" s="62" customFormat="1" x14ac:dyDescent="0.35"/>
    <row r="82564" s="62" customFormat="1" x14ac:dyDescent="0.35"/>
    <row r="82565" s="62" customFormat="1" x14ac:dyDescent="0.35"/>
    <row r="82566" s="62" customFormat="1" x14ac:dyDescent="0.35"/>
    <row r="82567" s="62" customFormat="1" x14ac:dyDescent="0.35"/>
    <row r="82568" s="62" customFormat="1" x14ac:dyDescent="0.35"/>
    <row r="82569" s="62" customFormat="1" x14ac:dyDescent="0.35"/>
    <row r="82570" s="62" customFormat="1" x14ac:dyDescent="0.35"/>
    <row r="82571" s="62" customFormat="1" x14ac:dyDescent="0.35"/>
    <row r="82572" s="62" customFormat="1" x14ac:dyDescent="0.35"/>
    <row r="82573" s="62" customFormat="1" x14ac:dyDescent="0.35"/>
    <row r="82574" s="62" customFormat="1" x14ac:dyDescent="0.35"/>
    <row r="82575" s="62" customFormat="1" x14ac:dyDescent="0.35"/>
    <row r="82576" s="62" customFormat="1" x14ac:dyDescent="0.35"/>
    <row r="82577" s="62" customFormat="1" x14ac:dyDescent="0.35"/>
    <row r="82578" s="62" customFormat="1" x14ac:dyDescent="0.35"/>
    <row r="82579" s="62" customFormat="1" x14ac:dyDescent="0.35"/>
    <row r="82580" s="62" customFormat="1" x14ac:dyDescent="0.35"/>
    <row r="82581" s="62" customFormat="1" x14ac:dyDescent="0.35"/>
    <row r="82582" s="62" customFormat="1" x14ac:dyDescent="0.35"/>
    <row r="82583" s="62" customFormat="1" x14ac:dyDescent="0.35"/>
    <row r="82584" s="62" customFormat="1" x14ac:dyDescent="0.35"/>
    <row r="82585" s="62" customFormat="1" x14ac:dyDescent="0.35"/>
    <row r="82586" s="62" customFormat="1" x14ac:dyDescent="0.35"/>
    <row r="82587" s="62" customFormat="1" x14ac:dyDescent="0.35"/>
    <row r="82588" s="62" customFormat="1" x14ac:dyDescent="0.35"/>
    <row r="82589" s="62" customFormat="1" x14ac:dyDescent="0.35"/>
    <row r="82590" s="62" customFormat="1" x14ac:dyDescent="0.35"/>
    <row r="82591" s="62" customFormat="1" x14ac:dyDescent="0.35"/>
    <row r="82592" s="62" customFormat="1" x14ac:dyDescent="0.35"/>
    <row r="82593" s="62" customFormat="1" x14ac:dyDescent="0.35"/>
    <row r="82594" s="62" customFormat="1" x14ac:dyDescent="0.35"/>
    <row r="82595" s="62" customFormat="1" x14ac:dyDescent="0.35"/>
    <row r="82596" s="62" customFormat="1" x14ac:dyDescent="0.35"/>
    <row r="82597" s="62" customFormat="1" x14ac:dyDescent="0.35"/>
    <row r="82598" s="62" customFormat="1" x14ac:dyDescent="0.35"/>
    <row r="82599" s="62" customFormat="1" x14ac:dyDescent="0.35"/>
    <row r="82600" s="62" customFormat="1" x14ac:dyDescent="0.35"/>
    <row r="82601" s="62" customFormat="1" x14ac:dyDescent="0.35"/>
    <row r="82602" s="62" customFormat="1" x14ac:dyDescent="0.35"/>
    <row r="82603" s="62" customFormat="1" x14ac:dyDescent="0.35"/>
    <row r="82604" s="62" customFormat="1" x14ac:dyDescent="0.35"/>
    <row r="82605" s="62" customFormat="1" x14ac:dyDescent="0.35"/>
    <row r="82606" s="62" customFormat="1" x14ac:dyDescent="0.35"/>
    <row r="82607" s="62" customFormat="1" x14ac:dyDescent="0.35"/>
    <row r="82608" s="62" customFormat="1" x14ac:dyDescent="0.35"/>
    <row r="82609" s="62" customFormat="1" x14ac:dyDescent="0.35"/>
    <row r="82610" s="62" customFormat="1" x14ac:dyDescent="0.35"/>
    <row r="82611" s="62" customFormat="1" x14ac:dyDescent="0.35"/>
    <row r="82612" s="62" customFormat="1" x14ac:dyDescent="0.35"/>
    <row r="82613" s="62" customFormat="1" x14ac:dyDescent="0.35"/>
    <row r="82614" s="62" customFormat="1" x14ac:dyDescent="0.35"/>
    <row r="82615" s="62" customFormat="1" x14ac:dyDescent="0.35"/>
    <row r="82616" s="62" customFormat="1" x14ac:dyDescent="0.35"/>
    <row r="82617" s="62" customFormat="1" x14ac:dyDescent="0.35"/>
    <row r="82618" s="62" customFormat="1" x14ac:dyDescent="0.35"/>
    <row r="82619" s="62" customFormat="1" x14ac:dyDescent="0.35"/>
    <row r="82620" s="62" customFormat="1" x14ac:dyDescent="0.35"/>
    <row r="82621" s="62" customFormat="1" x14ac:dyDescent="0.35"/>
    <row r="82622" s="62" customFormat="1" x14ac:dyDescent="0.35"/>
    <row r="82623" s="62" customFormat="1" x14ac:dyDescent="0.35"/>
    <row r="82624" s="62" customFormat="1" x14ac:dyDescent="0.35"/>
    <row r="82625" s="62" customFormat="1" x14ac:dyDescent="0.35"/>
    <row r="82626" s="62" customFormat="1" x14ac:dyDescent="0.35"/>
    <row r="82627" s="62" customFormat="1" x14ac:dyDescent="0.35"/>
    <row r="82628" s="62" customFormat="1" x14ac:dyDescent="0.35"/>
    <row r="82629" s="62" customFormat="1" x14ac:dyDescent="0.35"/>
    <row r="82630" s="62" customFormat="1" x14ac:dyDescent="0.35"/>
    <row r="82631" s="62" customFormat="1" x14ac:dyDescent="0.35"/>
    <row r="82632" s="62" customFormat="1" x14ac:dyDescent="0.35"/>
    <row r="82633" s="62" customFormat="1" x14ac:dyDescent="0.35"/>
    <row r="82634" s="62" customFormat="1" x14ac:dyDescent="0.35"/>
    <row r="82635" s="62" customFormat="1" x14ac:dyDescent="0.35"/>
    <row r="82636" s="62" customFormat="1" x14ac:dyDescent="0.35"/>
    <row r="82637" s="62" customFormat="1" x14ac:dyDescent="0.35"/>
    <row r="82638" s="62" customFormat="1" x14ac:dyDescent="0.35"/>
    <row r="82639" s="62" customFormat="1" x14ac:dyDescent="0.35"/>
    <row r="82640" s="62" customFormat="1" x14ac:dyDescent="0.35"/>
    <row r="82641" s="62" customFormat="1" x14ac:dyDescent="0.35"/>
    <row r="82642" s="62" customFormat="1" x14ac:dyDescent="0.35"/>
    <row r="82643" s="62" customFormat="1" x14ac:dyDescent="0.35"/>
    <row r="82644" s="62" customFormat="1" x14ac:dyDescent="0.35"/>
    <row r="82645" s="62" customFormat="1" x14ac:dyDescent="0.35"/>
    <row r="82646" s="62" customFormat="1" x14ac:dyDescent="0.35"/>
    <row r="82647" s="62" customFormat="1" x14ac:dyDescent="0.35"/>
    <row r="82648" s="62" customFormat="1" x14ac:dyDescent="0.35"/>
    <row r="82649" s="62" customFormat="1" x14ac:dyDescent="0.35"/>
    <row r="82650" s="62" customFormat="1" x14ac:dyDescent="0.35"/>
    <row r="82651" s="62" customFormat="1" x14ac:dyDescent="0.35"/>
    <row r="82652" s="62" customFormat="1" x14ac:dyDescent="0.35"/>
    <row r="82653" s="62" customFormat="1" x14ac:dyDescent="0.35"/>
    <row r="82654" s="62" customFormat="1" x14ac:dyDescent="0.35"/>
    <row r="82655" s="62" customFormat="1" x14ac:dyDescent="0.35"/>
    <row r="82656" s="62" customFormat="1" x14ac:dyDescent="0.35"/>
    <row r="82657" s="62" customFormat="1" x14ac:dyDescent="0.35"/>
    <row r="82658" s="62" customFormat="1" x14ac:dyDescent="0.35"/>
    <row r="82659" s="62" customFormat="1" x14ac:dyDescent="0.35"/>
    <row r="82660" s="62" customFormat="1" x14ac:dyDescent="0.35"/>
    <row r="82661" s="62" customFormat="1" x14ac:dyDescent="0.35"/>
    <row r="82662" s="62" customFormat="1" x14ac:dyDescent="0.35"/>
    <row r="82663" s="62" customFormat="1" x14ac:dyDescent="0.35"/>
    <row r="82664" s="62" customFormat="1" x14ac:dyDescent="0.35"/>
    <row r="82665" s="62" customFormat="1" x14ac:dyDescent="0.35"/>
    <row r="82666" s="62" customFormat="1" x14ac:dyDescent="0.35"/>
    <row r="82667" s="62" customFormat="1" x14ac:dyDescent="0.35"/>
    <row r="82668" s="62" customFormat="1" x14ac:dyDescent="0.35"/>
    <row r="82669" s="62" customFormat="1" x14ac:dyDescent="0.35"/>
    <row r="82670" s="62" customFormat="1" x14ac:dyDescent="0.35"/>
    <row r="82671" s="62" customFormat="1" x14ac:dyDescent="0.35"/>
    <row r="82672" s="62" customFormat="1" x14ac:dyDescent="0.35"/>
    <row r="82673" s="62" customFormat="1" x14ac:dyDescent="0.35"/>
    <row r="82674" s="62" customFormat="1" x14ac:dyDescent="0.35"/>
    <row r="82675" s="62" customFormat="1" x14ac:dyDescent="0.35"/>
    <row r="82676" s="62" customFormat="1" x14ac:dyDescent="0.35"/>
    <row r="82677" s="62" customFormat="1" x14ac:dyDescent="0.35"/>
    <row r="82678" s="62" customFormat="1" x14ac:dyDescent="0.35"/>
    <row r="82679" s="62" customFormat="1" x14ac:dyDescent="0.35"/>
    <row r="82680" s="62" customFormat="1" x14ac:dyDescent="0.35"/>
    <row r="82681" s="62" customFormat="1" x14ac:dyDescent="0.35"/>
    <row r="82682" s="62" customFormat="1" x14ac:dyDescent="0.35"/>
    <row r="82683" s="62" customFormat="1" x14ac:dyDescent="0.35"/>
    <row r="82684" s="62" customFormat="1" x14ac:dyDescent="0.35"/>
    <row r="82685" s="62" customFormat="1" x14ac:dyDescent="0.35"/>
    <row r="82686" s="62" customFormat="1" x14ac:dyDescent="0.35"/>
    <row r="82687" s="62" customFormat="1" x14ac:dyDescent="0.35"/>
    <row r="82688" s="62" customFormat="1" x14ac:dyDescent="0.35"/>
    <row r="82689" s="62" customFormat="1" x14ac:dyDescent="0.35"/>
    <row r="82690" s="62" customFormat="1" x14ac:dyDescent="0.35"/>
    <row r="82691" s="62" customFormat="1" x14ac:dyDescent="0.35"/>
    <row r="82692" s="62" customFormat="1" x14ac:dyDescent="0.35"/>
    <row r="82693" s="62" customFormat="1" x14ac:dyDescent="0.35"/>
    <row r="82694" s="62" customFormat="1" x14ac:dyDescent="0.35"/>
    <row r="82695" s="62" customFormat="1" x14ac:dyDescent="0.35"/>
    <row r="82696" s="62" customFormat="1" x14ac:dyDescent="0.35"/>
    <row r="82697" s="62" customFormat="1" x14ac:dyDescent="0.35"/>
    <row r="82698" s="62" customFormat="1" x14ac:dyDescent="0.35"/>
    <row r="82699" s="62" customFormat="1" x14ac:dyDescent="0.35"/>
    <row r="82700" s="62" customFormat="1" x14ac:dyDescent="0.35"/>
    <row r="82701" s="62" customFormat="1" x14ac:dyDescent="0.35"/>
    <row r="82702" s="62" customFormat="1" x14ac:dyDescent="0.35"/>
    <row r="82703" s="62" customFormat="1" x14ac:dyDescent="0.35"/>
    <row r="82704" s="62" customFormat="1" x14ac:dyDescent="0.35"/>
    <row r="82705" s="62" customFormat="1" x14ac:dyDescent="0.35"/>
    <row r="82706" s="62" customFormat="1" x14ac:dyDescent="0.35"/>
    <row r="82707" s="62" customFormat="1" x14ac:dyDescent="0.35"/>
    <row r="82708" s="62" customFormat="1" x14ac:dyDescent="0.35"/>
    <row r="82709" s="62" customFormat="1" x14ac:dyDescent="0.35"/>
    <row r="82710" s="62" customFormat="1" x14ac:dyDescent="0.35"/>
    <row r="82711" s="62" customFormat="1" x14ac:dyDescent="0.35"/>
    <row r="82712" s="62" customFormat="1" x14ac:dyDescent="0.35"/>
    <row r="82713" s="62" customFormat="1" x14ac:dyDescent="0.35"/>
    <row r="82714" s="62" customFormat="1" x14ac:dyDescent="0.35"/>
    <row r="82715" s="62" customFormat="1" x14ac:dyDescent="0.35"/>
    <row r="82716" s="62" customFormat="1" x14ac:dyDescent="0.35"/>
    <row r="82717" s="62" customFormat="1" x14ac:dyDescent="0.35"/>
    <row r="82718" s="62" customFormat="1" x14ac:dyDescent="0.35"/>
    <row r="82719" s="62" customFormat="1" x14ac:dyDescent="0.35"/>
    <row r="82720" s="62" customFormat="1" x14ac:dyDescent="0.35"/>
    <row r="82721" s="62" customFormat="1" x14ac:dyDescent="0.35"/>
    <row r="82722" s="62" customFormat="1" x14ac:dyDescent="0.35"/>
    <row r="82723" s="62" customFormat="1" x14ac:dyDescent="0.35"/>
    <row r="82724" s="62" customFormat="1" x14ac:dyDescent="0.35"/>
    <row r="82725" s="62" customFormat="1" x14ac:dyDescent="0.35"/>
    <row r="82726" s="62" customFormat="1" x14ac:dyDescent="0.35"/>
    <row r="82727" s="62" customFormat="1" x14ac:dyDescent="0.35"/>
    <row r="82728" s="62" customFormat="1" x14ac:dyDescent="0.35"/>
    <row r="82729" s="62" customFormat="1" x14ac:dyDescent="0.35"/>
    <row r="82730" s="62" customFormat="1" x14ac:dyDescent="0.35"/>
    <row r="82731" s="62" customFormat="1" x14ac:dyDescent="0.35"/>
    <row r="82732" s="62" customFormat="1" x14ac:dyDescent="0.35"/>
    <row r="82733" s="62" customFormat="1" x14ac:dyDescent="0.35"/>
    <row r="82734" s="62" customFormat="1" x14ac:dyDescent="0.35"/>
    <row r="82735" s="62" customFormat="1" x14ac:dyDescent="0.35"/>
    <row r="82736" s="62" customFormat="1" x14ac:dyDescent="0.35"/>
    <row r="82737" s="62" customFormat="1" x14ac:dyDescent="0.35"/>
    <row r="82738" s="62" customFormat="1" x14ac:dyDescent="0.35"/>
    <row r="82739" s="62" customFormat="1" x14ac:dyDescent="0.35"/>
    <row r="82740" s="62" customFormat="1" x14ac:dyDescent="0.35"/>
    <row r="82741" s="62" customFormat="1" x14ac:dyDescent="0.35"/>
    <row r="82742" s="62" customFormat="1" x14ac:dyDescent="0.35"/>
    <row r="82743" s="62" customFormat="1" x14ac:dyDescent="0.35"/>
    <row r="82744" s="62" customFormat="1" x14ac:dyDescent="0.35"/>
    <row r="82745" s="62" customFormat="1" x14ac:dyDescent="0.35"/>
    <row r="82746" s="62" customFormat="1" x14ac:dyDescent="0.35"/>
    <row r="82747" s="62" customFormat="1" x14ac:dyDescent="0.35"/>
    <row r="82748" s="62" customFormat="1" x14ac:dyDescent="0.35"/>
    <row r="82749" s="62" customFormat="1" x14ac:dyDescent="0.35"/>
    <row r="82750" s="62" customFormat="1" x14ac:dyDescent="0.35"/>
    <row r="82751" s="62" customFormat="1" x14ac:dyDescent="0.35"/>
    <row r="82752" s="62" customFormat="1" x14ac:dyDescent="0.35"/>
    <row r="82753" s="62" customFormat="1" x14ac:dyDescent="0.35"/>
    <row r="82754" s="62" customFormat="1" x14ac:dyDescent="0.35"/>
    <row r="82755" s="62" customFormat="1" x14ac:dyDescent="0.35"/>
    <row r="82756" s="62" customFormat="1" x14ac:dyDescent="0.35"/>
    <row r="82757" s="62" customFormat="1" x14ac:dyDescent="0.35"/>
    <row r="82758" s="62" customFormat="1" x14ac:dyDescent="0.35"/>
    <row r="82759" s="62" customFormat="1" x14ac:dyDescent="0.35"/>
    <row r="82760" s="62" customFormat="1" x14ac:dyDescent="0.35"/>
    <row r="82761" s="62" customFormat="1" x14ac:dyDescent="0.35"/>
    <row r="82762" s="62" customFormat="1" x14ac:dyDescent="0.35"/>
    <row r="82763" s="62" customFormat="1" x14ac:dyDescent="0.35"/>
    <row r="82764" s="62" customFormat="1" x14ac:dyDescent="0.35"/>
    <row r="82765" s="62" customFormat="1" x14ac:dyDescent="0.35"/>
    <row r="82766" s="62" customFormat="1" x14ac:dyDescent="0.35"/>
    <row r="82767" s="62" customFormat="1" x14ac:dyDescent="0.35"/>
    <row r="82768" s="62" customFormat="1" x14ac:dyDescent="0.35"/>
    <row r="82769" s="62" customFormat="1" x14ac:dyDescent="0.35"/>
    <row r="82770" s="62" customFormat="1" x14ac:dyDescent="0.35"/>
    <row r="82771" s="62" customFormat="1" x14ac:dyDescent="0.35"/>
    <row r="82772" s="62" customFormat="1" x14ac:dyDescent="0.35"/>
    <row r="82773" s="62" customFormat="1" x14ac:dyDescent="0.35"/>
    <row r="82774" s="62" customFormat="1" x14ac:dyDescent="0.35"/>
    <row r="82775" s="62" customFormat="1" x14ac:dyDescent="0.35"/>
    <row r="82776" s="62" customFormat="1" x14ac:dyDescent="0.35"/>
    <row r="82777" s="62" customFormat="1" x14ac:dyDescent="0.35"/>
    <row r="82778" s="62" customFormat="1" x14ac:dyDescent="0.35"/>
    <row r="82779" s="62" customFormat="1" x14ac:dyDescent="0.35"/>
    <row r="82780" s="62" customFormat="1" x14ac:dyDescent="0.35"/>
    <row r="82781" s="62" customFormat="1" x14ac:dyDescent="0.35"/>
    <row r="82782" s="62" customFormat="1" x14ac:dyDescent="0.35"/>
    <row r="82783" s="62" customFormat="1" x14ac:dyDescent="0.35"/>
    <row r="82784" s="62" customFormat="1" x14ac:dyDescent="0.35"/>
    <row r="82785" s="62" customFormat="1" x14ac:dyDescent="0.35"/>
    <row r="82786" s="62" customFormat="1" x14ac:dyDescent="0.35"/>
    <row r="82787" s="62" customFormat="1" x14ac:dyDescent="0.35"/>
    <row r="82788" s="62" customFormat="1" x14ac:dyDescent="0.35"/>
    <row r="82789" s="62" customFormat="1" x14ac:dyDescent="0.35"/>
    <row r="82790" s="62" customFormat="1" x14ac:dyDescent="0.35"/>
    <row r="82791" s="62" customFormat="1" x14ac:dyDescent="0.35"/>
    <row r="82792" s="62" customFormat="1" x14ac:dyDescent="0.35"/>
    <row r="82793" s="62" customFormat="1" x14ac:dyDescent="0.35"/>
    <row r="82794" s="62" customFormat="1" x14ac:dyDescent="0.35"/>
    <row r="82795" s="62" customFormat="1" x14ac:dyDescent="0.35"/>
    <row r="82796" s="62" customFormat="1" x14ac:dyDescent="0.35"/>
    <row r="82797" s="62" customFormat="1" x14ac:dyDescent="0.35"/>
    <row r="82798" s="62" customFormat="1" x14ac:dyDescent="0.35"/>
    <row r="82799" s="62" customFormat="1" x14ac:dyDescent="0.35"/>
    <row r="82800" s="62" customFormat="1" x14ac:dyDescent="0.35"/>
    <row r="82801" s="62" customFormat="1" x14ac:dyDescent="0.35"/>
    <row r="82802" s="62" customFormat="1" x14ac:dyDescent="0.35"/>
    <row r="82803" s="62" customFormat="1" x14ac:dyDescent="0.35"/>
    <row r="82804" s="62" customFormat="1" x14ac:dyDescent="0.35"/>
    <row r="82805" s="62" customFormat="1" x14ac:dyDescent="0.35"/>
    <row r="82806" s="62" customFormat="1" x14ac:dyDescent="0.35"/>
    <row r="82807" s="62" customFormat="1" x14ac:dyDescent="0.35"/>
    <row r="82808" s="62" customFormat="1" x14ac:dyDescent="0.35"/>
    <row r="82809" s="62" customFormat="1" x14ac:dyDescent="0.35"/>
    <row r="82810" s="62" customFormat="1" x14ac:dyDescent="0.35"/>
    <row r="82811" s="62" customFormat="1" x14ac:dyDescent="0.35"/>
    <row r="82812" s="62" customFormat="1" x14ac:dyDescent="0.35"/>
    <row r="82813" s="62" customFormat="1" x14ac:dyDescent="0.35"/>
    <row r="82814" s="62" customFormat="1" x14ac:dyDescent="0.35"/>
    <row r="82815" s="62" customFormat="1" x14ac:dyDescent="0.35"/>
    <row r="82816" s="62" customFormat="1" x14ac:dyDescent="0.35"/>
    <row r="82817" s="62" customFormat="1" x14ac:dyDescent="0.35"/>
    <row r="82818" s="62" customFormat="1" x14ac:dyDescent="0.35"/>
    <row r="82819" s="62" customFormat="1" x14ac:dyDescent="0.35"/>
    <row r="82820" s="62" customFormat="1" x14ac:dyDescent="0.35"/>
    <row r="82821" s="62" customFormat="1" x14ac:dyDescent="0.35"/>
    <row r="82822" s="62" customFormat="1" x14ac:dyDescent="0.35"/>
    <row r="82823" s="62" customFormat="1" x14ac:dyDescent="0.35"/>
    <row r="82824" s="62" customFormat="1" x14ac:dyDescent="0.35"/>
    <row r="82825" s="62" customFormat="1" x14ac:dyDescent="0.35"/>
    <row r="82826" s="62" customFormat="1" x14ac:dyDescent="0.35"/>
    <row r="82827" s="62" customFormat="1" x14ac:dyDescent="0.35"/>
    <row r="82828" s="62" customFormat="1" x14ac:dyDescent="0.35"/>
    <row r="82829" s="62" customFormat="1" x14ac:dyDescent="0.35"/>
    <row r="82830" s="62" customFormat="1" x14ac:dyDescent="0.35"/>
    <row r="82831" s="62" customFormat="1" x14ac:dyDescent="0.35"/>
    <row r="82832" s="62" customFormat="1" x14ac:dyDescent="0.35"/>
    <row r="82833" s="62" customFormat="1" x14ac:dyDescent="0.35"/>
    <row r="82834" s="62" customFormat="1" x14ac:dyDescent="0.35"/>
    <row r="82835" s="62" customFormat="1" x14ac:dyDescent="0.35"/>
    <row r="82836" s="62" customFormat="1" x14ac:dyDescent="0.35"/>
    <row r="82837" s="62" customFormat="1" x14ac:dyDescent="0.35"/>
    <row r="82838" s="62" customFormat="1" x14ac:dyDescent="0.35"/>
    <row r="82839" s="62" customFormat="1" x14ac:dyDescent="0.35"/>
    <row r="82840" s="62" customFormat="1" x14ac:dyDescent="0.35"/>
    <row r="82841" s="62" customFormat="1" x14ac:dyDescent="0.35"/>
    <row r="82842" s="62" customFormat="1" x14ac:dyDescent="0.35"/>
    <row r="82843" s="62" customFormat="1" x14ac:dyDescent="0.35"/>
    <row r="82844" s="62" customFormat="1" x14ac:dyDescent="0.35"/>
    <row r="82845" s="62" customFormat="1" x14ac:dyDescent="0.35"/>
    <row r="82846" s="62" customFormat="1" x14ac:dyDescent="0.35"/>
    <row r="82847" s="62" customFormat="1" x14ac:dyDescent="0.35"/>
    <row r="82848" s="62" customFormat="1" x14ac:dyDescent="0.35"/>
    <row r="82849" s="62" customFormat="1" x14ac:dyDescent="0.35"/>
    <row r="82850" s="62" customFormat="1" x14ac:dyDescent="0.35"/>
    <row r="82851" s="62" customFormat="1" x14ac:dyDescent="0.35"/>
    <row r="82852" s="62" customFormat="1" x14ac:dyDescent="0.35"/>
    <row r="82853" s="62" customFormat="1" x14ac:dyDescent="0.35"/>
    <row r="82854" s="62" customFormat="1" x14ac:dyDescent="0.35"/>
    <row r="82855" s="62" customFormat="1" x14ac:dyDescent="0.35"/>
    <row r="82856" s="62" customFormat="1" x14ac:dyDescent="0.35"/>
    <row r="82857" s="62" customFormat="1" x14ac:dyDescent="0.35"/>
    <row r="82858" s="62" customFormat="1" x14ac:dyDescent="0.35"/>
    <row r="82859" s="62" customFormat="1" x14ac:dyDescent="0.35"/>
    <row r="82860" s="62" customFormat="1" x14ac:dyDescent="0.35"/>
    <row r="82861" s="62" customFormat="1" x14ac:dyDescent="0.35"/>
    <row r="82862" s="62" customFormat="1" x14ac:dyDescent="0.35"/>
    <row r="82863" s="62" customFormat="1" x14ac:dyDescent="0.35"/>
    <row r="82864" s="62" customFormat="1" x14ac:dyDescent="0.35"/>
    <row r="82865" s="62" customFormat="1" x14ac:dyDescent="0.35"/>
    <row r="82866" s="62" customFormat="1" x14ac:dyDescent="0.35"/>
    <row r="82867" s="62" customFormat="1" x14ac:dyDescent="0.35"/>
    <row r="82868" s="62" customFormat="1" x14ac:dyDescent="0.35"/>
    <row r="82869" s="62" customFormat="1" x14ac:dyDescent="0.35"/>
    <row r="82870" s="62" customFormat="1" x14ac:dyDescent="0.35"/>
    <row r="82871" s="62" customFormat="1" x14ac:dyDescent="0.35"/>
    <row r="82872" s="62" customFormat="1" x14ac:dyDescent="0.35"/>
    <row r="82873" s="62" customFormat="1" x14ac:dyDescent="0.35"/>
    <row r="82874" s="62" customFormat="1" x14ac:dyDescent="0.35"/>
    <row r="82875" s="62" customFormat="1" x14ac:dyDescent="0.35"/>
    <row r="82876" s="62" customFormat="1" x14ac:dyDescent="0.35"/>
    <row r="82877" s="62" customFormat="1" x14ac:dyDescent="0.35"/>
    <row r="82878" s="62" customFormat="1" x14ac:dyDescent="0.35"/>
    <row r="82879" s="62" customFormat="1" x14ac:dyDescent="0.35"/>
    <row r="82880" s="62" customFormat="1" x14ac:dyDescent="0.35"/>
    <row r="82881" s="62" customFormat="1" x14ac:dyDescent="0.35"/>
    <row r="82882" s="62" customFormat="1" x14ac:dyDescent="0.35"/>
    <row r="82883" s="62" customFormat="1" x14ac:dyDescent="0.35"/>
    <row r="82884" s="62" customFormat="1" x14ac:dyDescent="0.35"/>
    <row r="82885" s="62" customFormat="1" x14ac:dyDescent="0.35"/>
    <row r="82886" s="62" customFormat="1" x14ac:dyDescent="0.35"/>
    <row r="82887" s="62" customFormat="1" x14ac:dyDescent="0.35"/>
    <row r="82888" s="62" customFormat="1" x14ac:dyDescent="0.35"/>
    <row r="82889" s="62" customFormat="1" x14ac:dyDescent="0.35"/>
    <row r="82890" s="62" customFormat="1" x14ac:dyDescent="0.35"/>
    <row r="82891" s="62" customFormat="1" x14ac:dyDescent="0.35"/>
    <row r="82892" s="62" customFormat="1" x14ac:dyDescent="0.35"/>
    <row r="82893" s="62" customFormat="1" x14ac:dyDescent="0.35"/>
    <row r="82894" s="62" customFormat="1" x14ac:dyDescent="0.35"/>
    <row r="82895" s="62" customFormat="1" x14ac:dyDescent="0.35"/>
    <row r="82896" s="62" customFormat="1" x14ac:dyDescent="0.35"/>
    <row r="82897" s="62" customFormat="1" x14ac:dyDescent="0.35"/>
    <row r="82898" s="62" customFormat="1" x14ac:dyDescent="0.35"/>
    <row r="82899" s="62" customFormat="1" x14ac:dyDescent="0.35"/>
    <row r="82900" s="62" customFormat="1" x14ac:dyDescent="0.35"/>
    <row r="82901" s="62" customFormat="1" x14ac:dyDescent="0.35"/>
    <row r="82902" s="62" customFormat="1" x14ac:dyDescent="0.35"/>
    <row r="82903" s="62" customFormat="1" x14ac:dyDescent="0.35"/>
    <row r="82904" s="62" customFormat="1" x14ac:dyDescent="0.35"/>
    <row r="82905" s="62" customFormat="1" x14ac:dyDescent="0.35"/>
    <row r="82906" s="62" customFormat="1" x14ac:dyDescent="0.35"/>
    <row r="82907" s="62" customFormat="1" x14ac:dyDescent="0.35"/>
    <row r="82908" s="62" customFormat="1" x14ac:dyDescent="0.35"/>
    <row r="82909" s="62" customFormat="1" x14ac:dyDescent="0.35"/>
    <row r="82910" s="62" customFormat="1" x14ac:dyDescent="0.35"/>
    <row r="82911" s="62" customFormat="1" x14ac:dyDescent="0.35"/>
    <row r="82912" s="62" customFormat="1" x14ac:dyDescent="0.35"/>
    <row r="82913" s="62" customFormat="1" x14ac:dyDescent="0.35"/>
    <row r="82914" s="62" customFormat="1" x14ac:dyDescent="0.35"/>
    <row r="82915" s="62" customFormat="1" x14ac:dyDescent="0.35"/>
    <row r="82916" s="62" customFormat="1" x14ac:dyDescent="0.35"/>
    <row r="82917" s="62" customFormat="1" x14ac:dyDescent="0.35"/>
    <row r="82918" s="62" customFormat="1" x14ac:dyDescent="0.35"/>
    <row r="82919" s="62" customFormat="1" x14ac:dyDescent="0.35"/>
    <row r="82920" s="62" customFormat="1" x14ac:dyDescent="0.35"/>
    <row r="82921" s="62" customFormat="1" x14ac:dyDescent="0.35"/>
    <row r="82922" s="62" customFormat="1" x14ac:dyDescent="0.35"/>
    <row r="82923" s="62" customFormat="1" x14ac:dyDescent="0.35"/>
    <row r="82924" s="62" customFormat="1" x14ac:dyDescent="0.35"/>
    <row r="82925" s="62" customFormat="1" x14ac:dyDescent="0.35"/>
    <row r="82926" s="62" customFormat="1" x14ac:dyDescent="0.35"/>
    <row r="82927" s="62" customFormat="1" x14ac:dyDescent="0.35"/>
    <row r="82928" s="62" customFormat="1" x14ac:dyDescent="0.35"/>
    <row r="82929" s="62" customFormat="1" x14ac:dyDescent="0.35"/>
    <row r="82930" s="62" customFormat="1" x14ac:dyDescent="0.35"/>
    <row r="82931" s="62" customFormat="1" x14ac:dyDescent="0.35"/>
    <row r="82932" s="62" customFormat="1" x14ac:dyDescent="0.35"/>
    <row r="82933" s="62" customFormat="1" x14ac:dyDescent="0.35"/>
    <row r="82934" s="62" customFormat="1" x14ac:dyDescent="0.35"/>
    <row r="82935" s="62" customFormat="1" x14ac:dyDescent="0.35"/>
    <row r="82936" s="62" customFormat="1" x14ac:dyDescent="0.35"/>
    <row r="82937" s="62" customFormat="1" x14ac:dyDescent="0.35"/>
    <row r="82938" s="62" customFormat="1" x14ac:dyDescent="0.35"/>
    <row r="82939" s="62" customFormat="1" x14ac:dyDescent="0.35"/>
    <row r="82940" s="62" customFormat="1" x14ac:dyDescent="0.35"/>
    <row r="82941" s="62" customFormat="1" x14ac:dyDescent="0.35"/>
    <row r="82942" s="62" customFormat="1" x14ac:dyDescent="0.35"/>
    <row r="82943" s="62" customFormat="1" x14ac:dyDescent="0.35"/>
    <row r="82944" s="62" customFormat="1" x14ac:dyDescent="0.35"/>
    <row r="82945" s="62" customFormat="1" x14ac:dyDescent="0.35"/>
    <row r="82946" s="62" customFormat="1" x14ac:dyDescent="0.35"/>
    <row r="82947" s="62" customFormat="1" x14ac:dyDescent="0.35"/>
    <row r="82948" s="62" customFormat="1" x14ac:dyDescent="0.35"/>
    <row r="82949" s="62" customFormat="1" x14ac:dyDescent="0.35"/>
    <row r="82950" s="62" customFormat="1" x14ac:dyDescent="0.35"/>
    <row r="82951" s="62" customFormat="1" x14ac:dyDescent="0.35"/>
    <row r="82952" s="62" customFormat="1" x14ac:dyDescent="0.35"/>
    <row r="82953" s="62" customFormat="1" x14ac:dyDescent="0.35"/>
    <row r="82954" s="62" customFormat="1" x14ac:dyDescent="0.35"/>
    <row r="82955" s="62" customFormat="1" x14ac:dyDescent="0.35"/>
    <row r="82956" s="62" customFormat="1" x14ac:dyDescent="0.35"/>
    <row r="82957" s="62" customFormat="1" x14ac:dyDescent="0.35"/>
    <row r="82958" s="62" customFormat="1" x14ac:dyDescent="0.35"/>
    <row r="82959" s="62" customFormat="1" x14ac:dyDescent="0.35"/>
    <row r="82960" s="62" customFormat="1" x14ac:dyDescent="0.35"/>
    <row r="82961" s="62" customFormat="1" x14ac:dyDescent="0.35"/>
    <row r="82962" s="62" customFormat="1" x14ac:dyDescent="0.35"/>
    <row r="82963" s="62" customFormat="1" x14ac:dyDescent="0.35"/>
    <row r="82964" s="62" customFormat="1" x14ac:dyDescent="0.35"/>
    <row r="82965" s="62" customFormat="1" x14ac:dyDescent="0.35"/>
    <row r="82966" s="62" customFormat="1" x14ac:dyDescent="0.35"/>
    <row r="82967" s="62" customFormat="1" x14ac:dyDescent="0.35"/>
    <row r="82968" s="62" customFormat="1" x14ac:dyDescent="0.35"/>
    <row r="82969" s="62" customFormat="1" x14ac:dyDescent="0.35"/>
    <row r="82970" s="62" customFormat="1" x14ac:dyDescent="0.35"/>
    <row r="82971" s="62" customFormat="1" x14ac:dyDescent="0.35"/>
    <row r="82972" s="62" customFormat="1" x14ac:dyDescent="0.35"/>
    <row r="82973" s="62" customFormat="1" x14ac:dyDescent="0.35"/>
    <row r="82974" s="62" customFormat="1" x14ac:dyDescent="0.35"/>
    <row r="82975" s="62" customFormat="1" x14ac:dyDescent="0.35"/>
    <row r="82976" s="62" customFormat="1" x14ac:dyDescent="0.35"/>
    <row r="82977" s="62" customFormat="1" x14ac:dyDescent="0.35"/>
    <row r="82978" s="62" customFormat="1" x14ac:dyDescent="0.35"/>
    <row r="82979" s="62" customFormat="1" x14ac:dyDescent="0.35"/>
    <row r="82980" s="62" customFormat="1" x14ac:dyDescent="0.35"/>
    <row r="82981" s="62" customFormat="1" x14ac:dyDescent="0.35"/>
    <row r="82982" s="62" customFormat="1" x14ac:dyDescent="0.35"/>
    <row r="82983" s="62" customFormat="1" x14ac:dyDescent="0.35"/>
    <row r="82984" s="62" customFormat="1" x14ac:dyDescent="0.35"/>
    <row r="82985" s="62" customFormat="1" x14ac:dyDescent="0.35"/>
    <row r="82986" s="62" customFormat="1" x14ac:dyDescent="0.35"/>
    <row r="82987" s="62" customFormat="1" x14ac:dyDescent="0.35"/>
    <row r="82988" s="62" customFormat="1" x14ac:dyDescent="0.35"/>
    <row r="82989" s="62" customFormat="1" x14ac:dyDescent="0.35"/>
    <row r="82990" s="62" customFormat="1" x14ac:dyDescent="0.35"/>
    <row r="82991" s="62" customFormat="1" x14ac:dyDescent="0.35"/>
    <row r="82992" s="62" customFormat="1" x14ac:dyDescent="0.35"/>
    <row r="82993" s="62" customFormat="1" x14ac:dyDescent="0.35"/>
    <row r="82994" s="62" customFormat="1" x14ac:dyDescent="0.35"/>
    <row r="82995" s="62" customFormat="1" x14ac:dyDescent="0.35"/>
    <row r="82996" s="62" customFormat="1" x14ac:dyDescent="0.35"/>
    <row r="82997" s="62" customFormat="1" x14ac:dyDescent="0.35"/>
    <row r="82998" s="62" customFormat="1" x14ac:dyDescent="0.35"/>
    <row r="82999" s="62" customFormat="1" x14ac:dyDescent="0.35"/>
    <row r="83000" s="62" customFormat="1" x14ac:dyDescent="0.35"/>
    <row r="83001" s="62" customFormat="1" x14ac:dyDescent="0.35"/>
    <row r="83002" s="62" customFormat="1" x14ac:dyDescent="0.35"/>
    <row r="83003" s="62" customFormat="1" x14ac:dyDescent="0.35"/>
    <row r="83004" s="62" customFormat="1" x14ac:dyDescent="0.35"/>
    <row r="83005" s="62" customFormat="1" x14ac:dyDescent="0.35"/>
    <row r="83006" s="62" customFormat="1" x14ac:dyDescent="0.35"/>
    <row r="83007" s="62" customFormat="1" x14ac:dyDescent="0.35"/>
    <row r="83008" s="62" customFormat="1" x14ac:dyDescent="0.35"/>
    <row r="83009" s="62" customFormat="1" x14ac:dyDescent="0.35"/>
    <row r="83010" s="62" customFormat="1" x14ac:dyDescent="0.35"/>
    <row r="83011" s="62" customFormat="1" x14ac:dyDescent="0.35"/>
    <row r="83012" s="62" customFormat="1" x14ac:dyDescent="0.35"/>
    <row r="83013" s="62" customFormat="1" x14ac:dyDescent="0.35"/>
    <row r="83014" s="62" customFormat="1" x14ac:dyDescent="0.35"/>
    <row r="83015" s="62" customFormat="1" x14ac:dyDescent="0.35"/>
    <row r="83016" s="62" customFormat="1" x14ac:dyDescent="0.35"/>
    <row r="83017" s="62" customFormat="1" x14ac:dyDescent="0.35"/>
    <row r="83018" s="62" customFormat="1" x14ac:dyDescent="0.35"/>
    <row r="83019" s="62" customFormat="1" x14ac:dyDescent="0.35"/>
    <row r="83020" s="62" customFormat="1" x14ac:dyDescent="0.35"/>
    <row r="83021" s="62" customFormat="1" x14ac:dyDescent="0.35"/>
    <row r="83022" s="62" customFormat="1" x14ac:dyDescent="0.35"/>
    <row r="83023" s="62" customFormat="1" x14ac:dyDescent="0.35"/>
    <row r="83024" s="62" customFormat="1" x14ac:dyDescent="0.35"/>
    <row r="83025" s="62" customFormat="1" x14ac:dyDescent="0.35"/>
    <row r="83026" s="62" customFormat="1" x14ac:dyDescent="0.35"/>
    <row r="83027" s="62" customFormat="1" x14ac:dyDescent="0.35"/>
    <row r="83028" s="62" customFormat="1" x14ac:dyDescent="0.35"/>
    <row r="83029" s="62" customFormat="1" x14ac:dyDescent="0.35"/>
    <row r="83030" s="62" customFormat="1" x14ac:dyDescent="0.35"/>
    <row r="83031" s="62" customFormat="1" x14ac:dyDescent="0.35"/>
    <row r="83032" s="62" customFormat="1" x14ac:dyDescent="0.35"/>
    <row r="83033" s="62" customFormat="1" x14ac:dyDescent="0.35"/>
    <row r="83034" s="62" customFormat="1" x14ac:dyDescent="0.35"/>
    <row r="83035" s="62" customFormat="1" x14ac:dyDescent="0.35"/>
    <row r="83036" s="62" customFormat="1" x14ac:dyDescent="0.35"/>
    <row r="83037" s="62" customFormat="1" x14ac:dyDescent="0.35"/>
    <row r="83038" s="62" customFormat="1" x14ac:dyDescent="0.35"/>
    <row r="83039" s="62" customFormat="1" x14ac:dyDescent="0.35"/>
    <row r="83040" s="62" customFormat="1" x14ac:dyDescent="0.35"/>
    <row r="83041" s="62" customFormat="1" x14ac:dyDescent="0.35"/>
    <row r="83042" s="62" customFormat="1" x14ac:dyDescent="0.35"/>
    <row r="83043" s="62" customFormat="1" x14ac:dyDescent="0.35"/>
    <row r="83044" s="62" customFormat="1" x14ac:dyDescent="0.35"/>
    <row r="83045" s="62" customFormat="1" x14ac:dyDescent="0.35"/>
    <row r="83046" s="62" customFormat="1" x14ac:dyDescent="0.35"/>
    <row r="83047" s="62" customFormat="1" x14ac:dyDescent="0.35"/>
    <row r="83048" s="62" customFormat="1" x14ac:dyDescent="0.35"/>
    <row r="83049" s="62" customFormat="1" x14ac:dyDescent="0.35"/>
    <row r="83050" s="62" customFormat="1" x14ac:dyDescent="0.35"/>
    <row r="83051" s="62" customFormat="1" x14ac:dyDescent="0.35"/>
    <row r="83052" s="62" customFormat="1" x14ac:dyDescent="0.35"/>
    <row r="83053" s="62" customFormat="1" x14ac:dyDescent="0.35"/>
    <row r="83054" s="62" customFormat="1" x14ac:dyDescent="0.35"/>
    <row r="83055" s="62" customFormat="1" x14ac:dyDescent="0.35"/>
    <row r="83056" s="62" customFormat="1" x14ac:dyDescent="0.35"/>
    <row r="83057" s="62" customFormat="1" x14ac:dyDescent="0.35"/>
    <row r="83058" s="62" customFormat="1" x14ac:dyDescent="0.35"/>
    <row r="83059" s="62" customFormat="1" x14ac:dyDescent="0.35"/>
    <row r="83060" s="62" customFormat="1" x14ac:dyDescent="0.35"/>
    <row r="83061" s="62" customFormat="1" x14ac:dyDescent="0.35"/>
    <row r="83062" s="62" customFormat="1" x14ac:dyDescent="0.35"/>
    <row r="83063" s="62" customFormat="1" x14ac:dyDescent="0.35"/>
    <row r="83064" s="62" customFormat="1" x14ac:dyDescent="0.35"/>
    <row r="83065" s="62" customFormat="1" x14ac:dyDescent="0.35"/>
    <row r="83066" s="62" customFormat="1" x14ac:dyDescent="0.35"/>
    <row r="83067" s="62" customFormat="1" x14ac:dyDescent="0.35"/>
    <row r="83068" s="62" customFormat="1" x14ac:dyDescent="0.35"/>
    <row r="83069" s="62" customFormat="1" x14ac:dyDescent="0.35"/>
    <row r="83070" s="62" customFormat="1" x14ac:dyDescent="0.35"/>
    <row r="83071" s="62" customFormat="1" x14ac:dyDescent="0.35"/>
    <row r="83072" s="62" customFormat="1" x14ac:dyDescent="0.35"/>
    <row r="83073" s="62" customFormat="1" x14ac:dyDescent="0.35"/>
    <row r="83074" s="62" customFormat="1" x14ac:dyDescent="0.35"/>
    <row r="83075" s="62" customFormat="1" x14ac:dyDescent="0.35"/>
    <row r="83076" s="62" customFormat="1" x14ac:dyDescent="0.35"/>
    <row r="83077" s="62" customFormat="1" x14ac:dyDescent="0.35"/>
    <row r="83078" s="62" customFormat="1" x14ac:dyDescent="0.35"/>
    <row r="83079" s="62" customFormat="1" x14ac:dyDescent="0.35"/>
    <row r="83080" s="62" customFormat="1" x14ac:dyDescent="0.35"/>
    <row r="83081" s="62" customFormat="1" x14ac:dyDescent="0.35"/>
    <row r="83082" s="62" customFormat="1" x14ac:dyDescent="0.35"/>
    <row r="83083" s="62" customFormat="1" x14ac:dyDescent="0.35"/>
    <row r="83084" s="62" customFormat="1" x14ac:dyDescent="0.35"/>
    <row r="83085" s="62" customFormat="1" x14ac:dyDescent="0.35"/>
    <row r="83086" s="62" customFormat="1" x14ac:dyDescent="0.35"/>
    <row r="83087" s="62" customFormat="1" x14ac:dyDescent="0.35"/>
    <row r="83088" s="62" customFormat="1" x14ac:dyDescent="0.35"/>
    <row r="83089" s="62" customFormat="1" x14ac:dyDescent="0.35"/>
    <row r="83090" s="62" customFormat="1" x14ac:dyDescent="0.35"/>
    <row r="83091" s="62" customFormat="1" x14ac:dyDescent="0.35"/>
    <row r="83092" s="62" customFormat="1" x14ac:dyDescent="0.35"/>
    <row r="83093" s="62" customFormat="1" x14ac:dyDescent="0.35"/>
    <row r="83094" s="62" customFormat="1" x14ac:dyDescent="0.35"/>
    <row r="83095" s="62" customFormat="1" x14ac:dyDescent="0.35"/>
    <row r="83096" s="62" customFormat="1" x14ac:dyDescent="0.35"/>
    <row r="83097" s="62" customFormat="1" x14ac:dyDescent="0.35"/>
    <row r="83098" s="62" customFormat="1" x14ac:dyDescent="0.35"/>
    <row r="83099" s="62" customFormat="1" x14ac:dyDescent="0.35"/>
    <row r="83100" s="62" customFormat="1" x14ac:dyDescent="0.35"/>
    <row r="83101" s="62" customFormat="1" x14ac:dyDescent="0.35"/>
    <row r="83102" s="62" customFormat="1" x14ac:dyDescent="0.35"/>
    <row r="83103" s="62" customFormat="1" x14ac:dyDescent="0.35"/>
    <row r="83104" s="62" customFormat="1" x14ac:dyDescent="0.35"/>
    <row r="83105" s="62" customFormat="1" x14ac:dyDescent="0.35"/>
    <row r="83106" s="62" customFormat="1" x14ac:dyDescent="0.35"/>
    <row r="83107" s="62" customFormat="1" x14ac:dyDescent="0.35"/>
    <row r="83108" s="62" customFormat="1" x14ac:dyDescent="0.35"/>
    <row r="83109" s="62" customFormat="1" x14ac:dyDescent="0.35"/>
    <row r="83110" s="62" customFormat="1" x14ac:dyDescent="0.35"/>
    <row r="83111" s="62" customFormat="1" x14ac:dyDescent="0.35"/>
    <row r="83112" s="62" customFormat="1" x14ac:dyDescent="0.35"/>
    <row r="83113" s="62" customFormat="1" x14ac:dyDescent="0.35"/>
    <row r="83114" s="62" customFormat="1" x14ac:dyDescent="0.35"/>
    <row r="83115" s="62" customFormat="1" x14ac:dyDescent="0.35"/>
    <row r="83116" s="62" customFormat="1" x14ac:dyDescent="0.35"/>
    <row r="83117" s="62" customFormat="1" x14ac:dyDescent="0.35"/>
    <row r="83118" s="62" customFormat="1" x14ac:dyDescent="0.35"/>
    <row r="83119" s="62" customFormat="1" x14ac:dyDescent="0.35"/>
    <row r="83120" s="62" customFormat="1" x14ac:dyDescent="0.35"/>
    <row r="83121" s="62" customFormat="1" x14ac:dyDescent="0.35"/>
    <row r="83122" s="62" customFormat="1" x14ac:dyDescent="0.35"/>
    <row r="83123" s="62" customFormat="1" x14ac:dyDescent="0.35"/>
    <row r="83124" s="62" customFormat="1" x14ac:dyDescent="0.35"/>
    <row r="83125" s="62" customFormat="1" x14ac:dyDescent="0.35"/>
    <row r="83126" s="62" customFormat="1" x14ac:dyDescent="0.35"/>
    <row r="83127" s="62" customFormat="1" x14ac:dyDescent="0.35"/>
    <row r="83128" s="62" customFormat="1" x14ac:dyDescent="0.35"/>
    <row r="83129" s="62" customFormat="1" x14ac:dyDescent="0.35"/>
    <row r="83130" s="62" customFormat="1" x14ac:dyDescent="0.35"/>
    <row r="83131" s="62" customFormat="1" x14ac:dyDescent="0.35"/>
    <row r="83132" s="62" customFormat="1" x14ac:dyDescent="0.35"/>
    <row r="83133" s="62" customFormat="1" x14ac:dyDescent="0.35"/>
    <row r="83134" s="62" customFormat="1" x14ac:dyDescent="0.35"/>
    <row r="83135" s="62" customFormat="1" x14ac:dyDescent="0.35"/>
    <row r="83136" s="62" customFormat="1" x14ac:dyDescent="0.35"/>
    <row r="83137" s="62" customFormat="1" x14ac:dyDescent="0.35"/>
    <row r="83138" s="62" customFormat="1" x14ac:dyDescent="0.35"/>
    <row r="83139" s="62" customFormat="1" x14ac:dyDescent="0.35"/>
    <row r="83140" s="62" customFormat="1" x14ac:dyDescent="0.35"/>
    <row r="83141" s="62" customFormat="1" x14ac:dyDescent="0.35"/>
    <row r="83142" s="62" customFormat="1" x14ac:dyDescent="0.35"/>
    <row r="83143" s="62" customFormat="1" x14ac:dyDescent="0.35"/>
    <row r="83144" s="62" customFormat="1" x14ac:dyDescent="0.35"/>
    <row r="83145" s="62" customFormat="1" x14ac:dyDescent="0.35"/>
    <row r="83146" s="62" customFormat="1" x14ac:dyDescent="0.35"/>
    <row r="83147" s="62" customFormat="1" x14ac:dyDescent="0.35"/>
    <row r="83148" s="62" customFormat="1" x14ac:dyDescent="0.35"/>
    <row r="83149" s="62" customFormat="1" x14ac:dyDescent="0.35"/>
    <row r="83150" s="62" customFormat="1" x14ac:dyDescent="0.35"/>
    <row r="83151" s="62" customFormat="1" x14ac:dyDescent="0.35"/>
    <row r="83152" s="62" customFormat="1" x14ac:dyDescent="0.35"/>
    <row r="83153" s="62" customFormat="1" x14ac:dyDescent="0.35"/>
    <row r="83154" s="62" customFormat="1" x14ac:dyDescent="0.35"/>
    <row r="83155" s="62" customFormat="1" x14ac:dyDescent="0.35"/>
    <row r="83156" s="62" customFormat="1" x14ac:dyDescent="0.35"/>
    <row r="83157" s="62" customFormat="1" x14ac:dyDescent="0.35"/>
    <row r="83158" s="62" customFormat="1" x14ac:dyDescent="0.35"/>
    <row r="83159" s="62" customFormat="1" x14ac:dyDescent="0.35"/>
    <row r="83160" s="62" customFormat="1" x14ac:dyDescent="0.35"/>
    <row r="83161" s="62" customFormat="1" x14ac:dyDescent="0.35"/>
    <row r="83162" s="62" customFormat="1" x14ac:dyDescent="0.35"/>
    <row r="83163" s="62" customFormat="1" x14ac:dyDescent="0.35"/>
    <row r="83164" s="62" customFormat="1" x14ac:dyDescent="0.35"/>
    <row r="83165" s="62" customFormat="1" x14ac:dyDescent="0.35"/>
    <row r="83166" s="62" customFormat="1" x14ac:dyDescent="0.35"/>
    <row r="83167" s="62" customFormat="1" x14ac:dyDescent="0.35"/>
    <row r="83168" s="62" customFormat="1" x14ac:dyDescent="0.35"/>
    <row r="83169" s="62" customFormat="1" x14ac:dyDescent="0.35"/>
    <row r="83170" s="62" customFormat="1" x14ac:dyDescent="0.35"/>
    <row r="83171" s="62" customFormat="1" x14ac:dyDescent="0.35"/>
    <row r="83172" s="62" customFormat="1" x14ac:dyDescent="0.35"/>
    <row r="83173" s="62" customFormat="1" x14ac:dyDescent="0.35"/>
    <row r="83174" s="62" customFormat="1" x14ac:dyDescent="0.35"/>
    <row r="83175" s="62" customFormat="1" x14ac:dyDescent="0.35"/>
    <row r="83176" s="62" customFormat="1" x14ac:dyDescent="0.35"/>
    <row r="83177" s="62" customFormat="1" x14ac:dyDescent="0.35"/>
    <row r="83178" s="62" customFormat="1" x14ac:dyDescent="0.35"/>
    <row r="83179" s="62" customFormat="1" x14ac:dyDescent="0.35"/>
    <row r="83180" s="62" customFormat="1" x14ac:dyDescent="0.35"/>
    <row r="83181" s="62" customFormat="1" x14ac:dyDescent="0.35"/>
    <row r="83182" s="62" customFormat="1" x14ac:dyDescent="0.35"/>
    <row r="83183" s="62" customFormat="1" x14ac:dyDescent="0.35"/>
    <row r="83184" s="62" customFormat="1" x14ac:dyDescent="0.35"/>
    <row r="83185" s="62" customFormat="1" x14ac:dyDescent="0.35"/>
    <row r="83186" s="62" customFormat="1" x14ac:dyDescent="0.35"/>
    <row r="83187" s="62" customFormat="1" x14ac:dyDescent="0.35"/>
    <row r="83188" s="62" customFormat="1" x14ac:dyDescent="0.35"/>
    <row r="83189" s="62" customFormat="1" x14ac:dyDescent="0.35"/>
    <row r="83190" s="62" customFormat="1" x14ac:dyDescent="0.35"/>
    <row r="83191" s="62" customFormat="1" x14ac:dyDescent="0.35"/>
    <row r="83192" s="62" customFormat="1" x14ac:dyDescent="0.35"/>
    <row r="83193" s="62" customFormat="1" x14ac:dyDescent="0.35"/>
    <row r="83194" s="62" customFormat="1" x14ac:dyDescent="0.35"/>
    <row r="83195" s="62" customFormat="1" x14ac:dyDescent="0.35"/>
    <row r="83196" s="62" customFormat="1" x14ac:dyDescent="0.35"/>
    <row r="83197" s="62" customFormat="1" x14ac:dyDescent="0.35"/>
    <row r="83198" s="62" customFormat="1" x14ac:dyDescent="0.35"/>
    <row r="83199" s="62" customFormat="1" x14ac:dyDescent="0.35"/>
    <row r="83200" s="62" customFormat="1" x14ac:dyDescent="0.35"/>
    <row r="83201" s="62" customFormat="1" x14ac:dyDescent="0.35"/>
    <row r="83202" s="62" customFormat="1" x14ac:dyDescent="0.35"/>
    <row r="83203" s="62" customFormat="1" x14ac:dyDescent="0.35"/>
    <row r="83204" s="62" customFormat="1" x14ac:dyDescent="0.35"/>
    <row r="83205" s="62" customFormat="1" x14ac:dyDescent="0.35"/>
    <row r="83206" s="62" customFormat="1" x14ac:dyDescent="0.35"/>
    <row r="83207" s="62" customFormat="1" x14ac:dyDescent="0.35"/>
    <row r="83208" s="62" customFormat="1" x14ac:dyDescent="0.35"/>
    <row r="83209" s="62" customFormat="1" x14ac:dyDescent="0.35"/>
    <row r="83210" s="62" customFormat="1" x14ac:dyDescent="0.35"/>
    <row r="83211" s="62" customFormat="1" x14ac:dyDescent="0.35"/>
    <row r="83212" s="62" customFormat="1" x14ac:dyDescent="0.35"/>
    <row r="83213" s="62" customFormat="1" x14ac:dyDescent="0.35"/>
    <row r="83214" s="62" customFormat="1" x14ac:dyDescent="0.35"/>
    <row r="83215" s="62" customFormat="1" x14ac:dyDescent="0.35"/>
    <row r="83216" s="62" customFormat="1" x14ac:dyDescent="0.35"/>
    <row r="83217" s="62" customFormat="1" x14ac:dyDescent="0.35"/>
    <row r="83218" s="62" customFormat="1" x14ac:dyDescent="0.35"/>
    <row r="83219" s="62" customFormat="1" x14ac:dyDescent="0.35"/>
    <row r="83220" s="62" customFormat="1" x14ac:dyDescent="0.35"/>
    <row r="83221" s="62" customFormat="1" x14ac:dyDescent="0.35"/>
    <row r="83222" s="62" customFormat="1" x14ac:dyDescent="0.35"/>
    <row r="83223" s="62" customFormat="1" x14ac:dyDescent="0.35"/>
    <row r="83224" s="62" customFormat="1" x14ac:dyDescent="0.35"/>
    <row r="83225" s="62" customFormat="1" x14ac:dyDescent="0.35"/>
    <row r="83226" s="62" customFormat="1" x14ac:dyDescent="0.35"/>
    <row r="83227" s="62" customFormat="1" x14ac:dyDescent="0.35"/>
    <row r="83228" s="62" customFormat="1" x14ac:dyDescent="0.35"/>
    <row r="83229" s="62" customFormat="1" x14ac:dyDescent="0.35"/>
    <row r="83230" s="62" customFormat="1" x14ac:dyDescent="0.35"/>
    <row r="83231" s="62" customFormat="1" x14ac:dyDescent="0.35"/>
    <row r="83232" s="62" customFormat="1" x14ac:dyDescent="0.35"/>
    <row r="83233" s="62" customFormat="1" x14ac:dyDescent="0.35"/>
    <row r="83234" s="62" customFormat="1" x14ac:dyDescent="0.35"/>
    <row r="83235" s="62" customFormat="1" x14ac:dyDescent="0.35"/>
    <row r="83236" s="62" customFormat="1" x14ac:dyDescent="0.35"/>
    <row r="83237" s="62" customFormat="1" x14ac:dyDescent="0.35"/>
    <row r="83238" s="62" customFormat="1" x14ac:dyDescent="0.35"/>
    <row r="83239" s="62" customFormat="1" x14ac:dyDescent="0.35"/>
    <row r="83240" s="62" customFormat="1" x14ac:dyDescent="0.35"/>
    <row r="83241" s="62" customFormat="1" x14ac:dyDescent="0.35"/>
    <row r="83242" s="62" customFormat="1" x14ac:dyDescent="0.35"/>
    <row r="83243" s="62" customFormat="1" x14ac:dyDescent="0.35"/>
    <row r="83244" s="62" customFormat="1" x14ac:dyDescent="0.35"/>
    <row r="83245" s="62" customFormat="1" x14ac:dyDescent="0.35"/>
    <row r="83246" s="62" customFormat="1" x14ac:dyDescent="0.35"/>
    <row r="83247" s="62" customFormat="1" x14ac:dyDescent="0.35"/>
    <row r="83248" s="62" customFormat="1" x14ac:dyDescent="0.35"/>
    <row r="83249" s="62" customFormat="1" x14ac:dyDescent="0.35"/>
    <row r="83250" s="62" customFormat="1" x14ac:dyDescent="0.35"/>
    <row r="83251" s="62" customFormat="1" x14ac:dyDescent="0.35"/>
    <row r="83252" s="62" customFormat="1" x14ac:dyDescent="0.35"/>
    <row r="83253" s="62" customFormat="1" x14ac:dyDescent="0.35"/>
    <row r="83254" s="62" customFormat="1" x14ac:dyDescent="0.35"/>
    <row r="83255" s="62" customFormat="1" x14ac:dyDescent="0.35"/>
    <row r="83256" s="62" customFormat="1" x14ac:dyDescent="0.35"/>
    <row r="83257" s="62" customFormat="1" x14ac:dyDescent="0.35"/>
    <row r="83258" s="62" customFormat="1" x14ac:dyDescent="0.35"/>
    <row r="83259" s="62" customFormat="1" x14ac:dyDescent="0.35"/>
    <row r="83260" s="62" customFormat="1" x14ac:dyDescent="0.35"/>
    <row r="83261" s="62" customFormat="1" x14ac:dyDescent="0.35"/>
    <row r="83262" s="62" customFormat="1" x14ac:dyDescent="0.35"/>
    <row r="83263" s="62" customFormat="1" x14ac:dyDescent="0.35"/>
    <row r="83264" s="62" customFormat="1" x14ac:dyDescent="0.35"/>
    <row r="83265" s="62" customFormat="1" x14ac:dyDescent="0.35"/>
    <row r="83266" s="62" customFormat="1" x14ac:dyDescent="0.35"/>
    <row r="83267" s="62" customFormat="1" x14ac:dyDescent="0.35"/>
    <row r="83268" s="62" customFormat="1" x14ac:dyDescent="0.35"/>
    <row r="83269" s="62" customFormat="1" x14ac:dyDescent="0.35"/>
    <row r="83270" s="62" customFormat="1" x14ac:dyDescent="0.35"/>
    <row r="83271" s="62" customFormat="1" x14ac:dyDescent="0.35"/>
    <row r="83272" s="62" customFormat="1" x14ac:dyDescent="0.35"/>
    <row r="83273" s="62" customFormat="1" x14ac:dyDescent="0.35"/>
    <row r="83274" s="62" customFormat="1" x14ac:dyDescent="0.35"/>
    <row r="83275" s="62" customFormat="1" x14ac:dyDescent="0.35"/>
    <row r="83276" s="62" customFormat="1" x14ac:dyDescent="0.35"/>
    <row r="83277" s="62" customFormat="1" x14ac:dyDescent="0.35"/>
    <row r="83278" s="62" customFormat="1" x14ac:dyDescent="0.35"/>
    <row r="83279" s="62" customFormat="1" x14ac:dyDescent="0.35"/>
    <row r="83280" s="62" customFormat="1" x14ac:dyDescent="0.35"/>
    <row r="83281" s="62" customFormat="1" x14ac:dyDescent="0.35"/>
    <row r="83282" s="62" customFormat="1" x14ac:dyDescent="0.35"/>
    <row r="83283" s="62" customFormat="1" x14ac:dyDescent="0.35"/>
    <row r="83284" s="62" customFormat="1" x14ac:dyDescent="0.35"/>
    <row r="83285" s="62" customFormat="1" x14ac:dyDescent="0.35"/>
    <row r="83286" s="62" customFormat="1" x14ac:dyDescent="0.35"/>
    <row r="83287" s="62" customFormat="1" x14ac:dyDescent="0.35"/>
    <row r="83288" s="62" customFormat="1" x14ac:dyDescent="0.35"/>
    <row r="83289" s="62" customFormat="1" x14ac:dyDescent="0.35"/>
    <row r="83290" s="62" customFormat="1" x14ac:dyDescent="0.35"/>
    <row r="83291" s="62" customFormat="1" x14ac:dyDescent="0.35"/>
    <row r="83292" s="62" customFormat="1" x14ac:dyDescent="0.35"/>
    <row r="83293" s="62" customFormat="1" x14ac:dyDescent="0.35"/>
    <row r="83294" s="62" customFormat="1" x14ac:dyDescent="0.35"/>
    <row r="83295" s="62" customFormat="1" x14ac:dyDescent="0.35"/>
    <row r="83296" s="62" customFormat="1" x14ac:dyDescent="0.35"/>
    <row r="83297" s="62" customFormat="1" x14ac:dyDescent="0.35"/>
    <row r="83298" s="62" customFormat="1" x14ac:dyDescent="0.35"/>
    <row r="83299" s="62" customFormat="1" x14ac:dyDescent="0.35"/>
    <row r="83300" s="62" customFormat="1" x14ac:dyDescent="0.35"/>
    <row r="83301" s="62" customFormat="1" x14ac:dyDescent="0.35"/>
    <row r="83302" s="62" customFormat="1" x14ac:dyDescent="0.35"/>
    <row r="83303" s="62" customFormat="1" x14ac:dyDescent="0.35"/>
    <row r="83304" s="62" customFormat="1" x14ac:dyDescent="0.35"/>
    <row r="83305" s="62" customFormat="1" x14ac:dyDescent="0.35"/>
    <row r="83306" s="62" customFormat="1" x14ac:dyDescent="0.35"/>
    <row r="83307" s="62" customFormat="1" x14ac:dyDescent="0.35"/>
    <row r="83308" s="62" customFormat="1" x14ac:dyDescent="0.35"/>
    <row r="83309" s="62" customFormat="1" x14ac:dyDescent="0.35"/>
    <row r="83310" s="62" customFormat="1" x14ac:dyDescent="0.35"/>
    <row r="83311" s="62" customFormat="1" x14ac:dyDescent="0.35"/>
    <row r="83312" s="62" customFormat="1" x14ac:dyDescent="0.35"/>
    <row r="83313" s="62" customFormat="1" x14ac:dyDescent="0.35"/>
    <row r="83314" s="62" customFormat="1" x14ac:dyDescent="0.35"/>
    <row r="83315" s="62" customFormat="1" x14ac:dyDescent="0.35"/>
    <row r="83316" s="62" customFormat="1" x14ac:dyDescent="0.35"/>
    <row r="83317" s="62" customFormat="1" x14ac:dyDescent="0.35"/>
    <row r="83318" s="62" customFormat="1" x14ac:dyDescent="0.35"/>
    <row r="83319" s="62" customFormat="1" x14ac:dyDescent="0.35"/>
    <row r="83320" s="62" customFormat="1" x14ac:dyDescent="0.35"/>
    <row r="83321" s="62" customFormat="1" x14ac:dyDescent="0.35"/>
    <row r="83322" s="62" customFormat="1" x14ac:dyDescent="0.35"/>
    <row r="83323" s="62" customFormat="1" x14ac:dyDescent="0.35"/>
    <row r="83324" s="62" customFormat="1" x14ac:dyDescent="0.35"/>
    <row r="83325" s="62" customFormat="1" x14ac:dyDescent="0.35"/>
    <row r="83326" s="62" customFormat="1" x14ac:dyDescent="0.35"/>
    <row r="83327" s="62" customFormat="1" x14ac:dyDescent="0.35"/>
    <row r="83328" s="62" customFormat="1" x14ac:dyDescent="0.35"/>
    <row r="83329" s="62" customFormat="1" x14ac:dyDescent="0.35"/>
    <row r="83330" s="62" customFormat="1" x14ac:dyDescent="0.35"/>
    <row r="83331" s="62" customFormat="1" x14ac:dyDescent="0.35"/>
    <row r="83332" s="62" customFormat="1" x14ac:dyDescent="0.35"/>
    <row r="83333" s="62" customFormat="1" x14ac:dyDescent="0.35"/>
    <row r="83334" s="62" customFormat="1" x14ac:dyDescent="0.35"/>
    <row r="83335" s="62" customFormat="1" x14ac:dyDescent="0.35"/>
    <row r="83336" s="62" customFormat="1" x14ac:dyDescent="0.35"/>
    <row r="83337" s="62" customFormat="1" x14ac:dyDescent="0.35"/>
    <row r="83338" s="62" customFormat="1" x14ac:dyDescent="0.35"/>
    <row r="83339" s="62" customFormat="1" x14ac:dyDescent="0.35"/>
    <row r="83340" s="62" customFormat="1" x14ac:dyDescent="0.35"/>
    <row r="83341" s="62" customFormat="1" x14ac:dyDescent="0.35"/>
    <row r="83342" s="62" customFormat="1" x14ac:dyDescent="0.35"/>
    <row r="83343" s="62" customFormat="1" x14ac:dyDescent="0.35"/>
    <row r="83344" s="62" customFormat="1" x14ac:dyDescent="0.35"/>
    <row r="83345" s="62" customFormat="1" x14ac:dyDescent="0.35"/>
    <row r="83346" s="62" customFormat="1" x14ac:dyDescent="0.35"/>
    <row r="83347" s="62" customFormat="1" x14ac:dyDescent="0.35"/>
    <row r="83348" s="62" customFormat="1" x14ac:dyDescent="0.35"/>
    <row r="83349" s="62" customFormat="1" x14ac:dyDescent="0.35"/>
    <row r="83350" s="62" customFormat="1" x14ac:dyDescent="0.35"/>
    <row r="83351" s="62" customFormat="1" x14ac:dyDescent="0.35"/>
    <row r="83352" s="62" customFormat="1" x14ac:dyDescent="0.35"/>
    <row r="83353" s="62" customFormat="1" x14ac:dyDescent="0.35"/>
    <row r="83354" s="62" customFormat="1" x14ac:dyDescent="0.35"/>
    <row r="83355" s="62" customFormat="1" x14ac:dyDescent="0.35"/>
    <row r="83356" s="62" customFormat="1" x14ac:dyDescent="0.35"/>
    <row r="83357" s="62" customFormat="1" x14ac:dyDescent="0.35"/>
    <row r="83358" s="62" customFormat="1" x14ac:dyDescent="0.35"/>
    <row r="83359" s="62" customFormat="1" x14ac:dyDescent="0.35"/>
    <row r="83360" s="62" customFormat="1" x14ac:dyDescent="0.35"/>
    <row r="83361" s="62" customFormat="1" x14ac:dyDescent="0.35"/>
    <row r="83362" s="62" customFormat="1" x14ac:dyDescent="0.35"/>
    <row r="83363" s="62" customFormat="1" x14ac:dyDescent="0.35"/>
    <row r="83364" s="62" customFormat="1" x14ac:dyDescent="0.35"/>
    <row r="83365" s="62" customFormat="1" x14ac:dyDescent="0.35"/>
    <row r="83366" s="62" customFormat="1" x14ac:dyDescent="0.35"/>
    <row r="83367" s="62" customFormat="1" x14ac:dyDescent="0.35"/>
    <row r="83368" s="62" customFormat="1" x14ac:dyDescent="0.35"/>
    <row r="83369" s="62" customFormat="1" x14ac:dyDescent="0.35"/>
    <row r="83370" s="62" customFormat="1" x14ac:dyDescent="0.35"/>
    <row r="83371" s="62" customFormat="1" x14ac:dyDescent="0.35"/>
    <row r="83372" s="62" customFormat="1" x14ac:dyDescent="0.35"/>
    <row r="83373" s="62" customFormat="1" x14ac:dyDescent="0.35"/>
    <row r="83374" s="62" customFormat="1" x14ac:dyDescent="0.35"/>
    <row r="83375" s="62" customFormat="1" x14ac:dyDescent="0.35"/>
    <row r="83376" s="62" customFormat="1" x14ac:dyDescent="0.35"/>
    <row r="83377" s="62" customFormat="1" x14ac:dyDescent="0.35"/>
    <row r="83378" s="62" customFormat="1" x14ac:dyDescent="0.35"/>
    <row r="83379" s="62" customFormat="1" x14ac:dyDescent="0.35"/>
    <row r="83380" s="62" customFormat="1" x14ac:dyDescent="0.35"/>
    <row r="83381" s="62" customFormat="1" x14ac:dyDescent="0.35"/>
    <row r="83382" s="62" customFormat="1" x14ac:dyDescent="0.35"/>
    <row r="83383" s="62" customFormat="1" x14ac:dyDescent="0.35"/>
    <row r="83384" s="62" customFormat="1" x14ac:dyDescent="0.35"/>
    <row r="83385" s="62" customFormat="1" x14ac:dyDescent="0.35"/>
    <row r="83386" s="62" customFormat="1" x14ac:dyDescent="0.35"/>
    <row r="83387" s="62" customFormat="1" x14ac:dyDescent="0.35"/>
    <row r="83388" s="62" customFormat="1" x14ac:dyDescent="0.35"/>
    <row r="83389" s="62" customFormat="1" x14ac:dyDescent="0.35"/>
    <row r="83390" s="62" customFormat="1" x14ac:dyDescent="0.35"/>
    <row r="83391" s="62" customFormat="1" x14ac:dyDescent="0.35"/>
    <row r="83392" s="62" customFormat="1" x14ac:dyDescent="0.35"/>
    <row r="83393" s="62" customFormat="1" x14ac:dyDescent="0.35"/>
    <row r="83394" s="62" customFormat="1" x14ac:dyDescent="0.35"/>
    <row r="83395" s="62" customFormat="1" x14ac:dyDescent="0.35"/>
    <row r="83396" s="62" customFormat="1" x14ac:dyDescent="0.35"/>
    <row r="83397" s="62" customFormat="1" x14ac:dyDescent="0.35"/>
    <row r="83398" s="62" customFormat="1" x14ac:dyDescent="0.35"/>
    <row r="83399" s="62" customFormat="1" x14ac:dyDescent="0.35"/>
    <row r="83400" s="62" customFormat="1" x14ac:dyDescent="0.35"/>
    <row r="83401" s="62" customFormat="1" x14ac:dyDescent="0.35"/>
    <row r="83402" s="62" customFormat="1" x14ac:dyDescent="0.35"/>
    <row r="83403" s="62" customFormat="1" x14ac:dyDescent="0.35"/>
    <row r="83404" s="62" customFormat="1" x14ac:dyDescent="0.35"/>
    <row r="83405" s="62" customFormat="1" x14ac:dyDescent="0.35"/>
    <row r="83406" s="62" customFormat="1" x14ac:dyDescent="0.35"/>
    <row r="83407" s="62" customFormat="1" x14ac:dyDescent="0.35"/>
    <row r="83408" s="62" customFormat="1" x14ac:dyDescent="0.35"/>
    <row r="83409" s="62" customFormat="1" x14ac:dyDescent="0.35"/>
    <row r="83410" s="62" customFormat="1" x14ac:dyDescent="0.35"/>
    <row r="83411" s="62" customFormat="1" x14ac:dyDescent="0.35"/>
    <row r="83412" s="62" customFormat="1" x14ac:dyDescent="0.35"/>
    <row r="83413" s="62" customFormat="1" x14ac:dyDescent="0.35"/>
    <row r="83414" s="62" customFormat="1" x14ac:dyDescent="0.35"/>
    <row r="83415" s="62" customFormat="1" x14ac:dyDescent="0.35"/>
    <row r="83416" s="62" customFormat="1" x14ac:dyDescent="0.35"/>
    <row r="83417" s="62" customFormat="1" x14ac:dyDescent="0.35"/>
    <row r="83418" s="62" customFormat="1" x14ac:dyDescent="0.35"/>
    <row r="83419" s="62" customFormat="1" x14ac:dyDescent="0.35"/>
    <row r="83420" s="62" customFormat="1" x14ac:dyDescent="0.35"/>
    <row r="83421" s="62" customFormat="1" x14ac:dyDescent="0.35"/>
    <row r="83422" s="62" customFormat="1" x14ac:dyDescent="0.35"/>
    <row r="83423" s="62" customFormat="1" x14ac:dyDescent="0.35"/>
    <row r="83424" s="62" customFormat="1" x14ac:dyDescent="0.35"/>
    <row r="83425" s="62" customFormat="1" x14ac:dyDescent="0.35"/>
    <row r="83426" s="62" customFormat="1" x14ac:dyDescent="0.35"/>
    <row r="83427" s="62" customFormat="1" x14ac:dyDescent="0.35"/>
    <row r="83428" s="62" customFormat="1" x14ac:dyDescent="0.35"/>
    <row r="83429" s="62" customFormat="1" x14ac:dyDescent="0.35"/>
    <row r="83430" s="62" customFormat="1" x14ac:dyDescent="0.35"/>
    <row r="83431" s="62" customFormat="1" x14ac:dyDescent="0.35"/>
    <row r="83432" s="62" customFormat="1" x14ac:dyDescent="0.35"/>
    <row r="83433" s="62" customFormat="1" x14ac:dyDescent="0.35"/>
    <row r="83434" s="62" customFormat="1" x14ac:dyDescent="0.35"/>
    <row r="83435" s="62" customFormat="1" x14ac:dyDescent="0.35"/>
    <row r="83436" s="62" customFormat="1" x14ac:dyDescent="0.35"/>
    <row r="83437" s="62" customFormat="1" x14ac:dyDescent="0.35"/>
    <row r="83438" s="62" customFormat="1" x14ac:dyDescent="0.35"/>
    <row r="83439" s="62" customFormat="1" x14ac:dyDescent="0.35"/>
    <row r="83440" s="62" customFormat="1" x14ac:dyDescent="0.35"/>
    <row r="83441" s="62" customFormat="1" x14ac:dyDescent="0.35"/>
    <row r="83442" s="62" customFormat="1" x14ac:dyDescent="0.35"/>
    <row r="83443" s="62" customFormat="1" x14ac:dyDescent="0.35"/>
    <row r="83444" s="62" customFormat="1" x14ac:dyDescent="0.35"/>
    <row r="83445" s="62" customFormat="1" x14ac:dyDescent="0.35"/>
    <row r="83446" s="62" customFormat="1" x14ac:dyDescent="0.35"/>
    <row r="83447" s="62" customFormat="1" x14ac:dyDescent="0.35"/>
    <row r="83448" s="62" customFormat="1" x14ac:dyDescent="0.35"/>
    <row r="83449" s="62" customFormat="1" x14ac:dyDescent="0.35"/>
    <row r="83450" s="62" customFormat="1" x14ac:dyDescent="0.35"/>
    <row r="83451" s="62" customFormat="1" x14ac:dyDescent="0.35"/>
    <row r="83452" s="62" customFormat="1" x14ac:dyDescent="0.35"/>
    <row r="83453" s="62" customFormat="1" x14ac:dyDescent="0.35"/>
    <row r="83454" s="62" customFormat="1" x14ac:dyDescent="0.35"/>
    <row r="83455" s="62" customFormat="1" x14ac:dyDescent="0.35"/>
    <row r="83456" s="62" customFormat="1" x14ac:dyDescent="0.35"/>
    <row r="83457" s="62" customFormat="1" x14ac:dyDescent="0.35"/>
    <row r="83458" s="62" customFormat="1" x14ac:dyDescent="0.35"/>
    <row r="83459" s="62" customFormat="1" x14ac:dyDescent="0.35"/>
    <row r="83460" s="62" customFormat="1" x14ac:dyDescent="0.35"/>
    <row r="83461" s="62" customFormat="1" x14ac:dyDescent="0.35"/>
    <row r="83462" s="62" customFormat="1" x14ac:dyDescent="0.35"/>
    <row r="83463" s="62" customFormat="1" x14ac:dyDescent="0.35"/>
    <row r="83464" s="62" customFormat="1" x14ac:dyDescent="0.35"/>
    <row r="83465" s="62" customFormat="1" x14ac:dyDescent="0.35"/>
    <row r="83466" s="62" customFormat="1" x14ac:dyDescent="0.35"/>
    <row r="83467" s="62" customFormat="1" x14ac:dyDescent="0.35"/>
    <row r="83468" s="62" customFormat="1" x14ac:dyDescent="0.35"/>
    <row r="83469" s="62" customFormat="1" x14ac:dyDescent="0.35"/>
    <row r="83470" s="62" customFormat="1" x14ac:dyDescent="0.35"/>
    <row r="83471" s="62" customFormat="1" x14ac:dyDescent="0.35"/>
    <row r="83472" s="62" customFormat="1" x14ac:dyDescent="0.35"/>
    <row r="83473" s="62" customFormat="1" x14ac:dyDescent="0.35"/>
    <row r="83474" s="62" customFormat="1" x14ac:dyDescent="0.35"/>
    <row r="83475" s="62" customFormat="1" x14ac:dyDescent="0.35"/>
    <row r="83476" s="62" customFormat="1" x14ac:dyDescent="0.35"/>
    <row r="83477" s="62" customFormat="1" x14ac:dyDescent="0.35"/>
    <row r="83478" s="62" customFormat="1" x14ac:dyDescent="0.35"/>
    <row r="83479" s="62" customFormat="1" x14ac:dyDescent="0.35"/>
    <row r="83480" s="62" customFormat="1" x14ac:dyDescent="0.35"/>
    <row r="83481" s="62" customFormat="1" x14ac:dyDescent="0.35"/>
    <row r="83482" s="62" customFormat="1" x14ac:dyDescent="0.35"/>
    <row r="83483" s="62" customFormat="1" x14ac:dyDescent="0.35"/>
    <row r="83484" s="62" customFormat="1" x14ac:dyDescent="0.35"/>
    <row r="83485" s="62" customFormat="1" x14ac:dyDescent="0.35"/>
    <row r="83486" s="62" customFormat="1" x14ac:dyDescent="0.35"/>
    <row r="83487" s="62" customFormat="1" x14ac:dyDescent="0.35"/>
    <row r="83488" s="62" customFormat="1" x14ac:dyDescent="0.35"/>
    <row r="83489" s="62" customFormat="1" x14ac:dyDescent="0.35"/>
    <row r="83490" s="62" customFormat="1" x14ac:dyDescent="0.35"/>
    <row r="83491" s="62" customFormat="1" x14ac:dyDescent="0.35"/>
    <row r="83492" s="62" customFormat="1" x14ac:dyDescent="0.35"/>
    <row r="83493" s="62" customFormat="1" x14ac:dyDescent="0.35"/>
    <row r="83494" s="62" customFormat="1" x14ac:dyDescent="0.35"/>
    <row r="83495" s="62" customFormat="1" x14ac:dyDescent="0.35"/>
    <row r="83496" s="62" customFormat="1" x14ac:dyDescent="0.35"/>
    <row r="83497" s="62" customFormat="1" x14ac:dyDescent="0.35"/>
    <row r="83498" s="62" customFormat="1" x14ac:dyDescent="0.35"/>
    <row r="83499" s="62" customFormat="1" x14ac:dyDescent="0.35"/>
    <row r="83500" s="62" customFormat="1" x14ac:dyDescent="0.35"/>
    <row r="83501" s="62" customFormat="1" x14ac:dyDescent="0.35"/>
    <row r="83502" s="62" customFormat="1" x14ac:dyDescent="0.35"/>
    <row r="83503" s="62" customFormat="1" x14ac:dyDescent="0.35"/>
    <row r="83504" s="62" customFormat="1" x14ac:dyDescent="0.35"/>
    <row r="83505" s="62" customFormat="1" x14ac:dyDescent="0.35"/>
    <row r="83506" s="62" customFormat="1" x14ac:dyDescent="0.35"/>
    <row r="83507" s="62" customFormat="1" x14ac:dyDescent="0.35"/>
    <row r="83508" s="62" customFormat="1" x14ac:dyDescent="0.35"/>
    <row r="83509" s="62" customFormat="1" x14ac:dyDescent="0.35"/>
    <row r="83510" s="62" customFormat="1" x14ac:dyDescent="0.35"/>
    <row r="83511" s="62" customFormat="1" x14ac:dyDescent="0.35"/>
    <row r="83512" s="62" customFormat="1" x14ac:dyDescent="0.35"/>
    <row r="83513" s="62" customFormat="1" x14ac:dyDescent="0.35"/>
    <row r="83514" s="62" customFormat="1" x14ac:dyDescent="0.35"/>
    <row r="83515" s="62" customFormat="1" x14ac:dyDescent="0.35"/>
    <row r="83516" s="62" customFormat="1" x14ac:dyDescent="0.35"/>
    <row r="83517" s="62" customFormat="1" x14ac:dyDescent="0.35"/>
    <row r="83518" s="62" customFormat="1" x14ac:dyDescent="0.35"/>
    <row r="83519" s="62" customFormat="1" x14ac:dyDescent="0.35"/>
    <row r="83520" s="62" customFormat="1" x14ac:dyDescent="0.35"/>
    <row r="83521" s="62" customFormat="1" x14ac:dyDescent="0.35"/>
    <row r="83522" s="62" customFormat="1" x14ac:dyDescent="0.35"/>
    <row r="83523" s="62" customFormat="1" x14ac:dyDescent="0.35"/>
    <row r="83524" s="62" customFormat="1" x14ac:dyDescent="0.35"/>
    <row r="83525" s="62" customFormat="1" x14ac:dyDescent="0.35"/>
    <row r="83526" s="62" customFormat="1" x14ac:dyDescent="0.35"/>
    <row r="83527" s="62" customFormat="1" x14ac:dyDescent="0.35"/>
    <row r="83528" s="62" customFormat="1" x14ac:dyDescent="0.35"/>
    <row r="83529" s="62" customFormat="1" x14ac:dyDescent="0.35"/>
    <row r="83530" s="62" customFormat="1" x14ac:dyDescent="0.35"/>
    <row r="83531" s="62" customFormat="1" x14ac:dyDescent="0.35"/>
    <row r="83532" s="62" customFormat="1" x14ac:dyDescent="0.35"/>
    <row r="83533" s="62" customFormat="1" x14ac:dyDescent="0.35"/>
    <row r="83534" s="62" customFormat="1" x14ac:dyDescent="0.35"/>
    <row r="83535" s="62" customFormat="1" x14ac:dyDescent="0.35"/>
    <row r="83536" s="62" customFormat="1" x14ac:dyDescent="0.35"/>
    <row r="83537" s="62" customFormat="1" x14ac:dyDescent="0.35"/>
    <row r="83538" s="62" customFormat="1" x14ac:dyDescent="0.35"/>
    <row r="83539" s="62" customFormat="1" x14ac:dyDescent="0.35"/>
    <row r="83540" s="62" customFormat="1" x14ac:dyDescent="0.35"/>
    <row r="83541" s="62" customFormat="1" x14ac:dyDescent="0.35"/>
    <row r="83542" s="62" customFormat="1" x14ac:dyDescent="0.35"/>
    <row r="83543" s="62" customFormat="1" x14ac:dyDescent="0.35"/>
    <row r="83544" s="62" customFormat="1" x14ac:dyDescent="0.35"/>
    <row r="83545" s="62" customFormat="1" x14ac:dyDescent="0.35"/>
    <row r="83546" s="62" customFormat="1" x14ac:dyDescent="0.35"/>
    <row r="83547" s="62" customFormat="1" x14ac:dyDescent="0.35"/>
    <row r="83548" s="62" customFormat="1" x14ac:dyDescent="0.35"/>
    <row r="83549" s="62" customFormat="1" x14ac:dyDescent="0.35"/>
    <row r="83550" s="62" customFormat="1" x14ac:dyDescent="0.35"/>
    <row r="83551" s="62" customFormat="1" x14ac:dyDescent="0.35"/>
    <row r="83552" s="62" customFormat="1" x14ac:dyDescent="0.35"/>
    <row r="83553" s="62" customFormat="1" x14ac:dyDescent="0.35"/>
    <row r="83554" s="62" customFormat="1" x14ac:dyDescent="0.35"/>
    <row r="83555" s="62" customFormat="1" x14ac:dyDescent="0.35"/>
    <row r="83556" s="62" customFormat="1" x14ac:dyDescent="0.35"/>
    <row r="83557" s="62" customFormat="1" x14ac:dyDescent="0.35"/>
    <row r="83558" s="62" customFormat="1" x14ac:dyDescent="0.35"/>
    <row r="83559" s="62" customFormat="1" x14ac:dyDescent="0.35"/>
    <row r="83560" s="62" customFormat="1" x14ac:dyDescent="0.35"/>
    <row r="83561" s="62" customFormat="1" x14ac:dyDescent="0.35"/>
    <row r="83562" s="62" customFormat="1" x14ac:dyDescent="0.35"/>
    <row r="83563" s="62" customFormat="1" x14ac:dyDescent="0.35"/>
    <row r="83564" s="62" customFormat="1" x14ac:dyDescent="0.35"/>
    <row r="83565" s="62" customFormat="1" x14ac:dyDescent="0.35"/>
    <row r="83566" s="62" customFormat="1" x14ac:dyDescent="0.35"/>
    <row r="83567" s="62" customFormat="1" x14ac:dyDescent="0.35"/>
    <row r="83568" s="62" customFormat="1" x14ac:dyDescent="0.35"/>
    <row r="83569" s="62" customFormat="1" x14ac:dyDescent="0.35"/>
    <row r="83570" s="62" customFormat="1" x14ac:dyDescent="0.35"/>
    <row r="83571" s="62" customFormat="1" x14ac:dyDescent="0.35"/>
    <row r="83572" s="62" customFormat="1" x14ac:dyDescent="0.35"/>
    <row r="83573" s="62" customFormat="1" x14ac:dyDescent="0.35"/>
    <row r="83574" s="62" customFormat="1" x14ac:dyDescent="0.35"/>
    <row r="83575" s="62" customFormat="1" x14ac:dyDescent="0.35"/>
    <row r="83576" s="62" customFormat="1" x14ac:dyDescent="0.35"/>
    <row r="83577" s="62" customFormat="1" x14ac:dyDescent="0.35"/>
    <row r="83578" s="62" customFormat="1" x14ac:dyDescent="0.35"/>
    <row r="83579" s="62" customFormat="1" x14ac:dyDescent="0.35"/>
    <row r="83580" s="62" customFormat="1" x14ac:dyDescent="0.35"/>
    <row r="83581" s="62" customFormat="1" x14ac:dyDescent="0.35"/>
    <row r="83582" s="62" customFormat="1" x14ac:dyDescent="0.35"/>
    <row r="83583" s="62" customFormat="1" x14ac:dyDescent="0.35"/>
    <row r="83584" s="62" customFormat="1" x14ac:dyDescent="0.35"/>
    <row r="83585" s="62" customFormat="1" x14ac:dyDescent="0.35"/>
    <row r="83586" s="62" customFormat="1" x14ac:dyDescent="0.35"/>
    <row r="83587" s="62" customFormat="1" x14ac:dyDescent="0.35"/>
    <row r="83588" s="62" customFormat="1" x14ac:dyDescent="0.35"/>
    <row r="83589" s="62" customFormat="1" x14ac:dyDescent="0.35"/>
    <row r="83590" s="62" customFormat="1" x14ac:dyDescent="0.35"/>
    <row r="83591" s="62" customFormat="1" x14ac:dyDescent="0.35"/>
    <row r="83592" s="62" customFormat="1" x14ac:dyDescent="0.35"/>
    <row r="83593" s="62" customFormat="1" x14ac:dyDescent="0.35"/>
    <row r="83594" s="62" customFormat="1" x14ac:dyDescent="0.35"/>
    <row r="83595" s="62" customFormat="1" x14ac:dyDescent="0.35"/>
    <row r="83596" s="62" customFormat="1" x14ac:dyDescent="0.35"/>
    <row r="83597" s="62" customFormat="1" x14ac:dyDescent="0.35"/>
    <row r="83598" s="62" customFormat="1" x14ac:dyDescent="0.35"/>
    <row r="83599" s="62" customFormat="1" x14ac:dyDescent="0.35"/>
    <row r="83600" s="62" customFormat="1" x14ac:dyDescent="0.35"/>
    <row r="83601" s="62" customFormat="1" x14ac:dyDescent="0.35"/>
    <row r="83602" s="62" customFormat="1" x14ac:dyDescent="0.35"/>
    <row r="83603" s="62" customFormat="1" x14ac:dyDescent="0.35"/>
    <row r="83604" s="62" customFormat="1" x14ac:dyDescent="0.35"/>
    <row r="83605" s="62" customFormat="1" x14ac:dyDescent="0.35"/>
    <row r="83606" s="62" customFormat="1" x14ac:dyDescent="0.35"/>
    <row r="83607" s="62" customFormat="1" x14ac:dyDescent="0.35"/>
    <row r="83608" s="62" customFormat="1" x14ac:dyDescent="0.35"/>
    <row r="83609" s="62" customFormat="1" x14ac:dyDescent="0.35"/>
    <row r="83610" s="62" customFormat="1" x14ac:dyDescent="0.35"/>
    <row r="83611" s="62" customFormat="1" x14ac:dyDescent="0.35"/>
    <row r="83612" s="62" customFormat="1" x14ac:dyDescent="0.35"/>
    <row r="83613" s="62" customFormat="1" x14ac:dyDescent="0.35"/>
    <row r="83614" s="62" customFormat="1" x14ac:dyDescent="0.35"/>
    <row r="83615" s="62" customFormat="1" x14ac:dyDescent="0.35"/>
    <row r="83616" s="62" customFormat="1" x14ac:dyDescent="0.35"/>
    <row r="83617" s="62" customFormat="1" x14ac:dyDescent="0.35"/>
    <row r="83618" s="62" customFormat="1" x14ac:dyDescent="0.35"/>
    <row r="83619" s="62" customFormat="1" x14ac:dyDescent="0.35"/>
    <row r="83620" s="62" customFormat="1" x14ac:dyDescent="0.35"/>
    <row r="83621" s="62" customFormat="1" x14ac:dyDescent="0.35"/>
    <row r="83622" s="62" customFormat="1" x14ac:dyDescent="0.35"/>
    <row r="83623" s="62" customFormat="1" x14ac:dyDescent="0.35"/>
    <row r="83624" s="62" customFormat="1" x14ac:dyDescent="0.35"/>
    <row r="83625" s="62" customFormat="1" x14ac:dyDescent="0.35"/>
    <row r="83626" s="62" customFormat="1" x14ac:dyDescent="0.35"/>
    <row r="83627" s="62" customFormat="1" x14ac:dyDescent="0.35"/>
    <row r="83628" s="62" customFormat="1" x14ac:dyDescent="0.35"/>
    <row r="83629" s="62" customFormat="1" x14ac:dyDescent="0.35"/>
    <row r="83630" s="62" customFormat="1" x14ac:dyDescent="0.35"/>
    <row r="83631" s="62" customFormat="1" x14ac:dyDescent="0.35"/>
    <row r="83632" s="62" customFormat="1" x14ac:dyDescent="0.35"/>
    <row r="83633" s="62" customFormat="1" x14ac:dyDescent="0.35"/>
    <row r="83634" s="62" customFormat="1" x14ac:dyDescent="0.35"/>
    <row r="83635" s="62" customFormat="1" x14ac:dyDescent="0.35"/>
    <row r="83636" s="62" customFormat="1" x14ac:dyDescent="0.35"/>
    <row r="83637" s="62" customFormat="1" x14ac:dyDescent="0.35"/>
    <row r="83638" s="62" customFormat="1" x14ac:dyDescent="0.35"/>
    <row r="83639" s="62" customFormat="1" x14ac:dyDescent="0.35"/>
    <row r="83640" s="62" customFormat="1" x14ac:dyDescent="0.35"/>
    <row r="83641" s="62" customFormat="1" x14ac:dyDescent="0.35"/>
    <row r="83642" s="62" customFormat="1" x14ac:dyDescent="0.35"/>
    <row r="83643" s="62" customFormat="1" x14ac:dyDescent="0.35"/>
    <row r="83644" s="62" customFormat="1" x14ac:dyDescent="0.35"/>
    <row r="83645" s="62" customFormat="1" x14ac:dyDescent="0.35"/>
    <row r="83646" s="62" customFormat="1" x14ac:dyDescent="0.35"/>
    <row r="83647" s="62" customFormat="1" x14ac:dyDescent="0.35"/>
    <row r="83648" s="62" customFormat="1" x14ac:dyDescent="0.35"/>
    <row r="83649" s="62" customFormat="1" x14ac:dyDescent="0.35"/>
    <row r="83650" s="62" customFormat="1" x14ac:dyDescent="0.35"/>
    <row r="83651" s="62" customFormat="1" x14ac:dyDescent="0.35"/>
    <row r="83652" s="62" customFormat="1" x14ac:dyDescent="0.35"/>
    <row r="83653" s="62" customFormat="1" x14ac:dyDescent="0.35"/>
    <row r="83654" s="62" customFormat="1" x14ac:dyDescent="0.35"/>
    <row r="83655" s="62" customFormat="1" x14ac:dyDescent="0.35"/>
    <row r="83656" s="62" customFormat="1" x14ac:dyDescent="0.35"/>
    <row r="83657" s="62" customFormat="1" x14ac:dyDescent="0.35"/>
    <row r="83658" s="62" customFormat="1" x14ac:dyDescent="0.35"/>
    <row r="83659" s="62" customFormat="1" x14ac:dyDescent="0.35"/>
    <row r="83660" s="62" customFormat="1" x14ac:dyDescent="0.35"/>
    <row r="83661" s="62" customFormat="1" x14ac:dyDescent="0.35"/>
    <row r="83662" s="62" customFormat="1" x14ac:dyDescent="0.35"/>
    <row r="83663" s="62" customFormat="1" x14ac:dyDescent="0.35"/>
    <row r="83664" s="62" customFormat="1" x14ac:dyDescent="0.35"/>
    <row r="83665" s="62" customFormat="1" x14ac:dyDescent="0.35"/>
    <row r="83666" s="62" customFormat="1" x14ac:dyDescent="0.35"/>
    <row r="83667" s="62" customFormat="1" x14ac:dyDescent="0.35"/>
    <row r="83668" s="62" customFormat="1" x14ac:dyDescent="0.35"/>
    <row r="83669" s="62" customFormat="1" x14ac:dyDescent="0.35"/>
    <row r="83670" s="62" customFormat="1" x14ac:dyDescent="0.35"/>
    <row r="83671" s="62" customFormat="1" x14ac:dyDescent="0.35"/>
    <row r="83672" s="62" customFormat="1" x14ac:dyDescent="0.35"/>
    <row r="83673" s="62" customFormat="1" x14ac:dyDescent="0.35"/>
    <row r="83674" s="62" customFormat="1" x14ac:dyDescent="0.35"/>
    <row r="83675" s="62" customFormat="1" x14ac:dyDescent="0.35"/>
    <row r="83676" s="62" customFormat="1" x14ac:dyDescent="0.35"/>
    <row r="83677" s="62" customFormat="1" x14ac:dyDescent="0.35"/>
    <row r="83678" s="62" customFormat="1" x14ac:dyDescent="0.35"/>
    <row r="83679" s="62" customFormat="1" x14ac:dyDescent="0.35"/>
    <row r="83680" s="62" customFormat="1" x14ac:dyDescent="0.35"/>
    <row r="83681" s="62" customFormat="1" x14ac:dyDescent="0.35"/>
    <row r="83682" s="62" customFormat="1" x14ac:dyDescent="0.35"/>
    <row r="83683" s="62" customFormat="1" x14ac:dyDescent="0.35"/>
    <row r="83684" s="62" customFormat="1" x14ac:dyDescent="0.35"/>
    <row r="83685" s="62" customFormat="1" x14ac:dyDescent="0.35"/>
    <row r="83686" s="62" customFormat="1" x14ac:dyDescent="0.35"/>
    <row r="83687" s="62" customFormat="1" x14ac:dyDescent="0.35"/>
    <row r="83688" s="62" customFormat="1" x14ac:dyDescent="0.35"/>
    <row r="83689" s="62" customFormat="1" x14ac:dyDescent="0.35"/>
    <row r="83690" s="62" customFormat="1" x14ac:dyDescent="0.35"/>
    <row r="83691" s="62" customFormat="1" x14ac:dyDescent="0.35"/>
    <row r="83692" s="62" customFormat="1" x14ac:dyDescent="0.35"/>
    <row r="83693" s="62" customFormat="1" x14ac:dyDescent="0.35"/>
    <row r="83694" s="62" customFormat="1" x14ac:dyDescent="0.35"/>
    <row r="83695" s="62" customFormat="1" x14ac:dyDescent="0.35"/>
    <row r="83696" s="62" customFormat="1" x14ac:dyDescent="0.35"/>
    <row r="83697" s="62" customFormat="1" x14ac:dyDescent="0.35"/>
    <row r="83698" s="62" customFormat="1" x14ac:dyDescent="0.35"/>
    <row r="83699" s="62" customFormat="1" x14ac:dyDescent="0.35"/>
    <row r="83700" s="62" customFormat="1" x14ac:dyDescent="0.35"/>
    <row r="83701" s="62" customFormat="1" x14ac:dyDescent="0.35"/>
    <row r="83702" s="62" customFormat="1" x14ac:dyDescent="0.35"/>
    <row r="83703" s="62" customFormat="1" x14ac:dyDescent="0.35"/>
    <row r="83704" s="62" customFormat="1" x14ac:dyDescent="0.35"/>
    <row r="83705" s="62" customFormat="1" x14ac:dyDescent="0.35"/>
    <row r="83706" s="62" customFormat="1" x14ac:dyDescent="0.35"/>
    <row r="83707" s="62" customFormat="1" x14ac:dyDescent="0.35"/>
    <row r="83708" s="62" customFormat="1" x14ac:dyDescent="0.35"/>
    <row r="83709" s="62" customFormat="1" x14ac:dyDescent="0.35"/>
    <row r="83710" s="62" customFormat="1" x14ac:dyDescent="0.35"/>
    <row r="83711" s="62" customFormat="1" x14ac:dyDescent="0.35"/>
    <row r="83712" s="62" customFormat="1" x14ac:dyDescent="0.35"/>
    <row r="83713" s="62" customFormat="1" x14ac:dyDescent="0.35"/>
    <row r="83714" s="62" customFormat="1" x14ac:dyDescent="0.35"/>
    <row r="83715" s="62" customFormat="1" x14ac:dyDescent="0.35"/>
    <row r="83716" s="62" customFormat="1" x14ac:dyDescent="0.35"/>
    <row r="83717" s="62" customFormat="1" x14ac:dyDescent="0.35"/>
    <row r="83718" s="62" customFormat="1" x14ac:dyDescent="0.35"/>
    <row r="83719" s="62" customFormat="1" x14ac:dyDescent="0.35"/>
    <row r="83720" s="62" customFormat="1" x14ac:dyDescent="0.35"/>
    <row r="83721" s="62" customFormat="1" x14ac:dyDescent="0.35"/>
    <row r="83722" s="62" customFormat="1" x14ac:dyDescent="0.35"/>
    <row r="83723" s="62" customFormat="1" x14ac:dyDescent="0.35"/>
    <row r="83724" s="62" customFormat="1" x14ac:dyDescent="0.35"/>
    <row r="83725" s="62" customFormat="1" x14ac:dyDescent="0.35"/>
    <row r="83726" s="62" customFormat="1" x14ac:dyDescent="0.35"/>
    <row r="83727" s="62" customFormat="1" x14ac:dyDescent="0.35"/>
    <row r="83728" s="62" customFormat="1" x14ac:dyDescent="0.35"/>
    <row r="83729" s="62" customFormat="1" x14ac:dyDescent="0.35"/>
    <row r="83730" s="62" customFormat="1" x14ac:dyDescent="0.35"/>
    <row r="83731" s="62" customFormat="1" x14ac:dyDescent="0.35"/>
    <row r="83732" s="62" customFormat="1" x14ac:dyDescent="0.35"/>
    <row r="83733" s="62" customFormat="1" x14ac:dyDescent="0.35"/>
    <row r="83734" s="62" customFormat="1" x14ac:dyDescent="0.35"/>
    <row r="83735" s="62" customFormat="1" x14ac:dyDescent="0.35"/>
    <row r="83736" s="62" customFormat="1" x14ac:dyDescent="0.35"/>
    <row r="83737" s="62" customFormat="1" x14ac:dyDescent="0.35"/>
    <row r="83738" s="62" customFormat="1" x14ac:dyDescent="0.35"/>
    <row r="83739" s="62" customFormat="1" x14ac:dyDescent="0.35"/>
    <row r="83740" s="62" customFormat="1" x14ac:dyDescent="0.35"/>
    <row r="83741" s="62" customFormat="1" x14ac:dyDescent="0.35"/>
    <row r="83742" s="62" customFormat="1" x14ac:dyDescent="0.35"/>
    <row r="83743" s="62" customFormat="1" x14ac:dyDescent="0.35"/>
    <row r="83744" s="62" customFormat="1" x14ac:dyDescent="0.35"/>
    <row r="83745" s="62" customFormat="1" x14ac:dyDescent="0.35"/>
    <row r="83746" s="62" customFormat="1" x14ac:dyDescent="0.35"/>
    <row r="83747" s="62" customFormat="1" x14ac:dyDescent="0.35"/>
    <row r="83748" s="62" customFormat="1" x14ac:dyDescent="0.35"/>
    <row r="83749" s="62" customFormat="1" x14ac:dyDescent="0.35"/>
    <row r="83750" s="62" customFormat="1" x14ac:dyDescent="0.35"/>
    <row r="83751" s="62" customFormat="1" x14ac:dyDescent="0.35"/>
    <row r="83752" s="62" customFormat="1" x14ac:dyDescent="0.35"/>
    <row r="83753" s="62" customFormat="1" x14ac:dyDescent="0.35"/>
    <row r="83754" s="62" customFormat="1" x14ac:dyDescent="0.35"/>
    <row r="83755" s="62" customFormat="1" x14ac:dyDescent="0.35"/>
    <row r="83756" s="62" customFormat="1" x14ac:dyDescent="0.35"/>
    <row r="83757" s="62" customFormat="1" x14ac:dyDescent="0.35"/>
    <row r="83758" s="62" customFormat="1" x14ac:dyDescent="0.35"/>
    <row r="83759" s="62" customFormat="1" x14ac:dyDescent="0.35"/>
    <row r="83760" s="62" customFormat="1" x14ac:dyDescent="0.35"/>
    <row r="83761" s="62" customFormat="1" x14ac:dyDescent="0.35"/>
    <row r="83762" s="62" customFormat="1" x14ac:dyDescent="0.35"/>
    <row r="83763" s="62" customFormat="1" x14ac:dyDescent="0.35"/>
    <row r="83764" s="62" customFormat="1" x14ac:dyDescent="0.35"/>
    <row r="83765" s="62" customFormat="1" x14ac:dyDescent="0.35"/>
    <row r="83766" s="62" customFormat="1" x14ac:dyDescent="0.35"/>
    <row r="83767" s="62" customFormat="1" x14ac:dyDescent="0.35"/>
    <row r="83768" s="62" customFormat="1" x14ac:dyDescent="0.35"/>
    <row r="83769" s="62" customFormat="1" x14ac:dyDescent="0.35"/>
    <row r="83770" s="62" customFormat="1" x14ac:dyDescent="0.35"/>
    <row r="83771" s="62" customFormat="1" x14ac:dyDescent="0.35"/>
    <row r="83772" s="62" customFormat="1" x14ac:dyDescent="0.35"/>
    <row r="83773" s="62" customFormat="1" x14ac:dyDescent="0.35"/>
    <row r="83774" s="62" customFormat="1" x14ac:dyDescent="0.35"/>
    <row r="83775" s="62" customFormat="1" x14ac:dyDescent="0.35"/>
    <row r="83776" s="62" customFormat="1" x14ac:dyDescent="0.35"/>
    <row r="83777" s="62" customFormat="1" x14ac:dyDescent="0.35"/>
    <row r="83778" s="62" customFormat="1" x14ac:dyDescent="0.35"/>
    <row r="83779" s="62" customFormat="1" x14ac:dyDescent="0.35"/>
    <row r="83780" s="62" customFormat="1" x14ac:dyDescent="0.35"/>
    <row r="83781" s="62" customFormat="1" x14ac:dyDescent="0.35"/>
    <row r="83782" s="62" customFormat="1" x14ac:dyDescent="0.35"/>
    <row r="83783" s="62" customFormat="1" x14ac:dyDescent="0.35"/>
    <row r="83784" s="62" customFormat="1" x14ac:dyDescent="0.35"/>
    <row r="83785" s="62" customFormat="1" x14ac:dyDescent="0.35"/>
    <row r="83786" s="62" customFormat="1" x14ac:dyDescent="0.35"/>
    <row r="83787" s="62" customFormat="1" x14ac:dyDescent="0.35"/>
    <row r="83788" s="62" customFormat="1" x14ac:dyDescent="0.35"/>
    <row r="83789" s="62" customFormat="1" x14ac:dyDescent="0.35"/>
    <row r="83790" s="62" customFormat="1" x14ac:dyDescent="0.35"/>
    <row r="83791" s="62" customFormat="1" x14ac:dyDescent="0.35"/>
    <row r="83792" s="62" customFormat="1" x14ac:dyDescent="0.35"/>
    <row r="83793" s="62" customFormat="1" x14ac:dyDescent="0.35"/>
    <row r="83794" s="62" customFormat="1" x14ac:dyDescent="0.35"/>
    <row r="83795" s="62" customFormat="1" x14ac:dyDescent="0.35"/>
    <row r="83796" s="62" customFormat="1" x14ac:dyDescent="0.35"/>
    <row r="83797" s="62" customFormat="1" x14ac:dyDescent="0.35"/>
    <row r="83798" s="62" customFormat="1" x14ac:dyDescent="0.35"/>
    <row r="83799" s="62" customFormat="1" x14ac:dyDescent="0.35"/>
    <row r="83800" s="62" customFormat="1" x14ac:dyDescent="0.35"/>
    <row r="83801" s="62" customFormat="1" x14ac:dyDescent="0.35"/>
    <row r="83802" s="62" customFormat="1" x14ac:dyDescent="0.35"/>
    <row r="83803" s="62" customFormat="1" x14ac:dyDescent="0.35"/>
    <row r="83804" s="62" customFormat="1" x14ac:dyDescent="0.35"/>
    <row r="83805" s="62" customFormat="1" x14ac:dyDescent="0.35"/>
    <row r="83806" s="62" customFormat="1" x14ac:dyDescent="0.35"/>
    <row r="83807" s="62" customFormat="1" x14ac:dyDescent="0.35"/>
    <row r="83808" s="62" customFormat="1" x14ac:dyDescent="0.35"/>
    <row r="83809" s="62" customFormat="1" x14ac:dyDescent="0.35"/>
    <row r="83810" s="62" customFormat="1" x14ac:dyDescent="0.35"/>
    <row r="83811" s="62" customFormat="1" x14ac:dyDescent="0.35"/>
    <row r="83812" s="62" customFormat="1" x14ac:dyDescent="0.35"/>
    <row r="83813" s="62" customFormat="1" x14ac:dyDescent="0.35"/>
    <row r="83814" s="62" customFormat="1" x14ac:dyDescent="0.35"/>
    <row r="83815" s="62" customFormat="1" x14ac:dyDescent="0.35"/>
    <row r="83816" s="62" customFormat="1" x14ac:dyDescent="0.35"/>
    <row r="83817" s="62" customFormat="1" x14ac:dyDescent="0.35"/>
    <row r="83818" s="62" customFormat="1" x14ac:dyDescent="0.35"/>
    <row r="83819" s="62" customFormat="1" x14ac:dyDescent="0.35"/>
    <row r="83820" s="62" customFormat="1" x14ac:dyDescent="0.35"/>
    <row r="83821" s="62" customFormat="1" x14ac:dyDescent="0.35"/>
    <row r="83822" s="62" customFormat="1" x14ac:dyDescent="0.35"/>
    <row r="83823" s="62" customFormat="1" x14ac:dyDescent="0.35"/>
    <row r="83824" s="62" customFormat="1" x14ac:dyDescent="0.35"/>
    <row r="83825" s="62" customFormat="1" x14ac:dyDescent="0.35"/>
    <row r="83826" s="62" customFormat="1" x14ac:dyDescent="0.35"/>
    <row r="83827" s="62" customFormat="1" x14ac:dyDescent="0.35"/>
    <row r="83828" s="62" customFormat="1" x14ac:dyDescent="0.35"/>
    <row r="83829" s="62" customFormat="1" x14ac:dyDescent="0.35"/>
    <row r="83830" s="62" customFormat="1" x14ac:dyDescent="0.35"/>
    <row r="83831" s="62" customFormat="1" x14ac:dyDescent="0.35"/>
    <row r="83832" s="62" customFormat="1" x14ac:dyDescent="0.35"/>
    <row r="83833" s="62" customFormat="1" x14ac:dyDescent="0.35"/>
    <row r="83834" s="62" customFormat="1" x14ac:dyDescent="0.35"/>
    <row r="83835" s="62" customFormat="1" x14ac:dyDescent="0.35"/>
    <row r="83836" s="62" customFormat="1" x14ac:dyDescent="0.35"/>
    <row r="83837" s="62" customFormat="1" x14ac:dyDescent="0.35"/>
    <row r="83838" s="62" customFormat="1" x14ac:dyDescent="0.35"/>
    <row r="83839" s="62" customFormat="1" x14ac:dyDescent="0.35"/>
    <row r="83840" s="62" customFormat="1" x14ac:dyDescent="0.35"/>
    <row r="83841" s="62" customFormat="1" x14ac:dyDescent="0.35"/>
    <row r="83842" s="62" customFormat="1" x14ac:dyDescent="0.35"/>
    <row r="83843" s="62" customFormat="1" x14ac:dyDescent="0.35"/>
    <row r="83844" s="62" customFormat="1" x14ac:dyDescent="0.35"/>
    <row r="83845" s="62" customFormat="1" x14ac:dyDescent="0.35"/>
    <row r="83846" s="62" customFormat="1" x14ac:dyDescent="0.35"/>
    <row r="83847" s="62" customFormat="1" x14ac:dyDescent="0.35"/>
    <row r="83848" s="62" customFormat="1" x14ac:dyDescent="0.35"/>
    <row r="83849" s="62" customFormat="1" x14ac:dyDescent="0.35"/>
    <row r="83850" s="62" customFormat="1" x14ac:dyDescent="0.35"/>
    <row r="83851" s="62" customFormat="1" x14ac:dyDescent="0.35"/>
    <row r="83852" s="62" customFormat="1" x14ac:dyDescent="0.35"/>
    <row r="83853" s="62" customFormat="1" x14ac:dyDescent="0.35"/>
    <row r="83854" s="62" customFormat="1" x14ac:dyDescent="0.35"/>
    <row r="83855" s="62" customFormat="1" x14ac:dyDescent="0.35"/>
    <row r="83856" s="62" customFormat="1" x14ac:dyDescent="0.35"/>
    <row r="83857" s="62" customFormat="1" x14ac:dyDescent="0.35"/>
    <row r="83858" s="62" customFormat="1" x14ac:dyDescent="0.35"/>
    <row r="83859" s="62" customFormat="1" x14ac:dyDescent="0.35"/>
    <row r="83860" s="62" customFormat="1" x14ac:dyDescent="0.35"/>
    <row r="83861" s="62" customFormat="1" x14ac:dyDescent="0.35"/>
    <row r="83862" s="62" customFormat="1" x14ac:dyDescent="0.35"/>
    <row r="83863" s="62" customFormat="1" x14ac:dyDescent="0.35"/>
    <row r="83864" s="62" customFormat="1" x14ac:dyDescent="0.35"/>
    <row r="83865" s="62" customFormat="1" x14ac:dyDescent="0.35"/>
    <row r="83866" s="62" customFormat="1" x14ac:dyDescent="0.35"/>
    <row r="83867" s="62" customFormat="1" x14ac:dyDescent="0.35"/>
    <row r="83868" s="62" customFormat="1" x14ac:dyDescent="0.35"/>
    <row r="83869" s="62" customFormat="1" x14ac:dyDescent="0.35"/>
    <row r="83870" s="62" customFormat="1" x14ac:dyDescent="0.35"/>
    <row r="83871" s="62" customFormat="1" x14ac:dyDescent="0.35"/>
    <row r="83872" s="62" customFormat="1" x14ac:dyDescent="0.35"/>
    <row r="83873" s="62" customFormat="1" x14ac:dyDescent="0.35"/>
    <row r="83874" s="62" customFormat="1" x14ac:dyDescent="0.35"/>
    <row r="83875" s="62" customFormat="1" x14ac:dyDescent="0.35"/>
    <row r="83876" s="62" customFormat="1" x14ac:dyDescent="0.35"/>
    <row r="83877" s="62" customFormat="1" x14ac:dyDescent="0.35"/>
    <row r="83878" s="62" customFormat="1" x14ac:dyDescent="0.35"/>
    <row r="83879" s="62" customFormat="1" x14ac:dyDescent="0.35"/>
    <row r="83880" s="62" customFormat="1" x14ac:dyDescent="0.35"/>
    <row r="83881" s="62" customFormat="1" x14ac:dyDescent="0.35"/>
    <row r="83882" s="62" customFormat="1" x14ac:dyDescent="0.35"/>
    <row r="83883" s="62" customFormat="1" x14ac:dyDescent="0.35"/>
    <row r="83884" s="62" customFormat="1" x14ac:dyDescent="0.35"/>
    <row r="83885" s="62" customFormat="1" x14ac:dyDescent="0.35"/>
    <row r="83886" s="62" customFormat="1" x14ac:dyDescent="0.35"/>
    <row r="83887" s="62" customFormat="1" x14ac:dyDescent="0.35"/>
    <row r="83888" s="62" customFormat="1" x14ac:dyDescent="0.35"/>
    <row r="83889" s="62" customFormat="1" x14ac:dyDescent="0.35"/>
    <row r="83890" s="62" customFormat="1" x14ac:dyDescent="0.35"/>
    <row r="83891" s="62" customFormat="1" x14ac:dyDescent="0.35"/>
    <row r="83892" s="62" customFormat="1" x14ac:dyDescent="0.35"/>
    <row r="83893" s="62" customFormat="1" x14ac:dyDescent="0.35"/>
    <row r="83894" s="62" customFormat="1" x14ac:dyDescent="0.35"/>
    <row r="83895" s="62" customFormat="1" x14ac:dyDescent="0.35"/>
    <row r="83896" s="62" customFormat="1" x14ac:dyDescent="0.35"/>
    <row r="83897" s="62" customFormat="1" x14ac:dyDescent="0.35"/>
    <row r="83898" s="62" customFormat="1" x14ac:dyDescent="0.35"/>
    <row r="83899" s="62" customFormat="1" x14ac:dyDescent="0.35"/>
    <row r="83900" s="62" customFormat="1" x14ac:dyDescent="0.35"/>
    <row r="83901" s="62" customFormat="1" x14ac:dyDescent="0.35"/>
    <row r="83902" s="62" customFormat="1" x14ac:dyDescent="0.35"/>
    <row r="83903" s="62" customFormat="1" x14ac:dyDescent="0.35"/>
    <row r="83904" s="62" customFormat="1" x14ac:dyDescent="0.35"/>
    <row r="83905" s="62" customFormat="1" x14ac:dyDescent="0.35"/>
    <row r="83906" s="62" customFormat="1" x14ac:dyDescent="0.35"/>
    <row r="83907" s="62" customFormat="1" x14ac:dyDescent="0.35"/>
    <row r="83908" s="62" customFormat="1" x14ac:dyDescent="0.35"/>
    <row r="83909" s="62" customFormat="1" x14ac:dyDescent="0.35"/>
    <row r="83910" s="62" customFormat="1" x14ac:dyDescent="0.35"/>
    <row r="83911" s="62" customFormat="1" x14ac:dyDescent="0.35"/>
    <row r="83912" s="62" customFormat="1" x14ac:dyDescent="0.35"/>
    <row r="83913" s="62" customFormat="1" x14ac:dyDescent="0.35"/>
    <row r="83914" s="62" customFormat="1" x14ac:dyDescent="0.35"/>
    <row r="83915" s="62" customFormat="1" x14ac:dyDescent="0.35"/>
    <row r="83916" s="62" customFormat="1" x14ac:dyDescent="0.35"/>
    <row r="83917" s="62" customFormat="1" x14ac:dyDescent="0.35"/>
    <row r="83918" s="62" customFormat="1" x14ac:dyDescent="0.35"/>
    <row r="83919" s="62" customFormat="1" x14ac:dyDescent="0.35"/>
    <row r="83920" s="62" customFormat="1" x14ac:dyDescent="0.35"/>
    <row r="83921" s="62" customFormat="1" x14ac:dyDescent="0.35"/>
    <row r="83922" s="62" customFormat="1" x14ac:dyDescent="0.35"/>
    <row r="83923" s="62" customFormat="1" x14ac:dyDescent="0.35"/>
    <row r="83924" s="62" customFormat="1" x14ac:dyDescent="0.35"/>
    <row r="83925" s="62" customFormat="1" x14ac:dyDescent="0.35"/>
    <row r="83926" s="62" customFormat="1" x14ac:dyDescent="0.35"/>
    <row r="83927" s="62" customFormat="1" x14ac:dyDescent="0.35"/>
    <row r="83928" s="62" customFormat="1" x14ac:dyDescent="0.35"/>
    <row r="83929" s="62" customFormat="1" x14ac:dyDescent="0.35"/>
    <row r="83930" s="62" customFormat="1" x14ac:dyDescent="0.35"/>
    <row r="83931" s="62" customFormat="1" x14ac:dyDescent="0.35"/>
    <row r="83932" s="62" customFormat="1" x14ac:dyDescent="0.35"/>
    <row r="83933" s="62" customFormat="1" x14ac:dyDescent="0.35"/>
    <row r="83934" s="62" customFormat="1" x14ac:dyDescent="0.35"/>
    <row r="83935" s="62" customFormat="1" x14ac:dyDescent="0.35"/>
    <row r="83936" s="62" customFormat="1" x14ac:dyDescent="0.35"/>
    <row r="83937" s="62" customFormat="1" x14ac:dyDescent="0.35"/>
    <row r="83938" s="62" customFormat="1" x14ac:dyDescent="0.35"/>
    <row r="83939" s="62" customFormat="1" x14ac:dyDescent="0.35"/>
    <row r="83940" s="62" customFormat="1" x14ac:dyDescent="0.35"/>
    <row r="83941" s="62" customFormat="1" x14ac:dyDescent="0.35"/>
    <row r="83942" s="62" customFormat="1" x14ac:dyDescent="0.35"/>
    <row r="83943" s="62" customFormat="1" x14ac:dyDescent="0.35"/>
    <row r="83944" s="62" customFormat="1" x14ac:dyDescent="0.35"/>
    <row r="83945" s="62" customFormat="1" x14ac:dyDescent="0.35"/>
    <row r="83946" s="62" customFormat="1" x14ac:dyDescent="0.35"/>
    <row r="83947" s="62" customFormat="1" x14ac:dyDescent="0.35"/>
    <row r="83948" s="62" customFormat="1" x14ac:dyDescent="0.35"/>
    <row r="83949" s="62" customFormat="1" x14ac:dyDescent="0.35"/>
    <row r="83950" s="62" customFormat="1" x14ac:dyDescent="0.35"/>
    <row r="83951" s="62" customFormat="1" x14ac:dyDescent="0.35"/>
    <row r="83952" s="62" customFormat="1" x14ac:dyDescent="0.35"/>
    <row r="83953" s="62" customFormat="1" x14ac:dyDescent="0.35"/>
    <row r="83954" s="62" customFormat="1" x14ac:dyDescent="0.35"/>
    <row r="83955" s="62" customFormat="1" x14ac:dyDescent="0.35"/>
    <row r="83956" s="62" customFormat="1" x14ac:dyDescent="0.35"/>
    <row r="83957" s="62" customFormat="1" x14ac:dyDescent="0.35"/>
    <row r="83958" s="62" customFormat="1" x14ac:dyDescent="0.35"/>
    <row r="83959" s="62" customFormat="1" x14ac:dyDescent="0.35"/>
    <row r="83960" s="62" customFormat="1" x14ac:dyDescent="0.35"/>
    <row r="83961" s="62" customFormat="1" x14ac:dyDescent="0.35"/>
    <row r="83962" s="62" customFormat="1" x14ac:dyDescent="0.35"/>
    <row r="83963" s="62" customFormat="1" x14ac:dyDescent="0.35"/>
    <row r="83964" s="62" customFormat="1" x14ac:dyDescent="0.35"/>
    <row r="83965" s="62" customFormat="1" x14ac:dyDescent="0.35"/>
    <row r="83966" s="62" customFormat="1" x14ac:dyDescent="0.35"/>
    <row r="83967" s="62" customFormat="1" x14ac:dyDescent="0.35"/>
    <row r="83968" s="62" customFormat="1" x14ac:dyDescent="0.35"/>
    <row r="83969" s="62" customFormat="1" x14ac:dyDescent="0.35"/>
    <row r="83970" s="62" customFormat="1" x14ac:dyDescent="0.35"/>
    <row r="83971" s="62" customFormat="1" x14ac:dyDescent="0.35"/>
    <row r="83972" s="62" customFormat="1" x14ac:dyDescent="0.35"/>
    <row r="83973" s="62" customFormat="1" x14ac:dyDescent="0.35"/>
    <row r="83974" s="62" customFormat="1" x14ac:dyDescent="0.35"/>
    <row r="83975" s="62" customFormat="1" x14ac:dyDescent="0.35"/>
    <row r="83976" s="62" customFormat="1" x14ac:dyDescent="0.35"/>
    <row r="83977" s="62" customFormat="1" x14ac:dyDescent="0.35"/>
    <row r="83978" s="62" customFormat="1" x14ac:dyDescent="0.35"/>
    <row r="83979" s="62" customFormat="1" x14ac:dyDescent="0.35"/>
    <row r="83980" s="62" customFormat="1" x14ac:dyDescent="0.35"/>
    <row r="83981" s="62" customFormat="1" x14ac:dyDescent="0.35"/>
    <row r="83982" s="62" customFormat="1" x14ac:dyDescent="0.35"/>
    <row r="83983" s="62" customFormat="1" x14ac:dyDescent="0.35"/>
    <row r="83984" s="62" customFormat="1" x14ac:dyDescent="0.35"/>
    <row r="83985" s="62" customFormat="1" x14ac:dyDescent="0.35"/>
    <row r="83986" s="62" customFormat="1" x14ac:dyDescent="0.35"/>
    <row r="83987" s="62" customFormat="1" x14ac:dyDescent="0.35"/>
    <row r="83988" s="62" customFormat="1" x14ac:dyDescent="0.35"/>
    <row r="83989" s="62" customFormat="1" x14ac:dyDescent="0.35"/>
    <row r="83990" s="62" customFormat="1" x14ac:dyDescent="0.35"/>
    <row r="83991" s="62" customFormat="1" x14ac:dyDescent="0.35"/>
    <row r="83992" s="62" customFormat="1" x14ac:dyDescent="0.35"/>
    <row r="83993" s="62" customFormat="1" x14ac:dyDescent="0.35"/>
    <row r="83994" s="62" customFormat="1" x14ac:dyDescent="0.35"/>
    <row r="83995" s="62" customFormat="1" x14ac:dyDescent="0.35"/>
    <row r="83996" s="62" customFormat="1" x14ac:dyDescent="0.35"/>
    <row r="83997" s="62" customFormat="1" x14ac:dyDescent="0.35"/>
    <row r="83998" s="62" customFormat="1" x14ac:dyDescent="0.35"/>
    <row r="83999" s="62" customFormat="1" x14ac:dyDescent="0.35"/>
    <row r="84000" s="62" customFormat="1" x14ac:dyDescent="0.35"/>
    <row r="84001" s="62" customFormat="1" x14ac:dyDescent="0.35"/>
    <row r="84002" s="62" customFormat="1" x14ac:dyDescent="0.35"/>
    <row r="84003" s="62" customFormat="1" x14ac:dyDescent="0.35"/>
    <row r="84004" s="62" customFormat="1" x14ac:dyDescent="0.35"/>
    <row r="84005" s="62" customFormat="1" x14ac:dyDescent="0.35"/>
    <row r="84006" s="62" customFormat="1" x14ac:dyDescent="0.35"/>
    <row r="84007" s="62" customFormat="1" x14ac:dyDescent="0.35"/>
    <row r="84008" s="62" customFormat="1" x14ac:dyDescent="0.35"/>
    <row r="84009" s="62" customFormat="1" x14ac:dyDescent="0.35"/>
    <row r="84010" s="62" customFormat="1" x14ac:dyDescent="0.35"/>
    <row r="84011" s="62" customFormat="1" x14ac:dyDescent="0.35"/>
    <row r="84012" s="62" customFormat="1" x14ac:dyDescent="0.35"/>
    <row r="84013" s="62" customFormat="1" x14ac:dyDescent="0.35"/>
    <row r="84014" s="62" customFormat="1" x14ac:dyDescent="0.35"/>
    <row r="84015" s="62" customFormat="1" x14ac:dyDescent="0.35"/>
    <row r="84016" s="62" customFormat="1" x14ac:dyDescent="0.35"/>
    <row r="84017" s="62" customFormat="1" x14ac:dyDescent="0.35"/>
    <row r="84018" s="62" customFormat="1" x14ac:dyDescent="0.35"/>
    <row r="84019" s="62" customFormat="1" x14ac:dyDescent="0.35"/>
    <row r="84020" s="62" customFormat="1" x14ac:dyDescent="0.35"/>
    <row r="84021" s="62" customFormat="1" x14ac:dyDescent="0.35"/>
    <row r="84022" s="62" customFormat="1" x14ac:dyDescent="0.35"/>
    <row r="84023" s="62" customFormat="1" x14ac:dyDescent="0.35"/>
    <row r="84024" s="62" customFormat="1" x14ac:dyDescent="0.35"/>
    <row r="84025" s="62" customFormat="1" x14ac:dyDescent="0.35"/>
    <row r="84026" s="62" customFormat="1" x14ac:dyDescent="0.35"/>
    <row r="84027" s="62" customFormat="1" x14ac:dyDescent="0.35"/>
    <row r="84028" s="62" customFormat="1" x14ac:dyDescent="0.35"/>
    <row r="84029" s="62" customFormat="1" x14ac:dyDescent="0.35"/>
    <row r="84030" s="62" customFormat="1" x14ac:dyDescent="0.35"/>
    <row r="84031" s="62" customFormat="1" x14ac:dyDescent="0.35"/>
    <row r="84032" s="62" customFormat="1" x14ac:dyDescent="0.35"/>
    <row r="84033" s="62" customFormat="1" x14ac:dyDescent="0.35"/>
    <row r="84034" s="62" customFormat="1" x14ac:dyDescent="0.35"/>
    <row r="84035" s="62" customFormat="1" x14ac:dyDescent="0.35"/>
    <row r="84036" s="62" customFormat="1" x14ac:dyDescent="0.35"/>
    <row r="84037" s="62" customFormat="1" x14ac:dyDescent="0.35"/>
    <row r="84038" s="62" customFormat="1" x14ac:dyDescent="0.35"/>
    <row r="84039" s="62" customFormat="1" x14ac:dyDescent="0.35"/>
    <row r="84040" s="62" customFormat="1" x14ac:dyDescent="0.35"/>
    <row r="84041" s="62" customFormat="1" x14ac:dyDescent="0.35"/>
    <row r="84042" s="62" customFormat="1" x14ac:dyDescent="0.35"/>
    <row r="84043" s="62" customFormat="1" x14ac:dyDescent="0.35"/>
    <row r="84044" s="62" customFormat="1" x14ac:dyDescent="0.35"/>
    <row r="84045" s="62" customFormat="1" x14ac:dyDescent="0.35"/>
    <row r="84046" s="62" customFormat="1" x14ac:dyDescent="0.35"/>
    <row r="84047" s="62" customFormat="1" x14ac:dyDescent="0.35"/>
    <row r="84048" s="62" customFormat="1" x14ac:dyDescent="0.35"/>
    <row r="84049" s="62" customFormat="1" x14ac:dyDescent="0.35"/>
    <row r="84050" s="62" customFormat="1" x14ac:dyDescent="0.35"/>
    <row r="84051" s="62" customFormat="1" x14ac:dyDescent="0.35"/>
    <row r="84052" s="62" customFormat="1" x14ac:dyDescent="0.35"/>
    <row r="84053" s="62" customFormat="1" x14ac:dyDescent="0.35"/>
    <row r="84054" s="62" customFormat="1" x14ac:dyDescent="0.35"/>
    <row r="84055" s="62" customFormat="1" x14ac:dyDescent="0.35"/>
    <row r="84056" s="62" customFormat="1" x14ac:dyDescent="0.35"/>
    <row r="84057" s="62" customFormat="1" x14ac:dyDescent="0.35"/>
    <row r="84058" s="62" customFormat="1" x14ac:dyDescent="0.35"/>
    <row r="84059" s="62" customFormat="1" x14ac:dyDescent="0.35"/>
    <row r="84060" s="62" customFormat="1" x14ac:dyDescent="0.35"/>
    <row r="84061" s="62" customFormat="1" x14ac:dyDescent="0.35"/>
    <row r="84062" s="62" customFormat="1" x14ac:dyDescent="0.35"/>
    <row r="84063" s="62" customFormat="1" x14ac:dyDescent="0.35"/>
    <row r="84064" s="62" customFormat="1" x14ac:dyDescent="0.35"/>
    <row r="84065" s="62" customFormat="1" x14ac:dyDescent="0.35"/>
    <row r="84066" s="62" customFormat="1" x14ac:dyDescent="0.35"/>
    <row r="84067" s="62" customFormat="1" x14ac:dyDescent="0.35"/>
    <row r="84068" s="62" customFormat="1" x14ac:dyDescent="0.35"/>
    <row r="84069" s="62" customFormat="1" x14ac:dyDescent="0.35"/>
    <row r="84070" s="62" customFormat="1" x14ac:dyDescent="0.35"/>
    <row r="84071" s="62" customFormat="1" x14ac:dyDescent="0.35"/>
    <row r="84072" s="62" customFormat="1" x14ac:dyDescent="0.35"/>
    <row r="84073" s="62" customFormat="1" x14ac:dyDescent="0.35"/>
    <row r="84074" s="62" customFormat="1" x14ac:dyDescent="0.35"/>
    <row r="84075" s="62" customFormat="1" x14ac:dyDescent="0.35"/>
    <row r="84076" s="62" customFormat="1" x14ac:dyDescent="0.35"/>
    <row r="84077" s="62" customFormat="1" x14ac:dyDescent="0.35"/>
    <row r="84078" s="62" customFormat="1" x14ac:dyDescent="0.35"/>
    <row r="84079" s="62" customFormat="1" x14ac:dyDescent="0.35"/>
    <row r="84080" s="62" customFormat="1" x14ac:dyDescent="0.35"/>
    <row r="84081" s="62" customFormat="1" x14ac:dyDescent="0.35"/>
    <row r="84082" s="62" customFormat="1" x14ac:dyDescent="0.35"/>
    <row r="84083" s="62" customFormat="1" x14ac:dyDescent="0.35"/>
    <row r="84084" s="62" customFormat="1" x14ac:dyDescent="0.35"/>
    <row r="84085" s="62" customFormat="1" x14ac:dyDescent="0.35"/>
    <row r="84086" s="62" customFormat="1" x14ac:dyDescent="0.35"/>
    <row r="84087" s="62" customFormat="1" x14ac:dyDescent="0.35"/>
    <row r="84088" s="62" customFormat="1" x14ac:dyDescent="0.35"/>
    <row r="84089" s="62" customFormat="1" x14ac:dyDescent="0.35"/>
    <row r="84090" s="62" customFormat="1" x14ac:dyDescent="0.35"/>
    <row r="84091" s="62" customFormat="1" x14ac:dyDescent="0.35"/>
    <row r="84092" s="62" customFormat="1" x14ac:dyDescent="0.35"/>
    <row r="84093" s="62" customFormat="1" x14ac:dyDescent="0.35"/>
    <row r="84094" s="62" customFormat="1" x14ac:dyDescent="0.35"/>
    <row r="84095" s="62" customFormat="1" x14ac:dyDescent="0.35"/>
    <row r="84096" s="62" customFormat="1" x14ac:dyDescent="0.35"/>
    <row r="84097" s="62" customFormat="1" x14ac:dyDescent="0.35"/>
    <row r="84098" s="62" customFormat="1" x14ac:dyDescent="0.35"/>
    <row r="84099" s="62" customFormat="1" x14ac:dyDescent="0.35"/>
    <row r="84100" s="62" customFormat="1" x14ac:dyDescent="0.35"/>
    <row r="84101" s="62" customFormat="1" x14ac:dyDescent="0.35"/>
    <row r="84102" s="62" customFormat="1" x14ac:dyDescent="0.35"/>
    <row r="84103" s="62" customFormat="1" x14ac:dyDescent="0.35"/>
    <row r="84104" s="62" customFormat="1" x14ac:dyDescent="0.35"/>
    <row r="84105" s="62" customFormat="1" x14ac:dyDescent="0.35"/>
    <row r="84106" s="62" customFormat="1" x14ac:dyDescent="0.35"/>
    <row r="84107" s="62" customFormat="1" x14ac:dyDescent="0.35"/>
    <row r="84108" s="62" customFormat="1" x14ac:dyDescent="0.35"/>
    <row r="84109" s="62" customFormat="1" x14ac:dyDescent="0.35"/>
    <row r="84110" s="62" customFormat="1" x14ac:dyDescent="0.35"/>
    <row r="84111" s="62" customFormat="1" x14ac:dyDescent="0.35"/>
    <row r="84112" s="62" customFormat="1" x14ac:dyDescent="0.35"/>
    <row r="84113" s="62" customFormat="1" x14ac:dyDescent="0.35"/>
    <row r="84114" s="62" customFormat="1" x14ac:dyDescent="0.35"/>
    <row r="84115" s="62" customFormat="1" x14ac:dyDescent="0.35"/>
    <row r="84116" s="62" customFormat="1" x14ac:dyDescent="0.35"/>
    <row r="84117" s="62" customFormat="1" x14ac:dyDescent="0.35"/>
    <row r="84118" s="62" customFormat="1" x14ac:dyDescent="0.35"/>
    <row r="84119" s="62" customFormat="1" x14ac:dyDescent="0.35"/>
    <row r="84120" s="62" customFormat="1" x14ac:dyDescent="0.35"/>
    <row r="84121" s="62" customFormat="1" x14ac:dyDescent="0.35"/>
    <row r="84122" s="62" customFormat="1" x14ac:dyDescent="0.35"/>
    <row r="84123" s="62" customFormat="1" x14ac:dyDescent="0.35"/>
    <row r="84124" s="62" customFormat="1" x14ac:dyDescent="0.35"/>
    <row r="84125" s="62" customFormat="1" x14ac:dyDescent="0.35"/>
    <row r="84126" s="62" customFormat="1" x14ac:dyDescent="0.35"/>
    <row r="84127" s="62" customFormat="1" x14ac:dyDescent="0.35"/>
    <row r="84128" s="62" customFormat="1" x14ac:dyDescent="0.35"/>
    <row r="84129" s="62" customFormat="1" x14ac:dyDescent="0.35"/>
    <row r="84130" s="62" customFormat="1" x14ac:dyDescent="0.35"/>
    <row r="84131" s="62" customFormat="1" x14ac:dyDescent="0.35"/>
    <row r="84132" s="62" customFormat="1" x14ac:dyDescent="0.35"/>
    <row r="84133" s="62" customFormat="1" x14ac:dyDescent="0.35"/>
    <row r="84134" s="62" customFormat="1" x14ac:dyDescent="0.35"/>
    <row r="84135" s="62" customFormat="1" x14ac:dyDescent="0.35"/>
    <row r="84136" s="62" customFormat="1" x14ac:dyDescent="0.35"/>
    <row r="84137" s="62" customFormat="1" x14ac:dyDescent="0.35"/>
    <row r="84138" s="62" customFormat="1" x14ac:dyDescent="0.35"/>
    <row r="84139" s="62" customFormat="1" x14ac:dyDescent="0.35"/>
    <row r="84140" s="62" customFormat="1" x14ac:dyDescent="0.35"/>
    <row r="84141" s="62" customFormat="1" x14ac:dyDescent="0.35"/>
    <row r="84142" s="62" customFormat="1" x14ac:dyDescent="0.35"/>
    <row r="84143" s="62" customFormat="1" x14ac:dyDescent="0.35"/>
    <row r="84144" s="62" customFormat="1" x14ac:dyDescent="0.35"/>
    <row r="84145" s="62" customFormat="1" x14ac:dyDescent="0.35"/>
    <row r="84146" s="62" customFormat="1" x14ac:dyDescent="0.35"/>
    <row r="84147" s="62" customFormat="1" x14ac:dyDescent="0.35"/>
    <row r="84148" s="62" customFormat="1" x14ac:dyDescent="0.35"/>
    <row r="84149" s="62" customFormat="1" x14ac:dyDescent="0.35"/>
    <row r="84150" s="62" customFormat="1" x14ac:dyDescent="0.35"/>
    <row r="84151" s="62" customFormat="1" x14ac:dyDescent="0.35"/>
    <row r="84152" s="62" customFormat="1" x14ac:dyDescent="0.35"/>
    <row r="84153" s="62" customFormat="1" x14ac:dyDescent="0.35"/>
    <row r="84154" s="62" customFormat="1" x14ac:dyDescent="0.35"/>
    <row r="84155" s="62" customFormat="1" x14ac:dyDescent="0.35"/>
    <row r="84156" s="62" customFormat="1" x14ac:dyDescent="0.35"/>
    <row r="84157" s="62" customFormat="1" x14ac:dyDescent="0.35"/>
    <row r="84158" s="62" customFormat="1" x14ac:dyDescent="0.35"/>
    <row r="84159" s="62" customFormat="1" x14ac:dyDescent="0.35"/>
    <row r="84160" s="62" customFormat="1" x14ac:dyDescent="0.35"/>
    <row r="84161" s="62" customFormat="1" x14ac:dyDescent="0.35"/>
    <row r="84162" s="62" customFormat="1" x14ac:dyDescent="0.35"/>
    <row r="84163" s="62" customFormat="1" x14ac:dyDescent="0.35"/>
    <row r="84164" s="62" customFormat="1" x14ac:dyDescent="0.35"/>
    <row r="84165" s="62" customFormat="1" x14ac:dyDescent="0.35"/>
    <row r="84166" s="62" customFormat="1" x14ac:dyDescent="0.35"/>
    <row r="84167" s="62" customFormat="1" x14ac:dyDescent="0.35"/>
    <row r="84168" s="62" customFormat="1" x14ac:dyDescent="0.35"/>
    <row r="84169" s="62" customFormat="1" x14ac:dyDescent="0.35"/>
    <row r="84170" s="62" customFormat="1" x14ac:dyDescent="0.35"/>
    <row r="84171" s="62" customFormat="1" x14ac:dyDescent="0.35"/>
    <row r="84172" s="62" customFormat="1" x14ac:dyDescent="0.35"/>
    <row r="84173" s="62" customFormat="1" x14ac:dyDescent="0.35"/>
    <row r="84174" s="62" customFormat="1" x14ac:dyDescent="0.35"/>
    <row r="84175" s="62" customFormat="1" x14ac:dyDescent="0.35"/>
    <row r="84176" s="62" customFormat="1" x14ac:dyDescent="0.35"/>
    <row r="84177" s="62" customFormat="1" x14ac:dyDescent="0.35"/>
    <row r="84178" s="62" customFormat="1" x14ac:dyDescent="0.35"/>
    <row r="84179" s="62" customFormat="1" x14ac:dyDescent="0.35"/>
    <row r="84180" s="62" customFormat="1" x14ac:dyDescent="0.35"/>
    <row r="84181" s="62" customFormat="1" x14ac:dyDescent="0.35"/>
    <row r="84182" s="62" customFormat="1" x14ac:dyDescent="0.35"/>
    <row r="84183" s="62" customFormat="1" x14ac:dyDescent="0.35"/>
    <row r="84184" s="62" customFormat="1" x14ac:dyDescent="0.35"/>
    <row r="84185" s="62" customFormat="1" x14ac:dyDescent="0.35"/>
    <row r="84186" s="62" customFormat="1" x14ac:dyDescent="0.35"/>
    <row r="84187" s="62" customFormat="1" x14ac:dyDescent="0.35"/>
    <row r="84188" s="62" customFormat="1" x14ac:dyDescent="0.35"/>
    <row r="84189" s="62" customFormat="1" x14ac:dyDescent="0.35"/>
    <row r="84190" s="62" customFormat="1" x14ac:dyDescent="0.35"/>
    <row r="84191" s="62" customFormat="1" x14ac:dyDescent="0.35"/>
    <row r="84192" s="62" customFormat="1" x14ac:dyDescent="0.35"/>
    <row r="84193" s="62" customFormat="1" x14ac:dyDescent="0.35"/>
    <row r="84194" s="62" customFormat="1" x14ac:dyDescent="0.35"/>
    <row r="84195" s="62" customFormat="1" x14ac:dyDescent="0.35"/>
    <row r="84196" s="62" customFormat="1" x14ac:dyDescent="0.35"/>
    <row r="84197" s="62" customFormat="1" x14ac:dyDescent="0.35"/>
    <row r="84198" s="62" customFormat="1" x14ac:dyDescent="0.35"/>
    <row r="84199" s="62" customFormat="1" x14ac:dyDescent="0.35"/>
    <row r="84200" s="62" customFormat="1" x14ac:dyDescent="0.35"/>
    <row r="84201" s="62" customFormat="1" x14ac:dyDescent="0.35"/>
    <row r="84202" s="62" customFormat="1" x14ac:dyDescent="0.35"/>
    <row r="84203" s="62" customFormat="1" x14ac:dyDescent="0.35"/>
    <row r="84204" s="62" customFormat="1" x14ac:dyDescent="0.35"/>
    <row r="84205" s="62" customFormat="1" x14ac:dyDescent="0.35"/>
    <row r="84206" s="62" customFormat="1" x14ac:dyDescent="0.35"/>
    <row r="84207" s="62" customFormat="1" x14ac:dyDescent="0.35"/>
    <row r="84208" s="62" customFormat="1" x14ac:dyDescent="0.35"/>
    <row r="84209" s="62" customFormat="1" x14ac:dyDescent="0.35"/>
    <row r="84210" s="62" customFormat="1" x14ac:dyDescent="0.35"/>
    <row r="84211" s="62" customFormat="1" x14ac:dyDescent="0.35"/>
    <row r="84212" s="62" customFormat="1" x14ac:dyDescent="0.35"/>
    <row r="84213" s="62" customFormat="1" x14ac:dyDescent="0.35"/>
    <row r="84214" s="62" customFormat="1" x14ac:dyDescent="0.35"/>
    <row r="84215" s="62" customFormat="1" x14ac:dyDescent="0.35"/>
    <row r="84216" s="62" customFormat="1" x14ac:dyDescent="0.35"/>
    <row r="84217" s="62" customFormat="1" x14ac:dyDescent="0.35"/>
    <row r="84218" s="62" customFormat="1" x14ac:dyDescent="0.35"/>
    <row r="84219" s="62" customFormat="1" x14ac:dyDescent="0.35"/>
    <row r="84220" s="62" customFormat="1" x14ac:dyDescent="0.35"/>
    <row r="84221" s="62" customFormat="1" x14ac:dyDescent="0.35"/>
    <row r="84222" s="62" customFormat="1" x14ac:dyDescent="0.35"/>
    <row r="84223" s="62" customFormat="1" x14ac:dyDescent="0.35"/>
    <row r="84224" s="62" customFormat="1" x14ac:dyDescent="0.35"/>
    <row r="84225" s="62" customFormat="1" x14ac:dyDescent="0.35"/>
    <row r="84226" s="62" customFormat="1" x14ac:dyDescent="0.35"/>
    <row r="84227" s="62" customFormat="1" x14ac:dyDescent="0.35"/>
    <row r="84228" s="62" customFormat="1" x14ac:dyDescent="0.35"/>
    <row r="84229" s="62" customFormat="1" x14ac:dyDescent="0.35"/>
    <row r="84230" s="62" customFormat="1" x14ac:dyDescent="0.35"/>
    <row r="84231" s="62" customFormat="1" x14ac:dyDescent="0.35"/>
    <row r="84232" s="62" customFormat="1" x14ac:dyDescent="0.35"/>
    <row r="84233" s="62" customFormat="1" x14ac:dyDescent="0.35"/>
    <row r="84234" s="62" customFormat="1" x14ac:dyDescent="0.35"/>
    <row r="84235" s="62" customFormat="1" x14ac:dyDescent="0.35"/>
    <row r="84236" s="62" customFormat="1" x14ac:dyDescent="0.35"/>
    <row r="84237" s="62" customFormat="1" x14ac:dyDescent="0.35"/>
    <row r="84238" s="62" customFormat="1" x14ac:dyDescent="0.35"/>
    <row r="84239" s="62" customFormat="1" x14ac:dyDescent="0.35"/>
    <row r="84240" s="62" customFormat="1" x14ac:dyDescent="0.35"/>
    <row r="84241" s="62" customFormat="1" x14ac:dyDescent="0.35"/>
    <row r="84242" s="62" customFormat="1" x14ac:dyDescent="0.35"/>
    <row r="84243" s="62" customFormat="1" x14ac:dyDescent="0.35"/>
    <row r="84244" s="62" customFormat="1" x14ac:dyDescent="0.35"/>
    <row r="84245" s="62" customFormat="1" x14ac:dyDescent="0.35"/>
    <row r="84246" s="62" customFormat="1" x14ac:dyDescent="0.35"/>
    <row r="84247" s="62" customFormat="1" x14ac:dyDescent="0.35"/>
    <row r="84248" s="62" customFormat="1" x14ac:dyDescent="0.35"/>
    <row r="84249" s="62" customFormat="1" x14ac:dyDescent="0.35"/>
    <row r="84250" s="62" customFormat="1" x14ac:dyDescent="0.35"/>
    <row r="84251" s="62" customFormat="1" x14ac:dyDescent="0.35"/>
    <row r="84252" s="62" customFormat="1" x14ac:dyDescent="0.35"/>
    <row r="84253" s="62" customFormat="1" x14ac:dyDescent="0.35"/>
    <row r="84254" s="62" customFormat="1" x14ac:dyDescent="0.35"/>
    <row r="84255" s="62" customFormat="1" x14ac:dyDescent="0.35"/>
    <row r="84256" s="62" customFormat="1" x14ac:dyDescent="0.35"/>
    <row r="84257" s="62" customFormat="1" x14ac:dyDescent="0.35"/>
    <row r="84258" s="62" customFormat="1" x14ac:dyDescent="0.35"/>
    <row r="84259" s="62" customFormat="1" x14ac:dyDescent="0.35"/>
    <row r="84260" s="62" customFormat="1" x14ac:dyDescent="0.35"/>
    <row r="84261" s="62" customFormat="1" x14ac:dyDescent="0.35"/>
    <row r="84262" s="62" customFormat="1" x14ac:dyDescent="0.35"/>
    <row r="84263" s="62" customFormat="1" x14ac:dyDescent="0.35"/>
    <row r="84264" s="62" customFormat="1" x14ac:dyDescent="0.35"/>
    <row r="84265" s="62" customFormat="1" x14ac:dyDescent="0.35"/>
    <row r="84266" s="62" customFormat="1" x14ac:dyDescent="0.35"/>
    <row r="84267" s="62" customFormat="1" x14ac:dyDescent="0.35"/>
    <row r="84268" s="62" customFormat="1" x14ac:dyDescent="0.35"/>
    <row r="84269" s="62" customFormat="1" x14ac:dyDescent="0.35"/>
    <row r="84270" s="62" customFormat="1" x14ac:dyDescent="0.35"/>
    <row r="84271" s="62" customFormat="1" x14ac:dyDescent="0.35"/>
    <row r="84272" s="62" customFormat="1" x14ac:dyDescent="0.35"/>
    <row r="84273" s="62" customFormat="1" x14ac:dyDescent="0.35"/>
    <row r="84274" s="62" customFormat="1" x14ac:dyDescent="0.35"/>
    <row r="84275" s="62" customFormat="1" x14ac:dyDescent="0.35"/>
    <row r="84276" s="62" customFormat="1" x14ac:dyDescent="0.35"/>
    <row r="84277" s="62" customFormat="1" x14ac:dyDescent="0.35"/>
    <row r="84278" s="62" customFormat="1" x14ac:dyDescent="0.35"/>
    <row r="84279" s="62" customFormat="1" x14ac:dyDescent="0.35"/>
    <row r="84280" s="62" customFormat="1" x14ac:dyDescent="0.35"/>
    <row r="84281" s="62" customFormat="1" x14ac:dyDescent="0.35"/>
    <row r="84282" s="62" customFormat="1" x14ac:dyDescent="0.35"/>
    <row r="84283" s="62" customFormat="1" x14ac:dyDescent="0.35"/>
    <row r="84284" s="62" customFormat="1" x14ac:dyDescent="0.35"/>
    <row r="84285" s="62" customFormat="1" x14ac:dyDescent="0.35"/>
    <row r="84286" s="62" customFormat="1" x14ac:dyDescent="0.35"/>
    <row r="84287" s="62" customFormat="1" x14ac:dyDescent="0.35"/>
    <row r="84288" s="62" customFormat="1" x14ac:dyDescent="0.35"/>
    <row r="84289" s="62" customFormat="1" x14ac:dyDescent="0.35"/>
    <row r="84290" s="62" customFormat="1" x14ac:dyDescent="0.35"/>
    <row r="84291" s="62" customFormat="1" x14ac:dyDescent="0.35"/>
    <row r="84292" s="62" customFormat="1" x14ac:dyDescent="0.35"/>
    <row r="84293" s="62" customFormat="1" x14ac:dyDescent="0.35"/>
    <row r="84294" s="62" customFormat="1" x14ac:dyDescent="0.35"/>
    <row r="84295" s="62" customFormat="1" x14ac:dyDescent="0.35"/>
    <row r="84296" s="62" customFormat="1" x14ac:dyDescent="0.35"/>
    <row r="84297" s="62" customFormat="1" x14ac:dyDescent="0.35"/>
    <row r="84298" s="62" customFormat="1" x14ac:dyDescent="0.35"/>
    <row r="84299" s="62" customFormat="1" x14ac:dyDescent="0.35"/>
    <row r="84300" s="62" customFormat="1" x14ac:dyDescent="0.35"/>
    <row r="84301" s="62" customFormat="1" x14ac:dyDescent="0.35"/>
    <row r="84302" s="62" customFormat="1" x14ac:dyDescent="0.35"/>
    <row r="84303" s="62" customFormat="1" x14ac:dyDescent="0.35"/>
    <row r="84304" s="62" customFormat="1" x14ac:dyDescent="0.35"/>
    <row r="84305" s="62" customFormat="1" x14ac:dyDescent="0.35"/>
    <row r="84306" s="62" customFormat="1" x14ac:dyDescent="0.35"/>
    <row r="84307" s="62" customFormat="1" x14ac:dyDescent="0.35"/>
    <row r="84308" s="62" customFormat="1" x14ac:dyDescent="0.35"/>
    <row r="84309" s="62" customFormat="1" x14ac:dyDescent="0.35"/>
    <row r="84310" s="62" customFormat="1" x14ac:dyDescent="0.35"/>
    <row r="84311" s="62" customFormat="1" x14ac:dyDescent="0.35"/>
    <row r="84312" s="62" customFormat="1" x14ac:dyDescent="0.35"/>
    <row r="84313" s="62" customFormat="1" x14ac:dyDescent="0.35"/>
    <row r="84314" s="62" customFormat="1" x14ac:dyDescent="0.35"/>
    <row r="84315" s="62" customFormat="1" x14ac:dyDescent="0.35"/>
    <row r="84316" s="62" customFormat="1" x14ac:dyDescent="0.35"/>
    <row r="84317" s="62" customFormat="1" x14ac:dyDescent="0.35"/>
    <row r="84318" s="62" customFormat="1" x14ac:dyDescent="0.35"/>
    <row r="84319" s="62" customFormat="1" x14ac:dyDescent="0.35"/>
    <row r="84320" s="62" customFormat="1" x14ac:dyDescent="0.35"/>
    <row r="84321" s="62" customFormat="1" x14ac:dyDescent="0.35"/>
    <row r="84322" s="62" customFormat="1" x14ac:dyDescent="0.35"/>
    <row r="84323" s="62" customFormat="1" x14ac:dyDescent="0.35"/>
    <row r="84324" s="62" customFormat="1" x14ac:dyDescent="0.35"/>
    <row r="84325" s="62" customFormat="1" x14ac:dyDescent="0.35"/>
    <row r="84326" s="62" customFormat="1" x14ac:dyDescent="0.35"/>
    <row r="84327" s="62" customFormat="1" x14ac:dyDescent="0.35"/>
    <row r="84328" s="62" customFormat="1" x14ac:dyDescent="0.35"/>
    <row r="84329" s="62" customFormat="1" x14ac:dyDescent="0.35"/>
    <row r="84330" s="62" customFormat="1" x14ac:dyDescent="0.35"/>
    <row r="84331" s="62" customFormat="1" x14ac:dyDescent="0.35"/>
    <row r="84332" s="62" customFormat="1" x14ac:dyDescent="0.35"/>
    <row r="84333" s="62" customFormat="1" x14ac:dyDescent="0.35"/>
    <row r="84334" s="62" customFormat="1" x14ac:dyDescent="0.35"/>
    <row r="84335" s="62" customFormat="1" x14ac:dyDescent="0.35"/>
    <row r="84336" s="62" customFormat="1" x14ac:dyDescent="0.35"/>
    <row r="84337" s="62" customFormat="1" x14ac:dyDescent="0.35"/>
    <row r="84338" s="62" customFormat="1" x14ac:dyDescent="0.35"/>
    <row r="84339" s="62" customFormat="1" x14ac:dyDescent="0.35"/>
    <row r="84340" s="62" customFormat="1" x14ac:dyDescent="0.35"/>
    <row r="84341" s="62" customFormat="1" x14ac:dyDescent="0.35"/>
    <row r="84342" s="62" customFormat="1" x14ac:dyDescent="0.35"/>
    <row r="84343" s="62" customFormat="1" x14ac:dyDescent="0.35"/>
    <row r="84344" s="62" customFormat="1" x14ac:dyDescent="0.35"/>
    <row r="84345" s="62" customFormat="1" x14ac:dyDescent="0.35"/>
    <row r="84346" s="62" customFormat="1" x14ac:dyDescent="0.35"/>
    <row r="84347" s="62" customFormat="1" x14ac:dyDescent="0.35"/>
    <row r="84348" s="62" customFormat="1" x14ac:dyDescent="0.35"/>
    <row r="84349" s="62" customFormat="1" x14ac:dyDescent="0.35"/>
    <row r="84350" s="62" customFormat="1" x14ac:dyDescent="0.35"/>
    <row r="84351" s="62" customFormat="1" x14ac:dyDescent="0.35"/>
    <row r="84352" s="62" customFormat="1" x14ac:dyDescent="0.35"/>
    <row r="84353" s="62" customFormat="1" x14ac:dyDescent="0.35"/>
    <row r="84354" s="62" customFormat="1" x14ac:dyDescent="0.35"/>
    <row r="84355" s="62" customFormat="1" x14ac:dyDescent="0.35"/>
    <row r="84356" s="62" customFormat="1" x14ac:dyDescent="0.35"/>
    <row r="84357" s="62" customFormat="1" x14ac:dyDescent="0.35"/>
    <row r="84358" s="62" customFormat="1" x14ac:dyDescent="0.35"/>
    <row r="84359" s="62" customFormat="1" x14ac:dyDescent="0.35"/>
    <row r="84360" s="62" customFormat="1" x14ac:dyDescent="0.35"/>
    <row r="84361" s="62" customFormat="1" x14ac:dyDescent="0.35"/>
    <row r="84362" s="62" customFormat="1" x14ac:dyDescent="0.35"/>
    <row r="84363" s="62" customFormat="1" x14ac:dyDescent="0.35"/>
    <row r="84364" s="62" customFormat="1" x14ac:dyDescent="0.35"/>
    <row r="84365" s="62" customFormat="1" x14ac:dyDescent="0.35"/>
    <row r="84366" s="62" customFormat="1" x14ac:dyDescent="0.35"/>
    <row r="84367" s="62" customFormat="1" x14ac:dyDescent="0.35"/>
    <row r="84368" s="62" customFormat="1" x14ac:dyDescent="0.35"/>
    <row r="84369" s="62" customFormat="1" x14ac:dyDescent="0.35"/>
    <row r="84370" s="62" customFormat="1" x14ac:dyDescent="0.35"/>
    <row r="84371" s="62" customFormat="1" x14ac:dyDescent="0.35"/>
    <row r="84372" s="62" customFormat="1" x14ac:dyDescent="0.35"/>
    <row r="84373" s="62" customFormat="1" x14ac:dyDescent="0.35"/>
    <row r="84374" s="62" customFormat="1" x14ac:dyDescent="0.35"/>
    <row r="84375" s="62" customFormat="1" x14ac:dyDescent="0.35"/>
    <row r="84376" s="62" customFormat="1" x14ac:dyDescent="0.35"/>
    <row r="84377" s="62" customFormat="1" x14ac:dyDescent="0.35"/>
    <row r="84378" s="62" customFormat="1" x14ac:dyDescent="0.35"/>
    <row r="84379" s="62" customFormat="1" x14ac:dyDescent="0.35"/>
    <row r="84380" s="62" customFormat="1" x14ac:dyDescent="0.35"/>
    <row r="84381" s="62" customFormat="1" x14ac:dyDescent="0.35"/>
    <row r="84382" s="62" customFormat="1" x14ac:dyDescent="0.35"/>
    <row r="84383" s="62" customFormat="1" x14ac:dyDescent="0.35"/>
    <row r="84384" s="62" customFormat="1" x14ac:dyDescent="0.35"/>
    <row r="84385" s="62" customFormat="1" x14ac:dyDescent="0.35"/>
    <row r="84386" s="62" customFormat="1" x14ac:dyDescent="0.35"/>
    <row r="84387" s="62" customFormat="1" x14ac:dyDescent="0.35"/>
    <row r="84388" s="62" customFormat="1" x14ac:dyDescent="0.35"/>
    <row r="84389" s="62" customFormat="1" x14ac:dyDescent="0.35"/>
    <row r="84390" s="62" customFormat="1" x14ac:dyDescent="0.35"/>
    <row r="84391" s="62" customFormat="1" x14ac:dyDescent="0.35"/>
    <row r="84392" s="62" customFormat="1" x14ac:dyDescent="0.35"/>
    <row r="84393" s="62" customFormat="1" x14ac:dyDescent="0.35"/>
    <row r="84394" s="62" customFormat="1" x14ac:dyDescent="0.35"/>
    <row r="84395" s="62" customFormat="1" x14ac:dyDescent="0.35"/>
    <row r="84396" s="62" customFormat="1" x14ac:dyDescent="0.35"/>
    <row r="84397" s="62" customFormat="1" x14ac:dyDescent="0.35"/>
    <row r="84398" s="62" customFormat="1" x14ac:dyDescent="0.35"/>
    <row r="84399" s="62" customFormat="1" x14ac:dyDescent="0.35"/>
    <row r="84400" s="62" customFormat="1" x14ac:dyDescent="0.35"/>
    <row r="84401" s="62" customFormat="1" x14ac:dyDescent="0.35"/>
    <row r="84402" s="62" customFormat="1" x14ac:dyDescent="0.35"/>
    <row r="84403" s="62" customFormat="1" x14ac:dyDescent="0.35"/>
    <row r="84404" s="62" customFormat="1" x14ac:dyDescent="0.35"/>
    <row r="84405" s="62" customFormat="1" x14ac:dyDescent="0.35"/>
    <row r="84406" s="62" customFormat="1" x14ac:dyDescent="0.35"/>
    <row r="84407" s="62" customFormat="1" x14ac:dyDescent="0.35"/>
    <row r="84408" s="62" customFormat="1" x14ac:dyDescent="0.35"/>
    <row r="84409" s="62" customFormat="1" x14ac:dyDescent="0.35"/>
    <row r="84410" s="62" customFormat="1" x14ac:dyDescent="0.35"/>
    <row r="84411" s="62" customFormat="1" x14ac:dyDescent="0.35"/>
    <row r="84412" s="62" customFormat="1" x14ac:dyDescent="0.35"/>
    <row r="84413" s="62" customFormat="1" x14ac:dyDescent="0.35"/>
    <row r="84414" s="62" customFormat="1" x14ac:dyDescent="0.35"/>
    <row r="84415" s="62" customFormat="1" x14ac:dyDescent="0.35"/>
    <row r="84416" s="62" customFormat="1" x14ac:dyDescent="0.35"/>
    <row r="84417" s="62" customFormat="1" x14ac:dyDescent="0.35"/>
    <row r="84418" s="62" customFormat="1" x14ac:dyDescent="0.35"/>
    <row r="84419" s="62" customFormat="1" x14ac:dyDescent="0.35"/>
    <row r="84420" s="62" customFormat="1" x14ac:dyDescent="0.35"/>
    <row r="84421" s="62" customFormat="1" x14ac:dyDescent="0.35"/>
    <row r="84422" s="62" customFormat="1" x14ac:dyDescent="0.35"/>
    <row r="84423" s="62" customFormat="1" x14ac:dyDescent="0.35"/>
    <row r="84424" s="62" customFormat="1" x14ac:dyDescent="0.35"/>
    <row r="84425" s="62" customFormat="1" x14ac:dyDescent="0.35"/>
    <row r="84426" s="62" customFormat="1" x14ac:dyDescent="0.35"/>
    <row r="84427" s="62" customFormat="1" x14ac:dyDescent="0.35"/>
    <row r="84428" s="62" customFormat="1" x14ac:dyDescent="0.35"/>
    <row r="84429" s="62" customFormat="1" x14ac:dyDescent="0.35"/>
    <row r="84430" s="62" customFormat="1" x14ac:dyDescent="0.35"/>
    <row r="84431" s="62" customFormat="1" x14ac:dyDescent="0.35"/>
    <row r="84432" s="62" customFormat="1" x14ac:dyDescent="0.35"/>
    <row r="84433" s="62" customFormat="1" x14ac:dyDescent="0.35"/>
    <row r="84434" s="62" customFormat="1" x14ac:dyDescent="0.35"/>
    <row r="84435" s="62" customFormat="1" x14ac:dyDescent="0.35"/>
    <row r="84436" s="62" customFormat="1" x14ac:dyDescent="0.35"/>
    <row r="84437" s="62" customFormat="1" x14ac:dyDescent="0.35"/>
    <row r="84438" s="62" customFormat="1" x14ac:dyDescent="0.35"/>
    <row r="84439" s="62" customFormat="1" x14ac:dyDescent="0.35"/>
    <row r="84440" s="62" customFormat="1" x14ac:dyDescent="0.35"/>
    <row r="84441" s="62" customFormat="1" x14ac:dyDescent="0.35"/>
    <row r="84442" s="62" customFormat="1" x14ac:dyDescent="0.35"/>
    <row r="84443" s="62" customFormat="1" x14ac:dyDescent="0.35"/>
    <row r="84444" s="62" customFormat="1" x14ac:dyDescent="0.35"/>
    <row r="84445" s="62" customFormat="1" x14ac:dyDescent="0.35"/>
    <row r="84446" s="62" customFormat="1" x14ac:dyDescent="0.35"/>
    <row r="84447" s="62" customFormat="1" x14ac:dyDescent="0.35"/>
    <row r="84448" s="62" customFormat="1" x14ac:dyDescent="0.35"/>
    <row r="84449" s="62" customFormat="1" x14ac:dyDescent="0.35"/>
    <row r="84450" s="62" customFormat="1" x14ac:dyDescent="0.35"/>
    <row r="84451" s="62" customFormat="1" x14ac:dyDescent="0.35"/>
    <row r="84452" s="62" customFormat="1" x14ac:dyDescent="0.35"/>
    <row r="84453" s="62" customFormat="1" x14ac:dyDescent="0.35"/>
    <row r="84454" s="62" customFormat="1" x14ac:dyDescent="0.35"/>
    <row r="84455" s="62" customFormat="1" x14ac:dyDescent="0.35"/>
    <row r="84456" s="62" customFormat="1" x14ac:dyDescent="0.35"/>
    <row r="84457" s="62" customFormat="1" x14ac:dyDescent="0.35"/>
    <row r="84458" s="62" customFormat="1" x14ac:dyDescent="0.35"/>
    <row r="84459" s="62" customFormat="1" x14ac:dyDescent="0.35"/>
    <row r="84460" s="62" customFormat="1" x14ac:dyDescent="0.35"/>
    <row r="84461" s="62" customFormat="1" x14ac:dyDescent="0.35"/>
    <row r="84462" s="62" customFormat="1" x14ac:dyDescent="0.35"/>
    <row r="84463" s="62" customFormat="1" x14ac:dyDescent="0.35"/>
    <row r="84464" s="62" customFormat="1" x14ac:dyDescent="0.35"/>
    <row r="84465" s="62" customFormat="1" x14ac:dyDescent="0.35"/>
    <row r="84466" s="62" customFormat="1" x14ac:dyDescent="0.35"/>
    <row r="84467" s="62" customFormat="1" x14ac:dyDescent="0.35"/>
    <row r="84468" s="62" customFormat="1" x14ac:dyDescent="0.35"/>
    <row r="84469" s="62" customFormat="1" x14ac:dyDescent="0.35"/>
    <row r="84470" s="62" customFormat="1" x14ac:dyDescent="0.35"/>
    <row r="84471" s="62" customFormat="1" x14ac:dyDescent="0.35"/>
    <row r="84472" s="62" customFormat="1" x14ac:dyDescent="0.35"/>
    <row r="84473" s="62" customFormat="1" x14ac:dyDescent="0.35"/>
    <row r="84474" s="62" customFormat="1" x14ac:dyDescent="0.35"/>
    <row r="84475" s="62" customFormat="1" x14ac:dyDescent="0.35"/>
    <row r="84476" s="62" customFormat="1" x14ac:dyDescent="0.35"/>
    <row r="84477" s="62" customFormat="1" x14ac:dyDescent="0.35"/>
    <row r="84478" s="62" customFormat="1" x14ac:dyDescent="0.35"/>
    <row r="84479" s="62" customFormat="1" x14ac:dyDescent="0.35"/>
    <row r="84480" s="62" customFormat="1" x14ac:dyDescent="0.35"/>
    <row r="84481" s="62" customFormat="1" x14ac:dyDescent="0.35"/>
    <row r="84482" s="62" customFormat="1" x14ac:dyDescent="0.35"/>
    <row r="84483" s="62" customFormat="1" x14ac:dyDescent="0.35"/>
    <row r="84484" s="62" customFormat="1" x14ac:dyDescent="0.35"/>
    <row r="84485" s="62" customFormat="1" x14ac:dyDescent="0.35"/>
    <row r="84486" s="62" customFormat="1" x14ac:dyDescent="0.35"/>
    <row r="84487" s="62" customFormat="1" x14ac:dyDescent="0.35"/>
    <row r="84488" s="62" customFormat="1" x14ac:dyDescent="0.35"/>
    <row r="84489" s="62" customFormat="1" x14ac:dyDescent="0.35"/>
    <row r="84490" s="62" customFormat="1" x14ac:dyDescent="0.35"/>
    <row r="84491" s="62" customFormat="1" x14ac:dyDescent="0.35"/>
    <row r="84492" s="62" customFormat="1" x14ac:dyDescent="0.35"/>
    <row r="84493" s="62" customFormat="1" x14ac:dyDescent="0.35"/>
    <row r="84494" s="62" customFormat="1" x14ac:dyDescent="0.35"/>
    <row r="84495" s="62" customFormat="1" x14ac:dyDescent="0.35"/>
    <row r="84496" s="62" customFormat="1" x14ac:dyDescent="0.35"/>
    <row r="84497" s="62" customFormat="1" x14ac:dyDescent="0.35"/>
    <row r="84498" s="62" customFormat="1" x14ac:dyDescent="0.35"/>
    <row r="84499" s="62" customFormat="1" x14ac:dyDescent="0.35"/>
    <row r="84500" s="62" customFormat="1" x14ac:dyDescent="0.35"/>
    <row r="84501" s="62" customFormat="1" x14ac:dyDescent="0.35"/>
    <row r="84502" s="62" customFormat="1" x14ac:dyDescent="0.35"/>
    <row r="84503" s="62" customFormat="1" x14ac:dyDescent="0.35"/>
    <row r="84504" s="62" customFormat="1" x14ac:dyDescent="0.35"/>
    <row r="84505" s="62" customFormat="1" x14ac:dyDescent="0.35"/>
    <row r="84506" s="62" customFormat="1" x14ac:dyDescent="0.35"/>
    <row r="84507" s="62" customFormat="1" x14ac:dyDescent="0.35"/>
    <row r="84508" s="62" customFormat="1" x14ac:dyDescent="0.35"/>
    <row r="84509" s="62" customFormat="1" x14ac:dyDescent="0.35"/>
    <row r="84510" s="62" customFormat="1" x14ac:dyDescent="0.35"/>
    <row r="84511" s="62" customFormat="1" x14ac:dyDescent="0.35"/>
    <row r="84512" s="62" customFormat="1" x14ac:dyDescent="0.35"/>
    <row r="84513" s="62" customFormat="1" x14ac:dyDescent="0.35"/>
    <row r="84514" s="62" customFormat="1" x14ac:dyDescent="0.35"/>
    <row r="84515" s="62" customFormat="1" x14ac:dyDescent="0.35"/>
    <row r="84516" s="62" customFormat="1" x14ac:dyDescent="0.35"/>
    <row r="84517" s="62" customFormat="1" x14ac:dyDescent="0.35"/>
    <row r="84518" s="62" customFormat="1" x14ac:dyDescent="0.35"/>
    <row r="84519" s="62" customFormat="1" x14ac:dyDescent="0.35"/>
    <row r="84520" s="62" customFormat="1" x14ac:dyDescent="0.35"/>
    <row r="84521" s="62" customFormat="1" x14ac:dyDescent="0.35"/>
    <row r="84522" s="62" customFormat="1" x14ac:dyDescent="0.35"/>
    <row r="84523" s="62" customFormat="1" x14ac:dyDescent="0.35"/>
    <row r="84524" s="62" customFormat="1" x14ac:dyDescent="0.35"/>
    <row r="84525" s="62" customFormat="1" x14ac:dyDescent="0.35"/>
    <row r="84526" s="62" customFormat="1" x14ac:dyDescent="0.35"/>
    <row r="84527" s="62" customFormat="1" x14ac:dyDescent="0.35"/>
    <row r="84528" s="62" customFormat="1" x14ac:dyDescent="0.35"/>
    <row r="84529" s="62" customFormat="1" x14ac:dyDescent="0.35"/>
    <row r="84530" s="62" customFormat="1" x14ac:dyDescent="0.35"/>
    <row r="84531" s="62" customFormat="1" x14ac:dyDescent="0.35"/>
    <row r="84532" s="62" customFormat="1" x14ac:dyDescent="0.35"/>
    <row r="84533" s="62" customFormat="1" x14ac:dyDescent="0.35"/>
    <row r="84534" s="62" customFormat="1" x14ac:dyDescent="0.35"/>
    <row r="84535" s="62" customFormat="1" x14ac:dyDescent="0.35"/>
    <row r="84536" s="62" customFormat="1" x14ac:dyDescent="0.35"/>
    <row r="84537" s="62" customFormat="1" x14ac:dyDescent="0.35"/>
    <row r="84538" s="62" customFormat="1" x14ac:dyDescent="0.35"/>
    <row r="84539" s="62" customFormat="1" x14ac:dyDescent="0.35"/>
    <row r="84540" s="62" customFormat="1" x14ac:dyDescent="0.35"/>
    <row r="84541" s="62" customFormat="1" x14ac:dyDescent="0.35"/>
    <row r="84542" s="62" customFormat="1" x14ac:dyDescent="0.35"/>
    <row r="84543" s="62" customFormat="1" x14ac:dyDescent="0.35"/>
    <row r="84544" s="62" customFormat="1" x14ac:dyDescent="0.35"/>
    <row r="84545" s="62" customFormat="1" x14ac:dyDescent="0.35"/>
    <row r="84546" s="62" customFormat="1" x14ac:dyDescent="0.35"/>
    <row r="84547" s="62" customFormat="1" x14ac:dyDescent="0.35"/>
    <row r="84548" s="62" customFormat="1" x14ac:dyDescent="0.35"/>
    <row r="84549" s="62" customFormat="1" x14ac:dyDescent="0.35"/>
    <row r="84550" s="62" customFormat="1" x14ac:dyDescent="0.35"/>
    <row r="84551" s="62" customFormat="1" x14ac:dyDescent="0.35"/>
    <row r="84552" s="62" customFormat="1" x14ac:dyDescent="0.35"/>
    <row r="84553" s="62" customFormat="1" x14ac:dyDescent="0.35"/>
    <row r="84554" s="62" customFormat="1" x14ac:dyDescent="0.35"/>
    <row r="84555" s="62" customFormat="1" x14ac:dyDescent="0.35"/>
    <row r="84556" s="62" customFormat="1" x14ac:dyDescent="0.35"/>
    <row r="84557" s="62" customFormat="1" x14ac:dyDescent="0.35"/>
    <row r="84558" s="62" customFormat="1" x14ac:dyDescent="0.35"/>
    <row r="84559" s="62" customFormat="1" x14ac:dyDescent="0.35"/>
    <row r="84560" s="62" customFormat="1" x14ac:dyDescent="0.35"/>
    <row r="84561" s="62" customFormat="1" x14ac:dyDescent="0.35"/>
    <row r="84562" s="62" customFormat="1" x14ac:dyDescent="0.35"/>
    <row r="84563" s="62" customFormat="1" x14ac:dyDescent="0.35"/>
    <row r="84564" s="62" customFormat="1" x14ac:dyDescent="0.35"/>
    <row r="84565" s="62" customFormat="1" x14ac:dyDescent="0.35"/>
    <row r="84566" s="62" customFormat="1" x14ac:dyDescent="0.35"/>
    <row r="84567" s="62" customFormat="1" x14ac:dyDescent="0.35"/>
    <row r="84568" s="62" customFormat="1" x14ac:dyDescent="0.35"/>
    <row r="84569" s="62" customFormat="1" x14ac:dyDescent="0.35"/>
    <row r="84570" s="62" customFormat="1" x14ac:dyDescent="0.35"/>
    <row r="84571" s="62" customFormat="1" x14ac:dyDescent="0.35"/>
    <row r="84572" s="62" customFormat="1" x14ac:dyDescent="0.35"/>
    <row r="84573" s="62" customFormat="1" x14ac:dyDescent="0.35"/>
    <row r="84574" s="62" customFormat="1" x14ac:dyDescent="0.35"/>
    <row r="84575" s="62" customFormat="1" x14ac:dyDescent="0.35"/>
    <row r="84576" s="62" customFormat="1" x14ac:dyDescent="0.35"/>
    <row r="84577" s="62" customFormat="1" x14ac:dyDescent="0.35"/>
    <row r="84578" s="62" customFormat="1" x14ac:dyDescent="0.35"/>
    <row r="84579" s="62" customFormat="1" x14ac:dyDescent="0.35"/>
    <row r="84580" s="62" customFormat="1" x14ac:dyDescent="0.35"/>
    <row r="84581" s="62" customFormat="1" x14ac:dyDescent="0.35"/>
    <row r="84582" s="62" customFormat="1" x14ac:dyDescent="0.35"/>
    <row r="84583" s="62" customFormat="1" x14ac:dyDescent="0.35"/>
    <row r="84584" s="62" customFormat="1" x14ac:dyDescent="0.35"/>
    <row r="84585" s="62" customFormat="1" x14ac:dyDescent="0.35"/>
    <row r="84586" s="62" customFormat="1" x14ac:dyDescent="0.35"/>
    <row r="84587" s="62" customFormat="1" x14ac:dyDescent="0.35"/>
    <row r="84588" s="62" customFormat="1" x14ac:dyDescent="0.35"/>
    <row r="84589" s="62" customFormat="1" x14ac:dyDescent="0.35"/>
    <row r="84590" s="62" customFormat="1" x14ac:dyDescent="0.35"/>
    <row r="84591" s="62" customFormat="1" x14ac:dyDescent="0.35"/>
    <row r="84592" s="62" customFormat="1" x14ac:dyDescent="0.35"/>
    <row r="84593" s="62" customFormat="1" x14ac:dyDescent="0.35"/>
    <row r="84594" s="62" customFormat="1" x14ac:dyDescent="0.35"/>
    <row r="84595" s="62" customFormat="1" x14ac:dyDescent="0.35"/>
    <row r="84596" s="62" customFormat="1" x14ac:dyDescent="0.35"/>
    <row r="84597" s="62" customFormat="1" x14ac:dyDescent="0.35"/>
    <row r="84598" s="62" customFormat="1" x14ac:dyDescent="0.35"/>
    <row r="84599" s="62" customFormat="1" x14ac:dyDescent="0.35"/>
    <row r="84600" s="62" customFormat="1" x14ac:dyDescent="0.35"/>
    <row r="84601" s="62" customFormat="1" x14ac:dyDescent="0.35"/>
    <row r="84602" s="62" customFormat="1" x14ac:dyDescent="0.35"/>
    <row r="84603" s="62" customFormat="1" x14ac:dyDescent="0.35"/>
    <row r="84604" s="62" customFormat="1" x14ac:dyDescent="0.35"/>
    <row r="84605" s="62" customFormat="1" x14ac:dyDescent="0.35"/>
    <row r="84606" s="62" customFormat="1" x14ac:dyDescent="0.35"/>
    <row r="84607" s="62" customFormat="1" x14ac:dyDescent="0.35"/>
    <row r="84608" s="62" customFormat="1" x14ac:dyDescent="0.35"/>
    <row r="84609" s="62" customFormat="1" x14ac:dyDescent="0.35"/>
    <row r="84610" s="62" customFormat="1" x14ac:dyDescent="0.35"/>
    <row r="84611" s="62" customFormat="1" x14ac:dyDescent="0.35"/>
    <row r="84612" s="62" customFormat="1" x14ac:dyDescent="0.35"/>
    <row r="84613" s="62" customFormat="1" x14ac:dyDescent="0.35"/>
    <row r="84614" s="62" customFormat="1" x14ac:dyDescent="0.35"/>
    <row r="84615" s="62" customFormat="1" x14ac:dyDescent="0.35"/>
    <row r="84616" s="62" customFormat="1" x14ac:dyDescent="0.35"/>
    <row r="84617" s="62" customFormat="1" x14ac:dyDescent="0.35"/>
    <row r="84618" s="62" customFormat="1" x14ac:dyDescent="0.35"/>
    <row r="84619" s="62" customFormat="1" x14ac:dyDescent="0.35"/>
    <row r="84620" s="62" customFormat="1" x14ac:dyDescent="0.35"/>
    <row r="84621" s="62" customFormat="1" x14ac:dyDescent="0.35"/>
    <row r="84622" s="62" customFormat="1" x14ac:dyDescent="0.35"/>
    <row r="84623" s="62" customFormat="1" x14ac:dyDescent="0.35"/>
    <row r="84624" s="62" customFormat="1" x14ac:dyDescent="0.35"/>
    <row r="84625" s="62" customFormat="1" x14ac:dyDescent="0.35"/>
    <row r="84626" s="62" customFormat="1" x14ac:dyDescent="0.35"/>
    <row r="84627" s="62" customFormat="1" x14ac:dyDescent="0.35"/>
    <row r="84628" s="62" customFormat="1" x14ac:dyDescent="0.35"/>
    <row r="84629" s="62" customFormat="1" x14ac:dyDescent="0.35"/>
    <row r="84630" s="62" customFormat="1" x14ac:dyDescent="0.35"/>
    <row r="84631" s="62" customFormat="1" x14ac:dyDescent="0.35"/>
    <row r="84632" s="62" customFormat="1" x14ac:dyDescent="0.35"/>
    <row r="84633" s="62" customFormat="1" x14ac:dyDescent="0.35"/>
    <row r="84634" s="62" customFormat="1" x14ac:dyDescent="0.35"/>
    <row r="84635" s="62" customFormat="1" x14ac:dyDescent="0.35"/>
    <row r="84636" s="62" customFormat="1" x14ac:dyDescent="0.35"/>
    <row r="84637" s="62" customFormat="1" x14ac:dyDescent="0.35"/>
    <row r="84638" s="62" customFormat="1" x14ac:dyDescent="0.35"/>
    <row r="84639" s="62" customFormat="1" x14ac:dyDescent="0.35"/>
    <row r="84640" s="62" customFormat="1" x14ac:dyDescent="0.35"/>
    <row r="84641" s="62" customFormat="1" x14ac:dyDescent="0.35"/>
    <row r="84642" s="62" customFormat="1" x14ac:dyDescent="0.35"/>
    <row r="84643" s="62" customFormat="1" x14ac:dyDescent="0.35"/>
    <row r="84644" s="62" customFormat="1" x14ac:dyDescent="0.35"/>
    <row r="84645" s="62" customFormat="1" x14ac:dyDescent="0.35"/>
    <row r="84646" s="62" customFormat="1" x14ac:dyDescent="0.35"/>
    <row r="84647" s="62" customFormat="1" x14ac:dyDescent="0.35"/>
    <row r="84648" s="62" customFormat="1" x14ac:dyDescent="0.35"/>
    <row r="84649" s="62" customFormat="1" x14ac:dyDescent="0.35"/>
    <row r="84650" s="62" customFormat="1" x14ac:dyDescent="0.35"/>
    <row r="84651" s="62" customFormat="1" x14ac:dyDescent="0.35"/>
    <row r="84652" s="62" customFormat="1" x14ac:dyDescent="0.35"/>
    <row r="84653" s="62" customFormat="1" x14ac:dyDescent="0.35"/>
    <row r="84654" s="62" customFormat="1" x14ac:dyDescent="0.35"/>
    <row r="84655" s="62" customFormat="1" x14ac:dyDescent="0.35"/>
    <row r="84656" s="62" customFormat="1" x14ac:dyDescent="0.35"/>
    <row r="84657" s="62" customFormat="1" x14ac:dyDescent="0.35"/>
    <row r="84658" s="62" customFormat="1" x14ac:dyDescent="0.35"/>
    <row r="84659" s="62" customFormat="1" x14ac:dyDescent="0.35"/>
    <row r="84660" s="62" customFormat="1" x14ac:dyDescent="0.35"/>
    <row r="84661" s="62" customFormat="1" x14ac:dyDescent="0.35"/>
    <row r="84662" s="62" customFormat="1" x14ac:dyDescent="0.35"/>
    <row r="84663" s="62" customFormat="1" x14ac:dyDescent="0.35"/>
    <row r="84664" s="62" customFormat="1" x14ac:dyDescent="0.35"/>
    <row r="84665" s="62" customFormat="1" x14ac:dyDescent="0.35"/>
    <row r="84666" s="62" customFormat="1" x14ac:dyDescent="0.35"/>
    <row r="84667" s="62" customFormat="1" x14ac:dyDescent="0.35"/>
    <row r="84668" s="62" customFormat="1" x14ac:dyDescent="0.35"/>
    <row r="84669" s="62" customFormat="1" x14ac:dyDescent="0.35"/>
    <row r="84670" s="62" customFormat="1" x14ac:dyDescent="0.35"/>
    <row r="84671" s="62" customFormat="1" x14ac:dyDescent="0.35"/>
    <row r="84672" s="62" customFormat="1" x14ac:dyDescent="0.35"/>
    <row r="84673" s="62" customFormat="1" x14ac:dyDescent="0.35"/>
    <row r="84674" s="62" customFormat="1" x14ac:dyDescent="0.35"/>
    <row r="84675" s="62" customFormat="1" x14ac:dyDescent="0.35"/>
    <row r="84676" s="62" customFormat="1" x14ac:dyDescent="0.35"/>
    <row r="84677" s="62" customFormat="1" x14ac:dyDescent="0.35"/>
    <row r="84678" s="62" customFormat="1" x14ac:dyDescent="0.35"/>
    <row r="84679" s="62" customFormat="1" x14ac:dyDescent="0.35"/>
    <row r="84680" s="62" customFormat="1" x14ac:dyDescent="0.35"/>
    <row r="84681" s="62" customFormat="1" x14ac:dyDescent="0.35"/>
    <row r="84682" s="62" customFormat="1" x14ac:dyDescent="0.35"/>
    <row r="84683" s="62" customFormat="1" x14ac:dyDescent="0.35"/>
    <row r="84684" s="62" customFormat="1" x14ac:dyDescent="0.35"/>
    <row r="84685" s="62" customFormat="1" x14ac:dyDescent="0.35"/>
    <row r="84686" s="62" customFormat="1" x14ac:dyDescent="0.35"/>
    <row r="84687" s="62" customFormat="1" x14ac:dyDescent="0.35"/>
    <row r="84688" s="62" customFormat="1" x14ac:dyDescent="0.35"/>
    <row r="84689" s="62" customFormat="1" x14ac:dyDescent="0.35"/>
    <row r="84690" s="62" customFormat="1" x14ac:dyDescent="0.35"/>
    <row r="84691" s="62" customFormat="1" x14ac:dyDescent="0.35"/>
    <row r="84692" s="62" customFormat="1" x14ac:dyDescent="0.35"/>
    <row r="84693" s="62" customFormat="1" x14ac:dyDescent="0.35"/>
    <row r="84694" s="62" customFormat="1" x14ac:dyDescent="0.35"/>
    <row r="84695" s="62" customFormat="1" x14ac:dyDescent="0.35"/>
    <row r="84696" s="62" customFormat="1" x14ac:dyDescent="0.35"/>
    <row r="84697" s="62" customFormat="1" x14ac:dyDescent="0.35"/>
    <row r="84698" s="62" customFormat="1" x14ac:dyDescent="0.35"/>
    <row r="84699" s="62" customFormat="1" x14ac:dyDescent="0.35"/>
    <row r="84700" s="62" customFormat="1" x14ac:dyDescent="0.35"/>
    <row r="84701" s="62" customFormat="1" x14ac:dyDescent="0.35"/>
    <row r="84702" s="62" customFormat="1" x14ac:dyDescent="0.35"/>
    <row r="84703" s="62" customFormat="1" x14ac:dyDescent="0.35"/>
    <row r="84704" s="62" customFormat="1" x14ac:dyDescent="0.35"/>
    <row r="84705" s="62" customFormat="1" x14ac:dyDescent="0.35"/>
    <row r="84706" s="62" customFormat="1" x14ac:dyDescent="0.35"/>
    <row r="84707" s="62" customFormat="1" x14ac:dyDescent="0.35"/>
    <row r="84708" s="62" customFormat="1" x14ac:dyDescent="0.35"/>
    <row r="84709" s="62" customFormat="1" x14ac:dyDescent="0.35"/>
    <row r="84710" s="62" customFormat="1" x14ac:dyDescent="0.35"/>
    <row r="84711" s="62" customFormat="1" x14ac:dyDescent="0.35"/>
    <row r="84712" s="62" customFormat="1" x14ac:dyDescent="0.35"/>
    <row r="84713" s="62" customFormat="1" x14ac:dyDescent="0.35"/>
    <row r="84714" s="62" customFormat="1" x14ac:dyDescent="0.35"/>
    <row r="84715" s="62" customFormat="1" x14ac:dyDescent="0.35"/>
    <row r="84716" s="62" customFormat="1" x14ac:dyDescent="0.35"/>
    <row r="84717" s="62" customFormat="1" x14ac:dyDescent="0.35"/>
    <row r="84718" s="62" customFormat="1" x14ac:dyDescent="0.35"/>
    <row r="84719" s="62" customFormat="1" x14ac:dyDescent="0.35"/>
    <row r="84720" s="62" customFormat="1" x14ac:dyDescent="0.35"/>
    <row r="84721" s="62" customFormat="1" x14ac:dyDescent="0.35"/>
    <row r="84722" s="62" customFormat="1" x14ac:dyDescent="0.35"/>
    <row r="84723" s="62" customFormat="1" x14ac:dyDescent="0.35"/>
    <row r="84724" s="62" customFormat="1" x14ac:dyDescent="0.35"/>
    <row r="84725" s="62" customFormat="1" x14ac:dyDescent="0.35"/>
    <row r="84726" s="62" customFormat="1" x14ac:dyDescent="0.35"/>
    <row r="84727" s="62" customFormat="1" x14ac:dyDescent="0.35"/>
    <row r="84728" s="62" customFormat="1" x14ac:dyDescent="0.35"/>
    <row r="84729" s="62" customFormat="1" x14ac:dyDescent="0.35"/>
    <row r="84730" s="62" customFormat="1" x14ac:dyDescent="0.35"/>
    <row r="84731" s="62" customFormat="1" x14ac:dyDescent="0.35"/>
    <row r="84732" s="62" customFormat="1" x14ac:dyDescent="0.35"/>
    <row r="84733" s="62" customFormat="1" x14ac:dyDescent="0.35"/>
    <row r="84734" s="62" customFormat="1" x14ac:dyDescent="0.35"/>
    <row r="84735" s="62" customFormat="1" x14ac:dyDescent="0.35"/>
    <row r="84736" s="62" customFormat="1" x14ac:dyDescent="0.35"/>
    <row r="84737" s="62" customFormat="1" x14ac:dyDescent="0.35"/>
    <row r="84738" s="62" customFormat="1" x14ac:dyDescent="0.35"/>
    <row r="84739" s="62" customFormat="1" x14ac:dyDescent="0.35"/>
    <row r="84740" s="62" customFormat="1" x14ac:dyDescent="0.35"/>
    <row r="84741" s="62" customFormat="1" x14ac:dyDescent="0.35"/>
    <row r="84742" s="62" customFormat="1" x14ac:dyDescent="0.35"/>
    <row r="84743" s="62" customFormat="1" x14ac:dyDescent="0.35"/>
    <row r="84744" s="62" customFormat="1" x14ac:dyDescent="0.35"/>
    <row r="84745" s="62" customFormat="1" x14ac:dyDescent="0.35"/>
    <row r="84746" s="62" customFormat="1" x14ac:dyDescent="0.35"/>
    <row r="84747" s="62" customFormat="1" x14ac:dyDescent="0.35"/>
    <row r="84748" s="62" customFormat="1" x14ac:dyDescent="0.35"/>
    <row r="84749" s="62" customFormat="1" x14ac:dyDescent="0.35"/>
    <row r="84750" s="62" customFormat="1" x14ac:dyDescent="0.35"/>
    <row r="84751" s="62" customFormat="1" x14ac:dyDescent="0.35"/>
    <row r="84752" s="62" customFormat="1" x14ac:dyDescent="0.35"/>
    <row r="84753" s="62" customFormat="1" x14ac:dyDescent="0.35"/>
    <row r="84754" s="62" customFormat="1" x14ac:dyDescent="0.35"/>
    <row r="84755" s="62" customFormat="1" x14ac:dyDescent="0.35"/>
    <row r="84756" s="62" customFormat="1" x14ac:dyDescent="0.35"/>
    <row r="84757" s="62" customFormat="1" x14ac:dyDescent="0.35"/>
    <row r="84758" s="62" customFormat="1" x14ac:dyDescent="0.35"/>
    <row r="84759" s="62" customFormat="1" x14ac:dyDescent="0.35"/>
    <row r="84760" s="62" customFormat="1" x14ac:dyDescent="0.35"/>
    <row r="84761" s="62" customFormat="1" x14ac:dyDescent="0.35"/>
    <row r="84762" s="62" customFormat="1" x14ac:dyDescent="0.35"/>
    <row r="84763" s="62" customFormat="1" x14ac:dyDescent="0.35"/>
    <row r="84764" s="62" customFormat="1" x14ac:dyDescent="0.35"/>
    <row r="84765" s="62" customFormat="1" x14ac:dyDescent="0.35"/>
    <row r="84766" s="62" customFormat="1" x14ac:dyDescent="0.35"/>
    <row r="84767" s="62" customFormat="1" x14ac:dyDescent="0.35"/>
    <row r="84768" s="62" customFormat="1" x14ac:dyDescent="0.35"/>
    <row r="84769" s="62" customFormat="1" x14ac:dyDescent="0.35"/>
    <row r="84770" s="62" customFormat="1" x14ac:dyDescent="0.35"/>
    <row r="84771" s="62" customFormat="1" x14ac:dyDescent="0.35"/>
    <row r="84772" s="62" customFormat="1" x14ac:dyDescent="0.35"/>
    <row r="84773" s="62" customFormat="1" x14ac:dyDescent="0.35"/>
    <row r="84774" s="62" customFormat="1" x14ac:dyDescent="0.35"/>
    <row r="84775" s="62" customFormat="1" x14ac:dyDescent="0.35"/>
    <row r="84776" s="62" customFormat="1" x14ac:dyDescent="0.35"/>
    <row r="84777" s="62" customFormat="1" x14ac:dyDescent="0.35"/>
    <row r="84778" s="62" customFormat="1" x14ac:dyDescent="0.35"/>
    <row r="84779" s="62" customFormat="1" x14ac:dyDescent="0.35"/>
    <row r="84780" s="62" customFormat="1" x14ac:dyDescent="0.35"/>
    <row r="84781" s="62" customFormat="1" x14ac:dyDescent="0.35"/>
    <row r="84782" s="62" customFormat="1" x14ac:dyDescent="0.35"/>
    <row r="84783" s="62" customFormat="1" x14ac:dyDescent="0.35"/>
    <row r="84784" s="62" customFormat="1" x14ac:dyDescent="0.35"/>
    <row r="84785" s="62" customFormat="1" x14ac:dyDescent="0.35"/>
    <row r="84786" s="62" customFormat="1" x14ac:dyDescent="0.35"/>
    <row r="84787" s="62" customFormat="1" x14ac:dyDescent="0.35"/>
    <row r="84788" s="62" customFormat="1" x14ac:dyDescent="0.35"/>
    <row r="84789" s="62" customFormat="1" x14ac:dyDescent="0.35"/>
    <row r="84790" s="62" customFormat="1" x14ac:dyDescent="0.35"/>
    <row r="84791" s="62" customFormat="1" x14ac:dyDescent="0.35"/>
    <row r="84792" s="62" customFormat="1" x14ac:dyDescent="0.35"/>
    <row r="84793" s="62" customFormat="1" x14ac:dyDescent="0.35"/>
    <row r="84794" s="62" customFormat="1" x14ac:dyDescent="0.35"/>
    <row r="84795" s="62" customFormat="1" x14ac:dyDescent="0.35"/>
    <row r="84796" s="62" customFormat="1" x14ac:dyDescent="0.35"/>
    <row r="84797" s="62" customFormat="1" x14ac:dyDescent="0.35"/>
    <row r="84798" s="62" customFormat="1" x14ac:dyDescent="0.35"/>
    <row r="84799" s="62" customFormat="1" x14ac:dyDescent="0.35"/>
    <row r="84800" s="62" customFormat="1" x14ac:dyDescent="0.35"/>
    <row r="84801" s="62" customFormat="1" x14ac:dyDescent="0.35"/>
    <row r="84802" s="62" customFormat="1" x14ac:dyDescent="0.35"/>
    <row r="84803" s="62" customFormat="1" x14ac:dyDescent="0.35"/>
    <row r="84804" s="62" customFormat="1" x14ac:dyDescent="0.35"/>
    <row r="84805" s="62" customFormat="1" x14ac:dyDescent="0.35"/>
    <row r="84806" s="62" customFormat="1" x14ac:dyDescent="0.35"/>
    <row r="84807" s="62" customFormat="1" x14ac:dyDescent="0.35"/>
    <row r="84808" s="62" customFormat="1" x14ac:dyDescent="0.35"/>
    <row r="84809" s="62" customFormat="1" x14ac:dyDescent="0.35"/>
    <row r="84810" s="62" customFormat="1" x14ac:dyDescent="0.35"/>
    <row r="84811" s="62" customFormat="1" x14ac:dyDescent="0.35"/>
    <row r="84812" s="62" customFormat="1" x14ac:dyDescent="0.35"/>
    <row r="84813" s="62" customFormat="1" x14ac:dyDescent="0.35"/>
    <row r="84814" s="62" customFormat="1" x14ac:dyDescent="0.35"/>
    <row r="84815" s="62" customFormat="1" x14ac:dyDescent="0.35"/>
    <row r="84816" s="62" customFormat="1" x14ac:dyDescent="0.35"/>
    <row r="84817" s="62" customFormat="1" x14ac:dyDescent="0.35"/>
    <row r="84818" s="62" customFormat="1" x14ac:dyDescent="0.35"/>
    <row r="84819" s="62" customFormat="1" x14ac:dyDescent="0.35"/>
    <row r="84820" s="62" customFormat="1" x14ac:dyDescent="0.35"/>
    <row r="84821" s="62" customFormat="1" x14ac:dyDescent="0.35"/>
    <row r="84822" s="62" customFormat="1" x14ac:dyDescent="0.35"/>
    <row r="84823" s="62" customFormat="1" x14ac:dyDescent="0.35"/>
    <row r="84824" s="62" customFormat="1" x14ac:dyDescent="0.35"/>
    <row r="84825" s="62" customFormat="1" x14ac:dyDescent="0.35"/>
    <row r="84826" s="62" customFormat="1" x14ac:dyDescent="0.35"/>
    <row r="84827" s="62" customFormat="1" x14ac:dyDescent="0.35"/>
    <row r="84828" s="62" customFormat="1" x14ac:dyDescent="0.35"/>
    <row r="84829" s="62" customFormat="1" x14ac:dyDescent="0.35"/>
    <row r="84830" s="62" customFormat="1" x14ac:dyDescent="0.35"/>
    <row r="84831" s="62" customFormat="1" x14ac:dyDescent="0.35"/>
    <row r="84832" s="62" customFormat="1" x14ac:dyDescent="0.35"/>
    <row r="84833" s="62" customFormat="1" x14ac:dyDescent="0.35"/>
    <row r="84834" s="62" customFormat="1" x14ac:dyDescent="0.35"/>
    <row r="84835" s="62" customFormat="1" x14ac:dyDescent="0.35"/>
    <row r="84836" s="62" customFormat="1" x14ac:dyDescent="0.35"/>
    <row r="84837" s="62" customFormat="1" x14ac:dyDescent="0.35"/>
    <row r="84838" s="62" customFormat="1" x14ac:dyDescent="0.35"/>
    <row r="84839" s="62" customFormat="1" x14ac:dyDescent="0.35"/>
    <row r="84840" s="62" customFormat="1" x14ac:dyDescent="0.35"/>
    <row r="84841" s="62" customFormat="1" x14ac:dyDescent="0.35"/>
    <row r="84842" s="62" customFormat="1" x14ac:dyDescent="0.35"/>
    <row r="84843" s="62" customFormat="1" x14ac:dyDescent="0.35"/>
    <row r="84844" s="62" customFormat="1" x14ac:dyDescent="0.35"/>
    <row r="84845" s="62" customFormat="1" x14ac:dyDescent="0.35"/>
    <row r="84846" s="62" customFormat="1" x14ac:dyDescent="0.35"/>
    <row r="84847" s="62" customFormat="1" x14ac:dyDescent="0.35"/>
    <row r="84848" s="62" customFormat="1" x14ac:dyDescent="0.35"/>
    <row r="84849" s="62" customFormat="1" x14ac:dyDescent="0.35"/>
    <row r="84850" s="62" customFormat="1" x14ac:dyDescent="0.35"/>
    <row r="84851" s="62" customFormat="1" x14ac:dyDescent="0.35"/>
    <row r="84852" s="62" customFormat="1" x14ac:dyDescent="0.35"/>
    <row r="84853" s="62" customFormat="1" x14ac:dyDescent="0.35"/>
    <row r="84854" s="62" customFormat="1" x14ac:dyDescent="0.35"/>
    <row r="84855" s="62" customFormat="1" x14ac:dyDescent="0.35"/>
    <row r="84856" s="62" customFormat="1" x14ac:dyDescent="0.35"/>
    <row r="84857" s="62" customFormat="1" x14ac:dyDescent="0.35"/>
    <row r="84858" s="62" customFormat="1" x14ac:dyDescent="0.35"/>
    <row r="84859" s="62" customFormat="1" x14ac:dyDescent="0.35"/>
    <row r="84860" s="62" customFormat="1" x14ac:dyDescent="0.35"/>
    <row r="84861" s="62" customFormat="1" x14ac:dyDescent="0.35"/>
    <row r="84862" s="62" customFormat="1" x14ac:dyDescent="0.35"/>
    <row r="84863" s="62" customFormat="1" x14ac:dyDescent="0.35"/>
    <row r="84864" s="62" customFormat="1" x14ac:dyDescent="0.35"/>
    <row r="84865" s="62" customFormat="1" x14ac:dyDescent="0.35"/>
    <row r="84866" s="62" customFormat="1" x14ac:dyDescent="0.35"/>
    <row r="84867" s="62" customFormat="1" x14ac:dyDescent="0.35"/>
    <row r="84868" s="62" customFormat="1" x14ac:dyDescent="0.35"/>
    <row r="84869" s="62" customFormat="1" x14ac:dyDescent="0.35"/>
    <row r="84870" s="62" customFormat="1" x14ac:dyDescent="0.35"/>
    <row r="84871" s="62" customFormat="1" x14ac:dyDescent="0.35"/>
    <row r="84872" s="62" customFormat="1" x14ac:dyDescent="0.35"/>
    <row r="84873" s="62" customFormat="1" x14ac:dyDescent="0.35"/>
    <row r="84874" s="62" customFormat="1" x14ac:dyDescent="0.35"/>
    <row r="84875" s="62" customFormat="1" x14ac:dyDescent="0.35"/>
    <row r="84876" s="62" customFormat="1" x14ac:dyDescent="0.35"/>
    <row r="84877" s="62" customFormat="1" x14ac:dyDescent="0.35"/>
    <row r="84878" s="62" customFormat="1" x14ac:dyDescent="0.35"/>
    <row r="84879" s="62" customFormat="1" x14ac:dyDescent="0.35"/>
    <row r="84880" s="62" customFormat="1" x14ac:dyDescent="0.35"/>
    <row r="84881" s="62" customFormat="1" x14ac:dyDescent="0.35"/>
    <row r="84882" s="62" customFormat="1" x14ac:dyDescent="0.35"/>
    <row r="84883" s="62" customFormat="1" x14ac:dyDescent="0.35"/>
    <row r="84884" s="62" customFormat="1" x14ac:dyDescent="0.35"/>
    <row r="84885" s="62" customFormat="1" x14ac:dyDescent="0.35"/>
    <row r="84886" s="62" customFormat="1" x14ac:dyDescent="0.35"/>
    <row r="84887" s="62" customFormat="1" x14ac:dyDescent="0.35"/>
    <row r="84888" s="62" customFormat="1" x14ac:dyDescent="0.35"/>
    <row r="84889" s="62" customFormat="1" x14ac:dyDescent="0.35"/>
    <row r="84890" s="62" customFormat="1" x14ac:dyDescent="0.35"/>
    <row r="84891" s="62" customFormat="1" x14ac:dyDescent="0.35"/>
    <row r="84892" s="62" customFormat="1" x14ac:dyDescent="0.35"/>
    <row r="84893" s="62" customFormat="1" x14ac:dyDescent="0.35"/>
    <row r="84894" s="62" customFormat="1" x14ac:dyDescent="0.35"/>
    <row r="84895" s="62" customFormat="1" x14ac:dyDescent="0.35"/>
    <row r="84896" s="62" customFormat="1" x14ac:dyDescent="0.35"/>
    <row r="84897" s="62" customFormat="1" x14ac:dyDescent="0.35"/>
    <row r="84898" s="62" customFormat="1" x14ac:dyDescent="0.35"/>
    <row r="84899" s="62" customFormat="1" x14ac:dyDescent="0.35"/>
    <row r="84900" s="62" customFormat="1" x14ac:dyDescent="0.35"/>
    <row r="84901" s="62" customFormat="1" x14ac:dyDescent="0.35"/>
    <row r="84902" s="62" customFormat="1" x14ac:dyDescent="0.35"/>
    <row r="84903" s="62" customFormat="1" x14ac:dyDescent="0.35"/>
    <row r="84904" s="62" customFormat="1" x14ac:dyDescent="0.35"/>
    <row r="84905" s="62" customFormat="1" x14ac:dyDescent="0.35"/>
    <row r="84906" s="62" customFormat="1" x14ac:dyDescent="0.35"/>
    <row r="84907" s="62" customFormat="1" x14ac:dyDescent="0.35"/>
    <row r="84908" s="62" customFormat="1" x14ac:dyDescent="0.35"/>
    <row r="84909" s="62" customFormat="1" x14ac:dyDescent="0.35"/>
    <row r="84910" s="62" customFormat="1" x14ac:dyDescent="0.35"/>
    <row r="84911" s="62" customFormat="1" x14ac:dyDescent="0.35"/>
    <row r="84912" s="62" customFormat="1" x14ac:dyDescent="0.35"/>
    <row r="84913" s="62" customFormat="1" x14ac:dyDescent="0.35"/>
    <row r="84914" s="62" customFormat="1" x14ac:dyDescent="0.35"/>
    <row r="84915" s="62" customFormat="1" x14ac:dyDescent="0.35"/>
    <row r="84916" s="62" customFormat="1" x14ac:dyDescent="0.35"/>
    <row r="84917" s="62" customFormat="1" x14ac:dyDescent="0.35"/>
    <row r="84918" s="62" customFormat="1" x14ac:dyDescent="0.35"/>
    <row r="84919" s="62" customFormat="1" x14ac:dyDescent="0.35"/>
    <row r="84920" s="62" customFormat="1" x14ac:dyDescent="0.35"/>
    <row r="84921" s="62" customFormat="1" x14ac:dyDescent="0.35"/>
    <row r="84922" s="62" customFormat="1" x14ac:dyDescent="0.35"/>
    <row r="84923" s="62" customFormat="1" x14ac:dyDescent="0.35"/>
    <row r="84924" s="62" customFormat="1" x14ac:dyDescent="0.35"/>
    <row r="84925" s="62" customFormat="1" x14ac:dyDescent="0.35"/>
    <row r="84926" s="62" customFormat="1" x14ac:dyDescent="0.35"/>
    <row r="84927" s="62" customFormat="1" x14ac:dyDescent="0.35"/>
    <row r="84928" s="62" customFormat="1" x14ac:dyDescent="0.35"/>
    <row r="84929" s="62" customFormat="1" x14ac:dyDescent="0.35"/>
    <row r="84930" s="62" customFormat="1" x14ac:dyDescent="0.35"/>
    <row r="84931" s="62" customFormat="1" x14ac:dyDescent="0.35"/>
    <row r="84932" s="62" customFormat="1" x14ac:dyDescent="0.35"/>
    <row r="84933" s="62" customFormat="1" x14ac:dyDescent="0.35"/>
    <row r="84934" s="62" customFormat="1" x14ac:dyDescent="0.35"/>
    <row r="84935" s="62" customFormat="1" x14ac:dyDescent="0.35"/>
    <row r="84936" s="62" customFormat="1" x14ac:dyDescent="0.35"/>
    <row r="84937" s="62" customFormat="1" x14ac:dyDescent="0.35"/>
    <row r="84938" s="62" customFormat="1" x14ac:dyDescent="0.35"/>
    <row r="84939" s="62" customFormat="1" x14ac:dyDescent="0.35"/>
    <row r="84940" s="62" customFormat="1" x14ac:dyDescent="0.35"/>
    <row r="84941" s="62" customFormat="1" x14ac:dyDescent="0.35"/>
    <row r="84942" s="62" customFormat="1" x14ac:dyDescent="0.35"/>
    <row r="84943" s="62" customFormat="1" x14ac:dyDescent="0.35"/>
    <row r="84944" s="62" customFormat="1" x14ac:dyDescent="0.35"/>
    <row r="84945" s="62" customFormat="1" x14ac:dyDescent="0.35"/>
    <row r="84946" s="62" customFormat="1" x14ac:dyDescent="0.35"/>
    <row r="84947" s="62" customFormat="1" x14ac:dyDescent="0.35"/>
    <row r="84948" s="62" customFormat="1" x14ac:dyDescent="0.35"/>
    <row r="84949" s="62" customFormat="1" x14ac:dyDescent="0.35"/>
    <row r="84950" s="62" customFormat="1" x14ac:dyDescent="0.35"/>
    <row r="84951" s="62" customFormat="1" x14ac:dyDescent="0.35"/>
    <row r="84952" s="62" customFormat="1" x14ac:dyDescent="0.35"/>
    <row r="84953" s="62" customFormat="1" x14ac:dyDescent="0.35"/>
    <row r="84954" s="62" customFormat="1" x14ac:dyDescent="0.35"/>
    <row r="84955" s="62" customFormat="1" x14ac:dyDescent="0.35"/>
    <row r="84956" s="62" customFormat="1" x14ac:dyDescent="0.35"/>
    <row r="84957" s="62" customFormat="1" x14ac:dyDescent="0.35"/>
    <row r="84958" s="62" customFormat="1" x14ac:dyDescent="0.35"/>
    <row r="84959" s="62" customFormat="1" x14ac:dyDescent="0.35"/>
    <row r="84960" s="62" customFormat="1" x14ac:dyDescent="0.35"/>
    <row r="84961" s="62" customFormat="1" x14ac:dyDescent="0.35"/>
    <row r="84962" s="62" customFormat="1" x14ac:dyDescent="0.35"/>
    <row r="84963" s="62" customFormat="1" x14ac:dyDescent="0.35"/>
    <row r="84964" s="62" customFormat="1" x14ac:dyDescent="0.35"/>
    <row r="84965" s="62" customFormat="1" x14ac:dyDescent="0.35"/>
    <row r="84966" s="62" customFormat="1" x14ac:dyDescent="0.35"/>
    <row r="84967" s="62" customFormat="1" x14ac:dyDescent="0.35"/>
    <row r="84968" s="62" customFormat="1" x14ac:dyDescent="0.35"/>
    <row r="84969" s="62" customFormat="1" x14ac:dyDescent="0.35"/>
    <row r="84970" s="62" customFormat="1" x14ac:dyDescent="0.35"/>
    <row r="84971" s="62" customFormat="1" x14ac:dyDescent="0.35"/>
    <row r="84972" s="62" customFormat="1" x14ac:dyDescent="0.35"/>
    <row r="84973" s="62" customFormat="1" x14ac:dyDescent="0.35"/>
    <row r="84974" s="62" customFormat="1" x14ac:dyDescent="0.35"/>
    <row r="84975" s="62" customFormat="1" x14ac:dyDescent="0.35"/>
    <row r="84976" s="62" customFormat="1" x14ac:dyDescent="0.35"/>
    <row r="84977" s="62" customFormat="1" x14ac:dyDescent="0.35"/>
    <row r="84978" s="62" customFormat="1" x14ac:dyDescent="0.35"/>
    <row r="84979" s="62" customFormat="1" x14ac:dyDescent="0.35"/>
    <row r="84980" s="62" customFormat="1" x14ac:dyDescent="0.35"/>
    <row r="84981" s="62" customFormat="1" x14ac:dyDescent="0.35"/>
    <row r="84982" s="62" customFormat="1" x14ac:dyDescent="0.35"/>
    <row r="84983" s="62" customFormat="1" x14ac:dyDescent="0.35"/>
    <row r="84984" s="62" customFormat="1" x14ac:dyDescent="0.35"/>
    <row r="84985" s="62" customFormat="1" x14ac:dyDescent="0.35"/>
    <row r="84986" s="62" customFormat="1" x14ac:dyDescent="0.35"/>
    <row r="84987" s="62" customFormat="1" x14ac:dyDescent="0.35"/>
    <row r="84988" s="62" customFormat="1" x14ac:dyDescent="0.35"/>
    <row r="84989" s="62" customFormat="1" x14ac:dyDescent="0.35"/>
    <row r="84990" s="62" customFormat="1" x14ac:dyDescent="0.35"/>
    <row r="84991" s="62" customFormat="1" x14ac:dyDescent="0.35"/>
    <row r="84992" s="62" customFormat="1" x14ac:dyDescent="0.35"/>
    <row r="84993" s="62" customFormat="1" x14ac:dyDescent="0.35"/>
    <row r="84994" s="62" customFormat="1" x14ac:dyDescent="0.35"/>
    <row r="84995" s="62" customFormat="1" x14ac:dyDescent="0.35"/>
    <row r="84996" s="62" customFormat="1" x14ac:dyDescent="0.35"/>
    <row r="84997" s="62" customFormat="1" x14ac:dyDescent="0.35"/>
    <row r="84998" s="62" customFormat="1" x14ac:dyDescent="0.35"/>
    <row r="84999" s="62" customFormat="1" x14ac:dyDescent="0.35"/>
    <row r="85000" s="62" customFormat="1" x14ac:dyDescent="0.35"/>
    <row r="85001" s="62" customFormat="1" x14ac:dyDescent="0.35"/>
    <row r="85002" s="62" customFormat="1" x14ac:dyDescent="0.35"/>
    <row r="85003" s="62" customFormat="1" x14ac:dyDescent="0.35"/>
    <row r="85004" s="62" customFormat="1" x14ac:dyDescent="0.35"/>
    <row r="85005" s="62" customFormat="1" x14ac:dyDescent="0.35"/>
    <row r="85006" s="62" customFormat="1" x14ac:dyDescent="0.35"/>
    <row r="85007" s="62" customFormat="1" x14ac:dyDescent="0.35"/>
    <row r="85008" s="62" customFormat="1" x14ac:dyDescent="0.35"/>
    <row r="85009" s="62" customFormat="1" x14ac:dyDescent="0.35"/>
    <row r="85010" s="62" customFormat="1" x14ac:dyDescent="0.35"/>
    <row r="85011" s="62" customFormat="1" x14ac:dyDescent="0.35"/>
    <row r="85012" s="62" customFormat="1" x14ac:dyDescent="0.35"/>
    <row r="85013" s="62" customFormat="1" x14ac:dyDescent="0.35"/>
    <row r="85014" s="62" customFormat="1" x14ac:dyDescent="0.35"/>
    <row r="85015" s="62" customFormat="1" x14ac:dyDescent="0.35"/>
    <row r="85016" s="62" customFormat="1" x14ac:dyDescent="0.35"/>
    <row r="85017" s="62" customFormat="1" x14ac:dyDescent="0.35"/>
    <row r="85018" s="62" customFormat="1" x14ac:dyDescent="0.35"/>
    <row r="85019" s="62" customFormat="1" x14ac:dyDescent="0.35"/>
    <row r="85020" s="62" customFormat="1" x14ac:dyDescent="0.35"/>
    <row r="85021" s="62" customFormat="1" x14ac:dyDescent="0.35"/>
    <row r="85022" s="62" customFormat="1" x14ac:dyDescent="0.35"/>
    <row r="85023" s="62" customFormat="1" x14ac:dyDescent="0.35"/>
    <row r="85024" s="62" customFormat="1" x14ac:dyDescent="0.35"/>
    <row r="85025" s="62" customFormat="1" x14ac:dyDescent="0.35"/>
    <row r="85026" s="62" customFormat="1" x14ac:dyDescent="0.35"/>
    <row r="85027" s="62" customFormat="1" x14ac:dyDescent="0.35"/>
    <row r="85028" s="62" customFormat="1" x14ac:dyDescent="0.35"/>
    <row r="85029" s="62" customFormat="1" x14ac:dyDescent="0.35"/>
    <row r="85030" s="62" customFormat="1" x14ac:dyDescent="0.35"/>
    <row r="85031" s="62" customFormat="1" x14ac:dyDescent="0.35"/>
    <row r="85032" s="62" customFormat="1" x14ac:dyDescent="0.35"/>
    <row r="85033" s="62" customFormat="1" x14ac:dyDescent="0.35"/>
    <row r="85034" s="62" customFormat="1" x14ac:dyDescent="0.35"/>
    <row r="85035" s="62" customFormat="1" x14ac:dyDescent="0.35"/>
    <row r="85036" s="62" customFormat="1" x14ac:dyDescent="0.35"/>
    <row r="85037" s="62" customFormat="1" x14ac:dyDescent="0.35"/>
    <row r="85038" s="62" customFormat="1" x14ac:dyDescent="0.35"/>
    <row r="85039" s="62" customFormat="1" x14ac:dyDescent="0.35"/>
    <row r="85040" s="62" customFormat="1" x14ac:dyDescent="0.35"/>
    <row r="85041" s="62" customFormat="1" x14ac:dyDescent="0.35"/>
    <row r="85042" s="62" customFormat="1" x14ac:dyDescent="0.35"/>
    <row r="85043" s="62" customFormat="1" x14ac:dyDescent="0.35"/>
    <row r="85044" s="62" customFormat="1" x14ac:dyDescent="0.35"/>
    <row r="85045" s="62" customFormat="1" x14ac:dyDescent="0.35"/>
    <row r="85046" s="62" customFormat="1" x14ac:dyDescent="0.35"/>
    <row r="85047" s="62" customFormat="1" x14ac:dyDescent="0.35"/>
    <row r="85048" s="62" customFormat="1" x14ac:dyDescent="0.35"/>
    <row r="85049" s="62" customFormat="1" x14ac:dyDescent="0.35"/>
    <row r="85050" s="62" customFormat="1" x14ac:dyDescent="0.35"/>
    <row r="85051" s="62" customFormat="1" x14ac:dyDescent="0.35"/>
    <row r="85052" s="62" customFormat="1" x14ac:dyDescent="0.35"/>
    <row r="85053" s="62" customFormat="1" x14ac:dyDescent="0.35"/>
    <row r="85054" s="62" customFormat="1" x14ac:dyDescent="0.35"/>
    <row r="85055" s="62" customFormat="1" x14ac:dyDescent="0.35"/>
    <row r="85056" s="62" customFormat="1" x14ac:dyDescent="0.35"/>
    <row r="85057" s="62" customFormat="1" x14ac:dyDescent="0.35"/>
    <row r="85058" s="62" customFormat="1" x14ac:dyDescent="0.35"/>
    <row r="85059" s="62" customFormat="1" x14ac:dyDescent="0.35"/>
    <row r="85060" s="62" customFormat="1" x14ac:dyDescent="0.35"/>
    <row r="85061" s="62" customFormat="1" x14ac:dyDescent="0.35"/>
    <row r="85062" s="62" customFormat="1" x14ac:dyDescent="0.35"/>
    <row r="85063" s="62" customFormat="1" x14ac:dyDescent="0.35"/>
    <row r="85064" s="62" customFormat="1" x14ac:dyDescent="0.35"/>
    <row r="85065" s="62" customFormat="1" x14ac:dyDescent="0.35"/>
    <row r="85066" s="62" customFormat="1" x14ac:dyDescent="0.35"/>
    <row r="85067" s="62" customFormat="1" x14ac:dyDescent="0.35"/>
    <row r="85068" s="62" customFormat="1" x14ac:dyDescent="0.35"/>
    <row r="85069" s="62" customFormat="1" x14ac:dyDescent="0.35"/>
    <row r="85070" s="62" customFormat="1" x14ac:dyDescent="0.35"/>
    <row r="85071" s="62" customFormat="1" x14ac:dyDescent="0.35"/>
    <row r="85072" s="62" customFormat="1" x14ac:dyDescent="0.35"/>
    <row r="85073" s="62" customFormat="1" x14ac:dyDescent="0.35"/>
    <row r="85074" s="62" customFormat="1" x14ac:dyDescent="0.35"/>
    <row r="85075" s="62" customFormat="1" x14ac:dyDescent="0.35"/>
    <row r="85076" s="62" customFormat="1" x14ac:dyDescent="0.35"/>
    <row r="85077" s="62" customFormat="1" x14ac:dyDescent="0.35"/>
    <row r="85078" s="62" customFormat="1" x14ac:dyDescent="0.35"/>
    <row r="85079" s="62" customFormat="1" x14ac:dyDescent="0.35"/>
    <row r="85080" s="62" customFormat="1" x14ac:dyDescent="0.35"/>
    <row r="85081" s="62" customFormat="1" x14ac:dyDescent="0.35"/>
    <row r="85082" s="62" customFormat="1" x14ac:dyDescent="0.35"/>
    <row r="85083" s="62" customFormat="1" x14ac:dyDescent="0.35"/>
    <row r="85084" s="62" customFormat="1" x14ac:dyDescent="0.35"/>
    <row r="85085" s="62" customFormat="1" x14ac:dyDescent="0.35"/>
    <row r="85086" s="62" customFormat="1" x14ac:dyDescent="0.35"/>
    <row r="85087" s="62" customFormat="1" x14ac:dyDescent="0.35"/>
    <row r="85088" s="62" customFormat="1" x14ac:dyDescent="0.35"/>
    <row r="85089" s="62" customFormat="1" x14ac:dyDescent="0.35"/>
    <row r="85090" s="62" customFormat="1" x14ac:dyDescent="0.35"/>
    <row r="85091" s="62" customFormat="1" x14ac:dyDescent="0.35"/>
    <row r="85092" s="62" customFormat="1" x14ac:dyDescent="0.35"/>
    <row r="85093" s="62" customFormat="1" x14ac:dyDescent="0.35"/>
    <row r="85094" s="62" customFormat="1" x14ac:dyDescent="0.35"/>
    <row r="85095" s="62" customFormat="1" x14ac:dyDescent="0.35"/>
    <row r="85096" s="62" customFormat="1" x14ac:dyDescent="0.35"/>
    <row r="85097" s="62" customFormat="1" x14ac:dyDescent="0.35"/>
    <row r="85098" s="62" customFormat="1" x14ac:dyDescent="0.35"/>
    <row r="85099" s="62" customFormat="1" x14ac:dyDescent="0.35"/>
    <row r="85100" s="62" customFormat="1" x14ac:dyDescent="0.35"/>
    <row r="85101" s="62" customFormat="1" x14ac:dyDescent="0.35"/>
    <row r="85102" s="62" customFormat="1" x14ac:dyDescent="0.35"/>
    <row r="85103" s="62" customFormat="1" x14ac:dyDescent="0.35"/>
    <row r="85104" s="62" customFormat="1" x14ac:dyDescent="0.35"/>
    <row r="85105" s="62" customFormat="1" x14ac:dyDescent="0.35"/>
    <row r="85106" s="62" customFormat="1" x14ac:dyDescent="0.35"/>
    <row r="85107" s="62" customFormat="1" x14ac:dyDescent="0.35"/>
    <row r="85108" s="62" customFormat="1" x14ac:dyDescent="0.35"/>
    <row r="85109" s="62" customFormat="1" x14ac:dyDescent="0.35"/>
    <row r="85110" s="62" customFormat="1" x14ac:dyDescent="0.35"/>
    <row r="85111" s="62" customFormat="1" x14ac:dyDescent="0.35"/>
    <row r="85112" s="62" customFormat="1" x14ac:dyDescent="0.35"/>
    <row r="85113" s="62" customFormat="1" x14ac:dyDescent="0.35"/>
    <row r="85114" s="62" customFormat="1" x14ac:dyDescent="0.35"/>
    <row r="85115" s="62" customFormat="1" x14ac:dyDescent="0.35"/>
    <row r="85116" s="62" customFormat="1" x14ac:dyDescent="0.35"/>
    <row r="85117" s="62" customFormat="1" x14ac:dyDescent="0.35"/>
    <row r="85118" s="62" customFormat="1" x14ac:dyDescent="0.35"/>
    <row r="85119" s="62" customFormat="1" x14ac:dyDescent="0.35"/>
    <row r="85120" s="62" customFormat="1" x14ac:dyDescent="0.35"/>
    <row r="85121" s="62" customFormat="1" x14ac:dyDescent="0.35"/>
    <row r="85122" s="62" customFormat="1" x14ac:dyDescent="0.35"/>
    <row r="85123" s="62" customFormat="1" x14ac:dyDescent="0.35"/>
    <row r="85124" s="62" customFormat="1" x14ac:dyDescent="0.35"/>
    <row r="85125" s="62" customFormat="1" x14ac:dyDescent="0.35"/>
    <row r="85126" s="62" customFormat="1" x14ac:dyDescent="0.35"/>
    <row r="85127" s="62" customFormat="1" x14ac:dyDescent="0.35"/>
    <row r="85128" s="62" customFormat="1" x14ac:dyDescent="0.35"/>
    <row r="85129" s="62" customFormat="1" x14ac:dyDescent="0.35"/>
    <row r="85130" s="62" customFormat="1" x14ac:dyDescent="0.35"/>
    <row r="85131" s="62" customFormat="1" x14ac:dyDescent="0.35"/>
    <row r="85132" s="62" customFormat="1" x14ac:dyDescent="0.35"/>
    <row r="85133" s="62" customFormat="1" x14ac:dyDescent="0.35"/>
    <row r="85134" s="62" customFormat="1" x14ac:dyDescent="0.35"/>
    <row r="85135" s="62" customFormat="1" x14ac:dyDescent="0.35"/>
    <row r="85136" s="62" customFormat="1" x14ac:dyDescent="0.35"/>
    <row r="85137" s="62" customFormat="1" x14ac:dyDescent="0.35"/>
    <row r="85138" s="62" customFormat="1" x14ac:dyDescent="0.35"/>
    <row r="85139" s="62" customFormat="1" x14ac:dyDescent="0.35"/>
    <row r="85140" s="62" customFormat="1" x14ac:dyDescent="0.35"/>
    <row r="85141" s="62" customFormat="1" x14ac:dyDescent="0.35"/>
    <row r="85142" s="62" customFormat="1" x14ac:dyDescent="0.35"/>
    <row r="85143" s="62" customFormat="1" x14ac:dyDescent="0.35"/>
    <row r="85144" s="62" customFormat="1" x14ac:dyDescent="0.35"/>
    <row r="85145" s="62" customFormat="1" x14ac:dyDescent="0.35"/>
    <row r="85146" s="62" customFormat="1" x14ac:dyDescent="0.35"/>
    <row r="85147" s="62" customFormat="1" x14ac:dyDescent="0.35"/>
    <row r="85148" s="62" customFormat="1" x14ac:dyDescent="0.35"/>
    <row r="85149" s="62" customFormat="1" x14ac:dyDescent="0.35"/>
    <row r="85150" s="62" customFormat="1" x14ac:dyDescent="0.35"/>
    <row r="85151" s="62" customFormat="1" x14ac:dyDescent="0.35"/>
    <row r="85152" s="62" customFormat="1" x14ac:dyDescent="0.35"/>
    <row r="85153" s="62" customFormat="1" x14ac:dyDescent="0.35"/>
    <row r="85154" s="62" customFormat="1" x14ac:dyDescent="0.35"/>
    <row r="85155" s="62" customFormat="1" x14ac:dyDescent="0.35"/>
    <row r="85156" s="62" customFormat="1" x14ac:dyDescent="0.35"/>
    <row r="85157" s="62" customFormat="1" x14ac:dyDescent="0.35"/>
    <row r="85158" s="62" customFormat="1" x14ac:dyDescent="0.35"/>
    <row r="85159" s="62" customFormat="1" x14ac:dyDescent="0.35"/>
    <row r="85160" s="62" customFormat="1" x14ac:dyDescent="0.35"/>
    <row r="85161" s="62" customFormat="1" x14ac:dyDescent="0.35"/>
    <row r="85162" s="62" customFormat="1" x14ac:dyDescent="0.35"/>
    <row r="85163" s="62" customFormat="1" x14ac:dyDescent="0.35"/>
    <row r="85164" s="62" customFormat="1" x14ac:dyDescent="0.35"/>
    <row r="85165" s="62" customFormat="1" x14ac:dyDescent="0.35"/>
    <row r="85166" s="62" customFormat="1" x14ac:dyDescent="0.35"/>
    <row r="85167" s="62" customFormat="1" x14ac:dyDescent="0.35"/>
    <row r="85168" s="62" customFormat="1" x14ac:dyDescent="0.35"/>
    <row r="85169" s="62" customFormat="1" x14ac:dyDescent="0.35"/>
    <row r="85170" s="62" customFormat="1" x14ac:dyDescent="0.35"/>
    <row r="85171" s="62" customFormat="1" x14ac:dyDescent="0.35"/>
    <row r="85172" s="62" customFormat="1" x14ac:dyDescent="0.35"/>
    <row r="85173" s="62" customFormat="1" x14ac:dyDescent="0.35"/>
    <row r="85174" s="62" customFormat="1" x14ac:dyDescent="0.35"/>
    <row r="85175" s="62" customFormat="1" x14ac:dyDescent="0.35"/>
    <row r="85176" s="62" customFormat="1" x14ac:dyDescent="0.35"/>
    <row r="85177" s="62" customFormat="1" x14ac:dyDescent="0.35"/>
    <row r="85178" s="62" customFormat="1" x14ac:dyDescent="0.35"/>
    <row r="85179" s="62" customFormat="1" x14ac:dyDescent="0.35"/>
    <row r="85180" s="62" customFormat="1" x14ac:dyDescent="0.35"/>
    <row r="85181" s="62" customFormat="1" x14ac:dyDescent="0.35"/>
    <row r="85182" s="62" customFormat="1" x14ac:dyDescent="0.35"/>
    <row r="85183" s="62" customFormat="1" x14ac:dyDescent="0.35"/>
    <row r="85184" s="62" customFormat="1" x14ac:dyDescent="0.35"/>
    <row r="85185" s="62" customFormat="1" x14ac:dyDescent="0.35"/>
    <row r="85186" s="62" customFormat="1" x14ac:dyDescent="0.35"/>
    <row r="85187" s="62" customFormat="1" x14ac:dyDescent="0.35"/>
    <row r="85188" s="62" customFormat="1" x14ac:dyDescent="0.35"/>
    <row r="85189" s="62" customFormat="1" x14ac:dyDescent="0.35"/>
    <row r="85190" s="62" customFormat="1" x14ac:dyDescent="0.35"/>
    <row r="85191" s="62" customFormat="1" x14ac:dyDescent="0.35"/>
    <row r="85192" s="62" customFormat="1" x14ac:dyDescent="0.35"/>
    <row r="85193" s="62" customFormat="1" x14ac:dyDescent="0.35"/>
    <row r="85194" s="62" customFormat="1" x14ac:dyDescent="0.35"/>
    <row r="85195" s="62" customFormat="1" x14ac:dyDescent="0.35"/>
    <row r="85196" s="62" customFormat="1" x14ac:dyDescent="0.35"/>
    <row r="85197" s="62" customFormat="1" x14ac:dyDescent="0.35"/>
    <row r="85198" s="62" customFormat="1" x14ac:dyDescent="0.35"/>
    <row r="85199" s="62" customFormat="1" x14ac:dyDescent="0.35"/>
    <row r="85200" s="62" customFormat="1" x14ac:dyDescent="0.35"/>
    <row r="85201" s="62" customFormat="1" x14ac:dyDescent="0.35"/>
    <row r="85202" s="62" customFormat="1" x14ac:dyDescent="0.35"/>
    <row r="85203" s="62" customFormat="1" x14ac:dyDescent="0.35"/>
    <row r="85204" s="62" customFormat="1" x14ac:dyDescent="0.35"/>
    <row r="85205" s="62" customFormat="1" x14ac:dyDescent="0.35"/>
    <row r="85206" s="62" customFormat="1" x14ac:dyDescent="0.35"/>
    <row r="85207" s="62" customFormat="1" x14ac:dyDescent="0.35"/>
    <row r="85208" s="62" customFormat="1" x14ac:dyDescent="0.35"/>
    <row r="85209" s="62" customFormat="1" x14ac:dyDescent="0.35"/>
    <row r="85210" s="62" customFormat="1" x14ac:dyDescent="0.35"/>
    <row r="85211" s="62" customFormat="1" x14ac:dyDescent="0.35"/>
    <row r="85212" s="62" customFormat="1" x14ac:dyDescent="0.35"/>
    <row r="85213" s="62" customFormat="1" x14ac:dyDescent="0.35"/>
    <row r="85214" s="62" customFormat="1" x14ac:dyDescent="0.35"/>
    <row r="85215" s="62" customFormat="1" x14ac:dyDescent="0.35"/>
    <row r="85216" s="62" customFormat="1" x14ac:dyDescent="0.35"/>
    <row r="85217" s="62" customFormat="1" x14ac:dyDescent="0.35"/>
    <row r="85218" s="62" customFormat="1" x14ac:dyDescent="0.35"/>
    <row r="85219" s="62" customFormat="1" x14ac:dyDescent="0.35"/>
    <row r="85220" s="62" customFormat="1" x14ac:dyDescent="0.35"/>
    <row r="85221" s="62" customFormat="1" x14ac:dyDescent="0.35"/>
    <row r="85222" s="62" customFormat="1" x14ac:dyDescent="0.35"/>
    <row r="85223" s="62" customFormat="1" x14ac:dyDescent="0.35"/>
    <row r="85224" s="62" customFormat="1" x14ac:dyDescent="0.35"/>
    <row r="85225" s="62" customFormat="1" x14ac:dyDescent="0.35"/>
    <row r="85226" s="62" customFormat="1" x14ac:dyDescent="0.35"/>
    <row r="85227" s="62" customFormat="1" x14ac:dyDescent="0.35"/>
    <row r="85228" s="62" customFormat="1" x14ac:dyDescent="0.35"/>
    <row r="85229" s="62" customFormat="1" x14ac:dyDescent="0.35"/>
    <row r="85230" s="62" customFormat="1" x14ac:dyDescent="0.35"/>
    <row r="85231" s="62" customFormat="1" x14ac:dyDescent="0.35"/>
    <row r="85232" s="62" customFormat="1" x14ac:dyDescent="0.35"/>
    <row r="85233" s="62" customFormat="1" x14ac:dyDescent="0.35"/>
    <row r="85234" s="62" customFormat="1" x14ac:dyDescent="0.35"/>
    <row r="85235" s="62" customFormat="1" x14ac:dyDescent="0.35"/>
    <row r="85236" s="62" customFormat="1" x14ac:dyDescent="0.35"/>
    <row r="85237" s="62" customFormat="1" x14ac:dyDescent="0.35"/>
    <row r="85238" s="62" customFormat="1" x14ac:dyDescent="0.35"/>
    <row r="85239" s="62" customFormat="1" x14ac:dyDescent="0.35"/>
    <row r="85240" s="62" customFormat="1" x14ac:dyDescent="0.35"/>
    <row r="85241" s="62" customFormat="1" x14ac:dyDescent="0.35"/>
    <row r="85242" s="62" customFormat="1" x14ac:dyDescent="0.35"/>
    <row r="85243" s="62" customFormat="1" x14ac:dyDescent="0.35"/>
    <row r="85244" s="62" customFormat="1" x14ac:dyDescent="0.35"/>
    <row r="85245" s="62" customFormat="1" x14ac:dyDescent="0.35"/>
    <row r="85246" s="62" customFormat="1" x14ac:dyDescent="0.35"/>
    <row r="85247" s="62" customFormat="1" x14ac:dyDescent="0.35"/>
    <row r="85248" s="62" customFormat="1" x14ac:dyDescent="0.35"/>
    <row r="85249" s="62" customFormat="1" x14ac:dyDescent="0.35"/>
    <row r="85250" s="62" customFormat="1" x14ac:dyDescent="0.35"/>
    <row r="85251" s="62" customFormat="1" x14ac:dyDescent="0.35"/>
    <row r="85252" s="62" customFormat="1" x14ac:dyDescent="0.35"/>
    <row r="85253" s="62" customFormat="1" x14ac:dyDescent="0.35"/>
    <row r="85254" s="62" customFormat="1" x14ac:dyDescent="0.35"/>
    <row r="85255" s="62" customFormat="1" x14ac:dyDescent="0.35"/>
    <row r="85256" s="62" customFormat="1" x14ac:dyDescent="0.35"/>
    <row r="85257" s="62" customFormat="1" x14ac:dyDescent="0.35"/>
    <row r="85258" s="62" customFormat="1" x14ac:dyDescent="0.35"/>
    <row r="85259" s="62" customFormat="1" x14ac:dyDescent="0.35"/>
    <row r="85260" s="62" customFormat="1" x14ac:dyDescent="0.35"/>
    <row r="85261" s="62" customFormat="1" x14ac:dyDescent="0.35"/>
    <row r="85262" s="62" customFormat="1" x14ac:dyDescent="0.35"/>
    <row r="85263" s="62" customFormat="1" x14ac:dyDescent="0.35"/>
    <row r="85264" s="62" customFormat="1" x14ac:dyDescent="0.35"/>
    <row r="85265" s="62" customFormat="1" x14ac:dyDescent="0.35"/>
    <row r="85266" s="62" customFormat="1" x14ac:dyDescent="0.35"/>
    <row r="85267" s="62" customFormat="1" x14ac:dyDescent="0.35"/>
    <row r="85268" s="62" customFormat="1" x14ac:dyDescent="0.35"/>
    <row r="85269" s="62" customFormat="1" x14ac:dyDescent="0.35"/>
    <row r="85270" s="62" customFormat="1" x14ac:dyDescent="0.35"/>
    <row r="85271" s="62" customFormat="1" x14ac:dyDescent="0.35"/>
    <row r="85272" s="62" customFormat="1" x14ac:dyDescent="0.35"/>
    <row r="85273" s="62" customFormat="1" x14ac:dyDescent="0.35"/>
    <row r="85274" s="62" customFormat="1" x14ac:dyDescent="0.35"/>
    <row r="85275" s="62" customFormat="1" x14ac:dyDescent="0.35"/>
    <row r="85276" s="62" customFormat="1" x14ac:dyDescent="0.35"/>
    <row r="85277" s="62" customFormat="1" x14ac:dyDescent="0.35"/>
    <row r="85278" s="62" customFormat="1" x14ac:dyDescent="0.35"/>
    <row r="85279" s="62" customFormat="1" x14ac:dyDescent="0.35"/>
    <row r="85280" s="62" customFormat="1" x14ac:dyDescent="0.35"/>
    <row r="85281" s="62" customFormat="1" x14ac:dyDescent="0.35"/>
    <row r="85282" s="62" customFormat="1" x14ac:dyDescent="0.35"/>
    <row r="85283" s="62" customFormat="1" x14ac:dyDescent="0.35"/>
    <row r="85284" s="62" customFormat="1" x14ac:dyDescent="0.35"/>
    <row r="85285" s="62" customFormat="1" x14ac:dyDescent="0.35"/>
    <row r="85286" s="62" customFormat="1" x14ac:dyDescent="0.35"/>
    <row r="85287" s="62" customFormat="1" x14ac:dyDescent="0.35"/>
    <row r="85288" s="62" customFormat="1" x14ac:dyDescent="0.35"/>
    <row r="85289" s="62" customFormat="1" x14ac:dyDescent="0.35"/>
    <row r="85290" s="62" customFormat="1" x14ac:dyDescent="0.35"/>
    <row r="85291" s="62" customFormat="1" x14ac:dyDescent="0.35"/>
    <row r="85292" s="62" customFormat="1" x14ac:dyDescent="0.35"/>
    <row r="85293" s="62" customFormat="1" x14ac:dyDescent="0.35"/>
    <row r="85294" s="62" customFormat="1" x14ac:dyDescent="0.35"/>
    <row r="85295" s="62" customFormat="1" x14ac:dyDescent="0.35"/>
    <row r="85296" s="62" customFormat="1" x14ac:dyDescent="0.35"/>
    <row r="85297" s="62" customFormat="1" x14ac:dyDescent="0.35"/>
    <row r="85298" s="62" customFormat="1" x14ac:dyDescent="0.35"/>
    <row r="85299" s="62" customFormat="1" x14ac:dyDescent="0.35"/>
    <row r="85300" s="62" customFormat="1" x14ac:dyDescent="0.35"/>
    <row r="85301" s="62" customFormat="1" x14ac:dyDescent="0.35"/>
    <row r="85302" s="62" customFormat="1" x14ac:dyDescent="0.35"/>
    <row r="85303" s="62" customFormat="1" x14ac:dyDescent="0.35"/>
    <row r="85304" s="62" customFormat="1" x14ac:dyDescent="0.35"/>
    <row r="85305" s="62" customFormat="1" x14ac:dyDescent="0.35"/>
    <row r="85306" s="62" customFormat="1" x14ac:dyDescent="0.35"/>
    <row r="85307" s="62" customFormat="1" x14ac:dyDescent="0.35"/>
    <row r="85308" s="62" customFormat="1" x14ac:dyDescent="0.35"/>
    <row r="85309" s="62" customFormat="1" x14ac:dyDescent="0.35"/>
    <row r="85310" s="62" customFormat="1" x14ac:dyDescent="0.35"/>
    <row r="85311" s="62" customFormat="1" x14ac:dyDescent="0.35"/>
    <row r="85312" s="62" customFormat="1" x14ac:dyDescent="0.35"/>
    <row r="85313" s="62" customFormat="1" x14ac:dyDescent="0.35"/>
    <row r="85314" s="62" customFormat="1" x14ac:dyDescent="0.35"/>
    <row r="85315" s="62" customFormat="1" x14ac:dyDescent="0.35"/>
    <row r="85316" s="62" customFormat="1" x14ac:dyDescent="0.35"/>
    <row r="85317" s="62" customFormat="1" x14ac:dyDescent="0.35"/>
    <row r="85318" s="62" customFormat="1" x14ac:dyDescent="0.35"/>
    <row r="85319" s="62" customFormat="1" x14ac:dyDescent="0.35"/>
    <row r="85320" s="62" customFormat="1" x14ac:dyDescent="0.35"/>
    <row r="85321" s="62" customFormat="1" x14ac:dyDescent="0.35"/>
    <row r="85322" s="62" customFormat="1" x14ac:dyDescent="0.35"/>
    <row r="85323" s="62" customFormat="1" x14ac:dyDescent="0.35"/>
    <row r="85324" s="62" customFormat="1" x14ac:dyDescent="0.35"/>
    <row r="85325" s="62" customFormat="1" x14ac:dyDescent="0.35"/>
    <row r="85326" s="62" customFormat="1" x14ac:dyDescent="0.35"/>
    <row r="85327" s="62" customFormat="1" x14ac:dyDescent="0.35"/>
    <row r="85328" s="62" customFormat="1" x14ac:dyDescent="0.35"/>
    <row r="85329" s="62" customFormat="1" x14ac:dyDescent="0.35"/>
    <row r="85330" s="62" customFormat="1" x14ac:dyDescent="0.35"/>
    <row r="85331" s="62" customFormat="1" x14ac:dyDescent="0.35"/>
    <row r="85332" s="62" customFormat="1" x14ac:dyDescent="0.35"/>
    <row r="85333" s="62" customFormat="1" x14ac:dyDescent="0.35"/>
    <row r="85334" s="62" customFormat="1" x14ac:dyDescent="0.35"/>
    <row r="85335" s="62" customFormat="1" x14ac:dyDescent="0.35"/>
    <row r="85336" s="62" customFormat="1" x14ac:dyDescent="0.35"/>
    <row r="85337" s="62" customFormat="1" x14ac:dyDescent="0.35"/>
    <row r="85338" s="62" customFormat="1" x14ac:dyDescent="0.35"/>
    <row r="85339" s="62" customFormat="1" x14ac:dyDescent="0.35"/>
    <row r="85340" s="62" customFormat="1" x14ac:dyDescent="0.35"/>
    <row r="85341" s="62" customFormat="1" x14ac:dyDescent="0.35"/>
    <row r="85342" s="62" customFormat="1" x14ac:dyDescent="0.35"/>
    <row r="85343" s="62" customFormat="1" x14ac:dyDescent="0.35"/>
    <row r="85344" s="62" customFormat="1" x14ac:dyDescent="0.35"/>
    <row r="85345" s="62" customFormat="1" x14ac:dyDescent="0.35"/>
    <row r="85346" s="62" customFormat="1" x14ac:dyDescent="0.35"/>
    <row r="85347" s="62" customFormat="1" x14ac:dyDescent="0.35"/>
    <row r="85348" s="62" customFormat="1" x14ac:dyDescent="0.35"/>
    <row r="85349" s="62" customFormat="1" x14ac:dyDescent="0.35"/>
    <row r="85350" s="62" customFormat="1" x14ac:dyDescent="0.35"/>
    <row r="85351" s="62" customFormat="1" x14ac:dyDescent="0.35"/>
    <row r="85352" s="62" customFormat="1" x14ac:dyDescent="0.35"/>
    <row r="85353" s="62" customFormat="1" x14ac:dyDescent="0.35"/>
    <row r="85354" s="62" customFormat="1" x14ac:dyDescent="0.35"/>
    <row r="85355" s="62" customFormat="1" x14ac:dyDescent="0.35"/>
    <row r="85356" s="62" customFormat="1" x14ac:dyDescent="0.35"/>
    <row r="85357" s="62" customFormat="1" x14ac:dyDescent="0.35"/>
    <row r="85358" s="62" customFormat="1" x14ac:dyDescent="0.35"/>
    <row r="85359" s="62" customFormat="1" x14ac:dyDescent="0.35"/>
    <row r="85360" s="62" customFormat="1" x14ac:dyDescent="0.35"/>
    <row r="85361" s="62" customFormat="1" x14ac:dyDescent="0.35"/>
    <row r="85362" s="62" customFormat="1" x14ac:dyDescent="0.35"/>
    <row r="85363" s="62" customFormat="1" x14ac:dyDescent="0.35"/>
    <row r="85364" s="62" customFormat="1" x14ac:dyDescent="0.35"/>
    <row r="85365" s="62" customFormat="1" x14ac:dyDescent="0.35"/>
    <row r="85366" s="62" customFormat="1" x14ac:dyDescent="0.35"/>
    <row r="85367" s="62" customFormat="1" x14ac:dyDescent="0.35"/>
    <row r="85368" s="62" customFormat="1" x14ac:dyDescent="0.35"/>
    <row r="85369" s="62" customFormat="1" x14ac:dyDescent="0.35"/>
    <row r="85370" s="62" customFormat="1" x14ac:dyDescent="0.35"/>
    <row r="85371" s="62" customFormat="1" x14ac:dyDescent="0.35"/>
    <row r="85372" s="62" customFormat="1" x14ac:dyDescent="0.35"/>
    <row r="85373" s="62" customFormat="1" x14ac:dyDescent="0.35"/>
    <row r="85374" s="62" customFormat="1" x14ac:dyDescent="0.35"/>
    <row r="85375" s="62" customFormat="1" x14ac:dyDescent="0.35"/>
    <row r="85376" s="62" customFormat="1" x14ac:dyDescent="0.35"/>
    <row r="85377" s="62" customFormat="1" x14ac:dyDescent="0.35"/>
    <row r="85378" s="62" customFormat="1" x14ac:dyDescent="0.35"/>
    <row r="85379" s="62" customFormat="1" x14ac:dyDescent="0.35"/>
    <row r="85380" s="62" customFormat="1" x14ac:dyDescent="0.35"/>
    <row r="85381" s="62" customFormat="1" x14ac:dyDescent="0.35"/>
    <row r="85382" s="62" customFormat="1" x14ac:dyDescent="0.35"/>
    <row r="85383" s="62" customFormat="1" x14ac:dyDescent="0.35"/>
    <row r="85384" s="62" customFormat="1" x14ac:dyDescent="0.35"/>
    <row r="85385" s="62" customFormat="1" x14ac:dyDescent="0.35"/>
    <row r="85386" s="62" customFormat="1" x14ac:dyDescent="0.35"/>
    <row r="85387" s="62" customFormat="1" x14ac:dyDescent="0.35"/>
    <row r="85388" s="62" customFormat="1" x14ac:dyDescent="0.35"/>
    <row r="85389" s="62" customFormat="1" x14ac:dyDescent="0.35"/>
    <row r="85390" s="62" customFormat="1" x14ac:dyDescent="0.35"/>
    <row r="85391" s="62" customFormat="1" x14ac:dyDescent="0.35"/>
    <row r="85392" s="62" customFormat="1" x14ac:dyDescent="0.35"/>
    <row r="85393" s="62" customFormat="1" x14ac:dyDescent="0.35"/>
    <row r="85394" s="62" customFormat="1" x14ac:dyDescent="0.35"/>
    <row r="85395" s="62" customFormat="1" x14ac:dyDescent="0.35"/>
    <row r="85396" s="62" customFormat="1" x14ac:dyDescent="0.35"/>
    <row r="85397" s="62" customFormat="1" x14ac:dyDescent="0.35"/>
    <row r="85398" s="62" customFormat="1" x14ac:dyDescent="0.35"/>
    <row r="85399" s="62" customFormat="1" x14ac:dyDescent="0.35"/>
    <row r="85400" s="62" customFormat="1" x14ac:dyDescent="0.35"/>
    <row r="85401" s="62" customFormat="1" x14ac:dyDescent="0.35"/>
    <row r="85402" s="62" customFormat="1" x14ac:dyDescent="0.35"/>
    <row r="85403" s="62" customFormat="1" x14ac:dyDescent="0.35"/>
    <row r="85404" s="62" customFormat="1" x14ac:dyDescent="0.35"/>
    <row r="85405" s="62" customFormat="1" x14ac:dyDescent="0.35"/>
    <row r="85406" s="62" customFormat="1" x14ac:dyDescent="0.35"/>
    <row r="85407" s="62" customFormat="1" x14ac:dyDescent="0.35"/>
    <row r="85408" s="62" customFormat="1" x14ac:dyDescent="0.35"/>
    <row r="85409" s="62" customFormat="1" x14ac:dyDescent="0.35"/>
    <row r="85410" s="62" customFormat="1" x14ac:dyDescent="0.35"/>
    <row r="85411" s="62" customFormat="1" x14ac:dyDescent="0.35"/>
    <row r="85412" s="62" customFormat="1" x14ac:dyDescent="0.35"/>
    <row r="85413" s="62" customFormat="1" x14ac:dyDescent="0.35"/>
    <row r="85414" s="62" customFormat="1" x14ac:dyDescent="0.35"/>
    <row r="85415" s="62" customFormat="1" x14ac:dyDescent="0.35"/>
    <row r="85416" s="62" customFormat="1" x14ac:dyDescent="0.35"/>
    <row r="85417" s="62" customFormat="1" x14ac:dyDescent="0.35"/>
    <row r="85418" s="62" customFormat="1" x14ac:dyDescent="0.35"/>
    <row r="85419" s="62" customFormat="1" x14ac:dyDescent="0.35"/>
    <row r="85420" s="62" customFormat="1" x14ac:dyDescent="0.35"/>
    <row r="85421" s="62" customFormat="1" x14ac:dyDescent="0.35"/>
    <row r="85422" s="62" customFormat="1" x14ac:dyDescent="0.35"/>
    <row r="85423" s="62" customFormat="1" x14ac:dyDescent="0.35"/>
    <row r="85424" s="62" customFormat="1" x14ac:dyDescent="0.35"/>
    <row r="85425" s="62" customFormat="1" x14ac:dyDescent="0.35"/>
    <row r="85426" s="62" customFormat="1" x14ac:dyDescent="0.35"/>
    <row r="85427" s="62" customFormat="1" x14ac:dyDescent="0.35"/>
    <row r="85428" s="62" customFormat="1" x14ac:dyDescent="0.35"/>
    <row r="85429" s="62" customFormat="1" x14ac:dyDescent="0.35"/>
    <row r="85430" s="62" customFormat="1" x14ac:dyDescent="0.35"/>
    <row r="85431" s="62" customFormat="1" x14ac:dyDescent="0.35"/>
    <row r="85432" s="62" customFormat="1" x14ac:dyDescent="0.35"/>
    <row r="85433" s="62" customFormat="1" x14ac:dyDescent="0.35"/>
    <row r="85434" s="62" customFormat="1" x14ac:dyDescent="0.35"/>
    <row r="85435" s="62" customFormat="1" x14ac:dyDescent="0.35"/>
    <row r="85436" s="62" customFormat="1" x14ac:dyDescent="0.35"/>
    <row r="85437" s="62" customFormat="1" x14ac:dyDescent="0.35"/>
    <row r="85438" s="62" customFormat="1" x14ac:dyDescent="0.35"/>
    <row r="85439" s="62" customFormat="1" x14ac:dyDescent="0.35"/>
    <row r="85440" s="62" customFormat="1" x14ac:dyDescent="0.35"/>
    <row r="85441" s="62" customFormat="1" x14ac:dyDescent="0.35"/>
    <row r="85442" s="62" customFormat="1" x14ac:dyDescent="0.35"/>
    <row r="85443" s="62" customFormat="1" x14ac:dyDescent="0.35"/>
    <row r="85444" s="62" customFormat="1" x14ac:dyDescent="0.35"/>
    <row r="85445" s="62" customFormat="1" x14ac:dyDescent="0.35"/>
    <row r="85446" s="62" customFormat="1" x14ac:dyDescent="0.35"/>
    <row r="85447" s="62" customFormat="1" x14ac:dyDescent="0.35"/>
    <row r="85448" s="62" customFormat="1" x14ac:dyDescent="0.35"/>
    <row r="85449" s="62" customFormat="1" x14ac:dyDescent="0.35"/>
    <row r="85450" s="62" customFormat="1" x14ac:dyDescent="0.35"/>
    <row r="85451" s="62" customFormat="1" x14ac:dyDescent="0.35"/>
    <row r="85452" s="62" customFormat="1" x14ac:dyDescent="0.35"/>
    <row r="85453" s="62" customFormat="1" x14ac:dyDescent="0.35"/>
    <row r="85454" s="62" customFormat="1" x14ac:dyDescent="0.35"/>
    <row r="85455" s="62" customFormat="1" x14ac:dyDescent="0.35"/>
    <row r="85456" s="62" customFormat="1" x14ac:dyDescent="0.35"/>
    <row r="85457" s="62" customFormat="1" x14ac:dyDescent="0.35"/>
    <row r="85458" s="62" customFormat="1" x14ac:dyDescent="0.35"/>
    <row r="85459" s="62" customFormat="1" x14ac:dyDescent="0.35"/>
    <row r="85460" s="62" customFormat="1" x14ac:dyDescent="0.35"/>
    <row r="85461" s="62" customFormat="1" x14ac:dyDescent="0.35"/>
    <row r="85462" s="62" customFormat="1" x14ac:dyDescent="0.35"/>
    <row r="85463" s="62" customFormat="1" x14ac:dyDescent="0.35"/>
    <row r="85464" s="62" customFormat="1" x14ac:dyDescent="0.35"/>
    <row r="85465" s="62" customFormat="1" x14ac:dyDescent="0.35"/>
    <row r="85466" s="62" customFormat="1" x14ac:dyDescent="0.35"/>
    <row r="85467" s="62" customFormat="1" x14ac:dyDescent="0.35"/>
    <row r="85468" s="62" customFormat="1" x14ac:dyDescent="0.35"/>
    <row r="85469" s="62" customFormat="1" x14ac:dyDescent="0.35"/>
    <row r="85470" s="62" customFormat="1" x14ac:dyDescent="0.35"/>
    <row r="85471" s="62" customFormat="1" x14ac:dyDescent="0.35"/>
    <row r="85472" s="62" customFormat="1" x14ac:dyDescent="0.35"/>
    <row r="85473" s="62" customFormat="1" x14ac:dyDescent="0.35"/>
    <row r="85474" s="62" customFormat="1" x14ac:dyDescent="0.35"/>
    <row r="85475" s="62" customFormat="1" x14ac:dyDescent="0.35"/>
    <row r="85476" s="62" customFormat="1" x14ac:dyDescent="0.35"/>
    <row r="85477" s="62" customFormat="1" x14ac:dyDescent="0.35"/>
    <row r="85478" s="62" customFormat="1" x14ac:dyDescent="0.35"/>
    <row r="85479" s="62" customFormat="1" x14ac:dyDescent="0.35"/>
    <row r="85480" s="62" customFormat="1" x14ac:dyDescent="0.35"/>
    <row r="85481" s="62" customFormat="1" x14ac:dyDescent="0.35"/>
    <row r="85482" s="62" customFormat="1" x14ac:dyDescent="0.35"/>
    <row r="85483" s="62" customFormat="1" x14ac:dyDescent="0.35"/>
    <row r="85484" s="62" customFormat="1" x14ac:dyDescent="0.35"/>
    <row r="85485" s="62" customFormat="1" x14ac:dyDescent="0.35"/>
    <row r="85486" s="62" customFormat="1" x14ac:dyDescent="0.35"/>
    <row r="85487" s="62" customFormat="1" x14ac:dyDescent="0.35"/>
    <row r="85488" s="62" customFormat="1" x14ac:dyDescent="0.35"/>
    <row r="85489" s="62" customFormat="1" x14ac:dyDescent="0.35"/>
    <row r="85490" s="62" customFormat="1" x14ac:dyDescent="0.35"/>
    <row r="85491" s="62" customFormat="1" x14ac:dyDescent="0.35"/>
    <row r="85492" s="62" customFormat="1" x14ac:dyDescent="0.35"/>
    <row r="85493" s="62" customFormat="1" x14ac:dyDescent="0.35"/>
    <row r="85494" s="62" customFormat="1" x14ac:dyDescent="0.35"/>
    <row r="85495" s="62" customFormat="1" x14ac:dyDescent="0.35"/>
    <row r="85496" s="62" customFormat="1" x14ac:dyDescent="0.35"/>
    <row r="85497" s="62" customFormat="1" x14ac:dyDescent="0.35"/>
    <row r="85498" s="62" customFormat="1" x14ac:dyDescent="0.35"/>
    <row r="85499" s="62" customFormat="1" x14ac:dyDescent="0.35"/>
    <row r="85500" s="62" customFormat="1" x14ac:dyDescent="0.35"/>
    <row r="85501" s="62" customFormat="1" x14ac:dyDescent="0.35"/>
    <row r="85502" s="62" customFormat="1" x14ac:dyDescent="0.35"/>
    <row r="85503" s="62" customFormat="1" x14ac:dyDescent="0.35"/>
    <row r="85504" s="62" customFormat="1" x14ac:dyDescent="0.35"/>
    <row r="85505" s="62" customFormat="1" x14ac:dyDescent="0.35"/>
    <row r="85506" s="62" customFormat="1" x14ac:dyDescent="0.35"/>
    <row r="85507" s="62" customFormat="1" x14ac:dyDescent="0.35"/>
    <row r="85508" s="62" customFormat="1" x14ac:dyDescent="0.35"/>
    <row r="85509" s="62" customFormat="1" x14ac:dyDescent="0.35"/>
    <row r="85510" s="62" customFormat="1" x14ac:dyDescent="0.35"/>
    <row r="85511" s="62" customFormat="1" x14ac:dyDescent="0.35"/>
    <row r="85512" s="62" customFormat="1" x14ac:dyDescent="0.35"/>
    <row r="85513" s="62" customFormat="1" x14ac:dyDescent="0.35"/>
    <row r="85514" s="62" customFormat="1" x14ac:dyDescent="0.35"/>
    <row r="85515" s="62" customFormat="1" x14ac:dyDescent="0.35"/>
    <row r="85516" s="62" customFormat="1" x14ac:dyDescent="0.35"/>
    <row r="85517" s="62" customFormat="1" x14ac:dyDescent="0.35"/>
    <row r="85518" s="62" customFormat="1" x14ac:dyDescent="0.35"/>
    <row r="85519" s="62" customFormat="1" x14ac:dyDescent="0.35"/>
    <row r="85520" s="62" customFormat="1" x14ac:dyDescent="0.35"/>
    <row r="85521" s="62" customFormat="1" x14ac:dyDescent="0.35"/>
    <row r="85522" s="62" customFormat="1" x14ac:dyDescent="0.35"/>
    <row r="85523" s="62" customFormat="1" x14ac:dyDescent="0.35"/>
    <row r="85524" s="62" customFormat="1" x14ac:dyDescent="0.35"/>
    <row r="85525" s="62" customFormat="1" x14ac:dyDescent="0.35"/>
    <row r="85526" s="62" customFormat="1" x14ac:dyDescent="0.35"/>
    <row r="85527" s="62" customFormat="1" x14ac:dyDescent="0.35"/>
    <row r="85528" s="62" customFormat="1" x14ac:dyDescent="0.35"/>
    <row r="85529" s="62" customFormat="1" x14ac:dyDescent="0.35"/>
    <row r="85530" s="62" customFormat="1" x14ac:dyDescent="0.35"/>
    <row r="85531" s="62" customFormat="1" x14ac:dyDescent="0.35"/>
    <row r="85532" s="62" customFormat="1" x14ac:dyDescent="0.35"/>
    <row r="85533" s="62" customFormat="1" x14ac:dyDescent="0.35"/>
    <row r="85534" s="62" customFormat="1" x14ac:dyDescent="0.35"/>
    <row r="85535" s="62" customFormat="1" x14ac:dyDescent="0.35"/>
    <row r="85536" s="62" customFormat="1" x14ac:dyDescent="0.35"/>
    <row r="85537" s="62" customFormat="1" x14ac:dyDescent="0.35"/>
    <row r="85538" s="62" customFormat="1" x14ac:dyDescent="0.35"/>
    <row r="85539" s="62" customFormat="1" x14ac:dyDescent="0.35"/>
    <row r="85540" s="62" customFormat="1" x14ac:dyDescent="0.35"/>
    <row r="85541" s="62" customFormat="1" x14ac:dyDescent="0.35"/>
    <row r="85542" s="62" customFormat="1" x14ac:dyDescent="0.35"/>
    <row r="85543" s="62" customFormat="1" x14ac:dyDescent="0.35"/>
    <row r="85544" s="62" customFormat="1" x14ac:dyDescent="0.35"/>
    <row r="85545" s="62" customFormat="1" x14ac:dyDescent="0.35"/>
    <row r="85546" s="62" customFormat="1" x14ac:dyDescent="0.35"/>
    <row r="85547" s="62" customFormat="1" x14ac:dyDescent="0.35"/>
    <row r="85548" s="62" customFormat="1" x14ac:dyDescent="0.35"/>
    <row r="85549" s="62" customFormat="1" x14ac:dyDescent="0.35"/>
    <row r="85550" s="62" customFormat="1" x14ac:dyDescent="0.35"/>
    <row r="85551" s="62" customFormat="1" x14ac:dyDescent="0.35"/>
    <row r="85552" s="62" customFormat="1" x14ac:dyDescent="0.35"/>
    <row r="85553" s="62" customFormat="1" x14ac:dyDescent="0.35"/>
    <row r="85554" s="62" customFormat="1" x14ac:dyDescent="0.35"/>
    <row r="85555" s="62" customFormat="1" x14ac:dyDescent="0.35"/>
    <row r="85556" s="62" customFormat="1" x14ac:dyDescent="0.35"/>
    <row r="85557" s="62" customFormat="1" x14ac:dyDescent="0.35"/>
    <row r="85558" s="62" customFormat="1" x14ac:dyDescent="0.35"/>
    <row r="85559" s="62" customFormat="1" x14ac:dyDescent="0.35"/>
    <row r="85560" s="62" customFormat="1" x14ac:dyDescent="0.35"/>
    <row r="85561" s="62" customFormat="1" x14ac:dyDescent="0.35"/>
    <row r="85562" s="62" customFormat="1" x14ac:dyDescent="0.35"/>
    <row r="85563" s="62" customFormat="1" x14ac:dyDescent="0.35"/>
    <row r="85564" s="62" customFormat="1" x14ac:dyDescent="0.35"/>
    <row r="85565" s="62" customFormat="1" x14ac:dyDescent="0.35"/>
    <row r="85566" s="62" customFormat="1" x14ac:dyDescent="0.35"/>
    <row r="85567" s="62" customFormat="1" x14ac:dyDescent="0.35"/>
    <row r="85568" s="62" customFormat="1" x14ac:dyDescent="0.35"/>
    <row r="85569" s="62" customFormat="1" x14ac:dyDescent="0.35"/>
    <row r="85570" s="62" customFormat="1" x14ac:dyDescent="0.35"/>
    <row r="85571" s="62" customFormat="1" x14ac:dyDescent="0.35"/>
    <row r="85572" s="62" customFormat="1" x14ac:dyDescent="0.35"/>
    <row r="85573" s="62" customFormat="1" x14ac:dyDescent="0.35"/>
    <row r="85574" s="62" customFormat="1" x14ac:dyDescent="0.35"/>
    <row r="85575" s="62" customFormat="1" x14ac:dyDescent="0.35"/>
    <row r="85576" s="62" customFormat="1" x14ac:dyDescent="0.35"/>
    <row r="85577" s="62" customFormat="1" x14ac:dyDescent="0.35"/>
    <row r="85578" s="62" customFormat="1" x14ac:dyDescent="0.35"/>
    <row r="85579" s="62" customFormat="1" x14ac:dyDescent="0.35"/>
    <row r="85580" s="62" customFormat="1" x14ac:dyDescent="0.35"/>
    <row r="85581" s="62" customFormat="1" x14ac:dyDescent="0.35"/>
    <row r="85582" s="62" customFormat="1" x14ac:dyDescent="0.35"/>
    <row r="85583" s="62" customFormat="1" x14ac:dyDescent="0.35"/>
    <row r="85584" s="62" customFormat="1" x14ac:dyDescent="0.35"/>
    <row r="85585" s="62" customFormat="1" x14ac:dyDescent="0.35"/>
    <row r="85586" s="62" customFormat="1" x14ac:dyDescent="0.35"/>
    <row r="85587" s="62" customFormat="1" x14ac:dyDescent="0.35"/>
    <row r="85588" s="62" customFormat="1" x14ac:dyDescent="0.35"/>
    <row r="85589" s="62" customFormat="1" x14ac:dyDescent="0.35"/>
    <row r="85590" s="62" customFormat="1" x14ac:dyDescent="0.35"/>
    <row r="85591" s="62" customFormat="1" x14ac:dyDescent="0.35"/>
    <row r="85592" s="62" customFormat="1" x14ac:dyDescent="0.35"/>
    <row r="85593" s="62" customFormat="1" x14ac:dyDescent="0.35"/>
    <row r="85594" s="62" customFormat="1" x14ac:dyDescent="0.35"/>
    <row r="85595" s="62" customFormat="1" x14ac:dyDescent="0.35"/>
    <row r="85596" s="62" customFormat="1" x14ac:dyDescent="0.35"/>
    <row r="85597" s="62" customFormat="1" x14ac:dyDescent="0.35"/>
    <row r="85598" s="62" customFormat="1" x14ac:dyDescent="0.35"/>
    <row r="85599" s="62" customFormat="1" x14ac:dyDescent="0.35"/>
    <row r="85600" s="62" customFormat="1" x14ac:dyDescent="0.35"/>
    <row r="85601" s="62" customFormat="1" x14ac:dyDescent="0.35"/>
    <row r="85602" s="62" customFormat="1" x14ac:dyDescent="0.35"/>
    <row r="85603" s="62" customFormat="1" x14ac:dyDescent="0.35"/>
    <row r="85604" s="62" customFormat="1" x14ac:dyDescent="0.35"/>
    <row r="85605" s="62" customFormat="1" x14ac:dyDescent="0.35"/>
    <row r="85606" s="62" customFormat="1" x14ac:dyDescent="0.35"/>
    <row r="85607" s="62" customFormat="1" x14ac:dyDescent="0.35"/>
    <row r="85608" s="62" customFormat="1" x14ac:dyDescent="0.35"/>
    <row r="85609" s="62" customFormat="1" x14ac:dyDescent="0.35"/>
    <row r="85610" s="62" customFormat="1" x14ac:dyDescent="0.35"/>
    <row r="85611" s="62" customFormat="1" x14ac:dyDescent="0.35"/>
    <row r="85612" s="62" customFormat="1" x14ac:dyDescent="0.35"/>
    <row r="85613" s="62" customFormat="1" x14ac:dyDescent="0.35"/>
    <row r="85614" s="62" customFormat="1" x14ac:dyDescent="0.35"/>
    <row r="85615" s="62" customFormat="1" x14ac:dyDescent="0.35"/>
    <row r="85616" s="62" customFormat="1" x14ac:dyDescent="0.35"/>
    <row r="85617" s="62" customFormat="1" x14ac:dyDescent="0.35"/>
    <row r="85618" s="62" customFormat="1" x14ac:dyDescent="0.35"/>
    <row r="85619" s="62" customFormat="1" x14ac:dyDescent="0.35"/>
    <row r="85620" s="62" customFormat="1" x14ac:dyDescent="0.35"/>
    <row r="85621" s="62" customFormat="1" x14ac:dyDescent="0.35"/>
    <row r="85622" s="62" customFormat="1" x14ac:dyDescent="0.35"/>
    <row r="85623" s="62" customFormat="1" x14ac:dyDescent="0.35"/>
    <row r="85624" s="62" customFormat="1" x14ac:dyDescent="0.35"/>
    <row r="85625" s="62" customFormat="1" x14ac:dyDescent="0.35"/>
    <row r="85626" s="62" customFormat="1" x14ac:dyDescent="0.35"/>
    <row r="85627" s="62" customFormat="1" x14ac:dyDescent="0.35"/>
    <row r="85628" s="62" customFormat="1" x14ac:dyDescent="0.35"/>
    <row r="85629" s="62" customFormat="1" x14ac:dyDescent="0.35"/>
    <row r="85630" s="62" customFormat="1" x14ac:dyDescent="0.35"/>
    <row r="85631" s="62" customFormat="1" x14ac:dyDescent="0.35"/>
    <row r="85632" s="62" customFormat="1" x14ac:dyDescent="0.35"/>
    <row r="85633" s="62" customFormat="1" x14ac:dyDescent="0.35"/>
    <row r="85634" s="62" customFormat="1" x14ac:dyDescent="0.35"/>
    <row r="85635" s="62" customFormat="1" x14ac:dyDescent="0.35"/>
    <row r="85636" s="62" customFormat="1" x14ac:dyDescent="0.35"/>
    <row r="85637" s="62" customFormat="1" x14ac:dyDescent="0.35"/>
    <row r="85638" s="62" customFormat="1" x14ac:dyDescent="0.35"/>
    <row r="85639" s="62" customFormat="1" x14ac:dyDescent="0.35"/>
    <row r="85640" s="62" customFormat="1" x14ac:dyDescent="0.35"/>
    <row r="85641" s="62" customFormat="1" x14ac:dyDescent="0.35"/>
    <row r="85642" s="62" customFormat="1" x14ac:dyDescent="0.35"/>
    <row r="85643" s="62" customFormat="1" x14ac:dyDescent="0.35"/>
    <row r="85644" s="62" customFormat="1" x14ac:dyDescent="0.35"/>
    <row r="85645" s="62" customFormat="1" x14ac:dyDescent="0.35"/>
    <row r="85646" s="62" customFormat="1" x14ac:dyDescent="0.35"/>
    <row r="85647" s="62" customFormat="1" x14ac:dyDescent="0.35"/>
    <row r="85648" s="62" customFormat="1" x14ac:dyDescent="0.35"/>
    <row r="85649" s="62" customFormat="1" x14ac:dyDescent="0.35"/>
    <row r="85650" s="62" customFormat="1" x14ac:dyDescent="0.35"/>
    <row r="85651" s="62" customFormat="1" x14ac:dyDescent="0.35"/>
    <row r="85652" s="62" customFormat="1" x14ac:dyDescent="0.35"/>
    <row r="85653" s="62" customFormat="1" x14ac:dyDescent="0.35"/>
    <row r="85654" s="62" customFormat="1" x14ac:dyDescent="0.35"/>
    <row r="85655" s="62" customFormat="1" x14ac:dyDescent="0.35"/>
    <row r="85656" s="62" customFormat="1" x14ac:dyDescent="0.35"/>
    <row r="85657" s="62" customFormat="1" x14ac:dyDescent="0.35"/>
    <row r="85658" s="62" customFormat="1" x14ac:dyDescent="0.35"/>
    <row r="85659" s="62" customFormat="1" x14ac:dyDescent="0.35"/>
    <row r="85660" s="62" customFormat="1" x14ac:dyDescent="0.35"/>
    <row r="85661" s="62" customFormat="1" x14ac:dyDescent="0.35"/>
    <row r="85662" s="62" customFormat="1" x14ac:dyDescent="0.35"/>
    <row r="85663" s="62" customFormat="1" x14ac:dyDescent="0.35"/>
    <row r="85664" s="62" customFormat="1" x14ac:dyDescent="0.35"/>
    <row r="85665" s="62" customFormat="1" x14ac:dyDescent="0.35"/>
    <row r="85666" s="62" customFormat="1" x14ac:dyDescent="0.35"/>
    <row r="85667" s="62" customFormat="1" x14ac:dyDescent="0.35"/>
    <row r="85668" s="62" customFormat="1" x14ac:dyDescent="0.35"/>
    <row r="85669" s="62" customFormat="1" x14ac:dyDescent="0.35"/>
    <row r="85670" s="62" customFormat="1" x14ac:dyDescent="0.35"/>
    <row r="85671" s="62" customFormat="1" x14ac:dyDescent="0.35"/>
    <row r="85672" s="62" customFormat="1" x14ac:dyDescent="0.35"/>
    <row r="85673" s="62" customFormat="1" x14ac:dyDescent="0.35"/>
    <row r="85674" s="62" customFormat="1" x14ac:dyDescent="0.35"/>
    <row r="85675" s="62" customFormat="1" x14ac:dyDescent="0.35"/>
    <row r="85676" s="62" customFormat="1" x14ac:dyDescent="0.35"/>
    <row r="85677" s="62" customFormat="1" x14ac:dyDescent="0.35"/>
    <row r="85678" s="62" customFormat="1" x14ac:dyDescent="0.35"/>
    <row r="85679" s="62" customFormat="1" x14ac:dyDescent="0.35"/>
    <row r="85680" s="62" customFormat="1" x14ac:dyDescent="0.35"/>
    <row r="85681" s="62" customFormat="1" x14ac:dyDescent="0.35"/>
    <row r="85682" s="62" customFormat="1" x14ac:dyDescent="0.35"/>
    <row r="85683" s="62" customFormat="1" x14ac:dyDescent="0.35"/>
    <row r="85684" s="62" customFormat="1" x14ac:dyDescent="0.35"/>
    <row r="85685" s="62" customFormat="1" x14ac:dyDescent="0.35"/>
    <row r="85686" s="62" customFormat="1" x14ac:dyDescent="0.35"/>
    <row r="85687" s="62" customFormat="1" x14ac:dyDescent="0.35"/>
    <row r="85688" s="62" customFormat="1" x14ac:dyDescent="0.35"/>
    <row r="85689" s="62" customFormat="1" x14ac:dyDescent="0.35"/>
    <row r="85690" s="62" customFormat="1" x14ac:dyDescent="0.35"/>
    <row r="85691" s="62" customFormat="1" x14ac:dyDescent="0.35"/>
    <row r="85692" s="62" customFormat="1" x14ac:dyDescent="0.35"/>
    <row r="85693" s="62" customFormat="1" x14ac:dyDescent="0.35"/>
    <row r="85694" s="62" customFormat="1" x14ac:dyDescent="0.35"/>
    <row r="85695" s="62" customFormat="1" x14ac:dyDescent="0.35"/>
    <row r="85696" s="62" customFormat="1" x14ac:dyDescent="0.35"/>
    <row r="85697" s="62" customFormat="1" x14ac:dyDescent="0.35"/>
    <row r="85698" s="62" customFormat="1" x14ac:dyDescent="0.35"/>
    <row r="85699" s="62" customFormat="1" x14ac:dyDescent="0.35"/>
    <row r="85700" s="62" customFormat="1" x14ac:dyDescent="0.35"/>
    <row r="85701" s="62" customFormat="1" x14ac:dyDescent="0.35"/>
    <row r="85702" s="62" customFormat="1" x14ac:dyDescent="0.35"/>
    <row r="85703" s="62" customFormat="1" x14ac:dyDescent="0.35"/>
    <row r="85704" s="62" customFormat="1" x14ac:dyDescent="0.35"/>
    <row r="85705" s="62" customFormat="1" x14ac:dyDescent="0.35"/>
    <row r="85706" s="62" customFormat="1" x14ac:dyDescent="0.35"/>
    <row r="85707" s="62" customFormat="1" x14ac:dyDescent="0.35"/>
    <row r="85708" s="62" customFormat="1" x14ac:dyDescent="0.35"/>
    <row r="85709" s="62" customFormat="1" x14ac:dyDescent="0.35"/>
    <row r="85710" s="62" customFormat="1" x14ac:dyDescent="0.35"/>
    <row r="85711" s="62" customFormat="1" x14ac:dyDescent="0.35"/>
    <row r="85712" s="62" customFormat="1" x14ac:dyDescent="0.35"/>
    <row r="85713" s="62" customFormat="1" x14ac:dyDescent="0.35"/>
    <row r="85714" s="62" customFormat="1" x14ac:dyDescent="0.35"/>
    <row r="85715" s="62" customFormat="1" x14ac:dyDescent="0.35"/>
    <row r="85716" s="62" customFormat="1" x14ac:dyDescent="0.35"/>
    <row r="85717" s="62" customFormat="1" x14ac:dyDescent="0.35"/>
    <row r="85718" s="62" customFormat="1" x14ac:dyDescent="0.35"/>
    <row r="85719" s="62" customFormat="1" x14ac:dyDescent="0.35"/>
    <row r="85720" s="62" customFormat="1" x14ac:dyDescent="0.35"/>
    <row r="85721" s="62" customFormat="1" x14ac:dyDescent="0.35"/>
    <row r="85722" s="62" customFormat="1" x14ac:dyDescent="0.35"/>
    <row r="85723" s="62" customFormat="1" x14ac:dyDescent="0.35"/>
    <row r="85724" s="62" customFormat="1" x14ac:dyDescent="0.35"/>
    <row r="85725" s="62" customFormat="1" x14ac:dyDescent="0.35"/>
    <row r="85726" s="62" customFormat="1" x14ac:dyDescent="0.35"/>
    <row r="85727" s="62" customFormat="1" x14ac:dyDescent="0.35"/>
    <row r="85728" s="62" customFormat="1" x14ac:dyDescent="0.35"/>
    <row r="85729" s="62" customFormat="1" x14ac:dyDescent="0.35"/>
    <row r="85730" s="62" customFormat="1" x14ac:dyDescent="0.35"/>
    <row r="85731" s="62" customFormat="1" x14ac:dyDescent="0.35"/>
    <row r="85732" s="62" customFormat="1" x14ac:dyDescent="0.35"/>
    <row r="85733" s="62" customFormat="1" x14ac:dyDescent="0.35"/>
    <row r="85734" s="62" customFormat="1" x14ac:dyDescent="0.35"/>
    <row r="85735" s="62" customFormat="1" x14ac:dyDescent="0.35"/>
    <row r="85736" s="62" customFormat="1" x14ac:dyDescent="0.35"/>
    <row r="85737" s="62" customFormat="1" x14ac:dyDescent="0.35"/>
    <row r="85738" s="62" customFormat="1" x14ac:dyDescent="0.35"/>
    <row r="85739" s="62" customFormat="1" x14ac:dyDescent="0.35"/>
    <row r="85740" s="62" customFormat="1" x14ac:dyDescent="0.35"/>
    <row r="85741" s="62" customFormat="1" x14ac:dyDescent="0.35"/>
    <row r="85742" s="62" customFormat="1" x14ac:dyDescent="0.35"/>
    <row r="85743" s="62" customFormat="1" x14ac:dyDescent="0.35"/>
    <row r="85744" s="62" customFormat="1" x14ac:dyDescent="0.35"/>
    <row r="85745" s="62" customFormat="1" x14ac:dyDescent="0.35"/>
    <row r="85746" s="62" customFormat="1" x14ac:dyDescent="0.35"/>
    <row r="85747" s="62" customFormat="1" x14ac:dyDescent="0.35"/>
    <row r="85748" s="62" customFormat="1" x14ac:dyDescent="0.35"/>
    <row r="85749" s="62" customFormat="1" x14ac:dyDescent="0.35"/>
    <row r="85750" s="62" customFormat="1" x14ac:dyDescent="0.35"/>
    <row r="85751" s="62" customFormat="1" x14ac:dyDescent="0.35"/>
    <row r="85752" s="62" customFormat="1" x14ac:dyDescent="0.35"/>
    <row r="85753" s="62" customFormat="1" x14ac:dyDescent="0.35"/>
    <row r="85754" s="62" customFormat="1" x14ac:dyDescent="0.35"/>
    <row r="85755" s="62" customFormat="1" x14ac:dyDescent="0.35"/>
    <row r="85756" s="62" customFormat="1" x14ac:dyDescent="0.35"/>
    <row r="85757" s="62" customFormat="1" x14ac:dyDescent="0.35"/>
    <row r="85758" s="62" customFormat="1" x14ac:dyDescent="0.35"/>
    <row r="85759" s="62" customFormat="1" x14ac:dyDescent="0.35"/>
    <row r="85760" s="62" customFormat="1" x14ac:dyDescent="0.35"/>
    <row r="85761" s="62" customFormat="1" x14ac:dyDescent="0.35"/>
    <row r="85762" s="62" customFormat="1" x14ac:dyDescent="0.35"/>
    <row r="85763" s="62" customFormat="1" x14ac:dyDescent="0.35"/>
    <row r="85764" s="62" customFormat="1" x14ac:dyDescent="0.35"/>
    <row r="85765" s="62" customFormat="1" x14ac:dyDescent="0.35"/>
    <row r="85766" s="62" customFormat="1" x14ac:dyDescent="0.35"/>
    <row r="85767" s="62" customFormat="1" x14ac:dyDescent="0.35"/>
    <row r="85768" s="62" customFormat="1" x14ac:dyDescent="0.35"/>
    <row r="85769" s="62" customFormat="1" x14ac:dyDescent="0.35"/>
    <row r="85770" s="62" customFormat="1" x14ac:dyDescent="0.35"/>
    <row r="85771" s="62" customFormat="1" x14ac:dyDescent="0.35"/>
    <row r="85772" s="62" customFormat="1" x14ac:dyDescent="0.35"/>
    <row r="85773" s="62" customFormat="1" x14ac:dyDescent="0.35"/>
    <row r="85774" s="62" customFormat="1" x14ac:dyDescent="0.35"/>
    <row r="85775" s="62" customFormat="1" x14ac:dyDescent="0.35"/>
    <row r="85776" s="62" customFormat="1" x14ac:dyDescent="0.35"/>
    <row r="85777" s="62" customFormat="1" x14ac:dyDescent="0.35"/>
    <row r="85778" s="62" customFormat="1" x14ac:dyDescent="0.35"/>
    <row r="85779" s="62" customFormat="1" x14ac:dyDescent="0.35"/>
    <row r="85780" s="62" customFormat="1" x14ac:dyDescent="0.35"/>
    <row r="85781" s="62" customFormat="1" x14ac:dyDescent="0.35"/>
    <row r="85782" s="62" customFormat="1" x14ac:dyDescent="0.35"/>
    <row r="85783" s="62" customFormat="1" x14ac:dyDescent="0.35"/>
    <row r="85784" s="62" customFormat="1" x14ac:dyDescent="0.35"/>
    <row r="85785" s="62" customFormat="1" x14ac:dyDescent="0.35"/>
    <row r="85786" s="62" customFormat="1" x14ac:dyDescent="0.35"/>
    <row r="85787" s="62" customFormat="1" x14ac:dyDescent="0.35"/>
    <row r="85788" s="62" customFormat="1" x14ac:dyDescent="0.35"/>
    <row r="85789" s="62" customFormat="1" x14ac:dyDescent="0.35"/>
    <row r="85790" s="62" customFormat="1" x14ac:dyDescent="0.35"/>
    <row r="85791" s="62" customFormat="1" x14ac:dyDescent="0.35"/>
    <row r="85792" s="62" customFormat="1" x14ac:dyDescent="0.35"/>
    <row r="85793" s="62" customFormat="1" x14ac:dyDescent="0.35"/>
    <row r="85794" s="62" customFormat="1" x14ac:dyDescent="0.35"/>
    <row r="85795" s="62" customFormat="1" x14ac:dyDescent="0.35"/>
    <row r="85796" s="62" customFormat="1" x14ac:dyDescent="0.35"/>
    <row r="85797" s="62" customFormat="1" x14ac:dyDescent="0.35"/>
    <row r="85798" s="62" customFormat="1" x14ac:dyDescent="0.35"/>
    <row r="85799" s="62" customFormat="1" x14ac:dyDescent="0.35"/>
    <row r="85800" s="62" customFormat="1" x14ac:dyDescent="0.35"/>
    <row r="85801" s="62" customFormat="1" x14ac:dyDescent="0.35"/>
    <row r="85802" s="62" customFormat="1" x14ac:dyDescent="0.35"/>
    <row r="85803" s="62" customFormat="1" x14ac:dyDescent="0.35"/>
    <row r="85804" s="62" customFormat="1" x14ac:dyDescent="0.35"/>
    <row r="85805" s="62" customFormat="1" x14ac:dyDescent="0.35"/>
    <row r="85806" s="62" customFormat="1" x14ac:dyDescent="0.35"/>
    <row r="85807" s="62" customFormat="1" x14ac:dyDescent="0.35"/>
    <row r="85808" s="62" customFormat="1" x14ac:dyDescent="0.35"/>
    <row r="85809" s="62" customFormat="1" x14ac:dyDescent="0.35"/>
    <row r="85810" s="62" customFormat="1" x14ac:dyDescent="0.35"/>
    <row r="85811" s="62" customFormat="1" x14ac:dyDescent="0.35"/>
    <row r="85812" s="62" customFormat="1" x14ac:dyDescent="0.35"/>
    <row r="85813" s="62" customFormat="1" x14ac:dyDescent="0.35"/>
    <row r="85814" s="62" customFormat="1" x14ac:dyDescent="0.35"/>
    <row r="85815" s="62" customFormat="1" x14ac:dyDescent="0.35"/>
    <row r="85816" s="62" customFormat="1" x14ac:dyDescent="0.35"/>
    <row r="85817" s="62" customFormat="1" x14ac:dyDescent="0.35"/>
    <row r="85818" s="62" customFormat="1" x14ac:dyDescent="0.35"/>
    <row r="85819" s="62" customFormat="1" x14ac:dyDescent="0.35"/>
    <row r="85820" s="62" customFormat="1" x14ac:dyDescent="0.35"/>
    <row r="85821" s="62" customFormat="1" x14ac:dyDescent="0.35"/>
    <row r="85822" s="62" customFormat="1" x14ac:dyDescent="0.35"/>
    <row r="85823" s="62" customFormat="1" x14ac:dyDescent="0.35"/>
    <row r="85824" s="62" customFormat="1" x14ac:dyDescent="0.35"/>
    <row r="85825" s="62" customFormat="1" x14ac:dyDescent="0.35"/>
    <row r="85826" s="62" customFormat="1" x14ac:dyDescent="0.35"/>
    <row r="85827" s="62" customFormat="1" x14ac:dyDescent="0.35"/>
    <row r="85828" s="62" customFormat="1" x14ac:dyDescent="0.35"/>
    <row r="85829" s="62" customFormat="1" x14ac:dyDescent="0.35"/>
    <row r="85830" s="62" customFormat="1" x14ac:dyDescent="0.35"/>
    <row r="85831" s="62" customFormat="1" x14ac:dyDescent="0.35"/>
    <row r="85832" s="62" customFormat="1" x14ac:dyDescent="0.35"/>
    <row r="85833" s="62" customFormat="1" x14ac:dyDescent="0.35"/>
    <row r="85834" s="62" customFormat="1" x14ac:dyDescent="0.35"/>
    <row r="85835" s="62" customFormat="1" x14ac:dyDescent="0.35"/>
    <row r="85836" s="62" customFormat="1" x14ac:dyDescent="0.35"/>
    <row r="85837" s="62" customFormat="1" x14ac:dyDescent="0.35"/>
    <row r="85838" s="62" customFormat="1" x14ac:dyDescent="0.35"/>
    <row r="85839" s="62" customFormat="1" x14ac:dyDescent="0.35"/>
    <row r="85840" s="62" customFormat="1" x14ac:dyDescent="0.35"/>
    <row r="85841" s="62" customFormat="1" x14ac:dyDescent="0.35"/>
    <row r="85842" s="62" customFormat="1" x14ac:dyDescent="0.35"/>
    <row r="85843" s="62" customFormat="1" x14ac:dyDescent="0.35"/>
    <row r="85844" s="62" customFormat="1" x14ac:dyDescent="0.35"/>
    <row r="85845" s="62" customFormat="1" x14ac:dyDescent="0.35"/>
    <row r="85846" s="62" customFormat="1" x14ac:dyDescent="0.35"/>
    <row r="85847" s="62" customFormat="1" x14ac:dyDescent="0.35"/>
    <row r="85848" s="62" customFormat="1" x14ac:dyDescent="0.35"/>
    <row r="85849" s="62" customFormat="1" x14ac:dyDescent="0.35"/>
    <row r="85850" s="62" customFormat="1" x14ac:dyDescent="0.35"/>
    <row r="85851" s="62" customFormat="1" x14ac:dyDescent="0.35"/>
    <row r="85852" s="62" customFormat="1" x14ac:dyDescent="0.35"/>
    <row r="85853" s="62" customFormat="1" x14ac:dyDescent="0.35"/>
    <row r="85854" s="62" customFormat="1" x14ac:dyDescent="0.35"/>
    <row r="85855" s="62" customFormat="1" x14ac:dyDescent="0.35"/>
    <row r="85856" s="62" customFormat="1" x14ac:dyDescent="0.35"/>
    <row r="85857" s="62" customFormat="1" x14ac:dyDescent="0.35"/>
    <row r="85858" s="62" customFormat="1" x14ac:dyDescent="0.35"/>
    <row r="85859" s="62" customFormat="1" x14ac:dyDescent="0.35"/>
    <row r="85860" s="62" customFormat="1" x14ac:dyDescent="0.35"/>
    <row r="85861" s="62" customFormat="1" x14ac:dyDescent="0.35"/>
    <row r="85862" s="62" customFormat="1" x14ac:dyDescent="0.35"/>
    <row r="85863" s="62" customFormat="1" x14ac:dyDescent="0.35"/>
    <row r="85864" s="62" customFormat="1" x14ac:dyDescent="0.35"/>
    <row r="85865" s="62" customFormat="1" x14ac:dyDescent="0.35"/>
    <row r="85866" s="62" customFormat="1" x14ac:dyDescent="0.35"/>
    <row r="85867" s="62" customFormat="1" x14ac:dyDescent="0.35"/>
    <row r="85868" s="62" customFormat="1" x14ac:dyDescent="0.35"/>
    <row r="85869" s="62" customFormat="1" x14ac:dyDescent="0.35"/>
    <row r="85870" s="62" customFormat="1" x14ac:dyDescent="0.35"/>
    <row r="85871" s="62" customFormat="1" x14ac:dyDescent="0.35"/>
    <row r="85872" s="62" customFormat="1" x14ac:dyDescent="0.35"/>
    <row r="85873" s="62" customFormat="1" x14ac:dyDescent="0.35"/>
    <row r="85874" s="62" customFormat="1" x14ac:dyDescent="0.35"/>
    <row r="85875" s="62" customFormat="1" x14ac:dyDescent="0.35"/>
    <row r="85876" s="62" customFormat="1" x14ac:dyDescent="0.35"/>
    <row r="85877" s="62" customFormat="1" x14ac:dyDescent="0.35"/>
    <row r="85878" s="62" customFormat="1" x14ac:dyDescent="0.35"/>
    <row r="85879" s="62" customFormat="1" x14ac:dyDescent="0.35"/>
    <row r="85880" s="62" customFormat="1" x14ac:dyDescent="0.35"/>
    <row r="85881" s="62" customFormat="1" x14ac:dyDescent="0.35"/>
    <row r="85882" s="62" customFormat="1" x14ac:dyDescent="0.35"/>
    <row r="85883" s="62" customFormat="1" x14ac:dyDescent="0.35"/>
    <row r="85884" s="62" customFormat="1" x14ac:dyDescent="0.35"/>
    <row r="85885" s="62" customFormat="1" x14ac:dyDescent="0.35"/>
    <row r="85886" s="62" customFormat="1" x14ac:dyDescent="0.35"/>
    <row r="85887" s="62" customFormat="1" x14ac:dyDescent="0.35"/>
    <row r="85888" s="62" customFormat="1" x14ac:dyDescent="0.35"/>
    <row r="85889" s="62" customFormat="1" x14ac:dyDescent="0.35"/>
    <row r="85890" s="62" customFormat="1" x14ac:dyDescent="0.35"/>
    <row r="85891" s="62" customFormat="1" x14ac:dyDescent="0.35"/>
    <row r="85892" s="62" customFormat="1" x14ac:dyDescent="0.35"/>
    <row r="85893" s="62" customFormat="1" x14ac:dyDescent="0.35"/>
    <row r="85894" s="62" customFormat="1" x14ac:dyDescent="0.35"/>
    <row r="85895" s="62" customFormat="1" x14ac:dyDescent="0.35"/>
    <row r="85896" s="62" customFormat="1" x14ac:dyDescent="0.35"/>
    <row r="85897" s="62" customFormat="1" x14ac:dyDescent="0.35"/>
    <row r="85898" s="62" customFormat="1" x14ac:dyDescent="0.35"/>
    <row r="85899" s="62" customFormat="1" x14ac:dyDescent="0.35"/>
    <row r="85900" s="62" customFormat="1" x14ac:dyDescent="0.35"/>
    <row r="85901" s="62" customFormat="1" x14ac:dyDescent="0.35"/>
    <row r="85902" s="62" customFormat="1" x14ac:dyDescent="0.35"/>
    <row r="85903" s="62" customFormat="1" x14ac:dyDescent="0.35"/>
    <row r="85904" s="62" customFormat="1" x14ac:dyDescent="0.35"/>
    <row r="85905" s="62" customFormat="1" x14ac:dyDescent="0.35"/>
    <row r="85906" s="62" customFormat="1" x14ac:dyDescent="0.35"/>
    <row r="85907" s="62" customFormat="1" x14ac:dyDescent="0.35"/>
    <row r="85908" s="62" customFormat="1" x14ac:dyDescent="0.35"/>
    <row r="85909" s="62" customFormat="1" x14ac:dyDescent="0.35"/>
    <row r="85910" s="62" customFormat="1" x14ac:dyDescent="0.35"/>
    <row r="85911" s="62" customFormat="1" x14ac:dyDescent="0.35"/>
    <row r="85912" s="62" customFormat="1" x14ac:dyDescent="0.35"/>
    <row r="85913" s="62" customFormat="1" x14ac:dyDescent="0.35"/>
    <row r="85914" s="62" customFormat="1" x14ac:dyDescent="0.35"/>
    <row r="85915" s="62" customFormat="1" x14ac:dyDescent="0.35"/>
    <row r="85916" s="62" customFormat="1" x14ac:dyDescent="0.35"/>
    <row r="85917" s="62" customFormat="1" x14ac:dyDescent="0.35"/>
    <row r="85918" s="62" customFormat="1" x14ac:dyDescent="0.35"/>
    <row r="85919" s="62" customFormat="1" x14ac:dyDescent="0.35"/>
    <row r="85920" s="62" customFormat="1" x14ac:dyDescent="0.35"/>
    <row r="85921" s="62" customFormat="1" x14ac:dyDescent="0.35"/>
    <row r="85922" s="62" customFormat="1" x14ac:dyDescent="0.35"/>
    <row r="85923" s="62" customFormat="1" x14ac:dyDescent="0.35"/>
    <row r="85924" s="62" customFormat="1" x14ac:dyDescent="0.35"/>
    <row r="85925" s="62" customFormat="1" x14ac:dyDescent="0.35"/>
    <row r="85926" s="62" customFormat="1" x14ac:dyDescent="0.35"/>
    <row r="85927" s="62" customFormat="1" x14ac:dyDescent="0.35"/>
    <row r="85928" s="62" customFormat="1" x14ac:dyDescent="0.35"/>
    <row r="85929" s="62" customFormat="1" x14ac:dyDescent="0.35"/>
    <row r="85930" s="62" customFormat="1" x14ac:dyDescent="0.35"/>
    <row r="85931" s="62" customFormat="1" x14ac:dyDescent="0.35"/>
    <row r="85932" s="62" customFormat="1" x14ac:dyDescent="0.35"/>
    <row r="85933" s="62" customFormat="1" x14ac:dyDescent="0.35"/>
    <row r="85934" s="62" customFormat="1" x14ac:dyDescent="0.35"/>
    <row r="85935" s="62" customFormat="1" x14ac:dyDescent="0.35"/>
    <row r="85936" s="62" customFormat="1" x14ac:dyDescent="0.35"/>
    <row r="85937" s="62" customFormat="1" x14ac:dyDescent="0.35"/>
    <row r="85938" s="62" customFormat="1" x14ac:dyDescent="0.35"/>
    <row r="85939" s="62" customFormat="1" x14ac:dyDescent="0.35"/>
    <row r="85940" s="62" customFormat="1" x14ac:dyDescent="0.35"/>
    <row r="85941" s="62" customFormat="1" x14ac:dyDescent="0.35"/>
    <row r="85942" s="62" customFormat="1" x14ac:dyDescent="0.35"/>
    <row r="85943" s="62" customFormat="1" x14ac:dyDescent="0.35"/>
    <row r="85944" s="62" customFormat="1" x14ac:dyDescent="0.35"/>
    <row r="85945" s="62" customFormat="1" x14ac:dyDescent="0.35"/>
    <row r="85946" s="62" customFormat="1" x14ac:dyDescent="0.35"/>
    <row r="85947" s="62" customFormat="1" x14ac:dyDescent="0.35"/>
    <row r="85948" s="62" customFormat="1" x14ac:dyDescent="0.35"/>
    <row r="85949" s="62" customFormat="1" x14ac:dyDescent="0.35"/>
    <row r="85950" s="62" customFormat="1" x14ac:dyDescent="0.35"/>
    <row r="85951" s="62" customFormat="1" x14ac:dyDescent="0.35"/>
    <row r="85952" s="62" customFormat="1" x14ac:dyDescent="0.35"/>
    <row r="85953" s="62" customFormat="1" x14ac:dyDescent="0.35"/>
    <row r="85954" s="62" customFormat="1" x14ac:dyDescent="0.35"/>
    <row r="85955" s="62" customFormat="1" x14ac:dyDescent="0.35"/>
    <row r="85956" s="62" customFormat="1" x14ac:dyDescent="0.35"/>
    <row r="85957" s="62" customFormat="1" x14ac:dyDescent="0.35"/>
    <row r="85958" s="62" customFormat="1" x14ac:dyDescent="0.35"/>
    <row r="85959" s="62" customFormat="1" x14ac:dyDescent="0.35"/>
    <row r="85960" s="62" customFormat="1" x14ac:dyDescent="0.35"/>
    <row r="85961" s="62" customFormat="1" x14ac:dyDescent="0.35"/>
    <row r="85962" s="62" customFormat="1" x14ac:dyDescent="0.35"/>
    <row r="85963" s="62" customFormat="1" x14ac:dyDescent="0.35"/>
    <row r="85964" s="62" customFormat="1" x14ac:dyDescent="0.35"/>
    <row r="85965" s="62" customFormat="1" x14ac:dyDescent="0.35"/>
    <row r="85966" s="62" customFormat="1" x14ac:dyDescent="0.35"/>
    <row r="85967" s="62" customFormat="1" x14ac:dyDescent="0.35"/>
    <row r="85968" s="62" customFormat="1" x14ac:dyDescent="0.35"/>
    <row r="85969" s="62" customFormat="1" x14ac:dyDescent="0.35"/>
    <row r="85970" s="62" customFormat="1" x14ac:dyDescent="0.35"/>
    <row r="85971" s="62" customFormat="1" x14ac:dyDescent="0.35"/>
    <row r="85972" s="62" customFormat="1" x14ac:dyDescent="0.35"/>
    <row r="85973" s="62" customFormat="1" x14ac:dyDescent="0.35"/>
    <row r="85974" s="62" customFormat="1" x14ac:dyDescent="0.35"/>
    <row r="85975" s="62" customFormat="1" x14ac:dyDescent="0.35"/>
    <row r="85976" s="62" customFormat="1" x14ac:dyDescent="0.35"/>
    <row r="85977" s="62" customFormat="1" x14ac:dyDescent="0.35"/>
    <row r="85978" s="62" customFormat="1" x14ac:dyDescent="0.35"/>
    <row r="85979" s="62" customFormat="1" x14ac:dyDescent="0.35"/>
    <row r="85980" s="62" customFormat="1" x14ac:dyDescent="0.35"/>
    <row r="85981" s="62" customFormat="1" x14ac:dyDescent="0.35"/>
    <row r="85982" s="62" customFormat="1" x14ac:dyDescent="0.35"/>
    <row r="85983" s="62" customFormat="1" x14ac:dyDescent="0.35"/>
    <row r="85984" s="62" customFormat="1" x14ac:dyDescent="0.35"/>
    <row r="85985" s="62" customFormat="1" x14ac:dyDescent="0.35"/>
    <row r="85986" s="62" customFormat="1" x14ac:dyDescent="0.35"/>
    <row r="85987" s="62" customFormat="1" x14ac:dyDescent="0.35"/>
    <row r="85988" s="62" customFormat="1" x14ac:dyDescent="0.35"/>
    <row r="85989" s="62" customFormat="1" x14ac:dyDescent="0.35"/>
    <row r="85990" s="62" customFormat="1" x14ac:dyDescent="0.35"/>
    <row r="85991" s="62" customFormat="1" x14ac:dyDescent="0.35"/>
    <row r="85992" s="62" customFormat="1" x14ac:dyDescent="0.35"/>
    <row r="85993" s="62" customFormat="1" x14ac:dyDescent="0.35"/>
    <row r="85994" s="62" customFormat="1" x14ac:dyDescent="0.35"/>
    <row r="85995" s="62" customFormat="1" x14ac:dyDescent="0.35"/>
    <row r="85996" s="62" customFormat="1" x14ac:dyDescent="0.35"/>
    <row r="85997" s="62" customFormat="1" x14ac:dyDescent="0.35"/>
    <row r="85998" s="62" customFormat="1" x14ac:dyDescent="0.35"/>
    <row r="85999" s="62" customFormat="1" x14ac:dyDescent="0.35"/>
    <row r="86000" s="62" customFormat="1" x14ac:dyDescent="0.35"/>
    <row r="86001" s="62" customFormat="1" x14ac:dyDescent="0.35"/>
    <row r="86002" s="62" customFormat="1" x14ac:dyDescent="0.35"/>
    <row r="86003" s="62" customFormat="1" x14ac:dyDescent="0.35"/>
    <row r="86004" s="62" customFormat="1" x14ac:dyDescent="0.35"/>
    <row r="86005" s="62" customFormat="1" x14ac:dyDescent="0.35"/>
    <row r="86006" s="62" customFormat="1" x14ac:dyDescent="0.35"/>
    <row r="86007" s="62" customFormat="1" x14ac:dyDescent="0.35"/>
    <row r="86008" s="62" customFormat="1" x14ac:dyDescent="0.35"/>
    <row r="86009" s="62" customFormat="1" x14ac:dyDescent="0.35"/>
    <row r="86010" s="62" customFormat="1" x14ac:dyDescent="0.35"/>
    <row r="86011" s="62" customFormat="1" x14ac:dyDescent="0.35"/>
    <row r="86012" s="62" customFormat="1" x14ac:dyDescent="0.35"/>
    <row r="86013" s="62" customFormat="1" x14ac:dyDescent="0.35"/>
    <row r="86014" s="62" customFormat="1" x14ac:dyDescent="0.35"/>
    <row r="86015" s="62" customFormat="1" x14ac:dyDescent="0.35"/>
    <row r="86016" s="62" customFormat="1" x14ac:dyDescent="0.35"/>
    <row r="86017" s="62" customFormat="1" x14ac:dyDescent="0.35"/>
    <row r="86018" s="62" customFormat="1" x14ac:dyDescent="0.35"/>
    <row r="86019" s="62" customFormat="1" x14ac:dyDescent="0.35"/>
    <row r="86020" s="62" customFormat="1" x14ac:dyDescent="0.35"/>
    <row r="86021" s="62" customFormat="1" x14ac:dyDescent="0.35"/>
    <row r="86022" s="62" customFormat="1" x14ac:dyDescent="0.35"/>
    <row r="86023" s="62" customFormat="1" x14ac:dyDescent="0.35"/>
    <row r="86024" s="62" customFormat="1" x14ac:dyDescent="0.35"/>
    <row r="86025" s="62" customFormat="1" x14ac:dyDescent="0.35"/>
    <row r="86026" s="62" customFormat="1" x14ac:dyDescent="0.35"/>
    <row r="86027" s="62" customFormat="1" x14ac:dyDescent="0.35"/>
    <row r="86028" s="62" customFormat="1" x14ac:dyDescent="0.35"/>
    <row r="86029" s="62" customFormat="1" x14ac:dyDescent="0.35"/>
    <row r="86030" s="62" customFormat="1" x14ac:dyDescent="0.35"/>
    <row r="86031" s="62" customFormat="1" x14ac:dyDescent="0.35"/>
    <row r="86032" s="62" customFormat="1" x14ac:dyDescent="0.35"/>
    <row r="86033" s="62" customFormat="1" x14ac:dyDescent="0.35"/>
    <row r="86034" s="62" customFormat="1" x14ac:dyDescent="0.35"/>
    <row r="86035" s="62" customFormat="1" x14ac:dyDescent="0.35"/>
    <row r="86036" s="62" customFormat="1" x14ac:dyDescent="0.35"/>
    <row r="86037" s="62" customFormat="1" x14ac:dyDescent="0.35"/>
    <row r="86038" s="62" customFormat="1" x14ac:dyDescent="0.35"/>
    <row r="86039" s="62" customFormat="1" x14ac:dyDescent="0.35"/>
    <row r="86040" s="62" customFormat="1" x14ac:dyDescent="0.35"/>
    <row r="86041" s="62" customFormat="1" x14ac:dyDescent="0.35"/>
    <row r="86042" s="62" customFormat="1" x14ac:dyDescent="0.35"/>
    <row r="86043" s="62" customFormat="1" x14ac:dyDescent="0.35"/>
    <row r="86044" s="62" customFormat="1" x14ac:dyDescent="0.35"/>
    <row r="86045" s="62" customFormat="1" x14ac:dyDescent="0.35"/>
    <row r="86046" s="62" customFormat="1" x14ac:dyDescent="0.35"/>
    <row r="86047" s="62" customFormat="1" x14ac:dyDescent="0.35"/>
    <row r="86048" s="62" customFormat="1" x14ac:dyDescent="0.35"/>
    <row r="86049" s="62" customFormat="1" x14ac:dyDescent="0.35"/>
    <row r="86050" s="62" customFormat="1" x14ac:dyDescent="0.35"/>
    <row r="86051" s="62" customFormat="1" x14ac:dyDescent="0.35"/>
    <row r="86052" s="62" customFormat="1" x14ac:dyDescent="0.35"/>
    <row r="86053" s="62" customFormat="1" x14ac:dyDescent="0.35"/>
    <row r="86054" s="62" customFormat="1" x14ac:dyDescent="0.35"/>
    <row r="86055" s="62" customFormat="1" x14ac:dyDescent="0.35"/>
    <row r="86056" s="62" customFormat="1" x14ac:dyDescent="0.35"/>
    <row r="86057" s="62" customFormat="1" x14ac:dyDescent="0.35"/>
    <row r="86058" s="62" customFormat="1" x14ac:dyDescent="0.35"/>
    <row r="86059" s="62" customFormat="1" x14ac:dyDescent="0.35"/>
    <row r="86060" s="62" customFormat="1" x14ac:dyDescent="0.35"/>
    <row r="86061" s="62" customFormat="1" x14ac:dyDescent="0.35"/>
    <row r="86062" s="62" customFormat="1" x14ac:dyDescent="0.35"/>
    <row r="86063" s="62" customFormat="1" x14ac:dyDescent="0.35"/>
    <row r="86064" s="62" customFormat="1" x14ac:dyDescent="0.35"/>
    <row r="86065" s="62" customFormat="1" x14ac:dyDescent="0.35"/>
    <row r="86066" s="62" customFormat="1" x14ac:dyDescent="0.35"/>
    <row r="86067" s="62" customFormat="1" x14ac:dyDescent="0.35"/>
    <row r="86068" s="62" customFormat="1" x14ac:dyDescent="0.35"/>
    <row r="86069" s="62" customFormat="1" x14ac:dyDescent="0.35"/>
    <row r="86070" s="62" customFormat="1" x14ac:dyDescent="0.35"/>
    <row r="86071" s="62" customFormat="1" x14ac:dyDescent="0.35"/>
    <row r="86072" s="62" customFormat="1" x14ac:dyDescent="0.35"/>
    <row r="86073" s="62" customFormat="1" x14ac:dyDescent="0.35"/>
    <row r="86074" s="62" customFormat="1" x14ac:dyDescent="0.35"/>
    <row r="86075" s="62" customFormat="1" x14ac:dyDescent="0.35"/>
    <row r="86076" s="62" customFormat="1" x14ac:dyDescent="0.35"/>
    <row r="86077" s="62" customFormat="1" x14ac:dyDescent="0.35"/>
    <row r="86078" s="62" customFormat="1" x14ac:dyDescent="0.35"/>
    <row r="86079" s="62" customFormat="1" x14ac:dyDescent="0.35"/>
    <row r="86080" s="62" customFormat="1" x14ac:dyDescent="0.35"/>
    <row r="86081" s="62" customFormat="1" x14ac:dyDescent="0.35"/>
    <row r="86082" s="62" customFormat="1" x14ac:dyDescent="0.35"/>
    <row r="86083" s="62" customFormat="1" x14ac:dyDescent="0.35"/>
    <row r="86084" s="62" customFormat="1" x14ac:dyDescent="0.35"/>
    <row r="86085" s="62" customFormat="1" x14ac:dyDescent="0.35"/>
    <row r="86086" s="62" customFormat="1" x14ac:dyDescent="0.35"/>
    <row r="86087" s="62" customFormat="1" x14ac:dyDescent="0.35"/>
    <row r="86088" s="62" customFormat="1" x14ac:dyDescent="0.35"/>
    <row r="86089" s="62" customFormat="1" x14ac:dyDescent="0.35"/>
    <row r="86090" s="62" customFormat="1" x14ac:dyDescent="0.35"/>
    <row r="86091" s="62" customFormat="1" x14ac:dyDescent="0.35"/>
    <row r="86092" s="62" customFormat="1" x14ac:dyDescent="0.35"/>
    <row r="86093" s="62" customFormat="1" x14ac:dyDescent="0.35"/>
    <row r="86094" s="62" customFormat="1" x14ac:dyDescent="0.35"/>
    <row r="86095" s="62" customFormat="1" x14ac:dyDescent="0.35"/>
    <row r="86096" s="62" customFormat="1" x14ac:dyDescent="0.35"/>
    <row r="86097" s="62" customFormat="1" x14ac:dyDescent="0.35"/>
    <row r="86098" s="62" customFormat="1" x14ac:dyDescent="0.35"/>
    <row r="86099" s="62" customFormat="1" x14ac:dyDescent="0.35"/>
    <row r="86100" s="62" customFormat="1" x14ac:dyDescent="0.35"/>
    <row r="86101" s="62" customFormat="1" x14ac:dyDescent="0.35"/>
    <row r="86102" s="62" customFormat="1" x14ac:dyDescent="0.35"/>
    <row r="86103" s="62" customFormat="1" x14ac:dyDescent="0.35"/>
    <row r="86104" s="62" customFormat="1" x14ac:dyDescent="0.35"/>
    <row r="86105" s="62" customFormat="1" x14ac:dyDescent="0.35"/>
    <row r="86106" s="62" customFormat="1" x14ac:dyDescent="0.35"/>
    <row r="86107" s="62" customFormat="1" x14ac:dyDescent="0.35"/>
    <row r="86108" s="62" customFormat="1" x14ac:dyDescent="0.35"/>
    <row r="86109" s="62" customFormat="1" x14ac:dyDescent="0.35"/>
    <row r="86110" s="62" customFormat="1" x14ac:dyDescent="0.35"/>
    <row r="86111" s="62" customFormat="1" x14ac:dyDescent="0.35"/>
    <row r="86112" s="62" customFormat="1" x14ac:dyDescent="0.35"/>
    <row r="86113" s="62" customFormat="1" x14ac:dyDescent="0.35"/>
    <row r="86114" s="62" customFormat="1" x14ac:dyDescent="0.35"/>
    <row r="86115" s="62" customFormat="1" x14ac:dyDescent="0.35"/>
    <row r="86116" s="62" customFormat="1" x14ac:dyDescent="0.35"/>
    <row r="86117" s="62" customFormat="1" x14ac:dyDescent="0.35"/>
    <row r="86118" s="62" customFormat="1" x14ac:dyDescent="0.35"/>
    <row r="86119" s="62" customFormat="1" x14ac:dyDescent="0.35"/>
    <row r="86120" s="62" customFormat="1" x14ac:dyDescent="0.35"/>
    <row r="86121" s="62" customFormat="1" x14ac:dyDescent="0.35"/>
    <row r="86122" s="62" customFormat="1" x14ac:dyDescent="0.35"/>
    <row r="86123" s="62" customFormat="1" x14ac:dyDescent="0.35"/>
    <row r="86124" s="62" customFormat="1" x14ac:dyDescent="0.35"/>
    <row r="86125" s="62" customFormat="1" x14ac:dyDescent="0.35"/>
    <row r="86126" s="62" customFormat="1" x14ac:dyDescent="0.35"/>
    <row r="86127" s="62" customFormat="1" x14ac:dyDescent="0.35"/>
    <row r="86128" s="62" customFormat="1" x14ac:dyDescent="0.35"/>
    <row r="86129" s="62" customFormat="1" x14ac:dyDescent="0.35"/>
    <row r="86130" s="62" customFormat="1" x14ac:dyDescent="0.35"/>
    <row r="86131" s="62" customFormat="1" x14ac:dyDescent="0.35"/>
    <row r="86132" s="62" customFormat="1" x14ac:dyDescent="0.35"/>
    <row r="86133" s="62" customFormat="1" x14ac:dyDescent="0.35"/>
    <row r="86134" s="62" customFormat="1" x14ac:dyDescent="0.35"/>
    <row r="86135" s="62" customFormat="1" x14ac:dyDescent="0.35"/>
    <row r="86136" s="62" customFormat="1" x14ac:dyDescent="0.35"/>
    <row r="86137" s="62" customFormat="1" x14ac:dyDescent="0.35"/>
    <row r="86138" s="62" customFormat="1" x14ac:dyDescent="0.35"/>
    <row r="86139" s="62" customFormat="1" x14ac:dyDescent="0.35"/>
    <row r="86140" s="62" customFormat="1" x14ac:dyDescent="0.35"/>
    <row r="86141" s="62" customFormat="1" x14ac:dyDescent="0.35"/>
    <row r="86142" s="62" customFormat="1" x14ac:dyDescent="0.35"/>
    <row r="86143" s="62" customFormat="1" x14ac:dyDescent="0.35"/>
    <row r="86144" s="62" customFormat="1" x14ac:dyDescent="0.35"/>
    <row r="86145" s="62" customFormat="1" x14ac:dyDescent="0.35"/>
    <row r="86146" s="62" customFormat="1" x14ac:dyDescent="0.35"/>
    <row r="86147" s="62" customFormat="1" x14ac:dyDescent="0.35"/>
    <row r="86148" s="62" customFormat="1" x14ac:dyDescent="0.35"/>
    <row r="86149" s="62" customFormat="1" x14ac:dyDescent="0.35"/>
    <row r="86150" s="62" customFormat="1" x14ac:dyDescent="0.35"/>
    <row r="86151" s="62" customFormat="1" x14ac:dyDescent="0.35"/>
    <row r="86152" s="62" customFormat="1" x14ac:dyDescent="0.35"/>
    <row r="86153" s="62" customFormat="1" x14ac:dyDescent="0.35"/>
    <row r="86154" s="62" customFormat="1" x14ac:dyDescent="0.35"/>
    <row r="86155" s="62" customFormat="1" x14ac:dyDescent="0.35"/>
    <row r="86156" s="62" customFormat="1" x14ac:dyDescent="0.35"/>
    <row r="86157" s="62" customFormat="1" x14ac:dyDescent="0.35"/>
    <row r="86158" s="62" customFormat="1" x14ac:dyDescent="0.35"/>
    <row r="86159" s="62" customFormat="1" x14ac:dyDescent="0.35"/>
    <row r="86160" s="62" customFormat="1" x14ac:dyDescent="0.35"/>
    <row r="86161" s="62" customFormat="1" x14ac:dyDescent="0.35"/>
    <row r="86162" s="62" customFormat="1" x14ac:dyDescent="0.35"/>
    <row r="86163" s="62" customFormat="1" x14ac:dyDescent="0.35"/>
    <row r="86164" s="62" customFormat="1" x14ac:dyDescent="0.35"/>
    <row r="86165" s="62" customFormat="1" x14ac:dyDescent="0.35"/>
    <row r="86166" s="62" customFormat="1" x14ac:dyDescent="0.35"/>
    <row r="86167" s="62" customFormat="1" x14ac:dyDescent="0.35"/>
    <row r="86168" s="62" customFormat="1" x14ac:dyDescent="0.35"/>
    <row r="86169" s="62" customFormat="1" x14ac:dyDescent="0.35"/>
    <row r="86170" s="62" customFormat="1" x14ac:dyDescent="0.35"/>
    <row r="86171" s="62" customFormat="1" x14ac:dyDescent="0.35"/>
    <row r="86172" s="62" customFormat="1" x14ac:dyDescent="0.35"/>
    <row r="86173" s="62" customFormat="1" x14ac:dyDescent="0.35"/>
    <row r="86174" s="62" customFormat="1" x14ac:dyDescent="0.35"/>
    <row r="86175" s="62" customFormat="1" x14ac:dyDescent="0.35"/>
    <row r="86176" s="62" customFormat="1" x14ac:dyDescent="0.35"/>
    <row r="86177" s="62" customFormat="1" x14ac:dyDescent="0.35"/>
    <row r="86178" s="62" customFormat="1" x14ac:dyDescent="0.35"/>
    <row r="86179" s="62" customFormat="1" x14ac:dyDescent="0.35"/>
    <row r="86180" s="62" customFormat="1" x14ac:dyDescent="0.35"/>
    <row r="86181" s="62" customFormat="1" x14ac:dyDescent="0.35"/>
    <row r="86182" s="62" customFormat="1" x14ac:dyDescent="0.35"/>
    <row r="86183" s="62" customFormat="1" x14ac:dyDescent="0.35"/>
    <row r="86184" s="62" customFormat="1" x14ac:dyDescent="0.35"/>
    <row r="86185" s="62" customFormat="1" x14ac:dyDescent="0.35"/>
    <row r="86186" s="62" customFormat="1" x14ac:dyDescent="0.35"/>
    <row r="86187" s="62" customFormat="1" x14ac:dyDescent="0.35"/>
    <row r="86188" s="62" customFormat="1" x14ac:dyDescent="0.35"/>
    <row r="86189" s="62" customFormat="1" x14ac:dyDescent="0.35"/>
    <row r="86190" s="62" customFormat="1" x14ac:dyDescent="0.35"/>
    <row r="86191" s="62" customFormat="1" x14ac:dyDescent="0.35"/>
    <row r="86192" s="62" customFormat="1" x14ac:dyDescent="0.35"/>
    <row r="86193" s="62" customFormat="1" x14ac:dyDescent="0.35"/>
    <row r="86194" s="62" customFormat="1" x14ac:dyDescent="0.35"/>
    <row r="86195" s="62" customFormat="1" x14ac:dyDescent="0.35"/>
    <row r="86196" s="62" customFormat="1" x14ac:dyDescent="0.35"/>
    <row r="86197" s="62" customFormat="1" x14ac:dyDescent="0.35"/>
    <row r="86198" s="62" customFormat="1" x14ac:dyDescent="0.35"/>
    <row r="86199" s="62" customFormat="1" x14ac:dyDescent="0.35"/>
    <row r="86200" s="62" customFormat="1" x14ac:dyDescent="0.35"/>
    <row r="86201" s="62" customFormat="1" x14ac:dyDescent="0.35"/>
    <row r="86202" s="62" customFormat="1" x14ac:dyDescent="0.35"/>
    <row r="86203" s="62" customFormat="1" x14ac:dyDescent="0.35"/>
    <row r="86204" s="62" customFormat="1" x14ac:dyDescent="0.35"/>
    <row r="86205" s="62" customFormat="1" x14ac:dyDescent="0.35"/>
    <row r="86206" s="62" customFormat="1" x14ac:dyDescent="0.35"/>
    <row r="86207" s="62" customFormat="1" x14ac:dyDescent="0.35"/>
    <row r="86208" s="62" customFormat="1" x14ac:dyDescent="0.35"/>
    <row r="86209" s="62" customFormat="1" x14ac:dyDescent="0.35"/>
    <row r="86210" s="62" customFormat="1" x14ac:dyDescent="0.35"/>
    <row r="86211" s="62" customFormat="1" x14ac:dyDescent="0.35"/>
    <row r="86212" s="62" customFormat="1" x14ac:dyDescent="0.35"/>
    <row r="86213" s="62" customFormat="1" x14ac:dyDescent="0.35"/>
    <row r="86214" s="62" customFormat="1" x14ac:dyDescent="0.35"/>
    <row r="86215" s="62" customFormat="1" x14ac:dyDescent="0.35"/>
    <row r="86216" s="62" customFormat="1" x14ac:dyDescent="0.35"/>
    <row r="86217" s="62" customFormat="1" x14ac:dyDescent="0.35"/>
    <row r="86218" s="62" customFormat="1" x14ac:dyDescent="0.35"/>
    <row r="86219" s="62" customFormat="1" x14ac:dyDescent="0.35"/>
    <row r="86220" s="62" customFormat="1" x14ac:dyDescent="0.35"/>
    <row r="86221" s="62" customFormat="1" x14ac:dyDescent="0.35"/>
    <row r="86222" s="62" customFormat="1" x14ac:dyDescent="0.35"/>
    <row r="86223" s="62" customFormat="1" x14ac:dyDescent="0.35"/>
    <row r="86224" s="62" customFormat="1" x14ac:dyDescent="0.35"/>
    <row r="86225" s="62" customFormat="1" x14ac:dyDescent="0.35"/>
    <row r="86226" s="62" customFormat="1" x14ac:dyDescent="0.35"/>
    <row r="86227" s="62" customFormat="1" x14ac:dyDescent="0.35"/>
    <row r="86228" s="62" customFormat="1" x14ac:dyDescent="0.35"/>
    <row r="86229" s="62" customFormat="1" x14ac:dyDescent="0.35"/>
    <row r="86230" s="62" customFormat="1" x14ac:dyDescent="0.35"/>
    <row r="86231" s="62" customFormat="1" x14ac:dyDescent="0.35"/>
    <row r="86232" s="62" customFormat="1" x14ac:dyDescent="0.35"/>
    <row r="86233" s="62" customFormat="1" x14ac:dyDescent="0.35"/>
    <row r="86234" s="62" customFormat="1" x14ac:dyDescent="0.35"/>
    <row r="86235" s="62" customFormat="1" x14ac:dyDescent="0.35"/>
    <row r="86236" s="62" customFormat="1" x14ac:dyDescent="0.35"/>
    <row r="86237" s="62" customFormat="1" x14ac:dyDescent="0.35"/>
    <row r="86238" s="62" customFormat="1" x14ac:dyDescent="0.35"/>
    <row r="86239" s="62" customFormat="1" x14ac:dyDescent="0.35"/>
    <row r="86240" s="62" customFormat="1" x14ac:dyDescent="0.35"/>
    <row r="86241" s="62" customFormat="1" x14ac:dyDescent="0.35"/>
    <row r="86242" s="62" customFormat="1" x14ac:dyDescent="0.35"/>
    <row r="86243" s="62" customFormat="1" x14ac:dyDescent="0.35"/>
    <row r="86244" s="62" customFormat="1" x14ac:dyDescent="0.35"/>
    <row r="86245" s="62" customFormat="1" x14ac:dyDescent="0.35"/>
    <row r="86246" s="62" customFormat="1" x14ac:dyDescent="0.35"/>
    <row r="86247" s="62" customFormat="1" x14ac:dyDescent="0.35"/>
    <row r="86248" s="62" customFormat="1" x14ac:dyDescent="0.35"/>
    <row r="86249" s="62" customFormat="1" x14ac:dyDescent="0.35"/>
    <row r="86250" s="62" customFormat="1" x14ac:dyDescent="0.35"/>
    <row r="86251" s="62" customFormat="1" x14ac:dyDescent="0.35"/>
    <row r="86252" s="62" customFormat="1" x14ac:dyDescent="0.35"/>
    <row r="86253" s="62" customFormat="1" x14ac:dyDescent="0.35"/>
    <row r="86254" s="62" customFormat="1" x14ac:dyDescent="0.35"/>
    <row r="86255" s="62" customFormat="1" x14ac:dyDescent="0.35"/>
    <row r="86256" s="62" customFormat="1" x14ac:dyDescent="0.35"/>
    <row r="86257" s="62" customFormat="1" x14ac:dyDescent="0.35"/>
    <row r="86258" s="62" customFormat="1" x14ac:dyDescent="0.35"/>
    <row r="86259" s="62" customFormat="1" x14ac:dyDescent="0.35"/>
    <row r="86260" s="62" customFormat="1" x14ac:dyDescent="0.35"/>
    <row r="86261" s="62" customFormat="1" x14ac:dyDescent="0.35"/>
    <row r="86262" s="62" customFormat="1" x14ac:dyDescent="0.35"/>
    <row r="86263" s="62" customFormat="1" x14ac:dyDescent="0.35"/>
    <row r="86264" s="62" customFormat="1" x14ac:dyDescent="0.35"/>
    <row r="86265" s="62" customFormat="1" x14ac:dyDescent="0.35"/>
    <row r="86266" s="62" customFormat="1" x14ac:dyDescent="0.35"/>
    <row r="86267" s="62" customFormat="1" x14ac:dyDescent="0.35"/>
    <row r="86268" s="62" customFormat="1" x14ac:dyDescent="0.35"/>
    <row r="86269" s="62" customFormat="1" x14ac:dyDescent="0.35"/>
    <row r="86270" s="62" customFormat="1" x14ac:dyDescent="0.35"/>
    <row r="86271" s="62" customFormat="1" x14ac:dyDescent="0.35"/>
    <row r="86272" s="62" customFormat="1" x14ac:dyDescent="0.35"/>
    <row r="86273" s="62" customFormat="1" x14ac:dyDescent="0.35"/>
    <row r="86274" s="62" customFormat="1" x14ac:dyDescent="0.35"/>
    <row r="86275" s="62" customFormat="1" x14ac:dyDescent="0.35"/>
    <row r="86276" s="62" customFormat="1" x14ac:dyDescent="0.35"/>
    <row r="86277" s="62" customFormat="1" x14ac:dyDescent="0.35"/>
    <row r="86278" s="62" customFormat="1" x14ac:dyDescent="0.35"/>
    <row r="86279" s="62" customFormat="1" x14ac:dyDescent="0.35"/>
    <row r="86280" s="62" customFormat="1" x14ac:dyDescent="0.35"/>
    <row r="86281" s="62" customFormat="1" x14ac:dyDescent="0.35"/>
    <row r="86282" s="62" customFormat="1" x14ac:dyDescent="0.35"/>
    <row r="86283" s="62" customFormat="1" x14ac:dyDescent="0.35"/>
    <row r="86284" s="62" customFormat="1" x14ac:dyDescent="0.35"/>
    <row r="86285" s="62" customFormat="1" x14ac:dyDescent="0.35"/>
    <row r="86286" s="62" customFormat="1" x14ac:dyDescent="0.35"/>
    <row r="86287" s="62" customFormat="1" x14ac:dyDescent="0.35"/>
    <row r="86288" s="62" customFormat="1" x14ac:dyDescent="0.35"/>
    <row r="86289" s="62" customFormat="1" x14ac:dyDescent="0.35"/>
    <row r="86290" s="62" customFormat="1" x14ac:dyDescent="0.35"/>
    <row r="86291" s="62" customFormat="1" x14ac:dyDescent="0.35"/>
    <row r="86292" s="62" customFormat="1" x14ac:dyDescent="0.35"/>
    <row r="86293" s="62" customFormat="1" x14ac:dyDescent="0.35"/>
    <row r="86294" s="62" customFormat="1" x14ac:dyDescent="0.35"/>
    <row r="86295" s="62" customFormat="1" x14ac:dyDescent="0.35"/>
    <row r="86296" s="62" customFormat="1" x14ac:dyDescent="0.35"/>
    <row r="86297" s="62" customFormat="1" x14ac:dyDescent="0.35"/>
    <row r="86298" s="62" customFormat="1" x14ac:dyDescent="0.35"/>
    <row r="86299" s="62" customFormat="1" x14ac:dyDescent="0.35"/>
    <row r="86300" s="62" customFormat="1" x14ac:dyDescent="0.35"/>
    <row r="86301" s="62" customFormat="1" x14ac:dyDescent="0.35"/>
    <row r="86302" s="62" customFormat="1" x14ac:dyDescent="0.35"/>
    <row r="86303" s="62" customFormat="1" x14ac:dyDescent="0.35"/>
    <row r="86304" s="62" customFormat="1" x14ac:dyDescent="0.35"/>
    <row r="86305" s="62" customFormat="1" x14ac:dyDescent="0.35"/>
    <row r="86306" s="62" customFormat="1" x14ac:dyDescent="0.35"/>
    <row r="86307" s="62" customFormat="1" x14ac:dyDescent="0.35"/>
    <row r="86308" s="62" customFormat="1" x14ac:dyDescent="0.35"/>
    <row r="86309" s="62" customFormat="1" x14ac:dyDescent="0.35"/>
    <row r="86310" s="62" customFormat="1" x14ac:dyDescent="0.35"/>
    <row r="86311" s="62" customFormat="1" x14ac:dyDescent="0.35"/>
    <row r="86312" s="62" customFormat="1" x14ac:dyDescent="0.35"/>
    <row r="86313" s="62" customFormat="1" x14ac:dyDescent="0.35"/>
    <row r="86314" s="62" customFormat="1" x14ac:dyDescent="0.35"/>
    <row r="86315" s="62" customFormat="1" x14ac:dyDescent="0.35"/>
    <row r="86316" s="62" customFormat="1" x14ac:dyDescent="0.35"/>
    <row r="86317" s="62" customFormat="1" x14ac:dyDescent="0.35"/>
    <row r="86318" s="62" customFormat="1" x14ac:dyDescent="0.35"/>
    <row r="86319" s="62" customFormat="1" x14ac:dyDescent="0.35"/>
    <row r="86320" s="62" customFormat="1" x14ac:dyDescent="0.35"/>
    <row r="86321" s="62" customFormat="1" x14ac:dyDescent="0.35"/>
    <row r="86322" s="62" customFormat="1" x14ac:dyDescent="0.35"/>
    <row r="86323" s="62" customFormat="1" x14ac:dyDescent="0.35"/>
    <row r="86324" s="62" customFormat="1" x14ac:dyDescent="0.35"/>
    <row r="86325" s="62" customFormat="1" x14ac:dyDescent="0.35"/>
    <row r="86326" s="62" customFormat="1" x14ac:dyDescent="0.35"/>
    <row r="86327" s="62" customFormat="1" x14ac:dyDescent="0.35"/>
    <row r="86328" s="62" customFormat="1" x14ac:dyDescent="0.35"/>
    <row r="86329" s="62" customFormat="1" x14ac:dyDescent="0.35"/>
    <row r="86330" s="62" customFormat="1" x14ac:dyDescent="0.35"/>
    <row r="86331" s="62" customFormat="1" x14ac:dyDescent="0.35"/>
    <row r="86332" s="62" customFormat="1" x14ac:dyDescent="0.35"/>
    <row r="86333" s="62" customFormat="1" x14ac:dyDescent="0.35"/>
    <row r="86334" s="62" customFormat="1" x14ac:dyDescent="0.35"/>
    <row r="86335" s="62" customFormat="1" x14ac:dyDescent="0.35"/>
    <row r="86336" s="62" customFormat="1" x14ac:dyDescent="0.35"/>
    <row r="86337" s="62" customFormat="1" x14ac:dyDescent="0.35"/>
    <row r="86338" s="62" customFormat="1" x14ac:dyDescent="0.35"/>
    <row r="86339" s="62" customFormat="1" x14ac:dyDescent="0.35"/>
    <row r="86340" s="62" customFormat="1" x14ac:dyDescent="0.35"/>
    <row r="86341" s="62" customFormat="1" x14ac:dyDescent="0.35"/>
    <row r="86342" s="62" customFormat="1" x14ac:dyDescent="0.35"/>
    <row r="86343" s="62" customFormat="1" x14ac:dyDescent="0.35"/>
    <row r="86344" s="62" customFormat="1" x14ac:dyDescent="0.35"/>
    <row r="86345" s="62" customFormat="1" x14ac:dyDescent="0.35"/>
    <row r="86346" s="62" customFormat="1" x14ac:dyDescent="0.35"/>
    <row r="86347" s="62" customFormat="1" x14ac:dyDescent="0.35"/>
    <row r="86348" s="62" customFormat="1" x14ac:dyDescent="0.35"/>
    <row r="86349" s="62" customFormat="1" x14ac:dyDescent="0.35"/>
    <row r="86350" s="62" customFormat="1" x14ac:dyDescent="0.35"/>
    <row r="86351" s="62" customFormat="1" x14ac:dyDescent="0.35"/>
    <row r="86352" s="62" customFormat="1" x14ac:dyDescent="0.35"/>
    <row r="86353" s="62" customFormat="1" x14ac:dyDescent="0.35"/>
    <row r="86354" s="62" customFormat="1" x14ac:dyDescent="0.35"/>
    <row r="86355" s="62" customFormat="1" x14ac:dyDescent="0.35"/>
    <row r="86356" s="62" customFormat="1" x14ac:dyDescent="0.35"/>
    <row r="86357" s="62" customFormat="1" x14ac:dyDescent="0.35"/>
    <row r="86358" s="62" customFormat="1" x14ac:dyDescent="0.35"/>
    <row r="86359" s="62" customFormat="1" x14ac:dyDescent="0.35"/>
    <row r="86360" s="62" customFormat="1" x14ac:dyDescent="0.35"/>
    <row r="86361" s="62" customFormat="1" x14ac:dyDescent="0.35"/>
    <row r="86362" s="62" customFormat="1" x14ac:dyDescent="0.35"/>
    <row r="86363" s="62" customFormat="1" x14ac:dyDescent="0.35"/>
    <row r="86364" s="62" customFormat="1" x14ac:dyDescent="0.35"/>
    <row r="86365" s="62" customFormat="1" x14ac:dyDescent="0.35"/>
    <row r="86366" s="62" customFormat="1" x14ac:dyDescent="0.35"/>
    <row r="86367" s="62" customFormat="1" x14ac:dyDescent="0.35"/>
    <row r="86368" s="62" customFormat="1" x14ac:dyDescent="0.35"/>
    <row r="86369" s="62" customFormat="1" x14ac:dyDescent="0.35"/>
    <row r="86370" s="62" customFormat="1" x14ac:dyDescent="0.35"/>
    <row r="86371" s="62" customFormat="1" x14ac:dyDescent="0.35"/>
    <row r="86372" s="62" customFormat="1" x14ac:dyDescent="0.35"/>
    <row r="86373" s="62" customFormat="1" x14ac:dyDescent="0.35"/>
    <row r="86374" s="62" customFormat="1" x14ac:dyDescent="0.35"/>
    <row r="86375" s="62" customFormat="1" x14ac:dyDescent="0.35"/>
    <row r="86376" s="62" customFormat="1" x14ac:dyDescent="0.35"/>
    <row r="86377" s="62" customFormat="1" x14ac:dyDescent="0.35"/>
    <row r="86378" s="62" customFormat="1" x14ac:dyDescent="0.35"/>
    <row r="86379" s="62" customFormat="1" x14ac:dyDescent="0.35"/>
    <row r="86380" s="62" customFormat="1" x14ac:dyDescent="0.35"/>
    <row r="86381" s="62" customFormat="1" x14ac:dyDescent="0.35"/>
    <row r="86382" s="62" customFormat="1" x14ac:dyDescent="0.35"/>
    <row r="86383" s="62" customFormat="1" x14ac:dyDescent="0.35"/>
    <row r="86384" s="62" customFormat="1" x14ac:dyDescent="0.35"/>
    <row r="86385" s="62" customFormat="1" x14ac:dyDescent="0.35"/>
    <row r="86386" s="62" customFormat="1" x14ac:dyDescent="0.35"/>
    <row r="86387" s="62" customFormat="1" x14ac:dyDescent="0.35"/>
    <row r="86388" s="62" customFormat="1" x14ac:dyDescent="0.35"/>
    <row r="86389" s="62" customFormat="1" x14ac:dyDescent="0.35"/>
    <row r="86390" s="62" customFormat="1" x14ac:dyDescent="0.35"/>
    <row r="86391" s="62" customFormat="1" x14ac:dyDescent="0.35"/>
    <row r="86392" s="62" customFormat="1" x14ac:dyDescent="0.35"/>
    <row r="86393" s="62" customFormat="1" x14ac:dyDescent="0.35"/>
    <row r="86394" s="62" customFormat="1" x14ac:dyDescent="0.35"/>
    <row r="86395" s="62" customFormat="1" x14ac:dyDescent="0.35"/>
    <row r="86396" s="62" customFormat="1" x14ac:dyDescent="0.35"/>
    <row r="86397" s="62" customFormat="1" x14ac:dyDescent="0.35"/>
    <row r="86398" s="62" customFormat="1" x14ac:dyDescent="0.35"/>
    <row r="86399" s="62" customFormat="1" x14ac:dyDescent="0.35"/>
    <row r="86400" s="62" customFormat="1" x14ac:dyDescent="0.35"/>
    <row r="86401" s="62" customFormat="1" x14ac:dyDescent="0.35"/>
    <row r="86402" s="62" customFormat="1" x14ac:dyDescent="0.35"/>
    <row r="86403" s="62" customFormat="1" x14ac:dyDescent="0.35"/>
    <row r="86404" s="62" customFormat="1" x14ac:dyDescent="0.35"/>
    <row r="86405" s="62" customFormat="1" x14ac:dyDescent="0.35"/>
    <row r="86406" s="62" customFormat="1" x14ac:dyDescent="0.35"/>
    <row r="86407" s="62" customFormat="1" x14ac:dyDescent="0.35"/>
    <row r="86408" s="62" customFormat="1" x14ac:dyDescent="0.35"/>
    <row r="86409" s="62" customFormat="1" x14ac:dyDescent="0.35"/>
    <row r="86410" s="62" customFormat="1" x14ac:dyDescent="0.35"/>
    <row r="86411" s="62" customFormat="1" x14ac:dyDescent="0.35"/>
    <row r="86412" s="62" customFormat="1" x14ac:dyDescent="0.35"/>
    <row r="86413" s="62" customFormat="1" x14ac:dyDescent="0.35"/>
    <row r="86414" s="62" customFormat="1" x14ac:dyDescent="0.35"/>
    <row r="86415" s="62" customFormat="1" x14ac:dyDescent="0.35"/>
    <row r="86416" s="62" customFormat="1" x14ac:dyDescent="0.35"/>
    <row r="86417" s="62" customFormat="1" x14ac:dyDescent="0.35"/>
    <row r="86418" s="62" customFormat="1" x14ac:dyDescent="0.35"/>
    <row r="86419" s="62" customFormat="1" x14ac:dyDescent="0.35"/>
    <row r="86420" s="62" customFormat="1" x14ac:dyDescent="0.35"/>
    <row r="86421" s="62" customFormat="1" x14ac:dyDescent="0.35"/>
    <row r="86422" s="62" customFormat="1" x14ac:dyDescent="0.35"/>
    <row r="86423" s="62" customFormat="1" x14ac:dyDescent="0.35"/>
    <row r="86424" s="62" customFormat="1" x14ac:dyDescent="0.35"/>
    <row r="86425" s="62" customFormat="1" x14ac:dyDescent="0.35"/>
    <row r="86426" s="62" customFormat="1" x14ac:dyDescent="0.35"/>
    <row r="86427" s="62" customFormat="1" x14ac:dyDescent="0.35"/>
    <row r="86428" s="62" customFormat="1" x14ac:dyDescent="0.35"/>
    <row r="86429" s="62" customFormat="1" x14ac:dyDescent="0.35"/>
    <row r="86430" s="62" customFormat="1" x14ac:dyDescent="0.35"/>
    <row r="86431" s="62" customFormat="1" x14ac:dyDescent="0.35"/>
    <row r="86432" s="62" customFormat="1" x14ac:dyDescent="0.35"/>
    <row r="86433" s="62" customFormat="1" x14ac:dyDescent="0.35"/>
    <row r="86434" s="62" customFormat="1" x14ac:dyDescent="0.35"/>
    <row r="86435" s="62" customFormat="1" x14ac:dyDescent="0.35"/>
    <row r="86436" s="62" customFormat="1" x14ac:dyDescent="0.35"/>
    <row r="86437" s="62" customFormat="1" x14ac:dyDescent="0.35"/>
    <row r="86438" s="62" customFormat="1" x14ac:dyDescent="0.35"/>
    <row r="86439" s="62" customFormat="1" x14ac:dyDescent="0.35"/>
    <row r="86440" s="62" customFormat="1" x14ac:dyDescent="0.35"/>
    <row r="86441" s="62" customFormat="1" x14ac:dyDescent="0.35"/>
    <row r="86442" s="62" customFormat="1" x14ac:dyDescent="0.35"/>
    <row r="86443" s="62" customFormat="1" x14ac:dyDescent="0.35"/>
    <row r="86444" s="62" customFormat="1" x14ac:dyDescent="0.35"/>
    <row r="86445" s="62" customFormat="1" x14ac:dyDescent="0.35"/>
    <row r="86446" s="62" customFormat="1" x14ac:dyDescent="0.35"/>
    <row r="86447" s="62" customFormat="1" x14ac:dyDescent="0.35"/>
    <row r="86448" s="62" customFormat="1" x14ac:dyDescent="0.35"/>
    <row r="86449" s="62" customFormat="1" x14ac:dyDescent="0.35"/>
    <row r="86450" s="62" customFormat="1" x14ac:dyDescent="0.35"/>
    <row r="86451" s="62" customFormat="1" x14ac:dyDescent="0.35"/>
    <row r="86452" s="62" customFormat="1" x14ac:dyDescent="0.35"/>
    <row r="86453" s="62" customFormat="1" x14ac:dyDescent="0.35"/>
    <row r="86454" s="62" customFormat="1" x14ac:dyDescent="0.35"/>
    <row r="86455" s="62" customFormat="1" x14ac:dyDescent="0.35"/>
    <row r="86456" s="62" customFormat="1" x14ac:dyDescent="0.35"/>
    <row r="86457" s="62" customFormat="1" x14ac:dyDescent="0.35"/>
    <row r="86458" s="62" customFormat="1" x14ac:dyDescent="0.35"/>
    <row r="86459" s="62" customFormat="1" x14ac:dyDescent="0.35"/>
    <row r="86460" s="62" customFormat="1" x14ac:dyDescent="0.35"/>
    <row r="86461" s="62" customFormat="1" x14ac:dyDescent="0.35"/>
    <row r="86462" s="62" customFormat="1" x14ac:dyDescent="0.35"/>
    <row r="86463" s="62" customFormat="1" x14ac:dyDescent="0.35"/>
    <row r="86464" s="62" customFormat="1" x14ac:dyDescent="0.35"/>
    <row r="86465" s="62" customFormat="1" x14ac:dyDescent="0.35"/>
    <row r="86466" s="62" customFormat="1" x14ac:dyDescent="0.35"/>
    <row r="86467" s="62" customFormat="1" x14ac:dyDescent="0.35"/>
    <row r="86468" s="62" customFormat="1" x14ac:dyDescent="0.35"/>
    <row r="86469" s="62" customFormat="1" x14ac:dyDescent="0.35"/>
    <row r="86470" s="62" customFormat="1" x14ac:dyDescent="0.35"/>
    <row r="86471" s="62" customFormat="1" x14ac:dyDescent="0.35"/>
    <row r="86472" s="62" customFormat="1" x14ac:dyDescent="0.35"/>
    <row r="86473" s="62" customFormat="1" x14ac:dyDescent="0.35"/>
    <row r="86474" s="62" customFormat="1" x14ac:dyDescent="0.35"/>
    <row r="86475" s="62" customFormat="1" x14ac:dyDescent="0.35"/>
    <row r="86476" s="62" customFormat="1" x14ac:dyDescent="0.35"/>
    <row r="86477" s="62" customFormat="1" x14ac:dyDescent="0.35"/>
    <row r="86478" s="62" customFormat="1" x14ac:dyDescent="0.35"/>
    <row r="86479" s="62" customFormat="1" x14ac:dyDescent="0.35"/>
    <row r="86480" s="62" customFormat="1" x14ac:dyDescent="0.35"/>
    <row r="86481" s="62" customFormat="1" x14ac:dyDescent="0.35"/>
    <row r="86482" s="62" customFormat="1" x14ac:dyDescent="0.35"/>
    <row r="86483" s="62" customFormat="1" x14ac:dyDescent="0.35"/>
    <row r="86484" s="62" customFormat="1" x14ac:dyDescent="0.35"/>
    <row r="86485" s="62" customFormat="1" x14ac:dyDescent="0.35"/>
    <row r="86486" s="62" customFormat="1" x14ac:dyDescent="0.35"/>
    <row r="86487" s="62" customFormat="1" x14ac:dyDescent="0.35"/>
    <row r="86488" s="62" customFormat="1" x14ac:dyDescent="0.35"/>
    <row r="86489" s="62" customFormat="1" x14ac:dyDescent="0.35"/>
    <row r="86490" s="62" customFormat="1" x14ac:dyDescent="0.35"/>
    <row r="86491" s="62" customFormat="1" x14ac:dyDescent="0.35"/>
    <row r="86492" s="62" customFormat="1" x14ac:dyDescent="0.35"/>
    <row r="86493" s="62" customFormat="1" x14ac:dyDescent="0.35"/>
    <row r="86494" s="62" customFormat="1" x14ac:dyDescent="0.35"/>
    <row r="86495" s="62" customFormat="1" x14ac:dyDescent="0.35"/>
    <row r="86496" s="62" customFormat="1" x14ac:dyDescent="0.35"/>
    <row r="86497" s="62" customFormat="1" x14ac:dyDescent="0.35"/>
    <row r="86498" s="62" customFormat="1" x14ac:dyDescent="0.35"/>
    <row r="86499" s="62" customFormat="1" x14ac:dyDescent="0.35"/>
    <row r="86500" s="62" customFormat="1" x14ac:dyDescent="0.35"/>
    <row r="86501" s="62" customFormat="1" x14ac:dyDescent="0.35"/>
    <row r="86502" s="62" customFormat="1" x14ac:dyDescent="0.35"/>
    <row r="86503" s="62" customFormat="1" x14ac:dyDescent="0.35"/>
    <row r="86504" s="62" customFormat="1" x14ac:dyDescent="0.35"/>
    <row r="86505" s="62" customFormat="1" x14ac:dyDescent="0.35"/>
    <row r="86506" s="62" customFormat="1" x14ac:dyDescent="0.35"/>
    <row r="86507" s="62" customFormat="1" x14ac:dyDescent="0.35"/>
    <row r="86508" s="62" customFormat="1" x14ac:dyDescent="0.35"/>
    <row r="86509" s="62" customFormat="1" x14ac:dyDescent="0.35"/>
    <row r="86510" s="62" customFormat="1" x14ac:dyDescent="0.35"/>
    <row r="86511" s="62" customFormat="1" x14ac:dyDescent="0.35"/>
    <row r="86512" s="62" customFormat="1" x14ac:dyDescent="0.35"/>
    <row r="86513" s="62" customFormat="1" x14ac:dyDescent="0.35"/>
    <row r="86514" s="62" customFormat="1" x14ac:dyDescent="0.35"/>
    <row r="86515" s="62" customFormat="1" x14ac:dyDescent="0.35"/>
    <row r="86516" s="62" customFormat="1" x14ac:dyDescent="0.35"/>
    <row r="86517" s="62" customFormat="1" x14ac:dyDescent="0.35"/>
    <row r="86518" s="62" customFormat="1" x14ac:dyDescent="0.35"/>
    <row r="86519" s="62" customFormat="1" x14ac:dyDescent="0.35"/>
    <row r="86520" s="62" customFormat="1" x14ac:dyDescent="0.35"/>
    <row r="86521" s="62" customFormat="1" x14ac:dyDescent="0.35"/>
    <row r="86522" s="62" customFormat="1" x14ac:dyDescent="0.35"/>
    <row r="86523" s="62" customFormat="1" x14ac:dyDescent="0.35"/>
    <row r="86524" s="62" customFormat="1" x14ac:dyDescent="0.35"/>
    <row r="86525" s="62" customFormat="1" x14ac:dyDescent="0.35"/>
    <row r="86526" s="62" customFormat="1" x14ac:dyDescent="0.35"/>
    <row r="86527" s="62" customFormat="1" x14ac:dyDescent="0.35"/>
    <row r="86528" s="62" customFormat="1" x14ac:dyDescent="0.35"/>
    <row r="86529" s="62" customFormat="1" x14ac:dyDescent="0.35"/>
    <row r="86530" s="62" customFormat="1" x14ac:dyDescent="0.35"/>
    <row r="86531" s="62" customFormat="1" x14ac:dyDescent="0.35"/>
    <row r="86532" s="62" customFormat="1" x14ac:dyDescent="0.35"/>
    <row r="86533" s="62" customFormat="1" x14ac:dyDescent="0.35"/>
    <row r="86534" s="62" customFormat="1" x14ac:dyDescent="0.35"/>
    <row r="86535" s="62" customFormat="1" x14ac:dyDescent="0.35"/>
    <row r="86536" s="62" customFormat="1" x14ac:dyDescent="0.35"/>
    <row r="86537" s="62" customFormat="1" x14ac:dyDescent="0.35"/>
    <row r="86538" s="62" customFormat="1" x14ac:dyDescent="0.35"/>
    <row r="86539" s="62" customFormat="1" x14ac:dyDescent="0.35"/>
    <row r="86540" s="62" customFormat="1" x14ac:dyDescent="0.35"/>
    <row r="86541" s="62" customFormat="1" x14ac:dyDescent="0.35"/>
    <row r="86542" s="62" customFormat="1" x14ac:dyDescent="0.35"/>
    <row r="86543" s="62" customFormat="1" x14ac:dyDescent="0.35"/>
    <row r="86544" s="62" customFormat="1" x14ac:dyDescent="0.35"/>
    <row r="86545" s="62" customFormat="1" x14ac:dyDescent="0.35"/>
    <row r="86546" s="62" customFormat="1" x14ac:dyDescent="0.35"/>
    <row r="86547" s="62" customFormat="1" x14ac:dyDescent="0.35"/>
    <row r="86548" s="62" customFormat="1" x14ac:dyDescent="0.35"/>
    <row r="86549" s="62" customFormat="1" x14ac:dyDescent="0.35"/>
    <row r="86550" s="62" customFormat="1" x14ac:dyDescent="0.35"/>
    <row r="86551" s="62" customFormat="1" x14ac:dyDescent="0.35"/>
    <row r="86552" s="62" customFormat="1" x14ac:dyDescent="0.35"/>
    <row r="86553" s="62" customFormat="1" x14ac:dyDescent="0.35"/>
    <row r="86554" s="62" customFormat="1" x14ac:dyDescent="0.35"/>
    <row r="86555" s="62" customFormat="1" x14ac:dyDescent="0.35"/>
    <row r="86556" s="62" customFormat="1" x14ac:dyDescent="0.35"/>
    <row r="86557" s="62" customFormat="1" x14ac:dyDescent="0.35"/>
    <row r="86558" s="62" customFormat="1" x14ac:dyDescent="0.35"/>
    <row r="86559" s="62" customFormat="1" x14ac:dyDescent="0.35"/>
    <row r="86560" s="62" customFormat="1" x14ac:dyDescent="0.35"/>
    <row r="86561" s="62" customFormat="1" x14ac:dyDescent="0.35"/>
    <row r="86562" s="62" customFormat="1" x14ac:dyDescent="0.35"/>
    <row r="86563" s="62" customFormat="1" x14ac:dyDescent="0.35"/>
    <row r="86564" s="62" customFormat="1" x14ac:dyDescent="0.35"/>
    <row r="86565" s="62" customFormat="1" x14ac:dyDescent="0.35"/>
    <row r="86566" s="62" customFormat="1" x14ac:dyDescent="0.35"/>
    <row r="86567" s="62" customFormat="1" x14ac:dyDescent="0.35"/>
    <row r="86568" s="62" customFormat="1" x14ac:dyDescent="0.35"/>
    <row r="86569" s="62" customFormat="1" x14ac:dyDescent="0.35"/>
    <row r="86570" s="62" customFormat="1" x14ac:dyDescent="0.35"/>
    <row r="86571" s="62" customFormat="1" x14ac:dyDescent="0.35"/>
    <row r="86572" s="62" customFormat="1" x14ac:dyDescent="0.35"/>
    <row r="86573" s="62" customFormat="1" x14ac:dyDescent="0.35"/>
    <row r="86574" s="62" customFormat="1" x14ac:dyDescent="0.35"/>
    <row r="86575" s="62" customFormat="1" x14ac:dyDescent="0.35"/>
    <row r="86576" s="62" customFormat="1" x14ac:dyDescent="0.35"/>
    <row r="86577" s="62" customFormat="1" x14ac:dyDescent="0.35"/>
    <row r="86578" s="62" customFormat="1" x14ac:dyDescent="0.35"/>
    <row r="86579" s="62" customFormat="1" x14ac:dyDescent="0.35"/>
    <row r="86580" s="62" customFormat="1" x14ac:dyDescent="0.35"/>
    <row r="86581" s="62" customFormat="1" x14ac:dyDescent="0.35"/>
    <row r="86582" s="62" customFormat="1" x14ac:dyDescent="0.35"/>
    <row r="86583" s="62" customFormat="1" x14ac:dyDescent="0.35"/>
    <row r="86584" s="62" customFormat="1" x14ac:dyDescent="0.35"/>
    <row r="86585" s="62" customFormat="1" x14ac:dyDescent="0.35"/>
    <row r="86586" s="62" customFormat="1" x14ac:dyDescent="0.35"/>
    <row r="86587" s="62" customFormat="1" x14ac:dyDescent="0.35"/>
    <row r="86588" s="62" customFormat="1" x14ac:dyDescent="0.35"/>
    <row r="86589" s="62" customFormat="1" x14ac:dyDescent="0.35"/>
    <row r="86590" s="62" customFormat="1" x14ac:dyDescent="0.35"/>
    <row r="86591" s="62" customFormat="1" x14ac:dyDescent="0.35"/>
    <row r="86592" s="62" customFormat="1" x14ac:dyDescent="0.35"/>
    <row r="86593" s="62" customFormat="1" x14ac:dyDescent="0.35"/>
    <row r="86594" s="62" customFormat="1" x14ac:dyDescent="0.35"/>
    <row r="86595" s="62" customFormat="1" x14ac:dyDescent="0.35"/>
    <row r="86596" s="62" customFormat="1" x14ac:dyDescent="0.35"/>
    <row r="86597" s="62" customFormat="1" x14ac:dyDescent="0.35"/>
    <row r="86598" s="62" customFormat="1" x14ac:dyDescent="0.35"/>
    <row r="86599" s="62" customFormat="1" x14ac:dyDescent="0.35"/>
    <row r="86600" s="62" customFormat="1" x14ac:dyDescent="0.35"/>
    <row r="86601" s="62" customFormat="1" x14ac:dyDescent="0.35"/>
    <row r="86602" s="62" customFormat="1" x14ac:dyDescent="0.35"/>
    <row r="86603" s="62" customFormat="1" x14ac:dyDescent="0.35"/>
    <row r="86604" s="62" customFormat="1" x14ac:dyDescent="0.35"/>
    <row r="86605" s="62" customFormat="1" x14ac:dyDescent="0.35"/>
    <row r="86606" s="62" customFormat="1" x14ac:dyDescent="0.35"/>
    <row r="86607" s="62" customFormat="1" x14ac:dyDescent="0.35"/>
    <row r="86608" s="62" customFormat="1" x14ac:dyDescent="0.35"/>
    <row r="86609" s="62" customFormat="1" x14ac:dyDescent="0.35"/>
    <row r="86610" s="62" customFormat="1" x14ac:dyDescent="0.35"/>
    <row r="86611" s="62" customFormat="1" x14ac:dyDescent="0.35"/>
    <row r="86612" s="62" customFormat="1" x14ac:dyDescent="0.35"/>
    <row r="86613" s="62" customFormat="1" x14ac:dyDescent="0.35"/>
    <row r="86614" s="62" customFormat="1" x14ac:dyDescent="0.35"/>
    <row r="86615" s="62" customFormat="1" x14ac:dyDescent="0.35"/>
    <row r="86616" s="62" customFormat="1" x14ac:dyDescent="0.35"/>
    <row r="86617" s="62" customFormat="1" x14ac:dyDescent="0.35"/>
    <row r="86618" s="62" customFormat="1" x14ac:dyDescent="0.35"/>
    <row r="86619" s="62" customFormat="1" x14ac:dyDescent="0.35"/>
    <row r="86620" s="62" customFormat="1" x14ac:dyDescent="0.35"/>
    <row r="86621" s="62" customFormat="1" x14ac:dyDescent="0.35"/>
    <row r="86622" s="62" customFormat="1" x14ac:dyDescent="0.35"/>
    <row r="86623" s="62" customFormat="1" x14ac:dyDescent="0.35"/>
    <row r="86624" s="62" customFormat="1" x14ac:dyDescent="0.35"/>
    <row r="86625" s="62" customFormat="1" x14ac:dyDescent="0.35"/>
    <row r="86626" s="62" customFormat="1" x14ac:dyDescent="0.35"/>
    <row r="86627" s="62" customFormat="1" x14ac:dyDescent="0.35"/>
    <row r="86628" s="62" customFormat="1" x14ac:dyDescent="0.35"/>
    <row r="86629" s="62" customFormat="1" x14ac:dyDescent="0.35"/>
    <row r="86630" s="62" customFormat="1" x14ac:dyDescent="0.35"/>
    <row r="86631" s="62" customFormat="1" x14ac:dyDescent="0.35"/>
    <row r="86632" s="62" customFormat="1" x14ac:dyDescent="0.35"/>
    <row r="86633" s="62" customFormat="1" x14ac:dyDescent="0.35"/>
    <row r="86634" s="62" customFormat="1" x14ac:dyDescent="0.35"/>
    <row r="86635" s="62" customFormat="1" x14ac:dyDescent="0.35"/>
    <row r="86636" s="62" customFormat="1" x14ac:dyDescent="0.35"/>
    <row r="86637" s="62" customFormat="1" x14ac:dyDescent="0.35"/>
    <row r="86638" s="62" customFormat="1" x14ac:dyDescent="0.35"/>
    <row r="86639" s="62" customFormat="1" x14ac:dyDescent="0.35"/>
    <row r="86640" s="62" customFormat="1" x14ac:dyDescent="0.35"/>
    <row r="86641" s="62" customFormat="1" x14ac:dyDescent="0.35"/>
    <row r="86642" s="62" customFormat="1" x14ac:dyDescent="0.35"/>
    <row r="86643" s="62" customFormat="1" x14ac:dyDescent="0.35"/>
    <row r="86644" s="62" customFormat="1" x14ac:dyDescent="0.35"/>
    <row r="86645" s="62" customFormat="1" x14ac:dyDescent="0.35"/>
    <row r="86646" s="62" customFormat="1" x14ac:dyDescent="0.35"/>
    <row r="86647" s="62" customFormat="1" x14ac:dyDescent="0.35"/>
    <row r="86648" s="62" customFormat="1" x14ac:dyDescent="0.35"/>
    <row r="86649" s="62" customFormat="1" x14ac:dyDescent="0.35"/>
    <row r="86650" s="62" customFormat="1" x14ac:dyDescent="0.35"/>
    <row r="86651" s="62" customFormat="1" x14ac:dyDescent="0.35"/>
    <row r="86652" s="62" customFormat="1" x14ac:dyDescent="0.35"/>
    <row r="86653" s="62" customFormat="1" x14ac:dyDescent="0.35"/>
    <row r="86654" s="62" customFormat="1" x14ac:dyDescent="0.35"/>
    <row r="86655" s="62" customFormat="1" x14ac:dyDescent="0.35"/>
    <row r="86656" s="62" customFormat="1" x14ac:dyDescent="0.35"/>
    <row r="86657" s="62" customFormat="1" x14ac:dyDescent="0.35"/>
    <row r="86658" s="62" customFormat="1" x14ac:dyDescent="0.35"/>
    <row r="86659" s="62" customFormat="1" x14ac:dyDescent="0.35"/>
    <row r="86660" s="62" customFormat="1" x14ac:dyDescent="0.35"/>
    <row r="86661" s="62" customFormat="1" x14ac:dyDescent="0.35"/>
    <row r="86662" s="62" customFormat="1" x14ac:dyDescent="0.35"/>
    <row r="86663" s="62" customFormat="1" x14ac:dyDescent="0.35"/>
    <row r="86664" s="62" customFormat="1" x14ac:dyDescent="0.35"/>
    <row r="86665" s="62" customFormat="1" x14ac:dyDescent="0.35"/>
    <row r="86666" s="62" customFormat="1" x14ac:dyDescent="0.35"/>
    <row r="86667" s="62" customFormat="1" x14ac:dyDescent="0.35"/>
    <row r="86668" s="62" customFormat="1" x14ac:dyDescent="0.35"/>
    <row r="86669" s="62" customFormat="1" x14ac:dyDescent="0.35"/>
    <row r="86670" s="62" customFormat="1" x14ac:dyDescent="0.35"/>
    <row r="86671" s="62" customFormat="1" x14ac:dyDescent="0.35"/>
    <row r="86672" s="62" customFormat="1" x14ac:dyDescent="0.35"/>
    <row r="86673" s="62" customFormat="1" x14ac:dyDescent="0.35"/>
    <row r="86674" s="62" customFormat="1" x14ac:dyDescent="0.35"/>
    <row r="86675" s="62" customFormat="1" x14ac:dyDescent="0.35"/>
    <row r="86676" s="62" customFormat="1" x14ac:dyDescent="0.35"/>
    <row r="86677" s="62" customFormat="1" x14ac:dyDescent="0.35"/>
    <row r="86678" s="62" customFormat="1" x14ac:dyDescent="0.35"/>
    <row r="86679" s="62" customFormat="1" x14ac:dyDescent="0.35"/>
    <row r="86680" s="62" customFormat="1" x14ac:dyDescent="0.35"/>
    <row r="86681" s="62" customFormat="1" x14ac:dyDescent="0.35"/>
    <row r="86682" s="62" customFormat="1" x14ac:dyDescent="0.35"/>
    <row r="86683" s="62" customFormat="1" x14ac:dyDescent="0.35"/>
    <row r="86684" s="62" customFormat="1" x14ac:dyDescent="0.35"/>
    <row r="86685" s="62" customFormat="1" x14ac:dyDescent="0.35"/>
    <row r="86686" s="62" customFormat="1" x14ac:dyDescent="0.35"/>
    <row r="86687" s="62" customFormat="1" x14ac:dyDescent="0.35"/>
    <row r="86688" s="62" customFormat="1" x14ac:dyDescent="0.35"/>
    <row r="86689" s="62" customFormat="1" x14ac:dyDescent="0.35"/>
    <row r="86690" s="62" customFormat="1" x14ac:dyDescent="0.35"/>
    <row r="86691" s="62" customFormat="1" x14ac:dyDescent="0.35"/>
    <row r="86692" s="62" customFormat="1" x14ac:dyDescent="0.35"/>
    <row r="86693" s="62" customFormat="1" x14ac:dyDescent="0.35"/>
    <row r="86694" s="62" customFormat="1" x14ac:dyDescent="0.35"/>
    <row r="86695" s="62" customFormat="1" x14ac:dyDescent="0.35"/>
    <row r="86696" s="62" customFormat="1" x14ac:dyDescent="0.35"/>
    <row r="86697" s="62" customFormat="1" x14ac:dyDescent="0.35"/>
    <row r="86698" s="62" customFormat="1" x14ac:dyDescent="0.35"/>
    <row r="86699" s="62" customFormat="1" x14ac:dyDescent="0.35"/>
    <row r="86700" s="62" customFormat="1" x14ac:dyDescent="0.35"/>
    <row r="86701" s="62" customFormat="1" x14ac:dyDescent="0.35"/>
    <row r="86702" s="62" customFormat="1" x14ac:dyDescent="0.35"/>
    <row r="86703" s="62" customFormat="1" x14ac:dyDescent="0.35"/>
    <row r="86704" s="62" customFormat="1" x14ac:dyDescent="0.35"/>
    <row r="86705" s="62" customFormat="1" x14ac:dyDescent="0.35"/>
    <row r="86706" s="62" customFormat="1" x14ac:dyDescent="0.35"/>
    <row r="86707" s="62" customFormat="1" x14ac:dyDescent="0.35"/>
    <row r="86708" s="62" customFormat="1" x14ac:dyDescent="0.35"/>
    <row r="86709" s="62" customFormat="1" x14ac:dyDescent="0.35"/>
    <row r="86710" s="62" customFormat="1" x14ac:dyDescent="0.35"/>
    <row r="86711" s="62" customFormat="1" x14ac:dyDescent="0.35"/>
    <row r="86712" s="62" customFormat="1" x14ac:dyDescent="0.35"/>
    <row r="86713" s="62" customFormat="1" x14ac:dyDescent="0.35"/>
    <row r="86714" s="62" customFormat="1" x14ac:dyDescent="0.35"/>
    <row r="86715" s="62" customFormat="1" x14ac:dyDescent="0.35"/>
    <row r="86716" s="62" customFormat="1" x14ac:dyDescent="0.35"/>
    <row r="86717" s="62" customFormat="1" x14ac:dyDescent="0.35"/>
    <row r="86718" s="62" customFormat="1" x14ac:dyDescent="0.35"/>
    <row r="86719" s="62" customFormat="1" x14ac:dyDescent="0.35"/>
    <row r="86720" s="62" customFormat="1" x14ac:dyDescent="0.35"/>
    <row r="86721" s="62" customFormat="1" x14ac:dyDescent="0.35"/>
    <row r="86722" s="62" customFormat="1" x14ac:dyDescent="0.35"/>
    <row r="86723" s="62" customFormat="1" x14ac:dyDescent="0.35"/>
    <row r="86724" s="62" customFormat="1" x14ac:dyDescent="0.35"/>
    <row r="86725" s="62" customFormat="1" x14ac:dyDescent="0.35"/>
    <row r="86726" s="62" customFormat="1" x14ac:dyDescent="0.35"/>
    <row r="86727" s="62" customFormat="1" x14ac:dyDescent="0.35"/>
    <row r="86728" s="62" customFormat="1" x14ac:dyDescent="0.35"/>
    <row r="86729" s="62" customFormat="1" x14ac:dyDescent="0.35"/>
    <row r="86730" s="62" customFormat="1" x14ac:dyDescent="0.35"/>
    <row r="86731" s="62" customFormat="1" x14ac:dyDescent="0.35"/>
    <row r="86732" s="62" customFormat="1" x14ac:dyDescent="0.35"/>
    <row r="86733" s="62" customFormat="1" x14ac:dyDescent="0.35"/>
    <row r="86734" s="62" customFormat="1" x14ac:dyDescent="0.35"/>
    <row r="86735" s="62" customFormat="1" x14ac:dyDescent="0.35"/>
    <row r="86736" s="62" customFormat="1" x14ac:dyDescent="0.35"/>
    <row r="86737" s="62" customFormat="1" x14ac:dyDescent="0.35"/>
    <row r="86738" s="62" customFormat="1" x14ac:dyDescent="0.35"/>
    <row r="86739" s="62" customFormat="1" x14ac:dyDescent="0.35"/>
    <row r="86740" s="62" customFormat="1" x14ac:dyDescent="0.35"/>
    <row r="86741" s="62" customFormat="1" x14ac:dyDescent="0.35"/>
    <row r="86742" s="62" customFormat="1" x14ac:dyDescent="0.35"/>
    <row r="86743" s="62" customFormat="1" x14ac:dyDescent="0.35"/>
    <row r="86744" s="62" customFormat="1" x14ac:dyDescent="0.35"/>
    <row r="86745" s="62" customFormat="1" x14ac:dyDescent="0.35"/>
    <row r="86746" s="62" customFormat="1" x14ac:dyDescent="0.35"/>
    <row r="86747" s="62" customFormat="1" x14ac:dyDescent="0.35"/>
    <row r="86748" s="62" customFormat="1" x14ac:dyDescent="0.35"/>
    <row r="86749" s="62" customFormat="1" x14ac:dyDescent="0.35"/>
    <row r="86750" s="62" customFormat="1" x14ac:dyDescent="0.35"/>
    <row r="86751" s="62" customFormat="1" x14ac:dyDescent="0.35"/>
    <row r="86752" s="62" customFormat="1" x14ac:dyDescent="0.35"/>
    <row r="86753" s="62" customFormat="1" x14ac:dyDescent="0.35"/>
    <row r="86754" s="62" customFormat="1" x14ac:dyDescent="0.35"/>
    <row r="86755" s="62" customFormat="1" x14ac:dyDescent="0.35"/>
    <row r="86756" s="62" customFormat="1" x14ac:dyDescent="0.35"/>
    <row r="86757" s="62" customFormat="1" x14ac:dyDescent="0.35"/>
    <row r="86758" s="62" customFormat="1" x14ac:dyDescent="0.35"/>
    <row r="86759" s="62" customFormat="1" x14ac:dyDescent="0.35"/>
    <row r="86760" s="62" customFormat="1" x14ac:dyDescent="0.35"/>
    <row r="86761" s="62" customFormat="1" x14ac:dyDescent="0.35"/>
    <row r="86762" s="62" customFormat="1" x14ac:dyDescent="0.35"/>
    <row r="86763" s="62" customFormat="1" x14ac:dyDescent="0.35"/>
    <row r="86764" s="62" customFormat="1" x14ac:dyDescent="0.35"/>
    <row r="86765" s="62" customFormat="1" x14ac:dyDescent="0.35"/>
    <row r="86766" s="62" customFormat="1" x14ac:dyDescent="0.35"/>
    <row r="86767" s="62" customFormat="1" x14ac:dyDescent="0.35"/>
    <row r="86768" s="62" customFormat="1" x14ac:dyDescent="0.35"/>
    <row r="86769" s="62" customFormat="1" x14ac:dyDescent="0.35"/>
    <row r="86770" s="62" customFormat="1" x14ac:dyDescent="0.35"/>
    <row r="86771" s="62" customFormat="1" x14ac:dyDescent="0.35"/>
    <row r="86772" s="62" customFormat="1" x14ac:dyDescent="0.35"/>
    <row r="86773" s="62" customFormat="1" x14ac:dyDescent="0.35"/>
    <row r="86774" s="62" customFormat="1" x14ac:dyDescent="0.35"/>
    <row r="86775" s="62" customFormat="1" x14ac:dyDescent="0.35"/>
    <row r="86776" s="62" customFormat="1" x14ac:dyDescent="0.35"/>
    <row r="86777" s="62" customFormat="1" x14ac:dyDescent="0.35"/>
    <row r="86778" s="62" customFormat="1" x14ac:dyDescent="0.35"/>
    <row r="86779" s="62" customFormat="1" x14ac:dyDescent="0.35"/>
    <row r="86780" s="62" customFormat="1" x14ac:dyDescent="0.35"/>
    <row r="86781" s="62" customFormat="1" x14ac:dyDescent="0.35"/>
    <row r="86782" s="62" customFormat="1" x14ac:dyDescent="0.35"/>
    <row r="86783" s="62" customFormat="1" x14ac:dyDescent="0.35"/>
    <row r="86784" s="62" customFormat="1" x14ac:dyDescent="0.35"/>
    <row r="86785" s="62" customFormat="1" x14ac:dyDescent="0.35"/>
    <row r="86786" s="62" customFormat="1" x14ac:dyDescent="0.35"/>
    <row r="86787" s="62" customFormat="1" x14ac:dyDescent="0.35"/>
    <row r="86788" s="62" customFormat="1" x14ac:dyDescent="0.35"/>
    <row r="86789" s="62" customFormat="1" x14ac:dyDescent="0.35"/>
    <row r="86790" s="62" customFormat="1" x14ac:dyDescent="0.35"/>
    <row r="86791" s="62" customFormat="1" x14ac:dyDescent="0.35"/>
    <row r="86792" s="62" customFormat="1" x14ac:dyDescent="0.35"/>
    <row r="86793" s="62" customFormat="1" x14ac:dyDescent="0.35"/>
    <row r="86794" s="62" customFormat="1" x14ac:dyDescent="0.35"/>
    <row r="86795" s="62" customFormat="1" x14ac:dyDescent="0.35"/>
    <row r="86796" s="62" customFormat="1" x14ac:dyDescent="0.35"/>
    <row r="86797" s="62" customFormat="1" x14ac:dyDescent="0.35"/>
    <row r="86798" s="62" customFormat="1" x14ac:dyDescent="0.35"/>
    <row r="86799" s="62" customFormat="1" x14ac:dyDescent="0.35"/>
    <row r="86800" s="62" customFormat="1" x14ac:dyDescent="0.35"/>
    <row r="86801" s="62" customFormat="1" x14ac:dyDescent="0.35"/>
    <row r="86802" s="62" customFormat="1" x14ac:dyDescent="0.35"/>
    <row r="86803" s="62" customFormat="1" x14ac:dyDescent="0.35"/>
    <row r="86804" s="62" customFormat="1" x14ac:dyDescent="0.35"/>
    <row r="86805" s="62" customFormat="1" x14ac:dyDescent="0.35"/>
    <row r="86806" s="62" customFormat="1" x14ac:dyDescent="0.35"/>
    <row r="86807" s="62" customFormat="1" x14ac:dyDescent="0.35"/>
    <row r="86808" s="62" customFormat="1" x14ac:dyDescent="0.35"/>
    <row r="86809" s="62" customFormat="1" x14ac:dyDescent="0.35"/>
    <row r="86810" s="62" customFormat="1" x14ac:dyDescent="0.35"/>
    <row r="86811" s="62" customFormat="1" x14ac:dyDescent="0.35"/>
    <row r="86812" s="62" customFormat="1" x14ac:dyDescent="0.35"/>
    <row r="86813" s="62" customFormat="1" x14ac:dyDescent="0.35"/>
    <row r="86814" s="62" customFormat="1" x14ac:dyDescent="0.35"/>
    <row r="86815" s="62" customFormat="1" x14ac:dyDescent="0.35"/>
    <row r="86816" s="62" customFormat="1" x14ac:dyDescent="0.35"/>
    <row r="86817" s="62" customFormat="1" x14ac:dyDescent="0.35"/>
    <row r="86818" s="62" customFormat="1" x14ac:dyDescent="0.35"/>
    <row r="86819" s="62" customFormat="1" x14ac:dyDescent="0.35"/>
    <row r="86820" s="62" customFormat="1" x14ac:dyDescent="0.35"/>
    <row r="86821" s="62" customFormat="1" x14ac:dyDescent="0.35"/>
    <row r="86822" s="62" customFormat="1" x14ac:dyDescent="0.35"/>
    <row r="86823" s="62" customFormat="1" x14ac:dyDescent="0.35"/>
    <row r="86824" s="62" customFormat="1" x14ac:dyDescent="0.35"/>
    <row r="86825" s="62" customFormat="1" x14ac:dyDescent="0.35"/>
    <row r="86826" s="62" customFormat="1" x14ac:dyDescent="0.35"/>
    <row r="86827" s="62" customFormat="1" x14ac:dyDescent="0.35"/>
    <row r="86828" s="62" customFormat="1" x14ac:dyDescent="0.35"/>
    <row r="86829" s="62" customFormat="1" x14ac:dyDescent="0.35"/>
    <row r="86830" s="62" customFormat="1" x14ac:dyDescent="0.35"/>
    <row r="86831" s="62" customFormat="1" x14ac:dyDescent="0.35"/>
    <row r="86832" s="62" customFormat="1" x14ac:dyDescent="0.35"/>
    <row r="86833" s="62" customFormat="1" x14ac:dyDescent="0.35"/>
    <row r="86834" s="62" customFormat="1" x14ac:dyDescent="0.35"/>
    <row r="86835" s="62" customFormat="1" x14ac:dyDescent="0.35"/>
    <row r="86836" s="62" customFormat="1" x14ac:dyDescent="0.35"/>
    <row r="86837" s="62" customFormat="1" x14ac:dyDescent="0.35"/>
    <row r="86838" s="62" customFormat="1" x14ac:dyDescent="0.35"/>
    <row r="86839" s="62" customFormat="1" x14ac:dyDescent="0.35"/>
    <row r="86840" s="62" customFormat="1" x14ac:dyDescent="0.35"/>
    <row r="86841" s="62" customFormat="1" x14ac:dyDescent="0.35"/>
    <row r="86842" s="62" customFormat="1" x14ac:dyDescent="0.35"/>
    <row r="86843" s="62" customFormat="1" x14ac:dyDescent="0.35"/>
    <row r="86844" s="62" customFormat="1" x14ac:dyDescent="0.35"/>
    <row r="86845" s="62" customFormat="1" x14ac:dyDescent="0.35"/>
    <row r="86846" s="62" customFormat="1" x14ac:dyDescent="0.35"/>
    <row r="86847" s="62" customFormat="1" x14ac:dyDescent="0.35"/>
    <row r="86848" s="62" customFormat="1" x14ac:dyDescent="0.35"/>
    <row r="86849" s="62" customFormat="1" x14ac:dyDescent="0.35"/>
    <row r="86850" s="62" customFormat="1" x14ac:dyDescent="0.35"/>
    <row r="86851" s="62" customFormat="1" x14ac:dyDescent="0.35"/>
    <row r="86852" s="62" customFormat="1" x14ac:dyDescent="0.35"/>
    <row r="86853" s="62" customFormat="1" x14ac:dyDescent="0.35"/>
    <row r="86854" s="62" customFormat="1" x14ac:dyDescent="0.35"/>
    <row r="86855" s="62" customFormat="1" x14ac:dyDescent="0.35"/>
    <row r="86856" s="62" customFormat="1" x14ac:dyDescent="0.35"/>
    <row r="86857" s="62" customFormat="1" x14ac:dyDescent="0.35"/>
    <row r="86858" s="62" customFormat="1" x14ac:dyDescent="0.35"/>
    <row r="86859" s="62" customFormat="1" x14ac:dyDescent="0.35"/>
    <row r="86860" s="62" customFormat="1" x14ac:dyDescent="0.35"/>
    <row r="86861" s="62" customFormat="1" x14ac:dyDescent="0.35"/>
    <row r="86862" s="62" customFormat="1" x14ac:dyDescent="0.35"/>
    <row r="86863" s="62" customFormat="1" x14ac:dyDescent="0.35"/>
    <row r="86864" s="62" customFormat="1" x14ac:dyDescent="0.35"/>
    <row r="86865" s="62" customFormat="1" x14ac:dyDescent="0.35"/>
    <row r="86866" s="62" customFormat="1" x14ac:dyDescent="0.35"/>
    <row r="86867" s="62" customFormat="1" x14ac:dyDescent="0.35"/>
    <row r="86868" s="62" customFormat="1" x14ac:dyDescent="0.35"/>
    <row r="86869" s="62" customFormat="1" x14ac:dyDescent="0.35"/>
    <row r="86870" s="62" customFormat="1" x14ac:dyDescent="0.35"/>
    <row r="86871" s="62" customFormat="1" x14ac:dyDescent="0.35"/>
    <row r="86872" s="62" customFormat="1" x14ac:dyDescent="0.35"/>
    <row r="86873" s="62" customFormat="1" x14ac:dyDescent="0.35"/>
    <row r="86874" s="62" customFormat="1" x14ac:dyDescent="0.35"/>
    <row r="86875" s="62" customFormat="1" x14ac:dyDescent="0.35"/>
    <row r="86876" s="62" customFormat="1" x14ac:dyDescent="0.35"/>
    <row r="86877" s="62" customFormat="1" x14ac:dyDescent="0.35"/>
    <row r="86878" s="62" customFormat="1" x14ac:dyDescent="0.35"/>
    <row r="86879" s="62" customFormat="1" x14ac:dyDescent="0.35"/>
    <row r="86880" s="62" customFormat="1" x14ac:dyDescent="0.35"/>
    <row r="86881" s="62" customFormat="1" x14ac:dyDescent="0.35"/>
    <row r="86882" s="62" customFormat="1" x14ac:dyDescent="0.35"/>
    <row r="86883" s="62" customFormat="1" x14ac:dyDescent="0.35"/>
    <row r="86884" s="62" customFormat="1" x14ac:dyDescent="0.35"/>
    <row r="86885" s="62" customFormat="1" x14ac:dyDescent="0.35"/>
    <row r="86886" s="62" customFormat="1" x14ac:dyDescent="0.35"/>
    <row r="86887" s="62" customFormat="1" x14ac:dyDescent="0.35"/>
    <row r="86888" s="62" customFormat="1" x14ac:dyDescent="0.35"/>
    <row r="86889" s="62" customFormat="1" x14ac:dyDescent="0.35"/>
    <row r="86890" s="62" customFormat="1" x14ac:dyDescent="0.35"/>
    <row r="86891" s="62" customFormat="1" x14ac:dyDescent="0.35"/>
    <row r="86892" s="62" customFormat="1" x14ac:dyDescent="0.35"/>
    <row r="86893" s="62" customFormat="1" x14ac:dyDescent="0.35"/>
    <row r="86894" s="62" customFormat="1" x14ac:dyDescent="0.35"/>
    <row r="86895" s="62" customFormat="1" x14ac:dyDescent="0.35"/>
    <row r="86896" s="62" customFormat="1" x14ac:dyDescent="0.35"/>
    <row r="86897" s="62" customFormat="1" x14ac:dyDescent="0.35"/>
    <row r="86898" s="62" customFormat="1" x14ac:dyDescent="0.35"/>
    <row r="86899" s="62" customFormat="1" x14ac:dyDescent="0.35"/>
    <row r="86900" s="62" customFormat="1" x14ac:dyDescent="0.35"/>
    <row r="86901" s="62" customFormat="1" x14ac:dyDescent="0.35"/>
    <row r="86902" s="62" customFormat="1" x14ac:dyDescent="0.35"/>
    <row r="86903" s="62" customFormat="1" x14ac:dyDescent="0.35"/>
    <row r="86904" s="62" customFormat="1" x14ac:dyDescent="0.35"/>
    <row r="86905" s="62" customFormat="1" x14ac:dyDescent="0.35"/>
    <row r="86906" s="62" customFormat="1" x14ac:dyDescent="0.35"/>
    <row r="86907" s="62" customFormat="1" x14ac:dyDescent="0.35"/>
    <row r="86908" s="62" customFormat="1" x14ac:dyDescent="0.35"/>
    <row r="86909" s="62" customFormat="1" x14ac:dyDescent="0.35"/>
    <row r="86910" s="62" customFormat="1" x14ac:dyDescent="0.35"/>
    <row r="86911" s="62" customFormat="1" x14ac:dyDescent="0.35"/>
    <row r="86912" s="62" customFormat="1" x14ac:dyDescent="0.35"/>
    <row r="86913" s="62" customFormat="1" x14ac:dyDescent="0.35"/>
    <row r="86914" s="62" customFormat="1" x14ac:dyDescent="0.35"/>
    <row r="86915" s="62" customFormat="1" x14ac:dyDescent="0.35"/>
    <row r="86916" s="62" customFormat="1" x14ac:dyDescent="0.35"/>
    <row r="86917" s="62" customFormat="1" x14ac:dyDescent="0.35"/>
    <row r="86918" s="62" customFormat="1" x14ac:dyDescent="0.35"/>
    <row r="86919" s="62" customFormat="1" x14ac:dyDescent="0.35"/>
    <row r="86920" s="62" customFormat="1" x14ac:dyDescent="0.35"/>
    <row r="86921" s="62" customFormat="1" x14ac:dyDescent="0.35"/>
    <row r="86922" s="62" customFormat="1" x14ac:dyDescent="0.35"/>
    <row r="86923" s="62" customFormat="1" x14ac:dyDescent="0.35"/>
    <row r="86924" s="62" customFormat="1" x14ac:dyDescent="0.35"/>
    <row r="86925" s="62" customFormat="1" x14ac:dyDescent="0.35"/>
    <row r="86926" s="62" customFormat="1" x14ac:dyDescent="0.35"/>
    <row r="86927" s="62" customFormat="1" x14ac:dyDescent="0.35"/>
    <row r="86928" s="62" customFormat="1" x14ac:dyDescent="0.35"/>
    <row r="86929" s="62" customFormat="1" x14ac:dyDescent="0.35"/>
    <row r="86930" s="62" customFormat="1" x14ac:dyDescent="0.35"/>
    <row r="86931" s="62" customFormat="1" x14ac:dyDescent="0.35"/>
    <row r="86932" s="62" customFormat="1" x14ac:dyDescent="0.35"/>
    <row r="86933" s="62" customFormat="1" x14ac:dyDescent="0.35"/>
    <row r="86934" s="62" customFormat="1" x14ac:dyDescent="0.35"/>
    <row r="86935" s="62" customFormat="1" x14ac:dyDescent="0.35"/>
    <row r="86936" s="62" customFormat="1" x14ac:dyDescent="0.35"/>
    <row r="86937" s="62" customFormat="1" x14ac:dyDescent="0.35"/>
    <row r="86938" s="62" customFormat="1" x14ac:dyDescent="0.35"/>
    <row r="86939" s="62" customFormat="1" x14ac:dyDescent="0.35"/>
    <row r="86940" s="62" customFormat="1" x14ac:dyDescent="0.35"/>
    <row r="86941" s="62" customFormat="1" x14ac:dyDescent="0.35"/>
    <row r="86942" s="62" customFormat="1" x14ac:dyDescent="0.35"/>
    <row r="86943" s="62" customFormat="1" x14ac:dyDescent="0.35"/>
    <row r="86944" s="62" customFormat="1" x14ac:dyDescent="0.35"/>
    <row r="86945" s="62" customFormat="1" x14ac:dyDescent="0.35"/>
    <row r="86946" s="62" customFormat="1" x14ac:dyDescent="0.35"/>
    <row r="86947" s="62" customFormat="1" x14ac:dyDescent="0.35"/>
    <row r="86948" s="62" customFormat="1" x14ac:dyDescent="0.35"/>
    <row r="86949" s="62" customFormat="1" x14ac:dyDescent="0.35"/>
    <row r="86950" s="62" customFormat="1" x14ac:dyDescent="0.35"/>
    <row r="86951" s="62" customFormat="1" x14ac:dyDescent="0.35"/>
    <row r="86952" s="62" customFormat="1" x14ac:dyDescent="0.35"/>
    <row r="86953" s="62" customFormat="1" x14ac:dyDescent="0.35"/>
    <row r="86954" s="62" customFormat="1" x14ac:dyDescent="0.35"/>
    <row r="86955" s="62" customFormat="1" x14ac:dyDescent="0.35"/>
    <row r="86956" s="62" customFormat="1" x14ac:dyDescent="0.35"/>
    <row r="86957" s="62" customFormat="1" x14ac:dyDescent="0.35"/>
    <row r="86958" s="62" customFormat="1" x14ac:dyDescent="0.35"/>
    <row r="86959" s="62" customFormat="1" x14ac:dyDescent="0.35"/>
    <row r="86960" s="62" customFormat="1" x14ac:dyDescent="0.35"/>
    <row r="86961" s="62" customFormat="1" x14ac:dyDescent="0.35"/>
    <row r="86962" s="62" customFormat="1" x14ac:dyDescent="0.35"/>
    <row r="86963" s="62" customFormat="1" x14ac:dyDescent="0.35"/>
    <row r="86964" s="62" customFormat="1" x14ac:dyDescent="0.35"/>
    <row r="86965" s="62" customFormat="1" x14ac:dyDescent="0.35"/>
    <row r="86966" s="62" customFormat="1" x14ac:dyDescent="0.35"/>
    <row r="86967" s="62" customFormat="1" x14ac:dyDescent="0.35"/>
    <row r="86968" s="62" customFormat="1" x14ac:dyDescent="0.35"/>
    <row r="86969" s="62" customFormat="1" x14ac:dyDescent="0.35"/>
    <row r="86970" s="62" customFormat="1" x14ac:dyDescent="0.35"/>
    <row r="86971" s="62" customFormat="1" x14ac:dyDescent="0.35"/>
    <row r="86972" s="62" customFormat="1" x14ac:dyDescent="0.35"/>
    <row r="86973" s="62" customFormat="1" x14ac:dyDescent="0.35"/>
    <row r="86974" s="62" customFormat="1" x14ac:dyDescent="0.35"/>
    <row r="86975" s="62" customFormat="1" x14ac:dyDescent="0.35"/>
    <row r="86976" s="62" customFormat="1" x14ac:dyDescent="0.35"/>
    <row r="86977" s="62" customFormat="1" x14ac:dyDescent="0.35"/>
    <row r="86978" s="62" customFormat="1" x14ac:dyDescent="0.35"/>
    <row r="86979" s="62" customFormat="1" x14ac:dyDescent="0.35"/>
    <row r="86980" s="62" customFormat="1" x14ac:dyDescent="0.35"/>
    <row r="86981" s="62" customFormat="1" x14ac:dyDescent="0.35"/>
    <row r="86982" s="62" customFormat="1" x14ac:dyDescent="0.35"/>
    <row r="86983" s="62" customFormat="1" x14ac:dyDescent="0.35"/>
    <row r="86984" s="62" customFormat="1" x14ac:dyDescent="0.35"/>
    <row r="86985" s="62" customFormat="1" x14ac:dyDescent="0.35"/>
    <row r="86986" s="62" customFormat="1" x14ac:dyDescent="0.35"/>
    <row r="86987" s="62" customFormat="1" x14ac:dyDescent="0.35"/>
    <row r="86988" s="62" customFormat="1" x14ac:dyDescent="0.35"/>
    <row r="86989" s="62" customFormat="1" x14ac:dyDescent="0.35"/>
    <row r="86990" s="62" customFormat="1" x14ac:dyDescent="0.35"/>
    <row r="86991" s="62" customFormat="1" x14ac:dyDescent="0.35"/>
    <row r="86992" s="62" customFormat="1" x14ac:dyDescent="0.35"/>
    <row r="86993" s="62" customFormat="1" x14ac:dyDescent="0.35"/>
    <row r="86994" s="62" customFormat="1" x14ac:dyDescent="0.35"/>
    <row r="86995" s="62" customFormat="1" x14ac:dyDescent="0.35"/>
    <row r="86996" s="62" customFormat="1" x14ac:dyDescent="0.35"/>
    <row r="86997" s="62" customFormat="1" x14ac:dyDescent="0.35"/>
    <row r="86998" s="62" customFormat="1" x14ac:dyDescent="0.35"/>
    <row r="86999" s="62" customFormat="1" x14ac:dyDescent="0.35"/>
    <row r="87000" s="62" customFormat="1" x14ac:dyDescent="0.35"/>
    <row r="87001" s="62" customFormat="1" x14ac:dyDescent="0.35"/>
    <row r="87002" s="62" customFormat="1" x14ac:dyDescent="0.35"/>
    <row r="87003" s="62" customFormat="1" x14ac:dyDescent="0.35"/>
    <row r="87004" s="62" customFormat="1" x14ac:dyDescent="0.35"/>
    <row r="87005" s="62" customFormat="1" x14ac:dyDescent="0.35"/>
    <row r="87006" s="62" customFormat="1" x14ac:dyDescent="0.35"/>
    <row r="87007" s="62" customFormat="1" x14ac:dyDescent="0.35"/>
    <row r="87008" s="62" customFormat="1" x14ac:dyDescent="0.35"/>
    <row r="87009" s="62" customFormat="1" x14ac:dyDescent="0.35"/>
    <row r="87010" s="62" customFormat="1" x14ac:dyDescent="0.35"/>
    <row r="87011" s="62" customFormat="1" x14ac:dyDescent="0.35"/>
    <row r="87012" s="62" customFormat="1" x14ac:dyDescent="0.35"/>
    <row r="87013" s="62" customFormat="1" x14ac:dyDescent="0.35"/>
    <row r="87014" s="62" customFormat="1" x14ac:dyDescent="0.35"/>
    <row r="87015" s="62" customFormat="1" x14ac:dyDescent="0.35"/>
    <row r="87016" s="62" customFormat="1" x14ac:dyDescent="0.35"/>
    <row r="87017" s="62" customFormat="1" x14ac:dyDescent="0.35"/>
    <row r="87018" s="62" customFormat="1" x14ac:dyDescent="0.35"/>
    <row r="87019" s="62" customFormat="1" x14ac:dyDescent="0.35"/>
    <row r="87020" s="62" customFormat="1" x14ac:dyDescent="0.35"/>
    <row r="87021" s="62" customFormat="1" x14ac:dyDescent="0.35"/>
    <row r="87022" s="62" customFormat="1" x14ac:dyDescent="0.35"/>
    <row r="87023" s="62" customFormat="1" x14ac:dyDescent="0.35"/>
    <row r="87024" s="62" customFormat="1" x14ac:dyDescent="0.35"/>
    <row r="87025" s="62" customFormat="1" x14ac:dyDescent="0.35"/>
    <row r="87026" s="62" customFormat="1" x14ac:dyDescent="0.35"/>
    <row r="87027" s="62" customFormat="1" x14ac:dyDescent="0.35"/>
    <row r="87028" s="62" customFormat="1" x14ac:dyDescent="0.35"/>
    <row r="87029" s="62" customFormat="1" x14ac:dyDescent="0.35"/>
    <row r="87030" s="62" customFormat="1" x14ac:dyDescent="0.35"/>
    <row r="87031" s="62" customFormat="1" x14ac:dyDescent="0.35"/>
    <row r="87032" s="62" customFormat="1" x14ac:dyDescent="0.35"/>
    <row r="87033" s="62" customFormat="1" x14ac:dyDescent="0.35"/>
    <row r="87034" s="62" customFormat="1" x14ac:dyDescent="0.35"/>
    <row r="87035" s="62" customFormat="1" x14ac:dyDescent="0.35"/>
    <row r="87036" s="62" customFormat="1" x14ac:dyDescent="0.35"/>
    <row r="87037" s="62" customFormat="1" x14ac:dyDescent="0.35"/>
    <row r="87038" s="62" customFormat="1" x14ac:dyDescent="0.35"/>
    <row r="87039" s="62" customFormat="1" x14ac:dyDescent="0.35"/>
    <row r="87040" s="62" customFormat="1" x14ac:dyDescent="0.35"/>
    <row r="87041" s="62" customFormat="1" x14ac:dyDescent="0.35"/>
    <row r="87042" s="62" customFormat="1" x14ac:dyDescent="0.35"/>
    <row r="87043" s="62" customFormat="1" x14ac:dyDescent="0.35"/>
    <row r="87044" s="62" customFormat="1" x14ac:dyDescent="0.35"/>
    <row r="87045" s="62" customFormat="1" x14ac:dyDescent="0.35"/>
    <row r="87046" s="62" customFormat="1" x14ac:dyDescent="0.35"/>
    <row r="87047" s="62" customFormat="1" x14ac:dyDescent="0.35"/>
    <row r="87048" s="62" customFormat="1" x14ac:dyDescent="0.35"/>
    <row r="87049" s="62" customFormat="1" x14ac:dyDescent="0.35"/>
    <row r="87050" s="62" customFormat="1" x14ac:dyDescent="0.35"/>
    <row r="87051" s="62" customFormat="1" x14ac:dyDescent="0.35"/>
    <row r="87052" s="62" customFormat="1" x14ac:dyDescent="0.35"/>
    <row r="87053" s="62" customFormat="1" x14ac:dyDescent="0.35"/>
    <row r="87054" s="62" customFormat="1" x14ac:dyDescent="0.35"/>
    <row r="87055" s="62" customFormat="1" x14ac:dyDescent="0.35"/>
    <row r="87056" s="62" customFormat="1" x14ac:dyDescent="0.35"/>
    <row r="87057" s="62" customFormat="1" x14ac:dyDescent="0.35"/>
    <row r="87058" s="62" customFormat="1" x14ac:dyDescent="0.35"/>
    <row r="87059" s="62" customFormat="1" x14ac:dyDescent="0.35"/>
    <row r="87060" s="62" customFormat="1" x14ac:dyDescent="0.35"/>
    <row r="87061" s="62" customFormat="1" x14ac:dyDescent="0.35"/>
    <row r="87062" s="62" customFormat="1" x14ac:dyDescent="0.35"/>
    <row r="87063" s="62" customFormat="1" x14ac:dyDescent="0.35"/>
    <row r="87064" s="62" customFormat="1" x14ac:dyDescent="0.35"/>
    <row r="87065" s="62" customFormat="1" x14ac:dyDescent="0.35"/>
    <row r="87066" s="62" customFormat="1" x14ac:dyDescent="0.35"/>
    <row r="87067" s="62" customFormat="1" x14ac:dyDescent="0.35"/>
    <row r="87068" s="62" customFormat="1" x14ac:dyDescent="0.35"/>
    <row r="87069" s="62" customFormat="1" x14ac:dyDescent="0.35"/>
    <row r="87070" s="62" customFormat="1" x14ac:dyDescent="0.35"/>
    <row r="87071" s="62" customFormat="1" x14ac:dyDescent="0.35"/>
    <row r="87072" s="62" customFormat="1" x14ac:dyDescent="0.35"/>
    <row r="87073" s="62" customFormat="1" x14ac:dyDescent="0.35"/>
    <row r="87074" s="62" customFormat="1" x14ac:dyDescent="0.35"/>
    <row r="87075" s="62" customFormat="1" x14ac:dyDescent="0.35"/>
    <row r="87076" s="62" customFormat="1" x14ac:dyDescent="0.35"/>
    <row r="87077" s="62" customFormat="1" x14ac:dyDescent="0.35"/>
    <row r="87078" s="62" customFormat="1" x14ac:dyDescent="0.35"/>
    <row r="87079" s="62" customFormat="1" x14ac:dyDescent="0.35"/>
    <row r="87080" s="62" customFormat="1" x14ac:dyDescent="0.35"/>
    <row r="87081" s="62" customFormat="1" x14ac:dyDescent="0.35"/>
    <row r="87082" s="62" customFormat="1" x14ac:dyDescent="0.35"/>
    <row r="87083" s="62" customFormat="1" x14ac:dyDescent="0.35"/>
    <row r="87084" s="62" customFormat="1" x14ac:dyDescent="0.35"/>
    <row r="87085" s="62" customFormat="1" x14ac:dyDescent="0.35"/>
    <row r="87086" s="62" customFormat="1" x14ac:dyDescent="0.35"/>
    <row r="87087" s="62" customFormat="1" x14ac:dyDescent="0.35"/>
    <row r="87088" s="62" customFormat="1" x14ac:dyDescent="0.35"/>
    <row r="87089" s="62" customFormat="1" x14ac:dyDescent="0.35"/>
    <row r="87090" s="62" customFormat="1" x14ac:dyDescent="0.35"/>
    <row r="87091" s="62" customFormat="1" x14ac:dyDescent="0.35"/>
    <row r="87092" s="62" customFormat="1" x14ac:dyDescent="0.35"/>
    <row r="87093" s="62" customFormat="1" x14ac:dyDescent="0.35"/>
    <row r="87094" s="62" customFormat="1" x14ac:dyDescent="0.35"/>
    <row r="87095" s="62" customFormat="1" x14ac:dyDescent="0.35"/>
    <row r="87096" s="62" customFormat="1" x14ac:dyDescent="0.35"/>
    <row r="87097" s="62" customFormat="1" x14ac:dyDescent="0.35"/>
    <row r="87098" s="62" customFormat="1" x14ac:dyDescent="0.35"/>
    <row r="87099" s="62" customFormat="1" x14ac:dyDescent="0.35"/>
    <row r="87100" s="62" customFormat="1" x14ac:dyDescent="0.35"/>
    <row r="87101" s="62" customFormat="1" x14ac:dyDescent="0.35"/>
    <row r="87102" s="62" customFormat="1" x14ac:dyDescent="0.35"/>
    <row r="87103" s="62" customFormat="1" x14ac:dyDescent="0.35"/>
    <row r="87104" s="62" customFormat="1" x14ac:dyDescent="0.35"/>
    <row r="87105" s="62" customFormat="1" x14ac:dyDescent="0.35"/>
    <row r="87106" s="62" customFormat="1" x14ac:dyDescent="0.35"/>
    <row r="87107" s="62" customFormat="1" x14ac:dyDescent="0.35"/>
    <row r="87108" s="62" customFormat="1" x14ac:dyDescent="0.35"/>
    <row r="87109" s="62" customFormat="1" x14ac:dyDescent="0.35"/>
    <row r="87110" s="62" customFormat="1" x14ac:dyDescent="0.35"/>
    <row r="87111" s="62" customFormat="1" x14ac:dyDescent="0.35"/>
    <row r="87112" s="62" customFormat="1" x14ac:dyDescent="0.35"/>
    <row r="87113" s="62" customFormat="1" x14ac:dyDescent="0.35"/>
    <row r="87114" s="62" customFormat="1" x14ac:dyDescent="0.35"/>
    <row r="87115" s="62" customFormat="1" x14ac:dyDescent="0.35"/>
    <row r="87116" s="62" customFormat="1" x14ac:dyDescent="0.35"/>
    <row r="87117" s="62" customFormat="1" x14ac:dyDescent="0.35"/>
    <row r="87118" s="62" customFormat="1" x14ac:dyDescent="0.35"/>
    <row r="87119" s="62" customFormat="1" x14ac:dyDescent="0.35"/>
    <row r="87120" s="62" customFormat="1" x14ac:dyDescent="0.35"/>
    <row r="87121" s="62" customFormat="1" x14ac:dyDescent="0.35"/>
    <row r="87122" s="62" customFormat="1" x14ac:dyDescent="0.35"/>
    <row r="87123" s="62" customFormat="1" x14ac:dyDescent="0.35"/>
    <row r="87124" s="62" customFormat="1" x14ac:dyDescent="0.35"/>
    <row r="87125" s="62" customFormat="1" x14ac:dyDescent="0.35"/>
    <row r="87126" s="62" customFormat="1" x14ac:dyDescent="0.35"/>
    <row r="87127" s="62" customFormat="1" x14ac:dyDescent="0.35"/>
    <row r="87128" s="62" customFormat="1" x14ac:dyDescent="0.35"/>
    <row r="87129" s="62" customFormat="1" x14ac:dyDescent="0.35"/>
    <row r="87130" s="62" customFormat="1" x14ac:dyDescent="0.35"/>
    <row r="87131" s="62" customFormat="1" x14ac:dyDescent="0.35"/>
    <row r="87132" s="62" customFormat="1" x14ac:dyDescent="0.35"/>
    <row r="87133" s="62" customFormat="1" x14ac:dyDescent="0.35"/>
    <row r="87134" s="62" customFormat="1" x14ac:dyDescent="0.35"/>
    <row r="87135" s="62" customFormat="1" x14ac:dyDescent="0.35"/>
    <row r="87136" s="62" customFormat="1" x14ac:dyDescent="0.35"/>
    <row r="87137" s="62" customFormat="1" x14ac:dyDescent="0.35"/>
    <row r="87138" s="62" customFormat="1" x14ac:dyDescent="0.35"/>
    <row r="87139" s="62" customFormat="1" x14ac:dyDescent="0.35"/>
    <row r="87140" s="62" customFormat="1" x14ac:dyDescent="0.35"/>
    <row r="87141" s="62" customFormat="1" x14ac:dyDescent="0.35"/>
    <row r="87142" s="62" customFormat="1" x14ac:dyDescent="0.35"/>
    <row r="87143" s="62" customFormat="1" x14ac:dyDescent="0.35"/>
    <row r="87144" s="62" customFormat="1" x14ac:dyDescent="0.35"/>
    <row r="87145" s="62" customFormat="1" x14ac:dyDescent="0.35"/>
    <row r="87146" s="62" customFormat="1" x14ac:dyDescent="0.35"/>
    <row r="87147" s="62" customFormat="1" x14ac:dyDescent="0.35"/>
    <row r="87148" s="62" customFormat="1" x14ac:dyDescent="0.35"/>
    <row r="87149" s="62" customFormat="1" x14ac:dyDescent="0.35"/>
    <row r="87150" s="62" customFormat="1" x14ac:dyDescent="0.35"/>
    <row r="87151" s="62" customFormat="1" x14ac:dyDescent="0.35"/>
    <row r="87152" s="62" customFormat="1" x14ac:dyDescent="0.35"/>
    <row r="87153" s="62" customFormat="1" x14ac:dyDescent="0.35"/>
    <row r="87154" s="62" customFormat="1" x14ac:dyDescent="0.35"/>
    <row r="87155" s="62" customFormat="1" x14ac:dyDescent="0.35"/>
    <row r="87156" s="62" customFormat="1" x14ac:dyDescent="0.35"/>
    <row r="87157" s="62" customFormat="1" x14ac:dyDescent="0.35"/>
    <row r="87158" s="62" customFormat="1" x14ac:dyDescent="0.35"/>
    <row r="87159" s="62" customFormat="1" x14ac:dyDescent="0.35"/>
    <row r="87160" s="62" customFormat="1" x14ac:dyDescent="0.35"/>
    <row r="87161" s="62" customFormat="1" x14ac:dyDescent="0.35"/>
    <row r="87162" s="62" customFormat="1" x14ac:dyDescent="0.35"/>
    <row r="87163" s="62" customFormat="1" x14ac:dyDescent="0.35"/>
    <row r="87164" s="62" customFormat="1" x14ac:dyDescent="0.35"/>
    <row r="87165" s="62" customFormat="1" x14ac:dyDescent="0.35"/>
    <row r="87166" s="62" customFormat="1" x14ac:dyDescent="0.35"/>
    <row r="87167" s="62" customFormat="1" x14ac:dyDescent="0.35"/>
    <row r="87168" s="62" customFormat="1" x14ac:dyDescent="0.35"/>
    <row r="87169" s="62" customFormat="1" x14ac:dyDescent="0.35"/>
    <row r="87170" s="62" customFormat="1" x14ac:dyDescent="0.35"/>
    <row r="87171" s="62" customFormat="1" x14ac:dyDescent="0.35"/>
    <row r="87172" s="62" customFormat="1" x14ac:dyDescent="0.35"/>
    <row r="87173" s="62" customFormat="1" x14ac:dyDescent="0.35"/>
    <row r="87174" s="62" customFormat="1" x14ac:dyDescent="0.35"/>
    <row r="87175" s="62" customFormat="1" x14ac:dyDescent="0.35"/>
    <row r="87176" s="62" customFormat="1" x14ac:dyDescent="0.35"/>
    <row r="87177" s="62" customFormat="1" x14ac:dyDescent="0.35"/>
    <row r="87178" s="62" customFormat="1" x14ac:dyDescent="0.35"/>
    <row r="87179" s="62" customFormat="1" x14ac:dyDescent="0.35"/>
    <row r="87180" s="62" customFormat="1" x14ac:dyDescent="0.35"/>
    <row r="87181" s="62" customFormat="1" x14ac:dyDescent="0.35"/>
    <row r="87182" s="62" customFormat="1" x14ac:dyDescent="0.35"/>
    <row r="87183" s="62" customFormat="1" x14ac:dyDescent="0.35"/>
    <row r="87184" s="62" customFormat="1" x14ac:dyDescent="0.35"/>
    <row r="87185" s="62" customFormat="1" x14ac:dyDescent="0.35"/>
    <row r="87186" s="62" customFormat="1" x14ac:dyDescent="0.35"/>
    <row r="87187" s="62" customFormat="1" x14ac:dyDescent="0.35"/>
    <row r="87188" s="62" customFormat="1" x14ac:dyDescent="0.35"/>
    <row r="87189" s="62" customFormat="1" x14ac:dyDescent="0.35"/>
    <row r="87190" s="62" customFormat="1" x14ac:dyDescent="0.35"/>
    <row r="87191" s="62" customFormat="1" x14ac:dyDescent="0.35"/>
    <row r="87192" s="62" customFormat="1" x14ac:dyDescent="0.35"/>
    <row r="87193" s="62" customFormat="1" x14ac:dyDescent="0.35"/>
    <row r="87194" s="62" customFormat="1" x14ac:dyDescent="0.35"/>
    <row r="87195" s="62" customFormat="1" x14ac:dyDescent="0.35"/>
    <row r="87196" s="62" customFormat="1" x14ac:dyDescent="0.35"/>
    <row r="87197" s="62" customFormat="1" x14ac:dyDescent="0.35"/>
    <row r="87198" s="62" customFormat="1" x14ac:dyDescent="0.35"/>
    <row r="87199" s="62" customFormat="1" x14ac:dyDescent="0.35"/>
    <row r="87200" s="62" customFormat="1" x14ac:dyDescent="0.35"/>
    <row r="87201" s="62" customFormat="1" x14ac:dyDescent="0.35"/>
    <row r="87202" s="62" customFormat="1" x14ac:dyDescent="0.35"/>
    <row r="87203" s="62" customFormat="1" x14ac:dyDescent="0.35"/>
    <row r="87204" s="62" customFormat="1" x14ac:dyDescent="0.35"/>
    <row r="87205" s="62" customFormat="1" x14ac:dyDescent="0.35"/>
    <row r="87206" s="62" customFormat="1" x14ac:dyDescent="0.35"/>
    <row r="87207" s="62" customFormat="1" x14ac:dyDescent="0.35"/>
    <row r="87208" s="62" customFormat="1" x14ac:dyDescent="0.35"/>
    <row r="87209" s="62" customFormat="1" x14ac:dyDescent="0.35"/>
    <row r="87210" s="62" customFormat="1" x14ac:dyDescent="0.35"/>
    <row r="87211" s="62" customFormat="1" x14ac:dyDescent="0.35"/>
    <row r="87212" s="62" customFormat="1" x14ac:dyDescent="0.35"/>
    <row r="87213" s="62" customFormat="1" x14ac:dyDescent="0.35"/>
    <row r="87214" s="62" customFormat="1" x14ac:dyDescent="0.35"/>
    <row r="87215" s="62" customFormat="1" x14ac:dyDescent="0.35"/>
    <row r="87216" s="62" customFormat="1" x14ac:dyDescent="0.35"/>
    <row r="87217" s="62" customFormat="1" x14ac:dyDescent="0.35"/>
    <row r="87218" s="62" customFormat="1" x14ac:dyDescent="0.35"/>
    <row r="87219" s="62" customFormat="1" x14ac:dyDescent="0.35"/>
    <row r="87220" s="62" customFormat="1" x14ac:dyDescent="0.35"/>
    <row r="87221" s="62" customFormat="1" x14ac:dyDescent="0.35"/>
    <row r="87222" s="62" customFormat="1" x14ac:dyDescent="0.35"/>
    <row r="87223" s="62" customFormat="1" x14ac:dyDescent="0.35"/>
    <row r="87224" s="62" customFormat="1" x14ac:dyDescent="0.35"/>
    <row r="87225" s="62" customFormat="1" x14ac:dyDescent="0.35"/>
    <row r="87226" s="62" customFormat="1" x14ac:dyDescent="0.35"/>
    <row r="87227" s="62" customFormat="1" x14ac:dyDescent="0.35"/>
    <row r="87228" s="62" customFormat="1" x14ac:dyDescent="0.35"/>
    <row r="87229" s="62" customFormat="1" x14ac:dyDescent="0.35"/>
    <row r="87230" s="62" customFormat="1" x14ac:dyDescent="0.35"/>
    <row r="87231" s="62" customFormat="1" x14ac:dyDescent="0.35"/>
    <row r="87232" s="62" customFormat="1" x14ac:dyDescent="0.35"/>
    <row r="87233" s="62" customFormat="1" x14ac:dyDescent="0.35"/>
    <row r="87234" s="62" customFormat="1" x14ac:dyDescent="0.35"/>
    <row r="87235" s="62" customFormat="1" x14ac:dyDescent="0.35"/>
    <row r="87236" s="62" customFormat="1" x14ac:dyDescent="0.35"/>
    <row r="87237" s="62" customFormat="1" x14ac:dyDescent="0.35"/>
    <row r="87238" s="62" customFormat="1" x14ac:dyDescent="0.35"/>
    <row r="87239" s="62" customFormat="1" x14ac:dyDescent="0.35"/>
    <row r="87240" s="62" customFormat="1" x14ac:dyDescent="0.35"/>
    <row r="87241" s="62" customFormat="1" x14ac:dyDescent="0.35"/>
    <row r="87242" s="62" customFormat="1" x14ac:dyDescent="0.35"/>
    <row r="87243" s="62" customFormat="1" x14ac:dyDescent="0.35"/>
    <row r="87244" s="62" customFormat="1" x14ac:dyDescent="0.35"/>
    <row r="87245" s="62" customFormat="1" x14ac:dyDescent="0.35"/>
    <row r="87246" s="62" customFormat="1" x14ac:dyDescent="0.35"/>
    <row r="87247" s="62" customFormat="1" x14ac:dyDescent="0.35"/>
    <row r="87248" s="62" customFormat="1" x14ac:dyDescent="0.35"/>
    <row r="87249" s="62" customFormat="1" x14ac:dyDescent="0.35"/>
    <row r="87250" s="62" customFormat="1" x14ac:dyDescent="0.35"/>
    <row r="87251" s="62" customFormat="1" x14ac:dyDescent="0.35"/>
    <row r="87252" s="62" customFormat="1" x14ac:dyDescent="0.35"/>
    <row r="87253" s="62" customFormat="1" x14ac:dyDescent="0.35"/>
    <row r="87254" s="62" customFormat="1" x14ac:dyDescent="0.35"/>
    <row r="87255" s="62" customFormat="1" x14ac:dyDescent="0.35"/>
    <row r="87256" s="62" customFormat="1" x14ac:dyDescent="0.35"/>
    <row r="87257" s="62" customFormat="1" x14ac:dyDescent="0.35"/>
    <row r="87258" s="62" customFormat="1" x14ac:dyDescent="0.35"/>
    <row r="87259" s="62" customFormat="1" x14ac:dyDescent="0.35"/>
    <row r="87260" s="62" customFormat="1" x14ac:dyDescent="0.35"/>
    <row r="87261" s="62" customFormat="1" x14ac:dyDescent="0.35"/>
    <row r="87262" s="62" customFormat="1" x14ac:dyDescent="0.35"/>
    <row r="87263" s="62" customFormat="1" x14ac:dyDescent="0.35"/>
    <row r="87264" s="62" customFormat="1" x14ac:dyDescent="0.35"/>
    <row r="87265" s="62" customFormat="1" x14ac:dyDescent="0.35"/>
    <row r="87266" s="62" customFormat="1" x14ac:dyDescent="0.35"/>
    <row r="87267" s="62" customFormat="1" x14ac:dyDescent="0.35"/>
    <row r="87268" s="62" customFormat="1" x14ac:dyDescent="0.35"/>
    <row r="87269" s="62" customFormat="1" x14ac:dyDescent="0.35"/>
    <row r="87270" s="62" customFormat="1" x14ac:dyDescent="0.35"/>
    <row r="87271" s="62" customFormat="1" x14ac:dyDescent="0.35"/>
    <row r="87272" s="62" customFormat="1" x14ac:dyDescent="0.35"/>
    <row r="87273" s="62" customFormat="1" x14ac:dyDescent="0.35"/>
    <row r="87274" s="62" customFormat="1" x14ac:dyDescent="0.35"/>
    <row r="87275" s="62" customFormat="1" x14ac:dyDescent="0.35"/>
    <row r="87276" s="62" customFormat="1" x14ac:dyDescent="0.35"/>
    <row r="87277" s="62" customFormat="1" x14ac:dyDescent="0.35"/>
    <row r="87278" s="62" customFormat="1" x14ac:dyDescent="0.35"/>
    <row r="87279" s="62" customFormat="1" x14ac:dyDescent="0.35"/>
    <row r="87280" s="62" customFormat="1" x14ac:dyDescent="0.35"/>
    <row r="87281" s="62" customFormat="1" x14ac:dyDescent="0.35"/>
    <row r="87282" s="62" customFormat="1" x14ac:dyDescent="0.35"/>
    <row r="87283" s="62" customFormat="1" x14ac:dyDescent="0.35"/>
    <row r="87284" s="62" customFormat="1" x14ac:dyDescent="0.35"/>
    <row r="87285" s="62" customFormat="1" x14ac:dyDescent="0.35"/>
    <row r="87286" s="62" customFormat="1" x14ac:dyDescent="0.35"/>
    <row r="87287" s="62" customFormat="1" x14ac:dyDescent="0.35"/>
    <row r="87288" s="62" customFormat="1" x14ac:dyDescent="0.35"/>
    <row r="87289" s="62" customFormat="1" x14ac:dyDescent="0.35"/>
    <row r="87290" s="62" customFormat="1" x14ac:dyDescent="0.35"/>
    <row r="87291" s="62" customFormat="1" x14ac:dyDescent="0.35"/>
    <row r="87292" s="62" customFormat="1" x14ac:dyDescent="0.35"/>
    <row r="87293" s="62" customFormat="1" x14ac:dyDescent="0.35"/>
    <row r="87294" s="62" customFormat="1" x14ac:dyDescent="0.35"/>
    <row r="87295" s="62" customFormat="1" x14ac:dyDescent="0.35"/>
    <row r="87296" s="62" customFormat="1" x14ac:dyDescent="0.35"/>
    <row r="87297" s="62" customFormat="1" x14ac:dyDescent="0.35"/>
    <row r="87298" s="62" customFormat="1" x14ac:dyDescent="0.35"/>
    <row r="87299" s="62" customFormat="1" x14ac:dyDescent="0.35"/>
    <row r="87300" s="62" customFormat="1" x14ac:dyDescent="0.35"/>
    <row r="87301" s="62" customFormat="1" x14ac:dyDescent="0.35"/>
    <row r="87302" s="62" customFormat="1" x14ac:dyDescent="0.35"/>
    <row r="87303" s="62" customFormat="1" x14ac:dyDescent="0.35"/>
    <row r="87304" s="62" customFormat="1" x14ac:dyDescent="0.35"/>
    <row r="87305" s="62" customFormat="1" x14ac:dyDescent="0.35"/>
    <row r="87306" s="62" customFormat="1" x14ac:dyDescent="0.35"/>
    <row r="87307" s="62" customFormat="1" x14ac:dyDescent="0.35"/>
    <row r="87308" s="62" customFormat="1" x14ac:dyDescent="0.35"/>
    <row r="87309" s="62" customFormat="1" x14ac:dyDescent="0.35"/>
    <row r="87310" s="62" customFormat="1" x14ac:dyDescent="0.35"/>
    <row r="87311" s="62" customFormat="1" x14ac:dyDescent="0.35"/>
    <row r="87312" s="62" customFormat="1" x14ac:dyDescent="0.35"/>
    <row r="87313" s="62" customFormat="1" x14ac:dyDescent="0.35"/>
    <row r="87314" s="62" customFormat="1" x14ac:dyDescent="0.35"/>
    <row r="87315" s="62" customFormat="1" x14ac:dyDescent="0.35"/>
    <row r="87316" s="62" customFormat="1" x14ac:dyDescent="0.35"/>
    <row r="87317" s="62" customFormat="1" x14ac:dyDescent="0.35"/>
    <row r="87318" s="62" customFormat="1" x14ac:dyDescent="0.35"/>
    <row r="87319" s="62" customFormat="1" x14ac:dyDescent="0.35"/>
    <row r="87320" s="62" customFormat="1" x14ac:dyDescent="0.35"/>
    <row r="87321" s="62" customFormat="1" x14ac:dyDescent="0.35"/>
    <row r="87322" s="62" customFormat="1" x14ac:dyDescent="0.35"/>
    <row r="87323" s="62" customFormat="1" x14ac:dyDescent="0.35"/>
    <row r="87324" s="62" customFormat="1" x14ac:dyDescent="0.35"/>
    <row r="87325" s="62" customFormat="1" x14ac:dyDescent="0.35"/>
    <row r="87326" s="62" customFormat="1" x14ac:dyDescent="0.35"/>
    <row r="87327" s="62" customFormat="1" x14ac:dyDescent="0.35"/>
    <row r="87328" s="62" customFormat="1" x14ac:dyDescent="0.35"/>
    <row r="87329" s="62" customFormat="1" x14ac:dyDescent="0.35"/>
    <row r="87330" s="62" customFormat="1" x14ac:dyDescent="0.35"/>
    <row r="87331" s="62" customFormat="1" x14ac:dyDescent="0.35"/>
    <row r="87332" s="62" customFormat="1" x14ac:dyDescent="0.35"/>
    <row r="87333" s="62" customFormat="1" x14ac:dyDescent="0.35"/>
    <row r="87334" s="62" customFormat="1" x14ac:dyDescent="0.35"/>
    <row r="87335" s="62" customFormat="1" x14ac:dyDescent="0.35"/>
    <row r="87336" s="62" customFormat="1" x14ac:dyDescent="0.35"/>
    <row r="87337" s="62" customFormat="1" x14ac:dyDescent="0.35"/>
    <row r="87338" s="62" customFormat="1" x14ac:dyDescent="0.35"/>
    <row r="87339" s="62" customFormat="1" x14ac:dyDescent="0.35"/>
    <row r="87340" s="62" customFormat="1" x14ac:dyDescent="0.35"/>
    <row r="87341" s="62" customFormat="1" x14ac:dyDescent="0.35"/>
    <row r="87342" s="62" customFormat="1" x14ac:dyDescent="0.35"/>
    <row r="87343" s="62" customFormat="1" x14ac:dyDescent="0.35"/>
    <row r="87344" s="62" customFormat="1" x14ac:dyDescent="0.35"/>
    <row r="87345" s="62" customFormat="1" x14ac:dyDescent="0.35"/>
    <row r="87346" s="62" customFormat="1" x14ac:dyDescent="0.35"/>
    <row r="87347" s="62" customFormat="1" x14ac:dyDescent="0.35"/>
    <row r="87348" s="62" customFormat="1" x14ac:dyDescent="0.35"/>
    <row r="87349" s="62" customFormat="1" x14ac:dyDescent="0.35"/>
    <row r="87350" s="62" customFormat="1" x14ac:dyDescent="0.35"/>
    <row r="87351" s="62" customFormat="1" x14ac:dyDescent="0.35"/>
    <row r="87352" s="62" customFormat="1" x14ac:dyDescent="0.35"/>
    <row r="87353" s="62" customFormat="1" x14ac:dyDescent="0.35"/>
    <row r="87354" s="62" customFormat="1" x14ac:dyDescent="0.35"/>
    <row r="87355" s="62" customFormat="1" x14ac:dyDescent="0.35"/>
    <row r="87356" s="62" customFormat="1" x14ac:dyDescent="0.35"/>
    <row r="87357" s="62" customFormat="1" x14ac:dyDescent="0.35"/>
    <row r="87358" s="62" customFormat="1" x14ac:dyDescent="0.35"/>
    <row r="87359" s="62" customFormat="1" x14ac:dyDescent="0.35"/>
    <row r="87360" s="62" customFormat="1" x14ac:dyDescent="0.35"/>
    <row r="87361" s="62" customFormat="1" x14ac:dyDescent="0.35"/>
    <row r="87362" s="62" customFormat="1" x14ac:dyDescent="0.35"/>
    <row r="87363" s="62" customFormat="1" x14ac:dyDescent="0.35"/>
    <row r="87364" s="62" customFormat="1" x14ac:dyDescent="0.35"/>
    <row r="87365" s="62" customFormat="1" x14ac:dyDescent="0.35"/>
    <row r="87366" s="62" customFormat="1" x14ac:dyDescent="0.35"/>
    <row r="87367" s="62" customFormat="1" x14ac:dyDescent="0.35"/>
    <row r="87368" s="62" customFormat="1" x14ac:dyDescent="0.35"/>
    <row r="87369" s="62" customFormat="1" x14ac:dyDescent="0.35"/>
    <row r="87370" s="62" customFormat="1" x14ac:dyDescent="0.35"/>
    <row r="87371" s="62" customFormat="1" x14ac:dyDescent="0.35"/>
    <row r="87372" s="62" customFormat="1" x14ac:dyDescent="0.35"/>
    <row r="87373" s="62" customFormat="1" x14ac:dyDescent="0.35"/>
    <row r="87374" s="62" customFormat="1" x14ac:dyDescent="0.35"/>
    <row r="87375" s="62" customFormat="1" x14ac:dyDescent="0.35"/>
    <row r="87376" s="62" customFormat="1" x14ac:dyDescent="0.35"/>
    <row r="87377" s="62" customFormat="1" x14ac:dyDescent="0.35"/>
    <row r="87378" s="62" customFormat="1" x14ac:dyDescent="0.35"/>
    <row r="87379" s="62" customFormat="1" x14ac:dyDescent="0.35"/>
    <row r="87380" s="62" customFormat="1" x14ac:dyDescent="0.35"/>
    <row r="87381" s="62" customFormat="1" x14ac:dyDescent="0.35"/>
    <row r="87382" s="62" customFormat="1" x14ac:dyDescent="0.35"/>
    <row r="87383" s="62" customFormat="1" x14ac:dyDescent="0.35"/>
    <row r="87384" s="62" customFormat="1" x14ac:dyDescent="0.35"/>
    <row r="87385" s="62" customFormat="1" x14ac:dyDescent="0.35"/>
    <row r="87386" s="62" customFormat="1" x14ac:dyDescent="0.35"/>
    <row r="87387" s="62" customFormat="1" x14ac:dyDescent="0.35"/>
    <row r="87388" s="62" customFormat="1" x14ac:dyDescent="0.35"/>
    <row r="87389" s="62" customFormat="1" x14ac:dyDescent="0.35"/>
    <row r="87390" s="62" customFormat="1" x14ac:dyDescent="0.35"/>
    <row r="87391" s="62" customFormat="1" x14ac:dyDescent="0.35"/>
    <row r="87392" s="62" customFormat="1" x14ac:dyDescent="0.35"/>
    <row r="87393" s="62" customFormat="1" x14ac:dyDescent="0.35"/>
    <row r="87394" s="62" customFormat="1" x14ac:dyDescent="0.35"/>
    <row r="87395" s="62" customFormat="1" x14ac:dyDescent="0.35"/>
    <row r="87396" s="62" customFormat="1" x14ac:dyDescent="0.35"/>
    <row r="87397" s="62" customFormat="1" x14ac:dyDescent="0.35"/>
    <row r="87398" s="62" customFormat="1" x14ac:dyDescent="0.35"/>
    <row r="87399" s="62" customFormat="1" x14ac:dyDescent="0.35"/>
    <row r="87400" s="62" customFormat="1" x14ac:dyDescent="0.35"/>
    <row r="87401" s="62" customFormat="1" x14ac:dyDescent="0.35"/>
    <row r="87402" s="62" customFormat="1" x14ac:dyDescent="0.35"/>
    <row r="87403" s="62" customFormat="1" x14ac:dyDescent="0.35"/>
    <row r="87404" s="62" customFormat="1" x14ac:dyDescent="0.35"/>
    <row r="87405" s="62" customFormat="1" x14ac:dyDescent="0.35"/>
    <row r="87406" s="62" customFormat="1" x14ac:dyDescent="0.35"/>
    <row r="87407" s="62" customFormat="1" x14ac:dyDescent="0.35"/>
    <row r="87408" s="62" customFormat="1" x14ac:dyDescent="0.35"/>
    <row r="87409" s="62" customFormat="1" x14ac:dyDescent="0.35"/>
    <row r="87410" s="62" customFormat="1" x14ac:dyDescent="0.35"/>
    <row r="87411" s="62" customFormat="1" x14ac:dyDescent="0.35"/>
    <row r="87412" s="62" customFormat="1" x14ac:dyDescent="0.35"/>
    <row r="87413" s="62" customFormat="1" x14ac:dyDescent="0.35"/>
    <row r="87414" s="62" customFormat="1" x14ac:dyDescent="0.35"/>
    <row r="87415" s="62" customFormat="1" x14ac:dyDescent="0.35"/>
    <row r="87416" s="62" customFormat="1" x14ac:dyDescent="0.35"/>
    <row r="87417" s="62" customFormat="1" x14ac:dyDescent="0.35"/>
    <row r="87418" s="62" customFormat="1" x14ac:dyDescent="0.35"/>
    <row r="87419" s="62" customFormat="1" x14ac:dyDescent="0.35"/>
    <row r="87420" s="62" customFormat="1" x14ac:dyDescent="0.35"/>
    <row r="87421" s="62" customFormat="1" x14ac:dyDescent="0.35"/>
    <row r="87422" s="62" customFormat="1" x14ac:dyDescent="0.35"/>
    <row r="87423" s="62" customFormat="1" x14ac:dyDescent="0.35"/>
    <row r="87424" s="62" customFormat="1" x14ac:dyDescent="0.35"/>
    <row r="87425" s="62" customFormat="1" x14ac:dyDescent="0.35"/>
    <row r="87426" s="62" customFormat="1" x14ac:dyDescent="0.35"/>
    <row r="87427" s="62" customFormat="1" x14ac:dyDescent="0.35"/>
    <row r="87428" s="62" customFormat="1" x14ac:dyDescent="0.35"/>
    <row r="87429" s="62" customFormat="1" x14ac:dyDescent="0.35"/>
    <row r="87430" s="62" customFormat="1" x14ac:dyDescent="0.35"/>
    <row r="87431" s="62" customFormat="1" x14ac:dyDescent="0.35"/>
    <row r="87432" s="62" customFormat="1" x14ac:dyDescent="0.35"/>
    <row r="87433" s="62" customFormat="1" x14ac:dyDescent="0.35"/>
    <row r="87434" s="62" customFormat="1" x14ac:dyDescent="0.35"/>
    <row r="87435" s="62" customFormat="1" x14ac:dyDescent="0.35"/>
    <row r="87436" s="62" customFormat="1" x14ac:dyDescent="0.35"/>
    <row r="87437" s="62" customFormat="1" x14ac:dyDescent="0.35"/>
    <row r="87438" s="62" customFormat="1" x14ac:dyDescent="0.35"/>
    <row r="87439" s="62" customFormat="1" x14ac:dyDescent="0.35"/>
    <row r="87440" s="62" customFormat="1" x14ac:dyDescent="0.35"/>
    <row r="87441" s="62" customFormat="1" x14ac:dyDescent="0.35"/>
    <row r="87442" s="62" customFormat="1" x14ac:dyDescent="0.35"/>
    <row r="87443" s="62" customFormat="1" x14ac:dyDescent="0.35"/>
    <row r="87444" s="62" customFormat="1" x14ac:dyDescent="0.35"/>
    <row r="87445" s="62" customFormat="1" x14ac:dyDescent="0.35"/>
    <row r="87446" s="62" customFormat="1" x14ac:dyDescent="0.35"/>
    <row r="87447" s="62" customFormat="1" x14ac:dyDescent="0.35"/>
    <row r="87448" s="62" customFormat="1" x14ac:dyDescent="0.35"/>
    <row r="87449" s="62" customFormat="1" x14ac:dyDescent="0.35"/>
    <row r="87450" s="62" customFormat="1" x14ac:dyDescent="0.35"/>
    <row r="87451" s="62" customFormat="1" x14ac:dyDescent="0.35"/>
    <row r="87452" s="62" customFormat="1" x14ac:dyDescent="0.35"/>
    <row r="87453" s="62" customFormat="1" x14ac:dyDescent="0.35"/>
    <row r="87454" s="62" customFormat="1" x14ac:dyDescent="0.35"/>
    <row r="87455" s="62" customFormat="1" x14ac:dyDescent="0.35"/>
    <row r="87456" s="62" customFormat="1" x14ac:dyDescent="0.35"/>
    <row r="87457" s="62" customFormat="1" x14ac:dyDescent="0.35"/>
    <row r="87458" s="62" customFormat="1" x14ac:dyDescent="0.35"/>
    <row r="87459" s="62" customFormat="1" x14ac:dyDescent="0.35"/>
    <row r="87460" s="62" customFormat="1" x14ac:dyDescent="0.35"/>
    <row r="87461" s="62" customFormat="1" x14ac:dyDescent="0.35"/>
    <row r="87462" s="62" customFormat="1" x14ac:dyDescent="0.35"/>
    <row r="87463" s="62" customFormat="1" x14ac:dyDescent="0.35"/>
    <row r="87464" s="62" customFormat="1" x14ac:dyDescent="0.35"/>
    <row r="87465" s="62" customFormat="1" x14ac:dyDescent="0.35"/>
    <row r="87466" s="62" customFormat="1" x14ac:dyDescent="0.35"/>
    <row r="87467" s="62" customFormat="1" x14ac:dyDescent="0.35"/>
    <row r="87468" s="62" customFormat="1" x14ac:dyDescent="0.35"/>
    <row r="87469" s="62" customFormat="1" x14ac:dyDescent="0.35"/>
    <row r="87470" s="62" customFormat="1" x14ac:dyDescent="0.35"/>
    <row r="87471" s="62" customFormat="1" x14ac:dyDescent="0.35"/>
    <row r="87472" s="62" customFormat="1" x14ac:dyDescent="0.35"/>
    <row r="87473" s="62" customFormat="1" x14ac:dyDescent="0.35"/>
    <row r="87474" s="62" customFormat="1" x14ac:dyDescent="0.35"/>
    <row r="87475" s="62" customFormat="1" x14ac:dyDescent="0.35"/>
    <row r="87476" s="62" customFormat="1" x14ac:dyDescent="0.35"/>
    <row r="87477" s="62" customFormat="1" x14ac:dyDescent="0.35"/>
    <row r="87478" s="62" customFormat="1" x14ac:dyDescent="0.35"/>
    <row r="87479" s="62" customFormat="1" x14ac:dyDescent="0.35"/>
    <row r="87480" s="62" customFormat="1" x14ac:dyDescent="0.35"/>
    <row r="87481" s="62" customFormat="1" x14ac:dyDescent="0.35"/>
    <row r="87482" s="62" customFormat="1" x14ac:dyDescent="0.35"/>
    <row r="87483" s="62" customFormat="1" x14ac:dyDescent="0.35"/>
    <row r="87484" s="62" customFormat="1" x14ac:dyDescent="0.35"/>
    <row r="87485" s="62" customFormat="1" x14ac:dyDescent="0.35"/>
    <row r="87486" s="62" customFormat="1" x14ac:dyDescent="0.35"/>
    <row r="87487" s="62" customFormat="1" x14ac:dyDescent="0.35"/>
    <row r="87488" s="62" customFormat="1" x14ac:dyDescent="0.35"/>
    <row r="87489" s="62" customFormat="1" x14ac:dyDescent="0.35"/>
    <row r="87490" s="62" customFormat="1" x14ac:dyDescent="0.35"/>
    <row r="87491" s="62" customFormat="1" x14ac:dyDescent="0.35"/>
    <row r="87492" s="62" customFormat="1" x14ac:dyDescent="0.35"/>
    <row r="87493" s="62" customFormat="1" x14ac:dyDescent="0.35"/>
    <row r="87494" s="62" customFormat="1" x14ac:dyDescent="0.35"/>
    <row r="87495" s="62" customFormat="1" x14ac:dyDescent="0.35"/>
    <row r="87496" s="62" customFormat="1" x14ac:dyDescent="0.35"/>
    <row r="87497" s="62" customFormat="1" x14ac:dyDescent="0.35"/>
    <row r="87498" s="62" customFormat="1" x14ac:dyDescent="0.35"/>
    <row r="87499" s="62" customFormat="1" x14ac:dyDescent="0.35"/>
    <row r="87500" s="62" customFormat="1" x14ac:dyDescent="0.35"/>
    <row r="87501" s="62" customFormat="1" x14ac:dyDescent="0.35"/>
    <row r="87502" s="62" customFormat="1" x14ac:dyDescent="0.35"/>
    <row r="87503" s="62" customFormat="1" x14ac:dyDescent="0.35"/>
    <row r="87504" s="62" customFormat="1" x14ac:dyDescent="0.35"/>
    <row r="87505" s="62" customFormat="1" x14ac:dyDescent="0.35"/>
    <row r="87506" s="62" customFormat="1" x14ac:dyDescent="0.35"/>
    <row r="87507" s="62" customFormat="1" x14ac:dyDescent="0.35"/>
    <row r="87508" s="62" customFormat="1" x14ac:dyDescent="0.35"/>
    <row r="87509" s="62" customFormat="1" x14ac:dyDescent="0.35"/>
    <row r="87510" s="62" customFormat="1" x14ac:dyDescent="0.35"/>
    <row r="87511" s="62" customFormat="1" x14ac:dyDescent="0.35"/>
    <row r="87512" s="62" customFormat="1" x14ac:dyDescent="0.35"/>
    <row r="87513" s="62" customFormat="1" x14ac:dyDescent="0.35"/>
    <row r="87514" s="62" customFormat="1" x14ac:dyDescent="0.35"/>
    <row r="87515" s="62" customFormat="1" x14ac:dyDescent="0.35"/>
    <row r="87516" s="62" customFormat="1" x14ac:dyDescent="0.35"/>
    <row r="87517" s="62" customFormat="1" x14ac:dyDescent="0.35"/>
    <row r="87518" s="62" customFormat="1" x14ac:dyDescent="0.35"/>
    <row r="87519" s="62" customFormat="1" x14ac:dyDescent="0.35"/>
    <row r="87520" s="62" customFormat="1" x14ac:dyDescent="0.35"/>
    <row r="87521" s="62" customFormat="1" x14ac:dyDescent="0.35"/>
    <row r="87522" s="62" customFormat="1" x14ac:dyDescent="0.35"/>
    <row r="87523" s="62" customFormat="1" x14ac:dyDescent="0.35"/>
    <row r="87524" s="62" customFormat="1" x14ac:dyDescent="0.35"/>
    <row r="87525" s="62" customFormat="1" x14ac:dyDescent="0.35"/>
    <row r="87526" s="62" customFormat="1" x14ac:dyDescent="0.35"/>
    <row r="87527" s="62" customFormat="1" x14ac:dyDescent="0.35"/>
    <row r="87528" s="62" customFormat="1" x14ac:dyDescent="0.35"/>
    <row r="87529" s="62" customFormat="1" x14ac:dyDescent="0.35"/>
    <row r="87530" s="62" customFormat="1" x14ac:dyDescent="0.35"/>
    <row r="87531" s="62" customFormat="1" x14ac:dyDescent="0.35"/>
    <row r="87532" s="62" customFormat="1" x14ac:dyDescent="0.35"/>
    <row r="87533" s="62" customFormat="1" x14ac:dyDescent="0.35"/>
    <row r="87534" s="62" customFormat="1" x14ac:dyDescent="0.35"/>
    <row r="87535" s="62" customFormat="1" x14ac:dyDescent="0.35"/>
    <row r="87536" s="62" customFormat="1" x14ac:dyDescent="0.35"/>
    <row r="87537" s="62" customFormat="1" x14ac:dyDescent="0.35"/>
    <row r="87538" s="62" customFormat="1" x14ac:dyDescent="0.35"/>
    <row r="87539" s="62" customFormat="1" x14ac:dyDescent="0.35"/>
    <row r="87540" s="62" customFormat="1" x14ac:dyDescent="0.35"/>
    <row r="87541" s="62" customFormat="1" x14ac:dyDescent="0.35"/>
    <row r="87542" s="62" customFormat="1" x14ac:dyDescent="0.35"/>
    <row r="87543" s="62" customFormat="1" x14ac:dyDescent="0.35"/>
    <row r="87544" s="62" customFormat="1" x14ac:dyDescent="0.35"/>
    <row r="87545" s="62" customFormat="1" x14ac:dyDescent="0.35"/>
    <row r="87546" s="62" customFormat="1" x14ac:dyDescent="0.35"/>
    <row r="87547" s="62" customFormat="1" x14ac:dyDescent="0.35"/>
    <row r="87548" s="62" customFormat="1" x14ac:dyDescent="0.35"/>
    <row r="87549" s="62" customFormat="1" x14ac:dyDescent="0.35"/>
    <row r="87550" s="62" customFormat="1" x14ac:dyDescent="0.35"/>
    <row r="87551" s="62" customFormat="1" x14ac:dyDescent="0.35"/>
    <row r="87552" s="62" customFormat="1" x14ac:dyDescent="0.35"/>
    <row r="87553" s="62" customFormat="1" x14ac:dyDescent="0.35"/>
    <row r="87554" s="62" customFormat="1" x14ac:dyDescent="0.35"/>
    <row r="87555" s="62" customFormat="1" x14ac:dyDescent="0.35"/>
    <row r="87556" s="62" customFormat="1" x14ac:dyDescent="0.35"/>
    <row r="87557" s="62" customFormat="1" x14ac:dyDescent="0.35"/>
    <row r="87558" s="62" customFormat="1" x14ac:dyDescent="0.35"/>
    <row r="87559" s="62" customFormat="1" x14ac:dyDescent="0.35"/>
    <row r="87560" s="62" customFormat="1" x14ac:dyDescent="0.35"/>
    <row r="87561" s="62" customFormat="1" x14ac:dyDescent="0.35"/>
    <row r="87562" s="62" customFormat="1" x14ac:dyDescent="0.35"/>
    <row r="87563" s="62" customFormat="1" x14ac:dyDescent="0.35"/>
    <row r="87564" s="62" customFormat="1" x14ac:dyDescent="0.35"/>
    <row r="87565" s="62" customFormat="1" x14ac:dyDescent="0.35"/>
    <row r="87566" s="62" customFormat="1" x14ac:dyDescent="0.35"/>
    <row r="87567" s="62" customFormat="1" x14ac:dyDescent="0.35"/>
    <row r="87568" s="62" customFormat="1" x14ac:dyDescent="0.35"/>
    <row r="87569" s="62" customFormat="1" x14ac:dyDescent="0.35"/>
    <row r="87570" s="62" customFormat="1" x14ac:dyDescent="0.35"/>
    <row r="87571" s="62" customFormat="1" x14ac:dyDescent="0.35"/>
    <row r="87572" s="62" customFormat="1" x14ac:dyDescent="0.35"/>
    <row r="87573" s="62" customFormat="1" x14ac:dyDescent="0.35"/>
    <row r="87574" s="62" customFormat="1" x14ac:dyDescent="0.35"/>
    <row r="87575" s="62" customFormat="1" x14ac:dyDescent="0.35"/>
    <row r="87576" s="62" customFormat="1" x14ac:dyDescent="0.35"/>
    <row r="87577" s="62" customFormat="1" x14ac:dyDescent="0.35"/>
    <row r="87578" s="62" customFormat="1" x14ac:dyDescent="0.35"/>
    <row r="87579" s="62" customFormat="1" x14ac:dyDescent="0.35"/>
    <row r="87580" s="62" customFormat="1" x14ac:dyDescent="0.35"/>
    <row r="87581" s="62" customFormat="1" x14ac:dyDescent="0.35"/>
    <row r="87582" s="62" customFormat="1" x14ac:dyDescent="0.35"/>
    <row r="87583" s="62" customFormat="1" x14ac:dyDescent="0.35"/>
    <row r="87584" s="62" customFormat="1" x14ac:dyDescent="0.35"/>
    <row r="87585" s="62" customFormat="1" x14ac:dyDescent="0.35"/>
    <row r="87586" s="62" customFormat="1" x14ac:dyDescent="0.35"/>
    <row r="87587" s="62" customFormat="1" x14ac:dyDescent="0.35"/>
    <row r="87588" s="62" customFormat="1" x14ac:dyDescent="0.35"/>
    <row r="87589" s="62" customFormat="1" x14ac:dyDescent="0.35"/>
    <row r="87590" s="62" customFormat="1" x14ac:dyDescent="0.35"/>
    <row r="87591" s="62" customFormat="1" x14ac:dyDescent="0.35"/>
    <row r="87592" s="62" customFormat="1" x14ac:dyDescent="0.35"/>
    <row r="87593" s="62" customFormat="1" x14ac:dyDescent="0.35"/>
    <row r="87594" s="62" customFormat="1" x14ac:dyDescent="0.35"/>
    <row r="87595" s="62" customFormat="1" x14ac:dyDescent="0.35"/>
    <row r="87596" s="62" customFormat="1" x14ac:dyDescent="0.35"/>
    <row r="87597" s="62" customFormat="1" x14ac:dyDescent="0.35"/>
    <row r="87598" s="62" customFormat="1" x14ac:dyDescent="0.35"/>
    <row r="87599" s="62" customFormat="1" x14ac:dyDescent="0.35"/>
    <row r="87600" s="62" customFormat="1" x14ac:dyDescent="0.35"/>
    <row r="87601" s="62" customFormat="1" x14ac:dyDescent="0.35"/>
    <row r="87602" s="62" customFormat="1" x14ac:dyDescent="0.35"/>
    <row r="87603" s="62" customFormat="1" x14ac:dyDescent="0.35"/>
    <row r="87604" s="62" customFormat="1" x14ac:dyDescent="0.35"/>
    <row r="87605" s="62" customFormat="1" x14ac:dyDescent="0.35"/>
    <row r="87606" s="62" customFormat="1" x14ac:dyDescent="0.35"/>
    <row r="87607" s="62" customFormat="1" x14ac:dyDescent="0.35"/>
    <row r="87608" s="62" customFormat="1" x14ac:dyDescent="0.35"/>
    <row r="87609" s="62" customFormat="1" x14ac:dyDescent="0.35"/>
    <row r="87610" s="62" customFormat="1" x14ac:dyDescent="0.35"/>
    <row r="87611" s="62" customFormat="1" x14ac:dyDescent="0.35"/>
    <row r="87612" s="62" customFormat="1" x14ac:dyDescent="0.35"/>
    <row r="87613" s="62" customFormat="1" x14ac:dyDescent="0.35"/>
    <row r="87614" s="62" customFormat="1" x14ac:dyDescent="0.35"/>
    <row r="87615" s="62" customFormat="1" x14ac:dyDescent="0.35"/>
    <row r="87616" s="62" customFormat="1" x14ac:dyDescent="0.35"/>
    <row r="87617" s="62" customFormat="1" x14ac:dyDescent="0.35"/>
    <row r="87618" s="62" customFormat="1" x14ac:dyDescent="0.35"/>
    <row r="87619" s="62" customFormat="1" x14ac:dyDescent="0.35"/>
    <row r="87620" s="62" customFormat="1" x14ac:dyDescent="0.35"/>
    <row r="87621" s="62" customFormat="1" x14ac:dyDescent="0.35"/>
    <row r="87622" s="62" customFormat="1" x14ac:dyDescent="0.35"/>
    <row r="87623" s="62" customFormat="1" x14ac:dyDescent="0.35"/>
    <row r="87624" s="62" customFormat="1" x14ac:dyDescent="0.35"/>
    <row r="87625" s="62" customFormat="1" x14ac:dyDescent="0.35"/>
    <row r="87626" s="62" customFormat="1" x14ac:dyDescent="0.35"/>
    <row r="87627" s="62" customFormat="1" x14ac:dyDescent="0.35"/>
    <row r="87628" s="62" customFormat="1" x14ac:dyDescent="0.35"/>
    <row r="87629" s="62" customFormat="1" x14ac:dyDescent="0.35"/>
    <row r="87630" s="62" customFormat="1" x14ac:dyDescent="0.35"/>
    <row r="87631" s="62" customFormat="1" x14ac:dyDescent="0.35"/>
    <row r="87632" s="62" customFormat="1" x14ac:dyDescent="0.35"/>
    <row r="87633" s="62" customFormat="1" x14ac:dyDescent="0.35"/>
    <row r="87634" s="62" customFormat="1" x14ac:dyDescent="0.35"/>
    <row r="87635" s="62" customFormat="1" x14ac:dyDescent="0.35"/>
    <row r="87636" s="62" customFormat="1" x14ac:dyDescent="0.35"/>
    <row r="87637" s="62" customFormat="1" x14ac:dyDescent="0.35"/>
    <row r="87638" s="62" customFormat="1" x14ac:dyDescent="0.35"/>
    <row r="87639" s="62" customFormat="1" x14ac:dyDescent="0.35"/>
    <row r="87640" s="62" customFormat="1" x14ac:dyDescent="0.35"/>
    <row r="87641" s="62" customFormat="1" x14ac:dyDescent="0.35"/>
    <row r="87642" s="62" customFormat="1" x14ac:dyDescent="0.35"/>
    <row r="87643" s="62" customFormat="1" x14ac:dyDescent="0.35"/>
    <row r="87644" s="62" customFormat="1" x14ac:dyDescent="0.35"/>
    <row r="87645" s="62" customFormat="1" x14ac:dyDescent="0.35"/>
    <row r="87646" s="62" customFormat="1" x14ac:dyDescent="0.35"/>
    <row r="87647" s="62" customFormat="1" x14ac:dyDescent="0.35"/>
    <row r="87648" s="62" customFormat="1" x14ac:dyDescent="0.35"/>
    <row r="87649" s="62" customFormat="1" x14ac:dyDescent="0.35"/>
    <row r="87650" s="62" customFormat="1" x14ac:dyDescent="0.35"/>
    <row r="87651" s="62" customFormat="1" x14ac:dyDescent="0.35"/>
    <row r="87652" s="62" customFormat="1" x14ac:dyDescent="0.35"/>
    <row r="87653" s="62" customFormat="1" x14ac:dyDescent="0.35"/>
    <row r="87654" s="62" customFormat="1" x14ac:dyDescent="0.35"/>
    <row r="87655" s="62" customFormat="1" x14ac:dyDescent="0.35"/>
    <row r="87656" s="62" customFormat="1" x14ac:dyDescent="0.35"/>
    <row r="87657" s="62" customFormat="1" x14ac:dyDescent="0.35"/>
    <row r="87658" s="62" customFormat="1" x14ac:dyDescent="0.35"/>
    <row r="87659" s="62" customFormat="1" x14ac:dyDescent="0.35"/>
    <row r="87660" s="62" customFormat="1" x14ac:dyDescent="0.35"/>
    <row r="87661" s="62" customFormat="1" x14ac:dyDescent="0.35"/>
    <row r="87662" s="62" customFormat="1" x14ac:dyDescent="0.35"/>
    <row r="87663" s="62" customFormat="1" x14ac:dyDescent="0.35"/>
    <row r="87664" s="62" customFormat="1" x14ac:dyDescent="0.35"/>
    <row r="87665" s="62" customFormat="1" x14ac:dyDescent="0.35"/>
    <row r="87666" s="62" customFormat="1" x14ac:dyDescent="0.35"/>
    <row r="87667" s="62" customFormat="1" x14ac:dyDescent="0.35"/>
    <row r="87668" s="62" customFormat="1" x14ac:dyDescent="0.35"/>
    <row r="87669" s="62" customFormat="1" x14ac:dyDescent="0.35"/>
    <row r="87670" s="62" customFormat="1" x14ac:dyDescent="0.35"/>
    <row r="87671" s="62" customFormat="1" x14ac:dyDescent="0.35"/>
    <row r="87672" s="62" customFormat="1" x14ac:dyDescent="0.35"/>
    <row r="87673" s="62" customFormat="1" x14ac:dyDescent="0.35"/>
    <row r="87674" s="62" customFormat="1" x14ac:dyDescent="0.35"/>
    <row r="87675" s="62" customFormat="1" x14ac:dyDescent="0.35"/>
    <row r="87676" s="62" customFormat="1" x14ac:dyDescent="0.35"/>
    <row r="87677" s="62" customFormat="1" x14ac:dyDescent="0.35"/>
    <row r="87678" s="62" customFormat="1" x14ac:dyDescent="0.35"/>
    <row r="87679" s="62" customFormat="1" x14ac:dyDescent="0.35"/>
    <row r="87680" s="62" customFormat="1" x14ac:dyDescent="0.35"/>
    <row r="87681" s="62" customFormat="1" x14ac:dyDescent="0.35"/>
    <row r="87682" s="62" customFormat="1" x14ac:dyDescent="0.35"/>
    <row r="87683" s="62" customFormat="1" x14ac:dyDescent="0.35"/>
    <row r="87684" s="62" customFormat="1" x14ac:dyDescent="0.35"/>
    <row r="87685" s="62" customFormat="1" x14ac:dyDescent="0.35"/>
    <row r="87686" s="62" customFormat="1" x14ac:dyDescent="0.35"/>
    <row r="87687" s="62" customFormat="1" x14ac:dyDescent="0.35"/>
    <row r="87688" s="62" customFormat="1" x14ac:dyDescent="0.35"/>
    <row r="87689" s="62" customFormat="1" x14ac:dyDescent="0.35"/>
    <row r="87690" s="62" customFormat="1" x14ac:dyDescent="0.35"/>
    <row r="87691" s="62" customFormat="1" x14ac:dyDescent="0.35"/>
    <row r="87692" s="62" customFormat="1" x14ac:dyDescent="0.35"/>
    <row r="87693" s="62" customFormat="1" x14ac:dyDescent="0.35"/>
    <row r="87694" s="62" customFormat="1" x14ac:dyDescent="0.35"/>
    <row r="87695" s="62" customFormat="1" x14ac:dyDescent="0.35"/>
    <row r="87696" s="62" customFormat="1" x14ac:dyDescent="0.35"/>
    <row r="87697" s="62" customFormat="1" x14ac:dyDescent="0.35"/>
    <row r="87698" s="62" customFormat="1" x14ac:dyDescent="0.35"/>
    <row r="87699" s="62" customFormat="1" x14ac:dyDescent="0.35"/>
    <row r="87700" s="62" customFormat="1" x14ac:dyDescent="0.35"/>
    <row r="87701" s="62" customFormat="1" x14ac:dyDescent="0.35"/>
    <row r="87702" s="62" customFormat="1" x14ac:dyDescent="0.35"/>
    <row r="87703" s="62" customFormat="1" x14ac:dyDescent="0.35"/>
    <row r="87704" s="62" customFormat="1" x14ac:dyDescent="0.35"/>
    <row r="87705" s="62" customFormat="1" x14ac:dyDescent="0.35"/>
    <row r="87706" s="62" customFormat="1" x14ac:dyDescent="0.35"/>
    <row r="87707" s="62" customFormat="1" x14ac:dyDescent="0.35"/>
    <row r="87708" s="62" customFormat="1" x14ac:dyDescent="0.35"/>
    <row r="87709" s="62" customFormat="1" x14ac:dyDescent="0.35"/>
    <row r="87710" s="62" customFormat="1" x14ac:dyDescent="0.35"/>
    <row r="87711" s="62" customFormat="1" x14ac:dyDescent="0.35"/>
    <row r="87712" s="62" customFormat="1" x14ac:dyDescent="0.35"/>
    <row r="87713" s="62" customFormat="1" x14ac:dyDescent="0.35"/>
    <row r="87714" s="62" customFormat="1" x14ac:dyDescent="0.35"/>
    <row r="87715" s="62" customFormat="1" x14ac:dyDescent="0.35"/>
    <row r="87716" s="62" customFormat="1" x14ac:dyDescent="0.35"/>
    <row r="87717" s="62" customFormat="1" x14ac:dyDescent="0.35"/>
    <row r="87718" s="62" customFormat="1" x14ac:dyDescent="0.35"/>
    <row r="87719" s="62" customFormat="1" x14ac:dyDescent="0.35"/>
    <row r="87720" s="62" customFormat="1" x14ac:dyDescent="0.35"/>
    <row r="87721" s="62" customFormat="1" x14ac:dyDescent="0.35"/>
    <row r="87722" s="62" customFormat="1" x14ac:dyDescent="0.35"/>
    <row r="87723" s="62" customFormat="1" x14ac:dyDescent="0.35"/>
    <row r="87724" s="62" customFormat="1" x14ac:dyDescent="0.35"/>
    <row r="87725" s="62" customFormat="1" x14ac:dyDescent="0.35"/>
    <row r="87726" s="62" customFormat="1" x14ac:dyDescent="0.35"/>
    <row r="87727" s="62" customFormat="1" x14ac:dyDescent="0.35"/>
    <row r="87728" s="62" customFormat="1" x14ac:dyDescent="0.35"/>
    <row r="87729" s="62" customFormat="1" x14ac:dyDescent="0.35"/>
    <row r="87730" s="62" customFormat="1" x14ac:dyDescent="0.35"/>
    <row r="87731" s="62" customFormat="1" x14ac:dyDescent="0.35"/>
    <row r="87732" s="62" customFormat="1" x14ac:dyDescent="0.35"/>
    <row r="87733" s="62" customFormat="1" x14ac:dyDescent="0.35"/>
    <row r="87734" s="62" customFormat="1" x14ac:dyDescent="0.35"/>
    <row r="87735" s="62" customFormat="1" x14ac:dyDescent="0.35"/>
    <row r="87736" s="62" customFormat="1" x14ac:dyDescent="0.35"/>
    <row r="87737" s="62" customFormat="1" x14ac:dyDescent="0.35"/>
    <row r="87738" s="62" customFormat="1" x14ac:dyDescent="0.35"/>
    <row r="87739" s="62" customFormat="1" x14ac:dyDescent="0.35"/>
    <row r="87740" s="62" customFormat="1" x14ac:dyDescent="0.35"/>
    <row r="87741" s="62" customFormat="1" x14ac:dyDescent="0.35"/>
    <row r="87742" s="62" customFormat="1" x14ac:dyDescent="0.35"/>
    <row r="87743" s="62" customFormat="1" x14ac:dyDescent="0.35"/>
    <row r="87744" s="62" customFormat="1" x14ac:dyDescent="0.35"/>
    <row r="87745" s="62" customFormat="1" x14ac:dyDescent="0.35"/>
    <row r="87746" s="62" customFormat="1" x14ac:dyDescent="0.35"/>
    <row r="87747" s="62" customFormat="1" x14ac:dyDescent="0.35"/>
    <row r="87748" s="62" customFormat="1" x14ac:dyDescent="0.35"/>
    <row r="87749" s="62" customFormat="1" x14ac:dyDescent="0.35"/>
    <row r="87750" s="62" customFormat="1" x14ac:dyDescent="0.35"/>
    <row r="87751" s="62" customFormat="1" x14ac:dyDescent="0.35"/>
    <row r="87752" s="62" customFormat="1" x14ac:dyDescent="0.35"/>
    <row r="87753" s="62" customFormat="1" x14ac:dyDescent="0.35"/>
    <row r="87754" s="62" customFormat="1" x14ac:dyDescent="0.35"/>
    <row r="87755" s="62" customFormat="1" x14ac:dyDescent="0.35"/>
    <row r="87756" s="62" customFormat="1" x14ac:dyDescent="0.35"/>
    <row r="87757" s="62" customFormat="1" x14ac:dyDescent="0.35"/>
    <row r="87758" s="62" customFormat="1" x14ac:dyDescent="0.35"/>
    <row r="87759" s="62" customFormat="1" x14ac:dyDescent="0.35"/>
    <row r="87760" s="62" customFormat="1" x14ac:dyDescent="0.35"/>
    <row r="87761" s="62" customFormat="1" x14ac:dyDescent="0.35"/>
    <row r="87762" s="62" customFormat="1" x14ac:dyDescent="0.35"/>
    <row r="87763" s="62" customFormat="1" x14ac:dyDescent="0.35"/>
    <row r="87764" s="62" customFormat="1" x14ac:dyDescent="0.35"/>
    <row r="87765" s="62" customFormat="1" x14ac:dyDescent="0.35"/>
    <row r="87766" s="62" customFormat="1" x14ac:dyDescent="0.35"/>
    <row r="87767" s="62" customFormat="1" x14ac:dyDescent="0.35"/>
    <row r="87768" s="62" customFormat="1" x14ac:dyDescent="0.35"/>
    <row r="87769" s="62" customFormat="1" x14ac:dyDescent="0.35"/>
    <row r="87770" s="62" customFormat="1" x14ac:dyDescent="0.35"/>
    <row r="87771" s="62" customFormat="1" x14ac:dyDescent="0.35"/>
    <row r="87772" s="62" customFormat="1" x14ac:dyDescent="0.35"/>
    <row r="87773" s="62" customFormat="1" x14ac:dyDescent="0.35"/>
    <row r="87774" s="62" customFormat="1" x14ac:dyDescent="0.35"/>
    <row r="87775" s="62" customFormat="1" x14ac:dyDescent="0.35"/>
    <row r="87776" s="62" customFormat="1" x14ac:dyDescent="0.35"/>
    <row r="87777" s="62" customFormat="1" x14ac:dyDescent="0.35"/>
    <row r="87778" s="62" customFormat="1" x14ac:dyDescent="0.35"/>
    <row r="87779" s="62" customFormat="1" x14ac:dyDescent="0.35"/>
    <row r="87780" s="62" customFormat="1" x14ac:dyDescent="0.35"/>
    <row r="87781" s="62" customFormat="1" x14ac:dyDescent="0.35"/>
    <row r="87782" s="62" customFormat="1" x14ac:dyDescent="0.35"/>
    <row r="87783" s="62" customFormat="1" x14ac:dyDescent="0.35"/>
    <row r="87784" s="62" customFormat="1" x14ac:dyDescent="0.35"/>
    <row r="87785" s="62" customFormat="1" x14ac:dyDescent="0.35"/>
    <row r="87786" s="62" customFormat="1" x14ac:dyDescent="0.35"/>
    <row r="87787" s="62" customFormat="1" x14ac:dyDescent="0.35"/>
    <row r="87788" s="62" customFormat="1" x14ac:dyDescent="0.35"/>
    <row r="87789" s="62" customFormat="1" x14ac:dyDescent="0.35"/>
    <row r="87790" s="62" customFormat="1" x14ac:dyDescent="0.35"/>
    <row r="87791" s="62" customFormat="1" x14ac:dyDescent="0.35"/>
    <row r="87792" s="62" customFormat="1" x14ac:dyDescent="0.35"/>
    <row r="87793" s="62" customFormat="1" x14ac:dyDescent="0.35"/>
    <row r="87794" s="62" customFormat="1" x14ac:dyDescent="0.35"/>
    <row r="87795" s="62" customFormat="1" x14ac:dyDescent="0.35"/>
    <row r="87796" s="62" customFormat="1" x14ac:dyDescent="0.35"/>
    <row r="87797" s="62" customFormat="1" x14ac:dyDescent="0.35"/>
    <row r="87798" s="62" customFormat="1" x14ac:dyDescent="0.35"/>
    <row r="87799" s="62" customFormat="1" x14ac:dyDescent="0.35"/>
    <row r="87800" s="62" customFormat="1" x14ac:dyDescent="0.35"/>
    <row r="87801" s="62" customFormat="1" x14ac:dyDescent="0.35"/>
    <row r="87802" s="62" customFormat="1" x14ac:dyDescent="0.35"/>
    <row r="87803" s="62" customFormat="1" x14ac:dyDescent="0.35"/>
    <row r="87804" s="62" customFormat="1" x14ac:dyDescent="0.35"/>
    <row r="87805" s="62" customFormat="1" x14ac:dyDescent="0.35"/>
    <row r="87806" s="62" customFormat="1" x14ac:dyDescent="0.35"/>
    <row r="87807" s="62" customFormat="1" x14ac:dyDescent="0.35"/>
    <row r="87808" s="62" customFormat="1" x14ac:dyDescent="0.35"/>
    <row r="87809" s="62" customFormat="1" x14ac:dyDescent="0.35"/>
    <row r="87810" s="62" customFormat="1" x14ac:dyDescent="0.35"/>
    <row r="87811" s="62" customFormat="1" x14ac:dyDescent="0.35"/>
    <row r="87812" s="62" customFormat="1" x14ac:dyDescent="0.35"/>
    <row r="87813" s="62" customFormat="1" x14ac:dyDescent="0.35"/>
    <row r="87814" s="62" customFormat="1" x14ac:dyDescent="0.35"/>
    <row r="87815" s="62" customFormat="1" x14ac:dyDescent="0.35"/>
    <row r="87816" s="62" customFormat="1" x14ac:dyDescent="0.35"/>
    <row r="87817" s="62" customFormat="1" x14ac:dyDescent="0.35"/>
    <row r="87818" s="62" customFormat="1" x14ac:dyDescent="0.35"/>
    <row r="87819" s="62" customFormat="1" x14ac:dyDescent="0.35"/>
    <row r="87820" s="62" customFormat="1" x14ac:dyDescent="0.35"/>
    <row r="87821" s="62" customFormat="1" x14ac:dyDescent="0.35"/>
    <row r="87822" s="62" customFormat="1" x14ac:dyDescent="0.35"/>
    <row r="87823" s="62" customFormat="1" x14ac:dyDescent="0.35"/>
    <row r="87824" s="62" customFormat="1" x14ac:dyDescent="0.35"/>
    <row r="87825" s="62" customFormat="1" x14ac:dyDescent="0.35"/>
    <row r="87826" s="62" customFormat="1" x14ac:dyDescent="0.35"/>
    <row r="87827" s="62" customFormat="1" x14ac:dyDescent="0.35"/>
    <row r="87828" s="62" customFormat="1" x14ac:dyDescent="0.35"/>
    <row r="87829" s="62" customFormat="1" x14ac:dyDescent="0.35"/>
    <row r="87830" s="62" customFormat="1" x14ac:dyDescent="0.35"/>
    <row r="87831" s="62" customFormat="1" x14ac:dyDescent="0.35"/>
    <row r="87832" s="62" customFormat="1" x14ac:dyDescent="0.35"/>
    <row r="87833" s="62" customFormat="1" x14ac:dyDescent="0.35"/>
    <row r="87834" s="62" customFormat="1" x14ac:dyDescent="0.35"/>
    <row r="87835" s="62" customFormat="1" x14ac:dyDescent="0.35"/>
    <row r="87836" s="62" customFormat="1" x14ac:dyDescent="0.35"/>
    <row r="87837" s="62" customFormat="1" x14ac:dyDescent="0.35"/>
    <row r="87838" s="62" customFormat="1" x14ac:dyDescent="0.35"/>
    <row r="87839" s="62" customFormat="1" x14ac:dyDescent="0.35"/>
    <row r="87840" s="62" customFormat="1" x14ac:dyDescent="0.35"/>
    <row r="87841" s="62" customFormat="1" x14ac:dyDescent="0.35"/>
    <row r="87842" s="62" customFormat="1" x14ac:dyDescent="0.35"/>
    <row r="87843" s="62" customFormat="1" x14ac:dyDescent="0.35"/>
    <row r="87844" s="62" customFormat="1" x14ac:dyDescent="0.35"/>
    <row r="87845" s="62" customFormat="1" x14ac:dyDescent="0.35"/>
    <row r="87846" s="62" customFormat="1" x14ac:dyDescent="0.35"/>
    <row r="87847" s="62" customFormat="1" x14ac:dyDescent="0.35"/>
    <row r="87848" s="62" customFormat="1" x14ac:dyDescent="0.35"/>
    <row r="87849" s="62" customFormat="1" x14ac:dyDescent="0.35"/>
    <row r="87850" s="62" customFormat="1" x14ac:dyDescent="0.35"/>
    <row r="87851" s="62" customFormat="1" x14ac:dyDescent="0.35"/>
    <row r="87852" s="62" customFormat="1" x14ac:dyDescent="0.35"/>
    <row r="87853" s="62" customFormat="1" x14ac:dyDescent="0.35"/>
    <row r="87854" s="62" customFormat="1" x14ac:dyDescent="0.35"/>
    <row r="87855" s="62" customFormat="1" x14ac:dyDescent="0.35"/>
    <row r="87856" s="62" customFormat="1" x14ac:dyDescent="0.35"/>
    <row r="87857" s="62" customFormat="1" x14ac:dyDescent="0.35"/>
    <row r="87858" s="62" customFormat="1" x14ac:dyDescent="0.35"/>
    <row r="87859" s="62" customFormat="1" x14ac:dyDescent="0.35"/>
    <row r="87860" s="62" customFormat="1" x14ac:dyDescent="0.35"/>
    <row r="87861" s="62" customFormat="1" x14ac:dyDescent="0.35"/>
    <row r="87862" s="62" customFormat="1" x14ac:dyDescent="0.35"/>
    <row r="87863" s="62" customFormat="1" x14ac:dyDescent="0.35"/>
    <row r="87864" s="62" customFormat="1" x14ac:dyDescent="0.35"/>
    <row r="87865" s="62" customFormat="1" x14ac:dyDescent="0.35"/>
    <row r="87866" s="62" customFormat="1" x14ac:dyDescent="0.35"/>
    <row r="87867" s="62" customFormat="1" x14ac:dyDescent="0.35"/>
    <row r="87868" s="62" customFormat="1" x14ac:dyDescent="0.35"/>
    <row r="87869" s="62" customFormat="1" x14ac:dyDescent="0.35"/>
    <row r="87870" s="62" customFormat="1" x14ac:dyDescent="0.35"/>
    <row r="87871" s="62" customFormat="1" x14ac:dyDescent="0.35"/>
    <row r="87872" s="62" customFormat="1" x14ac:dyDescent="0.35"/>
    <row r="87873" s="62" customFormat="1" x14ac:dyDescent="0.35"/>
    <row r="87874" s="62" customFormat="1" x14ac:dyDescent="0.35"/>
    <row r="87875" s="62" customFormat="1" x14ac:dyDescent="0.35"/>
    <row r="87876" s="62" customFormat="1" x14ac:dyDescent="0.35"/>
    <row r="87877" s="62" customFormat="1" x14ac:dyDescent="0.35"/>
    <row r="87878" s="62" customFormat="1" x14ac:dyDescent="0.35"/>
    <row r="87879" s="62" customFormat="1" x14ac:dyDescent="0.35"/>
    <row r="87880" s="62" customFormat="1" x14ac:dyDescent="0.35"/>
    <row r="87881" s="62" customFormat="1" x14ac:dyDescent="0.35"/>
    <row r="87882" s="62" customFormat="1" x14ac:dyDescent="0.35"/>
    <row r="87883" s="62" customFormat="1" x14ac:dyDescent="0.35"/>
    <row r="87884" s="62" customFormat="1" x14ac:dyDescent="0.35"/>
    <row r="87885" s="62" customFormat="1" x14ac:dyDescent="0.35"/>
    <row r="87886" s="62" customFormat="1" x14ac:dyDescent="0.35"/>
    <row r="87887" s="62" customFormat="1" x14ac:dyDescent="0.35"/>
    <row r="87888" s="62" customFormat="1" x14ac:dyDescent="0.35"/>
    <row r="87889" s="62" customFormat="1" x14ac:dyDescent="0.35"/>
    <row r="87890" s="62" customFormat="1" x14ac:dyDescent="0.35"/>
    <row r="87891" s="62" customFormat="1" x14ac:dyDescent="0.35"/>
    <row r="87892" s="62" customFormat="1" x14ac:dyDescent="0.35"/>
    <row r="87893" s="62" customFormat="1" x14ac:dyDescent="0.35"/>
    <row r="87894" s="62" customFormat="1" x14ac:dyDescent="0.35"/>
    <row r="87895" s="62" customFormat="1" x14ac:dyDescent="0.35"/>
    <row r="87896" s="62" customFormat="1" x14ac:dyDescent="0.35"/>
    <row r="87897" s="62" customFormat="1" x14ac:dyDescent="0.35"/>
    <row r="87898" s="62" customFormat="1" x14ac:dyDescent="0.35"/>
    <row r="87899" s="62" customFormat="1" x14ac:dyDescent="0.35"/>
    <row r="87900" s="62" customFormat="1" x14ac:dyDescent="0.35"/>
    <row r="87901" s="62" customFormat="1" x14ac:dyDescent="0.35"/>
    <row r="87902" s="62" customFormat="1" x14ac:dyDescent="0.35"/>
    <row r="87903" s="62" customFormat="1" x14ac:dyDescent="0.35"/>
    <row r="87904" s="62" customFormat="1" x14ac:dyDescent="0.35"/>
    <row r="87905" s="62" customFormat="1" x14ac:dyDescent="0.35"/>
    <row r="87906" s="62" customFormat="1" x14ac:dyDescent="0.35"/>
    <row r="87907" s="62" customFormat="1" x14ac:dyDescent="0.35"/>
    <row r="87908" s="62" customFormat="1" x14ac:dyDescent="0.35"/>
    <row r="87909" s="62" customFormat="1" x14ac:dyDescent="0.35"/>
    <row r="87910" s="62" customFormat="1" x14ac:dyDescent="0.35"/>
    <row r="87911" s="62" customFormat="1" x14ac:dyDescent="0.35"/>
    <row r="87912" s="62" customFormat="1" x14ac:dyDescent="0.35"/>
    <row r="87913" s="62" customFormat="1" x14ac:dyDescent="0.35"/>
    <row r="87914" s="62" customFormat="1" x14ac:dyDescent="0.35"/>
    <row r="87915" s="62" customFormat="1" x14ac:dyDescent="0.35"/>
    <row r="87916" s="62" customFormat="1" x14ac:dyDescent="0.35"/>
    <row r="87917" s="62" customFormat="1" x14ac:dyDescent="0.35"/>
    <row r="87918" s="62" customFormat="1" x14ac:dyDescent="0.35"/>
    <row r="87919" s="62" customFormat="1" x14ac:dyDescent="0.35"/>
    <row r="87920" s="62" customFormat="1" x14ac:dyDescent="0.35"/>
    <row r="87921" s="62" customFormat="1" x14ac:dyDescent="0.35"/>
    <row r="87922" s="62" customFormat="1" x14ac:dyDescent="0.35"/>
    <row r="87923" s="62" customFormat="1" x14ac:dyDescent="0.35"/>
    <row r="87924" s="62" customFormat="1" x14ac:dyDescent="0.35"/>
    <row r="87925" s="62" customFormat="1" x14ac:dyDescent="0.35"/>
    <row r="87926" s="62" customFormat="1" x14ac:dyDescent="0.35"/>
    <row r="87927" s="62" customFormat="1" x14ac:dyDescent="0.35"/>
    <row r="87928" s="62" customFormat="1" x14ac:dyDescent="0.35"/>
    <row r="87929" s="62" customFormat="1" x14ac:dyDescent="0.35"/>
    <row r="87930" s="62" customFormat="1" x14ac:dyDescent="0.35"/>
    <row r="87931" s="62" customFormat="1" x14ac:dyDescent="0.35"/>
    <row r="87932" s="62" customFormat="1" x14ac:dyDescent="0.35"/>
    <row r="87933" s="62" customFormat="1" x14ac:dyDescent="0.35"/>
    <row r="87934" s="62" customFormat="1" x14ac:dyDescent="0.35"/>
    <row r="87935" s="62" customFormat="1" x14ac:dyDescent="0.35"/>
    <row r="87936" s="62" customFormat="1" x14ac:dyDescent="0.35"/>
    <row r="87937" s="62" customFormat="1" x14ac:dyDescent="0.35"/>
    <row r="87938" s="62" customFormat="1" x14ac:dyDescent="0.35"/>
    <row r="87939" s="62" customFormat="1" x14ac:dyDescent="0.35"/>
    <row r="87940" s="62" customFormat="1" x14ac:dyDescent="0.35"/>
    <row r="87941" s="62" customFormat="1" x14ac:dyDescent="0.35"/>
    <row r="87942" s="62" customFormat="1" x14ac:dyDescent="0.35"/>
    <row r="87943" s="62" customFormat="1" x14ac:dyDescent="0.35"/>
    <row r="87944" s="62" customFormat="1" x14ac:dyDescent="0.35"/>
    <row r="87945" s="62" customFormat="1" x14ac:dyDescent="0.35"/>
    <row r="87946" s="62" customFormat="1" x14ac:dyDescent="0.35"/>
    <row r="87947" s="62" customFormat="1" x14ac:dyDescent="0.35"/>
    <row r="87948" s="62" customFormat="1" x14ac:dyDescent="0.35"/>
    <row r="87949" s="62" customFormat="1" x14ac:dyDescent="0.35"/>
    <row r="87950" s="62" customFormat="1" x14ac:dyDescent="0.35"/>
    <row r="87951" s="62" customFormat="1" x14ac:dyDescent="0.35"/>
    <row r="87952" s="62" customFormat="1" x14ac:dyDescent="0.35"/>
    <row r="87953" s="62" customFormat="1" x14ac:dyDescent="0.35"/>
    <row r="87954" s="62" customFormat="1" x14ac:dyDescent="0.35"/>
    <row r="87955" s="62" customFormat="1" x14ac:dyDescent="0.35"/>
    <row r="87956" s="62" customFormat="1" x14ac:dyDescent="0.35"/>
    <row r="87957" s="62" customFormat="1" x14ac:dyDescent="0.35"/>
    <row r="87958" s="62" customFormat="1" x14ac:dyDescent="0.35"/>
    <row r="87959" s="62" customFormat="1" x14ac:dyDescent="0.35"/>
    <row r="87960" s="62" customFormat="1" x14ac:dyDescent="0.35"/>
    <row r="87961" s="62" customFormat="1" x14ac:dyDescent="0.35"/>
    <row r="87962" s="62" customFormat="1" x14ac:dyDescent="0.35"/>
    <row r="87963" s="62" customFormat="1" x14ac:dyDescent="0.35"/>
    <row r="87964" s="62" customFormat="1" x14ac:dyDescent="0.35"/>
    <row r="87965" s="62" customFormat="1" x14ac:dyDescent="0.35"/>
    <row r="87966" s="62" customFormat="1" x14ac:dyDescent="0.35"/>
    <row r="87967" s="62" customFormat="1" x14ac:dyDescent="0.35"/>
    <row r="87968" s="62" customFormat="1" x14ac:dyDescent="0.35"/>
    <row r="87969" s="62" customFormat="1" x14ac:dyDescent="0.35"/>
    <row r="87970" s="62" customFormat="1" x14ac:dyDescent="0.35"/>
    <row r="87971" s="62" customFormat="1" x14ac:dyDescent="0.35"/>
    <row r="87972" s="62" customFormat="1" x14ac:dyDescent="0.35"/>
    <row r="87973" s="62" customFormat="1" x14ac:dyDescent="0.35"/>
    <row r="87974" s="62" customFormat="1" x14ac:dyDescent="0.35"/>
    <row r="87975" s="62" customFormat="1" x14ac:dyDescent="0.35"/>
    <row r="87976" s="62" customFormat="1" x14ac:dyDescent="0.35"/>
    <row r="87977" s="62" customFormat="1" x14ac:dyDescent="0.35"/>
    <row r="87978" s="62" customFormat="1" x14ac:dyDescent="0.35"/>
    <row r="87979" s="62" customFormat="1" x14ac:dyDescent="0.35"/>
    <row r="87980" s="62" customFormat="1" x14ac:dyDescent="0.35"/>
    <row r="87981" s="62" customFormat="1" x14ac:dyDescent="0.35"/>
    <row r="87982" s="62" customFormat="1" x14ac:dyDescent="0.35"/>
    <row r="87983" s="62" customFormat="1" x14ac:dyDescent="0.35"/>
    <row r="87984" s="62" customFormat="1" x14ac:dyDescent="0.35"/>
    <row r="87985" s="62" customFormat="1" x14ac:dyDescent="0.35"/>
    <row r="87986" s="62" customFormat="1" x14ac:dyDescent="0.35"/>
    <row r="87987" s="62" customFormat="1" x14ac:dyDescent="0.35"/>
    <row r="87988" s="62" customFormat="1" x14ac:dyDescent="0.35"/>
    <row r="87989" s="62" customFormat="1" x14ac:dyDescent="0.35"/>
    <row r="87990" s="62" customFormat="1" x14ac:dyDescent="0.35"/>
    <row r="87991" s="62" customFormat="1" x14ac:dyDescent="0.35"/>
    <row r="87992" s="62" customFormat="1" x14ac:dyDescent="0.35"/>
    <row r="87993" s="62" customFormat="1" x14ac:dyDescent="0.35"/>
    <row r="87994" s="62" customFormat="1" x14ac:dyDescent="0.35"/>
    <row r="87995" s="62" customFormat="1" x14ac:dyDescent="0.35"/>
    <row r="87996" s="62" customFormat="1" x14ac:dyDescent="0.35"/>
    <row r="87997" s="62" customFormat="1" x14ac:dyDescent="0.35"/>
    <row r="87998" s="62" customFormat="1" x14ac:dyDescent="0.35"/>
    <row r="87999" s="62" customFormat="1" x14ac:dyDescent="0.35"/>
    <row r="88000" s="62" customFormat="1" x14ac:dyDescent="0.35"/>
    <row r="88001" s="62" customFormat="1" x14ac:dyDescent="0.35"/>
    <row r="88002" s="62" customFormat="1" x14ac:dyDescent="0.35"/>
    <row r="88003" s="62" customFormat="1" x14ac:dyDescent="0.35"/>
    <row r="88004" s="62" customFormat="1" x14ac:dyDescent="0.35"/>
    <row r="88005" s="62" customFormat="1" x14ac:dyDescent="0.35"/>
    <row r="88006" s="62" customFormat="1" x14ac:dyDescent="0.35"/>
    <row r="88007" s="62" customFormat="1" x14ac:dyDescent="0.35"/>
    <row r="88008" s="62" customFormat="1" x14ac:dyDescent="0.35"/>
    <row r="88009" s="62" customFormat="1" x14ac:dyDescent="0.35"/>
    <row r="88010" s="62" customFormat="1" x14ac:dyDescent="0.35"/>
    <row r="88011" s="62" customFormat="1" x14ac:dyDescent="0.35"/>
    <row r="88012" s="62" customFormat="1" x14ac:dyDescent="0.35"/>
    <row r="88013" s="62" customFormat="1" x14ac:dyDescent="0.35"/>
    <row r="88014" s="62" customFormat="1" x14ac:dyDescent="0.35"/>
    <row r="88015" s="62" customFormat="1" x14ac:dyDescent="0.35"/>
    <row r="88016" s="62" customFormat="1" x14ac:dyDescent="0.35"/>
    <row r="88017" s="62" customFormat="1" x14ac:dyDescent="0.35"/>
    <row r="88018" s="62" customFormat="1" x14ac:dyDescent="0.35"/>
    <row r="88019" s="62" customFormat="1" x14ac:dyDescent="0.35"/>
    <row r="88020" s="62" customFormat="1" x14ac:dyDescent="0.35"/>
    <row r="88021" s="62" customFormat="1" x14ac:dyDescent="0.35"/>
    <row r="88022" s="62" customFormat="1" x14ac:dyDescent="0.35"/>
    <row r="88023" s="62" customFormat="1" x14ac:dyDescent="0.35"/>
    <row r="88024" s="62" customFormat="1" x14ac:dyDescent="0.35"/>
    <row r="88025" s="62" customFormat="1" x14ac:dyDescent="0.35"/>
    <row r="88026" s="62" customFormat="1" x14ac:dyDescent="0.35"/>
    <row r="88027" s="62" customFormat="1" x14ac:dyDescent="0.35"/>
    <row r="88028" s="62" customFormat="1" x14ac:dyDescent="0.35"/>
    <row r="88029" s="62" customFormat="1" x14ac:dyDescent="0.35"/>
    <row r="88030" s="62" customFormat="1" x14ac:dyDescent="0.35"/>
    <row r="88031" s="62" customFormat="1" x14ac:dyDescent="0.35"/>
    <row r="88032" s="62" customFormat="1" x14ac:dyDescent="0.35"/>
    <row r="88033" s="62" customFormat="1" x14ac:dyDescent="0.35"/>
    <row r="88034" s="62" customFormat="1" x14ac:dyDescent="0.35"/>
    <row r="88035" s="62" customFormat="1" x14ac:dyDescent="0.35"/>
    <row r="88036" s="62" customFormat="1" x14ac:dyDescent="0.35"/>
    <row r="88037" s="62" customFormat="1" x14ac:dyDescent="0.35"/>
    <row r="88038" s="62" customFormat="1" x14ac:dyDescent="0.35"/>
    <row r="88039" s="62" customFormat="1" x14ac:dyDescent="0.35"/>
    <row r="88040" s="62" customFormat="1" x14ac:dyDescent="0.35"/>
    <row r="88041" s="62" customFormat="1" x14ac:dyDescent="0.35"/>
    <row r="88042" s="62" customFormat="1" x14ac:dyDescent="0.35"/>
    <row r="88043" s="62" customFormat="1" x14ac:dyDescent="0.35"/>
    <row r="88044" s="62" customFormat="1" x14ac:dyDescent="0.35"/>
    <row r="88045" s="62" customFormat="1" x14ac:dyDescent="0.35"/>
    <row r="88046" s="62" customFormat="1" x14ac:dyDescent="0.35"/>
    <row r="88047" s="62" customFormat="1" x14ac:dyDescent="0.35"/>
    <row r="88048" s="62" customFormat="1" x14ac:dyDescent="0.35"/>
    <row r="88049" s="62" customFormat="1" x14ac:dyDescent="0.35"/>
    <row r="88050" s="62" customFormat="1" x14ac:dyDescent="0.35"/>
    <row r="88051" s="62" customFormat="1" x14ac:dyDescent="0.35"/>
    <row r="88052" s="62" customFormat="1" x14ac:dyDescent="0.35"/>
    <row r="88053" s="62" customFormat="1" x14ac:dyDescent="0.35"/>
    <row r="88054" s="62" customFormat="1" x14ac:dyDescent="0.35"/>
    <row r="88055" s="62" customFormat="1" x14ac:dyDescent="0.35"/>
    <row r="88056" s="62" customFormat="1" x14ac:dyDescent="0.35"/>
    <row r="88057" s="62" customFormat="1" x14ac:dyDescent="0.35"/>
    <row r="88058" s="62" customFormat="1" x14ac:dyDescent="0.35"/>
    <row r="88059" s="62" customFormat="1" x14ac:dyDescent="0.35"/>
    <row r="88060" s="62" customFormat="1" x14ac:dyDescent="0.35"/>
    <row r="88061" s="62" customFormat="1" x14ac:dyDescent="0.35"/>
    <row r="88062" s="62" customFormat="1" x14ac:dyDescent="0.35"/>
    <row r="88063" s="62" customFormat="1" x14ac:dyDescent="0.35"/>
    <row r="88064" s="62" customFormat="1" x14ac:dyDescent="0.35"/>
    <row r="88065" s="62" customFormat="1" x14ac:dyDescent="0.35"/>
    <row r="88066" s="62" customFormat="1" x14ac:dyDescent="0.35"/>
    <row r="88067" s="62" customFormat="1" x14ac:dyDescent="0.35"/>
    <row r="88068" s="62" customFormat="1" x14ac:dyDescent="0.35"/>
    <row r="88069" s="62" customFormat="1" x14ac:dyDescent="0.35"/>
    <row r="88070" s="62" customFormat="1" x14ac:dyDescent="0.35"/>
    <row r="88071" s="62" customFormat="1" x14ac:dyDescent="0.35"/>
    <row r="88072" s="62" customFormat="1" x14ac:dyDescent="0.35"/>
    <row r="88073" s="62" customFormat="1" x14ac:dyDescent="0.35"/>
    <row r="88074" s="62" customFormat="1" x14ac:dyDescent="0.35"/>
    <row r="88075" s="62" customFormat="1" x14ac:dyDescent="0.35"/>
    <row r="88076" s="62" customFormat="1" x14ac:dyDescent="0.35"/>
    <row r="88077" s="62" customFormat="1" x14ac:dyDescent="0.35"/>
    <row r="88078" s="62" customFormat="1" x14ac:dyDescent="0.35"/>
    <row r="88079" s="62" customFormat="1" x14ac:dyDescent="0.35"/>
    <row r="88080" s="62" customFormat="1" x14ac:dyDescent="0.35"/>
    <row r="88081" s="62" customFormat="1" x14ac:dyDescent="0.35"/>
    <row r="88082" s="62" customFormat="1" x14ac:dyDescent="0.35"/>
    <row r="88083" s="62" customFormat="1" x14ac:dyDescent="0.35"/>
    <row r="88084" s="62" customFormat="1" x14ac:dyDescent="0.35"/>
    <row r="88085" s="62" customFormat="1" x14ac:dyDescent="0.35"/>
    <row r="88086" s="62" customFormat="1" x14ac:dyDescent="0.35"/>
    <row r="88087" s="62" customFormat="1" x14ac:dyDescent="0.35"/>
    <row r="88088" s="62" customFormat="1" x14ac:dyDescent="0.35"/>
    <row r="88089" s="62" customFormat="1" x14ac:dyDescent="0.35"/>
    <row r="88090" s="62" customFormat="1" x14ac:dyDescent="0.35"/>
    <row r="88091" s="62" customFormat="1" x14ac:dyDescent="0.35"/>
    <row r="88092" s="62" customFormat="1" x14ac:dyDescent="0.35"/>
    <row r="88093" s="62" customFormat="1" x14ac:dyDescent="0.35"/>
    <row r="88094" s="62" customFormat="1" x14ac:dyDescent="0.35"/>
    <row r="88095" s="62" customFormat="1" x14ac:dyDescent="0.35"/>
    <row r="88096" s="62" customFormat="1" x14ac:dyDescent="0.35"/>
    <row r="88097" s="62" customFormat="1" x14ac:dyDescent="0.35"/>
    <row r="88098" s="62" customFormat="1" x14ac:dyDescent="0.35"/>
    <row r="88099" s="62" customFormat="1" x14ac:dyDescent="0.35"/>
    <row r="88100" s="62" customFormat="1" x14ac:dyDescent="0.35"/>
    <row r="88101" s="62" customFormat="1" x14ac:dyDescent="0.35"/>
    <row r="88102" s="62" customFormat="1" x14ac:dyDescent="0.35"/>
    <row r="88103" s="62" customFormat="1" x14ac:dyDescent="0.35"/>
    <row r="88104" s="62" customFormat="1" x14ac:dyDescent="0.35"/>
    <row r="88105" s="62" customFormat="1" x14ac:dyDescent="0.35"/>
    <row r="88106" s="62" customFormat="1" x14ac:dyDescent="0.35"/>
    <row r="88107" s="62" customFormat="1" x14ac:dyDescent="0.35"/>
    <row r="88108" s="62" customFormat="1" x14ac:dyDescent="0.35"/>
    <row r="88109" s="62" customFormat="1" x14ac:dyDescent="0.35"/>
    <row r="88110" s="62" customFormat="1" x14ac:dyDescent="0.35"/>
    <row r="88111" s="62" customFormat="1" x14ac:dyDescent="0.35"/>
    <row r="88112" s="62" customFormat="1" x14ac:dyDescent="0.35"/>
    <row r="88113" s="62" customFormat="1" x14ac:dyDescent="0.35"/>
    <row r="88114" s="62" customFormat="1" x14ac:dyDescent="0.35"/>
    <row r="88115" s="62" customFormat="1" x14ac:dyDescent="0.35"/>
    <row r="88116" s="62" customFormat="1" x14ac:dyDescent="0.35"/>
    <row r="88117" s="62" customFormat="1" x14ac:dyDescent="0.35"/>
    <row r="88118" s="62" customFormat="1" x14ac:dyDescent="0.35"/>
    <row r="88119" s="62" customFormat="1" x14ac:dyDescent="0.35"/>
    <row r="88120" s="62" customFormat="1" x14ac:dyDescent="0.35"/>
    <row r="88121" s="62" customFormat="1" x14ac:dyDescent="0.35"/>
    <row r="88122" s="62" customFormat="1" x14ac:dyDescent="0.35"/>
    <row r="88123" s="62" customFormat="1" x14ac:dyDescent="0.35"/>
    <row r="88124" s="62" customFormat="1" x14ac:dyDescent="0.35"/>
    <row r="88125" s="62" customFormat="1" x14ac:dyDescent="0.35"/>
    <row r="88126" s="62" customFormat="1" x14ac:dyDescent="0.35"/>
    <row r="88127" s="62" customFormat="1" x14ac:dyDescent="0.35"/>
    <row r="88128" s="62" customFormat="1" x14ac:dyDescent="0.35"/>
    <row r="88129" s="62" customFormat="1" x14ac:dyDescent="0.35"/>
    <row r="88130" s="62" customFormat="1" x14ac:dyDescent="0.35"/>
    <row r="88131" s="62" customFormat="1" x14ac:dyDescent="0.35"/>
    <row r="88132" s="62" customFormat="1" x14ac:dyDescent="0.35"/>
    <row r="88133" s="62" customFormat="1" x14ac:dyDescent="0.35"/>
    <row r="88134" s="62" customFormat="1" x14ac:dyDescent="0.35"/>
    <row r="88135" s="62" customFormat="1" x14ac:dyDescent="0.35"/>
    <row r="88136" s="62" customFormat="1" x14ac:dyDescent="0.35"/>
    <row r="88137" s="62" customFormat="1" x14ac:dyDescent="0.35"/>
    <row r="88138" s="62" customFormat="1" x14ac:dyDescent="0.35"/>
    <row r="88139" s="62" customFormat="1" x14ac:dyDescent="0.35"/>
    <row r="88140" s="62" customFormat="1" x14ac:dyDescent="0.35"/>
    <row r="88141" s="62" customFormat="1" x14ac:dyDescent="0.35"/>
    <row r="88142" s="62" customFormat="1" x14ac:dyDescent="0.35"/>
    <row r="88143" s="62" customFormat="1" x14ac:dyDescent="0.35"/>
    <row r="88144" s="62" customFormat="1" x14ac:dyDescent="0.35"/>
    <row r="88145" s="62" customFormat="1" x14ac:dyDescent="0.35"/>
    <row r="88146" s="62" customFormat="1" x14ac:dyDescent="0.35"/>
    <row r="88147" s="62" customFormat="1" x14ac:dyDescent="0.35"/>
    <row r="88148" s="62" customFormat="1" x14ac:dyDescent="0.35"/>
    <row r="88149" s="62" customFormat="1" x14ac:dyDescent="0.35"/>
    <row r="88150" s="62" customFormat="1" x14ac:dyDescent="0.35"/>
    <row r="88151" s="62" customFormat="1" x14ac:dyDescent="0.35"/>
    <row r="88152" s="62" customFormat="1" x14ac:dyDescent="0.35"/>
    <row r="88153" s="62" customFormat="1" x14ac:dyDescent="0.35"/>
    <row r="88154" s="62" customFormat="1" x14ac:dyDescent="0.35"/>
    <row r="88155" s="62" customFormat="1" x14ac:dyDescent="0.35"/>
    <row r="88156" s="62" customFormat="1" x14ac:dyDescent="0.35"/>
    <row r="88157" s="62" customFormat="1" x14ac:dyDescent="0.35"/>
    <row r="88158" s="62" customFormat="1" x14ac:dyDescent="0.35"/>
    <row r="88159" s="62" customFormat="1" x14ac:dyDescent="0.35"/>
    <row r="88160" s="62" customFormat="1" x14ac:dyDescent="0.35"/>
    <row r="88161" s="62" customFormat="1" x14ac:dyDescent="0.35"/>
    <row r="88162" s="62" customFormat="1" x14ac:dyDescent="0.35"/>
    <row r="88163" s="62" customFormat="1" x14ac:dyDescent="0.35"/>
    <row r="88164" s="62" customFormat="1" x14ac:dyDescent="0.35"/>
    <row r="88165" s="62" customFormat="1" x14ac:dyDescent="0.35"/>
    <row r="88166" s="62" customFormat="1" x14ac:dyDescent="0.35"/>
    <row r="88167" s="62" customFormat="1" x14ac:dyDescent="0.35"/>
    <row r="88168" s="62" customFormat="1" x14ac:dyDescent="0.35"/>
    <row r="88169" s="62" customFormat="1" x14ac:dyDescent="0.35"/>
    <row r="88170" s="62" customFormat="1" x14ac:dyDescent="0.35"/>
    <row r="88171" s="62" customFormat="1" x14ac:dyDescent="0.35"/>
    <row r="88172" s="62" customFormat="1" x14ac:dyDescent="0.35"/>
    <row r="88173" s="62" customFormat="1" x14ac:dyDescent="0.35"/>
    <row r="88174" s="62" customFormat="1" x14ac:dyDescent="0.35"/>
    <row r="88175" s="62" customFormat="1" x14ac:dyDescent="0.35"/>
    <row r="88176" s="62" customFormat="1" x14ac:dyDescent="0.35"/>
    <row r="88177" s="62" customFormat="1" x14ac:dyDescent="0.35"/>
    <row r="88178" s="62" customFormat="1" x14ac:dyDescent="0.35"/>
    <row r="88179" s="62" customFormat="1" x14ac:dyDescent="0.35"/>
    <row r="88180" s="62" customFormat="1" x14ac:dyDescent="0.35"/>
    <row r="88181" s="62" customFormat="1" x14ac:dyDescent="0.35"/>
    <row r="88182" s="62" customFormat="1" x14ac:dyDescent="0.35"/>
    <row r="88183" s="62" customFormat="1" x14ac:dyDescent="0.35"/>
    <row r="88184" s="62" customFormat="1" x14ac:dyDescent="0.35"/>
    <row r="88185" s="62" customFormat="1" x14ac:dyDescent="0.35"/>
    <row r="88186" s="62" customFormat="1" x14ac:dyDescent="0.35"/>
    <row r="88187" s="62" customFormat="1" x14ac:dyDescent="0.35"/>
    <row r="88188" s="62" customFormat="1" x14ac:dyDescent="0.35"/>
    <row r="88189" s="62" customFormat="1" x14ac:dyDescent="0.35"/>
    <row r="88190" s="62" customFormat="1" x14ac:dyDescent="0.35"/>
    <row r="88191" s="62" customFormat="1" x14ac:dyDescent="0.35"/>
    <row r="88192" s="62" customFormat="1" x14ac:dyDescent="0.35"/>
    <row r="88193" s="62" customFormat="1" x14ac:dyDescent="0.35"/>
    <row r="88194" s="62" customFormat="1" x14ac:dyDescent="0.35"/>
    <row r="88195" s="62" customFormat="1" x14ac:dyDescent="0.35"/>
    <row r="88196" s="62" customFormat="1" x14ac:dyDescent="0.35"/>
    <row r="88197" s="62" customFormat="1" x14ac:dyDescent="0.35"/>
    <row r="88198" s="62" customFormat="1" x14ac:dyDescent="0.35"/>
    <row r="88199" s="62" customFormat="1" x14ac:dyDescent="0.35"/>
    <row r="88200" s="62" customFormat="1" x14ac:dyDescent="0.35"/>
    <row r="88201" s="62" customFormat="1" x14ac:dyDescent="0.35"/>
    <row r="88202" s="62" customFormat="1" x14ac:dyDescent="0.35"/>
    <row r="88203" s="62" customFormat="1" x14ac:dyDescent="0.35"/>
    <row r="88204" s="62" customFormat="1" x14ac:dyDescent="0.35"/>
    <row r="88205" s="62" customFormat="1" x14ac:dyDescent="0.35"/>
    <row r="88206" s="62" customFormat="1" x14ac:dyDescent="0.35"/>
    <row r="88207" s="62" customFormat="1" x14ac:dyDescent="0.35"/>
    <row r="88208" s="62" customFormat="1" x14ac:dyDescent="0.35"/>
    <row r="88209" s="62" customFormat="1" x14ac:dyDescent="0.35"/>
    <row r="88210" s="62" customFormat="1" x14ac:dyDescent="0.35"/>
    <row r="88211" s="62" customFormat="1" x14ac:dyDescent="0.35"/>
    <row r="88212" s="62" customFormat="1" x14ac:dyDescent="0.35"/>
    <row r="88213" s="62" customFormat="1" x14ac:dyDescent="0.35"/>
    <row r="88214" s="62" customFormat="1" x14ac:dyDescent="0.35"/>
    <row r="88215" s="62" customFormat="1" x14ac:dyDescent="0.35"/>
    <row r="88216" s="62" customFormat="1" x14ac:dyDescent="0.35"/>
    <row r="88217" s="62" customFormat="1" x14ac:dyDescent="0.35"/>
    <row r="88218" s="62" customFormat="1" x14ac:dyDescent="0.35"/>
    <row r="88219" s="62" customFormat="1" x14ac:dyDescent="0.35"/>
    <row r="88220" s="62" customFormat="1" x14ac:dyDescent="0.35"/>
    <row r="88221" s="62" customFormat="1" x14ac:dyDescent="0.35"/>
    <row r="88222" s="62" customFormat="1" x14ac:dyDescent="0.35"/>
    <row r="88223" s="62" customFormat="1" x14ac:dyDescent="0.35"/>
    <row r="88224" s="62" customFormat="1" x14ac:dyDescent="0.35"/>
    <row r="88225" s="62" customFormat="1" x14ac:dyDescent="0.35"/>
    <row r="88226" s="62" customFormat="1" x14ac:dyDescent="0.35"/>
    <row r="88227" s="62" customFormat="1" x14ac:dyDescent="0.35"/>
    <row r="88228" s="62" customFormat="1" x14ac:dyDescent="0.35"/>
    <row r="88229" s="62" customFormat="1" x14ac:dyDescent="0.35"/>
    <row r="88230" s="62" customFormat="1" x14ac:dyDescent="0.35"/>
    <row r="88231" s="62" customFormat="1" x14ac:dyDescent="0.35"/>
    <row r="88232" s="62" customFormat="1" x14ac:dyDescent="0.35"/>
    <row r="88233" s="62" customFormat="1" x14ac:dyDescent="0.35"/>
    <row r="88234" s="62" customFormat="1" x14ac:dyDescent="0.35"/>
    <row r="88235" s="62" customFormat="1" x14ac:dyDescent="0.35"/>
    <row r="88236" s="62" customFormat="1" x14ac:dyDescent="0.35"/>
    <row r="88237" s="62" customFormat="1" x14ac:dyDescent="0.35"/>
    <row r="88238" s="62" customFormat="1" x14ac:dyDescent="0.35"/>
    <row r="88239" s="62" customFormat="1" x14ac:dyDescent="0.35"/>
    <row r="88240" s="62" customFormat="1" x14ac:dyDescent="0.35"/>
    <row r="88241" s="62" customFormat="1" x14ac:dyDescent="0.35"/>
    <row r="88242" s="62" customFormat="1" x14ac:dyDescent="0.35"/>
    <row r="88243" s="62" customFormat="1" x14ac:dyDescent="0.35"/>
    <row r="88244" s="62" customFormat="1" x14ac:dyDescent="0.35"/>
    <row r="88245" s="62" customFormat="1" x14ac:dyDescent="0.35"/>
    <row r="88246" s="62" customFormat="1" x14ac:dyDescent="0.35"/>
    <row r="88247" s="62" customFormat="1" x14ac:dyDescent="0.35"/>
    <row r="88248" s="62" customFormat="1" x14ac:dyDescent="0.35"/>
    <row r="88249" s="62" customFormat="1" x14ac:dyDescent="0.35"/>
    <row r="88250" s="62" customFormat="1" x14ac:dyDescent="0.35"/>
    <row r="88251" s="62" customFormat="1" x14ac:dyDescent="0.35"/>
    <row r="88252" s="62" customFormat="1" x14ac:dyDescent="0.35"/>
    <row r="88253" s="62" customFormat="1" x14ac:dyDescent="0.35"/>
    <row r="88254" s="62" customFormat="1" x14ac:dyDescent="0.35"/>
    <row r="88255" s="62" customFormat="1" x14ac:dyDescent="0.35"/>
    <row r="88256" s="62" customFormat="1" x14ac:dyDescent="0.35"/>
    <row r="88257" s="62" customFormat="1" x14ac:dyDescent="0.35"/>
    <row r="88258" s="62" customFormat="1" x14ac:dyDescent="0.35"/>
    <row r="88259" s="62" customFormat="1" x14ac:dyDescent="0.35"/>
    <row r="88260" s="62" customFormat="1" x14ac:dyDescent="0.35"/>
    <row r="88261" s="62" customFormat="1" x14ac:dyDescent="0.35"/>
    <row r="88262" s="62" customFormat="1" x14ac:dyDescent="0.35"/>
    <row r="88263" s="62" customFormat="1" x14ac:dyDescent="0.35"/>
    <row r="88264" s="62" customFormat="1" x14ac:dyDescent="0.35"/>
    <row r="88265" s="62" customFormat="1" x14ac:dyDescent="0.35"/>
    <row r="88266" s="62" customFormat="1" x14ac:dyDescent="0.35"/>
    <row r="88267" s="62" customFormat="1" x14ac:dyDescent="0.35"/>
    <row r="88268" s="62" customFormat="1" x14ac:dyDescent="0.35"/>
    <row r="88269" s="62" customFormat="1" x14ac:dyDescent="0.35"/>
    <row r="88270" s="62" customFormat="1" x14ac:dyDescent="0.35"/>
    <row r="88271" s="62" customFormat="1" x14ac:dyDescent="0.35"/>
    <row r="88272" s="62" customFormat="1" x14ac:dyDescent="0.35"/>
    <row r="88273" s="62" customFormat="1" x14ac:dyDescent="0.35"/>
    <row r="88274" s="62" customFormat="1" x14ac:dyDescent="0.35"/>
    <row r="88275" s="62" customFormat="1" x14ac:dyDescent="0.35"/>
    <row r="88276" s="62" customFormat="1" x14ac:dyDescent="0.35"/>
    <row r="88277" s="62" customFormat="1" x14ac:dyDescent="0.35"/>
    <row r="88278" s="62" customFormat="1" x14ac:dyDescent="0.35"/>
    <row r="88279" s="62" customFormat="1" x14ac:dyDescent="0.35"/>
    <row r="88280" s="62" customFormat="1" x14ac:dyDescent="0.35"/>
    <row r="88281" s="62" customFormat="1" x14ac:dyDescent="0.35"/>
    <row r="88282" s="62" customFormat="1" x14ac:dyDescent="0.35"/>
    <row r="88283" s="62" customFormat="1" x14ac:dyDescent="0.35"/>
    <row r="88284" s="62" customFormat="1" x14ac:dyDescent="0.35"/>
    <row r="88285" s="62" customFormat="1" x14ac:dyDescent="0.35"/>
    <row r="88286" s="62" customFormat="1" x14ac:dyDescent="0.35"/>
    <row r="88287" s="62" customFormat="1" x14ac:dyDescent="0.35"/>
    <row r="88288" s="62" customFormat="1" x14ac:dyDescent="0.35"/>
    <row r="88289" s="62" customFormat="1" x14ac:dyDescent="0.35"/>
    <row r="88290" s="62" customFormat="1" x14ac:dyDescent="0.35"/>
    <row r="88291" s="62" customFormat="1" x14ac:dyDescent="0.35"/>
    <row r="88292" s="62" customFormat="1" x14ac:dyDescent="0.35"/>
    <row r="88293" s="62" customFormat="1" x14ac:dyDescent="0.35"/>
    <row r="88294" s="62" customFormat="1" x14ac:dyDescent="0.35"/>
    <row r="88295" s="62" customFormat="1" x14ac:dyDescent="0.35"/>
    <row r="88296" s="62" customFormat="1" x14ac:dyDescent="0.35"/>
    <row r="88297" s="62" customFormat="1" x14ac:dyDescent="0.35"/>
    <row r="88298" s="62" customFormat="1" x14ac:dyDescent="0.35"/>
    <row r="88299" s="62" customFormat="1" x14ac:dyDescent="0.35"/>
    <row r="88300" s="62" customFormat="1" x14ac:dyDescent="0.35"/>
    <row r="88301" s="62" customFormat="1" x14ac:dyDescent="0.35"/>
    <row r="88302" s="62" customFormat="1" x14ac:dyDescent="0.35"/>
    <row r="88303" s="62" customFormat="1" x14ac:dyDescent="0.35"/>
    <row r="88304" s="62" customFormat="1" x14ac:dyDescent="0.35"/>
    <row r="88305" s="62" customFormat="1" x14ac:dyDescent="0.35"/>
    <row r="88306" s="62" customFormat="1" x14ac:dyDescent="0.35"/>
    <row r="88307" s="62" customFormat="1" x14ac:dyDescent="0.35"/>
    <row r="88308" s="62" customFormat="1" x14ac:dyDescent="0.35"/>
    <row r="88309" s="62" customFormat="1" x14ac:dyDescent="0.35"/>
    <row r="88310" s="62" customFormat="1" x14ac:dyDescent="0.35"/>
    <row r="88311" s="62" customFormat="1" x14ac:dyDescent="0.35"/>
    <row r="88312" s="62" customFormat="1" x14ac:dyDescent="0.35"/>
    <row r="88313" s="62" customFormat="1" x14ac:dyDescent="0.35"/>
    <row r="88314" s="62" customFormat="1" x14ac:dyDescent="0.35"/>
    <row r="88315" s="62" customFormat="1" x14ac:dyDescent="0.35"/>
    <row r="88316" s="62" customFormat="1" x14ac:dyDescent="0.35"/>
    <row r="88317" s="62" customFormat="1" x14ac:dyDescent="0.35"/>
    <row r="88318" s="62" customFormat="1" x14ac:dyDescent="0.35"/>
    <row r="88319" s="62" customFormat="1" x14ac:dyDescent="0.35"/>
    <row r="88320" s="62" customFormat="1" x14ac:dyDescent="0.35"/>
    <row r="88321" s="62" customFormat="1" x14ac:dyDescent="0.35"/>
    <row r="88322" s="62" customFormat="1" x14ac:dyDescent="0.35"/>
    <row r="88323" s="62" customFormat="1" x14ac:dyDescent="0.35"/>
    <row r="88324" s="62" customFormat="1" x14ac:dyDescent="0.35"/>
    <row r="88325" s="62" customFormat="1" x14ac:dyDescent="0.35"/>
    <row r="88326" s="62" customFormat="1" x14ac:dyDescent="0.35"/>
    <row r="88327" s="62" customFormat="1" x14ac:dyDescent="0.35"/>
    <row r="88328" s="62" customFormat="1" x14ac:dyDescent="0.35"/>
    <row r="88329" s="62" customFormat="1" x14ac:dyDescent="0.35"/>
    <row r="88330" s="62" customFormat="1" x14ac:dyDescent="0.35"/>
    <row r="88331" s="62" customFormat="1" x14ac:dyDescent="0.35"/>
    <row r="88332" s="62" customFormat="1" x14ac:dyDescent="0.35"/>
    <row r="88333" s="62" customFormat="1" x14ac:dyDescent="0.35"/>
    <row r="88334" s="62" customFormat="1" x14ac:dyDescent="0.35"/>
    <row r="88335" s="62" customFormat="1" x14ac:dyDescent="0.35"/>
    <row r="88336" s="62" customFormat="1" x14ac:dyDescent="0.35"/>
    <row r="88337" s="62" customFormat="1" x14ac:dyDescent="0.35"/>
    <row r="88338" s="62" customFormat="1" x14ac:dyDescent="0.35"/>
    <row r="88339" s="62" customFormat="1" x14ac:dyDescent="0.35"/>
    <row r="88340" s="62" customFormat="1" x14ac:dyDescent="0.35"/>
    <row r="88341" s="62" customFormat="1" x14ac:dyDescent="0.35"/>
    <row r="88342" s="62" customFormat="1" x14ac:dyDescent="0.35"/>
    <row r="88343" s="62" customFormat="1" x14ac:dyDescent="0.35"/>
    <row r="88344" s="62" customFormat="1" x14ac:dyDescent="0.35"/>
    <row r="88345" s="62" customFormat="1" x14ac:dyDescent="0.35"/>
    <row r="88346" s="62" customFormat="1" x14ac:dyDescent="0.35"/>
    <row r="88347" s="62" customFormat="1" x14ac:dyDescent="0.35"/>
    <row r="88348" s="62" customFormat="1" x14ac:dyDescent="0.35"/>
    <row r="88349" s="62" customFormat="1" x14ac:dyDescent="0.35"/>
    <row r="88350" s="62" customFormat="1" x14ac:dyDescent="0.35"/>
    <row r="88351" s="62" customFormat="1" x14ac:dyDescent="0.35"/>
    <row r="88352" s="62" customFormat="1" x14ac:dyDescent="0.35"/>
    <row r="88353" s="62" customFormat="1" x14ac:dyDescent="0.35"/>
    <row r="88354" s="62" customFormat="1" x14ac:dyDescent="0.35"/>
    <row r="88355" s="62" customFormat="1" x14ac:dyDescent="0.35"/>
    <row r="88356" s="62" customFormat="1" x14ac:dyDescent="0.35"/>
    <row r="88357" s="62" customFormat="1" x14ac:dyDescent="0.35"/>
    <row r="88358" s="62" customFormat="1" x14ac:dyDescent="0.35"/>
    <row r="88359" s="62" customFormat="1" x14ac:dyDescent="0.35"/>
    <row r="88360" s="62" customFormat="1" x14ac:dyDescent="0.35"/>
    <row r="88361" s="62" customFormat="1" x14ac:dyDescent="0.35"/>
    <row r="88362" s="62" customFormat="1" x14ac:dyDescent="0.35"/>
    <row r="88363" s="62" customFormat="1" x14ac:dyDescent="0.35"/>
    <row r="88364" s="62" customFormat="1" x14ac:dyDescent="0.35"/>
    <row r="88365" s="62" customFormat="1" x14ac:dyDescent="0.35"/>
    <row r="88366" s="62" customFormat="1" x14ac:dyDescent="0.35"/>
    <row r="88367" s="62" customFormat="1" x14ac:dyDescent="0.35"/>
    <row r="88368" s="62" customFormat="1" x14ac:dyDescent="0.35"/>
    <row r="88369" s="62" customFormat="1" x14ac:dyDescent="0.35"/>
    <row r="88370" s="62" customFormat="1" x14ac:dyDescent="0.35"/>
    <row r="88371" s="62" customFormat="1" x14ac:dyDescent="0.35"/>
    <row r="88372" s="62" customFormat="1" x14ac:dyDescent="0.35"/>
    <row r="88373" s="62" customFormat="1" x14ac:dyDescent="0.35"/>
    <row r="88374" s="62" customFormat="1" x14ac:dyDescent="0.35"/>
    <row r="88375" s="62" customFormat="1" x14ac:dyDescent="0.35"/>
    <row r="88376" s="62" customFormat="1" x14ac:dyDescent="0.35"/>
    <row r="88377" s="62" customFormat="1" x14ac:dyDescent="0.35"/>
    <row r="88378" s="62" customFormat="1" x14ac:dyDescent="0.35"/>
    <row r="88379" s="62" customFormat="1" x14ac:dyDescent="0.35"/>
    <row r="88380" s="62" customFormat="1" x14ac:dyDescent="0.35"/>
    <row r="88381" s="62" customFormat="1" x14ac:dyDescent="0.35"/>
    <row r="88382" s="62" customFormat="1" x14ac:dyDescent="0.35"/>
    <row r="88383" s="62" customFormat="1" x14ac:dyDescent="0.35"/>
    <row r="88384" s="62" customFormat="1" x14ac:dyDescent="0.35"/>
    <row r="88385" s="62" customFormat="1" x14ac:dyDescent="0.35"/>
    <row r="88386" s="62" customFormat="1" x14ac:dyDescent="0.35"/>
    <row r="88387" s="62" customFormat="1" x14ac:dyDescent="0.35"/>
    <row r="88388" s="62" customFormat="1" x14ac:dyDescent="0.35"/>
    <row r="88389" s="62" customFormat="1" x14ac:dyDescent="0.35"/>
    <row r="88390" s="62" customFormat="1" x14ac:dyDescent="0.35"/>
    <row r="88391" s="62" customFormat="1" x14ac:dyDescent="0.35"/>
    <row r="88392" s="62" customFormat="1" x14ac:dyDescent="0.35"/>
    <row r="88393" s="62" customFormat="1" x14ac:dyDescent="0.35"/>
    <row r="88394" s="62" customFormat="1" x14ac:dyDescent="0.35"/>
    <row r="88395" s="62" customFormat="1" x14ac:dyDescent="0.35"/>
    <row r="88396" s="62" customFormat="1" x14ac:dyDescent="0.35"/>
    <row r="88397" s="62" customFormat="1" x14ac:dyDescent="0.35"/>
    <row r="88398" s="62" customFormat="1" x14ac:dyDescent="0.35"/>
    <row r="88399" s="62" customFormat="1" x14ac:dyDescent="0.35"/>
    <row r="88400" s="62" customFormat="1" x14ac:dyDescent="0.35"/>
    <row r="88401" s="62" customFormat="1" x14ac:dyDescent="0.35"/>
    <row r="88402" s="62" customFormat="1" x14ac:dyDescent="0.35"/>
    <row r="88403" s="62" customFormat="1" x14ac:dyDescent="0.35"/>
    <row r="88404" s="62" customFormat="1" x14ac:dyDescent="0.35"/>
    <row r="88405" s="62" customFormat="1" x14ac:dyDescent="0.35"/>
    <row r="88406" s="62" customFormat="1" x14ac:dyDescent="0.35"/>
    <row r="88407" s="62" customFormat="1" x14ac:dyDescent="0.35"/>
    <row r="88408" s="62" customFormat="1" x14ac:dyDescent="0.35"/>
    <row r="88409" s="62" customFormat="1" x14ac:dyDescent="0.35"/>
    <row r="88410" s="62" customFormat="1" x14ac:dyDescent="0.35"/>
    <row r="88411" s="62" customFormat="1" x14ac:dyDescent="0.35"/>
    <row r="88412" s="62" customFormat="1" x14ac:dyDescent="0.35"/>
    <row r="88413" s="62" customFormat="1" x14ac:dyDescent="0.35"/>
    <row r="88414" s="62" customFormat="1" x14ac:dyDescent="0.35"/>
    <row r="88415" s="62" customFormat="1" x14ac:dyDescent="0.35"/>
    <row r="88416" s="62" customFormat="1" x14ac:dyDescent="0.35"/>
    <row r="88417" s="62" customFormat="1" x14ac:dyDescent="0.35"/>
    <row r="88418" s="62" customFormat="1" x14ac:dyDescent="0.35"/>
    <row r="88419" s="62" customFormat="1" x14ac:dyDescent="0.35"/>
    <row r="88420" s="62" customFormat="1" x14ac:dyDescent="0.35"/>
    <row r="88421" s="62" customFormat="1" x14ac:dyDescent="0.35"/>
    <row r="88422" s="62" customFormat="1" x14ac:dyDescent="0.35"/>
    <row r="88423" s="62" customFormat="1" x14ac:dyDescent="0.35"/>
    <row r="88424" s="62" customFormat="1" x14ac:dyDescent="0.35"/>
    <row r="88425" s="62" customFormat="1" x14ac:dyDescent="0.35"/>
    <row r="88426" s="62" customFormat="1" x14ac:dyDescent="0.35"/>
    <row r="88427" s="62" customFormat="1" x14ac:dyDescent="0.35"/>
    <row r="88428" s="62" customFormat="1" x14ac:dyDescent="0.35"/>
    <row r="88429" s="62" customFormat="1" x14ac:dyDescent="0.35"/>
    <row r="88430" s="62" customFormat="1" x14ac:dyDescent="0.35"/>
    <row r="88431" s="62" customFormat="1" x14ac:dyDescent="0.35"/>
    <row r="88432" s="62" customFormat="1" x14ac:dyDescent="0.35"/>
    <row r="88433" s="62" customFormat="1" x14ac:dyDescent="0.35"/>
    <row r="88434" s="62" customFormat="1" x14ac:dyDescent="0.35"/>
    <row r="88435" s="62" customFormat="1" x14ac:dyDescent="0.35"/>
    <row r="88436" s="62" customFormat="1" x14ac:dyDescent="0.35"/>
    <row r="88437" s="62" customFormat="1" x14ac:dyDescent="0.35"/>
    <row r="88438" s="62" customFormat="1" x14ac:dyDescent="0.35"/>
    <row r="88439" s="62" customFormat="1" x14ac:dyDescent="0.35"/>
    <row r="88440" s="62" customFormat="1" x14ac:dyDescent="0.35"/>
    <row r="88441" s="62" customFormat="1" x14ac:dyDescent="0.35"/>
    <row r="88442" s="62" customFormat="1" x14ac:dyDescent="0.35"/>
    <row r="88443" s="62" customFormat="1" x14ac:dyDescent="0.35"/>
    <row r="88444" s="62" customFormat="1" x14ac:dyDescent="0.35"/>
    <row r="88445" s="62" customFormat="1" x14ac:dyDescent="0.35"/>
    <row r="88446" s="62" customFormat="1" x14ac:dyDescent="0.35"/>
    <row r="88447" s="62" customFormat="1" x14ac:dyDescent="0.35"/>
    <row r="88448" s="62" customFormat="1" x14ac:dyDescent="0.35"/>
    <row r="88449" s="62" customFormat="1" x14ac:dyDescent="0.35"/>
    <row r="88450" s="62" customFormat="1" x14ac:dyDescent="0.35"/>
    <row r="88451" s="62" customFormat="1" x14ac:dyDescent="0.35"/>
    <row r="88452" s="62" customFormat="1" x14ac:dyDescent="0.35"/>
    <row r="88453" s="62" customFormat="1" x14ac:dyDescent="0.35"/>
    <row r="88454" s="62" customFormat="1" x14ac:dyDescent="0.35"/>
    <row r="88455" s="62" customFormat="1" x14ac:dyDescent="0.35"/>
    <row r="88456" s="62" customFormat="1" x14ac:dyDescent="0.35"/>
    <row r="88457" s="62" customFormat="1" x14ac:dyDescent="0.35"/>
    <row r="88458" s="62" customFormat="1" x14ac:dyDescent="0.35"/>
    <row r="88459" s="62" customFormat="1" x14ac:dyDescent="0.35"/>
    <row r="88460" s="62" customFormat="1" x14ac:dyDescent="0.35"/>
    <row r="88461" s="62" customFormat="1" x14ac:dyDescent="0.35"/>
    <row r="88462" s="62" customFormat="1" x14ac:dyDescent="0.35"/>
    <row r="88463" s="62" customFormat="1" x14ac:dyDescent="0.35"/>
    <row r="88464" s="62" customFormat="1" x14ac:dyDescent="0.35"/>
    <row r="88465" s="62" customFormat="1" x14ac:dyDescent="0.35"/>
    <row r="88466" s="62" customFormat="1" x14ac:dyDescent="0.35"/>
    <row r="88467" s="62" customFormat="1" x14ac:dyDescent="0.35"/>
    <row r="88468" s="62" customFormat="1" x14ac:dyDescent="0.35"/>
    <row r="88469" s="62" customFormat="1" x14ac:dyDescent="0.35"/>
    <row r="88470" s="62" customFormat="1" x14ac:dyDescent="0.35"/>
    <row r="88471" s="62" customFormat="1" x14ac:dyDescent="0.35"/>
    <row r="88472" s="62" customFormat="1" x14ac:dyDescent="0.35"/>
    <row r="88473" s="62" customFormat="1" x14ac:dyDescent="0.35"/>
    <row r="88474" s="62" customFormat="1" x14ac:dyDescent="0.35"/>
    <row r="88475" s="62" customFormat="1" x14ac:dyDescent="0.35"/>
    <row r="88476" s="62" customFormat="1" x14ac:dyDescent="0.35"/>
    <row r="88477" s="62" customFormat="1" x14ac:dyDescent="0.35"/>
    <row r="88478" s="62" customFormat="1" x14ac:dyDescent="0.35"/>
    <row r="88479" s="62" customFormat="1" x14ac:dyDescent="0.35"/>
    <row r="88480" s="62" customFormat="1" x14ac:dyDescent="0.35"/>
    <row r="88481" s="62" customFormat="1" x14ac:dyDescent="0.35"/>
    <row r="88482" s="62" customFormat="1" x14ac:dyDescent="0.35"/>
    <row r="88483" s="62" customFormat="1" x14ac:dyDescent="0.35"/>
    <row r="88484" s="62" customFormat="1" x14ac:dyDescent="0.35"/>
    <row r="88485" s="62" customFormat="1" x14ac:dyDescent="0.35"/>
    <row r="88486" s="62" customFormat="1" x14ac:dyDescent="0.35"/>
    <row r="88487" s="62" customFormat="1" x14ac:dyDescent="0.35"/>
    <row r="88488" s="62" customFormat="1" x14ac:dyDescent="0.35"/>
    <row r="88489" s="62" customFormat="1" x14ac:dyDescent="0.35"/>
    <row r="88490" s="62" customFormat="1" x14ac:dyDescent="0.35"/>
    <row r="88491" s="62" customFormat="1" x14ac:dyDescent="0.35"/>
    <row r="88492" s="62" customFormat="1" x14ac:dyDescent="0.35"/>
    <row r="88493" s="62" customFormat="1" x14ac:dyDescent="0.35"/>
    <row r="88494" s="62" customFormat="1" x14ac:dyDescent="0.35"/>
    <row r="88495" s="62" customFormat="1" x14ac:dyDescent="0.35"/>
    <row r="88496" s="62" customFormat="1" x14ac:dyDescent="0.35"/>
    <row r="88497" s="62" customFormat="1" x14ac:dyDescent="0.35"/>
    <row r="88498" s="62" customFormat="1" x14ac:dyDescent="0.35"/>
    <row r="88499" s="62" customFormat="1" x14ac:dyDescent="0.35"/>
    <row r="88500" s="62" customFormat="1" x14ac:dyDescent="0.35"/>
    <row r="88501" s="62" customFormat="1" x14ac:dyDescent="0.35"/>
    <row r="88502" s="62" customFormat="1" x14ac:dyDescent="0.35"/>
    <row r="88503" s="62" customFormat="1" x14ac:dyDescent="0.35"/>
    <row r="88504" s="62" customFormat="1" x14ac:dyDescent="0.35"/>
    <row r="88505" s="62" customFormat="1" x14ac:dyDescent="0.35"/>
    <row r="88506" s="62" customFormat="1" x14ac:dyDescent="0.35"/>
    <row r="88507" s="62" customFormat="1" x14ac:dyDescent="0.35"/>
    <row r="88508" s="62" customFormat="1" x14ac:dyDescent="0.35"/>
    <row r="88509" s="62" customFormat="1" x14ac:dyDescent="0.35"/>
    <row r="88510" s="62" customFormat="1" x14ac:dyDescent="0.35"/>
    <row r="88511" s="62" customFormat="1" x14ac:dyDescent="0.35"/>
    <row r="88512" s="62" customFormat="1" x14ac:dyDescent="0.35"/>
    <row r="88513" s="62" customFormat="1" x14ac:dyDescent="0.35"/>
    <row r="88514" s="62" customFormat="1" x14ac:dyDescent="0.35"/>
    <row r="88515" s="62" customFormat="1" x14ac:dyDescent="0.35"/>
    <row r="88516" s="62" customFormat="1" x14ac:dyDescent="0.35"/>
    <row r="88517" s="62" customFormat="1" x14ac:dyDescent="0.35"/>
    <row r="88518" s="62" customFormat="1" x14ac:dyDescent="0.35"/>
    <row r="88519" s="62" customFormat="1" x14ac:dyDescent="0.35"/>
    <row r="88520" s="62" customFormat="1" x14ac:dyDescent="0.35"/>
    <row r="88521" s="62" customFormat="1" x14ac:dyDescent="0.35"/>
    <row r="88522" s="62" customFormat="1" x14ac:dyDescent="0.35"/>
    <row r="88523" s="62" customFormat="1" x14ac:dyDescent="0.35"/>
    <row r="88524" s="62" customFormat="1" x14ac:dyDescent="0.35"/>
    <row r="88525" s="62" customFormat="1" x14ac:dyDescent="0.35"/>
    <row r="88526" s="62" customFormat="1" x14ac:dyDescent="0.35"/>
    <row r="88527" s="62" customFormat="1" x14ac:dyDescent="0.35"/>
    <row r="88528" s="62" customFormat="1" x14ac:dyDescent="0.35"/>
    <row r="88529" s="62" customFormat="1" x14ac:dyDescent="0.35"/>
    <row r="88530" s="62" customFormat="1" x14ac:dyDescent="0.35"/>
    <row r="88531" s="62" customFormat="1" x14ac:dyDescent="0.35"/>
    <row r="88532" s="62" customFormat="1" x14ac:dyDescent="0.35"/>
    <row r="88533" s="62" customFormat="1" x14ac:dyDescent="0.35"/>
    <row r="88534" s="62" customFormat="1" x14ac:dyDescent="0.35"/>
    <row r="88535" s="62" customFormat="1" x14ac:dyDescent="0.35"/>
    <row r="88536" s="62" customFormat="1" x14ac:dyDescent="0.35"/>
    <row r="88537" s="62" customFormat="1" x14ac:dyDescent="0.35"/>
    <row r="88538" s="62" customFormat="1" x14ac:dyDescent="0.35"/>
    <row r="88539" s="62" customFormat="1" x14ac:dyDescent="0.35"/>
    <row r="88540" s="62" customFormat="1" x14ac:dyDescent="0.35"/>
    <row r="88541" s="62" customFormat="1" x14ac:dyDescent="0.35"/>
    <row r="88542" s="62" customFormat="1" x14ac:dyDescent="0.35"/>
    <row r="88543" s="62" customFormat="1" x14ac:dyDescent="0.35"/>
    <row r="88544" s="62" customFormat="1" x14ac:dyDescent="0.35"/>
    <row r="88545" s="62" customFormat="1" x14ac:dyDescent="0.35"/>
    <row r="88546" s="62" customFormat="1" x14ac:dyDescent="0.35"/>
    <row r="88547" s="62" customFormat="1" x14ac:dyDescent="0.35"/>
    <row r="88548" s="62" customFormat="1" x14ac:dyDescent="0.35"/>
    <row r="88549" s="62" customFormat="1" x14ac:dyDescent="0.35"/>
    <row r="88550" s="62" customFormat="1" x14ac:dyDescent="0.35"/>
    <row r="88551" s="62" customFormat="1" x14ac:dyDescent="0.35"/>
    <row r="88552" s="62" customFormat="1" x14ac:dyDescent="0.35"/>
    <row r="88553" s="62" customFormat="1" x14ac:dyDescent="0.35"/>
    <row r="88554" s="62" customFormat="1" x14ac:dyDescent="0.35"/>
    <row r="88555" s="62" customFormat="1" x14ac:dyDescent="0.35"/>
    <row r="88556" s="62" customFormat="1" x14ac:dyDescent="0.35"/>
    <row r="88557" s="62" customFormat="1" x14ac:dyDescent="0.35"/>
    <row r="88558" s="62" customFormat="1" x14ac:dyDescent="0.35"/>
    <row r="88559" s="62" customFormat="1" x14ac:dyDescent="0.35"/>
    <row r="88560" s="62" customFormat="1" x14ac:dyDescent="0.35"/>
    <row r="88561" s="62" customFormat="1" x14ac:dyDescent="0.35"/>
    <row r="88562" s="62" customFormat="1" x14ac:dyDescent="0.35"/>
    <row r="88563" s="62" customFormat="1" x14ac:dyDescent="0.35"/>
    <row r="88564" s="62" customFormat="1" x14ac:dyDescent="0.35"/>
    <row r="88565" s="62" customFormat="1" x14ac:dyDescent="0.35"/>
    <row r="88566" s="62" customFormat="1" x14ac:dyDescent="0.35"/>
    <row r="88567" s="62" customFormat="1" x14ac:dyDescent="0.35"/>
    <row r="88568" s="62" customFormat="1" x14ac:dyDescent="0.35"/>
    <row r="88569" s="62" customFormat="1" x14ac:dyDescent="0.35"/>
    <row r="88570" s="62" customFormat="1" x14ac:dyDescent="0.35"/>
    <row r="88571" s="62" customFormat="1" x14ac:dyDescent="0.35"/>
    <row r="88572" s="62" customFormat="1" x14ac:dyDescent="0.35"/>
    <row r="88573" s="62" customFormat="1" x14ac:dyDescent="0.35"/>
    <row r="88574" s="62" customFormat="1" x14ac:dyDescent="0.35"/>
    <row r="88575" s="62" customFormat="1" x14ac:dyDescent="0.35"/>
    <row r="88576" s="62" customFormat="1" x14ac:dyDescent="0.35"/>
    <row r="88577" s="62" customFormat="1" x14ac:dyDescent="0.35"/>
    <row r="88578" s="62" customFormat="1" x14ac:dyDescent="0.35"/>
    <row r="88579" s="62" customFormat="1" x14ac:dyDescent="0.35"/>
    <row r="88580" s="62" customFormat="1" x14ac:dyDescent="0.35"/>
    <row r="88581" s="62" customFormat="1" x14ac:dyDescent="0.35"/>
    <row r="88582" s="62" customFormat="1" x14ac:dyDescent="0.35"/>
    <row r="88583" s="62" customFormat="1" x14ac:dyDescent="0.35"/>
    <row r="88584" s="62" customFormat="1" x14ac:dyDescent="0.35"/>
    <row r="88585" s="62" customFormat="1" x14ac:dyDescent="0.35"/>
    <row r="88586" s="62" customFormat="1" x14ac:dyDescent="0.35"/>
    <row r="88587" s="62" customFormat="1" x14ac:dyDescent="0.35"/>
    <row r="88588" s="62" customFormat="1" x14ac:dyDescent="0.35"/>
    <row r="88589" s="62" customFormat="1" x14ac:dyDescent="0.35"/>
    <row r="88590" s="62" customFormat="1" x14ac:dyDescent="0.35"/>
    <row r="88591" s="62" customFormat="1" x14ac:dyDescent="0.35"/>
    <row r="88592" s="62" customFormat="1" x14ac:dyDescent="0.35"/>
    <row r="88593" s="62" customFormat="1" x14ac:dyDescent="0.35"/>
    <row r="88594" s="62" customFormat="1" x14ac:dyDescent="0.35"/>
    <row r="88595" s="62" customFormat="1" x14ac:dyDescent="0.35"/>
    <row r="88596" s="62" customFormat="1" x14ac:dyDescent="0.35"/>
    <row r="88597" s="62" customFormat="1" x14ac:dyDescent="0.35"/>
    <row r="88598" s="62" customFormat="1" x14ac:dyDescent="0.35"/>
    <row r="88599" s="62" customFormat="1" x14ac:dyDescent="0.35"/>
    <row r="88600" s="62" customFormat="1" x14ac:dyDescent="0.35"/>
    <row r="88601" s="62" customFormat="1" x14ac:dyDescent="0.35"/>
    <row r="88602" s="62" customFormat="1" x14ac:dyDescent="0.35"/>
    <row r="88603" s="62" customFormat="1" x14ac:dyDescent="0.35"/>
    <row r="88604" s="62" customFormat="1" x14ac:dyDescent="0.35"/>
    <row r="88605" s="62" customFormat="1" x14ac:dyDescent="0.35"/>
    <row r="88606" s="62" customFormat="1" x14ac:dyDescent="0.35"/>
    <row r="88607" s="62" customFormat="1" x14ac:dyDescent="0.35"/>
    <row r="88608" s="62" customFormat="1" x14ac:dyDescent="0.35"/>
    <row r="88609" s="62" customFormat="1" x14ac:dyDescent="0.35"/>
    <row r="88610" s="62" customFormat="1" x14ac:dyDescent="0.35"/>
    <row r="88611" s="62" customFormat="1" x14ac:dyDescent="0.35"/>
    <row r="88612" s="62" customFormat="1" x14ac:dyDescent="0.35"/>
    <row r="88613" s="62" customFormat="1" x14ac:dyDescent="0.35"/>
    <row r="88614" s="62" customFormat="1" x14ac:dyDescent="0.35"/>
    <row r="88615" s="62" customFormat="1" x14ac:dyDescent="0.35"/>
    <row r="88616" s="62" customFormat="1" x14ac:dyDescent="0.35"/>
    <row r="88617" s="62" customFormat="1" x14ac:dyDescent="0.35"/>
    <row r="88618" s="62" customFormat="1" x14ac:dyDescent="0.35"/>
    <row r="88619" s="62" customFormat="1" x14ac:dyDescent="0.35"/>
    <row r="88620" s="62" customFormat="1" x14ac:dyDescent="0.35"/>
    <row r="88621" s="62" customFormat="1" x14ac:dyDescent="0.35"/>
    <row r="88622" s="62" customFormat="1" x14ac:dyDescent="0.35"/>
    <row r="88623" s="62" customFormat="1" x14ac:dyDescent="0.35"/>
    <row r="88624" s="62" customFormat="1" x14ac:dyDescent="0.35"/>
    <row r="88625" s="62" customFormat="1" x14ac:dyDescent="0.35"/>
    <row r="88626" s="62" customFormat="1" x14ac:dyDescent="0.35"/>
    <row r="88627" s="62" customFormat="1" x14ac:dyDescent="0.35"/>
    <row r="88628" s="62" customFormat="1" x14ac:dyDescent="0.35"/>
    <row r="88629" s="62" customFormat="1" x14ac:dyDescent="0.35"/>
    <row r="88630" s="62" customFormat="1" x14ac:dyDescent="0.35"/>
    <row r="88631" s="62" customFormat="1" x14ac:dyDescent="0.35"/>
    <row r="88632" s="62" customFormat="1" x14ac:dyDescent="0.35"/>
    <row r="88633" s="62" customFormat="1" x14ac:dyDescent="0.35"/>
    <row r="88634" s="62" customFormat="1" x14ac:dyDescent="0.35"/>
    <row r="88635" s="62" customFormat="1" x14ac:dyDescent="0.35"/>
    <row r="88636" s="62" customFormat="1" x14ac:dyDescent="0.35"/>
    <row r="88637" s="62" customFormat="1" x14ac:dyDescent="0.35"/>
    <row r="88638" s="62" customFormat="1" x14ac:dyDescent="0.35"/>
    <row r="88639" s="62" customFormat="1" x14ac:dyDescent="0.35"/>
    <row r="88640" s="62" customFormat="1" x14ac:dyDescent="0.35"/>
    <row r="88641" s="62" customFormat="1" x14ac:dyDescent="0.35"/>
    <row r="88642" s="62" customFormat="1" x14ac:dyDescent="0.35"/>
    <row r="88643" s="62" customFormat="1" x14ac:dyDescent="0.35"/>
    <row r="88644" s="62" customFormat="1" x14ac:dyDescent="0.35"/>
    <row r="88645" s="62" customFormat="1" x14ac:dyDescent="0.35"/>
    <row r="88646" s="62" customFormat="1" x14ac:dyDescent="0.35"/>
    <row r="88647" s="62" customFormat="1" x14ac:dyDescent="0.35"/>
    <row r="88648" s="62" customFormat="1" x14ac:dyDescent="0.35"/>
    <row r="88649" s="62" customFormat="1" x14ac:dyDescent="0.35"/>
    <row r="88650" s="62" customFormat="1" x14ac:dyDescent="0.35"/>
    <row r="88651" s="62" customFormat="1" x14ac:dyDescent="0.35"/>
    <row r="88652" s="62" customFormat="1" x14ac:dyDescent="0.35"/>
    <row r="88653" s="62" customFormat="1" x14ac:dyDescent="0.35"/>
    <row r="88654" s="62" customFormat="1" x14ac:dyDescent="0.35"/>
    <row r="88655" s="62" customFormat="1" x14ac:dyDescent="0.35"/>
    <row r="88656" s="62" customFormat="1" x14ac:dyDescent="0.35"/>
    <row r="88657" s="62" customFormat="1" x14ac:dyDescent="0.35"/>
    <row r="88658" s="62" customFormat="1" x14ac:dyDescent="0.35"/>
    <row r="88659" s="62" customFormat="1" x14ac:dyDescent="0.35"/>
    <row r="88660" s="62" customFormat="1" x14ac:dyDescent="0.35"/>
    <row r="88661" s="62" customFormat="1" x14ac:dyDescent="0.35"/>
    <row r="88662" s="62" customFormat="1" x14ac:dyDescent="0.35"/>
    <row r="88663" s="62" customFormat="1" x14ac:dyDescent="0.35"/>
    <row r="88664" s="62" customFormat="1" x14ac:dyDescent="0.35"/>
    <row r="88665" s="62" customFormat="1" x14ac:dyDescent="0.35"/>
    <row r="88666" s="62" customFormat="1" x14ac:dyDescent="0.35"/>
    <row r="88667" s="62" customFormat="1" x14ac:dyDescent="0.35"/>
    <row r="88668" s="62" customFormat="1" x14ac:dyDescent="0.35"/>
    <row r="88669" s="62" customFormat="1" x14ac:dyDescent="0.35"/>
    <row r="88670" s="62" customFormat="1" x14ac:dyDescent="0.35"/>
    <row r="88671" s="62" customFormat="1" x14ac:dyDescent="0.35"/>
    <row r="88672" s="62" customFormat="1" x14ac:dyDescent="0.35"/>
    <row r="88673" s="62" customFormat="1" x14ac:dyDescent="0.35"/>
    <row r="88674" s="62" customFormat="1" x14ac:dyDescent="0.35"/>
    <row r="88675" s="62" customFormat="1" x14ac:dyDescent="0.35"/>
    <row r="88676" s="62" customFormat="1" x14ac:dyDescent="0.35"/>
    <row r="88677" s="62" customFormat="1" x14ac:dyDescent="0.35"/>
    <row r="88678" s="62" customFormat="1" x14ac:dyDescent="0.35"/>
    <row r="88679" s="62" customFormat="1" x14ac:dyDescent="0.35"/>
    <row r="88680" s="62" customFormat="1" x14ac:dyDescent="0.35"/>
    <row r="88681" s="62" customFormat="1" x14ac:dyDescent="0.35"/>
    <row r="88682" s="62" customFormat="1" x14ac:dyDescent="0.35"/>
    <row r="88683" s="62" customFormat="1" x14ac:dyDescent="0.35"/>
    <row r="88684" s="62" customFormat="1" x14ac:dyDescent="0.35"/>
    <row r="88685" s="62" customFormat="1" x14ac:dyDescent="0.35"/>
    <row r="88686" s="62" customFormat="1" x14ac:dyDescent="0.35"/>
    <row r="88687" s="62" customFormat="1" x14ac:dyDescent="0.35"/>
    <row r="88688" s="62" customFormat="1" x14ac:dyDescent="0.35"/>
    <row r="88689" s="62" customFormat="1" x14ac:dyDescent="0.35"/>
    <row r="88690" s="62" customFormat="1" x14ac:dyDescent="0.35"/>
    <row r="88691" s="62" customFormat="1" x14ac:dyDescent="0.35"/>
    <row r="88692" s="62" customFormat="1" x14ac:dyDescent="0.35"/>
    <row r="88693" s="62" customFormat="1" x14ac:dyDescent="0.35"/>
    <row r="88694" s="62" customFormat="1" x14ac:dyDescent="0.35"/>
    <row r="88695" s="62" customFormat="1" x14ac:dyDescent="0.35"/>
    <row r="88696" s="62" customFormat="1" x14ac:dyDescent="0.35"/>
    <row r="88697" s="62" customFormat="1" x14ac:dyDescent="0.35"/>
    <row r="88698" s="62" customFormat="1" x14ac:dyDescent="0.35"/>
    <row r="88699" s="62" customFormat="1" x14ac:dyDescent="0.35"/>
    <row r="88700" s="62" customFormat="1" x14ac:dyDescent="0.35"/>
    <row r="88701" s="62" customFormat="1" x14ac:dyDescent="0.35"/>
    <row r="88702" s="62" customFormat="1" x14ac:dyDescent="0.35"/>
    <row r="88703" s="62" customFormat="1" x14ac:dyDescent="0.35"/>
    <row r="88704" s="62" customFormat="1" x14ac:dyDescent="0.35"/>
    <row r="88705" s="62" customFormat="1" x14ac:dyDescent="0.35"/>
    <row r="88706" s="62" customFormat="1" x14ac:dyDescent="0.35"/>
    <row r="88707" s="62" customFormat="1" x14ac:dyDescent="0.35"/>
    <row r="88708" s="62" customFormat="1" x14ac:dyDescent="0.35"/>
    <row r="88709" s="62" customFormat="1" x14ac:dyDescent="0.35"/>
    <row r="88710" s="62" customFormat="1" x14ac:dyDescent="0.35"/>
    <row r="88711" s="62" customFormat="1" x14ac:dyDescent="0.35"/>
    <row r="88712" s="62" customFormat="1" x14ac:dyDescent="0.35"/>
    <row r="88713" s="62" customFormat="1" x14ac:dyDescent="0.35"/>
    <row r="88714" s="62" customFormat="1" x14ac:dyDescent="0.35"/>
    <row r="88715" s="62" customFormat="1" x14ac:dyDescent="0.35"/>
    <row r="88716" s="62" customFormat="1" x14ac:dyDescent="0.35"/>
    <row r="88717" s="62" customFormat="1" x14ac:dyDescent="0.35"/>
    <row r="88718" s="62" customFormat="1" x14ac:dyDescent="0.35"/>
    <row r="88719" s="62" customFormat="1" x14ac:dyDescent="0.35"/>
    <row r="88720" s="62" customFormat="1" x14ac:dyDescent="0.35"/>
    <row r="88721" s="62" customFormat="1" x14ac:dyDescent="0.35"/>
    <row r="88722" s="62" customFormat="1" x14ac:dyDescent="0.35"/>
    <row r="88723" s="62" customFormat="1" x14ac:dyDescent="0.35"/>
    <row r="88724" s="62" customFormat="1" x14ac:dyDescent="0.35"/>
    <row r="88725" s="62" customFormat="1" x14ac:dyDescent="0.35"/>
    <row r="88726" s="62" customFormat="1" x14ac:dyDescent="0.35"/>
    <row r="88727" s="62" customFormat="1" x14ac:dyDescent="0.35"/>
    <row r="88728" s="62" customFormat="1" x14ac:dyDescent="0.35"/>
    <row r="88729" s="62" customFormat="1" x14ac:dyDescent="0.35"/>
    <row r="88730" s="62" customFormat="1" x14ac:dyDescent="0.35"/>
    <row r="88731" s="62" customFormat="1" x14ac:dyDescent="0.35"/>
    <row r="88732" s="62" customFormat="1" x14ac:dyDescent="0.35"/>
    <row r="88733" s="62" customFormat="1" x14ac:dyDescent="0.35"/>
    <row r="88734" s="62" customFormat="1" x14ac:dyDescent="0.35"/>
    <row r="88735" s="62" customFormat="1" x14ac:dyDescent="0.35"/>
    <row r="88736" s="62" customFormat="1" x14ac:dyDescent="0.35"/>
    <row r="88737" s="62" customFormat="1" x14ac:dyDescent="0.35"/>
    <row r="88738" s="62" customFormat="1" x14ac:dyDescent="0.35"/>
    <row r="88739" s="62" customFormat="1" x14ac:dyDescent="0.35"/>
    <row r="88740" s="62" customFormat="1" x14ac:dyDescent="0.35"/>
    <row r="88741" s="62" customFormat="1" x14ac:dyDescent="0.35"/>
    <row r="88742" s="62" customFormat="1" x14ac:dyDescent="0.35"/>
    <row r="88743" s="62" customFormat="1" x14ac:dyDescent="0.35"/>
    <row r="88744" s="62" customFormat="1" x14ac:dyDescent="0.35"/>
    <row r="88745" s="62" customFormat="1" x14ac:dyDescent="0.35"/>
    <row r="88746" s="62" customFormat="1" x14ac:dyDescent="0.35"/>
    <row r="88747" s="62" customFormat="1" x14ac:dyDescent="0.35"/>
    <row r="88748" s="62" customFormat="1" x14ac:dyDescent="0.35"/>
    <row r="88749" s="62" customFormat="1" x14ac:dyDescent="0.35"/>
    <row r="88750" s="62" customFormat="1" x14ac:dyDescent="0.35"/>
    <row r="88751" s="62" customFormat="1" x14ac:dyDescent="0.35"/>
    <row r="88752" s="62" customFormat="1" x14ac:dyDescent="0.35"/>
    <row r="88753" s="62" customFormat="1" x14ac:dyDescent="0.35"/>
    <row r="88754" s="62" customFormat="1" x14ac:dyDescent="0.35"/>
    <row r="88755" s="62" customFormat="1" x14ac:dyDescent="0.35"/>
    <row r="88756" s="62" customFormat="1" x14ac:dyDescent="0.35"/>
    <row r="88757" s="62" customFormat="1" x14ac:dyDescent="0.35"/>
    <row r="88758" s="62" customFormat="1" x14ac:dyDescent="0.35"/>
    <row r="88759" s="62" customFormat="1" x14ac:dyDescent="0.35"/>
    <row r="88760" s="62" customFormat="1" x14ac:dyDescent="0.35"/>
    <row r="88761" s="62" customFormat="1" x14ac:dyDescent="0.35"/>
    <row r="88762" s="62" customFormat="1" x14ac:dyDescent="0.35"/>
    <row r="88763" s="62" customFormat="1" x14ac:dyDescent="0.35"/>
    <row r="88764" s="62" customFormat="1" x14ac:dyDescent="0.35"/>
    <row r="88765" s="62" customFormat="1" x14ac:dyDescent="0.35"/>
    <row r="88766" s="62" customFormat="1" x14ac:dyDescent="0.35"/>
    <row r="88767" s="62" customFormat="1" x14ac:dyDescent="0.35"/>
    <row r="88768" s="62" customFormat="1" x14ac:dyDescent="0.35"/>
    <row r="88769" s="62" customFormat="1" x14ac:dyDescent="0.35"/>
    <row r="88770" s="62" customFormat="1" x14ac:dyDescent="0.35"/>
    <row r="88771" s="62" customFormat="1" x14ac:dyDescent="0.35"/>
    <row r="88772" s="62" customFormat="1" x14ac:dyDescent="0.35"/>
    <row r="88773" s="62" customFormat="1" x14ac:dyDescent="0.35"/>
    <row r="88774" s="62" customFormat="1" x14ac:dyDescent="0.35"/>
    <row r="88775" s="62" customFormat="1" x14ac:dyDescent="0.35"/>
    <row r="88776" s="62" customFormat="1" x14ac:dyDescent="0.35"/>
    <row r="88777" s="62" customFormat="1" x14ac:dyDescent="0.35"/>
    <row r="88778" s="62" customFormat="1" x14ac:dyDescent="0.35"/>
    <row r="88779" s="62" customFormat="1" x14ac:dyDescent="0.35"/>
    <row r="88780" s="62" customFormat="1" x14ac:dyDescent="0.35"/>
    <row r="88781" s="62" customFormat="1" x14ac:dyDescent="0.35"/>
    <row r="88782" s="62" customFormat="1" x14ac:dyDescent="0.35"/>
    <row r="88783" s="62" customFormat="1" x14ac:dyDescent="0.35"/>
    <row r="88784" s="62" customFormat="1" x14ac:dyDescent="0.35"/>
    <row r="88785" s="62" customFormat="1" x14ac:dyDescent="0.35"/>
    <row r="88786" s="62" customFormat="1" x14ac:dyDescent="0.35"/>
    <row r="88787" s="62" customFormat="1" x14ac:dyDescent="0.35"/>
    <row r="88788" s="62" customFormat="1" x14ac:dyDescent="0.35"/>
    <row r="88789" s="62" customFormat="1" x14ac:dyDescent="0.35"/>
    <row r="88790" s="62" customFormat="1" x14ac:dyDescent="0.35"/>
    <row r="88791" s="62" customFormat="1" x14ac:dyDescent="0.35"/>
    <row r="88792" s="62" customFormat="1" x14ac:dyDescent="0.35"/>
    <row r="88793" s="62" customFormat="1" x14ac:dyDescent="0.35"/>
    <row r="88794" s="62" customFormat="1" x14ac:dyDescent="0.35"/>
    <row r="88795" s="62" customFormat="1" x14ac:dyDescent="0.35"/>
    <row r="88796" s="62" customFormat="1" x14ac:dyDescent="0.35"/>
    <row r="88797" s="62" customFormat="1" x14ac:dyDescent="0.35"/>
    <row r="88798" s="62" customFormat="1" x14ac:dyDescent="0.35"/>
    <row r="88799" s="62" customFormat="1" x14ac:dyDescent="0.35"/>
    <row r="88800" s="62" customFormat="1" x14ac:dyDescent="0.35"/>
    <row r="88801" s="62" customFormat="1" x14ac:dyDescent="0.35"/>
    <row r="88802" s="62" customFormat="1" x14ac:dyDescent="0.35"/>
    <row r="88803" s="62" customFormat="1" x14ac:dyDescent="0.35"/>
    <row r="88804" s="62" customFormat="1" x14ac:dyDescent="0.35"/>
    <row r="88805" s="62" customFormat="1" x14ac:dyDescent="0.35"/>
    <row r="88806" s="62" customFormat="1" x14ac:dyDescent="0.35"/>
    <row r="88807" s="62" customFormat="1" x14ac:dyDescent="0.35"/>
    <row r="88808" s="62" customFormat="1" x14ac:dyDescent="0.35"/>
    <row r="88809" s="62" customFormat="1" x14ac:dyDescent="0.35"/>
    <row r="88810" s="62" customFormat="1" x14ac:dyDescent="0.35"/>
    <row r="88811" s="62" customFormat="1" x14ac:dyDescent="0.35"/>
    <row r="88812" s="62" customFormat="1" x14ac:dyDescent="0.35"/>
    <row r="88813" s="62" customFormat="1" x14ac:dyDescent="0.35"/>
    <row r="88814" s="62" customFormat="1" x14ac:dyDescent="0.35"/>
    <row r="88815" s="62" customFormat="1" x14ac:dyDescent="0.35"/>
    <row r="88816" s="62" customFormat="1" x14ac:dyDescent="0.35"/>
    <row r="88817" s="62" customFormat="1" x14ac:dyDescent="0.35"/>
    <row r="88818" s="62" customFormat="1" x14ac:dyDescent="0.35"/>
    <row r="88819" s="62" customFormat="1" x14ac:dyDescent="0.35"/>
    <row r="88820" s="62" customFormat="1" x14ac:dyDescent="0.35"/>
    <row r="88821" s="62" customFormat="1" x14ac:dyDescent="0.35"/>
    <row r="88822" s="62" customFormat="1" x14ac:dyDescent="0.35"/>
    <row r="88823" s="62" customFormat="1" x14ac:dyDescent="0.35"/>
    <row r="88824" s="62" customFormat="1" x14ac:dyDescent="0.35"/>
    <row r="88825" s="62" customFormat="1" x14ac:dyDescent="0.35"/>
    <row r="88826" s="62" customFormat="1" x14ac:dyDescent="0.35"/>
    <row r="88827" s="62" customFormat="1" x14ac:dyDescent="0.35"/>
    <row r="88828" s="62" customFormat="1" x14ac:dyDescent="0.35"/>
    <row r="88829" s="62" customFormat="1" x14ac:dyDescent="0.35"/>
    <row r="88830" s="62" customFormat="1" x14ac:dyDescent="0.35"/>
    <row r="88831" s="62" customFormat="1" x14ac:dyDescent="0.35"/>
    <row r="88832" s="62" customFormat="1" x14ac:dyDescent="0.35"/>
    <row r="88833" s="62" customFormat="1" x14ac:dyDescent="0.35"/>
    <row r="88834" s="62" customFormat="1" x14ac:dyDescent="0.35"/>
    <row r="88835" s="62" customFormat="1" x14ac:dyDescent="0.35"/>
    <row r="88836" s="62" customFormat="1" x14ac:dyDescent="0.35"/>
    <row r="88837" s="62" customFormat="1" x14ac:dyDescent="0.35"/>
    <row r="88838" s="62" customFormat="1" x14ac:dyDescent="0.35"/>
    <row r="88839" s="62" customFormat="1" x14ac:dyDescent="0.35"/>
    <row r="88840" s="62" customFormat="1" x14ac:dyDescent="0.35"/>
    <row r="88841" s="62" customFormat="1" x14ac:dyDescent="0.35"/>
    <row r="88842" s="62" customFormat="1" x14ac:dyDescent="0.35"/>
    <row r="88843" s="62" customFormat="1" x14ac:dyDescent="0.35"/>
    <row r="88844" s="62" customFormat="1" x14ac:dyDescent="0.35"/>
    <row r="88845" s="62" customFormat="1" x14ac:dyDescent="0.35"/>
    <row r="88846" s="62" customFormat="1" x14ac:dyDescent="0.35"/>
    <row r="88847" s="62" customFormat="1" x14ac:dyDescent="0.35"/>
    <row r="88848" s="62" customFormat="1" x14ac:dyDescent="0.35"/>
    <row r="88849" s="62" customFormat="1" x14ac:dyDescent="0.35"/>
    <row r="88850" s="62" customFormat="1" x14ac:dyDescent="0.35"/>
    <row r="88851" s="62" customFormat="1" x14ac:dyDescent="0.35"/>
    <row r="88852" s="62" customFormat="1" x14ac:dyDescent="0.35"/>
    <row r="88853" s="62" customFormat="1" x14ac:dyDescent="0.35"/>
    <row r="88854" s="62" customFormat="1" x14ac:dyDescent="0.35"/>
    <row r="88855" s="62" customFormat="1" x14ac:dyDescent="0.35"/>
    <row r="88856" s="62" customFormat="1" x14ac:dyDescent="0.35"/>
    <row r="88857" s="62" customFormat="1" x14ac:dyDescent="0.35"/>
    <row r="88858" s="62" customFormat="1" x14ac:dyDescent="0.35"/>
    <row r="88859" s="62" customFormat="1" x14ac:dyDescent="0.35"/>
    <row r="88860" s="62" customFormat="1" x14ac:dyDescent="0.35"/>
    <row r="88861" s="62" customFormat="1" x14ac:dyDescent="0.35"/>
    <row r="88862" s="62" customFormat="1" x14ac:dyDescent="0.35"/>
    <row r="88863" s="62" customFormat="1" x14ac:dyDescent="0.35"/>
    <row r="88864" s="62" customFormat="1" x14ac:dyDescent="0.35"/>
    <row r="88865" s="62" customFormat="1" x14ac:dyDescent="0.35"/>
    <row r="88866" s="62" customFormat="1" x14ac:dyDescent="0.35"/>
    <row r="88867" s="62" customFormat="1" x14ac:dyDescent="0.35"/>
    <row r="88868" s="62" customFormat="1" x14ac:dyDescent="0.35"/>
    <row r="88869" s="62" customFormat="1" x14ac:dyDescent="0.35"/>
    <row r="88870" s="62" customFormat="1" x14ac:dyDescent="0.35"/>
    <row r="88871" s="62" customFormat="1" x14ac:dyDescent="0.35"/>
    <row r="88872" s="62" customFormat="1" x14ac:dyDescent="0.35"/>
    <row r="88873" s="62" customFormat="1" x14ac:dyDescent="0.35"/>
    <row r="88874" s="62" customFormat="1" x14ac:dyDescent="0.35"/>
    <row r="88875" s="62" customFormat="1" x14ac:dyDescent="0.35"/>
    <row r="88876" s="62" customFormat="1" x14ac:dyDescent="0.35"/>
    <row r="88877" s="62" customFormat="1" x14ac:dyDescent="0.35"/>
    <row r="88878" s="62" customFormat="1" x14ac:dyDescent="0.35"/>
    <row r="88879" s="62" customFormat="1" x14ac:dyDescent="0.35"/>
    <row r="88880" s="62" customFormat="1" x14ac:dyDescent="0.35"/>
    <row r="88881" s="62" customFormat="1" x14ac:dyDescent="0.35"/>
    <row r="88882" s="62" customFormat="1" x14ac:dyDescent="0.35"/>
    <row r="88883" s="62" customFormat="1" x14ac:dyDescent="0.35"/>
    <row r="88884" s="62" customFormat="1" x14ac:dyDescent="0.35"/>
    <row r="88885" s="62" customFormat="1" x14ac:dyDescent="0.35"/>
    <row r="88886" s="62" customFormat="1" x14ac:dyDescent="0.35"/>
    <row r="88887" s="62" customFormat="1" x14ac:dyDescent="0.35"/>
    <row r="88888" s="62" customFormat="1" x14ac:dyDescent="0.35"/>
    <row r="88889" s="62" customFormat="1" x14ac:dyDescent="0.35"/>
    <row r="88890" s="62" customFormat="1" x14ac:dyDescent="0.35"/>
    <row r="88891" s="62" customFormat="1" x14ac:dyDescent="0.35"/>
    <row r="88892" s="62" customFormat="1" x14ac:dyDescent="0.35"/>
    <row r="88893" s="62" customFormat="1" x14ac:dyDescent="0.35"/>
    <row r="88894" s="62" customFormat="1" x14ac:dyDescent="0.35"/>
    <row r="88895" s="62" customFormat="1" x14ac:dyDescent="0.35"/>
    <row r="88896" s="62" customFormat="1" x14ac:dyDescent="0.35"/>
    <row r="88897" s="62" customFormat="1" x14ac:dyDescent="0.35"/>
    <row r="88898" s="62" customFormat="1" x14ac:dyDescent="0.35"/>
    <row r="88899" s="62" customFormat="1" x14ac:dyDescent="0.35"/>
    <row r="88900" s="62" customFormat="1" x14ac:dyDescent="0.35"/>
    <row r="88901" s="62" customFormat="1" x14ac:dyDescent="0.35"/>
    <row r="88902" s="62" customFormat="1" x14ac:dyDescent="0.35"/>
    <row r="88903" s="62" customFormat="1" x14ac:dyDescent="0.35"/>
    <row r="88904" s="62" customFormat="1" x14ac:dyDescent="0.35"/>
    <row r="88905" s="62" customFormat="1" x14ac:dyDescent="0.35"/>
    <row r="88906" s="62" customFormat="1" x14ac:dyDescent="0.35"/>
    <row r="88907" s="62" customFormat="1" x14ac:dyDescent="0.35"/>
    <row r="88908" s="62" customFormat="1" x14ac:dyDescent="0.35"/>
    <row r="88909" s="62" customFormat="1" x14ac:dyDescent="0.35"/>
    <row r="88910" s="62" customFormat="1" x14ac:dyDescent="0.35"/>
    <row r="88911" s="62" customFormat="1" x14ac:dyDescent="0.35"/>
    <row r="88912" s="62" customFormat="1" x14ac:dyDescent="0.35"/>
    <row r="88913" s="62" customFormat="1" x14ac:dyDescent="0.35"/>
    <row r="88914" s="62" customFormat="1" x14ac:dyDescent="0.35"/>
    <row r="88915" s="62" customFormat="1" x14ac:dyDescent="0.35"/>
    <row r="88916" s="62" customFormat="1" x14ac:dyDescent="0.35"/>
    <row r="88917" s="62" customFormat="1" x14ac:dyDescent="0.35"/>
    <row r="88918" s="62" customFormat="1" x14ac:dyDescent="0.35"/>
    <row r="88919" s="62" customFormat="1" x14ac:dyDescent="0.35"/>
    <row r="88920" s="62" customFormat="1" x14ac:dyDescent="0.35"/>
    <row r="88921" s="62" customFormat="1" x14ac:dyDescent="0.35"/>
    <row r="88922" s="62" customFormat="1" x14ac:dyDescent="0.35"/>
    <row r="88923" s="62" customFormat="1" x14ac:dyDescent="0.35"/>
    <row r="88924" s="62" customFormat="1" x14ac:dyDescent="0.35"/>
    <row r="88925" s="62" customFormat="1" x14ac:dyDescent="0.35"/>
    <row r="88926" s="62" customFormat="1" x14ac:dyDescent="0.35"/>
    <row r="88927" s="62" customFormat="1" x14ac:dyDescent="0.35"/>
    <row r="88928" s="62" customFormat="1" x14ac:dyDescent="0.35"/>
    <row r="88929" s="62" customFormat="1" x14ac:dyDescent="0.35"/>
    <row r="88930" s="62" customFormat="1" x14ac:dyDescent="0.35"/>
    <row r="88931" s="62" customFormat="1" x14ac:dyDescent="0.35"/>
    <row r="88932" s="62" customFormat="1" x14ac:dyDescent="0.35"/>
    <row r="88933" s="62" customFormat="1" x14ac:dyDescent="0.35"/>
    <row r="88934" s="62" customFormat="1" x14ac:dyDescent="0.35"/>
    <row r="88935" s="62" customFormat="1" x14ac:dyDescent="0.35"/>
    <row r="88936" s="62" customFormat="1" x14ac:dyDescent="0.35"/>
    <row r="88937" s="62" customFormat="1" x14ac:dyDescent="0.35"/>
    <row r="88938" s="62" customFormat="1" x14ac:dyDescent="0.35"/>
    <row r="88939" s="62" customFormat="1" x14ac:dyDescent="0.35"/>
    <row r="88940" s="62" customFormat="1" x14ac:dyDescent="0.35"/>
    <row r="88941" s="62" customFormat="1" x14ac:dyDescent="0.35"/>
    <row r="88942" s="62" customFormat="1" x14ac:dyDescent="0.35"/>
    <row r="88943" s="62" customFormat="1" x14ac:dyDescent="0.35"/>
    <row r="88944" s="62" customFormat="1" x14ac:dyDescent="0.35"/>
    <row r="88945" s="62" customFormat="1" x14ac:dyDescent="0.35"/>
    <row r="88946" s="62" customFormat="1" x14ac:dyDescent="0.35"/>
    <row r="88947" s="62" customFormat="1" x14ac:dyDescent="0.35"/>
    <row r="88948" s="62" customFormat="1" x14ac:dyDescent="0.35"/>
    <row r="88949" s="62" customFormat="1" x14ac:dyDescent="0.35"/>
    <row r="88950" s="62" customFormat="1" x14ac:dyDescent="0.35"/>
    <row r="88951" s="62" customFormat="1" x14ac:dyDescent="0.35"/>
    <row r="88952" s="62" customFormat="1" x14ac:dyDescent="0.35"/>
    <row r="88953" s="62" customFormat="1" x14ac:dyDescent="0.35"/>
    <row r="88954" s="62" customFormat="1" x14ac:dyDescent="0.35"/>
    <row r="88955" s="62" customFormat="1" x14ac:dyDescent="0.35"/>
    <row r="88956" s="62" customFormat="1" x14ac:dyDescent="0.35"/>
    <row r="88957" s="62" customFormat="1" x14ac:dyDescent="0.35"/>
    <row r="88958" s="62" customFormat="1" x14ac:dyDescent="0.35"/>
    <row r="88959" s="62" customFormat="1" x14ac:dyDescent="0.35"/>
    <row r="88960" s="62" customFormat="1" x14ac:dyDescent="0.35"/>
    <row r="88961" s="62" customFormat="1" x14ac:dyDescent="0.35"/>
    <row r="88962" s="62" customFormat="1" x14ac:dyDescent="0.35"/>
    <row r="88963" s="62" customFormat="1" x14ac:dyDescent="0.35"/>
    <row r="88964" s="62" customFormat="1" x14ac:dyDescent="0.35"/>
    <row r="88965" s="62" customFormat="1" x14ac:dyDescent="0.35"/>
    <row r="88966" s="62" customFormat="1" x14ac:dyDescent="0.35"/>
    <row r="88967" s="62" customFormat="1" x14ac:dyDescent="0.35"/>
    <row r="88968" s="62" customFormat="1" x14ac:dyDescent="0.35"/>
    <row r="88969" s="62" customFormat="1" x14ac:dyDescent="0.35"/>
    <row r="88970" s="62" customFormat="1" x14ac:dyDescent="0.35"/>
    <row r="88971" s="62" customFormat="1" x14ac:dyDescent="0.35"/>
    <row r="88972" s="62" customFormat="1" x14ac:dyDescent="0.35"/>
    <row r="88973" s="62" customFormat="1" x14ac:dyDescent="0.35"/>
    <row r="88974" s="62" customFormat="1" x14ac:dyDescent="0.35"/>
    <row r="88975" s="62" customFormat="1" x14ac:dyDescent="0.35"/>
    <row r="88976" s="62" customFormat="1" x14ac:dyDescent="0.35"/>
    <row r="88977" s="62" customFormat="1" x14ac:dyDescent="0.35"/>
    <row r="88978" s="62" customFormat="1" x14ac:dyDescent="0.35"/>
    <row r="88979" s="62" customFormat="1" x14ac:dyDescent="0.35"/>
    <row r="88980" s="62" customFormat="1" x14ac:dyDescent="0.35"/>
    <row r="88981" s="62" customFormat="1" x14ac:dyDescent="0.35"/>
    <row r="88982" s="62" customFormat="1" x14ac:dyDescent="0.35"/>
    <row r="88983" s="62" customFormat="1" x14ac:dyDescent="0.35"/>
    <row r="88984" s="62" customFormat="1" x14ac:dyDescent="0.35"/>
    <row r="88985" s="62" customFormat="1" x14ac:dyDescent="0.35"/>
    <row r="88986" s="62" customFormat="1" x14ac:dyDescent="0.35"/>
    <row r="88987" s="62" customFormat="1" x14ac:dyDescent="0.35"/>
    <row r="88988" s="62" customFormat="1" x14ac:dyDescent="0.35"/>
    <row r="88989" s="62" customFormat="1" x14ac:dyDescent="0.35"/>
    <row r="88990" s="62" customFormat="1" x14ac:dyDescent="0.35"/>
    <row r="88991" s="62" customFormat="1" x14ac:dyDescent="0.35"/>
    <row r="88992" s="62" customFormat="1" x14ac:dyDescent="0.35"/>
    <row r="88993" s="62" customFormat="1" x14ac:dyDescent="0.35"/>
    <row r="88994" s="62" customFormat="1" x14ac:dyDescent="0.35"/>
    <row r="88995" s="62" customFormat="1" x14ac:dyDescent="0.35"/>
    <row r="88996" s="62" customFormat="1" x14ac:dyDescent="0.35"/>
    <row r="88997" s="62" customFormat="1" x14ac:dyDescent="0.35"/>
    <row r="88998" s="62" customFormat="1" x14ac:dyDescent="0.35"/>
    <row r="88999" s="62" customFormat="1" x14ac:dyDescent="0.35"/>
    <row r="89000" s="62" customFormat="1" x14ac:dyDescent="0.35"/>
    <row r="89001" s="62" customFormat="1" x14ac:dyDescent="0.35"/>
    <row r="89002" s="62" customFormat="1" x14ac:dyDescent="0.35"/>
    <row r="89003" s="62" customFormat="1" x14ac:dyDescent="0.35"/>
    <row r="89004" s="62" customFormat="1" x14ac:dyDescent="0.35"/>
    <row r="89005" s="62" customFormat="1" x14ac:dyDescent="0.35"/>
    <row r="89006" s="62" customFormat="1" x14ac:dyDescent="0.35"/>
    <row r="89007" s="62" customFormat="1" x14ac:dyDescent="0.35"/>
    <row r="89008" s="62" customFormat="1" x14ac:dyDescent="0.35"/>
    <row r="89009" s="62" customFormat="1" x14ac:dyDescent="0.35"/>
    <row r="89010" s="62" customFormat="1" x14ac:dyDescent="0.35"/>
    <row r="89011" s="62" customFormat="1" x14ac:dyDescent="0.35"/>
    <row r="89012" s="62" customFormat="1" x14ac:dyDescent="0.35"/>
    <row r="89013" s="62" customFormat="1" x14ac:dyDescent="0.35"/>
    <row r="89014" s="62" customFormat="1" x14ac:dyDescent="0.35"/>
    <row r="89015" s="62" customFormat="1" x14ac:dyDescent="0.35"/>
    <row r="89016" s="62" customFormat="1" x14ac:dyDescent="0.35"/>
    <row r="89017" s="62" customFormat="1" x14ac:dyDescent="0.35"/>
    <row r="89018" s="62" customFormat="1" x14ac:dyDescent="0.35"/>
    <row r="89019" s="62" customFormat="1" x14ac:dyDescent="0.35"/>
    <row r="89020" s="62" customFormat="1" x14ac:dyDescent="0.35"/>
    <row r="89021" s="62" customFormat="1" x14ac:dyDescent="0.35"/>
    <row r="89022" s="62" customFormat="1" x14ac:dyDescent="0.35"/>
    <row r="89023" s="62" customFormat="1" x14ac:dyDescent="0.35"/>
    <row r="89024" s="62" customFormat="1" x14ac:dyDescent="0.35"/>
    <row r="89025" s="62" customFormat="1" x14ac:dyDescent="0.35"/>
    <row r="89026" s="62" customFormat="1" x14ac:dyDescent="0.35"/>
    <row r="89027" s="62" customFormat="1" x14ac:dyDescent="0.35"/>
    <row r="89028" s="62" customFormat="1" x14ac:dyDescent="0.35"/>
    <row r="89029" s="62" customFormat="1" x14ac:dyDescent="0.35"/>
    <row r="89030" s="62" customFormat="1" x14ac:dyDescent="0.35"/>
    <row r="89031" s="62" customFormat="1" x14ac:dyDescent="0.35"/>
    <row r="89032" s="62" customFormat="1" x14ac:dyDescent="0.35"/>
    <row r="89033" s="62" customFormat="1" x14ac:dyDescent="0.35"/>
    <row r="89034" s="62" customFormat="1" x14ac:dyDescent="0.35"/>
    <row r="89035" s="62" customFormat="1" x14ac:dyDescent="0.35"/>
    <row r="89036" s="62" customFormat="1" x14ac:dyDescent="0.35"/>
    <row r="89037" s="62" customFormat="1" x14ac:dyDescent="0.35"/>
    <row r="89038" s="62" customFormat="1" x14ac:dyDescent="0.35"/>
    <row r="89039" s="62" customFormat="1" x14ac:dyDescent="0.35"/>
    <row r="89040" s="62" customFormat="1" x14ac:dyDescent="0.35"/>
    <row r="89041" s="62" customFormat="1" x14ac:dyDescent="0.35"/>
    <row r="89042" s="62" customFormat="1" x14ac:dyDescent="0.35"/>
    <row r="89043" s="62" customFormat="1" x14ac:dyDescent="0.35"/>
    <row r="89044" s="62" customFormat="1" x14ac:dyDescent="0.35"/>
    <row r="89045" s="62" customFormat="1" x14ac:dyDescent="0.35"/>
    <row r="89046" s="62" customFormat="1" x14ac:dyDescent="0.35"/>
    <row r="89047" s="62" customFormat="1" x14ac:dyDescent="0.35"/>
    <row r="89048" s="62" customFormat="1" x14ac:dyDescent="0.35"/>
    <row r="89049" s="62" customFormat="1" x14ac:dyDescent="0.35"/>
    <row r="89050" s="62" customFormat="1" x14ac:dyDescent="0.35"/>
    <row r="89051" s="62" customFormat="1" x14ac:dyDescent="0.35"/>
    <row r="89052" s="62" customFormat="1" x14ac:dyDescent="0.35"/>
    <row r="89053" s="62" customFormat="1" x14ac:dyDescent="0.35"/>
    <row r="89054" s="62" customFormat="1" x14ac:dyDescent="0.35"/>
    <row r="89055" s="62" customFormat="1" x14ac:dyDescent="0.35"/>
    <row r="89056" s="62" customFormat="1" x14ac:dyDescent="0.35"/>
    <row r="89057" s="62" customFormat="1" x14ac:dyDescent="0.35"/>
    <row r="89058" s="62" customFormat="1" x14ac:dyDescent="0.35"/>
    <row r="89059" s="62" customFormat="1" x14ac:dyDescent="0.35"/>
    <row r="89060" s="62" customFormat="1" x14ac:dyDescent="0.35"/>
    <row r="89061" s="62" customFormat="1" x14ac:dyDescent="0.35"/>
    <row r="89062" s="62" customFormat="1" x14ac:dyDescent="0.35"/>
    <row r="89063" s="62" customFormat="1" x14ac:dyDescent="0.35"/>
    <row r="89064" s="62" customFormat="1" x14ac:dyDescent="0.35"/>
    <row r="89065" s="62" customFormat="1" x14ac:dyDescent="0.35"/>
    <row r="89066" s="62" customFormat="1" x14ac:dyDescent="0.35"/>
    <row r="89067" s="62" customFormat="1" x14ac:dyDescent="0.35"/>
    <row r="89068" s="62" customFormat="1" x14ac:dyDescent="0.35"/>
    <row r="89069" s="62" customFormat="1" x14ac:dyDescent="0.35"/>
    <row r="89070" s="62" customFormat="1" x14ac:dyDescent="0.35"/>
    <row r="89071" s="62" customFormat="1" x14ac:dyDescent="0.35"/>
    <row r="89072" s="62" customFormat="1" x14ac:dyDescent="0.35"/>
    <row r="89073" s="62" customFormat="1" x14ac:dyDescent="0.35"/>
    <row r="89074" s="62" customFormat="1" x14ac:dyDescent="0.35"/>
    <row r="89075" s="62" customFormat="1" x14ac:dyDescent="0.35"/>
    <row r="89076" s="62" customFormat="1" x14ac:dyDescent="0.35"/>
    <row r="89077" s="62" customFormat="1" x14ac:dyDescent="0.35"/>
    <row r="89078" s="62" customFormat="1" x14ac:dyDescent="0.35"/>
    <row r="89079" s="62" customFormat="1" x14ac:dyDescent="0.35"/>
    <row r="89080" s="62" customFormat="1" x14ac:dyDescent="0.35"/>
    <row r="89081" s="62" customFormat="1" x14ac:dyDescent="0.35"/>
    <row r="89082" s="62" customFormat="1" x14ac:dyDescent="0.35"/>
    <row r="89083" s="62" customFormat="1" x14ac:dyDescent="0.35"/>
    <row r="89084" s="62" customFormat="1" x14ac:dyDescent="0.35"/>
    <row r="89085" s="62" customFormat="1" x14ac:dyDescent="0.35"/>
    <row r="89086" s="62" customFormat="1" x14ac:dyDescent="0.35"/>
    <row r="89087" s="62" customFormat="1" x14ac:dyDescent="0.35"/>
    <row r="89088" s="62" customFormat="1" x14ac:dyDescent="0.35"/>
    <row r="89089" s="62" customFormat="1" x14ac:dyDescent="0.35"/>
    <row r="89090" s="62" customFormat="1" x14ac:dyDescent="0.35"/>
    <row r="89091" s="62" customFormat="1" x14ac:dyDescent="0.35"/>
    <row r="89092" s="62" customFormat="1" x14ac:dyDescent="0.35"/>
    <row r="89093" s="62" customFormat="1" x14ac:dyDescent="0.35"/>
    <row r="89094" s="62" customFormat="1" x14ac:dyDescent="0.35"/>
    <row r="89095" s="62" customFormat="1" x14ac:dyDescent="0.35"/>
    <row r="89096" s="62" customFormat="1" x14ac:dyDescent="0.35"/>
    <row r="89097" s="62" customFormat="1" x14ac:dyDescent="0.35"/>
    <row r="89098" s="62" customFormat="1" x14ac:dyDescent="0.35"/>
    <row r="89099" s="62" customFormat="1" x14ac:dyDescent="0.35"/>
    <row r="89100" s="62" customFormat="1" x14ac:dyDescent="0.35"/>
    <row r="89101" s="62" customFormat="1" x14ac:dyDescent="0.35"/>
    <row r="89102" s="62" customFormat="1" x14ac:dyDescent="0.35"/>
    <row r="89103" s="62" customFormat="1" x14ac:dyDescent="0.35"/>
    <row r="89104" s="62" customFormat="1" x14ac:dyDescent="0.35"/>
    <row r="89105" s="62" customFormat="1" x14ac:dyDescent="0.35"/>
    <row r="89106" s="62" customFormat="1" x14ac:dyDescent="0.35"/>
    <row r="89107" s="62" customFormat="1" x14ac:dyDescent="0.35"/>
    <row r="89108" s="62" customFormat="1" x14ac:dyDescent="0.35"/>
    <row r="89109" s="62" customFormat="1" x14ac:dyDescent="0.35"/>
    <row r="89110" s="62" customFormat="1" x14ac:dyDescent="0.35"/>
    <row r="89111" s="62" customFormat="1" x14ac:dyDescent="0.35"/>
    <row r="89112" s="62" customFormat="1" x14ac:dyDescent="0.35"/>
    <row r="89113" s="62" customFormat="1" x14ac:dyDescent="0.35"/>
    <row r="89114" s="62" customFormat="1" x14ac:dyDescent="0.35"/>
    <row r="89115" s="62" customFormat="1" x14ac:dyDescent="0.35"/>
    <row r="89116" s="62" customFormat="1" x14ac:dyDescent="0.35"/>
    <row r="89117" s="62" customFormat="1" x14ac:dyDescent="0.35"/>
    <row r="89118" s="62" customFormat="1" x14ac:dyDescent="0.35"/>
    <row r="89119" s="62" customFormat="1" x14ac:dyDescent="0.35"/>
    <row r="89120" s="62" customFormat="1" x14ac:dyDescent="0.35"/>
    <row r="89121" s="62" customFormat="1" x14ac:dyDescent="0.35"/>
    <row r="89122" s="62" customFormat="1" x14ac:dyDescent="0.35"/>
    <row r="89123" s="62" customFormat="1" x14ac:dyDescent="0.35"/>
    <row r="89124" s="62" customFormat="1" x14ac:dyDescent="0.35"/>
    <row r="89125" s="62" customFormat="1" x14ac:dyDescent="0.35"/>
    <row r="89126" s="62" customFormat="1" x14ac:dyDescent="0.35"/>
    <row r="89127" s="62" customFormat="1" x14ac:dyDescent="0.35"/>
    <row r="89128" s="62" customFormat="1" x14ac:dyDescent="0.35"/>
    <row r="89129" s="62" customFormat="1" x14ac:dyDescent="0.35"/>
    <row r="89130" s="62" customFormat="1" x14ac:dyDescent="0.35"/>
    <row r="89131" s="62" customFormat="1" x14ac:dyDescent="0.35"/>
    <row r="89132" s="62" customFormat="1" x14ac:dyDescent="0.35"/>
    <row r="89133" s="62" customFormat="1" x14ac:dyDescent="0.35"/>
    <row r="89134" s="62" customFormat="1" x14ac:dyDescent="0.35"/>
    <row r="89135" s="62" customFormat="1" x14ac:dyDescent="0.35"/>
    <row r="89136" s="62" customFormat="1" x14ac:dyDescent="0.35"/>
    <row r="89137" s="62" customFormat="1" x14ac:dyDescent="0.35"/>
    <row r="89138" s="62" customFormat="1" x14ac:dyDescent="0.35"/>
    <row r="89139" s="62" customFormat="1" x14ac:dyDescent="0.35"/>
    <row r="89140" s="62" customFormat="1" x14ac:dyDescent="0.35"/>
    <row r="89141" s="62" customFormat="1" x14ac:dyDescent="0.35"/>
    <row r="89142" s="62" customFormat="1" x14ac:dyDescent="0.35"/>
    <row r="89143" s="62" customFormat="1" x14ac:dyDescent="0.35"/>
    <row r="89144" s="62" customFormat="1" x14ac:dyDescent="0.35"/>
    <row r="89145" s="62" customFormat="1" x14ac:dyDescent="0.35"/>
    <row r="89146" s="62" customFormat="1" x14ac:dyDescent="0.35"/>
    <row r="89147" s="62" customFormat="1" x14ac:dyDescent="0.35"/>
    <row r="89148" s="62" customFormat="1" x14ac:dyDescent="0.35"/>
    <row r="89149" s="62" customFormat="1" x14ac:dyDescent="0.35"/>
    <row r="89150" s="62" customFormat="1" x14ac:dyDescent="0.35"/>
    <row r="89151" s="62" customFormat="1" x14ac:dyDescent="0.35"/>
    <row r="89152" s="62" customFormat="1" x14ac:dyDescent="0.35"/>
    <row r="89153" s="62" customFormat="1" x14ac:dyDescent="0.35"/>
    <row r="89154" s="62" customFormat="1" x14ac:dyDescent="0.35"/>
    <row r="89155" s="62" customFormat="1" x14ac:dyDescent="0.35"/>
    <row r="89156" s="62" customFormat="1" x14ac:dyDescent="0.35"/>
    <row r="89157" s="62" customFormat="1" x14ac:dyDescent="0.35"/>
    <row r="89158" s="62" customFormat="1" x14ac:dyDescent="0.35"/>
    <row r="89159" s="62" customFormat="1" x14ac:dyDescent="0.35"/>
    <row r="89160" s="62" customFormat="1" x14ac:dyDescent="0.35"/>
    <row r="89161" s="62" customFormat="1" x14ac:dyDescent="0.35"/>
    <row r="89162" s="62" customFormat="1" x14ac:dyDescent="0.35"/>
    <row r="89163" s="62" customFormat="1" x14ac:dyDescent="0.35"/>
    <row r="89164" s="62" customFormat="1" x14ac:dyDescent="0.35"/>
    <row r="89165" s="62" customFormat="1" x14ac:dyDescent="0.35"/>
    <row r="89166" s="62" customFormat="1" x14ac:dyDescent="0.35"/>
    <row r="89167" s="62" customFormat="1" x14ac:dyDescent="0.35"/>
    <row r="89168" s="62" customFormat="1" x14ac:dyDescent="0.35"/>
    <row r="89169" s="62" customFormat="1" x14ac:dyDescent="0.35"/>
    <row r="89170" s="62" customFormat="1" x14ac:dyDescent="0.35"/>
    <row r="89171" s="62" customFormat="1" x14ac:dyDescent="0.35"/>
    <row r="89172" s="62" customFormat="1" x14ac:dyDescent="0.35"/>
    <row r="89173" s="62" customFormat="1" x14ac:dyDescent="0.35"/>
    <row r="89174" s="62" customFormat="1" x14ac:dyDescent="0.35"/>
    <row r="89175" s="62" customFormat="1" x14ac:dyDescent="0.35"/>
    <row r="89176" s="62" customFormat="1" x14ac:dyDescent="0.35"/>
    <row r="89177" s="62" customFormat="1" x14ac:dyDescent="0.35"/>
    <row r="89178" s="62" customFormat="1" x14ac:dyDescent="0.35"/>
    <row r="89179" s="62" customFormat="1" x14ac:dyDescent="0.35"/>
    <row r="89180" s="62" customFormat="1" x14ac:dyDescent="0.35"/>
    <row r="89181" s="62" customFormat="1" x14ac:dyDescent="0.35"/>
    <row r="89182" s="62" customFormat="1" x14ac:dyDescent="0.35"/>
    <row r="89183" s="62" customFormat="1" x14ac:dyDescent="0.35"/>
    <row r="89184" s="62" customFormat="1" x14ac:dyDescent="0.35"/>
    <row r="89185" s="62" customFormat="1" x14ac:dyDescent="0.35"/>
    <row r="89186" s="62" customFormat="1" x14ac:dyDescent="0.35"/>
    <row r="89187" s="62" customFormat="1" x14ac:dyDescent="0.35"/>
    <row r="89188" s="62" customFormat="1" x14ac:dyDescent="0.35"/>
    <row r="89189" s="62" customFormat="1" x14ac:dyDescent="0.35"/>
    <row r="89190" s="62" customFormat="1" x14ac:dyDescent="0.35"/>
    <row r="89191" s="62" customFormat="1" x14ac:dyDescent="0.35"/>
    <row r="89192" s="62" customFormat="1" x14ac:dyDescent="0.35"/>
    <row r="89193" s="62" customFormat="1" x14ac:dyDescent="0.35"/>
    <row r="89194" s="62" customFormat="1" x14ac:dyDescent="0.35"/>
    <row r="89195" s="62" customFormat="1" x14ac:dyDescent="0.35"/>
    <row r="89196" s="62" customFormat="1" x14ac:dyDescent="0.35"/>
    <row r="89197" s="62" customFormat="1" x14ac:dyDescent="0.35"/>
    <row r="89198" s="62" customFormat="1" x14ac:dyDescent="0.35"/>
    <row r="89199" s="62" customFormat="1" x14ac:dyDescent="0.35"/>
    <row r="89200" s="62" customFormat="1" x14ac:dyDescent="0.35"/>
    <row r="89201" s="62" customFormat="1" x14ac:dyDescent="0.35"/>
    <row r="89202" s="62" customFormat="1" x14ac:dyDescent="0.35"/>
    <row r="89203" s="62" customFormat="1" x14ac:dyDescent="0.35"/>
    <row r="89204" s="62" customFormat="1" x14ac:dyDescent="0.35"/>
    <row r="89205" s="62" customFormat="1" x14ac:dyDescent="0.35"/>
    <row r="89206" s="62" customFormat="1" x14ac:dyDescent="0.35"/>
    <row r="89207" s="62" customFormat="1" x14ac:dyDescent="0.35"/>
    <row r="89208" s="62" customFormat="1" x14ac:dyDescent="0.35"/>
    <row r="89209" s="62" customFormat="1" x14ac:dyDescent="0.35"/>
    <row r="89210" s="62" customFormat="1" x14ac:dyDescent="0.35"/>
    <row r="89211" s="62" customFormat="1" x14ac:dyDescent="0.35"/>
    <row r="89212" s="62" customFormat="1" x14ac:dyDescent="0.35"/>
    <row r="89213" s="62" customFormat="1" x14ac:dyDescent="0.35"/>
    <row r="89214" s="62" customFormat="1" x14ac:dyDescent="0.35"/>
    <row r="89215" s="62" customFormat="1" x14ac:dyDescent="0.35"/>
    <row r="89216" s="62" customFormat="1" x14ac:dyDescent="0.35"/>
    <row r="89217" s="62" customFormat="1" x14ac:dyDescent="0.35"/>
    <row r="89218" s="62" customFormat="1" x14ac:dyDescent="0.35"/>
    <row r="89219" s="62" customFormat="1" x14ac:dyDescent="0.35"/>
    <row r="89220" s="62" customFormat="1" x14ac:dyDescent="0.35"/>
    <row r="89221" s="62" customFormat="1" x14ac:dyDescent="0.35"/>
    <row r="89222" s="62" customFormat="1" x14ac:dyDescent="0.35"/>
    <row r="89223" s="62" customFormat="1" x14ac:dyDescent="0.35"/>
    <row r="89224" s="62" customFormat="1" x14ac:dyDescent="0.35"/>
    <row r="89225" s="62" customFormat="1" x14ac:dyDescent="0.35"/>
    <row r="89226" s="62" customFormat="1" x14ac:dyDescent="0.35"/>
    <row r="89227" s="62" customFormat="1" x14ac:dyDescent="0.35"/>
    <row r="89228" s="62" customFormat="1" x14ac:dyDescent="0.35"/>
    <row r="89229" s="62" customFormat="1" x14ac:dyDescent="0.35"/>
    <row r="89230" s="62" customFormat="1" x14ac:dyDescent="0.35"/>
    <row r="89231" s="62" customFormat="1" x14ac:dyDescent="0.35"/>
    <row r="89232" s="62" customFormat="1" x14ac:dyDescent="0.35"/>
    <row r="89233" s="62" customFormat="1" x14ac:dyDescent="0.35"/>
    <row r="89234" s="62" customFormat="1" x14ac:dyDescent="0.35"/>
    <row r="89235" s="62" customFormat="1" x14ac:dyDescent="0.35"/>
    <row r="89236" s="62" customFormat="1" x14ac:dyDescent="0.35"/>
    <row r="89237" s="62" customFormat="1" x14ac:dyDescent="0.35"/>
    <row r="89238" s="62" customFormat="1" x14ac:dyDescent="0.35"/>
    <row r="89239" s="62" customFormat="1" x14ac:dyDescent="0.35"/>
    <row r="89240" s="62" customFormat="1" x14ac:dyDescent="0.35"/>
    <row r="89241" s="62" customFormat="1" x14ac:dyDescent="0.35"/>
    <row r="89242" s="62" customFormat="1" x14ac:dyDescent="0.35"/>
    <row r="89243" s="62" customFormat="1" x14ac:dyDescent="0.35"/>
    <row r="89244" s="62" customFormat="1" x14ac:dyDescent="0.35"/>
    <row r="89245" s="62" customFormat="1" x14ac:dyDescent="0.35"/>
    <row r="89246" s="62" customFormat="1" x14ac:dyDescent="0.35"/>
    <row r="89247" s="62" customFormat="1" x14ac:dyDescent="0.35"/>
    <row r="89248" s="62" customFormat="1" x14ac:dyDescent="0.35"/>
    <row r="89249" s="62" customFormat="1" x14ac:dyDescent="0.35"/>
    <row r="89250" s="62" customFormat="1" x14ac:dyDescent="0.35"/>
    <row r="89251" s="62" customFormat="1" x14ac:dyDescent="0.35"/>
    <row r="89252" s="62" customFormat="1" x14ac:dyDescent="0.35"/>
    <row r="89253" s="62" customFormat="1" x14ac:dyDescent="0.35"/>
    <row r="89254" s="62" customFormat="1" x14ac:dyDescent="0.35"/>
    <row r="89255" s="62" customFormat="1" x14ac:dyDescent="0.35"/>
    <row r="89256" s="62" customFormat="1" x14ac:dyDescent="0.35"/>
    <row r="89257" s="62" customFormat="1" x14ac:dyDescent="0.35"/>
    <row r="89258" s="62" customFormat="1" x14ac:dyDescent="0.35"/>
    <row r="89259" s="62" customFormat="1" x14ac:dyDescent="0.35"/>
    <row r="89260" s="62" customFormat="1" x14ac:dyDescent="0.35"/>
    <row r="89261" s="62" customFormat="1" x14ac:dyDescent="0.35"/>
    <row r="89262" s="62" customFormat="1" x14ac:dyDescent="0.35"/>
    <row r="89263" s="62" customFormat="1" x14ac:dyDescent="0.35"/>
    <row r="89264" s="62" customFormat="1" x14ac:dyDescent="0.35"/>
    <row r="89265" s="62" customFormat="1" x14ac:dyDescent="0.35"/>
    <row r="89266" s="62" customFormat="1" x14ac:dyDescent="0.35"/>
    <row r="89267" s="62" customFormat="1" x14ac:dyDescent="0.35"/>
    <row r="89268" s="62" customFormat="1" x14ac:dyDescent="0.35"/>
    <row r="89269" s="62" customFormat="1" x14ac:dyDescent="0.35"/>
    <row r="89270" s="62" customFormat="1" x14ac:dyDescent="0.35"/>
    <row r="89271" s="62" customFormat="1" x14ac:dyDescent="0.35"/>
    <row r="89272" s="62" customFormat="1" x14ac:dyDescent="0.35"/>
    <row r="89273" s="62" customFormat="1" x14ac:dyDescent="0.35"/>
    <row r="89274" s="62" customFormat="1" x14ac:dyDescent="0.35"/>
    <row r="89275" s="62" customFormat="1" x14ac:dyDescent="0.35"/>
    <row r="89276" s="62" customFormat="1" x14ac:dyDescent="0.35"/>
    <row r="89277" s="62" customFormat="1" x14ac:dyDescent="0.35"/>
    <row r="89278" s="62" customFormat="1" x14ac:dyDescent="0.35"/>
    <row r="89279" s="62" customFormat="1" x14ac:dyDescent="0.35"/>
    <row r="89280" s="62" customFormat="1" x14ac:dyDescent="0.35"/>
    <row r="89281" s="62" customFormat="1" x14ac:dyDescent="0.35"/>
    <row r="89282" s="62" customFormat="1" x14ac:dyDescent="0.35"/>
    <row r="89283" s="62" customFormat="1" x14ac:dyDescent="0.35"/>
    <row r="89284" s="62" customFormat="1" x14ac:dyDescent="0.35"/>
    <row r="89285" s="62" customFormat="1" x14ac:dyDescent="0.35"/>
    <row r="89286" s="62" customFormat="1" x14ac:dyDescent="0.35"/>
    <row r="89287" s="62" customFormat="1" x14ac:dyDescent="0.35"/>
    <row r="89288" s="62" customFormat="1" x14ac:dyDescent="0.35"/>
    <row r="89289" s="62" customFormat="1" x14ac:dyDescent="0.35"/>
    <row r="89290" s="62" customFormat="1" x14ac:dyDescent="0.35"/>
    <row r="89291" s="62" customFormat="1" x14ac:dyDescent="0.35"/>
    <row r="89292" s="62" customFormat="1" x14ac:dyDescent="0.35"/>
    <row r="89293" s="62" customFormat="1" x14ac:dyDescent="0.35"/>
    <row r="89294" s="62" customFormat="1" x14ac:dyDescent="0.35"/>
    <row r="89295" s="62" customFormat="1" x14ac:dyDescent="0.35"/>
    <row r="89296" s="62" customFormat="1" x14ac:dyDescent="0.35"/>
    <row r="89297" s="62" customFormat="1" x14ac:dyDescent="0.35"/>
    <row r="89298" s="62" customFormat="1" x14ac:dyDescent="0.35"/>
    <row r="89299" s="62" customFormat="1" x14ac:dyDescent="0.35"/>
    <row r="89300" s="62" customFormat="1" x14ac:dyDescent="0.35"/>
    <row r="89301" s="62" customFormat="1" x14ac:dyDescent="0.35"/>
    <row r="89302" s="62" customFormat="1" x14ac:dyDescent="0.35"/>
    <row r="89303" s="62" customFormat="1" x14ac:dyDescent="0.35"/>
    <row r="89304" s="62" customFormat="1" x14ac:dyDescent="0.35"/>
    <row r="89305" s="62" customFormat="1" x14ac:dyDescent="0.35"/>
    <row r="89306" s="62" customFormat="1" x14ac:dyDescent="0.35"/>
    <row r="89307" s="62" customFormat="1" x14ac:dyDescent="0.35"/>
    <row r="89308" s="62" customFormat="1" x14ac:dyDescent="0.35"/>
    <row r="89309" s="62" customFormat="1" x14ac:dyDescent="0.35"/>
    <row r="89310" s="62" customFormat="1" x14ac:dyDescent="0.35"/>
    <row r="89311" s="62" customFormat="1" x14ac:dyDescent="0.35"/>
    <row r="89312" s="62" customFormat="1" x14ac:dyDescent="0.35"/>
    <row r="89313" s="62" customFormat="1" x14ac:dyDescent="0.35"/>
    <row r="89314" s="62" customFormat="1" x14ac:dyDescent="0.35"/>
    <row r="89315" s="62" customFormat="1" x14ac:dyDescent="0.35"/>
    <row r="89316" s="62" customFormat="1" x14ac:dyDescent="0.35"/>
    <row r="89317" s="62" customFormat="1" x14ac:dyDescent="0.35"/>
    <row r="89318" s="62" customFormat="1" x14ac:dyDescent="0.35"/>
    <row r="89319" s="62" customFormat="1" x14ac:dyDescent="0.35"/>
    <row r="89320" s="62" customFormat="1" x14ac:dyDescent="0.35"/>
    <row r="89321" s="62" customFormat="1" x14ac:dyDescent="0.35"/>
    <row r="89322" s="62" customFormat="1" x14ac:dyDescent="0.35"/>
    <row r="89323" s="62" customFormat="1" x14ac:dyDescent="0.35"/>
    <row r="89324" s="62" customFormat="1" x14ac:dyDescent="0.35"/>
    <row r="89325" s="62" customFormat="1" x14ac:dyDescent="0.35"/>
    <row r="89326" s="62" customFormat="1" x14ac:dyDescent="0.35"/>
    <row r="89327" s="62" customFormat="1" x14ac:dyDescent="0.35"/>
    <row r="89328" s="62" customFormat="1" x14ac:dyDescent="0.35"/>
    <row r="89329" s="62" customFormat="1" x14ac:dyDescent="0.35"/>
    <row r="89330" s="62" customFormat="1" x14ac:dyDescent="0.35"/>
    <row r="89331" s="62" customFormat="1" x14ac:dyDescent="0.35"/>
    <row r="89332" s="62" customFormat="1" x14ac:dyDescent="0.35"/>
    <row r="89333" s="62" customFormat="1" x14ac:dyDescent="0.35"/>
    <row r="89334" s="62" customFormat="1" x14ac:dyDescent="0.35"/>
    <row r="89335" s="62" customFormat="1" x14ac:dyDescent="0.35"/>
    <row r="89336" s="62" customFormat="1" x14ac:dyDescent="0.35"/>
    <row r="89337" s="62" customFormat="1" x14ac:dyDescent="0.35"/>
    <row r="89338" s="62" customFormat="1" x14ac:dyDescent="0.35"/>
    <row r="89339" s="62" customFormat="1" x14ac:dyDescent="0.35"/>
    <row r="89340" s="62" customFormat="1" x14ac:dyDescent="0.35"/>
    <row r="89341" s="62" customFormat="1" x14ac:dyDescent="0.35"/>
    <row r="89342" s="62" customFormat="1" x14ac:dyDescent="0.35"/>
    <row r="89343" s="62" customFormat="1" x14ac:dyDescent="0.35"/>
    <row r="89344" s="62" customFormat="1" x14ac:dyDescent="0.35"/>
    <row r="89345" s="62" customFormat="1" x14ac:dyDescent="0.35"/>
    <row r="89346" s="62" customFormat="1" x14ac:dyDescent="0.35"/>
    <row r="89347" s="62" customFormat="1" x14ac:dyDescent="0.35"/>
    <row r="89348" s="62" customFormat="1" x14ac:dyDescent="0.35"/>
    <row r="89349" s="62" customFormat="1" x14ac:dyDescent="0.35"/>
    <row r="89350" s="62" customFormat="1" x14ac:dyDescent="0.35"/>
    <row r="89351" s="62" customFormat="1" x14ac:dyDescent="0.35"/>
    <row r="89352" s="62" customFormat="1" x14ac:dyDescent="0.35"/>
    <row r="89353" s="62" customFormat="1" x14ac:dyDescent="0.35"/>
    <row r="89354" s="62" customFormat="1" x14ac:dyDescent="0.35"/>
    <row r="89355" s="62" customFormat="1" x14ac:dyDescent="0.35"/>
    <row r="89356" s="62" customFormat="1" x14ac:dyDescent="0.35"/>
    <row r="89357" s="62" customFormat="1" x14ac:dyDescent="0.35"/>
    <row r="89358" s="62" customFormat="1" x14ac:dyDescent="0.35"/>
    <row r="89359" s="62" customFormat="1" x14ac:dyDescent="0.35"/>
    <row r="89360" s="62" customFormat="1" x14ac:dyDescent="0.35"/>
    <row r="89361" s="62" customFormat="1" x14ac:dyDescent="0.35"/>
    <row r="89362" s="62" customFormat="1" x14ac:dyDescent="0.35"/>
    <row r="89363" s="62" customFormat="1" x14ac:dyDescent="0.35"/>
    <row r="89364" s="62" customFormat="1" x14ac:dyDescent="0.35"/>
    <row r="89365" s="62" customFormat="1" x14ac:dyDescent="0.35"/>
    <row r="89366" s="62" customFormat="1" x14ac:dyDescent="0.35"/>
    <row r="89367" s="62" customFormat="1" x14ac:dyDescent="0.35"/>
    <row r="89368" s="62" customFormat="1" x14ac:dyDescent="0.35"/>
    <row r="89369" s="62" customFormat="1" x14ac:dyDescent="0.35"/>
    <row r="89370" s="62" customFormat="1" x14ac:dyDescent="0.35"/>
    <row r="89371" s="62" customFormat="1" x14ac:dyDescent="0.35"/>
    <row r="89372" s="62" customFormat="1" x14ac:dyDescent="0.35"/>
    <row r="89373" s="62" customFormat="1" x14ac:dyDescent="0.35"/>
    <row r="89374" s="62" customFormat="1" x14ac:dyDescent="0.35"/>
    <row r="89375" s="62" customFormat="1" x14ac:dyDescent="0.35"/>
    <row r="89376" s="62" customFormat="1" x14ac:dyDescent="0.35"/>
    <row r="89377" s="62" customFormat="1" x14ac:dyDescent="0.35"/>
    <row r="89378" s="62" customFormat="1" x14ac:dyDescent="0.35"/>
    <row r="89379" s="62" customFormat="1" x14ac:dyDescent="0.35"/>
    <row r="89380" s="62" customFormat="1" x14ac:dyDescent="0.35"/>
    <row r="89381" s="62" customFormat="1" x14ac:dyDescent="0.35"/>
    <row r="89382" s="62" customFormat="1" x14ac:dyDescent="0.35"/>
    <row r="89383" s="62" customFormat="1" x14ac:dyDescent="0.35"/>
    <row r="89384" s="62" customFormat="1" x14ac:dyDescent="0.35"/>
    <row r="89385" s="62" customFormat="1" x14ac:dyDescent="0.35"/>
    <row r="89386" s="62" customFormat="1" x14ac:dyDescent="0.35"/>
    <row r="89387" s="62" customFormat="1" x14ac:dyDescent="0.35"/>
    <row r="89388" s="62" customFormat="1" x14ac:dyDescent="0.35"/>
    <row r="89389" s="62" customFormat="1" x14ac:dyDescent="0.35"/>
    <row r="89390" s="62" customFormat="1" x14ac:dyDescent="0.35"/>
    <row r="89391" s="62" customFormat="1" x14ac:dyDescent="0.35"/>
    <row r="89392" s="62" customFormat="1" x14ac:dyDescent="0.35"/>
    <row r="89393" s="62" customFormat="1" x14ac:dyDescent="0.35"/>
    <row r="89394" s="62" customFormat="1" x14ac:dyDescent="0.35"/>
    <row r="89395" s="62" customFormat="1" x14ac:dyDescent="0.35"/>
    <row r="89396" s="62" customFormat="1" x14ac:dyDescent="0.35"/>
    <row r="89397" s="62" customFormat="1" x14ac:dyDescent="0.35"/>
    <row r="89398" s="62" customFormat="1" x14ac:dyDescent="0.35"/>
    <row r="89399" s="62" customFormat="1" x14ac:dyDescent="0.35"/>
    <row r="89400" s="62" customFormat="1" x14ac:dyDescent="0.35"/>
    <row r="89401" s="62" customFormat="1" x14ac:dyDescent="0.35"/>
    <row r="89402" s="62" customFormat="1" x14ac:dyDescent="0.35"/>
    <row r="89403" s="62" customFormat="1" x14ac:dyDescent="0.35"/>
    <row r="89404" s="62" customFormat="1" x14ac:dyDescent="0.35"/>
    <row r="89405" s="62" customFormat="1" x14ac:dyDescent="0.35"/>
    <row r="89406" s="62" customFormat="1" x14ac:dyDescent="0.35"/>
    <row r="89407" s="62" customFormat="1" x14ac:dyDescent="0.35"/>
    <row r="89408" s="62" customFormat="1" x14ac:dyDescent="0.35"/>
    <row r="89409" s="62" customFormat="1" x14ac:dyDescent="0.35"/>
    <row r="89410" s="62" customFormat="1" x14ac:dyDescent="0.35"/>
    <row r="89411" s="62" customFormat="1" x14ac:dyDescent="0.35"/>
    <row r="89412" s="62" customFormat="1" x14ac:dyDescent="0.35"/>
    <row r="89413" s="62" customFormat="1" x14ac:dyDescent="0.35"/>
    <row r="89414" s="62" customFormat="1" x14ac:dyDescent="0.35"/>
    <row r="89415" s="62" customFormat="1" x14ac:dyDescent="0.35"/>
    <row r="89416" s="62" customFormat="1" x14ac:dyDescent="0.35"/>
    <row r="89417" s="62" customFormat="1" x14ac:dyDescent="0.35"/>
    <row r="89418" s="62" customFormat="1" x14ac:dyDescent="0.35"/>
    <row r="89419" s="62" customFormat="1" x14ac:dyDescent="0.35"/>
    <row r="89420" s="62" customFormat="1" x14ac:dyDescent="0.35"/>
    <row r="89421" s="62" customFormat="1" x14ac:dyDescent="0.35"/>
    <row r="89422" s="62" customFormat="1" x14ac:dyDescent="0.35"/>
    <row r="89423" s="62" customFormat="1" x14ac:dyDescent="0.35"/>
    <row r="89424" s="62" customFormat="1" x14ac:dyDescent="0.35"/>
    <row r="89425" s="62" customFormat="1" x14ac:dyDescent="0.35"/>
    <row r="89426" s="62" customFormat="1" x14ac:dyDescent="0.35"/>
    <row r="89427" s="62" customFormat="1" x14ac:dyDescent="0.35"/>
    <row r="89428" s="62" customFormat="1" x14ac:dyDescent="0.35"/>
    <row r="89429" s="62" customFormat="1" x14ac:dyDescent="0.35"/>
    <row r="89430" s="62" customFormat="1" x14ac:dyDescent="0.35"/>
    <row r="89431" s="62" customFormat="1" x14ac:dyDescent="0.35"/>
    <row r="89432" s="62" customFormat="1" x14ac:dyDescent="0.35"/>
    <row r="89433" s="62" customFormat="1" x14ac:dyDescent="0.35"/>
    <row r="89434" s="62" customFormat="1" x14ac:dyDescent="0.35"/>
    <row r="89435" s="62" customFormat="1" x14ac:dyDescent="0.35"/>
    <row r="89436" s="62" customFormat="1" x14ac:dyDescent="0.35"/>
    <row r="89437" s="62" customFormat="1" x14ac:dyDescent="0.35"/>
    <row r="89438" s="62" customFormat="1" x14ac:dyDescent="0.35"/>
    <row r="89439" s="62" customFormat="1" x14ac:dyDescent="0.35"/>
    <row r="89440" s="62" customFormat="1" x14ac:dyDescent="0.35"/>
    <row r="89441" s="62" customFormat="1" x14ac:dyDescent="0.35"/>
    <row r="89442" s="62" customFormat="1" x14ac:dyDescent="0.35"/>
    <row r="89443" s="62" customFormat="1" x14ac:dyDescent="0.35"/>
    <row r="89444" s="62" customFormat="1" x14ac:dyDescent="0.35"/>
    <row r="89445" s="62" customFormat="1" x14ac:dyDescent="0.35"/>
    <row r="89446" s="62" customFormat="1" x14ac:dyDescent="0.35"/>
    <row r="89447" s="62" customFormat="1" x14ac:dyDescent="0.35"/>
    <row r="89448" s="62" customFormat="1" x14ac:dyDescent="0.35"/>
    <row r="89449" s="62" customFormat="1" x14ac:dyDescent="0.35"/>
    <row r="89450" s="62" customFormat="1" x14ac:dyDescent="0.35"/>
    <row r="89451" s="62" customFormat="1" x14ac:dyDescent="0.35"/>
    <row r="89452" s="62" customFormat="1" x14ac:dyDescent="0.35"/>
    <row r="89453" s="62" customFormat="1" x14ac:dyDescent="0.35"/>
    <row r="89454" s="62" customFormat="1" x14ac:dyDescent="0.35"/>
    <row r="89455" s="62" customFormat="1" x14ac:dyDescent="0.35"/>
    <row r="89456" s="62" customFormat="1" x14ac:dyDescent="0.35"/>
    <row r="89457" s="62" customFormat="1" x14ac:dyDescent="0.35"/>
    <row r="89458" s="62" customFormat="1" x14ac:dyDescent="0.35"/>
    <row r="89459" s="62" customFormat="1" x14ac:dyDescent="0.35"/>
    <row r="89460" s="62" customFormat="1" x14ac:dyDescent="0.35"/>
    <row r="89461" s="62" customFormat="1" x14ac:dyDescent="0.35"/>
    <row r="89462" s="62" customFormat="1" x14ac:dyDescent="0.35"/>
    <row r="89463" s="62" customFormat="1" x14ac:dyDescent="0.35"/>
    <row r="89464" s="62" customFormat="1" x14ac:dyDescent="0.35"/>
    <row r="89465" s="62" customFormat="1" x14ac:dyDescent="0.35"/>
    <row r="89466" s="62" customFormat="1" x14ac:dyDescent="0.35"/>
    <row r="89467" s="62" customFormat="1" x14ac:dyDescent="0.35"/>
    <row r="89468" s="62" customFormat="1" x14ac:dyDescent="0.35"/>
    <row r="89469" s="62" customFormat="1" x14ac:dyDescent="0.35"/>
    <row r="89470" s="62" customFormat="1" x14ac:dyDescent="0.35"/>
    <row r="89471" s="62" customFormat="1" x14ac:dyDescent="0.35"/>
    <row r="89472" s="62" customFormat="1" x14ac:dyDescent="0.35"/>
    <row r="89473" s="62" customFormat="1" x14ac:dyDescent="0.35"/>
    <row r="89474" s="62" customFormat="1" x14ac:dyDescent="0.35"/>
    <row r="89475" s="62" customFormat="1" x14ac:dyDescent="0.35"/>
    <row r="89476" s="62" customFormat="1" x14ac:dyDescent="0.35"/>
    <row r="89477" s="62" customFormat="1" x14ac:dyDescent="0.35"/>
    <row r="89478" s="62" customFormat="1" x14ac:dyDescent="0.35"/>
    <row r="89479" s="62" customFormat="1" x14ac:dyDescent="0.35"/>
    <row r="89480" s="62" customFormat="1" x14ac:dyDescent="0.35"/>
    <row r="89481" s="62" customFormat="1" x14ac:dyDescent="0.35"/>
    <row r="89482" s="62" customFormat="1" x14ac:dyDescent="0.35"/>
    <row r="89483" s="62" customFormat="1" x14ac:dyDescent="0.35"/>
    <row r="89484" s="62" customFormat="1" x14ac:dyDescent="0.35"/>
    <row r="89485" s="62" customFormat="1" x14ac:dyDescent="0.35"/>
    <row r="89486" s="62" customFormat="1" x14ac:dyDescent="0.35"/>
    <row r="89487" s="62" customFormat="1" x14ac:dyDescent="0.35"/>
    <row r="89488" s="62" customFormat="1" x14ac:dyDescent="0.35"/>
    <row r="89489" s="62" customFormat="1" x14ac:dyDescent="0.35"/>
    <row r="89490" s="62" customFormat="1" x14ac:dyDescent="0.35"/>
    <row r="89491" s="62" customFormat="1" x14ac:dyDescent="0.35"/>
    <row r="89492" s="62" customFormat="1" x14ac:dyDescent="0.35"/>
    <row r="89493" s="62" customFormat="1" x14ac:dyDescent="0.35"/>
    <row r="89494" s="62" customFormat="1" x14ac:dyDescent="0.35"/>
    <row r="89495" s="62" customFormat="1" x14ac:dyDescent="0.35"/>
    <row r="89496" s="62" customFormat="1" x14ac:dyDescent="0.35"/>
    <row r="89497" s="62" customFormat="1" x14ac:dyDescent="0.35"/>
    <row r="89498" s="62" customFormat="1" x14ac:dyDescent="0.35"/>
    <row r="89499" s="62" customFormat="1" x14ac:dyDescent="0.35"/>
    <row r="89500" s="62" customFormat="1" x14ac:dyDescent="0.35"/>
    <row r="89501" s="62" customFormat="1" x14ac:dyDescent="0.35"/>
    <row r="89502" s="62" customFormat="1" x14ac:dyDescent="0.35"/>
    <row r="89503" s="62" customFormat="1" x14ac:dyDescent="0.35"/>
    <row r="89504" s="62" customFormat="1" x14ac:dyDescent="0.35"/>
    <row r="89505" s="62" customFormat="1" x14ac:dyDescent="0.35"/>
    <row r="89506" s="62" customFormat="1" x14ac:dyDescent="0.35"/>
    <row r="89507" s="62" customFormat="1" x14ac:dyDescent="0.35"/>
    <row r="89508" s="62" customFormat="1" x14ac:dyDescent="0.35"/>
    <row r="89509" s="62" customFormat="1" x14ac:dyDescent="0.35"/>
    <row r="89510" s="62" customFormat="1" x14ac:dyDescent="0.35"/>
    <row r="89511" s="62" customFormat="1" x14ac:dyDescent="0.35"/>
    <row r="89512" s="62" customFormat="1" x14ac:dyDescent="0.35"/>
    <row r="89513" s="62" customFormat="1" x14ac:dyDescent="0.35"/>
    <row r="89514" s="62" customFormat="1" x14ac:dyDescent="0.35"/>
    <row r="89515" s="62" customFormat="1" x14ac:dyDescent="0.35"/>
    <row r="89516" s="62" customFormat="1" x14ac:dyDescent="0.35"/>
    <row r="89517" s="62" customFormat="1" x14ac:dyDescent="0.35"/>
    <row r="89518" s="62" customFormat="1" x14ac:dyDescent="0.35"/>
    <row r="89519" s="62" customFormat="1" x14ac:dyDescent="0.35"/>
    <row r="89520" s="62" customFormat="1" x14ac:dyDescent="0.35"/>
    <row r="89521" s="62" customFormat="1" x14ac:dyDescent="0.35"/>
    <row r="89522" s="62" customFormat="1" x14ac:dyDescent="0.35"/>
    <row r="89523" s="62" customFormat="1" x14ac:dyDescent="0.35"/>
    <row r="89524" s="62" customFormat="1" x14ac:dyDescent="0.35"/>
    <row r="89525" s="62" customFormat="1" x14ac:dyDescent="0.35"/>
    <row r="89526" s="62" customFormat="1" x14ac:dyDescent="0.35"/>
    <row r="89527" s="62" customFormat="1" x14ac:dyDescent="0.35"/>
    <row r="89528" s="62" customFormat="1" x14ac:dyDescent="0.35"/>
    <row r="89529" s="62" customFormat="1" x14ac:dyDescent="0.35"/>
    <row r="89530" s="62" customFormat="1" x14ac:dyDescent="0.35"/>
    <row r="89531" s="62" customFormat="1" x14ac:dyDescent="0.35"/>
    <row r="89532" s="62" customFormat="1" x14ac:dyDescent="0.35"/>
    <row r="89533" s="62" customFormat="1" x14ac:dyDescent="0.35"/>
    <row r="89534" s="62" customFormat="1" x14ac:dyDescent="0.35"/>
    <row r="89535" s="62" customFormat="1" x14ac:dyDescent="0.35"/>
    <row r="89536" s="62" customFormat="1" x14ac:dyDescent="0.35"/>
    <row r="89537" s="62" customFormat="1" x14ac:dyDescent="0.35"/>
    <row r="89538" s="62" customFormat="1" x14ac:dyDescent="0.35"/>
    <row r="89539" s="62" customFormat="1" x14ac:dyDescent="0.35"/>
    <row r="89540" s="62" customFormat="1" x14ac:dyDescent="0.35"/>
    <row r="89541" s="62" customFormat="1" x14ac:dyDescent="0.35"/>
    <row r="89542" s="62" customFormat="1" x14ac:dyDescent="0.35"/>
    <row r="89543" s="62" customFormat="1" x14ac:dyDescent="0.35"/>
    <row r="89544" s="62" customFormat="1" x14ac:dyDescent="0.35"/>
    <row r="89545" s="62" customFormat="1" x14ac:dyDescent="0.35"/>
    <row r="89546" s="62" customFormat="1" x14ac:dyDescent="0.35"/>
    <row r="89547" s="62" customFormat="1" x14ac:dyDescent="0.35"/>
    <row r="89548" s="62" customFormat="1" x14ac:dyDescent="0.35"/>
    <row r="89549" s="62" customFormat="1" x14ac:dyDescent="0.35"/>
    <row r="89550" s="62" customFormat="1" x14ac:dyDescent="0.35"/>
    <row r="89551" s="62" customFormat="1" x14ac:dyDescent="0.35"/>
    <row r="89552" s="62" customFormat="1" x14ac:dyDescent="0.35"/>
    <row r="89553" s="62" customFormat="1" x14ac:dyDescent="0.35"/>
    <row r="89554" s="62" customFormat="1" x14ac:dyDescent="0.35"/>
    <row r="89555" s="62" customFormat="1" x14ac:dyDescent="0.35"/>
    <row r="89556" s="62" customFormat="1" x14ac:dyDescent="0.35"/>
    <row r="89557" s="62" customFormat="1" x14ac:dyDescent="0.35"/>
    <row r="89558" s="62" customFormat="1" x14ac:dyDescent="0.35"/>
    <row r="89559" s="62" customFormat="1" x14ac:dyDescent="0.35"/>
    <row r="89560" s="62" customFormat="1" x14ac:dyDescent="0.35"/>
    <row r="89561" s="62" customFormat="1" x14ac:dyDescent="0.35"/>
    <row r="89562" s="62" customFormat="1" x14ac:dyDescent="0.35"/>
    <row r="89563" s="62" customFormat="1" x14ac:dyDescent="0.35"/>
    <row r="89564" s="62" customFormat="1" x14ac:dyDescent="0.35"/>
    <row r="89565" s="62" customFormat="1" x14ac:dyDescent="0.35"/>
    <row r="89566" s="62" customFormat="1" x14ac:dyDescent="0.35"/>
    <row r="89567" s="62" customFormat="1" x14ac:dyDescent="0.35"/>
    <row r="89568" s="62" customFormat="1" x14ac:dyDescent="0.35"/>
    <row r="89569" s="62" customFormat="1" x14ac:dyDescent="0.35"/>
    <row r="89570" s="62" customFormat="1" x14ac:dyDescent="0.35"/>
    <row r="89571" s="62" customFormat="1" x14ac:dyDescent="0.35"/>
    <row r="89572" s="62" customFormat="1" x14ac:dyDescent="0.35"/>
    <row r="89573" s="62" customFormat="1" x14ac:dyDescent="0.35"/>
    <row r="89574" s="62" customFormat="1" x14ac:dyDescent="0.35"/>
    <row r="89575" s="62" customFormat="1" x14ac:dyDescent="0.35"/>
    <row r="89576" s="62" customFormat="1" x14ac:dyDescent="0.35"/>
    <row r="89577" s="62" customFormat="1" x14ac:dyDescent="0.35"/>
    <row r="89578" s="62" customFormat="1" x14ac:dyDescent="0.35"/>
    <row r="89579" s="62" customFormat="1" x14ac:dyDescent="0.35"/>
    <row r="89580" s="62" customFormat="1" x14ac:dyDescent="0.35"/>
    <row r="89581" s="62" customFormat="1" x14ac:dyDescent="0.35"/>
    <row r="89582" s="62" customFormat="1" x14ac:dyDescent="0.35"/>
    <row r="89583" s="62" customFormat="1" x14ac:dyDescent="0.35"/>
    <row r="89584" s="62" customFormat="1" x14ac:dyDescent="0.35"/>
    <row r="89585" s="62" customFormat="1" x14ac:dyDescent="0.35"/>
    <row r="89586" s="62" customFormat="1" x14ac:dyDescent="0.35"/>
    <row r="89587" s="62" customFormat="1" x14ac:dyDescent="0.35"/>
    <row r="89588" s="62" customFormat="1" x14ac:dyDescent="0.35"/>
    <row r="89589" s="62" customFormat="1" x14ac:dyDescent="0.35"/>
    <row r="89590" s="62" customFormat="1" x14ac:dyDescent="0.35"/>
    <row r="89591" s="62" customFormat="1" x14ac:dyDescent="0.35"/>
    <row r="89592" s="62" customFormat="1" x14ac:dyDescent="0.35"/>
    <row r="89593" s="62" customFormat="1" x14ac:dyDescent="0.35"/>
    <row r="89594" s="62" customFormat="1" x14ac:dyDescent="0.35"/>
    <row r="89595" s="62" customFormat="1" x14ac:dyDescent="0.35"/>
    <row r="89596" s="62" customFormat="1" x14ac:dyDescent="0.35"/>
    <row r="89597" s="62" customFormat="1" x14ac:dyDescent="0.35"/>
    <row r="89598" s="62" customFormat="1" x14ac:dyDescent="0.35"/>
    <row r="89599" s="62" customFormat="1" x14ac:dyDescent="0.35"/>
    <row r="89600" s="62" customFormat="1" x14ac:dyDescent="0.35"/>
    <row r="89601" s="62" customFormat="1" x14ac:dyDescent="0.35"/>
    <row r="89602" s="62" customFormat="1" x14ac:dyDescent="0.35"/>
    <row r="89603" s="62" customFormat="1" x14ac:dyDescent="0.35"/>
    <row r="89604" s="62" customFormat="1" x14ac:dyDescent="0.35"/>
    <row r="89605" s="62" customFormat="1" x14ac:dyDescent="0.35"/>
    <row r="89606" s="62" customFormat="1" x14ac:dyDescent="0.35"/>
    <row r="89607" s="62" customFormat="1" x14ac:dyDescent="0.35"/>
    <row r="89608" s="62" customFormat="1" x14ac:dyDescent="0.35"/>
    <row r="89609" s="62" customFormat="1" x14ac:dyDescent="0.35"/>
    <row r="89610" s="62" customFormat="1" x14ac:dyDescent="0.35"/>
    <row r="89611" s="62" customFormat="1" x14ac:dyDescent="0.35"/>
    <row r="89612" s="62" customFormat="1" x14ac:dyDescent="0.35"/>
    <row r="89613" s="62" customFormat="1" x14ac:dyDescent="0.35"/>
    <row r="89614" s="62" customFormat="1" x14ac:dyDescent="0.35"/>
    <row r="89615" s="62" customFormat="1" x14ac:dyDescent="0.35"/>
    <row r="89616" s="62" customFormat="1" x14ac:dyDescent="0.35"/>
    <row r="89617" s="62" customFormat="1" x14ac:dyDescent="0.35"/>
    <row r="89618" s="62" customFormat="1" x14ac:dyDescent="0.35"/>
    <row r="89619" s="62" customFormat="1" x14ac:dyDescent="0.35"/>
    <row r="89620" s="62" customFormat="1" x14ac:dyDescent="0.35"/>
    <row r="89621" s="62" customFormat="1" x14ac:dyDescent="0.35"/>
    <row r="89622" s="62" customFormat="1" x14ac:dyDescent="0.35"/>
    <row r="89623" s="62" customFormat="1" x14ac:dyDescent="0.35"/>
    <row r="89624" s="62" customFormat="1" x14ac:dyDescent="0.35"/>
    <row r="89625" s="62" customFormat="1" x14ac:dyDescent="0.35"/>
    <row r="89626" s="62" customFormat="1" x14ac:dyDescent="0.35"/>
    <row r="89627" s="62" customFormat="1" x14ac:dyDescent="0.35"/>
    <row r="89628" s="62" customFormat="1" x14ac:dyDescent="0.35"/>
    <row r="89629" s="62" customFormat="1" x14ac:dyDescent="0.35"/>
    <row r="89630" s="62" customFormat="1" x14ac:dyDescent="0.35"/>
    <row r="89631" s="62" customFormat="1" x14ac:dyDescent="0.35"/>
    <row r="89632" s="62" customFormat="1" x14ac:dyDescent="0.35"/>
    <row r="89633" s="62" customFormat="1" x14ac:dyDescent="0.35"/>
    <row r="89634" s="62" customFormat="1" x14ac:dyDescent="0.35"/>
    <row r="89635" s="62" customFormat="1" x14ac:dyDescent="0.35"/>
    <row r="89636" s="62" customFormat="1" x14ac:dyDescent="0.35"/>
    <row r="89637" s="62" customFormat="1" x14ac:dyDescent="0.35"/>
    <row r="89638" s="62" customFormat="1" x14ac:dyDescent="0.35"/>
    <row r="89639" s="62" customFormat="1" x14ac:dyDescent="0.35"/>
    <row r="89640" s="62" customFormat="1" x14ac:dyDescent="0.35"/>
    <row r="89641" s="62" customFormat="1" x14ac:dyDescent="0.35"/>
    <row r="89642" s="62" customFormat="1" x14ac:dyDescent="0.35"/>
    <row r="89643" s="62" customFormat="1" x14ac:dyDescent="0.35"/>
    <row r="89644" s="62" customFormat="1" x14ac:dyDescent="0.35"/>
    <row r="89645" s="62" customFormat="1" x14ac:dyDescent="0.35"/>
    <row r="89646" s="62" customFormat="1" x14ac:dyDescent="0.35"/>
    <row r="89647" s="62" customFormat="1" x14ac:dyDescent="0.35"/>
    <row r="89648" s="62" customFormat="1" x14ac:dyDescent="0.35"/>
    <row r="89649" s="62" customFormat="1" x14ac:dyDescent="0.35"/>
    <row r="89650" s="62" customFormat="1" x14ac:dyDescent="0.35"/>
    <row r="89651" s="62" customFormat="1" x14ac:dyDescent="0.35"/>
    <row r="89652" s="62" customFormat="1" x14ac:dyDescent="0.35"/>
    <row r="89653" s="62" customFormat="1" x14ac:dyDescent="0.35"/>
    <row r="89654" s="62" customFormat="1" x14ac:dyDescent="0.35"/>
    <row r="89655" s="62" customFormat="1" x14ac:dyDescent="0.35"/>
    <row r="89656" s="62" customFormat="1" x14ac:dyDescent="0.35"/>
    <row r="89657" s="62" customFormat="1" x14ac:dyDescent="0.35"/>
    <row r="89658" s="62" customFormat="1" x14ac:dyDescent="0.35"/>
    <row r="89659" s="62" customFormat="1" x14ac:dyDescent="0.35"/>
    <row r="89660" s="62" customFormat="1" x14ac:dyDescent="0.35"/>
    <row r="89661" s="62" customFormat="1" x14ac:dyDescent="0.35"/>
    <row r="89662" s="62" customFormat="1" x14ac:dyDescent="0.35"/>
    <row r="89663" s="62" customFormat="1" x14ac:dyDescent="0.35"/>
    <row r="89664" s="62" customFormat="1" x14ac:dyDescent="0.35"/>
    <row r="89665" s="62" customFormat="1" x14ac:dyDescent="0.35"/>
    <row r="89666" s="62" customFormat="1" x14ac:dyDescent="0.35"/>
    <row r="89667" s="62" customFormat="1" x14ac:dyDescent="0.35"/>
    <row r="89668" s="62" customFormat="1" x14ac:dyDescent="0.35"/>
    <row r="89669" s="62" customFormat="1" x14ac:dyDescent="0.35"/>
    <row r="89670" s="62" customFormat="1" x14ac:dyDescent="0.35"/>
    <row r="89671" s="62" customFormat="1" x14ac:dyDescent="0.35"/>
    <row r="89672" s="62" customFormat="1" x14ac:dyDescent="0.35"/>
    <row r="89673" s="62" customFormat="1" x14ac:dyDescent="0.35"/>
    <row r="89674" s="62" customFormat="1" x14ac:dyDescent="0.35"/>
    <row r="89675" s="62" customFormat="1" x14ac:dyDescent="0.35"/>
    <row r="89676" s="62" customFormat="1" x14ac:dyDescent="0.35"/>
    <row r="89677" s="62" customFormat="1" x14ac:dyDescent="0.35"/>
    <row r="89678" s="62" customFormat="1" x14ac:dyDescent="0.35"/>
    <row r="89679" s="62" customFormat="1" x14ac:dyDescent="0.35"/>
    <row r="89680" s="62" customFormat="1" x14ac:dyDescent="0.35"/>
    <row r="89681" s="62" customFormat="1" x14ac:dyDescent="0.35"/>
    <row r="89682" s="62" customFormat="1" x14ac:dyDescent="0.35"/>
    <row r="89683" s="62" customFormat="1" x14ac:dyDescent="0.35"/>
    <row r="89684" s="62" customFormat="1" x14ac:dyDescent="0.35"/>
    <row r="89685" s="62" customFormat="1" x14ac:dyDescent="0.35"/>
    <row r="89686" s="62" customFormat="1" x14ac:dyDescent="0.35"/>
    <row r="89687" s="62" customFormat="1" x14ac:dyDescent="0.35"/>
    <row r="89688" s="62" customFormat="1" x14ac:dyDescent="0.35"/>
    <row r="89689" s="62" customFormat="1" x14ac:dyDescent="0.35"/>
    <row r="89690" s="62" customFormat="1" x14ac:dyDescent="0.35"/>
    <row r="89691" s="62" customFormat="1" x14ac:dyDescent="0.35"/>
    <row r="89692" s="62" customFormat="1" x14ac:dyDescent="0.35"/>
    <row r="89693" s="62" customFormat="1" x14ac:dyDescent="0.35"/>
    <row r="89694" s="62" customFormat="1" x14ac:dyDescent="0.35"/>
    <row r="89695" s="62" customFormat="1" x14ac:dyDescent="0.35"/>
    <row r="89696" s="62" customFormat="1" x14ac:dyDescent="0.35"/>
    <row r="89697" s="62" customFormat="1" x14ac:dyDescent="0.35"/>
    <row r="89698" s="62" customFormat="1" x14ac:dyDescent="0.35"/>
    <row r="89699" s="62" customFormat="1" x14ac:dyDescent="0.35"/>
    <row r="89700" s="62" customFormat="1" x14ac:dyDescent="0.35"/>
    <row r="89701" s="62" customFormat="1" x14ac:dyDescent="0.35"/>
    <row r="89702" s="62" customFormat="1" x14ac:dyDescent="0.35"/>
    <row r="89703" s="62" customFormat="1" x14ac:dyDescent="0.35"/>
    <row r="89704" s="62" customFormat="1" x14ac:dyDescent="0.35"/>
    <row r="89705" s="62" customFormat="1" x14ac:dyDescent="0.35"/>
    <row r="89706" s="62" customFormat="1" x14ac:dyDescent="0.35"/>
    <row r="89707" s="62" customFormat="1" x14ac:dyDescent="0.35"/>
    <row r="89708" s="62" customFormat="1" x14ac:dyDescent="0.35"/>
    <row r="89709" s="62" customFormat="1" x14ac:dyDescent="0.35"/>
    <row r="89710" s="62" customFormat="1" x14ac:dyDescent="0.35"/>
    <row r="89711" s="62" customFormat="1" x14ac:dyDescent="0.35"/>
    <row r="89712" s="62" customFormat="1" x14ac:dyDescent="0.35"/>
    <row r="89713" s="62" customFormat="1" x14ac:dyDescent="0.35"/>
    <row r="89714" s="62" customFormat="1" x14ac:dyDescent="0.35"/>
    <row r="89715" s="62" customFormat="1" x14ac:dyDescent="0.35"/>
    <row r="89716" s="62" customFormat="1" x14ac:dyDescent="0.35"/>
    <row r="89717" s="62" customFormat="1" x14ac:dyDescent="0.35"/>
    <row r="89718" s="62" customFormat="1" x14ac:dyDescent="0.35"/>
    <row r="89719" s="62" customFormat="1" x14ac:dyDescent="0.35"/>
    <row r="89720" s="62" customFormat="1" x14ac:dyDescent="0.35"/>
    <row r="89721" s="62" customFormat="1" x14ac:dyDescent="0.35"/>
    <row r="89722" s="62" customFormat="1" x14ac:dyDescent="0.35"/>
    <row r="89723" s="62" customFormat="1" x14ac:dyDescent="0.35"/>
    <row r="89724" s="62" customFormat="1" x14ac:dyDescent="0.35"/>
    <row r="89725" s="62" customFormat="1" x14ac:dyDescent="0.35"/>
    <row r="89726" s="62" customFormat="1" x14ac:dyDescent="0.35"/>
    <row r="89727" s="62" customFormat="1" x14ac:dyDescent="0.35"/>
    <row r="89728" s="62" customFormat="1" x14ac:dyDescent="0.35"/>
    <row r="89729" s="62" customFormat="1" x14ac:dyDescent="0.35"/>
    <row r="89730" s="62" customFormat="1" x14ac:dyDescent="0.35"/>
    <row r="89731" s="62" customFormat="1" x14ac:dyDescent="0.35"/>
    <row r="89732" s="62" customFormat="1" x14ac:dyDescent="0.35"/>
    <row r="89733" s="62" customFormat="1" x14ac:dyDescent="0.35"/>
    <row r="89734" s="62" customFormat="1" x14ac:dyDescent="0.35"/>
    <row r="89735" s="62" customFormat="1" x14ac:dyDescent="0.35"/>
    <row r="89736" s="62" customFormat="1" x14ac:dyDescent="0.35"/>
    <row r="89737" s="62" customFormat="1" x14ac:dyDescent="0.35"/>
    <row r="89738" s="62" customFormat="1" x14ac:dyDescent="0.35"/>
    <row r="89739" s="62" customFormat="1" x14ac:dyDescent="0.35"/>
    <row r="89740" s="62" customFormat="1" x14ac:dyDescent="0.35"/>
    <row r="89741" s="62" customFormat="1" x14ac:dyDescent="0.35"/>
    <row r="89742" s="62" customFormat="1" x14ac:dyDescent="0.35"/>
    <row r="89743" s="62" customFormat="1" x14ac:dyDescent="0.35"/>
    <row r="89744" s="62" customFormat="1" x14ac:dyDescent="0.35"/>
    <row r="89745" s="62" customFormat="1" x14ac:dyDescent="0.35"/>
    <row r="89746" s="62" customFormat="1" x14ac:dyDescent="0.35"/>
    <row r="89747" s="62" customFormat="1" x14ac:dyDescent="0.35"/>
    <row r="89748" s="62" customFormat="1" x14ac:dyDescent="0.35"/>
    <row r="89749" s="62" customFormat="1" x14ac:dyDescent="0.35"/>
    <row r="89750" s="62" customFormat="1" x14ac:dyDescent="0.35"/>
    <row r="89751" s="62" customFormat="1" x14ac:dyDescent="0.35"/>
    <row r="89752" s="62" customFormat="1" x14ac:dyDescent="0.35"/>
    <row r="89753" s="62" customFormat="1" x14ac:dyDescent="0.35"/>
    <row r="89754" s="62" customFormat="1" x14ac:dyDescent="0.35"/>
    <row r="89755" s="62" customFormat="1" x14ac:dyDescent="0.35"/>
    <row r="89756" s="62" customFormat="1" x14ac:dyDescent="0.35"/>
    <row r="89757" s="62" customFormat="1" x14ac:dyDescent="0.35"/>
    <row r="89758" s="62" customFormat="1" x14ac:dyDescent="0.35"/>
    <row r="89759" s="62" customFormat="1" x14ac:dyDescent="0.35"/>
    <row r="89760" s="62" customFormat="1" x14ac:dyDescent="0.35"/>
    <row r="89761" s="62" customFormat="1" x14ac:dyDescent="0.35"/>
    <row r="89762" s="62" customFormat="1" x14ac:dyDescent="0.35"/>
    <row r="89763" s="62" customFormat="1" x14ac:dyDescent="0.35"/>
    <row r="89764" s="62" customFormat="1" x14ac:dyDescent="0.35"/>
    <row r="89765" s="62" customFormat="1" x14ac:dyDescent="0.35"/>
    <row r="89766" s="62" customFormat="1" x14ac:dyDescent="0.35"/>
    <row r="89767" s="62" customFormat="1" x14ac:dyDescent="0.35"/>
    <row r="89768" s="62" customFormat="1" x14ac:dyDescent="0.35"/>
    <row r="89769" s="62" customFormat="1" x14ac:dyDescent="0.35"/>
    <row r="89770" s="62" customFormat="1" x14ac:dyDescent="0.35"/>
    <row r="89771" s="62" customFormat="1" x14ac:dyDescent="0.35"/>
    <row r="89772" s="62" customFormat="1" x14ac:dyDescent="0.35"/>
    <row r="89773" s="62" customFormat="1" x14ac:dyDescent="0.35"/>
    <row r="89774" s="62" customFormat="1" x14ac:dyDescent="0.35"/>
    <row r="89775" s="62" customFormat="1" x14ac:dyDescent="0.35"/>
    <row r="89776" s="62" customFormat="1" x14ac:dyDescent="0.35"/>
    <row r="89777" s="62" customFormat="1" x14ac:dyDescent="0.35"/>
    <row r="89778" s="62" customFormat="1" x14ac:dyDescent="0.35"/>
    <row r="89779" s="62" customFormat="1" x14ac:dyDescent="0.35"/>
    <row r="89780" s="62" customFormat="1" x14ac:dyDescent="0.35"/>
    <row r="89781" s="62" customFormat="1" x14ac:dyDescent="0.35"/>
    <row r="89782" s="62" customFormat="1" x14ac:dyDescent="0.35"/>
    <row r="89783" s="62" customFormat="1" x14ac:dyDescent="0.35"/>
    <row r="89784" s="62" customFormat="1" x14ac:dyDescent="0.35"/>
    <row r="89785" s="62" customFormat="1" x14ac:dyDescent="0.35"/>
    <row r="89786" s="62" customFormat="1" x14ac:dyDescent="0.35"/>
    <row r="89787" s="62" customFormat="1" x14ac:dyDescent="0.35"/>
    <row r="89788" s="62" customFormat="1" x14ac:dyDescent="0.35"/>
    <row r="89789" s="62" customFormat="1" x14ac:dyDescent="0.35"/>
    <row r="89790" s="62" customFormat="1" x14ac:dyDescent="0.35"/>
    <row r="89791" s="62" customFormat="1" x14ac:dyDescent="0.35"/>
    <row r="89792" s="62" customFormat="1" x14ac:dyDescent="0.35"/>
    <row r="89793" s="62" customFormat="1" x14ac:dyDescent="0.35"/>
    <row r="89794" s="62" customFormat="1" x14ac:dyDescent="0.35"/>
    <row r="89795" s="62" customFormat="1" x14ac:dyDescent="0.35"/>
    <row r="89796" s="62" customFormat="1" x14ac:dyDescent="0.35"/>
    <row r="89797" s="62" customFormat="1" x14ac:dyDescent="0.35"/>
    <row r="89798" s="62" customFormat="1" x14ac:dyDescent="0.35"/>
    <row r="89799" s="62" customFormat="1" x14ac:dyDescent="0.35"/>
    <row r="89800" s="62" customFormat="1" x14ac:dyDescent="0.35"/>
    <row r="89801" s="62" customFormat="1" x14ac:dyDescent="0.35"/>
    <row r="89802" s="62" customFormat="1" x14ac:dyDescent="0.35"/>
    <row r="89803" s="62" customFormat="1" x14ac:dyDescent="0.35"/>
    <row r="89804" s="62" customFormat="1" x14ac:dyDescent="0.35"/>
    <row r="89805" s="62" customFormat="1" x14ac:dyDescent="0.35"/>
    <row r="89806" s="62" customFormat="1" x14ac:dyDescent="0.35"/>
    <row r="89807" s="62" customFormat="1" x14ac:dyDescent="0.35"/>
    <row r="89808" s="62" customFormat="1" x14ac:dyDescent="0.35"/>
    <row r="89809" s="62" customFormat="1" x14ac:dyDescent="0.35"/>
    <row r="89810" s="62" customFormat="1" x14ac:dyDescent="0.35"/>
    <row r="89811" s="62" customFormat="1" x14ac:dyDescent="0.35"/>
    <row r="89812" s="62" customFormat="1" x14ac:dyDescent="0.35"/>
    <row r="89813" s="62" customFormat="1" x14ac:dyDescent="0.35"/>
    <row r="89814" s="62" customFormat="1" x14ac:dyDescent="0.35"/>
    <row r="89815" s="62" customFormat="1" x14ac:dyDescent="0.35"/>
    <row r="89816" s="62" customFormat="1" x14ac:dyDescent="0.35"/>
    <row r="89817" s="62" customFormat="1" x14ac:dyDescent="0.35"/>
    <row r="89818" s="62" customFormat="1" x14ac:dyDescent="0.35"/>
    <row r="89819" s="62" customFormat="1" x14ac:dyDescent="0.35"/>
    <row r="89820" s="62" customFormat="1" x14ac:dyDescent="0.35"/>
    <row r="89821" s="62" customFormat="1" x14ac:dyDescent="0.35"/>
    <row r="89822" s="62" customFormat="1" x14ac:dyDescent="0.35"/>
    <row r="89823" s="62" customFormat="1" x14ac:dyDescent="0.35"/>
    <row r="89824" s="62" customFormat="1" x14ac:dyDescent="0.35"/>
    <row r="89825" s="62" customFormat="1" x14ac:dyDescent="0.35"/>
    <row r="89826" s="62" customFormat="1" x14ac:dyDescent="0.35"/>
    <row r="89827" s="62" customFormat="1" x14ac:dyDescent="0.35"/>
    <row r="89828" s="62" customFormat="1" x14ac:dyDescent="0.35"/>
    <row r="89829" s="62" customFormat="1" x14ac:dyDescent="0.35"/>
    <row r="89830" s="62" customFormat="1" x14ac:dyDescent="0.35"/>
    <row r="89831" s="62" customFormat="1" x14ac:dyDescent="0.35"/>
    <row r="89832" s="62" customFormat="1" x14ac:dyDescent="0.35"/>
    <row r="89833" s="62" customFormat="1" x14ac:dyDescent="0.35"/>
    <row r="89834" s="62" customFormat="1" x14ac:dyDescent="0.35"/>
    <row r="89835" s="62" customFormat="1" x14ac:dyDescent="0.35"/>
    <row r="89836" s="62" customFormat="1" x14ac:dyDescent="0.35"/>
    <row r="89837" s="62" customFormat="1" x14ac:dyDescent="0.35"/>
    <row r="89838" s="62" customFormat="1" x14ac:dyDescent="0.35"/>
    <row r="89839" s="62" customFormat="1" x14ac:dyDescent="0.35"/>
    <row r="89840" s="62" customFormat="1" x14ac:dyDescent="0.35"/>
    <row r="89841" s="62" customFormat="1" x14ac:dyDescent="0.35"/>
    <row r="89842" s="62" customFormat="1" x14ac:dyDescent="0.35"/>
    <row r="89843" s="62" customFormat="1" x14ac:dyDescent="0.35"/>
    <row r="89844" s="62" customFormat="1" x14ac:dyDescent="0.35"/>
    <row r="89845" s="62" customFormat="1" x14ac:dyDescent="0.35"/>
    <row r="89846" s="62" customFormat="1" x14ac:dyDescent="0.35"/>
    <row r="89847" s="62" customFormat="1" x14ac:dyDescent="0.35"/>
    <row r="89848" s="62" customFormat="1" x14ac:dyDescent="0.35"/>
    <row r="89849" s="62" customFormat="1" x14ac:dyDescent="0.35"/>
    <row r="89850" s="62" customFormat="1" x14ac:dyDescent="0.35"/>
    <row r="89851" s="62" customFormat="1" x14ac:dyDescent="0.35"/>
    <row r="89852" s="62" customFormat="1" x14ac:dyDescent="0.35"/>
    <row r="89853" s="62" customFormat="1" x14ac:dyDescent="0.35"/>
    <row r="89854" s="62" customFormat="1" x14ac:dyDescent="0.35"/>
    <row r="89855" s="62" customFormat="1" x14ac:dyDescent="0.35"/>
    <row r="89856" s="62" customFormat="1" x14ac:dyDescent="0.35"/>
    <row r="89857" s="62" customFormat="1" x14ac:dyDescent="0.35"/>
    <row r="89858" s="62" customFormat="1" x14ac:dyDescent="0.35"/>
    <row r="89859" s="62" customFormat="1" x14ac:dyDescent="0.35"/>
    <row r="89860" s="62" customFormat="1" x14ac:dyDescent="0.35"/>
    <row r="89861" s="62" customFormat="1" x14ac:dyDescent="0.35"/>
    <row r="89862" s="62" customFormat="1" x14ac:dyDescent="0.35"/>
    <row r="89863" s="62" customFormat="1" x14ac:dyDescent="0.35"/>
    <row r="89864" s="62" customFormat="1" x14ac:dyDescent="0.35"/>
    <row r="89865" s="62" customFormat="1" x14ac:dyDescent="0.35"/>
    <row r="89866" s="62" customFormat="1" x14ac:dyDescent="0.35"/>
    <row r="89867" s="62" customFormat="1" x14ac:dyDescent="0.35"/>
    <row r="89868" s="62" customFormat="1" x14ac:dyDescent="0.35"/>
    <row r="89869" s="62" customFormat="1" x14ac:dyDescent="0.35"/>
    <row r="89870" s="62" customFormat="1" x14ac:dyDescent="0.35"/>
    <row r="89871" s="62" customFormat="1" x14ac:dyDescent="0.35"/>
    <row r="89872" s="62" customFormat="1" x14ac:dyDescent="0.35"/>
    <row r="89873" s="62" customFormat="1" x14ac:dyDescent="0.35"/>
    <row r="89874" s="62" customFormat="1" x14ac:dyDescent="0.35"/>
    <row r="89875" s="62" customFormat="1" x14ac:dyDescent="0.35"/>
    <row r="89876" s="62" customFormat="1" x14ac:dyDescent="0.35"/>
    <row r="89877" s="62" customFormat="1" x14ac:dyDescent="0.35"/>
    <row r="89878" s="62" customFormat="1" x14ac:dyDescent="0.35"/>
    <row r="89879" s="62" customFormat="1" x14ac:dyDescent="0.35"/>
    <row r="89880" s="62" customFormat="1" x14ac:dyDescent="0.35"/>
    <row r="89881" s="62" customFormat="1" x14ac:dyDescent="0.35"/>
    <row r="89882" s="62" customFormat="1" x14ac:dyDescent="0.35"/>
    <row r="89883" s="62" customFormat="1" x14ac:dyDescent="0.35"/>
    <row r="89884" s="62" customFormat="1" x14ac:dyDescent="0.35"/>
    <row r="89885" s="62" customFormat="1" x14ac:dyDescent="0.35"/>
    <row r="89886" s="62" customFormat="1" x14ac:dyDescent="0.35"/>
    <row r="89887" s="62" customFormat="1" x14ac:dyDescent="0.35"/>
    <row r="89888" s="62" customFormat="1" x14ac:dyDescent="0.35"/>
    <row r="89889" s="62" customFormat="1" x14ac:dyDescent="0.35"/>
    <row r="89890" s="62" customFormat="1" x14ac:dyDescent="0.35"/>
    <row r="89891" s="62" customFormat="1" x14ac:dyDescent="0.35"/>
    <row r="89892" s="62" customFormat="1" x14ac:dyDescent="0.35"/>
    <row r="89893" s="62" customFormat="1" x14ac:dyDescent="0.35"/>
    <row r="89894" s="62" customFormat="1" x14ac:dyDescent="0.35"/>
    <row r="89895" s="62" customFormat="1" x14ac:dyDescent="0.35"/>
    <row r="89896" s="62" customFormat="1" x14ac:dyDescent="0.35"/>
    <row r="89897" s="62" customFormat="1" x14ac:dyDescent="0.35"/>
    <row r="89898" s="62" customFormat="1" x14ac:dyDescent="0.35"/>
    <row r="89899" s="62" customFormat="1" x14ac:dyDescent="0.35"/>
    <row r="89900" s="62" customFormat="1" x14ac:dyDescent="0.35"/>
    <row r="89901" s="62" customFormat="1" x14ac:dyDescent="0.35"/>
    <row r="89902" s="62" customFormat="1" x14ac:dyDescent="0.35"/>
    <row r="89903" s="62" customFormat="1" x14ac:dyDescent="0.35"/>
    <row r="89904" s="62" customFormat="1" x14ac:dyDescent="0.35"/>
    <row r="89905" s="62" customFormat="1" x14ac:dyDescent="0.35"/>
    <row r="89906" s="62" customFormat="1" x14ac:dyDescent="0.35"/>
    <row r="89907" s="62" customFormat="1" x14ac:dyDescent="0.35"/>
    <row r="89908" s="62" customFormat="1" x14ac:dyDescent="0.35"/>
    <row r="89909" s="62" customFormat="1" x14ac:dyDescent="0.35"/>
    <row r="89910" s="62" customFormat="1" x14ac:dyDescent="0.35"/>
    <row r="89911" s="62" customFormat="1" x14ac:dyDescent="0.35"/>
    <row r="89912" s="62" customFormat="1" x14ac:dyDescent="0.35"/>
    <row r="89913" s="62" customFormat="1" x14ac:dyDescent="0.35"/>
    <row r="89914" s="62" customFormat="1" x14ac:dyDescent="0.35"/>
    <row r="89915" s="62" customFormat="1" x14ac:dyDescent="0.35"/>
    <row r="89916" s="62" customFormat="1" x14ac:dyDescent="0.35"/>
    <row r="89917" s="62" customFormat="1" x14ac:dyDescent="0.35"/>
    <row r="89918" s="62" customFormat="1" x14ac:dyDescent="0.35"/>
    <row r="89919" s="62" customFormat="1" x14ac:dyDescent="0.35"/>
    <row r="89920" s="62" customFormat="1" x14ac:dyDescent="0.35"/>
    <row r="89921" s="62" customFormat="1" x14ac:dyDescent="0.35"/>
    <row r="89922" s="62" customFormat="1" x14ac:dyDescent="0.35"/>
    <row r="89923" s="62" customFormat="1" x14ac:dyDescent="0.35"/>
    <row r="89924" s="62" customFormat="1" x14ac:dyDescent="0.35"/>
    <row r="89925" s="62" customFormat="1" x14ac:dyDescent="0.35"/>
    <row r="89926" s="62" customFormat="1" x14ac:dyDescent="0.35"/>
    <row r="89927" s="62" customFormat="1" x14ac:dyDescent="0.35"/>
    <row r="89928" s="62" customFormat="1" x14ac:dyDescent="0.35"/>
    <row r="89929" s="62" customFormat="1" x14ac:dyDescent="0.35"/>
    <row r="89930" s="62" customFormat="1" x14ac:dyDescent="0.35"/>
    <row r="89931" s="62" customFormat="1" x14ac:dyDescent="0.35"/>
    <row r="89932" s="62" customFormat="1" x14ac:dyDescent="0.35"/>
    <row r="89933" s="62" customFormat="1" x14ac:dyDescent="0.35"/>
    <row r="89934" s="62" customFormat="1" x14ac:dyDescent="0.35"/>
    <row r="89935" s="62" customFormat="1" x14ac:dyDescent="0.35"/>
    <row r="89936" s="62" customFormat="1" x14ac:dyDescent="0.35"/>
    <row r="89937" s="62" customFormat="1" x14ac:dyDescent="0.35"/>
    <row r="89938" s="62" customFormat="1" x14ac:dyDescent="0.35"/>
    <row r="89939" s="62" customFormat="1" x14ac:dyDescent="0.35"/>
    <row r="89940" s="62" customFormat="1" x14ac:dyDescent="0.35"/>
    <row r="89941" s="62" customFormat="1" x14ac:dyDescent="0.35"/>
    <row r="89942" s="62" customFormat="1" x14ac:dyDescent="0.35"/>
    <row r="89943" s="62" customFormat="1" x14ac:dyDescent="0.35"/>
    <row r="89944" s="62" customFormat="1" x14ac:dyDescent="0.35"/>
    <row r="89945" s="62" customFormat="1" x14ac:dyDescent="0.35"/>
    <row r="89946" s="62" customFormat="1" x14ac:dyDescent="0.35"/>
    <row r="89947" s="62" customFormat="1" x14ac:dyDescent="0.35"/>
    <row r="89948" s="62" customFormat="1" x14ac:dyDescent="0.35"/>
    <row r="89949" s="62" customFormat="1" x14ac:dyDescent="0.35"/>
    <row r="89950" s="62" customFormat="1" x14ac:dyDescent="0.35"/>
    <row r="89951" s="62" customFormat="1" x14ac:dyDescent="0.35"/>
    <row r="89952" s="62" customFormat="1" x14ac:dyDescent="0.35"/>
    <row r="89953" s="62" customFormat="1" x14ac:dyDescent="0.35"/>
    <row r="89954" s="62" customFormat="1" x14ac:dyDescent="0.35"/>
    <row r="89955" s="62" customFormat="1" x14ac:dyDescent="0.35"/>
    <row r="89956" s="62" customFormat="1" x14ac:dyDescent="0.35"/>
    <row r="89957" s="62" customFormat="1" x14ac:dyDescent="0.35"/>
    <row r="89958" s="62" customFormat="1" x14ac:dyDescent="0.35"/>
    <row r="89959" s="62" customFormat="1" x14ac:dyDescent="0.35"/>
    <row r="89960" s="62" customFormat="1" x14ac:dyDescent="0.35"/>
    <row r="89961" s="62" customFormat="1" x14ac:dyDescent="0.35"/>
    <row r="89962" s="62" customFormat="1" x14ac:dyDescent="0.35"/>
    <row r="89963" s="62" customFormat="1" x14ac:dyDescent="0.35"/>
    <row r="89964" s="62" customFormat="1" x14ac:dyDescent="0.35"/>
    <row r="89965" s="62" customFormat="1" x14ac:dyDescent="0.35"/>
    <row r="89966" s="62" customFormat="1" x14ac:dyDescent="0.35"/>
    <row r="89967" s="62" customFormat="1" x14ac:dyDescent="0.35"/>
    <row r="89968" s="62" customFormat="1" x14ac:dyDescent="0.35"/>
    <row r="89969" s="62" customFormat="1" x14ac:dyDescent="0.35"/>
    <row r="89970" s="62" customFormat="1" x14ac:dyDescent="0.35"/>
    <row r="89971" s="62" customFormat="1" x14ac:dyDescent="0.35"/>
    <row r="89972" s="62" customFormat="1" x14ac:dyDescent="0.35"/>
    <row r="89973" s="62" customFormat="1" x14ac:dyDescent="0.35"/>
    <row r="89974" s="62" customFormat="1" x14ac:dyDescent="0.35"/>
    <row r="89975" s="62" customFormat="1" x14ac:dyDescent="0.35"/>
    <row r="89976" s="62" customFormat="1" x14ac:dyDescent="0.35"/>
    <row r="89977" s="62" customFormat="1" x14ac:dyDescent="0.35"/>
    <row r="89978" s="62" customFormat="1" x14ac:dyDescent="0.35"/>
    <row r="89979" s="62" customFormat="1" x14ac:dyDescent="0.35"/>
    <row r="89980" s="62" customFormat="1" x14ac:dyDescent="0.35"/>
    <row r="89981" s="62" customFormat="1" x14ac:dyDescent="0.35"/>
    <row r="89982" s="62" customFormat="1" x14ac:dyDescent="0.35"/>
    <row r="89983" s="62" customFormat="1" x14ac:dyDescent="0.35"/>
    <row r="89984" s="62" customFormat="1" x14ac:dyDescent="0.35"/>
    <row r="89985" s="62" customFormat="1" x14ac:dyDescent="0.35"/>
    <row r="89986" s="62" customFormat="1" x14ac:dyDescent="0.35"/>
    <row r="89987" s="62" customFormat="1" x14ac:dyDescent="0.35"/>
    <row r="89988" s="62" customFormat="1" x14ac:dyDescent="0.35"/>
    <row r="89989" s="62" customFormat="1" x14ac:dyDescent="0.35"/>
    <row r="89990" s="62" customFormat="1" x14ac:dyDescent="0.35"/>
    <row r="89991" s="62" customFormat="1" x14ac:dyDescent="0.35"/>
    <row r="89992" s="62" customFormat="1" x14ac:dyDescent="0.35"/>
    <row r="89993" s="62" customFormat="1" x14ac:dyDescent="0.35"/>
    <row r="89994" s="62" customFormat="1" x14ac:dyDescent="0.35"/>
    <row r="89995" s="62" customFormat="1" x14ac:dyDescent="0.35"/>
    <row r="89996" s="62" customFormat="1" x14ac:dyDescent="0.35"/>
    <row r="89997" s="62" customFormat="1" x14ac:dyDescent="0.35"/>
    <row r="89998" s="62" customFormat="1" x14ac:dyDescent="0.35"/>
    <row r="89999" s="62" customFormat="1" x14ac:dyDescent="0.35"/>
    <row r="90000" s="62" customFormat="1" x14ac:dyDescent="0.35"/>
    <row r="90001" s="62" customFormat="1" x14ac:dyDescent="0.35"/>
    <row r="90002" s="62" customFormat="1" x14ac:dyDescent="0.35"/>
    <row r="90003" s="62" customFormat="1" x14ac:dyDescent="0.35"/>
    <row r="90004" s="62" customFormat="1" x14ac:dyDescent="0.35"/>
    <row r="90005" s="62" customFormat="1" x14ac:dyDescent="0.35"/>
    <row r="90006" s="62" customFormat="1" x14ac:dyDescent="0.35"/>
    <row r="90007" s="62" customFormat="1" x14ac:dyDescent="0.35"/>
    <row r="90008" s="62" customFormat="1" x14ac:dyDescent="0.35"/>
    <row r="90009" s="62" customFormat="1" x14ac:dyDescent="0.35"/>
    <row r="90010" s="62" customFormat="1" x14ac:dyDescent="0.35"/>
    <row r="90011" s="62" customFormat="1" x14ac:dyDescent="0.35"/>
    <row r="90012" s="62" customFormat="1" x14ac:dyDescent="0.35"/>
    <row r="90013" s="62" customFormat="1" x14ac:dyDescent="0.35"/>
    <row r="90014" s="62" customFormat="1" x14ac:dyDescent="0.35"/>
    <row r="90015" s="62" customFormat="1" x14ac:dyDescent="0.35"/>
    <row r="90016" s="62" customFormat="1" x14ac:dyDescent="0.35"/>
    <row r="90017" s="62" customFormat="1" x14ac:dyDescent="0.35"/>
    <row r="90018" s="62" customFormat="1" x14ac:dyDescent="0.35"/>
    <row r="90019" s="62" customFormat="1" x14ac:dyDescent="0.35"/>
    <row r="90020" s="62" customFormat="1" x14ac:dyDescent="0.35"/>
    <row r="90021" s="62" customFormat="1" x14ac:dyDescent="0.35"/>
    <row r="90022" s="62" customFormat="1" x14ac:dyDescent="0.35"/>
    <row r="90023" s="62" customFormat="1" x14ac:dyDescent="0.35"/>
    <row r="90024" s="62" customFormat="1" x14ac:dyDescent="0.35"/>
    <row r="90025" s="62" customFormat="1" x14ac:dyDescent="0.35"/>
    <row r="90026" s="62" customFormat="1" x14ac:dyDescent="0.35"/>
    <row r="90027" s="62" customFormat="1" x14ac:dyDescent="0.35"/>
    <row r="90028" s="62" customFormat="1" x14ac:dyDescent="0.35"/>
    <row r="90029" s="62" customFormat="1" x14ac:dyDescent="0.35"/>
    <row r="90030" s="62" customFormat="1" x14ac:dyDescent="0.35"/>
    <row r="90031" s="62" customFormat="1" x14ac:dyDescent="0.35"/>
    <row r="90032" s="62" customFormat="1" x14ac:dyDescent="0.35"/>
    <row r="90033" s="62" customFormat="1" x14ac:dyDescent="0.35"/>
    <row r="90034" s="62" customFormat="1" x14ac:dyDescent="0.35"/>
    <row r="90035" s="62" customFormat="1" x14ac:dyDescent="0.35"/>
    <row r="90036" s="62" customFormat="1" x14ac:dyDescent="0.35"/>
    <row r="90037" s="62" customFormat="1" x14ac:dyDescent="0.35"/>
    <row r="90038" s="62" customFormat="1" x14ac:dyDescent="0.35"/>
    <row r="90039" s="62" customFormat="1" x14ac:dyDescent="0.35"/>
    <row r="90040" s="62" customFormat="1" x14ac:dyDescent="0.35"/>
    <row r="90041" s="62" customFormat="1" x14ac:dyDescent="0.35"/>
    <row r="90042" s="62" customFormat="1" x14ac:dyDescent="0.35"/>
    <row r="90043" s="62" customFormat="1" x14ac:dyDescent="0.35"/>
    <row r="90044" s="62" customFormat="1" x14ac:dyDescent="0.35"/>
    <row r="90045" s="62" customFormat="1" x14ac:dyDescent="0.35"/>
    <row r="90046" s="62" customFormat="1" x14ac:dyDescent="0.35"/>
    <row r="90047" s="62" customFormat="1" x14ac:dyDescent="0.35"/>
    <row r="90048" s="62" customFormat="1" x14ac:dyDescent="0.35"/>
    <row r="90049" s="62" customFormat="1" x14ac:dyDescent="0.35"/>
    <row r="90050" s="62" customFormat="1" x14ac:dyDescent="0.35"/>
    <row r="90051" s="62" customFormat="1" x14ac:dyDescent="0.35"/>
    <row r="90052" s="62" customFormat="1" x14ac:dyDescent="0.35"/>
    <row r="90053" s="62" customFormat="1" x14ac:dyDescent="0.35"/>
    <row r="90054" s="62" customFormat="1" x14ac:dyDescent="0.35"/>
    <row r="90055" s="62" customFormat="1" x14ac:dyDescent="0.35"/>
    <row r="90056" s="62" customFormat="1" x14ac:dyDescent="0.35"/>
    <row r="90057" s="62" customFormat="1" x14ac:dyDescent="0.35"/>
    <row r="90058" s="62" customFormat="1" x14ac:dyDescent="0.35"/>
    <row r="90059" s="62" customFormat="1" x14ac:dyDescent="0.35"/>
    <row r="90060" s="62" customFormat="1" x14ac:dyDescent="0.35"/>
    <row r="90061" s="62" customFormat="1" x14ac:dyDescent="0.35"/>
    <row r="90062" s="62" customFormat="1" x14ac:dyDescent="0.35"/>
    <row r="90063" s="62" customFormat="1" x14ac:dyDescent="0.35"/>
    <row r="90064" s="62" customFormat="1" x14ac:dyDescent="0.35"/>
    <row r="90065" s="62" customFormat="1" x14ac:dyDescent="0.35"/>
    <row r="90066" s="62" customFormat="1" x14ac:dyDescent="0.35"/>
    <row r="90067" s="62" customFormat="1" x14ac:dyDescent="0.35"/>
    <row r="90068" s="62" customFormat="1" x14ac:dyDescent="0.35"/>
    <row r="90069" s="62" customFormat="1" x14ac:dyDescent="0.35"/>
    <row r="90070" s="62" customFormat="1" x14ac:dyDescent="0.35"/>
    <row r="90071" s="62" customFormat="1" x14ac:dyDescent="0.35"/>
    <row r="90072" s="62" customFormat="1" x14ac:dyDescent="0.35"/>
    <row r="90073" s="62" customFormat="1" x14ac:dyDescent="0.35"/>
    <row r="90074" s="62" customFormat="1" x14ac:dyDescent="0.35"/>
    <row r="90075" s="62" customFormat="1" x14ac:dyDescent="0.35"/>
    <row r="90076" s="62" customFormat="1" x14ac:dyDescent="0.35"/>
    <row r="90077" s="62" customFormat="1" x14ac:dyDescent="0.35"/>
    <row r="90078" s="62" customFormat="1" x14ac:dyDescent="0.35"/>
    <row r="90079" s="62" customFormat="1" x14ac:dyDescent="0.35"/>
    <row r="90080" s="62" customFormat="1" x14ac:dyDescent="0.35"/>
    <row r="90081" s="62" customFormat="1" x14ac:dyDescent="0.35"/>
    <row r="90082" s="62" customFormat="1" x14ac:dyDescent="0.35"/>
    <row r="90083" s="62" customFormat="1" x14ac:dyDescent="0.35"/>
    <row r="90084" s="62" customFormat="1" x14ac:dyDescent="0.35"/>
    <row r="90085" s="62" customFormat="1" x14ac:dyDescent="0.35"/>
    <row r="90086" s="62" customFormat="1" x14ac:dyDescent="0.35"/>
    <row r="90087" s="62" customFormat="1" x14ac:dyDescent="0.35"/>
    <row r="90088" s="62" customFormat="1" x14ac:dyDescent="0.35"/>
    <row r="90089" s="62" customFormat="1" x14ac:dyDescent="0.35"/>
    <row r="90090" s="62" customFormat="1" x14ac:dyDescent="0.35"/>
    <row r="90091" s="62" customFormat="1" x14ac:dyDescent="0.35"/>
    <row r="90092" s="62" customFormat="1" x14ac:dyDescent="0.35"/>
    <row r="90093" s="62" customFormat="1" x14ac:dyDescent="0.35"/>
    <row r="90094" s="62" customFormat="1" x14ac:dyDescent="0.35"/>
    <row r="90095" s="62" customFormat="1" x14ac:dyDescent="0.35"/>
    <row r="90096" s="62" customFormat="1" x14ac:dyDescent="0.35"/>
    <row r="90097" s="62" customFormat="1" x14ac:dyDescent="0.35"/>
    <row r="90098" s="62" customFormat="1" x14ac:dyDescent="0.35"/>
    <row r="90099" s="62" customFormat="1" x14ac:dyDescent="0.35"/>
    <row r="90100" s="62" customFormat="1" x14ac:dyDescent="0.35"/>
    <row r="90101" s="62" customFormat="1" x14ac:dyDescent="0.35"/>
    <row r="90102" s="62" customFormat="1" x14ac:dyDescent="0.35"/>
    <row r="90103" s="62" customFormat="1" x14ac:dyDescent="0.35"/>
    <row r="90104" s="62" customFormat="1" x14ac:dyDescent="0.35"/>
    <row r="90105" s="62" customFormat="1" x14ac:dyDescent="0.35"/>
    <row r="90106" s="62" customFormat="1" x14ac:dyDescent="0.35"/>
    <row r="90107" s="62" customFormat="1" x14ac:dyDescent="0.35"/>
    <row r="90108" s="62" customFormat="1" x14ac:dyDescent="0.35"/>
    <row r="90109" s="62" customFormat="1" x14ac:dyDescent="0.35"/>
    <row r="90110" s="62" customFormat="1" x14ac:dyDescent="0.35"/>
    <row r="90111" s="62" customFormat="1" x14ac:dyDescent="0.35"/>
    <row r="90112" s="62" customFormat="1" x14ac:dyDescent="0.35"/>
    <row r="90113" s="62" customFormat="1" x14ac:dyDescent="0.35"/>
    <row r="90114" s="62" customFormat="1" x14ac:dyDescent="0.35"/>
    <row r="90115" s="62" customFormat="1" x14ac:dyDescent="0.35"/>
    <row r="90116" s="62" customFormat="1" x14ac:dyDescent="0.35"/>
    <row r="90117" s="62" customFormat="1" x14ac:dyDescent="0.35"/>
    <row r="90118" s="62" customFormat="1" x14ac:dyDescent="0.35"/>
    <row r="90119" s="62" customFormat="1" x14ac:dyDescent="0.35"/>
    <row r="90120" s="62" customFormat="1" x14ac:dyDescent="0.35"/>
    <row r="90121" s="62" customFormat="1" x14ac:dyDescent="0.35"/>
    <row r="90122" s="62" customFormat="1" x14ac:dyDescent="0.35"/>
    <row r="90123" s="62" customFormat="1" x14ac:dyDescent="0.35"/>
    <row r="90124" s="62" customFormat="1" x14ac:dyDescent="0.35"/>
    <row r="90125" s="62" customFormat="1" x14ac:dyDescent="0.35"/>
    <row r="90126" s="62" customFormat="1" x14ac:dyDescent="0.35"/>
    <row r="90127" s="62" customFormat="1" x14ac:dyDescent="0.35"/>
    <row r="90128" s="62" customFormat="1" x14ac:dyDescent="0.35"/>
    <row r="90129" s="62" customFormat="1" x14ac:dyDescent="0.35"/>
    <row r="90130" s="62" customFormat="1" x14ac:dyDescent="0.35"/>
    <row r="90131" s="62" customFormat="1" x14ac:dyDescent="0.35"/>
    <row r="90132" s="62" customFormat="1" x14ac:dyDescent="0.35"/>
    <row r="90133" s="62" customFormat="1" x14ac:dyDescent="0.35"/>
    <row r="90134" s="62" customFormat="1" x14ac:dyDescent="0.35"/>
    <row r="90135" s="62" customFormat="1" x14ac:dyDescent="0.35"/>
    <row r="90136" s="62" customFormat="1" x14ac:dyDescent="0.35"/>
    <row r="90137" s="62" customFormat="1" x14ac:dyDescent="0.35"/>
    <row r="90138" s="62" customFormat="1" x14ac:dyDescent="0.35"/>
    <row r="90139" s="62" customFormat="1" x14ac:dyDescent="0.35"/>
    <row r="90140" s="62" customFormat="1" x14ac:dyDescent="0.35"/>
    <row r="90141" s="62" customFormat="1" x14ac:dyDescent="0.35"/>
    <row r="90142" s="62" customFormat="1" x14ac:dyDescent="0.35"/>
    <row r="90143" s="62" customFormat="1" x14ac:dyDescent="0.35"/>
    <row r="90144" s="62" customFormat="1" x14ac:dyDescent="0.35"/>
    <row r="90145" s="62" customFormat="1" x14ac:dyDescent="0.35"/>
    <row r="90146" s="62" customFormat="1" x14ac:dyDescent="0.35"/>
    <row r="90147" s="62" customFormat="1" x14ac:dyDescent="0.35"/>
    <row r="90148" s="62" customFormat="1" x14ac:dyDescent="0.35"/>
    <row r="90149" s="62" customFormat="1" x14ac:dyDescent="0.35"/>
    <row r="90150" s="62" customFormat="1" x14ac:dyDescent="0.35"/>
    <row r="90151" s="62" customFormat="1" x14ac:dyDescent="0.35"/>
    <row r="90152" s="62" customFormat="1" x14ac:dyDescent="0.35"/>
    <row r="90153" s="62" customFormat="1" x14ac:dyDescent="0.35"/>
    <row r="90154" s="62" customFormat="1" x14ac:dyDescent="0.35"/>
    <row r="90155" s="62" customFormat="1" x14ac:dyDescent="0.35"/>
    <row r="90156" s="62" customFormat="1" x14ac:dyDescent="0.35"/>
    <row r="90157" s="62" customFormat="1" x14ac:dyDescent="0.35"/>
    <row r="90158" s="62" customFormat="1" x14ac:dyDescent="0.35"/>
    <row r="90159" s="62" customFormat="1" x14ac:dyDescent="0.35"/>
    <row r="90160" s="62" customFormat="1" x14ac:dyDescent="0.35"/>
    <row r="90161" s="62" customFormat="1" x14ac:dyDescent="0.35"/>
    <row r="90162" s="62" customFormat="1" x14ac:dyDescent="0.35"/>
    <row r="90163" s="62" customFormat="1" x14ac:dyDescent="0.35"/>
    <row r="90164" s="62" customFormat="1" x14ac:dyDescent="0.35"/>
    <row r="90165" s="62" customFormat="1" x14ac:dyDescent="0.35"/>
    <row r="90166" s="62" customFormat="1" x14ac:dyDescent="0.35"/>
    <row r="90167" s="62" customFormat="1" x14ac:dyDescent="0.35"/>
    <row r="90168" s="62" customFormat="1" x14ac:dyDescent="0.35"/>
    <row r="90169" s="62" customFormat="1" x14ac:dyDescent="0.35"/>
    <row r="90170" s="62" customFormat="1" x14ac:dyDescent="0.35"/>
    <row r="90171" s="62" customFormat="1" x14ac:dyDescent="0.35"/>
    <row r="90172" s="62" customFormat="1" x14ac:dyDescent="0.35"/>
    <row r="90173" s="62" customFormat="1" x14ac:dyDescent="0.35"/>
    <row r="90174" s="62" customFormat="1" x14ac:dyDescent="0.35"/>
    <row r="90175" s="62" customFormat="1" x14ac:dyDescent="0.35"/>
    <row r="90176" s="62" customFormat="1" x14ac:dyDescent="0.35"/>
    <row r="90177" s="62" customFormat="1" x14ac:dyDescent="0.35"/>
    <row r="90178" s="62" customFormat="1" x14ac:dyDescent="0.35"/>
    <row r="90179" s="62" customFormat="1" x14ac:dyDescent="0.35"/>
    <row r="90180" s="62" customFormat="1" x14ac:dyDescent="0.35"/>
    <row r="90181" s="62" customFormat="1" x14ac:dyDescent="0.35"/>
    <row r="90182" s="62" customFormat="1" x14ac:dyDescent="0.35"/>
    <row r="90183" s="62" customFormat="1" x14ac:dyDescent="0.35"/>
    <row r="90184" s="62" customFormat="1" x14ac:dyDescent="0.35"/>
    <row r="90185" s="62" customFormat="1" x14ac:dyDescent="0.35"/>
    <row r="90186" s="62" customFormat="1" x14ac:dyDescent="0.35"/>
    <row r="90187" s="62" customFormat="1" x14ac:dyDescent="0.35"/>
    <row r="90188" s="62" customFormat="1" x14ac:dyDescent="0.35"/>
    <row r="90189" s="62" customFormat="1" x14ac:dyDescent="0.35"/>
    <row r="90190" s="62" customFormat="1" x14ac:dyDescent="0.35"/>
    <row r="90191" s="62" customFormat="1" x14ac:dyDescent="0.35"/>
    <row r="90192" s="62" customFormat="1" x14ac:dyDescent="0.35"/>
    <row r="90193" s="62" customFormat="1" x14ac:dyDescent="0.35"/>
    <row r="90194" s="62" customFormat="1" x14ac:dyDescent="0.35"/>
    <row r="90195" s="62" customFormat="1" x14ac:dyDescent="0.35"/>
    <row r="90196" s="62" customFormat="1" x14ac:dyDescent="0.35"/>
    <row r="90197" s="62" customFormat="1" x14ac:dyDescent="0.35"/>
    <row r="90198" s="62" customFormat="1" x14ac:dyDescent="0.35"/>
    <row r="90199" s="62" customFormat="1" x14ac:dyDescent="0.35"/>
    <row r="90200" s="62" customFormat="1" x14ac:dyDescent="0.35"/>
    <row r="90201" s="62" customFormat="1" x14ac:dyDescent="0.35"/>
    <row r="90202" s="62" customFormat="1" x14ac:dyDescent="0.35"/>
    <row r="90203" s="62" customFormat="1" x14ac:dyDescent="0.35"/>
    <row r="90204" s="62" customFormat="1" x14ac:dyDescent="0.35"/>
    <row r="90205" s="62" customFormat="1" x14ac:dyDescent="0.35"/>
    <row r="90206" s="62" customFormat="1" x14ac:dyDescent="0.35"/>
    <row r="90207" s="62" customFormat="1" x14ac:dyDescent="0.35"/>
    <row r="90208" s="62" customFormat="1" x14ac:dyDescent="0.35"/>
    <row r="90209" s="62" customFormat="1" x14ac:dyDescent="0.35"/>
    <row r="90210" s="62" customFormat="1" x14ac:dyDescent="0.35"/>
    <row r="90211" s="62" customFormat="1" x14ac:dyDescent="0.35"/>
    <row r="90212" s="62" customFormat="1" x14ac:dyDescent="0.35"/>
    <row r="90213" s="62" customFormat="1" x14ac:dyDescent="0.35"/>
    <row r="90214" s="62" customFormat="1" x14ac:dyDescent="0.35"/>
    <row r="90215" s="62" customFormat="1" x14ac:dyDescent="0.35"/>
    <row r="90216" s="62" customFormat="1" x14ac:dyDescent="0.35"/>
    <row r="90217" s="62" customFormat="1" x14ac:dyDescent="0.35"/>
    <row r="90218" s="62" customFormat="1" x14ac:dyDescent="0.35"/>
    <row r="90219" s="62" customFormat="1" x14ac:dyDescent="0.35"/>
    <row r="90220" s="62" customFormat="1" x14ac:dyDescent="0.35"/>
    <row r="90221" s="62" customFormat="1" x14ac:dyDescent="0.35"/>
    <row r="90222" s="62" customFormat="1" x14ac:dyDescent="0.35"/>
    <row r="90223" s="62" customFormat="1" x14ac:dyDescent="0.35"/>
    <row r="90224" s="62" customFormat="1" x14ac:dyDescent="0.35"/>
    <row r="90225" s="62" customFormat="1" x14ac:dyDescent="0.35"/>
    <row r="90226" s="62" customFormat="1" x14ac:dyDescent="0.35"/>
    <row r="90227" s="62" customFormat="1" x14ac:dyDescent="0.35"/>
    <row r="90228" s="62" customFormat="1" x14ac:dyDescent="0.35"/>
    <row r="90229" s="62" customFormat="1" x14ac:dyDescent="0.35"/>
    <row r="90230" s="62" customFormat="1" x14ac:dyDescent="0.35"/>
    <row r="90231" s="62" customFormat="1" x14ac:dyDescent="0.35"/>
    <row r="90232" s="62" customFormat="1" x14ac:dyDescent="0.35"/>
    <row r="90233" s="62" customFormat="1" x14ac:dyDescent="0.35"/>
    <row r="90234" s="62" customFormat="1" x14ac:dyDescent="0.35"/>
    <row r="90235" s="62" customFormat="1" x14ac:dyDescent="0.35"/>
    <row r="90236" s="62" customFormat="1" x14ac:dyDescent="0.35"/>
    <row r="90237" s="62" customFormat="1" x14ac:dyDescent="0.35"/>
    <row r="90238" s="62" customFormat="1" x14ac:dyDescent="0.35"/>
    <row r="90239" s="62" customFormat="1" x14ac:dyDescent="0.35"/>
    <row r="90240" s="62" customFormat="1" x14ac:dyDescent="0.35"/>
    <row r="90241" s="62" customFormat="1" x14ac:dyDescent="0.35"/>
    <row r="90242" s="62" customFormat="1" x14ac:dyDescent="0.35"/>
    <row r="90243" s="62" customFormat="1" x14ac:dyDescent="0.35"/>
    <row r="90244" s="62" customFormat="1" x14ac:dyDescent="0.35"/>
    <row r="90245" s="62" customFormat="1" x14ac:dyDescent="0.35"/>
    <row r="90246" s="62" customFormat="1" x14ac:dyDescent="0.35"/>
    <row r="90247" s="62" customFormat="1" x14ac:dyDescent="0.35"/>
    <row r="90248" s="62" customFormat="1" x14ac:dyDescent="0.35"/>
    <row r="90249" s="62" customFormat="1" x14ac:dyDescent="0.35"/>
    <row r="90250" s="62" customFormat="1" x14ac:dyDescent="0.35"/>
    <row r="90251" s="62" customFormat="1" x14ac:dyDescent="0.35"/>
    <row r="90252" s="62" customFormat="1" x14ac:dyDescent="0.35"/>
    <row r="90253" s="62" customFormat="1" x14ac:dyDescent="0.35"/>
    <row r="90254" s="62" customFormat="1" x14ac:dyDescent="0.35"/>
    <row r="90255" s="62" customFormat="1" x14ac:dyDescent="0.35"/>
    <row r="90256" s="62" customFormat="1" x14ac:dyDescent="0.35"/>
    <row r="90257" s="62" customFormat="1" x14ac:dyDescent="0.35"/>
    <row r="90258" s="62" customFormat="1" x14ac:dyDescent="0.35"/>
    <row r="90259" s="62" customFormat="1" x14ac:dyDescent="0.35"/>
    <row r="90260" s="62" customFormat="1" x14ac:dyDescent="0.35"/>
    <row r="90261" s="62" customFormat="1" x14ac:dyDescent="0.35"/>
    <row r="90262" s="62" customFormat="1" x14ac:dyDescent="0.35"/>
    <row r="90263" s="62" customFormat="1" x14ac:dyDescent="0.35"/>
    <row r="90264" s="62" customFormat="1" x14ac:dyDescent="0.35"/>
    <row r="90265" s="62" customFormat="1" x14ac:dyDescent="0.35"/>
    <row r="90266" s="62" customFormat="1" x14ac:dyDescent="0.35"/>
    <row r="90267" s="62" customFormat="1" x14ac:dyDescent="0.35"/>
    <row r="90268" s="62" customFormat="1" x14ac:dyDescent="0.35"/>
    <row r="90269" s="62" customFormat="1" x14ac:dyDescent="0.35"/>
    <row r="90270" s="62" customFormat="1" x14ac:dyDescent="0.35"/>
    <row r="90271" s="62" customFormat="1" x14ac:dyDescent="0.35"/>
    <row r="90272" s="62" customFormat="1" x14ac:dyDescent="0.35"/>
    <row r="90273" s="62" customFormat="1" x14ac:dyDescent="0.35"/>
    <row r="90274" s="62" customFormat="1" x14ac:dyDescent="0.35"/>
    <row r="90275" s="62" customFormat="1" x14ac:dyDescent="0.35"/>
    <row r="90276" s="62" customFormat="1" x14ac:dyDescent="0.35"/>
    <row r="90277" s="62" customFormat="1" x14ac:dyDescent="0.35"/>
    <row r="90278" s="62" customFormat="1" x14ac:dyDescent="0.35"/>
    <row r="90279" s="62" customFormat="1" x14ac:dyDescent="0.35"/>
    <row r="90280" s="62" customFormat="1" x14ac:dyDescent="0.35"/>
    <row r="90281" s="62" customFormat="1" x14ac:dyDescent="0.35"/>
    <row r="90282" s="62" customFormat="1" x14ac:dyDescent="0.35"/>
    <row r="90283" s="62" customFormat="1" x14ac:dyDescent="0.35"/>
    <row r="90284" s="62" customFormat="1" x14ac:dyDescent="0.35"/>
    <row r="90285" s="62" customFormat="1" x14ac:dyDescent="0.35"/>
    <row r="90286" s="62" customFormat="1" x14ac:dyDescent="0.35"/>
    <row r="90287" s="62" customFormat="1" x14ac:dyDescent="0.35"/>
    <row r="90288" s="62" customFormat="1" x14ac:dyDescent="0.35"/>
    <row r="90289" s="62" customFormat="1" x14ac:dyDescent="0.35"/>
    <row r="90290" s="62" customFormat="1" x14ac:dyDescent="0.35"/>
    <row r="90291" s="62" customFormat="1" x14ac:dyDescent="0.35"/>
    <row r="90292" s="62" customFormat="1" x14ac:dyDescent="0.35"/>
    <row r="90293" s="62" customFormat="1" x14ac:dyDescent="0.35"/>
    <row r="90294" s="62" customFormat="1" x14ac:dyDescent="0.35"/>
    <row r="90295" s="62" customFormat="1" x14ac:dyDescent="0.35"/>
    <row r="90296" s="62" customFormat="1" x14ac:dyDescent="0.35"/>
    <row r="90297" s="62" customFormat="1" x14ac:dyDescent="0.35"/>
    <row r="90298" s="62" customFormat="1" x14ac:dyDescent="0.35"/>
    <row r="90299" s="62" customFormat="1" x14ac:dyDescent="0.35"/>
    <row r="90300" s="62" customFormat="1" x14ac:dyDescent="0.35"/>
    <row r="90301" s="62" customFormat="1" x14ac:dyDescent="0.35"/>
    <row r="90302" s="62" customFormat="1" x14ac:dyDescent="0.35"/>
    <row r="90303" s="62" customFormat="1" x14ac:dyDescent="0.35"/>
    <row r="90304" s="62" customFormat="1" x14ac:dyDescent="0.35"/>
    <row r="90305" s="62" customFormat="1" x14ac:dyDescent="0.35"/>
    <row r="90306" s="62" customFormat="1" x14ac:dyDescent="0.35"/>
    <row r="90307" s="62" customFormat="1" x14ac:dyDescent="0.35"/>
    <row r="90308" s="62" customFormat="1" x14ac:dyDescent="0.35"/>
    <row r="90309" s="62" customFormat="1" x14ac:dyDescent="0.35"/>
    <row r="90310" s="62" customFormat="1" x14ac:dyDescent="0.35"/>
    <row r="90311" s="62" customFormat="1" x14ac:dyDescent="0.35"/>
    <row r="90312" s="62" customFormat="1" x14ac:dyDescent="0.35"/>
    <row r="90313" s="62" customFormat="1" x14ac:dyDescent="0.35"/>
    <row r="90314" s="62" customFormat="1" x14ac:dyDescent="0.35"/>
    <row r="90315" s="62" customFormat="1" x14ac:dyDescent="0.35"/>
    <row r="90316" s="62" customFormat="1" x14ac:dyDescent="0.35"/>
    <row r="90317" s="62" customFormat="1" x14ac:dyDescent="0.35"/>
    <row r="90318" s="62" customFormat="1" x14ac:dyDescent="0.35"/>
    <row r="90319" s="62" customFormat="1" x14ac:dyDescent="0.35"/>
    <row r="90320" s="62" customFormat="1" x14ac:dyDescent="0.35"/>
    <row r="90321" s="62" customFormat="1" x14ac:dyDescent="0.35"/>
    <row r="90322" s="62" customFormat="1" x14ac:dyDescent="0.35"/>
    <row r="90323" s="62" customFormat="1" x14ac:dyDescent="0.35"/>
    <row r="90324" s="62" customFormat="1" x14ac:dyDescent="0.35"/>
    <row r="90325" s="62" customFormat="1" x14ac:dyDescent="0.35"/>
    <row r="90326" s="62" customFormat="1" x14ac:dyDescent="0.35"/>
    <row r="90327" s="62" customFormat="1" x14ac:dyDescent="0.35"/>
    <row r="90328" s="62" customFormat="1" x14ac:dyDescent="0.35"/>
    <row r="90329" s="62" customFormat="1" x14ac:dyDescent="0.35"/>
    <row r="90330" s="62" customFormat="1" x14ac:dyDescent="0.35"/>
    <row r="90331" s="62" customFormat="1" x14ac:dyDescent="0.35"/>
    <row r="90332" s="62" customFormat="1" x14ac:dyDescent="0.35"/>
    <row r="90333" s="62" customFormat="1" x14ac:dyDescent="0.35"/>
    <row r="90334" s="62" customFormat="1" x14ac:dyDescent="0.35"/>
    <row r="90335" s="62" customFormat="1" x14ac:dyDescent="0.35"/>
    <row r="90336" s="62" customFormat="1" x14ac:dyDescent="0.35"/>
    <row r="90337" s="62" customFormat="1" x14ac:dyDescent="0.35"/>
    <row r="90338" s="62" customFormat="1" x14ac:dyDescent="0.35"/>
    <row r="90339" s="62" customFormat="1" x14ac:dyDescent="0.35"/>
    <row r="90340" s="62" customFormat="1" x14ac:dyDescent="0.35"/>
    <row r="90341" s="62" customFormat="1" x14ac:dyDescent="0.35"/>
    <row r="90342" s="62" customFormat="1" x14ac:dyDescent="0.35"/>
    <row r="90343" s="62" customFormat="1" x14ac:dyDescent="0.35"/>
    <row r="90344" s="62" customFormat="1" x14ac:dyDescent="0.35"/>
    <row r="90345" s="62" customFormat="1" x14ac:dyDescent="0.35"/>
    <row r="90346" s="62" customFormat="1" x14ac:dyDescent="0.35"/>
    <row r="90347" s="62" customFormat="1" x14ac:dyDescent="0.35"/>
    <row r="90348" s="62" customFormat="1" x14ac:dyDescent="0.35"/>
    <row r="90349" s="62" customFormat="1" x14ac:dyDescent="0.35"/>
    <row r="90350" s="62" customFormat="1" x14ac:dyDescent="0.35"/>
    <row r="90351" s="62" customFormat="1" x14ac:dyDescent="0.35"/>
    <row r="90352" s="62" customFormat="1" x14ac:dyDescent="0.35"/>
    <row r="90353" s="62" customFormat="1" x14ac:dyDescent="0.35"/>
    <row r="90354" s="62" customFormat="1" x14ac:dyDescent="0.35"/>
    <row r="90355" s="62" customFormat="1" x14ac:dyDescent="0.35"/>
    <row r="90356" s="62" customFormat="1" x14ac:dyDescent="0.35"/>
    <row r="90357" s="62" customFormat="1" x14ac:dyDescent="0.35"/>
    <row r="90358" s="62" customFormat="1" x14ac:dyDescent="0.35"/>
    <row r="90359" s="62" customFormat="1" x14ac:dyDescent="0.35"/>
    <row r="90360" s="62" customFormat="1" x14ac:dyDescent="0.35"/>
    <row r="90361" s="62" customFormat="1" x14ac:dyDescent="0.35"/>
    <row r="90362" s="62" customFormat="1" x14ac:dyDescent="0.35"/>
    <row r="90363" s="62" customFormat="1" x14ac:dyDescent="0.35"/>
    <row r="90364" s="62" customFormat="1" x14ac:dyDescent="0.35"/>
    <row r="90365" s="62" customFormat="1" x14ac:dyDescent="0.35"/>
    <row r="90366" s="62" customFormat="1" x14ac:dyDescent="0.35"/>
    <row r="90367" s="62" customFormat="1" x14ac:dyDescent="0.35"/>
    <row r="90368" s="62" customFormat="1" x14ac:dyDescent="0.35"/>
    <row r="90369" s="62" customFormat="1" x14ac:dyDescent="0.35"/>
    <row r="90370" s="62" customFormat="1" x14ac:dyDescent="0.35"/>
    <row r="90371" s="62" customFormat="1" x14ac:dyDescent="0.35"/>
    <row r="90372" s="62" customFormat="1" x14ac:dyDescent="0.35"/>
    <row r="90373" s="62" customFormat="1" x14ac:dyDescent="0.35"/>
    <row r="90374" s="62" customFormat="1" x14ac:dyDescent="0.35"/>
    <row r="90375" s="62" customFormat="1" x14ac:dyDescent="0.35"/>
    <row r="90376" s="62" customFormat="1" x14ac:dyDescent="0.35"/>
    <row r="90377" s="62" customFormat="1" x14ac:dyDescent="0.35"/>
    <row r="90378" s="62" customFormat="1" x14ac:dyDescent="0.35"/>
    <row r="90379" s="62" customFormat="1" x14ac:dyDescent="0.35"/>
    <row r="90380" s="62" customFormat="1" x14ac:dyDescent="0.35"/>
    <row r="90381" s="62" customFormat="1" x14ac:dyDescent="0.35"/>
    <row r="90382" s="62" customFormat="1" x14ac:dyDescent="0.35"/>
    <row r="90383" s="62" customFormat="1" x14ac:dyDescent="0.35"/>
    <row r="90384" s="62" customFormat="1" x14ac:dyDescent="0.35"/>
    <row r="90385" s="62" customFormat="1" x14ac:dyDescent="0.35"/>
    <row r="90386" s="62" customFormat="1" x14ac:dyDescent="0.35"/>
    <row r="90387" s="62" customFormat="1" x14ac:dyDescent="0.35"/>
    <row r="90388" s="62" customFormat="1" x14ac:dyDescent="0.35"/>
    <row r="90389" s="62" customFormat="1" x14ac:dyDescent="0.35"/>
    <row r="90390" s="62" customFormat="1" x14ac:dyDescent="0.35"/>
    <row r="90391" s="62" customFormat="1" x14ac:dyDescent="0.35"/>
    <row r="90392" s="62" customFormat="1" x14ac:dyDescent="0.35"/>
    <row r="90393" s="62" customFormat="1" x14ac:dyDescent="0.35"/>
    <row r="90394" s="62" customFormat="1" x14ac:dyDescent="0.35"/>
    <row r="90395" s="62" customFormat="1" x14ac:dyDescent="0.35"/>
    <row r="90396" s="62" customFormat="1" x14ac:dyDescent="0.35"/>
    <row r="90397" s="62" customFormat="1" x14ac:dyDescent="0.35"/>
    <row r="90398" s="62" customFormat="1" x14ac:dyDescent="0.35"/>
    <row r="90399" s="62" customFormat="1" x14ac:dyDescent="0.35"/>
    <row r="90400" s="62" customFormat="1" x14ac:dyDescent="0.35"/>
    <row r="90401" s="62" customFormat="1" x14ac:dyDescent="0.35"/>
    <row r="90402" s="62" customFormat="1" x14ac:dyDescent="0.35"/>
    <row r="90403" s="62" customFormat="1" x14ac:dyDescent="0.35"/>
    <row r="90404" s="62" customFormat="1" x14ac:dyDescent="0.35"/>
    <row r="90405" s="62" customFormat="1" x14ac:dyDescent="0.35"/>
    <row r="90406" s="62" customFormat="1" x14ac:dyDescent="0.35"/>
    <row r="90407" s="62" customFormat="1" x14ac:dyDescent="0.35"/>
    <row r="90408" s="62" customFormat="1" x14ac:dyDescent="0.35"/>
    <row r="90409" s="62" customFormat="1" x14ac:dyDescent="0.35"/>
    <row r="90410" s="62" customFormat="1" x14ac:dyDescent="0.35"/>
    <row r="90411" s="62" customFormat="1" x14ac:dyDescent="0.35"/>
    <row r="90412" s="62" customFormat="1" x14ac:dyDescent="0.35"/>
    <row r="90413" s="62" customFormat="1" x14ac:dyDescent="0.35"/>
    <row r="90414" s="62" customFormat="1" x14ac:dyDescent="0.35"/>
    <row r="90415" s="62" customFormat="1" x14ac:dyDescent="0.35"/>
    <row r="90416" s="62" customFormat="1" x14ac:dyDescent="0.35"/>
    <row r="90417" s="62" customFormat="1" x14ac:dyDescent="0.35"/>
    <row r="90418" s="62" customFormat="1" x14ac:dyDescent="0.35"/>
    <row r="90419" s="62" customFormat="1" x14ac:dyDescent="0.35"/>
    <row r="90420" s="62" customFormat="1" x14ac:dyDescent="0.35"/>
    <row r="90421" s="62" customFormat="1" x14ac:dyDescent="0.35"/>
    <row r="90422" s="62" customFormat="1" x14ac:dyDescent="0.35"/>
    <row r="90423" s="62" customFormat="1" x14ac:dyDescent="0.35"/>
    <row r="90424" s="62" customFormat="1" x14ac:dyDescent="0.35"/>
    <row r="90425" s="62" customFormat="1" x14ac:dyDescent="0.35"/>
    <row r="90426" s="62" customFormat="1" x14ac:dyDescent="0.35"/>
    <row r="90427" s="62" customFormat="1" x14ac:dyDescent="0.35"/>
    <row r="90428" s="62" customFormat="1" x14ac:dyDescent="0.35"/>
    <row r="90429" s="62" customFormat="1" x14ac:dyDescent="0.35"/>
    <row r="90430" s="62" customFormat="1" x14ac:dyDescent="0.35"/>
    <row r="90431" s="62" customFormat="1" x14ac:dyDescent="0.35"/>
    <row r="90432" s="62" customFormat="1" x14ac:dyDescent="0.35"/>
    <row r="90433" s="62" customFormat="1" x14ac:dyDescent="0.35"/>
    <row r="90434" s="62" customFormat="1" x14ac:dyDescent="0.35"/>
    <row r="90435" s="62" customFormat="1" x14ac:dyDescent="0.35"/>
    <row r="90436" s="62" customFormat="1" x14ac:dyDescent="0.35"/>
    <row r="90437" s="62" customFormat="1" x14ac:dyDescent="0.35"/>
    <row r="90438" s="62" customFormat="1" x14ac:dyDescent="0.35"/>
    <row r="90439" s="62" customFormat="1" x14ac:dyDescent="0.35"/>
    <row r="90440" s="62" customFormat="1" x14ac:dyDescent="0.35"/>
    <row r="90441" s="62" customFormat="1" x14ac:dyDescent="0.35"/>
    <row r="90442" s="62" customFormat="1" x14ac:dyDescent="0.35"/>
    <row r="90443" s="62" customFormat="1" x14ac:dyDescent="0.35"/>
    <row r="90444" s="62" customFormat="1" x14ac:dyDescent="0.35"/>
    <row r="90445" s="62" customFormat="1" x14ac:dyDescent="0.35"/>
    <row r="90446" s="62" customFormat="1" x14ac:dyDescent="0.35"/>
    <row r="90447" s="62" customFormat="1" x14ac:dyDescent="0.35"/>
    <row r="90448" s="62" customFormat="1" x14ac:dyDescent="0.35"/>
    <row r="90449" s="62" customFormat="1" x14ac:dyDescent="0.35"/>
    <row r="90450" s="62" customFormat="1" x14ac:dyDescent="0.35"/>
    <row r="90451" s="62" customFormat="1" x14ac:dyDescent="0.35"/>
    <row r="90452" s="62" customFormat="1" x14ac:dyDescent="0.35"/>
    <row r="90453" s="62" customFormat="1" x14ac:dyDescent="0.35"/>
    <row r="90454" s="62" customFormat="1" x14ac:dyDescent="0.35"/>
    <row r="90455" s="62" customFormat="1" x14ac:dyDescent="0.35"/>
    <row r="90456" s="62" customFormat="1" x14ac:dyDescent="0.35"/>
    <row r="90457" s="62" customFormat="1" x14ac:dyDescent="0.35"/>
    <row r="90458" s="62" customFormat="1" x14ac:dyDescent="0.35"/>
    <row r="90459" s="62" customFormat="1" x14ac:dyDescent="0.35"/>
    <row r="90460" s="62" customFormat="1" x14ac:dyDescent="0.35"/>
    <row r="90461" s="62" customFormat="1" x14ac:dyDescent="0.35"/>
    <row r="90462" s="62" customFormat="1" x14ac:dyDescent="0.35"/>
    <row r="90463" s="62" customFormat="1" x14ac:dyDescent="0.35"/>
    <row r="90464" s="62" customFormat="1" x14ac:dyDescent="0.35"/>
    <row r="90465" s="62" customFormat="1" x14ac:dyDescent="0.35"/>
    <row r="90466" s="62" customFormat="1" x14ac:dyDescent="0.35"/>
    <row r="90467" s="62" customFormat="1" x14ac:dyDescent="0.35"/>
    <row r="90468" s="62" customFormat="1" x14ac:dyDescent="0.35"/>
    <row r="90469" s="62" customFormat="1" x14ac:dyDescent="0.35"/>
    <row r="90470" s="62" customFormat="1" x14ac:dyDescent="0.35"/>
    <row r="90471" s="62" customFormat="1" x14ac:dyDescent="0.35"/>
    <row r="90472" s="62" customFormat="1" x14ac:dyDescent="0.35"/>
    <row r="90473" s="62" customFormat="1" x14ac:dyDescent="0.35"/>
    <row r="90474" s="62" customFormat="1" x14ac:dyDescent="0.35"/>
    <row r="90475" s="62" customFormat="1" x14ac:dyDescent="0.35"/>
    <row r="90476" s="62" customFormat="1" x14ac:dyDescent="0.35"/>
    <row r="90477" s="62" customFormat="1" x14ac:dyDescent="0.35"/>
    <row r="90478" s="62" customFormat="1" x14ac:dyDescent="0.35"/>
    <row r="90479" s="62" customFormat="1" x14ac:dyDescent="0.35"/>
    <row r="90480" s="62" customFormat="1" x14ac:dyDescent="0.35"/>
    <row r="90481" s="62" customFormat="1" x14ac:dyDescent="0.35"/>
    <row r="90482" s="62" customFormat="1" x14ac:dyDescent="0.35"/>
    <row r="90483" s="62" customFormat="1" x14ac:dyDescent="0.35"/>
    <row r="90484" s="62" customFormat="1" x14ac:dyDescent="0.35"/>
    <row r="90485" s="62" customFormat="1" x14ac:dyDescent="0.35"/>
    <row r="90486" s="62" customFormat="1" x14ac:dyDescent="0.35"/>
    <row r="90487" s="62" customFormat="1" x14ac:dyDescent="0.35"/>
    <row r="90488" s="62" customFormat="1" x14ac:dyDescent="0.35"/>
    <row r="90489" s="62" customFormat="1" x14ac:dyDescent="0.35"/>
    <row r="90490" s="62" customFormat="1" x14ac:dyDescent="0.35"/>
    <row r="90491" s="62" customFormat="1" x14ac:dyDescent="0.35"/>
    <row r="90492" s="62" customFormat="1" x14ac:dyDescent="0.35"/>
    <row r="90493" s="62" customFormat="1" x14ac:dyDescent="0.35"/>
    <row r="90494" s="62" customFormat="1" x14ac:dyDescent="0.35"/>
    <row r="90495" s="62" customFormat="1" x14ac:dyDescent="0.35"/>
    <row r="90496" s="62" customFormat="1" x14ac:dyDescent="0.35"/>
    <row r="90497" s="62" customFormat="1" x14ac:dyDescent="0.35"/>
    <row r="90498" s="62" customFormat="1" x14ac:dyDescent="0.35"/>
    <row r="90499" s="62" customFormat="1" x14ac:dyDescent="0.35"/>
    <row r="90500" s="62" customFormat="1" x14ac:dyDescent="0.35"/>
    <row r="90501" s="62" customFormat="1" x14ac:dyDescent="0.35"/>
    <row r="90502" s="62" customFormat="1" x14ac:dyDescent="0.35"/>
    <row r="90503" s="62" customFormat="1" x14ac:dyDescent="0.35"/>
    <row r="90504" s="62" customFormat="1" x14ac:dyDescent="0.35"/>
    <row r="90505" s="62" customFormat="1" x14ac:dyDescent="0.35"/>
    <row r="90506" s="62" customFormat="1" x14ac:dyDescent="0.35"/>
    <row r="90507" s="62" customFormat="1" x14ac:dyDescent="0.35"/>
    <row r="90508" s="62" customFormat="1" x14ac:dyDescent="0.35"/>
    <row r="90509" s="62" customFormat="1" x14ac:dyDescent="0.35"/>
    <row r="90510" s="62" customFormat="1" x14ac:dyDescent="0.35"/>
    <row r="90511" s="62" customFormat="1" x14ac:dyDescent="0.35"/>
    <row r="90512" s="62" customFormat="1" x14ac:dyDescent="0.35"/>
    <row r="90513" s="62" customFormat="1" x14ac:dyDescent="0.35"/>
    <row r="90514" s="62" customFormat="1" x14ac:dyDescent="0.35"/>
    <row r="90515" s="62" customFormat="1" x14ac:dyDescent="0.35"/>
    <row r="90516" s="62" customFormat="1" x14ac:dyDescent="0.35"/>
    <row r="90517" s="62" customFormat="1" x14ac:dyDescent="0.35"/>
    <row r="90518" s="62" customFormat="1" x14ac:dyDescent="0.35"/>
    <row r="90519" s="62" customFormat="1" x14ac:dyDescent="0.35"/>
    <row r="90520" s="62" customFormat="1" x14ac:dyDescent="0.35"/>
    <row r="90521" s="62" customFormat="1" x14ac:dyDescent="0.35"/>
    <row r="90522" s="62" customFormat="1" x14ac:dyDescent="0.35"/>
    <row r="90523" s="62" customFormat="1" x14ac:dyDescent="0.35"/>
    <row r="90524" s="62" customFormat="1" x14ac:dyDescent="0.35"/>
    <row r="90525" s="62" customFormat="1" x14ac:dyDescent="0.35"/>
    <row r="90526" s="62" customFormat="1" x14ac:dyDescent="0.35"/>
    <row r="90527" s="62" customFormat="1" x14ac:dyDescent="0.35"/>
    <row r="90528" s="62" customFormat="1" x14ac:dyDescent="0.35"/>
    <row r="90529" s="62" customFormat="1" x14ac:dyDescent="0.35"/>
    <row r="90530" s="62" customFormat="1" x14ac:dyDescent="0.35"/>
    <row r="90531" s="62" customFormat="1" x14ac:dyDescent="0.35"/>
    <row r="90532" s="62" customFormat="1" x14ac:dyDescent="0.35"/>
    <row r="90533" s="62" customFormat="1" x14ac:dyDescent="0.35"/>
    <row r="90534" s="62" customFormat="1" x14ac:dyDescent="0.35"/>
    <row r="90535" s="62" customFormat="1" x14ac:dyDescent="0.35"/>
    <row r="90536" s="62" customFormat="1" x14ac:dyDescent="0.35"/>
    <row r="90537" s="62" customFormat="1" x14ac:dyDescent="0.35"/>
    <row r="90538" s="62" customFormat="1" x14ac:dyDescent="0.35"/>
    <row r="90539" s="62" customFormat="1" x14ac:dyDescent="0.35"/>
    <row r="90540" s="62" customFormat="1" x14ac:dyDescent="0.35"/>
    <row r="90541" s="62" customFormat="1" x14ac:dyDescent="0.35"/>
    <row r="90542" s="62" customFormat="1" x14ac:dyDescent="0.35"/>
    <row r="90543" s="62" customFormat="1" x14ac:dyDescent="0.35"/>
    <row r="90544" s="62" customFormat="1" x14ac:dyDescent="0.35"/>
    <row r="90545" s="62" customFormat="1" x14ac:dyDescent="0.35"/>
    <row r="90546" s="62" customFormat="1" x14ac:dyDescent="0.35"/>
    <row r="90547" s="62" customFormat="1" x14ac:dyDescent="0.35"/>
    <row r="90548" s="62" customFormat="1" x14ac:dyDescent="0.35"/>
    <row r="90549" s="62" customFormat="1" x14ac:dyDescent="0.35"/>
    <row r="90550" s="62" customFormat="1" x14ac:dyDescent="0.35"/>
    <row r="90551" s="62" customFormat="1" x14ac:dyDescent="0.35"/>
    <row r="90552" s="62" customFormat="1" x14ac:dyDescent="0.35"/>
    <row r="90553" s="62" customFormat="1" x14ac:dyDescent="0.35"/>
    <row r="90554" s="62" customFormat="1" x14ac:dyDescent="0.35"/>
    <row r="90555" s="62" customFormat="1" x14ac:dyDescent="0.35"/>
    <row r="90556" s="62" customFormat="1" x14ac:dyDescent="0.35"/>
    <row r="90557" s="62" customFormat="1" x14ac:dyDescent="0.35"/>
    <row r="90558" s="62" customFormat="1" x14ac:dyDescent="0.35"/>
    <row r="90559" s="62" customFormat="1" x14ac:dyDescent="0.35"/>
    <row r="90560" s="62" customFormat="1" x14ac:dyDescent="0.35"/>
    <row r="90561" s="62" customFormat="1" x14ac:dyDescent="0.35"/>
    <row r="90562" s="62" customFormat="1" x14ac:dyDescent="0.35"/>
    <row r="90563" s="62" customFormat="1" x14ac:dyDescent="0.35"/>
    <row r="90564" s="62" customFormat="1" x14ac:dyDescent="0.35"/>
    <row r="90565" s="62" customFormat="1" x14ac:dyDescent="0.35"/>
    <row r="90566" s="62" customFormat="1" x14ac:dyDescent="0.35"/>
    <row r="90567" s="62" customFormat="1" x14ac:dyDescent="0.35"/>
    <row r="90568" s="62" customFormat="1" x14ac:dyDescent="0.35"/>
    <row r="90569" s="62" customFormat="1" x14ac:dyDescent="0.35"/>
    <row r="90570" s="62" customFormat="1" x14ac:dyDescent="0.35"/>
    <row r="90571" s="62" customFormat="1" x14ac:dyDescent="0.35"/>
    <row r="90572" s="62" customFormat="1" x14ac:dyDescent="0.35"/>
    <row r="90573" s="62" customFormat="1" x14ac:dyDescent="0.35"/>
    <row r="90574" s="62" customFormat="1" x14ac:dyDescent="0.35"/>
    <row r="90575" s="62" customFormat="1" x14ac:dyDescent="0.35"/>
    <row r="90576" s="62" customFormat="1" x14ac:dyDescent="0.35"/>
    <row r="90577" s="62" customFormat="1" x14ac:dyDescent="0.35"/>
    <row r="90578" s="62" customFormat="1" x14ac:dyDescent="0.35"/>
    <row r="90579" s="62" customFormat="1" x14ac:dyDescent="0.35"/>
    <row r="90580" s="62" customFormat="1" x14ac:dyDescent="0.35"/>
    <row r="90581" s="62" customFormat="1" x14ac:dyDescent="0.35"/>
    <row r="90582" s="62" customFormat="1" x14ac:dyDescent="0.35"/>
    <row r="90583" s="62" customFormat="1" x14ac:dyDescent="0.35"/>
    <row r="90584" s="62" customFormat="1" x14ac:dyDescent="0.35"/>
    <row r="90585" s="62" customFormat="1" x14ac:dyDescent="0.35"/>
    <row r="90586" s="62" customFormat="1" x14ac:dyDescent="0.35"/>
    <row r="90587" s="62" customFormat="1" x14ac:dyDescent="0.35"/>
    <row r="90588" s="62" customFormat="1" x14ac:dyDescent="0.35"/>
    <row r="90589" s="62" customFormat="1" x14ac:dyDescent="0.35"/>
    <row r="90590" s="62" customFormat="1" x14ac:dyDescent="0.35"/>
    <row r="90591" s="62" customFormat="1" x14ac:dyDescent="0.35"/>
    <row r="90592" s="62" customFormat="1" x14ac:dyDescent="0.35"/>
    <row r="90593" s="62" customFormat="1" x14ac:dyDescent="0.35"/>
    <row r="90594" s="62" customFormat="1" x14ac:dyDescent="0.35"/>
    <row r="90595" s="62" customFormat="1" x14ac:dyDescent="0.35"/>
    <row r="90596" s="62" customFormat="1" x14ac:dyDescent="0.35"/>
    <row r="90597" s="62" customFormat="1" x14ac:dyDescent="0.35"/>
    <row r="90598" s="62" customFormat="1" x14ac:dyDescent="0.35"/>
    <row r="90599" s="62" customFormat="1" x14ac:dyDescent="0.35"/>
    <row r="90600" s="62" customFormat="1" x14ac:dyDescent="0.35"/>
    <row r="90601" s="62" customFormat="1" x14ac:dyDescent="0.35"/>
    <row r="90602" s="62" customFormat="1" x14ac:dyDescent="0.35"/>
    <row r="90603" s="62" customFormat="1" x14ac:dyDescent="0.35"/>
    <row r="90604" s="62" customFormat="1" x14ac:dyDescent="0.35"/>
    <row r="90605" s="62" customFormat="1" x14ac:dyDescent="0.35"/>
    <row r="90606" s="62" customFormat="1" x14ac:dyDescent="0.35"/>
    <row r="90607" s="62" customFormat="1" x14ac:dyDescent="0.35"/>
    <row r="90608" s="62" customFormat="1" x14ac:dyDescent="0.35"/>
    <row r="90609" s="62" customFormat="1" x14ac:dyDescent="0.35"/>
    <row r="90610" s="62" customFormat="1" x14ac:dyDescent="0.35"/>
    <row r="90611" s="62" customFormat="1" x14ac:dyDescent="0.35"/>
    <row r="90612" s="62" customFormat="1" x14ac:dyDescent="0.35"/>
    <row r="90613" s="62" customFormat="1" x14ac:dyDescent="0.35"/>
    <row r="90614" s="62" customFormat="1" x14ac:dyDescent="0.35"/>
    <row r="90615" s="62" customFormat="1" x14ac:dyDescent="0.35"/>
    <row r="90616" s="62" customFormat="1" x14ac:dyDescent="0.35"/>
    <row r="90617" s="62" customFormat="1" x14ac:dyDescent="0.35"/>
    <row r="90618" s="62" customFormat="1" x14ac:dyDescent="0.35"/>
    <row r="90619" s="62" customFormat="1" x14ac:dyDescent="0.35"/>
    <row r="90620" s="62" customFormat="1" x14ac:dyDescent="0.35"/>
    <row r="90621" s="62" customFormat="1" x14ac:dyDescent="0.35"/>
    <row r="90622" s="62" customFormat="1" x14ac:dyDescent="0.35"/>
    <row r="90623" s="62" customFormat="1" x14ac:dyDescent="0.35"/>
    <row r="90624" s="62" customFormat="1" x14ac:dyDescent="0.35"/>
    <row r="90625" s="62" customFormat="1" x14ac:dyDescent="0.35"/>
    <row r="90626" s="62" customFormat="1" x14ac:dyDescent="0.35"/>
    <row r="90627" s="62" customFormat="1" x14ac:dyDescent="0.35"/>
    <row r="90628" s="62" customFormat="1" x14ac:dyDescent="0.35"/>
    <row r="90629" s="62" customFormat="1" x14ac:dyDescent="0.35"/>
    <row r="90630" s="62" customFormat="1" x14ac:dyDescent="0.35"/>
    <row r="90631" s="62" customFormat="1" x14ac:dyDescent="0.35"/>
    <row r="90632" s="62" customFormat="1" x14ac:dyDescent="0.35"/>
    <row r="90633" s="62" customFormat="1" x14ac:dyDescent="0.35"/>
    <row r="90634" s="62" customFormat="1" x14ac:dyDescent="0.35"/>
    <row r="90635" s="62" customFormat="1" x14ac:dyDescent="0.35"/>
    <row r="90636" s="62" customFormat="1" x14ac:dyDescent="0.35"/>
    <row r="90637" s="62" customFormat="1" x14ac:dyDescent="0.35"/>
    <row r="90638" s="62" customFormat="1" x14ac:dyDescent="0.35"/>
    <row r="90639" s="62" customFormat="1" x14ac:dyDescent="0.35"/>
    <row r="90640" s="62" customFormat="1" x14ac:dyDescent="0.35"/>
    <row r="90641" s="62" customFormat="1" x14ac:dyDescent="0.35"/>
    <row r="90642" s="62" customFormat="1" x14ac:dyDescent="0.35"/>
    <row r="90643" s="62" customFormat="1" x14ac:dyDescent="0.35"/>
    <row r="90644" s="62" customFormat="1" x14ac:dyDescent="0.35"/>
    <row r="90645" s="62" customFormat="1" x14ac:dyDescent="0.35"/>
    <row r="90646" s="62" customFormat="1" x14ac:dyDescent="0.35"/>
    <row r="90647" s="62" customFormat="1" x14ac:dyDescent="0.35"/>
    <row r="90648" s="62" customFormat="1" x14ac:dyDescent="0.35"/>
    <row r="90649" s="62" customFormat="1" x14ac:dyDescent="0.35"/>
    <row r="90650" s="62" customFormat="1" x14ac:dyDescent="0.35"/>
    <row r="90651" s="62" customFormat="1" x14ac:dyDescent="0.35"/>
    <row r="90652" s="62" customFormat="1" x14ac:dyDescent="0.35"/>
    <row r="90653" s="62" customFormat="1" x14ac:dyDescent="0.35"/>
    <row r="90654" s="62" customFormat="1" x14ac:dyDescent="0.35"/>
    <row r="90655" s="62" customFormat="1" x14ac:dyDescent="0.35"/>
    <row r="90656" s="62" customFormat="1" x14ac:dyDescent="0.35"/>
    <row r="90657" s="62" customFormat="1" x14ac:dyDescent="0.35"/>
    <row r="90658" s="62" customFormat="1" x14ac:dyDescent="0.35"/>
    <row r="90659" s="62" customFormat="1" x14ac:dyDescent="0.35"/>
    <row r="90660" s="62" customFormat="1" x14ac:dyDescent="0.35"/>
    <row r="90661" s="62" customFormat="1" x14ac:dyDescent="0.35"/>
    <row r="90662" s="62" customFormat="1" x14ac:dyDescent="0.35"/>
    <row r="90663" s="62" customFormat="1" x14ac:dyDescent="0.35"/>
    <row r="90664" s="62" customFormat="1" x14ac:dyDescent="0.35"/>
    <row r="90665" s="62" customFormat="1" x14ac:dyDescent="0.35"/>
    <row r="90666" s="62" customFormat="1" x14ac:dyDescent="0.35"/>
    <row r="90667" s="62" customFormat="1" x14ac:dyDescent="0.35"/>
    <row r="90668" s="62" customFormat="1" x14ac:dyDescent="0.35"/>
    <row r="90669" s="62" customFormat="1" x14ac:dyDescent="0.35"/>
    <row r="90670" s="62" customFormat="1" x14ac:dyDescent="0.35"/>
    <row r="90671" s="62" customFormat="1" x14ac:dyDescent="0.35"/>
    <row r="90672" s="62" customFormat="1" x14ac:dyDescent="0.35"/>
    <row r="90673" s="62" customFormat="1" x14ac:dyDescent="0.35"/>
    <row r="90674" s="62" customFormat="1" x14ac:dyDescent="0.35"/>
    <row r="90675" s="62" customFormat="1" x14ac:dyDescent="0.35"/>
    <row r="90676" s="62" customFormat="1" x14ac:dyDescent="0.35"/>
    <row r="90677" s="62" customFormat="1" x14ac:dyDescent="0.35"/>
    <row r="90678" s="62" customFormat="1" x14ac:dyDescent="0.35"/>
    <row r="90679" s="62" customFormat="1" x14ac:dyDescent="0.35"/>
    <row r="90680" s="62" customFormat="1" x14ac:dyDescent="0.35"/>
    <row r="90681" s="62" customFormat="1" x14ac:dyDescent="0.35"/>
    <row r="90682" s="62" customFormat="1" x14ac:dyDescent="0.35"/>
    <row r="90683" s="62" customFormat="1" x14ac:dyDescent="0.35"/>
    <row r="90684" s="62" customFormat="1" x14ac:dyDescent="0.35"/>
    <row r="90685" s="62" customFormat="1" x14ac:dyDescent="0.35"/>
    <row r="90686" s="62" customFormat="1" x14ac:dyDescent="0.35"/>
    <row r="90687" s="62" customFormat="1" x14ac:dyDescent="0.35"/>
    <row r="90688" s="62" customFormat="1" x14ac:dyDescent="0.35"/>
    <row r="90689" s="62" customFormat="1" x14ac:dyDescent="0.35"/>
    <row r="90690" s="62" customFormat="1" x14ac:dyDescent="0.35"/>
    <row r="90691" s="62" customFormat="1" x14ac:dyDescent="0.35"/>
    <row r="90692" s="62" customFormat="1" x14ac:dyDescent="0.35"/>
    <row r="90693" s="62" customFormat="1" x14ac:dyDescent="0.35"/>
    <row r="90694" s="62" customFormat="1" x14ac:dyDescent="0.35"/>
    <row r="90695" s="62" customFormat="1" x14ac:dyDescent="0.35"/>
    <row r="90696" s="62" customFormat="1" x14ac:dyDescent="0.35"/>
    <row r="90697" s="62" customFormat="1" x14ac:dyDescent="0.35"/>
    <row r="90698" s="62" customFormat="1" x14ac:dyDescent="0.35"/>
    <row r="90699" s="62" customFormat="1" x14ac:dyDescent="0.35"/>
    <row r="90700" s="62" customFormat="1" x14ac:dyDescent="0.35"/>
    <row r="90701" s="62" customFormat="1" x14ac:dyDescent="0.35"/>
    <row r="90702" s="62" customFormat="1" x14ac:dyDescent="0.35"/>
    <row r="90703" s="62" customFormat="1" x14ac:dyDescent="0.35"/>
    <row r="90704" s="62" customFormat="1" x14ac:dyDescent="0.35"/>
    <row r="90705" s="62" customFormat="1" x14ac:dyDescent="0.35"/>
    <row r="90706" s="62" customFormat="1" x14ac:dyDescent="0.35"/>
    <row r="90707" s="62" customFormat="1" x14ac:dyDescent="0.35"/>
    <row r="90708" s="62" customFormat="1" x14ac:dyDescent="0.35"/>
    <row r="90709" s="62" customFormat="1" x14ac:dyDescent="0.35"/>
    <row r="90710" s="62" customFormat="1" x14ac:dyDescent="0.35"/>
    <row r="90711" s="62" customFormat="1" x14ac:dyDescent="0.35"/>
    <row r="90712" s="62" customFormat="1" x14ac:dyDescent="0.35"/>
    <row r="90713" s="62" customFormat="1" x14ac:dyDescent="0.35"/>
    <row r="90714" s="62" customFormat="1" x14ac:dyDescent="0.35"/>
    <row r="90715" s="62" customFormat="1" x14ac:dyDescent="0.35"/>
    <row r="90716" s="62" customFormat="1" x14ac:dyDescent="0.35"/>
    <row r="90717" s="62" customFormat="1" x14ac:dyDescent="0.35"/>
    <row r="90718" s="62" customFormat="1" x14ac:dyDescent="0.35"/>
    <row r="90719" s="62" customFormat="1" x14ac:dyDescent="0.35"/>
    <row r="90720" s="62" customFormat="1" x14ac:dyDescent="0.35"/>
    <row r="90721" s="62" customFormat="1" x14ac:dyDescent="0.35"/>
    <row r="90722" s="62" customFormat="1" x14ac:dyDescent="0.35"/>
    <row r="90723" s="62" customFormat="1" x14ac:dyDescent="0.35"/>
    <row r="90724" s="62" customFormat="1" x14ac:dyDescent="0.35"/>
    <row r="90725" s="62" customFormat="1" x14ac:dyDescent="0.35"/>
    <row r="90726" s="62" customFormat="1" x14ac:dyDescent="0.35"/>
    <row r="90727" s="62" customFormat="1" x14ac:dyDescent="0.35"/>
    <row r="90728" s="62" customFormat="1" x14ac:dyDescent="0.35"/>
    <row r="90729" s="62" customFormat="1" x14ac:dyDescent="0.35"/>
    <row r="90730" s="62" customFormat="1" x14ac:dyDescent="0.35"/>
    <row r="90731" s="62" customFormat="1" x14ac:dyDescent="0.35"/>
    <row r="90732" s="62" customFormat="1" x14ac:dyDescent="0.35"/>
    <row r="90733" s="62" customFormat="1" x14ac:dyDescent="0.35"/>
    <row r="90734" s="62" customFormat="1" x14ac:dyDescent="0.35"/>
    <row r="90735" s="62" customFormat="1" x14ac:dyDescent="0.35"/>
    <row r="90736" s="62" customFormat="1" x14ac:dyDescent="0.35"/>
    <row r="90737" s="62" customFormat="1" x14ac:dyDescent="0.35"/>
    <row r="90738" s="62" customFormat="1" x14ac:dyDescent="0.35"/>
    <row r="90739" s="62" customFormat="1" x14ac:dyDescent="0.35"/>
    <row r="90740" s="62" customFormat="1" x14ac:dyDescent="0.35"/>
    <row r="90741" s="62" customFormat="1" x14ac:dyDescent="0.35"/>
    <row r="90742" s="62" customFormat="1" x14ac:dyDescent="0.35"/>
    <row r="90743" s="62" customFormat="1" x14ac:dyDescent="0.35"/>
    <row r="90744" s="62" customFormat="1" x14ac:dyDescent="0.35"/>
    <row r="90745" s="62" customFormat="1" x14ac:dyDescent="0.35"/>
    <row r="90746" s="62" customFormat="1" x14ac:dyDescent="0.35"/>
    <row r="90747" s="62" customFormat="1" x14ac:dyDescent="0.35"/>
    <row r="90748" s="62" customFormat="1" x14ac:dyDescent="0.35"/>
    <row r="90749" s="62" customFormat="1" x14ac:dyDescent="0.35"/>
    <row r="90750" s="62" customFormat="1" x14ac:dyDescent="0.35"/>
    <row r="90751" s="62" customFormat="1" x14ac:dyDescent="0.35"/>
    <row r="90752" s="62" customFormat="1" x14ac:dyDescent="0.35"/>
    <row r="90753" s="62" customFormat="1" x14ac:dyDescent="0.35"/>
    <row r="90754" s="62" customFormat="1" x14ac:dyDescent="0.35"/>
    <row r="90755" s="62" customFormat="1" x14ac:dyDescent="0.35"/>
    <row r="90756" s="62" customFormat="1" x14ac:dyDescent="0.35"/>
    <row r="90757" s="62" customFormat="1" x14ac:dyDescent="0.35"/>
    <row r="90758" s="62" customFormat="1" x14ac:dyDescent="0.35"/>
    <row r="90759" s="62" customFormat="1" x14ac:dyDescent="0.35"/>
    <row r="90760" s="62" customFormat="1" x14ac:dyDescent="0.35"/>
    <row r="90761" s="62" customFormat="1" x14ac:dyDescent="0.35"/>
    <row r="90762" s="62" customFormat="1" x14ac:dyDescent="0.35"/>
    <row r="90763" s="62" customFormat="1" x14ac:dyDescent="0.35"/>
    <row r="90764" s="62" customFormat="1" x14ac:dyDescent="0.35"/>
    <row r="90765" s="62" customFormat="1" x14ac:dyDescent="0.35"/>
    <row r="90766" s="62" customFormat="1" x14ac:dyDescent="0.35"/>
    <row r="90767" s="62" customFormat="1" x14ac:dyDescent="0.35"/>
    <row r="90768" s="62" customFormat="1" x14ac:dyDescent="0.35"/>
    <row r="90769" s="62" customFormat="1" x14ac:dyDescent="0.35"/>
    <row r="90770" s="62" customFormat="1" x14ac:dyDescent="0.35"/>
    <row r="90771" s="62" customFormat="1" x14ac:dyDescent="0.35"/>
    <row r="90772" s="62" customFormat="1" x14ac:dyDescent="0.35"/>
    <row r="90773" s="62" customFormat="1" x14ac:dyDescent="0.35"/>
    <row r="90774" s="62" customFormat="1" x14ac:dyDescent="0.35"/>
    <row r="90775" s="62" customFormat="1" x14ac:dyDescent="0.35"/>
    <row r="90776" s="62" customFormat="1" x14ac:dyDescent="0.35"/>
    <row r="90777" s="62" customFormat="1" x14ac:dyDescent="0.35"/>
    <row r="90778" s="62" customFormat="1" x14ac:dyDescent="0.35"/>
    <row r="90779" s="62" customFormat="1" x14ac:dyDescent="0.35"/>
    <row r="90780" s="62" customFormat="1" x14ac:dyDescent="0.35"/>
    <row r="90781" s="62" customFormat="1" x14ac:dyDescent="0.35"/>
    <row r="90782" s="62" customFormat="1" x14ac:dyDescent="0.35"/>
    <row r="90783" s="62" customFormat="1" x14ac:dyDescent="0.35"/>
    <row r="90784" s="62" customFormat="1" x14ac:dyDescent="0.35"/>
    <row r="90785" s="62" customFormat="1" x14ac:dyDescent="0.35"/>
    <row r="90786" s="62" customFormat="1" x14ac:dyDescent="0.35"/>
    <row r="90787" s="62" customFormat="1" x14ac:dyDescent="0.35"/>
    <row r="90788" s="62" customFormat="1" x14ac:dyDescent="0.35"/>
    <row r="90789" s="62" customFormat="1" x14ac:dyDescent="0.35"/>
    <row r="90790" s="62" customFormat="1" x14ac:dyDescent="0.35"/>
    <row r="90791" s="62" customFormat="1" x14ac:dyDescent="0.35"/>
    <row r="90792" s="62" customFormat="1" x14ac:dyDescent="0.35"/>
    <row r="90793" s="62" customFormat="1" x14ac:dyDescent="0.35"/>
    <row r="90794" s="62" customFormat="1" x14ac:dyDescent="0.35"/>
    <row r="90795" s="62" customFormat="1" x14ac:dyDescent="0.35"/>
    <row r="90796" s="62" customFormat="1" x14ac:dyDescent="0.35"/>
    <row r="90797" s="62" customFormat="1" x14ac:dyDescent="0.35"/>
    <row r="90798" s="62" customFormat="1" x14ac:dyDescent="0.35"/>
    <row r="90799" s="62" customFormat="1" x14ac:dyDescent="0.35"/>
    <row r="90800" s="62" customFormat="1" x14ac:dyDescent="0.35"/>
    <row r="90801" s="62" customFormat="1" x14ac:dyDescent="0.35"/>
    <row r="90802" s="62" customFormat="1" x14ac:dyDescent="0.35"/>
    <row r="90803" s="62" customFormat="1" x14ac:dyDescent="0.35"/>
    <row r="90804" s="62" customFormat="1" x14ac:dyDescent="0.35"/>
    <row r="90805" s="62" customFormat="1" x14ac:dyDescent="0.35"/>
    <row r="90806" s="62" customFormat="1" x14ac:dyDescent="0.35"/>
    <row r="90807" s="62" customFormat="1" x14ac:dyDescent="0.35"/>
    <row r="90808" s="62" customFormat="1" x14ac:dyDescent="0.35"/>
    <row r="90809" s="62" customFormat="1" x14ac:dyDescent="0.35"/>
    <row r="90810" s="62" customFormat="1" x14ac:dyDescent="0.35"/>
    <row r="90811" s="62" customFormat="1" x14ac:dyDescent="0.35"/>
    <row r="90812" s="62" customFormat="1" x14ac:dyDescent="0.35"/>
    <row r="90813" s="62" customFormat="1" x14ac:dyDescent="0.35"/>
    <row r="90814" s="62" customFormat="1" x14ac:dyDescent="0.35"/>
    <row r="90815" s="62" customFormat="1" x14ac:dyDescent="0.35"/>
    <row r="90816" s="62" customFormat="1" x14ac:dyDescent="0.35"/>
    <row r="90817" s="62" customFormat="1" x14ac:dyDescent="0.35"/>
    <row r="90818" s="62" customFormat="1" x14ac:dyDescent="0.35"/>
    <row r="90819" s="62" customFormat="1" x14ac:dyDescent="0.35"/>
    <row r="90820" s="62" customFormat="1" x14ac:dyDescent="0.35"/>
    <row r="90821" s="62" customFormat="1" x14ac:dyDescent="0.35"/>
    <row r="90822" s="62" customFormat="1" x14ac:dyDescent="0.35"/>
    <row r="90823" s="62" customFormat="1" x14ac:dyDescent="0.35"/>
    <row r="90824" s="62" customFormat="1" x14ac:dyDescent="0.35"/>
    <row r="90825" s="62" customFormat="1" x14ac:dyDescent="0.35"/>
    <row r="90826" s="62" customFormat="1" x14ac:dyDescent="0.35"/>
    <row r="90827" s="62" customFormat="1" x14ac:dyDescent="0.35"/>
    <row r="90828" s="62" customFormat="1" x14ac:dyDescent="0.35"/>
    <row r="90829" s="62" customFormat="1" x14ac:dyDescent="0.35"/>
    <row r="90830" s="62" customFormat="1" x14ac:dyDescent="0.35"/>
    <row r="90831" s="62" customFormat="1" x14ac:dyDescent="0.35"/>
    <row r="90832" s="62" customFormat="1" x14ac:dyDescent="0.35"/>
    <row r="90833" s="62" customFormat="1" x14ac:dyDescent="0.35"/>
    <row r="90834" s="62" customFormat="1" x14ac:dyDescent="0.35"/>
    <row r="90835" s="62" customFormat="1" x14ac:dyDescent="0.35"/>
    <row r="90836" s="62" customFormat="1" x14ac:dyDescent="0.35"/>
    <row r="90837" s="62" customFormat="1" x14ac:dyDescent="0.35"/>
    <row r="90838" s="62" customFormat="1" x14ac:dyDescent="0.35"/>
    <row r="90839" s="62" customFormat="1" x14ac:dyDescent="0.35"/>
    <row r="90840" s="62" customFormat="1" x14ac:dyDescent="0.35"/>
    <row r="90841" s="62" customFormat="1" x14ac:dyDescent="0.35"/>
    <row r="90842" s="62" customFormat="1" x14ac:dyDescent="0.35"/>
    <row r="90843" s="62" customFormat="1" x14ac:dyDescent="0.35"/>
    <row r="90844" s="62" customFormat="1" x14ac:dyDescent="0.35"/>
    <row r="90845" s="62" customFormat="1" x14ac:dyDescent="0.35"/>
    <row r="90846" s="62" customFormat="1" x14ac:dyDescent="0.35"/>
    <row r="90847" s="62" customFormat="1" x14ac:dyDescent="0.35"/>
    <row r="90848" s="62" customFormat="1" x14ac:dyDescent="0.35"/>
    <row r="90849" s="62" customFormat="1" x14ac:dyDescent="0.35"/>
    <row r="90850" s="62" customFormat="1" x14ac:dyDescent="0.35"/>
    <row r="90851" s="62" customFormat="1" x14ac:dyDescent="0.35"/>
    <row r="90852" s="62" customFormat="1" x14ac:dyDescent="0.35"/>
    <row r="90853" s="62" customFormat="1" x14ac:dyDescent="0.35"/>
    <row r="90854" s="62" customFormat="1" x14ac:dyDescent="0.35"/>
    <row r="90855" s="62" customFormat="1" x14ac:dyDescent="0.35"/>
    <row r="90856" s="62" customFormat="1" x14ac:dyDescent="0.35"/>
    <row r="90857" s="62" customFormat="1" x14ac:dyDescent="0.35"/>
    <row r="90858" s="62" customFormat="1" x14ac:dyDescent="0.35"/>
    <row r="90859" s="62" customFormat="1" x14ac:dyDescent="0.35"/>
    <row r="90860" s="62" customFormat="1" x14ac:dyDescent="0.35"/>
    <row r="90861" s="62" customFormat="1" x14ac:dyDescent="0.35"/>
    <row r="90862" s="62" customFormat="1" x14ac:dyDescent="0.35"/>
    <row r="90863" s="62" customFormat="1" x14ac:dyDescent="0.35"/>
    <row r="90864" s="62" customFormat="1" x14ac:dyDescent="0.35"/>
    <row r="90865" s="62" customFormat="1" x14ac:dyDescent="0.35"/>
    <row r="90866" s="62" customFormat="1" x14ac:dyDescent="0.35"/>
    <row r="90867" s="62" customFormat="1" x14ac:dyDescent="0.35"/>
    <row r="90868" s="62" customFormat="1" x14ac:dyDescent="0.35"/>
    <row r="90869" s="62" customFormat="1" x14ac:dyDescent="0.35"/>
    <row r="90870" s="62" customFormat="1" x14ac:dyDescent="0.35"/>
    <row r="90871" s="62" customFormat="1" x14ac:dyDescent="0.35"/>
    <row r="90872" s="62" customFormat="1" x14ac:dyDescent="0.35"/>
    <row r="90873" s="62" customFormat="1" x14ac:dyDescent="0.35"/>
    <row r="90874" s="62" customFormat="1" x14ac:dyDescent="0.35"/>
    <row r="90875" s="62" customFormat="1" x14ac:dyDescent="0.35"/>
    <row r="90876" s="62" customFormat="1" x14ac:dyDescent="0.35"/>
    <row r="90877" s="62" customFormat="1" x14ac:dyDescent="0.35"/>
    <row r="90878" s="62" customFormat="1" x14ac:dyDescent="0.35"/>
    <row r="90879" s="62" customFormat="1" x14ac:dyDescent="0.35"/>
    <row r="90880" s="62" customFormat="1" x14ac:dyDescent="0.35"/>
    <row r="90881" s="62" customFormat="1" x14ac:dyDescent="0.35"/>
    <row r="90882" s="62" customFormat="1" x14ac:dyDescent="0.35"/>
    <row r="90883" s="62" customFormat="1" x14ac:dyDescent="0.35"/>
    <row r="90884" s="62" customFormat="1" x14ac:dyDescent="0.35"/>
    <row r="90885" s="62" customFormat="1" x14ac:dyDescent="0.35"/>
    <row r="90886" s="62" customFormat="1" x14ac:dyDescent="0.35"/>
    <row r="90887" s="62" customFormat="1" x14ac:dyDescent="0.35"/>
    <row r="90888" s="62" customFormat="1" x14ac:dyDescent="0.35"/>
    <row r="90889" s="62" customFormat="1" x14ac:dyDescent="0.35"/>
    <row r="90890" s="62" customFormat="1" x14ac:dyDescent="0.35"/>
    <row r="90891" s="62" customFormat="1" x14ac:dyDescent="0.35"/>
    <row r="90892" s="62" customFormat="1" x14ac:dyDescent="0.35"/>
    <row r="90893" s="62" customFormat="1" x14ac:dyDescent="0.35"/>
    <row r="90894" s="62" customFormat="1" x14ac:dyDescent="0.35"/>
    <row r="90895" s="62" customFormat="1" x14ac:dyDescent="0.35"/>
    <row r="90896" s="62" customFormat="1" x14ac:dyDescent="0.35"/>
    <row r="90897" s="62" customFormat="1" x14ac:dyDescent="0.35"/>
    <row r="90898" s="62" customFormat="1" x14ac:dyDescent="0.35"/>
    <row r="90899" s="62" customFormat="1" x14ac:dyDescent="0.35"/>
    <row r="90900" s="62" customFormat="1" x14ac:dyDescent="0.35"/>
    <row r="90901" s="62" customFormat="1" x14ac:dyDescent="0.35"/>
    <row r="90902" s="62" customFormat="1" x14ac:dyDescent="0.35"/>
    <row r="90903" s="62" customFormat="1" x14ac:dyDescent="0.35"/>
    <row r="90904" s="62" customFormat="1" x14ac:dyDescent="0.35"/>
    <row r="90905" s="62" customFormat="1" x14ac:dyDescent="0.35"/>
    <row r="90906" s="62" customFormat="1" x14ac:dyDescent="0.35"/>
    <row r="90907" s="62" customFormat="1" x14ac:dyDescent="0.35"/>
    <row r="90908" s="62" customFormat="1" x14ac:dyDescent="0.35"/>
    <row r="90909" s="62" customFormat="1" x14ac:dyDescent="0.35"/>
    <row r="90910" s="62" customFormat="1" x14ac:dyDescent="0.35"/>
    <row r="90911" s="62" customFormat="1" x14ac:dyDescent="0.35"/>
    <row r="90912" s="62" customFormat="1" x14ac:dyDescent="0.35"/>
    <row r="90913" s="62" customFormat="1" x14ac:dyDescent="0.35"/>
    <row r="90914" s="62" customFormat="1" x14ac:dyDescent="0.35"/>
    <row r="90915" s="62" customFormat="1" x14ac:dyDescent="0.35"/>
    <row r="90916" s="62" customFormat="1" x14ac:dyDescent="0.35"/>
    <row r="90917" s="62" customFormat="1" x14ac:dyDescent="0.35"/>
    <row r="90918" s="62" customFormat="1" x14ac:dyDescent="0.35"/>
    <row r="90919" s="62" customFormat="1" x14ac:dyDescent="0.35"/>
    <row r="90920" s="62" customFormat="1" x14ac:dyDescent="0.35"/>
    <row r="90921" s="62" customFormat="1" x14ac:dyDescent="0.35"/>
    <row r="90922" s="62" customFormat="1" x14ac:dyDescent="0.35"/>
    <row r="90923" s="62" customFormat="1" x14ac:dyDescent="0.35"/>
    <row r="90924" s="62" customFormat="1" x14ac:dyDescent="0.35"/>
    <row r="90925" s="62" customFormat="1" x14ac:dyDescent="0.35"/>
    <row r="90926" s="62" customFormat="1" x14ac:dyDescent="0.35"/>
    <row r="90927" s="62" customFormat="1" x14ac:dyDescent="0.35"/>
    <row r="90928" s="62" customFormat="1" x14ac:dyDescent="0.35"/>
    <row r="90929" s="62" customFormat="1" x14ac:dyDescent="0.35"/>
    <row r="90930" s="62" customFormat="1" x14ac:dyDescent="0.35"/>
    <row r="90931" s="62" customFormat="1" x14ac:dyDescent="0.35"/>
    <row r="90932" s="62" customFormat="1" x14ac:dyDescent="0.35"/>
    <row r="90933" s="62" customFormat="1" x14ac:dyDescent="0.35"/>
    <row r="90934" s="62" customFormat="1" x14ac:dyDescent="0.35"/>
    <row r="90935" s="62" customFormat="1" x14ac:dyDescent="0.35"/>
    <row r="90936" s="62" customFormat="1" x14ac:dyDescent="0.35"/>
    <row r="90937" s="62" customFormat="1" x14ac:dyDescent="0.35"/>
    <row r="90938" s="62" customFormat="1" x14ac:dyDescent="0.35"/>
    <row r="90939" s="62" customFormat="1" x14ac:dyDescent="0.35"/>
    <row r="90940" s="62" customFormat="1" x14ac:dyDescent="0.35"/>
    <row r="90941" s="62" customFormat="1" x14ac:dyDescent="0.35"/>
    <row r="90942" s="62" customFormat="1" x14ac:dyDescent="0.35"/>
    <row r="90943" s="62" customFormat="1" x14ac:dyDescent="0.35"/>
    <row r="90944" s="62" customFormat="1" x14ac:dyDescent="0.35"/>
    <row r="90945" s="62" customFormat="1" x14ac:dyDescent="0.35"/>
    <row r="90946" s="62" customFormat="1" x14ac:dyDescent="0.35"/>
    <row r="90947" s="62" customFormat="1" x14ac:dyDescent="0.35"/>
    <row r="90948" s="62" customFormat="1" x14ac:dyDescent="0.35"/>
    <row r="90949" s="62" customFormat="1" x14ac:dyDescent="0.35"/>
    <row r="90950" s="62" customFormat="1" x14ac:dyDescent="0.35"/>
    <row r="90951" s="62" customFormat="1" x14ac:dyDescent="0.35"/>
    <row r="90952" s="62" customFormat="1" x14ac:dyDescent="0.35"/>
    <row r="90953" s="62" customFormat="1" x14ac:dyDescent="0.35"/>
    <row r="90954" s="62" customFormat="1" x14ac:dyDescent="0.35"/>
    <row r="90955" s="62" customFormat="1" x14ac:dyDescent="0.35"/>
    <row r="90956" s="62" customFormat="1" x14ac:dyDescent="0.35"/>
    <row r="90957" s="62" customFormat="1" x14ac:dyDescent="0.35"/>
    <row r="90958" s="62" customFormat="1" x14ac:dyDescent="0.35"/>
    <row r="90959" s="62" customFormat="1" x14ac:dyDescent="0.35"/>
    <row r="90960" s="62" customFormat="1" x14ac:dyDescent="0.35"/>
    <row r="90961" s="62" customFormat="1" x14ac:dyDescent="0.35"/>
    <row r="90962" s="62" customFormat="1" x14ac:dyDescent="0.35"/>
    <row r="90963" s="62" customFormat="1" x14ac:dyDescent="0.35"/>
    <row r="90964" s="62" customFormat="1" x14ac:dyDescent="0.35"/>
    <row r="90965" s="62" customFormat="1" x14ac:dyDescent="0.35"/>
    <row r="90966" s="62" customFormat="1" x14ac:dyDescent="0.35"/>
    <row r="90967" s="62" customFormat="1" x14ac:dyDescent="0.35"/>
    <row r="90968" s="62" customFormat="1" x14ac:dyDescent="0.35"/>
    <row r="90969" s="62" customFormat="1" x14ac:dyDescent="0.35"/>
    <row r="90970" s="62" customFormat="1" x14ac:dyDescent="0.35"/>
    <row r="90971" s="62" customFormat="1" x14ac:dyDescent="0.35"/>
    <row r="90972" s="62" customFormat="1" x14ac:dyDescent="0.35"/>
    <row r="90973" s="62" customFormat="1" x14ac:dyDescent="0.35"/>
    <row r="90974" s="62" customFormat="1" x14ac:dyDescent="0.35"/>
    <row r="90975" s="62" customFormat="1" x14ac:dyDescent="0.35"/>
    <row r="90976" s="62" customFormat="1" x14ac:dyDescent="0.35"/>
    <row r="90977" s="62" customFormat="1" x14ac:dyDescent="0.35"/>
    <row r="90978" s="62" customFormat="1" x14ac:dyDescent="0.35"/>
    <row r="90979" s="62" customFormat="1" x14ac:dyDescent="0.35"/>
    <row r="90980" s="62" customFormat="1" x14ac:dyDescent="0.35"/>
    <row r="90981" s="62" customFormat="1" x14ac:dyDescent="0.35"/>
    <row r="90982" s="62" customFormat="1" x14ac:dyDescent="0.35"/>
    <row r="90983" s="62" customFormat="1" x14ac:dyDescent="0.35"/>
    <row r="90984" s="62" customFormat="1" x14ac:dyDescent="0.35"/>
    <row r="90985" s="62" customFormat="1" x14ac:dyDescent="0.35"/>
    <row r="90986" s="62" customFormat="1" x14ac:dyDescent="0.35"/>
    <row r="90987" s="62" customFormat="1" x14ac:dyDescent="0.35"/>
    <row r="90988" s="62" customFormat="1" x14ac:dyDescent="0.35"/>
    <row r="90989" s="62" customFormat="1" x14ac:dyDescent="0.35"/>
    <row r="90990" s="62" customFormat="1" x14ac:dyDescent="0.35"/>
    <row r="90991" s="62" customFormat="1" x14ac:dyDescent="0.35"/>
    <row r="90992" s="62" customFormat="1" x14ac:dyDescent="0.35"/>
    <row r="90993" s="62" customFormat="1" x14ac:dyDescent="0.35"/>
    <row r="90994" s="62" customFormat="1" x14ac:dyDescent="0.35"/>
    <row r="90995" s="62" customFormat="1" x14ac:dyDescent="0.35"/>
    <row r="90996" s="62" customFormat="1" x14ac:dyDescent="0.35"/>
    <row r="90997" s="62" customFormat="1" x14ac:dyDescent="0.35"/>
    <row r="90998" s="62" customFormat="1" x14ac:dyDescent="0.35"/>
    <row r="90999" s="62" customFormat="1" x14ac:dyDescent="0.35"/>
    <row r="91000" s="62" customFormat="1" x14ac:dyDescent="0.35"/>
    <row r="91001" s="62" customFormat="1" x14ac:dyDescent="0.35"/>
    <row r="91002" s="62" customFormat="1" x14ac:dyDescent="0.35"/>
    <row r="91003" s="62" customFormat="1" x14ac:dyDescent="0.35"/>
    <row r="91004" s="62" customFormat="1" x14ac:dyDescent="0.35"/>
    <row r="91005" s="62" customFormat="1" x14ac:dyDescent="0.35"/>
    <row r="91006" s="62" customFormat="1" x14ac:dyDescent="0.35"/>
    <row r="91007" s="62" customFormat="1" x14ac:dyDescent="0.35"/>
    <row r="91008" s="62" customFormat="1" x14ac:dyDescent="0.35"/>
    <row r="91009" s="62" customFormat="1" x14ac:dyDescent="0.35"/>
    <row r="91010" s="62" customFormat="1" x14ac:dyDescent="0.35"/>
    <row r="91011" s="62" customFormat="1" x14ac:dyDescent="0.35"/>
    <row r="91012" s="62" customFormat="1" x14ac:dyDescent="0.35"/>
    <row r="91013" s="62" customFormat="1" x14ac:dyDescent="0.35"/>
    <row r="91014" s="62" customFormat="1" x14ac:dyDescent="0.35"/>
    <row r="91015" s="62" customFormat="1" x14ac:dyDescent="0.35"/>
    <row r="91016" s="62" customFormat="1" x14ac:dyDescent="0.35"/>
    <row r="91017" s="62" customFormat="1" x14ac:dyDescent="0.35"/>
    <row r="91018" s="62" customFormat="1" x14ac:dyDescent="0.35"/>
    <row r="91019" s="62" customFormat="1" x14ac:dyDescent="0.35"/>
    <row r="91020" s="62" customFormat="1" x14ac:dyDescent="0.35"/>
    <row r="91021" s="62" customFormat="1" x14ac:dyDescent="0.35"/>
    <row r="91022" s="62" customFormat="1" x14ac:dyDescent="0.35"/>
    <row r="91023" s="62" customFormat="1" x14ac:dyDescent="0.35"/>
    <row r="91024" s="62" customFormat="1" x14ac:dyDescent="0.35"/>
    <row r="91025" s="62" customFormat="1" x14ac:dyDescent="0.35"/>
    <row r="91026" s="62" customFormat="1" x14ac:dyDescent="0.35"/>
    <row r="91027" s="62" customFormat="1" x14ac:dyDescent="0.35"/>
    <row r="91028" s="62" customFormat="1" x14ac:dyDescent="0.35"/>
    <row r="91029" s="62" customFormat="1" x14ac:dyDescent="0.35"/>
    <row r="91030" s="62" customFormat="1" x14ac:dyDescent="0.35"/>
    <row r="91031" s="62" customFormat="1" x14ac:dyDescent="0.35"/>
    <row r="91032" s="62" customFormat="1" x14ac:dyDescent="0.35"/>
    <row r="91033" s="62" customFormat="1" x14ac:dyDescent="0.35"/>
    <row r="91034" s="62" customFormat="1" x14ac:dyDescent="0.35"/>
    <row r="91035" s="62" customFormat="1" x14ac:dyDescent="0.35"/>
    <row r="91036" s="62" customFormat="1" x14ac:dyDescent="0.35"/>
    <row r="91037" s="62" customFormat="1" x14ac:dyDescent="0.35"/>
    <row r="91038" s="62" customFormat="1" x14ac:dyDescent="0.35"/>
    <row r="91039" s="62" customFormat="1" x14ac:dyDescent="0.35"/>
    <row r="91040" s="62" customFormat="1" x14ac:dyDescent="0.35"/>
    <row r="91041" s="62" customFormat="1" x14ac:dyDescent="0.35"/>
    <row r="91042" s="62" customFormat="1" x14ac:dyDescent="0.35"/>
    <row r="91043" s="62" customFormat="1" x14ac:dyDescent="0.35"/>
    <row r="91044" s="62" customFormat="1" x14ac:dyDescent="0.35"/>
    <row r="91045" s="62" customFormat="1" x14ac:dyDescent="0.35"/>
    <row r="91046" s="62" customFormat="1" x14ac:dyDescent="0.35"/>
    <row r="91047" s="62" customFormat="1" x14ac:dyDescent="0.35"/>
    <row r="91048" s="62" customFormat="1" x14ac:dyDescent="0.35"/>
    <row r="91049" s="62" customFormat="1" x14ac:dyDescent="0.35"/>
    <row r="91050" s="62" customFormat="1" x14ac:dyDescent="0.35"/>
    <row r="91051" s="62" customFormat="1" x14ac:dyDescent="0.35"/>
    <row r="91052" s="62" customFormat="1" x14ac:dyDescent="0.35"/>
    <row r="91053" s="62" customFormat="1" x14ac:dyDescent="0.35"/>
    <row r="91054" s="62" customFormat="1" x14ac:dyDescent="0.35"/>
    <row r="91055" s="62" customFormat="1" x14ac:dyDescent="0.35"/>
    <row r="91056" s="62" customFormat="1" x14ac:dyDescent="0.35"/>
    <row r="91057" s="62" customFormat="1" x14ac:dyDescent="0.35"/>
    <row r="91058" s="62" customFormat="1" x14ac:dyDescent="0.35"/>
    <row r="91059" s="62" customFormat="1" x14ac:dyDescent="0.35"/>
    <row r="91060" s="62" customFormat="1" x14ac:dyDescent="0.35"/>
    <row r="91061" s="62" customFormat="1" x14ac:dyDescent="0.35"/>
    <row r="91062" s="62" customFormat="1" x14ac:dyDescent="0.35"/>
    <row r="91063" s="62" customFormat="1" x14ac:dyDescent="0.35"/>
    <row r="91064" s="62" customFormat="1" x14ac:dyDescent="0.35"/>
    <row r="91065" s="62" customFormat="1" x14ac:dyDescent="0.35"/>
    <row r="91066" s="62" customFormat="1" x14ac:dyDescent="0.35"/>
    <row r="91067" s="62" customFormat="1" x14ac:dyDescent="0.35"/>
    <row r="91068" s="62" customFormat="1" x14ac:dyDescent="0.35"/>
    <row r="91069" s="62" customFormat="1" x14ac:dyDescent="0.35"/>
    <row r="91070" s="62" customFormat="1" x14ac:dyDescent="0.35"/>
    <row r="91071" s="62" customFormat="1" x14ac:dyDescent="0.35"/>
    <row r="91072" s="62" customFormat="1" x14ac:dyDescent="0.35"/>
    <row r="91073" s="62" customFormat="1" x14ac:dyDescent="0.35"/>
    <row r="91074" s="62" customFormat="1" x14ac:dyDescent="0.35"/>
    <row r="91075" s="62" customFormat="1" x14ac:dyDescent="0.35"/>
    <row r="91076" s="62" customFormat="1" x14ac:dyDescent="0.35"/>
    <row r="91077" s="62" customFormat="1" x14ac:dyDescent="0.35"/>
    <row r="91078" s="62" customFormat="1" x14ac:dyDescent="0.35"/>
    <row r="91079" s="62" customFormat="1" x14ac:dyDescent="0.35"/>
    <row r="91080" s="62" customFormat="1" x14ac:dyDescent="0.35"/>
    <row r="91081" s="62" customFormat="1" x14ac:dyDescent="0.35"/>
    <row r="91082" s="62" customFormat="1" x14ac:dyDescent="0.35"/>
    <row r="91083" s="62" customFormat="1" x14ac:dyDescent="0.35"/>
    <row r="91084" s="62" customFormat="1" x14ac:dyDescent="0.35"/>
    <row r="91085" s="62" customFormat="1" x14ac:dyDescent="0.35"/>
    <row r="91086" s="62" customFormat="1" x14ac:dyDescent="0.35"/>
    <row r="91087" s="62" customFormat="1" x14ac:dyDescent="0.35"/>
    <row r="91088" s="62" customFormat="1" x14ac:dyDescent="0.35"/>
    <row r="91089" s="62" customFormat="1" x14ac:dyDescent="0.35"/>
    <row r="91090" s="62" customFormat="1" x14ac:dyDescent="0.35"/>
    <row r="91091" s="62" customFormat="1" x14ac:dyDescent="0.35"/>
    <row r="91092" s="62" customFormat="1" x14ac:dyDescent="0.35"/>
    <row r="91093" s="62" customFormat="1" x14ac:dyDescent="0.35"/>
    <row r="91094" s="62" customFormat="1" x14ac:dyDescent="0.35"/>
    <row r="91095" s="62" customFormat="1" x14ac:dyDescent="0.35"/>
    <row r="91096" s="62" customFormat="1" x14ac:dyDescent="0.35"/>
    <row r="91097" s="62" customFormat="1" x14ac:dyDescent="0.35"/>
    <row r="91098" s="62" customFormat="1" x14ac:dyDescent="0.35"/>
    <row r="91099" s="62" customFormat="1" x14ac:dyDescent="0.35"/>
    <row r="91100" s="62" customFormat="1" x14ac:dyDescent="0.35"/>
    <row r="91101" s="62" customFormat="1" x14ac:dyDescent="0.35"/>
    <row r="91102" s="62" customFormat="1" x14ac:dyDescent="0.35"/>
    <row r="91103" s="62" customFormat="1" x14ac:dyDescent="0.35"/>
    <row r="91104" s="62" customFormat="1" x14ac:dyDescent="0.35"/>
    <row r="91105" s="62" customFormat="1" x14ac:dyDescent="0.35"/>
    <row r="91106" s="62" customFormat="1" x14ac:dyDescent="0.35"/>
    <row r="91107" s="62" customFormat="1" x14ac:dyDescent="0.35"/>
    <row r="91108" s="62" customFormat="1" x14ac:dyDescent="0.35"/>
    <row r="91109" s="62" customFormat="1" x14ac:dyDescent="0.35"/>
    <row r="91110" s="62" customFormat="1" x14ac:dyDescent="0.35"/>
    <row r="91111" s="62" customFormat="1" x14ac:dyDescent="0.35"/>
    <row r="91112" s="62" customFormat="1" x14ac:dyDescent="0.35"/>
    <row r="91113" s="62" customFormat="1" x14ac:dyDescent="0.35"/>
    <row r="91114" s="62" customFormat="1" x14ac:dyDescent="0.35"/>
    <row r="91115" s="62" customFormat="1" x14ac:dyDescent="0.35"/>
    <row r="91116" s="62" customFormat="1" x14ac:dyDescent="0.35"/>
    <row r="91117" s="62" customFormat="1" x14ac:dyDescent="0.35"/>
    <row r="91118" s="62" customFormat="1" x14ac:dyDescent="0.35"/>
    <row r="91119" s="62" customFormat="1" x14ac:dyDescent="0.35"/>
    <row r="91120" s="62" customFormat="1" x14ac:dyDescent="0.35"/>
    <row r="91121" s="62" customFormat="1" x14ac:dyDescent="0.35"/>
    <row r="91122" s="62" customFormat="1" x14ac:dyDescent="0.35"/>
    <row r="91123" s="62" customFormat="1" x14ac:dyDescent="0.35"/>
    <row r="91124" s="62" customFormat="1" x14ac:dyDescent="0.35"/>
    <row r="91125" s="62" customFormat="1" x14ac:dyDescent="0.35"/>
    <row r="91126" s="62" customFormat="1" x14ac:dyDescent="0.35"/>
    <row r="91127" s="62" customFormat="1" x14ac:dyDescent="0.35"/>
    <row r="91128" s="62" customFormat="1" x14ac:dyDescent="0.35"/>
    <row r="91129" s="62" customFormat="1" x14ac:dyDescent="0.35"/>
    <row r="91130" s="62" customFormat="1" x14ac:dyDescent="0.35"/>
    <row r="91131" s="62" customFormat="1" x14ac:dyDescent="0.35"/>
    <row r="91132" s="62" customFormat="1" x14ac:dyDescent="0.35"/>
    <row r="91133" s="62" customFormat="1" x14ac:dyDescent="0.35"/>
    <row r="91134" s="62" customFormat="1" x14ac:dyDescent="0.35"/>
    <row r="91135" s="62" customFormat="1" x14ac:dyDescent="0.35"/>
    <row r="91136" s="62" customFormat="1" x14ac:dyDescent="0.35"/>
    <row r="91137" s="62" customFormat="1" x14ac:dyDescent="0.35"/>
    <row r="91138" s="62" customFormat="1" x14ac:dyDescent="0.35"/>
    <row r="91139" s="62" customFormat="1" x14ac:dyDescent="0.35"/>
    <row r="91140" s="62" customFormat="1" x14ac:dyDescent="0.35"/>
    <row r="91141" s="62" customFormat="1" x14ac:dyDescent="0.35"/>
    <row r="91142" s="62" customFormat="1" x14ac:dyDescent="0.35"/>
    <row r="91143" s="62" customFormat="1" x14ac:dyDescent="0.35"/>
    <row r="91144" s="62" customFormat="1" x14ac:dyDescent="0.35"/>
    <row r="91145" s="62" customFormat="1" x14ac:dyDescent="0.35"/>
    <row r="91146" s="62" customFormat="1" x14ac:dyDescent="0.35"/>
    <row r="91147" s="62" customFormat="1" x14ac:dyDescent="0.35"/>
    <row r="91148" s="62" customFormat="1" x14ac:dyDescent="0.35"/>
    <row r="91149" s="62" customFormat="1" x14ac:dyDescent="0.35"/>
    <row r="91150" s="62" customFormat="1" x14ac:dyDescent="0.35"/>
    <row r="91151" s="62" customFormat="1" x14ac:dyDescent="0.35"/>
    <row r="91152" s="62" customFormat="1" x14ac:dyDescent="0.35"/>
    <row r="91153" s="62" customFormat="1" x14ac:dyDescent="0.35"/>
    <row r="91154" s="62" customFormat="1" x14ac:dyDescent="0.35"/>
    <row r="91155" s="62" customFormat="1" x14ac:dyDescent="0.35"/>
    <row r="91156" s="62" customFormat="1" x14ac:dyDescent="0.35"/>
    <row r="91157" s="62" customFormat="1" x14ac:dyDescent="0.35"/>
    <row r="91158" s="62" customFormat="1" x14ac:dyDescent="0.35"/>
    <row r="91159" s="62" customFormat="1" x14ac:dyDescent="0.35"/>
    <row r="91160" s="62" customFormat="1" x14ac:dyDescent="0.35"/>
    <row r="91161" s="62" customFormat="1" x14ac:dyDescent="0.35"/>
    <row r="91162" s="62" customFormat="1" x14ac:dyDescent="0.35"/>
    <row r="91163" s="62" customFormat="1" x14ac:dyDescent="0.35"/>
    <row r="91164" s="62" customFormat="1" x14ac:dyDescent="0.35"/>
    <row r="91165" s="62" customFormat="1" x14ac:dyDescent="0.35"/>
    <row r="91166" s="62" customFormat="1" x14ac:dyDescent="0.35"/>
    <row r="91167" s="62" customFormat="1" x14ac:dyDescent="0.35"/>
    <row r="91168" s="62" customFormat="1" x14ac:dyDescent="0.35"/>
    <row r="91169" s="62" customFormat="1" x14ac:dyDescent="0.35"/>
    <row r="91170" s="62" customFormat="1" x14ac:dyDescent="0.35"/>
    <row r="91171" s="62" customFormat="1" x14ac:dyDescent="0.35"/>
    <row r="91172" s="62" customFormat="1" x14ac:dyDescent="0.35"/>
    <row r="91173" s="62" customFormat="1" x14ac:dyDescent="0.35"/>
    <row r="91174" s="62" customFormat="1" x14ac:dyDescent="0.35"/>
    <row r="91175" s="62" customFormat="1" x14ac:dyDescent="0.35"/>
    <row r="91176" s="62" customFormat="1" x14ac:dyDescent="0.35"/>
    <row r="91177" s="62" customFormat="1" x14ac:dyDescent="0.35"/>
    <row r="91178" s="62" customFormat="1" x14ac:dyDescent="0.35"/>
    <row r="91179" s="62" customFormat="1" x14ac:dyDescent="0.35"/>
    <row r="91180" s="62" customFormat="1" x14ac:dyDescent="0.35"/>
    <row r="91181" s="62" customFormat="1" x14ac:dyDescent="0.35"/>
    <row r="91182" s="62" customFormat="1" x14ac:dyDescent="0.35"/>
    <row r="91183" s="62" customFormat="1" x14ac:dyDescent="0.35"/>
    <row r="91184" s="62" customFormat="1" x14ac:dyDescent="0.35"/>
    <row r="91185" s="62" customFormat="1" x14ac:dyDescent="0.35"/>
    <row r="91186" s="62" customFormat="1" x14ac:dyDescent="0.35"/>
    <row r="91187" s="62" customFormat="1" x14ac:dyDescent="0.35"/>
    <row r="91188" s="62" customFormat="1" x14ac:dyDescent="0.35"/>
    <row r="91189" s="62" customFormat="1" x14ac:dyDescent="0.35"/>
    <row r="91190" s="62" customFormat="1" x14ac:dyDescent="0.35"/>
    <row r="91191" s="62" customFormat="1" x14ac:dyDescent="0.35"/>
    <row r="91192" s="62" customFormat="1" x14ac:dyDescent="0.35"/>
    <row r="91193" s="62" customFormat="1" x14ac:dyDescent="0.35"/>
    <row r="91194" s="62" customFormat="1" x14ac:dyDescent="0.35"/>
    <row r="91195" s="62" customFormat="1" x14ac:dyDescent="0.35"/>
    <row r="91196" s="62" customFormat="1" x14ac:dyDescent="0.35"/>
    <row r="91197" s="62" customFormat="1" x14ac:dyDescent="0.35"/>
    <row r="91198" s="62" customFormat="1" x14ac:dyDescent="0.35"/>
    <row r="91199" s="62" customFormat="1" x14ac:dyDescent="0.35"/>
    <row r="91200" s="62" customFormat="1" x14ac:dyDescent="0.35"/>
    <row r="91201" s="62" customFormat="1" x14ac:dyDescent="0.35"/>
    <row r="91202" s="62" customFormat="1" x14ac:dyDescent="0.35"/>
    <row r="91203" s="62" customFormat="1" x14ac:dyDescent="0.35"/>
    <row r="91204" s="62" customFormat="1" x14ac:dyDescent="0.35"/>
    <row r="91205" s="62" customFormat="1" x14ac:dyDescent="0.35"/>
    <row r="91206" s="62" customFormat="1" x14ac:dyDescent="0.35"/>
    <row r="91207" s="62" customFormat="1" x14ac:dyDescent="0.35"/>
    <row r="91208" s="62" customFormat="1" x14ac:dyDescent="0.35"/>
    <row r="91209" s="62" customFormat="1" x14ac:dyDescent="0.35"/>
    <row r="91210" s="62" customFormat="1" x14ac:dyDescent="0.35"/>
    <row r="91211" s="62" customFormat="1" x14ac:dyDescent="0.35"/>
    <row r="91212" s="62" customFormat="1" x14ac:dyDescent="0.35"/>
    <row r="91213" s="62" customFormat="1" x14ac:dyDescent="0.35"/>
    <row r="91214" s="62" customFormat="1" x14ac:dyDescent="0.35"/>
    <row r="91215" s="62" customFormat="1" x14ac:dyDescent="0.35"/>
    <row r="91216" s="62" customFormat="1" x14ac:dyDescent="0.35"/>
    <row r="91217" s="62" customFormat="1" x14ac:dyDescent="0.35"/>
    <row r="91218" s="62" customFormat="1" x14ac:dyDescent="0.35"/>
    <row r="91219" s="62" customFormat="1" x14ac:dyDescent="0.35"/>
    <row r="91220" s="62" customFormat="1" x14ac:dyDescent="0.35"/>
    <row r="91221" s="62" customFormat="1" x14ac:dyDescent="0.35"/>
    <row r="91222" s="62" customFormat="1" x14ac:dyDescent="0.35"/>
    <row r="91223" s="62" customFormat="1" x14ac:dyDescent="0.35"/>
    <row r="91224" s="62" customFormat="1" x14ac:dyDescent="0.35"/>
    <row r="91225" s="62" customFormat="1" x14ac:dyDescent="0.35"/>
    <row r="91226" s="62" customFormat="1" x14ac:dyDescent="0.35"/>
    <row r="91227" s="62" customFormat="1" x14ac:dyDescent="0.35"/>
    <row r="91228" s="62" customFormat="1" x14ac:dyDescent="0.35"/>
    <row r="91229" s="62" customFormat="1" x14ac:dyDescent="0.35"/>
    <row r="91230" s="62" customFormat="1" x14ac:dyDescent="0.35"/>
    <row r="91231" s="62" customFormat="1" x14ac:dyDescent="0.35"/>
    <row r="91232" s="62" customFormat="1" x14ac:dyDescent="0.35"/>
    <row r="91233" s="62" customFormat="1" x14ac:dyDescent="0.35"/>
    <row r="91234" s="62" customFormat="1" x14ac:dyDescent="0.35"/>
    <row r="91235" s="62" customFormat="1" x14ac:dyDescent="0.35"/>
    <row r="91236" s="62" customFormat="1" x14ac:dyDescent="0.35"/>
    <row r="91237" s="62" customFormat="1" x14ac:dyDescent="0.35"/>
    <row r="91238" s="62" customFormat="1" x14ac:dyDescent="0.35"/>
    <row r="91239" s="62" customFormat="1" x14ac:dyDescent="0.35"/>
    <row r="91240" s="62" customFormat="1" x14ac:dyDescent="0.35"/>
    <row r="91241" s="62" customFormat="1" x14ac:dyDescent="0.35"/>
    <row r="91242" s="62" customFormat="1" x14ac:dyDescent="0.35"/>
    <row r="91243" s="62" customFormat="1" x14ac:dyDescent="0.35"/>
    <row r="91244" s="62" customFormat="1" x14ac:dyDescent="0.35"/>
    <row r="91245" s="62" customFormat="1" x14ac:dyDescent="0.35"/>
    <row r="91246" s="62" customFormat="1" x14ac:dyDescent="0.35"/>
    <row r="91247" s="62" customFormat="1" x14ac:dyDescent="0.35"/>
    <row r="91248" s="62" customFormat="1" x14ac:dyDescent="0.35"/>
    <row r="91249" s="62" customFormat="1" x14ac:dyDescent="0.35"/>
    <row r="91250" s="62" customFormat="1" x14ac:dyDescent="0.35"/>
    <row r="91251" s="62" customFormat="1" x14ac:dyDescent="0.35"/>
    <row r="91252" s="62" customFormat="1" x14ac:dyDescent="0.35"/>
    <row r="91253" s="62" customFormat="1" x14ac:dyDescent="0.35"/>
    <row r="91254" s="62" customFormat="1" x14ac:dyDescent="0.35"/>
    <row r="91255" s="62" customFormat="1" x14ac:dyDescent="0.35"/>
    <row r="91256" s="62" customFormat="1" x14ac:dyDescent="0.35"/>
    <row r="91257" s="62" customFormat="1" x14ac:dyDescent="0.35"/>
    <row r="91258" s="62" customFormat="1" x14ac:dyDescent="0.35"/>
    <row r="91259" s="62" customFormat="1" x14ac:dyDescent="0.35"/>
    <row r="91260" s="62" customFormat="1" x14ac:dyDescent="0.35"/>
    <row r="91261" s="62" customFormat="1" x14ac:dyDescent="0.35"/>
    <row r="91262" s="62" customFormat="1" x14ac:dyDescent="0.35"/>
    <row r="91263" s="62" customFormat="1" x14ac:dyDescent="0.35"/>
    <row r="91264" s="62" customFormat="1" x14ac:dyDescent="0.35"/>
    <row r="91265" s="62" customFormat="1" x14ac:dyDescent="0.35"/>
    <row r="91266" s="62" customFormat="1" x14ac:dyDescent="0.35"/>
    <row r="91267" s="62" customFormat="1" x14ac:dyDescent="0.35"/>
    <row r="91268" s="62" customFormat="1" x14ac:dyDescent="0.35"/>
    <row r="91269" s="62" customFormat="1" x14ac:dyDescent="0.35"/>
    <row r="91270" s="62" customFormat="1" x14ac:dyDescent="0.35"/>
    <row r="91271" s="62" customFormat="1" x14ac:dyDescent="0.35"/>
    <row r="91272" s="62" customFormat="1" x14ac:dyDescent="0.35"/>
    <row r="91273" s="62" customFormat="1" x14ac:dyDescent="0.35"/>
    <row r="91274" s="62" customFormat="1" x14ac:dyDescent="0.35"/>
    <row r="91275" s="62" customFormat="1" x14ac:dyDescent="0.35"/>
    <row r="91276" s="62" customFormat="1" x14ac:dyDescent="0.35"/>
    <row r="91277" s="62" customFormat="1" x14ac:dyDescent="0.35"/>
    <row r="91278" s="62" customFormat="1" x14ac:dyDescent="0.35"/>
    <row r="91279" s="62" customFormat="1" x14ac:dyDescent="0.35"/>
    <row r="91280" s="62" customFormat="1" x14ac:dyDescent="0.35"/>
    <row r="91281" s="62" customFormat="1" x14ac:dyDescent="0.35"/>
    <row r="91282" s="62" customFormat="1" x14ac:dyDescent="0.35"/>
    <row r="91283" s="62" customFormat="1" x14ac:dyDescent="0.35"/>
    <row r="91284" s="62" customFormat="1" x14ac:dyDescent="0.35"/>
    <row r="91285" s="62" customFormat="1" x14ac:dyDescent="0.35"/>
    <row r="91286" s="62" customFormat="1" x14ac:dyDescent="0.35"/>
    <row r="91287" s="62" customFormat="1" x14ac:dyDescent="0.35"/>
    <row r="91288" s="62" customFormat="1" x14ac:dyDescent="0.35"/>
    <row r="91289" s="62" customFormat="1" x14ac:dyDescent="0.35"/>
    <row r="91290" s="62" customFormat="1" x14ac:dyDescent="0.35"/>
    <row r="91291" s="62" customFormat="1" x14ac:dyDescent="0.35"/>
    <row r="91292" s="62" customFormat="1" x14ac:dyDescent="0.35"/>
    <row r="91293" s="62" customFormat="1" x14ac:dyDescent="0.35"/>
    <row r="91294" s="62" customFormat="1" x14ac:dyDescent="0.35"/>
    <row r="91295" s="62" customFormat="1" x14ac:dyDescent="0.35"/>
    <row r="91296" s="62" customFormat="1" x14ac:dyDescent="0.35"/>
    <row r="91297" s="62" customFormat="1" x14ac:dyDescent="0.35"/>
    <row r="91298" s="62" customFormat="1" x14ac:dyDescent="0.35"/>
    <row r="91299" s="62" customFormat="1" x14ac:dyDescent="0.35"/>
    <row r="91300" s="62" customFormat="1" x14ac:dyDescent="0.35"/>
    <row r="91301" s="62" customFormat="1" x14ac:dyDescent="0.35"/>
    <row r="91302" s="62" customFormat="1" x14ac:dyDescent="0.35"/>
    <row r="91303" s="62" customFormat="1" x14ac:dyDescent="0.35"/>
    <row r="91304" s="62" customFormat="1" x14ac:dyDescent="0.35"/>
    <row r="91305" s="62" customFormat="1" x14ac:dyDescent="0.35"/>
    <row r="91306" s="62" customFormat="1" x14ac:dyDescent="0.35"/>
    <row r="91307" s="62" customFormat="1" x14ac:dyDescent="0.35"/>
    <row r="91308" s="62" customFormat="1" x14ac:dyDescent="0.35"/>
    <row r="91309" s="62" customFormat="1" x14ac:dyDescent="0.35"/>
    <row r="91310" s="62" customFormat="1" x14ac:dyDescent="0.35"/>
    <row r="91311" s="62" customFormat="1" x14ac:dyDescent="0.35"/>
    <row r="91312" s="62" customFormat="1" x14ac:dyDescent="0.35"/>
    <row r="91313" s="62" customFormat="1" x14ac:dyDescent="0.35"/>
    <row r="91314" s="62" customFormat="1" x14ac:dyDescent="0.35"/>
    <row r="91315" s="62" customFormat="1" x14ac:dyDescent="0.35"/>
    <row r="91316" s="62" customFormat="1" x14ac:dyDescent="0.35"/>
    <row r="91317" s="62" customFormat="1" x14ac:dyDescent="0.35"/>
    <row r="91318" s="62" customFormat="1" x14ac:dyDescent="0.35"/>
    <row r="91319" s="62" customFormat="1" x14ac:dyDescent="0.35"/>
    <row r="91320" s="62" customFormat="1" x14ac:dyDescent="0.35"/>
    <row r="91321" s="62" customFormat="1" x14ac:dyDescent="0.35"/>
    <row r="91322" s="62" customFormat="1" x14ac:dyDescent="0.35"/>
    <row r="91323" s="62" customFormat="1" x14ac:dyDescent="0.35"/>
    <row r="91324" s="62" customFormat="1" x14ac:dyDescent="0.35"/>
    <row r="91325" s="62" customFormat="1" x14ac:dyDescent="0.35"/>
    <row r="91326" s="62" customFormat="1" x14ac:dyDescent="0.35"/>
    <row r="91327" s="62" customFormat="1" x14ac:dyDescent="0.35"/>
    <row r="91328" s="62" customFormat="1" x14ac:dyDescent="0.35"/>
    <row r="91329" s="62" customFormat="1" x14ac:dyDescent="0.35"/>
    <row r="91330" s="62" customFormat="1" x14ac:dyDescent="0.35"/>
    <row r="91331" s="62" customFormat="1" x14ac:dyDescent="0.35"/>
    <row r="91332" s="62" customFormat="1" x14ac:dyDescent="0.35"/>
    <row r="91333" s="62" customFormat="1" x14ac:dyDescent="0.35"/>
    <row r="91334" s="62" customFormat="1" x14ac:dyDescent="0.35"/>
    <row r="91335" s="62" customFormat="1" x14ac:dyDescent="0.35"/>
    <row r="91336" s="62" customFormat="1" x14ac:dyDescent="0.35"/>
    <row r="91337" s="62" customFormat="1" x14ac:dyDescent="0.35"/>
    <row r="91338" s="62" customFormat="1" x14ac:dyDescent="0.35"/>
    <row r="91339" s="62" customFormat="1" x14ac:dyDescent="0.35"/>
    <row r="91340" s="62" customFormat="1" x14ac:dyDescent="0.35"/>
    <row r="91341" s="62" customFormat="1" x14ac:dyDescent="0.35"/>
    <row r="91342" s="62" customFormat="1" x14ac:dyDescent="0.35"/>
    <row r="91343" s="62" customFormat="1" x14ac:dyDescent="0.35"/>
    <row r="91344" s="62" customFormat="1" x14ac:dyDescent="0.35"/>
    <row r="91345" s="62" customFormat="1" x14ac:dyDescent="0.35"/>
    <row r="91346" s="62" customFormat="1" x14ac:dyDescent="0.35"/>
    <row r="91347" s="62" customFormat="1" x14ac:dyDescent="0.35"/>
    <row r="91348" s="62" customFormat="1" x14ac:dyDescent="0.35"/>
    <row r="91349" s="62" customFormat="1" x14ac:dyDescent="0.35"/>
    <row r="91350" s="62" customFormat="1" x14ac:dyDescent="0.35"/>
    <row r="91351" s="62" customFormat="1" x14ac:dyDescent="0.35"/>
    <row r="91352" s="62" customFormat="1" x14ac:dyDescent="0.35"/>
    <row r="91353" s="62" customFormat="1" x14ac:dyDescent="0.35"/>
    <row r="91354" s="62" customFormat="1" x14ac:dyDescent="0.35"/>
    <row r="91355" s="62" customFormat="1" x14ac:dyDescent="0.35"/>
    <row r="91356" s="62" customFormat="1" x14ac:dyDescent="0.35"/>
    <row r="91357" s="62" customFormat="1" x14ac:dyDescent="0.35"/>
    <row r="91358" s="62" customFormat="1" x14ac:dyDescent="0.35"/>
    <row r="91359" s="62" customFormat="1" x14ac:dyDescent="0.35"/>
    <row r="91360" s="62" customFormat="1" x14ac:dyDescent="0.35"/>
    <row r="91361" s="62" customFormat="1" x14ac:dyDescent="0.35"/>
    <row r="91362" s="62" customFormat="1" x14ac:dyDescent="0.35"/>
    <row r="91363" s="62" customFormat="1" x14ac:dyDescent="0.35"/>
    <row r="91364" s="62" customFormat="1" x14ac:dyDescent="0.35"/>
    <row r="91365" s="62" customFormat="1" x14ac:dyDescent="0.35"/>
    <row r="91366" s="62" customFormat="1" x14ac:dyDescent="0.35"/>
    <row r="91367" s="62" customFormat="1" x14ac:dyDescent="0.35"/>
    <row r="91368" s="62" customFormat="1" x14ac:dyDescent="0.35"/>
    <row r="91369" s="62" customFormat="1" x14ac:dyDescent="0.35"/>
    <row r="91370" s="62" customFormat="1" x14ac:dyDescent="0.35"/>
    <row r="91371" s="62" customFormat="1" x14ac:dyDescent="0.35"/>
    <row r="91372" s="62" customFormat="1" x14ac:dyDescent="0.35"/>
    <row r="91373" s="62" customFormat="1" x14ac:dyDescent="0.35"/>
    <row r="91374" s="62" customFormat="1" x14ac:dyDescent="0.35"/>
    <row r="91375" s="62" customFormat="1" x14ac:dyDescent="0.35"/>
    <row r="91376" s="62" customFormat="1" x14ac:dyDescent="0.35"/>
    <row r="91377" s="62" customFormat="1" x14ac:dyDescent="0.35"/>
    <row r="91378" s="62" customFormat="1" x14ac:dyDescent="0.35"/>
    <row r="91379" s="62" customFormat="1" x14ac:dyDescent="0.35"/>
    <row r="91380" s="62" customFormat="1" x14ac:dyDescent="0.35"/>
    <row r="91381" s="62" customFormat="1" x14ac:dyDescent="0.35"/>
    <row r="91382" s="62" customFormat="1" x14ac:dyDescent="0.35"/>
    <row r="91383" s="62" customFormat="1" x14ac:dyDescent="0.35"/>
    <row r="91384" s="62" customFormat="1" x14ac:dyDescent="0.35"/>
    <row r="91385" s="62" customFormat="1" x14ac:dyDescent="0.35"/>
    <row r="91386" s="62" customFormat="1" x14ac:dyDescent="0.35"/>
    <row r="91387" s="62" customFormat="1" x14ac:dyDescent="0.35"/>
    <row r="91388" s="62" customFormat="1" x14ac:dyDescent="0.35"/>
    <row r="91389" s="62" customFormat="1" x14ac:dyDescent="0.35"/>
    <row r="91390" s="62" customFormat="1" x14ac:dyDescent="0.35"/>
    <row r="91391" s="62" customFormat="1" x14ac:dyDescent="0.35"/>
    <row r="91392" s="62" customFormat="1" x14ac:dyDescent="0.35"/>
    <row r="91393" s="62" customFormat="1" x14ac:dyDescent="0.35"/>
    <row r="91394" s="62" customFormat="1" x14ac:dyDescent="0.35"/>
    <row r="91395" s="62" customFormat="1" x14ac:dyDescent="0.35"/>
    <row r="91396" s="62" customFormat="1" x14ac:dyDescent="0.35"/>
    <row r="91397" s="62" customFormat="1" x14ac:dyDescent="0.35"/>
    <row r="91398" s="62" customFormat="1" x14ac:dyDescent="0.35"/>
    <row r="91399" s="62" customFormat="1" x14ac:dyDescent="0.35"/>
    <row r="91400" s="62" customFormat="1" x14ac:dyDescent="0.35"/>
    <row r="91401" s="62" customFormat="1" x14ac:dyDescent="0.35"/>
    <row r="91402" s="62" customFormat="1" x14ac:dyDescent="0.35"/>
    <row r="91403" s="62" customFormat="1" x14ac:dyDescent="0.35"/>
    <row r="91404" s="62" customFormat="1" x14ac:dyDescent="0.35"/>
    <row r="91405" s="62" customFormat="1" x14ac:dyDescent="0.35"/>
    <row r="91406" s="62" customFormat="1" x14ac:dyDescent="0.35"/>
    <row r="91407" s="62" customFormat="1" x14ac:dyDescent="0.35"/>
    <row r="91408" s="62" customFormat="1" x14ac:dyDescent="0.35"/>
    <row r="91409" s="62" customFormat="1" x14ac:dyDescent="0.35"/>
    <row r="91410" s="62" customFormat="1" x14ac:dyDescent="0.35"/>
    <row r="91411" s="62" customFormat="1" x14ac:dyDescent="0.35"/>
    <row r="91412" s="62" customFormat="1" x14ac:dyDescent="0.35"/>
    <row r="91413" s="62" customFormat="1" x14ac:dyDescent="0.35"/>
    <row r="91414" s="62" customFormat="1" x14ac:dyDescent="0.35"/>
    <row r="91415" s="62" customFormat="1" x14ac:dyDescent="0.35"/>
    <row r="91416" s="62" customFormat="1" x14ac:dyDescent="0.35"/>
    <row r="91417" s="62" customFormat="1" x14ac:dyDescent="0.35"/>
    <row r="91418" s="62" customFormat="1" x14ac:dyDescent="0.35"/>
    <row r="91419" s="62" customFormat="1" x14ac:dyDescent="0.35"/>
    <row r="91420" s="62" customFormat="1" x14ac:dyDescent="0.35"/>
    <row r="91421" s="62" customFormat="1" x14ac:dyDescent="0.35"/>
    <row r="91422" s="62" customFormat="1" x14ac:dyDescent="0.35"/>
    <row r="91423" s="62" customFormat="1" x14ac:dyDescent="0.35"/>
    <row r="91424" s="62" customFormat="1" x14ac:dyDescent="0.35"/>
    <row r="91425" s="62" customFormat="1" x14ac:dyDescent="0.35"/>
    <row r="91426" s="62" customFormat="1" x14ac:dyDescent="0.35"/>
    <row r="91427" s="62" customFormat="1" x14ac:dyDescent="0.35"/>
    <row r="91428" s="62" customFormat="1" x14ac:dyDescent="0.35"/>
    <row r="91429" s="62" customFormat="1" x14ac:dyDescent="0.35"/>
    <row r="91430" s="62" customFormat="1" x14ac:dyDescent="0.35"/>
    <row r="91431" s="62" customFormat="1" x14ac:dyDescent="0.35"/>
    <row r="91432" s="62" customFormat="1" x14ac:dyDescent="0.35"/>
    <row r="91433" s="62" customFormat="1" x14ac:dyDescent="0.35"/>
    <row r="91434" s="62" customFormat="1" x14ac:dyDescent="0.35"/>
    <row r="91435" s="62" customFormat="1" x14ac:dyDescent="0.35"/>
    <row r="91436" s="62" customFormat="1" x14ac:dyDescent="0.35"/>
    <row r="91437" s="62" customFormat="1" x14ac:dyDescent="0.35"/>
    <row r="91438" s="62" customFormat="1" x14ac:dyDescent="0.35"/>
    <row r="91439" s="62" customFormat="1" x14ac:dyDescent="0.35"/>
    <row r="91440" s="62" customFormat="1" x14ac:dyDescent="0.35"/>
    <row r="91441" s="62" customFormat="1" x14ac:dyDescent="0.35"/>
    <row r="91442" s="62" customFormat="1" x14ac:dyDescent="0.35"/>
    <row r="91443" s="62" customFormat="1" x14ac:dyDescent="0.35"/>
    <row r="91444" s="62" customFormat="1" x14ac:dyDescent="0.35"/>
    <row r="91445" s="62" customFormat="1" x14ac:dyDescent="0.35"/>
    <row r="91446" s="62" customFormat="1" x14ac:dyDescent="0.35"/>
    <row r="91447" s="62" customFormat="1" x14ac:dyDescent="0.35"/>
    <row r="91448" s="62" customFormat="1" x14ac:dyDescent="0.35"/>
    <row r="91449" s="62" customFormat="1" x14ac:dyDescent="0.35"/>
    <row r="91450" s="62" customFormat="1" x14ac:dyDescent="0.35"/>
    <row r="91451" s="62" customFormat="1" x14ac:dyDescent="0.35"/>
    <row r="91452" s="62" customFormat="1" x14ac:dyDescent="0.35"/>
    <row r="91453" s="62" customFormat="1" x14ac:dyDescent="0.35"/>
    <row r="91454" s="62" customFormat="1" x14ac:dyDescent="0.35"/>
    <row r="91455" s="62" customFormat="1" x14ac:dyDescent="0.35"/>
    <row r="91456" s="62" customFormat="1" x14ac:dyDescent="0.35"/>
    <row r="91457" s="62" customFormat="1" x14ac:dyDescent="0.35"/>
    <row r="91458" s="62" customFormat="1" x14ac:dyDescent="0.35"/>
    <row r="91459" s="62" customFormat="1" x14ac:dyDescent="0.35"/>
    <row r="91460" s="62" customFormat="1" x14ac:dyDescent="0.35"/>
    <row r="91461" s="62" customFormat="1" x14ac:dyDescent="0.35"/>
    <row r="91462" s="62" customFormat="1" x14ac:dyDescent="0.35"/>
    <row r="91463" s="62" customFormat="1" x14ac:dyDescent="0.35"/>
    <row r="91464" s="62" customFormat="1" x14ac:dyDescent="0.35"/>
    <row r="91465" s="62" customFormat="1" x14ac:dyDescent="0.35"/>
    <row r="91466" s="62" customFormat="1" x14ac:dyDescent="0.35"/>
    <row r="91467" s="62" customFormat="1" x14ac:dyDescent="0.35"/>
    <row r="91468" s="62" customFormat="1" x14ac:dyDescent="0.35"/>
    <row r="91469" s="62" customFormat="1" x14ac:dyDescent="0.35"/>
    <row r="91470" s="62" customFormat="1" x14ac:dyDescent="0.35"/>
    <row r="91471" s="62" customFormat="1" x14ac:dyDescent="0.35"/>
    <row r="91472" s="62" customFormat="1" x14ac:dyDescent="0.35"/>
    <row r="91473" s="62" customFormat="1" x14ac:dyDescent="0.35"/>
    <row r="91474" s="62" customFormat="1" x14ac:dyDescent="0.35"/>
    <row r="91475" s="62" customFormat="1" x14ac:dyDescent="0.35"/>
    <row r="91476" s="62" customFormat="1" x14ac:dyDescent="0.35"/>
    <row r="91477" s="62" customFormat="1" x14ac:dyDescent="0.35"/>
    <row r="91478" s="62" customFormat="1" x14ac:dyDescent="0.35"/>
    <row r="91479" s="62" customFormat="1" x14ac:dyDescent="0.35"/>
    <row r="91480" s="62" customFormat="1" x14ac:dyDescent="0.35"/>
    <row r="91481" s="62" customFormat="1" x14ac:dyDescent="0.35"/>
    <row r="91482" s="62" customFormat="1" x14ac:dyDescent="0.35"/>
    <row r="91483" s="62" customFormat="1" x14ac:dyDescent="0.35"/>
    <row r="91484" s="62" customFormat="1" x14ac:dyDescent="0.35"/>
    <row r="91485" s="62" customFormat="1" x14ac:dyDescent="0.35"/>
    <row r="91486" s="62" customFormat="1" x14ac:dyDescent="0.35"/>
    <row r="91487" s="62" customFormat="1" x14ac:dyDescent="0.35"/>
    <row r="91488" s="62" customFormat="1" x14ac:dyDescent="0.35"/>
    <row r="91489" s="62" customFormat="1" x14ac:dyDescent="0.35"/>
    <row r="91490" s="62" customFormat="1" x14ac:dyDescent="0.35"/>
    <row r="91491" s="62" customFormat="1" x14ac:dyDescent="0.35"/>
    <row r="91492" s="62" customFormat="1" x14ac:dyDescent="0.35"/>
    <row r="91493" s="62" customFormat="1" x14ac:dyDescent="0.35"/>
    <row r="91494" s="62" customFormat="1" x14ac:dyDescent="0.35"/>
    <row r="91495" s="62" customFormat="1" x14ac:dyDescent="0.35"/>
    <row r="91496" s="62" customFormat="1" x14ac:dyDescent="0.35"/>
    <row r="91497" s="62" customFormat="1" x14ac:dyDescent="0.35"/>
    <row r="91498" s="62" customFormat="1" x14ac:dyDescent="0.35"/>
    <row r="91499" s="62" customFormat="1" x14ac:dyDescent="0.35"/>
    <row r="91500" s="62" customFormat="1" x14ac:dyDescent="0.35"/>
    <row r="91501" s="62" customFormat="1" x14ac:dyDescent="0.35"/>
    <row r="91502" s="62" customFormat="1" x14ac:dyDescent="0.35"/>
    <row r="91503" s="62" customFormat="1" x14ac:dyDescent="0.35"/>
    <row r="91504" s="62" customFormat="1" x14ac:dyDescent="0.35"/>
    <row r="91505" s="62" customFormat="1" x14ac:dyDescent="0.35"/>
    <row r="91506" s="62" customFormat="1" x14ac:dyDescent="0.35"/>
    <row r="91507" s="62" customFormat="1" x14ac:dyDescent="0.35"/>
    <row r="91508" s="62" customFormat="1" x14ac:dyDescent="0.35"/>
    <row r="91509" s="62" customFormat="1" x14ac:dyDescent="0.35"/>
    <row r="91510" s="62" customFormat="1" x14ac:dyDescent="0.35"/>
    <row r="91511" s="62" customFormat="1" x14ac:dyDescent="0.35"/>
    <row r="91512" s="62" customFormat="1" x14ac:dyDescent="0.35"/>
    <row r="91513" s="62" customFormat="1" x14ac:dyDescent="0.35"/>
    <row r="91514" s="62" customFormat="1" x14ac:dyDescent="0.35"/>
    <row r="91515" s="62" customFormat="1" x14ac:dyDescent="0.35"/>
    <row r="91516" s="62" customFormat="1" x14ac:dyDescent="0.35"/>
    <row r="91517" s="62" customFormat="1" x14ac:dyDescent="0.35"/>
    <row r="91518" s="62" customFormat="1" x14ac:dyDescent="0.35"/>
    <row r="91519" s="62" customFormat="1" x14ac:dyDescent="0.35"/>
    <row r="91520" s="62" customFormat="1" x14ac:dyDescent="0.35"/>
    <row r="91521" s="62" customFormat="1" x14ac:dyDescent="0.35"/>
    <row r="91522" s="62" customFormat="1" x14ac:dyDescent="0.35"/>
    <row r="91523" s="62" customFormat="1" x14ac:dyDescent="0.35"/>
    <row r="91524" s="62" customFormat="1" x14ac:dyDescent="0.35"/>
    <row r="91525" s="62" customFormat="1" x14ac:dyDescent="0.35"/>
    <row r="91526" s="62" customFormat="1" x14ac:dyDescent="0.35"/>
    <row r="91527" s="62" customFormat="1" x14ac:dyDescent="0.35"/>
    <row r="91528" s="62" customFormat="1" x14ac:dyDescent="0.35"/>
    <row r="91529" s="62" customFormat="1" x14ac:dyDescent="0.35"/>
    <row r="91530" s="62" customFormat="1" x14ac:dyDescent="0.35"/>
    <row r="91531" s="62" customFormat="1" x14ac:dyDescent="0.35"/>
    <row r="91532" s="62" customFormat="1" x14ac:dyDescent="0.35"/>
    <row r="91533" s="62" customFormat="1" x14ac:dyDescent="0.35"/>
    <row r="91534" s="62" customFormat="1" x14ac:dyDescent="0.35"/>
    <row r="91535" s="62" customFormat="1" x14ac:dyDescent="0.35"/>
    <row r="91536" s="62" customFormat="1" x14ac:dyDescent="0.35"/>
    <row r="91537" s="62" customFormat="1" x14ac:dyDescent="0.35"/>
    <row r="91538" s="62" customFormat="1" x14ac:dyDescent="0.35"/>
    <row r="91539" s="62" customFormat="1" x14ac:dyDescent="0.35"/>
    <row r="91540" s="62" customFormat="1" x14ac:dyDescent="0.35"/>
    <row r="91541" s="62" customFormat="1" x14ac:dyDescent="0.35"/>
    <row r="91542" s="62" customFormat="1" x14ac:dyDescent="0.35"/>
    <row r="91543" s="62" customFormat="1" x14ac:dyDescent="0.35"/>
    <row r="91544" s="62" customFormat="1" x14ac:dyDescent="0.35"/>
    <row r="91545" s="62" customFormat="1" x14ac:dyDescent="0.35"/>
    <row r="91546" s="62" customFormat="1" x14ac:dyDescent="0.35"/>
    <row r="91547" s="62" customFormat="1" x14ac:dyDescent="0.35"/>
    <row r="91548" s="62" customFormat="1" x14ac:dyDescent="0.35"/>
    <row r="91549" s="62" customFormat="1" x14ac:dyDescent="0.35"/>
    <row r="91550" s="62" customFormat="1" x14ac:dyDescent="0.35"/>
    <row r="91551" s="62" customFormat="1" x14ac:dyDescent="0.35"/>
    <row r="91552" s="62" customFormat="1" x14ac:dyDescent="0.35"/>
    <row r="91553" s="62" customFormat="1" x14ac:dyDescent="0.35"/>
    <row r="91554" s="62" customFormat="1" x14ac:dyDescent="0.35"/>
    <row r="91555" s="62" customFormat="1" x14ac:dyDescent="0.35"/>
    <row r="91556" s="62" customFormat="1" x14ac:dyDescent="0.35"/>
    <row r="91557" s="62" customFormat="1" x14ac:dyDescent="0.35"/>
    <row r="91558" s="62" customFormat="1" x14ac:dyDescent="0.35"/>
    <row r="91559" s="62" customFormat="1" x14ac:dyDescent="0.35"/>
    <row r="91560" s="62" customFormat="1" x14ac:dyDescent="0.35"/>
    <row r="91561" s="62" customFormat="1" x14ac:dyDescent="0.35"/>
    <row r="91562" s="62" customFormat="1" x14ac:dyDescent="0.35"/>
    <row r="91563" s="62" customFormat="1" x14ac:dyDescent="0.35"/>
    <row r="91564" s="62" customFormat="1" x14ac:dyDescent="0.35"/>
    <row r="91565" s="62" customFormat="1" x14ac:dyDescent="0.35"/>
    <row r="91566" s="62" customFormat="1" x14ac:dyDescent="0.35"/>
    <row r="91567" s="62" customFormat="1" x14ac:dyDescent="0.35"/>
    <row r="91568" s="62" customFormat="1" x14ac:dyDescent="0.35"/>
    <row r="91569" s="62" customFormat="1" x14ac:dyDescent="0.35"/>
    <row r="91570" s="62" customFormat="1" x14ac:dyDescent="0.35"/>
    <row r="91571" s="62" customFormat="1" x14ac:dyDescent="0.35"/>
    <row r="91572" s="62" customFormat="1" x14ac:dyDescent="0.35"/>
    <row r="91573" s="62" customFormat="1" x14ac:dyDescent="0.35"/>
    <row r="91574" s="62" customFormat="1" x14ac:dyDescent="0.35"/>
    <row r="91575" s="62" customFormat="1" x14ac:dyDescent="0.35"/>
    <row r="91576" s="62" customFormat="1" x14ac:dyDescent="0.35"/>
    <row r="91577" s="62" customFormat="1" x14ac:dyDescent="0.35"/>
    <row r="91578" s="62" customFormat="1" x14ac:dyDescent="0.35"/>
    <row r="91579" s="62" customFormat="1" x14ac:dyDescent="0.35"/>
    <row r="91580" s="62" customFormat="1" x14ac:dyDescent="0.35"/>
    <row r="91581" s="62" customFormat="1" x14ac:dyDescent="0.35"/>
    <row r="91582" s="62" customFormat="1" x14ac:dyDescent="0.35"/>
    <row r="91583" s="62" customFormat="1" x14ac:dyDescent="0.35"/>
    <row r="91584" s="62" customFormat="1" x14ac:dyDescent="0.35"/>
    <row r="91585" s="62" customFormat="1" x14ac:dyDescent="0.35"/>
    <row r="91586" s="62" customFormat="1" x14ac:dyDescent="0.35"/>
    <row r="91587" s="62" customFormat="1" x14ac:dyDescent="0.35"/>
    <row r="91588" s="62" customFormat="1" x14ac:dyDescent="0.35"/>
    <row r="91589" s="62" customFormat="1" x14ac:dyDescent="0.35"/>
    <row r="91590" s="62" customFormat="1" x14ac:dyDescent="0.35"/>
    <row r="91591" s="62" customFormat="1" x14ac:dyDescent="0.35"/>
    <row r="91592" s="62" customFormat="1" x14ac:dyDescent="0.35"/>
    <row r="91593" s="62" customFormat="1" x14ac:dyDescent="0.35"/>
    <row r="91594" s="62" customFormat="1" x14ac:dyDescent="0.35"/>
    <row r="91595" s="62" customFormat="1" x14ac:dyDescent="0.35"/>
    <row r="91596" s="62" customFormat="1" x14ac:dyDescent="0.35"/>
    <row r="91597" s="62" customFormat="1" x14ac:dyDescent="0.35"/>
    <row r="91598" s="62" customFormat="1" x14ac:dyDescent="0.35"/>
    <row r="91599" s="62" customFormat="1" x14ac:dyDescent="0.35"/>
    <row r="91600" s="62" customFormat="1" x14ac:dyDescent="0.35"/>
    <row r="91601" s="62" customFormat="1" x14ac:dyDescent="0.35"/>
    <row r="91602" s="62" customFormat="1" x14ac:dyDescent="0.35"/>
    <row r="91603" s="62" customFormat="1" x14ac:dyDescent="0.35"/>
    <row r="91604" s="62" customFormat="1" x14ac:dyDescent="0.35"/>
    <row r="91605" s="62" customFormat="1" x14ac:dyDescent="0.35"/>
    <row r="91606" s="62" customFormat="1" x14ac:dyDescent="0.35"/>
    <row r="91607" s="62" customFormat="1" x14ac:dyDescent="0.35"/>
    <row r="91608" s="62" customFormat="1" x14ac:dyDescent="0.35"/>
    <row r="91609" s="62" customFormat="1" x14ac:dyDescent="0.35"/>
    <row r="91610" s="62" customFormat="1" x14ac:dyDescent="0.35"/>
    <row r="91611" s="62" customFormat="1" x14ac:dyDescent="0.35"/>
    <row r="91612" s="62" customFormat="1" x14ac:dyDescent="0.35"/>
    <row r="91613" s="62" customFormat="1" x14ac:dyDescent="0.35"/>
    <row r="91614" s="62" customFormat="1" x14ac:dyDescent="0.35"/>
    <row r="91615" s="62" customFormat="1" x14ac:dyDescent="0.35"/>
    <row r="91616" s="62" customFormat="1" x14ac:dyDescent="0.35"/>
    <row r="91617" s="62" customFormat="1" x14ac:dyDescent="0.35"/>
    <row r="91618" s="62" customFormat="1" x14ac:dyDescent="0.35"/>
    <row r="91619" s="62" customFormat="1" x14ac:dyDescent="0.35"/>
    <row r="91620" s="62" customFormat="1" x14ac:dyDescent="0.35"/>
    <row r="91621" s="62" customFormat="1" x14ac:dyDescent="0.35"/>
    <row r="91622" s="62" customFormat="1" x14ac:dyDescent="0.35"/>
    <row r="91623" s="62" customFormat="1" x14ac:dyDescent="0.35"/>
    <row r="91624" s="62" customFormat="1" x14ac:dyDescent="0.35"/>
    <row r="91625" s="62" customFormat="1" x14ac:dyDescent="0.35"/>
    <row r="91626" s="62" customFormat="1" x14ac:dyDescent="0.35"/>
    <row r="91627" s="62" customFormat="1" x14ac:dyDescent="0.35"/>
    <row r="91628" s="62" customFormat="1" x14ac:dyDescent="0.35"/>
    <row r="91629" s="62" customFormat="1" x14ac:dyDescent="0.35"/>
    <row r="91630" s="62" customFormat="1" x14ac:dyDescent="0.35"/>
    <row r="91631" s="62" customFormat="1" x14ac:dyDescent="0.35"/>
    <row r="91632" s="62" customFormat="1" x14ac:dyDescent="0.35"/>
    <row r="91633" s="62" customFormat="1" x14ac:dyDescent="0.35"/>
    <row r="91634" s="62" customFormat="1" x14ac:dyDescent="0.35"/>
    <row r="91635" s="62" customFormat="1" x14ac:dyDescent="0.35"/>
    <row r="91636" s="62" customFormat="1" x14ac:dyDescent="0.35"/>
    <row r="91637" s="62" customFormat="1" x14ac:dyDescent="0.35"/>
    <row r="91638" s="62" customFormat="1" x14ac:dyDescent="0.35"/>
    <row r="91639" s="62" customFormat="1" x14ac:dyDescent="0.35"/>
    <row r="91640" s="62" customFormat="1" x14ac:dyDescent="0.35"/>
    <row r="91641" s="62" customFormat="1" x14ac:dyDescent="0.35"/>
    <row r="91642" s="62" customFormat="1" x14ac:dyDescent="0.35"/>
    <row r="91643" s="62" customFormat="1" x14ac:dyDescent="0.35"/>
    <row r="91644" s="62" customFormat="1" x14ac:dyDescent="0.35"/>
    <row r="91645" s="62" customFormat="1" x14ac:dyDescent="0.35"/>
    <row r="91646" s="62" customFormat="1" x14ac:dyDescent="0.35"/>
    <row r="91647" s="62" customFormat="1" x14ac:dyDescent="0.35"/>
    <row r="91648" s="62" customFormat="1" x14ac:dyDescent="0.35"/>
    <row r="91649" s="62" customFormat="1" x14ac:dyDescent="0.35"/>
    <row r="91650" s="62" customFormat="1" x14ac:dyDescent="0.35"/>
    <row r="91651" s="62" customFormat="1" x14ac:dyDescent="0.35"/>
    <row r="91652" s="62" customFormat="1" x14ac:dyDescent="0.35"/>
    <row r="91653" s="62" customFormat="1" x14ac:dyDescent="0.35"/>
    <row r="91654" s="62" customFormat="1" x14ac:dyDescent="0.35"/>
    <row r="91655" s="62" customFormat="1" x14ac:dyDescent="0.35"/>
    <row r="91656" s="62" customFormat="1" x14ac:dyDescent="0.35"/>
    <row r="91657" s="62" customFormat="1" x14ac:dyDescent="0.35"/>
    <row r="91658" s="62" customFormat="1" x14ac:dyDescent="0.35"/>
    <row r="91659" s="62" customFormat="1" x14ac:dyDescent="0.35"/>
    <row r="91660" s="62" customFormat="1" x14ac:dyDescent="0.35"/>
    <row r="91661" s="62" customFormat="1" x14ac:dyDescent="0.35"/>
    <row r="91662" s="62" customFormat="1" x14ac:dyDescent="0.35"/>
    <row r="91663" s="62" customFormat="1" x14ac:dyDescent="0.35"/>
    <row r="91664" s="62" customFormat="1" x14ac:dyDescent="0.35"/>
    <row r="91665" s="62" customFormat="1" x14ac:dyDescent="0.35"/>
    <row r="91666" s="62" customFormat="1" x14ac:dyDescent="0.35"/>
    <row r="91667" s="62" customFormat="1" x14ac:dyDescent="0.35"/>
    <row r="91668" s="62" customFormat="1" x14ac:dyDescent="0.35"/>
    <row r="91669" s="62" customFormat="1" x14ac:dyDescent="0.35"/>
    <row r="91670" s="62" customFormat="1" x14ac:dyDescent="0.35"/>
    <row r="91671" s="62" customFormat="1" x14ac:dyDescent="0.35"/>
    <row r="91672" s="62" customFormat="1" x14ac:dyDescent="0.35"/>
    <row r="91673" s="62" customFormat="1" x14ac:dyDescent="0.35"/>
    <row r="91674" s="62" customFormat="1" x14ac:dyDescent="0.35"/>
    <row r="91675" s="62" customFormat="1" x14ac:dyDescent="0.35"/>
    <row r="91676" s="62" customFormat="1" x14ac:dyDescent="0.35"/>
    <row r="91677" s="62" customFormat="1" x14ac:dyDescent="0.35"/>
    <row r="91678" s="62" customFormat="1" x14ac:dyDescent="0.35"/>
    <row r="91679" s="62" customFormat="1" x14ac:dyDescent="0.35"/>
    <row r="91680" s="62" customFormat="1" x14ac:dyDescent="0.35"/>
    <row r="91681" s="62" customFormat="1" x14ac:dyDescent="0.35"/>
    <row r="91682" s="62" customFormat="1" x14ac:dyDescent="0.35"/>
    <row r="91683" s="62" customFormat="1" x14ac:dyDescent="0.35"/>
    <row r="91684" s="62" customFormat="1" x14ac:dyDescent="0.35"/>
    <row r="91685" s="62" customFormat="1" x14ac:dyDescent="0.35"/>
    <row r="91686" s="62" customFormat="1" x14ac:dyDescent="0.35"/>
    <row r="91687" s="62" customFormat="1" x14ac:dyDescent="0.35"/>
    <row r="91688" s="62" customFormat="1" x14ac:dyDescent="0.35"/>
    <row r="91689" s="62" customFormat="1" x14ac:dyDescent="0.35"/>
    <row r="91690" s="62" customFormat="1" x14ac:dyDescent="0.35"/>
    <row r="91691" s="62" customFormat="1" x14ac:dyDescent="0.35"/>
    <row r="91692" s="62" customFormat="1" x14ac:dyDescent="0.35"/>
    <row r="91693" s="62" customFormat="1" x14ac:dyDescent="0.35"/>
    <row r="91694" s="62" customFormat="1" x14ac:dyDescent="0.35"/>
    <row r="91695" s="62" customFormat="1" x14ac:dyDescent="0.35"/>
    <row r="91696" s="62" customFormat="1" x14ac:dyDescent="0.35"/>
    <row r="91697" s="62" customFormat="1" x14ac:dyDescent="0.35"/>
    <row r="91698" s="62" customFormat="1" x14ac:dyDescent="0.35"/>
    <row r="91699" s="62" customFormat="1" x14ac:dyDescent="0.35"/>
    <row r="91700" s="62" customFormat="1" x14ac:dyDescent="0.35"/>
    <row r="91701" s="62" customFormat="1" x14ac:dyDescent="0.35"/>
    <row r="91702" s="62" customFormat="1" x14ac:dyDescent="0.35"/>
    <row r="91703" s="62" customFormat="1" x14ac:dyDescent="0.35"/>
    <row r="91704" s="62" customFormat="1" x14ac:dyDescent="0.35"/>
    <row r="91705" s="62" customFormat="1" x14ac:dyDescent="0.35"/>
    <row r="91706" s="62" customFormat="1" x14ac:dyDescent="0.35"/>
    <row r="91707" s="62" customFormat="1" x14ac:dyDescent="0.35"/>
    <row r="91708" s="62" customFormat="1" x14ac:dyDescent="0.35"/>
    <row r="91709" s="62" customFormat="1" x14ac:dyDescent="0.35"/>
    <row r="91710" s="62" customFormat="1" x14ac:dyDescent="0.35"/>
    <row r="91711" s="62" customFormat="1" x14ac:dyDescent="0.35"/>
    <row r="91712" s="62" customFormat="1" x14ac:dyDescent="0.35"/>
    <row r="91713" s="62" customFormat="1" x14ac:dyDescent="0.35"/>
    <row r="91714" s="62" customFormat="1" x14ac:dyDescent="0.35"/>
    <row r="91715" s="62" customFormat="1" x14ac:dyDescent="0.35"/>
    <row r="91716" s="62" customFormat="1" x14ac:dyDescent="0.35"/>
    <row r="91717" s="62" customFormat="1" x14ac:dyDescent="0.35"/>
    <row r="91718" s="62" customFormat="1" x14ac:dyDescent="0.35"/>
    <row r="91719" s="62" customFormat="1" x14ac:dyDescent="0.35"/>
    <row r="91720" s="62" customFormat="1" x14ac:dyDescent="0.35"/>
    <row r="91721" s="62" customFormat="1" x14ac:dyDescent="0.35"/>
    <row r="91722" s="62" customFormat="1" x14ac:dyDescent="0.35"/>
    <row r="91723" s="62" customFormat="1" x14ac:dyDescent="0.35"/>
    <row r="91724" s="62" customFormat="1" x14ac:dyDescent="0.35"/>
    <row r="91725" s="62" customFormat="1" x14ac:dyDescent="0.35"/>
    <row r="91726" s="62" customFormat="1" x14ac:dyDescent="0.35"/>
    <row r="91727" s="62" customFormat="1" x14ac:dyDescent="0.35"/>
    <row r="91728" s="62" customFormat="1" x14ac:dyDescent="0.35"/>
    <row r="91729" s="62" customFormat="1" x14ac:dyDescent="0.35"/>
    <row r="91730" s="62" customFormat="1" x14ac:dyDescent="0.35"/>
    <row r="91731" s="62" customFormat="1" x14ac:dyDescent="0.35"/>
    <row r="91732" s="62" customFormat="1" x14ac:dyDescent="0.35"/>
    <row r="91733" s="62" customFormat="1" x14ac:dyDescent="0.35"/>
    <row r="91734" s="62" customFormat="1" x14ac:dyDescent="0.35"/>
    <row r="91735" s="62" customFormat="1" x14ac:dyDescent="0.35"/>
    <row r="91736" s="62" customFormat="1" x14ac:dyDescent="0.35"/>
    <row r="91737" s="62" customFormat="1" x14ac:dyDescent="0.35"/>
    <row r="91738" s="62" customFormat="1" x14ac:dyDescent="0.35"/>
    <row r="91739" s="62" customFormat="1" x14ac:dyDescent="0.35"/>
    <row r="91740" s="62" customFormat="1" x14ac:dyDescent="0.35"/>
    <row r="91741" s="62" customFormat="1" x14ac:dyDescent="0.35"/>
    <row r="91742" s="62" customFormat="1" x14ac:dyDescent="0.35"/>
    <row r="91743" s="62" customFormat="1" x14ac:dyDescent="0.35"/>
    <row r="91744" s="62" customFormat="1" x14ac:dyDescent="0.35"/>
    <row r="91745" s="62" customFormat="1" x14ac:dyDescent="0.35"/>
    <row r="91746" s="62" customFormat="1" x14ac:dyDescent="0.35"/>
    <row r="91747" s="62" customFormat="1" x14ac:dyDescent="0.35"/>
    <row r="91748" s="62" customFormat="1" x14ac:dyDescent="0.35"/>
    <row r="91749" s="62" customFormat="1" x14ac:dyDescent="0.35"/>
    <row r="91750" s="62" customFormat="1" x14ac:dyDescent="0.35"/>
    <row r="91751" s="62" customFormat="1" x14ac:dyDescent="0.35"/>
    <row r="91752" s="62" customFormat="1" x14ac:dyDescent="0.35"/>
    <row r="91753" s="62" customFormat="1" x14ac:dyDescent="0.35"/>
    <row r="91754" s="62" customFormat="1" x14ac:dyDescent="0.35"/>
    <row r="91755" s="62" customFormat="1" x14ac:dyDescent="0.35"/>
    <row r="91756" s="62" customFormat="1" x14ac:dyDescent="0.35"/>
    <row r="91757" s="62" customFormat="1" x14ac:dyDescent="0.35"/>
    <row r="91758" s="62" customFormat="1" x14ac:dyDescent="0.35"/>
    <row r="91759" s="62" customFormat="1" x14ac:dyDescent="0.35"/>
    <row r="91760" s="62" customFormat="1" x14ac:dyDescent="0.35"/>
    <row r="91761" s="62" customFormat="1" x14ac:dyDescent="0.35"/>
    <row r="91762" s="62" customFormat="1" x14ac:dyDescent="0.35"/>
    <row r="91763" s="62" customFormat="1" x14ac:dyDescent="0.35"/>
    <row r="91764" s="62" customFormat="1" x14ac:dyDescent="0.35"/>
    <row r="91765" s="62" customFormat="1" x14ac:dyDescent="0.35"/>
    <row r="91766" s="62" customFormat="1" x14ac:dyDescent="0.35"/>
    <row r="91767" s="62" customFormat="1" x14ac:dyDescent="0.35"/>
    <row r="91768" s="62" customFormat="1" x14ac:dyDescent="0.35"/>
    <row r="91769" s="62" customFormat="1" x14ac:dyDescent="0.35"/>
    <row r="91770" s="62" customFormat="1" x14ac:dyDescent="0.35"/>
    <row r="91771" s="62" customFormat="1" x14ac:dyDescent="0.35"/>
    <row r="91772" s="62" customFormat="1" x14ac:dyDescent="0.35"/>
    <row r="91773" s="62" customFormat="1" x14ac:dyDescent="0.35"/>
    <row r="91774" s="62" customFormat="1" x14ac:dyDescent="0.35"/>
    <row r="91775" s="62" customFormat="1" x14ac:dyDescent="0.35"/>
    <row r="91776" s="62" customFormat="1" x14ac:dyDescent="0.35"/>
    <row r="91777" s="62" customFormat="1" x14ac:dyDescent="0.35"/>
    <row r="91778" s="62" customFormat="1" x14ac:dyDescent="0.35"/>
    <row r="91779" s="62" customFormat="1" x14ac:dyDescent="0.35"/>
    <row r="91780" s="62" customFormat="1" x14ac:dyDescent="0.35"/>
    <row r="91781" s="62" customFormat="1" x14ac:dyDescent="0.35"/>
    <row r="91782" s="62" customFormat="1" x14ac:dyDescent="0.35"/>
    <row r="91783" s="62" customFormat="1" x14ac:dyDescent="0.35"/>
    <row r="91784" s="62" customFormat="1" x14ac:dyDescent="0.35"/>
    <row r="91785" s="62" customFormat="1" x14ac:dyDescent="0.35"/>
    <row r="91786" s="62" customFormat="1" x14ac:dyDescent="0.35"/>
    <row r="91787" s="62" customFormat="1" x14ac:dyDescent="0.35"/>
    <row r="91788" s="62" customFormat="1" x14ac:dyDescent="0.35"/>
    <row r="91789" s="62" customFormat="1" x14ac:dyDescent="0.35"/>
    <row r="91790" s="62" customFormat="1" x14ac:dyDescent="0.35"/>
    <row r="91791" s="62" customFormat="1" x14ac:dyDescent="0.35"/>
    <row r="91792" s="62" customFormat="1" x14ac:dyDescent="0.35"/>
    <row r="91793" s="62" customFormat="1" x14ac:dyDescent="0.35"/>
    <row r="91794" s="62" customFormat="1" x14ac:dyDescent="0.35"/>
    <row r="91795" s="62" customFormat="1" x14ac:dyDescent="0.35"/>
    <row r="91796" s="62" customFormat="1" x14ac:dyDescent="0.35"/>
    <row r="91797" s="62" customFormat="1" x14ac:dyDescent="0.35"/>
    <row r="91798" s="62" customFormat="1" x14ac:dyDescent="0.35"/>
    <row r="91799" s="62" customFormat="1" x14ac:dyDescent="0.35"/>
    <row r="91800" s="62" customFormat="1" x14ac:dyDescent="0.35"/>
    <row r="91801" s="62" customFormat="1" x14ac:dyDescent="0.35"/>
    <row r="91802" s="62" customFormat="1" x14ac:dyDescent="0.35"/>
    <row r="91803" s="62" customFormat="1" x14ac:dyDescent="0.35"/>
    <row r="91804" s="62" customFormat="1" x14ac:dyDescent="0.35"/>
    <row r="91805" s="62" customFormat="1" x14ac:dyDescent="0.35"/>
    <row r="91806" s="62" customFormat="1" x14ac:dyDescent="0.35"/>
    <row r="91807" s="62" customFormat="1" x14ac:dyDescent="0.35"/>
    <row r="91808" s="62" customFormat="1" x14ac:dyDescent="0.35"/>
    <row r="91809" s="62" customFormat="1" x14ac:dyDescent="0.35"/>
    <row r="91810" s="62" customFormat="1" x14ac:dyDescent="0.35"/>
    <row r="91811" s="62" customFormat="1" x14ac:dyDescent="0.35"/>
    <row r="91812" s="62" customFormat="1" x14ac:dyDescent="0.35"/>
    <row r="91813" s="62" customFormat="1" x14ac:dyDescent="0.35"/>
    <row r="91814" s="62" customFormat="1" x14ac:dyDescent="0.35"/>
    <row r="91815" s="62" customFormat="1" x14ac:dyDescent="0.35"/>
    <row r="91816" s="62" customFormat="1" x14ac:dyDescent="0.35"/>
    <row r="91817" s="62" customFormat="1" x14ac:dyDescent="0.35"/>
    <row r="91818" s="62" customFormat="1" x14ac:dyDescent="0.35"/>
    <row r="91819" s="62" customFormat="1" x14ac:dyDescent="0.35"/>
    <row r="91820" s="62" customFormat="1" x14ac:dyDescent="0.35"/>
    <row r="91821" s="62" customFormat="1" x14ac:dyDescent="0.35"/>
    <row r="91822" s="62" customFormat="1" x14ac:dyDescent="0.35"/>
    <row r="91823" s="62" customFormat="1" x14ac:dyDescent="0.35"/>
    <row r="91824" s="62" customFormat="1" x14ac:dyDescent="0.35"/>
    <row r="91825" s="62" customFormat="1" x14ac:dyDescent="0.35"/>
    <row r="91826" s="62" customFormat="1" x14ac:dyDescent="0.35"/>
    <row r="91827" s="62" customFormat="1" x14ac:dyDescent="0.35"/>
    <row r="91828" s="62" customFormat="1" x14ac:dyDescent="0.35"/>
    <row r="91829" s="62" customFormat="1" x14ac:dyDescent="0.35"/>
    <row r="91830" s="62" customFormat="1" x14ac:dyDescent="0.35"/>
    <row r="91831" s="62" customFormat="1" x14ac:dyDescent="0.35"/>
    <row r="91832" s="62" customFormat="1" x14ac:dyDescent="0.35"/>
    <row r="91833" s="62" customFormat="1" x14ac:dyDescent="0.35"/>
    <row r="91834" s="62" customFormat="1" x14ac:dyDescent="0.35"/>
    <row r="91835" s="62" customFormat="1" x14ac:dyDescent="0.35"/>
    <row r="91836" s="62" customFormat="1" x14ac:dyDescent="0.35"/>
    <row r="91837" s="62" customFormat="1" x14ac:dyDescent="0.35"/>
    <row r="91838" s="62" customFormat="1" x14ac:dyDescent="0.35"/>
    <row r="91839" s="62" customFormat="1" x14ac:dyDescent="0.35"/>
    <row r="91840" s="62" customFormat="1" x14ac:dyDescent="0.35"/>
    <row r="91841" s="62" customFormat="1" x14ac:dyDescent="0.35"/>
    <row r="91842" s="62" customFormat="1" x14ac:dyDescent="0.35"/>
    <row r="91843" s="62" customFormat="1" x14ac:dyDescent="0.35"/>
    <row r="91844" s="62" customFormat="1" x14ac:dyDescent="0.35"/>
    <row r="91845" s="62" customFormat="1" x14ac:dyDescent="0.35"/>
    <row r="91846" s="62" customFormat="1" x14ac:dyDescent="0.35"/>
    <row r="91847" s="62" customFormat="1" x14ac:dyDescent="0.35"/>
    <row r="91848" s="62" customFormat="1" x14ac:dyDescent="0.35"/>
    <row r="91849" s="62" customFormat="1" x14ac:dyDescent="0.35"/>
    <row r="91850" s="62" customFormat="1" x14ac:dyDescent="0.35"/>
    <row r="91851" s="62" customFormat="1" x14ac:dyDescent="0.35"/>
    <row r="91852" s="62" customFormat="1" x14ac:dyDescent="0.35"/>
    <row r="91853" s="62" customFormat="1" x14ac:dyDescent="0.35"/>
    <row r="91854" s="62" customFormat="1" x14ac:dyDescent="0.35"/>
    <row r="91855" s="62" customFormat="1" x14ac:dyDescent="0.35"/>
    <row r="91856" s="62" customFormat="1" x14ac:dyDescent="0.35"/>
    <row r="91857" s="62" customFormat="1" x14ac:dyDescent="0.35"/>
    <row r="91858" s="62" customFormat="1" x14ac:dyDescent="0.35"/>
    <row r="91859" s="62" customFormat="1" x14ac:dyDescent="0.35"/>
    <row r="91860" s="62" customFormat="1" x14ac:dyDescent="0.35"/>
    <row r="91861" s="62" customFormat="1" x14ac:dyDescent="0.35"/>
    <row r="91862" s="62" customFormat="1" x14ac:dyDescent="0.35"/>
    <row r="91863" s="62" customFormat="1" x14ac:dyDescent="0.35"/>
    <row r="91864" s="62" customFormat="1" x14ac:dyDescent="0.35"/>
    <row r="91865" s="62" customFormat="1" x14ac:dyDescent="0.35"/>
    <row r="91866" s="62" customFormat="1" x14ac:dyDescent="0.35"/>
    <row r="91867" s="62" customFormat="1" x14ac:dyDescent="0.35"/>
    <row r="91868" s="62" customFormat="1" x14ac:dyDescent="0.35"/>
    <row r="91869" s="62" customFormat="1" x14ac:dyDescent="0.35"/>
    <row r="91870" s="62" customFormat="1" x14ac:dyDescent="0.35"/>
    <row r="91871" s="62" customFormat="1" x14ac:dyDescent="0.35"/>
    <row r="91872" s="62" customFormat="1" x14ac:dyDescent="0.35"/>
    <row r="91873" s="62" customFormat="1" x14ac:dyDescent="0.35"/>
    <row r="91874" s="62" customFormat="1" x14ac:dyDescent="0.35"/>
    <row r="91875" s="62" customFormat="1" x14ac:dyDescent="0.35"/>
    <row r="91876" s="62" customFormat="1" x14ac:dyDescent="0.35"/>
    <row r="91877" s="62" customFormat="1" x14ac:dyDescent="0.35"/>
    <row r="91878" s="62" customFormat="1" x14ac:dyDescent="0.35"/>
    <row r="91879" s="62" customFormat="1" x14ac:dyDescent="0.35"/>
    <row r="91880" s="62" customFormat="1" x14ac:dyDescent="0.35"/>
    <row r="91881" s="62" customFormat="1" x14ac:dyDescent="0.35"/>
    <row r="91882" s="62" customFormat="1" x14ac:dyDescent="0.35"/>
    <row r="91883" s="62" customFormat="1" x14ac:dyDescent="0.35"/>
    <row r="91884" s="62" customFormat="1" x14ac:dyDescent="0.35"/>
    <row r="91885" s="62" customFormat="1" x14ac:dyDescent="0.35"/>
    <row r="91886" s="62" customFormat="1" x14ac:dyDescent="0.35"/>
    <row r="91887" s="62" customFormat="1" x14ac:dyDescent="0.35"/>
    <row r="91888" s="62" customFormat="1" x14ac:dyDescent="0.35"/>
    <row r="91889" s="62" customFormat="1" x14ac:dyDescent="0.35"/>
    <row r="91890" s="62" customFormat="1" x14ac:dyDescent="0.35"/>
    <row r="91891" s="62" customFormat="1" x14ac:dyDescent="0.35"/>
    <row r="91892" s="62" customFormat="1" x14ac:dyDescent="0.35"/>
    <row r="91893" s="62" customFormat="1" x14ac:dyDescent="0.35"/>
    <row r="91894" s="62" customFormat="1" x14ac:dyDescent="0.35"/>
    <row r="91895" s="62" customFormat="1" x14ac:dyDescent="0.35"/>
    <row r="91896" s="62" customFormat="1" x14ac:dyDescent="0.35"/>
    <row r="91897" s="62" customFormat="1" x14ac:dyDescent="0.35"/>
    <row r="91898" s="62" customFormat="1" x14ac:dyDescent="0.35"/>
    <row r="91899" s="62" customFormat="1" x14ac:dyDescent="0.35"/>
    <row r="91900" s="62" customFormat="1" x14ac:dyDescent="0.35"/>
    <row r="91901" s="62" customFormat="1" x14ac:dyDescent="0.35"/>
    <row r="91902" s="62" customFormat="1" x14ac:dyDescent="0.35"/>
    <row r="91903" s="62" customFormat="1" x14ac:dyDescent="0.35"/>
    <row r="91904" s="62" customFormat="1" x14ac:dyDescent="0.35"/>
    <row r="91905" s="62" customFormat="1" x14ac:dyDescent="0.35"/>
    <row r="91906" s="62" customFormat="1" x14ac:dyDescent="0.35"/>
    <row r="91907" s="62" customFormat="1" x14ac:dyDescent="0.35"/>
    <row r="91908" s="62" customFormat="1" x14ac:dyDescent="0.35"/>
    <row r="91909" s="62" customFormat="1" x14ac:dyDescent="0.35"/>
    <row r="91910" s="62" customFormat="1" x14ac:dyDescent="0.35"/>
    <row r="91911" s="62" customFormat="1" x14ac:dyDescent="0.35"/>
    <row r="91912" s="62" customFormat="1" x14ac:dyDescent="0.35"/>
    <row r="91913" s="62" customFormat="1" x14ac:dyDescent="0.35"/>
    <row r="91914" s="62" customFormat="1" x14ac:dyDescent="0.35"/>
    <row r="91915" s="62" customFormat="1" x14ac:dyDescent="0.35"/>
    <row r="91916" s="62" customFormat="1" x14ac:dyDescent="0.35"/>
    <row r="91917" s="62" customFormat="1" x14ac:dyDescent="0.35"/>
    <row r="91918" s="62" customFormat="1" x14ac:dyDescent="0.35"/>
    <row r="91919" s="62" customFormat="1" x14ac:dyDescent="0.35"/>
    <row r="91920" s="62" customFormat="1" x14ac:dyDescent="0.35"/>
    <row r="91921" s="62" customFormat="1" x14ac:dyDescent="0.35"/>
    <row r="91922" s="62" customFormat="1" x14ac:dyDescent="0.35"/>
    <row r="91923" s="62" customFormat="1" x14ac:dyDescent="0.35"/>
    <row r="91924" s="62" customFormat="1" x14ac:dyDescent="0.35"/>
    <row r="91925" s="62" customFormat="1" x14ac:dyDescent="0.35"/>
    <row r="91926" s="62" customFormat="1" x14ac:dyDescent="0.35"/>
    <row r="91927" s="62" customFormat="1" x14ac:dyDescent="0.35"/>
    <row r="91928" s="62" customFormat="1" x14ac:dyDescent="0.35"/>
    <row r="91929" s="62" customFormat="1" x14ac:dyDescent="0.35"/>
    <row r="91930" s="62" customFormat="1" x14ac:dyDescent="0.35"/>
    <row r="91931" s="62" customFormat="1" x14ac:dyDescent="0.35"/>
    <row r="91932" s="62" customFormat="1" x14ac:dyDescent="0.35"/>
    <row r="91933" s="62" customFormat="1" x14ac:dyDescent="0.35"/>
    <row r="91934" s="62" customFormat="1" x14ac:dyDescent="0.35"/>
    <row r="91935" s="62" customFormat="1" x14ac:dyDescent="0.35"/>
    <row r="91936" s="62" customFormat="1" x14ac:dyDescent="0.35"/>
    <row r="91937" s="62" customFormat="1" x14ac:dyDescent="0.35"/>
    <row r="91938" s="62" customFormat="1" x14ac:dyDescent="0.35"/>
    <row r="91939" s="62" customFormat="1" x14ac:dyDescent="0.35"/>
    <row r="91940" s="62" customFormat="1" x14ac:dyDescent="0.35"/>
    <row r="91941" s="62" customFormat="1" x14ac:dyDescent="0.35"/>
    <row r="91942" s="62" customFormat="1" x14ac:dyDescent="0.35"/>
    <row r="91943" s="62" customFormat="1" x14ac:dyDescent="0.35"/>
    <row r="91944" s="62" customFormat="1" x14ac:dyDescent="0.35"/>
    <row r="91945" s="62" customFormat="1" x14ac:dyDescent="0.35"/>
    <row r="91946" s="62" customFormat="1" x14ac:dyDescent="0.35"/>
    <row r="91947" s="62" customFormat="1" x14ac:dyDescent="0.35"/>
    <row r="91948" s="62" customFormat="1" x14ac:dyDescent="0.35"/>
    <row r="91949" s="62" customFormat="1" x14ac:dyDescent="0.35"/>
    <row r="91950" s="62" customFormat="1" x14ac:dyDescent="0.35"/>
    <row r="91951" s="62" customFormat="1" x14ac:dyDescent="0.35"/>
    <row r="91952" s="62" customFormat="1" x14ac:dyDescent="0.35"/>
    <row r="91953" s="62" customFormat="1" x14ac:dyDescent="0.35"/>
    <row r="91954" s="62" customFormat="1" x14ac:dyDescent="0.35"/>
    <row r="91955" s="62" customFormat="1" x14ac:dyDescent="0.35"/>
    <row r="91956" s="62" customFormat="1" x14ac:dyDescent="0.35"/>
    <row r="91957" s="62" customFormat="1" x14ac:dyDescent="0.35"/>
    <row r="91958" s="62" customFormat="1" x14ac:dyDescent="0.35"/>
    <row r="91959" s="62" customFormat="1" x14ac:dyDescent="0.35"/>
    <row r="91960" s="62" customFormat="1" x14ac:dyDescent="0.35"/>
    <row r="91961" s="62" customFormat="1" x14ac:dyDescent="0.35"/>
    <row r="91962" s="62" customFormat="1" x14ac:dyDescent="0.35"/>
    <row r="91963" s="62" customFormat="1" x14ac:dyDescent="0.35"/>
    <row r="91964" s="62" customFormat="1" x14ac:dyDescent="0.35"/>
    <row r="91965" s="62" customFormat="1" x14ac:dyDescent="0.35"/>
    <row r="91966" s="62" customFormat="1" x14ac:dyDescent="0.35"/>
    <row r="91967" s="62" customFormat="1" x14ac:dyDescent="0.35"/>
    <row r="91968" s="62" customFormat="1" x14ac:dyDescent="0.35"/>
    <row r="91969" s="62" customFormat="1" x14ac:dyDescent="0.35"/>
    <row r="91970" s="62" customFormat="1" x14ac:dyDescent="0.35"/>
    <row r="91971" s="62" customFormat="1" x14ac:dyDescent="0.35"/>
    <row r="91972" s="62" customFormat="1" x14ac:dyDescent="0.35"/>
    <row r="91973" s="62" customFormat="1" x14ac:dyDescent="0.35"/>
    <row r="91974" s="62" customFormat="1" x14ac:dyDescent="0.35"/>
    <row r="91975" s="62" customFormat="1" x14ac:dyDescent="0.35"/>
    <row r="91976" s="62" customFormat="1" x14ac:dyDescent="0.35"/>
    <row r="91977" s="62" customFormat="1" x14ac:dyDescent="0.35"/>
    <row r="91978" s="62" customFormat="1" x14ac:dyDescent="0.35"/>
    <row r="91979" s="62" customFormat="1" x14ac:dyDescent="0.35"/>
    <row r="91980" s="62" customFormat="1" x14ac:dyDescent="0.35"/>
    <row r="91981" s="62" customFormat="1" x14ac:dyDescent="0.35"/>
    <row r="91982" s="62" customFormat="1" x14ac:dyDescent="0.35"/>
    <row r="91983" s="62" customFormat="1" x14ac:dyDescent="0.35"/>
    <row r="91984" s="62" customFormat="1" x14ac:dyDescent="0.35"/>
    <row r="91985" s="62" customFormat="1" x14ac:dyDescent="0.35"/>
    <row r="91986" s="62" customFormat="1" x14ac:dyDescent="0.35"/>
    <row r="91987" s="62" customFormat="1" x14ac:dyDescent="0.35"/>
    <row r="91988" s="62" customFormat="1" x14ac:dyDescent="0.35"/>
    <row r="91989" s="62" customFormat="1" x14ac:dyDescent="0.35"/>
    <row r="91990" s="62" customFormat="1" x14ac:dyDescent="0.35"/>
    <row r="91991" s="62" customFormat="1" x14ac:dyDescent="0.35"/>
    <row r="91992" s="62" customFormat="1" x14ac:dyDescent="0.35"/>
    <row r="91993" s="62" customFormat="1" x14ac:dyDescent="0.35"/>
    <row r="91994" s="62" customFormat="1" x14ac:dyDescent="0.35"/>
    <row r="91995" s="62" customFormat="1" x14ac:dyDescent="0.35"/>
    <row r="91996" s="62" customFormat="1" x14ac:dyDescent="0.35"/>
    <row r="91997" s="62" customFormat="1" x14ac:dyDescent="0.35"/>
    <row r="91998" s="62" customFormat="1" x14ac:dyDescent="0.35"/>
    <row r="91999" s="62" customFormat="1" x14ac:dyDescent="0.35"/>
    <row r="92000" s="62" customFormat="1" x14ac:dyDescent="0.35"/>
    <row r="92001" s="62" customFormat="1" x14ac:dyDescent="0.35"/>
    <row r="92002" s="62" customFormat="1" x14ac:dyDescent="0.35"/>
    <row r="92003" s="62" customFormat="1" x14ac:dyDescent="0.35"/>
    <row r="92004" s="62" customFormat="1" x14ac:dyDescent="0.35"/>
    <row r="92005" s="62" customFormat="1" x14ac:dyDescent="0.35"/>
    <row r="92006" s="62" customFormat="1" x14ac:dyDescent="0.35"/>
    <row r="92007" s="62" customFormat="1" x14ac:dyDescent="0.35"/>
    <row r="92008" s="62" customFormat="1" x14ac:dyDescent="0.35"/>
    <row r="92009" s="62" customFormat="1" x14ac:dyDescent="0.35"/>
    <row r="92010" s="62" customFormat="1" x14ac:dyDescent="0.35"/>
    <row r="92011" s="62" customFormat="1" x14ac:dyDescent="0.35"/>
    <row r="92012" s="62" customFormat="1" x14ac:dyDescent="0.35"/>
    <row r="92013" s="62" customFormat="1" x14ac:dyDescent="0.35"/>
    <row r="92014" s="62" customFormat="1" x14ac:dyDescent="0.35"/>
    <row r="92015" s="62" customFormat="1" x14ac:dyDescent="0.35"/>
    <row r="92016" s="62" customFormat="1" x14ac:dyDescent="0.35"/>
    <row r="92017" s="62" customFormat="1" x14ac:dyDescent="0.35"/>
    <row r="92018" s="62" customFormat="1" x14ac:dyDescent="0.35"/>
    <row r="92019" s="62" customFormat="1" x14ac:dyDescent="0.35"/>
    <row r="92020" s="62" customFormat="1" x14ac:dyDescent="0.35"/>
    <row r="92021" s="62" customFormat="1" x14ac:dyDescent="0.35"/>
    <row r="92022" s="62" customFormat="1" x14ac:dyDescent="0.35"/>
    <row r="92023" s="62" customFormat="1" x14ac:dyDescent="0.35"/>
    <row r="92024" s="62" customFormat="1" x14ac:dyDescent="0.35"/>
    <row r="92025" s="62" customFormat="1" x14ac:dyDescent="0.35"/>
    <row r="92026" s="62" customFormat="1" x14ac:dyDescent="0.35"/>
    <row r="92027" s="62" customFormat="1" x14ac:dyDescent="0.35"/>
    <row r="92028" s="62" customFormat="1" x14ac:dyDescent="0.35"/>
    <row r="92029" s="62" customFormat="1" x14ac:dyDescent="0.35"/>
    <row r="92030" s="62" customFormat="1" x14ac:dyDescent="0.35"/>
    <row r="92031" s="62" customFormat="1" x14ac:dyDescent="0.35"/>
    <row r="92032" s="62" customFormat="1" x14ac:dyDescent="0.35"/>
    <row r="92033" s="62" customFormat="1" x14ac:dyDescent="0.35"/>
    <row r="92034" s="62" customFormat="1" x14ac:dyDescent="0.35"/>
    <row r="92035" s="62" customFormat="1" x14ac:dyDescent="0.35"/>
    <row r="92036" s="62" customFormat="1" x14ac:dyDescent="0.35"/>
    <row r="92037" s="62" customFormat="1" x14ac:dyDescent="0.35"/>
    <row r="92038" s="62" customFormat="1" x14ac:dyDescent="0.35"/>
    <row r="92039" s="62" customFormat="1" x14ac:dyDescent="0.35"/>
    <row r="92040" s="62" customFormat="1" x14ac:dyDescent="0.35"/>
    <row r="92041" s="62" customFormat="1" x14ac:dyDescent="0.35"/>
    <row r="92042" s="62" customFormat="1" x14ac:dyDescent="0.35"/>
    <row r="92043" s="62" customFormat="1" x14ac:dyDescent="0.35"/>
    <row r="92044" s="62" customFormat="1" x14ac:dyDescent="0.35"/>
    <row r="92045" s="62" customFormat="1" x14ac:dyDescent="0.35"/>
    <row r="92046" s="62" customFormat="1" x14ac:dyDescent="0.35"/>
    <row r="92047" s="62" customFormat="1" x14ac:dyDescent="0.35"/>
    <row r="92048" s="62" customFormat="1" x14ac:dyDescent="0.35"/>
    <row r="92049" s="62" customFormat="1" x14ac:dyDescent="0.35"/>
    <row r="92050" s="62" customFormat="1" x14ac:dyDescent="0.35"/>
    <row r="92051" s="62" customFormat="1" x14ac:dyDescent="0.35"/>
    <row r="92052" s="62" customFormat="1" x14ac:dyDescent="0.35"/>
    <row r="92053" s="62" customFormat="1" x14ac:dyDescent="0.35"/>
    <row r="92054" s="62" customFormat="1" x14ac:dyDescent="0.35"/>
    <row r="92055" s="62" customFormat="1" x14ac:dyDescent="0.35"/>
    <row r="92056" s="62" customFormat="1" x14ac:dyDescent="0.35"/>
    <row r="92057" s="62" customFormat="1" x14ac:dyDescent="0.35"/>
    <row r="92058" s="62" customFormat="1" x14ac:dyDescent="0.35"/>
    <row r="92059" s="62" customFormat="1" x14ac:dyDescent="0.35"/>
    <row r="92060" s="62" customFormat="1" x14ac:dyDescent="0.35"/>
    <row r="92061" s="62" customFormat="1" x14ac:dyDescent="0.35"/>
    <row r="92062" s="62" customFormat="1" x14ac:dyDescent="0.35"/>
    <row r="92063" s="62" customFormat="1" x14ac:dyDescent="0.35"/>
    <row r="92064" s="62" customFormat="1" x14ac:dyDescent="0.35"/>
    <row r="92065" s="62" customFormat="1" x14ac:dyDescent="0.35"/>
    <row r="92066" s="62" customFormat="1" x14ac:dyDescent="0.35"/>
    <row r="92067" s="62" customFormat="1" x14ac:dyDescent="0.35"/>
    <row r="92068" s="62" customFormat="1" x14ac:dyDescent="0.35"/>
    <row r="92069" s="62" customFormat="1" x14ac:dyDescent="0.35"/>
    <row r="92070" s="62" customFormat="1" x14ac:dyDescent="0.35"/>
    <row r="92071" s="62" customFormat="1" x14ac:dyDescent="0.35"/>
    <row r="92072" s="62" customFormat="1" x14ac:dyDescent="0.35"/>
    <row r="92073" s="62" customFormat="1" x14ac:dyDescent="0.35"/>
    <row r="92074" s="62" customFormat="1" x14ac:dyDescent="0.35"/>
    <row r="92075" s="62" customFormat="1" x14ac:dyDescent="0.35"/>
    <row r="92076" s="62" customFormat="1" x14ac:dyDescent="0.35"/>
    <row r="92077" s="62" customFormat="1" x14ac:dyDescent="0.35"/>
    <row r="92078" s="62" customFormat="1" x14ac:dyDescent="0.35"/>
    <row r="92079" s="62" customFormat="1" x14ac:dyDescent="0.35"/>
    <row r="92080" s="62" customFormat="1" x14ac:dyDescent="0.35"/>
    <row r="92081" s="62" customFormat="1" x14ac:dyDescent="0.35"/>
    <row r="92082" s="62" customFormat="1" x14ac:dyDescent="0.35"/>
    <row r="92083" s="62" customFormat="1" x14ac:dyDescent="0.35"/>
    <row r="92084" s="62" customFormat="1" x14ac:dyDescent="0.35"/>
    <row r="92085" s="62" customFormat="1" x14ac:dyDescent="0.35"/>
    <row r="92086" s="62" customFormat="1" x14ac:dyDescent="0.35"/>
    <row r="92087" s="62" customFormat="1" x14ac:dyDescent="0.35"/>
    <row r="92088" s="62" customFormat="1" x14ac:dyDescent="0.35"/>
    <row r="92089" s="62" customFormat="1" x14ac:dyDescent="0.35"/>
    <row r="92090" s="62" customFormat="1" x14ac:dyDescent="0.35"/>
    <row r="92091" s="62" customFormat="1" x14ac:dyDescent="0.35"/>
    <row r="92092" s="62" customFormat="1" x14ac:dyDescent="0.35"/>
    <row r="92093" s="62" customFormat="1" x14ac:dyDescent="0.35"/>
    <row r="92094" s="62" customFormat="1" x14ac:dyDescent="0.35"/>
    <row r="92095" s="62" customFormat="1" x14ac:dyDescent="0.35"/>
    <row r="92096" s="62" customFormat="1" x14ac:dyDescent="0.35"/>
    <row r="92097" s="62" customFormat="1" x14ac:dyDescent="0.35"/>
    <row r="92098" s="62" customFormat="1" x14ac:dyDescent="0.35"/>
    <row r="92099" s="62" customFormat="1" x14ac:dyDescent="0.35"/>
    <row r="92100" s="62" customFormat="1" x14ac:dyDescent="0.35"/>
    <row r="92101" s="62" customFormat="1" x14ac:dyDescent="0.35"/>
    <row r="92102" s="62" customFormat="1" x14ac:dyDescent="0.35"/>
    <row r="92103" s="62" customFormat="1" x14ac:dyDescent="0.35"/>
    <row r="92104" s="62" customFormat="1" x14ac:dyDescent="0.35"/>
    <row r="92105" s="62" customFormat="1" x14ac:dyDescent="0.35"/>
    <row r="92106" s="62" customFormat="1" x14ac:dyDescent="0.35"/>
    <row r="92107" s="62" customFormat="1" x14ac:dyDescent="0.35"/>
    <row r="92108" s="62" customFormat="1" x14ac:dyDescent="0.35"/>
    <row r="92109" s="62" customFormat="1" x14ac:dyDescent="0.35"/>
    <row r="92110" s="62" customFormat="1" x14ac:dyDescent="0.35"/>
    <row r="92111" s="62" customFormat="1" x14ac:dyDescent="0.35"/>
    <row r="92112" s="62" customFormat="1" x14ac:dyDescent="0.35"/>
    <row r="92113" s="62" customFormat="1" x14ac:dyDescent="0.35"/>
    <row r="92114" s="62" customFormat="1" x14ac:dyDescent="0.35"/>
    <row r="92115" s="62" customFormat="1" x14ac:dyDescent="0.35"/>
    <row r="92116" s="62" customFormat="1" x14ac:dyDescent="0.35"/>
    <row r="92117" s="62" customFormat="1" x14ac:dyDescent="0.35"/>
    <row r="92118" s="62" customFormat="1" x14ac:dyDescent="0.35"/>
    <row r="92119" s="62" customFormat="1" x14ac:dyDescent="0.35"/>
    <row r="92120" s="62" customFormat="1" x14ac:dyDescent="0.35"/>
    <row r="92121" s="62" customFormat="1" x14ac:dyDescent="0.35"/>
    <row r="92122" s="62" customFormat="1" x14ac:dyDescent="0.35"/>
    <row r="92123" s="62" customFormat="1" x14ac:dyDescent="0.35"/>
    <row r="92124" s="62" customFormat="1" x14ac:dyDescent="0.35"/>
    <row r="92125" s="62" customFormat="1" x14ac:dyDescent="0.35"/>
    <row r="92126" s="62" customFormat="1" x14ac:dyDescent="0.35"/>
    <row r="92127" s="62" customFormat="1" x14ac:dyDescent="0.35"/>
    <row r="92128" s="62" customFormat="1" x14ac:dyDescent="0.35"/>
    <row r="92129" s="62" customFormat="1" x14ac:dyDescent="0.35"/>
    <row r="92130" s="62" customFormat="1" x14ac:dyDescent="0.35"/>
    <row r="92131" s="62" customFormat="1" x14ac:dyDescent="0.35"/>
    <row r="92132" s="62" customFormat="1" x14ac:dyDescent="0.35"/>
    <row r="92133" s="62" customFormat="1" x14ac:dyDescent="0.35"/>
    <row r="92134" s="62" customFormat="1" x14ac:dyDescent="0.35"/>
    <row r="92135" s="62" customFormat="1" x14ac:dyDescent="0.35"/>
    <row r="92136" s="62" customFormat="1" x14ac:dyDescent="0.35"/>
    <row r="92137" s="62" customFormat="1" x14ac:dyDescent="0.35"/>
    <row r="92138" s="62" customFormat="1" x14ac:dyDescent="0.35"/>
    <row r="92139" s="62" customFormat="1" x14ac:dyDescent="0.35"/>
    <row r="92140" s="62" customFormat="1" x14ac:dyDescent="0.35"/>
    <row r="92141" s="62" customFormat="1" x14ac:dyDescent="0.35"/>
    <row r="92142" s="62" customFormat="1" x14ac:dyDescent="0.35"/>
    <row r="92143" s="62" customFormat="1" x14ac:dyDescent="0.35"/>
    <row r="92144" s="62" customFormat="1" x14ac:dyDescent="0.35"/>
    <row r="92145" s="62" customFormat="1" x14ac:dyDescent="0.35"/>
    <row r="92146" s="62" customFormat="1" x14ac:dyDescent="0.35"/>
    <row r="92147" s="62" customFormat="1" x14ac:dyDescent="0.35"/>
    <row r="92148" s="62" customFormat="1" x14ac:dyDescent="0.35"/>
    <row r="92149" s="62" customFormat="1" x14ac:dyDescent="0.35"/>
    <row r="92150" s="62" customFormat="1" x14ac:dyDescent="0.35"/>
    <row r="92151" s="62" customFormat="1" x14ac:dyDescent="0.35"/>
    <row r="92152" s="62" customFormat="1" x14ac:dyDescent="0.35"/>
    <row r="92153" s="62" customFormat="1" x14ac:dyDescent="0.35"/>
    <row r="92154" s="62" customFormat="1" x14ac:dyDescent="0.35"/>
    <row r="92155" s="62" customFormat="1" x14ac:dyDescent="0.35"/>
    <row r="92156" s="62" customFormat="1" x14ac:dyDescent="0.35"/>
    <row r="92157" s="62" customFormat="1" x14ac:dyDescent="0.35"/>
    <row r="92158" s="62" customFormat="1" x14ac:dyDescent="0.35"/>
    <row r="92159" s="62" customFormat="1" x14ac:dyDescent="0.35"/>
    <row r="92160" s="62" customFormat="1" x14ac:dyDescent="0.35"/>
    <row r="92161" s="62" customFormat="1" x14ac:dyDescent="0.35"/>
    <row r="92162" s="62" customFormat="1" x14ac:dyDescent="0.35"/>
    <row r="92163" s="62" customFormat="1" x14ac:dyDescent="0.35"/>
    <row r="92164" s="62" customFormat="1" x14ac:dyDescent="0.35"/>
    <row r="92165" s="62" customFormat="1" x14ac:dyDescent="0.35"/>
    <row r="92166" s="62" customFormat="1" x14ac:dyDescent="0.35"/>
    <row r="92167" s="62" customFormat="1" x14ac:dyDescent="0.35"/>
    <row r="92168" s="62" customFormat="1" x14ac:dyDescent="0.35"/>
    <row r="92169" s="62" customFormat="1" x14ac:dyDescent="0.35"/>
    <row r="92170" s="62" customFormat="1" x14ac:dyDescent="0.35"/>
    <row r="92171" s="62" customFormat="1" x14ac:dyDescent="0.35"/>
    <row r="92172" s="62" customFormat="1" x14ac:dyDescent="0.35"/>
    <row r="92173" s="62" customFormat="1" x14ac:dyDescent="0.35"/>
    <row r="92174" s="62" customFormat="1" x14ac:dyDescent="0.35"/>
    <row r="92175" s="62" customFormat="1" x14ac:dyDescent="0.35"/>
    <row r="92176" s="62" customFormat="1" x14ac:dyDescent="0.35"/>
    <row r="92177" s="62" customFormat="1" x14ac:dyDescent="0.35"/>
    <row r="92178" s="62" customFormat="1" x14ac:dyDescent="0.35"/>
    <row r="92179" s="62" customFormat="1" x14ac:dyDescent="0.35"/>
    <row r="92180" s="62" customFormat="1" x14ac:dyDescent="0.35"/>
    <row r="92181" s="62" customFormat="1" x14ac:dyDescent="0.35"/>
    <row r="92182" s="62" customFormat="1" x14ac:dyDescent="0.35"/>
    <row r="92183" s="62" customFormat="1" x14ac:dyDescent="0.35"/>
    <row r="92184" s="62" customFormat="1" x14ac:dyDescent="0.35"/>
    <row r="92185" s="62" customFormat="1" x14ac:dyDescent="0.35"/>
    <row r="92186" s="62" customFormat="1" x14ac:dyDescent="0.35"/>
    <row r="92187" s="62" customFormat="1" x14ac:dyDescent="0.35"/>
    <row r="92188" s="62" customFormat="1" x14ac:dyDescent="0.35"/>
    <row r="92189" s="62" customFormat="1" x14ac:dyDescent="0.35"/>
    <row r="92190" s="62" customFormat="1" x14ac:dyDescent="0.35"/>
    <row r="92191" s="62" customFormat="1" x14ac:dyDescent="0.35"/>
    <row r="92192" s="62" customFormat="1" x14ac:dyDescent="0.35"/>
    <row r="92193" s="62" customFormat="1" x14ac:dyDescent="0.35"/>
    <row r="92194" s="62" customFormat="1" x14ac:dyDescent="0.35"/>
    <row r="92195" s="62" customFormat="1" x14ac:dyDescent="0.35"/>
    <row r="92196" s="62" customFormat="1" x14ac:dyDescent="0.35"/>
    <row r="92197" s="62" customFormat="1" x14ac:dyDescent="0.35"/>
    <row r="92198" s="62" customFormat="1" x14ac:dyDescent="0.35"/>
    <row r="92199" s="62" customFormat="1" x14ac:dyDescent="0.35"/>
    <row r="92200" s="62" customFormat="1" x14ac:dyDescent="0.35"/>
    <row r="92201" s="62" customFormat="1" x14ac:dyDescent="0.35"/>
    <row r="92202" s="62" customFormat="1" x14ac:dyDescent="0.35"/>
    <row r="92203" s="62" customFormat="1" x14ac:dyDescent="0.35"/>
    <row r="92204" s="62" customFormat="1" x14ac:dyDescent="0.35"/>
    <row r="92205" s="62" customFormat="1" x14ac:dyDescent="0.35"/>
    <row r="92206" s="62" customFormat="1" x14ac:dyDescent="0.35"/>
    <row r="92207" s="62" customFormat="1" x14ac:dyDescent="0.35"/>
    <row r="92208" s="62" customFormat="1" x14ac:dyDescent="0.35"/>
    <row r="92209" s="62" customFormat="1" x14ac:dyDescent="0.35"/>
    <row r="92210" s="62" customFormat="1" x14ac:dyDescent="0.35"/>
    <row r="92211" s="62" customFormat="1" x14ac:dyDescent="0.35"/>
    <row r="92212" s="62" customFormat="1" x14ac:dyDescent="0.35"/>
    <row r="92213" s="62" customFormat="1" x14ac:dyDescent="0.35"/>
    <row r="92214" s="62" customFormat="1" x14ac:dyDescent="0.35"/>
    <row r="92215" s="62" customFormat="1" x14ac:dyDescent="0.35"/>
    <row r="92216" s="62" customFormat="1" x14ac:dyDescent="0.35"/>
    <row r="92217" s="62" customFormat="1" x14ac:dyDescent="0.35"/>
    <row r="92218" s="62" customFormat="1" x14ac:dyDescent="0.35"/>
    <row r="92219" s="62" customFormat="1" x14ac:dyDescent="0.35"/>
    <row r="92220" s="62" customFormat="1" x14ac:dyDescent="0.35"/>
    <row r="92221" s="62" customFormat="1" x14ac:dyDescent="0.35"/>
    <row r="92222" s="62" customFormat="1" x14ac:dyDescent="0.35"/>
    <row r="92223" s="62" customFormat="1" x14ac:dyDescent="0.35"/>
    <row r="92224" s="62" customFormat="1" x14ac:dyDescent="0.35"/>
    <row r="92225" s="62" customFormat="1" x14ac:dyDescent="0.35"/>
    <row r="92226" s="62" customFormat="1" x14ac:dyDescent="0.35"/>
    <row r="92227" s="62" customFormat="1" x14ac:dyDescent="0.35"/>
    <row r="92228" s="62" customFormat="1" x14ac:dyDescent="0.35"/>
    <row r="92229" s="62" customFormat="1" x14ac:dyDescent="0.35"/>
    <row r="92230" s="62" customFormat="1" x14ac:dyDescent="0.35"/>
    <row r="92231" s="62" customFormat="1" x14ac:dyDescent="0.35"/>
    <row r="92232" s="62" customFormat="1" x14ac:dyDescent="0.35"/>
    <row r="92233" s="62" customFormat="1" x14ac:dyDescent="0.35"/>
    <row r="92234" s="62" customFormat="1" x14ac:dyDescent="0.35"/>
    <row r="92235" s="62" customFormat="1" x14ac:dyDescent="0.35"/>
    <row r="92236" s="62" customFormat="1" x14ac:dyDescent="0.35"/>
    <row r="92237" s="62" customFormat="1" x14ac:dyDescent="0.35"/>
    <row r="92238" s="62" customFormat="1" x14ac:dyDescent="0.35"/>
    <row r="92239" s="62" customFormat="1" x14ac:dyDescent="0.35"/>
    <row r="92240" s="62" customFormat="1" x14ac:dyDescent="0.35"/>
    <row r="92241" s="62" customFormat="1" x14ac:dyDescent="0.35"/>
    <row r="92242" s="62" customFormat="1" x14ac:dyDescent="0.35"/>
    <row r="92243" s="62" customFormat="1" x14ac:dyDescent="0.35"/>
    <row r="92244" s="62" customFormat="1" x14ac:dyDescent="0.35"/>
    <row r="92245" s="62" customFormat="1" x14ac:dyDescent="0.35"/>
    <row r="92246" s="62" customFormat="1" x14ac:dyDescent="0.35"/>
    <row r="92247" s="62" customFormat="1" x14ac:dyDescent="0.35"/>
    <row r="92248" s="62" customFormat="1" x14ac:dyDescent="0.35"/>
    <row r="92249" s="62" customFormat="1" x14ac:dyDescent="0.35"/>
    <row r="92250" s="62" customFormat="1" x14ac:dyDescent="0.35"/>
    <row r="92251" s="62" customFormat="1" x14ac:dyDescent="0.35"/>
    <row r="92252" s="62" customFormat="1" x14ac:dyDescent="0.35"/>
    <row r="92253" s="62" customFormat="1" x14ac:dyDescent="0.35"/>
    <row r="92254" s="62" customFormat="1" x14ac:dyDescent="0.35"/>
    <row r="92255" s="62" customFormat="1" x14ac:dyDescent="0.35"/>
    <row r="92256" s="62" customFormat="1" x14ac:dyDescent="0.35"/>
    <row r="92257" s="62" customFormat="1" x14ac:dyDescent="0.35"/>
    <row r="92258" s="62" customFormat="1" x14ac:dyDescent="0.35"/>
    <row r="92259" s="62" customFormat="1" x14ac:dyDescent="0.35"/>
    <row r="92260" s="62" customFormat="1" x14ac:dyDescent="0.35"/>
    <row r="92261" s="62" customFormat="1" x14ac:dyDescent="0.35"/>
    <row r="92262" s="62" customFormat="1" x14ac:dyDescent="0.35"/>
    <row r="92263" s="62" customFormat="1" x14ac:dyDescent="0.35"/>
    <row r="92264" s="62" customFormat="1" x14ac:dyDescent="0.35"/>
    <row r="92265" s="62" customFormat="1" x14ac:dyDescent="0.35"/>
    <row r="92266" s="62" customFormat="1" x14ac:dyDescent="0.35"/>
    <row r="92267" s="62" customFormat="1" x14ac:dyDescent="0.35"/>
    <row r="92268" s="62" customFormat="1" x14ac:dyDescent="0.35"/>
    <row r="92269" s="62" customFormat="1" x14ac:dyDescent="0.35"/>
    <row r="92270" s="62" customFormat="1" x14ac:dyDescent="0.35"/>
    <row r="92271" s="62" customFormat="1" x14ac:dyDescent="0.35"/>
    <row r="92272" s="62" customFormat="1" x14ac:dyDescent="0.35"/>
    <row r="92273" s="62" customFormat="1" x14ac:dyDescent="0.35"/>
    <row r="92274" s="62" customFormat="1" x14ac:dyDescent="0.35"/>
    <row r="92275" s="62" customFormat="1" x14ac:dyDescent="0.35"/>
    <row r="92276" s="62" customFormat="1" x14ac:dyDescent="0.35"/>
    <row r="92277" s="62" customFormat="1" x14ac:dyDescent="0.35"/>
    <row r="92278" s="62" customFormat="1" x14ac:dyDescent="0.35"/>
    <row r="92279" s="62" customFormat="1" x14ac:dyDescent="0.35"/>
    <row r="92280" s="62" customFormat="1" x14ac:dyDescent="0.35"/>
    <row r="92281" s="62" customFormat="1" x14ac:dyDescent="0.35"/>
    <row r="92282" s="62" customFormat="1" x14ac:dyDescent="0.35"/>
    <row r="92283" s="62" customFormat="1" x14ac:dyDescent="0.35"/>
    <row r="92284" s="62" customFormat="1" x14ac:dyDescent="0.35"/>
    <row r="92285" s="62" customFormat="1" x14ac:dyDescent="0.35"/>
    <row r="92286" s="62" customFormat="1" x14ac:dyDescent="0.35"/>
    <row r="92287" s="62" customFormat="1" x14ac:dyDescent="0.35"/>
    <row r="92288" s="62" customFormat="1" x14ac:dyDescent="0.35"/>
    <row r="92289" s="62" customFormat="1" x14ac:dyDescent="0.35"/>
    <row r="92290" s="62" customFormat="1" x14ac:dyDescent="0.35"/>
    <row r="92291" s="62" customFormat="1" x14ac:dyDescent="0.35"/>
    <row r="92292" s="62" customFormat="1" x14ac:dyDescent="0.35"/>
    <row r="92293" s="62" customFormat="1" x14ac:dyDescent="0.35"/>
    <row r="92294" s="62" customFormat="1" x14ac:dyDescent="0.35"/>
    <row r="92295" s="62" customFormat="1" x14ac:dyDescent="0.35"/>
    <row r="92296" s="62" customFormat="1" x14ac:dyDescent="0.35"/>
    <row r="92297" s="62" customFormat="1" x14ac:dyDescent="0.35"/>
    <row r="92298" s="62" customFormat="1" x14ac:dyDescent="0.35"/>
    <row r="92299" s="62" customFormat="1" x14ac:dyDescent="0.35"/>
    <row r="92300" s="62" customFormat="1" x14ac:dyDescent="0.35"/>
    <row r="92301" s="62" customFormat="1" x14ac:dyDescent="0.35"/>
    <row r="92302" s="62" customFormat="1" x14ac:dyDescent="0.35"/>
    <row r="92303" s="62" customFormat="1" x14ac:dyDescent="0.35"/>
    <row r="92304" s="62" customFormat="1" x14ac:dyDescent="0.35"/>
    <row r="92305" s="62" customFormat="1" x14ac:dyDescent="0.35"/>
    <row r="92306" s="62" customFormat="1" x14ac:dyDescent="0.35"/>
    <row r="92307" s="62" customFormat="1" x14ac:dyDescent="0.35"/>
    <row r="92308" s="62" customFormat="1" x14ac:dyDescent="0.35"/>
    <row r="92309" s="62" customFormat="1" x14ac:dyDescent="0.35"/>
    <row r="92310" s="62" customFormat="1" x14ac:dyDescent="0.35"/>
    <row r="92311" s="62" customFormat="1" x14ac:dyDescent="0.35"/>
    <row r="92312" s="62" customFormat="1" x14ac:dyDescent="0.35"/>
    <row r="92313" s="62" customFormat="1" x14ac:dyDescent="0.35"/>
    <row r="92314" s="62" customFormat="1" x14ac:dyDescent="0.35"/>
    <row r="92315" s="62" customFormat="1" x14ac:dyDescent="0.35"/>
    <row r="92316" s="62" customFormat="1" x14ac:dyDescent="0.35"/>
    <row r="92317" s="62" customFormat="1" x14ac:dyDescent="0.35"/>
    <row r="92318" s="62" customFormat="1" x14ac:dyDescent="0.35"/>
    <row r="92319" s="62" customFormat="1" x14ac:dyDescent="0.35"/>
    <row r="92320" s="62" customFormat="1" x14ac:dyDescent="0.35"/>
    <row r="92321" s="62" customFormat="1" x14ac:dyDescent="0.35"/>
    <row r="92322" s="62" customFormat="1" x14ac:dyDescent="0.35"/>
    <row r="92323" s="62" customFormat="1" x14ac:dyDescent="0.35"/>
    <row r="92324" s="62" customFormat="1" x14ac:dyDescent="0.35"/>
    <row r="92325" s="62" customFormat="1" x14ac:dyDescent="0.35"/>
    <row r="92326" s="62" customFormat="1" x14ac:dyDescent="0.35"/>
    <row r="92327" s="62" customFormat="1" x14ac:dyDescent="0.35"/>
    <row r="92328" s="62" customFormat="1" x14ac:dyDescent="0.35"/>
    <row r="92329" s="62" customFormat="1" x14ac:dyDescent="0.35"/>
    <row r="92330" s="62" customFormat="1" x14ac:dyDescent="0.35"/>
    <row r="92331" s="62" customFormat="1" x14ac:dyDescent="0.35"/>
    <row r="92332" s="62" customFormat="1" x14ac:dyDescent="0.35"/>
    <row r="92333" s="62" customFormat="1" x14ac:dyDescent="0.35"/>
    <row r="92334" s="62" customFormat="1" x14ac:dyDescent="0.35"/>
    <row r="92335" s="62" customFormat="1" x14ac:dyDescent="0.35"/>
    <row r="92336" s="62" customFormat="1" x14ac:dyDescent="0.35"/>
    <row r="92337" s="62" customFormat="1" x14ac:dyDescent="0.35"/>
    <row r="92338" s="62" customFormat="1" x14ac:dyDescent="0.35"/>
    <row r="92339" s="62" customFormat="1" x14ac:dyDescent="0.35"/>
    <row r="92340" s="62" customFormat="1" x14ac:dyDescent="0.35"/>
    <row r="92341" s="62" customFormat="1" x14ac:dyDescent="0.35"/>
    <row r="92342" s="62" customFormat="1" x14ac:dyDescent="0.35"/>
    <row r="92343" s="62" customFormat="1" x14ac:dyDescent="0.35"/>
    <row r="92344" s="62" customFormat="1" x14ac:dyDescent="0.35"/>
    <row r="92345" s="62" customFormat="1" x14ac:dyDescent="0.35"/>
    <row r="92346" s="62" customFormat="1" x14ac:dyDescent="0.35"/>
    <row r="92347" s="62" customFormat="1" x14ac:dyDescent="0.35"/>
    <row r="92348" s="62" customFormat="1" x14ac:dyDescent="0.35"/>
    <row r="92349" s="62" customFormat="1" x14ac:dyDescent="0.35"/>
    <row r="92350" s="62" customFormat="1" x14ac:dyDescent="0.35"/>
    <row r="92351" s="62" customFormat="1" x14ac:dyDescent="0.35"/>
    <row r="92352" s="62" customFormat="1" x14ac:dyDescent="0.35"/>
    <row r="92353" s="62" customFormat="1" x14ac:dyDescent="0.35"/>
    <row r="92354" s="62" customFormat="1" x14ac:dyDescent="0.35"/>
    <row r="92355" s="62" customFormat="1" x14ac:dyDescent="0.35"/>
    <row r="92356" s="62" customFormat="1" x14ac:dyDescent="0.35"/>
    <row r="92357" s="62" customFormat="1" x14ac:dyDescent="0.35"/>
    <row r="92358" s="62" customFormat="1" x14ac:dyDescent="0.35"/>
    <row r="92359" s="62" customFormat="1" x14ac:dyDescent="0.35"/>
    <row r="92360" s="62" customFormat="1" x14ac:dyDescent="0.35"/>
    <row r="92361" s="62" customFormat="1" x14ac:dyDescent="0.35"/>
    <row r="92362" s="62" customFormat="1" x14ac:dyDescent="0.35"/>
    <row r="92363" s="62" customFormat="1" x14ac:dyDescent="0.35"/>
    <row r="92364" s="62" customFormat="1" x14ac:dyDescent="0.35"/>
    <row r="92365" s="62" customFormat="1" x14ac:dyDescent="0.35"/>
    <row r="92366" s="62" customFormat="1" x14ac:dyDescent="0.35"/>
    <row r="92367" s="62" customFormat="1" x14ac:dyDescent="0.35"/>
    <row r="92368" s="62" customFormat="1" x14ac:dyDescent="0.35"/>
    <row r="92369" s="62" customFormat="1" x14ac:dyDescent="0.35"/>
    <row r="92370" s="62" customFormat="1" x14ac:dyDescent="0.35"/>
    <row r="92371" s="62" customFormat="1" x14ac:dyDescent="0.35"/>
    <row r="92372" s="62" customFormat="1" x14ac:dyDescent="0.35"/>
    <row r="92373" s="62" customFormat="1" x14ac:dyDescent="0.35"/>
    <row r="92374" s="62" customFormat="1" x14ac:dyDescent="0.35"/>
    <row r="92375" s="62" customFormat="1" x14ac:dyDescent="0.35"/>
    <row r="92376" s="62" customFormat="1" x14ac:dyDescent="0.35"/>
    <row r="92377" s="62" customFormat="1" x14ac:dyDescent="0.35"/>
    <row r="92378" s="62" customFormat="1" x14ac:dyDescent="0.35"/>
    <row r="92379" s="62" customFormat="1" x14ac:dyDescent="0.35"/>
    <row r="92380" s="62" customFormat="1" x14ac:dyDescent="0.35"/>
    <row r="92381" s="62" customFormat="1" x14ac:dyDescent="0.35"/>
    <row r="92382" s="62" customFormat="1" x14ac:dyDescent="0.35"/>
    <row r="92383" s="62" customFormat="1" x14ac:dyDescent="0.35"/>
    <row r="92384" s="62" customFormat="1" x14ac:dyDescent="0.35"/>
    <row r="92385" s="62" customFormat="1" x14ac:dyDescent="0.35"/>
    <row r="92386" s="62" customFormat="1" x14ac:dyDescent="0.35"/>
    <row r="92387" s="62" customFormat="1" x14ac:dyDescent="0.35"/>
    <row r="92388" s="62" customFormat="1" x14ac:dyDescent="0.35"/>
    <row r="92389" s="62" customFormat="1" x14ac:dyDescent="0.35"/>
    <row r="92390" s="62" customFormat="1" x14ac:dyDescent="0.35"/>
    <row r="92391" s="62" customFormat="1" x14ac:dyDescent="0.35"/>
    <row r="92392" s="62" customFormat="1" x14ac:dyDescent="0.35"/>
    <row r="92393" s="62" customFormat="1" x14ac:dyDescent="0.35"/>
    <row r="92394" s="62" customFormat="1" x14ac:dyDescent="0.35"/>
    <row r="92395" s="62" customFormat="1" x14ac:dyDescent="0.35"/>
    <row r="92396" s="62" customFormat="1" x14ac:dyDescent="0.35"/>
    <row r="92397" s="62" customFormat="1" x14ac:dyDescent="0.35"/>
    <row r="92398" s="62" customFormat="1" x14ac:dyDescent="0.35"/>
    <row r="92399" s="62" customFormat="1" x14ac:dyDescent="0.35"/>
    <row r="92400" s="62" customFormat="1" x14ac:dyDescent="0.35"/>
    <row r="92401" s="62" customFormat="1" x14ac:dyDescent="0.35"/>
    <row r="92402" s="62" customFormat="1" x14ac:dyDescent="0.35"/>
    <row r="92403" s="62" customFormat="1" x14ac:dyDescent="0.35"/>
    <row r="92404" s="62" customFormat="1" x14ac:dyDescent="0.35"/>
    <row r="92405" s="62" customFormat="1" x14ac:dyDescent="0.35"/>
    <row r="92406" s="62" customFormat="1" x14ac:dyDescent="0.35"/>
    <row r="92407" s="62" customFormat="1" x14ac:dyDescent="0.35"/>
    <row r="92408" s="62" customFormat="1" x14ac:dyDescent="0.35"/>
    <row r="92409" s="62" customFormat="1" x14ac:dyDescent="0.35"/>
    <row r="92410" s="62" customFormat="1" x14ac:dyDescent="0.35"/>
    <row r="92411" s="62" customFormat="1" x14ac:dyDescent="0.35"/>
    <row r="92412" s="62" customFormat="1" x14ac:dyDescent="0.35"/>
    <row r="92413" s="62" customFormat="1" x14ac:dyDescent="0.35"/>
    <row r="92414" s="62" customFormat="1" x14ac:dyDescent="0.35"/>
    <row r="92415" s="62" customFormat="1" x14ac:dyDescent="0.35"/>
    <row r="92416" s="62" customFormat="1" x14ac:dyDescent="0.35"/>
    <row r="92417" s="62" customFormat="1" x14ac:dyDescent="0.35"/>
    <row r="92418" s="62" customFormat="1" x14ac:dyDescent="0.35"/>
    <row r="92419" s="62" customFormat="1" x14ac:dyDescent="0.35"/>
    <row r="92420" s="62" customFormat="1" x14ac:dyDescent="0.35"/>
    <row r="92421" s="62" customFormat="1" x14ac:dyDescent="0.35"/>
    <row r="92422" s="62" customFormat="1" x14ac:dyDescent="0.35"/>
    <row r="92423" s="62" customFormat="1" x14ac:dyDescent="0.35"/>
    <row r="92424" s="62" customFormat="1" x14ac:dyDescent="0.35"/>
    <row r="92425" s="62" customFormat="1" x14ac:dyDescent="0.35"/>
    <row r="92426" s="62" customFormat="1" x14ac:dyDescent="0.35"/>
    <row r="92427" s="62" customFormat="1" x14ac:dyDescent="0.35"/>
    <row r="92428" s="62" customFormat="1" x14ac:dyDescent="0.35"/>
    <row r="92429" s="62" customFormat="1" x14ac:dyDescent="0.35"/>
    <row r="92430" s="62" customFormat="1" x14ac:dyDescent="0.35"/>
    <row r="92431" s="62" customFormat="1" x14ac:dyDescent="0.35"/>
    <row r="92432" s="62" customFormat="1" x14ac:dyDescent="0.35"/>
    <row r="92433" s="62" customFormat="1" x14ac:dyDescent="0.35"/>
    <row r="92434" s="62" customFormat="1" x14ac:dyDescent="0.35"/>
    <row r="92435" s="62" customFormat="1" x14ac:dyDescent="0.35"/>
    <row r="92436" s="62" customFormat="1" x14ac:dyDescent="0.35"/>
    <row r="92437" s="62" customFormat="1" x14ac:dyDescent="0.35"/>
    <row r="92438" s="62" customFormat="1" x14ac:dyDescent="0.35"/>
    <row r="92439" s="62" customFormat="1" x14ac:dyDescent="0.35"/>
    <row r="92440" s="62" customFormat="1" x14ac:dyDescent="0.35"/>
    <row r="92441" s="62" customFormat="1" x14ac:dyDescent="0.35"/>
    <row r="92442" s="62" customFormat="1" x14ac:dyDescent="0.35"/>
    <row r="92443" s="62" customFormat="1" x14ac:dyDescent="0.35"/>
    <row r="92444" s="62" customFormat="1" x14ac:dyDescent="0.35"/>
    <row r="92445" s="62" customFormat="1" x14ac:dyDescent="0.35"/>
    <row r="92446" s="62" customFormat="1" x14ac:dyDescent="0.35"/>
    <row r="92447" s="62" customFormat="1" x14ac:dyDescent="0.35"/>
    <row r="92448" s="62" customFormat="1" x14ac:dyDescent="0.35"/>
    <row r="92449" s="62" customFormat="1" x14ac:dyDescent="0.35"/>
    <row r="92450" s="62" customFormat="1" x14ac:dyDescent="0.35"/>
    <row r="92451" s="62" customFormat="1" x14ac:dyDescent="0.35"/>
    <row r="92452" s="62" customFormat="1" x14ac:dyDescent="0.35"/>
    <row r="92453" s="62" customFormat="1" x14ac:dyDescent="0.35"/>
    <row r="92454" s="62" customFormat="1" x14ac:dyDescent="0.35"/>
    <row r="92455" s="62" customFormat="1" x14ac:dyDescent="0.35"/>
    <row r="92456" s="62" customFormat="1" x14ac:dyDescent="0.35"/>
    <row r="92457" s="62" customFormat="1" x14ac:dyDescent="0.35"/>
    <row r="92458" s="62" customFormat="1" x14ac:dyDescent="0.35"/>
    <row r="92459" s="62" customFormat="1" x14ac:dyDescent="0.35"/>
    <row r="92460" s="62" customFormat="1" x14ac:dyDescent="0.35"/>
    <row r="92461" s="62" customFormat="1" x14ac:dyDescent="0.35"/>
    <row r="92462" s="62" customFormat="1" x14ac:dyDescent="0.35"/>
    <row r="92463" s="62" customFormat="1" x14ac:dyDescent="0.35"/>
    <row r="92464" s="62" customFormat="1" x14ac:dyDescent="0.35"/>
    <row r="92465" s="62" customFormat="1" x14ac:dyDescent="0.35"/>
    <row r="92466" s="62" customFormat="1" x14ac:dyDescent="0.35"/>
    <row r="92467" s="62" customFormat="1" x14ac:dyDescent="0.35"/>
    <row r="92468" s="62" customFormat="1" x14ac:dyDescent="0.35"/>
    <row r="92469" s="62" customFormat="1" x14ac:dyDescent="0.35"/>
    <row r="92470" s="62" customFormat="1" x14ac:dyDescent="0.35"/>
    <row r="92471" s="62" customFormat="1" x14ac:dyDescent="0.35"/>
    <row r="92472" s="62" customFormat="1" x14ac:dyDescent="0.35"/>
    <row r="92473" s="62" customFormat="1" x14ac:dyDescent="0.35"/>
    <row r="92474" s="62" customFormat="1" x14ac:dyDescent="0.35"/>
    <row r="92475" s="62" customFormat="1" x14ac:dyDescent="0.35"/>
    <row r="92476" s="62" customFormat="1" x14ac:dyDescent="0.35"/>
    <row r="92477" s="62" customFormat="1" x14ac:dyDescent="0.35"/>
    <row r="92478" s="62" customFormat="1" x14ac:dyDescent="0.35"/>
    <row r="92479" s="62" customFormat="1" x14ac:dyDescent="0.35"/>
    <row r="92480" s="62" customFormat="1" x14ac:dyDescent="0.35"/>
    <row r="92481" s="62" customFormat="1" x14ac:dyDescent="0.35"/>
    <row r="92482" s="62" customFormat="1" x14ac:dyDescent="0.35"/>
    <row r="92483" s="62" customFormat="1" x14ac:dyDescent="0.35"/>
    <row r="92484" s="62" customFormat="1" x14ac:dyDescent="0.35"/>
    <row r="92485" s="62" customFormat="1" x14ac:dyDescent="0.35"/>
    <row r="92486" s="62" customFormat="1" x14ac:dyDescent="0.35"/>
    <row r="92487" s="62" customFormat="1" x14ac:dyDescent="0.35"/>
    <row r="92488" s="62" customFormat="1" x14ac:dyDescent="0.35"/>
    <row r="92489" s="62" customFormat="1" x14ac:dyDescent="0.35"/>
    <row r="92490" s="62" customFormat="1" x14ac:dyDescent="0.35"/>
    <row r="92491" s="62" customFormat="1" x14ac:dyDescent="0.35"/>
    <row r="92492" s="62" customFormat="1" x14ac:dyDescent="0.35"/>
    <row r="92493" s="62" customFormat="1" x14ac:dyDescent="0.35"/>
    <row r="92494" s="62" customFormat="1" x14ac:dyDescent="0.35"/>
    <row r="92495" s="62" customFormat="1" x14ac:dyDescent="0.35"/>
    <row r="92496" s="62" customFormat="1" x14ac:dyDescent="0.35"/>
    <row r="92497" s="62" customFormat="1" x14ac:dyDescent="0.35"/>
    <row r="92498" s="62" customFormat="1" x14ac:dyDescent="0.35"/>
    <row r="92499" s="62" customFormat="1" x14ac:dyDescent="0.35"/>
    <row r="92500" s="62" customFormat="1" x14ac:dyDescent="0.35"/>
    <row r="92501" s="62" customFormat="1" x14ac:dyDescent="0.35"/>
    <row r="92502" s="62" customFormat="1" x14ac:dyDescent="0.35"/>
    <row r="92503" s="62" customFormat="1" x14ac:dyDescent="0.35"/>
    <row r="92504" s="62" customFormat="1" x14ac:dyDescent="0.35"/>
    <row r="92505" s="62" customFormat="1" x14ac:dyDescent="0.35"/>
    <row r="92506" s="62" customFormat="1" x14ac:dyDescent="0.35"/>
    <row r="92507" s="62" customFormat="1" x14ac:dyDescent="0.35"/>
    <row r="92508" s="62" customFormat="1" x14ac:dyDescent="0.35"/>
    <row r="92509" s="62" customFormat="1" x14ac:dyDescent="0.35"/>
    <row r="92510" s="62" customFormat="1" x14ac:dyDescent="0.35"/>
    <row r="92511" s="62" customFormat="1" x14ac:dyDescent="0.35"/>
    <row r="92512" s="62" customFormat="1" x14ac:dyDescent="0.35"/>
    <row r="92513" s="62" customFormat="1" x14ac:dyDescent="0.35"/>
    <row r="92514" s="62" customFormat="1" x14ac:dyDescent="0.35"/>
    <row r="92515" s="62" customFormat="1" x14ac:dyDescent="0.35"/>
    <row r="92516" s="62" customFormat="1" x14ac:dyDescent="0.35"/>
    <row r="92517" s="62" customFormat="1" x14ac:dyDescent="0.35"/>
    <row r="92518" s="62" customFormat="1" x14ac:dyDescent="0.35"/>
    <row r="92519" s="62" customFormat="1" x14ac:dyDescent="0.35"/>
    <row r="92520" s="62" customFormat="1" x14ac:dyDescent="0.35"/>
    <row r="92521" s="62" customFormat="1" x14ac:dyDescent="0.35"/>
    <row r="92522" s="62" customFormat="1" x14ac:dyDescent="0.35"/>
    <row r="92523" s="62" customFormat="1" x14ac:dyDescent="0.35"/>
    <row r="92524" s="62" customFormat="1" x14ac:dyDescent="0.35"/>
    <row r="92525" s="62" customFormat="1" x14ac:dyDescent="0.35"/>
    <row r="92526" s="62" customFormat="1" x14ac:dyDescent="0.35"/>
    <row r="92527" s="62" customFormat="1" x14ac:dyDescent="0.35"/>
    <row r="92528" s="62" customFormat="1" x14ac:dyDescent="0.35"/>
    <row r="92529" s="62" customFormat="1" x14ac:dyDescent="0.35"/>
    <row r="92530" s="62" customFormat="1" x14ac:dyDescent="0.35"/>
    <row r="92531" s="62" customFormat="1" x14ac:dyDescent="0.35"/>
    <row r="92532" s="62" customFormat="1" x14ac:dyDescent="0.35"/>
    <row r="92533" s="62" customFormat="1" x14ac:dyDescent="0.35"/>
    <row r="92534" s="62" customFormat="1" x14ac:dyDescent="0.35"/>
    <row r="92535" s="62" customFormat="1" x14ac:dyDescent="0.35"/>
    <row r="92536" s="62" customFormat="1" x14ac:dyDescent="0.35"/>
    <row r="92537" s="62" customFormat="1" x14ac:dyDescent="0.35"/>
    <row r="92538" s="62" customFormat="1" x14ac:dyDescent="0.35"/>
    <row r="92539" s="62" customFormat="1" x14ac:dyDescent="0.35"/>
    <row r="92540" s="62" customFormat="1" x14ac:dyDescent="0.35"/>
    <row r="92541" s="62" customFormat="1" x14ac:dyDescent="0.35"/>
    <row r="92542" s="62" customFormat="1" x14ac:dyDescent="0.35"/>
    <row r="92543" s="62" customFormat="1" x14ac:dyDescent="0.35"/>
    <row r="92544" s="62" customFormat="1" x14ac:dyDescent="0.35"/>
    <row r="92545" s="62" customFormat="1" x14ac:dyDescent="0.35"/>
    <row r="92546" s="62" customFormat="1" x14ac:dyDescent="0.35"/>
    <row r="92547" s="62" customFormat="1" x14ac:dyDescent="0.35"/>
    <row r="92548" s="62" customFormat="1" x14ac:dyDescent="0.35"/>
    <row r="92549" s="62" customFormat="1" x14ac:dyDescent="0.35"/>
    <row r="92550" s="62" customFormat="1" x14ac:dyDescent="0.35"/>
    <row r="92551" s="62" customFormat="1" x14ac:dyDescent="0.35"/>
    <row r="92552" s="62" customFormat="1" x14ac:dyDescent="0.35"/>
    <row r="92553" s="62" customFormat="1" x14ac:dyDescent="0.35"/>
    <row r="92554" s="62" customFormat="1" x14ac:dyDescent="0.35"/>
    <row r="92555" s="62" customFormat="1" x14ac:dyDescent="0.35"/>
    <row r="92556" s="62" customFormat="1" x14ac:dyDescent="0.35"/>
    <row r="92557" s="62" customFormat="1" x14ac:dyDescent="0.35"/>
    <row r="92558" s="62" customFormat="1" x14ac:dyDescent="0.35"/>
    <row r="92559" s="62" customFormat="1" x14ac:dyDescent="0.35"/>
    <row r="92560" s="62" customFormat="1" x14ac:dyDescent="0.35"/>
    <row r="92561" s="62" customFormat="1" x14ac:dyDescent="0.35"/>
    <row r="92562" s="62" customFormat="1" x14ac:dyDescent="0.35"/>
    <row r="92563" s="62" customFormat="1" x14ac:dyDescent="0.35"/>
    <row r="92564" s="62" customFormat="1" x14ac:dyDescent="0.35"/>
    <row r="92565" s="62" customFormat="1" x14ac:dyDescent="0.35"/>
    <row r="92566" s="62" customFormat="1" x14ac:dyDescent="0.35"/>
    <row r="92567" s="62" customFormat="1" x14ac:dyDescent="0.35"/>
    <row r="92568" s="62" customFormat="1" x14ac:dyDescent="0.35"/>
    <row r="92569" s="62" customFormat="1" x14ac:dyDescent="0.35"/>
    <row r="92570" s="62" customFormat="1" x14ac:dyDescent="0.35"/>
    <row r="92571" s="62" customFormat="1" x14ac:dyDescent="0.35"/>
    <row r="92572" s="62" customFormat="1" x14ac:dyDescent="0.35"/>
    <row r="92573" s="62" customFormat="1" x14ac:dyDescent="0.35"/>
    <row r="92574" s="62" customFormat="1" x14ac:dyDescent="0.35"/>
    <row r="92575" s="62" customFormat="1" x14ac:dyDescent="0.35"/>
    <row r="92576" s="62" customFormat="1" x14ac:dyDescent="0.35"/>
    <row r="92577" s="62" customFormat="1" x14ac:dyDescent="0.35"/>
    <row r="92578" s="62" customFormat="1" x14ac:dyDescent="0.35"/>
    <row r="92579" s="62" customFormat="1" x14ac:dyDescent="0.35"/>
    <row r="92580" s="62" customFormat="1" x14ac:dyDescent="0.35"/>
    <row r="92581" s="62" customFormat="1" x14ac:dyDescent="0.35"/>
    <row r="92582" s="62" customFormat="1" x14ac:dyDescent="0.35"/>
    <row r="92583" s="62" customFormat="1" x14ac:dyDescent="0.35"/>
    <row r="92584" s="62" customFormat="1" x14ac:dyDescent="0.35"/>
    <row r="92585" s="62" customFormat="1" x14ac:dyDescent="0.35"/>
    <row r="92586" s="62" customFormat="1" x14ac:dyDescent="0.35"/>
    <row r="92587" s="62" customFormat="1" x14ac:dyDescent="0.35"/>
    <row r="92588" s="62" customFormat="1" x14ac:dyDescent="0.35"/>
    <row r="92589" s="62" customFormat="1" x14ac:dyDescent="0.35"/>
    <row r="92590" s="62" customFormat="1" x14ac:dyDescent="0.35"/>
    <row r="92591" s="62" customFormat="1" x14ac:dyDescent="0.35"/>
    <row r="92592" s="62" customFormat="1" x14ac:dyDescent="0.35"/>
    <row r="92593" s="62" customFormat="1" x14ac:dyDescent="0.35"/>
    <row r="92594" s="62" customFormat="1" x14ac:dyDescent="0.35"/>
    <row r="92595" s="62" customFormat="1" x14ac:dyDescent="0.35"/>
    <row r="92596" s="62" customFormat="1" x14ac:dyDescent="0.35"/>
    <row r="92597" s="62" customFormat="1" x14ac:dyDescent="0.35"/>
    <row r="92598" s="62" customFormat="1" x14ac:dyDescent="0.35"/>
    <row r="92599" s="62" customFormat="1" x14ac:dyDescent="0.35"/>
    <row r="92600" s="62" customFormat="1" x14ac:dyDescent="0.35"/>
    <row r="92601" s="62" customFormat="1" x14ac:dyDescent="0.35"/>
    <row r="92602" s="62" customFormat="1" x14ac:dyDescent="0.35"/>
    <row r="92603" s="62" customFormat="1" x14ac:dyDescent="0.35"/>
    <row r="92604" s="62" customFormat="1" x14ac:dyDescent="0.35"/>
    <row r="92605" s="62" customFormat="1" x14ac:dyDescent="0.35"/>
    <row r="92606" s="62" customFormat="1" x14ac:dyDescent="0.35"/>
    <row r="92607" s="62" customFormat="1" x14ac:dyDescent="0.35"/>
    <row r="92608" s="62" customFormat="1" x14ac:dyDescent="0.35"/>
    <row r="92609" s="62" customFormat="1" x14ac:dyDescent="0.35"/>
    <row r="92610" s="62" customFormat="1" x14ac:dyDescent="0.35"/>
    <row r="92611" s="62" customFormat="1" x14ac:dyDescent="0.35"/>
    <row r="92612" s="62" customFormat="1" x14ac:dyDescent="0.35"/>
    <row r="92613" s="62" customFormat="1" x14ac:dyDescent="0.35"/>
    <row r="92614" s="62" customFormat="1" x14ac:dyDescent="0.35"/>
    <row r="92615" s="62" customFormat="1" x14ac:dyDescent="0.35"/>
    <row r="92616" s="62" customFormat="1" x14ac:dyDescent="0.35"/>
    <row r="92617" s="62" customFormat="1" x14ac:dyDescent="0.35"/>
    <row r="92618" s="62" customFormat="1" x14ac:dyDescent="0.35"/>
    <row r="92619" s="62" customFormat="1" x14ac:dyDescent="0.35"/>
    <row r="92620" s="62" customFormat="1" x14ac:dyDescent="0.35"/>
    <row r="92621" s="62" customFormat="1" x14ac:dyDescent="0.35"/>
    <row r="92622" s="62" customFormat="1" x14ac:dyDescent="0.35"/>
    <row r="92623" s="62" customFormat="1" x14ac:dyDescent="0.35"/>
    <row r="92624" s="62" customFormat="1" x14ac:dyDescent="0.35"/>
    <row r="92625" s="62" customFormat="1" x14ac:dyDescent="0.35"/>
    <row r="92626" s="62" customFormat="1" x14ac:dyDescent="0.35"/>
    <row r="92627" s="62" customFormat="1" x14ac:dyDescent="0.35"/>
    <row r="92628" s="62" customFormat="1" x14ac:dyDescent="0.35"/>
    <row r="92629" s="62" customFormat="1" x14ac:dyDescent="0.35"/>
    <row r="92630" s="62" customFormat="1" x14ac:dyDescent="0.35"/>
    <row r="92631" s="62" customFormat="1" x14ac:dyDescent="0.35"/>
    <row r="92632" s="62" customFormat="1" x14ac:dyDescent="0.35"/>
    <row r="92633" s="62" customFormat="1" x14ac:dyDescent="0.35"/>
    <row r="92634" s="62" customFormat="1" x14ac:dyDescent="0.35"/>
    <row r="92635" s="62" customFormat="1" x14ac:dyDescent="0.35"/>
    <row r="92636" s="62" customFormat="1" x14ac:dyDescent="0.35"/>
    <row r="92637" s="62" customFormat="1" x14ac:dyDescent="0.35"/>
    <row r="92638" s="62" customFormat="1" x14ac:dyDescent="0.35"/>
    <row r="92639" s="62" customFormat="1" x14ac:dyDescent="0.35"/>
    <row r="92640" s="62" customFormat="1" x14ac:dyDescent="0.35"/>
    <row r="92641" s="62" customFormat="1" x14ac:dyDescent="0.35"/>
    <row r="92642" s="62" customFormat="1" x14ac:dyDescent="0.35"/>
    <row r="92643" s="62" customFormat="1" x14ac:dyDescent="0.35"/>
    <row r="92644" s="62" customFormat="1" x14ac:dyDescent="0.35"/>
    <row r="92645" s="62" customFormat="1" x14ac:dyDescent="0.35"/>
    <row r="92646" s="62" customFormat="1" x14ac:dyDescent="0.35"/>
    <row r="92647" s="62" customFormat="1" x14ac:dyDescent="0.35"/>
    <row r="92648" s="62" customFormat="1" x14ac:dyDescent="0.35"/>
    <row r="92649" s="62" customFormat="1" x14ac:dyDescent="0.35"/>
    <row r="92650" s="62" customFormat="1" x14ac:dyDescent="0.35"/>
    <row r="92651" s="62" customFormat="1" x14ac:dyDescent="0.35"/>
    <row r="92652" s="62" customFormat="1" x14ac:dyDescent="0.35"/>
    <row r="92653" s="62" customFormat="1" x14ac:dyDescent="0.35"/>
    <row r="92654" s="62" customFormat="1" x14ac:dyDescent="0.35"/>
    <row r="92655" s="62" customFormat="1" x14ac:dyDescent="0.35"/>
    <row r="92656" s="62" customFormat="1" x14ac:dyDescent="0.35"/>
    <row r="92657" s="62" customFormat="1" x14ac:dyDescent="0.35"/>
    <row r="92658" s="62" customFormat="1" x14ac:dyDescent="0.35"/>
    <row r="92659" s="62" customFormat="1" x14ac:dyDescent="0.35"/>
    <row r="92660" s="62" customFormat="1" x14ac:dyDescent="0.35"/>
    <row r="92661" s="62" customFormat="1" x14ac:dyDescent="0.35"/>
    <row r="92662" s="62" customFormat="1" x14ac:dyDescent="0.35"/>
    <row r="92663" s="62" customFormat="1" x14ac:dyDescent="0.35"/>
    <row r="92664" s="62" customFormat="1" x14ac:dyDescent="0.35"/>
    <row r="92665" s="62" customFormat="1" x14ac:dyDescent="0.35"/>
    <row r="92666" s="62" customFormat="1" x14ac:dyDescent="0.35"/>
    <row r="92667" s="62" customFormat="1" x14ac:dyDescent="0.35"/>
    <row r="92668" s="62" customFormat="1" x14ac:dyDescent="0.35"/>
    <row r="92669" s="62" customFormat="1" x14ac:dyDescent="0.35"/>
    <row r="92670" s="62" customFormat="1" x14ac:dyDescent="0.35"/>
    <row r="92671" s="62" customFormat="1" x14ac:dyDescent="0.35"/>
    <row r="92672" s="62" customFormat="1" x14ac:dyDescent="0.35"/>
    <row r="92673" s="62" customFormat="1" x14ac:dyDescent="0.35"/>
    <row r="92674" s="62" customFormat="1" x14ac:dyDescent="0.35"/>
    <row r="92675" s="62" customFormat="1" x14ac:dyDescent="0.35"/>
    <row r="92676" s="62" customFormat="1" x14ac:dyDescent="0.35"/>
    <row r="92677" s="62" customFormat="1" x14ac:dyDescent="0.35"/>
    <row r="92678" s="62" customFormat="1" x14ac:dyDescent="0.35"/>
    <row r="92679" s="62" customFormat="1" x14ac:dyDescent="0.35"/>
    <row r="92680" s="62" customFormat="1" x14ac:dyDescent="0.35"/>
    <row r="92681" s="62" customFormat="1" x14ac:dyDescent="0.35"/>
    <row r="92682" s="62" customFormat="1" x14ac:dyDescent="0.35"/>
    <row r="92683" s="62" customFormat="1" x14ac:dyDescent="0.35"/>
    <row r="92684" s="62" customFormat="1" x14ac:dyDescent="0.35"/>
    <row r="92685" s="62" customFormat="1" x14ac:dyDescent="0.35"/>
    <row r="92686" s="62" customFormat="1" x14ac:dyDescent="0.35"/>
    <row r="92687" s="62" customFormat="1" x14ac:dyDescent="0.35"/>
    <row r="92688" s="62" customFormat="1" x14ac:dyDescent="0.35"/>
    <row r="92689" s="62" customFormat="1" x14ac:dyDescent="0.35"/>
    <row r="92690" s="62" customFormat="1" x14ac:dyDescent="0.35"/>
    <row r="92691" s="62" customFormat="1" x14ac:dyDescent="0.35"/>
    <row r="92692" s="62" customFormat="1" x14ac:dyDescent="0.35"/>
    <row r="92693" s="62" customFormat="1" x14ac:dyDescent="0.35"/>
    <row r="92694" s="62" customFormat="1" x14ac:dyDescent="0.35"/>
    <row r="92695" s="62" customFormat="1" x14ac:dyDescent="0.35"/>
    <row r="92696" s="62" customFormat="1" x14ac:dyDescent="0.35"/>
    <row r="92697" s="62" customFormat="1" x14ac:dyDescent="0.35"/>
    <row r="92698" s="62" customFormat="1" x14ac:dyDescent="0.35"/>
    <row r="92699" s="62" customFormat="1" x14ac:dyDescent="0.35"/>
    <row r="92700" s="62" customFormat="1" x14ac:dyDescent="0.35"/>
    <row r="92701" s="62" customFormat="1" x14ac:dyDescent="0.35"/>
    <row r="92702" s="62" customFormat="1" x14ac:dyDescent="0.35"/>
    <row r="92703" s="62" customFormat="1" x14ac:dyDescent="0.35"/>
    <row r="92704" s="62" customFormat="1" x14ac:dyDescent="0.35"/>
    <row r="92705" s="62" customFormat="1" x14ac:dyDescent="0.35"/>
    <row r="92706" s="62" customFormat="1" x14ac:dyDescent="0.35"/>
    <row r="92707" s="62" customFormat="1" x14ac:dyDescent="0.35"/>
    <row r="92708" s="62" customFormat="1" x14ac:dyDescent="0.35"/>
    <row r="92709" s="62" customFormat="1" x14ac:dyDescent="0.35"/>
    <row r="92710" s="62" customFormat="1" x14ac:dyDescent="0.35"/>
    <row r="92711" s="62" customFormat="1" x14ac:dyDescent="0.35"/>
    <row r="92712" s="62" customFormat="1" x14ac:dyDescent="0.35"/>
    <row r="92713" s="62" customFormat="1" x14ac:dyDescent="0.35"/>
    <row r="92714" s="62" customFormat="1" x14ac:dyDescent="0.35"/>
    <row r="92715" s="62" customFormat="1" x14ac:dyDescent="0.35"/>
    <row r="92716" s="62" customFormat="1" x14ac:dyDescent="0.35"/>
    <row r="92717" s="62" customFormat="1" x14ac:dyDescent="0.35"/>
    <row r="92718" s="62" customFormat="1" x14ac:dyDescent="0.35"/>
    <row r="92719" s="62" customFormat="1" x14ac:dyDescent="0.35"/>
    <row r="92720" s="62" customFormat="1" x14ac:dyDescent="0.35"/>
    <row r="92721" s="62" customFormat="1" x14ac:dyDescent="0.35"/>
    <row r="92722" s="62" customFormat="1" x14ac:dyDescent="0.35"/>
    <row r="92723" s="62" customFormat="1" x14ac:dyDescent="0.35"/>
    <row r="92724" s="62" customFormat="1" x14ac:dyDescent="0.35"/>
    <row r="92725" s="62" customFormat="1" x14ac:dyDescent="0.35"/>
    <row r="92726" s="62" customFormat="1" x14ac:dyDescent="0.35"/>
    <row r="92727" s="62" customFormat="1" x14ac:dyDescent="0.35"/>
    <row r="92728" s="62" customFormat="1" x14ac:dyDescent="0.35"/>
    <row r="92729" s="62" customFormat="1" x14ac:dyDescent="0.35"/>
    <row r="92730" s="62" customFormat="1" x14ac:dyDescent="0.35"/>
    <row r="92731" s="62" customFormat="1" x14ac:dyDescent="0.35"/>
    <row r="92732" s="62" customFormat="1" x14ac:dyDescent="0.35"/>
    <row r="92733" s="62" customFormat="1" x14ac:dyDescent="0.35"/>
    <row r="92734" s="62" customFormat="1" x14ac:dyDescent="0.35"/>
    <row r="92735" s="62" customFormat="1" x14ac:dyDescent="0.35"/>
    <row r="92736" s="62" customFormat="1" x14ac:dyDescent="0.35"/>
    <row r="92737" s="62" customFormat="1" x14ac:dyDescent="0.35"/>
    <row r="92738" s="62" customFormat="1" x14ac:dyDescent="0.35"/>
    <row r="92739" s="62" customFormat="1" x14ac:dyDescent="0.35"/>
    <row r="92740" s="62" customFormat="1" x14ac:dyDescent="0.35"/>
    <row r="92741" s="62" customFormat="1" x14ac:dyDescent="0.35"/>
    <row r="92742" s="62" customFormat="1" x14ac:dyDescent="0.35"/>
    <row r="92743" s="62" customFormat="1" x14ac:dyDescent="0.35"/>
    <row r="92744" s="62" customFormat="1" x14ac:dyDescent="0.35"/>
    <row r="92745" s="62" customFormat="1" x14ac:dyDescent="0.35"/>
    <row r="92746" s="62" customFormat="1" x14ac:dyDescent="0.35"/>
    <row r="92747" s="62" customFormat="1" x14ac:dyDescent="0.35"/>
    <row r="92748" s="62" customFormat="1" x14ac:dyDescent="0.35"/>
    <row r="92749" s="62" customFormat="1" x14ac:dyDescent="0.35"/>
    <row r="92750" s="62" customFormat="1" x14ac:dyDescent="0.35"/>
    <row r="92751" s="62" customFormat="1" x14ac:dyDescent="0.35"/>
    <row r="92752" s="62" customFormat="1" x14ac:dyDescent="0.35"/>
    <row r="92753" s="62" customFormat="1" x14ac:dyDescent="0.35"/>
    <row r="92754" s="62" customFormat="1" x14ac:dyDescent="0.35"/>
    <row r="92755" s="62" customFormat="1" x14ac:dyDescent="0.35"/>
    <row r="92756" s="62" customFormat="1" x14ac:dyDescent="0.35"/>
    <row r="92757" s="62" customFormat="1" x14ac:dyDescent="0.35"/>
    <row r="92758" s="62" customFormat="1" x14ac:dyDescent="0.35"/>
    <row r="92759" s="62" customFormat="1" x14ac:dyDescent="0.35"/>
    <row r="92760" s="62" customFormat="1" x14ac:dyDescent="0.35"/>
    <row r="92761" s="62" customFormat="1" x14ac:dyDescent="0.35"/>
    <row r="92762" s="62" customFormat="1" x14ac:dyDescent="0.35"/>
    <row r="92763" s="62" customFormat="1" x14ac:dyDescent="0.35"/>
    <row r="92764" s="62" customFormat="1" x14ac:dyDescent="0.35"/>
    <row r="92765" s="62" customFormat="1" x14ac:dyDescent="0.35"/>
    <row r="92766" s="62" customFormat="1" x14ac:dyDescent="0.35"/>
    <row r="92767" s="62" customFormat="1" x14ac:dyDescent="0.35"/>
    <row r="92768" s="62" customFormat="1" x14ac:dyDescent="0.35"/>
    <row r="92769" s="62" customFormat="1" x14ac:dyDescent="0.35"/>
    <row r="92770" s="62" customFormat="1" x14ac:dyDescent="0.35"/>
    <row r="92771" s="62" customFormat="1" x14ac:dyDescent="0.35"/>
    <row r="92772" s="62" customFormat="1" x14ac:dyDescent="0.35"/>
    <row r="92773" s="62" customFormat="1" x14ac:dyDescent="0.35"/>
    <row r="92774" s="62" customFormat="1" x14ac:dyDescent="0.35"/>
    <row r="92775" s="62" customFormat="1" x14ac:dyDescent="0.35"/>
    <row r="92776" s="62" customFormat="1" x14ac:dyDescent="0.35"/>
    <row r="92777" s="62" customFormat="1" x14ac:dyDescent="0.35"/>
    <row r="92778" s="62" customFormat="1" x14ac:dyDescent="0.35"/>
    <row r="92779" s="62" customFormat="1" x14ac:dyDescent="0.35"/>
    <row r="92780" s="62" customFormat="1" x14ac:dyDescent="0.35"/>
    <row r="92781" s="62" customFormat="1" x14ac:dyDescent="0.35"/>
    <row r="92782" s="62" customFormat="1" x14ac:dyDescent="0.35"/>
    <row r="92783" s="62" customFormat="1" x14ac:dyDescent="0.35"/>
    <row r="92784" s="62" customFormat="1" x14ac:dyDescent="0.35"/>
    <row r="92785" s="62" customFormat="1" x14ac:dyDescent="0.35"/>
    <row r="92786" s="62" customFormat="1" x14ac:dyDescent="0.35"/>
    <row r="92787" s="62" customFormat="1" x14ac:dyDescent="0.35"/>
    <row r="92788" s="62" customFormat="1" x14ac:dyDescent="0.35"/>
    <row r="92789" s="62" customFormat="1" x14ac:dyDescent="0.35"/>
    <row r="92790" s="62" customFormat="1" x14ac:dyDescent="0.35"/>
    <row r="92791" s="62" customFormat="1" x14ac:dyDescent="0.35"/>
    <row r="92792" s="62" customFormat="1" x14ac:dyDescent="0.35"/>
    <row r="92793" s="62" customFormat="1" x14ac:dyDescent="0.35"/>
    <row r="92794" s="62" customFormat="1" x14ac:dyDescent="0.35"/>
    <row r="92795" s="62" customFormat="1" x14ac:dyDescent="0.35"/>
    <row r="92796" s="62" customFormat="1" x14ac:dyDescent="0.35"/>
    <row r="92797" s="62" customFormat="1" x14ac:dyDescent="0.35"/>
    <row r="92798" s="62" customFormat="1" x14ac:dyDescent="0.35"/>
    <row r="92799" s="62" customFormat="1" x14ac:dyDescent="0.35"/>
    <row r="92800" s="62" customFormat="1" x14ac:dyDescent="0.35"/>
    <row r="92801" s="62" customFormat="1" x14ac:dyDescent="0.35"/>
    <row r="92802" s="62" customFormat="1" x14ac:dyDescent="0.35"/>
    <row r="92803" s="62" customFormat="1" x14ac:dyDescent="0.35"/>
    <row r="92804" s="62" customFormat="1" x14ac:dyDescent="0.35"/>
    <row r="92805" s="62" customFormat="1" x14ac:dyDescent="0.35"/>
    <row r="92806" s="62" customFormat="1" x14ac:dyDescent="0.35"/>
    <row r="92807" s="62" customFormat="1" x14ac:dyDescent="0.35"/>
    <row r="92808" s="62" customFormat="1" x14ac:dyDescent="0.35"/>
    <row r="92809" s="62" customFormat="1" x14ac:dyDescent="0.35"/>
    <row r="92810" s="62" customFormat="1" x14ac:dyDescent="0.35"/>
    <row r="92811" s="62" customFormat="1" x14ac:dyDescent="0.35"/>
    <row r="92812" s="62" customFormat="1" x14ac:dyDescent="0.35"/>
    <row r="92813" s="62" customFormat="1" x14ac:dyDescent="0.35"/>
    <row r="92814" s="62" customFormat="1" x14ac:dyDescent="0.35"/>
    <row r="92815" s="62" customFormat="1" x14ac:dyDescent="0.35"/>
    <row r="92816" s="62" customFormat="1" x14ac:dyDescent="0.35"/>
    <row r="92817" s="62" customFormat="1" x14ac:dyDescent="0.35"/>
    <row r="92818" s="62" customFormat="1" x14ac:dyDescent="0.35"/>
    <row r="92819" s="62" customFormat="1" x14ac:dyDescent="0.35"/>
    <row r="92820" s="62" customFormat="1" x14ac:dyDescent="0.35"/>
    <row r="92821" s="62" customFormat="1" x14ac:dyDescent="0.35"/>
    <row r="92822" s="62" customFormat="1" x14ac:dyDescent="0.35"/>
    <row r="92823" s="62" customFormat="1" x14ac:dyDescent="0.35"/>
    <row r="92824" s="62" customFormat="1" x14ac:dyDescent="0.35"/>
    <row r="92825" s="62" customFormat="1" x14ac:dyDescent="0.35"/>
    <row r="92826" s="62" customFormat="1" x14ac:dyDescent="0.35"/>
    <row r="92827" s="62" customFormat="1" x14ac:dyDescent="0.35"/>
    <row r="92828" s="62" customFormat="1" x14ac:dyDescent="0.35"/>
    <row r="92829" s="62" customFormat="1" x14ac:dyDescent="0.35"/>
    <row r="92830" s="62" customFormat="1" x14ac:dyDescent="0.35"/>
    <row r="92831" s="62" customFormat="1" x14ac:dyDescent="0.35"/>
    <row r="92832" s="62" customFormat="1" x14ac:dyDescent="0.35"/>
    <row r="92833" s="62" customFormat="1" x14ac:dyDescent="0.35"/>
    <row r="92834" s="62" customFormat="1" x14ac:dyDescent="0.35"/>
    <row r="92835" s="62" customFormat="1" x14ac:dyDescent="0.35"/>
    <row r="92836" s="62" customFormat="1" x14ac:dyDescent="0.35"/>
    <row r="92837" s="62" customFormat="1" x14ac:dyDescent="0.35"/>
    <row r="92838" s="62" customFormat="1" x14ac:dyDescent="0.35"/>
    <row r="92839" s="62" customFormat="1" x14ac:dyDescent="0.35"/>
    <row r="92840" s="62" customFormat="1" x14ac:dyDescent="0.35"/>
    <row r="92841" s="62" customFormat="1" x14ac:dyDescent="0.35"/>
    <row r="92842" s="62" customFormat="1" x14ac:dyDescent="0.35"/>
    <row r="92843" s="62" customFormat="1" x14ac:dyDescent="0.35"/>
    <row r="92844" s="62" customFormat="1" x14ac:dyDescent="0.35"/>
    <row r="92845" s="62" customFormat="1" x14ac:dyDescent="0.35"/>
    <row r="92846" s="62" customFormat="1" x14ac:dyDescent="0.35"/>
    <row r="92847" s="62" customFormat="1" x14ac:dyDescent="0.35"/>
    <row r="92848" s="62" customFormat="1" x14ac:dyDescent="0.35"/>
    <row r="92849" s="62" customFormat="1" x14ac:dyDescent="0.35"/>
    <row r="92850" s="62" customFormat="1" x14ac:dyDescent="0.35"/>
    <row r="92851" s="62" customFormat="1" x14ac:dyDescent="0.35"/>
    <row r="92852" s="62" customFormat="1" x14ac:dyDescent="0.35"/>
    <row r="92853" s="62" customFormat="1" x14ac:dyDescent="0.35"/>
    <row r="92854" s="62" customFormat="1" x14ac:dyDescent="0.35"/>
    <row r="92855" s="62" customFormat="1" x14ac:dyDescent="0.35"/>
    <row r="92856" s="62" customFormat="1" x14ac:dyDescent="0.35"/>
    <row r="92857" s="62" customFormat="1" x14ac:dyDescent="0.35"/>
    <row r="92858" s="62" customFormat="1" x14ac:dyDescent="0.35"/>
    <row r="92859" s="62" customFormat="1" x14ac:dyDescent="0.35"/>
    <row r="92860" s="62" customFormat="1" x14ac:dyDescent="0.35"/>
    <row r="92861" s="62" customFormat="1" x14ac:dyDescent="0.35"/>
    <row r="92862" s="62" customFormat="1" x14ac:dyDescent="0.35"/>
    <row r="92863" s="62" customFormat="1" x14ac:dyDescent="0.35"/>
    <row r="92864" s="62" customFormat="1" x14ac:dyDescent="0.35"/>
    <row r="92865" s="62" customFormat="1" x14ac:dyDescent="0.35"/>
    <row r="92866" s="62" customFormat="1" x14ac:dyDescent="0.35"/>
    <row r="92867" s="62" customFormat="1" x14ac:dyDescent="0.35"/>
    <row r="92868" s="62" customFormat="1" x14ac:dyDescent="0.35"/>
    <row r="92869" s="62" customFormat="1" x14ac:dyDescent="0.35"/>
    <row r="92870" s="62" customFormat="1" x14ac:dyDescent="0.35"/>
    <row r="92871" s="62" customFormat="1" x14ac:dyDescent="0.35"/>
    <row r="92872" s="62" customFormat="1" x14ac:dyDescent="0.35"/>
    <row r="92873" s="62" customFormat="1" x14ac:dyDescent="0.35"/>
    <row r="92874" s="62" customFormat="1" x14ac:dyDescent="0.35"/>
    <row r="92875" s="62" customFormat="1" x14ac:dyDescent="0.35"/>
    <row r="92876" s="62" customFormat="1" x14ac:dyDescent="0.35"/>
    <row r="92877" s="62" customFormat="1" x14ac:dyDescent="0.35"/>
    <row r="92878" s="62" customFormat="1" x14ac:dyDescent="0.35"/>
    <row r="92879" s="62" customFormat="1" x14ac:dyDescent="0.35"/>
    <row r="92880" s="62" customFormat="1" x14ac:dyDescent="0.35"/>
    <row r="92881" s="62" customFormat="1" x14ac:dyDescent="0.35"/>
    <row r="92882" s="62" customFormat="1" x14ac:dyDescent="0.35"/>
    <row r="92883" s="62" customFormat="1" x14ac:dyDescent="0.35"/>
    <row r="92884" s="62" customFormat="1" x14ac:dyDescent="0.35"/>
    <row r="92885" s="62" customFormat="1" x14ac:dyDescent="0.35"/>
    <row r="92886" s="62" customFormat="1" x14ac:dyDescent="0.35"/>
    <row r="92887" s="62" customFormat="1" x14ac:dyDescent="0.35"/>
    <row r="92888" s="62" customFormat="1" x14ac:dyDescent="0.35"/>
    <row r="92889" s="62" customFormat="1" x14ac:dyDescent="0.35"/>
    <row r="92890" s="62" customFormat="1" x14ac:dyDescent="0.35"/>
    <row r="92891" s="62" customFormat="1" x14ac:dyDescent="0.35"/>
    <row r="92892" s="62" customFormat="1" x14ac:dyDescent="0.35"/>
    <row r="92893" s="62" customFormat="1" x14ac:dyDescent="0.35"/>
    <row r="92894" s="62" customFormat="1" x14ac:dyDescent="0.35"/>
    <row r="92895" s="62" customFormat="1" x14ac:dyDescent="0.35"/>
    <row r="92896" s="62" customFormat="1" x14ac:dyDescent="0.35"/>
    <row r="92897" s="62" customFormat="1" x14ac:dyDescent="0.35"/>
    <row r="92898" s="62" customFormat="1" x14ac:dyDescent="0.35"/>
    <row r="92899" s="62" customFormat="1" x14ac:dyDescent="0.35"/>
    <row r="92900" s="62" customFormat="1" x14ac:dyDescent="0.35"/>
    <row r="92901" s="62" customFormat="1" x14ac:dyDescent="0.35"/>
    <row r="92902" s="62" customFormat="1" x14ac:dyDescent="0.35"/>
    <row r="92903" s="62" customFormat="1" x14ac:dyDescent="0.35"/>
    <row r="92904" s="62" customFormat="1" x14ac:dyDescent="0.35"/>
    <row r="92905" s="62" customFormat="1" x14ac:dyDescent="0.35"/>
    <row r="92906" s="62" customFormat="1" x14ac:dyDescent="0.35"/>
    <row r="92907" s="62" customFormat="1" x14ac:dyDescent="0.35"/>
    <row r="92908" s="62" customFormat="1" x14ac:dyDescent="0.35"/>
    <row r="92909" s="62" customFormat="1" x14ac:dyDescent="0.35"/>
    <row r="92910" s="62" customFormat="1" x14ac:dyDescent="0.35"/>
    <row r="92911" s="62" customFormat="1" x14ac:dyDescent="0.35"/>
    <row r="92912" s="62" customFormat="1" x14ac:dyDescent="0.35"/>
    <row r="92913" s="62" customFormat="1" x14ac:dyDescent="0.35"/>
    <row r="92914" s="62" customFormat="1" x14ac:dyDescent="0.35"/>
    <row r="92915" s="62" customFormat="1" x14ac:dyDescent="0.35"/>
    <row r="92916" s="62" customFormat="1" x14ac:dyDescent="0.35"/>
    <row r="92917" s="62" customFormat="1" x14ac:dyDescent="0.35"/>
    <row r="92918" s="62" customFormat="1" x14ac:dyDescent="0.35"/>
    <row r="92919" s="62" customFormat="1" x14ac:dyDescent="0.35"/>
    <row r="92920" s="62" customFormat="1" x14ac:dyDescent="0.35"/>
    <row r="92921" s="62" customFormat="1" x14ac:dyDescent="0.35"/>
    <row r="92922" s="62" customFormat="1" x14ac:dyDescent="0.35"/>
    <row r="92923" s="62" customFormat="1" x14ac:dyDescent="0.35"/>
    <row r="92924" s="62" customFormat="1" x14ac:dyDescent="0.35"/>
    <row r="92925" s="62" customFormat="1" x14ac:dyDescent="0.35"/>
    <row r="92926" s="62" customFormat="1" x14ac:dyDescent="0.35"/>
    <row r="92927" s="62" customFormat="1" x14ac:dyDescent="0.35"/>
    <row r="92928" s="62" customFormat="1" x14ac:dyDescent="0.35"/>
    <row r="92929" s="62" customFormat="1" x14ac:dyDescent="0.35"/>
    <row r="92930" s="62" customFormat="1" x14ac:dyDescent="0.35"/>
    <row r="92931" s="62" customFormat="1" x14ac:dyDescent="0.35"/>
    <row r="92932" s="62" customFormat="1" x14ac:dyDescent="0.35"/>
    <row r="92933" s="62" customFormat="1" x14ac:dyDescent="0.35"/>
    <row r="92934" s="62" customFormat="1" x14ac:dyDescent="0.35"/>
    <row r="92935" s="62" customFormat="1" x14ac:dyDescent="0.35"/>
    <row r="92936" s="62" customFormat="1" x14ac:dyDescent="0.35"/>
    <row r="92937" s="62" customFormat="1" x14ac:dyDescent="0.35"/>
    <row r="92938" s="62" customFormat="1" x14ac:dyDescent="0.35"/>
    <row r="92939" s="62" customFormat="1" x14ac:dyDescent="0.35"/>
    <row r="92940" s="62" customFormat="1" x14ac:dyDescent="0.35"/>
    <row r="92941" s="62" customFormat="1" x14ac:dyDescent="0.35"/>
    <row r="92942" s="62" customFormat="1" x14ac:dyDescent="0.35"/>
    <row r="92943" s="62" customFormat="1" x14ac:dyDescent="0.35"/>
    <row r="92944" s="62" customFormat="1" x14ac:dyDescent="0.35"/>
    <row r="92945" s="62" customFormat="1" x14ac:dyDescent="0.35"/>
    <row r="92946" s="62" customFormat="1" x14ac:dyDescent="0.35"/>
    <row r="92947" s="62" customFormat="1" x14ac:dyDescent="0.35"/>
    <row r="92948" s="62" customFormat="1" x14ac:dyDescent="0.35"/>
    <row r="92949" s="62" customFormat="1" x14ac:dyDescent="0.35"/>
    <row r="92950" s="62" customFormat="1" x14ac:dyDescent="0.35"/>
    <row r="92951" s="62" customFormat="1" x14ac:dyDescent="0.35"/>
    <row r="92952" s="62" customFormat="1" x14ac:dyDescent="0.35"/>
    <row r="92953" s="62" customFormat="1" x14ac:dyDescent="0.35"/>
    <row r="92954" s="62" customFormat="1" x14ac:dyDescent="0.35"/>
    <row r="92955" s="62" customFormat="1" x14ac:dyDescent="0.35"/>
    <row r="92956" s="62" customFormat="1" x14ac:dyDescent="0.35"/>
    <row r="92957" s="62" customFormat="1" x14ac:dyDescent="0.35"/>
    <row r="92958" s="62" customFormat="1" x14ac:dyDescent="0.35"/>
    <row r="92959" s="62" customFormat="1" x14ac:dyDescent="0.35"/>
    <row r="92960" s="62" customFormat="1" x14ac:dyDescent="0.35"/>
    <row r="92961" s="62" customFormat="1" x14ac:dyDescent="0.35"/>
    <row r="92962" s="62" customFormat="1" x14ac:dyDescent="0.35"/>
    <row r="92963" s="62" customFormat="1" x14ac:dyDescent="0.35"/>
    <row r="92964" s="62" customFormat="1" x14ac:dyDescent="0.35"/>
    <row r="92965" s="62" customFormat="1" x14ac:dyDescent="0.35"/>
    <row r="92966" s="62" customFormat="1" x14ac:dyDescent="0.35"/>
    <row r="92967" s="62" customFormat="1" x14ac:dyDescent="0.35"/>
    <row r="92968" s="62" customFormat="1" x14ac:dyDescent="0.35"/>
    <row r="92969" s="62" customFormat="1" x14ac:dyDescent="0.35"/>
    <row r="92970" s="62" customFormat="1" x14ac:dyDescent="0.35"/>
    <row r="92971" s="62" customFormat="1" x14ac:dyDescent="0.35"/>
    <row r="92972" s="62" customFormat="1" x14ac:dyDescent="0.35"/>
    <row r="92973" s="62" customFormat="1" x14ac:dyDescent="0.35"/>
    <row r="92974" s="62" customFormat="1" x14ac:dyDescent="0.35"/>
    <row r="92975" s="62" customFormat="1" x14ac:dyDescent="0.35"/>
    <row r="92976" s="62" customFormat="1" x14ac:dyDescent="0.35"/>
    <row r="92977" s="62" customFormat="1" x14ac:dyDescent="0.35"/>
    <row r="92978" s="62" customFormat="1" x14ac:dyDescent="0.35"/>
    <row r="92979" s="62" customFormat="1" x14ac:dyDescent="0.35"/>
    <row r="92980" s="62" customFormat="1" x14ac:dyDescent="0.35"/>
    <row r="92981" s="62" customFormat="1" x14ac:dyDescent="0.35"/>
    <row r="92982" s="62" customFormat="1" x14ac:dyDescent="0.35"/>
    <row r="92983" s="62" customFormat="1" x14ac:dyDescent="0.35"/>
    <row r="92984" s="62" customFormat="1" x14ac:dyDescent="0.35"/>
    <row r="92985" s="62" customFormat="1" x14ac:dyDescent="0.35"/>
    <row r="92986" s="62" customFormat="1" x14ac:dyDescent="0.35"/>
    <row r="92987" s="62" customFormat="1" x14ac:dyDescent="0.35"/>
    <row r="92988" s="62" customFormat="1" x14ac:dyDescent="0.35"/>
    <row r="92989" s="62" customFormat="1" x14ac:dyDescent="0.35"/>
    <row r="92990" s="62" customFormat="1" x14ac:dyDescent="0.35"/>
    <row r="92991" s="62" customFormat="1" x14ac:dyDescent="0.35"/>
    <row r="92992" s="62" customFormat="1" x14ac:dyDescent="0.35"/>
    <row r="92993" s="62" customFormat="1" x14ac:dyDescent="0.35"/>
    <row r="92994" s="62" customFormat="1" x14ac:dyDescent="0.35"/>
    <row r="92995" s="62" customFormat="1" x14ac:dyDescent="0.35"/>
    <row r="92996" s="62" customFormat="1" x14ac:dyDescent="0.35"/>
    <row r="92997" s="62" customFormat="1" x14ac:dyDescent="0.35"/>
    <row r="92998" s="62" customFormat="1" x14ac:dyDescent="0.35"/>
    <row r="92999" s="62" customFormat="1" x14ac:dyDescent="0.35"/>
    <row r="93000" s="62" customFormat="1" x14ac:dyDescent="0.35"/>
    <row r="93001" s="62" customFormat="1" x14ac:dyDescent="0.35"/>
    <row r="93002" s="62" customFormat="1" x14ac:dyDescent="0.35"/>
    <row r="93003" s="62" customFormat="1" x14ac:dyDescent="0.35"/>
    <row r="93004" s="62" customFormat="1" x14ac:dyDescent="0.35"/>
    <row r="93005" s="62" customFormat="1" x14ac:dyDescent="0.35"/>
    <row r="93006" s="62" customFormat="1" x14ac:dyDescent="0.35"/>
    <row r="93007" s="62" customFormat="1" x14ac:dyDescent="0.35"/>
    <row r="93008" s="62" customFormat="1" x14ac:dyDescent="0.35"/>
    <row r="93009" s="62" customFormat="1" x14ac:dyDescent="0.35"/>
    <row r="93010" s="62" customFormat="1" x14ac:dyDescent="0.35"/>
    <row r="93011" s="62" customFormat="1" x14ac:dyDescent="0.35"/>
    <row r="93012" s="62" customFormat="1" x14ac:dyDescent="0.35"/>
    <row r="93013" s="62" customFormat="1" x14ac:dyDescent="0.35"/>
    <row r="93014" s="62" customFormat="1" x14ac:dyDescent="0.35"/>
    <row r="93015" s="62" customFormat="1" x14ac:dyDescent="0.35"/>
    <row r="93016" s="62" customFormat="1" x14ac:dyDescent="0.35"/>
    <row r="93017" s="62" customFormat="1" x14ac:dyDescent="0.35"/>
    <row r="93018" s="62" customFormat="1" x14ac:dyDescent="0.35"/>
    <row r="93019" s="62" customFormat="1" x14ac:dyDescent="0.35"/>
    <row r="93020" s="62" customFormat="1" x14ac:dyDescent="0.35"/>
    <row r="93021" s="62" customFormat="1" x14ac:dyDescent="0.35"/>
    <row r="93022" s="62" customFormat="1" x14ac:dyDescent="0.35"/>
    <row r="93023" s="62" customFormat="1" x14ac:dyDescent="0.35"/>
    <row r="93024" s="62" customFormat="1" x14ac:dyDescent="0.35"/>
    <row r="93025" s="62" customFormat="1" x14ac:dyDescent="0.35"/>
    <row r="93026" s="62" customFormat="1" x14ac:dyDescent="0.35"/>
    <row r="93027" s="62" customFormat="1" x14ac:dyDescent="0.35"/>
    <row r="93028" s="62" customFormat="1" x14ac:dyDescent="0.35"/>
    <row r="93029" s="62" customFormat="1" x14ac:dyDescent="0.35"/>
    <row r="93030" s="62" customFormat="1" x14ac:dyDescent="0.35"/>
    <row r="93031" s="62" customFormat="1" x14ac:dyDescent="0.35"/>
    <row r="93032" s="62" customFormat="1" x14ac:dyDescent="0.35"/>
    <row r="93033" s="62" customFormat="1" x14ac:dyDescent="0.35"/>
    <row r="93034" s="62" customFormat="1" x14ac:dyDescent="0.35"/>
    <row r="93035" s="62" customFormat="1" x14ac:dyDescent="0.35"/>
    <row r="93036" s="62" customFormat="1" x14ac:dyDescent="0.35"/>
    <row r="93037" s="62" customFormat="1" x14ac:dyDescent="0.35"/>
    <row r="93038" s="62" customFormat="1" x14ac:dyDescent="0.35"/>
    <row r="93039" s="62" customFormat="1" x14ac:dyDescent="0.35"/>
    <row r="93040" s="62" customFormat="1" x14ac:dyDescent="0.35"/>
    <row r="93041" s="62" customFormat="1" x14ac:dyDescent="0.35"/>
    <row r="93042" s="62" customFormat="1" x14ac:dyDescent="0.35"/>
    <row r="93043" s="62" customFormat="1" x14ac:dyDescent="0.35"/>
    <row r="93044" s="62" customFormat="1" x14ac:dyDescent="0.35"/>
    <row r="93045" s="62" customFormat="1" x14ac:dyDescent="0.35"/>
    <row r="93046" s="62" customFormat="1" x14ac:dyDescent="0.35"/>
    <row r="93047" s="62" customFormat="1" x14ac:dyDescent="0.35"/>
    <row r="93048" s="62" customFormat="1" x14ac:dyDescent="0.35"/>
    <row r="93049" s="62" customFormat="1" x14ac:dyDescent="0.35"/>
    <row r="93050" s="62" customFormat="1" x14ac:dyDescent="0.35"/>
    <row r="93051" s="62" customFormat="1" x14ac:dyDescent="0.35"/>
    <row r="93052" s="62" customFormat="1" x14ac:dyDescent="0.35"/>
    <row r="93053" s="62" customFormat="1" x14ac:dyDescent="0.35"/>
    <row r="93054" s="62" customFormat="1" x14ac:dyDescent="0.35"/>
    <row r="93055" s="62" customFormat="1" x14ac:dyDescent="0.35"/>
    <row r="93056" s="62" customFormat="1" x14ac:dyDescent="0.35"/>
    <row r="93057" s="62" customFormat="1" x14ac:dyDescent="0.35"/>
    <row r="93058" s="62" customFormat="1" x14ac:dyDescent="0.35"/>
    <row r="93059" s="62" customFormat="1" x14ac:dyDescent="0.35"/>
    <row r="93060" s="62" customFormat="1" x14ac:dyDescent="0.35"/>
    <row r="93061" s="62" customFormat="1" x14ac:dyDescent="0.35"/>
    <row r="93062" s="62" customFormat="1" x14ac:dyDescent="0.35"/>
    <row r="93063" s="62" customFormat="1" x14ac:dyDescent="0.35"/>
    <row r="93064" s="62" customFormat="1" x14ac:dyDescent="0.35"/>
    <row r="93065" s="62" customFormat="1" x14ac:dyDescent="0.35"/>
    <row r="93066" s="62" customFormat="1" x14ac:dyDescent="0.35"/>
    <row r="93067" s="62" customFormat="1" x14ac:dyDescent="0.35"/>
    <row r="93068" s="62" customFormat="1" x14ac:dyDescent="0.35"/>
    <row r="93069" s="62" customFormat="1" x14ac:dyDescent="0.35"/>
    <row r="93070" s="62" customFormat="1" x14ac:dyDescent="0.35"/>
    <row r="93071" s="62" customFormat="1" x14ac:dyDescent="0.35"/>
    <row r="93072" s="62" customFormat="1" x14ac:dyDescent="0.35"/>
    <row r="93073" s="62" customFormat="1" x14ac:dyDescent="0.35"/>
    <row r="93074" s="62" customFormat="1" x14ac:dyDescent="0.35"/>
    <row r="93075" s="62" customFormat="1" x14ac:dyDescent="0.35"/>
    <row r="93076" s="62" customFormat="1" x14ac:dyDescent="0.35"/>
    <row r="93077" s="62" customFormat="1" x14ac:dyDescent="0.35"/>
    <row r="93078" s="62" customFormat="1" x14ac:dyDescent="0.35"/>
    <row r="93079" s="62" customFormat="1" x14ac:dyDescent="0.35"/>
    <row r="93080" s="62" customFormat="1" x14ac:dyDescent="0.35"/>
    <row r="93081" s="62" customFormat="1" x14ac:dyDescent="0.35"/>
    <row r="93082" s="62" customFormat="1" x14ac:dyDescent="0.35"/>
    <row r="93083" s="62" customFormat="1" x14ac:dyDescent="0.35"/>
    <row r="93084" s="62" customFormat="1" x14ac:dyDescent="0.35"/>
    <row r="93085" s="62" customFormat="1" x14ac:dyDescent="0.35"/>
    <row r="93086" s="62" customFormat="1" x14ac:dyDescent="0.35"/>
    <row r="93087" s="62" customFormat="1" x14ac:dyDescent="0.35"/>
    <row r="93088" s="62" customFormat="1" x14ac:dyDescent="0.35"/>
    <row r="93089" s="62" customFormat="1" x14ac:dyDescent="0.35"/>
    <row r="93090" s="62" customFormat="1" x14ac:dyDescent="0.35"/>
    <row r="93091" s="62" customFormat="1" x14ac:dyDescent="0.35"/>
    <row r="93092" s="62" customFormat="1" x14ac:dyDescent="0.35"/>
    <row r="93093" s="62" customFormat="1" x14ac:dyDescent="0.35"/>
    <row r="93094" s="62" customFormat="1" x14ac:dyDescent="0.35"/>
    <row r="93095" s="62" customFormat="1" x14ac:dyDescent="0.35"/>
    <row r="93096" s="62" customFormat="1" x14ac:dyDescent="0.35"/>
    <row r="93097" s="62" customFormat="1" x14ac:dyDescent="0.35"/>
    <row r="93098" s="62" customFormat="1" x14ac:dyDescent="0.35"/>
    <row r="93099" s="62" customFormat="1" x14ac:dyDescent="0.35"/>
    <row r="93100" s="62" customFormat="1" x14ac:dyDescent="0.35"/>
    <row r="93101" s="62" customFormat="1" x14ac:dyDescent="0.35"/>
    <row r="93102" s="62" customFormat="1" x14ac:dyDescent="0.35"/>
    <row r="93103" s="62" customFormat="1" x14ac:dyDescent="0.35"/>
    <row r="93104" s="62" customFormat="1" x14ac:dyDescent="0.35"/>
    <row r="93105" s="62" customFormat="1" x14ac:dyDescent="0.35"/>
    <row r="93106" s="62" customFormat="1" x14ac:dyDescent="0.35"/>
    <row r="93107" s="62" customFormat="1" x14ac:dyDescent="0.35"/>
    <row r="93108" s="62" customFormat="1" x14ac:dyDescent="0.35"/>
    <row r="93109" s="62" customFormat="1" x14ac:dyDescent="0.35"/>
    <row r="93110" s="62" customFormat="1" x14ac:dyDescent="0.35"/>
    <row r="93111" s="62" customFormat="1" x14ac:dyDescent="0.35"/>
    <row r="93112" s="62" customFormat="1" x14ac:dyDescent="0.35"/>
    <row r="93113" s="62" customFormat="1" x14ac:dyDescent="0.35"/>
    <row r="93114" s="62" customFormat="1" x14ac:dyDescent="0.35"/>
    <row r="93115" s="62" customFormat="1" x14ac:dyDescent="0.35"/>
    <row r="93116" s="62" customFormat="1" x14ac:dyDescent="0.35"/>
    <row r="93117" s="62" customFormat="1" x14ac:dyDescent="0.35"/>
    <row r="93118" s="62" customFormat="1" x14ac:dyDescent="0.35"/>
    <row r="93119" s="62" customFormat="1" x14ac:dyDescent="0.35"/>
    <row r="93120" s="62" customFormat="1" x14ac:dyDescent="0.35"/>
    <row r="93121" s="62" customFormat="1" x14ac:dyDescent="0.35"/>
    <row r="93122" s="62" customFormat="1" x14ac:dyDescent="0.35"/>
    <row r="93123" s="62" customFormat="1" x14ac:dyDescent="0.35"/>
    <row r="93124" s="62" customFormat="1" x14ac:dyDescent="0.35"/>
    <row r="93125" s="62" customFormat="1" x14ac:dyDescent="0.35"/>
    <row r="93126" s="62" customFormat="1" x14ac:dyDescent="0.35"/>
    <row r="93127" s="62" customFormat="1" x14ac:dyDescent="0.35"/>
    <row r="93128" s="62" customFormat="1" x14ac:dyDescent="0.35"/>
    <row r="93129" s="62" customFormat="1" x14ac:dyDescent="0.35"/>
    <row r="93130" s="62" customFormat="1" x14ac:dyDescent="0.35"/>
    <row r="93131" s="62" customFormat="1" x14ac:dyDescent="0.35"/>
    <row r="93132" s="62" customFormat="1" x14ac:dyDescent="0.35"/>
    <row r="93133" s="62" customFormat="1" x14ac:dyDescent="0.35"/>
    <row r="93134" s="62" customFormat="1" x14ac:dyDescent="0.35"/>
    <row r="93135" s="62" customFormat="1" x14ac:dyDescent="0.35"/>
    <row r="93136" s="62" customFormat="1" x14ac:dyDescent="0.35"/>
    <row r="93137" s="62" customFormat="1" x14ac:dyDescent="0.35"/>
    <row r="93138" s="62" customFormat="1" x14ac:dyDescent="0.35"/>
    <row r="93139" s="62" customFormat="1" x14ac:dyDescent="0.35"/>
    <row r="93140" s="62" customFormat="1" x14ac:dyDescent="0.35"/>
    <row r="93141" s="62" customFormat="1" x14ac:dyDescent="0.35"/>
    <row r="93142" s="62" customFormat="1" x14ac:dyDescent="0.35"/>
    <row r="93143" s="62" customFormat="1" x14ac:dyDescent="0.35"/>
    <row r="93144" s="62" customFormat="1" x14ac:dyDescent="0.35"/>
    <row r="93145" s="62" customFormat="1" x14ac:dyDescent="0.35"/>
    <row r="93146" s="62" customFormat="1" x14ac:dyDescent="0.35"/>
    <row r="93147" s="62" customFormat="1" x14ac:dyDescent="0.35"/>
    <row r="93148" s="62" customFormat="1" x14ac:dyDescent="0.35"/>
    <row r="93149" s="62" customFormat="1" x14ac:dyDescent="0.35"/>
    <row r="93150" s="62" customFormat="1" x14ac:dyDescent="0.35"/>
    <row r="93151" s="62" customFormat="1" x14ac:dyDescent="0.35"/>
    <row r="93152" s="62" customFormat="1" x14ac:dyDescent="0.35"/>
    <row r="93153" s="62" customFormat="1" x14ac:dyDescent="0.35"/>
    <row r="93154" s="62" customFormat="1" x14ac:dyDescent="0.35"/>
    <row r="93155" s="62" customFormat="1" x14ac:dyDescent="0.35"/>
    <row r="93156" s="62" customFormat="1" x14ac:dyDescent="0.35"/>
    <row r="93157" s="62" customFormat="1" x14ac:dyDescent="0.35"/>
    <row r="93158" s="62" customFormat="1" x14ac:dyDescent="0.35"/>
    <row r="93159" s="62" customFormat="1" x14ac:dyDescent="0.35"/>
    <row r="93160" s="62" customFormat="1" x14ac:dyDescent="0.35"/>
    <row r="93161" s="62" customFormat="1" x14ac:dyDescent="0.35"/>
    <row r="93162" s="62" customFormat="1" x14ac:dyDescent="0.35"/>
    <row r="93163" s="62" customFormat="1" x14ac:dyDescent="0.35"/>
    <row r="93164" s="62" customFormat="1" x14ac:dyDescent="0.35"/>
    <row r="93165" s="62" customFormat="1" x14ac:dyDescent="0.35"/>
    <row r="93166" s="62" customFormat="1" x14ac:dyDescent="0.35"/>
    <row r="93167" s="62" customFormat="1" x14ac:dyDescent="0.35"/>
    <row r="93168" s="62" customFormat="1" x14ac:dyDescent="0.35"/>
    <row r="93169" s="62" customFormat="1" x14ac:dyDescent="0.35"/>
    <row r="93170" s="62" customFormat="1" x14ac:dyDescent="0.35"/>
    <row r="93171" s="62" customFormat="1" x14ac:dyDescent="0.35"/>
    <row r="93172" s="62" customFormat="1" x14ac:dyDescent="0.35"/>
    <row r="93173" s="62" customFormat="1" x14ac:dyDescent="0.35"/>
    <row r="93174" s="62" customFormat="1" x14ac:dyDescent="0.35"/>
    <row r="93175" s="62" customFormat="1" x14ac:dyDescent="0.35"/>
    <row r="93176" s="62" customFormat="1" x14ac:dyDescent="0.35"/>
    <row r="93177" s="62" customFormat="1" x14ac:dyDescent="0.35"/>
    <row r="93178" s="62" customFormat="1" x14ac:dyDescent="0.35"/>
    <row r="93179" s="62" customFormat="1" x14ac:dyDescent="0.35"/>
    <row r="93180" s="62" customFormat="1" x14ac:dyDescent="0.35"/>
    <row r="93181" s="62" customFormat="1" x14ac:dyDescent="0.35"/>
    <row r="93182" s="62" customFormat="1" x14ac:dyDescent="0.35"/>
    <row r="93183" s="62" customFormat="1" x14ac:dyDescent="0.35"/>
    <row r="93184" s="62" customFormat="1" x14ac:dyDescent="0.35"/>
    <row r="93185" s="62" customFormat="1" x14ac:dyDescent="0.35"/>
    <row r="93186" s="62" customFormat="1" x14ac:dyDescent="0.35"/>
    <row r="93187" s="62" customFormat="1" x14ac:dyDescent="0.35"/>
    <row r="93188" s="62" customFormat="1" x14ac:dyDescent="0.35"/>
    <row r="93189" s="62" customFormat="1" x14ac:dyDescent="0.35"/>
    <row r="93190" s="62" customFormat="1" x14ac:dyDescent="0.35"/>
    <row r="93191" s="62" customFormat="1" x14ac:dyDescent="0.35"/>
    <row r="93192" s="62" customFormat="1" x14ac:dyDescent="0.35"/>
    <row r="93193" s="62" customFormat="1" x14ac:dyDescent="0.35"/>
    <row r="93194" s="62" customFormat="1" x14ac:dyDescent="0.35"/>
    <row r="93195" s="62" customFormat="1" x14ac:dyDescent="0.35"/>
    <row r="93196" s="62" customFormat="1" x14ac:dyDescent="0.35"/>
    <row r="93197" s="62" customFormat="1" x14ac:dyDescent="0.35"/>
    <row r="93198" s="62" customFormat="1" x14ac:dyDescent="0.35"/>
    <row r="93199" s="62" customFormat="1" x14ac:dyDescent="0.35"/>
    <row r="93200" s="62" customFormat="1" x14ac:dyDescent="0.35"/>
    <row r="93201" s="62" customFormat="1" x14ac:dyDescent="0.35"/>
    <row r="93202" s="62" customFormat="1" x14ac:dyDescent="0.35"/>
    <row r="93203" s="62" customFormat="1" x14ac:dyDescent="0.35"/>
    <row r="93204" s="62" customFormat="1" x14ac:dyDescent="0.35"/>
    <row r="93205" s="62" customFormat="1" x14ac:dyDescent="0.35"/>
    <row r="93206" s="62" customFormat="1" x14ac:dyDescent="0.35"/>
    <row r="93207" s="62" customFormat="1" x14ac:dyDescent="0.35"/>
    <row r="93208" s="62" customFormat="1" x14ac:dyDescent="0.35"/>
    <row r="93209" s="62" customFormat="1" x14ac:dyDescent="0.35"/>
    <row r="93210" s="62" customFormat="1" x14ac:dyDescent="0.35"/>
    <row r="93211" s="62" customFormat="1" x14ac:dyDescent="0.35"/>
    <row r="93212" s="62" customFormat="1" x14ac:dyDescent="0.35"/>
    <row r="93213" s="62" customFormat="1" x14ac:dyDescent="0.35"/>
    <row r="93214" s="62" customFormat="1" x14ac:dyDescent="0.35"/>
    <row r="93215" s="62" customFormat="1" x14ac:dyDescent="0.35"/>
    <row r="93216" s="62" customFormat="1" x14ac:dyDescent="0.35"/>
    <row r="93217" s="62" customFormat="1" x14ac:dyDescent="0.35"/>
    <row r="93218" s="62" customFormat="1" x14ac:dyDescent="0.35"/>
    <row r="93219" s="62" customFormat="1" x14ac:dyDescent="0.35"/>
    <row r="93220" s="62" customFormat="1" x14ac:dyDescent="0.35"/>
    <row r="93221" s="62" customFormat="1" x14ac:dyDescent="0.35"/>
    <row r="93222" s="62" customFormat="1" x14ac:dyDescent="0.35"/>
    <row r="93223" s="62" customFormat="1" x14ac:dyDescent="0.35"/>
    <row r="93224" s="62" customFormat="1" x14ac:dyDescent="0.35"/>
    <row r="93225" s="62" customFormat="1" x14ac:dyDescent="0.35"/>
    <row r="93226" s="62" customFormat="1" x14ac:dyDescent="0.35"/>
    <row r="93227" s="62" customFormat="1" x14ac:dyDescent="0.35"/>
    <row r="93228" s="62" customFormat="1" x14ac:dyDescent="0.35"/>
    <row r="93229" s="62" customFormat="1" x14ac:dyDescent="0.35"/>
    <row r="93230" s="62" customFormat="1" x14ac:dyDescent="0.35"/>
    <row r="93231" s="62" customFormat="1" x14ac:dyDescent="0.35"/>
    <row r="93232" s="62" customFormat="1" x14ac:dyDescent="0.35"/>
    <row r="93233" s="62" customFormat="1" x14ac:dyDescent="0.35"/>
    <row r="93234" s="62" customFormat="1" x14ac:dyDescent="0.35"/>
    <row r="93235" s="62" customFormat="1" x14ac:dyDescent="0.35"/>
    <row r="93236" s="62" customFormat="1" x14ac:dyDescent="0.35"/>
    <row r="93237" s="62" customFormat="1" x14ac:dyDescent="0.35"/>
    <row r="93238" s="62" customFormat="1" x14ac:dyDescent="0.35"/>
    <row r="93239" s="62" customFormat="1" x14ac:dyDescent="0.35"/>
    <row r="93240" s="62" customFormat="1" x14ac:dyDescent="0.35"/>
    <row r="93241" s="62" customFormat="1" x14ac:dyDescent="0.35"/>
    <row r="93242" s="62" customFormat="1" x14ac:dyDescent="0.35"/>
    <row r="93243" s="62" customFormat="1" x14ac:dyDescent="0.35"/>
    <row r="93244" s="62" customFormat="1" x14ac:dyDescent="0.35"/>
    <row r="93245" s="62" customFormat="1" x14ac:dyDescent="0.35"/>
    <row r="93246" s="62" customFormat="1" x14ac:dyDescent="0.35"/>
    <row r="93247" s="62" customFormat="1" x14ac:dyDescent="0.35"/>
    <row r="93248" s="62" customFormat="1" x14ac:dyDescent="0.35"/>
    <row r="93249" s="62" customFormat="1" x14ac:dyDescent="0.35"/>
    <row r="93250" s="62" customFormat="1" x14ac:dyDescent="0.35"/>
    <row r="93251" s="62" customFormat="1" x14ac:dyDescent="0.35"/>
    <row r="93252" s="62" customFormat="1" x14ac:dyDescent="0.35"/>
    <row r="93253" s="62" customFormat="1" x14ac:dyDescent="0.35"/>
    <row r="93254" s="62" customFormat="1" x14ac:dyDescent="0.35"/>
    <row r="93255" s="62" customFormat="1" x14ac:dyDescent="0.35"/>
    <row r="93256" s="62" customFormat="1" x14ac:dyDescent="0.35"/>
    <row r="93257" s="62" customFormat="1" x14ac:dyDescent="0.35"/>
    <row r="93258" s="62" customFormat="1" x14ac:dyDescent="0.35"/>
    <row r="93259" s="62" customFormat="1" x14ac:dyDescent="0.35"/>
    <row r="93260" s="62" customFormat="1" x14ac:dyDescent="0.35"/>
    <row r="93261" s="62" customFormat="1" x14ac:dyDescent="0.35"/>
    <row r="93262" s="62" customFormat="1" x14ac:dyDescent="0.35"/>
    <row r="93263" s="62" customFormat="1" x14ac:dyDescent="0.35"/>
    <row r="93264" s="62" customFormat="1" x14ac:dyDescent="0.35"/>
    <row r="93265" s="62" customFormat="1" x14ac:dyDescent="0.35"/>
    <row r="93266" s="62" customFormat="1" x14ac:dyDescent="0.35"/>
    <row r="93267" s="62" customFormat="1" x14ac:dyDescent="0.35"/>
    <row r="93268" s="62" customFormat="1" x14ac:dyDescent="0.35"/>
    <row r="93269" s="62" customFormat="1" x14ac:dyDescent="0.35"/>
    <row r="93270" s="62" customFormat="1" x14ac:dyDescent="0.35"/>
    <row r="93271" s="62" customFormat="1" x14ac:dyDescent="0.35"/>
    <row r="93272" s="62" customFormat="1" x14ac:dyDescent="0.35"/>
    <row r="93273" s="62" customFormat="1" x14ac:dyDescent="0.35"/>
    <row r="93274" s="62" customFormat="1" x14ac:dyDescent="0.35"/>
    <row r="93275" s="62" customFormat="1" x14ac:dyDescent="0.35"/>
    <row r="93276" s="62" customFormat="1" x14ac:dyDescent="0.35"/>
    <row r="93277" s="62" customFormat="1" x14ac:dyDescent="0.35"/>
    <row r="93278" s="62" customFormat="1" x14ac:dyDescent="0.35"/>
    <row r="93279" s="62" customFormat="1" x14ac:dyDescent="0.35"/>
    <row r="93280" s="62" customFormat="1" x14ac:dyDescent="0.35"/>
    <row r="93281" s="62" customFormat="1" x14ac:dyDescent="0.35"/>
    <row r="93282" s="62" customFormat="1" x14ac:dyDescent="0.35"/>
    <row r="93283" s="62" customFormat="1" x14ac:dyDescent="0.35"/>
    <row r="93284" s="62" customFormat="1" x14ac:dyDescent="0.35"/>
    <row r="93285" s="62" customFormat="1" x14ac:dyDescent="0.35"/>
    <row r="93286" s="62" customFormat="1" x14ac:dyDescent="0.35"/>
    <row r="93287" s="62" customFormat="1" x14ac:dyDescent="0.35"/>
    <row r="93288" s="62" customFormat="1" x14ac:dyDescent="0.35"/>
    <row r="93289" s="62" customFormat="1" x14ac:dyDescent="0.35"/>
    <row r="93290" s="62" customFormat="1" x14ac:dyDescent="0.35"/>
    <row r="93291" s="62" customFormat="1" x14ac:dyDescent="0.35"/>
    <row r="93292" s="62" customFormat="1" x14ac:dyDescent="0.35"/>
    <row r="93293" s="62" customFormat="1" x14ac:dyDescent="0.35"/>
    <row r="93294" s="62" customFormat="1" x14ac:dyDescent="0.35"/>
    <row r="93295" s="62" customFormat="1" x14ac:dyDescent="0.35"/>
    <row r="93296" s="62" customFormat="1" x14ac:dyDescent="0.35"/>
    <row r="93297" s="62" customFormat="1" x14ac:dyDescent="0.35"/>
    <row r="93298" s="62" customFormat="1" x14ac:dyDescent="0.35"/>
    <row r="93299" s="62" customFormat="1" x14ac:dyDescent="0.35"/>
    <row r="93300" s="62" customFormat="1" x14ac:dyDescent="0.35"/>
    <row r="93301" s="62" customFormat="1" x14ac:dyDescent="0.35"/>
    <row r="93302" s="62" customFormat="1" x14ac:dyDescent="0.35"/>
    <row r="93303" s="62" customFormat="1" x14ac:dyDescent="0.35"/>
    <row r="93304" s="62" customFormat="1" x14ac:dyDescent="0.35"/>
    <row r="93305" s="62" customFormat="1" x14ac:dyDescent="0.35"/>
    <row r="93306" s="62" customFormat="1" x14ac:dyDescent="0.35"/>
    <row r="93307" s="62" customFormat="1" x14ac:dyDescent="0.35"/>
    <row r="93308" s="62" customFormat="1" x14ac:dyDescent="0.35"/>
    <row r="93309" s="62" customFormat="1" x14ac:dyDescent="0.35"/>
    <row r="93310" s="62" customFormat="1" x14ac:dyDescent="0.35"/>
    <row r="93311" s="62" customFormat="1" x14ac:dyDescent="0.35"/>
    <row r="93312" s="62" customFormat="1" x14ac:dyDescent="0.35"/>
    <row r="93313" s="62" customFormat="1" x14ac:dyDescent="0.35"/>
    <row r="93314" s="62" customFormat="1" x14ac:dyDescent="0.35"/>
    <row r="93315" s="62" customFormat="1" x14ac:dyDescent="0.35"/>
    <row r="93316" s="62" customFormat="1" x14ac:dyDescent="0.35"/>
    <row r="93317" s="62" customFormat="1" x14ac:dyDescent="0.35"/>
    <row r="93318" s="62" customFormat="1" x14ac:dyDescent="0.35"/>
    <row r="93319" s="62" customFormat="1" x14ac:dyDescent="0.35"/>
    <row r="93320" s="62" customFormat="1" x14ac:dyDescent="0.35"/>
    <row r="93321" s="62" customFormat="1" x14ac:dyDescent="0.35"/>
    <row r="93322" s="62" customFormat="1" x14ac:dyDescent="0.35"/>
    <row r="93323" s="62" customFormat="1" x14ac:dyDescent="0.35"/>
    <row r="93324" s="62" customFormat="1" x14ac:dyDescent="0.35"/>
    <row r="93325" s="62" customFormat="1" x14ac:dyDescent="0.35"/>
    <row r="93326" s="62" customFormat="1" x14ac:dyDescent="0.35"/>
    <row r="93327" s="62" customFormat="1" x14ac:dyDescent="0.35"/>
    <row r="93328" s="62" customFormat="1" x14ac:dyDescent="0.35"/>
    <row r="93329" s="62" customFormat="1" x14ac:dyDescent="0.35"/>
    <row r="93330" s="62" customFormat="1" x14ac:dyDescent="0.35"/>
    <row r="93331" s="62" customFormat="1" x14ac:dyDescent="0.35"/>
    <row r="93332" s="62" customFormat="1" x14ac:dyDescent="0.35"/>
    <row r="93333" s="62" customFormat="1" x14ac:dyDescent="0.35"/>
    <row r="93334" s="62" customFormat="1" x14ac:dyDescent="0.35"/>
    <row r="93335" s="62" customFormat="1" x14ac:dyDescent="0.35"/>
    <row r="93336" s="62" customFormat="1" x14ac:dyDescent="0.35"/>
    <row r="93337" s="62" customFormat="1" x14ac:dyDescent="0.35"/>
    <row r="93338" s="62" customFormat="1" x14ac:dyDescent="0.35"/>
    <row r="93339" s="62" customFormat="1" x14ac:dyDescent="0.35"/>
    <row r="93340" s="62" customFormat="1" x14ac:dyDescent="0.35"/>
    <row r="93341" s="62" customFormat="1" x14ac:dyDescent="0.35"/>
    <row r="93342" s="62" customFormat="1" x14ac:dyDescent="0.35"/>
    <row r="93343" s="62" customFormat="1" x14ac:dyDescent="0.35"/>
    <row r="93344" s="62" customFormat="1" x14ac:dyDescent="0.35"/>
    <row r="93345" s="62" customFormat="1" x14ac:dyDescent="0.35"/>
    <row r="93346" s="62" customFormat="1" x14ac:dyDescent="0.35"/>
    <row r="93347" s="62" customFormat="1" x14ac:dyDescent="0.35"/>
    <row r="93348" s="62" customFormat="1" x14ac:dyDescent="0.35"/>
    <row r="93349" s="62" customFormat="1" x14ac:dyDescent="0.35"/>
    <row r="93350" s="62" customFormat="1" x14ac:dyDescent="0.35"/>
    <row r="93351" s="62" customFormat="1" x14ac:dyDescent="0.35"/>
    <row r="93352" s="62" customFormat="1" x14ac:dyDescent="0.35"/>
    <row r="93353" s="62" customFormat="1" x14ac:dyDescent="0.35"/>
    <row r="93354" s="62" customFormat="1" x14ac:dyDescent="0.35"/>
    <row r="93355" s="62" customFormat="1" x14ac:dyDescent="0.35"/>
    <row r="93356" s="62" customFormat="1" x14ac:dyDescent="0.35"/>
    <row r="93357" s="62" customFormat="1" x14ac:dyDescent="0.35"/>
    <row r="93358" s="62" customFormat="1" x14ac:dyDescent="0.35"/>
    <row r="93359" s="62" customFormat="1" x14ac:dyDescent="0.35"/>
    <row r="93360" s="62" customFormat="1" x14ac:dyDescent="0.35"/>
    <row r="93361" s="62" customFormat="1" x14ac:dyDescent="0.35"/>
    <row r="93362" s="62" customFormat="1" x14ac:dyDescent="0.35"/>
    <row r="93363" s="62" customFormat="1" x14ac:dyDescent="0.35"/>
    <row r="93364" s="62" customFormat="1" x14ac:dyDescent="0.35"/>
    <row r="93365" s="62" customFormat="1" x14ac:dyDescent="0.35"/>
    <row r="93366" s="62" customFormat="1" x14ac:dyDescent="0.35"/>
    <row r="93367" s="62" customFormat="1" x14ac:dyDescent="0.35"/>
    <row r="93368" s="62" customFormat="1" x14ac:dyDescent="0.35"/>
    <row r="93369" s="62" customFormat="1" x14ac:dyDescent="0.35"/>
    <row r="93370" s="62" customFormat="1" x14ac:dyDescent="0.35"/>
    <row r="93371" s="62" customFormat="1" x14ac:dyDescent="0.35"/>
    <row r="93372" s="62" customFormat="1" x14ac:dyDescent="0.35"/>
    <row r="93373" s="62" customFormat="1" x14ac:dyDescent="0.35"/>
    <row r="93374" s="62" customFormat="1" x14ac:dyDescent="0.35"/>
    <row r="93375" s="62" customFormat="1" x14ac:dyDescent="0.35"/>
    <row r="93376" s="62" customFormat="1" x14ac:dyDescent="0.35"/>
    <row r="93377" s="62" customFormat="1" x14ac:dyDescent="0.35"/>
    <row r="93378" s="62" customFormat="1" x14ac:dyDescent="0.35"/>
    <row r="93379" s="62" customFormat="1" x14ac:dyDescent="0.35"/>
    <row r="93380" s="62" customFormat="1" x14ac:dyDescent="0.35"/>
    <row r="93381" s="62" customFormat="1" x14ac:dyDescent="0.35"/>
    <row r="93382" s="62" customFormat="1" x14ac:dyDescent="0.35"/>
    <row r="93383" s="62" customFormat="1" x14ac:dyDescent="0.35"/>
    <row r="93384" s="62" customFormat="1" x14ac:dyDescent="0.35"/>
    <row r="93385" s="62" customFormat="1" x14ac:dyDescent="0.35"/>
    <row r="93386" s="62" customFormat="1" x14ac:dyDescent="0.35"/>
    <row r="93387" s="62" customFormat="1" x14ac:dyDescent="0.35"/>
    <row r="93388" s="62" customFormat="1" x14ac:dyDescent="0.35"/>
    <row r="93389" s="62" customFormat="1" x14ac:dyDescent="0.35"/>
    <row r="93390" s="62" customFormat="1" x14ac:dyDescent="0.35"/>
    <row r="93391" s="62" customFormat="1" x14ac:dyDescent="0.35"/>
    <row r="93392" s="62" customFormat="1" x14ac:dyDescent="0.35"/>
    <row r="93393" s="62" customFormat="1" x14ac:dyDescent="0.35"/>
    <row r="93394" s="62" customFormat="1" x14ac:dyDescent="0.35"/>
    <row r="93395" s="62" customFormat="1" x14ac:dyDescent="0.35"/>
    <row r="93396" s="62" customFormat="1" x14ac:dyDescent="0.35"/>
    <row r="93397" s="62" customFormat="1" x14ac:dyDescent="0.35"/>
    <row r="93398" s="62" customFormat="1" x14ac:dyDescent="0.35"/>
    <row r="93399" s="62" customFormat="1" x14ac:dyDescent="0.35"/>
    <row r="93400" s="62" customFormat="1" x14ac:dyDescent="0.35"/>
    <row r="93401" s="62" customFormat="1" x14ac:dyDescent="0.35"/>
    <row r="93402" s="62" customFormat="1" x14ac:dyDescent="0.35"/>
    <row r="93403" s="62" customFormat="1" x14ac:dyDescent="0.35"/>
    <row r="93404" s="62" customFormat="1" x14ac:dyDescent="0.35"/>
    <row r="93405" s="62" customFormat="1" x14ac:dyDescent="0.35"/>
    <row r="93406" s="62" customFormat="1" x14ac:dyDescent="0.35"/>
    <row r="93407" s="62" customFormat="1" x14ac:dyDescent="0.35"/>
    <row r="93408" s="62" customFormat="1" x14ac:dyDescent="0.35"/>
    <row r="93409" s="62" customFormat="1" x14ac:dyDescent="0.35"/>
    <row r="93410" s="62" customFormat="1" x14ac:dyDescent="0.35"/>
    <row r="93411" s="62" customFormat="1" x14ac:dyDescent="0.35"/>
    <row r="93412" s="62" customFormat="1" x14ac:dyDescent="0.35"/>
    <row r="93413" s="62" customFormat="1" x14ac:dyDescent="0.35"/>
    <row r="93414" s="62" customFormat="1" x14ac:dyDescent="0.35"/>
    <row r="93415" s="62" customFormat="1" x14ac:dyDescent="0.35"/>
    <row r="93416" s="62" customFormat="1" x14ac:dyDescent="0.35"/>
    <row r="93417" s="62" customFormat="1" x14ac:dyDescent="0.35"/>
    <row r="93418" s="62" customFormat="1" x14ac:dyDescent="0.35"/>
    <row r="93419" s="62" customFormat="1" x14ac:dyDescent="0.35"/>
    <row r="93420" s="62" customFormat="1" x14ac:dyDescent="0.35"/>
    <row r="93421" s="62" customFormat="1" x14ac:dyDescent="0.35"/>
    <row r="93422" s="62" customFormat="1" x14ac:dyDescent="0.35"/>
    <row r="93423" s="62" customFormat="1" x14ac:dyDescent="0.35"/>
    <row r="93424" s="62" customFormat="1" x14ac:dyDescent="0.35"/>
    <row r="93425" s="62" customFormat="1" x14ac:dyDescent="0.35"/>
    <row r="93426" s="62" customFormat="1" x14ac:dyDescent="0.35"/>
    <row r="93427" s="62" customFormat="1" x14ac:dyDescent="0.35"/>
    <row r="93428" s="62" customFormat="1" x14ac:dyDescent="0.35"/>
    <row r="93429" s="62" customFormat="1" x14ac:dyDescent="0.35"/>
    <row r="93430" s="62" customFormat="1" x14ac:dyDescent="0.35"/>
    <row r="93431" s="62" customFormat="1" x14ac:dyDescent="0.35"/>
    <row r="93432" s="62" customFormat="1" x14ac:dyDescent="0.35"/>
    <row r="93433" s="62" customFormat="1" x14ac:dyDescent="0.35"/>
    <row r="93434" s="62" customFormat="1" x14ac:dyDescent="0.35"/>
    <row r="93435" s="62" customFormat="1" x14ac:dyDescent="0.35"/>
    <row r="93436" s="62" customFormat="1" x14ac:dyDescent="0.35"/>
    <row r="93437" s="62" customFormat="1" x14ac:dyDescent="0.35"/>
    <row r="93438" s="62" customFormat="1" x14ac:dyDescent="0.35"/>
    <row r="93439" s="62" customFormat="1" x14ac:dyDescent="0.35"/>
    <row r="93440" s="62" customFormat="1" x14ac:dyDescent="0.35"/>
    <row r="93441" s="62" customFormat="1" x14ac:dyDescent="0.35"/>
    <row r="93442" s="62" customFormat="1" x14ac:dyDescent="0.35"/>
    <row r="93443" s="62" customFormat="1" x14ac:dyDescent="0.35"/>
    <row r="93444" s="62" customFormat="1" x14ac:dyDescent="0.35"/>
    <row r="93445" s="62" customFormat="1" x14ac:dyDescent="0.35"/>
    <row r="93446" s="62" customFormat="1" x14ac:dyDescent="0.35"/>
    <row r="93447" s="62" customFormat="1" x14ac:dyDescent="0.35"/>
    <row r="93448" s="62" customFormat="1" x14ac:dyDescent="0.35"/>
    <row r="93449" s="62" customFormat="1" x14ac:dyDescent="0.35"/>
    <row r="93450" s="62" customFormat="1" x14ac:dyDescent="0.35"/>
    <row r="93451" s="62" customFormat="1" x14ac:dyDescent="0.35"/>
    <row r="93452" s="62" customFormat="1" x14ac:dyDescent="0.35"/>
    <row r="93453" s="62" customFormat="1" x14ac:dyDescent="0.35"/>
    <row r="93454" s="62" customFormat="1" x14ac:dyDescent="0.35"/>
    <row r="93455" s="62" customFormat="1" x14ac:dyDescent="0.35"/>
    <row r="93456" s="62" customFormat="1" x14ac:dyDescent="0.35"/>
    <row r="93457" s="62" customFormat="1" x14ac:dyDescent="0.35"/>
    <row r="93458" s="62" customFormat="1" x14ac:dyDescent="0.35"/>
    <row r="93459" s="62" customFormat="1" x14ac:dyDescent="0.35"/>
    <row r="93460" s="62" customFormat="1" x14ac:dyDescent="0.35"/>
    <row r="93461" s="62" customFormat="1" x14ac:dyDescent="0.35"/>
    <row r="93462" s="62" customFormat="1" x14ac:dyDescent="0.35"/>
    <row r="93463" s="62" customFormat="1" x14ac:dyDescent="0.35"/>
    <row r="93464" s="62" customFormat="1" x14ac:dyDescent="0.35"/>
    <row r="93465" s="62" customFormat="1" x14ac:dyDescent="0.35"/>
    <row r="93466" s="62" customFormat="1" x14ac:dyDescent="0.35"/>
    <row r="93467" s="62" customFormat="1" x14ac:dyDescent="0.35"/>
    <row r="93468" s="62" customFormat="1" x14ac:dyDescent="0.35"/>
    <row r="93469" s="62" customFormat="1" x14ac:dyDescent="0.35"/>
    <row r="93470" s="62" customFormat="1" x14ac:dyDescent="0.35"/>
    <row r="93471" s="62" customFormat="1" x14ac:dyDescent="0.35"/>
    <row r="93472" s="62" customFormat="1" x14ac:dyDescent="0.35"/>
    <row r="93473" s="62" customFormat="1" x14ac:dyDescent="0.35"/>
    <row r="93474" s="62" customFormat="1" x14ac:dyDescent="0.35"/>
    <row r="93475" s="62" customFormat="1" x14ac:dyDescent="0.35"/>
    <row r="93476" s="62" customFormat="1" x14ac:dyDescent="0.35"/>
    <row r="93477" s="62" customFormat="1" x14ac:dyDescent="0.35"/>
    <row r="93478" s="62" customFormat="1" x14ac:dyDescent="0.35"/>
    <row r="93479" s="62" customFormat="1" x14ac:dyDescent="0.35"/>
    <row r="93480" s="62" customFormat="1" x14ac:dyDescent="0.35"/>
    <row r="93481" s="62" customFormat="1" x14ac:dyDescent="0.35"/>
    <row r="93482" s="62" customFormat="1" x14ac:dyDescent="0.35"/>
    <row r="93483" s="62" customFormat="1" x14ac:dyDescent="0.35"/>
    <row r="93484" s="62" customFormat="1" x14ac:dyDescent="0.35"/>
    <row r="93485" s="62" customFormat="1" x14ac:dyDescent="0.35"/>
    <row r="93486" s="62" customFormat="1" x14ac:dyDescent="0.35"/>
    <row r="93487" s="62" customFormat="1" x14ac:dyDescent="0.35"/>
    <row r="93488" s="62" customFormat="1" x14ac:dyDescent="0.35"/>
    <row r="93489" s="62" customFormat="1" x14ac:dyDescent="0.35"/>
    <row r="93490" s="62" customFormat="1" x14ac:dyDescent="0.35"/>
    <row r="93491" s="62" customFormat="1" x14ac:dyDescent="0.35"/>
    <row r="93492" s="62" customFormat="1" x14ac:dyDescent="0.35"/>
    <row r="93493" s="62" customFormat="1" x14ac:dyDescent="0.35"/>
    <row r="93494" s="62" customFormat="1" x14ac:dyDescent="0.35"/>
    <row r="93495" s="62" customFormat="1" x14ac:dyDescent="0.35"/>
    <row r="93496" s="62" customFormat="1" x14ac:dyDescent="0.35"/>
    <row r="93497" s="62" customFormat="1" x14ac:dyDescent="0.35"/>
    <row r="93498" s="62" customFormat="1" x14ac:dyDescent="0.35"/>
    <row r="93499" s="62" customFormat="1" x14ac:dyDescent="0.35"/>
    <row r="93500" s="62" customFormat="1" x14ac:dyDescent="0.35"/>
    <row r="93501" s="62" customFormat="1" x14ac:dyDescent="0.35"/>
    <row r="93502" s="62" customFormat="1" x14ac:dyDescent="0.35"/>
    <row r="93503" s="62" customFormat="1" x14ac:dyDescent="0.35"/>
    <row r="93504" s="62" customFormat="1" x14ac:dyDescent="0.35"/>
    <row r="93505" s="62" customFormat="1" x14ac:dyDescent="0.35"/>
    <row r="93506" s="62" customFormat="1" x14ac:dyDescent="0.35"/>
    <row r="93507" s="62" customFormat="1" x14ac:dyDescent="0.35"/>
    <row r="93508" s="62" customFormat="1" x14ac:dyDescent="0.35"/>
    <row r="93509" s="62" customFormat="1" x14ac:dyDescent="0.35"/>
    <row r="93510" s="62" customFormat="1" x14ac:dyDescent="0.35"/>
    <row r="93511" s="62" customFormat="1" x14ac:dyDescent="0.35"/>
    <row r="93512" s="62" customFormat="1" x14ac:dyDescent="0.35"/>
    <row r="93513" s="62" customFormat="1" x14ac:dyDescent="0.35"/>
    <row r="93514" s="62" customFormat="1" x14ac:dyDescent="0.35"/>
    <row r="93515" s="62" customFormat="1" x14ac:dyDescent="0.35"/>
    <row r="93516" s="62" customFormat="1" x14ac:dyDescent="0.35"/>
    <row r="93517" s="62" customFormat="1" x14ac:dyDescent="0.35"/>
    <row r="93518" s="62" customFormat="1" x14ac:dyDescent="0.35"/>
    <row r="93519" s="62" customFormat="1" x14ac:dyDescent="0.35"/>
    <row r="93520" s="62" customFormat="1" x14ac:dyDescent="0.35"/>
    <row r="93521" s="62" customFormat="1" x14ac:dyDescent="0.35"/>
    <row r="93522" s="62" customFormat="1" x14ac:dyDescent="0.35"/>
    <row r="93523" s="62" customFormat="1" x14ac:dyDescent="0.35"/>
    <row r="93524" s="62" customFormat="1" x14ac:dyDescent="0.35"/>
    <row r="93525" s="62" customFormat="1" x14ac:dyDescent="0.35"/>
    <row r="93526" s="62" customFormat="1" x14ac:dyDescent="0.35"/>
    <row r="93527" s="62" customFormat="1" x14ac:dyDescent="0.35"/>
    <row r="93528" s="62" customFormat="1" x14ac:dyDescent="0.35"/>
    <row r="93529" s="62" customFormat="1" x14ac:dyDescent="0.35"/>
    <row r="93530" s="62" customFormat="1" x14ac:dyDescent="0.35"/>
    <row r="93531" s="62" customFormat="1" x14ac:dyDescent="0.35"/>
    <row r="93532" s="62" customFormat="1" x14ac:dyDescent="0.35"/>
    <row r="93533" s="62" customFormat="1" x14ac:dyDescent="0.35"/>
    <row r="93534" s="62" customFormat="1" x14ac:dyDescent="0.35"/>
    <row r="93535" s="62" customFormat="1" x14ac:dyDescent="0.35"/>
    <row r="93536" s="62" customFormat="1" x14ac:dyDescent="0.35"/>
    <row r="93537" s="62" customFormat="1" x14ac:dyDescent="0.35"/>
    <row r="93538" s="62" customFormat="1" x14ac:dyDescent="0.35"/>
    <row r="93539" s="62" customFormat="1" x14ac:dyDescent="0.35"/>
    <row r="93540" s="62" customFormat="1" x14ac:dyDescent="0.35"/>
    <row r="93541" s="62" customFormat="1" x14ac:dyDescent="0.35"/>
    <row r="93542" s="62" customFormat="1" x14ac:dyDescent="0.35"/>
    <row r="93543" s="62" customFormat="1" x14ac:dyDescent="0.35"/>
    <row r="93544" s="62" customFormat="1" x14ac:dyDescent="0.35"/>
    <row r="93545" s="62" customFormat="1" x14ac:dyDescent="0.35"/>
    <row r="93546" s="62" customFormat="1" x14ac:dyDescent="0.35"/>
    <row r="93547" s="62" customFormat="1" x14ac:dyDescent="0.35"/>
    <row r="93548" s="62" customFormat="1" x14ac:dyDescent="0.35"/>
    <row r="93549" s="62" customFormat="1" x14ac:dyDescent="0.35"/>
    <row r="93550" s="62" customFormat="1" x14ac:dyDescent="0.35"/>
    <row r="93551" s="62" customFormat="1" x14ac:dyDescent="0.35"/>
    <row r="93552" s="62" customFormat="1" x14ac:dyDescent="0.35"/>
    <row r="93553" s="62" customFormat="1" x14ac:dyDescent="0.35"/>
    <row r="93554" s="62" customFormat="1" x14ac:dyDescent="0.35"/>
    <row r="93555" s="62" customFormat="1" x14ac:dyDescent="0.35"/>
    <row r="93556" s="62" customFormat="1" x14ac:dyDescent="0.35"/>
    <row r="93557" s="62" customFormat="1" x14ac:dyDescent="0.35"/>
    <row r="93558" s="62" customFormat="1" x14ac:dyDescent="0.35"/>
    <row r="93559" s="62" customFormat="1" x14ac:dyDescent="0.35"/>
    <row r="93560" s="62" customFormat="1" x14ac:dyDescent="0.35"/>
    <row r="93561" s="62" customFormat="1" x14ac:dyDescent="0.35"/>
    <row r="93562" s="62" customFormat="1" x14ac:dyDescent="0.35"/>
    <row r="93563" s="62" customFormat="1" x14ac:dyDescent="0.35"/>
    <row r="93564" s="62" customFormat="1" x14ac:dyDescent="0.35"/>
    <row r="93565" s="62" customFormat="1" x14ac:dyDescent="0.35"/>
    <row r="93566" s="62" customFormat="1" x14ac:dyDescent="0.35"/>
    <row r="93567" s="62" customFormat="1" x14ac:dyDescent="0.35"/>
    <row r="93568" s="62" customFormat="1" x14ac:dyDescent="0.35"/>
    <row r="93569" s="62" customFormat="1" x14ac:dyDescent="0.35"/>
    <row r="93570" s="62" customFormat="1" x14ac:dyDescent="0.35"/>
    <row r="93571" s="62" customFormat="1" x14ac:dyDescent="0.35"/>
    <row r="93572" s="62" customFormat="1" x14ac:dyDescent="0.35"/>
    <row r="93573" s="62" customFormat="1" x14ac:dyDescent="0.35"/>
    <row r="93574" s="62" customFormat="1" x14ac:dyDescent="0.35"/>
    <row r="93575" s="62" customFormat="1" x14ac:dyDescent="0.35"/>
    <row r="93576" s="62" customFormat="1" x14ac:dyDescent="0.35"/>
    <row r="93577" s="62" customFormat="1" x14ac:dyDescent="0.35"/>
    <row r="93578" s="62" customFormat="1" x14ac:dyDescent="0.35"/>
    <row r="93579" s="62" customFormat="1" x14ac:dyDescent="0.35"/>
    <row r="93580" s="62" customFormat="1" x14ac:dyDescent="0.35"/>
    <row r="93581" s="62" customFormat="1" x14ac:dyDescent="0.35"/>
    <row r="93582" s="62" customFormat="1" x14ac:dyDescent="0.35"/>
    <row r="93583" s="62" customFormat="1" x14ac:dyDescent="0.35"/>
    <row r="93584" s="62" customFormat="1" x14ac:dyDescent="0.35"/>
    <row r="93585" s="62" customFormat="1" x14ac:dyDescent="0.35"/>
    <row r="93586" s="62" customFormat="1" x14ac:dyDescent="0.35"/>
    <row r="93587" s="62" customFormat="1" x14ac:dyDescent="0.35"/>
    <row r="93588" s="62" customFormat="1" x14ac:dyDescent="0.35"/>
    <row r="93589" s="62" customFormat="1" x14ac:dyDescent="0.35"/>
    <row r="93590" s="62" customFormat="1" x14ac:dyDescent="0.35"/>
    <row r="93591" s="62" customFormat="1" x14ac:dyDescent="0.35"/>
    <row r="93592" s="62" customFormat="1" x14ac:dyDescent="0.35"/>
    <row r="93593" s="62" customFormat="1" x14ac:dyDescent="0.35"/>
    <row r="93594" s="62" customFormat="1" x14ac:dyDescent="0.35"/>
    <row r="93595" s="62" customFormat="1" x14ac:dyDescent="0.35"/>
    <row r="93596" s="62" customFormat="1" x14ac:dyDescent="0.35"/>
    <row r="93597" s="62" customFormat="1" x14ac:dyDescent="0.35"/>
    <row r="93598" s="62" customFormat="1" x14ac:dyDescent="0.35"/>
    <row r="93599" s="62" customFormat="1" x14ac:dyDescent="0.35"/>
    <row r="93600" s="62" customFormat="1" x14ac:dyDescent="0.35"/>
    <row r="93601" s="62" customFormat="1" x14ac:dyDescent="0.35"/>
    <row r="93602" s="62" customFormat="1" x14ac:dyDescent="0.35"/>
    <row r="93603" s="62" customFormat="1" x14ac:dyDescent="0.35"/>
    <row r="93604" s="62" customFormat="1" x14ac:dyDescent="0.35"/>
    <row r="93605" s="62" customFormat="1" x14ac:dyDescent="0.35"/>
    <row r="93606" s="62" customFormat="1" x14ac:dyDescent="0.35"/>
    <row r="93607" s="62" customFormat="1" x14ac:dyDescent="0.35"/>
    <row r="93608" s="62" customFormat="1" x14ac:dyDescent="0.35"/>
    <row r="93609" s="62" customFormat="1" x14ac:dyDescent="0.35"/>
    <row r="93610" s="62" customFormat="1" x14ac:dyDescent="0.35"/>
    <row r="93611" s="62" customFormat="1" x14ac:dyDescent="0.35"/>
    <row r="93612" s="62" customFormat="1" x14ac:dyDescent="0.35"/>
    <row r="93613" s="62" customFormat="1" x14ac:dyDescent="0.35"/>
    <row r="93614" s="62" customFormat="1" x14ac:dyDescent="0.35"/>
    <row r="93615" s="62" customFormat="1" x14ac:dyDescent="0.35"/>
    <row r="93616" s="62" customFormat="1" x14ac:dyDescent="0.35"/>
    <row r="93617" s="62" customFormat="1" x14ac:dyDescent="0.35"/>
    <row r="93618" s="62" customFormat="1" x14ac:dyDescent="0.35"/>
    <row r="93619" s="62" customFormat="1" x14ac:dyDescent="0.35"/>
    <row r="93620" s="62" customFormat="1" x14ac:dyDescent="0.35"/>
    <row r="93621" s="62" customFormat="1" x14ac:dyDescent="0.35"/>
    <row r="93622" s="62" customFormat="1" x14ac:dyDescent="0.35"/>
    <row r="93623" s="62" customFormat="1" x14ac:dyDescent="0.35"/>
    <row r="93624" s="62" customFormat="1" x14ac:dyDescent="0.35"/>
    <row r="93625" s="62" customFormat="1" x14ac:dyDescent="0.35"/>
    <row r="93626" s="62" customFormat="1" x14ac:dyDescent="0.35"/>
    <row r="93627" s="62" customFormat="1" x14ac:dyDescent="0.35"/>
    <row r="93628" s="62" customFormat="1" x14ac:dyDescent="0.35"/>
    <row r="93629" s="62" customFormat="1" x14ac:dyDescent="0.35"/>
    <row r="93630" s="62" customFormat="1" x14ac:dyDescent="0.35"/>
    <row r="93631" s="62" customFormat="1" x14ac:dyDescent="0.35"/>
    <row r="93632" s="62" customFormat="1" x14ac:dyDescent="0.35"/>
    <row r="93633" s="62" customFormat="1" x14ac:dyDescent="0.35"/>
    <row r="93634" s="62" customFormat="1" x14ac:dyDescent="0.35"/>
    <row r="93635" s="62" customFormat="1" x14ac:dyDescent="0.35"/>
    <row r="93636" s="62" customFormat="1" x14ac:dyDescent="0.35"/>
    <row r="93637" s="62" customFormat="1" x14ac:dyDescent="0.35"/>
    <row r="93638" s="62" customFormat="1" x14ac:dyDescent="0.35"/>
    <row r="93639" s="62" customFormat="1" x14ac:dyDescent="0.35"/>
    <row r="93640" s="62" customFormat="1" x14ac:dyDescent="0.35"/>
    <row r="93641" s="62" customFormat="1" x14ac:dyDescent="0.35"/>
    <row r="93642" s="62" customFormat="1" x14ac:dyDescent="0.35"/>
    <row r="93643" s="62" customFormat="1" x14ac:dyDescent="0.35"/>
    <row r="93644" s="62" customFormat="1" x14ac:dyDescent="0.35"/>
    <row r="93645" s="62" customFormat="1" x14ac:dyDescent="0.35"/>
    <row r="93646" s="62" customFormat="1" x14ac:dyDescent="0.35"/>
    <row r="93647" s="62" customFormat="1" x14ac:dyDescent="0.35"/>
    <row r="93648" s="62" customFormat="1" x14ac:dyDescent="0.35"/>
    <row r="93649" s="62" customFormat="1" x14ac:dyDescent="0.35"/>
    <row r="93650" s="62" customFormat="1" x14ac:dyDescent="0.35"/>
    <row r="93651" s="62" customFormat="1" x14ac:dyDescent="0.35"/>
    <row r="93652" s="62" customFormat="1" x14ac:dyDescent="0.35"/>
    <row r="93653" s="62" customFormat="1" x14ac:dyDescent="0.35"/>
    <row r="93654" s="62" customFormat="1" x14ac:dyDescent="0.35"/>
    <row r="93655" s="62" customFormat="1" x14ac:dyDescent="0.35"/>
    <row r="93656" s="62" customFormat="1" x14ac:dyDescent="0.35"/>
    <row r="93657" s="62" customFormat="1" x14ac:dyDescent="0.35"/>
    <row r="93658" s="62" customFormat="1" x14ac:dyDescent="0.35"/>
    <row r="93659" s="62" customFormat="1" x14ac:dyDescent="0.35"/>
    <row r="93660" s="62" customFormat="1" x14ac:dyDescent="0.35"/>
    <row r="93661" s="62" customFormat="1" x14ac:dyDescent="0.35"/>
    <row r="93662" s="62" customFormat="1" x14ac:dyDescent="0.35"/>
    <row r="93663" s="62" customFormat="1" x14ac:dyDescent="0.35"/>
    <row r="93664" s="62" customFormat="1" x14ac:dyDescent="0.35"/>
    <row r="93665" s="62" customFormat="1" x14ac:dyDescent="0.35"/>
    <row r="93666" s="62" customFormat="1" x14ac:dyDescent="0.35"/>
    <row r="93667" s="62" customFormat="1" x14ac:dyDescent="0.35"/>
    <row r="93668" s="62" customFormat="1" x14ac:dyDescent="0.35"/>
    <row r="93669" s="62" customFormat="1" x14ac:dyDescent="0.35"/>
    <row r="93670" s="62" customFormat="1" x14ac:dyDescent="0.35"/>
    <row r="93671" s="62" customFormat="1" x14ac:dyDescent="0.35"/>
    <row r="93672" s="62" customFormat="1" x14ac:dyDescent="0.35"/>
    <row r="93673" s="62" customFormat="1" x14ac:dyDescent="0.35"/>
    <row r="93674" s="62" customFormat="1" x14ac:dyDescent="0.35"/>
    <row r="93675" s="62" customFormat="1" x14ac:dyDescent="0.35"/>
    <row r="93676" s="62" customFormat="1" x14ac:dyDescent="0.35"/>
    <row r="93677" s="62" customFormat="1" x14ac:dyDescent="0.35"/>
    <row r="93678" s="62" customFormat="1" x14ac:dyDescent="0.35"/>
    <row r="93679" s="62" customFormat="1" x14ac:dyDescent="0.35"/>
    <row r="93680" s="62" customFormat="1" x14ac:dyDescent="0.35"/>
    <row r="93681" s="62" customFormat="1" x14ac:dyDescent="0.35"/>
    <row r="93682" s="62" customFormat="1" x14ac:dyDescent="0.35"/>
    <row r="93683" s="62" customFormat="1" x14ac:dyDescent="0.35"/>
    <row r="93684" s="62" customFormat="1" x14ac:dyDescent="0.35"/>
    <row r="93685" s="62" customFormat="1" x14ac:dyDescent="0.35"/>
    <row r="93686" s="62" customFormat="1" x14ac:dyDescent="0.35"/>
    <row r="93687" s="62" customFormat="1" x14ac:dyDescent="0.35"/>
    <row r="93688" s="62" customFormat="1" x14ac:dyDescent="0.35"/>
    <row r="93689" s="62" customFormat="1" x14ac:dyDescent="0.35"/>
    <row r="93690" s="62" customFormat="1" x14ac:dyDescent="0.35"/>
    <row r="93691" s="62" customFormat="1" x14ac:dyDescent="0.35"/>
    <row r="93692" s="62" customFormat="1" x14ac:dyDescent="0.35"/>
    <row r="93693" s="62" customFormat="1" x14ac:dyDescent="0.35"/>
    <row r="93694" s="62" customFormat="1" x14ac:dyDescent="0.35"/>
    <row r="93695" s="62" customFormat="1" x14ac:dyDescent="0.35"/>
    <row r="93696" s="62" customFormat="1" x14ac:dyDescent="0.35"/>
    <row r="93697" s="62" customFormat="1" x14ac:dyDescent="0.35"/>
    <row r="93698" s="62" customFormat="1" x14ac:dyDescent="0.35"/>
    <row r="93699" s="62" customFormat="1" x14ac:dyDescent="0.35"/>
    <row r="93700" s="62" customFormat="1" x14ac:dyDescent="0.35"/>
    <row r="93701" s="62" customFormat="1" x14ac:dyDescent="0.35"/>
    <row r="93702" s="62" customFormat="1" x14ac:dyDescent="0.35"/>
    <row r="93703" s="62" customFormat="1" x14ac:dyDescent="0.35"/>
    <row r="93704" s="62" customFormat="1" x14ac:dyDescent="0.35"/>
    <row r="93705" s="62" customFormat="1" x14ac:dyDescent="0.35"/>
    <row r="93706" s="62" customFormat="1" x14ac:dyDescent="0.35"/>
    <row r="93707" s="62" customFormat="1" x14ac:dyDescent="0.35"/>
    <row r="93708" s="62" customFormat="1" x14ac:dyDescent="0.35"/>
    <row r="93709" s="62" customFormat="1" x14ac:dyDescent="0.35"/>
    <row r="93710" s="62" customFormat="1" x14ac:dyDescent="0.35"/>
    <row r="93711" s="62" customFormat="1" x14ac:dyDescent="0.35"/>
    <row r="93712" s="62" customFormat="1" x14ac:dyDescent="0.35"/>
    <row r="93713" s="62" customFormat="1" x14ac:dyDescent="0.35"/>
    <row r="93714" s="62" customFormat="1" x14ac:dyDescent="0.35"/>
    <row r="93715" s="62" customFormat="1" x14ac:dyDescent="0.35"/>
    <row r="93716" s="62" customFormat="1" x14ac:dyDescent="0.35"/>
    <row r="93717" s="62" customFormat="1" x14ac:dyDescent="0.35"/>
    <row r="93718" s="62" customFormat="1" x14ac:dyDescent="0.35"/>
    <row r="93719" s="62" customFormat="1" x14ac:dyDescent="0.35"/>
    <row r="93720" s="62" customFormat="1" x14ac:dyDescent="0.35"/>
    <row r="93721" s="62" customFormat="1" x14ac:dyDescent="0.35"/>
    <row r="93722" s="62" customFormat="1" x14ac:dyDescent="0.35"/>
    <row r="93723" s="62" customFormat="1" x14ac:dyDescent="0.35"/>
    <row r="93724" s="62" customFormat="1" x14ac:dyDescent="0.35"/>
    <row r="93725" s="62" customFormat="1" x14ac:dyDescent="0.35"/>
    <row r="93726" s="62" customFormat="1" x14ac:dyDescent="0.35"/>
    <row r="93727" s="62" customFormat="1" x14ac:dyDescent="0.35"/>
    <row r="93728" s="62" customFormat="1" x14ac:dyDescent="0.35"/>
    <row r="93729" s="62" customFormat="1" x14ac:dyDescent="0.35"/>
    <row r="93730" s="62" customFormat="1" x14ac:dyDescent="0.35"/>
    <row r="93731" s="62" customFormat="1" x14ac:dyDescent="0.35"/>
    <row r="93732" s="62" customFormat="1" x14ac:dyDescent="0.35"/>
    <row r="93733" s="62" customFormat="1" x14ac:dyDescent="0.35"/>
    <row r="93734" s="62" customFormat="1" x14ac:dyDescent="0.35"/>
    <row r="93735" s="62" customFormat="1" x14ac:dyDescent="0.35"/>
    <row r="93736" s="62" customFormat="1" x14ac:dyDescent="0.35"/>
    <row r="93737" s="62" customFormat="1" x14ac:dyDescent="0.35"/>
    <row r="93738" s="62" customFormat="1" x14ac:dyDescent="0.35"/>
    <row r="93739" s="62" customFormat="1" x14ac:dyDescent="0.35"/>
    <row r="93740" s="62" customFormat="1" x14ac:dyDescent="0.35"/>
    <row r="93741" s="62" customFormat="1" x14ac:dyDescent="0.35"/>
    <row r="93742" s="62" customFormat="1" x14ac:dyDescent="0.35"/>
    <row r="93743" s="62" customFormat="1" x14ac:dyDescent="0.35"/>
    <row r="93744" s="62" customFormat="1" x14ac:dyDescent="0.35"/>
    <row r="93745" s="62" customFormat="1" x14ac:dyDescent="0.35"/>
    <row r="93746" s="62" customFormat="1" x14ac:dyDescent="0.35"/>
    <row r="93747" s="62" customFormat="1" x14ac:dyDescent="0.35"/>
    <row r="93748" s="62" customFormat="1" x14ac:dyDescent="0.35"/>
    <row r="93749" s="62" customFormat="1" x14ac:dyDescent="0.35"/>
    <row r="93750" s="62" customFormat="1" x14ac:dyDescent="0.35"/>
    <row r="93751" s="62" customFormat="1" x14ac:dyDescent="0.35"/>
    <row r="93752" s="62" customFormat="1" x14ac:dyDescent="0.35"/>
    <row r="93753" s="62" customFormat="1" x14ac:dyDescent="0.35"/>
    <row r="93754" s="62" customFormat="1" x14ac:dyDescent="0.35"/>
    <row r="93755" s="62" customFormat="1" x14ac:dyDescent="0.35"/>
    <row r="93756" s="62" customFormat="1" x14ac:dyDescent="0.35"/>
    <row r="93757" s="62" customFormat="1" x14ac:dyDescent="0.35"/>
    <row r="93758" s="62" customFormat="1" x14ac:dyDescent="0.35"/>
    <row r="93759" s="62" customFormat="1" x14ac:dyDescent="0.35"/>
    <row r="93760" s="62" customFormat="1" x14ac:dyDescent="0.35"/>
    <row r="93761" s="62" customFormat="1" x14ac:dyDescent="0.35"/>
    <row r="93762" s="62" customFormat="1" x14ac:dyDescent="0.35"/>
    <row r="93763" s="62" customFormat="1" x14ac:dyDescent="0.35"/>
    <row r="93764" s="62" customFormat="1" x14ac:dyDescent="0.35"/>
    <row r="93765" s="62" customFormat="1" x14ac:dyDescent="0.35"/>
    <row r="93766" s="62" customFormat="1" x14ac:dyDescent="0.35"/>
    <row r="93767" s="62" customFormat="1" x14ac:dyDescent="0.35"/>
    <row r="93768" s="62" customFormat="1" x14ac:dyDescent="0.35"/>
    <row r="93769" s="62" customFormat="1" x14ac:dyDescent="0.35"/>
    <row r="93770" s="62" customFormat="1" x14ac:dyDescent="0.35"/>
    <row r="93771" s="62" customFormat="1" x14ac:dyDescent="0.35"/>
    <row r="93772" s="62" customFormat="1" x14ac:dyDescent="0.35"/>
    <row r="93773" s="62" customFormat="1" x14ac:dyDescent="0.35"/>
    <row r="93774" s="62" customFormat="1" x14ac:dyDescent="0.35"/>
    <row r="93775" s="62" customFormat="1" x14ac:dyDescent="0.35"/>
    <row r="93776" s="62" customFormat="1" x14ac:dyDescent="0.35"/>
    <row r="93777" s="62" customFormat="1" x14ac:dyDescent="0.35"/>
    <row r="93778" s="62" customFormat="1" x14ac:dyDescent="0.35"/>
    <row r="93779" s="62" customFormat="1" x14ac:dyDescent="0.35"/>
    <row r="93780" s="62" customFormat="1" x14ac:dyDescent="0.35"/>
    <row r="93781" s="62" customFormat="1" x14ac:dyDescent="0.35"/>
    <row r="93782" s="62" customFormat="1" x14ac:dyDescent="0.35"/>
    <row r="93783" s="62" customFormat="1" x14ac:dyDescent="0.35"/>
    <row r="93784" s="62" customFormat="1" x14ac:dyDescent="0.35"/>
    <row r="93785" s="62" customFormat="1" x14ac:dyDescent="0.35"/>
    <row r="93786" s="62" customFormat="1" x14ac:dyDescent="0.35"/>
    <row r="93787" s="62" customFormat="1" x14ac:dyDescent="0.35"/>
    <row r="93788" s="62" customFormat="1" x14ac:dyDescent="0.35"/>
    <row r="93789" s="62" customFormat="1" x14ac:dyDescent="0.35"/>
    <row r="93790" s="62" customFormat="1" x14ac:dyDescent="0.35"/>
    <row r="93791" s="62" customFormat="1" x14ac:dyDescent="0.35"/>
    <row r="93792" s="62" customFormat="1" x14ac:dyDescent="0.35"/>
    <row r="93793" s="62" customFormat="1" x14ac:dyDescent="0.35"/>
    <row r="93794" s="62" customFormat="1" x14ac:dyDescent="0.35"/>
    <row r="93795" s="62" customFormat="1" x14ac:dyDescent="0.35"/>
    <row r="93796" s="62" customFormat="1" x14ac:dyDescent="0.35"/>
    <row r="93797" s="62" customFormat="1" x14ac:dyDescent="0.35"/>
    <row r="93798" s="62" customFormat="1" x14ac:dyDescent="0.35"/>
    <row r="93799" s="62" customFormat="1" x14ac:dyDescent="0.35"/>
    <row r="93800" s="62" customFormat="1" x14ac:dyDescent="0.35"/>
    <row r="93801" s="62" customFormat="1" x14ac:dyDescent="0.35"/>
    <row r="93802" s="62" customFormat="1" x14ac:dyDescent="0.35"/>
    <row r="93803" s="62" customFormat="1" x14ac:dyDescent="0.35"/>
    <row r="93804" s="62" customFormat="1" x14ac:dyDescent="0.35"/>
    <row r="93805" s="62" customFormat="1" x14ac:dyDescent="0.35"/>
    <row r="93806" s="62" customFormat="1" x14ac:dyDescent="0.35"/>
    <row r="93807" s="62" customFormat="1" x14ac:dyDescent="0.35"/>
    <row r="93808" s="62" customFormat="1" x14ac:dyDescent="0.35"/>
    <row r="93809" s="62" customFormat="1" x14ac:dyDescent="0.35"/>
    <row r="93810" s="62" customFormat="1" x14ac:dyDescent="0.35"/>
    <row r="93811" s="62" customFormat="1" x14ac:dyDescent="0.35"/>
    <row r="93812" s="62" customFormat="1" x14ac:dyDescent="0.35"/>
    <row r="93813" s="62" customFormat="1" x14ac:dyDescent="0.35"/>
    <row r="93814" s="62" customFormat="1" x14ac:dyDescent="0.35"/>
    <row r="93815" s="62" customFormat="1" x14ac:dyDescent="0.35"/>
    <row r="93816" s="62" customFormat="1" x14ac:dyDescent="0.35"/>
    <row r="93817" s="62" customFormat="1" x14ac:dyDescent="0.35"/>
    <row r="93818" s="62" customFormat="1" x14ac:dyDescent="0.35"/>
    <row r="93819" s="62" customFormat="1" x14ac:dyDescent="0.35"/>
    <row r="93820" s="62" customFormat="1" x14ac:dyDescent="0.35"/>
    <row r="93821" s="62" customFormat="1" x14ac:dyDescent="0.35"/>
    <row r="93822" s="62" customFormat="1" x14ac:dyDescent="0.35"/>
    <row r="93823" s="62" customFormat="1" x14ac:dyDescent="0.35"/>
    <row r="93824" s="62" customFormat="1" x14ac:dyDescent="0.35"/>
    <row r="93825" s="62" customFormat="1" x14ac:dyDescent="0.35"/>
    <row r="93826" s="62" customFormat="1" x14ac:dyDescent="0.35"/>
    <row r="93827" s="62" customFormat="1" x14ac:dyDescent="0.35"/>
    <row r="93828" s="62" customFormat="1" x14ac:dyDescent="0.35"/>
    <row r="93829" s="62" customFormat="1" x14ac:dyDescent="0.35"/>
    <row r="93830" s="62" customFormat="1" x14ac:dyDescent="0.35"/>
    <row r="93831" s="62" customFormat="1" x14ac:dyDescent="0.35"/>
    <row r="93832" s="62" customFormat="1" x14ac:dyDescent="0.35"/>
    <row r="93833" s="62" customFormat="1" x14ac:dyDescent="0.35"/>
    <row r="93834" s="62" customFormat="1" x14ac:dyDescent="0.35"/>
    <row r="93835" s="62" customFormat="1" x14ac:dyDescent="0.35"/>
    <row r="93836" s="62" customFormat="1" x14ac:dyDescent="0.35"/>
    <row r="93837" s="62" customFormat="1" x14ac:dyDescent="0.35"/>
    <row r="93838" s="62" customFormat="1" x14ac:dyDescent="0.35"/>
    <row r="93839" s="62" customFormat="1" x14ac:dyDescent="0.35"/>
    <row r="93840" s="62" customFormat="1" x14ac:dyDescent="0.35"/>
    <row r="93841" s="62" customFormat="1" x14ac:dyDescent="0.35"/>
    <row r="93842" s="62" customFormat="1" x14ac:dyDescent="0.35"/>
    <row r="93843" s="62" customFormat="1" x14ac:dyDescent="0.35"/>
    <row r="93844" s="62" customFormat="1" x14ac:dyDescent="0.35"/>
    <row r="93845" s="62" customFormat="1" x14ac:dyDescent="0.35"/>
    <row r="93846" s="62" customFormat="1" x14ac:dyDescent="0.35"/>
    <row r="93847" s="62" customFormat="1" x14ac:dyDescent="0.35"/>
    <row r="93848" s="62" customFormat="1" x14ac:dyDescent="0.35"/>
    <row r="93849" s="62" customFormat="1" x14ac:dyDescent="0.35"/>
    <row r="93850" s="62" customFormat="1" x14ac:dyDescent="0.35"/>
    <row r="93851" s="62" customFormat="1" x14ac:dyDescent="0.35"/>
    <row r="93852" s="62" customFormat="1" x14ac:dyDescent="0.35"/>
    <row r="93853" s="62" customFormat="1" x14ac:dyDescent="0.35"/>
    <row r="93854" s="62" customFormat="1" x14ac:dyDescent="0.35"/>
    <row r="93855" s="62" customFormat="1" x14ac:dyDescent="0.35"/>
    <row r="93856" s="62" customFormat="1" x14ac:dyDescent="0.35"/>
    <row r="93857" s="62" customFormat="1" x14ac:dyDescent="0.35"/>
    <row r="93858" s="62" customFormat="1" x14ac:dyDescent="0.35"/>
    <row r="93859" s="62" customFormat="1" x14ac:dyDescent="0.35"/>
    <row r="93860" s="62" customFormat="1" x14ac:dyDescent="0.35"/>
    <row r="93861" s="62" customFormat="1" x14ac:dyDescent="0.35"/>
    <row r="93862" s="62" customFormat="1" x14ac:dyDescent="0.35"/>
    <row r="93863" s="62" customFormat="1" x14ac:dyDescent="0.35"/>
    <row r="93864" s="62" customFormat="1" x14ac:dyDescent="0.35"/>
    <row r="93865" s="62" customFormat="1" x14ac:dyDescent="0.35"/>
    <row r="93866" s="62" customFormat="1" x14ac:dyDescent="0.35"/>
    <row r="93867" s="62" customFormat="1" x14ac:dyDescent="0.35"/>
    <row r="93868" s="62" customFormat="1" x14ac:dyDescent="0.35"/>
    <row r="93869" s="62" customFormat="1" x14ac:dyDescent="0.35"/>
    <row r="93870" s="62" customFormat="1" x14ac:dyDescent="0.35"/>
    <row r="93871" s="62" customFormat="1" x14ac:dyDescent="0.35"/>
    <row r="93872" s="62" customFormat="1" x14ac:dyDescent="0.35"/>
    <row r="93873" s="62" customFormat="1" x14ac:dyDescent="0.35"/>
    <row r="93874" s="62" customFormat="1" x14ac:dyDescent="0.35"/>
    <row r="93875" s="62" customFormat="1" x14ac:dyDescent="0.35"/>
    <row r="93876" s="62" customFormat="1" x14ac:dyDescent="0.35"/>
    <row r="93877" s="62" customFormat="1" x14ac:dyDescent="0.35"/>
    <row r="93878" s="62" customFormat="1" x14ac:dyDescent="0.35"/>
    <row r="93879" s="62" customFormat="1" x14ac:dyDescent="0.35"/>
    <row r="93880" s="62" customFormat="1" x14ac:dyDescent="0.35"/>
    <row r="93881" s="62" customFormat="1" x14ac:dyDescent="0.35"/>
    <row r="93882" s="62" customFormat="1" x14ac:dyDescent="0.35"/>
    <row r="93883" s="62" customFormat="1" x14ac:dyDescent="0.35"/>
    <row r="93884" s="62" customFormat="1" x14ac:dyDescent="0.35"/>
    <row r="93885" s="62" customFormat="1" x14ac:dyDescent="0.35"/>
    <row r="93886" s="62" customFormat="1" x14ac:dyDescent="0.35"/>
    <row r="93887" s="62" customFormat="1" x14ac:dyDescent="0.35"/>
    <row r="93888" s="62" customFormat="1" x14ac:dyDescent="0.35"/>
    <row r="93889" s="62" customFormat="1" x14ac:dyDescent="0.35"/>
    <row r="93890" s="62" customFormat="1" x14ac:dyDescent="0.35"/>
    <row r="93891" s="62" customFormat="1" x14ac:dyDescent="0.35"/>
    <row r="93892" s="62" customFormat="1" x14ac:dyDescent="0.35"/>
    <row r="93893" s="62" customFormat="1" x14ac:dyDescent="0.35"/>
    <row r="93894" s="62" customFormat="1" x14ac:dyDescent="0.35"/>
    <row r="93895" s="62" customFormat="1" x14ac:dyDescent="0.35"/>
    <row r="93896" s="62" customFormat="1" x14ac:dyDescent="0.35"/>
    <row r="93897" s="62" customFormat="1" x14ac:dyDescent="0.35"/>
    <row r="93898" s="62" customFormat="1" x14ac:dyDescent="0.35"/>
    <row r="93899" s="62" customFormat="1" x14ac:dyDescent="0.35"/>
    <row r="93900" s="62" customFormat="1" x14ac:dyDescent="0.35"/>
    <row r="93901" s="62" customFormat="1" x14ac:dyDescent="0.35"/>
    <row r="93902" s="62" customFormat="1" x14ac:dyDescent="0.35"/>
    <row r="93903" s="62" customFormat="1" x14ac:dyDescent="0.35"/>
    <row r="93904" s="62" customFormat="1" x14ac:dyDescent="0.35"/>
    <row r="93905" s="62" customFormat="1" x14ac:dyDescent="0.35"/>
    <row r="93906" s="62" customFormat="1" x14ac:dyDescent="0.35"/>
    <row r="93907" s="62" customFormat="1" x14ac:dyDescent="0.35"/>
    <row r="93908" s="62" customFormat="1" x14ac:dyDescent="0.35"/>
    <row r="93909" s="62" customFormat="1" x14ac:dyDescent="0.35"/>
    <row r="93910" s="62" customFormat="1" x14ac:dyDescent="0.35"/>
    <row r="93911" s="62" customFormat="1" x14ac:dyDescent="0.35"/>
    <row r="93912" s="62" customFormat="1" x14ac:dyDescent="0.35"/>
    <row r="93913" s="62" customFormat="1" x14ac:dyDescent="0.35"/>
    <row r="93914" s="62" customFormat="1" x14ac:dyDescent="0.35"/>
    <row r="93915" s="62" customFormat="1" x14ac:dyDescent="0.35"/>
    <row r="93916" s="62" customFormat="1" x14ac:dyDescent="0.35"/>
    <row r="93917" s="62" customFormat="1" x14ac:dyDescent="0.35"/>
    <row r="93918" s="62" customFormat="1" x14ac:dyDescent="0.35"/>
    <row r="93919" s="62" customFormat="1" x14ac:dyDescent="0.35"/>
    <row r="93920" s="62" customFormat="1" x14ac:dyDescent="0.35"/>
    <row r="93921" s="62" customFormat="1" x14ac:dyDescent="0.35"/>
    <row r="93922" s="62" customFormat="1" x14ac:dyDescent="0.35"/>
    <row r="93923" s="62" customFormat="1" x14ac:dyDescent="0.35"/>
    <row r="93924" s="62" customFormat="1" x14ac:dyDescent="0.35"/>
    <row r="93925" s="62" customFormat="1" x14ac:dyDescent="0.35"/>
    <row r="93926" s="62" customFormat="1" x14ac:dyDescent="0.35"/>
    <row r="93927" s="62" customFormat="1" x14ac:dyDescent="0.35"/>
    <row r="93928" s="62" customFormat="1" x14ac:dyDescent="0.35"/>
    <row r="93929" s="62" customFormat="1" x14ac:dyDescent="0.35"/>
    <row r="93930" s="62" customFormat="1" x14ac:dyDescent="0.35"/>
    <row r="93931" s="62" customFormat="1" x14ac:dyDescent="0.35"/>
    <row r="93932" s="62" customFormat="1" x14ac:dyDescent="0.35"/>
    <row r="93933" s="62" customFormat="1" x14ac:dyDescent="0.35"/>
    <row r="93934" s="62" customFormat="1" x14ac:dyDescent="0.35"/>
    <row r="93935" s="62" customFormat="1" x14ac:dyDescent="0.35"/>
    <row r="93936" s="62" customFormat="1" x14ac:dyDescent="0.35"/>
    <row r="93937" s="62" customFormat="1" x14ac:dyDescent="0.35"/>
    <row r="93938" s="62" customFormat="1" x14ac:dyDescent="0.35"/>
    <row r="93939" s="62" customFormat="1" x14ac:dyDescent="0.35"/>
    <row r="93940" s="62" customFormat="1" x14ac:dyDescent="0.35"/>
    <row r="93941" s="62" customFormat="1" x14ac:dyDescent="0.35"/>
    <row r="93942" s="62" customFormat="1" x14ac:dyDescent="0.35"/>
    <row r="93943" s="62" customFormat="1" x14ac:dyDescent="0.35"/>
    <row r="93944" s="62" customFormat="1" x14ac:dyDescent="0.35"/>
    <row r="93945" s="62" customFormat="1" x14ac:dyDescent="0.35"/>
    <row r="93946" s="62" customFormat="1" x14ac:dyDescent="0.35"/>
    <row r="93947" s="62" customFormat="1" x14ac:dyDescent="0.35"/>
    <row r="93948" s="62" customFormat="1" x14ac:dyDescent="0.35"/>
    <row r="93949" s="62" customFormat="1" x14ac:dyDescent="0.35"/>
    <row r="93950" s="62" customFormat="1" x14ac:dyDescent="0.35"/>
    <row r="93951" s="62" customFormat="1" x14ac:dyDescent="0.35"/>
    <row r="93952" s="62" customFormat="1" x14ac:dyDescent="0.35"/>
    <row r="93953" s="62" customFormat="1" x14ac:dyDescent="0.35"/>
    <row r="93954" s="62" customFormat="1" x14ac:dyDescent="0.35"/>
    <row r="93955" s="62" customFormat="1" x14ac:dyDescent="0.35"/>
    <row r="93956" s="62" customFormat="1" x14ac:dyDescent="0.35"/>
    <row r="93957" s="62" customFormat="1" x14ac:dyDescent="0.35"/>
    <row r="93958" s="62" customFormat="1" x14ac:dyDescent="0.35"/>
    <row r="93959" s="62" customFormat="1" x14ac:dyDescent="0.35"/>
    <row r="93960" s="62" customFormat="1" x14ac:dyDescent="0.35"/>
    <row r="93961" s="62" customFormat="1" x14ac:dyDescent="0.35"/>
    <row r="93962" s="62" customFormat="1" x14ac:dyDescent="0.35"/>
    <row r="93963" s="62" customFormat="1" x14ac:dyDescent="0.35"/>
    <row r="93964" s="62" customFormat="1" x14ac:dyDescent="0.35"/>
    <row r="93965" s="62" customFormat="1" x14ac:dyDescent="0.35"/>
    <row r="93966" s="62" customFormat="1" x14ac:dyDescent="0.35"/>
    <row r="93967" s="62" customFormat="1" x14ac:dyDescent="0.35"/>
    <row r="93968" s="62" customFormat="1" x14ac:dyDescent="0.35"/>
    <row r="93969" s="62" customFormat="1" x14ac:dyDescent="0.35"/>
    <row r="93970" s="62" customFormat="1" x14ac:dyDescent="0.35"/>
    <row r="93971" s="62" customFormat="1" x14ac:dyDescent="0.35"/>
    <row r="93972" s="62" customFormat="1" x14ac:dyDescent="0.35"/>
    <row r="93973" s="62" customFormat="1" x14ac:dyDescent="0.35"/>
    <row r="93974" s="62" customFormat="1" x14ac:dyDescent="0.35"/>
    <row r="93975" s="62" customFormat="1" x14ac:dyDescent="0.35"/>
    <row r="93976" s="62" customFormat="1" x14ac:dyDescent="0.35"/>
    <row r="93977" s="62" customFormat="1" x14ac:dyDescent="0.35"/>
    <row r="93978" s="62" customFormat="1" x14ac:dyDescent="0.35"/>
    <row r="93979" s="62" customFormat="1" x14ac:dyDescent="0.35"/>
    <row r="93980" s="62" customFormat="1" x14ac:dyDescent="0.35"/>
    <row r="93981" s="62" customFormat="1" x14ac:dyDescent="0.35"/>
    <row r="93982" s="62" customFormat="1" x14ac:dyDescent="0.35"/>
    <row r="93983" s="62" customFormat="1" x14ac:dyDescent="0.35"/>
    <row r="93984" s="62" customFormat="1" x14ac:dyDescent="0.35"/>
    <row r="93985" s="62" customFormat="1" x14ac:dyDescent="0.35"/>
    <row r="93986" s="62" customFormat="1" x14ac:dyDescent="0.35"/>
    <row r="93987" s="62" customFormat="1" x14ac:dyDescent="0.35"/>
    <row r="93988" s="62" customFormat="1" x14ac:dyDescent="0.35"/>
    <row r="93989" s="62" customFormat="1" x14ac:dyDescent="0.35"/>
    <row r="93990" s="62" customFormat="1" x14ac:dyDescent="0.35"/>
    <row r="93991" s="62" customFormat="1" x14ac:dyDescent="0.35"/>
    <row r="93992" s="62" customFormat="1" x14ac:dyDescent="0.35"/>
    <row r="93993" s="62" customFormat="1" x14ac:dyDescent="0.35"/>
    <row r="93994" s="62" customFormat="1" x14ac:dyDescent="0.35"/>
    <row r="93995" s="62" customFormat="1" x14ac:dyDescent="0.35"/>
    <row r="93996" s="62" customFormat="1" x14ac:dyDescent="0.35"/>
    <row r="93997" s="62" customFormat="1" x14ac:dyDescent="0.35"/>
    <row r="93998" s="62" customFormat="1" x14ac:dyDescent="0.35"/>
    <row r="93999" s="62" customFormat="1" x14ac:dyDescent="0.35"/>
    <row r="94000" s="62" customFormat="1" x14ac:dyDescent="0.35"/>
    <row r="94001" s="62" customFormat="1" x14ac:dyDescent="0.35"/>
    <row r="94002" s="62" customFormat="1" x14ac:dyDescent="0.35"/>
    <row r="94003" s="62" customFormat="1" x14ac:dyDescent="0.35"/>
    <row r="94004" s="62" customFormat="1" x14ac:dyDescent="0.35"/>
    <row r="94005" s="62" customFormat="1" x14ac:dyDescent="0.35"/>
    <row r="94006" s="62" customFormat="1" x14ac:dyDescent="0.35"/>
    <row r="94007" s="62" customFormat="1" x14ac:dyDescent="0.35"/>
    <row r="94008" s="62" customFormat="1" x14ac:dyDescent="0.35"/>
    <row r="94009" s="62" customFormat="1" x14ac:dyDescent="0.35"/>
    <row r="94010" s="62" customFormat="1" x14ac:dyDescent="0.35"/>
    <row r="94011" s="62" customFormat="1" x14ac:dyDescent="0.35"/>
    <row r="94012" s="62" customFormat="1" x14ac:dyDescent="0.35"/>
    <row r="94013" s="62" customFormat="1" x14ac:dyDescent="0.35"/>
    <row r="94014" s="62" customFormat="1" x14ac:dyDescent="0.35"/>
    <row r="94015" s="62" customFormat="1" x14ac:dyDescent="0.35"/>
    <row r="94016" s="62" customFormat="1" x14ac:dyDescent="0.35"/>
    <row r="94017" s="62" customFormat="1" x14ac:dyDescent="0.35"/>
    <row r="94018" s="62" customFormat="1" x14ac:dyDescent="0.35"/>
    <row r="94019" s="62" customFormat="1" x14ac:dyDescent="0.35"/>
    <row r="94020" s="62" customFormat="1" x14ac:dyDescent="0.35"/>
    <row r="94021" s="62" customFormat="1" x14ac:dyDescent="0.35"/>
    <row r="94022" s="62" customFormat="1" x14ac:dyDescent="0.35"/>
    <row r="94023" s="62" customFormat="1" x14ac:dyDescent="0.35"/>
    <row r="94024" s="62" customFormat="1" x14ac:dyDescent="0.35"/>
    <row r="94025" s="62" customFormat="1" x14ac:dyDescent="0.35"/>
    <row r="94026" s="62" customFormat="1" x14ac:dyDescent="0.35"/>
    <row r="94027" s="62" customFormat="1" x14ac:dyDescent="0.35"/>
    <row r="94028" s="62" customFormat="1" x14ac:dyDescent="0.35"/>
    <row r="94029" s="62" customFormat="1" x14ac:dyDescent="0.35"/>
    <row r="94030" s="62" customFormat="1" x14ac:dyDescent="0.35"/>
    <row r="94031" s="62" customFormat="1" x14ac:dyDescent="0.35"/>
    <row r="94032" s="62" customFormat="1" x14ac:dyDescent="0.35"/>
    <row r="94033" s="62" customFormat="1" x14ac:dyDescent="0.35"/>
    <row r="94034" s="62" customFormat="1" x14ac:dyDescent="0.35"/>
    <row r="94035" s="62" customFormat="1" x14ac:dyDescent="0.35"/>
    <row r="94036" s="62" customFormat="1" x14ac:dyDescent="0.35"/>
    <row r="94037" s="62" customFormat="1" x14ac:dyDescent="0.35"/>
    <row r="94038" s="62" customFormat="1" x14ac:dyDescent="0.35"/>
    <row r="94039" s="62" customFormat="1" x14ac:dyDescent="0.35"/>
    <row r="94040" s="62" customFormat="1" x14ac:dyDescent="0.35"/>
    <row r="94041" s="62" customFormat="1" x14ac:dyDescent="0.35"/>
    <row r="94042" s="62" customFormat="1" x14ac:dyDescent="0.35"/>
    <row r="94043" s="62" customFormat="1" x14ac:dyDescent="0.35"/>
    <row r="94044" s="62" customFormat="1" x14ac:dyDescent="0.35"/>
    <row r="94045" s="62" customFormat="1" x14ac:dyDescent="0.35"/>
    <row r="94046" s="62" customFormat="1" x14ac:dyDescent="0.35"/>
    <row r="94047" s="62" customFormat="1" x14ac:dyDescent="0.35"/>
    <row r="94048" s="62" customFormat="1" x14ac:dyDescent="0.35"/>
    <row r="94049" s="62" customFormat="1" x14ac:dyDescent="0.35"/>
    <row r="94050" s="62" customFormat="1" x14ac:dyDescent="0.35"/>
    <row r="94051" s="62" customFormat="1" x14ac:dyDescent="0.35"/>
    <row r="94052" s="62" customFormat="1" x14ac:dyDescent="0.35"/>
    <row r="94053" s="62" customFormat="1" x14ac:dyDescent="0.35"/>
    <row r="94054" s="62" customFormat="1" x14ac:dyDescent="0.35"/>
    <row r="94055" s="62" customFormat="1" x14ac:dyDescent="0.35"/>
    <row r="94056" s="62" customFormat="1" x14ac:dyDescent="0.35"/>
    <row r="94057" s="62" customFormat="1" x14ac:dyDescent="0.35"/>
    <row r="94058" s="62" customFormat="1" x14ac:dyDescent="0.35"/>
    <row r="94059" s="62" customFormat="1" x14ac:dyDescent="0.35"/>
    <row r="94060" s="62" customFormat="1" x14ac:dyDescent="0.35"/>
    <row r="94061" s="62" customFormat="1" x14ac:dyDescent="0.35"/>
    <row r="94062" s="62" customFormat="1" x14ac:dyDescent="0.35"/>
    <row r="94063" s="62" customFormat="1" x14ac:dyDescent="0.35"/>
    <row r="94064" s="62" customFormat="1" x14ac:dyDescent="0.35"/>
    <row r="94065" s="62" customFormat="1" x14ac:dyDescent="0.35"/>
    <row r="94066" s="62" customFormat="1" x14ac:dyDescent="0.35"/>
    <row r="94067" s="62" customFormat="1" x14ac:dyDescent="0.35"/>
    <row r="94068" s="62" customFormat="1" x14ac:dyDescent="0.35"/>
    <row r="94069" s="62" customFormat="1" x14ac:dyDescent="0.35"/>
    <row r="94070" s="62" customFormat="1" x14ac:dyDescent="0.35"/>
    <row r="94071" s="62" customFormat="1" x14ac:dyDescent="0.35"/>
    <row r="94072" s="62" customFormat="1" x14ac:dyDescent="0.35"/>
    <row r="94073" s="62" customFormat="1" x14ac:dyDescent="0.35"/>
    <row r="94074" s="62" customFormat="1" x14ac:dyDescent="0.35"/>
    <row r="94075" s="62" customFormat="1" x14ac:dyDescent="0.35"/>
    <row r="94076" s="62" customFormat="1" x14ac:dyDescent="0.35"/>
    <row r="94077" s="62" customFormat="1" x14ac:dyDescent="0.35"/>
    <row r="94078" s="62" customFormat="1" x14ac:dyDescent="0.35"/>
    <row r="94079" s="62" customFormat="1" x14ac:dyDescent="0.35"/>
    <row r="94080" s="62" customFormat="1" x14ac:dyDescent="0.35"/>
    <row r="94081" s="62" customFormat="1" x14ac:dyDescent="0.35"/>
    <row r="94082" s="62" customFormat="1" x14ac:dyDescent="0.35"/>
    <row r="94083" s="62" customFormat="1" x14ac:dyDescent="0.35"/>
    <row r="94084" s="62" customFormat="1" x14ac:dyDescent="0.35"/>
    <row r="94085" s="62" customFormat="1" x14ac:dyDescent="0.35"/>
    <row r="94086" s="62" customFormat="1" x14ac:dyDescent="0.35"/>
    <row r="94087" s="62" customFormat="1" x14ac:dyDescent="0.35"/>
    <row r="94088" s="62" customFormat="1" x14ac:dyDescent="0.35"/>
    <row r="94089" s="62" customFormat="1" x14ac:dyDescent="0.35"/>
    <row r="94090" s="62" customFormat="1" x14ac:dyDescent="0.35"/>
    <row r="94091" s="62" customFormat="1" x14ac:dyDescent="0.35"/>
    <row r="94092" s="62" customFormat="1" x14ac:dyDescent="0.35"/>
    <row r="94093" s="62" customFormat="1" x14ac:dyDescent="0.35"/>
    <row r="94094" s="62" customFormat="1" x14ac:dyDescent="0.35"/>
    <row r="94095" s="62" customFormat="1" x14ac:dyDescent="0.35"/>
    <row r="94096" s="62" customFormat="1" x14ac:dyDescent="0.35"/>
    <row r="94097" s="62" customFormat="1" x14ac:dyDescent="0.35"/>
    <row r="94098" s="62" customFormat="1" x14ac:dyDescent="0.35"/>
    <row r="94099" s="62" customFormat="1" x14ac:dyDescent="0.35"/>
    <row r="94100" s="62" customFormat="1" x14ac:dyDescent="0.35"/>
    <row r="94101" s="62" customFormat="1" x14ac:dyDescent="0.35"/>
    <row r="94102" s="62" customFormat="1" x14ac:dyDescent="0.35"/>
    <row r="94103" s="62" customFormat="1" x14ac:dyDescent="0.35"/>
    <row r="94104" s="62" customFormat="1" x14ac:dyDescent="0.35"/>
    <row r="94105" s="62" customFormat="1" x14ac:dyDescent="0.35"/>
    <row r="94106" s="62" customFormat="1" x14ac:dyDescent="0.35"/>
    <row r="94107" s="62" customFormat="1" x14ac:dyDescent="0.35"/>
    <row r="94108" s="62" customFormat="1" x14ac:dyDescent="0.35"/>
    <row r="94109" s="62" customFormat="1" x14ac:dyDescent="0.35"/>
    <row r="94110" s="62" customFormat="1" x14ac:dyDescent="0.35"/>
    <row r="94111" s="62" customFormat="1" x14ac:dyDescent="0.35"/>
    <row r="94112" s="62" customFormat="1" x14ac:dyDescent="0.35"/>
    <row r="94113" s="62" customFormat="1" x14ac:dyDescent="0.35"/>
    <row r="94114" s="62" customFormat="1" x14ac:dyDescent="0.35"/>
    <row r="94115" s="62" customFormat="1" x14ac:dyDescent="0.35"/>
    <row r="94116" s="62" customFormat="1" x14ac:dyDescent="0.35"/>
    <row r="94117" s="62" customFormat="1" x14ac:dyDescent="0.35"/>
    <row r="94118" s="62" customFormat="1" x14ac:dyDescent="0.35"/>
    <row r="94119" s="62" customFormat="1" x14ac:dyDescent="0.35"/>
    <row r="94120" s="62" customFormat="1" x14ac:dyDescent="0.35"/>
    <row r="94121" s="62" customFormat="1" x14ac:dyDescent="0.35"/>
    <row r="94122" s="62" customFormat="1" x14ac:dyDescent="0.35"/>
    <row r="94123" s="62" customFormat="1" x14ac:dyDescent="0.35"/>
    <row r="94124" s="62" customFormat="1" x14ac:dyDescent="0.35"/>
    <row r="94125" s="62" customFormat="1" x14ac:dyDescent="0.35"/>
    <row r="94126" s="62" customFormat="1" x14ac:dyDescent="0.35"/>
    <row r="94127" s="62" customFormat="1" x14ac:dyDescent="0.35"/>
    <row r="94128" s="62" customFormat="1" x14ac:dyDescent="0.35"/>
    <row r="94129" s="62" customFormat="1" x14ac:dyDescent="0.35"/>
    <row r="94130" s="62" customFormat="1" x14ac:dyDescent="0.35"/>
    <row r="94131" s="62" customFormat="1" x14ac:dyDescent="0.35"/>
    <row r="94132" s="62" customFormat="1" x14ac:dyDescent="0.35"/>
    <row r="94133" s="62" customFormat="1" x14ac:dyDescent="0.35"/>
    <row r="94134" s="62" customFormat="1" x14ac:dyDescent="0.35"/>
    <row r="94135" s="62" customFormat="1" x14ac:dyDescent="0.35"/>
    <row r="94136" s="62" customFormat="1" x14ac:dyDescent="0.35"/>
    <row r="94137" s="62" customFormat="1" x14ac:dyDescent="0.35"/>
    <row r="94138" s="62" customFormat="1" x14ac:dyDescent="0.35"/>
    <row r="94139" s="62" customFormat="1" x14ac:dyDescent="0.35"/>
    <row r="94140" s="62" customFormat="1" x14ac:dyDescent="0.35"/>
    <row r="94141" s="62" customFormat="1" x14ac:dyDescent="0.35"/>
    <row r="94142" s="62" customFormat="1" x14ac:dyDescent="0.35"/>
    <row r="94143" s="62" customFormat="1" x14ac:dyDescent="0.35"/>
    <row r="94144" s="62" customFormat="1" x14ac:dyDescent="0.35"/>
    <row r="94145" s="62" customFormat="1" x14ac:dyDescent="0.35"/>
    <row r="94146" s="62" customFormat="1" x14ac:dyDescent="0.35"/>
    <row r="94147" s="62" customFormat="1" x14ac:dyDescent="0.35"/>
    <row r="94148" s="62" customFormat="1" x14ac:dyDescent="0.35"/>
    <row r="94149" s="62" customFormat="1" x14ac:dyDescent="0.35"/>
    <row r="94150" s="62" customFormat="1" x14ac:dyDescent="0.35"/>
    <row r="94151" s="62" customFormat="1" x14ac:dyDescent="0.35"/>
    <row r="94152" s="62" customFormat="1" x14ac:dyDescent="0.35"/>
    <row r="94153" s="62" customFormat="1" x14ac:dyDescent="0.35"/>
    <row r="94154" s="62" customFormat="1" x14ac:dyDescent="0.35"/>
    <row r="94155" s="62" customFormat="1" x14ac:dyDescent="0.35"/>
    <row r="94156" s="62" customFormat="1" x14ac:dyDescent="0.35"/>
    <row r="94157" s="62" customFormat="1" x14ac:dyDescent="0.35"/>
    <row r="94158" s="62" customFormat="1" x14ac:dyDescent="0.35"/>
    <row r="94159" s="62" customFormat="1" x14ac:dyDescent="0.35"/>
    <row r="94160" s="62" customFormat="1" x14ac:dyDescent="0.35"/>
    <row r="94161" s="62" customFormat="1" x14ac:dyDescent="0.35"/>
    <row r="94162" s="62" customFormat="1" x14ac:dyDescent="0.35"/>
    <row r="94163" s="62" customFormat="1" x14ac:dyDescent="0.35"/>
    <row r="94164" s="62" customFormat="1" x14ac:dyDescent="0.35"/>
    <row r="94165" s="62" customFormat="1" x14ac:dyDescent="0.35"/>
    <row r="94166" s="62" customFormat="1" x14ac:dyDescent="0.35"/>
    <row r="94167" s="62" customFormat="1" x14ac:dyDescent="0.35"/>
    <row r="94168" s="62" customFormat="1" x14ac:dyDescent="0.35"/>
    <row r="94169" s="62" customFormat="1" x14ac:dyDescent="0.35"/>
    <row r="94170" s="62" customFormat="1" x14ac:dyDescent="0.35"/>
    <row r="94171" s="62" customFormat="1" x14ac:dyDescent="0.35"/>
    <row r="94172" s="62" customFormat="1" x14ac:dyDescent="0.35"/>
    <row r="94173" s="62" customFormat="1" x14ac:dyDescent="0.35"/>
    <row r="94174" s="62" customFormat="1" x14ac:dyDescent="0.35"/>
    <row r="94175" s="62" customFormat="1" x14ac:dyDescent="0.35"/>
    <row r="94176" s="62" customFormat="1" x14ac:dyDescent="0.35"/>
    <row r="94177" s="62" customFormat="1" x14ac:dyDescent="0.35"/>
    <row r="94178" s="62" customFormat="1" x14ac:dyDescent="0.35"/>
    <row r="94179" s="62" customFormat="1" x14ac:dyDescent="0.35"/>
    <row r="94180" s="62" customFormat="1" x14ac:dyDescent="0.35"/>
    <row r="94181" s="62" customFormat="1" x14ac:dyDescent="0.35"/>
    <row r="94182" s="62" customFormat="1" x14ac:dyDescent="0.35"/>
    <row r="94183" s="62" customFormat="1" x14ac:dyDescent="0.35"/>
    <row r="94184" s="62" customFormat="1" x14ac:dyDescent="0.35"/>
    <row r="94185" s="62" customFormat="1" x14ac:dyDescent="0.35"/>
    <row r="94186" s="62" customFormat="1" x14ac:dyDescent="0.35"/>
    <row r="94187" s="62" customFormat="1" x14ac:dyDescent="0.35"/>
    <row r="94188" s="62" customFormat="1" x14ac:dyDescent="0.35"/>
    <row r="94189" s="62" customFormat="1" x14ac:dyDescent="0.35"/>
    <row r="94190" s="62" customFormat="1" x14ac:dyDescent="0.35"/>
    <row r="94191" s="62" customFormat="1" x14ac:dyDescent="0.35"/>
    <row r="94192" s="62" customFormat="1" x14ac:dyDescent="0.35"/>
    <row r="94193" s="62" customFormat="1" x14ac:dyDescent="0.35"/>
    <row r="94194" s="62" customFormat="1" x14ac:dyDescent="0.35"/>
    <row r="94195" s="62" customFormat="1" x14ac:dyDescent="0.35"/>
    <row r="94196" s="62" customFormat="1" x14ac:dyDescent="0.35"/>
    <row r="94197" s="62" customFormat="1" x14ac:dyDescent="0.35"/>
    <row r="94198" s="62" customFormat="1" x14ac:dyDescent="0.35"/>
    <row r="94199" s="62" customFormat="1" x14ac:dyDescent="0.35"/>
    <row r="94200" s="62" customFormat="1" x14ac:dyDescent="0.35"/>
    <row r="94201" s="62" customFormat="1" x14ac:dyDescent="0.35"/>
    <row r="94202" s="62" customFormat="1" x14ac:dyDescent="0.35"/>
    <row r="94203" s="62" customFormat="1" x14ac:dyDescent="0.35"/>
    <row r="94204" s="62" customFormat="1" x14ac:dyDescent="0.35"/>
    <row r="94205" s="62" customFormat="1" x14ac:dyDescent="0.35"/>
    <row r="94206" s="62" customFormat="1" x14ac:dyDescent="0.35"/>
    <row r="94207" s="62" customFormat="1" x14ac:dyDescent="0.35"/>
    <row r="94208" s="62" customFormat="1" x14ac:dyDescent="0.35"/>
    <row r="94209" s="62" customFormat="1" x14ac:dyDescent="0.35"/>
    <row r="94210" s="62" customFormat="1" x14ac:dyDescent="0.35"/>
    <row r="94211" s="62" customFormat="1" x14ac:dyDescent="0.35"/>
    <row r="94212" s="62" customFormat="1" x14ac:dyDescent="0.35"/>
    <row r="94213" s="62" customFormat="1" x14ac:dyDescent="0.35"/>
    <row r="94214" s="62" customFormat="1" x14ac:dyDescent="0.35"/>
    <row r="94215" s="62" customFormat="1" x14ac:dyDescent="0.35"/>
    <row r="94216" s="62" customFormat="1" x14ac:dyDescent="0.35"/>
    <row r="94217" s="62" customFormat="1" x14ac:dyDescent="0.35"/>
    <row r="94218" s="62" customFormat="1" x14ac:dyDescent="0.35"/>
    <row r="94219" s="62" customFormat="1" x14ac:dyDescent="0.35"/>
    <row r="94220" s="62" customFormat="1" x14ac:dyDescent="0.35"/>
    <row r="94221" s="62" customFormat="1" x14ac:dyDescent="0.35"/>
    <row r="94222" s="62" customFormat="1" x14ac:dyDescent="0.35"/>
    <row r="94223" s="62" customFormat="1" x14ac:dyDescent="0.35"/>
    <row r="94224" s="62" customFormat="1" x14ac:dyDescent="0.35"/>
    <row r="94225" s="62" customFormat="1" x14ac:dyDescent="0.35"/>
    <row r="94226" s="62" customFormat="1" x14ac:dyDescent="0.35"/>
    <row r="94227" s="62" customFormat="1" x14ac:dyDescent="0.35"/>
    <row r="94228" s="62" customFormat="1" x14ac:dyDescent="0.35"/>
    <row r="94229" s="62" customFormat="1" x14ac:dyDescent="0.35"/>
    <row r="94230" s="62" customFormat="1" x14ac:dyDescent="0.35"/>
    <row r="94231" s="62" customFormat="1" x14ac:dyDescent="0.35"/>
    <row r="94232" s="62" customFormat="1" x14ac:dyDescent="0.35"/>
    <row r="94233" s="62" customFormat="1" x14ac:dyDescent="0.35"/>
    <row r="94234" s="62" customFormat="1" x14ac:dyDescent="0.35"/>
    <row r="94235" s="62" customFormat="1" x14ac:dyDescent="0.35"/>
    <row r="94236" s="62" customFormat="1" x14ac:dyDescent="0.35"/>
    <row r="94237" s="62" customFormat="1" x14ac:dyDescent="0.35"/>
    <row r="94238" s="62" customFormat="1" x14ac:dyDescent="0.35"/>
    <row r="94239" s="62" customFormat="1" x14ac:dyDescent="0.35"/>
    <row r="94240" s="62" customFormat="1" x14ac:dyDescent="0.35"/>
    <row r="94241" s="62" customFormat="1" x14ac:dyDescent="0.35"/>
    <row r="94242" s="62" customFormat="1" x14ac:dyDescent="0.35"/>
    <row r="94243" s="62" customFormat="1" x14ac:dyDescent="0.35"/>
    <row r="94244" s="62" customFormat="1" x14ac:dyDescent="0.35"/>
    <row r="94245" s="62" customFormat="1" x14ac:dyDescent="0.35"/>
    <row r="94246" s="62" customFormat="1" x14ac:dyDescent="0.35"/>
    <row r="94247" s="62" customFormat="1" x14ac:dyDescent="0.35"/>
    <row r="94248" s="62" customFormat="1" x14ac:dyDescent="0.35"/>
    <row r="94249" s="62" customFormat="1" x14ac:dyDescent="0.35"/>
    <row r="94250" s="62" customFormat="1" x14ac:dyDescent="0.35"/>
    <row r="94251" s="62" customFormat="1" x14ac:dyDescent="0.35"/>
    <row r="94252" s="62" customFormat="1" x14ac:dyDescent="0.35"/>
    <row r="94253" s="62" customFormat="1" x14ac:dyDescent="0.35"/>
    <row r="94254" s="62" customFormat="1" x14ac:dyDescent="0.35"/>
    <row r="94255" s="62" customFormat="1" x14ac:dyDescent="0.35"/>
    <row r="94256" s="62" customFormat="1" x14ac:dyDescent="0.35"/>
    <row r="94257" s="62" customFormat="1" x14ac:dyDescent="0.35"/>
    <row r="94258" s="62" customFormat="1" x14ac:dyDescent="0.35"/>
    <row r="94259" s="62" customFormat="1" x14ac:dyDescent="0.35"/>
    <row r="94260" s="62" customFormat="1" x14ac:dyDescent="0.35"/>
    <row r="94261" s="62" customFormat="1" x14ac:dyDescent="0.35"/>
    <row r="94262" s="62" customFormat="1" x14ac:dyDescent="0.35"/>
    <row r="94263" s="62" customFormat="1" x14ac:dyDescent="0.35"/>
    <row r="94264" s="62" customFormat="1" x14ac:dyDescent="0.35"/>
    <row r="94265" s="62" customFormat="1" x14ac:dyDescent="0.35"/>
    <row r="94266" s="62" customFormat="1" x14ac:dyDescent="0.35"/>
    <row r="94267" s="62" customFormat="1" x14ac:dyDescent="0.35"/>
    <row r="94268" s="62" customFormat="1" x14ac:dyDescent="0.35"/>
    <row r="94269" s="62" customFormat="1" x14ac:dyDescent="0.35"/>
    <row r="94270" s="62" customFormat="1" x14ac:dyDescent="0.35"/>
    <row r="94271" s="62" customFormat="1" x14ac:dyDescent="0.35"/>
    <row r="94272" s="62" customFormat="1" x14ac:dyDescent="0.35"/>
    <row r="94273" s="62" customFormat="1" x14ac:dyDescent="0.35"/>
    <row r="94274" s="62" customFormat="1" x14ac:dyDescent="0.35"/>
    <row r="94275" s="62" customFormat="1" x14ac:dyDescent="0.35"/>
    <row r="94276" s="62" customFormat="1" x14ac:dyDescent="0.35"/>
    <row r="94277" s="62" customFormat="1" x14ac:dyDescent="0.35"/>
    <row r="94278" s="62" customFormat="1" x14ac:dyDescent="0.35"/>
    <row r="94279" s="62" customFormat="1" x14ac:dyDescent="0.35"/>
    <row r="94280" s="62" customFormat="1" x14ac:dyDescent="0.35"/>
    <row r="94281" s="62" customFormat="1" x14ac:dyDescent="0.35"/>
    <row r="94282" s="62" customFormat="1" x14ac:dyDescent="0.35"/>
    <row r="94283" s="62" customFormat="1" x14ac:dyDescent="0.35"/>
    <row r="94284" s="62" customFormat="1" x14ac:dyDescent="0.35"/>
    <row r="94285" s="62" customFormat="1" x14ac:dyDescent="0.35"/>
    <row r="94286" s="62" customFormat="1" x14ac:dyDescent="0.35"/>
    <row r="94287" s="62" customFormat="1" x14ac:dyDescent="0.35"/>
    <row r="94288" s="62" customFormat="1" x14ac:dyDescent="0.35"/>
    <row r="94289" s="62" customFormat="1" x14ac:dyDescent="0.35"/>
    <row r="94290" s="62" customFormat="1" x14ac:dyDescent="0.35"/>
    <row r="94291" s="62" customFormat="1" x14ac:dyDescent="0.35"/>
    <row r="94292" s="62" customFormat="1" x14ac:dyDescent="0.35"/>
    <row r="94293" s="62" customFormat="1" x14ac:dyDescent="0.35"/>
    <row r="94294" s="62" customFormat="1" x14ac:dyDescent="0.35"/>
    <row r="94295" s="62" customFormat="1" x14ac:dyDescent="0.35"/>
    <row r="94296" s="62" customFormat="1" x14ac:dyDescent="0.35"/>
    <row r="94297" s="62" customFormat="1" x14ac:dyDescent="0.35"/>
    <row r="94298" s="62" customFormat="1" x14ac:dyDescent="0.35"/>
    <row r="94299" s="62" customFormat="1" x14ac:dyDescent="0.35"/>
    <row r="94300" s="62" customFormat="1" x14ac:dyDescent="0.35"/>
    <row r="94301" s="62" customFormat="1" x14ac:dyDescent="0.35"/>
    <row r="94302" s="62" customFormat="1" x14ac:dyDescent="0.35"/>
    <row r="94303" s="62" customFormat="1" x14ac:dyDescent="0.35"/>
    <row r="94304" s="62" customFormat="1" x14ac:dyDescent="0.35"/>
    <row r="94305" s="62" customFormat="1" x14ac:dyDescent="0.35"/>
    <row r="94306" s="62" customFormat="1" x14ac:dyDescent="0.35"/>
    <row r="94307" s="62" customFormat="1" x14ac:dyDescent="0.35"/>
    <row r="94308" s="62" customFormat="1" x14ac:dyDescent="0.35"/>
    <row r="94309" s="62" customFormat="1" x14ac:dyDescent="0.35"/>
    <row r="94310" s="62" customFormat="1" x14ac:dyDescent="0.35"/>
    <row r="94311" s="62" customFormat="1" x14ac:dyDescent="0.35"/>
    <row r="94312" s="62" customFormat="1" x14ac:dyDescent="0.35"/>
    <row r="94313" s="62" customFormat="1" x14ac:dyDescent="0.35"/>
    <row r="94314" s="62" customFormat="1" x14ac:dyDescent="0.35"/>
    <row r="94315" s="62" customFormat="1" x14ac:dyDescent="0.35"/>
    <row r="94316" s="62" customFormat="1" x14ac:dyDescent="0.35"/>
    <row r="94317" s="62" customFormat="1" x14ac:dyDescent="0.35"/>
    <row r="94318" s="62" customFormat="1" x14ac:dyDescent="0.35"/>
    <row r="94319" s="62" customFormat="1" x14ac:dyDescent="0.35"/>
    <row r="94320" s="62" customFormat="1" x14ac:dyDescent="0.35"/>
    <row r="94321" s="62" customFormat="1" x14ac:dyDescent="0.35"/>
    <row r="94322" s="62" customFormat="1" x14ac:dyDescent="0.35"/>
    <row r="94323" s="62" customFormat="1" x14ac:dyDescent="0.35"/>
    <row r="94324" s="62" customFormat="1" x14ac:dyDescent="0.35"/>
    <row r="94325" s="62" customFormat="1" x14ac:dyDescent="0.35"/>
    <row r="94326" s="62" customFormat="1" x14ac:dyDescent="0.35"/>
    <row r="94327" s="62" customFormat="1" x14ac:dyDescent="0.35"/>
    <row r="94328" s="62" customFormat="1" x14ac:dyDescent="0.35"/>
    <row r="94329" s="62" customFormat="1" x14ac:dyDescent="0.35"/>
    <row r="94330" s="62" customFormat="1" x14ac:dyDescent="0.35"/>
    <row r="94331" s="62" customFormat="1" x14ac:dyDescent="0.35"/>
    <row r="94332" s="62" customFormat="1" x14ac:dyDescent="0.35"/>
    <row r="94333" s="62" customFormat="1" x14ac:dyDescent="0.35"/>
    <row r="94334" s="62" customFormat="1" x14ac:dyDescent="0.35"/>
    <row r="94335" s="62" customFormat="1" x14ac:dyDescent="0.35"/>
    <row r="94336" s="62" customFormat="1" x14ac:dyDescent="0.35"/>
    <row r="94337" s="62" customFormat="1" x14ac:dyDescent="0.35"/>
    <row r="94338" s="62" customFormat="1" x14ac:dyDescent="0.35"/>
    <row r="94339" s="62" customFormat="1" x14ac:dyDescent="0.35"/>
    <row r="94340" s="62" customFormat="1" x14ac:dyDescent="0.35"/>
    <row r="94341" s="62" customFormat="1" x14ac:dyDescent="0.35"/>
    <row r="94342" s="62" customFormat="1" x14ac:dyDescent="0.35"/>
    <row r="94343" s="62" customFormat="1" x14ac:dyDescent="0.35"/>
    <row r="94344" s="62" customFormat="1" x14ac:dyDescent="0.35"/>
    <row r="94345" s="62" customFormat="1" x14ac:dyDescent="0.35"/>
    <row r="94346" s="62" customFormat="1" x14ac:dyDescent="0.35"/>
    <row r="94347" s="62" customFormat="1" x14ac:dyDescent="0.35"/>
    <row r="94348" s="62" customFormat="1" x14ac:dyDescent="0.35"/>
    <row r="94349" s="62" customFormat="1" x14ac:dyDescent="0.35"/>
    <row r="94350" s="62" customFormat="1" x14ac:dyDescent="0.35"/>
    <row r="94351" s="62" customFormat="1" x14ac:dyDescent="0.35"/>
    <row r="94352" s="62" customFormat="1" x14ac:dyDescent="0.35"/>
    <row r="94353" s="62" customFormat="1" x14ac:dyDescent="0.35"/>
    <row r="94354" s="62" customFormat="1" x14ac:dyDescent="0.35"/>
    <row r="94355" s="62" customFormat="1" x14ac:dyDescent="0.35"/>
    <row r="94356" s="62" customFormat="1" x14ac:dyDescent="0.35"/>
    <row r="94357" s="62" customFormat="1" x14ac:dyDescent="0.35"/>
    <row r="94358" s="62" customFormat="1" x14ac:dyDescent="0.35"/>
    <row r="94359" s="62" customFormat="1" x14ac:dyDescent="0.35"/>
    <row r="94360" s="62" customFormat="1" x14ac:dyDescent="0.35"/>
    <row r="94361" s="62" customFormat="1" x14ac:dyDescent="0.35"/>
    <row r="94362" s="62" customFormat="1" x14ac:dyDescent="0.35"/>
    <row r="94363" s="62" customFormat="1" x14ac:dyDescent="0.35"/>
    <row r="94364" s="62" customFormat="1" x14ac:dyDescent="0.35"/>
    <row r="94365" s="62" customFormat="1" x14ac:dyDescent="0.35"/>
    <row r="94366" s="62" customFormat="1" x14ac:dyDescent="0.35"/>
    <row r="94367" s="62" customFormat="1" x14ac:dyDescent="0.35"/>
    <row r="94368" s="62" customFormat="1" x14ac:dyDescent="0.35"/>
    <row r="94369" s="62" customFormat="1" x14ac:dyDescent="0.35"/>
    <row r="94370" s="62" customFormat="1" x14ac:dyDescent="0.35"/>
    <row r="94371" s="62" customFormat="1" x14ac:dyDescent="0.35"/>
    <row r="94372" s="62" customFormat="1" x14ac:dyDescent="0.35"/>
    <row r="94373" s="62" customFormat="1" x14ac:dyDescent="0.35"/>
    <row r="94374" s="62" customFormat="1" x14ac:dyDescent="0.35"/>
    <row r="94375" s="62" customFormat="1" x14ac:dyDescent="0.35"/>
    <row r="94376" s="62" customFormat="1" x14ac:dyDescent="0.35"/>
    <row r="94377" s="62" customFormat="1" x14ac:dyDescent="0.35"/>
    <row r="94378" s="62" customFormat="1" x14ac:dyDescent="0.35"/>
    <row r="94379" s="62" customFormat="1" x14ac:dyDescent="0.35"/>
    <row r="94380" s="62" customFormat="1" x14ac:dyDescent="0.35"/>
    <row r="94381" s="62" customFormat="1" x14ac:dyDescent="0.35"/>
    <row r="94382" s="62" customFormat="1" x14ac:dyDescent="0.35"/>
    <row r="94383" s="62" customFormat="1" x14ac:dyDescent="0.35"/>
    <row r="94384" s="62" customFormat="1" x14ac:dyDescent="0.35"/>
    <row r="94385" s="62" customFormat="1" x14ac:dyDescent="0.35"/>
    <row r="94386" s="62" customFormat="1" x14ac:dyDescent="0.35"/>
    <row r="94387" s="62" customFormat="1" x14ac:dyDescent="0.35"/>
    <row r="94388" s="62" customFormat="1" x14ac:dyDescent="0.35"/>
    <row r="94389" s="62" customFormat="1" x14ac:dyDescent="0.35"/>
    <row r="94390" s="62" customFormat="1" x14ac:dyDescent="0.35"/>
    <row r="94391" s="62" customFormat="1" x14ac:dyDescent="0.35"/>
    <row r="94392" s="62" customFormat="1" x14ac:dyDescent="0.35"/>
    <row r="94393" s="62" customFormat="1" x14ac:dyDescent="0.35"/>
    <row r="94394" s="62" customFormat="1" x14ac:dyDescent="0.35"/>
    <row r="94395" s="62" customFormat="1" x14ac:dyDescent="0.35"/>
    <row r="94396" s="62" customFormat="1" x14ac:dyDescent="0.35"/>
    <row r="94397" s="62" customFormat="1" x14ac:dyDescent="0.35"/>
    <row r="94398" s="62" customFormat="1" x14ac:dyDescent="0.35"/>
    <row r="94399" s="62" customFormat="1" x14ac:dyDescent="0.35"/>
    <row r="94400" s="62" customFormat="1" x14ac:dyDescent="0.35"/>
    <row r="94401" s="62" customFormat="1" x14ac:dyDescent="0.35"/>
    <row r="94402" s="62" customFormat="1" x14ac:dyDescent="0.35"/>
    <row r="94403" s="62" customFormat="1" x14ac:dyDescent="0.35"/>
    <row r="94404" s="62" customFormat="1" x14ac:dyDescent="0.35"/>
    <row r="94405" s="62" customFormat="1" x14ac:dyDescent="0.35"/>
    <row r="94406" s="62" customFormat="1" x14ac:dyDescent="0.35"/>
    <row r="94407" s="62" customFormat="1" x14ac:dyDescent="0.35"/>
    <row r="94408" s="62" customFormat="1" x14ac:dyDescent="0.35"/>
    <row r="94409" s="62" customFormat="1" x14ac:dyDescent="0.35"/>
    <row r="94410" s="62" customFormat="1" x14ac:dyDescent="0.35"/>
    <row r="94411" s="62" customFormat="1" x14ac:dyDescent="0.35"/>
    <row r="94412" s="62" customFormat="1" x14ac:dyDescent="0.35"/>
    <row r="94413" s="62" customFormat="1" x14ac:dyDescent="0.35"/>
    <row r="94414" s="62" customFormat="1" x14ac:dyDescent="0.35"/>
    <row r="94415" s="62" customFormat="1" x14ac:dyDescent="0.35"/>
    <row r="94416" s="62" customFormat="1" x14ac:dyDescent="0.35"/>
    <row r="94417" s="62" customFormat="1" x14ac:dyDescent="0.35"/>
    <row r="94418" s="62" customFormat="1" x14ac:dyDescent="0.35"/>
    <row r="94419" s="62" customFormat="1" x14ac:dyDescent="0.35"/>
    <row r="94420" s="62" customFormat="1" x14ac:dyDescent="0.35"/>
    <row r="94421" s="62" customFormat="1" x14ac:dyDescent="0.35"/>
    <row r="94422" s="62" customFormat="1" x14ac:dyDescent="0.35"/>
    <row r="94423" s="62" customFormat="1" x14ac:dyDescent="0.35"/>
    <row r="94424" s="62" customFormat="1" x14ac:dyDescent="0.35"/>
    <row r="94425" s="62" customFormat="1" x14ac:dyDescent="0.35"/>
    <row r="94426" s="62" customFormat="1" x14ac:dyDescent="0.35"/>
    <row r="94427" s="62" customFormat="1" x14ac:dyDescent="0.35"/>
    <row r="94428" s="62" customFormat="1" x14ac:dyDescent="0.35"/>
    <row r="94429" s="62" customFormat="1" x14ac:dyDescent="0.35"/>
    <row r="94430" s="62" customFormat="1" x14ac:dyDescent="0.35"/>
    <row r="94431" s="62" customFormat="1" x14ac:dyDescent="0.35"/>
    <row r="94432" s="62" customFormat="1" x14ac:dyDescent="0.35"/>
    <row r="94433" s="62" customFormat="1" x14ac:dyDescent="0.35"/>
    <row r="94434" s="62" customFormat="1" x14ac:dyDescent="0.35"/>
    <row r="94435" s="62" customFormat="1" x14ac:dyDescent="0.35"/>
    <row r="94436" s="62" customFormat="1" x14ac:dyDescent="0.35"/>
    <row r="94437" s="62" customFormat="1" x14ac:dyDescent="0.35"/>
    <row r="94438" s="62" customFormat="1" x14ac:dyDescent="0.35"/>
    <row r="94439" s="62" customFormat="1" x14ac:dyDescent="0.35"/>
    <row r="94440" s="62" customFormat="1" x14ac:dyDescent="0.35"/>
    <row r="94441" s="62" customFormat="1" x14ac:dyDescent="0.35"/>
    <row r="94442" s="62" customFormat="1" x14ac:dyDescent="0.35"/>
    <row r="94443" s="62" customFormat="1" x14ac:dyDescent="0.35"/>
    <row r="94444" s="62" customFormat="1" x14ac:dyDescent="0.35"/>
    <row r="94445" s="62" customFormat="1" x14ac:dyDescent="0.35"/>
    <row r="94446" s="62" customFormat="1" x14ac:dyDescent="0.35"/>
    <row r="94447" s="62" customFormat="1" x14ac:dyDescent="0.35"/>
    <row r="94448" s="62" customFormat="1" x14ac:dyDescent="0.35"/>
    <row r="94449" s="62" customFormat="1" x14ac:dyDescent="0.35"/>
    <row r="94450" s="62" customFormat="1" x14ac:dyDescent="0.35"/>
    <row r="94451" s="62" customFormat="1" x14ac:dyDescent="0.35"/>
    <row r="94452" s="62" customFormat="1" x14ac:dyDescent="0.35"/>
    <row r="94453" s="62" customFormat="1" x14ac:dyDescent="0.35"/>
    <row r="94454" s="62" customFormat="1" x14ac:dyDescent="0.35"/>
    <row r="94455" s="62" customFormat="1" x14ac:dyDescent="0.35"/>
    <row r="94456" s="62" customFormat="1" x14ac:dyDescent="0.35"/>
    <row r="94457" s="62" customFormat="1" x14ac:dyDescent="0.35"/>
    <row r="94458" s="62" customFormat="1" x14ac:dyDescent="0.35"/>
    <row r="94459" s="62" customFormat="1" x14ac:dyDescent="0.35"/>
    <row r="94460" s="62" customFormat="1" x14ac:dyDescent="0.35"/>
    <row r="94461" s="62" customFormat="1" x14ac:dyDescent="0.35"/>
    <row r="94462" s="62" customFormat="1" x14ac:dyDescent="0.35"/>
    <row r="94463" s="62" customFormat="1" x14ac:dyDescent="0.35"/>
    <row r="94464" s="62" customFormat="1" x14ac:dyDescent="0.35"/>
    <row r="94465" s="62" customFormat="1" x14ac:dyDescent="0.35"/>
    <row r="94466" s="62" customFormat="1" x14ac:dyDescent="0.35"/>
    <row r="94467" s="62" customFormat="1" x14ac:dyDescent="0.35"/>
    <row r="94468" s="62" customFormat="1" x14ac:dyDescent="0.35"/>
    <row r="94469" s="62" customFormat="1" x14ac:dyDescent="0.35"/>
    <row r="94470" s="62" customFormat="1" x14ac:dyDescent="0.35"/>
    <row r="94471" s="62" customFormat="1" x14ac:dyDescent="0.35"/>
    <row r="94472" s="62" customFormat="1" x14ac:dyDescent="0.35"/>
    <row r="94473" s="62" customFormat="1" x14ac:dyDescent="0.35"/>
    <row r="94474" s="62" customFormat="1" x14ac:dyDescent="0.35"/>
    <row r="94475" s="62" customFormat="1" x14ac:dyDescent="0.35"/>
    <row r="94476" s="62" customFormat="1" x14ac:dyDescent="0.35"/>
    <row r="94477" s="62" customFormat="1" x14ac:dyDescent="0.35"/>
    <row r="94478" s="62" customFormat="1" x14ac:dyDescent="0.35"/>
    <row r="94479" s="62" customFormat="1" x14ac:dyDescent="0.35"/>
    <row r="94480" s="62" customFormat="1" x14ac:dyDescent="0.35"/>
    <row r="94481" s="62" customFormat="1" x14ac:dyDescent="0.35"/>
    <row r="94482" s="62" customFormat="1" x14ac:dyDescent="0.35"/>
    <row r="94483" s="62" customFormat="1" x14ac:dyDescent="0.35"/>
    <row r="94484" s="62" customFormat="1" x14ac:dyDescent="0.35"/>
    <row r="94485" s="62" customFormat="1" x14ac:dyDescent="0.35"/>
    <row r="94486" s="62" customFormat="1" x14ac:dyDescent="0.35"/>
    <row r="94487" s="62" customFormat="1" x14ac:dyDescent="0.35"/>
    <row r="94488" s="62" customFormat="1" x14ac:dyDescent="0.35"/>
    <row r="94489" s="62" customFormat="1" x14ac:dyDescent="0.35"/>
    <row r="94490" s="62" customFormat="1" x14ac:dyDescent="0.35"/>
    <row r="94491" s="62" customFormat="1" x14ac:dyDescent="0.35"/>
    <row r="94492" s="62" customFormat="1" x14ac:dyDescent="0.35"/>
    <row r="94493" s="62" customFormat="1" x14ac:dyDescent="0.35"/>
    <row r="94494" s="62" customFormat="1" x14ac:dyDescent="0.35"/>
    <row r="94495" s="62" customFormat="1" x14ac:dyDescent="0.35"/>
    <row r="94496" s="62" customFormat="1" x14ac:dyDescent="0.35"/>
    <row r="94497" s="62" customFormat="1" x14ac:dyDescent="0.35"/>
    <row r="94498" s="62" customFormat="1" x14ac:dyDescent="0.35"/>
    <row r="94499" s="62" customFormat="1" x14ac:dyDescent="0.35"/>
    <row r="94500" s="62" customFormat="1" x14ac:dyDescent="0.35"/>
    <row r="94501" s="62" customFormat="1" x14ac:dyDescent="0.35"/>
    <row r="94502" s="62" customFormat="1" x14ac:dyDescent="0.35"/>
    <row r="94503" s="62" customFormat="1" x14ac:dyDescent="0.35"/>
    <row r="94504" s="62" customFormat="1" x14ac:dyDescent="0.35"/>
    <row r="94505" s="62" customFormat="1" x14ac:dyDescent="0.35"/>
    <row r="94506" s="62" customFormat="1" x14ac:dyDescent="0.35"/>
    <row r="94507" s="62" customFormat="1" x14ac:dyDescent="0.35"/>
    <row r="94508" s="62" customFormat="1" x14ac:dyDescent="0.35"/>
    <row r="94509" s="62" customFormat="1" x14ac:dyDescent="0.35"/>
    <row r="94510" s="62" customFormat="1" x14ac:dyDescent="0.35"/>
    <row r="94511" s="62" customFormat="1" x14ac:dyDescent="0.35"/>
    <row r="94512" s="62" customFormat="1" x14ac:dyDescent="0.35"/>
    <row r="94513" s="62" customFormat="1" x14ac:dyDescent="0.35"/>
    <row r="94514" s="62" customFormat="1" x14ac:dyDescent="0.35"/>
    <row r="94515" s="62" customFormat="1" x14ac:dyDescent="0.35"/>
    <row r="94516" s="62" customFormat="1" x14ac:dyDescent="0.35"/>
    <row r="94517" s="62" customFormat="1" x14ac:dyDescent="0.35"/>
    <row r="94518" s="62" customFormat="1" x14ac:dyDescent="0.35"/>
    <row r="94519" s="62" customFormat="1" x14ac:dyDescent="0.35"/>
    <row r="94520" s="62" customFormat="1" x14ac:dyDescent="0.35"/>
    <row r="94521" s="62" customFormat="1" x14ac:dyDescent="0.35"/>
    <row r="94522" s="62" customFormat="1" x14ac:dyDescent="0.35"/>
    <row r="94523" s="62" customFormat="1" x14ac:dyDescent="0.35"/>
    <row r="94524" s="62" customFormat="1" x14ac:dyDescent="0.35"/>
    <row r="94525" s="62" customFormat="1" x14ac:dyDescent="0.35"/>
    <row r="94526" s="62" customFormat="1" x14ac:dyDescent="0.35"/>
    <row r="94527" s="62" customFormat="1" x14ac:dyDescent="0.35"/>
    <row r="94528" s="62" customFormat="1" x14ac:dyDescent="0.35"/>
    <row r="94529" s="62" customFormat="1" x14ac:dyDescent="0.35"/>
    <row r="94530" s="62" customFormat="1" x14ac:dyDescent="0.35"/>
    <row r="94531" s="62" customFormat="1" x14ac:dyDescent="0.35"/>
    <row r="94532" s="62" customFormat="1" x14ac:dyDescent="0.35"/>
    <row r="94533" s="62" customFormat="1" x14ac:dyDescent="0.35"/>
    <row r="94534" s="62" customFormat="1" x14ac:dyDescent="0.35"/>
    <row r="94535" s="62" customFormat="1" x14ac:dyDescent="0.35"/>
    <row r="94536" s="62" customFormat="1" x14ac:dyDescent="0.35"/>
    <row r="94537" s="62" customFormat="1" x14ac:dyDescent="0.35"/>
    <row r="94538" s="62" customFormat="1" x14ac:dyDescent="0.35"/>
    <row r="94539" s="62" customFormat="1" x14ac:dyDescent="0.35"/>
    <row r="94540" s="62" customFormat="1" x14ac:dyDescent="0.35"/>
    <row r="94541" s="62" customFormat="1" x14ac:dyDescent="0.35"/>
    <row r="94542" s="62" customFormat="1" x14ac:dyDescent="0.35"/>
    <row r="94543" s="62" customFormat="1" x14ac:dyDescent="0.35"/>
    <row r="94544" s="62" customFormat="1" x14ac:dyDescent="0.35"/>
    <row r="94545" s="62" customFormat="1" x14ac:dyDescent="0.35"/>
    <row r="94546" s="62" customFormat="1" x14ac:dyDescent="0.35"/>
    <row r="94547" s="62" customFormat="1" x14ac:dyDescent="0.35"/>
    <row r="94548" s="62" customFormat="1" x14ac:dyDescent="0.35"/>
    <row r="94549" s="62" customFormat="1" x14ac:dyDescent="0.35"/>
    <row r="94550" s="62" customFormat="1" x14ac:dyDescent="0.35"/>
    <row r="94551" s="62" customFormat="1" x14ac:dyDescent="0.35"/>
    <row r="94552" s="62" customFormat="1" x14ac:dyDescent="0.35"/>
    <row r="94553" s="62" customFormat="1" x14ac:dyDescent="0.35"/>
    <row r="94554" s="62" customFormat="1" x14ac:dyDescent="0.35"/>
    <row r="94555" s="62" customFormat="1" x14ac:dyDescent="0.35"/>
    <row r="94556" s="62" customFormat="1" x14ac:dyDescent="0.35"/>
    <row r="94557" s="62" customFormat="1" x14ac:dyDescent="0.35"/>
    <row r="94558" s="62" customFormat="1" x14ac:dyDescent="0.35"/>
    <row r="94559" s="62" customFormat="1" x14ac:dyDescent="0.35"/>
    <row r="94560" s="62" customFormat="1" x14ac:dyDescent="0.35"/>
    <row r="94561" s="62" customFormat="1" x14ac:dyDescent="0.35"/>
    <row r="94562" s="62" customFormat="1" x14ac:dyDescent="0.35"/>
    <row r="94563" s="62" customFormat="1" x14ac:dyDescent="0.35"/>
    <row r="94564" s="62" customFormat="1" x14ac:dyDescent="0.35"/>
    <row r="94565" s="62" customFormat="1" x14ac:dyDescent="0.35"/>
    <row r="94566" s="62" customFormat="1" x14ac:dyDescent="0.35"/>
    <row r="94567" s="62" customFormat="1" x14ac:dyDescent="0.35"/>
    <row r="94568" s="62" customFormat="1" x14ac:dyDescent="0.35"/>
    <row r="94569" s="62" customFormat="1" x14ac:dyDescent="0.35"/>
    <row r="94570" s="62" customFormat="1" x14ac:dyDescent="0.35"/>
    <row r="94571" s="62" customFormat="1" x14ac:dyDescent="0.35"/>
    <row r="94572" s="62" customFormat="1" x14ac:dyDescent="0.35"/>
    <row r="94573" s="62" customFormat="1" x14ac:dyDescent="0.35"/>
    <row r="94574" s="62" customFormat="1" x14ac:dyDescent="0.35"/>
    <row r="94575" s="62" customFormat="1" x14ac:dyDescent="0.35"/>
    <row r="94576" s="62" customFormat="1" x14ac:dyDescent="0.35"/>
    <row r="94577" s="62" customFormat="1" x14ac:dyDescent="0.35"/>
    <row r="94578" s="62" customFormat="1" x14ac:dyDescent="0.35"/>
    <row r="94579" s="62" customFormat="1" x14ac:dyDescent="0.35"/>
    <row r="94580" s="62" customFormat="1" x14ac:dyDescent="0.35"/>
    <row r="94581" s="62" customFormat="1" x14ac:dyDescent="0.35"/>
    <row r="94582" s="62" customFormat="1" x14ac:dyDescent="0.35"/>
    <row r="94583" s="62" customFormat="1" x14ac:dyDescent="0.35"/>
    <row r="94584" s="62" customFormat="1" x14ac:dyDescent="0.35"/>
    <row r="94585" s="62" customFormat="1" x14ac:dyDescent="0.35"/>
    <row r="94586" s="62" customFormat="1" x14ac:dyDescent="0.35"/>
    <row r="94587" s="62" customFormat="1" x14ac:dyDescent="0.35"/>
    <row r="94588" s="62" customFormat="1" x14ac:dyDescent="0.35"/>
    <row r="94589" s="62" customFormat="1" x14ac:dyDescent="0.35"/>
    <row r="94590" s="62" customFormat="1" x14ac:dyDescent="0.35"/>
    <row r="94591" s="62" customFormat="1" x14ac:dyDescent="0.35"/>
    <row r="94592" s="62" customFormat="1" x14ac:dyDescent="0.35"/>
    <row r="94593" s="62" customFormat="1" x14ac:dyDescent="0.35"/>
    <row r="94594" s="62" customFormat="1" x14ac:dyDescent="0.35"/>
    <row r="94595" s="62" customFormat="1" x14ac:dyDescent="0.35"/>
    <row r="94596" s="62" customFormat="1" x14ac:dyDescent="0.35"/>
    <row r="94597" s="62" customFormat="1" x14ac:dyDescent="0.35"/>
    <row r="94598" s="62" customFormat="1" x14ac:dyDescent="0.35"/>
    <row r="94599" s="62" customFormat="1" x14ac:dyDescent="0.35"/>
    <row r="94600" s="62" customFormat="1" x14ac:dyDescent="0.35"/>
    <row r="94601" s="62" customFormat="1" x14ac:dyDescent="0.35"/>
    <row r="94602" s="62" customFormat="1" x14ac:dyDescent="0.35"/>
    <row r="94603" s="62" customFormat="1" x14ac:dyDescent="0.35"/>
    <row r="94604" s="62" customFormat="1" x14ac:dyDescent="0.35"/>
    <row r="94605" s="62" customFormat="1" x14ac:dyDescent="0.35"/>
    <row r="94606" s="62" customFormat="1" x14ac:dyDescent="0.35"/>
    <row r="94607" s="62" customFormat="1" x14ac:dyDescent="0.35"/>
    <row r="94608" s="62" customFormat="1" x14ac:dyDescent="0.35"/>
    <row r="94609" s="62" customFormat="1" x14ac:dyDescent="0.35"/>
    <row r="94610" s="62" customFormat="1" x14ac:dyDescent="0.35"/>
    <row r="94611" s="62" customFormat="1" x14ac:dyDescent="0.35"/>
    <row r="94612" s="62" customFormat="1" x14ac:dyDescent="0.35"/>
    <row r="94613" s="62" customFormat="1" x14ac:dyDescent="0.35"/>
    <row r="94614" s="62" customFormat="1" x14ac:dyDescent="0.35"/>
    <row r="94615" s="62" customFormat="1" x14ac:dyDescent="0.35"/>
    <row r="94616" s="62" customFormat="1" x14ac:dyDescent="0.35"/>
    <row r="94617" s="62" customFormat="1" x14ac:dyDescent="0.35"/>
    <row r="94618" s="62" customFormat="1" x14ac:dyDescent="0.35"/>
    <row r="94619" s="62" customFormat="1" x14ac:dyDescent="0.35"/>
    <row r="94620" s="62" customFormat="1" x14ac:dyDescent="0.35"/>
    <row r="94621" s="62" customFormat="1" x14ac:dyDescent="0.35"/>
    <row r="94622" s="62" customFormat="1" x14ac:dyDescent="0.35"/>
    <row r="94623" s="62" customFormat="1" x14ac:dyDescent="0.35"/>
    <row r="94624" s="62" customFormat="1" x14ac:dyDescent="0.35"/>
    <row r="94625" s="62" customFormat="1" x14ac:dyDescent="0.35"/>
    <row r="94626" s="62" customFormat="1" x14ac:dyDescent="0.35"/>
    <row r="94627" s="62" customFormat="1" x14ac:dyDescent="0.35"/>
    <row r="94628" s="62" customFormat="1" x14ac:dyDescent="0.35"/>
    <row r="94629" s="62" customFormat="1" x14ac:dyDescent="0.35"/>
    <row r="94630" s="62" customFormat="1" x14ac:dyDescent="0.35"/>
    <row r="94631" s="62" customFormat="1" x14ac:dyDescent="0.35"/>
    <row r="94632" s="62" customFormat="1" x14ac:dyDescent="0.35"/>
    <row r="94633" s="62" customFormat="1" x14ac:dyDescent="0.35"/>
    <row r="94634" s="62" customFormat="1" x14ac:dyDescent="0.35"/>
    <row r="94635" s="62" customFormat="1" x14ac:dyDescent="0.35"/>
    <row r="94636" s="62" customFormat="1" x14ac:dyDescent="0.35"/>
    <row r="94637" s="62" customFormat="1" x14ac:dyDescent="0.35"/>
    <row r="94638" s="62" customFormat="1" x14ac:dyDescent="0.35"/>
    <row r="94639" s="62" customFormat="1" x14ac:dyDescent="0.35"/>
    <row r="94640" s="62" customFormat="1" x14ac:dyDescent="0.35"/>
    <row r="94641" s="62" customFormat="1" x14ac:dyDescent="0.35"/>
    <row r="94642" s="62" customFormat="1" x14ac:dyDescent="0.35"/>
    <row r="94643" s="62" customFormat="1" x14ac:dyDescent="0.35"/>
    <row r="94644" s="62" customFormat="1" x14ac:dyDescent="0.35"/>
    <row r="94645" s="62" customFormat="1" x14ac:dyDescent="0.35"/>
    <row r="94646" s="62" customFormat="1" x14ac:dyDescent="0.35"/>
    <row r="94647" s="62" customFormat="1" x14ac:dyDescent="0.35"/>
    <row r="94648" s="62" customFormat="1" x14ac:dyDescent="0.35"/>
    <row r="94649" s="62" customFormat="1" x14ac:dyDescent="0.35"/>
    <row r="94650" s="62" customFormat="1" x14ac:dyDescent="0.35"/>
    <row r="94651" s="62" customFormat="1" x14ac:dyDescent="0.35"/>
    <row r="94652" s="62" customFormat="1" x14ac:dyDescent="0.35"/>
    <row r="94653" s="62" customFormat="1" x14ac:dyDescent="0.35"/>
    <row r="94654" s="62" customFormat="1" x14ac:dyDescent="0.35"/>
    <row r="94655" s="62" customFormat="1" x14ac:dyDescent="0.35"/>
    <row r="94656" s="62" customFormat="1" x14ac:dyDescent="0.35"/>
    <row r="94657" s="62" customFormat="1" x14ac:dyDescent="0.35"/>
    <row r="94658" s="62" customFormat="1" x14ac:dyDescent="0.35"/>
    <row r="94659" s="62" customFormat="1" x14ac:dyDescent="0.35"/>
    <row r="94660" s="62" customFormat="1" x14ac:dyDescent="0.35"/>
    <row r="94661" s="62" customFormat="1" x14ac:dyDescent="0.35"/>
    <row r="94662" s="62" customFormat="1" x14ac:dyDescent="0.35"/>
    <row r="94663" s="62" customFormat="1" x14ac:dyDescent="0.35"/>
    <row r="94664" s="62" customFormat="1" x14ac:dyDescent="0.35"/>
    <row r="94665" s="62" customFormat="1" x14ac:dyDescent="0.35"/>
    <row r="94666" s="62" customFormat="1" x14ac:dyDescent="0.35"/>
    <row r="94667" s="62" customFormat="1" x14ac:dyDescent="0.35"/>
    <row r="94668" s="62" customFormat="1" x14ac:dyDescent="0.35"/>
    <row r="94669" s="62" customFormat="1" x14ac:dyDescent="0.35"/>
    <row r="94670" s="62" customFormat="1" x14ac:dyDescent="0.35"/>
    <row r="94671" s="62" customFormat="1" x14ac:dyDescent="0.35"/>
    <row r="94672" s="62" customFormat="1" x14ac:dyDescent="0.35"/>
    <row r="94673" s="62" customFormat="1" x14ac:dyDescent="0.35"/>
    <row r="94674" s="62" customFormat="1" x14ac:dyDescent="0.35"/>
    <row r="94675" s="62" customFormat="1" x14ac:dyDescent="0.35"/>
    <row r="94676" s="62" customFormat="1" x14ac:dyDescent="0.35"/>
    <row r="94677" s="62" customFormat="1" x14ac:dyDescent="0.35"/>
    <row r="94678" s="62" customFormat="1" x14ac:dyDescent="0.35"/>
    <row r="94679" s="62" customFormat="1" x14ac:dyDescent="0.35"/>
    <row r="94680" s="62" customFormat="1" x14ac:dyDescent="0.35"/>
    <row r="94681" s="62" customFormat="1" x14ac:dyDescent="0.35"/>
    <row r="94682" s="62" customFormat="1" x14ac:dyDescent="0.35"/>
    <row r="94683" s="62" customFormat="1" x14ac:dyDescent="0.35"/>
    <row r="94684" s="62" customFormat="1" x14ac:dyDescent="0.35"/>
    <row r="94685" s="62" customFormat="1" x14ac:dyDescent="0.35"/>
    <row r="94686" s="62" customFormat="1" x14ac:dyDescent="0.35"/>
    <row r="94687" s="62" customFormat="1" x14ac:dyDescent="0.35"/>
    <row r="94688" s="62" customFormat="1" x14ac:dyDescent="0.35"/>
    <row r="94689" s="62" customFormat="1" x14ac:dyDescent="0.35"/>
    <row r="94690" s="62" customFormat="1" x14ac:dyDescent="0.35"/>
    <row r="94691" s="62" customFormat="1" x14ac:dyDescent="0.35"/>
    <row r="94692" s="62" customFormat="1" x14ac:dyDescent="0.35"/>
    <row r="94693" s="62" customFormat="1" x14ac:dyDescent="0.35"/>
    <row r="94694" s="62" customFormat="1" x14ac:dyDescent="0.35"/>
    <row r="94695" s="62" customFormat="1" x14ac:dyDescent="0.35"/>
    <row r="94696" s="62" customFormat="1" x14ac:dyDescent="0.35"/>
    <row r="94697" s="62" customFormat="1" x14ac:dyDescent="0.35"/>
    <row r="94698" s="62" customFormat="1" x14ac:dyDescent="0.35"/>
    <row r="94699" s="62" customFormat="1" x14ac:dyDescent="0.35"/>
    <row r="94700" s="62" customFormat="1" x14ac:dyDescent="0.35"/>
    <row r="94701" s="62" customFormat="1" x14ac:dyDescent="0.35"/>
    <row r="94702" s="62" customFormat="1" x14ac:dyDescent="0.35"/>
    <row r="94703" s="62" customFormat="1" x14ac:dyDescent="0.35"/>
    <row r="94704" s="62" customFormat="1" x14ac:dyDescent="0.35"/>
    <row r="94705" s="62" customFormat="1" x14ac:dyDescent="0.35"/>
    <row r="94706" s="62" customFormat="1" x14ac:dyDescent="0.35"/>
    <row r="94707" s="62" customFormat="1" x14ac:dyDescent="0.35"/>
    <row r="94708" s="62" customFormat="1" x14ac:dyDescent="0.35"/>
    <row r="94709" s="62" customFormat="1" x14ac:dyDescent="0.35"/>
    <row r="94710" s="62" customFormat="1" x14ac:dyDescent="0.35"/>
    <row r="94711" s="62" customFormat="1" x14ac:dyDescent="0.35"/>
    <row r="94712" s="62" customFormat="1" x14ac:dyDescent="0.35"/>
    <row r="94713" s="62" customFormat="1" x14ac:dyDescent="0.35"/>
    <row r="94714" s="62" customFormat="1" x14ac:dyDescent="0.35"/>
    <row r="94715" s="62" customFormat="1" x14ac:dyDescent="0.35"/>
    <row r="94716" s="62" customFormat="1" x14ac:dyDescent="0.35"/>
    <row r="94717" s="62" customFormat="1" x14ac:dyDescent="0.35"/>
    <row r="94718" s="62" customFormat="1" x14ac:dyDescent="0.35"/>
    <row r="94719" s="62" customFormat="1" x14ac:dyDescent="0.35"/>
    <row r="94720" s="62" customFormat="1" x14ac:dyDescent="0.35"/>
    <row r="94721" s="62" customFormat="1" x14ac:dyDescent="0.35"/>
    <row r="94722" s="62" customFormat="1" x14ac:dyDescent="0.35"/>
    <row r="94723" s="62" customFormat="1" x14ac:dyDescent="0.35"/>
    <row r="94724" s="62" customFormat="1" x14ac:dyDescent="0.35"/>
    <row r="94725" s="62" customFormat="1" x14ac:dyDescent="0.35"/>
    <row r="94726" s="62" customFormat="1" x14ac:dyDescent="0.35"/>
    <row r="94727" s="62" customFormat="1" x14ac:dyDescent="0.35"/>
    <row r="94728" s="62" customFormat="1" x14ac:dyDescent="0.35"/>
    <row r="94729" s="62" customFormat="1" x14ac:dyDescent="0.35"/>
    <row r="94730" s="62" customFormat="1" x14ac:dyDescent="0.35"/>
    <row r="94731" s="62" customFormat="1" x14ac:dyDescent="0.35"/>
    <row r="94732" s="62" customFormat="1" x14ac:dyDescent="0.35"/>
    <row r="94733" s="62" customFormat="1" x14ac:dyDescent="0.35"/>
    <row r="94734" s="62" customFormat="1" x14ac:dyDescent="0.35"/>
    <row r="94735" s="62" customFormat="1" x14ac:dyDescent="0.35"/>
    <row r="94736" s="62" customFormat="1" x14ac:dyDescent="0.35"/>
    <row r="94737" s="62" customFormat="1" x14ac:dyDescent="0.35"/>
    <row r="94738" s="62" customFormat="1" x14ac:dyDescent="0.35"/>
    <row r="94739" s="62" customFormat="1" x14ac:dyDescent="0.35"/>
    <row r="94740" s="62" customFormat="1" x14ac:dyDescent="0.35"/>
    <row r="94741" s="62" customFormat="1" x14ac:dyDescent="0.35"/>
    <row r="94742" s="62" customFormat="1" x14ac:dyDescent="0.35"/>
    <row r="94743" s="62" customFormat="1" x14ac:dyDescent="0.35"/>
    <row r="94744" s="62" customFormat="1" x14ac:dyDescent="0.35"/>
    <row r="94745" s="62" customFormat="1" x14ac:dyDescent="0.35"/>
    <row r="94746" s="62" customFormat="1" x14ac:dyDescent="0.35"/>
    <row r="94747" s="62" customFormat="1" x14ac:dyDescent="0.35"/>
    <row r="94748" s="62" customFormat="1" x14ac:dyDescent="0.35"/>
    <row r="94749" s="62" customFormat="1" x14ac:dyDescent="0.35"/>
    <row r="94750" s="62" customFormat="1" x14ac:dyDescent="0.35"/>
    <row r="94751" s="62" customFormat="1" x14ac:dyDescent="0.35"/>
    <row r="94752" s="62" customFormat="1" x14ac:dyDescent="0.35"/>
    <row r="94753" s="62" customFormat="1" x14ac:dyDescent="0.35"/>
    <row r="94754" s="62" customFormat="1" x14ac:dyDescent="0.35"/>
    <row r="94755" s="62" customFormat="1" x14ac:dyDescent="0.35"/>
    <row r="94756" s="62" customFormat="1" x14ac:dyDescent="0.35"/>
    <row r="94757" s="62" customFormat="1" x14ac:dyDescent="0.35"/>
    <row r="94758" s="62" customFormat="1" x14ac:dyDescent="0.35"/>
    <row r="94759" s="62" customFormat="1" x14ac:dyDescent="0.35"/>
    <row r="94760" s="62" customFormat="1" x14ac:dyDescent="0.35"/>
    <row r="94761" s="62" customFormat="1" x14ac:dyDescent="0.35"/>
    <row r="94762" s="62" customFormat="1" x14ac:dyDescent="0.35"/>
    <row r="94763" s="62" customFormat="1" x14ac:dyDescent="0.35"/>
    <row r="94764" s="62" customFormat="1" x14ac:dyDescent="0.35"/>
    <row r="94765" s="62" customFormat="1" x14ac:dyDescent="0.35"/>
    <row r="94766" s="62" customFormat="1" x14ac:dyDescent="0.35"/>
    <row r="94767" s="62" customFormat="1" x14ac:dyDescent="0.35"/>
    <row r="94768" s="62" customFormat="1" x14ac:dyDescent="0.35"/>
    <row r="94769" s="62" customFormat="1" x14ac:dyDescent="0.35"/>
    <row r="94770" s="62" customFormat="1" x14ac:dyDescent="0.35"/>
    <row r="94771" s="62" customFormat="1" x14ac:dyDescent="0.35"/>
    <row r="94772" s="62" customFormat="1" x14ac:dyDescent="0.35"/>
    <row r="94773" s="62" customFormat="1" x14ac:dyDescent="0.35"/>
    <row r="94774" s="62" customFormat="1" x14ac:dyDescent="0.35"/>
    <row r="94775" s="62" customFormat="1" x14ac:dyDescent="0.35"/>
    <row r="94776" s="62" customFormat="1" x14ac:dyDescent="0.35"/>
    <row r="94777" s="62" customFormat="1" x14ac:dyDescent="0.35"/>
    <row r="94778" s="62" customFormat="1" x14ac:dyDescent="0.35"/>
    <row r="94779" s="62" customFormat="1" x14ac:dyDescent="0.35"/>
    <row r="94780" s="62" customFormat="1" x14ac:dyDescent="0.35"/>
    <row r="94781" s="62" customFormat="1" x14ac:dyDescent="0.35"/>
    <row r="94782" s="62" customFormat="1" x14ac:dyDescent="0.35"/>
    <row r="94783" s="62" customFormat="1" x14ac:dyDescent="0.35"/>
    <row r="94784" s="62" customFormat="1" x14ac:dyDescent="0.35"/>
    <row r="94785" s="62" customFormat="1" x14ac:dyDescent="0.35"/>
    <row r="94786" s="62" customFormat="1" x14ac:dyDescent="0.35"/>
    <row r="94787" s="62" customFormat="1" x14ac:dyDescent="0.35"/>
    <row r="94788" s="62" customFormat="1" x14ac:dyDescent="0.35"/>
    <row r="94789" s="62" customFormat="1" x14ac:dyDescent="0.35"/>
    <row r="94790" s="62" customFormat="1" x14ac:dyDescent="0.35"/>
    <row r="94791" s="62" customFormat="1" x14ac:dyDescent="0.35"/>
    <row r="94792" s="62" customFormat="1" x14ac:dyDescent="0.35"/>
    <row r="94793" s="62" customFormat="1" x14ac:dyDescent="0.35"/>
    <row r="94794" s="62" customFormat="1" x14ac:dyDescent="0.35"/>
    <row r="94795" s="62" customFormat="1" x14ac:dyDescent="0.35"/>
    <row r="94796" s="62" customFormat="1" x14ac:dyDescent="0.35"/>
    <row r="94797" s="62" customFormat="1" x14ac:dyDescent="0.35"/>
    <row r="94798" s="62" customFormat="1" x14ac:dyDescent="0.35"/>
    <row r="94799" s="62" customFormat="1" x14ac:dyDescent="0.35"/>
    <row r="94800" s="62" customFormat="1" x14ac:dyDescent="0.35"/>
    <row r="94801" s="62" customFormat="1" x14ac:dyDescent="0.35"/>
    <row r="94802" s="62" customFormat="1" x14ac:dyDescent="0.35"/>
    <row r="94803" s="62" customFormat="1" x14ac:dyDescent="0.35"/>
    <row r="94804" s="62" customFormat="1" x14ac:dyDescent="0.35"/>
    <row r="94805" s="62" customFormat="1" x14ac:dyDescent="0.35"/>
    <row r="94806" s="62" customFormat="1" x14ac:dyDescent="0.35"/>
    <row r="94807" s="62" customFormat="1" x14ac:dyDescent="0.35"/>
    <row r="94808" s="62" customFormat="1" x14ac:dyDescent="0.35"/>
    <row r="94809" s="62" customFormat="1" x14ac:dyDescent="0.35"/>
    <row r="94810" s="62" customFormat="1" x14ac:dyDescent="0.35"/>
    <row r="94811" s="62" customFormat="1" x14ac:dyDescent="0.35"/>
    <row r="94812" s="62" customFormat="1" x14ac:dyDescent="0.35"/>
    <row r="94813" s="62" customFormat="1" x14ac:dyDescent="0.35"/>
    <row r="94814" s="62" customFormat="1" x14ac:dyDescent="0.35"/>
    <row r="94815" s="62" customFormat="1" x14ac:dyDescent="0.35"/>
    <row r="94816" s="62" customFormat="1" x14ac:dyDescent="0.35"/>
    <row r="94817" s="62" customFormat="1" x14ac:dyDescent="0.35"/>
    <row r="94818" s="62" customFormat="1" x14ac:dyDescent="0.35"/>
    <row r="94819" s="62" customFormat="1" x14ac:dyDescent="0.35"/>
    <row r="94820" s="62" customFormat="1" x14ac:dyDescent="0.35"/>
    <row r="94821" s="62" customFormat="1" x14ac:dyDescent="0.35"/>
    <row r="94822" s="62" customFormat="1" x14ac:dyDescent="0.35"/>
    <row r="94823" s="62" customFormat="1" x14ac:dyDescent="0.35"/>
    <row r="94824" s="62" customFormat="1" x14ac:dyDescent="0.35"/>
    <row r="94825" s="62" customFormat="1" x14ac:dyDescent="0.35"/>
    <row r="94826" s="62" customFormat="1" x14ac:dyDescent="0.35"/>
    <row r="94827" s="62" customFormat="1" x14ac:dyDescent="0.35"/>
    <row r="94828" s="62" customFormat="1" x14ac:dyDescent="0.35"/>
    <row r="94829" s="62" customFormat="1" x14ac:dyDescent="0.35"/>
    <row r="94830" s="62" customFormat="1" x14ac:dyDescent="0.35"/>
    <row r="94831" s="62" customFormat="1" x14ac:dyDescent="0.35"/>
    <row r="94832" s="62" customFormat="1" x14ac:dyDescent="0.35"/>
    <row r="94833" s="62" customFormat="1" x14ac:dyDescent="0.35"/>
    <row r="94834" s="62" customFormat="1" x14ac:dyDescent="0.35"/>
    <row r="94835" s="62" customFormat="1" x14ac:dyDescent="0.35"/>
    <row r="94836" s="62" customFormat="1" x14ac:dyDescent="0.35"/>
    <row r="94837" s="62" customFormat="1" x14ac:dyDescent="0.35"/>
    <row r="94838" s="62" customFormat="1" x14ac:dyDescent="0.35"/>
    <row r="94839" s="62" customFormat="1" x14ac:dyDescent="0.35"/>
    <row r="94840" s="62" customFormat="1" x14ac:dyDescent="0.35"/>
    <row r="94841" s="62" customFormat="1" x14ac:dyDescent="0.35"/>
    <row r="94842" s="62" customFormat="1" x14ac:dyDescent="0.35"/>
    <row r="94843" s="62" customFormat="1" x14ac:dyDescent="0.35"/>
    <row r="94844" s="62" customFormat="1" x14ac:dyDescent="0.35"/>
    <row r="94845" s="62" customFormat="1" x14ac:dyDescent="0.35"/>
    <row r="94846" s="62" customFormat="1" x14ac:dyDescent="0.35"/>
    <row r="94847" s="62" customFormat="1" x14ac:dyDescent="0.35"/>
    <row r="94848" s="62" customFormat="1" x14ac:dyDescent="0.35"/>
    <row r="94849" s="62" customFormat="1" x14ac:dyDescent="0.35"/>
    <row r="94850" s="62" customFormat="1" x14ac:dyDescent="0.35"/>
    <row r="94851" s="62" customFormat="1" x14ac:dyDescent="0.35"/>
    <row r="94852" s="62" customFormat="1" x14ac:dyDescent="0.35"/>
    <row r="94853" s="62" customFormat="1" x14ac:dyDescent="0.35"/>
    <row r="94854" s="62" customFormat="1" x14ac:dyDescent="0.35"/>
    <row r="94855" s="62" customFormat="1" x14ac:dyDescent="0.35"/>
    <row r="94856" s="62" customFormat="1" x14ac:dyDescent="0.35"/>
    <row r="94857" s="62" customFormat="1" x14ac:dyDescent="0.35"/>
    <row r="94858" s="62" customFormat="1" x14ac:dyDescent="0.35"/>
    <row r="94859" s="62" customFormat="1" x14ac:dyDescent="0.35"/>
    <row r="94860" s="62" customFormat="1" x14ac:dyDescent="0.35"/>
    <row r="94861" s="62" customFormat="1" x14ac:dyDescent="0.35"/>
    <row r="94862" s="62" customFormat="1" x14ac:dyDescent="0.35"/>
    <row r="94863" s="62" customFormat="1" x14ac:dyDescent="0.35"/>
    <row r="94864" s="62" customFormat="1" x14ac:dyDescent="0.35"/>
    <row r="94865" s="62" customFormat="1" x14ac:dyDescent="0.35"/>
    <row r="94866" s="62" customFormat="1" x14ac:dyDescent="0.35"/>
    <row r="94867" s="62" customFormat="1" x14ac:dyDescent="0.35"/>
    <row r="94868" s="62" customFormat="1" x14ac:dyDescent="0.35"/>
    <row r="94869" s="62" customFormat="1" x14ac:dyDescent="0.35"/>
    <row r="94870" s="62" customFormat="1" x14ac:dyDescent="0.35"/>
    <row r="94871" s="62" customFormat="1" x14ac:dyDescent="0.35"/>
    <row r="94872" s="62" customFormat="1" x14ac:dyDescent="0.35"/>
    <row r="94873" s="62" customFormat="1" x14ac:dyDescent="0.35"/>
    <row r="94874" s="62" customFormat="1" x14ac:dyDescent="0.35"/>
    <row r="94875" s="62" customFormat="1" x14ac:dyDescent="0.35"/>
    <row r="94876" s="62" customFormat="1" x14ac:dyDescent="0.35"/>
    <row r="94877" s="62" customFormat="1" x14ac:dyDescent="0.35"/>
    <row r="94878" s="62" customFormat="1" x14ac:dyDescent="0.35"/>
    <row r="94879" s="62" customFormat="1" x14ac:dyDescent="0.35"/>
    <row r="94880" s="62" customFormat="1" x14ac:dyDescent="0.35"/>
    <row r="94881" s="62" customFormat="1" x14ac:dyDescent="0.35"/>
    <row r="94882" s="62" customFormat="1" x14ac:dyDescent="0.35"/>
    <row r="94883" s="62" customFormat="1" x14ac:dyDescent="0.35"/>
    <row r="94884" s="62" customFormat="1" x14ac:dyDescent="0.35"/>
    <row r="94885" s="62" customFormat="1" x14ac:dyDescent="0.35"/>
    <row r="94886" s="62" customFormat="1" x14ac:dyDescent="0.35"/>
    <row r="94887" s="62" customFormat="1" x14ac:dyDescent="0.35"/>
    <row r="94888" s="62" customFormat="1" x14ac:dyDescent="0.35"/>
    <row r="94889" s="62" customFormat="1" x14ac:dyDescent="0.35"/>
    <row r="94890" s="62" customFormat="1" x14ac:dyDescent="0.35"/>
    <row r="94891" s="62" customFormat="1" x14ac:dyDescent="0.35"/>
    <row r="94892" s="62" customFormat="1" x14ac:dyDescent="0.35"/>
    <row r="94893" s="62" customFormat="1" x14ac:dyDescent="0.35"/>
    <row r="94894" s="62" customFormat="1" x14ac:dyDescent="0.35"/>
    <row r="94895" s="62" customFormat="1" x14ac:dyDescent="0.35"/>
    <row r="94896" s="62" customFormat="1" x14ac:dyDescent="0.35"/>
    <row r="94897" s="62" customFormat="1" x14ac:dyDescent="0.35"/>
    <row r="94898" s="62" customFormat="1" x14ac:dyDescent="0.35"/>
    <row r="94899" s="62" customFormat="1" x14ac:dyDescent="0.35"/>
    <row r="94900" s="62" customFormat="1" x14ac:dyDescent="0.35"/>
    <row r="94901" s="62" customFormat="1" x14ac:dyDescent="0.35"/>
    <row r="94902" s="62" customFormat="1" x14ac:dyDescent="0.35"/>
    <row r="94903" s="62" customFormat="1" x14ac:dyDescent="0.35"/>
    <row r="94904" s="62" customFormat="1" x14ac:dyDescent="0.35"/>
    <row r="94905" s="62" customFormat="1" x14ac:dyDescent="0.35"/>
    <row r="94906" s="62" customFormat="1" x14ac:dyDescent="0.35"/>
    <row r="94907" s="62" customFormat="1" x14ac:dyDescent="0.35"/>
    <row r="94908" s="62" customFormat="1" x14ac:dyDescent="0.35"/>
    <row r="94909" s="62" customFormat="1" x14ac:dyDescent="0.35"/>
    <row r="94910" s="62" customFormat="1" x14ac:dyDescent="0.35"/>
    <row r="94911" s="62" customFormat="1" x14ac:dyDescent="0.35"/>
    <row r="94912" s="62" customFormat="1" x14ac:dyDescent="0.35"/>
    <row r="94913" s="62" customFormat="1" x14ac:dyDescent="0.35"/>
    <row r="94914" s="62" customFormat="1" x14ac:dyDescent="0.35"/>
    <row r="94915" s="62" customFormat="1" x14ac:dyDescent="0.35"/>
    <row r="94916" s="62" customFormat="1" x14ac:dyDescent="0.35"/>
    <row r="94917" s="62" customFormat="1" x14ac:dyDescent="0.35"/>
    <row r="94918" s="62" customFormat="1" x14ac:dyDescent="0.35"/>
    <row r="94919" s="62" customFormat="1" x14ac:dyDescent="0.35"/>
    <row r="94920" s="62" customFormat="1" x14ac:dyDescent="0.35"/>
    <row r="94921" s="62" customFormat="1" x14ac:dyDescent="0.35"/>
    <row r="94922" s="62" customFormat="1" x14ac:dyDescent="0.35"/>
    <row r="94923" s="62" customFormat="1" x14ac:dyDescent="0.35"/>
    <row r="94924" s="62" customFormat="1" x14ac:dyDescent="0.35"/>
    <row r="94925" s="62" customFormat="1" x14ac:dyDescent="0.35"/>
    <row r="94926" s="62" customFormat="1" x14ac:dyDescent="0.35"/>
    <row r="94927" s="62" customFormat="1" x14ac:dyDescent="0.35"/>
    <row r="94928" s="62" customFormat="1" x14ac:dyDescent="0.35"/>
    <row r="94929" s="62" customFormat="1" x14ac:dyDescent="0.35"/>
    <row r="94930" s="62" customFormat="1" x14ac:dyDescent="0.35"/>
    <row r="94931" s="62" customFormat="1" x14ac:dyDescent="0.35"/>
    <row r="94932" s="62" customFormat="1" x14ac:dyDescent="0.35"/>
    <row r="94933" s="62" customFormat="1" x14ac:dyDescent="0.35"/>
    <row r="94934" s="62" customFormat="1" x14ac:dyDescent="0.35"/>
    <row r="94935" s="62" customFormat="1" x14ac:dyDescent="0.35"/>
    <row r="94936" s="62" customFormat="1" x14ac:dyDescent="0.35"/>
    <row r="94937" s="62" customFormat="1" x14ac:dyDescent="0.35"/>
    <row r="94938" s="62" customFormat="1" x14ac:dyDescent="0.35"/>
    <row r="94939" s="62" customFormat="1" x14ac:dyDescent="0.35"/>
    <row r="94940" s="62" customFormat="1" x14ac:dyDescent="0.35"/>
    <row r="94941" s="62" customFormat="1" x14ac:dyDescent="0.35"/>
    <row r="94942" s="62" customFormat="1" x14ac:dyDescent="0.35"/>
    <row r="94943" s="62" customFormat="1" x14ac:dyDescent="0.35"/>
    <row r="94944" s="62" customFormat="1" x14ac:dyDescent="0.35"/>
    <row r="94945" s="62" customFormat="1" x14ac:dyDescent="0.35"/>
    <row r="94946" s="62" customFormat="1" x14ac:dyDescent="0.35"/>
    <row r="94947" s="62" customFormat="1" x14ac:dyDescent="0.35"/>
    <row r="94948" s="62" customFormat="1" x14ac:dyDescent="0.35"/>
    <row r="94949" s="62" customFormat="1" x14ac:dyDescent="0.35"/>
    <row r="94950" s="62" customFormat="1" x14ac:dyDescent="0.35"/>
    <row r="94951" s="62" customFormat="1" x14ac:dyDescent="0.35"/>
    <row r="94952" s="62" customFormat="1" x14ac:dyDescent="0.35"/>
    <row r="94953" s="62" customFormat="1" x14ac:dyDescent="0.35"/>
    <row r="94954" s="62" customFormat="1" x14ac:dyDescent="0.35"/>
    <row r="94955" s="62" customFormat="1" x14ac:dyDescent="0.35"/>
    <row r="94956" s="62" customFormat="1" x14ac:dyDescent="0.35"/>
    <row r="94957" s="62" customFormat="1" x14ac:dyDescent="0.35"/>
    <row r="94958" s="62" customFormat="1" x14ac:dyDescent="0.35"/>
    <row r="94959" s="62" customFormat="1" x14ac:dyDescent="0.35"/>
    <row r="94960" s="62" customFormat="1" x14ac:dyDescent="0.35"/>
    <row r="94961" s="62" customFormat="1" x14ac:dyDescent="0.35"/>
    <row r="94962" s="62" customFormat="1" x14ac:dyDescent="0.35"/>
    <row r="94963" s="62" customFormat="1" x14ac:dyDescent="0.35"/>
    <row r="94964" s="62" customFormat="1" x14ac:dyDescent="0.35"/>
    <row r="94965" s="62" customFormat="1" x14ac:dyDescent="0.35"/>
    <row r="94966" s="62" customFormat="1" x14ac:dyDescent="0.35"/>
    <row r="94967" s="62" customFormat="1" x14ac:dyDescent="0.35"/>
    <row r="94968" s="62" customFormat="1" x14ac:dyDescent="0.35"/>
    <row r="94969" s="62" customFormat="1" x14ac:dyDescent="0.35"/>
    <row r="94970" s="62" customFormat="1" x14ac:dyDescent="0.35"/>
    <row r="94971" s="62" customFormat="1" x14ac:dyDescent="0.35"/>
    <row r="94972" s="62" customFormat="1" x14ac:dyDescent="0.35"/>
    <row r="94973" s="62" customFormat="1" x14ac:dyDescent="0.35"/>
    <row r="94974" s="62" customFormat="1" x14ac:dyDescent="0.35"/>
    <row r="94975" s="62" customFormat="1" x14ac:dyDescent="0.35"/>
    <row r="94976" s="62" customFormat="1" x14ac:dyDescent="0.35"/>
    <row r="94977" s="62" customFormat="1" x14ac:dyDescent="0.35"/>
    <row r="94978" s="62" customFormat="1" x14ac:dyDescent="0.35"/>
    <row r="94979" s="62" customFormat="1" x14ac:dyDescent="0.35"/>
    <row r="94980" s="62" customFormat="1" x14ac:dyDescent="0.35"/>
    <row r="94981" s="62" customFormat="1" x14ac:dyDescent="0.35"/>
    <row r="94982" s="62" customFormat="1" x14ac:dyDescent="0.35"/>
    <row r="94983" s="62" customFormat="1" x14ac:dyDescent="0.35"/>
    <row r="94984" s="62" customFormat="1" x14ac:dyDescent="0.35"/>
    <row r="94985" s="62" customFormat="1" x14ac:dyDescent="0.35"/>
    <row r="94986" s="62" customFormat="1" x14ac:dyDescent="0.35"/>
    <row r="94987" s="62" customFormat="1" x14ac:dyDescent="0.35"/>
    <row r="94988" s="62" customFormat="1" x14ac:dyDescent="0.35"/>
    <row r="94989" s="62" customFormat="1" x14ac:dyDescent="0.35"/>
    <row r="94990" s="62" customFormat="1" x14ac:dyDescent="0.35"/>
    <row r="94991" s="62" customFormat="1" x14ac:dyDescent="0.35"/>
    <row r="94992" s="62" customFormat="1" x14ac:dyDescent="0.35"/>
    <row r="94993" s="62" customFormat="1" x14ac:dyDescent="0.35"/>
    <row r="94994" s="62" customFormat="1" x14ac:dyDescent="0.35"/>
    <row r="94995" s="62" customFormat="1" x14ac:dyDescent="0.35"/>
    <row r="94996" s="62" customFormat="1" x14ac:dyDescent="0.35"/>
    <row r="94997" s="62" customFormat="1" x14ac:dyDescent="0.35"/>
    <row r="94998" s="62" customFormat="1" x14ac:dyDescent="0.35"/>
    <row r="94999" s="62" customFormat="1" x14ac:dyDescent="0.35"/>
    <row r="95000" s="62" customFormat="1" x14ac:dyDescent="0.35"/>
    <row r="95001" s="62" customFormat="1" x14ac:dyDescent="0.35"/>
    <row r="95002" s="62" customFormat="1" x14ac:dyDescent="0.35"/>
    <row r="95003" s="62" customFormat="1" x14ac:dyDescent="0.35"/>
    <row r="95004" s="62" customFormat="1" x14ac:dyDescent="0.35"/>
    <row r="95005" s="62" customFormat="1" x14ac:dyDescent="0.35"/>
    <row r="95006" s="62" customFormat="1" x14ac:dyDescent="0.35"/>
    <row r="95007" s="62" customFormat="1" x14ac:dyDescent="0.35"/>
    <row r="95008" s="62" customFormat="1" x14ac:dyDescent="0.35"/>
    <row r="95009" s="62" customFormat="1" x14ac:dyDescent="0.35"/>
    <row r="95010" s="62" customFormat="1" x14ac:dyDescent="0.35"/>
    <row r="95011" s="62" customFormat="1" x14ac:dyDescent="0.35"/>
    <row r="95012" s="62" customFormat="1" x14ac:dyDescent="0.35"/>
    <row r="95013" s="62" customFormat="1" x14ac:dyDescent="0.35"/>
    <row r="95014" s="62" customFormat="1" x14ac:dyDescent="0.35"/>
    <row r="95015" s="62" customFormat="1" x14ac:dyDescent="0.35"/>
    <row r="95016" s="62" customFormat="1" x14ac:dyDescent="0.35"/>
    <row r="95017" s="62" customFormat="1" x14ac:dyDescent="0.35"/>
    <row r="95018" s="62" customFormat="1" x14ac:dyDescent="0.35"/>
    <row r="95019" s="62" customFormat="1" x14ac:dyDescent="0.35"/>
    <row r="95020" s="62" customFormat="1" x14ac:dyDescent="0.35"/>
    <row r="95021" s="62" customFormat="1" x14ac:dyDescent="0.35"/>
    <row r="95022" s="62" customFormat="1" x14ac:dyDescent="0.35"/>
    <row r="95023" s="62" customFormat="1" x14ac:dyDescent="0.35"/>
    <row r="95024" s="62" customFormat="1" x14ac:dyDescent="0.35"/>
    <row r="95025" s="62" customFormat="1" x14ac:dyDescent="0.35"/>
    <row r="95026" s="62" customFormat="1" x14ac:dyDescent="0.35"/>
    <row r="95027" s="62" customFormat="1" x14ac:dyDescent="0.35"/>
    <row r="95028" s="62" customFormat="1" x14ac:dyDescent="0.35"/>
    <row r="95029" s="62" customFormat="1" x14ac:dyDescent="0.35"/>
    <row r="95030" s="62" customFormat="1" x14ac:dyDescent="0.35"/>
    <row r="95031" s="62" customFormat="1" x14ac:dyDescent="0.35"/>
    <row r="95032" s="62" customFormat="1" x14ac:dyDescent="0.35"/>
    <row r="95033" s="62" customFormat="1" x14ac:dyDescent="0.35"/>
    <row r="95034" s="62" customFormat="1" x14ac:dyDescent="0.35"/>
    <row r="95035" s="62" customFormat="1" x14ac:dyDescent="0.35"/>
    <row r="95036" s="62" customFormat="1" x14ac:dyDescent="0.35"/>
    <row r="95037" s="62" customFormat="1" x14ac:dyDescent="0.35"/>
    <row r="95038" s="62" customFormat="1" x14ac:dyDescent="0.35"/>
    <row r="95039" s="62" customFormat="1" x14ac:dyDescent="0.35"/>
    <row r="95040" s="62" customFormat="1" x14ac:dyDescent="0.35"/>
    <row r="95041" s="62" customFormat="1" x14ac:dyDescent="0.35"/>
    <row r="95042" s="62" customFormat="1" x14ac:dyDescent="0.35"/>
    <row r="95043" s="62" customFormat="1" x14ac:dyDescent="0.35"/>
    <row r="95044" s="62" customFormat="1" x14ac:dyDescent="0.35"/>
    <row r="95045" s="62" customFormat="1" x14ac:dyDescent="0.35"/>
    <row r="95046" s="62" customFormat="1" x14ac:dyDescent="0.35"/>
    <row r="95047" s="62" customFormat="1" x14ac:dyDescent="0.35"/>
    <row r="95048" s="62" customFormat="1" x14ac:dyDescent="0.35"/>
    <row r="95049" s="62" customFormat="1" x14ac:dyDescent="0.35"/>
    <row r="95050" s="62" customFormat="1" x14ac:dyDescent="0.35"/>
    <row r="95051" s="62" customFormat="1" x14ac:dyDescent="0.35"/>
    <row r="95052" s="62" customFormat="1" x14ac:dyDescent="0.35"/>
    <row r="95053" s="62" customFormat="1" x14ac:dyDescent="0.35"/>
    <row r="95054" s="62" customFormat="1" x14ac:dyDescent="0.35"/>
    <row r="95055" s="62" customFormat="1" x14ac:dyDescent="0.35"/>
    <row r="95056" s="62" customFormat="1" x14ac:dyDescent="0.35"/>
    <row r="95057" s="62" customFormat="1" x14ac:dyDescent="0.35"/>
    <row r="95058" s="62" customFormat="1" x14ac:dyDescent="0.35"/>
    <row r="95059" s="62" customFormat="1" x14ac:dyDescent="0.35"/>
    <row r="95060" s="62" customFormat="1" x14ac:dyDescent="0.35"/>
    <row r="95061" s="62" customFormat="1" x14ac:dyDescent="0.35"/>
    <row r="95062" s="62" customFormat="1" x14ac:dyDescent="0.35"/>
    <row r="95063" s="62" customFormat="1" x14ac:dyDescent="0.35"/>
    <row r="95064" s="62" customFormat="1" x14ac:dyDescent="0.35"/>
    <row r="95065" s="62" customFormat="1" x14ac:dyDescent="0.35"/>
    <row r="95066" s="62" customFormat="1" x14ac:dyDescent="0.35"/>
    <row r="95067" s="62" customFormat="1" x14ac:dyDescent="0.35"/>
    <row r="95068" s="62" customFormat="1" x14ac:dyDescent="0.35"/>
    <row r="95069" s="62" customFormat="1" x14ac:dyDescent="0.35"/>
    <row r="95070" s="62" customFormat="1" x14ac:dyDescent="0.35"/>
    <row r="95071" s="62" customFormat="1" x14ac:dyDescent="0.35"/>
    <row r="95072" s="62" customFormat="1" x14ac:dyDescent="0.35"/>
    <row r="95073" s="62" customFormat="1" x14ac:dyDescent="0.35"/>
    <row r="95074" s="62" customFormat="1" x14ac:dyDescent="0.35"/>
    <row r="95075" s="62" customFormat="1" x14ac:dyDescent="0.35"/>
    <row r="95076" s="62" customFormat="1" x14ac:dyDescent="0.35"/>
    <row r="95077" s="62" customFormat="1" x14ac:dyDescent="0.35"/>
    <row r="95078" s="62" customFormat="1" x14ac:dyDescent="0.35"/>
    <row r="95079" s="62" customFormat="1" x14ac:dyDescent="0.35"/>
    <row r="95080" s="62" customFormat="1" x14ac:dyDescent="0.35"/>
    <row r="95081" s="62" customFormat="1" x14ac:dyDescent="0.35"/>
    <row r="95082" s="62" customFormat="1" x14ac:dyDescent="0.35"/>
    <row r="95083" s="62" customFormat="1" x14ac:dyDescent="0.35"/>
    <row r="95084" s="62" customFormat="1" x14ac:dyDescent="0.35"/>
    <row r="95085" s="62" customFormat="1" x14ac:dyDescent="0.35"/>
    <row r="95086" s="62" customFormat="1" x14ac:dyDescent="0.35"/>
    <row r="95087" s="62" customFormat="1" x14ac:dyDescent="0.35"/>
    <row r="95088" s="62" customFormat="1" x14ac:dyDescent="0.35"/>
    <row r="95089" s="62" customFormat="1" x14ac:dyDescent="0.35"/>
    <row r="95090" s="62" customFormat="1" x14ac:dyDescent="0.35"/>
    <row r="95091" s="62" customFormat="1" x14ac:dyDescent="0.35"/>
    <row r="95092" s="62" customFormat="1" x14ac:dyDescent="0.35"/>
    <row r="95093" s="62" customFormat="1" x14ac:dyDescent="0.35"/>
    <row r="95094" s="62" customFormat="1" x14ac:dyDescent="0.35"/>
    <row r="95095" s="62" customFormat="1" x14ac:dyDescent="0.35"/>
    <row r="95096" s="62" customFormat="1" x14ac:dyDescent="0.35"/>
    <row r="95097" s="62" customFormat="1" x14ac:dyDescent="0.35"/>
    <row r="95098" s="62" customFormat="1" x14ac:dyDescent="0.35"/>
    <row r="95099" s="62" customFormat="1" x14ac:dyDescent="0.35"/>
    <row r="95100" s="62" customFormat="1" x14ac:dyDescent="0.35"/>
    <row r="95101" s="62" customFormat="1" x14ac:dyDescent="0.35"/>
    <row r="95102" s="62" customFormat="1" x14ac:dyDescent="0.35"/>
    <row r="95103" s="62" customFormat="1" x14ac:dyDescent="0.35"/>
    <row r="95104" s="62" customFormat="1" x14ac:dyDescent="0.35"/>
    <row r="95105" s="62" customFormat="1" x14ac:dyDescent="0.35"/>
    <row r="95106" s="62" customFormat="1" x14ac:dyDescent="0.35"/>
    <row r="95107" s="62" customFormat="1" x14ac:dyDescent="0.35"/>
    <row r="95108" s="62" customFormat="1" x14ac:dyDescent="0.35"/>
    <row r="95109" s="62" customFormat="1" x14ac:dyDescent="0.35"/>
    <row r="95110" s="62" customFormat="1" x14ac:dyDescent="0.35"/>
    <row r="95111" s="62" customFormat="1" x14ac:dyDescent="0.35"/>
    <row r="95112" s="62" customFormat="1" x14ac:dyDescent="0.35"/>
    <row r="95113" s="62" customFormat="1" x14ac:dyDescent="0.35"/>
    <row r="95114" s="62" customFormat="1" x14ac:dyDescent="0.35"/>
    <row r="95115" s="62" customFormat="1" x14ac:dyDescent="0.35"/>
    <row r="95116" s="62" customFormat="1" x14ac:dyDescent="0.35"/>
    <row r="95117" s="62" customFormat="1" x14ac:dyDescent="0.35"/>
    <row r="95118" s="62" customFormat="1" x14ac:dyDescent="0.35"/>
    <row r="95119" s="62" customFormat="1" x14ac:dyDescent="0.35"/>
    <row r="95120" s="62" customFormat="1" x14ac:dyDescent="0.35"/>
    <row r="95121" s="62" customFormat="1" x14ac:dyDescent="0.35"/>
    <row r="95122" s="62" customFormat="1" x14ac:dyDescent="0.35"/>
    <row r="95123" s="62" customFormat="1" x14ac:dyDescent="0.35"/>
    <row r="95124" s="62" customFormat="1" x14ac:dyDescent="0.35"/>
    <row r="95125" s="62" customFormat="1" x14ac:dyDescent="0.35"/>
    <row r="95126" s="62" customFormat="1" x14ac:dyDescent="0.35"/>
    <row r="95127" s="62" customFormat="1" x14ac:dyDescent="0.35"/>
    <row r="95128" s="62" customFormat="1" x14ac:dyDescent="0.35"/>
    <row r="95129" s="62" customFormat="1" x14ac:dyDescent="0.35"/>
    <row r="95130" s="62" customFormat="1" x14ac:dyDescent="0.35"/>
    <row r="95131" s="62" customFormat="1" x14ac:dyDescent="0.35"/>
    <row r="95132" s="62" customFormat="1" x14ac:dyDescent="0.35"/>
    <row r="95133" s="62" customFormat="1" x14ac:dyDescent="0.35"/>
    <row r="95134" s="62" customFormat="1" x14ac:dyDescent="0.35"/>
    <row r="95135" s="62" customFormat="1" x14ac:dyDescent="0.35"/>
    <row r="95136" s="62" customFormat="1" x14ac:dyDescent="0.35"/>
    <row r="95137" s="62" customFormat="1" x14ac:dyDescent="0.35"/>
    <row r="95138" s="62" customFormat="1" x14ac:dyDescent="0.35"/>
    <row r="95139" s="62" customFormat="1" x14ac:dyDescent="0.35"/>
    <row r="95140" s="62" customFormat="1" x14ac:dyDescent="0.35"/>
    <row r="95141" s="62" customFormat="1" x14ac:dyDescent="0.35"/>
    <row r="95142" s="62" customFormat="1" x14ac:dyDescent="0.35"/>
    <row r="95143" s="62" customFormat="1" x14ac:dyDescent="0.35"/>
    <row r="95144" s="62" customFormat="1" x14ac:dyDescent="0.35"/>
    <row r="95145" s="62" customFormat="1" x14ac:dyDescent="0.35"/>
    <row r="95146" s="62" customFormat="1" x14ac:dyDescent="0.35"/>
    <row r="95147" s="62" customFormat="1" x14ac:dyDescent="0.35"/>
    <row r="95148" s="62" customFormat="1" x14ac:dyDescent="0.35"/>
    <row r="95149" s="62" customFormat="1" x14ac:dyDescent="0.35"/>
    <row r="95150" s="62" customFormat="1" x14ac:dyDescent="0.35"/>
    <row r="95151" s="62" customFormat="1" x14ac:dyDescent="0.35"/>
    <row r="95152" s="62" customFormat="1" x14ac:dyDescent="0.35"/>
    <row r="95153" s="62" customFormat="1" x14ac:dyDescent="0.35"/>
    <row r="95154" s="62" customFormat="1" x14ac:dyDescent="0.35"/>
    <row r="95155" s="62" customFormat="1" x14ac:dyDescent="0.35"/>
    <row r="95156" s="62" customFormat="1" x14ac:dyDescent="0.35"/>
    <row r="95157" s="62" customFormat="1" x14ac:dyDescent="0.35"/>
    <row r="95158" s="62" customFormat="1" x14ac:dyDescent="0.35"/>
    <row r="95159" s="62" customFormat="1" x14ac:dyDescent="0.35"/>
    <row r="95160" s="62" customFormat="1" x14ac:dyDescent="0.35"/>
    <row r="95161" s="62" customFormat="1" x14ac:dyDescent="0.35"/>
    <row r="95162" s="62" customFormat="1" x14ac:dyDescent="0.35"/>
    <row r="95163" s="62" customFormat="1" x14ac:dyDescent="0.35"/>
    <row r="95164" s="62" customFormat="1" x14ac:dyDescent="0.35"/>
    <row r="95165" s="62" customFormat="1" x14ac:dyDescent="0.35"/>
    <row r="95166" s="62" customFormat="1" x14ac:dyDescent="0.35"/>
    <row r="95167" s="62" customFormat="1" x14ac:dyDescent="0.35"/>
    <row r="95168" s="62" customFormat="1" x14ac:dyDescent="0.35"/>
    <row r="95169" s="62" customFormat="1" x14ac:dyDescent="0.35"/>
    <row r="95170" s="62" customFormat="1" x14ac:dyDescent="0.35"/>
    <row r="95171" s="62" customFormat="1" x14ac:dyDescent="0.35"/>
    <row r="95172" s="62" customFormat="1" x14ac:dyDescent="0.35"/>
    <row r="95173" s="62" customFormat="1" x14ac:dyDescent="0.35"/>
    <row r="95174" s="62" customFormat="1" x14ac:dyDescent="0.35"/>
    <row r="95175" s="62" customFormat="1" x14ac:dyDescent="0.35"/>
    <row r="95176" s="62" customFormat="1" x14ac:dyDescent="0.35"/>
    <row r="95177" s="62" customFormat="1" x14ac:dyDescent="0.35"/>
    <row r="95178" s="62" customFormat="1" x14ac:dyDescent="0.35"/>
    <row r="95179" s="62" customFormat="1" x14ac:dyDescent="0.35"/>
    <row r="95180" s="62" customFormat="1" x14ac:dyDescent="0.35"/>
    <row r="95181" s="62" customFormat="1" x14ac:dyDescent="0.35"/>
    <row r="95182" s="62" customFormat="1" x14ac:dyDescent="0.35"/>
    <row r="95183" s="62" customFormat="1" x14ac:dyDescent="0.35"/>
    <row r="95184" s="62" customFormat="1" x14ac:dyDescent="0.35"/>
    <row r="95185" s="62" customFormat="1" x14ac:dyDescent="0.35"/>
    <row r="95186" s="62" customFormat="1" x14ac:dyDescent="0.35"/>
    <row r="95187" s="62" customFormat="1" x14ac:dyDescent="0.35"/>
    <row r="95188" s="62" customFormat="1" x14ac:dyDescent="0.35"/>
    <row r="95189" s="62" customFormat="1" x14ac:dyDescent="0.35"/>
    <row r="95190" s="62" customFormat="1" x14ac:dyDescent="0.35"/>
    <row r="95191" s="62" customFormat="1" x14ac:dyDescent="0.35"/>
    <row r="95192" s="62" customFormat="1" x14ac:dyDescent="0.35"/>
    <row r="95193" s="62" customFormat="1" x14ac:dyDescent="0.35"/>
    <row r="95194" s="62" customFormat="1" x14ac:dyDescent="0.35"/>
    <row r="95195" s="62" customFormat="1" x14ac:dyDescent="0.35"/>
    <row r="95196" s="62" customFormat="1" x14ac:dyDescent="0.35"/>
    <row r="95197" s="62" customFormat="1" x14ac:dyDescent="0.35"/>
    <row r="95198" s="62" customFormat="1" x14ac:dyDescent="0.35"/>
    <row r="95199" s="62" customFormat="1" x14ac:dyDescent="0.35"/>
    <row r="95200" s="62" customFormat="1" x14ac:dyDescent="0.35"/>
    <row r="95201" s="62" customFormat="1" x14ac:dyDescent="0.35"/>
    <row r="95202" s="62" customFormat="1" x14ac:dyDescent="0.35"/>
    <row r="95203" s="62" customFormat="1" x14ac:dyDescent="0.35"/>
    <row r="95204" s="62" customFormat="1" x14ac:dyDescent="0.35"/>
    <row r="95205" s="62" customFormat="1" x14ac:dyDescent="0.35"/>
    <row r="95206" s="62" customFormat="1" x14ac:dyDescent="0.35"/>
    <row r="95207" s="62" customFormat="1" x14ac:dyDescent="0.35"/>
    <row r="95208" s="62" customFormat="1" x14ac:dyDescent="0.35"/>
    <row r="95209" s="62" customFormat="1" x14ac:dyDescent="0.35"/>
    <row r="95210" s="62" customFormat="1" x14ac:dyDescent="0.35"/>
    <row r="95211" s="62" customFormat="1" x14ac:dyDescent="0.35"/>
    <row r="95212" s="62" customFormat="1" x14ac:dyDescent="0.35"/>
    <row r="95213" s="62" customFormat="1" x14ac:dyDescent="0.35"/>
    <row r="95214" s="62" customFormat="1" x14ac:dyDescent="0.35"/>
    <row r="95215" s="62" customFormat="1" x14ac:dyDescent="0.35"/>
    <row r="95216" s="62" customFormat="1" x14ac:dyDescent="0.35"/>
    <row r="95217" s="62" customFormat="1" x14ac:dyDescent="0.35"/>
    <row r="95218" s="62" customFormat="1" x14ac:dyDescent="0.35"/>
    <row r="95219" s="62" customFormat="1" x14ac:dyDescent="0.35"/>
    <row r="95220" s="62" customFormat="1" x14ac:dyDescent="0.35"/>
    <row r="95221" s="62" customFormat="1" x14ac:dyDescent="0.35"/>
    <row r="95222" s="62" customFormat="1" x14ac:dyDescent="0.35"/>
    <row r="95223" s="62" customFormat="1" x14ac:dyDescent="0.35"/>
    <row r="95224" s="62" customFormat="1" x14ac:dyDescent="0.35"/>
    <row r="95225" s="62" customFormat="1" x14ac:dyDescent="0.35"/>
    <row r="95226" s="62" customFormat="1" x14ac:dyDescent="0.35"/>
    <row r="95227" s="62" customFormat="1" x14ac:dyDescent="0.35"/>
    <row r="95228" s="62" customFormat="1" x14ac:dyDescent="0.35"/>
    <row r="95229" s="62" customFormat="1" x14ac:dyDescent="0.35"/>
    <row r="95230" s="62" customFormat="1" x14ac:dyDescent="0.35"/>
    <row r="95231" s="62" customFormat="1" x14ac:dyDescent="0.35"/>
    <row r="95232" s="62" customFormat="1" x14ac:dyDescent="0.35"/>
    <row r="95233" s="62" customFormat="1" x14ac:dyDescent="0.35"/>
    <row r="95234" s="62" customFormat="1" x14ac:dyDescent="0.35"/>
    <row r="95235" s="62" customFormat="1" x14ac:dyDescent="0.35"/>
    <row r="95236" s="62" customFormat="1" x14ac:dyDescent="0.35"/>
    <row r="95237" s="62" customFormat="1" x14ac:dyDescent="0.35"/>
    <row r="95238" s="62" customFormat="1" x14ac:dyDescent="0.35"/>
    <row r="95239" s="62" customFormat="1" x14ac:dyDescent="0.35"/>
    <row r="95240" s="62" customFormat="1" x14ac:dyDescent="0.35"/>
    <row r="95241" s="62" customFormat="1" x14ac:dyDescent="0.35"/>
    <row r="95242" s="62" customFormat="1" x14ac:dyDescent="0.35"/>
    <row r="95243" s="62" customFormat="1" x14ac:dyDescent="0.35"/>
    <row r="95244" s="62" customFormat="1" x14ac:dyDescent="0.35"/>
    <row r="95245" s="62" customFormat="1" x14ac:dyDescent="0.35"/>
    <row r="95246" s="62" customFormat="1" x14ac:dyDescent="0.35"/>
    <row r="95247" s="62" customFormat="1" x14ac:dyDescent="0.35"/>
    <row r="95248" s="62" customFormat="1" x14ac:dyDescent="0.35"/>
    <row r="95249" s="62" customFormat="1" x14ac:dyDescent="0.35"/>
    <row r="95250" s="62" customFormat="1" x14ac:dyDescent="0.35"/>
    <row r="95251" s="62" customFormat="1" x14ac:dyDescent="0.35"/>
    <row r="95252" s="62" customFormat="1" x14ac:dyDescent="0.35"/>
    <row r="95253" s="62" customFormat="1" x14ac:dyDescent="0.35"/>
    <row r="95254" s="62" customFormat="1" x14ac:dyDescent="0.35"/>
    <row r="95255" s="62" customFormat="1" x14ac:dyDescent="0.35"/>
    <row r="95256" s="62" customFormat="1" x14ac:dyDescent="0.35"/>
    <row r="95257" s="62" customFormat="1" x14ac:dyDescent="0.35"/>
    <row r="95258" s="62" customFormat="1" x14ac:dyDescent="0.35"/>
    <row r="95259" s="62" customFormat="1" x14ac:dyDescent="0.35"/>
    <row r="95260" s="62" customFormat="1" x14ac:dyDescent="0.35"/>
    <row r="95261" s="62" customFormat="1" x14ac:dyDescent="0.35"/>
    <row r="95262" s="62" customFormat="1" x14ac:dyDescent="0.35"/>
    <row r="95263" s="62" customFormat="1" x14ac:dyDescent="0.35"/>
    <row r="95264" s="62" customFormat="1" x14ac:dyDescent="0.35"/>
    <row r="95265" s="62" customFormat="1" x14ac:dyDescent="0.35"/>
    <row r="95266" s="62" customFormat="1" x14ac:dyDescent="0.35"/>
    <row r="95267" s="62" customFormat="1" x14ac:dyDescent="0.35"/>
    <row r="95268" s="62" customFormat="1" x14ac:dyDescent="0.35"/>
    <row r="95269" s="62" customFormat="1" x14ac:dyDescent="0.35"/>
    <row r="95270" s="62" customFormat="1" x14ac:dyDescent="0.35"/>
    <row r="95271" s="62" customFormat="1" x14ac:dyDescent="0.35"/>
    <row r="95272" s="62" customFormat="1" x14ac:dyDescent="0.35"/>
    <row r="95273" s="62" customFormat="1" x14ac:dyDescent="0.35"/>
    <row r="95274" s="62" customFormat="1" x14ac:dyDescent="0.35"/>
    <row r="95275" s="62" customFormat="1" x14ac:dyDescent="0.35"/>
    <row r="95276" s="62" customFormat="1" x14ac:dyDescent="0.35"/>
    <row r="95277" s="62" customFormat="1" x14ac:dyDescent="0.35"/>
    <row r="95278" s="62" customFormat="1" x14ac:dyDescent="0.35"/>
    <row r="95279" s="62" customFormat="1" x14ac:dyDescent="0.35"/>
    <row r="95280" s="62" customFormat="1" x14ac:dyDescent="0.35"/>
    <row r="95281" s="62" customFormat="1" x14ac:dyDescent="0.35"/>
    <row r="95282" s="62" customFormat="1" x14ac:dyDescent="0.35"/>
    <row r="95283" s="62" customFormat="1" x14ac:dyDescent="0.35"/>
    <row r="95284" s="62" customFormat="1" x14ac:dyDescent="0.35"/>
    <row r="95285" s="62" customFormat="1" x14ac:dyDescent="0.35"/>
    <row r="95286" s="62" customFormat="1" x14ac:dyDescent="0.35"/>
    <row r="95287" s="62" customFormat="1" x14ac:dyDescent="0.35"/>
    <row r="95288" s="62" customFormat="1" x14ac:dyDescent="0.35"/>
    <row r="95289" s="62" customFormat="1" x14ac:dyDescent="0.35"/>
    <row r="95290" s="62" customFormat="1" x14ac:dyDescent="0.35"/>
    <row r="95291" s="62" customFormat="1" x14ac:dyDescent="0.35"/>
    <row r="95292" s="62" customFormat="1" x14ac:dyDescent="0.35"/>
    <row r="95293" s="62" customFormat="1" x14ac:dyDescent="0.35"/>
    <row r="95294" s="62" customFormat="1" x14ac:dyDescent="0.35"/>
    <row r="95295" s="62" customFormat="1" x14ac:dyDescent="0.35"/>
    <row r="95296" s="62" customFormat="1" x14ac:dyDescent="0.35"/>
    <row r="95297" s="62" customFormat="1" x14ac:dyDescent="0.35"/>
    <row r="95298" s="62" customFormat="1" x14ac:dyDescent="0.35"/>
    <row r="95299" s="62" customFormat="1" x14ac:dyDescent="0.35"/>
    <row r="95300" s="62" customFormat="1" x14ac:dyDescent="0.35"/>
    <row r="95301" s="62" customFormat="1" x14ac:dyDescent="0.35"/>
    <row r="95302" s="62" customFormat="1" x14ac:dyDescent="0.35"/>
    <row r="95303" s="62" customFormat="1" x14ac:dyDescent="0.35"/>
    <row r="95304" s="62" customFormat="1" x14ac:dyDescent="0.35"/>
    <row r="95305" s="62" customFormat="1" x14ac:dyDescent="0.35"/>
    <row r="95306" s="62" customFormat="1" x14ac:dyDescent="0.35"/>
    <row r="95307" s="62" customFormat="1" x14ac:dyDescent="0.35"/>
    <row r="95308" s="62" customFormat="1" x14ac:dyDescent="0.35"/>
    <row r="95309" s="62" customFormat="1" x14ac:dyDescent="0.35"/>
    <row r="95310" s="62" customFormat="1" x14ac:dyDescent="0.35"/>
    <row r="95311" s="62" customFormat="1" x14ac:dyDescent="0.35"/>
    <row r="95312" s="62" customFormat="1" x14ac:dyDescent="0.35"/>
    <row r="95313" s="62" customFormat="1" x14ac:dyDescent="0.35"/>
    <row r="95314" s="62" customFormat="1" x14ac:dyDescent="0.35"/>
    <row r="95315" s="62" customFormat="1" x14ac:dyDescent="0.35"/>
    <row r="95316" s="62" customFormat="1" x14ac:dyDescent="0.35"/>
    <row r="95317" s="62" customFormat="1" x14ac:dyDescent="0.35"/>
    <row r="95318" s="62" customFormat="1" x14ac:dyDescent="0.35"/>
    <row r="95319" s="62" customFormat="1" x14ac:dyDescent="0.35"/>
    <row r="95320" s="62" customFormat="1" x14ac:dyDescent="0.35"/>
    <row r="95321" s="62" customFormat="1" x14ac:dyDescent="0.35"/>
    <row r="95322" s="62" customFormat="1" x14ac:dyDescent="0.35"/>
    <row r="95323" s="62" customFormat="1" x14ac:dyDescent="0.35"/>
    <row r="95324" s="62" customFormat="1" x14ac:dyDescent="0.35"/>
    <row r="95325" s="62" customFormat="1" x14ac:dyDescent="0.35"/>
    <row r="95326" s="62" customFormat="1" x14ac:dyDescent="0.35"/>
    <row r="95327" s="62" customFormat="1" x14ac:dyDescent="0.35"/>
    <row r="95328" s="62" customFormat="1" x14ac:dyDescent="0.35"/>
    <row r="95329" s="62" customFormat="1" x14ac:dyDescent="0.35"/>
    <row r="95330" s="62" customFormat="1" x14ac:dyDescent="0.35"/>
    <row r="95331" s="62" customFormat="1" x14ac:dyDescent="0.35"/>
    <row r="95332" s="62" customFormat="1" x14ac:dyDescent="0.35"/>
    <row r="95333" s="62" customFormat="1" x14ac:dyDescent="0.35"/>
    <row r="95334" s="62" customFormat="1" x14ac:dyDescent="0.35"/>
    <row r="95335" s="62" customFormat="1" x14ac:dyDescent="0.35"/>
    <row r="95336" s="62" customFormat="1" x14ac:dyDescent="0.35"/>
    <row r="95337" s="62" customFormat="1" x14ac:dyDescent="0.35"/>
    <row r="95338" s="62" customFormat="1" x14ac:dyDescent="0.35"/>
    <row r="95339" s="62" customFormat="1" x14ac:dyDescent="0.35"/>
    <row r="95340" s="62" customFormat="1" x14ac:dyDescent="0.35"/>
    <row r="95341" s="62" customFormat="1" x14ac:dyDescent="0.35"/>
    <row r="95342" s="62" customFormat="1" x14ac:dyDescent="0.35"/>
    <row r="95343" s="62" customFormat="1" x14ac:dyDescent="0.35"/>
    <row r="95344" s="62" customFormat="1" x14ac:dyDescent="0.35"/>
    <row r="95345" s="62" customFormat="1" x14ac:dyDescent="0.35"/>
    <row r="95346" s="62" customFormat="1" x14ac:dyDescent="0.35"/>
    <row r="95347" s="62" customFormat="1" x14ac:dyDescent="0.35"/>
    <row r="95348" s="62" customFormat="1" x14ac:dyDescent="0.35"/>
    <row r="95349" s="62" customFormat="1" x14ac:dyDescent="0.35"/>
    <row r="95350" s="62" customFormat="1" x14ac:dyDescent="0.35"/>
    <row r="95351" s="62" customFormat="1" x14ac:dyDescent="0.35"/>
    <row r="95352" s="62" customFormat="1" x14ac:dyDescent="0.35"/>
    <row r="95353" s="62" customFormat="1" x14ac:dyDescent="0.35"/>
    <row r="95354" s="62" customFormat="1" x14ac:dyDescent="0.35"/>
    <row r="95355" s="62" customFormat="1" x14ac:dyDescent="0.35"/>
    <row r="95356" s="62" customFormat="1" x14ac:dyDescent="0.35"/>
    <row r="95357" s="62" customFormat="1" x14ac:dyDescent="0.35"/>
    <row r="95358" s="62" customFormat="1" x14ac:dyDescent="0.35"/>
    <row r="95359" s="62" customFormat="1" x14ac:dyDescent="0.35"/>
    <row r="95360" s="62" customFormat="1" x14ac:dyDescent="0.35"/>
    <row r="95361" s="62" customFormat="1" x14ac:dyDescent="0.35"/>
    <row r="95362" s="62" customFormat="1" x14ac:dyDescent="0.35"/>
    <row r="95363" s="62" customFormat="1" x14ac:dyDescent="0.35"/>
    <row r="95364" s="62" customFormat="1" x14ac:dyDescent="0.35"/>
    <row r="95365" s="62" customFormat="1" x14ac:dyDescent="0.35"/>
    <row r="95366" s="62" customFormat="1" x14ac:dyDescent="0.35"/>
    <row r="95367" s="62" customFormat="1" x14ac:dyDescent="0.35"/>
    <row r="95368" s="62" customFormat="1" x14ac:dyDescent="0.35"/>
    <row r="95369" s="62" customFormat="1" x14ac:dyDescent="0.35"/>
    <row r="95370" s="62" customFormat="1" x14ac:dyDescent="0.35"/>
    <row r="95371" s="62" customFormat="1" x14ac:dyDescent="0.35"/>
    <row r="95372" s="62" customFormat="1" x14ac:dyDescent="0.35"/>
    <row r="95373" s="62" customFormat="1" x14ac:dyDescent="0.35"/>
    <row r="95374" s="62" customFormat="1" x14ac:dyDescent="0.35"/>
    <row r="95375" s="62" customFormat="1" x14ac:dyDescent="0.35"/>
    <row r="95376" s="62" customFormat="1" x14ac:dyDescent="0.35"/>
    <row r="95377" s="62" customFormat="1" x14ac:dyDescent="0.35"/>
    <row r="95378" s="62" customFormat="1" x14ac:dyDescent="0.35"/>
    <row r="95379" s="62" customFormat="1" x14ac:dyDescent="0.35"/>
    <row r="95380" s="62" customFormat="1" x14ac:dyDescent="0.35"/>
    <row r="95381" s="62" customFormat="1" x14ac:dyDescent="0.35"/>
    <row r="95382" s="62" customFormat="1" x14ac:dyDescent="0.35"/>
    <row r="95383" s="62" customFormat="1" x14ac:dyDescent="0.35"/>
    <row r="95384" s="62" customFormat="1" x14ac:dyDescent="0.35"/>
    <row r="95385" s="62" customFormat="1" x14ac:dyDescent="0.35"/>
    <row r="95386" s="62" customFormat="1" x14ac:dyDescent="0.35"/>
    <row r="95387" s="62" customFormat="1" x14ac:dyDescent="0.35"/>
    <row r="95388" s="62" customFormat="1" x14ac:dyDescent="0.35"/>
    <row r="95389" s="62" customFormat="1" x14ac:dyDescent="0.35"/>
    <row r="95390" s="62" customFormat="1" x14ac:dyDescent="0.35"/>
    <row r="95391" s="62" customFormat="1" x14ac:dyDescent="0.35"/>
    <row r="95392" s="62" customFormat="1" x14ac:dyDescent="0.35"/>
    <row r="95393" s="62" customFormat="1" x14ac:dyDescent="0.35"/>
    <row r="95394" s="62" customFormat="1" x14ac:dyDescent="0.35"/>
    <row r="95395" s="62" customFormat="1" x14ac:dyDescent="0.35"/>
    <row r="95396" s="62" customFormat="1" x14ac:dyDescent="0.35"/>
    <row r="95397" s="62" customFormat="1" x14ac:dyDescent="0.35"/>
    <row r="95398" s="62" customFormat="1" x14ac:dyDescent="0.35"/>
    <row r="95399" s="62" customFormat="1" x14ac:dyDescent="0.35"/>
    <row r="95400" s="62" customFormat="1" x14ac:dyDescent="0.35"/>
    <row r="95401" s="62" customFormat="1" x14ac:dyDescent="0.35"/>
    <row r="95402" s="62" customFormat="1" x14ac:dyDescent="0.35"/>
    <row r="95403" s="62" customFormat="1" x14ac:dyDescent="0.35"/>
    <row r="95404" s="62" customFormat="1" x14ac:dyDescent="0.35"/>
    <row r="95405" s="62" customFormat="1" x14ac:dyDescent="0.35"/>
    <row r="95406" s="62" customFormat="1" x14ac:dyDescent="0.35"/>
    <row r="95407" s="62" customFormat="1" x14ac:dyDescent="0.35"/>
    <row r="95408" s="62" customFormat="1" x14ac:dyDescent="0.35"/>
    <row r="95409" s="62" customFormat="1" x14ac:dyDescent="0.35"/>
    <row r="95410" s="62" customFormat="1" x14ac:dyDescent="0.35"/>
    <row r="95411" s="62" customFormat="1" x14ac:dyDescent="0.35"/>
    <row r="95412" s="62" customFormat="1" x14ac:dyDescent="0.35"/>
    <row r="95413" s="62" customFormat="1" x14ac:dyDescent="0.35"/>
    <row r="95414" s="62" customFormat="1" x14ac:dyDescent="0.35"/>
    <row r="95415" s="62" customFormat="1" x14ac:dyDescent="0.35"/>
    <row r="95416" s="62" customFormat="1" x14ac:dyDescent="0.35"/>
    <row r="95417" s="62" customFormat="1" x14ac:dyDescent="0.35"/>
    <row r="95418" s="62" customFormat="1" x14ac:dyDescent="0.35"/>
    <row r="95419" s="62" customFormat="1" x14ac:dyDescent="0.35"/>
    <row r="95420" s="62" customFormat="1" x14ac:dyDescent="0.35"/>
    <row r="95421" s="62" customFormat="1" x14ac:dyDescent="0.35"/>
    <row r="95422" s="62" customFormat="1" x14ac:dyDescent="0.35"/>
    <row r="95423" s="62" customFormat="1" x14ac:dyDescent="0.35"/>
    <row r="95424" s="62" customFormat="1" x14ac:dyDescent="0.35"/>
    <row r="95425" s="62" customFormat="1" x14ac:dyDescent="0.35"/>
    <row r="95426" s="62" customFormat="1" x14ac:dyDescent="0.35"/>
    <row r="95427" s="62" customFormat="1" x14ac:dyDescent="0.35"/>
    <row r="95428" s="62" customFormat="1" x14ac:dyDescent="0.35"/>
    <row r="95429" s="62" customFormat="1" x14ac:dyDescent="0.35"/>
    <row r="95430" s="62" customFormat="1" x14ac:dyDescent="0.35"/>
    <row r="95431" s="62" customFormat="1" x14ac:dyDescent="0.35"/>
    <row r="95432" s="62" customFormat="1" x14ac:dyDescent="0.35"/>
    <row r="95433" s="62" customFormat="1" x14ac:dyDescent="0.35"/>
    <row r="95434" s="62" customFormat="1" x14ac:dyDescent="0.35"/>
    <row r="95435" s="62" customFormat="1" x14ac:dyDescent="0.35"/>
    <row r="95436" s="62" customFormat="1" x14ac:dyDescent="0.35"/>
    <row r="95437" s="62" customFormat="1" x14ac:dyDescent="0.35"/>
    <row r="95438" s="62" customFormat="1" x14ac:dyDescent="0.35"/>
    <row r="95439" s="62" customFormat="1" x14ac:dyDescent="0.35"/>
    <row r="95440" s="62" customFormat="1" x14ac:dyDescent="0.35"/>
    <row r="95441" s="62" customFormat="1" x14ac:dyDescent="0.35"/>
    <row r="95442" s="62" customFormat="1" x14ac:dyDescent="0.35"/>
    <row r="95443" s="62" customFormat="1" x14ac:dyDescent="0.35"/>
    <row r="95444" s="62" customFormat="1" x14ac:dyDescent="0.35"/>
    <row r="95445" s="62" customFormat="1" x14ac:dyDescent="0.35"/>
    <row r="95446" s="62" customFormat="1" x14ac:dyDescent="0.35"/>
    <row r="95447" s="62" customFormat="1" x14ac:dyDescent="0.35"/>
    <row r="95448" s="62" customFormat="1" x14ac:dyDescent="0.35"/>
    <row r="95449" s="62" customFormat="1" x14ac:dyDescent="0.35"/>
    <row r="95450" s="62" customFormat="1" x14ac:dyDescent="0.35"/>
    <row r="95451" s="62" customFormat="1" x14ac:dyDescent="0.35"/>
    <row r="95452" s="62" customFormat="1" x14ac:dyDescent="0.35"/>
    <row r="95453" s="62" customFormat="1" x14ac:dyDescent="0.35"/>
    <row r="95454" s="62" customFormat="1" x14ac:dyDescent="0.35"/>
    <row r="95455" s="62" customFormat="1" x14ac:dyDescent="0.35"/>
    <row r="95456" s="62" customFormat="1" x14ac:dyDescent="0.35"/>
    <row r="95457" s="62" customFormat="1" x14ac:dyDescent="0.35"/>
    <row r="95458" s="62" customFormat="1" x14ac:dyDescent="0.35"/>
    <row r="95459" s="62" customFormat="1" x14ac:dyDescent="0.35"/>
    <row r="95460" s="62" customFormat="1" x14ac:dyDescent="0.35"/>
    <row r="95461" s="62" customFormat="1" x14ac:dyDescent="0.35"/>
    <row r="95462" s="62" customFormat="1" x14ac:dyDescent="0.35"/>
    <row r="95463" s="62" customFormat="1" x14ac:dyDescent="0.35"/>
    <row r="95464" s="62" customFormat="1" x14ac:dyDescent="0.35"/>
    <row r="95465" s="62" customFormat="1" x14ac:dyDescent="0.35"/>
    <row r="95466" s="62" customFormat="1" x14ac:dyDescent="0.35"/>
    <row r="95467" s="62" customFormat="1" x14ac:dyDescent="0.35"/>
    <row r="95468" s="62" customFormat="1" x14ac:dyDescent="0.35"/>
    <row r="95469" s="62" customFormat="1" x14ac:dyDescent="0.35"/>
    <row r="95470" s="62" customFormat="1" x14ac:dyDescent="0.35"/>
    <row r="95471" s="62" customFormat="1" x14ac:dyDescent="0.35"/>
    <row r="95472" s="62" customFormat="1" x14ac:dyDescent="0.35"/>
    <row r="95473" s="62" customFormat="1" x14ac:dyDescent="0.35"/>
    <row r="95474" s="62" customFormat="1" x14ac:dyDescent="0.35"/>
    <row r="95475" s="62" customFormat="1" x14ac:dyDescent="0.35"/>
    <row r="95476" s="62" customFormat="1" x14ac:dyDescent="0.35"/>
    <row r="95477" s="62" customFormat="1" x14ac:dyDescent="0.35"/>
    <row r="95478" s="62" customFormat="1" x14ac:dyDescent="0.35"/>
    <row r="95479" s="62" customFormat="1" x14ac:dyDescent="0.35"/>
    <row r="95480" s="62" customFormat="1" x14ac:dyDescent="0.35"/>
    <row r="95481" s="62" customFormat="1" x14ac:dyDescent="0.35"/>
    <row r="95482" s="62" customFormat="1" x14ac:dyDescent="0.35"/>
    <row r="95483" s="62" customFormat="1" x14ac:dyDescent="0.35"/>
    <row r="95484" s="62" customFormat="1" x14ac:dyDescent="0.35"/>
    <row r="95485" s="62" customFormat="1" x14ac:dyDescent="0.35"/>
    <row r="95486" s="62" customFormat="1" x14ac:dyDescent="0.35"/>
    <row r="95487" s="62" customFormat="1" x14ac:dyDescent="0.35"/>
    <row r="95488" s="62" customFormat="1" x14ac:dyDescent="0.35"/>
    <row r="95489" s="62" customFormat="1" x14ac:dyDescent="0.35"/>
    <row r="95490" s="62" customFormat="1" x14ac:dyDescent="0.35"/>
    <row r="95491" s="62" customFormat="1" x14ac:dyDescent="0.35"/>
    <row r="95492" s="62" customFormat="1" x14ac:dyDescent="0.35"/>
    <row r="95493" s="62" customFormat="1" x14ac:dyDescent="0.35"/>
    <row r="95494" s="62" customFormat="1" x14ac:dyDescent="0.35"/>
    <row r="95495" s="62" customFormat="1" x14ac:dyDescent="0.35"/>
    <row r="95496" s="62" customFormat="1" x14ac:dyDescent="0.35"/>
    <row r="95497" s="62" customFormat="1" x14ac:dyDescent="0.35"/>
    <row r="95498" s="62" customFormat="1" x14ac:dyDescent="0.35"/>
    <row r="95499" s="62" customFormat="1" x14ac:dyDescent="0.35"/>
    <row r="95500" s="62" customFormat="1" x14ac:dyDescent="0.35"/>
    <row r="95501" s="62" customFormat="1" x14ac:dyDescent="0.35"/>
    <row r="95502" s="62" customFormat="1" x14ac:dyDescent="0.35"/>
    <row r="95503" s="62" customFormat="1" x14ac:dyDescent="0.35"/>
    <row r="95504" s="62" customFormat="1" x14ac:dyDescent="0.35"/>
    <row r="95505" s="62" customFormat="1" x14ac:dyDescent="0.35"/>
    <row r="95506" s="62" customFormat="1" x14ac:dyDescent="0.35"/>
    <row r="95507" s="62" customFormat="1" x14ac:dyDescent="0.35"/>
    <row r="95508" s="62" customFormat="1" x14ac:dyDescent="0.35"/>
    <row r="95509" s="62" customFormat="1" x14ac:dyDescent="0.35"/>
    <row r="95510" s="62" customFormat="1" x14ac:dyDescent="0.35"/>
    <row r="95511" s="62" customFormat="1" x14ac:dyDescent="0.35"/>
    <row r="95512" s="62" customFormat="1" x14ac:dyDescent="0.35"/>
    <row r="95513" s="62" customFormat="1" x14ac:dyDescent="0.35"/>
    <row r="95514" s="62" customFormat="1" x14ac:dyDescent="0.35"/>
    <row r="95515" s="62" customFormat="1" x14ac:dyDescent="0.35"/>
    <row r="95516" s="62" customFormat="1" x14ac:dyDescent="0.35"/>
    <row r="95517" s="62" customFormat="1" x14ac:dyDescent="0.35"/>
    <row r="95518" s="62" customFormat="1" x14ac:dyDescent="0.35"/>
    <row r="95519" s="62" customFormat="1" x14ac:dyDescent="0.35"/>
    <row r="95520" s="62" customFormat="1" x14ac:dyDescent="0.35"/>
    <row r="95521" s="62" customFormat="1" x14ac:dyDescent="0.35"/>
    <row r="95522" s="62" customFormat="1" x14ac:dyDescent="0.35"/>
    <row r="95523" s="62" customFormat="1" x14ac:dyDescent="0.35"/>
    <row r="95524" s="62" customFormat="1" x14ac:dyDescent="0.35"/>
    <row r="95525" s="62" customFormat="1" x14ac:dyDescent="0.35"/>
    <row r="95526" s="62" customFormat="1" x14ac:dyDescent="0.35"/>
    <row r="95527" s="62" customFormat="1" x14ac:dyDescent="0.35"/>
    <row r="95528" s="62" customFormat="1" x14ac:dyDescent="0.35"/>
    <row r="95529" s="62" customFormat="1" x14ac:dyDescent="0.35"/>
    <row r="95530" s="62" customFormat="1" x14ac:dyDescent="0.35"/>
    <row r="95531" s="62" customFormat="1" x14ac:dyDescent="0.35"/>
    <row r="95532" s="62" customFormat="1" x14ac:dyDescent="0.35"/>
    <row r="95533" s="62" customFormat="1" x14ac:dyDescent="0.35"/>
    <row r="95534" s="62" customFormat="1" x14ac:dyDescent="0.35"/>
    <row r="95535" s="62" customFormat="1" x14ac:dyDescent="0.35"/>
    <row r="95536" s="62" customFormat="1" x14ac:dyDescent="0.35"/>
    <row r="95537" s="62" customFormat="1" x14ac:dyDescent="0.35"/>
    <row r="95538" s="62" customFormat="1" x14ac:dyDescent="0.35"/>
    <row r="95539" s="62" customFormat="1" x14ac:dyDescent="0.35"/>
    <row r="95540" s="62" customFormat="1" x14ac:dyDescent="0.35"/>
    <row r="95541" s="62" customFormat="1" x14ac:dyDescent="0.35"/>
    <row r="95542" s="62" customFormat="1" x14ac:dyDescent="0.35"/>
    <row r="95543" s="62" customFormat="1" x14ac:dyDescent="0.35"/>
    <row r="95544" s="62" customFormat="1" x14ac:dyDescent="0.35"/>
    <row r="95545" s="62" customFormat="1" x14ac:dyDescent="0.35"/>
    <row r="95546" s="62" customFormat="1" x14ac:dyDescent="0.35"/>
    <row r="95547" s="62" customFormat="1" x14ac:dyDescent="0.35"/>
    <row r="95548" s="62" customFormat="1" x14ac:dyDescent="0.35"/>
    <row r="95549" s="62" customFormat="1" x14ac:dyDescent="0.35"/>
    <row r="95550" s="62" customFormat="1" x14ac:dyDescent="0.35"/>
    <row r="95551" s="62" customFormat="1" x14ac:dyDescent="0.35"/>
    <row r="95552" s="62" customFormat="1" x14ac:dyDescent="0.35"/>
    <row r="95553" s="62" customFormat="1" x14ac:dyDescent="0.35"/>
    <row r="95554" s="62" customFormat="1" x14ac:dyDescent="0.35"/>
    <row r="95555" s="62" customFormat="1" x14ac:dyDescent="0.35"/>
    <row r="95556" s="62" customFormat="1" x14ac:dyDescent="0.35"/>
    <row r="95557" s="62" customFormat="1" x14ac:dyDescent="0.35"/>
    <row r="95558" s="62" customFormat="1" x14ac:dyDescent="0.35"/>
    <row r="95559" s="62" customFormat="1" x14ac:dyDescent="0.35"/>
    <row r="95560" s="62" customFormat="1" x14ac:dyDescent="0.35"/>
    <row r="95561" s="62" customFormat="1" x14ac:dyDescent="0.35"/>
    <row r="95562" s="62" customFormat="1" x14ac:dyDescent="0.35"/>
    <row r="95563" s="62" customFormat="1" x14ac:dyDescent="0.35"/>
    <row r="95564" s="62" customFormat="1" x14ac:dyDescent="0.35"/>
    <row r="95565" s="62" customFormat="1" x14ac:dyDescent="0.35"/>
    <row r="95566" s="62" customFormat="1" x14ac:dyDescent="0.35"/>
    <row r="95567" s="62" customFormat="1" x14ac:dyDescent="0.35"/>
    <row r="95568" s="62" customFormat="1" x14ac:dyDescent="0.35"/>
    <row r="95569" s="62" customFormat="1" x14ac:dyDescent="0.35"/>
    <row r="95570" s="62" customFormat="1" x14ac:dyDescent="0.35"/>
    <row r="95571" s="62" customFormat="1" x14ac:dyDescent="0.35"/>
    <row r="95572" s="62" customFormat="1" x14ac:dyDescent="0.35"/>
    <row r="95573" s="62" customFormat="1" x14ac:dyDescent="0.35"/>
    <row r="95574" s="62" customFormat="1" x14ac:dyDescent="0.35"/>
    <row r="95575" s="62" customFormat="1" x14ac:dyDescent="0.35"/>
    <row r="95576" s="62" customFormat="1" x14ac:dyDescent="0.35"/>
    <row r="95577" s="62" customFormat="1" x14ac:dyDescent="0.35"/>
    <row r="95578" s="62" customFormat="1" x14ac:dyDescent="0.35"/>
    <row r="95579" s="62" customFormat="1" x14ac:dyDescent="0.35"/>
    <row r="95580" s="62" customFormat="1" x14ac:dyDescent="0.35"/>
    <row r="95581" s="62" customFormat="1" x14ac:dyDescent="0.35"/>
    <row r="95582" s="62" customFormat="1" x14ac:dyDescent="0.35"/>
    <row r="95583" s="62" customFormat="1" x14ac:dyDescent="0.35"/>
    <row r="95584" s="62" customFormat="1" x14ac:dyDescent="0.35"/>
    <row r="95585" s="62" customFormat="1" x14ac:dyDescent="0.35"/>
    <row r="95586" s="62" customFormat="1" x14ac:dyDescent="0.35"/>
    <row r="95587" s="62" customFormat="1" x14ac:dyDescent="0.35"/>
    <row r="95588" s="62" customFormat="1" x14ac:dyDescent="0.35"/>
    <row r="95589" s="62" customFormat="1" x14ac:dyDescent="0.35"/>
    <row r="95590" s="62" customFormat="1" x14ac:dyDescent="0.35"/>
    <row r="95591" s="62" customFormat="1" x14ac:dyDescent="0.35"/>
    <row r="95592" s="62" customFormat="1" x14ac:dyDescent="0.35"/>
    <row r="95593" s="62" customFormat="1" x14ac:dyDescent="0.35"/>
    <row r="95594" s="62" customFormat="1" x14ac:dyDescent="0.35"/>
    <row r="95595" s="62" customFormat="1" x14ac:dyDescent="0.35"/>
    <row r="95596" s="62" customFormat="1" x14ac:dyDescent="0.35"/>
    <row r="95597" s="62" customFormat="1" x14ac:dyDescent="0.35"/>
    <row r="95598" s="62" customFormat="1" x14ac:dyDescent="0.35"/>
    <row r="95599" s="62" customFormat="1" x14ac:dyDescent="0.35"/>
    <row r="95600" s="62" customFormat="1" x14ac:dyDescent="0.35"/>
    <row r="95601" s="62" customFormat="1" x14ac:dyDescent="0.35"/>
    <row r="95602" s="62" customFormat="1" x14ac:dyDescent="0.35"/>
    <row r="95603" s="62" customFormat="1" x14ac:dyDescent="0.35"/>
    <row r="95604" s="62" customFormat="1" x14ac:dyDescent="0.35"/>
    <row r="95605" s="62" customFormat="1" x14ac:dyDescent="0.35"/>
    <row r="95606" s="62" customFormat="1" x14ac:dyDescent="0.35"/>
    <row r="95607" s="62" customFormat="1" x14ac:dyDescent="0.35"/>
    <row r="95608" s="62" customFormat="1" x14ac:dyDescent="0.35"/>
    <row r="95609" s="62" customFormat="1" x14ac:dyDescent="0.35"/>
    <row r="95610" s="62" customFormat="1" x14ac:dyDescent="0.35"/>
    <row r="95611" s="62" customFormat="1" x14ac:dyDescent="0.35"/>
    <row r="95612" s="62" customFormat="1" x14ac:dyDescent="0.35"/>
    <row r="95613" s="62" customFormat="1" x14ac:dyDescent="0.35"/>
    <row r="95614" s="62" customFormat="1" x14ac:dyDescent="0.35"/>
    <row r="95615" s="62" customFormat="1" x14ac:dyDescent="0.35"/>
    <row r="95616" s="62" customFormat="1" x14ac:dyDescent="0.35"/>
    <row r="95617" s="62" customFormat="1" x14ac:dyDescent="0.35"/>
    <row r="95618" s="62" customFormat="1" x14ac:dyDescent="0.35"/>
    <row r="95619" s="62" customFormat="1" x14ac:dyDescent="0.35"/>
    <row r="95620" s="62" customFormat="1" x14ac:dyDescent="0.35"/>
    <row r="95621" s="62" customFormat="1" x14ac:dyDescent="0.35"/>
    <row r="95622" s="62" customFormat="1" x14ac:dyDescent="0.35"/>
    <row r="95623" s="62" customFormat="1" x14ac:dyDescent="0.35"/>
    <row r="95624" s="62" customFormat="1" x14ac:dyDescent="0.35"/>
    <row r="95625" s="62" customFormat="1" x14ac:dyDescent="0.35"/>
    <row r="95626" s="62" customFormat="1" x14ac:dyDescent="0.35"/>
    <row r="95627" s="62" customFormat="1" x14ac:dyDescent="0.35"/>
    <row r="95628" s="62" customFormat="1" x14ac:dyDescent="0.35"/>
    <row r="95629" s="62" customFormat="1" x14ac:dyDescent="0.35"/>
    <row r="95630" s="62" customFormat="1" x14ac:dyDescent="0.35"/>
    <row r="95631" s="62" customFormat="1" x14ac:dyDescent="0.35"/>
    <row r="95632" s="62" customFormat="1" x14ac:dyDescent="0.35"/>
    <row r="95633" s="62" customFormat="1" x14ac:dyDescent="0.35"/>
    <row r="95634" s="62" customFormat="1" x14ac:dyDescent="0.35"/>
    <row r="95635" s="62" customFormat="1" x14ac:dyDescent="0.35"/>
    <row r="95636" s="62" customFormat="1" x14ac:dyDescent="0.35"/>
    <row r="95637" s="62" customFormat="1" x14ac:dyDescent="0.35"/>
    <row r="95638" s="62" customFormat="1" x14ac:dyDescent="0.35"/>
    <row r="95639" s="62" customFormat="1" x14ac:dyDescent="0.35"/>
    <row r="95640" s="62" customFormat="1" x14ac:dyDescent="0.35"/>
    <row r="95641" s="62" customFormat="1" x14ac:dyDescent="0.35"/>
    <row r="95642" s="62" customFormat="1" x14ac:dyDescent="0.35"/>
    <row r="95643" s="62" customFormat="1" x14ac:dyDescent="0.35"/>
    <row r="95644" s="62" customFormat="1" x14ac:dyDescent="0.35"/>
    <row r="95645" s="62" customFormat="1" x14ac:dyDescent="0.35"/>
    <row r="95646" s="62" customFormat="1" x14ac:dyDescent="0.35"/>
    <row r="95647" s="62" customFormat="1" x14ac:dyDescent="0.35"/>
    <row r="95648" s="62" customFormat="1" x14ac:dyDescent="0.35"/>
    <row r="95649" s="62" customFormat="1" x14ac:dyDescent="0.35"/>
    <row r="95650" s="62" customFormat="1" x14ac:dyDescent="0.35"/>
    <row r="95651" s="62" customFormat="1" x14ac:dyDescent="0.35"/>
    <row r="95652" s="62" customFormat="1" x14ac:dyDescent="0.35"/>
    <row r="95653" s="62" customFormat="1" x14ac:dyDescent="0.35"/>
    <row r="95654" s="62" customFormat="1" x14ac:dyDescent="0.35"/>
    <row r="95655" s="62" customFormat="1" x14ac:dyDescent="0.35"/>
    <row r="95656" s="62" customFormat="1" x14ac:dyDescent="0.35"/>
    <row r="95657" s="62" customFormat="1" x14ac:dyDescent="0.35"/>
    <row r="95658" s="62" customFormat="1" x14ac:dyDescent="0.35"/>
    <row r="95659" s="62" customFormat="1" x14ac:dyDescent="0.35"/>
    <row r="95660" s="62" customFormat="1" x14ac:dyDescent="0.35"/>
    <row r="95661" s="62" customFormat="1" x14ac:dyDescent="0.35"/>
    <row r="95662" s="62" customFormat="1" x14ac:dyDescent="0.35"/>
    <row r="95663" s="62" customFormat="1" x14ac:dyDescent="0.35"/>
    <row r="95664" s="62" customFormat="1" x14ac:dyDescent="0.35"/>
    <row r="95665" s="62" customFormat="1" x14ac:dyDescent="0.35"/>
    <row r="95666" s="62" customFormat="1" x14ac:dyDescent="0.35"/>
    <row r="95667" s="62" customFormat="1" x14ac:dyDescent="0.35"/>
    <row r="95668" s="62" customFormat="1" x14ac:dyDescent="0.35"/>
    <row r="95669" s="62" customFormat="1" x14ac:dyDescent="0.35"/>
    <row r="95670" s="62" customFormat="1" x14ac:dyDescent="0.35"/>
    <row r="95671" s="62" customFormat="1" x14ac:dyDescent="0.35"/>
    <row r="95672" s="62" customFormat="1" x14ac:dyDescent="0.35"/>
    <row r="95673" s="62" customFormat="1" x14ac:dyDescent="0.35"/>
    <row r="95674" s="62" customFormat="1" x14ac:dyDescent="0.35"/>
    <row r="95675" s="62" customFormat="1" x14ac:dyDescent="0.35"/>
    <row r="95676" s="62" customFormat="1" x14ac:dyDescent="0.35"/>
    <row r="95677" s="62" customFormat="1" x14ac:dyDescent="0.35"/>
    <row r="95678" s="62" customFormat="1" x14ac:dyDescent="0.35"/>
    <row r="95679" s="62" customFormat="1" x14ac:dyDescent="0.35"/>
    <row r="95680" s="62" customFormat="1" x14ac:dyDescent="0.35"/>
    <row r="95681" s="62" customFormat="1" x14ac:dyDescent="0.35"/>
    <row r="95682" s="62" customFormat="1" x14ac:dyDescent="0.35"/>
    <row r="95683" s="62" customFormat="1" x14ac:dyDescent="0.35"/>
    <row r="95684" s="62" customFormat="1" x14ac:dyDescent="0.35"/>
    <row r="95685" s="62" customFormat="1" x14ac:dyDescent="0.35"/>
    <row r="95686" s="62" customFormat="1" x14ac:dyDescent="0.35"/>
    <row r="95687" s="62" customFormat="1" x14ac:dyDescent="0.35"/>
    <row r="95688" s="62" customFormat="1" x14ac:dyDescent="0.35"/>
    <row r="95689" s="62" customFormat="1" x14ac:dyDescent="0.35"/>
    <row r="95690" s="62" customFormat="1" x14ac:dyDescent="0.35"/>
    <row r="95691" s="62" customFormat="1" x14ac:dyDescent="0.35"/>
    <row r="95692" s="62" customFormat="1" x14ac:dyDescent="0.35"/>
    <row r="95693" s="62" customFormat="1" x14ac:dyDescent="0.35"/>
    <row r="95694" s="62" customFormat="1" x14ac:dyDescent="0.35"/>
    <row r="95695" s="62" customFormat="1" x14ac:dyDescent="0.35"/>
    <row r="95696" s="62" customFormat="1" x14ac:dyDescent="0.35"/>
    <row r="95697" s="62" customFormat="1" x14ac:dyDescent="0.35"/>
    <row r="95698" s="62" customFormat="1" x14ac:dyDescent="0.35"/>
    <row r="95699" s="62" customFormat="1" x14ac:dyDescent="0.35"/>
    <row r="95700" s="62" customFormat="1" x14ac:dyDescent="0.35"/>
    <row r="95701" s="62" customFormat="1" x14ac:dyDescent="0.35"/>
    <row r="95702" s="62" customFormat="1" x14ac:dyDescent="0.35"/>
    <row r="95703" s="62" customFormat="1" x14ac:dyDescent="0.35"/>
    <row r="95704" s="62" customFormat="1" x14ac:dyDescent="0.35"/>
    <row r="95705" s="62" customFormat="1" x14ac:dyDescent="0.35"/>
    <row r="95706" s="62" customFormat="1" x14ac:dyDescent="0.35"/>
    <row r="95707" s="62" customFormat="1" x14ac:dyDescent="0.35"/>
    <row r="95708" s="62" customFormat="1" x14ac:dyDescent="0.35"/>
    <row r="95709" s="62" customFormat="1" x14ac:dyDescent="0.35"/>
    <row r="95710" s="62" customFormat="1" x14ac:dyDescent="0.35"/>
    <row r="95711" s="62" customFormat="1" x14ac:dyDescent="0.35"/>
    <row r="95712" s="62" customFormat="1" x14ac:dyDescent="0.35"/>
    <row r="95713" s="62" customFormat="1" x14ac:dyDescent="0.35"/>
    <row r="95714" s="62" customFormat="1" x14ac:dyDescent="0.35"/>
    <row r="95715" s="62" customFormat="1" x14ac:dyDescent="0.35"/>
    <row r="95716" s="62" customFormat="1" x14ac:dyDescent="0.35"/>
    <row r="95717" s="62" customFormat="1" x14ac:dyDescent="0.35"/>
    <row r="95718" s="62" customFormat="1" x14ac:dyDescent="0.35"/>
    <row r="95719" s="62" customFormat="1" x14ac:dyDescent="0.35"/>
    <row r="95720" s="62" customFormat="1" x14ac:dyDescent="0.35"/>
    <row r="95721" s="62" customFormat="1" x14ac:dyDescent="0.35"/>
    <row r="95722" s="62" customFormat="1" x14ac:dyDescent="0.35"/>
    <row r="95723" s="62" customFormat="1" x14ac:dyDescent="0.35"/>
    <row r="95724" s="62" customFormat="1" x14ac:dyDescent="0.35"/>
    <row r="95725" s="62" customFormat="1" x14ac:dyDescent="0.35"/>
    <row r="95726" s="62" customFormat="1" x14ac:dyDescent="0.35"/>
    <row r="95727" s="62" customFormat="1" x14ac:dyDescent="0.35"/>
    <row r="95728" s="62" customFormat="1" x14ac:dyDescent="0.35"/>
    <row r="95729" s="62" customFormat="1" x14ac:dyDescent="0.35"/>
    <row r="95730" s="62" customFormat="1" x14ac:dyDescent="0.35"/>
    <row r="95731" s="62" customFormat="1" x14ac:dyDescent="0.35"/>
    <row r="95732" s="62" customFormat="1" x14ac:dyDescent="0.35"/>
    <row r="95733" s="62" customFormat="1" x14ac:dyDescent="0.35"/>
    <row r="95734" s="62" customFormat="1" x14ac:dyDescent="0.35"/>
    <row r="95735" s="62" customFormat="1" x14ac:dyDescent="0.35"/>
    <row r="95736" s="62" customFormat="1" x14ac:dyDescent="0.35"/>
    <row r="95737" s="62" customFormat="1" x14ac:dyDescent="0.35"/>
    <row r="95738" s="62" customFormat="1" x14ac:dyDescent="0.35"/>
    <row r="95739" s="62" customFormat="1" x14ac:dyDescent="0.35"/>
    <row r="95740" s="62" customFormat="1" x14ac:dyDescent="0.35"/>
    <row r="95741" s="62" customFormat="1" x14ac:dyDescent="0.35"/>
    <row r="95742" s="62" customFormat="1" x14ac:dyDescent="0.35"/>
    <row r="95743" s="62" customFormat="1" x14ac:dyDescent="0.35"/>
    <row r="95744" s="62" customFormat="1" x14ac:dyDescent="0.35"/>
    <row r="95745" s="62" customFormat="1" x14ac:dyDescent="0.35"/>
    <row r="95746" s="62" customFormat="1" x14ac:dyDescent="0.35"/>
    <row r="95747" s="62" customFormat="1" x14ac:dyDescent="0.35"/>
    <row r="95748" s="62" customFormat="1" x14ac:dyDescent="0.35"/>
    <row r="95749" s="62" customFormat="1" x14ac:dyDescent="0.35"/>
    <row r="95750" s="62" customFormat="1" x14ac:dyDescent="0.35"/>
    <row r="95751" s="62" customFormat="1" x14ac:dyDescent="0.35"/>
    <row r="95752" s="62" customFormat="1" x14ac:dyDescent="0.35"/>
    <row r="95753" s="62" customFormat="1" x14ac:dyDescent="0.35"/>
    <row r="95754" s="62" customFormat="1" x14ac:dyDescent="0.35"/>
    <row r="95755" s="62" customFormat="1" x14ac:dyDescent="0.35"/>
    <row r="95756" s="62" customFormat="1" x14ac:dyDescent="0.35"/>
    <row r="95757" s="62" customFormat="1" x14ac:dyDescent="0.35"/>
    <row r="95758" s="62" customFormat="1" x14ac:dyDescent="0.35"/>
    <row r="95759" s="62" customFormat="1" x14ac:dyDescent="0.35"/>
    <row r="95760" s="62" customFormat="1" x14ac:dyDescent="0.35"/>
    <row r="95761" s="62" customFormat="1" x14ac:dyDescent="0.35"/>
    <row r="95762" s="62" customFormat="1" x14ac:dyDescent="0.35"/>
    <row r="95763" s="62" customFormat="1" x14ac:dyDescent="0.35"/>
    <row r="95764" s="62" customFormat="1" x14ac:dyDescent="0.35"/>
    <row r="95765" s="62" customFormat="1" x14ac:dyDescent="0.35"/>
    <row r="95766" s="62" customFormat="1" x14ac:dyDescent="0.35"/>
    <row r="95767" s="62" customFormat="1" x14ac:dyDescent="0.35"/>
    <row r="95768" s="62" customFormat="1" x14ac:dyDescent="0.35"/>
    <row r="95769" s="62" customFormat="1" x14ac:dyDescent="0.35"/>
    <row r="95770" s="62" customFormat="1" x14ac:dyDescent="0.35"/>
    <row r="95771" s="62" customFormat="1" x14ac:dyDescent="0.35"/>
    <row r="95772" s="62" customFormat="1" x14ac:dyDescent="0.35"/>
    <row r="95773" s="62" customFormat="1" x14ac:dyDescent="0.35"/>
    <row r="95774" s="62" customFormat="1" x14ac:dyDescent="0.35"/>
    <row r="95775" s="62" customFormat="1" x14ac:dyDescent="0.35"/>
    <row r="95776" s="62" customFormat="1" x14ac:dyDescent="0.35"/>
    <row r="95777" s="62" customFormat="1" x14ac:dyDescent="0.35"/>
    <row r="95778" s="62" customFormat="1" x14ac:dyDescent="0.35"/>
    <row r="95779" s="62" customFormat="1" x14ac:dyDescent="0.35"/>
    <row r="95780" s="62" customFormat="1" x14ac:dyDescent="0.35"/>
    <row r="95781" s="62" customFormat="1" x14ac:dyDescent="0.35"/>
    <row r="95782" s="62" customFormat="1" x14ac:dyDescent="0.35"/>
    <row r="95783" s="62" customFormat="1" x14ac:dyDescent="0.35"/>
    <row r="95784" s="62" customFormat="1" x14ac:dyDescent="0.35"/>
    <row r="95785" s="62" customFormat="1" x14ac:dyDescent="0.35"/>
    <row r="95786" s="62" customFormat="1" x14ac:dyDescent="0.35"/>
    <row r="95787" s="62" customFormat="1" x14ac:dyDescent="0.35"/>
    <row r="95788" s="62" customFormat="1" x14ac:dyDescent="0.35"/>
    <row r="95789" s="62" customFormat="1" x14ac:dyDescent="0.35"/>
    <row r="95790" s="62" customFormat="1" x14ac:dyDescent="0.35"/>
    <row r="95791" s="62" customFormat="1" x14ac:dyDescent="0.35"/>
    <row r="95792" s="62" customFormat="1" x14ac:dyDescent="0.35"/>
    <row r="95793" s="62" customFormat="1" x14ac:dyDescent="0.35"/>
    <row r="95794" s="62" customFormat="1" x14ac:dyDescent="0.35"/>
    <row r="95795" s="62" customFormat="1" x14ac:dyDescent="0.35"/>
    <row r="95796" s="62" customFormat="1" x14ac:dyDescent="0.35"/>
    <row r="95797" s="62" customFormat="1" x14ac:dyDescent="0.35"/>
    <row r="95798" s="62" customFormat="1" x14ac:dyDescent="0.35"/>
    <row r="95799" s="62" customFormat="1" x14ac:dyDescent="0.35"/>
    <row r="95800" s="62" customFormat="1" x14ac:dyDescent="0.35"/>
    <row r="95801" s="62" customFormat="1" x14ac:dyDescent="0.35"/>
    <row r="95802" s="62" customFormat="1" x14ac:dyDescent="0.35"/>
    <row r="95803" s="62" customFormat="1" x14ac:dyDescent="0.35"/>
    <row r="95804" s="62" customFormat="1" x14ac:dyDescent="0.35"/>
    <row r="95805" s="62" customFormat="1" x14ac:dyDescent="0.35"/>
    <row r="95806" s="62" customFormat="1" x14ac:dyDescent="0.35"/>
    <row r="95807" s="62" customFormat="1" x14ac:dyDescent="0.35"/>
    <row r="95808" s="62" customFormat="1" x14ac:dyDescent="0.35"/>
    <row r="95809" s="62" customFormat="1" x14ac:dyDescent="0.35"/>
    <row r="95810" s="62" customFormat="1" x14ac:dyDescent="0.35"/>
    <row r="95811" s="62" customFormat="1" x14ac:dyDescent="0.35"/>
    <row r="95812" s="62" customFormat="1" x14ac:dyDescent="0.35"/>
    <row r="95813" s="62" customFormat="1" x14ac:dyDescent="0.35"/>
    <row r="95814" s="62" customFormat="1" x14ac:dyDescent="0.35"/>
    <row r="95815" s="62" customFormat="1" x14ac:dyDescent="0.35"/>
    <row r="95816" s="62" customFormat="1" x14ac:dyDescent="0.35"/>
    <row r="95817" s="62" customFormat="1" x14ac:dyDescent="0.35"/>
    <row r="95818" s="62" customFormat="1" x14ac:dyDescent="0.35"/>
    <row r="95819" s="62" customFormat="1" x14ac:dyDescent="0.35"/>
    <row r="95820" s="62" customFormat="1" x14ac:dyDescent="0.35"/>
    <row r="95821" s="62" customFormat="1" x14ac:dyDescent="0.35"/>
    <row r="95822" s="62" customFormat="1" x14ac:dyDescent="0.35"/>
    <row r="95823" s="62" customFormat="1" x14ac:dyDescent="0.35"/>
    <row r="95824" s="62" customFormat="1" x14ac:dyDescent="0.35"/>
    <row r="95825" s="62" customFormat="1" x14ac:dyDescent="0.35"/>
    <row r="95826" s="62" customFormat="1" x14ac:dyDescent="0.35"/>
    <row r="95827" s="62" customFormat="1" x14ac:dyDescent="0.35"/>
    <row r="95828" s="62" customFormat="1" x14ac:dyDescent="0.35"/>
    <row r="95829" s="62" customFormat="1" x14ac:dyDescent="0.35"/>
    <row r="95830" s="62" customFormat="1" x14ac:dyDescent="0.35"/>
    <row r="95831" s="62" customFormat="1" x14ac:dyDescent="0.35"/>
    <row r="95832" s="62" customFormat="1" x14ac:dyDescent="0.35"/>
    <row r="95833" s="62" customFormat="1" x14ac:dyDescent="0.35"/>
    <row r="95834" s="62" customFormat="1" x14ac:dyDescent="0.35"/>
    <row r="95835" s="62" customFormat="1" x14ac:dyDescent="0.35"/>
    <row r="95836" s="62" customFormat="1" x14ac:dyDescent="0.35"/>
    <row r="95837" s="62" customFormat="1" x14ac:dyDescent="0.35"/>
    <row r="95838" s="62" customFormat="1" x14ac:dyDescent="0.35"/>
    <row r="95839" s="62" customFormat="1" x14ac:dyDescent="0.35"/>
    <row r="95840" s="62" customFormat="1" x14ac:dyDescent="0.35"/>
    <row r="95841" s="62" customFormat="1" x14ac:dyDescent="0.35"/>
    <row r="95842" s="62" customFormat="1" x14ac:dyDescent="0.35"/>
    <row r="95843" s="62" customFormat="1" x14ac:dyDescent="0.35"/>
    <row r="95844" s="62" customFormat="1" x14ac:dyDescent="0.35"/>
    <row r="95845" s="62" customFormat="1" x14ac:dyDescent="0.35"/>
    <row r="95846" s="62" customFormat="1" x14ac:dyDescent="0.35"/>
    <row r="95847" s="62" customFormat="1" x14ac:dyDescent="0.35"/>
    <row r="95848" s="62" customFormat="1" x14ac:dyDescent="0.35"/>
    <row r="95849" s="62" customFormat="1" x14ac:dyDescent="0.35"/>
    <row r="95850" s="62" customFormat="1" x14ac:dyDescent="0.35"/>
    <row r="95851" s="62" customFormat="1" x14ac:dyDescent="0.35"/>
    <row r="95852" s="62" customFormat="1" x14ac:dyDescent="0.35"/>
    <row r="95853" s="62" customFormat="1" x14ac:dyDescent="0.35"/>
    <row r="95854" s="62" customFormat="1" x14ac:dyDescent="0.35"/>
    <row r="95855" s="62" customFormat="1" x14ac:dyDescent="0.35"/>
    <row r="95856" s="62" customFormat="1" x14ac:dyDescent="0.35"/>
    <row r="95857" s="62" customFormat="1" x14ac:dyDescent="0.35"/>
    <row r="95858" s="62" customFormat="1" x14ac:dyDescent="0.35"/>
    <row r="95859" s="62" customFormat="1" x14ac:dyDescent="0.35"/>
    <row r="95860" s="62" customFormat="1" x14ac:dyDescent="0.35"/>
    <row r="95861" s="62" customFormat="1" x14ac:dyDescent="0.35"/>
    <row r="95862" s="62" customFormat="1" x14ac:dyDescent="0.35"/>
    <row r="95863" s="62" customFormat="1" x14ac:dyDescent="0.35"/>
    <row r="95864" s="62" customFormat="1" x14ac:dyDescent="0.35"/>
    <row r="95865" s="62" customFormat="1" x14ac:dyDescent="0.35"/>
    <row r="95866" s="62" customFormat="1" x14ac:dyDescent="0.35"/>
    <row r="95867" s="62" customFormat="1" x14ac:dyDescent="0.35"/>
    <row r="95868" s="62" customFormat="1" x14ac:dyDescent="0.35"/>
    <row r="95869" s="62" customFormat="1" x14ac:dyDescent="0.35"/>
    <row r="95870" s="62" customFormat="1" x14ac:dyDescent="0.35"/>
    <row r="95871" s="62" customFormat="1" x14ac:dyDescent="0.35"/>
    <row r="95872" s="62" customFormat="1" x14ac:dyDescent="0.35"/>
    <row r="95873" s="62" customFormat="1" x14ac:dyDescent="0.35"/>
    <row r="95874" s="62" customFormat="1" x14ac:dyDescent="0.35"/>
    <row r="95875" s="62" customFormat="1" x14ac:dyDescent="0.35"/>
    <row r="95876" s="62" customFormat="1" x14ac:dyDescent="0.35"/>
    <row r="95877" s="62" customFormat="1" x14ac:dyDescent="0.35"/>
    <row r="95878" s="62" customFormat="1" x14ac:dyDescent="0.35"/>
    <row r="95879" s="62" customFormat="1" x14ac:dyDescent="0.35"/>
    <row r="95880" s="62" customFormat="1" x14ac:dyDescent="0.35"/>
    <row r="95881" s="62" customFormat="1" x14ac:dyDescent="0.35"/>
    <row r="95882" s="62" customFormat="1" x14ac:dyDescent="0.35"/>
    <row r="95883" s="62" customFormat="1" x14ac:dyDescent="0.35"/>
    <row r="95884" s="62" customFormat="1" x14ac:dyDescent="0.35"/>
    <row r="95885" s="62" customFormat="1" x14ac:dyDescent="0.35"/>
    <row r="95886" s="62" customFormat="1" x14ac:dyDescent="0.35"/>
    <row r="95887" s="62" customFormat="1" x14ac:dyDescent="0.35"/>
    <row r="95888" s="62" customFormat="1" x14ac:dyDescent="0.35"/>
    <row r="95889" s="62" customFormat="1" x14ac:dyDescent="0.35"/>
    <row r="95890" s="62" customFormat="1" x14ac:dyDescent="0.35"/>
    <row r="95891" s="62" customFormat="1" x14ac:dyDescent="0.35"/>
    <row r="95892" s="62" customFormat="1" x14ac:dyDescent="0.35"/>
    <row r="95893" s="62" customFormat="1" x14ac:dyDescent="0.35"/>
    <row r="95894" s="62" customFormat="1" x14ac:dyDescent="0.35"/>
    <row r="95895" s="62" customFormat="1" x14ac:dyDescent="0.35"/>
    <row r="95896" s="62" customFormat="1" x14ac:dyDescent="0.35"/>
    <row r="95897" s="62" customFormat="1" x14ac:dyDescent="0.35"/>
    <row r="95898" s="62" customFormat="1" x14ac:dyDescent="0.35"/>
    <row r="95899" s="62" customFormat="1" x14ac:dyDescent="0.35"/>
    <row r="95900" s="62" customFormat="1" x14ac:dyDescent="0.35"/>
    <row r="95901" s="62" customFormat="1" x14ac:dyDescent="0.35"/>
    <row r="95902" s="62" customFormat="1" x14ac:dyDescent="0.35"/>
    <row r="95903" s="62" customFormat="1" x14ac:dyDescent="0.35"/>
    <row r="95904" s="62" customFormat="1" x14ac:dyDescent="0.35"/>
    <row r="95905" s="62" customFormat="1" x14ac:dyDescent="0.35"/>
    <row r="95906" s="62" customFormat="1" x14ac:dyDescent="0.35"/>
    <row r="95907" s="62" customFormat="1" x14ac:dyDescent="0.35"/>
    <row r="95908" s="62" customFormat="1" x14ac:dyDescent="0.35"/>
    <row r="95909" s="62" customFormat="1" x14ac:dyDescent="0.35"/>
    <row r="95910" s="62" customFormat="1" x14ac:dyDescent="0.35"/>
    <row r="95911" s="62" customFormat="1" x14ac:dyDescent="0.35"/>
    <row r="95912" s="62" customFormat="1" x14ac:dyDescent="0.35"/>
    <row r="95913" s="62" customFormat="1" x14ac:dyDescent="0.35"/>
    <row r="95914" s="62" customFormat="1" x14ac:dyDescent="0.35"/>
    <row r="95915" s="62" customFormat="1" x14ac:dyDescent="0.35"/>
    <row r="95916" s="62" customFormat="1" x14ac:dyDescent="0.35"/>
    <row r="95917" s="62" customFormat="1" x14ac:dyDescent="0.35"/>
    <row r="95918" s="62" customFormat="1" x14ac:dyDescent="0.35"/>
    <row r="95919" s="62" customFormat="1" x14ac:dyDescent="0.35"/>
    <row r="95920" s="62" customFormat="1" x14ac:dyDescent="0.35"/>
    <row r="95921" s="62" customFormat="1" x14ac:dyDescent="0.35"/>
    <row r="95922" s="62" customFormat="1" x14ac:dyDescent="0.35"/>
    <row r="95923" s="62" customFormat="1" x14ac:dyDescent="0.35"/>
    <row r="95924" s="62" customFormat="1" x14ac:dyDescent="0.35"/>
    <row r="95925" s="62" customFormat="1" x14ac:dyDescent="0.35"/>
    <row r="95926" s="62" customFormat="1" x14ac:dyDescent="0.35"/>
    <row r="95927" s="62" customFormat="1" x14ac:dyDescent="0.35"/>
    <row r="95928" s="62" customFormat="1" x14ac:dyDescent="0.35"/>
    <row r="95929" s="62" customFormat="1" x14ac:dyDescent="0.35"/>
    <row r="95930" s="62" customFormat="1" x14ac:dyDescent="0.35"/>
    <row r="95931" s="62" customFormat="1" x14ac:dyDescent="0.35"/>
    <row r="95932" s="62" customFormat="1" x14ac:dyDescent="0.35"/>
    <row r="95933" s="62" customFormat="1" x14ac:dyDescent="0.35"/>
    <row r="95934" s="62" customFormat="1" x14ac:dyDescent="0.35"/>
    <row r="95935" s="62" customFormat="1" x14ac:dyDescent="0.35"/>
    <row r="95936" s="62" customFormat="1" x14ac:dyDescent="0.35"/>
    <row r="95937" s="62" customFormat="1" x14ac:dyDescent="0.35"/>
    <row r="95938" s="62" customFormat="1" x14ac:dyDescent="0.35"/>
    <row r="95939" s="62" customFormat="1" x14ac:dyDescent="0.35"/>
    <row r="95940" s="62" customFormat="1" x14ac:dyDescent="0.35"/>
    <row r="95941" s="62" customFormat="1" x14ac:dyDescent="0.35"/>
    <row r="95942" s="62" customFormat="1" x14ac:dyDescent="0.35"/>
    <row r="95943" s="62" customFormat="1" x14ac:dyDescent="0.35"/>
    <row r="95944" s="62" customFormat="1" x14ac:dyDescent="0.35"/>
    <row r="95945" s="62" customFormat="1" x14ac:dyDescent="0.35"/>
    <row r="95946" s="62" customFormat="1" x14ac:dyDescent="0.35"/>
    <row r="95947" s="62" customFormat="1" x14ac:dyDescent="0.35"/>
    <row r="95948" s="62" customFormat="1" x14ac:dyDescent="0.35"/>
    <row r="95949" s="62" customFormat="1" x14ac:dyDescent="0.35"/>
    <row r="95950" s="62" customFormat="1" x14ac:dyDescent="0.35"/>
    <row r="95951" s="62" customFormat="1" x14ac:dyDescent="0.35"/>
    <row r="95952" s="62" customFormat="1" x14ac:dyDescent="0.35"/>
    <row r="95953" s="62" customFormat="1" x14ac:dyDescent="0.35"/>
    <row r="95954" s="62" customFormat="1" x14ac:dyDescent="0.35"/>
    <row r="95955" s="62" customFormat="1" x14ac:dyDescent="0.35"/>
    <row r="95956" s="62" customFormat="1" x14ac:dyDescent="0.35"/>
    <row r="95957" s="62" customFormat="1" x14ac:dyDescent="0.35"/>
    <row r="95958" s="62" customFormat="1" x14ac:dyDescent="0.35"/>
    <row r="95959" s="62" customFormat="1" x14ac:dyDescent="0.35"/>
    <row r="95960" s="62" customFormat="1" x14ac:dyDescent="0.35"/>
    <row r="95961" s="62" customFormat="1" x14ac:dyDescent="0.35"/>
    <row r="95962" s="62" customFormat="1" x14ac:dyDescent="0.35"/>
    <row r="95963" s="62" customFormat="1" x14ac:dyDescent="0.35"/>
    <row r="95964" s="62" customFormat="1" x14ac:dyDescent="0.35"/>
    <row r="95965" s="62" customFormat="1" x14ac:dyDescent="0.35"/>
    <row r="95966" s="62" customFormat="1" x14ac:dyDescent="0.35"/>
    <row r="95967" s="62" customFormat="1" x14ac:dyDescent="0.35"/>
    <row r="95968" s="62" customFormat="1" x14ac:dyDescent="0.35"/>
    <row r="95969" s="62" customFormat="1" x14ac:dyDescent="0.35"/>
    <row r="95970" s="62" customFormat="1" x14ac:dyDescent="0.35"/>
    <row r="95971" s="62" customFormat="1" x14ac:dyDescent="0.35"/>
    <row r="95972" s="62" customFormat="1" x14ac:dyDescent="0.35"/>
    <row r="95973" s="62" customFormat="1" x14ac:dyDescent="0.35"/>
    <row r="95974" s="62" customFormat="1" x14ac:dyDescent="0.35"/>
    <row r="95975" s="62" customFormat="1" x14ac:dyDescent="0.35"/>
    <row r="95976" s="62" customFormat="1" x14ac:dyDescent="0.35"/>
    <row r="95977" s="62" customFormat="1" x14ac:dyDescent="0.35"/>
    <row r="95978" s="62" customFormat="1" x14ac:dyDescent="0.35"/>
    <row r="95979" s="62" customFormat="1" x14ac:dyDescent="0.35"/>
    <row r="95980" s="62" customFormat="1" x14ac:dyDescent="0.35"/>
    <row r="95981" s="62" customFormat="1" x14ac:dyDescent="0.35"/>
    <row r="95982" s="62" customFormat="1" x14ac:dyDescent="0.35"/>
    <row r="95983" s="62" customFormat="1" x14ac:dyDescent="0.35"/>
    <row r="95984" s="62" customFormat="1" x14ac:dyDescent="0.35"/>
    <row r="95985" s="62" customFormat="1" x14ac:dyDescent="0.35"/>
    <row r="95986" s="62" customFormat="1" x14ac:dyDescent="0.35"/>
    <row r="95987" s="62" customFormat="1" x14ac:dyDescent="0.35"/>
    <row r="95988" s="62" customFormat="1" x14ac:dyDescent="0.35"/>
    <row r="95989" s="62" customFormat="1" x14ac:dyDescent="0.35"/>
    <row r="95990" s="62" customFormat="1" x14ac:dyDescent="0.35"/>
    <row r="95991" s="62" customFormat="1" x14ac:dyDescent="0.35"/>
    <row r="95992" s="62" customFormat="1" x14ac:dyDescent="0.35"/>
    <row r="95993" s="62" customFormat="1" x14ac:dyDescent="0.35"/>
    <row r="95994" s="62" customFormat="1" x14ac:dyDescent="0.35"/>
    <row r="95995" s="62" customFormat="1" x14ac:dyDescent="0.35"/>
    <row r="95996" s="62" customFormat="1" x14ac:dyDescent="0.35"/>
    <row r="95997" s="62" customFormat="1" x14ac:dyDescent="0.35"/>
    <row r="95998" s="62" customFormat="1" x14ac:dyDescent="0.35"/>
    <row r="95999" s="62" customFormat="1" x14ac:dyDescent="0.35"/>
    <row r="96000" s="62" customFormat="1" x14ac:dyDescent="0.35"/>
    <row r="96001" s="62" customFormat="1" x14ac:dyDescent="0.35"/>
    <row r="96002" s="62" customFormat="1" x14ac:dyDescent="0.35"/>
    <row r="96003" s="62" customFormat="1" x14ac:dyDescent="0.35"/>
    <row r="96004" s="62" customFormat="1" x14ac:dyDescent="0.35"/>
    <row r="96005" s="62" customFormat="1" x14ac:dyDescent="0.35"/>
    <row r="96006" s="62" customFormat="1" x14ac:dyDescent="0.35"/>
    <row r="96007" s="62" customFormat="1" x14ac:dyDescent="0.35"/>
    <row r="96008" s="62" customFormat="1" x14ac:dyDescent="0.35"/>
    <row r="96009" s="62" customFormat="1" x14ac:dyDescent="0.35"/>
    <row r="96010" s="62" customFormat="1" x14ac:dyDescent="0.35"/>
    <row r="96011" s="62" customFormat="1" x14ac:dyDescent="0.35"/>
    <row r="96012" s="62" customFormat="1" x14ac:dyDescent="0.35"/>
    <row r="96013" s="62" customFormat="1" x14ac:dyDescent="0.35"/>
    <row r="96014" s="62" customFormat="1" x14ac:dyDescent="0.35"/>
    <row r="96015" s="62" customFormat="1" x14ac:dyDescent="0.35"/>
    <row r="96016" s="62" customFormat="1" x14ac:dyDescent="0.35"/>
    <row r="96017" s="62" customFormat="1" x14ac:dyDescent="0.35"/>
    <row r="96018" s="62" customFormat="1" x14ac:dyDescent="0.35"/>
    <row r="96019" s="62" customFormat="1" x14ac:dyDescent="0.35"/>
    <row r="96020" s="62" customFormat="1" x14ac:dyDescent="0.35"/>
    <row r="96021" s="62" customFormat="1" x14ac:dyDescent="0.35"/>
    <row r="96022" s="62" customFormat="1" x14ac:dyDescent="0.35"/>
    <row r="96023" s="62" customFormat="1" x14ac:dyDescent="0.35"/>
    <row r="96024" s="62" customFormat="1" x14ac:dyDescent="0.35"/>
    <row r="96025" s="62" customFormat="1" x14ac:dyDescent="0.35"/>
    <row r="96026" s="62" customFormat="1" x14ac:dyDescent="0.35"/>
    <row r="96027" s="62" customFormat="1" x14ac:dyDescent="0.35"/>
    <row r="96028" s="62" customFormat="1" x14ac:dyDescent="0.35"/>
    <row r="96029" s="62" customFormat="1" x14ac:dyDescent="0.35"/>
    <row r="96030" s="62" customFormat="1" x14ac:dyDescent="0.35"/>
    <row r="96031" s="62" customFormat="1" x14ac:dyDescent="0.35"/>
    <row r="96032" s="62" customFormat="1" x14ac:dyDescent="0.35"/>
    <row r="96033" s="62" customFormat="1" x14ac:dyDescent="0.35"/>
    <row r="96034" s="62" customFormat="1" x14ac:dyDescent="0.35"/>
    <row r="96035" s="62" customFormat="1" x14ac:dyDescent="0.35"/>
    <row r="96036" s="62" customFormat="1" x14ac:dyDescent="0.35"/>
    <row r="96037" s="62" customFormat="1" x14ac:dyDescent="0.35"/>
    <row r="96038" s="62" customFormat="1" x14ac:dyDescent="0.35"/>
    <row r="96039" s="62" customFormat="1" x14ac:dyDescent="0.35"/>
    <row r="96040" s="62" customFormat="1" x14ac:dyDescent="0.35"/>
    <row r="96041" s="62" customFormat="1" x14ac:dyDescent="0.35"/>
    <row r="96042" s="62" customFormat="1" x14ac:dyDescent="0.35"/>
    <row r="96043" s="62" customFormat="1" x14ac:dyDescent="0.35"/>
    <row r="96044" s="62" customFormat="1" x14ac:dyDescent="0.35"/>
    <row r="96045" s="62" customFormat="1" x14ac:dyDescent="0.35"/>
    <row r="96046" s="62" customFormat="1" x14ac:dyDescent="0.35"/>
    <row r="96047" s="62" customFormat="1" x14ac:dyDescent="0.35"/>
    <row r="96048" s="62" customFormat="1" x14ac:dyDescent="0.35"/>
    <row r="96049" s="62" customFormat="1" x14ac:dyDescent="0.35"/>
    <row r="96050" s="62" customFormat="1" x14ac:dyDescent="0.35"/>
    <row r="96051" s="62" customFormat="1" x14ac:dyDescent="0.35"/>
    <row r="96052" s="62" customFormat="1" x14ac:dyDescent="0.35"/>
    <row r="96053" s="62" customFormat="1" x14ac:dyDescent="0.35"/>
    <row r="96054" s="62" customFormat="1" x14ac:dyDescent="0.35"/>
    <row r="96055" s="62" customFormat="1" x14ac:dyDescent="0.35"/>
    <row r="96056" s="62" customFormat="1" x14ac:dyDescent="0.35"/>
    <row r="96057" s="62" customFormat="1" x14ac:dyDescent="0.35"/>
    <row r="96058" s="62" customFormat="1" x14ac:dyDescent="0.35"/>
    <row r="96059" s="62" customFormat="1" x14ac:dyDescent="0.35"/>
    <row r="96060" s="62" customFormat="1" x14ac:dyDescent="0.35"/>
    <row r="96061" s="62" customFormat="1" x14ac:dyDescent="0.35"/>
    <row r="96062" s="62" customFormat="1" x14ac:dyDescent="0.35"/>
    <row r="96063" s="62" customFormat="1" x14ac:dyDescent="0.35"/>
    <row r="96064" s="62" customFormat="1" x14ac:dyDescent="0.35"/>
    <row r="96065" s="62" customFormat="1" x14ac:dyDescent="0.35"/>
    <row r="96066" s="62" customFormat="1" x14ac:dyDescent="0.35"/>
    <row r="96067" s="62" customFormat="1" x14ac:dyDescent="0.35"/>
    <row r="96068" s="62" customFormat="1" x14ac:dyDescent="0.35"/>
    <row r="96069" s="62" customFormat="1" x14ac:dyDescent="0.35"/>
    <row r="96070" s="62" customFormat="1" x14ac:dyDescent="0.35"/>
    <row r="96071" s="62" customFormat="1" x14ac:dyDescent="0.35"/>
    <row r="96072" s="62" customFormat="1" x14ac:dyDescent="0.35"/>
    <row r="96073" s="62" customFormat="1" x14ac:dyDescent="0.35"/>
    <row r="96074" s="62" customFormat="1" x14ac:dyDescent="0.35"/>
    <row r="96075" s="62" customFormat="1" x14ac:dyDescent="0.35"/>
    <row r="96076" s="62" customFormat="1" x14ac:dyDescent="0.35"/>
    <row r="96077" s="62" customFormat="1" x14ac:dyDescent="0.35"/>
    <row r="96078" s="62" customFormat="1" x14ac:dyDescent="0.35"/>
    <row r="96079" s="62" customFormat="1" x14ac:dyDescent="0.35"/>
    <row r="96080" s="62" customFormat="1" x14ac:dyDescent="0.35"/>
    <row r="96081" s="62" customFormat="1" x14ac:dyDescent="0.35"/>
    <row r="96082" s="62" customFormat="1" x14ac:dyDescent="0.35"/>
    <row r="96083" s="62" customFormat="1" x14ac:dyDescent="0.35"/>
    <row r="96084" s="62" customFormat="1" x14ac:dyDescent="0.35"/>
    <row r="96085" s="62" customFormat="1" x14ac:dyDescent="0.35"/>
    <row r="96086" s="62" customFormat="1" x14ac:dyDescent="0.35"/>
    <row r="96087" s="62" customFormat="1" x14ac:dyDescent="0.35"/>
    <row r="96088" s="62" customFormat="1" x14ac:dyDescent="0.35"/>
    <row r="96089" s="62" customFormat="1" x14ac:dyDescent="0.35"/>
    <row r="96090" s="62" customFormat="1" x14ac:dyDescent="0.35"/>
    <row r="96091" s="62" customFormat="1" x14ac:dyDescent="0.35"/>
    <row r="96092" s="62" customFormat="1" x14ac:dyDescent="0.35"/>
    <row r="96093" s="62" customFormat="1" x14ac:dyDescent="0.35"/>
    <row r="96094" s="62" customFormat="1" x14ac:dyDescent="0.35"/>
    <row r="96095" s="62" customFormat="1" x14ac:dyDescent="0.35"/>
    <row r="96096" s="62" customFormat="1" x14ac:dyDescent="0.35"/>
    <row r="96097" s="62" customFormat="1" x14ac:dyDescent="0.35"/>
    <row r="96098" s="62" customFormat="1" x14ac:dyDescent="0.35"/>
    <row r="96099" s="62" customFormat="1" x14ac:dyDescent="0.35"/>
    <row r="96100" s="62" customFormat="1" x14ac:dyDescent="0.35"/>
    <row r="96101" s="62" customFormat="1" x14ac:dyDescent="0.35"/>
    <row r="96102" s="62" customFormat="1" x14ac:dyDescent="0.35"/>
    <row r="96103" s="62" customFormat="1" x14ac:dyDescent="0.35"/>
    <row r="96104" s="62" customFormat="1" x14ac:dyDescent="0.35"/>
    <row r="96105" s="62" customFormat="1" x14ac:dyDescent="0.35"/>
    <row r="96106" s="62" customFormat="1" x14ac:dyDescent="0.35"/>
    <row r="96107" s="62" customFormat="1" x14ac:dyDescent="0.35"/>
    <row r="96108" s="62" customFormat="1" x14ac:dyDescent="0.35"/>
    <row r="96109" s="62" customFormat="1" x14ac:dyDescent="0.35"/>
    <row r="96110" s="62" customFormat="1" x14ac:dyDescent="0.35"/>
    <row r="96111" s="62" customFormat="1" x14ac:dyDescent="0.35"/>
    <row r="96112" s="62" customFormat="1" x14ac:dyDescent="0.35"/>
    <row r="96113" s="62" customFormat="1" x14ac:dyDescent="0.35"/>
    <row r="96114" s="62" customFormat="1" x14ac:dyDescent="0.35"/>
    <row r="96115" s="62" customFormat="1" x14ac:dyDescent="0.35"/>
    <row r="96116" s="62" customFormat="1" x14ac:dyDescent="0.35"/>
    <row r="96117" s="62" customFormat="1" x14ac:dyDescent="0.35"/>
    <row r="96118" s="62" customFormat="1" x14ac:dyDescent="0.35"/>
    <row r="96119" s="62" customFormat="1" x14ac:dyDescent="0.35"/>
    <row r="96120" s="62" customFormat="1" x14ac:dyDescent="0.35"/>
    <row r="96121" s="62" customFormat="1" x14ac:dyDescent="0.35"/>
    <row r="96122" s="62" customFormat="1" x14ac:dyDescent="0.35"/>
    <row r="96123" s="62" customFormat="1" x14ac:dyDescent="0.35"/>
    <row r="96124" s="62" customFormat="1" x14ac:dyDescent="0.35"/>
    <row r="96125" s="62" customFormat="1" x14ac:dyDescent="0.35"/>
    <row r="96126" s="62" customFormat="1" x14ac:dyDescent="0.35"/>
    <row r="96127" s="62" customFormat="1" x14ac:dyDescent="0.35"/>
    <row r="96128" s="62" customFormat="1" x14ac:dyDescent="0.35"/>
    <row r="96129" s="62" customFormat="1" x14ac:dyDescent="0.35"/>
    <row r="96130" s="62" customFormat="1" x14ac:dyDescent="0.35"/>
    <row r="96131" s="62" customFormat="1" x14ac:dyDescent="0.35"/>
    <row r="96132" s="62" customFormat="1" x14ac:dyDescent="0.35"/>
    <row r="96133" s="62" customFormat="1" x14ac:dyDescent="0.35"/>
    <row r="96134" s="62" customFormat="1" x14ac:dyDescent="0.35"/>
    <row r="96135" s="62" customFormat="1" x14ac:dyDescent="0.35"/>
    <row r="96136" s="62" customFormat="1" x14ac:dyDescent="0.35"/>
    <row r="96137" s="62" customFormat="1" x14ac:dyDescent="0.35"/>
    <row r="96138" s="62" customFormat="1" x14ac:dyDescent="0.35"/>
    <row r="96139" s="62" customFormat="1" x14ac:dyDescent="0.35"/>
    <row r="96140" s="62" customFormat="1" x14ac:dyDescent="0.35"/>
    <row r="96141" s="62" customFormat="1" x14ac:dyDescent="0.35"/>
    <row r="96142" s="62" customFormat="1" x14ac:dyDescent="0.35"/>
    <row r="96143" s="62" customFormat="1" x14ac:dyDescent="0.35"/>
    <row r="96144" s="62" customFormat="1" x14ac:dyDescent="0.35"/>
    <row r="96145" s="62" customFormat="1" x14ac:dyDescent="0.35"/>
    <row r="96146" s="62" customFormat="1" x14ac:dyDescent="0.35"/>
    <row r="96147" s="62" customFormat="1" x14ac:dyDescent="0.35"/>
    <row r="96148" s="62" customFormat="1" x14ac:dyDescent="0.35"/>
    <row r="96149" s="62" customFormat="1" x14ac:dyDescent="0.35"/>
    <row r="96150" s="62" customFormat="1" x14ac:dyDescent="0.35"/>
    <row r="96151" s="62" customFormat="1" x14ac:dyDescent="0.35"/>
    <row r="96152" s="62" customFormat="1" x14ac:dyDescent="0.35"/>
    <row r="96153" s="62" customFormat="1" x14ac:dyDescent="0.35"/>
    <row r="96154" s="62" customFormat="1" x14ac:dyDescent="0.35"/>
    <row r="96155" s="62" customFormat="1" x14ac:dyDescent="0.35"/>
    <row r="96156" s="62" customFormat="1" x14ac:dyDescent="0.35"/>
    <row r="96157" s="62" customFormat="1" x14ac:dyDescent="0.35"/>
    <row r="96158" s="62" customFormat="1" x14ac:dyDescent="0.35"/>
    <row r="96159" s="62" customFormat="1" x14ac:dyDescent="0.35"/>
    <row r="96160" s="62" customFormat="1" x14ac:dyDescent="0.35"/>
    <row r="96161" s="62" customFormat="1" x14ac:dyDescent="0.35"/>
    <row r="96162" s="62" customFormat="1" x14ac:dyDescent="0.35"/>
    <row r="96163" s="62" customFormat="1" x14ac:dyDescent="0.35"/>
    <row r="96164" s="62" customFormat="1" x14ac:dyDescent="0.35"/>
    <row r="96165" s="62" customFormat="1" x14ac:dyDescent="0.35"/>
    <row r="96166" s="62" customFormat="1" x14ac:dyDescent="0.35"/>
    <row r="96167" s="62" customFormat="1" x14ac:dyDescent="0.35"/>
    <row r="96168" s="62" customFormat="1" x14ac:dyDescent="0.35"/>
    <row r="96169" s="62" customFormat="1" x14ac:dyDescent="0.35"/>
    <row r="96170" s="62" customFormat="1" x14ac:dyDescent="0.35"/>
    <row r="96171" s="62" customFormat="1" x14ac:dyDescent="0.35"/>
    <row r="96172" s="62" customFormat="1" x14ac:dyDescent="0.35"/>
    <row r="96173" s="62" customFormat="1" x14ac:dyDescent="0.35"/>
    <row r="96174" s="62" customFormat="1" x14ac:dyDescent="0.35"/>
    <row r="96175" s="62" customFormat="1" x14ac:dyDescent="0.35"/>
    <row r="96176" s="62" customFormat="1" x14ac:dyDescent="0.35"/>
    <row r="96177" s="62" customFormat="1" x14ac:dyDescent="0.35"/>
    <row r="96178" s="62" customFormat="1" x14ac:dyDescent="0.35"/>
    <row r="96179" s="62" customFormat="1" x14ac:dyDescent="0.35"/>
    <row r="96180" s="62" customFormat="1" x14ac:dyDescent="0.35"/>
    <row r="96181" s="62" customFormat="1" x14ac:dyDescent="0.35"/>
    <row r="96182" s="62" customFormat="1" x14ac:dyDescent="0.35"/>
    <row r="96183" s="62" customFormat="1" x14ac:dyDescent="0.35"/>
    <row r="96184" s="62" customFormat="1" x14ac:dyDescent="0.35"/>
    <row r="96185" s="62" customFormat="1" x14ac:dyDescent="0.35"/>
    <row r="96186" s="62" customFormat="1" x14ac:dyDescent="0.35"/>
    <row r="96187" s="62" customFormat="1" x14ac:dyDescent="0.35"/>
    <row r="96188" s="62" customFormat="1" x14ac:dyDescent="0.35"/>
    <row r="96189" s="62" customFormat="1" x14ac:dyDescent="0.35"/>
    <row r="96190" s="62" customFormat="1" x14ac:dyDescent="0.35"/>
    <row r="96191" s="62" customFormat="1" x14ac:dyDescent="0.35"/>
    <row r="96192" s="62" customFormat="1" x14ac:dyDescent="0.35"/>
    <row r="96193" s="62" customFormat="1" x14ac:dyDescent="0.35"/>
    <row r="96194" s="62" customFormat="1" x14ac:dyDescent="0.35"/>
    <row r="96195" s="62" customFormat="1" x14ac:dyDescent="0.35"/>
    <row r="96196" s="62" customFormat="1" x14ac:dyDescent="0.35"/>
    <row r="96197" s="62" customFormat="1" x14ac:dyDescent="0.35"/>
    <row r="96198" s="62" customFormat="1" x14ac:dyDescent="0.35"/>
    <row r="96199" s="62" customFormat="1" x14ac:dyDescent="0.35"/>
    <row r="96200" s="62" customFormat="1" x14ac:dyDescent="0.35"/>
    <row r="96201" s="62" customFormat="1" x14ac:dyDescent="0.35"/>
    <row r="96202" s="62" customFormat="1" x14ac:dyDescent="0.35"/>
    <row r="96203" s="62" customFormat="1" x14ac:dyDescent="0.35"/>
    <row r="96204" s="62" customFormat="1" x14ac:dyDescent="0.35"/>
    <row r="96205" s="62" customFormat="1" x14ac:dyDescent="0.35"/>
    <row r="96206" s="62" customFormat="1" x14ac:dyDescent="0.35"/>
    <row r="96207" s="62" customFormat="1" x14ac:dyDescent="0.35"/>
    <row r="96208" s="62" customFormat="1" x14ac:dyDescent="0.35"/>
    <row r="96209" s="62" customFormat="1" x14ac:dyDescent="0.35"/>
    <row r="96210" s="62" customFormat="1" x14ac:dyDescent="0.35"/>
    <row r="96211" s="62" customFormat="1" x14ac:dyDescent="0.35"/>
    <row r="96212" s="62" customFormat="1" x14ac:dyDescent="0.35"/>
    <row r="96213" s="62" customFormat="1" x14ac:dyDescent="0.35"/>
    <row r="96214" s="62" customFormat="1" x14ac:dyDescent="0.35"/>
    <row r="96215" s="62" customFormat="1" x14ac:dyDescent="0.35"/>
    <row r="96216" s="62" customFormat="1" x14ac:dyDescent="0.35"/>
    <row r="96217" s="62" customFormat="1" x14ac:dyDescent="0.35"/>
    <row r="96218" s="62" customFormat="1" x14ac:dyDescent="0.35"/>
    <row r="96219" s="62" customFormat="1" x14ac:dyDescent="0.35"/>
    <row r="96220" s="62" customFormat="1" x14ac:dyDescent="0.35"/>
    <row r="96221" s="62" customFormat="1" x14ac:dyDescent="0.35"/>
    <row r="96222" s="62" customFormat="1" x14ac:dyDescent="0.35"/>
    <row r="96223" s="62" customFormat="1" x14ac:dyDescent="0.35"/>
    <row r="96224" s="62" customFormat="1" x14ac:dyDescent="0.35"/>
    <row r="96225" s="62" customFormat="1" x14ac:dyDescent="0.35"/>
    <row r="96226" s="62" customFormat="1" x14ac:dyDescent="0.35"/>
    <row r="96227" s="62" customFormat="1" x14ac:dyDescent="0.35"/>
    <row r="96228" s="62" customFormat="1" x14ac:dyDescent="0.35"/>
    <row r="96229" s="62" customFormat="1" x14ac:dyDescent="0.35"/>
    <row r="96230" s="62" customFormat="1" x14ac:dyDescent="0.35"/>
    <row r="96231" s="62" customFormat="1" x14ac:dyDescent="0.35"/>
    <row r="96232" s="62" customFormat="1" x14ac:dyDescent="0.35"/>
    <row r="96233" s="62" customFormat="1" x14ac:dyDescent="0.35"/>
    <row r="96234" s="62" customFormat="1" x14ac:dyDescent="0.35"/>
    <row r="96235" s="62" customFormat="1" x14ac:dyDescent="0.35"/>
    <row r="96236" s="62" customFormat="1" x14ac:dyDescent="0.35"/>
    <row r="96237" s="62" customFormat="1" x14ac:dyDescent="0.35"/>
    <row r="96238" s="62" customFormat="1" x14ac:dyDescent="0.35"/>
    <row r="96239" s="62" customFormat="1" x14ac:dyDescent="0.35"/>
    <row r="96240" s="62" customFormat="1" x14ac:dyDescent="0.35"/>
    <row r="96241" s="62" customFormat="1" x14ac:dyDescent="0.35"/>
    <row r="96242" s="62" customFormat="1" x14ac:dyDescent="0.35"/>
    <row r="96243" s="62" customFormat="1" x14ac:dyDescent="0.35"/>
    <row r="96244" s="62" customFormat="1" x14ac:dyDescent="0.35"/>
    <row r="96245" s="62" customFormat="1" x14ac:dyDescent="0.35"/>
    <row r="96246" s="62" customFormat="1" x14ac:dyDescent="0.35"/>
    <row r="96247" s="62" customFormat="1" x14ac:dyDescent="0.35"/>
    <row r="96248" s="62" customFormat="1" x14ac:dyDescent="0.35"/>
    <row r="96249" s="62" customFormat="1" x14ac:dyDescent="0.35"/>
    <row r="96250" s="62" customFormat="1" x14ac:dyDescent="0.35"/>
    <row r="96251" s="62" customFormat="1" x14ac:dyDescent="0.35"/>
    <row r="96252" s="62" customFormat="1" x14ac:dyDescent="0.35"/>
    <row r="96253" s="62" customFormat="1" x14ac:dyDescent="0.35"/>
    <row r="96254" s="62" customFormat="1" x14ac:dyDescent="0.35"/>
    <row r="96255" s="62" customFormat="1" x14ac:dyDescent="0.35"/>
    <row r="96256" s="62" customFormat="1" x14ac:dyDescent="0.35"/>
    <row r="96257" s="62" customFormat="1" x14ac:dyDescent="0.35"/>
    <row r="96258" s="62" customFormat="1" x14ac:dyDescent="0.35"/>
    <row r="96259" s="62" customFormat="1" x14ac:dyDescent="0.35"/>
    <row r="96260" s="62" customFormat="1" x14ac:dyDescent="0.35"/>
    <row r="96261" s="62" customFormat="1" x14ac:dyDescent="0.35"/>
    <row r="96262" s="62" customFormat="1" x14ac:dyDescent="0.35"/>
    <row r="96263" s="62" customFormat="1" x14ac:dyDescent="0.35"/>
    <row r="96264" s="62" customFormat="1" x14ac:dyDescent="0.35"/>
    <row r="96265" s="62" customFormat="1" x14ac:dyDescent="0.35"/>
    <row r="96266" s="62" customFormat="1" x14ac:dyDescent="0.35"/>
    <row r="96267" s="62" customFormat="1" x14ac:dyDescent="0.35"/>
    <row r="96268" s="62" customFormat="1" x14ac:dyDescent="0.35"/>
    <row r="96269" s="62" customFormat="1" x14ac:dyDescent="0.35"/>
    <row r="96270" s="62" customFormat="1" x14ac:dyDescent="0.35"/>
    <row r="96271" s="62" customFormat="1" x14ac:dyDescent="0.35"/>
    <row r="96272" s="62" customFormat="1" x14ac:dyDescent="0.35"/>
    <row r="96273" s="62" customFormat="1" x14ac:dyDescent="0.35"/>
    <row r="96274" s="62" customFormat="1" x14ac:dyDescent="0.35"/>
    <row r="96275" s="62" customFormat="1" x14ac:dyDescent="0.35"/>
    <row r="96276" s="62" customFormat="1" x14ac:dyDescent="0.35"/>
    <row r="96277" s="62" customFormat="1" x14ac:dyDescent="0.35"/>
    <row r="96278" s="62" customFormat="1" x14ac:dyDescent="0.35"/>
    <row r="96279" s="62" customFormat="1" x14ac:dyDescent="0.35"/>
    <row r="96280" s="62" customFormat="1" x14ac:dyDescent="0.35"/>
    <row r="96281" s="62" customFormat="1" x14ac:dyDescent="0.35"/>
    <row r="96282" s="62" customFormat="1" x14ac:dyDescent="0.35"/>
    <row r="96283" s="62" customFormat="1" x14ac:dyDescent="0.35"/>
    <row r="96284" s="62" customFormat="1" x14ac:dyDescent="0.35"/>
    <row r="96285" s="62" customFormat="1" x14ac:dyDescent="0.35"/>
    <row r="96286" s="62" customFormat="1" x14ac:dyDescent="0.35"/>
    <row r="96287" s="62" customFormat="1" x14ac:dyDescent="0.35"/>
    <row r="96288" s="62" customFormat="1" x14ac:dyDescent="0.35"/>
    <row r="96289" s="62" customFormat="1" x14ac:dyDescent="0.35"/>
    <row r="96290" s="62" customFormat="1" x14ac:dyDescent="0.35"/>
    <row r="96291" s="62" customFormat="1" x14ac:dyDescent="0.35"/>
    <row r="96292" s="62" customFormat="1" x14ac:dyDescent="0.35"/>
    <row r="96293" s="62" customFormat="1" x14ac:dyDescent="0.35"/>
    <row r="96294" s="62" customFormat="1" x14ac:dyDescent="0.35"/>
    <row r="96295" s="62" customFormat="1" x14ac:dyDescent="0.35"/>
    <row r="96296" s="62" customFormat="1" x14ac:dyDescent="0.35"/>
    <row r="96297" s="62" customFormat="1" x14ac:dyDescent="0.35"/>
    <row r="96298" s="62" customFormat="1" x14ac:dyDescent="0.35"/>
    <row r="96299" s="62" customFormat="1" x14ac:dyDescent="0.35"/>
    <row r="96300" s="62" customFormat="1" x14ac:dyDescent="0.35"/>
    <row r="96301" s="62" customFormat="1" x14ac:dyDescent="0.35"/>
    <row r="96302" s="62" customFormat="1" x14ac:dyDescent="0.35"/>
    <row r="96303" s="62" customFormat="1" x14ac:dyDescent="0.35"/>
    <row r="96304" s="62" customFormat="1" x14ac:dyDescent="0.35"/>
    <row r="96305" s="62" customFormat="1" x14ac:dyDescent="0.35"/>
    <row r="96306" s="62" customFormat="1" x14ac:dyDescent="0.35"/>
    <row r="96307" s="62" customFormat="1" x14ac:dyDescent="0.35"/>
    <row r="96308" s="62" customFormat="1" x14ac:dyDescent="0.35"/>
    <row r="96309" s="62" customFormat="1" x14ac:dyDescent="0.35"/>
    <row r="96310" s="62" customFormat="1" x14ac:dyDescent="0.35"/>
    <row r="96311" s="62" customFormat="1" x14ac:dyDescent="0.35"/>
    <row r="96312" s="62" customFormat="1" x14ac:dyDescent="0.35"/>
    <row r="96313" s="62" customFormat="1" x14ac:dyDescent="0.35"/>
    <row r="96314" s="62" customFormat="1" x14ac:dyDescent="0.35"/>
    <row r="96315" s="62" customFormat="1" x14ac:dyDescent="0.35"/>
    <row r="96316" s="62" customFormat="1" x14ac:dyDescent="0.35"/>
    <row r="96317" s="62" customFormat="1" x14ac:dyDescent="0.35"/>
    <row r="96318" s="62" customFormat="1" x14ac:dyDescent="0.35"/>
    <row r="96319" s="62" customFormat="1" x14ac:dyDescent="0.35"/>
    <row r="96320" s="62" customFormat="1" x14ac:dyDescent="0.35"/>
    <row r="96321" s="62" customFormat="1" x14ac:dyDescent="0.35"/>
    <row r="96322" s="62" customFormat="1" x14ac:dyDescent="0.35"/>
    <row r="96323" s="62" customFormat="1" x14ac:dyDescent="0.35"/>
    <row r="96324" s="62" customFormat="1" x14ac:dyDescent="0.35"/>
    <row r="96325" s="62" customFormat="1" x14ac:dyDescent="0.35"/>
    <row r="96326" s="62" customFormat="1" x14ac:dyDescent="0.35"/>
    <row r="96327" s="62" customFormat="1" x14ac:dyDescent="0.35"/>
    <row r="96328" s="62" customFormat="1" x14ac:dyDescent="0.35"/>
    <row r="96329" s="62" customFormat="1" x14ac:dyDescent="0.35"/>
    <row r="96330" s="62" customFormat="1" x14ac:dyDescent="0.35"/>
    <row r="96331" s="62" customFormat="1" x14ac:dyDescent="0.35"/>
    <row r="96332" s="62" customFormat="1" x14ac:dyDescent="0.35"/>
    <row r="96333" s="62" customFormat="1" x14ac:dyDescent="0.35"/>
    <row r="96334" s="62" customFormat="1" x14ac:dyDescent="0.35"/>
    <row r="96335" s="62" customFormat="1" x14ac:dyDescent="0.35"/>
    <row r="96336" s="62" customFormat="1" x14ac:dyDescent="0.35"/>
    <row r="96337" s="62" customFormat="1" x14ac:dyDescent="0.35"/>
    <row r="96338" s="62" customFormat="1" x14ac:dyDescent="0.35"/>
    <row r="96339" s="62" customFormat="1" x14ac:dyDescent="0.35"/>
    <row r="96340" s="62" customFormat="1" x14ac:dyDescent="0.35"/>
    <row r="96341" s="62" customFormat="1" x14ac:dyDescent="0.35"/>
    <row r="96342" s="62" customFormat="1" x14ac:dyDescent="0.35"/>
    <row r="96343" s="62" customFormat="1" x14ac:dyDescent="0.35"/>
    <row r="96344" s="62" customFormat="1" x14ac:dyDescent="0.35"/>
    <row r="96345" s="62" customFormat="1" x14ac:dyDescent="0.35"/>
    <row r="96346" s="62" customFormat="1" x14ac:dyDescent="0.35"/>
    <row r="96347" s="62" customFormat="1" x14ac:dyDescent="0.35"/>
    <row r="96348" s="62" customFormat="1" x14ac:dyDescent="0.35"/>
    <row r="96349" s="62" customFormat="1" x14ac:dyDescent="0.35"/>
    <row r="96350" s="62" customFormat="1" x14ac:dyDescent="0.35"/>
    <row r="96351" s="62" customFormat="1" x14ac:dyDescent="0.35"/>
    <row r="96352" s="62" customFormat="1" x14ac:dyDescent="0.35"/>
    <row r="96353" s="62" customFormat="1" x14ac:dyDescent="0.35"/>
    <row r="96354" s="62" customFormat="1" x14ac:dyDescent="0.35"/>
    <row r="96355" s="62" customFormat="1" x14ac:dyDescent="0.35"/>
    <row r="96356" s="62" customFormat="1" x14ac:dyDescent="0.35"/>
    <row r="96357" s="62" customFormat="1" x14ac:dyDescent="0.35"/>
    <row r="96358" s="62" customFormat="1" x14ac:dyDescent="0.35"/>
    <row r="96359" s="62" customFormat="1" x14ac:dyDescent="0.35"/>
    <row r="96360" s="62" customFormat="1" x14ac:dyDescent="0.35"/>
    <row r="96361" s="62" customFormat="1" x14ac:dyDescent="0.35"/>
    <row r="96362" s="62" customFormat="1" x14ac:dyDescent="0.35"/>
    <row r="96363" s="62" customFormat="1" x14ac:dyDescent="0.35"/>
    <row r="96364" s="62" customFormat="1" x14ac:dyDescent="0.35"/>
    <row r="96365" s="62" customFormat="1" x14ac:dyDescent="0.35"/>
    <row r="96366" s="62" customFormat="1" x14ac:dyDescent="0.35"/>
    <row r="96367" s="62" customFormat="1" x14ac:dyDescent="0.35"/>
    <row r="96368" s="62" customFormat="1" x14ac:dyDescent="0.35"/>
    <row r="96369" s="62" customFormat="1" x14ac:dyDescent="0.35"/>
    <row r="96370" s="62" customFormat="1" x14ac:dyDescent="0.35"/>
    <row r="96371" s="62" customFormat="1" x14ac:dyDescent="0.35"/>
    <row r="96372" s="62" customFormat="1" x14ac:dyDescent="0.35"/>
    <row r="96373" s="62" customFormat="1" x14ac:dyDescent="0.35"/>
    <row r="96374" s="62" customFormat="1" x14ac:dyDescent="0.35"/>
    <row r="96375" s="62" customFormat="1" x14ac:dyDescent="0.35"/>
    <row r="96376" s="62" customFormat="1" x14ac:dyDescent="0.35"/>
    <row r="96377" s="62" customFormat="1" x14ac:dyDescent="0.35"/>
    <row r="96378" s="62" customFormat="1" x14ac:dyDescent="0.35"/>
    <row r="96379" s="62" customFormat="1" x14ac:dyDescent="0.35"/>
    <row r="96380" s="62" customFormat="1" x14ac:dyDescent="0.35"/>
    <row r="96381" s="62" customFormat="1" x14ac:dyDescent="0.35"/>
    <row r="96382" s="62" customFormat="1" x14ac:dyDescent="0.35"/>
    <row r="96383" s="62" customFormat="1" x14ac:dyDescent="0.35"/>
    <row r="96384" s="62" customFormat="1" x14ac:dyDescent="0.35"/>
    <row r="96385" s="62" customFormat="1" x14ac:dyDescent="0.35"/>
    <row r="96386" s="62" customFormat="1" x14ac:dyDescent="0.35"/>
    <row r="96387" s="62" customFormat="1" x14ac:dyDescent="0.35"/>
    <row r="96388" s="62" customFormat="1" x14ac:dyDescent="0.35"/>
    <row r="96389" s="62" customFormat="1" x14ac:dyDescent="0.35"/>
    <row r="96390" s="62" customFormat="1" x14ac:dyDescent="0.35"/>
    <row r="96391" s="62" customFormat="1" x14ac:dyDescent="0.35"/>
    <row r="96392" s="62" customFormat="1" x14ac:dyDescent="0.35"/>
    <row r="96393" s="62" customFormat="1" x14ac:dyDescent="0.35"/>
    <row r="96394" s="62" customFormat="1" x14ac:dyDescent="0.35"/>
    <row r="96395" s="62" customFormat="1" x14ac:dyDescent="0.35"/>
    <row r="96396" s="62" customFormat="1" x14ac:dyDescent="0.35"/>
    <row r="96397" s="62" customFormat="1" x14ac:dyDescent="0.35"/>
    <row r="96398" s="62" customFormat="1" x14ac:dyDescent="0.35"/>
    <row r="96399" s="62" customFormat="1" x14ac:dyDescent="0.35"/>
    <row r="96400" s="62" customFormat="1" x14ac:dyDescent="0.35"/>
    <row r="96401" s="62" customFormat="1" x14ac:dyDescent="0.35"/>
    <row r="96402" s="62" customFormat="1" x14ac:dyDescent="0.35"/>
    <row r="96403" s="62" customFormat="1" x14ac:dyDescent="0.35"/>
    <row r="96404" s="62" customFormat="1" x14ac:dyDescent="0.35"/>
    <row r="96405" s="62" customFormat="1" x14ac:dyDescent="0.35"/>
    <row r="96406" s="62" customFormat="1" x14ac:dyDescent="0.35"/>
    <row r="96407" s="62" customFormat="1" x14ac:dyDescent="0.35"/>
    <row r="96408" s="62" customFormat="1" x14ac:dyDescent="0.35"/>
    <row r="96409" s="62" customFormat="1" x14ac:dyDescent="0.35"/>
    <row r="96410" s="62" customFormat="1" x14ac:dyDescent="0.35"/>
    <row r="96411" s="62" customFormat="1" x14ac:dyDescent="0.35"/>
    <row r="96412" s="62" customFormat="1" x14ac:dyDescent="0.35"/>
    <row r="96413" s="62" customFormat="1" x14ac:dyDescent="0.35"/>
    <row r="96414" s="62" customFormat="1" x14ac:dyDescent="0.35"/>
    <row r="96415" s="62" customFormat="1" x14ac:dyDescent="0.35"/>
    <row r="96416" s="62" customFormat="1" x14ac:dyDescent="0.35"/>
    <row r="96417" s="62" customFormat="1" x14ac:dyDescent="0.35"/>
    <row r="96418" s="62" customFormat="1" x14ac:dyDescent="0.35"/>
    <row r="96419" s="62" customFormat="1" x14ac:dyDescent="0.35"/>
    <row r="96420" s="62" customFormat="1" x14ac:dyDescent="0.35"/>
    <row r="96421" s="62" customFormat="1" x14ac:dyDescent="0.35"/>
    <row r="96422" s="62" customFormat="1" x14ac:dyDescent="0.35"/>
    <row r="96423" s="62" customFormat="1" x14ac:dyDescent="0.35"/>
    <row r="96424" s="62" customFormat="1" x14ac:dyDescent="0.35"/>
    <row r="96425" s="62" customFormat="1" x14ac:dyDescent="0.35"/>
    <row r="96426" s="62" customFormat="1" x14ac:dyDescent="0.35"/>
    <row r="96427" s="62" customFormat="1" x14ac:dyDescent="0.35"/>
    <row r="96428" s="62" customFormat="1" x14ac:dyDescent="0.35"/>
    <row r="96429" s="62" customFormat="1" x14ac:dyDescent="0.35"/>
    <row r="96430" s="62" customFormat="1" x14ac:dyDescent="0.35"/>
    <row r="96431" s="62" customFormat="1" x14ac:dyDescent="0.35"/>
    <row r="96432" s="62" customFormat="1" x14ac:dyDescent="0.35"/>
    <row r="96433" s="62" customFormat="1" x14ac:dyDescent="0.35"/>
    <row r="96434" s="62" customFormat="1" x14ac:dyDescent="0.35"/>
    <row r="96435" s="62" customFormat="1" x14ac:dyDescent="0.35"/>
    <row r="96436" s="62" customFormat="1" x14ac:dyDescent="0.35"/>
    <row r="96437" s="62" customFormat="1" x14ac:dyDescent="0.35"/>
    <row r="96438" s="62" customFormat="1" x14ac:dyDescent="0.35"/>
    <row r="96439" s="62" customFormat="1" x14ac:dyDescent="0.35"/>
    <row r="96440" s="62" customFormat="1" x14ac:dyDescent="0.35"/>
    <row r="96441" s="62" customFormat="1" x14ac:dyDescent="0.35"/>
    <row r="96442" s="62" customFormat="1" x14ac:dyDescent="0.35"/>
    <row r="96443" s="62" customFormat="1" x14ac:dyDescent="0.35"/>
    <row r="96444" s="62" customFormat="1" x14ac:dyDescent="0.35"/>
    <row r="96445" s="62" customFormat="1" x14ac:dyDescent="0.35"/>
    <row r="96446" s="62" customFormat="1" x14ac:dyDescent="0.35"/>
    <row r="96447" s="62" customFormat="1" x14ac:dyDescent="0.35"/>
    <row r="96448" s="62" customFormat="1" x14ac:dyDescent="0.35"/>
    <row r="96449" s="62" customFormat="1" x14ac:dyDescent="0.35"/>
    <row r="96450" s="62" customFormat="1" x14ac:dyDescent="0.35"/>
    <row r="96451" s="62" customFormat="1" x14ac:dyDescent="0.35"/>
    <row r="96452" s="62" customFormat="1" x14ac:dyDescent="0.35"/>
    <row r="96453" s="62" customFormat="1" x14ac:dyDescent="0.35"/>
    <row r="96454" s="62" customFormat="1" x14ac:dyDescent="0.35"/>
    <row r="96455" s="62" customFormat="1" x14ac:dyDescent="0.35"/>
    <row r="96456" s="62" customFormat="1" x14ac:dyDescent="0.35"/>
    <row r="96457" s="62" customFormat="1" x14ac:dyDescent="0.35"/>
    <row r="96458" s="62" customFormat="1" x14ac:dyDescent="0.35"/>
    <row r="96459" s="62" customFormat="1" x14ac:dyDescent="0.35"/>
    <row r="96460" s="62" customFormat="1" x14ac:dyDescent="0.35"/>
    <row r="96461" s="62" customFormat="1" x14ac:dyDescent="0.35"/>
    <row r="96462" s="62" customFormat="1" x14ac:dyDescent="0.35"/>
    <row r="96463" s="62" customFormat="1" x14ac:dyDescent="0.35"/>
    <row r="96464" s="62" customFormat="1" x14ac:dyDescent="0.35"/>
    <row r="96465" s="62" customFormat="1" x14ac:dyDescent="0.35"/>
    <row r="96466" s="62" customFormat="1" x14ac:dyDescent="0.35"/>
    <row r="96467" s="62" customFormat="1" x14ac:dyDescent="0.35"/>
    <row r="96468" s="62" customFormat="1" x14ac:dyDescent="0.35"/>
    <row r="96469" s="62" customFormat="1" x14ac:dyDescent="0.35"/>
    <row r="96470" s="62" customFormat="1" x14ac:dyDescent="0.35"/>
    <row r="96471" s="62" customFormat="1" x14ac:dyDescent="0.35"/>
    <row r="96472" s="62" customFormat="1" x14ac:dyDescent="0.35"/>
    <row r="96473" s="62" customFormat="1" x14ac:dyDescent="0.35"/>
    <row r="96474" s="62" customFormat="1" x14ac:dyDescent="0.35"/>
    <row r="96475" s="62" customFormat="1" x14ac:dyDescent="0.35"/>
    <row r="96476" s="62" customFormat="1" x14ac:dyDescent="0.35"/>
    <row r="96477" s="62" customFormat="1" x14ac:dyDescent="0.35"/>
    <row r="96478" s="62" customFormat="1" x14ac:dyDescent="0.35"/>
    <row r="96479" s="62" customFormat="1" x14ac:dyDescent="0.35"/>
    <row r="96480" s="62" customFormat="1" x14ac:dyDescent="0.35"/>
    <row r="96481" s="62" customFormat="1" x14ac:dyDescent="0.35"/>
    <row r="96482" s="62" customFormat="1" x14ac:dyDescent="0.35"/>
    <row r="96483" s="62" customFormat="1" x14ac:dyDescent="0.35"/>
    <row r="96484" s="62" customFormat="1" x14ac:dyDescent="0.35"/>
    <row r="96485" s="62" customFormat="1" x14ac:dyDescent="0.35"/>
    <row r="96486" s="62" customFormat="1" x14ac:dyDescent="0.35"/>
    <row r="96487" s="62" customFormat="1" x14ac:dyDescent="0.35"/>
    <row r="96488" s="62" customFormat="1" x14ac:dyDescent="0.35"/>
    <row r="96489" s="62" customFormat="1" x14ac:dyDescent="0.35"/>
    <row r="96490" s="62" customFormat="1" x14ac:dyDescent="0.35"/>
    <row r="96491" s="62" customFormat="1" x14ac:dyDescent="0.35"/>
    <row r="96492" s="62" customFormat="1" x14ac:dyDescent="0.35"/>
    <row r="96493" s="62" customFormat="1" x14ac:dyDescent="0.35"/>
    <row r="96494" s="62" customFormat="1" x14ac:dyDescent="0.35"/>
    <row r="96495" s="62" customFormat="1" x14ac:dyDescent="0.35"/>
    <row r="96496" s="62" customFormat="1" x14ac:dyDescent="0.35"/>
    <row r="96497" s="62" customFormat="1" x14ac:dyDescent="0.35"/>
    <row r="96498" s="62" customFormat="1" x14ac:dyDescent="0.35"/>
    <row r="96499" s="62" customFormat="1" x14ac:dyDescent="0.35"/>
    <row r="96500" s="62" customFormat="1" x14ac:dyDescent="0.35"/>
    <row r="96501" s="62" customFormat="1" x14ac:dyDescent="0.35"/>
    <row r="96502" s="62" customFormat="1" x14ac:dyDescent="0.35"/>
    <row r="96503" s="62" customFormat="1" x14ac:dyDescent="0.35"/>
    <row r="96504" s="62" customFormat="1" x14ac:dyDescent="0.35"/>
    <row r="96505" s="62" customFormat="1" x14ac:dyDescent="0.35"/>
    <row r="96506" s="62" customFormat="1" x14ac:dyDescent="0.35"/>
    <row r="96507" s="62" customFormat="1" x14ac:dyDescent="0.35"/>
    <row r="96508" s="62" customFormat="1" x14ac:dyDescent="0.35"/>
    <row r="96509" s="62" customFormat="1" x14ac:dyDescent="0.35"/>
    <row r="96510" s="62" customFormat="1" x14ac:dyDescent="0.35"/>
    <row r="96511" s="62" customFormat="1" x14ac:dyDescent="0.35"/>
    <row r="96512" s="62" customFormat="1" x14ac:dyDescent="0.35"/>
    <row r="96513" s="62" customFormat="1" x14ac:dyDescent="0.35"/>
    <row r="96514" s="62" customFormat="1" x14ac:dyDescent="0.35"/>
    <row r="96515" s="62" customFormat="1" x14ac:dyDescent="0.35"/>
    <row r="96516" s="62" customFormat="1" x14ac:dyDescent="0.35"/>
    <row r="96517" s="62" customFormat="1" x14ac:dyDescent="0.35"/>
    <row r="96518" s="62" customFormat="1" x14ac:dyDescent="0.35"/>
    <row r="96519" s="62" customFormat="1" x14ac:dyDescent="0.35"/>
    <row r="96520" s="62" customFormat="1" x14ac:dyDescent="0.35"/>
    <row r="96521" s="62" customFormat="1" x14ac:dyDescent="0.35"/>
    <row r="96522" s="62" customFormat="1" x14ac:dyDescent="0.35"/>
    <row r="96523" s="62" customFormat="1" x14ac:dyDescent="0.35"/>
    <row r="96524" s="62" customFormat="1" x14ac:dyDescent="0.35"/>
    <row r="96525" s="62" customFormat="1" x14ac:dyDescent="0.35"/>
    <row r="96526" s="62" customFormat="1" x14ac:dyDescent="0.35"/>
    <row r="96527" s="62" customFormat="1" x14ac:dyDescent="0.35"/>
    <row r="96528" s="62" customFormat="1" x14ac:dyDescent="0.35"/>
    <row r="96529" s="62" customFormat="1" x14ac:dyDescent="0.35"/>
    <row r="96530" s="62" customFormat="1" x14ac:dyDescent="0.35"/>
    <row r="96531" s="62" customFormat="1" x14ac:dyDescent="0.35"/>
    <row r="96532" s="62" customFormat="1" x14ac:dyDescent="0.35"/>
    <row r="96533" s="62" customFormat="1" x14ac:dyDescent="0.35"/>
    <row r="96534" s="62" customFormat="1" x14ac:dyDescent="0.35"/>
    <row r="96535" s="62" customFormat="1" x14ac:dyDescent="0.35"/>
    <row r="96536" s="62" customFormat="1" x14ac:dyDescent="0.35"/>
    <row r="96537" s="62" customFormat="1" x14ac:dyDescent="0.35"/>
    <row r="96538" s="62" customFormat="1" x14ac:dyDescent="0.35"/>
    <row r="96539" s="62" customFormat="1" x14ac:dyDescent="0.35"/>
    <row r="96540" s="62" customFormat="1" x14ac:dyDescent="0.35"/>
    <row r="96541" s="62" customFormat="1" x14ac:dyDescent="0.35"/>
    <row r="96542" s="62" customFormat="1" x14ac:dyDescent="0.35"/>
    <row r="96543" s="62" customFormat="1" x14ac:dyDescent="0.35"/>
    <row r="96544" s="62" customFormat="1" x14ac:dyDescent="0.35"/>
    <row r="96545" s="62" customFormat="1" x14ac:dyDescent="0.35"/>
    <row r="96546" s="62" customFormat="1" x14ac:dyDescent="0.35"/>
    <row r="96547" s="62" customFormat="1" x14ac:dyDescent="0.35"/>
    <row r="96548" s="62" customFormat="1" x14ac:dyDescent="0.35"/>
    <row r="96549" s="62" customFormat="1" x14ac:dyDescent="0.35"/>
    <row r="96550" s="62" customFormat="1" x14ac:dyDescent="0.35"/>
    <row r="96551" s="62" customFormat="1" x14ac:dyDescent="0.35"/>
    <row r="96552" s="62" customFormat="1" x14ac:dyDescent="0.35"/>
    <row r="96553" s="62" customFormat="1" x14ac:dyDescent="0.35"/>
    <row r="96554" s="62" customFormat="1" x14ac:dyDescent="0.35"/>
    <row r="96555" s="62" customFormat="1" x14ac:dyDescent="0.35"/>
    <row r="96556" s="62" customFormat="1" x14ac:dyDescent="0.35"/>
    <row r="96557" s="62" customFormat="1" x14ac:dyDescent="0.35"/>
    <row r="96558" s="62" customFormat="1" x14ac:dyDescent="0.35"/>
    <row r="96559" s="62" customFormat="1" x14ac:dyDescent="0.35"/>
    <row r="96560" s="62" customFormat="1" x14ac:dyDescent="0.35"/>
    <row r="96561" s="62" customFormat="1" x14ac:dyDescent="0.35"/>
    <row r="96562" s="62" customFormat="1" x14ac:dyDescent="0.35"/>
    <row r="96563" s="62" customFormat="1" x14ac:dyDescent="0.35"/>
    <row r="96564" s="62" customFormat="1" x14ac:dyDescent="0.35"/>
    <row r="96565" s="62" customFormat="1" x14ac:dyDescent="0.35"/>
    <row r="96566" s="62" customFormat="1" x14ac:dyDescent="0.35"/>
    <row r="96567" s="62" customFormat="1" x14ac:dyDescent="0.35"/>
    <row r="96568" s="62" customFormat="1" x14ac:dyDescent="0.35"/>
    <row r="96569" s="62" customFormat="1" x14ac:dyDescent="0.35"/>
    <row r="96570" s="62" customFormat="1" x14ac:dyDescent="0.35"/>
    <row r="96571" s="62" customFormat="1" x14ac:dyDescent="0.35"/>
    <row r="96572" s="62" customFormat="1" x14ac:dyDescent="0.35"/>
    <row r="96573" s="62" customFormat="1" x14ac:dyDescent="0.35"/>
    <row r="96574" s="62" customFormat="1" x14ac:dyDescent="0.35"/>
    <row r="96575" s="62" customFormat="1" x14ac:dyDescent="0.35"/>
    <row r="96576" s="62" customFormat="1" x14ac:dyDescent="0.35"/>
    <row r="96577" s="62" customFormat="1" x14ac:dyDescent="0.35"/>
    <row r="96578" s="62" customFormat="1" x14ac:dyDescent="0.35"/>
    <row r="96579" s="62" customFormat="1" x14ac:dyDescent="0.35"/>
    <row r="96580" s="62" customFormat="1" x14ac:dyDescent="0.35"/>
    <row r="96581" s="62" customFormat="1" x14ac:dyDescent="0.35"/>
    <row r="96582" s="62" customFormat="1" x14ac:dyDescent="0.35"/>
    <row r="96583" s="62" customFormat="1" x14ac:dyDescent="0.35"/>
    <row r="96584" s="62" customFormat="1" x14ac:dyDescent="0.35"/>
    <row r="96585" s="62" customFormat="1" x14ac:dyDescent="0.35"/>
    <row r="96586" s="62" customFormat="1" x14ac:dyDescent="0.35"/>
    <row r="96587" s="62" customFormat="1" x14ac:dyDescent="0.35"/>
    <row r="96588" s="62" customFormat="1" x14ac:dyDescent="0.35"/>
    <row r="96589" s="62" customFormat="1" x14ac:dyDescent="0.35"/>
    <row r="96590" s="62" customFormat="1" x14ac:dyDescent="0.35"/>
    <row r="96591" s="62" customFormat="1" x14ac:dyDescent="0.35"/>
    <row r="96592" s="62" customFormat="1" x14ac:dyDescent="0.35"/>
    <row r="96593" s="62" customFormat="1" x14ac:dyDescent="0.35"/>
    <row r="96594" s="62" customFormat="1" x14ac:dyDescent="0.35"/>
    <row r="96595" s="62" customFormat="1" x14ac:dyDescent="0.35"/>
    <row r="96596" s="62" customFormat="1" x14ac:dyDescent="0.35"/>
    <row r="96597" s="62" customFormat="1" x14ac:dyDescent="0.35"/>
    <row r="96598" s="62" customFormat="1" x14ac:dyDescent="0.35"/>
    <row r="96599" s="62" customFormat="1" x14ac:dyDescent="0.35"/>
    <row r="96600" s="62" customFormat="1" x14ac:dyDescent="0.35"/>
    <row r="96601" s="62" customFormat="1" x14ac:dyDescent="0.35"/>
    <row r="96602" s="62" customFormat="1" x14ac:dyDescent="0.35"/>
    <row r="96603" s="62" customFormat="1" x14ac:dyDescent="0.35"/>
    <row r="96604" s="62" customFormat="1" x14ac:dyDescent="0.35"/>
    <row r="96605" s="62" customFormat="1" x14ac:dyDescent="0.35"/>
    <row r="96606" s="62" customFormat="1" x14ac:dyDescent="0.35"/>
    <row r="96607" s="62" customFormat="1" x14ac:dyDescent="0.35"/>
    <row r="96608" s="62" customFormat="1" x14ac:dyDescent="0.35"/>
    <row r="96609" s="62" customFormat="1" x14ac:dyDescent="0.35"/>
    <row r="96610" s="62" customFormat="1" x14ac:dyDescent="0.35"/>
    <row r="96611" s="62" customFormat="1" x14ac:dyDescent="0.35"/>
    <row r="96612" s="62" customFormat="1" x14ac:dyDescent="0.35"/>
    <row r="96613" s="62" customFormat="1" x14ac:dyDescent="0.35"/>
    <row r="96614" s="62" customFormat="1" x14ac:dyDescent="0.35"/>
    <row r="96615" s="62" customFormat="1" x14ac:dyDescent="0.35"/>
    <row r="96616" s="62" customFormat="1" x14ac:dyDescent="0.35"/>
    <row r="96617" s="62" customFormat="1" x14ac:dyDescent="0.35"/>
    <row r="96618" s="62" customFormat="1" x14ac:dyDescent="0.35"/>
    <row r="96619" s="62" customFormat="1" x14ac:dyDescent="0.35"/>
    <row r="96620" s="62" customFormat="1" x14ac:dyDescent="0.35"/>
    <row r="96621" s="62" customFormat="1" x14ac:dyDescent="0.35"/>
    <row r="96622" s="62" customFormat="1" x14ac:dyDescent="0.35"/>
    <row r="96623" s="62" customFormat="1" x14ac:dyDescent="0.35"/>
    <row r="96624" s="62" customFormat="1" x14ac:dyDescent="0.35"/>
    <row r="96625" s="62" customFormat="1" x14ac:dyDescent="0.35"/>
    <row r="96626" s="62" customFormat="1" x14ac:dyDescent="0.35"/>
    <row r="96627" s="62" customFormat="1" x14ac:dyDescent="0.35"/>
    <row r="96628" s="62" customFormat="1" x14ac:dyDescent="0.35"/>
    <row r="96629" s="62" customFormat="1" x14ac:dyDescent="0.35"/>
    <row r="96630" s="62" customFormat="1" x14ac:dyDescent="0.35"/>
    <row r="96631" s="62" customFormat="1" x14ac:dyDescent="0.35"/>
    <row r="96632" s="62" customFormat="1" x14ac:dyDescent="0.35"/>
    <row r="96633" s="62" customFormat="1" x14ac:dyDescent="0.35"/>
    <row r="96634" s="62" customFormat="1" x14ac:dyDescent="0.35"/>
    <row r="96635" s="62" customFormat="1" x14ac:dyDescent="0.35"/>
    <row r="96636" s="62" customFormat="1" x14ac:dyDescent="0.35"/>
    <row r="96637" s="62" customFormat="1" x14ac:dyDescent="0.35"/>
    <row r="96638" s="62" customFormat="1" x14ac:dyDescent="0.35"/>
    <row r="96639" s="62" customFormat="1" x14ac:dyDescent="0.35"/>
    <row r="96640" s="62" customFormat="1" x14ac:dyDescent="0.35"/>
    <row r="96641" s="62" customFormat="1" x14ac:dyDescent="0.35"/>
    <row r="96642" s="62" customFormat="1" x14ac:dyDescent="0.35"/>
    <row r="96643" s="62" customFormat="1" x14ac:dyDescent="0.35"/>
    <row r="96644" s="62" customFormat="1" x14ac:dyDescent="0.35"/>
    <row r="96645" s="62" customFormat="1" x14ac:dyDescent="0.35"/>
    <row r="96646" s="62" customFormat="1" x14ac:dyDescent="0.35"/>
    <row r="96647" s="62" customFormat="1" x14ac:dyDescent="0.35"/>
    <row r="96648" s="62" customFormat="1" x14ac:dyDescent="0.35"/>
    <row r="96649" s="62" customFormat="1" x14ac:dyDescent="0.35"/>
    <row r="96650" s="62" customFormat="1" x14ac:dyDescent="0.35"/>
    <row r="96651" s="62" customFormat="1" x14ac:dyDescent="0.35"/>
    <row r="96652" s="62" customFormat="1" x14ac:dyDescent="0.35"/>
    <row r="96653" s="62" customFormat="1" x14ac:dyDescent="0.35"/>
    <row r="96654" s="62" customFormat="1" x14ac:dyDescent="0.35"/>
    <row r="96655" s="62" customFormat="1" x14ac:dyDescent="0.35"/>
    <row r="96656" s="62" customFormat="1" x14ac:dyDescent="0.35"/>
    <row r="96657" s="62" customFormat="1" x14ac:dyDescent="0.35"/>
    <row r="96658" s="62" customFormat="1" x14ac:dyDescent="0.35"/>
    <row r="96659" s="62" customFormat="1" x14ac:dyDescent="0.35"/>
    <row r="96660" s="62" customFormat="1" x14ac:dyDescent="0.35"/>
    <row r="96661" s="62" customFormat="1" x14ac:dyDescent="0.35"/>
    <row r="96662" s="62" customFormat="1" x14ac:dyDescent="0.35"/>
    <row r="96663" s="62" customFormat="1" x14ac:dyDescent="0.35"/>
    <row r="96664" s="62" customFormat="1" x14ac:dyDescent="0.35"/>
    <row r="96665" s="62" customFormat="1" x14ac:dyDescent="0.35"/>
    <row r="96666" s="62" customFormat="1" x14ac:dyDescent="0.35"/>
    <row r="96667" s="62" customFormat="1" x14ac:dyDescent="0.35"/>
    <row r="96668" s="62" customFormat="1" x14ac:dyDescent="0.35"/>
    <row r="96669" s="62" customFormat="1" x14ac:dyDescent="0.35"/>
    <row r="96670" s="62" customFormat="1" x14ac:dyDescent="0.35"/>
    <row r="96671" s="62" customFormat="1" x14ac:dyDescent="0.35"/>
    <row r="96672" s="62" customFormat="1" x14ac:dyDescent="0.35"/>
    <row r="96673" s="62" customFormat="1" x14ac:dyDescent="0.35"/>
    <row r="96674" s="62" customFormat="1" x14ac:dyDescent="0.35"/>
    <row r="96675" s="62" customFormat="1" x14ac:dyDescent="0.35"/>
    <row r="96676" s="62" customFormat="1" x14ac:dyDescent="0.35"/>
    <row r="96677" s="62" customFormat="1" x14ac:dyDescent="0.35"/>
    <row r="96678" s="62" customFormat="1" x14ac:dyDescent="0.35"/>
    <row r="96679" s="62" customFormat="1" x14ac:dyDescent="0.35"/>
    <row r="96680" s="62" customFormat="1" x14ac:dyDescent="0.35"/>
    <row r="96681" s="62" customFormat="1" x14ac:dyDescent="0.35"/>
    <row r="96682" s="62" customFormat="1" x14ac:dyDescent="0.35"/>
    <row r="96683" s="62" customFormat="1" x14ac:dyDescent="0.35"/>
    <row r="96684" s="62" customFormat="1" x14ac:dyDescent="0.35"/>
    <row r="96685" s="62" customFormat="1" x14ac:dyDescent="0.35"/>
    <row r="96686" s="62" customFormat="1" x14ac:dyDescent="0.35"/>
    <row r="96687" s="62" customFormat="1" x14ac:dyDescent="0.35"/>
    <row r="96688" s="62" customFormat="1" x14ac:dyDescent="0.35"/>
    <row r="96689" s="62" customFormat="1" x14ac:dyDescent="0.35"/>
    <row r="96690" s="62" customFormat="1" x14ac:dyDescent="0.35"/>
    <row r="96691" s="62" customFormat="1" x14ac:dyDescent="0.35"/>
    <row r="96692" s="62" customFormat="1" x14ac:dyDescent="0.35"/>
    <row r="96693" s="62" customFormat="1" x14ac:dyDescent="0.35"/>
    <row r="96694" s="62" customFormat="1" x14ac:dyDescent="0.35"/>
    <row r="96695" s="62" customFormat="1" x14ac:dyDescent="0.35"/>
    <row r="96696" s="62" customFormat="1" x14ac:dyDescent="0.35"/>
    <row r="96697" s="62" customFormat="1" x14ac:dyDescent="0.35"/>
    <row r="96698" s="62" customFormat="1" x14ac:dyDescent="0.35"/>
    <row r="96699" s="62" customFormat="1" x14ac:dyDescent="0.35"/>
    <row r="96700" s="62" customFormat="1" x14ac:dyDescent="0.35"/>
    <row r="96701" s="62" customFormat="1" x14ac:dyDescent="0.35"/>
    <row r="96702" s="62" customFormat="1" x14ac:dyDescent="0.35"/>
    <row r="96703" s="62" customFormat="1" x14ac:dyDescent="0.35"/>
    <row r="96704" s="62" customFormat="1" x14ac:dyDescent="0.35"/>
    <row r="96705" s="62" customFormat="1" x14ac:dyDescent="0.35"/>
    <row r="96706" s="62" customFormat="1" x14ac:dyDescent="0.35"/>
    <row r="96707" s="62" customFormat="1" x14ac:dyDescent="0.35"/>
    <row r="96708" s="62" customFormat="1" x14ac:dyDescent="0.35"/>
    <row r="96709" s="62" customFormat="1" x14ac:dyDescent="0.35"/>
    <row r="96710" s="62" customFormat="1" x14ac:dyDescent="0.35"/>
    <row r="96711" s="62" customFormat="1" x14ac:dyDescent="0.35"/>
    <row r="96712" s="62" customFormat="1" x14ac:dyDescent="0.35"/>
    <row r="96713" s="62" customFormat="1" x14ac:dyDescent="0.35"/>
    <row r="96714" s="62" customFormat="1" x14ac:dyDescent="0.35"/>
    <row r="96715" s="62" customFormat="1" x14ac:dyDescent="0.35"/>
    <row r="96716" s="62" customFormat="1" x14ac:dyDescent="0.35"/>
    <row r="96717" s="62" customFormat="1" x14ac:dyDescent="0.35"/>
    <row r="96718" s="62" customFormat="1" x14ac:dyDescent="0.35"/>
    <row r="96719" s="62" customFormat="1" x14ac:dyDescent="0.35"/>
    <row r="96720" s="62" customFormat="1" x14ac:dyDescent="0.35"/>
    <row r="96721" s="62" customFormat="1" x14ac:dyDescent="0.35"/>
    <row r="96722" s="62" customFormat="1" x14ac:dyDescent="0.35"/>
    <row r="96723" s="62" customFormat="1" x14ac:dyDescent="0.35"/>
    <row r="96724" s="62" customFormat="1" x14ac:dyDescent="0.35"/>
    <row r="96725" s="62" customFormat="1" x14ac:dyDescent="0.35"/>
    <row r="96726" s="62" customFormat="1" x14ac:dyDescent="0.35"/>
    <row r="96727" s="62" customFormat="1" x14ac:dyDescent="0.35"/>
    <row r="96728" s="62" customFormat="1" x14ac:dyDescent="0.35"/>
    <row r="96729" s="62" customFormat="1" x14ac:dyDescent="0.35"/>
    <row r="96730" s="62" customFormat="1" x14ac:dyDescent="0.35"/>
    <row r="96731" s="62" customFormat="1" x14ac:dyDescent="0.35"/>
    <row r="96732" s="62" customFormat="1" x14ac:dyDescent="0.35"/>
    <row r="96733" s="62" customFormat="1" x14ac:dyDescent="0.35"/>
    <row r="96734" s="62" customFormat="1" x14ac:dyDescent="0.35"/>
    <row r="96735" s="62" customFormat="1" x14ac:dyDescent="0.35"/>
    <row r="96736" s="62" customFormat="1" x14ac:dyDescent="0.35"/>
    <row r="96737" s="62" customFormat="1" x14ac:dyDescent="0.35"/>
    <row r="96738" s="62" customFormat="1" x14ac:dyDescent="0.35"/>
    <row r="96739" s="62" customFormat="1" x14ac:dyDescent="0.35"/>
    <row r="96740" s="62" customFormat="1" x14ac:dyDescent="0.35"/>
    <row r="96741" s="62" customFormat="1" x14ac:dyDescent="0.35"/>
    <row r="96742" s="62" customFormat="1" x14ac:dyDescent="0.35"/>
    <row r="96743" s="62" customFormat="1" x14ac:dyDescent="0.35"/>
    <row r="96744" s="62" customFormat="1" x14ac:dyDescent="0.35"/>
    <row r="96745" s="62" customFormat="1" x14ac:dyDescent="0.35"/>
    <row r="96746" s="62" customFormat="1" x14ac:dyDescent="0.35"/>
    <row r="96747" s="62" customFormat="1" x14ac:dyDescent="0.35"/>
    <row r="96748" s="62" customFormat="1" x14ac:dyDescent="0.35"/>
    <row r="96749" s="62" customFormat="1" x14ac:dyDescent="0.35"/>
    <row r="96750" s="62" customFormat="1" x14ac:dyDescent="0.35"/>
    <row r="96751" s="62" customFormat="1" x14ac:dyDescent="0.35"/>
    <row r="96752" s="62" customFormat="1" x14ac:dyDescent="0.35"/>
    <row r="96753" s="62" customFormat="1" x14ac:dyDescent="0.35"/>
    <row r="96754" s="62" customFormat="1" x14ac:dyDescent="0.35"/>
    <row r="96755" s="62" customFormat="1" x14ac:dyDescent="0.35"/>
    <row r="96756" s="62" customFormat="1" x14ac:dyDescent="0.35"/>
    <row r="96757" s="62" customFormat="1" x14ac:dyDescent="0.35"/>
    <row r="96758" s="62" customFormat="1" x14ac:dyDescent="0.35"/>
    <row r="96759" s="62" customFormat="1" x14ac:dyDescent="0.35"/>
    <row r="96760" s="62" customFormat="1" x14ac:dyDescent="0.35"/>
    <row r="96761" s="62" customFormat="1" x14ac:dyDescent="0.35"/>
    <row r="96762" s="62" customFormat="1" x14ac:dyDescent="0.35"/>
    <row r="96763" s="62" customFormat="1" x14ac:dyDescent="0.35"/>
    <row r="96764" s="62" customFormat="1" x14ac:dyDescent="0.35"/>
    <row r="96765" s="62" customFormat="1" x14ac:dyDescent="0.35"/>
    <row r="96766" s="62" customFormat="1" x14ac:dyDescent="0.35"/>
    <row r="96767" s="62" customFormat="1" x14ac:dyDescent="0.35"/>
    <row r="96768" s="62" customFormat="1" x14ac:dyDescent="0.35"/>
    <row r="96769" s="62" customFormat="1" x14ac:dyDescent="0.35"/>
    <row r="96770" s="62" customFormat="1" x14ac:dyDescent="0.35"/>
    <row r="96771" s="62" customFormat="1" x14ac:dyDescent="0.35"/>
    <row r="96772" s="62" customFormat="1" x14ac:dyDescent="0.35"/>
    <row r="96773" s="62" customFormat="1" x14ac:dyDescent="0.35"/>
    <row r="96774" s="62" customFormat="1" x14ac:dyDescent="0.35"/>
    <row r="96775" s="62" customFormat="1" x14ac:dyDescent="0.35"/>
    <row r="96776" s="62" customFormat="1" x14ac:dyDescent="0.35"/>
    <row r="96777" s="62" customFormat="1" x14ac:dyDescent="0.35"/>
    <row r="96778" s="62" customFormat="1" x14ac:dyDescent="0.35"/>
    <row r="96779" s="62" customFormat="1" x14ac:dyDescent="0.35"/>
    <row r="96780" s="62" customFormat="1" x14ac:dyDescent="0.35"/>
    <row r="96781" s="62" customFormat="1" x14ac:dyDescent="0.35"/>
    <row r="96782" s="62" customFormat="1" x14ac:dyDescent="0.35"/>
    <row r="96783" s="62" customFormat="1" x14ac:dyDescent="0.35"/>
    <row r="96784" s="62" customFormat="1" x14ac:dyDescent="0.35"/>
    <row r="96785" s="62" customFormat="1" x14ac:dyDescent="0.35"/>
    <row r="96786" s="62" customFormat="1" x14ac:dyDescent="0.35"/>
    <row r="96787" s="62" customFormat="1" x14ac:dyDescent="0.35"/>
    <row r="96788" s="62" customFormat="1" x14ac:dyDescent="0.35"/>
    <row r="96789" s="62" customFormat="1" x14ac:dyDescent="0.35"/>
    <row r="96790" s="62" customFormat="1" x14ac:dyDescent="0.35"/>
    <row r="96791" s="62" customFormat="1" x14ac:dyDescent="0.35"/>
    <row r="96792" s="62" customFormat="1" x14ac:dyDescent="0.35"/>
    <row r="96793" s="62" customFormat="1" x14ac:dyDescent="0.35"/>
    <row r="96794" s="62" customFormat="1" x14ac:dyDescent="0.35"/>
    <row r="96795" s="62" customFormat="1" x14ac:dyDescent="0.35"/>
    <row r="96796" s="62" customFormat="1" x14ac:dyDescent="0.35"/>
    <row r="96797" s="62" customFormat="1" x14ac:dyDescent="0.35"/>
    <row r="96798" s="62" customFormat="1" x14ac:dyDescent="0.35"/>
    <row r="96799" s="62" customFormat="1" x14ac:dyDescent="0.35"/>
    <row r="96800" s="62" customFormat="1" x14ac:dyDescent="0.35"/>
    <row r="96801" s="62" customFormat="1" x14ac:dyDescent="0.35"/>
    <row r="96802" s="62" customFormat="1" x14ac:dyDescent="0.35"/>
    <row r="96803" s="62" customFormat="1" x14ac:dyDescent="0.35"/>
    <row r="96804" s="62" customFormat="1" x14ac:dyDescent="0.35"/>
    <row r="96805" s="62" customFormat="1" x14ac:dyDescent="0.35"/>
    <row r="96806" s="62" customFormat="1" x14ac:dyDescent="0.35"/>
    <row r="96807" s="62" customFormat="1" x14ac:dyDescent="0.35"/>
    <row r="96808" s="62" customFormat="1" x14ac:dyDescent="0.35"/>
    <row r="96809" s="62" customFormat="1" x14ac:dyDescent="0.35"/>
    <row r="96810" s="62" customFormat="1" x14ac:dyDescent="0.35"/>
    <row r="96811" s="62" customFormat="1" x14ac:dyDescent="0.35"/>
    <row r="96812" s="62" customFormat="1" x14ac:dyDescent="0.35"/>
    <row r="96813" s="62" customFormat="1" x14ac:dyDescent="0.35"/>
    <row r="96814" s="62" customFormat="1" x14ac:dyDescent="0.35"/>
    <row r="96815" s="62" customFormat="1" x14ac:dyDescent="0.35"/>
    <row r="96816" s="62" customFormat="1" x14ac:dyDescent="0.35"/>
    <row r="96817" s="62" customFormat="1" x14ac:dyDescent="0.35"/>
    <row r="96818" s="62" customFormat="1" x14ac:dyDescent="0.35"/>
    <row r="96819" s="62" customFormat="1" x14ac:dyDescent="0.35"/>
    <row r="96820" s="62" customFormat="1" x14ac:dyDescent="0.35"/>
    <row r="96821" s="62" customFormat="1" x14ac:dyDescent="0.35"/>
    <row r="96822" s="62" customFormat="1" x14ac:dyDescent="0.35"/>
    <row r="96823" s="62" customFormat="1" x14ac:dyDescent="0.35"/>
    <row r="96824" s="62" customFormat="1" x14ac:dyDescent="0.35"/>
    <row r="96825" s="62" customFormat="1" x14ac:dyDescent="0.35"/>
    <row r="96826" s="62" customFormat="1" x14ac:dyDescent="0.35"/>
    <row r="96827" s="62" customFormat="1" x14ac:dyDescent="0.35"/>
    <row r="96828" s="62" customFormat="1" x14ac:dyDescent="0.35"/>
    <row r="96829" s="62" customFormat="1" x14ac:dyDescent="0.35"/>
    <row r="96830" s="62" customFormat="1" x14ac:dyDescent="0.35"/>
    <row r="96831" s="62" customFormat="1" x14ac:dyDescent="0.35"/>
    <row r="96832" s="62" customFormat="1" x14ac:dyDescent="0.35"/>
    <row r="96833" s="62" customFormat="1" x14ac:dyDescent="0.35"/>
    <row r="96834" s="62" customFormat="1" x14ac:dyDescent="0.35"/>
    <row r="96835" s="62" customFormat="1" x14ac:dyDescent="0.35"/>
    <row r="96836" s="62" customFormat="1" x14ac:dyDescent="0.35"/>
    <row r="96837" s="62" customFormat="1" x14ac:dyDescent="0.35"/>
    <row r="96838" s="62" customFormat="1" x14ac:dyDescent="0.35"/>
    <row r="96839" s="62" customFormat="1" x14ac:dyDescent="0.35"/>
    <row r="96840" s="62" customFormat="1" x14ac:dyDescent="0.35"/>
    <row r="96841" s="62" customFormat="1" x14ac:dyDescent="0.35"/>
    <row r="96842" s="62" customFormat="1" x14ac:dyDescent="0.35"/>
    <row r="96843" s="62" customFormat="1" x14ac:dyDescent="0.35"/>
    <row r="96844" s="62" customFormat="1" x14ac:dyDescent="0.35"/>
    <row r="96845" s="62" customFormat="1" x14ac:dyDescent="0.35"/>
    <row r="96846" s="62" customFormat="1" x14ac:dyDescent="0.35"/>
    <row r="96847" s="62" customFormat="1" x14ac:dyDescent="0.35"/>
    <row r="96848" s="62" customFormat="1" x14ac:dyDescent="0.35"/>
    <row r="96849" s="62" customFormat="1" x14ac:dyDescent="0.35"/>
    <row r="96850" s="62" customFormat="1" x14ac:dyDescent="0.35"/>
    <row r="96851" s="62" customFormat="1" x14ac:dyDescent="0.35"/>
    <row r="96852" s="62" customFormat="1" x14ac:dyDescent="0.35"/>
    <row r="96853" s="62" customFormat="1" x14ac:dyDescent="0.35"/>
    <row r="96854" s="62" customFormat="1" x14ac:dyDescent="0.35"/>
    <row r="96855" s="62" customFormat="1" x14ac:dyDescent="0.35"/>
    <row r="96856" s="62" customFormat="1" x14ac:dyDescent="0.35"/>
    <row r="96857" s="62" customFormat="1" x14ac:dyDescent="0.35"/>
    <row r="96858" s="62" customFormat="1" x14ac:dyDescent="0.35"/>
    <row r="96859" s="62" customFormat="1" x14ac:dyDescent="0.35"/>
    <row r="96860" s="62" customFormat="1" x14ac:dyDescent="0.35"/>
    <row r="96861" s="62" customFormat="1" x14ac:dyDescent="0.35"/>
    <row r="96862" s="62" customFormat="1" x14ac:dyDescent="0.35"/>
    <row r="96863" s="62" customFormat="1" x14ac:dyDescent="0.35"/>
    <row r="96864" s="62" customFormat="1" x14ac:dyDescent="0.35"/>
    <row r="96865" s="62" customFormat="1" x14ac:dyDescent="0.35"/>
    <row r="96866" s="62" customFormat="1" x14ac:dyDescent="0.35"/>
    <row r="96867" s="62" customFormat="1" x14ac:dyDescent="0.35"/>
    <row r="96868" s="62" customFormat="1" x14ac:dyDescent="0.35"/>
    <row r="96869" s="62" customFormat="1" x14ac:dyDescent="0.35"/>
    <row r="96870" s="62" customFormat="1" x14ac:dyDescent="0.35"/>
    <row r="96871" s="62" customFormat="1" x14ac:dyDescent="0.35"/>
    <row r="96872" s="62" customFormat="1" x14ac:dyDescent="0.35"/>
    <row r="96873" s="62" customFormat="1" x14ac:dyDescent="0.35"/>
    <row r="96874" s="62" customFormat="1" x14ac:dyDescent="0.35"/>
    <row r="96875" s="62" customFormat="1" x14ac:dyDescent="0.35"/>
    <row r="96876" s="62" customFormat="1" x14ac:dyDescent="0.35"/>
    <row r="96877" s="62" customFormat="1" x14ac:dyDescent="0.35"/>
    <row r="96878" s="62" customFormat="1" x14ac:dyDescent="0.35"/>
    <row r="96879" s="62" customFormat="1" x14ac:dyDescent="0.35"/>
    <row r="96880" s="62" customFormat="1" x14ac:dyDescent="0.35"/>
    <row r="96881" s="62" customFormat="1" x14ac:dyDescent="0.35"/>
    <row r="96882" s="62" customFormat="1" x14ac:dyDescent="0.35"/>
    <row r="96883" s="62" customFormat="1" x14ac:dyDescent="0.35"/>
    <row r="96884" s="62" customFormat="1" x14ac:dyDescent="0.35"/>
    <row r="96885" s="62" customFormat="1" x14ac:dyDescent="0.35"/>
    <row r="96886" s="62" customFormat="1" x14ac:dyDescent="0.35"/>
    <row r="96887" s="62" customFormat="1" x14ac:dyDescent="0.35"/>
    <row r="96888" s="62" customFormat="1" x14ac:dyDescent="0.35"/>
    <row r="96889" s="62" customFormat="1" x14ac:dyDescent="0.35"/>
    <row r="96890" s="62" customFormat="1" x14ac:dyDescent="0.35"/>
    <row r="96891" s="62" customFormat="1" x14ac:dyDescent="0.35"/>
    <row r="96892" s="62" customFormat="1" x14ac:dyDescent="0.35"/>
    <row r="96893" s="62" customFormat="1" x14ac:dyDescent="0.35"/>
    <row r="96894" s="62" customFormat="1" x14ac:dyDescent="0.35"/>
    <row r="96895" s="62" customFormat="1" x14ac:dyDescent="0.35"/>
    <row r="96896" s="62" customFormat="1" x14ac:dyDescent="0.35"/>
    <row r="96897" s="62" customFormat="1" x14ac:dyDescent="0.35"/>
    <row r="96898" s="62" customFormat="1" x14ac:dyDescent="0.35"/>
    <row r="96899" s="62" customFormat="1" x14ac:dyDescent="0.35"/>
    <row r="96900" s="62" customFormat="1" x14ac:dyDescent="0.35"/>
    <row r="96901" s="62" customFormat="1" x14ac:dyDescent="0.35"/>
    <row r="96902" s="62" customFormat="1" x14ac:dyDescent="0.35"/>
    <row r="96903" s="62" customFormat="1" x14ac:dyDescent="0.35"/>
    <row r="96904" s="62" customFormat="1" x14ac:dyDescent="0.35"/>
    <row r="96905" s="62" customFormat="1" x14ac:dyDescent="0.35"/>
    <row r="96906" s="62" customFormat="1" x14ac:dyDescent="0.35"/>
    <row r="96907" s="62" customFormat="1" x14ac:dyDescent="0.35"/>
    <row r="96908" s="62" customFormat="1" x14ac:dyDescent="0.35"/>
    <row r="96909" s="62" customFormat="1" x14ac:dyDescent="0.35"/>
    <row r="96910" s="62" customFormat="1" x14ac:dyDescent="0.35"/>
    <row r="96911" s="62" customFormat="1" x14ac:dyDescent="0.35"/>
    <row r="96912" s="62" customFormat="1" x14ac:dyDescent="0.35"/>
    <row r="96913" s="62" customFormat="1" x14ac:dyDescent="0.35"/>
    <row r="96914" s="62" customFormat="1" x14ac:dyDescent="0.35"/>
    <row r="96915" s="62" customFormat="1" x14ac:dyDescent="0.35"/>
    <row r="96916" s="62" customFormat="1" x14ac:dyDescent="0.35"/>
    <row r="96917" s="62" customFormat="1" x14ac:dyDescent="0.35"/>
    <row r="96918" s="62" customFormat="1" x14ac:dyDescent="0.35"/>
    <row r="96919" s="62" customFormat="1" x14ac:dyDescent="0.35"/>
    <row r="96920" s="62" customFormat="1" x14ac:dyDescent="0.35"/>
    <row r="96921" s="62" customFormat="1" x14ac:dyDescent="0.35"/>
    <row r="96922" s="62" customFormat="1" x14ac:dyDescent="0.35"/>
    <row r="96923" s="62" customFormat="1" x14ac:dyDescent="0.35"/>
    <row r="96924" s="62" customFormat="1" x14ac:dyDescent="0.35"/>
    <row r="96925" s="62" customFormat="1" x14ac:dyDescent="0.35"/>
    <row r="96926" s="62" customFormat="1" x14ac:dyDescent="0.35"/>
    <row r="96927" s="62" customFormat="1" x14ac:dyDescent="0.35"/>
    <row r="96928" s="62" customFormat="1" x14ac:dyDescent="0.35"/>
    <row r="96929" s="62" customFormat="1" x14ac:dyDescent="0.35"/>
    <row r="96930" s="62" customFormat="1" x14ac:dyDescent="0.35"/>
    <row r="96931" s="62" customFormat="1" x14ac:dyDescent="0.35"/>
    <row r="96932" s="62" customFormat="1" x14ac:dyDescent="0.35"/>
    <row r="96933" s="62" customFormat="1" x14ac:dyDescent="0.35"/>
    <row r="96934" s="62" customFormat="1" x14ac:dyDescent="0.35"/>
    <row r="96935" s="62" customFormat="1" x14ac:dyDescent="0.35"/>
    <row r="96936" s="62" customFormat="1" x14ac:dyDescent="0.35"/>
    <row r="96937" s="62" customFormat="1" x14ac:dyDescent="0.35"/>
    <row r="96938" s="62" customFormat="1" x14ac:dyDescent="0.35"/>
    <row r="96939" s="62" customFormat="1" x14ac:dyDescent="0.35"/>
    <row r="96940" s="62" customFormat="1" x14ac:dyDescent="0.35"/>
    <row r="96941" s="62" customFormat="1" x14ac:dyDescent="0.35"/>
    <row r="96942" s="62" customFormat="1" x14ac:dyDescent="0.35"/>
    <row r="96943" s="62" customFormat="1" x14ac:dyDescent="0.35"/>
    <row r="96944" s="62" customFormat="1" x14ac:dyDescent="0.35"/>
    <row r="96945" s="62" customFormat="1" x14ac:dyDescent="0.35"/>
    <row r="96946" s="62" customFormat="1" x14ac:dyDescent="0.35"/>
    <row r="96947" s="62" customFormat="1" x14ac:dyDescent="0.35"/>
    <row r="96948" s="62" customFormat="1" x14ac:dyDescent="0.35"/>
    <row r="96949" s="62" customFormat="1" x14ac:dyDescent="0.35"/>
    <row r="96950" s="62" customFormat="1" x14ac:dyDescent="0.35"/>
    <row r="96951" s="62" customFormat="1" x14ac:dyDescent="0.35"/>
    <row r="96952" s="62" customFormat="1" x14ac:dyDescent="0.35"/>
    <row r="96953" s="62" customFormat="1" x14ac:dyDescent="0.35"/>
    <row r="96954" s="62" customFormat="1" x14ac:dyDescent="0.35"/>
    <row r="96955" s="62" customFormat="1" x14ac:dyDescent="0.35"/>
    <row r="96956" s="62" customFormat="1" x14ac:dyDescent="0.35"/>
    <row r="96957" s="62" customFormat="1" x14ac:dyDescent="0.35"/>
    <row r="96958" s="62" customFormat="1" x14ac:dyDescent="0.35"/>
    <row r="96959" s="62" customFormat="1" x14ac:dyDescent="0.35"/>
    <row r="96960" s="62" customFormat="1" x14ac:dyDescent="0.35"/>
    <row r="96961" s="62" customFormat="1" x14ac:dyDescent="0.35"/>
    <row r="96962" s="62" customFormat="1" x14ac:dyDescent="0.35"/>
    <row r="96963" s="62" customFormat="1" x14ac:dyDescent="0.35"/>
    <row r="96964" s="62" customFormat="1" x14ac:dyDescent="0.35"/>
    <row r="96965" s="62" customFormat="1" x14ac:dyDescent="0.35"/>
    <row r="96966" s="62" customFormat="1" x14ac:dyDescent="0.35"/>
    <row r="96967" s="62" customFormat="1" x14ac:dyDescent="0.35"/>
    <row r="96968" s="62" customFormat="1" x14ac:dyDescent="0.35"/>
    <row r="96969" s="62" customFormat="1" x14ac:dyDescent="0.35"/>
    <row r="96970" s="62" customFormat="1" x14ac:dyDescent="0.35"/>
    <row r="96971" s="62" customFormat="1" x14ac:dyDescent="0.35"/>
    <row r="96972" s="62" customFormat="1" x14ac:dyDescent="0.35"/>
    <row r="96973" s="62" customFormat="1" x14ac:dyDescent="0.35"/>
    <row r="96974" s="62" customFormat="1" x14ac:dyDescent="0.35"/>
    <row r="96975" s="62" customFormat="1" x14ac:dyDescent="0.35"/>
    <row r="96976" s="62" customFormat="1" x14ac:dyDescent="0.35"/>
    <row r="96977" s="62" customFormat="1" x14ac:dyDescent="0.35"/>
    <row r="96978" s="62" customFormat="1" x14ac:dyDescent="0.35"/>
    <row r="96979" s="62" customFormat="1" x14ac:dyDescent="0.35"/>
    <row r="96980" s="62" customFormat="1" x14ac:dyDescent="0.35"/>
    <row r="96981" s="62" customFormat="1" x14ac:dyDescent="0.35"/>
    <row r="96982" s="62" customFormat="1" x14ac:dyDescent="0.35"/>
    <row r="96983" s="62" customFormat="1" x14ac:dyDescent="0.35"/>
    <row r="96984" s="62" customFormat="1" x14ac:dyDescent="0.35"/>
    <row r="96985" s="62" customFormat="1" x14ac:dyDescent="0.35"/>
    <row r="96986" s="62" customFormat="1" x14ac:dyDescent="0.35"/>
    <row r="96987" s="62" customFormat="1" x14ac:dyDescent="0.35"/>
    <row r="96988" s="62" customFormat="1" x14ac:dyDescent="0.35"/>
    <row r="96989" s="62" customFormat="1" x14ac:dyDescent="0.35"/>
    <row r="96990" s="62" customFormat="1" x14ac:dyDescent="0.35"/>
    <row r="96991" s="62" customFormat="1" x14ac:dyDescent="0.35"/>
    <row r="96992" s="62" customFormat="1" x14ac:dyDescent="0.35"/>
    <row r="96993" s="62" customFormat="1" x14ac:dyDescent="0.35"/>
    <row r="96994" s="62" customFormat="1" x14ac:dyDescent="0.35"/>
    <row r="96995" s="62" customFormat="1" x14ac:dyDescent="0.35"/>
    <row r="96996" s="62" customFormat="1" x14ac:dyDescent="0.35"/>
    <row r="96997" s="62" customFormat="1" x14ac:dyDescent="0.35"/>
    <row r="96998" s="62" customFormat="1" x14ac:dyDescent="0.35"/>
    <row r="96999" s="62" customFormat="1" x14ac:dyDescent="0.35"/>
    <row r="97000" s="62" customFormat="1" x14ac:dyDescent="0.35"/>
    <row r="97001" s="62" customFormat="1" x14ac:dyDescent="0.35"/>
    <row r="97002" s="62" customFormat="1" x14ac:dyDescent="0.35"/>
    <row r="97003" s="62" customFormat="1" x14ac:dyDescent="0.35"/>
    <row r="97004" s="62" customFormat="1" x14ac:dyDescent="0.35"/>
    <row r="97005" s="62" customFormat="1" x14ac:dyDescent="0.35"/>
    <row r="97006" s="62" customFormat="1" x14ac:dyDescent="0.35"/>
    <row r="97007" s="62" customFormat="1" x14ac:dyDescent="0.35"/>
    <row r="97008" s="62" customFormat="1" x14ac:dyDescent="0.35"/>
    <row r="97009" s="62" customFormat="1" x14ac:dyDescent="0.35"/>
    <row r="97010" s="62" customFormat="1" x14ac:dyDescent="0.35"/>
    <row r="97011" s="62" customFormat="1" x14ac:dyDescent="0.35"/>
    <row r="97012" s="62" customFormat="1" x14ac:dyDescent="0.35"/>
    <row r="97013" s="62" customFormat="1" x14ac:dyDescent="0.35"/>
    <row r="97014" s="62" customFormat="1" x14ac:dyDescent="0.35"/>
    <row r="97015" s="62" customFormat="1" x14ac:dyDescent="0.35"/>
    <row r="97016" s="62" customFormat="1" x14ac:dyDescent="0.35"/>
    <row r="97017" s="62" customFormat="1" x14ac:dyDescent="0.35"/>
    <row r="97018" s="62" customFormat="1" x14ac:dyDescent="0.35"/>
    <row r="97019" s="62" customFormat="1" x14ac:dyDescent="0.35"/>
    <row r="97020" s="62" customFormat="1" x14ac:dyDescent="0.35"/>
    <row r="97021" s="62" customFormat="1" x14ac:dyDescent="0.35"/>
    <row r="97022" s="62" customFormat="1" x14ac:dyDescent="0.35"/>
    <row r="97023" s="62" customFormat="1" x14ac:dyDescent="0.35"/>
    <row r="97024" s="62" customFormat="1" x14ac:dyDescent="0.35"/>
    <row r="97025" s="62" customFormat="1" x14ac:dyDescent="0.35"/>
    <row r="97026" s="62" customFormat="1" x14ac:dyDescent="0.35"/>
    <row r="97027" s="62" customFormat="1" x14ac:dyDescent="0.35"/>
    <row r="97028" s="62" customFormat="1" x14ac:dyDescent="0.35"/>
    <row r="97029" s="62" customFormat="1" x14ac:dyDescent="0.35"/>
    <row r="97030" s="62" customFormat="1" x14ac:dyDescent="0.35"/>
    <row r="97031" s="62" customFormat="1" x14ac:dyDescent="0.35"/>
    <row r="97032" s="62" customFormat="1" x14ac:dyDescent="0.35"/>
    <row r="97033" s="62" customFormat="1" x14ac:dyDescent="0.35"/>
    <row r="97034" s="62" customFormat="1" x14ac:dyDescent="0.35"/>
    <row r="97035" s="62" customFormat="1" x14ac:dyDescent="0.35"/>
    <row r="97036" s="62" customFormat="1" x14ac:dyDescent="0.35"/>
    <row r="97037" s="62" customFormat="1" x14ac:dyDescent="0.35"/>
    <row r="97038" s="62" customFormat="1" x14ac:dyDescent="0.35"/>
    <row r="97039" s="62" customFormat="1" x14ac:dyDescent="0.35"/>
    <row r="97040" s="62" customFormat="1" x14ac:dyDescent="0.35"/>
    <row r="97041" s="62" customFormat="1" x14ac:dyDescent="0.35"/>
    <row r="97042" s="62" customFormat="1" x14ac:dyDescent="0.35"/>
    <row r="97043" s="62" customFormat="1" x14ac:dyDescent="0.35"/>
    <row r="97044" s="62" customFormat="1" x14ac:dyDescent="0.35"/>
    <row r="97045" s="62" customFormat="1" x14ac:dyDescent="0.35"/>
    <row r="97046" s="62" customFormat="1" x14ac:dyDescent="0.35"/>
    <row r="97047" s="62" customFormat="1" x14ac:dyDescent="0.35"/>
    <row r="97048" s="62" customFormat="1" x14ac:dyDescent="0.35"/>
    <row r="97049" s="62" customFormat="1" x14ac:dyDescent="0.35"/>
    <row r="97050" s="62" customFormat="1" x14ac:dyDescent="0.35"/>
    <row r="97051" s="62" customFormat="1" x14ac:dyDescent="0.35"/>
    <row r="97052" s="62" customFormat="1" x14ac:dyDescent="0.35"/>
    <row r="97053" s="62" customFormat="1" x14ac:dyDescent="0.35"/>
    <row r="97054" s="62" customFormat="1" x14ac:dyDescent="0.35"/>
    <row r="97055" s="62" customFormat="1" x14ac:dyDescent="0.35"/>
    <row r="97056" s="62" customFormat="1" x14ac:dyDescent="0.35"/>
    <row r="97057" s="62" customFormat="1" x14ac:dyDescent="0.35"/>
    <row r="97058" s="62" customFormat="1" x14ac:dyDescent="0.35"/>
    <row r="97059" s="62" customFormat="1" x14ac:dyDescent="0.35"/>
    <row r="97060" s="62" customFormat="1" x14ac:dyDescent="0.35"/>
    <row r="97061" s="62" customFormat="1" x14ac:dyDescent="0.35"/>
    <row r="97062" s="62" customFormat="1" x14ac:dyDescent="0.35"/>
    <row r="97063" s="62" customFormat="1" x14ac:dyDescent="0.35"/>
    <row r="97064" s="62" customFormat="1" x14ac:dyDescent="0.35"/>
    <row r="97065" s="62" customFormat="1" x14ac:dyDescent="0.35"/>
    <row r="97066" s="62" customFormat="1" x14ac:dyDescent="0.35"/>
    <row r="97067" s="62" customFormat="1" x14ac:dyDescent="0.35"/>
    <row r="97068" s="62" customFormat="1" x14ac:dyDescent="0.35"/>
    <row r="97069" s="62" customFormat="1" x14ac:dyDescent="0.35"/>
    <row r="97070" s="62" customFormat="1" x14ac:dyDescent="0.35"/>
    <row r="97071" s="62" customFormat="1" x14ac:dyDescent="0.35"/>
    <row r="97072" s="62" customFormat="1" x14ac:dyDescent="0.35"/>
    <row r="97073" s="62" customFormat="1" x14ac:dyDescent="0.35"/>
    <row r="97074" s="62" customFormat="1" x14ac:dyDescent="0.35"/>
    <row r="97075" s="62" customFormat="1" x14ac:dyDescent="0.35"/>
    <row r="97076" s="62" customFormat="1" x14ac:dyDescent="0.35"/>
    <row r="97077" s="62" customFormat="1" x14ac:dyDescent="0.35"/>
    <row r="97078" s="62" customFormat="1" x14ac:dyDescent="0.35"/>
    <row r="97079" s="62" customFormat="1" x14ac:dyDescent="0.35"/>
    <row r="97080" s="62" customFormat="1" x14ac:dyDescent="0.35"/>
    <row r="97081" s="62" customFormat="1" x14ac:dyDescent="0.35"/>
    <row r="97082" s="62" customFormat="1" x14ac:dyDescent="0.35"/>
    <row r="97083" s="62" customFormat="1" x14ac:dyDescent="0.35"/>
    <row r="97084" s="62" customFormat="1" x14ac:dyDescent="0.35"/>
    <row r="97085" s="62" customFormat="1" x14ac:dyDescent="0.35"/>
    <row r="97086" s="62" customFormat="1" x14ac:dyDescent="0.35"/>
    <row r="97087" s="62" customFormat="1" x14ac:dyDescent="0.35"/>
    <row r="97088" s="62" customFormat="1" x14ac:dyDescent="0.35"/>
    <row r="97089" s="62" customFormat="1" x14ac:dyDescent="0.35"/>
    <row r="97090" s="62" customFormat="1" x14ac:dyDescent="0.35"/>
    <row r="97091" s="62" customFormat="1" x14ac:dyDescent="0.35"/>
    <row r="97092" s="62" customFormat="1" x14ac:dyDescent="0.35"/>
    <row r="97093" s="62" customFormat="1" x14ac:dyDescent="0.35"/>
    <row r="97094" s="62" customFormat="1" x14ac:dyDescent="0.35"/>
    <row r="97095" s="62" customFormat="1" x14ac:dyDescent="0.35"/>
    <row r="97096" s="62" customFormat="1" x14ac:dyDescent="0.35"/>
    <row r="97097" s="62" customFormat="1" x14ac:dyDescent="0.35"/>
    <row r="97098" s="62" customFormat="1" x14ac:dyDescent="0.35"/>
    <row r="97099" s="62" customFormat="1" x14ac:dyDescent="0.35"/>
    <row r="97100" s="62" customFormat="1" x14ac:dyDescent="0.35"/>
    <row r="97101" s="62" customFormat="1" x14ac:dyDescent="0.35"/>
    <row r="97102" s="62" customFormat="1" x14ac:dyDescent="0.35"/>
    <row r="97103" s="62" customFormat="1" x14ac:dyDescent="0.35"/>
    <row r="97104" s="62" customFormat="1" x14ac:dyDescent="0.35"/>
    <row r="97105" s="62" customFormat="1" x14ac:dyDescent="0.35"/>
    <row r="97106" s="62" customFormat="1" x14ac:dyDescent="0.35"/>
    <row r="97107" s="62" customFormat="1" x14ac:dyDescent="0.35"/>
    <row r="97108" s="62" customFormat="1" x14ac:dyDescent="0.35"/>
    <row r="97109" s="62" customFormat="1" x14ac:dyDescent="0.35"/>
    <row r="97110" s="62" customFormat="1" x14ac:dyDescent="0.35"/>
    <row r="97111" s="62" customFormat="1" x14ac:dyDescent="0.35"/>
    <row r="97112" s="62" customFormat="1" x14ac:dyDescent="0.35"/>
    <row r="97113" s="62" customFormat="1" x14ac:dyDescent="0.35"/>
    <row r="97114" s="62" customFormat="1" x14ac:dyDescent="0.35"/>
    <row r="97115" s="62" customFormat="1" x14ac:dyDescent="0.35"/>
    <row r="97116" s="62" customFormat="1" x14ac:dyDescent="0.35"/>
    <row r="97117" s="62" customFormat="1" x14ac:dyDescent="0.35"/>
    <row r="97118" s="62" customFormat="1" x14ac:dyDescent="0.35"/>
    <row r="97119" s="62" customFormat="1" x14ac:dyDescent="0.35"/>
    <row r="97120" s="62" customFormat="1" x14ac:dyDescent="0.35"/>
    <row r="97121" s="62" customFormat="1" x14ac:dyDescent="0.35"/>
    <row r="97122" s="62" customFormat="1" x14ac:dyDescent="0.35"/>
    <row r="97123" s="62" customFormat="1" x14ac:dyDescent="0.35"/>
    <row r="97124" s="62" customFormat="1" x14ac:dyDescent="0.35"/>
    <row r="97125" s="62" customFormat="1" x14ac:dyDescent="0.35"/>
    <row r="97126" s="62" customFormat="1" x14ac:dyDescent="0.35"/>
    <row r="97127" s="62" customFormat="1" x14ac:dyDescent="0.35"/>
    <row r="97128" s="62" customFormat="1" x14ac:dyDescent="0.35"/>
    <row r="97129" s="62" customFormat="1" x14ac:dyDescent="0.35"/>
    <row r="97130" s="62" customFormat="1" x14ac:dyDescent="0.35"/>
    <row r="97131" s="62" customFormat="1" x14ac:dyDescent="0.35"/>
    <row r="97132" s="62" customFormat="1" x14ac:dyDescent="0.35"/>
    <row r="97133" s="62" customFormat="1" x14ac:dyDescent="0.35"/>
    <row r="97134" s="62" customFormat="1" x14ac:dyDescent="0.35"/>
    <row r="97135" s="62" customFormat="1" x14ac:dyDescent="0.35"/>
    <row r="97136" s="62" customFormat="1" x14ac:dyDescent="0.35"/>
    <row r="97137" s="62" customFormat="1" x14ac:dyDescent="0.35"/>
    <row r="97138" s="62" customFormat="1" x14ac:dyDescent="0.35"/>
    <row r="97139" s="62" customFormat="1" x14ac:dyDescent="0.35"/>
    <row r="97140" s="62" customFormat="1" x14ac:dyDescent="0.35"/>
    <row r="97141" s="62" customFormat="1" x14ac:dyDescent="0.35"/>
    <row r="97142" s="62" customFormat="1" x14ac:dyDescent="0.35"/>
    <row r="97143" s="62" customFormat="1" x14ac:dyDescent="0.35"/>
    <row r="97144" s="62" customFormat="1" x14ac:dyDescent="0.35"/>
    <row r="97145" s="62" customFormat="1" x14ac:dyDescent="0.35"/>
    <row r="97146" s="62" customFormat="1" x14ac:dyDescent="0.35"/>
    <row r="97147" s="62" customFormat="1" x14ac:dyDescent="0.35"/>
    <row r="97148" s="62" customFormat="1" x14ac:dyDescent="0.35"/>
    <row r="97149" s="62" customFormat="1" x14ac:dyDescent="0.35"/>
    <row r="97150" s="62" customFormat="1" x14ac:dyDescent="0.35"/>
    <row r="97151" s="62" customFormat="1" x14ac:dyDescent="0.35"/>
    <row r="97152" s="62" customFormat="1" x14ac:dyDescent="0.35"/>
    <row r="97153" s="62" customFormat="1" x14ac:dyDescent="0.35"/>
    <row r="97154" s="62" customFormat="1" x14ac:dyDescent="0.35"/>
    <row r="97155" s="62" customFormat="1" x14ac:dyDescent="0.35"/>
    <row r="97156" s="62" customFormat="1" x14ac:dyDescent="0.35"/>
    <row r="97157" s="62" customFormat="1" x14ac:dyDescent="0.35"/>
    <row r="97158" s="62" customFormat="1" x14ac:dyDescent="0.35"/>
    <row r="97159" s="62" customFormat="1" x14ac:dyDescent="0.35"/>
    <row r="97160" s="62" customFormat="1" x14ac:dyDescent="0.35"/>
    <row r="97161" s="62" customFormat="1" x14ac:dyDescent="0.35"/>
    <row r="97162" s="62" customFormat="1" x14ac:dyDescent="0.35"/>
    <row r="97163" s="62" customFormat="1" x14ac:dyDescent="0.35"/>
    <row r="97164" s="62" customFormat="1" x14ac:dyDescent="0.35"/>
    <row r="97165" s="62" customFormat="1" x14ac:dyDescent="0.35"/>
    <row r="97166" s="62" customFormat="1" x14ac:dyDescent="0.35"/>
    <row r="97167" s="62" customFormat="1" x14ac:dyDescent="0.35"/>
    <row r="97168" s="62" customFormat="1" x14ac:dyDescent="0.35"/>
    <row r="97169" s="62" customFormat="1" x14ac:dyDescent="0.35"/>
    <row r="97170" s="62" customFormat="1" x14ac:dyDescent="0.35"/>
    <row r="97171" s="62" customFormat="1" x14ac:dyDescent="0.35"/>
    <row r="97172" s="62" customFormat="1" x14ac:dyDescent="0.35"/>
    <row r="97173" s="62" customFormat="1" x14ac:dyDescent="0.35"/>
    <row r="97174" s="62" customFormat="1" x14ac:dyDescent="0.35"/>
    <row r="97175" s="62" customFormat="1" x14ac:dyDescent="0.35"/>
    <row r="97176" s="62" customFormat="1" x14ac:dyDescent="0.35"/>
    <row r="97177" s="62" customFormat="1" x14ac:dyDescent="0.35"/>
    <row r="97178" s="62" customFormat="1" x14ac:dyDescent="0.35"/>
    <row r="97179" s="62" customFormat="1" x14ac:dyDescent="0.35"/>
    <row r="97180" s="62" customFormat="1" x14ac:dyDescent="0.35"/>
    <row r="97181" s="62" customFormat="1" x14ac:dyDescent="0.35"/>
    <row r="97182" s="62" customFormat="1" x14ac:dyDescent="0.35"/>
    <row r="97183" s="62" customFormat="1" x14ac:dyDescent="0.35"/>
    <row r="97184" s="62" customFormat="1" x14ac:dyDescent="0.35"/>
    <row r="97185" s="62" customFormat="1" x14ac:dyDescent="0.35"/>
    <row r="97186" s="62" customFormat="1" x14ac:dyDescent="0.35"/>
    <row r="97187" s="62" customFormat="1" x14ac:dyDescent="0.35"/>
    <row r="97188" s="62" customFormat="1" x14ac:dyDescent="0.35"/>
    <row r="97189" s="62" customFormat="1" x14ac:dyDescent="0.35"/>
    <row r="97190" s="62" customFormat="1" x14ac:dyDescent="0.35"/>
    <row r="97191" s="62" customFormat="1" x14ac:dyDescent="0.35"/>
    <row r="97192" s="62" customFormat="1" x14ac:dyDescent="0.35"/>
    <row r="97193" s="62" customFormat="1" x14ac:dyDescent="0.35"/>
    <row r="97194" s="62" customFormat="1" x14ac:dyDescent="0.35"/>
    <row r="97195" s="62" customFormat="1" x14ac:dyDescent="0.35"/>
    <row r="97196" s="62" customFormat="1" x14ac:dyDescent="0.35"/>
    <row r="97197" s="62" customFormat="1" x14ac:dyDescent="0.35"/>
    <row r="97198" s="62" customFormat="1" x14ac:dyDescent="0.35"/>
    <row r="97199" s="62" customFormat="1" x14ac:dyDescent="0.35"/>
    <row r="97200" s="62" customFormat="1" x14ac:dyDescent="0.35"/>
    <row r="97201" s="62" customFormat="1" x14ac:dyDescent="0.35"/>
    <row r="97202" s="62" customFormat="1" x14ac:dyDescent="0.35"/>
    <row r="97203" s="62" customFormat="1" x14ac:dyDescent="0.35"/>
    <row r="97204" s="62" customFormat="1" x14ac:dyDescent="0.35"/>
    <row r="97205" s="62" customFormat="1" x14ac:dyDescent="0.35"/>
    <row r="97206" s="62" customFormat="1" x14ac:dyDescent="0.35"/>
    <row r="97207" s="62" customFormat="1" x14ac:dyDescent="0.35"/>
    <row r="97208" s="62" customFormat="1" x14ac:dyDescent="0.35"/>
    <row r="97209" s="62" customFormat="1" x14ac:dyDescent="0.35"/>
    <row r="97210" s="62" customFormat="1" x14ac:dyDescent="0.35"/>
    <row r="97211" s="62" customFormat="1" x14ac:dyDescent="0.35"/>
    <row r="97212" s="62" customFormat="1" x14ac:dyDescent="0.35"/>
    <row r="97213" s="62" customFormat="1" x14ac:dyDescent="0.35"/>
    <row r="97214" s="62" customFormat="1" x14ac:dyDescent="0.35"/>
    <row r="97215" s="62" customFormat="1" x14ac:dyDescent="0.35"/>
    <row r="97216" s="62" customFormat="1" x14ac:dyDescent="0.35"/>
    <row r="97217" s="62" customFormat="1" x14ac:dyDescent="0.35"/>
    <row r="97218" s="62" customFormat="1" x14ac:dyDescent="0.35"/>
    <row r="97219" s="62" customFormat="1" x14ac:dyDescent="0.35"/>
    <row r="97220" s="62" customFormat="1" x14ac:dyDescent="0.35"/>
    <row r="97221" s="62" customFormat="1" x14ac:dyDescent="0.35"/>
    <row r="97222" s="62" customFormat="1" x14ac:dyDescent="0.35"/>
    <row r="97223" s="62" customFormat="1" x14ac:dyDescent="0.35"/>
    <row r="97224" s="62" customFormat="1" x14ac:dyDescent="0.35"/>
    <row r="97225" s="62" customFormat="1" x14ac:dyDescent="0.35"/>
    <row r="97226" s="62" customFormat="1" x14ac:dyDescent="0.35"/>
    <row r="97227" s="62" customFormat="1" x14ac:dyDescent="0.35"/>
    <row r="97228" s="62" customFormat="1" x14ac:dyDescent="0.35"/>
    <row r="97229" s="62" customFormat="1" x14ac:dyDescent="0.35"/>
    <row r="97230" s="62" customFormat="1" x14ac:dyDescent="0.35"/>
    <row r="97231" s="62" customFormat="1" x14ac:dyDescent="0.35"/>
    <row r="97232" s="62" customFormat="1" x14ac:dyDescent="0.35"/>
    <row r="97233" s="62" customFormat="1" x14ac:dyDescent="0.35"/>
    <row r="97234" s="62" customFormat="1" x14ac:dyDescent="0.35"/>
    <row r="97235" s="62" customFormat="1" x14ac:dyDescent="0.35"/>
    <row r="97236" s="62" customFormat="1" x14ac:dyDescent="0.35"/>
    <row r="97237" s="62" customFormat="1" x14ac:dyDescent="0.35"/>
    <row r="97238" s="62" customFormat="1" x14ac:dyDescent="0.35"/>
    <row r="97239" s="62" customFormat="1" x14ac:dyDescent="0.35"/>
    <row r="97240" s="62" customFormat="1" x14ac:dyDescent="0.35"/>
    <row r="97241" s="62" customFormat="1" x14ac:dyDescent="0.35"/>
    <row r="97242" s="62" customFormat="1" x14ac:dyDescent="0.35"/>
    <row r="97243" s="62" customFormat="1" x14ac:dyDescent="0.35"/>
    <row r="97244" s="62" customFormat="1" x14ac:dyDescent="0.35"/>
    <row r="97245" s="62" customFormat="1" x14ac:dyDescent="0.35"/>
    <row r="97246" s="62" customFormat="1" x14ac:dyDescent="0.35"/>
    <row r="97247" s="62" customFormat="1" x14ac:dyDescent="0.35"/>
    <row r="97248" s="62" customFormat="1" x14ac:dyDescent="0.35"/>
    <row r="97249" s="62" customFormat="1" x14ac:dyDescent="0.35"/>
    <row r="97250" s="62" customFormat="1" x14ac:dyDescent="0.35"/>
    <row r="97251" s="62" customFormat="1" x14ac:dyDescent="0.35"/>
    <row r="97252" s="62" customFormat="1" x14ac:dyDescent="0.35"/>
    <row r="97253" s="62" customFormat="1" x14ac:dyDescent="0.35"/>
    <row r="97254" s="62" customFormat="1" x14ac:dyDescent="0.35"/>
    <row r="97255" s="62" customFormat="1" x14ac:dyDescent="0.35"/>
    <row r="97256" s="62" customFormat="1" x14ac:dyDescent="0.35"/>
    <row r="97257" s="62" customFormat="1" x14ac:dyDescent="0.35"/>
    <row r="97258" s="62" customFormat="1" x14ac:dyDescent="0.35"/>
    <row r="97259" s="62" customFormat="1" x14ac:dyDescent="0.35"/>
    <row r="97260" s="62" customFormat="1" x14ac:dyDescent="0.35"/>
    <row r="97261" s="62" customFormat="1" x14ac:dyDescent="0.35"/>
    <row r="97262" s="62" customFormat="1" x14ac:dyDescent="0.35"/>
    <row r="97263" s="62" customFormat="1" x14ac:dyDescent="0.35"/>
    <row r="97264" s="62" customFormat="1" x14ac:dyDescent="0.35"/>
    <row r="97265" s="62" customFormat="1" x14ac:dyDescent="0.35"/>
    <row r="97266" s="62" customFormat="1" x14ac:dyDescent="0.35"/>
    <row r="97267" s="62" customFormat="1" x14ac:dyDescent="0.35"/>
    <row r="97268" s="62" customFormat="1" x14ac:dyDescent="0.35"/>
    <row r="97269" s="62" customFormat="1" x14ac:dyDescent="0.35"/>
    <row r="97270" s="62" customFormat="1" x14ac:dyDescent="0.35"/>
    <row r="97271" s="62" customFormat="1" x14ac:dyDescent="0.35"/>
    <row r="97272" s="62" customFormat="1" x14ac:dyDescent="0.35"/>
    <row r="97273" s="62" customFormat="1" x14ac:dyDescent="0.35"/>
    <row r="97274" s="62" customFormat="1" x14ac:dyDescent="0.35"/>
    <row r="97275" s="62" customFormat="1" x14ac:dyDescent="0.35"/>
    <row r="97276" s="62" customFormat="1" x14ac:dyDescent="0.35"/>
    <row r="97277" s="62" customFormat="1" x14ac:dyDescent="0.35"/>
    <row r="97278" s="62" customFormat="1" x14ac:dyDescent="0.35"/>
    <row r="97279" s="62" customFormat="1" x14ac:dyDescent="0.35"/>
    <row r="97280" s="62" customFormat="1" x14ac:dyDescent="0.35"/>
    <row r="97281" s="62" customFormat="1" x14ac:dyDescent="0.35"/>
    <row r="97282" s="62" customFormat="1" x14ac:dyDescent="0.35"/>
    <row r="97283" s="62" customFormat="1" x14ac:dyDescent="0.35"/>
    <row r="97284" s="62" customFormat="1" x14ac:dyDescent="0.35"/>
    <row r="97285" s="62" customFormat="1" x14ac:dyDescent="0.35"/>
    <row r="97286" s="62" customFormat="1" x14ac:dyDescent="0.35"/>
    <row r="97287" s="62" customFormat="1" x14ac:dyDescent="0.35"/>
    <row r="97288" s="62" customFormat="1" x14ac:dyDescent="0.35"/>
    <row r="97289" s="62" customFormat="1" x14ac:dyDescent="0.35"/>
    <row r="97290" s="62" customFormat="1" x14ac:dyDescent="0.35"/>
    <row r="97291" s="62" customFormat="1" x14ac:dyDescent="0.35"/>
    <row r="97292" s="62" customFormat="1" x14ac:dyDescent="0.35"/>
    <row r="97293" s="62" customFormat="1" x14ac:dyDescent="0.35"/>
    <row r="97294" s="62" customFormat="1" x14ac:dyDescent="0.35"/>
    <row r="97295" s="62" customFormat="1" x14ac:dyDescent="0.35"/>
    <row r="97296" s="62" customFormat="1" x14ac:dyDescent="0.35"/>
    <row r="97297" s="62" customFormat="1" x14ac:dyDescent="0.35"/>
    <row r="97298" s="62" customFormat="1" x14ac:dyDescent="0.35"/>
    <row r="97299" s="62" customFormat="1" x14ac:dyDescent="0.35"/>
    <row r="97300" s="62" customFormat="1" x14ac:dyDescent="0.35"/>
    <row r="97301" s="62" customFormat="1" x14ac:dyDescent="0.35"/>
    <row r="97302" s="62" customFormat="1" x14ac:dyDescent="0.35"/>
    <row r="97303" s="62" customFormat="1" x14ac:dyDescent="0.35"/>
    <row r="97304" s="62" customFormat="1" x14ac:dyDescent="0.35"/>
    <row r="97305" s="62" customFormat="1" x14ac:dyDescent="0.35"/>
    <row r="97306" s="62" customFormat="1" x14ac:dyDescent="0.35"/>
    <row r="97307" s="62" customFormat="1" x14ac:dyDescent="0.35"/>
    <row r="97308" s="62" customFormat="1" x14ac:dyDescent="0.35"/>
    <row r="97309" s="62" customFormat="1" x14ac:dyDescent="0.35"/>
    <row r="97310" s="62" customFormat="1" x14ac:dyDescent="0.35"/>
    <row r="97311" s="62" customFormat="1" x14ac:dyDescent="0.35"/>
    <row r="97312" s="62" customFormat="1" x14ac:dyDescent="0.35"/>
    <row r="97313" s="62" customFormat="1" x14ac:dyDescent="0.35"/>
    <row r="97314" s="62" customFormat="1" x14ac:dyDescent="0.35"/>
    <row r="97315" s="62" customFormat="1" x14ac:dyDescent="0.35"/>
    <row r="97316" s="62" customFormat="1" x14ac:dyDescent="0.35"/>
    <row r="97317" s="62" customFormat="1" x14ac:dyDescent="0.35"/>
    <row r="97318" s="62" customFormat="1" x14ac:dyDescent="0.35"/>
    <row r="97319" s="62" customFormat="1" x14ac:dyDescent="0.35"/>
    <row r="97320" s="62" customFormat="1" x14ac:dyDescent="0.35"/>
    <row r="97321" s="62" customFormat="1" x14ac:dyDescent="0.35"/>
    <row r="97322" s="62" customFormat="1" x14ac:dyDescent="0.35"/>
    <row r="97323" s="62" customFormat="1" x14ac:dyDescent="0.35"/>
    <row r="97324" s="62" customFormat="1" x14ac:dyDescent="0.35"/>
    <row r="97325" s="62" customFormat="1" x14ac:dyDescent="0.35"/>
    <row r="97326" s="62" customFormat="1" x14ac:dyDescent="0.35"/>
    <row r="97327" s="62" customFormat="1" x14ac:dyDescent="0.35"/>
    <row r="97328" s="62" customFormat="1" x14ac:dyDescent="0.35"/>
    <row r="97329" s="62" customFormat="1" x14ac:dyDescent="0.35"/>
    <row r="97330" s="62" customFormat="1" x14ac:dyDescent="0.35"/>
    <row r="97331" s="62" customFormat="1" x14ac:dyDescent="0.35"/>
    <row r="97332" s="62" customFormat="1" x14ac:dyDescent="0.35"/>
    <row r="97333" s="62" customFormat="1" x14ac:dyDescent="0.35"/>
    <row r="97334" s="62" customFormat="1" x14ac:dyDescent="0.35"/>
    <row r="97335" s="62" customFormat="1" x14ac:dyDescent="0.35"/>
    <row r="97336" s="62" customFormat="1" x14ac:dyDescent="0.35"/>
    <row r="97337" s="62" customFormat="1" x14ac:dyDescent="0.35"/>
    <row r="97338" s="62" customFormat="1" x14ac:dyDescent="0.35"/>
    <row r="97339" s="62" customFormat="1" x14ac:dyDescent="0.35"/>
    <row r="97340" s="62" customFormat="1" x14ac:dyDescent="0.35"/>
    <row r="97341" s="62" customFormat="1" x14ac:dyDescent="0.35"/>
    <row r="97342" s="62" customFormat="1" x14ac:dyDescent="0.35"/>
    <row r="97343" s="62" customFormat="1" x14ac:dyDescent="0.35"/>
    <row r="97344" s="62" customFormat="1" x14ac:dyDescent="0.35"/>
    <row r="97345" s="62" customFormat="1" x14ac:dyDescent="0.35"/>
    <row r="97346" s="62" customFormat="1" x14ac:dyDescent="0.35"/>
    <row r="97347" s="62" customFormat="1" x14ac:dyDescent="0.35"/>
    <row r="97348" s="62" customFormat="1" x14ac:dyDescent="0.35"/>
    <row r="97349" s="62" customFormat="1" x14ac:dyDescent="0.35"/>
    <row r="97350" s="62" customFormat="1" x14ac:dyDescent="0.35"/>
    <row r="97351" s="62" customFormat="1" x14ac:dyDescent="0.35"/>
    <row r="97352" s="62" customFormat="1" x14ac:dyDescent="0.35"/>
    <row r="97353" s="62" customFormat="1" x14ac:dyDescent="0.35"/>
    <row r="97354" s="62" customFormat="1" x14ac:dyDescent="0.35"/>
    <row r="97355" s="62" customFormat="1" x14ac:dyDescent="0.35"/>
    <row r="97356" s="62" customFormat="1" x14ac:dyDescent="0.35"/>
    <row r="97357" s="62" customFormat="1" x14ac:dyDescent="0.35"/>
    <row r="97358" s="62" customFormat="1" x14ac:dyDescent="0.35"/>
    <row r="97359" s="62" customFormat="1" x14ac:dyDescent="0.35"/>
    <row r="97360" s="62" customFormat="1" x14ac:dyDescent="0.35"/>
    <row r="97361" s="62" customFormat="1" x14ac:dyDescent="0.35"/>
    <row r="97362" s="62" customFormat="1" x14ac:dyDescent="0.35"/>
    <row r="97363" s="62" customFormat="1" x14ac:dyDescent="0.35"/>
    <row r="97364" s="62" customFormat="1" x14ac:dyDescent="0.35"/>
    <row r="97365" s="62" customFormat="1" x14ac:dyDescent="0.35"/>
    <row r="97366" s="62" customFormat="1" x14ac:dyDescent="0.35"/>
    <row r="97367" s="62" customFormat="1" x14ac:dyDescent="0.35"/>
    <row r="97368" s="62" customFormat="1" x14ac:dyDescent="0.35"/>
    <row r="97369" s="62" customFormat="1" x14ac:dyDescent="0.35"/>
    <row r="97370" s="62" customFormat="1" x14ac:dyDescent="0.35"/>
    <row r="97371" s="62" customFormat="1" x14ac:dyDescent="0.35"/>
    <row r="97372" s="62" customFormat="1" x14ac:dyDescent="0.35"/>
    <row r="97373" s="62" customFormat="1" x14ac:dyDescent="0.35"/>
    <row r="97374" s="62" customFormat="1" x14ac:dyDescent="0.35"/>
    <row r="97375" s="62" customFormat="1" x14ac:dyDescent="0.35"/>
    <row r="97376" s="62" customFormat="1" x14ac:dyDescent="0.35"/>
    <row r="97377" s="62" customFormat="1" x14ac:dyDescent="0.35"/>
    <row r="97378" s="62" customFormat="1" x14ac:dyDescent="0.35"/>
    <row r="97379" s="62" customFormat="1" x14ac:dyDescent="0.35"/>
    <row r="97380" s="62" customFormat="1" x14ac:dyDescent="0.35"/>
    <row r="97381" s="62" customFormat="1" x14ac:dyDescent="0.35"/>
    <row r="97382" s="62" customFormat="1" x14ac:dyDescent="0.35"/>
    <row r="97383" s="62" customFormat="1" x14ac:dyDescent="0.35"/>
    <row r="97384" s="62" customFormat="1" x14ac:dyDescent="0.35"/>
    <row r="97385" s="62" customFormat="1" x14ac:dyDescent="0.35"/>
    <row r="97386" s="62" customFormat="1" x14ac:dyDescent="0.35"/>
    <row r="97387" s="62" customFormat="1" x14ac:dyDescent="0.35"/>
    <row r="97388" s="62" customFormat="1" x14ac:dyDescent="0.35"/>
    <row r="97389" s="62" customFormat="1" x14ac:dyDescent="0.35"/>
    <row r="97390" s="62" customFormat="1" x14ac:dyDescent="0.35"/>
    <row r="97391" s="62" customFormat="1" x14ac:dyDescent="0.35"/>
    <row r="97392" s="62" customFormat="1" x14ac:dyDescent="0.35"/>
    <row r="97393" s="62" customFormat="1" x14ac:dyDescent="0.35"/>
    <row r="97394" s="62" customFormat="1" x14ac:dyDescent="0.35"/>
    <row r="97395" s="62" customFormat="1" x14ac:dyDescent="0.35"/>
    <row r="97396" s="62" customFormat="1" x14ac:dyDescent="0.35"/>
    <row r="97397" s="62" customFormat="1" x14ac:dyDescent="0.35"/>
    <row r="97398" s="62" customFormat="1" x14ac:dyDescent="0.35"/>
    <row r="97399" s="62" customFormat="1" x14ac:dyDescent="0.35"/>
    <row r="97400" s="62" customFormat="1" x14ac:dyDescent="0.35"/>
    <row r="97401" s="62" customFormat="1" x14ac:dyDescent="0.35"/>
    <row r="97402" s="62" customFormat="1" x14ac:dyDescent="0.35"/>
    <row r="97403" s="62" customFormat="1" x14ac:dyDescent="0.35"/>
    <row r="97404" s="62" customFormat="1" x14ac:dyDescent="0.35"/>
    <row r="97405" s="62" customFormat="1" x14ac:dyDescent="0.35"/>
    <row r="97406" s="62" customFormat="1" x14ac:dyDescent="0.35"/>
    <row r="97407" s="62" customFormat="1" x14ac:dyDescent="0.35"/>
    <row r="97408" s="62" customFormat="1" x14ac:dyDescent="0.35"/>
    <row r="97409" s="62" customFormat="1" x14ac:dyDescent="0.35"/>
    <row r="97410" s="62" customFormat="1" x14ac:dyDescent="0.35"/>
    <row r="97411" s="62" customFormat="1" x14ac:dyDescent="0.35"/>
    <row r="97412" s="62" customFormat="1" x14ac:dyDescent="0.35"/>
    <row r="97413" s="62" customFormat="1" x14ac:dyDescent="0.35"/>
    <row r="97414" s="62" customFormat="1" x14ac:dyDescent="0.35"/>
    <row r="97415" s="62" customFormat="1" x14ac:dyDescent="0.35"/>
    <row r="97416" s="62" customFormat="1" x14ac:dyDescent="0.35"/>
    <row r="97417" s="62" customFormat="1" x14ac:dyDescent="0.35"/>
    <row r="97418" s="62" customFormat="1" x14ac:dyDescent="0.35"/>
    <row r="97419" s="62" customFormat="1" x14ac:dyDescent="0.35"/>
    <row r="97420" s="62" customFormat="1" x14ac:dyDescent="0.35"/>
    <row r="97421" s="62" customFormat="1" x14ac:dyDescent="0.35"/>
    <row r="97422" s="62" customFormat="1" x14ac:dyDescent="0.35"/>
    <row r="97423" s="62" customFormat="1" x14ac:dyDescent="0.35"/>
    <row r="97424" s="62" customFormat="1" x14ac:dyDescent="0.35"/>
    <row r="97425" s="62" customFormat="1" x14ac:dyDescent="0.35"/>
    <row r="97426" s="62" customFormat="1" x14ac:dyDescent="0.35"/>
    <row r="97427" s="62" customFormat="1" x14ac:dyDescent="0.35"/>
    <row r="97428" s="62" customFormat="1" x14ac:dyDescent="0.35"/>
    <row r="97429" s="62" customFormat="1" x14ac:dyDescent="0.35"/>
    <row r="97430" s="62" customFormat="1" x14ac:dyDescent="0.35"/>
    <row r="97431" s="62" customFormat="1" x14ac:dyDescent="0.35"/>
    <row r="97432" s="62" customFormat="1" x14ac:dyDescent="0.35"/>
    <row r="97433" s="62" customFormat="1" x14ac:dyDescent="0.35"/>
    <row r="97434" s="62" customFormat="1" x14ac:dyDescent="0.35"/>
    <row r="97435" s="62" customFormat="1" x14ac:dyDescent="0.35"/>
    <row r="97436" s="62" customFormat="1" x14ac:dyDescent="0.35"/>
    <row r="97437" s="62" customFormat="1" x14ac:dyDescent="0.35"/>
    <row r="97438" s="62" customFormat="1" x14ac:dyDescent="0.35"/>
    <row r="97439" s="62" customFormat="1" x14ac:dyDescent="0.35"/>
    <row r="97440" s="62" customFormat="1" x14ac:dyDescent="0.35"/>
    <row r="97441" s="62" customFormat="1" x14ac:dyDescent="0.35"/>
    <row r="97442" s="62" customFormat="1" x14ac:dyDescent="0.35"/>
    <row r="97443" s="62" customFormat="1" x14ac:dyDescent="0.35"/>
    <row r="97444" s="62" customFormat="1" x14ac:dyDescent="0.35"/>
    <row r="97445" s="62" customFormat="1" x14ac:dyDescent="0.35"/>
    <row r="97446" s="62" customFormat="1" x14ac:dyDescent="0.35"/>
    <row r="97447" s="62" customFormat="1" x14ac:dyDescent="0.35"/>
    <row r="97448" s="62" customFormat="1" x14ac:dyDescent="0.35"/>
    <row r="97449" s="62" customFormat="1" x14ac:dyDescent="0.35"/>
    <row r="97450" s="62" customFormat="1" x14ac:dyDescent="0.35"/>
    <row r="97451" s="62" customFormat="1" x14ac:dyDescent="0.35"/>
    <row r="97452" s="62" customFormat="1" x14ac:dyDescent="0.35"/>
    <row r="97453" s="62" customFormat="1" x14ac:dyDescent="0.35"/>
    <row r="97454" s="62" customFormat="1" x14ac:dyDescent="0.35"/>
    <row r="97455" s="62" customFormat="1" x14ac:dyDescent="0.35"/>
    <row r="97456" s="62" customFormat="1" x14ac:dyDescent="0.35"/>
    <row r="97457" s="62" customFormat="1" x14ac:dyDescent="0.35"/>
    <row r="97458" s="62" customFormat="1" x14ac:dyDescent="0.35"/>
    <row r="97459" s="62" customFormat="1" x14ac:dyDescent="0.35"/>
    <row r="97460" s="62" customFormat="1" x14ac:dyDescent="0.35"/>
    <row r="97461" s="62" customFormat="1" x14ac:dyDescent="0.35"/>
    <row r="97462" s="62" customFormat="1" x14ac:dyDescent="0.35"/>
    <row r="97463" s="62" customFormat="1" x14ac:dyDescent="0.35"/>
    <row r="97464" s="62" customFormat="1" x14ac:dyDescent="0.35"/>
    <row r="97465" s="62" customFormat="1" x14ac:dyDescent="0.35"/>
    <row r="97466" s="62" customFormat="1" x14ac:dyDescent="0.35"/>
    <row r="97467" s="62" customFormat="1" x14ac:dyDescent="0.35"/>
    <row r="97468" s="62" customFormat="1" x14ac:dyDescent="0.35"/>
    <row r="97469" s="62" customFormat="1" x14ac:dyDescent="0.35"/>
    <row r="97470" s="62" customFormat="1" x14ac:dyDescent="0.35"/>
    <row r="97471" s="62" customFormat="1" x14ac:dyDescent="0.35"/>
    <row r="97472" s="62" customFormat="1" x14ac:dyDescent="0.35"/>
    <row r="97473" s="62" customFormat="1" x14ac:dyDescent="0.35"/>
    <row r="97474" s="62" customFormat="1" x14ac:dyDescent="0.35"/>
    <row r="97475" s="62" customFormat="1" x14ac:dyDescent="0.35"/>
    <row r="97476" s="62" customFormat="1" x14ac:dyDescent="0.35"/>
    <row r="97477" s="62" customFormat="1" x14ac:dyDescent="0.35"/>
    <row r="97478" s="62" customFormat="1" x14ac:dyDescent="0.35"/>
    <row r="97479" s="62" customFormat="1" x14ac:dyDescent="0.35"/>
    <row r="97480" s="62" customFormat="1" x14ac:dyDescent="0.35"/>
    <row r="97481" s="62" customFormat="1" x14ac:dyDescent="0.35"/>
    <row r="97482" s="62" customFormat="1" x14ac:dyDescent="0.35"/>
    <row r="97483" s="62" customFormat="1" x14ac:dyDescent="0.35"/>
    <row r="97484" s="62" customFormat="1" x14ac:dyDescent="0.35"/>
    <row r="97485" s="62" customFormat="1" x14ac:dyDescent="0.35"/>
    <row r="97486" s="62" customFormat="1" x14ac:dyDescent="0.35"/>
    <row r="97487" s="62" customFormat="1" x14ac:dyDescent="0.35"/>
    <row r="97488" s="62" customFormat="1" x14ac:dyDescent="0.35"/>
    <row r="97489" s="62" customFormat="1" x14ac:dyDescent="0.35"/>
    <row r="97490" s="62" customFormat="1" x14ac:dyDescent="0.35"/>
    <row r="97491" s="62" customFormat="1" x14ac:dyDescent="0.35"/>
    <row r="97492" s="62" customFormat="1" x14ac:dyDescent="0.35"/>
    <row r="97493" s="62" customFormat="1" x14ac:dyDescent="0.35"/>
    <row r="97494" s="62" customFormat="1" x14ac:dyDescent="0.35"/>
    <row r="97495" s="62" customFormat="1" x14ac:dyDescent="0.35"/>
    <row r="97496" s="62" customFormat="1" x14ac:dyDescent="0.35"/>
    <row r="97497" s="62" customFormat="1" x14ac:dyDescent="0.35"/>
    <row r="97498" s="62" customFormat="1" x14ac:dyDescent="0.35"/>
    <row r="97499" s="62" customFormat="1" x14ac:dyDescent="0.35"/>
    <row r="97500" s="62" customFormat="1" x14ac:dyDescent="0.35"/>
    <row r="97501" s="62" customFormat="1" x14ac:dyDescent="0.35"/>
    <row r="97502" s="62" customFormat="1" x14ac:dyDescent="0.35"/>
    <row r="97503" s="62" customFormat="1" x14ac:dyDescent="0.35"/>
    <row r="97504" s="62" customFormat="1" x14ac:dyDescent="0.35"/>
    <row r="97505" s="62" customFormat="1" x14ac:dyDescent="0.35"/>
    <row r="97506" s="62" customFormat="1" x14ac:dyDescent="0.35"/>
    <row r="97507" s="62" customFormat="1" x14ac:dyDescent="0.35"/>
    <row r="97508" s="62" customFormat="1" x14ac:dyDescent="0.35"/>
    <row r="97509" s="62" customFormat="1" x14ac:dyDescent="0.35"/>
    <row r="97510" s="62" customFormat="1" x14ac:dyDescent="0.35"/>
    <row r="97511" s="62" customFormat="1" x14ac:dyDescent="0.35"/>
    <row r="97512" s="62" customFormat="1" x14ac:dyDescent="0.35"/>
    <row r="97513" s="62" customFormat="1" x14ac:dyDescent="0.35"/>
    <row r="97514" s="62" customFormat="1" x14ac:dyDescent="0.35"/>
    <row r="97515" s="62" customFormat="1" x14ac:dyDescent="0.35"/>
    <row r="97516" s="62" customFormat="1" x14ac:dyDescent="0.35"/>
    <row r="97517" s="62" customFormat="1" x14ac:dyDescent="0.35"/>
    <row r="97518" s="62" customFormat="1" x14ac:dyDescent="0.35"/>
    <row r="97519" s="62" customFormat="1" x14ac:dyDescent="0.35"/>
    <row r="97520" s="62" customFormat="1" x14ac:dyDescent="0.35"/>
    <row r="97521" s="62" customFormat="1" x14ac:dyDescent="0.35"/>
    <row r="97522" s="62" customFormat="1" x14ac:dyDescent="0.35"/>
    <row r="97523" s="62" customFormat="1" x14ac:dyDescent="0.35"/>
    <row r="97524" s="62" customFormat="1" x14ac:dyDescent="0.35"/>
    <row r="97525" s="62" customFormat="1" x14ac:dyDescent="0.35"/>
    <row r="97526" s="62" customFormat="1" x14ac:dyDescent="0.35"/>
    <row r="97527" s="62" customFormat="1" x14ac:dyDescent="0.35"/>
    <row r="97528" s="62" customFormat="1" x14ac:dyDescent="0.35"/>
    <row r="97529" s="62" customFormat="1" x14ac:dyDescent="0.35"/>
    <row r="97530" s="62" customFormat="1" x14ac:dyDescent="0.35"/>
    <row r="97531" s="62" customFormat="1" x14ac:dyDescent="0.35"/>
    <row r="97532" s="62" customFormat="1" x14ac:dyDescent="0.35"/>
    <row r="97533" s="62" customFormat="1" x14ac:dyDescent="0.35"/>
    <row r="97534" s="62" customFormat="1" x14ac:dyDescent="0.35"/>
    <row r="97535" s="62" customFormat="1" x14ac:dyDescent="0.35"/>
    <row r="97536" s="62" customFormat="1" x14ac:dyDescent="0.35"/>
    <row r="97537" s="62" customFormat="1" x14ac:dyDescent="0.35"/>
    <row r="97538" s="62" customFormat="1" x14ac:dyDescent="0.35"/>
    <row r="97539" s="62" customFormat="1" x14ac:dyDescent="0.35"/>
    <row r="97540" s="62" customFormat="1" x14ac:dyDescent="0.35"/>
    <row r="97541" s="62" customFormat="1" x14ac:dyDescent="0.35"/>
    <row r="97542" s="62" customFormat="1" x14ac:dyDescent="0.35"/>
    <row r="97543" s="62" customFormat="1" x14ac:dyDescent="0.35"/>
    <row r="97544" s="62" customFormat="1" x14ac:dyDescent="0.35"/>
    <row r="97545" s="62" customFormat="1" x14ac:dyDescent="0.35"/>
    <row r="97546" s="62" customFormat="1" x14ac:dyDescent="0.35"/>
    <row r="97547" s="62" customFormat="1" x14ac:dyDescent="0.35"/>
    <row r="97548" s="62" customFormat="1" x14ac:dyDescent="0.35"/>
    <row r="97549" s="62" customFormat="1" x14ac:dyDescent="0.35"/>
    <row r="97550" s="62" customFormat="1" x14ac:dyDescent="0.35"/>
    <row r="97551" s="62" customFormat="1" x14ac:dyDescent="0.35"/>
    <row r="97552" s="62" customFormat="1" x14ac:dyDescent="0.35"/>
    <row r="97553" s="62" customFormat="1" x14ac:dyDescent="0.35"/>
    <row r="97554" s="62" customFormat="1" x14ac:dyDescent="0.35"/>
    <row r="97555" s="62" customFormat="1" x14ac:dyDescent="0.35"/>
    <row r="97556" s="62" customFormat="1" x14ac:dyDescent="0.35"/>
    <row r="97557" s="62" customFormat="1" x14ac:dyDescent="0.35"/>
    <row r="97558" s="62" customFormat="1" x14ac:dyDescent="0.35"/>
    <row r="97559" s="62" customFormat="1" x14ac:dyDescent="0.35"/>
    <row r="97560" s="62" customFormat="1" x14ac:dyDescent="0.35"/>
    <row r="97561" s="62" customFormat="1" x14ac:dyDescent="0.35"/>
    <row r="97562" s="62" customFormat="1" x14ac:dyDescent="0.35"/>
    <row r="97563" s="62" customFormat="1" x14ac:dyDescent="0.35"/>
    <row r="97564" s="62" customFormat="1" x14ac:dyDescent="0.35"/>
    <row r="97565" s="62" customFormat="1" x14ac:dyDescent="0.35"/>
    <row r="97566" s="62" customFormat="1" x14ac:dyDescent="0.35"/>
    <row r="97567" s="62" customFormat="1" x14ac:dyDescent="0.35"/>
    <row r="97568" s="62" customFormat="1" x14ac:dyDescent="0.35"/>
    <row r="97569" s="62" customFormat="1" x14ac:dyDescent="0.35"/>
    <row r="97570" s="62" customFormat="1" x14ac:dyDescent="0.35"/>
    <row r="97571" s="62" customFormat="1" x14ac:dyDescent="0.35"/>
    <row r="97572" s="62" customFormat="1" x14ac:dyDescent="0.35"/>
    <row r="97573" s="62" customFormat="1" x14ac:dyDescent="0.35"/>
    <row r="97574" s="62" customFormat="1" x14ac:dyDescent="0.35"/>
    <row r="97575" s="62" customFormat="1" x14ac:dyDescent="0.35"/>
    <row r="97576" s="62" customFormat="1" x14ac:dyDescent="0.35"/>
    <row r="97577" s="62" customFormat="1" x14ac:dyDescent="0.35"/>
    <row r="97578" s="62" customFormat="1" x14ac:dyDescent="0.35"/>
    <row r="97579" s="62" customFormat="1" x14ac:dyDescent="0.35"/>
    <row r="97580" s="62" customFormat="1" x14ac:dyDescent="0.35"/>
    <row r="97581" s="62" customFormat="1" x14ac:dyDescent="0.35"/>
    <row r="97582" s="62" customFormat="1" x14ac:dyDescent="0.35"/>
    <row r="97583" s="62" customFormat="1" x14ac:dyDescent="0.35"/>
    <row r="97584" s="62" customFormat="1" x14ac:dyDescent="0.35"/>
    <row r="97585" s="62" customFormat="1" x14ac:dyDescent="0.35"/>
    <row r="97586" s="62" customFormat="1" x14ac:dyDescent="0.35"/>
    <row r="97587" s="62" customFormat="1" x14ac:dyDescent="0.35"/>
    <row r="97588" s="62" customFormat="1" x14ac:dyDescent="0.35"/>
    <row r="97589" s="62" customFormat="1" x14ac:dyDescent="0.35"/>
    <row r="97590" s="62" customFormat="1" x14ac:dyDescent="0.35"/>
    <row r="97591" s="62" customFormat="1" x14ac:dyDescent="0.35"/>
    <row r="97592" s="62" customFormat="1" x14ac:dyDescent="0.35"/>
    <row r="97593" s="62" customFormat="1" x14ac:dyDescent="0.35"/>
    <row r="97594" s="62" customFormat="1" x14ac:dyDescent="0.35"/>
    <row r="97595" s="62" customFormat="1" x14ac:dyDescent="0.35"/>
    <row r="97596" s="62" customFormat="1" x14ac:dyDescent="0.35"/>
    <row r="97597" s="62" customFormat="1" x14ac:dyDescent="0.35"/>
    <row r="97598" s="62" customFormat="1" x14ac:dyDescent="0.35"/>
    <row r="97599" s="62" customFormat="1" x14ac:dyDescent="0.35"/>
    <row r="97600" s="62" customFormat="1" x14ac:dyDescent="0.35"/>
    <row r="97601" s="62" customFormat="1" x14ac:dyDescent="0.35"/>
    <row r="97602" s="62" customFormat="1" x14ac:dyDescent="0.35"/>
    <row r="97603" s="62" customFormat="1" x14ac:dyDescent="0.35"/>
    <row r="97604" s="62" customFormat="1" x14ac:dyDescent="0.35"/>
    <row r="97605" s="62" customFormat="1" x14ac:dyDescent="0.35"/>
    <row r="97606" s="62" customFormat="1" x14ac:dyDescent="0.35"/>
    <row r="97607" s="62" customFormat="1" x14ac:dyDescent="0.35"/>
    <row r="97608" s="62" customFormat="1" x14ac:dyDescent="0.35"/>
    <row r="97609" s="62" customFormat="1" x14ac:dyDescent="0.35"/>
    <row r="97610" s="62" customFormat="1" x14ac:dyDescent="0.35"/>
    <row r="97611" s="62" customFormat="1" x14ac:dyDescent="0.35"/>
    <row r="97612" s="62" customFormat="1" x14ac:dyDescent="0.35"/>
    <row r="97613" s="62" customFormat="1" x14ac:dyDescent="0.35"/>
    <row r="97614" s="62" customFormat="1" x14ac:dyDescent="0.35"/>
    <row r="97615" s="62" customFormat="1" x14ac:dyDescent="0.35"/>
    <row r="97616" s="62" customFormat="1" x14ac:dyDescent="0.35"/>
    <row r="97617" s="62" customFormat="1" x14ac:dyDescent="0.35"/>
    <row r="97618" s="62" customFormat="1" x14ac:dyDescent="0.35"/>
    <row r="97619" s="62" customFormat="1" x14ac:dyDescent="0.35"/>
    <row r="97620" s="62" customFormat="1" x14ac:dyDescent="0.35"/>
    <row r="97621" s="62" customFormat="1" x14ac:dyDescent="0.35"/>
    <row r="97622" s="62" customFormat="1" x14ac:dyDescent="0.35"/>
    <row r="97623" s="62" customFormat="1" x14ac:dyDescent="0.35"/>
    <row r="97624" s="62" customFormat="1" x14ac:dyDescent="0.35"/>
    <row r="97625" s="62" customFormat="1" x14ac:dyDescent="0.35"/>
    <row r="97626" s="62" customFormat="1" x14ac:dyDescent="0.35"/>
    <row r="97627" s="62" customFormat="1" x14ac:dyDescent="0.35"/>
    <row r="97628" s="62" customFormat="1" x14ac:dyDescent="0.35"/>
    <row r="97629" s="62" customFormat="1" x14ac:dyDescent="0.35"/>
    <row r="97630" s="62" customFormat="1" x14ac:dyDescent="0.35"/>
    <row r="97631" s="62" customFormat="1" x14ac:dyDescent="0.35"/>
    <row r="97632" s="62" customFormat="1" x14ac:dyDescent="0.35"/>
    <row r="97633" s="62" customFormat="1" x14ac:dyDescent="0.35"/>
    <row r="97634" s="62" customFormat="1" x14ac:dyDescent="0.35"/>
    <row r="97635" s="62" customFormat="1" x14ac:dyDescent="0.35"/>
    <row r="97636" s="62" customFormat="1" x14ac:dyDescent="0.35"/>
    <row r="97637" s="62" customFormat="1" x14ac:dyDescent="0.35"/>
    <row r="97638" s="62" customFormat="1" x14ac:dyDescent="0.35"/>
    <row r="97639" s="62" customFormat="1" x14ac:dyDescent="0.35"/>
    <row r="97640" s="62" customFormat="1" x14ac:dyDescent="0.35"/>
    <row r="97641" s="62" customFormat="1" x14ac:dyDescent="0.35"/>
    <row r="97642" s="62" customFormat="1" x14ac:dyDescent="0.35"/>
    <row r="97643" s="62" customFormat="1" x14ac:dyDescent="0.35"/>
    <row r="97644" s="62" customFormat="1" x14ac:dyDescent="0.35"/>
    <row r="97645" s="62" customFormat="1" x14ac:dyDescent="0.35"/>
    <row r="97646" s="62" customFormat="1" x14ac:dyDescent="0.35"/>
    <row r="97647" s="62" customFormat="1" x14ac:dyDescent="0.35"/>
    <row r="97648" s="62" customFormat="1" x14ac:dyDescent="0.35"/>
    <row r="97649" s="62" customFormat="1" x14ac:dyDescent="0.35"/>
    <row r="97650" s="62" customFormat="1" x14ac:dyDescent="0.35"/>
    <row r="97651" s="62" customFormat="1" x14ac:dyDescent="0.35"/>
    <row r="97652" s="62" customFormat="1" x14ac:dyDescent="0.35"/>
    <row r="97653" s="62" customFormat="1" x14ac:dyDescent="0.35"/>
    <row r="97654" s="62" customFormat="1" x14ac:dyDescent="0.35"/>
    <row r="97655" s="62" customFormat="1" x14ac:dyDescent="0.35"/>
    <row r="97656" s="62" customFormat="1" x14ac:dyDescent="0.35"/>
    <row r="97657" s="62" customFormat="1" x14ac:dyDescent="0.35"/>
    <row r="97658" s="62" customFormat="1" x14ac:dyDescent="0.35"/>
    <row r="97659" s="62" customFormat="1" x14ac:dyDescent="0.35"/>
    <row r="97660" s="62" customFormat="1" x14ac:dyDescent="0.35"/>
    <row r="97661" s="62" customFormat="1" x14ac:dyDescent="0.35"/>
    <row r="97662" s="62" customFormat="1" x14ac:dyDescent="0.35"/>
    <row r="97663" s="62" customFormat="1" x14ac:dyDescent="0.35"/>
    <row r="97664" s="62" customFormat="1" x14ac:dyDescent="0.35"/>
    <row r="97665" s="62" customFormat="1" x14ac:dyDescent="0.35"/>
    <row r="97666" s="62" customFormat="1" x14ac:dyDescent="0.35"/>
    <row r="97667" s="62" customFormat="1" x14ac:dyDescent="0.35"/>
    <row r="97668" s="62" customFormat="1" x14ac:dyDescent="0.35"/>
    <row r="97669" s="62" customFormat="1" x14ac:dyDescent="0.35"/>
    <row r="97670" s="62" customFormat="1" x14ac:dyDescent="0.35"/>
    <row r="97671" s="62" customFormat="1" x14ac:dyDescent="0.35"/>
    <row r="97672" s="62" customFormat="1" x14ac:dyDescent="0.35"/>
    <row r="97673" s="62" customFormat="1" x14ac:dyDescent="0.35"/>
    <row r="97674" s="62" customFormat="1" x14ac:dyDescent="0.35"/>
    <row r="97675" s="62" customFormat="1" x14ac:dyDescent="0.35"/>
    <row r="97676" s="62" customFormat="1" x14ac:dyDescent="0.35"/>
    <row r="97677" s="62" customFormat="1" x14ac:dyDescent="0.35"/>
    <row r="97678" s="62" customFormat="1" x14ac:dyDescent="0.35"/>
    <row r="97679" s="62" customFormat="1" x14ac:dyDescent="0.35"/>
    <row r="97680" s="62" customFormat="1" x14ac:dyDescent="0.35"/>
    <row r="97681" s="62" customFormat="1" x14ac:dyDescent="0.35"/>
    <row r="97682" s="62" customFormat="1" x14ac:dyDescent="0.35"/>
    <row r="97683" s="62" customFormat="1" x14ac:dyDescent="0.35"/>
    <row r="97684" s="62" customFormat="1" x14ac:dyDescent="0.35"/>
    <row r="97685" s="62" customFormat="1" x14ac:dyDescent="0.35"/>
    <row r="97686" s="62" customFormat="1" x14ac:dyDescent="0.35"/>
    <row r="97687" s="62" customFormat="1" x14ac:dyDescent="0.35"/>
    <row r="97688" s="62" customFormat="1" x14ac:dyDescent="0.35"/>
    <row r="97689" s="62" customFormat="1" x14ac:dyDescent="0.35"/>
    <row r="97690" s="62" customFormat="1" x14ac:dyDescent="0.35"/>
    <row r="97691" s="62" customFormat="1" x14ac:dyDescent="0.35"/>
    <row r="97692" s="62" customFormat="1" x14ac:dyDescent="0.35"/>
    <row r="97693" s="62" customFormat="1" x14ac:dyDescent="0.35"/>
    <row r="97694" s="62" customFormat="1" x14ac:dyDescent="0.35"/>
    <row r="97695" s="62" customFormat="1" x14ac:dyDescent="0.35"/>
    <row r="97696" s="62" customFormat="1" x14ac:dyDescent="0.35"/>
    <row r="97697" s="62" customFormat="1" x14ac:dyDescent="0.35"/>
    <row r="97698" s="62" customFormat="1" x14ac:dyDescent="0.35"/>
    <row r="97699" s="62" customFormat="1" x14ac:dyDescent="0.35"/>
    <row r="97700" s="62" customFormat="1" x14ac:dyDescent="0.35"/>
    <row r="97701" s="62" customFormat="1" x14ac:dyDescent="0.35"/>
    <row r="97702" s="62" customFormat="1" x14ac:dyDescent="0.35"/>
    <row r="97703" s="62" customFormat="1" x14ac:dyDescent="0.35"/>
    <row r="97704" s="62" customFormat="1" x14ac:dyDescent="0.35"/>
    <row r="97705" s="62" customFormat="1" x14ac:dyDescent="0.35"/>
    <row r="97706" s="62" customFormat="1" x14ac:dyDescent="0.35"/>
    <row r="97707" s="62" customFormat="1" x14ac:dyDescent="0.35"/>
    <row r="97708" s="62" customFormat="1" x14ac:dyDescent="0.35"/>
    <row r="97709" s="62" customFormat="1" x14ac:dyDescent="0.35"/>
    <row r="97710" s="62" customFormat="1" x14ac:dyDescent="0.35"/>
    <row r="97711" s="62" customFormat="1" x14ac:dyDescent="0.35"/>
    <row r="97712" s="62" customFormat="1" x14ac:dyDescent="0.35"/>
    <row r="97713" s="62" customFormat="1" x14ac:dyDescent="0.35"/>
    <row r="97714" s="62" customFormat="1" x14ac:dyDescent="0.35"/>
    <row r="97715" s="62" customFormat="1" x14ac:dyDescent="0.35"/>
    <row r="97716" s="62" customFormat="1" x14ac:dyDescent="0.35"/>
    <row r="97717" s="62" customFormat="1" x14ac:dyDescent="0.35"/>
    <row r="97718" s="62" customFormat="1" x14ac:dyDescent="0.35"/>
    <row r="97719" s="62" customFormat="1" x14ac:dyDescent="0.35"/>
    <row r="97720" s="62" customFormat="1" x14ac:dyDescent="0.35"/>
    <row r="97721" s="62" customFormat="1" x14ac:dyDescent="0.35"/>
    <row r="97722" s="62" customFormat="1" x14ac:dyDescent="0.35"/>
    <row r="97723" s="62" customFormat="1" x14ac:dyDescent="0.35"/>
    <row r="97724" s="62" customFormat="1" x14ac:dyDescent="0.35"/>
    <row r="97725" s="62" customFormat="1" x14ac:dyDescent="0.35"/>
    <row r="97726" s="62" customFormat="1" x14ac:dyDescent="0.35"/>
    <row r="97727" s="62" customFormat="1" x14ac:dyDescent="0.35"/>
    <row r="97728" s="62" customFormat="1" x14ac:dyDescent="0.35"/>
    <row r="97729" s="62" customFormat="1" x14ac:dyDescent="0.35"/>
    <row r="97730" s="62" customFormat="1" x14ac:dyDescent="0.35"/>
    <row r="97731" s="62" customFormat="1" x14ac:dyDescent="0.35"/>
    <row r="97732" s="62" customFormat="1" x14ac:dyDescent="0.35"/>
    <row r="97733" s="62" customFormat="1" x14ac:dyDescent="0.35"/>
    <row r="97734" s="62" customFormat="1" x14ac:dyDescent="0.35"/>
    <row r="97735" s="62" customFormat="1" x14ac:dyDescent="0.35"/>
    <row r="97736" s="62" customFormat="1" x14ac:dyDescent="0.35"/>
    <row r="97737" s="62" customFormat="1" x14ac:dyDescent="0.35"/>
    <row r="97738" s="62" customFormat="1" x14ac:dyDescent="0.35"/>
    <row r="97739" s="62" customFormat="1" x14ac:dyDescent="0.35"/>
    <row r="97740" s="62" customFormat="1" x14ac:dyDescent="0.35"/>
    <row r="97741" s="62" customFormat="1" x14ac:dyDescent="0.35"/>
    <row r="97742" s="62" customFormat="1" x14ac:dyDescent="0.35"/>
    <row r="97743" s="62" customFormat="1" x14ac:dyDescent="0.35"/>
    <row r="97744" s="62" customFormat="1" x14ac:dyDescent="0.35"/>
    <row r="97745" s="62" customFormat="1" x14ac:dyDescent="0.35"/>
    <row r="97746" s="62" customFormat="1" x14ac:dyDescent="0.35"/>
    <row r="97747" s="62" customFormat="1" x14ac:dyDescent="0.35"/>
    <row r="97748" s="62" customFormat="1" x14ac:dyDescent="0.35"/>
    <row r="97749" s="62" customFormat="1" x14ac:dyDescent="0.35"/>
    <row r="97750" s="62" customFormat="1" x14ac:dyDescent="0.35"/>
    <row r="97751" s="62" customFormat="1" x14ac:dyDescent="0.35"/>
    <row r="97752" s="62" customFormat="1" x14ac:dyDescent="0.35"/>
    <row r="97753" s="62" customFormat="1" x14ac:dyDescent="0.35"/>
    <row r="97754" s="62" customFormat="1" x14ac:dyDescent="0.35"/>
    <row r="97755" s="62" customFormat="1" x14ac:dyDescent="0.35"/>
    <row r="97756" s="62" customFormat="1" x14ac:dyDescent="0.35"/>
    <row r="97757" s="62" customFormat="1" x14ac:dyDescent="0.35"/>
    <row r="97758" s="62" customFormat="1" x14ac:dyDescent="0.35"/>
    <row r="97759" s="62" customFormat="1" x14ac:dyDescent="0.35"/>
    <row r="97760" s="62" customFormat="1" x14ac:dyDescent="0.35"/>
    <row r="97761" s="62" customFormat="1" x14ac:dyDescent="0.35"/>
    <row r="97762" s="62" customFormat="1" x14ac:dyDescent="0.35"/>
    <row r="97763" s="62" customFormat="1" x14ac:dyDescent="0.35"/>
    <row r="97764" s="62" customFormat="1" x14ac:dyDescent="0.35"/>
    <row r="97765" s="62" customFormat="1" x14ac:dyDescent="0.35"/>
    <row r="97766" s="62" customFormat="1" x14ac:dyDescent="0.35"/>
    <row r="97767" s="62" customFormat="1" x14ac:dyDescent="0.35"/>
    <row r="97768" s="62" customFormat="1" x14ac:dyDescent="0.35"/>
    <row r="97769" s="62" customFormat="1" x14ac:dyDescent="0.35"/>
    <row r="97770" s="62" customFormat="1" x14ac:dyDescent="0.35"/>
    <row r="97771" s="62" customFormat="1" x14ac:dyDescent="0.35"/>
    <row r="97772" s="62" customFormat="1" x14ac:dyDescent="0.35"/>
    <row r="97773" s="62" customFormat="1" x14ac:dyDescent="0.35"/>
    <row r="97774" s="62" customFormat="1" x14ac:dyDescent="0.35"/>
    <row r="97775" s="62" customFormat="1" x14ac:dyDescent="0.35"/>
    <row r="97776" s="62" customFormat="1" x14ac:dyDescent="0.35"/>
    <row r="97777" s="62" customFormat="1" x14ac:dyDescent="0.35"/>
    <row r="97778" s="62" customFormat="1" x14ac:dyDescent="0.35"/>
    <row r="97779" s="62" customFormat="1" x14ac:dyDescent="0.35"/>
    <row r="97780" s="62" customFormat="1" x14ac:dyDescent="0.35"/>
    <row r="97781" s="62" customFormat="1" x14ac:dyDescent="0.35"/>
    <row r="97782" s="62" customFormat="1" x14ac:dyDescent="0.35"/>
    <row r="97783" s="62" customFormat="1" x14ac:dyDescent="0.35"/>
    <row r="97784" s="62" customFormat="1" x14ac:dyDescent="0.35"/>
    <row r="97785" s="62" customFormat="1" x14ac:dyDescent="0.35"/>
    <row r="97786" s="62" customFormat="1" x14ac:dyDescent="0.35"/>
    <row r="97787" s="62" customFormat="1" x14ac:dyDescent="0.35"/>
    <row r="97788" s="62" customFormat="1" x14ac:dyDescent="0.35"/>
    <row r="97789" s="62" customFormat="1" x14ac:dyDescent="0.35"/>
    <row r="97790" s="62" customFormat="1" x14ac:dyDescent="0.35"/>
    <row r="97791" s="62" customFormat="1" x14ac:dyDescent="0.35"/>
    <row r="97792" s="62" customFormat="1" x14ac:dyDescent="0.35"/>
    <row r="97793" s="62" customFormat="1" x14ac:dyDescent="0.35"/>
    <row r="97794" s="62" customFormat="1" x14ac:dyDescent="0.35"/>
    <row r="97795" s="62" customFormat="1" x14ac:dyDescent="0.35"/>
    <row r="97796" s="62" customFormat="1" x14ac:dyDescent="0.35"/>
    <row r="97797" s="62" customFormat="1" x14ac:dyDescent="0.35"/>
    <row r="97798" s="62" customFormat="1" x14ac:dyDescent="0.35"/>
    <row r="97799" s="62" customFormat="1" x14ac:dyDescent="0.35"/>
    <row r="97800" s="62" customFormat="1" x14ac:dyDescent="0.35"/>
    <row r="97801" s="62" customFormat="1" x14ac:dyDescent="0.35"/>
    <row r="97802" s="62" customFormat="1" x14ac:dyDescent="0.35"/>
    <row r="97803" s="62" customFormat="1" x14ac:dyDescent="0.35"/>
    <row r="97804" s="62" customFormat="1" x14ac:dyDescent="0.35"/>
    <row r="97805" s="62" customFormat="1" x14ac:dyDescent="0.35"/>
    <row r="97806" s="62" customFormat="1" x14ac:dyDescent="0.35"/>
    <row r="97807" s="62" customFormat="1" x14ac:dyDescent="0.35"/>
    <row r="97808" s="62" customFormat="1" x14ac:dyDescent="0.35"/>
    <row r="97809" s="62" customFormat="1" x14ac:dyDescent="0.35"/>
    <row r="97810" s="62" customFormat="1" x14ac:dyDescent="0.35"/>
    <row r="97811" s="62" customFormat="1" x14ac:dyDescent="0.35"/>
    <row r="97812" s="62" customFormat="1" x14ac:dyDescent="0.35"/>
    <row r="97813" s="62" customFormat="1" x14ac:dyDescent="0.35"/>
    <row r="97814" s="62" customFormat="1" x14ac:dyDescent="0.35"/>
    <row r="97815" s="62" customFormat="1" x14ac:dyDescent="0.35"/>
    <row r="97816" s="62" customFormat="1" x14ac:dyDescent="0.35"/>
    <row r="97817" s="62" customFormat="1" x14ac:dyDescent="0.35"/>
    <row r="97818" s="62" customFormat="1" x14ac:dyDescent="0.35"/>
    <row r="97819" s="62" customFormat="1" x14ac:dyDescent="0.35"/>
    <row r="97820" s="62" customFormat="1" x14ac:dyDescent="0.35"/>
    <row r="97821" s="62" customFormat="1" x14ac:dyDescent="0.35"/>
    <row r="97822" s="62" customFormat="1" x14ac:dyDescent="0.35"/>
    <row r="97823" s="62" customFormat="1" x14ac:dyDescent="0.35"/>
    <row r="97824" s="62" customFormat="1" x14ac:dyDescent="0.35"/>
    <row r="97825" s="62" customFormat="1" x14ac:dyDescent="0.35"/>
    <row r="97826" s="62" customFormat="1" x14ac:dyDescent="0.35"/>
    <row r="97827" s="62" customFormat="1" x14ac:dyDescent="0.35"/>
    <row r="97828" s="62" customFormat="1" x14ac:dyDescent="0.35"/>
    <row r="97829" s="62" customFormat="1" x14ac:dyDescent="0.35"/>
    <row r="97830" s="62" customFormat="1" x14ac:dyDescent="0.35"/>
    <row r="97831" s="62" customFormat="1" x14ac:dyDescent="0.35"/>
    <row r="97832" s="62" customFormat="1" x14ac:dyDescent="0.35"/>
    <row r="97833" s="62" customFormat="1" x14ac:dyDescent="0.35"/>
    <row r="97834" s="62" customFormat="1" x14ac:dyDescent="0.35"/>
    <row r="97835" s="62" customFormat="1" x14ac:dyDescent="0.35"/>
    <row r="97836" s="62" customFormat="1" x14ac:dyDescent="0.35"/>
    <row r="97837" s="62" customFormat="1" x14ac:dyDescent="0.35"/>
    <row r="97838" s="62" customFormat="1" x14ac:dyDescent="0.35"/>
    <row r="97839" s="62" customFormat="1" x14ac:dyDescent="0.35"/>
    <row r="97840" s="62" customFormat="1" x14ac:dyDescent="0.35"/>
    <row r="97841" s="62" customFormat="1" x14ac:dyDescent="0.35"/>
    <row r="97842" s="62" customFormat="1" x14ac:dyDescent="0.35"/>
    <row r="97843" s="62" customFormat="1" x14ac:dyDescent="0.35"/>
    <row r="97844" s="62" customFormat="1" x14ac:dyDescent="0.35"/>
    <row r="97845" s="62" customFormat="1" x14ac:dyDescent="0.35"/>
    <row r="97846" s="62" customFormat="1" x14ac:dyDescent="0.35"/>
    <row r="97847" s="62" customFormat="1" x14ac:dyDescent="0.35"/>
    <row r="97848" s="62" customFormat="1" x14ac:dyDescent="0.35"/>
    <row r="97849" s="62" customFormat="1" x14ac:dyDescent="0.35"/>
    <row r="97850" s="62" customFormat="1" x14ac:dyDescent="0.35"/>
    <row r="97851" s="62" customFormat="1" x14ac:dyDescent="0.35"/>
    <row r="97852" s="62" customFormat="1" x14ac:dyDescent="0.35"/>
    <row r="97853" s="62" customFormat="1" x14ac:dyDescent="0.35"/>
    <row r="97854" s="62" customFormat="1" x14ac:dyDescent="0.35"/>
    <row r="97855" s="62" customFormat="1" x14ac:dyDescent="0.35"/>
    <row r="97856" s="62" customFormat="1" x14ac:dyDescent="0.35"/>
    <row r="97857" s="62" customFormat="1" x14ac:dyDescent="0.35"/>
    <row r="97858" s="62" customFormat="1" x14ac:dyDescent="0.35"/>
    <row r="97859" s="62" customFormat="1" x14ac:dyDescent="0.35"/>
    <row r="97860" s="62" customFormat="1" x14ac:dyDescent="0.35"/>
    <row r="97861" s="62" customFormat="1" x14ac:dyDescent="0.35"/>
    <row r="97862" s="62" customFormat="1" x14ac:dyDescent="0.35"/>
    <row r="97863" s="62" customFormat="1" x14ac:dyDescent="0.35"/>
    <row r="97864" s="62" customFormat="1" x14ac:dyDescent="0.35"/>
    <row r="97865" s="62" customFormat="1" x14ac:dyDescent="0.35"/>
    <row r="97866" s="62" customFormat="1" x14ac:dyDescent="0.35"/>
    <row r="97867" s="62" customFormat="1" x14ac:dyDescent="0.35"/>
    <row r="97868" s="62" customFormat="1" x14ac:dyDescent="0.35"/>
    <row r="97869" s="62" customFormat="1" x14ac:dyDescent="0.35"/>
    <row r="97870" s="62" customFormat="1" x14ac:dyDescent="0.35"/>
    <row r="97871" s="62" customFormat="1" x14ac:dyDescent="0.35"/>
    <row r="97872" s="62" customFormat="1" x14ac:dyDescent="0.35"/>
    <row r="97873" s="62" customFormat="1" x14ac:dyDescent="0.35"/>
    <row r="97874" s="62" customFormat="1" x14ac:dyDescent="0.35"/>
    <row r="97875" s="62" customFormat="1" x14ac:dyDescent="0.35"/>
    <row r="97876" s="62" customFormat="1" x14ac:dyDescent="0.35"/>
    <row r="97877" s="62" customFormat="1" x14ac:dyDescent="0.35"/>
    <row r="97878" s="62" customFormat="1" x14ac:dyDescent="0.35"/>
    <row r="97879" s="62" customFormat="1" x14ac:dyDescent="0.35"/>
    <row r="97880" s="62" customFormat="1" x14ac:dyDescent="0.35"/>
    <row r="97881" s="62" customFormat="1" x14ac:dyDescent="0.35"/>
    <row r="97882" s="62" customFormat="1" x14ac:dyDescent="0.35"/>
    <row r="97883" s="62" customFormat="1" x14ac:dyDescent="0.35"/>
    <row r="97884" s="62" customFormat="1" x14ac:dyDescent="0.35"/>
    <row r="97885" s="62" customFormat="1" x14ac:dyDescent="0.35"/>
    <row r="97886" s="62" customFormat="1" x14ac:dyDescent="0.35"/>
    <row r="97887" s="62" customFormat="1" x14ac:dyDescent="0.35"/>
    <row r="97888" s="62" customFormat="1" x14ac:dyDescent="0.35"/>
    <row r="97889" s="62" customFormat="1" x14ac:dyDescent="0.35"/>
    <row r="97890" s="62" customFormat="1" x14ac:dyDescent="0.35"/>
    <row r="97891" s="62" customFormat="1" x14ac:dyDescent="0.35"/>
    <row r="97892" s="62" customFormat="1" x14ac:dyDescent="0.35"/>
    <row r="97893" s="62" customFormat="1" x14ac:dyDescent="0.35"/>
    <row r="97894" s="62" customFormat="1" x14ac:dyDescent="0.35"/>
    <row r="97895" s="62" customFormat="1" x14ac:dyDescent="0.35"/>
    <row r="97896" s="62" customFormat="1" x14ac:dyDescent="0.35"/>
    <row r="97897" s="62" customFormat="1" x14ac:dyDescent="0.35"/>
    <row r="97898" s="62" customFormat="1" x14ac:dyDescent="0.35"/>
    <row r="97899" s="62" customFormat="1" x14ac:dyDescent="0.35"/>
    <row r="97900" s="62" customFormat="1" x14ac:dyDescent="0.35"/>
    <row r="97901" s="62" customFormat="1" x14ac:dyDescent="0.35"/>
    <row r="97902" s="62" customFormat="1" x14ac:dyDescent="0.35"/>
    <row r="97903" s="62" customFormat="1" x14ac:dyDescent="0.35"/>
    <row r="97904" s="62" customFormat="1" x14ac:dyDescent="0.35"/>
    <row r="97905" s="62" customFormat="1" x14ac:dyDescent="0.35"/>
    <row r="97906" s="62" customFormat="1" x14ac:dyDescent="0.35"/>
    <row r="97907" s="62" customFormat="1" x14ac:dyDescent="0.35"/>
    <row r="97908" s="62" customFormat="1" x14ac:dyDescent="0.35"/>
    <row r="97909" s="62" customFormat="1" x14ac:dyDescent="0.35"/>
    <row r="97910" s="62" customFormat="1" x14ac:dyDescent="0.35"/>
    <row r="97911" s="62" customFormat="1" x14ac:dyDescent="0.35"/>
    <row r="97912" s="62" customFormat="1" x14ac:dyDescent="0.35"/>
    <row r="97913" s="62" customFormat="1" x14ac:dyDescent="0.35"/>
    <row r="97914" s="62" customFormat="1" x14ac:dyDescent="0.35"/>
    <row r="97915" s="62" customFormat="1" x14ac:dyDescent="0.35"/>
    <row r="97916" s="62" customFormat="1" x14ac:dyDescent="0.35"/>
    <row r="97917" s="62" customFormat="1" x14ac:dyDescent="0.35"/>
    <row r="97918" s="62" customFormat="1" x14ac:dyDescent="0.35"/>
    <row r="97919" s="62" customFormat="1" x14ac:dyDescent="0.35"/>
    <row r="97920" s="62" customFormat="1" x14ac:dyDescent="0.35"/>
    <row r="97921" s="62" customFormat="1" x14ac:dyDescent="0.35"/>
    <row r="97922" s="62" customFormat="1" x14ac:dyDescent="0.35"/>
    <row r="97923" s="62" customFormat="1" x14ac:dyDescent="0.35"/>
    <row r="97924" s="62" customFormat="1" x14ac:dyDescent="0.35"/>
    <row r="97925" s="62" customFormat="1" x14ac:dyDescent="0.35"/>
    <row r="97926" s="62" customFormat="1" x14ac:dyDescent="0.35"/>
    <row r="97927" s="62" customFormat="1" x14ac:dyDescent="0.35"/>
    <row r="97928" s="62" customFormat="1" x14ac:dyDescent="0.35"/>
    <row r="97929" s="62" customFormat="1" x14ac:dyDescent="0.35"/>
    <row r="97930" s="62" customFormat="1" x14ac:dyDescent="0.35"/>
    <row r="97931" s="62" customFormat="1" x14ac:dyDescent="0.35"/>
    <row r="97932" s="62" customFormat="1" x14ac:dyDescent="0.35"/>
    <row r="97933" s="62" customFormat="1" x14ac:dyDescent="0.35"/>
    <row r="97934" s="62" customFormat="1" x14ac:dyDescent="0.35"/>
    <row r="97935" s="62" customFormat="1" x14ac:dyDescent="0.35"/>
    <row r="97936" s="62" customFormat="1" x14ac:dyDescent="0.35"/>
    <row r="97937" s="62" customFormat="1" x14ac:dyDescent="0.35"/>
    <row r="97938" s="62" customFormat="1" x14ac:dyDescent="0.35"/>
    <row r="97939" s="62" customFormat="1" x14ac:dyDescent="0.35"/>
    <row r="97940" s="62" customFormat="1" x14ac:dyDescent="0.35"/>
    <row r="97941" s="62" customFormat="1" x14ac:dyDescent="0.35"/>
    <row r="97942" s="62" customFormat="1" x14ac:dyDescent="0.35"/>
    <row r="97943" s="62" customFormat="1" x14ac:dyDescent="0.35"/>
    <row r="97944" s="62" customFormat="1" x14ac:dyDescent="0.35"/>
    <row r="97945" s="62" customFormat="1" x14ac:dyDescent="0.35"/>
    <row r="97946" s="62" customFormat="1" x14ac:dyDescent="0.35"/>
    <row r="97947" s="62" customFormat="1" x14ac:dyDescent="0.35"/>
    <row r="97948" s="62" customFormat="1" x14ac:dyDescent="0.35"/>
    <row r="97949" s="62" customFormat="1" x14ac:dyDescent="0.35"/>
    <row r="97950" s="62" customFormat="1" x14ac:dyDescent="0.35"/>
    <row r="97951" s="62" customFormat="1" x14ac:dyDescent="0.35"/>
    <row r="97952" s="62" customFormat="1" x14ac:dyDescent="0.35"/>
    <row r="97953" s="62" customFormat="1" x14ac:dyDescent="0.35"/>
    <row r="97954" s="62" customFormat="1" x14ac:dyDescent="0.35"/>
    <row r="97955" s="62" customFormat="1" x14ac:dyDescent="0.35"/>
    <row r="97956" s="62" customFormat="1" x14ac:dyDescent="0.35"/>
    <row r="97957" s="62" customFormat="1" x14ac:dyDescent="0.35"/>
    <row r="97958" s="62" customFormat="1" x14ac:dyDescent="0.35"/>
    <row r="97959" s="62" customFormat="1" x14ac:dyDescent="0.35"/>
    <row r="97960" s="62" customFormat="1" x14ac:dyDescent="0.35"/>
    <row r="97961" s="62" customFormat="1" x14ac:dyDescent="0.35"/>
    <row r="97962" s="62" customFormat="1" x14ac:dyDescent="0.35"/>
    <row r="97963" s="62" customFormat="1" x14ac:dyDescent="0.35"/>
    <row r="97964" s="62" customFormat="1" x14ac:dyDescent="0.35"/>
    <row r="97965" s="62" customFormat="1" x14ac:dyDescent="0.35"/>
    <row r="97966" s="62" customFormat="1" x14ac:dyDescent="0.35"/>
    <row r="97967" s="62" customFormat="1" x14ac:dyDescent="0.35"/>
    <row r="97968" s="62" customFormat="1" x14ac:dyDescent="0.35"/>
    <row r="97969" s="62" customFormat="1" x14ac:dyDescent="0.35"/>
    <row r="97970" s="62" customFormat="1" x14ac:dyDescent="0.35"/>
    <row r="97971" s="62" customFormat="1" x14ac:dyDescent="0.35"/>
    <row r="97972" s="62" customFormat="1" x14ac:dyDescent="0.35"/>
    <row r="97973" s="62" customFormat="1" x14ac:dyDescent="0.35"/>
    <row r="97974" s="62" customFormat="1" x14ac:dyDescent="0.35"/>
    <row r="97975" s="62" customFormat="1" x14ac:dyDescent="0.35"/>
    <row r="97976" s="62" customFormat="1" x14ac:dyDescent="0.35"/>
    <row r="97977" s="62" customFormat="1" x14ac:dyDescent="0.35"/>
    <row r="97978" s="62" customFormat="1" x14ac:dyDescent="0.35"/>
    <row r="97979" s="62" customFormat="1" x14ac:dyDescent="0.35"/>
    <row r="97980" s="62" customFormat="1" x14ac:dyDescent="0.35"/>
    <row r="97981" s="62" customFormat="1" x14ac:dyDescent="0.35"/>
    <row r="97982" s="62" customFormat="1" x14ac:dyDescent="0.35"/>
    <row r="97983" s="62" customFormat="1" x14ac:dyDescent="0.35"/>
    <row r="97984" s="62" customFormat="1" x14ac:dyDescent="0.35"/>
    <row r="97985" s="62" customFormat="1" x14ac:dyDescent="0.35"/>
    <row r="97986" s="62" customFormat="1" x14ac:dyDescent="0.35"/>
    <row r="97987" s="62" customFormat="1" x14ac:dyDescent="0.35"/>
    <row r="97988" s="62" customFormat="1" x14ac:dyDescent="0.35"/>
    <row r="97989" s="62" customFormat="1" x14ac:dyDescent="0.35"/>
    <row r="97990" s="62" customFormat="1" x14ac:dyDescent="0.35"/>
    <row r="97991" s="62" customFormat="1" x14ac:dyDescent="0.35"/>
    <row r="97992" s="62" customFormat="1" x14ac:dyDescent="0.35"/>
    <row r="97993" s="62" customFormat="1" x14ac:dyDescent="0.35"/>
    <row r="97994" s="62" customFormat="1" x14ac:dyDescent="0.35"/>
    <row r="97995" s="62" customFormat="1" x14ac:dyDescent="0.35"/>
    <row r="97996" s="62" customFormat="1" x14ac:dyDescent="0.35"/>
    <row r="97997" s="62" customFormat="1" x14ac:dyDescent="0.35"/>
    <row r="97998" s="62" customFormat="1" x14ac:dyDescent="0.35"/>
    <row r="97999" s="62" customFormat="1" x14ac:dyDescent="0.35"/>
    <row r="98000" s="62" customFormat="1" x14ac:dyDescent="0.35"/>
    <row r="98001" s="62" customFormat="1" x14ac:dyDescent="0.35"/>
    <row r="98002" s="62" customFormat="1" x14ac:dyDescent="0.35"/>
    <row r="98003" s="62" customFormat="1" x14ac:dyDescent="0.35"/>
    <row r="98004" s="62" customFormat="1" x14ac:dyDescent="0.35"/>
    <row r="98005" s="62" customFormat="1" x14ac:dyDescent="0.35"/>
    <row r="98006" s="62" customFormat="1" x14ac:dyDescent="0.35"/>
    <row r="98007" s="62" customFormat="1" x14ac:dyDescent="0.35"/>
    <row r="98008" s="62" customFormat="1" x14ac:dyDescent="0.35"/>
    <row r="98009" s="62" customFormat="1" x14ac:dyDescent="0.35"/>
    <row r="98010" s="62" customFormat="1" x14ac:dyDescent="0.35"/>
    <row r="98011" s="62" customFormat="1" x14ac:dyDescent="0.35"/>
    <row r="98012" s="62" customFormat="1" x14ac:dyDescent="0.35"/>
    <row r="98013" s="62" customFormat="1" x14ac:dyDescent="0.35"/>
    <row r="98014" s="62" customFormat="1" x14ac:dyDescent="0.35"/>
    <row r="98015" s="62" customFormat="1" x14ac:dyDescent="0.35"/>
    <row r="98016" s="62" customFormat="1" x14ac:dyDescent="0.35"/>
    <row r="98017" s="62" customFormat="1" x14ac:dyDescent="0.35"/>
    <row r="98018" s="62" customFormat="1" x14ac:dyDescent="0.35"/>
    <row r="98019" s="62" customFormat="1" x14ac:dyDescent="0.35"/>
    <row r="98020" s="62" customFormat="1" x14ac:dyDescent="0.35"/>
    <row r="98021" s="62" customFormat="1" x14ac:dyDescent="0.35"/>
    <row r="98022" s="62" customFormat="1" x14ac:dyDescent="0.35"/>
    <row r="98023" s="62" customFormat="1" x14ac:dyDescent="0.35"/>
    <row r="98024" s="62" customFormat="1" x14ac:dyDescent="0.35"/>
    <row r="98025" s="62" customFormat="1" x14ac:dyDescent="0.35"/>
    <row r="98026" s="62" customFormat="1" x14ac:dyDescent="0.35"/>
    <row r="98027" s="62" customFormat="1" x14ac:dyDescent="0.35"/>
    <row r="98028" s="62" customFormat="1" x14ac:dyDescent="0.35"/>
    <row r="98029" s="62" customFormat="1" x14ac:dyDescent="0.35"/>
    <row r="98030" s="62" customFormat="1" x14ac:dyDescent="0.35"/>
    <row r="98031" s="62" customFormat="1" x14ac:dyDescent="0.35"/>
    <row r="98032" s="62" customFormat="1" x14ac:dyDescent="0.35"/>
    <row r="98033" s="62" customFormat="1" x14ac:dyDescent="0.35"/>
    <row r="98034" s="62" customFormat="1" x14ac:dyDescent="0.35"/>
    <row r="98035" s="62" customFormat="1" x14ac:dyDescent="0.35"/>
    <row r="98036" s="62" customFormat="1" x14ac:dyDescent="0.35"/>
    <row r="98037" s="62" customFormat="1" x14ac:dyDescent="0.35"/>
    <row r="98038" s="62" customFormat="1" x14ac:dyDescent="0.35"/>
    <row r="98039" s="62" customFormat="1" x14ac:dyDescent="0.35"/>
    <row r="98040" s="62" customFormat="1" x14ac:dyDescent="0.35"/>
    <row r="98041" s="62" customFormat="1" x14ac:dyDescent="0.35"/>
    <row r="98042" s="62" customFormat="1" x14ac:dyDescent="0.35"/>
    <row r="98043" s="62" customFormat="1" x14ac:dyDescent="0.35"/>
    <row r="98044" s="62" customFormat="1" x14ac:dyDescent="0.35"/>
    <row r="98045" s="62" customFormat="1" x14ac:dyDescent="0.35"/>
    <row r="98046" s="62" customFormat="1" x14ac:dyDescent="0.35"/>
    <row r="98047" s="62" customFormat="1" x14ac:dyDescent="0.35"/>
    <row r="98048" s="62" customFormat="1" x14ac:dyDescent="0.35"/>
    <row r="98049" s="62" customFormat="1" x14ac:dyDescent="0.35"/>
    <row r="98050" s="62" customFormat="1" x14ac:dyDescent="0.35"/>
    <row r="98051" s="62" customFormat="1" x14ac:dyDescent="0.35"/>
    <row r="98052" s="62" customFormat="1" x14ac:dyDescent="0.35"/>
    <row r="98053" s="62" customFormat="1" x14ac:dyDescent="0.35"/>
    <row r="98054" s="62" customFormat="1" x14ac:dyDescent="0.35"/>
    <row r="98055" s="62" customFormat="1" x14ac:dyDescent="0.35"/>
    <row r="98056" s="62" customFormat="1" x14ac:dyDescent="0.35"/>
    <row r="98057" s="62" customFormat="1" x14ac:dyDescent="0.35"/>
    <row r="98058" s="62" customFormat="1" x14ac:dyDescent="0.35"/>
    <row r="98059" s="62" customFormat="1" x14ac:dyDescent="0.35"/>
    <row r="98060" s="62" customFormat="1" x14ac:dyDescent="0.35"/>
    <row r="98061" s="62" customFormat="1" x14ac:dyDescent="0.35"/>
    <row r="98062" s="62" customFormat="1" x14ac:dyDescent="0.35"/>
    <row r="98063" s="62" customFormat="1" x14ac:dyDescent="0.35"/>
    <row r="98064" s="62" customFormat="1" x14ac:dyDescent="0.35"/>
    <row r="98065" s="62" customFormat="1" x14ac:dyDescent="0.35"/>
    <row r="98066" s="62" customFormat="1" x14ac:dyDescent="0.35"/>
    <row r="98067" s="62" customFormat="1" x14ac:dyDescent="0.35"/>
    <row r="98068" s="62" customFormat="1" x14ac:dyDescent="0.35"/>
    <row r="98069" s="62" customFormat="1" x14ac:dyDescent="0.35"/>
    <row r="98070" s="62" customFormat="1" x14ac:dyDescent="0.35"/>
    <row r="98071" s="62" customFormat="1" x14ac:dyDescent="0.35"/>
    <row r="98072" s="62" customFormat="1" x14ac:dyDescent="0.35"/>
    <row r="98073" s="62" customFormat="1" x14ac:dyDescent="0.35"/>
    <row r="98074" s="62" customFormat="1" x14ac:dyDescent="0.35"/>
    <row r="98075" s="62" customFormat="1" x14ac:dyDescent="0.35"/>
    <row r="98076" s="62" customFormat="1" x14ac:dyDescent="0.35"/>
    <row r="98077" s="62" customFormat="1" x14ac:dyDescent="0.35"/>
    <row r="98078" s="62" customFormat="1" x14ac:dyDescent="0.35"/>
    <row r="98079" s="62" customFormat="1" x14ac:dyDescent="0.35"/>
    <row r="98080" s="62" customFormat="1" x14ac:dyDescent="0.35"/>
    <row r="98081" s="62" customFormat="1" x14ac:dyDescent="0.35"/>
    <row r="98082" s="62" customFormat="1" x14ac:dyDescent="0.35"/>
    <row r="98083" s="62" customFormat="1" x14ac:dyDescent="0.35"/>
    <row r="98084" s="62" customFormat="1" x14ac:dyDescent="0.35"/>
    <row r="98085" s="62" customFormat="1" x14ac:dyDescent="0.35"/>
    <row r="98086" s="62" customFormat="1" x14ac:dyDescent="0.35"/>
    <row r="98087" s="62" customFormat="1" x14ac:dyDescent="0.35"/>
    <row r="98088" s="62" customFormat="1" x14ac:dyDescent="0.35"/>
    <row r="98089" s="62" customFormat="1" x14ac:dyDescent="0.35"/>
    <row r="98090" s="62" customFormat="1" x14ac:dyDescent="0.35"/>
    <row r="98091" s="62" customFormat="1" x14ac:dyDescent="0.35"/>
    <row r="98092" s="62" customFormat="1" x14ac:dyDescent="0.35"/>
    <row r="98093" s="62" customFormat="1" x14ac:dyDescent="0.35"/>
    <row r="98094" s="62" customFormat="1" x14ac:dyDescent="0.35"/>
    <row r="98095" s="62" customFormat="1" x14ac:dyDescent="0.35"/>
    <row r="98096" s="62" customFormat="1" x14ac:dyDescent="0.35"/>
    <row r="98097" s="62" customFormat="1" x14ac:dyDescent="0.35"/>
    <row r="98098" s="62" customFormat="1" x14ac:dyDescent="0.35"/>
    <row r="98099" s="62" customFormat="1" x14ac:dyDescent="0.35"/>
    <row r="98100" s="62" customFormat="1" x14ac:dyDescent="0.35"/>
    <row r="98101" s="62" customFormat="1" x14ac:dyDescent="0.35"/>
    <row r="98102" s="62" customFormat="1" x14ac:dyDescent="0.35"/>
    <row r="98103" s="62" customFormat="1" x14ac:dyDescent="0.35"/>
    <row r="98104" s="62" customFormat="1" x14ac:dyDescent="0.35"/>
    <row r="98105" s="62" customFormat="1" x14ac:dyDescent="0.35"/>
    <row r="98106" s="62" customFormat="1" x14ac:dyDescent="0.35"/>
    <row r="98107" s="62" customFormat="1" x14ac:dyDescent="0.35"/>
    <row r="98108" s="62" customFormat="1" x14ac:dyDescent="0.35"/>
    <row r="98109" s="62" customFormat="1" x14ac:dyDescent="0.35"/>
    <row r="98110" s="62" customFormat="1" x14ac:dyDescent="0.35"/>
    <row r="98111" s="62" customFormat="1" x14ac:dyDescent="0.35"/>
    <row r="98112" s="62" customFormat="1" x14ac:dyDescent="0.35"/>
    <row r="98113" s="62" customFormat="1" x14ac:dyDescent="0.35"/>
    <row r="98114" s="62" customFormat="1" x14ac:dyDescent="0.35"/>
    <row r="98115" s="62" customFormat="1" x14ac:dyDescent="0.35"/>
    <row r="98116" s="62" customFormat="1" x14ac:dyDescent="0.35"/>
    <row r="98117" s="62" customFormat="1" x14ac:dyDescent="0.35"/>
    <row r="98118" s="62" customFormat="1" x14ac:dyDescent="0.35"/>
    <row r="98119" s="62" customFormat="1" x14ac:dyDescent="0.35"/>
    <row r="98120" s="62" customFormat="1" x14ac:dyDescent="0.35"/>
    <row r="98121" s="62" customFormat="1" x14ac:dyDescent="0.35"/>
    <row r="98122" s="62" customFormat="1" x14ac:dyDescent="0.35"/>
    <row r="98123" s="62" customFormat="1" x14ac:dyDescent="0.35"/>
    <row r="98124" s="62" customFormat="1" x14ac:dyDescent="0.35"/>
    <row r="98125" s="62" customFormat="1" x14ac:dyDescent="0.35"/>
    <row r="98126" s="62" customFormat="1" x14ac:dyDescent="0.35"/>
    <row r="98127" s="62" customFormat="1" x14ac:dyDescent="0.35"/>
    <row r="98128" s="62" customFormat="1" x14ac:dyDescent="0.35"/>
    <row r="98129" s="62" customFormat="1" x14ac:dyDescent="0.35"/>
    <row r="98130" s="62" customFormat="1" x14ac:dyDescent="0.35"/>
    <row r="98131" s="62" customFormat="1" x14ac:dyDescent="0.35"/>
    <row r="98132" s="62" customFormat="1" x14ac:dyDescent="0.35"/>
    <row r="98133" s="62" customFormat="1" x14ac:dyDescent="0.35"/>
    <row r="98134" s="62" customFormat="1" x14ac:dyDescent="0.35"/>
    <row r="98135" s="62" customFormat="1" x14ac:dyDescent="0.35"/>
    <row r="98136" s="62" customFormat="1" x14ac:dyDescent="0.35"/>
    <row r="98137" s="62" customFormat="1" x14ac:dyDescent="0.35"/>
    <row r="98138" s="62" customFormat="1" x14ac:dyDescent="0.35"/>
    <row r="98139" s="62" customFormat="1" x14ac:dyDescent="0.35"/>
    <row r="98140" s="62" customFormat="1" x14ac:dyDescent="0.35"/>
    <row r="98141" s="62" customFormat="1" x14ac:dyDescent="0.35"/>
    <row r="98142" s="62" customFormat="1" x14ac:dyDescent="0.35"/>
    <row r="98143" s="62" customFormat="1" x14ac:dyDescent="0.35"/>
    <row r="98144" s="62" customFormat="1" x14ac:dyDescent="0.35"/>
    <row r="98145" s="62" customFormat="1" x14ac:dyDescent="0.35"/>
    <row r="98146" s="62" customFormat="1" x14ac:dyDescent="0.35"/>
    <row r="98147" s="62" customFormat="1" x14ac:dyDescent="0.35"/>
    <row r="98148" s="62" customFormat="1" x14ac:dyDescent="0.35"/>
    <row r="98149" s="62" customFormat="1" x14ac:dyDescent="0.35"/>
    <row r="98150" s="62" customFormat="1" x14ac:dyDescent="0.35"/>
    <row r="98151" s="62" customFormat="1" x14ac:dyDescent="0.35"/>
    <row r="98152" s="62" customFormat="1" x14ac:dyDescent="0.35"/>
    <row r="98153" s="62" customFormat="1" x14ac:dyDescent="0.35"/>
    <row r="98154" s="62" customFormat="1" x14ac:dyDescent="0.35"/>
    <row r="98155" s="62" customFormat="1" x14ac:dyDescent="0.35"/>
    <row r="98156" s="62" customFormat="1" x14ac:dyDescent="0.35"/>
    <row r="98157" s="62" customFormat="1" x14ac:dyDescent="0.35"/>
    <row r="98158" s="62" customFormat="1" x14ac:dyDescent="0.35"/>
    <row r="98159" s="62" customFormat="1" x14ac:dyDescent="0.35"/>
    <row r="98160" s="62" customFormat="1" x14ac:dyDescent="0.35"/>
    <row r="98161" s="62" customFormat="1" x14ac:dyDescent="0.35"/>
    <row r="98162" s="62" customFormat="1" x14ac:dyDescent="0.35"/>
    <row r="98163" s="62" customFormat="1" x14ac:dyDescent="0.35"/>
    <row r="98164" s="62" customFormat="1" x14ac:dyDescent="0.35"/>
    <row r="98165" s="62" customFormat="1" x14ac:dyDescent="0.35"/>
    <row r="98166" s="62" customFormat="1" x14ac:dyDescent="0.35"/>
    <row r="98167" s="62" customFormat="1" x14ac:dyDescent="0.35"/>
    <row r="98168" s="62" customFormat="1" x14ac:dyDescent="0.35"/>
    <row r="98169" s="62" customFormat="1" x14ac:dyDescent="0.35"/>
    <row r="98170" s="62" customFormat="1" x14ac:dyDescent="0.35"/>
    <row r="98171" s="62" customFormat="1" x14ac:dyDescent="0.35"/>
    <row r="98172" s="62" customFormat="1" x14ac:dyDescent="0.35"/>
    <row r="98173" s="62" customFormat="1" x14ac:dyDescent="0.35"/>
    <row r="98174" s="62" customFormat="1" x14ac:dyDescent="0.35"/>
    <row r="98175" s="62" customFormat="1" x14ac:dyDescent="0.35"/>
    <row r="98176" s="62" customFormat="1" x14ac:dyDescent="0.35"/>
    <row r="98177" s="62" customFormat="1" x14ac:dyDescent="0.35"/>
    <row r="98178" s="62" customFormat="1" x14ac:dyDescent="0.35"/>
    <row r="98179" s="62" customFormat="1" x14ac:dyDescent="0.35"/>
    <row r="98180" s="62" customFormat="1" x14ac:dyDescent="0.35"/>
    <row r="98181" s="62" customFormat="1" x14ac:dyDescent="0.35"/>
    <row r="98182" s="62" customFormat="1" x14ac:dyDescent="0.35"/>
    <row r="98183" s="62" customFormat="1" x14ac:dyDescent="0.35"/>
    <row r="98184" s="62" customFormat="1" x14ac:dyDescent="0.35"/>
    <row r="98185" s="62" customFormat="1" x14ac:dyDescent="0.35"/>
    <row r="98186" s="62" customFormat="1" x14ac:dyDescent="0.35"/>
    <row r="98187" s="62" customFormat="1" x14ac:dyDescent="0.35"/>
    <row r="98188" s="62" customFormat="1" x14ac:dyDescent="0.35"/>
    <row r="98189" s="62" customFormat="1" x14ac:dyDescent="0.35"/>
    <row r="98190" s="62" customFormat="1" x14ac:dyDescent="0.35"/>
    <row r="98191" s="62" customFormat="1" x14ac:dyDescent="0.35"/>
    <row r="98192" s="62" customFormat="1" x14ac:dyDescent="0.35"/>
    <row r="98193" s="62" customFormat="1" x14ac:dyDescent="0.35"/>
    <row r="98194" s="62" customFormat="1" x14ac:dyDescent="0.35"/>
    <row r="98195" s="62" customFormat="1" x14ac:dyDescent="0.35"/>
    <row r="98196" s="62" customFormat="1" x14ac:dyDescent="0.35"/>
    <row r="98197" s="62" customFormat="1" x14ac:dyDescent="0.35"/>
    <row r="98198" s="62" customFormat="1" x14ac:dyDescent="0.35"/>
    <row r="98199" s="62" customFormat="1" x14ac:dyDescent="0.35"/>
    <row r="98200" s="62" customFormat="1" x14ac:dyDescent="0.35"/>
    <row r="98201" s="62" customFormat="1" x14ac:dyDescent="0.35"/>
    <row r="98202" s="62" customFormat="1" x14ac:dyDescent="0.35"/>
    <row r="98203" s="62" customFormat="1" x14ac:dyDescent="0.35"/>
    <row r="98204" s="62" customFormat="1" x14ac:dyDescent="0.35"/>
    <row r="98205" s="62" customFormat="1" x14ac:dyDescent="0.35"/>
    <row r="98206" s="62" customFormat="1" x14ac:dyDescent="0.35"/>
    <row r="98207" s="62" customFormat="1" x14ac:dyDescent="0.35"/>
    <row r="98208" s="62" customFormat="1" x14ac:dyDescent="0.35"/>
    <row r="98209" s="62" customFormat="1" x14ac:dyDescent="0.35"/>
    <row r="98210" s="62" customFormat="1" x14ac:dyDescent="0.35"/>
    <row r="98211" s="62" customFormat="1" x14ac:dyDescent="0.35"/>
    <row r="98212" s="62" customFormat="1" x14ac:dyDescent="0.35"/>
    <row r="98213" s="62" customFormat="1" x14ac:dyDescent="0.35"/>
    <row r="98214" s="62" customFormat="1" x14ac:dyDescent="0.35"/>
    <row r="98215" s="62" customFormat="1" x14ac:dyDescent="0.35"/>
    <row r="98216" s="62" customFormat="1" x14ac:dyDescent="0.35"/>
    <row r="98217" s="62" customFormat="1" x14ac:dyDescent="0.35"/>
    <row r="98218" s="62" customFormat="1" x14ac:dyDescent="0.35"/>
    <row r="98219" s="62" customFormat="1" x14ac:dyDescent="0.35"/>
    <row r="98220" s="62" customFormat="1" x14ac:dyDescent="0.35"/>
    <row r="98221" s="62" customFormat="1" x14ac:dyDescent="0.35"/>
    <row r="98222" s="62" customFormat="1" x14ac:dyDescent="0.35"/>
    <row r="98223" s="62" customFormat="1" x14ac:dyDescent="0.35"/>
    <row r="98224" s="62" customFormat="1" x14ac:dyDescent="0.35"/>
    <row r="98225" s="62" customFormat="1" x14ac:dyDescent="0.35"/>
    <row r="98226" s="62" customFormat="1" x14ac:dyDescent="0.35"/>
    <row r="98227" s="62" customFormat="1" x14ac:dyDescent="0.35"/>
    <row r="98228" s="62" customFormat="1" x14ac:dyDescent="0.35"/>
    <row r="98229" s="62" customFormat="1" x14ac:dyDescent="0.35"/>
    <row r="98230" s="62" customFormat="1" x14ac:dyDescent="0.35"/>
    <row r="98231" s="62" customFormat="1" x14ac:dyDescent="0.35"/>
    <row r="98232" s="62" customFormat="1" x14ac:dyDescent="0.35"/>
    <row r="98233" s="62" customFormat="1" x14ac:dyDescent="0.35"/>
    <row r="98234" s="62" customFormat="1" x14ac:dyDescent="0.35"/>
    <row r="98235" s="62" customFormat="1" x14ac:dyDescent="0.35"/>
    <row r="98236" s="62" customFormat="1" x14ac:dyDescent="0.35"/>
    <row r="98237" s="62" customFormat="1" x14ac:dyDescent="0.35"/>
    <row r="98238" s="62" customFormat="1" x14ac:dyDescent="0.35"/>
    <row r="98239" s="62" customFormat="1" x14ac:dyDescent="0.35"/>
    <row r="98240" s="62" customFormat="1" x14ac:dyDescent="0.35"/>
    <row r="98241" s="62" customFormat="1" x14ac:dyDescent="0.35"/>
    <row r="98242" s="62" customFormat="1" x14ac:dyDescent="0.35"/>
    <row r="98243" s="62" customFormat="1" x14ac:dyDescent="0.35"/>
    <row r="98244" s="62" customFormat="1" x14ac:dyDescent="0.35"/>
    <row r="98245" s="62" customFormat="1" x14ac:dyDescent="0.35"/>
    <row r="98246" s="62" customFormat="1" x14ac:dyDescent="0.35"/>
    <row r="98247" s="62" customFormat="1" x14ac:dyDescent="0.35"/>
    <row r="98248" s="62" customFormat="1" x14ac:dyDescent="0.35"/>
    <row r="98249" s="62" customFormat="1" x14ac:dyDescent="0.35"/>
    <row r="98250" s="62" customFormat="1" x14ac:dyDescent="0.35"/>
    <row r="98251" s="62" customFormat="1" x14ac:dyDescent="0.35"/>
    <row r="98252" s="62" customFormat="1" x14ac:dyDescent="0.35"/>
    <row r="98253" s="62" customFormat="1" x14ac:dyDescent="0.35"/>
    <row r="98254" s="62" customFormat="1" x14ac:dyDescent="0.35"/>
    <row r="98255" s="62" customFormat="1" x14ac:dyDescent="0.35"/>
    <row r="98256" s="62" customFormat="1" x14ac:dyDescent="0.35"/>
    <row r="98257" s="62" customFormat="1" x14ac:dyDescent="0.35"/>
    <row r="98258" s="62" customFormat="1" x14ac:dyDescent="0.35"/>
    <row r="98259" s="62" customFormat="1" x14ac:dyDescent="0.35"/>
    <row r="98260" s="62" customFormat="1" x14ac:dyDescent="0.35"/>
    <row r="98261" s="62" customFormat="1" x14ac:dyDescent="0.35"/>
    <row r="98262" s="62" customFormat="1" x14ac:dyDescent="0.35"/>
    <row r="98263" s="62" customFormat="1" x14ac:dyDescent="0.35"/>
    <row r="98264" s="62" customFormat="1" x14ac:dyDescent="0.35"/>
    <row r="98265" s="62" customFormat="1" x14ac:dyDescent="0.35"/>
    <row r="98266" s="62" customFormat="1" x14ac:dyDescent="0.35"/>
    <row r="98267" s="62" customFormat="1" x14ac:dyDescent="0.35"/>
    <row r="98268" s="62" customFormat="1" x14ac:dyDescent="0.35"/>
    <row r="98269" s="62" customFormat="1" x14ac:dyDescent="0.35"/>
    <row r="98270" s="62" customFormat="1" x14ac:dyDescent="0.35"/>
    <row r="98271" s="62" customFormat="1" x14ac:dyDescent="0.35"/>
    <row r="98272" s="62" customFormat="1" x14ac:dyDescent="0.35"/>
    <row r="98273" s="62" customFormat="1" x14ac:dyDescent="0.35"/>
    <row r="98274" s="62" customFormat="1" x14ac:dyDescent="0.35"/>
    <row r="98275" s="62" customFormat="1" x14ac:dyDescent="0.35"/>
    <row r="98276" s="62" customFormat="1" x14ac:dyDescent="0.35"/>
    <row r="98277" s="62" customFormat="1" x14ac:dyDescent="0.35"/>
    <row r="98278" s="62" customFormat="1" x14ac:dyDescent="0.35"/>
    <row r="98279" s="62" customFormat="1" x14ac:dyDescent="0.35"/>
    <row r="98280" s="62" customFormat="1" x14ac:dyDescent="0.35"/>
    <row r="98281" s="62" customFormat="1" x14ac:dyDescent="0.35"/>
    <row r="98282" s="62" customFormat="1" x14ac:dyDescent="0.35"/>
    <row r="98283" s="62" customFormat="1" x14ac:dyDescent="0.35"/>
    <row r="98284" s="62" customFormat="1" x14ac:dyDescent="0.35"/>
    <row r="98285" s="62" customFormat="1" x14ac:dyDescent="0.35"/>
    <row r="98286" s="62" customFormat="1" x14ac:dyDescent="0.35"/>
    <row r="98287" s="62" customFormat="1" x14ac:dyDescent="0.35"/>
    <row r="98288" s="62" customFormat="1" x14ac:dyDescent="0.35"/>
    <row r="98289" s="62" customFormat="1" x14ac:dyDescent="0.35"/>
    <row r="98290" s="62" customFormat="1" x14ac:dyDescent="0.35"/>
    <row r="98291" s="62" customFormat="1" x14ac:dyDescent="0.35"/>
    <row r="98292" s="62" customFormat="1" x14ac:dyDescent="0.35"/>
    <row r="98293" s="62" customFormat="1" x14ac:dyDescent="0.35"/>
    <row r="98294" s="62" customFormat="1" x14ac:dyDescent="0.35"/>
    <row r="98295" s="62" customFormat="1" x14ac:dyDescent="0.35"/>
    <row r="98296" s="62" customFormat="1" x14ac:dyDescent="0.35"/>
    <row r="98297" s="62" customFormat="1" x14ac:dyDescent="0.35"/>
    <row r="98298" s="62" customFormat="1" x14ac:dyDescent="0.35"/>
    <row r="98299" s="62" customFormat="1" x14ac:dyDescent="0.35"/>
    <row r="98300" s="62" customFormat="1" x14ac:dyDescent="0.35"/>
    <row r="98301" s="62" customFormat="1" x14ac:dyDescent="0.35"/>
    <row r="98302" s="62" customFormat="1" x14ac:dyDescent="0.35"/>
    <row r="98303" s="62" customFormat="1" x14ac:dyDescent="0.35"/>
    <row r="98304" s="62" customFormat="1" x14ac:dyDescent="0.35"/>
    <row r="98305" s="62" customFormat="1" x14ac:dyDescent="0.35"/>
    <row r="98306" s="62" customFormat="1" x14ac:dyDescent="0.35"/>
    <row r="98307" s="62" customFormat="1" x14ac:dyDescent="0.35"/>
    <row r="98308" s="62" customFormat="1" x14ac:dyDescent="0.35"/>
    <row r="98309" s="62" customFormat="1" x14ac:dyDescent="0.35"/>
    <row r="98310" s="62" customFormat="1" x14ac:dyDescent="0.35"/>
    <row r="98311" s="62" customFormat="1" x14ac:dyDescent="0.35"/>
    <row r="98312" s="62" customFormat="1" x14ac:dyDescent="0.35"/>
    <row r="98313" s="62" customFormat="1" x14ac:dyDescent="0.35"/>
    <row r="98314" s="62" customFormat="1" x14ac:dyDescent="0.35"/>
    <row r="98315" s="62" customFormat="1" x14ac:dyDescent="0.35"/>
    <row r="98316" s="62" customFormat="1" x14ac:dyDescent="0.35"/>
    <row r="98317" s="62" customFormat="1" x14ac:dyDescent="0.35"/>
    <row r="98318" s="62" customFormat="1" x14ac:dyDescent="0.35"/>
    <row r="98319" s="62" customFormat="1" x14ac:dyDescent="0.35"/>
    <row r="98320" s="62" customFormat="1" x14ac:dyDescent="0.35"/>
    <row r="98321" s="62" customFormat="1" x14ac:dyDescent="0.35"/>
    <row r="98322" s="62" customFormat="1" x14ac:dyDescent="0.35"/>
    <row r="98323" s="62" customFormat="1" x14ac:dyDescent="0.35"/>
    <row r="98324" s="62" customFormat="1" x14ac:dyDescent="0.35"/>
    <row r="98325" s="62" customFormat="1" x14ac:dyDescent="0.35"/>
    <row r="98326" s="62" customFormat="1" x14ac:dyDescent="0.35"/>
    <row r="98327" s="62" customFormat="1" x14ac:dyDescent="0.35"/>
    <row r="98328" s="62" customFormat="1" x14ac:dyDescent="0.35"/>
    <row r="98329" s="62" customFormat="1" x14ac:dyDescent="0.35"/>
    <row r="98330" s="62" customFormat="1" x14ac:dyDescent="0.35"/>
    <row r="98331" s="62" customFormat="1" x14ac:dyDescent="0.35"/>
    <row r="98332" s="62" customFormat="1" x14ac:dyDescent="0.35"/>
    <row r="98333" s="62" customFormat="1" x14ac:dyDescent="0.35"/>
    <row r="98334" s="62" customFormat="1" x14ac:dyDescent="0.35"/>
    <row r="98335" s="62" customFormat="1" x14ac:dyDescent="0.35"/>
    <row r="98336" s="62" customFormat="1" x14ac:dyDescent="0.35"/>
    <row r="98337" s="62" customFormat="1" x14ac:dyDescent="0.35"/>
    <row r="98338" s="62" customFormat="1" x14ac:dyDescent="0.35"/>
    <row r="98339" s="62" customFormat="1" x14ac:dyDescent="0.35"/>
    <row r="98340" s="62" customFormat="1" x14ac:dyDescent="0.35"/>
    <row r="98341" s="62" customFormat="1" x14ac:dyDescent="0.35"/>
    <row r="98342" s="62" customFormat="1" x14ac:dyDescent="0.35"/>
    <row r="98343" s="62" customFormat="1" x14ac:dyDescent="0.35"/>
    <row r="98344" s="62" customFormat="1" x14ac:dyDescent="0.35"/>
    <row r="98345" s="62" customFormat="1" x14ac:dyDescent="0.35"/>
    <row r="98346" s="62" customFormat="1" x14ac:dyDescent="0.35"/>
    <row r="98347" s="62" customFormat="1" x14ac:dyDescent="0.35"/>
    <row r="98348" s="62" customFormat="1" x14ac:dyDescent="0.35"/>
    <row r="98349" s="62" customFormat="1" x14ac:dyDescent="0.35"/>
    <row r="98350" s="62" customFormat="1" x14ac:dyDescent="0.35"/>
    <row r="98351" s="62" customFormat="1" x14ac:dyDescent="0.35"/>
    <row r="98352" s="62" customFormat="1" x14ac:dyDescent="0.35"/>
    <row r="98353" s="62" customFormat="1" x14ac:dyDescent="0.35"/>
    <row r="98354" s="62" customFormat="1" x14ac:dyDescent="0.35"/>
    <row r="98355" s="62" customFormat="1" x14ac:dyDescent="0.35"/>
    <row r="98356" s="62" customFormat="1" x14ac:dyDescent="0.35"/>
    <row r="98357" s="62" customFormat="1" x14ac:dyDescent="0.35"/>
    <row r="98358" s="62" customFormat="1" x14ac:dyDescent="0.35"/>
    <row r="98359" s="62" customFormat="1" x14ac:dyDescent="0.35"/>
    <row r="98360" s="62" customFormat="1" x14ac:dyDescent="0.35"/>
    <row r="98361" s="62" customFormat="1" x14ac:dyDescent="0.35"/>
    <row r="98362" s="62" customFormat="1" x14ac:dyDescent="0.35"/>
    <row r="98363" s="62" customFormat="1" x14ac:dyDescent="0.35"/>
    <row r="98364" s="62" customFormat="1" x14ac:dyDescent="0.35"/>
    <row r="98365" s="62" customFormat="1" x14ac:dyDescent="0.35"/>
    <row r="98366" s="62" customFormat="1" x14ac:dyDescent="0.35"/>
    <row r="98367" s="62" customFormat="1" x14ac:dyDescent="0.35"/>
    <row r="98368" s="62" customFormat="1" x14ac:dyDescent="0.35"/>
    <row r="98369" s="62" customFormat="1" x14ac:dyDescent="0.35"/>
    <row r="98370" s="62" customFormat="1" x14ac:dyDescent="0.35"/>
    <row r="98371" s="62" customFormat="1" x14ac:dyDescent="0.35"/>
    <row r="98372" s="62" customFormat="1" x14ac:dyDescent="0.35"/>
    <row r="98373" s="62" customFormat="1" x14ac:dyDescent="0.35"/>
    <row r="98374" s="62" customFormat="1" x14ac:dyDescent="0.35"/>
    <row r="98375" s="62" customFormat="1" x14ac:dyDescent="0.35"/>
    <row r="98376" s="62" customFormat="1" x14ac:dyDescent="0.35"/>
    <row r="98377" s="62" customFormat="1" x14ac:dyDescent="0.35"/>
    <row r="98378" s="62" customFormat="1" x14ac:dyDescent="0.35"/>
    <row r="98379" s="62" customFormat="1" x14ac:dyDescent="0.35"/>
    <row r="98380" s="62" customFormat="1" x14ac:dyDescent="0.35"/>
    <row r="98381" s="62" customFormat="1" x14ac:dyDescent="0.35"/>
    <row r="98382" s="62" customFormat="1" x14ac:dyDescent="0.35"/>
    <row r="98383" s="62" customFormat="1" x14ac:dyDescent="0.35"/>
    <row r="98384" s="62" customFormat="1" x14ac:dyDescent="0.35"/>
    <row r="98385" s="62" customFormat="1" x14ac:dyDescent="0.35"/>
    <row r="98386" s="62" customFormat="1" x14ac:dyDescent="0.35"/>
    <row r="98387" s="62" customFormat="1" x14ac:dyDescent="0.35"/>
    <row r="98388" s="62" customFormat="1" x14ac:dyDescent="0.35"/>
    <row r="98389" s="62" customFormat="1" x14ac:dyDescent="0.35"/>
    <row r="98390" s="62" customFormat="1" x14ac:dyDescent="0.35"/>
    <row r="98391" s="62" customFormat="1" x14ac:dyDescent="0.35"/>
    <row r="98392" s="62" customFormat="1" x14ac:dyDescent="0.35"/>
    <row r="98393" s="62" customFormat="1" x14ac:dyDescent="0.35"/>
    <row r="98394" s="62" customFormat="1" x14ac:dyDescent="0.35"/>
    <row r="98395" s="62" customFormat="1" x14ac:dyDescent="0.35"/>
    <row r="98396" s="62" customFormat="1" x14ac:dyDescent="0.35"/>
    <row r="98397" s="62" customFormat="1" x14ac:dyDescent="0.35"/>
    <row r="98398" s="62" customFormat="1" x14ac:dyDescent="0.35"/>
    <row r="98399" s="62" customFormat="1" x14ac:dyDescent="0.35"/>
    <row r="98400" s="62" customFormat="1" x14ac:dyDescent="0.35"/>
    <row r="98401" s="62" customFormat="1" x14ac:dyDescent="0.35"/>
    <row r="98402" s="62" customFormat="1" x14ac:dyDescent="0.35"/>
    <row r="98403" s="62" customFormat="1" x14ac:dyDescent="0.35"/>
    <row r="98404" s="62" customFormat="1" x14ac:dyDescent="0.35"/>
    <row r="98405" s="62" customFormat="1" x14ac:dyDescent="0.35"/>
    <row r="98406" s="62" customFormat="1" x14ac:dyDescent="0.35"/>
    <row r="98407" s="62" customFormat="1" x14ac:dyDescent="0.35"/>
    <row r="98408" s="62" customFormat="1" x14ac:dyDescent="0.35"/>
    <row r="98409" s="62" customFormat="1" x14ac:dyDescent="0.35"/>
    <row r="98410" s="62" customFormat="1" x14ac:dyDescent="0.35"/>
    <row r="98411" s="62" customFormat="1" x14ac:dyDescent="0.35"/>
    <row r="98412" s="62" customFormat="1" x14ac:dyDescent="0.35"/>
    <row r="98413" s="62" customFormat="1" x14ac:dyDescent="0.35"/>
    <row r="98414" s="62" customFormat="1" x14ac:dyDescent="0.35"/>
    <row r="98415" s="62" customFormat="1" x14ac:dyDescent="0.35"/>
    <row r="98416" s="62" customFormat="1" x14ac:dyDescent="0.35"/>
    <row r="98417" s="62" customFormat="1" x14ac:dyDescent="0.35"/>
    <row r="98418" s="62" customFormat="1" x14ac:dyDescent="0.35"/>
    <row r="98419" s="62" customFormat="1" x14ac:dyDescent="0.35"/>
    <row r="98420" s="62" customFormat="1" x14ac:dyDescent="0.35"/>
    <row r="98421" s="62" customFormat="1" x14ac:dyDescent="0.35"/>
    <row r="98422" s="62" customFormat="1" x14ac:dyDescent="0.35"/>
    <row r="98423" s="62" customFormat="1" x14ac:dyDescent="0.35"/>
    <row r="98424" s="62" customFormat="1" x14ac:dyDescent="0.35"/>
    <row r="98425" s="62" customFormat="1" x14ac:dyDescent="0.35"/>
    <row r="98426" s="62" customFormat="1" x14ac:dyDescent="0.35"/>
    <row r="98427" s="62" customFormat="1" x14ac:dyDescent="0.35"/>
    <row r="98428" s="62" customFormat="1" x14ac:dyDescent="0.35"/>
    <row r="98429" s="62" customFormat="1" x14ac:dyDescent="0.35"/>
    <row r="98430" s="62" customFormat="1" x14ac:dyDescent="0.35"/>
    <row r="98431" s="62" customFormat="1" x14ac:dyDescent="0.35"/>
    <row r="98432" s="62" customFormat="1" x14ac:dyDescent="0.35"/>
    <row r="98433" s="62" customFormat="1" x14ac:dyDescent="0.35"/>
    <row r="98434" s="62" customFormat="1" x14ac:dyDescent="0.35"/>
    <row r="98435" s="62" customFormat="1" x14ac:dyDescent="0.35"/>
    <row r="98436" s="62" customFormat="1" x14ac:dyDescent="0.35"/>
    <row r="98437" s="62" customFormat="1" x14ac:dyDescent="0.35"/>
    <row r="98438" s="62" customFormat="1" x14ac:dyDescent="0.35"/>
    <row r="98439" s="62" customFormat="1" x14ac:dyDescent="0.35"/>
    <row r="98440" s="62" customFormat="1" x14ac:dyDescent="0.35"/>
    <row r="98441" s="62" customFormat="1" x14ac:dyDescent="0.35"/>
    <row r="98442" s="62" customFormat="1" x14ac:dyDescent="0.35"/>
    <row r="98443" s="62" customFormat="1" x14ac:dyDescent="0.35"/>
    <row r="98444" s="62" customFormat="1" x14ac:dyDescent="0.35"/>
    <row r="98445" s="62" customFormat="1" x14ac:dyDescent="0.35"/>
    <row r="98446" s="62" customFormat="1" x14ac:dyDescent="0.35"/>
    <row r="98447" s="62" customFormat="1" x14ac:dyDescent="0.35"/>
    <row r="98448" s="62" customFormat="1" x14ac:dyDescent="0.35"/>
    <row r="98449" s="62" customFormat="1" x14ac:dyDescent="0.35"/>
    <row r="98450" s="62" customFormat="1" x14ac:dyDescent="0.35"/>
    <row r="98451" s="62" customFormat="1" x14ac:dyDescent="0.35"/>
    <row r="98452" s="62" customFormat="1" x14ac:dyDescent="0.35"/>
    <row r="98453" s="62" customFormat="1" x14ac:dyDescent="0.35"/>
    <row r="98454" s="62" customFormat="1" x14ac:dyDescent="0.35"/>
    <row r="98455" s="62" customFormat="1" x14ac:dyDescent="0.35"/>
    <row r="98456" s="62" customFormat="1" x14ac:dyDescent="0.35"/>
    <row r="98457" s="62" customFormat="1" x14ac:dyDescent="0.35"/>
    <row r="98458" s="62" customFormat="1" x14ac:dyDescent="0.35"/>
    <row r="98459" s="62" customFormat="1" x14ac:dyDescent="0.35"/>
    <row r="98460" s="62" customFormat="1" x14ac:dyDescent="0.35"/>
    <row r="98461" s="62" customFormat="1" x14ac:dyDescent="0.35"/>
    <row r="98462" s="62" customFormat="1" x14ac:dyDescent="0.35"/>
    <row r="98463" s="62" customFormat="1" x14ac:dyDescent="0.35"/>
    <row r="98464" s="62" customFormat="1" x14ac:dyDescent="0.35"/>
    <row r="98465" s="62" customFormat="1" x14ac:dyDescent="0.35"/>
    <row r="98466" s="62" customFormat="1" x14ac:dyDescent="0.35"/>
    <row r="98467" s="62" customFormat="1" x14ac:dyDescent="0.35"/>
    <row r="98468" s="62" customFormat="1" x14ac:dyDescent="0.35"/>
    <row r="98469" s="62" customFormat="1" x14ac:dyDescent="0.35"/>
    <row r="98470" s="62" customFormat="1" x14ac:dyDescent="0.35"/>
    <row r="98471" s="62" customFormat="1" x14ac:dyDescent="0.35"/>
    <row r="98472" s="62" customFormat="1" x14ac:dyDescent="0.35"/>
    <row r="98473" s="62" customFormat="1" x14ac:dyDescent="0.35"/>
    <row r="98474" s="62" customFormat="1" x14ac:dyDescent="0.35"/>
    <row r="98475" s="62" customFormat="1" x14ac:dyDescent="0.35"/>
    <row r="98476" s="62" customFormat="1" x14ac:dyDescent="0.35"/>
    <row r="98477" s="62" customFormat="1" x14ac:dyDescent="0.35"/>
    <row r="98478" s="62" customFormat="1" x14ac:dyDescent="0.35"/>
    <row r="98479" s="62" customFormat="1" x14ac:dyDescent="0.35"/>
    <row r="98480" s="62" customFormat="1" x14ac:dyDescent="0.35"/>
    <row r="98481" s="62" customFormat="1" x14ac:dyDescent="0.35"/>
    <row r="98482" s="62" customFormat="1" x14ac:dyDescent="0.35"/>
    <row r="98483" s="62" customFormat="1" x14ac:dyDescent="0.35"/>
    <row r="98484" s="62" customFormat="1" x14ac:dyDescent="0.35"/>
    <row r="98485" s="62" customFormat="1" x14ac:dyDescent="0.35"/>
    <row r="98486" s="62" customFormat="1" x14ac:dyDescent="0.35"/>
    <row r="98487" s="62" customFormat="1" x14ac:dyDescent="0.35"/>
    <row r="98488" s="62" customFormat="1" x14ac:dyDescent="0.35"/>
    <row r="98489" s="62" customFormat="1" x14ac:dyDescent="0.35"/>
    <row r="98490" s="62" customFormat="1" x14ac:dyDescent="0.35"/>
    <row r="98491" s="62" customFormat="1" x14ac:dyDescent="0.35"/>
    <row r="98492" s="62" customFormat="1" x14ac:dyDescent="0.35"/>
    <row r="98493" s="62" customFormat="1" x14ac:dyDescent="0.35"/>
    <row r="98494" s="62" customFormat="1" x14ac:dyDescent="0.35"/>
    <row r="98495" s="62" customFormat="1" x14ac:dyDescent="0.35"/>
    <row r="98496" s="62" customFormat="1" x14ac:dyDescent="0.35"/>
    <row r="98497" s="62" customFormat="1" x14ac:dyDescent="0.35"/>
    <row r="98498" s="62" customFormat="1" x14ac:dyDescent="0.35"/>
    <row r="98499" s="62" customFormat="1" x14ac:dyDescent="0.35"/>
    <row r="98500" s="62" customFormat="1" x14ac:dyDescent="0.35"/>
    <row r="98501" s="62" customFormat="1" x14ac:dyDescent="0.35"/>
    <row r="98502" s="62" customFormat="1" x14ac:dyDescent="0.35"/>
    <row r="98503" s="62" customFormat="1" x14ac:dyDescent="0.35"/>
    <row r="98504" s="62" customFormat="1" x14ac:dyDescent="0.35"/>
    <row r="98505" s="62" customFormat="1" x14ac:dyDescent="0.35"/>
    <row r="98506" s="62" customFormat="1" x14ac:dyDescent="0.35"/>
    <row r="98507" s="62" customFormat="1" x14ac:dyDescent="0.35"/>
    <row r="98508" s="62" customFormat="1" x14ac:dyDescent="0.35"/>
    <row r="98509" s="62" customFormat="1" x14ac:dyDescent="0.35"/>
    <row r="98510" s="62" customFormat="1" x14ac:dyDescent="0.35"/>
    <row r="98511" s="62" customFormat="1" x14ac:dyDescent="0.35"/>
    <row r="98512" s="62" customFormat="1" x14ac:dyDescent="0.35"/>
    <row r="98513" s="62" customFormat="1" x14ac:dyDescent="0.35"/>
    <row r="98514" s="62" customFormat="1" x14ac:dyDescent="0.35"/>
    <row r="98515" s="62" customFormat="1" x14ac:dyDescent="0.35"/>
    <row r="98516" s="62" customFormat="1" x14ac:dyDescent="0.35"/>
    <row r="98517" s="62" customFormat="1" x14ac:dyDescent="0.35"/>
    <row r="98518" s="62" customFormat="1" x14ac:dyDescent="0.35"/>
    <row r="98519" s="62" customFormat="1" x14ac:dyDescent="0.35"/>
    <row r="98520" s="62" customFormat="1" x14ac:dyDescent="0.35"/>
    <row r="98521" s="62" customFormat="1" x14ac:dyDescent="0.35"/>
    <row r="98522" s="62" customFormat="1" x14ac:dyDescent="0.35"/>
    <row r="98523" s="62" customFormat="1" x14ac:dyDescent="0.35"/>
    <row r="98524" s="62" customFormat="1" x14ac:dyDescent="0.35"/>
    <row r="98525" s="62" customFormat="1" x14ac:dyDescent="0.35"/>
    <row r="98526" s="62" customFormat="1" x14ac:dyDescent="0.35"/>
    <row r="98527" s="62" customFormat="1" x14ac:dyDescent="0.35"/>
    <row r="98528" s="62" customFormat="1" x14ac:dyDescent="0.35"/>
    <row r="98529" s="62" customFormat="1" x14ac:dyDescent="0.35"/>
    <row r="98530" s="62" customFormat="1" x14ac:dyDescent="0.35"/>
    <row r="98531" s="62" customFormat="1" x14ac:dyDescent="0.35"/>
    <row r="98532" s="62" customFormat="1" x14ac:dyDescent="0.35"/>
    <row r="98533" s="62" customFormat="1" x14ac:dyDescent="0.35"/>
    <row r="98534" s="62" customFormat="1" x14ac:dyDescent="0.35"/>
    <row r="98535" s="62" customFormat="1" x14ac:dyDescent="0.35"/>
    <row r="98536" s="62" customFormat="1" x14ac:dyDescent="0.35"/>
    <row r="98537" s="62" customFormat="1" x14ac:dyDescent="0.35"/>
    <row r="98538" s="62" customFormat="1" x14ac:dyDescent="0.35"/>
    <row r="98539" s="62" customFormat="1" x14ac:dyDescent="0.35"/>
    <row r="98540" s="62" customFormat="1" x14ac:dyDescent="0.35"/>
    <row r="98541" s="62" customFormat="1" x14ac:dyDescent="0.35"/>
    <row r="98542" s="62" customFormat="1" x14ac:dyDescent="0.35"/>
    <row r="98543" s="62" customFormat="1" x14ac:dyDescent="0.35"/>
    <row r="98544" s="62" customFormat="1" x14ac:dyDescent="0.35"/>
    <row r="98545" s="62" customFormat="1" x14ac:dyDescent="0.35"/>
    <row r="98546" s="62" customFormat="1" x14ac:dyDescent="0.35"/>
    <row r="98547" s="62" customFormat="1" x14ac:dyDescent="0.35"/>
    <row r="98548" s="62" customFormat="1" x14ac:dyDescent="0.35"/>
    <row r="98549" s="62" customFormat="1" x14ac:dyDescent="0.35"/>
    <row r="98550" s="62" customFormat="1" x14ac:dyDescent="0.35"/>
    <row r="98551" s="62" customFormat="1" x14ac:dyDescent="0.35"/>
    <row r="98552" s="62" customFormat="1" x14ac:dyDescent="0.35"/>
    <row r="98553" s="62" customFormat="1" x14ac:dyDescent="0.35"/>
    <row r="98554" s="62" customFormat="1" x14ac:dyDescent="0.35"/>
    <row r="98555" s="62" customFormat="1" x14ac:dyDescent="0.35"/>
    <row r="98556" s="62" customFormat="1" x14ac:dyDescent="0.35"/>
    <row r="98557" s="62" customFormat="1" x14ac:dyDescent="0.35"/>
    <row r="98558" s="62" customFormat="1" x14ac:dyDescent="0.35"/>
    <row r="98559" s="62" customFormat="1" x14ac:dyDescent="0.35"/>
    <row r="98560" s="62" customFormat="1" x14ac:dyDescent="0.35"/>
    <row r="98561" s="62" customFormat="1" x14ac:dyDescent="0.35"/>
    <row r="98562" s="62" customFormat="1" x14ac:dyDescent="0.35"/>
    <row r="98563" s="62" customFormat="1" x14ac:dyDescent="0.35"/>
    <row r="98564" s="62" customFormat="1" x14ac:dyDescent="0.35"/>
    <row r="98565" s="62" customFormat="1" x14ac:dyDescent="0.35"/>
    <row r="98566" s="62" customFormat="1" x14ac:dyDescent="0.35"/>
    <row r="98567" s="62" customFormat="1" x14ac:dyDescent="0.35"/>
    <row r="98568" s="62" customFormat="1" x14ac:dyDescent="0.35"/>
    <row r="98569" s="62" customFormat="1" x14ac:dyDescent="0.35"/>
    <row r="98570" s="62" customFormat="1" x14ac:dyDescent="0.35"/>
    <row r="98571" s="62" customFormat="1" x14ac:dyDescent="0.35"/>
    <row r="98572" s="62" customFormat="1" x14ac:dyDescent="0.35"/>
    <row r="98573" s="62" customFormat="1" x14ac:dyDescent="0.35"/>
    <row r="98574" s="62" customFormat="1" x14ac:dyDescent="0.35"/>
    <row r="98575" s="62" customFormat="1" x14ac:dyDescent="0.35"/>
    <row r="98576" s="62" customFormat="1" x14ac:dyDescent="0.35"/>
    <row r="98577" s="62" customFormat="1" x14ac:dyDescent="0.35"/>
    <row r="98578" s="62" customFormat="1" x14ac:dyDescent="0.35"/>
    <row r="98579" s="62" customFormat="1" x14ac:dyDescent="0.35"/>
    <row r="98580" s="62" customFormat="1" x14ac:dyDescent="0.35"/>
    <row r="98581" s="62" customFormat="1" x14ac:dyDescent="0.35"/>
    <row r="98582" s="62" customFormat="1" x14ac:dyDescent="0.35"/>
    <row r="98583" s="62" customFormat="1" x14ac:dyDescent="0.35"/>
    <row r="98584" s="62" customFormat="1" x14ac:dyDescent="0.35"/>
    <row r="98585" s="62" customFormat="1" x14ac:dyDescent="0.35"/>
    <row r="98586" s="62" customFormat="1" x14ac:dyDescent="0.35"/>
    <row r="98587" s="62" customFormat="1" x14ac:dyDescent="0.35"/>
    <row r="98588" s="62" customFormat="1" x14ac:dyDescent="0.35"/>
    <row r="98589" s="62" customFormat="1" x14ac:dyDescent="0.35"/>
    <row r="98590" s="62" customFormat="1" x14ac:dyDescent="0.35"/>
    <row r="98591" s="62" customFormat="1" x14ac:dyDescent="0.35"/>
    <row r="98592" s="62" customFormat="1" x14ac:dyDescent="0.35"/>
    <row r="98593" s="62" customFormat="1" x14ac:dyDescent="0.35"/>
    <row r="98594" s="62" customFormat="1" x14ac:dyDescent="0.35"/>
    <row r="98595" s="62" customFormat="1" x14ac:dyDescent="0.35"/>
    <row r="98596" s="62" customFormat="1" x14ac:dyDescent="0.35"/>
    <row r="98597" s="62" customFormat="1" x14ac:dyDescent="0.35"/>
    <row r="98598" s="62" customFormat="1" x14ac:dyDescent="0.35"/>
    <row r="98599" s="62" customFormat="1" x14ac:dyDescent="0.35"/>
    <row r="98600" s="62" customFormat="1" x14ac:dyDescent="0.35"/>
    <row r="98601" s="62" customFormat="1" x14ac:dyDescent="0.35"/>
    <row r="98602" s="62" customFormat="1" x14ac:dyDescent="0.35"/>
    <row r="98603" s="62" customFormat="1" x14ac:dyDescent="0.35"/>
    <row r="98604" s="62" customFormat="1" x14ac:dyDescent="0.35"/>
    <row r="98605" s="62" customFormat="1" x14ac:dyDescent="0.35"/>
    <row r="98606" s="62" customFormat="1" x14ac:dyDescent="0.35"/>
    <row r="98607" s="62" customFormat="1" x14ac:dyDescent="0.35"/>
    <row r="98608" s="62" customFormat="1" x14ac:dyDescent="0.35"/>
    <row r="98609" s="62" customFormat="1" x14ac:dyDescent="0.35"/>
    <row r="98610" s="62" customFormat="1" x14ac:dyDescent="0.35"/>
    <row r="98611" s="62" customFormat="1" x14ac:dyDescent="0.35"/>
    <row r="98612" s="62" customFormat="1" x14ac:dyDescent="0.35"/>
    <row r="98613" s="62" customFormat="1" x14ac:dyDescent="0.35"/>
    <row r="98614" s="62" customFormat="1" x14ac:dyDescent="0.35"/>
    <row r="98615" s="62" customFormat="1" x14ac:dyDescent="0.35"/>
    <row r="98616" s="62" customFormat="1" x14ac:dyDescent="0.35"/>
    <row r="98617" s="62" customFormat="1" x14ac:dyDescent="0.35"/>
    <row r="98618" s="62" customFormat="1" x14ac:dyDescent="0.35"/>
    <row r="98619" s="62" customFormat="1" x14ac:dyDescent="0.35"/>
    <row r="98620" s="62" customFormat="1" x14ac:dyDescent="0.35"/>
    <row r="98621" s="62" customFormat="1" x14ac:dyDescent="0.35"/>
    <row r="98622" s="62" customFormat="1" x14ac:dyDescent="0.35"/>
    <row r="98623" s="62" customFormat="1" x14ac:dyDescent="0.35"/>
    <row r="98624" s="62" customFormat="1" x14ac:dyDescent="0.35"/>
    <row r="98625" s="62" customFormat="1" x14ac:dyDescent="0.35"/>
    <row r="98626" s="62" customFormat="1" x14ac:dyDescent="0.35"/>
    <row r="98627" s="62" customFormat="1" x14ac:dyDescent="0.35"/>
    <row r="98628" s="62" customFormat="1" x14ac:dyDescent="0.35"/>
    <row r="98629" s="62" customFormat="1" x14ac:dyDescent="0.35"/>
    <row r="98630" s="62" customFormat="1" x14ac:dyDescent="0.35"/>
    <row r="98631" s="62" customFormat="1" x14ac:dyDescent="0.35"/>
    <row r="98632" s="62" customFormat="1" x14ac:dyDescent="0.35"/>
    <row r="98633" s="62" customFormat="1" x14ac:dyDescent="0.35"/>
    <row r="98634" s="62" customFormat="1" x14ac:dyDescent="0.35"/>
    <row r="98635" s="62" customFormat="1" x14ac:dyDescent="0.35"/>
    <row r="98636" s="62" customFormat="1" x14ac:dyDescent="0.35"/>
    <row r="98637" s="62" customFormat="1" x14ac:dyDescent="0.35"/>
    <row r="98638" s="62" customFormat="1" x14ac:dyDescent="0.35"/>
    <row r="98639" s="62" customFormat="1" x14ac:dyDescent="0.35"/>
    <row r="98640" s="62" customFormat="1" x14ac:dyDescent="0.35"/>
    <row r="98641" s="62" customFormat="1" x14ac:dyDescent="0.35"/>
    <row r="98642" s="62" customFormat="1" x14ac:dyDescent="0.35"/>
    <row r="98643" s="62" customFormat="1" x14ac:dyDescent="0.35"/>
    <row r="98644" s="62" customFormat="1" x14ac:dyDescent="0.35"/>
    <row r="98645" s="62" customFormat="1" x14ac:dyDescent="0.35"/>
    <row r="98646" s="62" customFormat="1" x14ac:dyDescent="0.35"/>
    <row r="98647" s="62" customFormat="1" x14ac:dyDescent="0.35"/>
    <row r="98648" s="62" customFormat="1" x14ac:dyDescent="0.35"/>
    <row r="98649" s="62" customFormat="1" x14ac:dyDescent="0.35"/>
    <row r="98650" s="62" customFormat="1" x14ac:dyDescent="0.35"/>
    <row r="98651" s="62" customFormat="1" x14ac:dyDescent="0.35"/>
    <row r="98652" s="62" customFormat="1" x14ac:dyDescent="0.35"/>
    <row r="98653" s="62" customFormat="1" x14ac:dyDescent="0.35"/>
    <row r="98654" s="62" customFormat="1" x14ac:dyDescent="0.35"/>
    <row r="98655" s="62" customFormat="1" x14ac:dyDescent="0.35"/>
    <row r="98656" s="62" customFormat="1" x14ac:dyDescent="0.35"/>
    <row r="98657" s="62" customFormat="1" x14ac:dyDescent="0.35"/>
    <row r="98658" s="62" customFormat="1" x14ac:dyDescent="0.35"/>
    <row r="98659" s="62" customFormat="1" x14ac:dyDescent="0.35"/>
    <row r="98660" s="62" customFormat="1" x14ac:dyDescent="0.35"/>
    <row r="98661" s="62" customFormat="1" x14ac:dyDescent="0.35"/>
    <row r="98662" s="62" customFormat="1" x14ac:dyDescent="0.35"/>
    <row r="98663" s="62" customFormat="1" x14ac:dyDescent="0.35"/>
    <row r="98664" s="62" customFormat="1" x14ac:dyDescent="0.35"/>
    <row r="98665" s="62" customFormat="1" x14ac:dyDescent="0.35"/>
    <row r="98666" s="62" customFormat="1" x14ac:dyDescent="0.35"/>
    <row r="98667" s="62" customFormat="1" x14ac:dyDescent="0.35"/>
    <row r="98668" s="62" customFormat="1" x14ac:dyDescent="0.35"/>
    <row r="98669" s="62" customFormat="1" x14ac:dyDescent="0.35"/>
    <row r="98670" s="62" customFormat="1" x14ac:dyDescent="0.35"/>
    <row r="98671" s="62" customFormat="1" x14ac:dyDescent="0.35"/>
    <row r="98672" s="62" customFormat="1" x14ac:dyDescent="0.35"/>
    <row r="98673" s="62" customFormat="1" x14ac:dyDescent="0.35"/>
    <row r="98674" s="62" customFormat="1" x14ac:dyDescent="0.35"/>
    <row r="98675" s="62" customFormat="1" x14ac:dyDescent="0.35"/>
    <row r="98676" s="62" customFormat="1" x14ac:dyDescent="0.35"/>
    <row r="98677" s="62" customFormat="1" x14ac:dyDescent="0.35"/>
    <row r="98678" s="62" customFormat="1" x14ac:dyDescent="0.35"/>
    <row r="98679" s="62" customFormat="1" x14ac:dyDescent="0.35"/>
    <row r="98680" s="62" customFormat="1" x14ac:dyDescent="0.35"/>
    <row r="98681" s="62" customFormat="1" x14ac:dyDescent="0.35"/>
    <row r="98682" s="62" customFormat="1" x14ac:dyDescent="0.35"/>
    <row r="98683" s="62" customFormat="1" x14ac:dyDescent="0.35"/>
    <row r="98684" s="62" customFormat="1" x14ac:dyDescent="0.35"/>
    <row r="98685" s="62" customFormat="1" x14ac:dyDescent="0.35"/>
    <row r="98686" s="62" customFormat="1" x14ac:dyDescent="0.35"/>
    <row r="98687" s="62" customFormat="1" x14ac:dyDescent="0.35"/>
    <row r="98688" s="62" customFormat="1" x14ac:dyDescent="0.35"/>
    <row r="98689" s="62" customFormat="1" x14ac:dyDescent="0.35"/>
    <row r="98690" s="62" customFormat="1" x14ac:dyDescent="0.35"/>
    <row r="98691" s="62" customFormat="1" x14ac:dyDescent="0.35"/>
    <row r="98692" s="62" customFormat="1" x14ac:dyDescent="0.35"/>
    <row r="98693" s="62" customFormat="1" x14ac:dyDescent="0.35"/>
    <row r="98694" s="62" customFormat="1" x14ac:dyDescent="0.35"/>
    <row r="98695" s="62" customFormat="1" x14ac:dyDescent="0.35"/>
    <row r="98696" s="62" customFormat="1" x14ac:dyDescent="0.35"/>
    <row r="98697" s="62" customFormat="1" x14ac:dyDescent="0.35"/>
    <row r="98698" s="62" customFormat="1" x14ac:dyDescent="0.35"/>
    <row r="98699" s="62" customFormat="1" x14ac:dyDescent="0.35"/>
    <row r="98700" s="62" customFormat="1" x14ac:dyDescent="0.35"/>
    <row r="98701" s="62" customFormat="1" x14ac:dyDescent="0.35"/>
    <row r="98702" s="62" customFormat="1" x14ac:dyDescent="0.35"/>
    <row r="98703" s="62" customFormat="1" x14ac:dyDescent="0.35"/>
    <row r="98704" s="62" customFormat="1" x14ac:dyDescent="0.35"/>
    <row r="98705" s="62" customFormat="1" x14ac:dyDescent="0.35"/>
    <row r="98706" s="62" customFormat="1" x14ac:dyDescent="0.35"/>
    <row r="98707" s="62" customFormat="1" x14ac:dyDescent="0.35"/>
    <row r="98708" s="62" customFormat="1" x14ac:dyDescent="0.35"/>
    <row r="98709" s="62" customFormat="1" x14ac:dyDescent="0.35"/>
    <row r="98710" s="62" customFormat="1" x14ac:dyDescent="0.35"/>
    <row r="98711" s="62" customFormat="1" x14ac:dyDescent="0.35"/>
    <row r="98712" s="62" customFormat="1" x14ac:dyDescent="0.35"/>
    <row r="98713" s="62" customFormat="1" x14ac:dyDescent="0.35"/>
    <row r="98714" s="62" customFormat="1" x14ac:dyDescent="0.35"/>
    <row r="98715" s="62" customFormat="1" x14ac:dyDescent="0.35"/>
    <row r="98716" s="62" customFormat="1" x14ac:dyDescent="0.35"/>
    <row r="98717" s="62" customFormat="1" x14ac:dyDescent="0.35"/>
    <row r="98718" s="62" customFormat="1" x14ac:dyDescent="0.35"/>
    <row r="98719" s="62" customFormat="1" x14ac:dyDescent="0.35"/>
    <row r="98720" s="62" customFormat="1" x14ac:dyDescent="0.35"/>
    <row r="98721" s="62" customFormat="1" x14ac:dyDescent="0.35"/>
    <row r="98722" s="62" customFormat="1" x14ac:dyDescent="0.35"/>
    <row r="98723" s="62" customFormat="1" x14ac:dyDescent="0.35"/>
    <row r="98724" s="62" customFormat="1" x14ac:dyDescent="0.35"/>
    <row r="98725" s="62" customFormat="1" x14ac:dyDescent="0.35"/>
    <row r="98726" s="62" customFormat="1" x14ac:dyDescent="0.35"/>
    <row r="98727" s="62" customFormat="1" x14ac:dyDescent="0.35"/>
    <row r="98728" s="62" customFormat="1" x14ac:dyDescent="0.35"/>
    <row r="98729" s="62" customFormat="1" x14ac:dyDescent="0.35"/>
    <row r="98730" s="62" customFormat="1" x14ac:dyDescent="0.35"/>
    <row r="98731" s="62" customFormat="1" x14ac:dyDescent="0.35"/>
    <row r="98732" s="62" customFormat="1" x14ac:dyDescent="0.35"/>
    <row r="98733" s="62" customFormat="1" x14ac:dyDescent="0.35"/>
    <row r="98734" s="62" customFormat="1" x14ac:dyDescent="0.35"/>
    <row r="98735" s="62" customFormat="1" x14ac:dyDescent="0.35"/>
    <row r="98736" s="62" customFormat="1" x14ac:dyDescent="0.35"/>
    <row r="98737" s="62" customFormat="1" x14ac:dyDescent="0.35"/>
    <row r="98738" s="62" customFormat="1" x14ac:dyDescent="0.35"/>
    <row r="98739" s="62" customFormat="1" x14ac:dyDescent="0.35"/>
    <row r="98740" s="62" customFormat="1" x14ac:dyDescent="0.35"/>
    <row r="98741" s="62" customFormat="1" x14ac:dyDescent="0.35"/>
    <row r="98742" s="62" customFormat="1" x14ac:dyDescent="0.35"/>
    <row r="98743" s="62" customFormat="1" x14ac:dyDescent="0.35"/>
    <row r="98744" s="62" customFormat="1" x14ac:dyDescent="0.35"/>
    <row r="98745" s="62" customFormat="1" x14ac:dyDescent="0.35"/>
    <row r="98746" s="62" customFormat="1" x14ac:dyDescent="0.35"/>
    <row r="98747" s="62" customFormat="1" x14ac:dyDescent="0.35"/>
    <row r="98748" s="62" customFormat="1" x14ac:dyDescent="0.35"/>
    <row r="98749" s="62" customFormat="1" x14ac:dyDescent="0.35"/>
    <row r="98750" s="62" customFormat="1" x14ac:dyDescent="0.35"/>
    <row r="98751" s="62" customFormat="1" x14ac:dyDescent="0.35"/>
    <row r="98752" s="62" customFormat="1" x14ac:dyDescent="0.35"/>
    <row r="98753" s="62" customFormat="1" x14ac:dyDescent="0.35"/>
    <row r="98754" s="62" customFormat="1" x14ac:dyDescent="0.35"/>
    <row r="98755" s="62" customFormat="1" x14ac:dyDescent="0.35"/>
    <row r="98756" s="62" customFormat="1" x14ac:dyDescent="0.35"/>
    <row r="98757" s="62" customFormat="1" x14ac:dyDescent="0.35"/>
    <row r="98758" s="62" customFormat="1" x14ac:dyDescent="0.35"/>
    <row r="98759" s="62" customFormat="1" x14ac:dyDescent="0.35"/>
    <row r="98760" s="62" customFormat="1" x14ac:dyDescent="0.35"/>
    <row r="98761" s="62" customFormat="1" x14ac:dyDescent="0.35"/>
    <row r="98762" s="62" customFormat="1" x14ac:dyDescent="0.35"/>
    <row r="98763" s="62" customFormat="1" x14ac:dyDescent="0.35"/>
    <row r="98764" s="62" customFormat="1" x14ac:dyDescent="0.35"/>
    <row r="98765" s="62" customFormat="1" x14ac:dyDescent="0.35"/>
    <row r="98766" s="62" customFormat="1" x14ac:dyDescent="0.35"/>
    <row r="98767" s="62" customFormat="1" x14ac:dyDescent="0.35"/>
    <row r="98768" s="62" customFormat="1" x14ac:dyDescent="0.35"/>
    <row r="98769" s="62" customFormat="1" x14ac:dyDescent="0.35"/>
    <row r="98770" s="62" customFormat="1" x14ac:dyDescent="0.35"/>
    <row r="98771" s="62" customFormat="1" x14ac:dyDescent="0.35"/>
    <row r="98772" s="62" customFormat="1" x14ac:dyDescent="0.35"/>
    <row r="98773" s="62" customFormat="1" x14ac:dyDescent="0.35"/>
    <row r="98774" s="62" customFormat="1" x14ac:dyDescent="0.35"/>
    <row r="98775" s="62" customFormat="1" x14ac:dyDescent="0.35"/>
    <row r="98776" s="62" customFormat="1" x14ac:dyDescent="0.35"/>
    <row r="98777" s="62" customFormat="1" x14ac:dyDescent="0.35"/>
    <row r="98778" s="62" customFormat="1" x14ac:dyDescent="0.35"/>
    <row r="98779" s="62" customFormat="1" x14ac:dyDescent="0.35"/>
    <row r="98780" s="62" customFormat="1" x14ac:dyDescent="0.35"/>
    <row r="98781" s="62" customFormat="1" x14ac:dyDescent="0.35"/>
    <row r="98782" s="62" customFormat="1" x14ac:dyDescent="0.35"/>
    <row r="98783" s="62" customFormat="1" x14ac:dyDescent="0.35"/>
    <row r="98784" s="62" customFormat="1" x14ac:dyDescent="0.35"/>
    <row r="98785" s="62" customFormat="1" x14ac:dyDescent="0.35"/>
    <row r="98786" s="62" customFormat="1" x14ac:dyDescent="0.35"/>
    <row r="98787" s="62" customFormat="1" x14ac:dyDescent="0.35"/>
    <row r="98788" s="62" customFormat="1" x14ac:dyDescent="0.35"/>
    <row r="98789" s="62" customFormat="1" x14ac:dyDescent="0.35"/>
    <row r="98790" s="62" customFormat="1" x14ac:dyDescent="0.35"/>
    <row r="98791" s="62" customFormat="1" x14ac:dyDescent="0.35"/>
    <row r="98792" s="62" customFormat="1" x14ac:dyDescent="0.35"/>
    <row r="98793" s="62" customFormat="1" x14ac:dyDescent="0.35"/>
    <row r="98794" s="62" customFormat="1" x14ac:dyDescent="0.35"/>
    <row r="98795" s="62" customFormat="1" x14ac:dyDescent="0.35"/>
    <row r="98796" s="62" customFormat="1" x14ac:dyDescent="0.35"/>
    <row r="98797" s="62" customFormat="1" x14ac:dyDescent="0.35"/>
    <row r="98798" s="62" customFormat="1" x14ac:dyDescent="0.35"/>
    <row r="98799" s="62" customFormat="1" x14ac:dyDescent="0.35"/>
    <row r="98800" s="62" customFormat="1" x14ac:dyDescent="0.35"/>
    <row r="98801" s="62" customFormat="1" x14ac:dyDescent="0.35"/>
    <row r="98802" s="62" customFormat="1" x14ac:dyDescent="0.35"/>
    <row r="98803" s="62" customFormat="1" x14ac:dyDescent="0.35"/>
    <row r="98804" s="62" customFormat="1" x14ac:dyDescent="0.35"/>
    <row r="98805" s="62" customFormat="1" x14ac:dyDescent="0.35"/>
    <row r="98806" s="62" customFormat="1" x14ac:dyDescent="0.35"/>
    <row r="98807" s="62" customFormat="1" x14ac:dyDescent="0.35"/>
    <row r="98808" s="62" customFormat="1" x14ac:dyDescent="0.35"/>
    <row r="98809" s="62" customFormat="1" x14ac:dyDescent="0.35"/>
    <row r="98810" s="62" customFormat="1" x14ac:dyDescent="0.35"/>
    <row r="98811" s="62" customFormat="1" x14ac:dyDescent="0.35"/>
    <row r="98812" s="62" customFormat="1" x14ac:dyDescent="0.35"/>
    <row r="98813" s="62" customFormat="1" x14ac:dyDescent="0.35"/>
    <row r="98814" s="62" customFormat="1" x14ac:dyDescent="0.35"/>
    <row r="98815" s="62" customFormat="1" x14ac:dyDescent="0.35"/>
    <row r="98816" s="62" customFormat="1" x14ac:dyDescent="0.35"/>
    <row r="98817" s="62" customFormat="1" x14ac:dyDescent="0.35"/>
    <row r="98818" s="62" customFormat="1" x14ac:dyDescent="0.35"/>
    <row r="98819" s="62" customFormat="1" x14ac:dyDescent="0.35"/>
    <row r="98820" s="62" customFormat="1" x14ac:dyDescent="0.35"/>
    <row r="98821" s="62" customFormat="1" x14ac:dyDescent="0.35"/>
    <row r="98822" s="62" customFormat="1" x14ac:dyDescent="0.35"/>
    <row r="98823" s="62" customFormat="1" x14ac:dyDescent="0.35"/>
    <row r="98824" s="62" customFormat="1" x14ac:dyDescent="0.35"/>
    <row r="98825" s="62" customFormat="1" x14ac:dyDescent="0.35"/>
    <row r="98826" s="62" customFormat="1" x14ac:dyDescent="0.35"/>
    <row r="98827" s="62" customFormat="1" x14ac:dyDescent="0.35"/>
    <row r="98828" s="62" customFormat="1" x14ac:dyDescent="0.35"/>
    <row r="98829" s="62" customFormat="1" x14ac:dyDescent="0.35"/>
    <row r="98830" s="62" customFormat="1" x14ac:dyDescent="0.35"/>
    <row r="98831" s="62" customFormat="1" x14ac:dyDescent="0.35"/>
    <row r="98832" s="62" customFormat="1" x14ac:dyDescent="0.35"/>
    <row r="98833" s="62" customFormat="1" x14ac:dyDescent="0.35"/>
    <row r="98834" s="62" customFormat="1" x14ac:dyDescent="0.35"/>
    <row r="98835" s="62" customFormat="1" x14ac:dyDescent="0.35"/>
    <row r="98836" s="62" customFormat="1" x14ac:dyDescent="0.35"/>
    <row r="98837" s="62" customFormat="1" x14ac:dyDescent="0.35"/>
    <row r="98838" s="62" customFormat="1" x14ac:dyDescent="0.35"/>
    <row r="98839" s="62" customFormat="1" x14ac:dyDescent="0.35"/>
    <row r="98840" s="62" customFormat="1" x14ac:dyDescent="0.35"/>
    <row r="98841" s="62" customFormat="1" x14ac:dyDescent="0.35"/>
    <row r="98842" s="62" customFormat="1" x14ac:dyDescent="0.35"/>
    <row r="98843" s="62" customFormat="1" x14ac:dyDescent="0.35"/>
    <row r="98844" s="62" customFormat="1" x14ac:dyDescent="0.35"/>
    <row r="98845" s="62" customFormat="1" x14ac:dyDescent="0.35"/>
    <row r="98846" s="62" customFormat="1" x14ac:dyDescent="0.35"/>
    <row r="98847" s="62" customFormat="1" x14ac:dyDescent="0.35"/>
    <row r="98848" s="62" customFormat="1" x14ac:dyDescent="0.35"/>
    <row r="98849" s="62" customFormat="1" x14ac:dyDescent="0.35"/>
    <row r="98850" s="62" customFormat="1" x14ac:dyDescent="0.35"/>
    <row r="98851" s="62" customFormat="1" x14ac:dyDescent="0.35"/>
    <row r="98852" s="62" customFormat="1" x14ac:dyDescent="0.35"/>
    <row r="98853" s="62" customFormat="1" x14ac:dyDescent="0.35"/>
    <row r="98854" s="62" customFormat="1" x14ac:dyDescent="0.35"/>
    <row r="98855" s="62" customFormat="1" x14ac:dyDescent="0.35"/>
    <row r="98856" s="62" customFormat="1" x14ac:dyDescent="0.35"/>
    <row r="98857" s="62" customFormat="1" x14ac:dyDescent="0.35"/>
    <row r="98858" s="62" customFormat="1" x14ac:dyDescent="0.35"/>
    <row r="98859" s="62" customFormat="1" x14ac:dyDescent="0.35"/>
    <row r="98860" s="62" customFormat="1" x14ac:dyDescent="0.35"/>
    <row r="98861" s="62" customFormat="1" x14ac:dyDescent="0.35"/>
    <row r="98862" s="62" customFormat="1" x14ac:dyDescent="0.35"/>
    <row r="98863" s="62" customFormat="1" x14ac:dyDescent="0.35"/>
    <row r="98864" s="62" customFormat="1" x14ac:dyDescent="0.35"/>
    <row r="98865" s="62" customFormat="1" x14ac:dyDescent="0.35"/>
    <row r="98866" s="62" customFormat="1" x14ac:dyDescent="0.35"/>
    <row r="98867" s="62" customFormat="1" x14ac:dyDescent="0.35"/>
    <row r="98868" s="62" customFormat="1" x14ac:dyDescent="0.35"/>
    <row r="98869" s="62" customFormat="1" x14ac:dyDescent="0.35"/>
    <row r="98870" s="62" customFormat="1" x14ac:dyDescent="0.35"/>
    <row r="98871" s="62" customFormat="1" x14ac:dyDescent="0.35"/>
    <row r="98872" s="62" customFormat="1" x14ac:dyDescent="0.35"/>
    <row r="98873" s="62" customFormat="1" x14ac:dyDescent="0.35"/>
    <row r="98874" s="62" customFormat="1" x14ac:dyDescent="0.35"/>
    <row r="98875" s="62" customFormat="1" x14ac:dyDescent="0.35"/>
    <row r="98876" s="62" customFormat="1" x14ac:dyDescent="0.35"/>
    <row r="98877" s="62" customFormat="1" x14ac:dyDescent="0.35"/>
    <row r="98878" s="62" customFormat="1" x14ac:dyDescent="0.35"/>
    <row r="98879" s="62" customFormat="1" x14ac:dyDescent="0.35"/>
    <row r="98880" s="62" customFormat="1" x14ac:dyDescent="0.35"/>
    <row r="98881" s="62" customFormat="1" x14ac:dyDescent="0.35"/>
    <row r="98882" s="62" customFormat="1" x14ac:dyDescent="0.35"/>
    <row r="98883" s="62" customFormat="1" x14ac:dyDescent="0.35"/>
    <row r="98884" s="62" customFormat="1" x14ac:dyDescent="0.35"/>
    <row r="98885" s="62" customFormat="1" x14ac:dyDescent="0.35"/>
    <row r="98886" s="62" customFormat="1" x14ac:dyDescent="0.35"/>
    <row r="98887" s="62" customFormat="1" x14ac:dyDescent="0.35"/>
    <row r="98888" s="62" customFormat="1" x14ac:dyDescent="0.35"/>
    <row r="98889" s="62" customFormat="1" x14ac:dyDescent="0.35"/>
    <row r="98890" s="62" customFormat="1" x14ac:dyDescent="0.35"/>
    <row r="98891" s="62" customFormat="1" x14ac:dyDescent="0.35"/>
    <row r="98892" s="62" customFormat="1" x14ac:dyDescent="0.35"/>
    <row r="98893" s="62" customFormat="1" x14ac:dyDescent="0.35"/>
    <row r="98894" s="62" customFormat="1" x14ac:dyDescent="0.35"/>
    <row r="98895" s="62" customFormat="1" x14ac:dyDescent="0.35"/>
    <row r="98896" s="62" customFormat="1" x14ac:dyDescent="0.35"/>
    <row r="98897" s="62" customFormat="1" x14ac:dyDescent="0.35"/>
    <row r="98898" s="62" customFormat="1" x14ac:dyDescent="0.35"/>
    <row r="98899" s="62" customFormat="1" x14ac:dyDescent="0.35"/>
    <row r="98900" s="62" customFormat="1" x14ac:dyDescent="0.35"/>
    <row r="98901" s="62" customFormat="1" x14ac:dyDescent="0.35"/>
    <row r="98902" s="62" customFormat="1" x14ac:dyDescent="0.35"/>
    <row r="98903" s="62" customFormat="1" x14ac:dyDescent="0.35"/>
    <row r="98904" s="62" customFormat="1" x14ac:dyDescent="0.35"/>
    <row r="98905" s="62" customFormat="1" x14ac:dyDescent="0.35"/>
    <row r="98906" s="62" customFormat="1" x14ac:dyDescent="0.35"/>
    <row r="98907" s="62" customFormat="1" x14ac:dyDescent="0.35"/>
    <row r="98908" s="62" customFormat="1" x14ac:dyDescent="0.35"/>
    <row r="98909" s="62" customFormat="1" x14ac:dyDescent="0.35"/>
    <row r="98910" s="62" customFormat="1" x14ac:dyDescent="0.35"/>
    <row r="98911" s="62" customFormat="1" x14ac:dyDescent="0.35"/>
    <row r="98912" s="62" customFormat="1" x14ac:dyDescent="0.35"/>
    <row r="98913" s="62" customFormat="1" x14ac:dyDescent="0.35"/>
    <row r="98914" s="62" customFormat="1" x14ac:dyDescent="0.35"/>
    <row r="98915" s="62" customFormat="1" x14ac:dyDescent="0.35"/>
    <row r="98916" s="62" customFormat="1" x14ac:dyDescent="0.35"/>
    <row r="98917" s="62" customFormat="1" x14ac:dyDescent="0.35"/>
    <row r="98918" s="62" customFormat="1" x14ac:dyDescent="0.35"/>
    <row r="98919" s="62" customFormat="1" x14ac:dyDescent="0.35"/>
    <row r="98920" s="62" customFormat="1" x14ac:dyDescent="0.35"/>
    <row r="98921" s="62" customFormat="1" x14ac:dyDescent="0.35"/>
    <row r="98922" s="62" customFormat="1" x14ac:dyDescent="0.35"/>
    <row r="98923" s="62" customFormat="1" x14ac:dyDescent="0.35"/>
    <row r="98924" s="62" customFormat="1" x14ac:dyDescent="0.35"/>
    <row r="98925" s="62" customFormat="1" x14ac:dyDescent="0.35"/>
    <row r="98926" s="62" customFormat="1" x14ac:dyDescent="0.35"/>
    <row r="98927" s="62" customFormat="1" x14ac:dyDescent="0.35"/>
    <row r="98928" s="62" customFormat="1" x14ac:dyDescent="0.35"/>
    <row r="98929" s="62" customFormat="1" x14ac:dyDescent="0.35"/>
    <row r="98930" s="62" customFormat="1" x14ac:dyDescent="0.35"/>
    <row r="98931" s="62" customFormat="1" x14ac:dyDescent="0.35"/>
    <row r="98932" s="62" customFormat="1" x14ac:dyDescent="0.35"/>
    <row r="98933" s="62" customFormat="1" x14ac:dyDescent="0.35"/>
    <row r="98934" s="62" customFormat="1" x14ac:dyDescent="0.35"/>
    <row r="98935" s="62" customFormat="1" x14ac:dyDescent="0.35"/>
    <row r="98936" s="62" customFormat="1" x14ac:dyDescent="0.35"/>
    <row r="98937" s="62" customFormat="1" x14ac:dyDescent="0.35"/>
    <row r="98938" s="62" customFormat="1" x14ac:dyDescent="0.35"/>
    <row r="98939" s="62" customFormat="1" x14ac:dyDescent="0.35"/>
    <row r="98940" s="62" customFormat="1" x14ac:dyDescent="0.35"/>
    <row r="98941" s="62" customFormat="1" x14ac:dyDescent="0.35"/>
    <row r="98942" s="62" customFormat="1" x14ac:dyDescent="0.35"/>
    <row r="98943" s="62" customFormat="1" x14ac:dyDescent="0.35"/>
    <row r="98944" s="62" customFormat="1" x14ac:dyDescent="0.35"/>
    <row r="98945" s="62" customFormat="1" x14ac:dyDescent="0.35"/>
    <row r="98946" s="62" customFormat="1" x14ac:dyDescent="0.35"/>
    <row r="98947" s="62" customFormat="1" x14ac:dyDescent="0.35"/>
    <row r="98948" s="62" customFormat="1" x14ac:dyDescent="0.35"/>
    <row r="98949" s="62" customFormat="1" x14ac:dyDescent="0.35"/>
    <row r="98950" s="62" customFormat="1" x14ac:dyDescent="0.35"/>
    <row r="98951" s="62" customFormat="1" x14ac:dyDescent="0.35"/>
    <row r="98952" s="62" customFormat="1" x14ac:dyDescent="0.35"/>
    <row r="98953" s="62" customFormat="1" x14ac:dyDescent="0.35"/>
    <row r="98954" s="62" customFormat="1" x14ac:dyDescent="0.35"/>
    <row r="98955" s="62" customFormat="1" x14ac:dyDescent="0.35"/>
    <row r="98956" s="62" customFormat="1" x14ac:dyDescent="0.35"/>
    <row r="98957" s="62" customFormat="1" x14ac:dyDescent="0.35"/>
    <row r="98958" s="62" customFormat="1" x14ac:dyDescent="0.35"/>
    <row r="98959" s="62" customFormat="1" x14ac:dyDescent="0.35"/>
    <row r="98960" s="62" customFormat="1" x14ac:dyDescent="0.35"/>
    <row r="98961" s="62" customFormat="1" x14ac:dyDescent="0.35"/>
    <row r="98962" s="62" customFormat="1" x14ac:dyDescent="0.35"/>
    <row r="98963" s="62" customFormat="1" x14ac:dyDescent="0.35"/>
    <row r="98964" s="62" customFormat="1" x14ac:dyDescent="0.35"/>
    <row r="98965" s="62" customFormat="1" x14ac:dyDescent="0.35"/>
    <row r="98966" s="62" customFormat="1" x14ac:dyDescent="0.35"/>
    <row r="98967" s="62" customFormat="1" x14ac:dyDescent="0.35"/>
    <row r="98968" s="62" customFormat="1" x14ac:dyDescent="0.35"/>
    <row r="98969" s="62" customFormat="1" x14ac:dyDescent="0.35"/>
    <row r="98970" s="62" customFormat="1" x14ac:dyDescent="0.35"/>
    <row r="98971" s="62" customFormat="1" x14ac:dyDescent="0.35"/>
    <row r="98972" s="62" customFormat="1" x14ac:dyDescent="0.35"/>
    <row r="98973" s="62" customFormat="1" x14ac:dyDescent="0.35"/>
    <row r="98974" s="62" customFormat="1" x14ac:dyDescent="0.35"/>
    <row r="98975" s="62" customFormat="1" x14ac:dyDescent="0.35"/>
    <row r="98976" s="62" customFormat="1" x14ac:dyDescent="0.35"/>
    <row r="98977" s="62" customFormat="1" x14ac:dyDescent="0.35"/>
    <row r="98978" s="62" customFormat="1" x14ac:dyDescent="0.35"/>
    <row r="98979" s="62" customFormat="1" x14ac:dyDescent="0.35"/>
    <row r="98980" s="62" customFormat="1" x14ac:dyDescent="0.35"/>
    <row r="98981" s="62" customFormat="1" x14ac:dyDescent="0.35"/>
    <row r="98982" s="62" customFormat="1" x14ac:dyDescent="0.35"/>
    <row r="98983" s="62" customFormat="1" x14ac:dyDescent="0.35"/>
    <row r="98984" s="62" customFormat="1" x14ac:dyDescent="0.35"/>
    <row r="98985" s="62" customFormat="1" x14ac:dyDescent="0.35"/>
    <row r="98986" s="62" customFormat="1" x14ac:dyDescent="0.35"/>
    <row r="98987" s="62" customFormat="1" x14ac:dyDescent="0.35"/>
    <row r="98988" s="62" customFormat="1" x14ac:dyDescent="0.35"/>
    <row r="98989" s="62" customFormat="1" x14ac:dyDescent="0.35"/>
    <row r="98990" s="62" customFormat="1" x14ac:dyDescent="0.35"/>
    <row r="98991" s="62" customFormat="1" x14ac:dyDescent="0.35"/>
    <row r="98992" s="62" customFormat="1" x14ac:dyDescent="0.35"/>
    <row r="98993" s="62" customFormat="1" x14ac:dyDescent="0.35"/>
    <row r="98994" s="62" customFormat="1" x14ac:dyDescent="0.35"/>
    <row r="98995" s="62" customFormat="1" x14ac:dyDescent="0.35"/>
    <row r="98996" s="62" customFormat="1" x14ac:dyDescent="0.35"/>
    <row r="98997" s="62" customFormat="1" x14ac:dyDescent="0.35"/>
    <row r="98998" s="62" customFormat="1" x14ac:dyDescent="0.35"/>
    <row r="98999" s="62" customFormat="1" x14ac:dyDescent="0.35"/>
    <row r="99000" s="62" customFormat="1" x14ac:dyDescent="0.35"/>
    <row r="99001" s="62" customFormat="1" x14ac:dyDescent="0.35"/>
    <row r="99002" s="62" customFormat="1" x14ac:dyDescent="0.35"/>
    <row r="99003" s="62" customFormat="1" x14ac:dyDescent="0.35"/>
    <row r="99004" s="62" customFormat="1" x14ac:dyDescent="0.35"/>
    <row r="99005" s="62" customFormat="1" x14ac:dyDescent="0.35"/>
    <row r="99006" s="62" customFormat="1" x14ac:dyDescent="0.35"/>
    <row r="99007" s="62" customFormat="1" x14ac:dyDescent="0.35"/>
    <row r="99008" s="62" customFormat="1" x14ac:dyDescent="0.35"/>
    <row r="99009" s="62" customFormat="1" x14ac:dyDescent="0.35"/>
    <row r="99010" s="62" customFormat="1" x14ac:dyDescent="0.35"/>
    <row r="99011" s="62" customFormat="1" x14ac:dyDescent="0.35"/>
    <row r="99012" s="62" customFormat="1" x14ac:dyDescent="0.35"/>
    <row r="99013" s="62" customFormat="1" x14ac:dyDescent="0.35"/>
    <row r="99014" s="62" customFormat="1" x14ac:dyDescent="0.35"/>
    <row r="99015" s="62" customFormat="1" x14ac:dyDescent="0.35"/>
    <row r="99016" s="62" customFormat="1" x14ac:dyDescent="0.35"/>
    <row r="99017" s="62" customFormat="1" x14ac:dyDescent="0.35"/>
    <row r="99018" s="62" customFormat="1" x14ac:dyDescent="0.35"/>
    <row r="99019" s="62" customFormat="1" x14ac:dyDescent="0.35"/>
    <row r="99020" s="62" customFormat="1" x14ac:dyDescent="0.35"/>
    <row r="99021" s="62" customFormat="1" x14ac:dyDescent="0.35"/>
    <row r="99022" s="62" customFormat="1" x14ac:dyDescent="0.35"/>
    <row r="99023" s="62" customFormat="1" x14ac:dyDescent="0.35"/>
    <row r="99024" s="62" customFormat="1" x14ac:dyDescent="0.35"/>
    <row r="99025" s="62" customFormat="1" x14ac:dyDescent="0.35"/>
    <row r="99026" s="62" customFormat="1" x14ac:dyDescent="0.35"/>
    <row r="99027" s="62" customFormat="1" x14ac:dyDescent="0.35"/>
    <row r="99028" s="62" customFormat="1" x14ac:dyDescent="0.35"/>
    <row r="99029" s="62" customFormat="1" x14ac:dyDescent="0.35"/>
    <row r="99030" s="62" customFormat="1" x14ac:dyDescent="0.35"/>
    <row r="99031" s="62" customFormat="1" x14ac:dyDescent="0.35"/>
    <row r="99032" s="62" customFormat="1" x14ac:dyDescent="0.35"/>
    <row r="99033" s="62" customFormat="1" x14ac:dyDescent="0.35"/>
    <row r="99034" s="62" customFormat="1" x14ac:dyDescent="0.35"/>
    <row r="99035" s="62" customFormat="1" x14ac:dyDescent="0.35"/>
    <row r="99036" s="62" customFormat="1" x14ac:dyDescent="0.35"/>
    <row r="99037" s="62" customFormat="1" x14ac:dyDescent="0.35"/>
    <row r="99038" s="62" customFormat="1" x14ac:dyDescent="0.35"/>
    <row r="99039" s="62" customFormat="1" x14ac:dyDescent="0.35"/>
    <row r="99040" s="62" customFormat="1" x14ac:dyDescent="0.35"/>
    <row r="99041" s="62" customFormat="1" x14ac:dyDescent="0.35"/>
    <row r="99042" s="62" customFormat="1" x14ac:dyDescent="0.35"/>
    <row r="99043" s="62" customFormat="1" x14ac:dyDescent="0.35"/>
    <row r="99044" s="62" customFormat="1" x14ac:dyDescent="0.35"/>
    <row r="99045" s="62" customFormat="1" x14ac:dyDescent="0.35"/>
    <row r="99046" s="62" customFormat="1" x14ac:dyDescent="0.35"/>
    <row r="99047" s="62" customFormat="1" x14ac:dyDescent="0.35"/>
    <row r="99048" s="62" customFormat="1" x14ac:dyDescent="0.35"/>
    <row r="99049" s="62" customFormat="1" x14ac:dyDescent="0.35"/>
    <row r="99050" s="62" customFormat="1" x14ac:dyDescent="0.35"/>
    <row r="99051" s="62" customFormat="1" x14ac:dyDescent="0.35"/>
    <row r="99052" s="62" customFormat="1" x14ac:dyDescent="0.35"/>
    <row r="99053" s="62" customFormat="1" x14ac:dyDescent="0.35"/>
    <row r="99054" s="62" customFormat="1" x14ac:dyDescent="0.35"/>
    <row r="99055" s="62" customFormat="1" x14ac:dyDescent="0.35"/>
    <row r="99056" s="62" customFormat="1" x14ac:dyDescent="0.35"/>
    <row r="99057" s="62" customFormat="1" x14ac:dyDescent="0.35"/>
    <row r="99058" s="62" customFormat="1" x14ac:dyDescent="0.35"/>
    <row r="99059" s="62" customFormat="1" x14ac:dyDescent="0.35"/>
    <row r="99060" s="62" customFormat="1" x14ac:dyDescent="0.35"/>
    <row r="99061" s="62" customFormat="1" x14ac:dyDescent="0.35"/>
    <row r="99062" s="62" customFormat="1" x14ac:dyDescent="0.35"/>
    <row r="99063" s="62" customFormat="1" x14ac:dyDescent="0.35"/>
    <row r="99064" s="62" customFormat="1" x14ac:dyDescent="0.35"/>
    <row r="99065" s="62" customFormat="1" x14ac:dyDescent="0.35"/>
    <row r="99066" s="62" customFormat="1" x14ac:dyDescent="0.35"/>
    <row r="99067" s="62" customFormat="1" x14ac:dyDescent="0.35"/>
    <row r="99068" s="62" customFormat="1" x14ac:dyDescent="0.35"/>
    <row r="99069" s="62" customFormat="1" x14ac:dyDescent="0.35"/>
    <row r="99070" s="62" customFormat="1" x14ac:dyDescent="0.35"/>
    <row r="99071" s="62" customFormat="1" x14ac:dyDescent="0.35"/>
    <row r="99072" s="62" customFormat="1" x14ac:dyDescent="0.35"/>
    <row r="99073" s="62" customFormat="1" x14ac:dyDescent="0.35"/>
    <row r="99074" s="62" customFormat="1" x14ac:dyDescent="0.35"/>
    <row r="99075" s="62" customFormat="1" x14ac:dyDescent="0.35"/>
    <row r="99076" s="62" customFormat="1" x14ac:dyDescent="0.35"/>
    <row r="99077" s="62" customFormat="1" x14ac:dyDescent="0.35"/>
    <row r="99078" s="62" customFormat="1" x14ac:dyDescent="0.35"/>
    <row r="99079" s="62" customFormat="1" x14ac:dyDescent="0.35"/>
    <row r="99080" s="62" customFormat="1" x14ac:dyDescent="0.35"/>
    <row r="99081" s="62" customFormat="1" x14ac:dyDescent="0.35"/>
    <row r="99082" s="62" customFormat="1" x14ac:dyDescent="0.35"/>
    <row r="99083" s="62" customFormat="1" x14ac:dyDescent="0.35"/>
    <row r="99084" s="62" customFormat="1" x14ac:dyDescent="0.35"/>
    <row r="99085" s="62" customFormat="1" x14ac:dyDescent="0.35"/>
    <row r="99086" s="62" customFormat="1" x14ac:dyDescent="0.35"/>
    <row r="99087" s="62" customFormat="1" x14ac:dyDescent="0.35"/>
    <row r="99088" s="62" customFormat="1" x14ac:dyDescent="0.35"/>
    <row r="99089" s="62" customFormat="1" x14ac:dyDescent="0.35"/>
    <row r="99090" s="62" customFormat="1" x14ac:dyDescent="0.35"/>
    <row r="99091" s="62" customFormat="1" x14ac:dyDescent="0.35"/>
    <row r="99092" s="62" customFormat="1" x14ac:dyDescent="0.35"/>
    <row r="99093" s="62" customFormat="1" x14ac:dyDescent="0.35"/>
    <row r="99094" s="62" customFormat="1" x14ac:dyDescent="0.35"/>
    <row r="99095" s="62" customFormat="1" x14ac:dyDescent="0.35"/>
    <row r="99096" s="62" customFormat="1" x14ac:dyDescent="0.35"/>
    <row r="99097" s="62" customFormat="1" x14ac:dyDescent="0.35"/>
    <row r="99098" s="62" customFormat="1" x14ac:dyDescent="0.35"/>
    <row r="99099" s="62" customFormat="1" x14ac:dyDescent="0.35"/>
    <row r="99100" s="62" customFormat="1" x14ac:dyDescent="0.35"/>
    <row r="99101" s="62" customFormat="1" x14ac:dyDescent="0.35"/>
    <row r="99102" s="62" customFormat="1" x14ac:dyDescent="0.35"/>
    <row r="99103" s="62" customFormat="1" x14ac:dyDescent="0.35"/>
    <row r="99104" s="62" customFormat="1" x14ac:dyDescent="0.35"/>
    <row r="99105" s="62" customFormat="1" x14ac:dyDescent="0.35"/>
    <row r="99106" s="62" customFormat="1" x14ac:dyDescent="0.35"/>
    <row r="99107" s="62" customFormat="1" x14ac:dyDescent="0.35"/>
    <row r="99108" s="62" customFormat="1" x14ac:dyDescent="0.35"/>
    <row r="99109" s="62" customFormat="1" x14ac:dyDescent="0.35"/>
    <row r="99110" s="62" customFormat="1" x14ac:dyDescent="0.35"/>
    <row r="99111" s="62" customFormat="1" x14ac:dyDescent="0.35"/>
    <row r="99112" s="62" customFormat="1" x14ac:dyDescent="0.35"/>
    <row r="99113" s="62" customFormat="1" x14ac:dyDescent="0.35"/>
    <row r="99114" s="62" customFormat="1" x14ac:dyDescent="0.35"/>
    <row r="99115" s="62" customFormat="1" x14ac:dyDescent="0.35"/>
    <row r="99116" s="62" customFormat="1" x14ac:dyDescent="0.35"/>
    <row r="99117" s="62" customFormat="1" x14ac:dyDescent="0.35"/>
    <row r="99118" s="62" customFormat="1" x14ac:dyDescent="0.35"/>
    <row r="99119" s="62" customFormat="1" x14ac:dyDescent="0.35"/>
    <row r="99120" s="62" customFormat="1" x14ac:dyDescent="0.35"/>
    <row r="99121" s="62" customFormat="1" x14ac:dyDescent="0.35"/>
    <row r="99122" s="62" customFormat="1" x14ac:dyDescent="0.35"/>
    <row r="99123" s="62" customFormat="1" x14ac:dyDescent="0.35"/>
    <row r="99124" s="62" customFormat="1" x14ac:dyDescent="0.35"/>
    <row r="99125" s="62" customFormat="1" x14ac:dyDescent="0.35"/>
    <row r="99126" s="62" customFormat="1" x14ac:dyDescent="0.35"/>
    <row r="99127" s="62" customFormat="1" x14ac:dyDescent="0.35"/>
    <row r="99128" s="62" customFormat="1" x14ac:dyDescent="0.35"/>
    <row r="99129" s="62" customFormat="1" x14ac:dyDescent="0.35"/>
    <row r="99130" s="62" customFormat="1" x14ac:dyDescent="0.35"/>
    <row r="99131" s="62" customFormat="1" x14ac:dyDescent="0.35"/>
    <row r="99132" s="62" customFormat="1" x14ac:dyDescent="0.35"/>
    <row r="99133" s="62" customFormat="1" x14ac:dyDescent="0.35"/>
    <row r="99134" s="62" customFormat="1" x14ac:dyDescent="0.35"/>
    <row r="99135" s="62" customFormat="1" x14ac:dyDescent="0.35"/>
    <row r="99136" s="62" customFormat="1" x14ac:dyDescent="0.35"/>
    <row r="99137" s="62" customFormat="1" x14ac:dyDescent="0.35"/>
    <row r="99138" s="62" customFormat="1" x14ac:dyDescent="0.35"/>
    <row r="99139" s="62" customFormat="1" x14ac:dyDescent="0.35"/>
    <row r="99140" s="62" customFormat="1" x14ac:dyDescent="0.35"/>
    <row r="99141" s="62" customFormat="1" x14ac:dyDescent="0.35"/>
    <row r="99142" s="62" customFormat="1" x14ac:dyDescent="0.35"/>
    <row r="99143" s="62" customFormat="1" x14ac:dyDescent="0.35"/>
    <row r="99144" s="62" customFormat="1" x14ac:dyDescent="0.35"/>
    <row r="99145" s="62" customFormat="1" x14ac:dyDescent="0.35"/>
    <row r="99146" s="62" customFormat="1" x14ac:dyDescent="0.35"/>
    <row r="99147" s="62" customFormat="1" x14ac:dyDescent="0.35"/>
    <row r="99148" s="62" customFormat="1" x14ac:dyDescent="0.35"/>
    <row r="99149" s="62" customFormat="1" x14ac:dyDescent="0.35"/>
    <row r="99150" s="62" customFormat="1" x14ac:dyDescent="0.35"/>
    <row r="99151" s="62" customFormat="1" x14ac:dyDescent="0.35"/>
    <row r="99152" s="62" customFormat="1" x14ac:dyDescent="0.35"/>
    <row r="99153" s="62" customFormat="1" x14ac:dyDescent="0.35"/>
    <row r="99154" s="62" customFormat="1" x14ac:dyDescent="0.35"/>
    <row r="99155" s="62" customFormat="1" x14ac:dyDescent="0.35"/>
    <row r="99156" s="62" customFormat="1" x14ac:dyDescent="0.35"/>
    <row r="99157" s="62" customFormat="1" x14ac:dyDescent="0.35"/>
    <row r="99158" s="62" customFormat="1" x14ac:dyDescent="0.35"/>
    <row r="99159" s="62" customFormat="1" x14ac:dyDescent="0.35"/>
    <row r="99160" s="62" customFormat="1" x14ac:dyDescent="0.35"/>
    <row r="99161" s="62" customFormat="1" x14ac:dyDescent="0.35"/>
    <row r="99162" s="62" customFormat="1" x14ac:dyDescent="0.35"/>
    <row r="99163" s="62" customFormat="1" x14ac:dyDescent="0.35"/>
    <row r="99164" s="62" customFormat="1" x14ac:dyDescent="0.35"/>
    <row r="99165" s="62" customFormat="1" x14ac:dyDescent="0.35"/>
    <row r="99166" s="62" customFormat="1" x14ac:dyDescent="0.35"/>
    <row r="99167" s="62" customFormat="1" x14ac:dyDescent="0.35"/>
    <row r="99168" s="62" customFormat="1" x14ac:dyDescent="0.35"/>
    <row r="99169" s="62" customFormat="1" x14ac:dyDescent="0.35"/>
    <row r="99170" s="62" customFormat="1" x14ac:dyDescent="0.35"/>
    <row r="99171" s="62" customFormat="1" x14ac:dyDescent="0.35"/>
    <row r="99172" s="62" customFormat="1" x14ac:dyDescent="0.35"/>
    <row r="99173" s="62" customFormat="1" x14ac:dyDescent="0.35"/>
    <row r="99174" s="62" customFormat="1" x14ac:dyDescent="0.35"/>
    <row r="99175" s="62" customFormat="1" x14ac:dyDescent="0.35"/>
    <row r="99176" s="62" customFormat="1" x14ac:dyDescent="0.35"/>
    <row r="99177" s="62" customFormat="1" x14ac:dyDescent="0.35"/>
    <row r="99178" s="62" customFormat="1" x14ac:dyDescent="0.35"/>
    <row r="99179" s="62" customFormat="1" x14ac:dyDescent="0.35"/>
    <row r="99180" s="62" customFormat="1" x14ac:dyDescent="0.35"/>
    <row r="99181" s="62" customFormat="1" x14ac:dyDescent="0.35"/>
    <row r="99182" s="62" customFormat="1" x14ac:dyDescent="0.35"/>
    <row r="99183" s="62" customFormat="1" x14ac:dyDescent="0.35"/>
    <row r="99184" s="62" customFormat="1" x14ac:dyDescent="0.35"/>
    <row r="99185" s="62" customFormat="1" x14ac:dyDescent="0.35"/>
    <row r="99186" s="62" customFormat="1" x14ac:dyDescent="0.35"/>
    <row r="99187" s="62" customFormat="1" x14ac:dyDescent="0.35"/>
    <row r="99188" s="62" customFormat="1" x14ac:dyDescent="0.35"/>
    <row r="99189" s="62" customFormat="1" x14ac:dyDescent="0.35"/>
    <row r="99190" s="62" customFormat="1" x14ac:dyDescent="0.35"/>
    <row r="99191" s="62" customFormat="1" x14ac:dyDescent="0.35"/>
    <row r="99192" s="62" customFormat="1" x14ac:dyDescent="0.35"/>
    <row r="99193" s="62" customFormat="1" x14ac:dyDescent="0.35"/>
    <row r="99194" s="62" customFormat="1" x14ac:dyDescent="0.35"/>
    <row r="99195" s="62" customFormat="1" x14ac:dyDescent="0.35"/>
    <row r="99196" s="62" customFormat="1" x14ac:dyDescent="0.35"/>
    <row r="99197" s="62" customFormat="1" x14ac:dyDescent="0.35"/>
    <row r="99198" s="62" customFormat="1" x14ac:dyDescent="0.35"/>
    <row r="99199" s="62" customFormat="1" x14ac:dyDescent="0.35"/>
    <row r="99200" s="62" customFormat="1" x14ac:dyDescent="0.35"/>
    <row r="99201" s="62" customFormat="1" x14ac:dyDescent="0.35"/>
    <row r="99202" s="62" customFormat="1" x14ac:dyDescent="0.35"/>
    <row r="99203" s="62" customFormat="1" x14ac:dyDescent="0.35"/>
    <row r="99204" s="62" customFormat="1" x14ac:dyDescent="0.35"/>
    <row r="99205" s="62" customFormat="1" x14ac:dyDescent="0.35"/>
    <row r="99206" s="62" customFormat="1" x14ac:dyDescent="0.35"/>
    <row r="99207" s="62" customFormat="1" x14ac:dyDescent="0.35"/>
    <row r="99208" s="62" customFormat="1" x14ac:dyDescent="0.35"/>
    <row r="99209" s="62" customFormat="1" x14ac:dyDescent="0.35"/>
    <row r="99210" s="62" customFormat="1" x14ac:dyDescent="0.35"/>
    <row r="99211" s="62" customFormat="1" x14ac:dyDescent="0.35"/>
    <row r="99212" s="62" customFormat="1" x14ac:dyDescent="0.35"/>
    <row r="99213" s="62" customFormat="1" x14ac:dyDescent="0.35"/>
    <row r="99214" s="62" customFormat="1" x14ac:dyDescent="0.35"/>
    <row r="99215" s="62" customFormat="1" x14ac:dyDescent="0.35"/>
    <row r="99216" s="62" customFormat="1" x14ac:dyDescent="0.35"/>
    <row r="99217" s="62" customFormat="1" x14ac:dyDescent="0.35"/>
    <row r="99218" s="62" customFormat="1" x14ac:dyDescent="0.35"/>
    <row r="99219" s="62" customFormat="1" x14ac:dyDescent="0.35"/>
    <row r="99220" s="62" customFormat="1" x14ac:dyDescent="0.35"/>
    <row r="99221" s="62" customFormat="1" x14ac:dyDescent="0.35"/>
    <row r="99222" s="62" customFormat="1" x14ac:dyDescent="0.35"/>
    <row r="99223" s="62" customFormat="1" x14ac:dyDescent="0.35"/>
    <row r="99224" s="62" customFormat="1" x14ac:dyDescent="0.35"/>
    <row r="99225" s="62" customFormat="1" x14ac:dyDescent="0.35"/>
    <row r="99226" s="62" customFormat="1" x14ac:dyDescent="0.35"/>
    <row r="99227" s="62" customFormat="1" x14ac:dyDescent="0.35"/>
    <row r="99228" s="62" customFormat="1" x14ac:dyDescent="0.35"/>
    <row r="99229" s="62" customFormat="1" x14ac:dyDescent="0.35"/>
    <row r="99230" s="62" customFormat="1" x14ac:dyDescent="0.35"/>
    <row r="99231" s="62" customFormat="1" x14ac:dyDescent="0.35"/>
    <row r="99232" s="62" customFormat="1" x14ac:dyDescent="0.35"/>
    <row r="99233" s="62" customFormat="1" x14ac:dyDescent="0.35"/>
    <row r="99234" s="62" customFormat="1" x14ac:dyDescent="0.35"/>
    <row r="99235" s="62" customFormat="1" x14ac:dyDescent="0.35"/>
    <row r="99236" s="62" customFormat="1" x14ac:dyDescent="0.35"/>
    <row r="99237" s="62" customFormat="1" x14ac:dyDescent="0.35"/>
    <row r="99238" s="62" customFormat="1" x14ac:dyDescent="0.35"/>
    <row r="99239" s="62" customFormat="1" x14ac:dyDescent="0.35"/>
    <row r="99240" s="62" customFormat="1" x14ac:dyDescent="0.35"/>
    <row r="99241" s="62" customFormat="1" x14ac:dyDescent="0.35"/>
    <row r="99242" s="62" customFormat="1" x14ac:dyDescent="0.35"/>
    <row r="99243" s="62" customFormat="1" x14ac:dyDescent="0.35"/>
    <row r="99244" s="62" customFormat="1" x14ac:dyDescent="0.35"/>
    <row r="99245" s="62" customFormat="1" x14ac:dyDescent="0.35"/>
    <row r="99246" s="62" customFormat="1" x14ac:dyDescent="0.35"/>
    <row r="99247" s="62" customFormat="1" x14ac:dyDescent="0.35"/>
    <row r="99248" s="62" customFormat="1" x14ac:dyDescent="0.35"/>
    <row r="99249" s="62" customFormat="1" x14ac:dyDescent="0.35"/>
    <row r="99250" s="62" customFormat="1" x14ac:dyDescent="0.35"/>
    <row r="99251" s="62" customFormat="1" x14ac:dyDescent="0.35"/>
    <row r="99252" s="62" customFormat="1" x14ac:dyDescent="0.35"/>
    <row r="99253" s="62" customFormat="1" x14ac:dyDescent="0.35"/>
    <row r="99254" s="62" customFormat="1" x14ac:dyDescent="0.35"/>
    <row r="99255" s="62" customFormat="1" x14ac:dyDescent="0.35"/>
    <row r="99256" s="62" customFormat="1" x14ac:dyDescent="0.35"/>
    <row r="99257" s="62" customFormat="1" x14ac:dyDescent="0.35"/>
    <row r="99258" s="62" customFormat="1" x14ac:dyDescent="0.35"/>
    <row r="99259" s="62" customFormat="1" x14ac:dyDescent="0.35"/>
    <row r="99260" s="62" customFormat="1" x14ac:dyDescent="0.35"/>
    <row r="99261" s="62" customFormat="1" x14ac:dyDescent="0.35"/>
    <row r="99262" s="62" customFormat="1" x14ac:dyDescent="0.35"/>
    <row r="99263" s="62" customFormat="1" x14ac:dyDescent="0.35"/>
    <row r="99264" s="62" customFormat="1" x14ac:dyDescent="0.35"/>
    <row r="99265" s="62" customFormat="1" x14ac:dyDescent="0.35"/>
    <row r="99266" s="62" customFormat="1" x14ac:dyDescent="0.35"/>
    <row r="99267" s="62" customFormat="1" x14ac:dyDescent="0.35"/>
    <row r="99268" s="62" customFormat="1" x14ac:dyDescent="0.35"/>
    <row r="99269" s="62" customFormat="1" x14ac:dyDescent="0.35"/>
    <row r="99270" s="62" customFormat="1" x14ac:dyDescent="0.35"/>
    <row r="99271" s="62" customFormat="1" x14ac:dyDescent="0.35"/>
    <row r="99272" s="62" customFormat="1" x14ac:dyDescent="0.35"/>
    <row r="99273" s="62" customFormat="1" x14ac:dyDescent="0.35"/>
    <row r="99274" s="62" customFormat="1" x14ac:dyDescent="0.35"/>
    <row r="99275" s="62" customFormat="1" x14ac:dyDescent="0.35"/>
    <row r="99276" s="62" customFormat="1" x14ac:dyDescent="0.35"/>
    <row r="99277" s="62" customFormat="1" x14ac:dyDescent="0.35"/>
    <row r="99278" s="62" customFormat="1" x14ac:dyDescent="0.35"/>
    <row r="99279" s="62" customFormat="1" x14ac:dyDescent="0.35"/>
    <row r="99280" s="62" customFormat="1" x14ac:dyDescent="0.35"/>
    <row r="99281" s="62" customFormat="1" x14ac:dyDescent="0.35"/>
    <row r="99282" s="62" customFormat="1" x14ac:dyDescent="0.35"/>
    <row r="99283" s="62" customFormat="1" x14ac:dyDescent="0.35"/>
    <row r="99284" s="62" customFormat="1" x14ac:dyDescent="0.35"/>
    <row r="99285" s="62" customFormat="1" x14ac:dyDescent="0.35"/>
    <row r="99286" s="62" customFormat="1" x14ac:dyDescent="0.35"/>
    <row r="99287" s="62" customFormat="1" x14ac:dyDescent="0.35"/>
    <row r="99288" s="62" customFormat="1" x14ac:dyDescent="0.35"/>
    <row r="99289" s="62" customFormat="1" x14ac:dyDescent="0.35"/>
    <row r="99290" s="62" customFormat="1" x14ac:dyDescent="0.35"/>
    <row r="99291" s="62" customFormat="1" x14ac:dyDescent="0.35"/>
    <row r="99292" s="62" customFormat="1" x14ac:dyDescent="0.35"/>
    <row r="99293" s="62" customFormat="1" x14ac:dyDescent="0.35"/>
    <row r="99294" s="62" customFormat="1" x14ac:dyDescent="0.35"/>
    <row r="99295" s="62" customFormat="1" x14ac:dyDescent="0.35"/>
    <row r="99296" s="62" customFormat="1" x14ac:dyDescent="0.35"/>
    <row r="99297" s="62" customFormat="1" x14ac:dyDescent="0.35"/>
    <row r="99298" s="62" customFormat="1" x14ac:dyDescent="0.35"/>
    <row r="99299" s="62" customFormat="1" x14ac:dyDescent="0.35"/>
    <row r="99300" s="62" customFormat="1" x14ac:dyDescent="0.35"/>
    <row r="99301" s="62" customFormat="1" x14ac:dyDescent="0.35"/>
    <row r="99302" s="62" customFormat="1" x14ac:dyDescent="0.35"/>
    <row r="99303" s="62" customFormat="1" x14ac:dyDescent="0.35"/>
    <row r="99304" s="62" customFormat="1" x14ac:dyDescent="0.35"/>
    <row r="99305" s="62" customFormat="1" x14ac:dyDescent="0.35"/>
    <row r="99306" s="62" customFormat="1" x14ac:dyDescent="0.35"/>
    <row r="99307" s="62" customFormat="1" x14ac:dyDescent="0.35"/>
    <row r="99308" s="62" customFormat="1" x14ac:dyDescent="0.35"/>
    <row r="99309" s="62" customFormat="1" x14ac:dyDescent="0.35"/>
    <row r="99310" s="62" customFormat="1" x14ac:dyDescent="0.35"/>
    <row r="99311" s="62" customFormat="1" x14ac:dyDescent="0.35"/>
    <row r="99312" s="62" customFormat="1" x14ac:dyDescent="0.35"/>
    <row r="99313" s="62" customFormat="1" x14ac:dyDescent="0.35"/>
    <row r="99314" s="62" customFormat="1" x14ac:dyDescent="0.35"/>
    <row r="99315" s="62" customFormat="1" x14ac:dyDescent="0.35"/>
    <row r="99316" s="62" customFormat="1" x14ac:dyDescent="0.35"/>
    <row r="99317" s="62" customFormat="1" x14ac:dyDescent="0.35"/>
    <row r="99318" s="62" customFormat="1" x14ac:dyDescent="0.35"/>
    <row r="99319" s="62" customFormat="1" x14ac:dyDescent="0.35"/>
    <row r="99320" s="62" customFormat="1" x14ac:dyDescent="0.35"/>
    <row r="99321" s="62" customFormat="1" x14ac:dyDescent="0.35"/>
    <row r="99322" s="62" customFormat="1" x14ac:dyDescent="0.35"/>
    <row r="99323" s="62" customFormat="1" x14ac:dyDescent="0.35"/>
    <row r="99324" s="62" customFormat="1" x14ac:dyDescent="0.35"/>
    <row r="99325" s="62" customFormat="1" x14ac:dyDescent="0.35"/>
    <row r="99326" s="62" customFormat="1" x14ac:dyDescent="0.35"/>
    <row r="99327" s="62" customFormat="1" x14ac:dyDescent="0.35"/>
    <row r="99328" s="62" customFormat="1" x14ac:dyDescent="0.35"/>
    <row r="99329" s="62" customFormat="1" x14ac:dyDescent="0.35"/>
    <row r="99330" s="62" customFormat="1" x14ac:dyDescent="0.35"/>
    <row r="99331" s="62" customFormat="1" x14ac:dyDescent="0.35"/>
    <row r="99332" s="62" customFormat="1" x14ac:dyDescent="0.35"/>
    <row r="99333" s="62" customFormat="1" x14ac:dyDescent="0.35"/>
    <row r="99334" s="62" customFormat="1" x14ac:dyDescent="0.35"/>
    <row r="99335" s="62" customFormat="1" x14ac:dyDescent="0.35"/>
    <row r="99336" s="62" customFormat="1" x14ac:dyDescent="0.35"/>
    <row r="99337" s="62" customFormat="1" x14ac:dyDescent="0.35"/>
    <row r="99338" s="62" customFormat="1" x14ac:dyDescent="0.35"/>
    <row r="99339" s="62" customFormat="1" x14ac:dyDescent="0.35"/>
    <row r="99340" s="62" customFormat="1" x14ac:dyDescent="0.35"/>
    <row r="99341" s="62" customFormat="1" x14ac:dyDescent="0.35"/>
    <row r="99342" s="62" customFormat="1" x14ac:dyDescent="0.35"/>
    <row r="99343" s="62" customFormat="1" x14ac:dyDescent="0.35"/>
    <row r="99344" s="62" customFormat="1" x14ac:dyDescent="0.35"/>
    <row r="99345" s="62" customFormat="1" x14ac:dyDescent="0.35"/>
    <row r="99346" s="62" customFormat="1" x14ac:dyDescent="0.35"/>
    <row r="99347" s="62" customFormat="1" x14ac:dyDescent="0.35"/>
    <row r="99348" s="62" customFormat="1" x14ac:dyDescent="0.35"/>
    <row r="99349" s="62" customFormat="1" x14ac:dyDescent="0.35"/>
    <row r="99350" s="62" customFormat="1" x14ac:dyDescent="0.35"/>
    <row r="99351" s="62" customFormat="1" x14ac:dyDescent="0.35"/>
    <row r="99352" s="62" customFormat="1" x14ac:dyDescent="0.35"/>
    <row r="99353" s="62" customFormat="1" x14ac:dyDescent="0.35"/>
    <row r="99354" s="62" customFormat="1" x14ac:dyDescent="0.35"/>
    <row r="99355" s="62" customFormat="1" x14ac:dyDescent="0.35"/>
    <row r="99356" s="62" customFormat="1" x14ac:dyDescent="0.35"/>
    <row r="99357" s="62" customFormat="1" x14ac:dyDescent="0.35"/>
    <row r="99358" s="62" customFormat="1" x14ac:dyDescent="0.35"/>
    <row r="99359" s="62" customFormat="1" x14ac:dyDescent="0.35"/>
    <row r="99360" s="62" customFormat="1" x14ac:dyDescent="0.35"/>
    <row r="99361" s="62" customFormat="1" x14ac:dyDescent="0.35"/>
    <row r="99362" s="62" customFormat="1" x14ac:dyDescent="0.35"/>
    <row r="99363" s="62" customFormat="1" x14ac:dyDescent="0.35"/>
    <row r="99364" s="62" customFormat="1" x14ac:dyDescent="0.35"/>
    <row r="99365" s="62" customFormat="1" x14ac:dyDescent="0.35"/>
    <row r="99366" s="62" customFormat="1" x14ac:dyDescent="0.35"/>
    <row r="99367" s="62" customFormat="1" x14ac:dyDescent="0.35"/>
    <row r="99368" s="62" customFormat="1" x14ac:dyDescent="0.35"/>
    <row r="99369" s="62" customFormat="1" x14ac:dyDescent="0.35"/>
    <row r="99370" s="62" customFormat="1" x14ac:dyDescent="0.35"/>
    <row r="99371" s="62" customFormat="1" x14ac:dyDescent="0.35"/>
    <row r="99372" s="62" customFormat="1" x14ac:dyDescent="0.35"/>
    <row r="99373" s="62" customFormat="1" x14ac:dyDescent="0.35"/>
    <row r="99374" s="62" customFormat="1" x14ac:dyDescent="0.35"/>
    <row r="99375" s="62" customFormat="1" x14ac:dyDescent="0.35"/>
    <row r="99376" s="62" customFormat="1" x14ac:dyDescent="0.35"/>
    <row r="99377" s="62" customFormat="1" x14ac:dyDescent="0.35"/>
    <row r="99378" s="62" customFormat="1" x14ac:dyDescent="0.35"/>
    <row r="99379" s="62" customFormat="1" x14ac:dyDescent="0.35"/>
    <row r="99380" s="62" customFormat="1" x14ac:dyDescent="0.35"/>
    <row r="99381" s="62" customFormat="1" x14ac:dyDescent="0.35"/>
    <row r="99382" s="62" customFormat="1" x14ac:dyDescent="0.35"/>
    <row r="99383" s="62" customFormat="1" x14ac:dyDescent="0.35"/>
    <row r="99384" s="62" customFormat="1" x14ac:dyDescent="0.35"/>
    <row r="99385" s="62" customFormat="1" x14ac:dyDescent="0.35"/>
    <row r="99386" s="62" customFormat="1" x14ac:dyDescent="0.35"/>
    <row r="99387" s="62" customFormat="1" x14ac:dyDescent="0.35"/>
    <row r="99388" s="62" customFormat="1" x14ac:dyDescent="0.35"/>
    <row r="99389" s="62" customFormat="1" x14ac:dyDescent="0.35"/>
    <row r="99390" s="62" customFormat="1" x14ac:dyDescent="0.35"/>
    <row r="99391" s="62" customFormat="1" x14ac:dyDescent="0.35"/>
    <row r="99392" s="62" customFormat="1" x14ac:dyDescent="0.35"/>
    <row r="99393" s="62" customFormat="1" x14ac:dyDescent="0.35"/>
    <row r="99394" s="62" customFormat="1" x14ac:dyDescent="0.35"/>
    <row r="99395" s="62" customFormat="1" x14ac:dyDescent="0.35"/>
    <row r="99396" s="62" customFormat="1" x14ac:dyDescent="0.35"/>
    <row r="99397" s="62" customFormat="1" x14ac:dyDescent="0.35"/>
    <row r="99398" s="62" customFormat="1" x14ac:dyDescent="0.35"/>
    <row r="99399" s="62" customFormat="1" x14ac:dyDescent="0.35"/>
    <row r="99400" s="62" customFormat="1" x14ac:dyDescent="0.35"/>
    <row r="99401" s="62" customFormat="1" x14ac:dyDescent="0.35"/>
    <row r="99402" s="62" customFormat="1" x14ac:dyDescent="0.35"/>
    <row r="99403" s="62" customFormat="1" x14ac:dyDescent="0.35"/>
    <row r="99404" s="62" customFormat="1" x14ac:dyDescent="0.35"/>
    <row r="99405" s="62" customFormat="1" x14ac:dyDescent="0.35"/>
    <row r="99406" s="62" customFormat="1" x14ac:dyDescent="0.35"/>
    <row r="99407" s="62" customFormat="1" x14ac:dyDescent="0.35"/>
    <row r="99408" s="62" customFormat="1" x14ac:dyDescent="0.35"/>
    <row r="99409" s="62" customFormat="1" x14ac:dyDescent="0.35"/>
    <row r="99410" s="62" customFormat="1" x14ac:dyDescent="0.35"/>
    <row r="99411" s="62" customFormat="1" x14ac:dyDescent="0.35"/>
    <row r="99412" s="62" customFormat="1" x14ac:dyDescent="0.35"/>
    <row r="99413" s="62" customFormat="1" x14ac:dyDescent="0.35"/>
    <row r="99414" s="62" customFormat="1" x14ac:dyDescent="0.35"/>
    <row r="99415" s="62" customFormat="1" x14ac:dyDescent="0.35"/>
    <row r="99416" s="62" customFormat="1" x14ac:dyDescent="0.35"/>
    <row r="99417" s="62" customFormat="1" x14ac:dyDescent="0.35"/>
    <row r="99418" s="62" customFormat="1" x14ac:dyDescent="0.35"/>
    <row r="99419" s="62" customFormat="1" x14ac:dyDescent="0.35"/>
    <row r="99420" s="62" customFormat="1" x14ac:dyDescent="0.35"/>
    <row r="99421" s="62" customFormat="1" x14ac:dyDescent="0.35"/>
    <row r="99422" s="62" customFormat="1" x14ac:dyDescent="0.35"/>
    <row r="99423" s="62" customFormat="1" x14ac:dyDescent="0.35"/>
    <row r="99424" s="62" customFormat="1" x14ac:dyDescent="0.35"/>
    <row r="99425" s="62" customFormat="1" x14ac:dyDescent="0.35"/>
    <row r="99426" s="62" customFormat="1" x14ac:dyDescent="0.35"/>
    <row r="99427" s="62" customFormat="1" x14ac:dyDescent="0.35"/>
    <row r="99428" s="62" customFormat="1" x14ac:dyDescent="0.35"/>
    <row r="99429" s="62" customFormat="1" x14ac:dyDescent="0.35"/>
    <row r="99430" s="62" customFormat="1" x14ac:dyDescent="0.35"/>
    <row r="99431" s="62" customFormat="1" x14ac:dyDescent="0.35"/>
    <row r="99432" s="62" customFormat="1" x14ac:dyDescent="0.35"/>
    <row r="99433" s="62" customFormat="1" x14ac:dyDescent="0.35"/>
    <row r="99434" s="62" customFormat="1" x14ac:dyDescent="0.35"/>
    <row r="99435" s="62" customFormat="1" x14ac:dyDescent="0.35"/>
    <row r="99436" s="62" customFormat="1" x14ac:dyDescent="0.35"/>
    <row r="99437" s="62" customFormat="1" x14ac:dyDescent="0.35"/>
    <row r="99438" s="62" customFormat="1" x14ac:dyDescent="0.35"/>
    <row r="99439" s="62" customFormat="1" x14ac:dyDescent="0.35"/>
    <row r="99440" s="62" customFormat="1" x14ac:dyDescent="0.35"/>
    <row r="99441" s="62" customFormat="1" x14ac:dyDescent="0.35"/>
    <row r="99442" s="62" customFormat="1" x14ac:dyDescent="0.35"/>
    <row r="99443" s="62" customFormat="1" x14ac:dyDescent="0.35"/>
    <row r="99444" s="62" customFormat="1" x14ac:dyDescent="0.35"/>
    <row r="99445" s="62" customFormat="1" x14ac:dyDescent="0.35"/>
    <row r="99446" s="62" customFormat="1" x14ac:dyDescent="0.35"/>
    <row r="99447" s="62" customFormat="1" x14ac:dyDescent="0.35"/>
    <row r="99448" s="62" customFormat="1" x14ac:dyDescent="0.35"/>
    <row r="99449" s="62" customFormat="1" x14ac:dyDescent="0.35"/>
    <row r="99450" s="62" customFormat="1" x14ac:dyDescent="0.35"/>
    <row r="99451" s="62" customFormat="1" x14ac:dyDescent="0.35"/>
    <row r="99452" s="62" customFormat="1" x14ac:dyDescent="0.35"/>
    <row r="99453" s="62" customFormat="1" x14ac:dyDescent="0.35"/>
    <row r="99454" s="62" customFormat="1" x14ac:dyDescent="0.35"/>
    <row r="99455" s="62" customFormat="1" x14ac:dyDescent="0.35"/>
    <row r="99456" s="62" customFormat="1" x14ac:dyDescent="0.35"/>
    <row r="99457" s="62" customFormat="1" x14ac:dyDescent="0.35"/>
    <row r="99458" s="62" customFormat="1" x14ac:dyDescent="0.35"/>
    <row r="99459" s="62" customFormat="1" x14ac:dyDescent="0.35"/>
    <row r="99460" s="62" customFormat="1" x14ac:dyDescent="0.35"/>
    <row r="99461" s="62" customFormat="1" x14ac:dyDescent="0.35"/>
    <row r="99462" s="62" customFormat="1" x14ac:dyDescent="0.35"/>
    <row r="99463" s="62" customFormat="1" x14ac:dyDescent="0.35"/>
    <row r="99464" s="62" customFormat="1" x14ac:dyDescent="0.35"/>
    <row r="99465" s="62" customFormat="1" x14ac:dyDescent="0.35"/>
    <row r="99466" s="62" customFormat="1" x14ac:dyDescent="0.35"/>
    <row r="99467" s="62" customFormat="1" x14ac:dyDescent="0.35"/>
    <row r="99468" s="62" customFormat="1" x14ac:dyDescent="0.35"/>
    <row r="99469" s="62" customFormat="1" x14ac:dyDescent="0.35"/>
    <row r="99470" s="62" customFormat="1" x14ac:dyDescent="0.35"/>
    <row r="99471" s="62" customFormat="1" x14ac:dyDescent="0.35"/>
    <row r="99472" s="62" customFormat="1" x14ac:dyDescent="0.35"/>
    <row r="99473" s="62" customFormat="1" x14ac:dyDescent="0.35"/>
    <row r="99474" s="62" customFormat="1" x14ac:dyDescent="0.35"/>
    <row r="99475" s="62" customFormat="1" x14ac:dyDescent="0.35"/>
    <row r="99476" s="62" customFormat="1" x14ac:dyDescent="0.35"/>
    <row r="99477" s="62" customFormat="1" x14ac:dyDescent="0.35"/>
    <row r="99478" s="62" customFormat="1" x14ac:dyDescent="0.35"/>
    <row r="99479" s="62" customFormat="1" x14ac:dyDescent="0.35"/>
    <row r="99480" s="62" customFormat="1" x14ac:dyDescent="0.35"/>
    <row r="99481" s="62" customFormat="1" x14ac:dyDescent="0.35"/>
    <row r="99482" s="62" customFormat="1" x14ac:dyDescent="0.35"/>
    <row r="99483" s="62" customFormat="1" x14ac:dyDescent="0.35"/>
    <row r="99484" s="62" customFormat="1" x14ac:dyDescent="0.35"/>
    <row r="99485" s="62" customFormat="1" x14ac:dyDescent="0.35"/>
    <row r="99486" s="62" customFormat="1" x14ac:dyDescent="0.35"/>
    <row r="99487" s="62" customFormat="1" x14ac:dyDescent="0.35"/>
    <row r="99488" s="62" customFormat="1" x14ac:dyDescent="0.35"/>
    <row r="99489" s="62" customFormat="1" x14ac:dyDescent="0.35"/>
    <row r="99490" s="62" customFormat="1" x14ac:dyDescent="0.35"/>
    <row r="99491" s="62" customFormat="1" x14ac:dyDescent="0.35"/>
    <row r="99492" s="62" customFormat="1" x14ac:dyDescent="0.35"/>
    <row r="99493" s="62" customFormat="1" x14ac:dyDescent="0.35"/>
    <row r="99494" s="62" customFormat="1" x14ac:dyDescent="0.35"/>
    <row r="99495" s="62" customFormat="1" x14ac:dyDescent="0.35"/>
    <row r="99496" s="62" customFormat="1" x14ac:dyDescent="0.35"/>
    <row r="99497" s="62" customFormat="1" x14ac:dyDescent="0.35"/>
    <row r="99498" s="62" customFormat="1" x14ac:dyDescent="0.35"/>
    <row r="99499" s="62" customFormat="1" x14ac:dyDescent="0.35"/>
    <row r="99500" s="62" customFormat="1" x14ac:dyDescent="0.35"/>
    <row r="99501" s="62" customFormat="1" x14ac:dyDescent="0.35"/>
    <row r="99502" s="62" customFormat="1" x14ac:dyDescent="0.35"/>
    <row r="99503" s="62" customFormat="1" x14ac:dyDescent="0.35"/>
    <row r="99504" s="62" customFormat="1" x14ac:dyDescent="0.35"/>
    <row r="99505" s="62" customFormat="1" x14ac:dyDescent="0.35"/>
    <row r="99506" s="62" customFormat="1" x14ac:dyDescent="0.35"/>
    <row r="99507" s="62" customFormat="1" x14ac:dyDescent="0.35"/>
    <row r="99508" s="62" customFormat="1" x14ac:dyDescent="0.35"/>
    <row r="99509" s="62" customFormat="1" x14ac:dyDescent="0.35"/>
    <row r="99510" s="62" customFormat="1" x14ac:dyDescent="0.35"/>
    <row r="99511" s="62" customFormat="1" x14ac:dyDescent="0.35"/>
    <row r="99512" s="62" customFormat="1" x14ac:dyDescent="0.35"/>
    <row r="99513" s="62" customFormat="1" x14ac:dyDescent="0.35"/>
    <row r="99514" s="62" customFormat="1" x14ac:dyDescent="0.35"/>
    <row r="99515" s="62" customFormat="1" x14ac:dyDescent="0.35"/>
    <row r="99516" s="62" customFormat="1" x14ac:dyDescent="0.35"/>
    <row r="99517" s="62" customFormat="1" x14ac:dyDescent="0.35"/>
    <row r="99518" s="62" customFormat="1" x14ac:dyDescent="0.35"/>
    <row r="99519" s="62" customFormat="1" x14ac:dyDescent="0.35"/>
    <row r="99520" s="62" customFormat="1" x14ac:dyDescent="0.35"/>
    <row r="99521" s="62" customFormat="1" x14ac:dyDescent="0.35"/>
    <row r="99522" s="62" customFormat="1" x14ac:dyDescent="0.35"/>
    <row r="99523" s="62" customFormat="1" x14ac:dyDescent="0.35"/>
    <row r="99524" s="62" customFormat="1" x14ac:dyDescent="0.35"/>
    <row r="99525" s="62" customFormat="1" x14ac:dyDescent="0.35"/>
    <row r="99526" s="62" customFormat="1" x14ac:dyDescent="0.35"/>
    <row r="99527" s="62" customFormat="1" x14ac:dyDescent="0.35"/>
    <row r="99528" s="62" customFormat="1" x14ac:dyDescent="0.35"/>
    <row r="99529" s="62" customFormat="1" x14ac:dyDescent="0.35"/>
    <row r="99530" s="62" customFormat="1" x14ac:dyDescent="0.35"/>
    <row r="99531" s="62" customFormat="1" x14ac:dyDescent="0.35"/>
    <row r="99532" s="62" customFormat="1" x14ac:dyDescent="0.35"/>
    <row r="99533" s="62" customFormat="1" x14ac:dyDescent="0.35"/>
    <row r="99534" s="62" customFormat="1" x14ac:dyDescent="0.35"/>
    <row r="99535" s="62" customFormat="1" x14ac:dyDescent="0.35"/>
    <row r="99536" s="62" customFormat="1" x14ac:dyDescent="0.35"/>
    <row r="99537" s="62" customFormat="1" x14ac:dyDescent="0.35"/>
    <row r="99538" s="62" customFormat="1" x14ac:dyDescent="0.35"/>
    <row r="99539" s="62" customFormat="1" x14ac:dyDescent="0.35"/>
    <row r="99540" s="62" customFormat="1" x14ac:dyDescent="0.35"/>
    <row r="99541" s="62" customFormat="1" x14ac:dyDescent="0.35"/>
    <row r="99542" s="62" customFormat="1" x14ac:dyDescent="0.35"/>
    <row r="99543" s="62" customFormat="1" x14ac:dyDescent="0.35"/>
    <row r="99544" s="62" customFormat="1" x14ac:dyDescent="0.35"/>
    <row r="99545" s="62" customFormat="1" x14ac:dyDescent="0.35"/>
    <row r="99546" s="62" customFormat="1" x14ac:dyDescent="0.35"/>
    <row r="99547" s="62" customFormat="1" x14ac:dyDescent="0.35"/>
    <row r="99548" s="62" customFormat="1" x14ac:dyDescent="0.35"/>
    <row r="99549" s="62" customFormat="1" x14ac:dyDescent="0.35"/>
    <row r="99550" s="62" customFormat="1" x14ac:dyDescent="0.35"/>
    <row r="99551" s="62" customFormat="1" x14ac:dyDescent="0.35"/>
    <row r="99552" s="62" customFormat="1" x14ac:dyDescent="0.35"/>
    <row r="99553" s="62" customFormat="1" x14ac:dyDescent="0.35"/>
    <row r="99554" s="62" customFormat="1" x14ac:dyDescent="0.35"/>
    <row r="99555" s="62" customFormat="1" x14ac:dyDescent="0.35"/>
    <row r="99556" s="62" customFormat="1" x14ac:dyDescent="0.35"/>
    <row r="99557" s="62" customFormat="1" x14ac:dyDescent="0.35"/>
    <row r="99558" s="62" customFormat="1" x14ac:dyDescent="0.35"/>
    <row r="99559" s="62" customFormat="1" x14ac:dyDescent="0.35"/>
    <row r="99560" s="62" customFormat="1" x14ac:dyDescent="0.35"/>
    <row r="99561" s="62" customFormat="1" x14ac:dyDescent="0.35"/>
    <row r="99562" s="62" customFormat="1" x14ac:dyDescent="0.35"/>
    <row r="99563" s="62" customFormat="1" x14ac:dyDescent="0.35"/>
    <row r="99564" s="62" customFormat="1" x14ac:dyDescent="0.35"/>
    <row r="99565" s="62" customFormat="1" x14ac:dyDescent="0.35"/>
    <row r="99566" s="62" customFormat="1" x14ac:dyDescent="0.35"/>
    <row r="99567" s="62" customFormat="1" x14ac:dyDescent="0.35"/>
    <row r="99568" s="62" customFormat="1" x14ac:dyDescent="0.35"/>
    <row r="99569" s="62" customFormat="1" x14ac:dyDescent="0.35"/>
    <row r="99570" s="62" customFormat="1" x14ac:dyDescent="0.35"/>
    <row r="99571" s="62" customFormat="1" x14ac:dyDescent="0.35"/>
    <row r="99572" s="62" customFormat="1" x14ac:dyDescent="0.35"/>
    <row r="99573" s="62" customFormat="1" x14ac:dyDescent="0.35"/>
    <row r="99574" s="62" customFormat="1" x14ac:dyDescent="0.35"/>
    <row r="99575" s="62" customFormat="1" x14ac:dyDescent="0.35"/>
    <row r="99576" s="62" customFormat="1" x14ac:dyDescent="0.35"/>
    <row r="99577" s="62" customFormat="1" x14ac:dyDescent="0.35"/>
    <row r="99578" s="62" customFormat="1" x14ac:dyDescent="0.35"/>
    <row r="99579" s="62" customFormat="1" x14ac:dyDescent="0.35"/>
    <row r="99580" s="62" customFormat="1" x14ac:dyDescent="0.35"/>
    <row r="99581" s="62" customFormat="1" x14ac:dyDescent="0.35"/>
    <row r="99582" s="62" customFormat="1" x14ac:dyDescent="0.35"/>
    <row r="99583" s="62" customFormat="1" x14ac:dyDescent="0.35"/>
    <row r="99584" s="62" customFormat="1" x14ac:dyDescent="0.35"/>
    <row r="99585" s="62" customFormat="1" x14ac:dyDescent="0.35"/>
    <row r="99586" s="62" customFormat="1" x14ac:dyDescent="0.35"/>
    <row r="99587" s="62" customFormat="1" x14ac:dyDescent="0.35"/>
    <row r="99588" s="62" customFormat="1" x14ac:dyDescent="0.35"/>
    <row r="99589" s="62" customFormat="1" x14ac:dyDescent="0.35"/>
    <row r="99590" s="62" customFormat="1" x14ac:dyDescent="0.35"/>
    <row r="99591" s="62" customFormat="1" x14ac:dyDescent="0.35"/>
    <row r="99592" s="62" customFormat="1" x14ac:dyDescent="0.35"/>
    <row r="99593" s="62" customFormat="1" x14ac:dyDescent="0.35"/>
    <row r="99594" s="62" customFormat="1" x14ac:dyDescent="0.35"/>
    <row r="99595" s="62" customFormat="1" x14ac:dyDescent="0.35"/>
    <row r="99596" s="62" customFormat="1" x14ac:dyDescent="0.35"/>
    <row r="99597" s="62" customFormat="1" x14ac:dyDescent="0.35"/>
    <row r="99598" s="62" customFormat="1" x14ac:dyDescent="0.35"/>
    <row r="99599" s="62" customFormat="1" x14ac:dyDescent="0.35"/>
    <row r="99600" s="62" customFormat="1" x14ac:dyDescent="0.35"/>
    <row r="99601" s="62" customFormat="1" x14ac:dyDescent="0.35"/>
    <row r="99602" s="62" customFormat="1" x14ac:dyDescent="0.35"/>
    <row r="99603" s="62" customFormat="1" x14ac:dyDescent="0.35"/>
    <row r="99604" s="62" customFormat="1" x14ac:dyDescent="0.35"/>
    <row r="99605" s="62" customFormat="1" x14ac:dyDescent="0.35"/>
    <row r="99606" s="62" customFormat="1" x14ac:dyDescent="0.35"/>
    <row r="99607" s="62" customFormat="1" x14ac:dyDescent="0.35"/>
    <row r="99608" s="62" customFormat="1" x14ac:dyDescent="0.35"/>
    <row r="99609" s="62" customFormat="1" x14ac:dyDescent="0.35"/>
    <row r="99610" s="62" customFormat="1" x14ac:dyDescent="0.35"/>
    <row r="99611" s="62" customFormat="1" x14ac:dyDescent="0.35"/>
    <row r="99612" s="62" customFormat="1" x14ac:dyDescent="0.35"/>
    <row r="99613" s="62" customFormat="1" x14ac:dyDescent="0.35"/>
    <row r="99614" s="62" customFormat="1" x14ac:dyDescent="0.35"/>
    <row r="99615" s="62" customFormat="1" x14ac:dyDescent="0.35"/>
    <row r="99616" s="62" customFormat="1" x14ac:dyDescent="0.35"/>
    <row r="99617" s="62" customFormat="1" x14ac:dyDescent="0.35"/>
    <row r="99618" s="62" customFormat="1" x14ac:dyDescent="0.35"/>
    <row r="99619" s="62" customFormat="1" x14ac:dyDescent="0.35"/>
    <row r="99620" s="62" customFormat="1" x14ac:dyDescent="0.35"/>
    <row r="99621" s="62" customFormat="1" x14ac:dyDescent="0.35"/>
    <row r="99622" s="62" customFormat="1" x14ac:dyDescent="0.35"/>
    <row r="99623" s="62" customFormat="1" x14ac:dyDescent="0.35"/>
    <row r="99624" s="62" customFormat="1" x14ac:dyDescent="0.35"/>
    <row r="99625" s="62" customFormat="1" x14ac:dyDescent="0.35"/>
    <row r="99626" s="62" customFormat="1" x14ac:dyDescent="0.35"/>
    <row r="99627" s="62" customFormat="1" x14ac:dyDescent="0.35"/>
    <row r="99628" s="62" customFormat="1" x14ac:dyDescent="0.35"/>
    <row r="99629" s="62" customFormat="1" x14ac:dyDescent="0.35"/>
    <row r="99630" s="62" customFormat="1" x14ac:dyDescent="0.35"/>
    <row r="99631" s="62" customFormat="1" x14ac:dyDescent="0.35"/>
    <row r="99632" s="62" customFormat="1" x14ac:dyDescent="0.35"/>
    <row r="99633" s="62" customFormat="1" x14ac:dyDescent="0.35"/>
    <row r="99634" s="62" customFormat="1" x14ac:dyDescent="0.35"/>
    <row r="99635" s="62" customFormat="1" x14ac:dyDescent="0.35"/>
    <row r="99636" s="62" customFormat="1" x14ac:dyDescent="0.35"/>
    <row r="99637" s="62" customFormat="1" x14ac:dyDescent="0.35"/>
    <row r="99638" s="62" customFormat="1" x14ac:dyDescent="0.35"/>
    <row r="99639" s="62" customFormat="1" x14ac:dyDescent="0.35"/>
    <row r="99640" s="62" customFormat="1" x14ac:dyDescent="0.35"/>
    <row r="99641" s="62" customFormat="1" x14ac:dyDescent="0.35"/>
    <row r="99642" s="62" customFormat="1" x14ac:dyDescent="0.35"/>
    <row r="99643" s="62" customFormat="1" x14ac:dyDescent="0.35"/>
    <row r="99644" s="62" customFormat="1" x14ac:dyDescent="0.35"/>
    <row r="99645" s="62" customFormat="1" x14ac:dyDescent="0.35"/>
    <row r="99646" s="62" customFormat="1" x14ac:dyDescent="0.35"/>
    <row r="99647" s="62" customFormat="1" x14ac:dyDescent="0.35"/>
    <row r="99648" s="62" customFormat="1" x14ac:dyDescent="0.35"/>
    <row r="99649" s="62" customFormat="1" x14ac:dyDescent="0.35"/>
    <row r="99650" s="62" customFormat="1" x14ac:dyDescent="0.35"/>
    <row r="99651" s="62" customFormat="1" x14ac:dyDescent="0.35"/>
    <row r="99652" s="62" customFormat="1" x14ac:dyDescent="0.35"/>
    <row r="99653" s="62" customFormat="1" x14ac:dyDescent="0.35"/>
    <row r="99654" s="62" customFormat="1" x14ac:dyDescent="0.35"/>
    <row r="99655" s="62" customFormat="1" x14ac:dyDescent="0.35"/>
    <row r="99656" s="62" customFormat="1" x14ac:dyDescent="0.35"/>
    <row r="99657" s="62" customFormat="1" x14ac:dyDescent="0.35"/>
    <row r="99658" s="62" customFormat="1" x14ac:dyDescent="0.35"/>
    <row r="99659" s="62" customFormat="1" x14ac:dyDescent="0.35"/>
    <row r="99660" s="62" customFormat="1" x14ac:dyDescent="0.35"/>
    <row r="99661" s="62" customFormat="1" x14ac:dyDescent="0.35"/>
    <row r="99662" s="62" customFormat="1" x14ac:dyDescent="0.35"/>
    <row r="99663" s="62" customFormat="1" x14ac:dyDescent="0.35"/>
    <row r="99664" s="62" customFormat="1" x14ac:dyDescent="0.35"/>
    <row r="99665" s="62" customFormat="1" x14ac:dyDescent="0.35"/>
    <row r="99666" s="62" customFormat="1" x14ac:dyDescent="0.35"/>
    <row r="99667" s="62" customFormat="1" x14ac:dyDescent="0.35"/>
    <row r="99668" s="62" customFormat="1" x14ac:dyDescent="0.35"/>
    <row r="99669" s="62" customFormat="1" x14ac:dyDescent="0.35"/>
    <row r="99670" s="62" customFormat="1" x14ac:dyDescent="0.35"/>
    <row r="99671" s="62" customFormat="1" x14ac:dyDescent="0.35"/>
    <row r="99672" s="62" customFormat="1" x14ac:dyDescent="0.35"/>
    <row r="99673" s="62" customFormat="1" x14ac:dyDescent="0.35"/>
    <row r="99674" s="62" customFormat="1" x14ac:dyDescent="0.35"/>
    <row r="99675" s="62" customFormat="1" x14ac:dyDescent="0.35"/>
    <row r="99676" s="62" customFormat="1" x14ac:dyDescent="0.35"/>
    <row r="99677" s="62" customFormat="1" x14ac:dyDescent="0.35"/>
    <row r="99678" s="62" customFormat="1" x14ac:dyDescent="0.35"/>
    <row r="99679" s="62" customFormat="1" x14ac:dyDescent="0.35"/>
    <row r="99680" s="62" customFormat="1" x14ac:dyDescent="0.35"/>
    <row r="99681" s="62" customFormat="1" x14ac:dyDescent="0.35"/>
    <row r="99682" s="62" customFormat="1" x14ac:dyDescent="0.35"/>
    <row r="99683" s="62" customFormat="1" x14ac:dyDescent="0.35"/>
    <row r="99684" s="62" customFormat="1" x14ac:dyDescent="0.35"/>
    <row r="99685" s="62" customFormat="1" x14ac:dyDescent="0.35"/>
    <row r="99686" s="62" customFormat="1" x14ac:dyDescent="0.35"/>
    <row r="99687" s="62" customFormat="1" x14ac:dyDescent="0.35"/>
    <row r="99688" s="62" customFormat="1" x14ac:dyDescent="0.35"/>
    <row r="99689" s="62" customFormat="1" x14ac:dyDescent="0.35"/>
    <row r="99690" s="62" customFormat="1" x14ac:dyDescent="0.35"/>
    <row r="99691" s="62" customFormat="1" x14ac:dyDescent="0.35"/>
    <row r="99692" s="62" customFormat="1" x14ac:dyDescent="0.35"/>
    <row r="99693" s="62" customFormat="1" x14ac:dyDescent="0.35"/>
    <row r="99694" s="62" customFormat="1" x14ac:dyDescent="0.35"/>
    <row r="99695" s="62" customFormat="1" x14ac:dyDescent="0.35"/>
    <row r="99696" s="62" customFormat="1" x14ac:dyDescent="0.35"/>
    <row r="99697" s="62" customFormat="1" x14ac:dyDescent="0.35"/>
    <row r="99698" s="62" customFormat="1" x14ac:dyDescent="0.35"/>
    <row r="99699" s="62" customFormat="1" x14ac:dyDescent="0.35"/>
    <row r="99700" s="62" customFormat="1" x14ac:dyDescent="0.35"/>
    <row r="99701" s="62" customFormat="1" x14ac:dyDescent="0.35"/>
    <row r="99702" s="62" customFormat="1" x14ac:dyDescent="0.35"/>
    <row r="99703" s="62" customFormat="1" x14ac:dyDescent="0.35"/>
    <row r="99704" s="62" customFormat="1" x14ac:dyDescent="0.35"/>
    <row r="99705" s="62" customFormat="1" x14ac:dyDescent="0.35"/>
    <row r="99706" s="62" customFormat="1" x14ac:dyDescent="0.35"/>
    <row r="99707" s="62" customFormat="1" x14ac:dyDescent="0.35"/>
    <row r="99708" s="62" customFormat="1" x14ac:dyDescent="0.35"/>
    <row r="99709" s="62" customFormat="1" x14ac:dyDescent="0.35"/>
    <row r="99710" s="62" customFormat="1" x14ac:dyDescent="0.35"/>
    <row r="99711" s="62" customFormat="1" x14ac:dyDescent="0.35"/>
    <row r="99712" s="62" customFormat="1" x14ac:dyDescent="0.35"/>
    <row r="99713" s="62" customFormat="1" x14ac:dyDescent="0.35"/>
    <row r="99714" s="62" customFormat="1" x14ac:dyDescent="0.35"/>
    <row r="99715" s="62" customFormat="1" x14ac:dyDescent="0.35"/>
    <row r="99716" s="62" customFormat="1" x14ac:dyDescent="0.35"/>
    <row r="99717" s="62" customFormat="1" x14ac:dyDescent="0.35"/>
    <row r="99718" s="62" customFormat="1" x14ac:dyDescent="0.35"/>
    <row r="99719" s="62" customFormat="1" x14ac:dyDescent="0.35"/>
    <row r="99720" s="62" customFormat="1" x14ac:dyDescent="0.35"/>
    <row r="99721" s="62" customFormat="1" x14ac:dyDescent="0.35"/>
    <row r="99722" s="62" customFormat="1" x14ac:dyDescent="0.35"/>
    <row r="99723" s="62" customFormat="1" x14ac:dyDescent="0.35"/>
    <row r="99724" s="62" customFormat="1" x14ac:dyDescent="0.35"/>
    <row r="99725" s="62" customFormat="1" x14ac:dyDescent="0.35"/>
    <row r="99726" s="62" customFormat="1" x14ac:dyDescent="0.35"/>
    <row r="99727" s="62" customFormat="1" x14ac:dyDescent="0.35"/>
    <row r="99728" s="62" customFormat="1" x14ac:dyDescent="0.35"/>
    <row r="99729" s="62" customFormat="1" x14ac:dyDescent="0.35"/>
    <row r="99730" s="62" customFormat="1" x14ac:dyDescent="0.35"/>
    <row r="99731" s="62" customFormat="1" x14ac:dyDescent="0.35"/>
    <row r="99732" s="62" customFormat="1" x14ac:dyDescent="0.35"/>
    <row r="99733" s="62" customFormat="1" x14ac:dyDescent="0.35"/>
    <row r="99734" s="62" customFormat="1" x14ac:dyDescent="0.35"/>
    <row r="99735" s="62" customFormat="1" x14ac:dyDescent="0.35"/>
    <row r="99736" s="62" customFormat="1" x14ac:dyDescent="0.35"/>
    <row r="99737" s="62" customFormat="1" x14ac:dyDescent="0.35"/>
    <row r="99738" s="62" customFormat="1" x14ac:dyDescent="0.35"/>
    <row r="99739" s="62" customFormat="1" x14ac:dyDescent="0.35"/>
    <row r="99740" s="62" customFormat="1" x14ac:dyDescent="0.35"/>
    <row r="99741" s="62" customFormat="1" x14ac:dyDescent="0.35"/>
    <row r="99742" s="62" customFormat="1" x14ac:dyDescent="0.35"/>
    <row r="99743" s="62" customFormat="1" x14ac:dyDescent="0.35"/>
    <row r="99744" s="62" customFormat="1" x14ac:dyDescent="0.35"/>
    <row r="99745" s="62" customFormat="1" x14ac:dyDescent="0.35"/>
    <row r="99746" s="62" customFormat="1" x14ac:dyDescent="0.35"/>
    <row r="99747" s="62" customFormat="1" x14ac:dyDescent="0.35"/>
    <row r="99748" s="62" customFormat="1" x14ac:dyDescent="0.35"/>
    <row r="99749" s="62" customFormat="1" x14ac:dyDescent="0.35"/>
    <row r="99750" s="62" customFormat="1" x14ac:dyDescent="0.35"/>
    <row r="99751" s="62" customFormat="1" x14ac:dyDescent="0.35"/>
    <row r="99752" s="62" customFormat="1" x14ac:dyDescent="0.35"/>
    <row r="99753" s="62" customFormat="1" x14ac:dyDescent="0.35"/>
    <row r="99754" s="62" customFormat="1" x14ac:dyDescent="0.35"/>
    <row r="99755" s="62" customFormat="1" x14ac:dyDescent="0.35"/>
    <row r="99756" s="62" customFormat="1" x14ac:dyDescent="0.35"/>
    <row r="99757" s="62" customFormat="1" x14ac:dyDescent="0.35"/>
    <row r="99758" s="62" customFormat="1" x14ac:dyDescent="0.35"/>
    <row r="99759" s="62" customFormat="1" x14ac:dyDescent="0.35"/>
    <row r="99760" s="62" customFormat="1" x14ac:dyDescent="0.35"/>
    <row r="99761" s="62" customFormat="1" x14ac:dyDescent="0.35"/>
    <row r="99762" s="62" customFormat="1" x14ac:dyDescent="0.35"/>
    <row r="99763" s="62" customFormat="1" x14ac:dyDescent="0.35"/>
    <row r="99764" s="62" customFormat="1" x14ac:dyDescent="0.35"/>
    <row r="99765" s="62" customFormat="1" x14ac:dyDescent="0.35"/>
    <row r="99766" s="62" customFormat="1" x14ac:dyDescent="0.35"/>
    <row r="99767" s="62" customFormat="1" x14ac:dyDescent="0.35"/>
    <row r="99768" s="62" customFormat="1" x14ac:dyDescent="0.35"/>
    <row r="99769" s="62" customFormat="1" x14ac:dyDescent="0.35"/>
    <row r="99770" s="62" customFormat="1" x14ac:dyDescent="0.35"/>
    <row r="99771" s="62" customFormat="1" x14ac:dyDescent="0.35"/>
    <row r="99772" s="62" customFormat="1" x14ac:dyDescent="0.35"/>
    <row r="99773" s="62" customFormat="1" x14ac:dyDescent="0.35"/>
    <row r="99774" s="62" customFormat="1" x14ac:dyDescent="0.35"/>
    <row r="99775" s="62" customFormat="1" x14ac:dyDescent="0.35"/>
    <row r="99776" s="62" customFormat="1" x14ac:dyDescent="0.35"/>
    <row r="99777" s="62" customFormat="1" x14ac:dyDescent="0.35"/>
    <row r="99778" s="62" customFormat="1" x14ac:dyDescent="0.35"/>
    <row r="99779" s="62" customFormat="1" x14ac:dyDescent="0.35"/>
    <row r="99780" s="62" customFormat="1" x14ac:dyDescent="0.35"/>
    <row r="99781" s="62" customFormat="1" x14ac:dyDescent="0.35"/>
    <row r="99782" s="62" customFormat="1" x14ac:dyDescent="0.35"/>
    <row r="99783" s="62" customFormat="1" x14ac:dyDescent="0.35"/>
    <row r="99784" s="62" customFormat="1" x14ac:dyDescent="0.35"/>
    <row r="99785" s="62" customFormat="1" x14ac:dyDescent="0.35"/>
    <row r="99786" s="62" customFormat="1" x14ac:dyDescent="0.35"/>
    <row r="99787" s="62" customFormat="1" x14ac:dyDescent="0.35"/>
    <row r="99788" s="62" customFormat="1" x14ac:dyDescent="0.35"/>
    <row r="99789" s="62" customFormat="1" x14ac:dyDescent="0.35"/>
    <row r="99790" s="62" customFormat="1" x14ac:dyDescent="0.35"/>
    <row r="99791" s="62" customFormat="1" x14ac:dyDescent="0.35"/>
    <row r="99792" s="62" customFormat="1" x14ac:dyDescent="0.35"/>
    <row r="99793" s="62" customFormat="1" x14ac:dyDescent="0.35"/>
    <row r="99794" s="62" customFormat="1" x14ac:dyDescent="0.35"/>
    <row r="99795" s="62" customFormat="1" x14ac:dyDescent="0.35"/>
    <row r="99796" s="62" customFormat="1" x14ac:dyDescent="0.35"/>
    <row r="99797" s="62" customFormat="1" x14ac:dyDescent="0.35"/>
    <row r="99798" s="62" customFormat="1" x14ac:dyDescent="0.35"/>
    <row r="99799" s="62" customFormat="1" x14ac:dyDescent="0.35"/>
    <row r="99800" s="62" customFormat="1" x14ac:dyDescent="0.35"/>
    <row r="99801" s="62" customFormat="1" x14ac:dyDescent="0.35"/>
    <row r="99802" s="62" customFormat="1" x14ac:dyDescent="0.35"/>
    <row r="99803" s="62" customFormat="1" x14ac:dyDescent="0.35"/>
    <row r="99804" s="62" customFormat="1" x14ac:dyDescent="0.35"/>
    <row r="99805" s="62" customFormat="1" x14ac:dyDescent="0.35"/>
    <row r="99806" s="62" customFormat="1" x14ac:dyDescent="0.35"/>
    <row r="99807" s="62" customFormat="1" x14ac:dyDescent="0.35"/>
    <row r="99808" s="62" customFormat="1" x14ac:dyDescent="0.35"/>
    <row r="99809" s="62" customFormat="1" x14ac:dyDescent="0.35"/>
    <row r="99810" s="62" customFormat="1" x14ac:dyDescent="0.35"/>
    <row r="99811" s="62" customFormat="1" x14ac:dyDescent="0.35"/>
    <row r="99812" s="62" customFormat="1" x14ac:dyDescent="0.35"/>
    <row r="99813" s="62" customFormat="1" x14ac:dyDescent="0.35"/>
    <row r="99814" s="62" customFormat="1" x14ac:dyDescent="0.35"/>
    <row r="99815" s="62" customFormat="1" x14ac:dyDescent="0.35"/>
    <row r="99816" s="62" customFormat="1" x14ac:dyDescent="0.35"/>
    <row r="99817" s="62" customFormat="1" x14ac:dyDescent="0.35"/>
    <row r="99818" s="62" customFormat="1" x14ac:dyDescent="0.35"/>
    <row r="99819" s="62" customFormat="1" x14ac:dyDescent="0.35"/>
    <row r="99820" s="62" customFormat="1" x14ac:dyDescent="0.35"/>
    <row r="99821" s="62" customFormat="1" x14ac:dyDescent="0.35"/>
    <row r="99822" s="62" customFormat="1" x14ac:dyDescent="0.35"/>
    <row r="99823" s="62" customFormat="1" x14ac:dyDescent="0.35"/>
    <row r="99824" s="62" customFormat="1" x14ac:dyDescent="0.35"/>
    <row r="99825" s="62" customFormat="1" x14ac:dyDescent="0.35"/>
    <row r="99826" s="62" customFormat="1" x14ac:dyDescent="0.35"/>
    <row r="99827" s="62" customFormat="1" x14ac:dyDescent="0.35"/>
    <row r="99828" s="62" customFormat="1" x14ac:dyDescent="0.35"/>
    <row r="99829" s="62" customFormat="1" x14ac:dyDescent="0.35"/>
    <row r="99830" s="62" customFormat="1" x14ac:dyDescent="0.35"/>
    <row r="99831" s="62" customFormat="1" x14ac:dyDescent="0.35"/>
    <row r="99832" s="62" customFormat="1" x14ac:dyDescent="0.35"/>
    <row r="99833" s="62" customFormat="1" x14ac:dyDescent="0.35"/>
    <row r="99834" s="62" customFormat="1" x14ac:dyDescent="0.35"/>
    <row r="99835" s="62" customFormat="1" x14ac:dyDescent="0.35"/>
    <row r="99836" s="62" customFormat="1" x14ac:dyDescent="0.35"/>
    <row r="99837" s="62" customFormat="1" x14ac:dyDescent="0.35"/>
    <row r="99838" s="62" customFormat="1" x14ac:dyDescent="0.35"/>
    <row r="99839" s="62" customFormat="1" x14ac:dyDescent="0.35"/>
    <row r="99840" s="62" customFormat="1" x14ac:dyDescent="0.35"/>
    <row r="99841" s="62" customFormat="1" x14ac:dyDescent="0.35"/>
    <row r="99842" s="62" customFormat="1" x14ac:dyDescent="0.35"/>
    <row r="99843" s="62" customFormat="1" x14ac:dyDescent="0.35"/>
    <row r="99844" s="62" customFormat="1" x14ac:dyDescent="0.35"/>
    <row r="99845" s="62" customFormat="1" x14ac:dyDescent="0.35"/>
    <row r="99846" s="62" customFormat="1" x14ac:dyDescent="0.35"/>
    <row r="99847" s="62" customFormat="1" x14ac:dyDescent="0.35"/>
    <row r="99848" s="62" customFormat="1" x14ac:dyDescent="0.35"/>
    <row r="99849" s="62" customFormat="1" x14ac:dyDescent="0.35"/>
    <row r="99850" s="62" customFormat="1" x14ac:dyDescent="0.35"/>
    <row r="99851" s="62" customFormat="1" x14ac:dyDescent="0.35"/>
    <row r="99852" s="62" customFormat="1" x14ac:dyDescent="0.35"/>
    <row r="99853" s="62" customFormat="1" x14ac:dyDescent="0.35"/>
    <row r="99854" s="62" customFormat="1" x14ac:dyDescent="0.35"/>
    <row r="99855" s="62" customFormat="1" x14ac:dyDescent="0.35"/>
    <row r="99856" s="62" customFormat="1" x14ac:dyDescent="0.35"/>
    <row r="99857" s="62" customFormat="1" x14ac:dyDescent="0.35"/>
    <row r="99858" s="62" customFormat="1" x14ac:dyDescent="0.35"/>
    <row r="99859" s="62" customFormat="1" x14ac:dyDescent="0.35"/>
    <row r="99860" s="62" customFormat="1" x14ac:dyDescent="0.35"/>
    <row r="99861" s="62" customFormat="1" x14ac:dyDescent="0.35"/>
    <row r="99862" s="62" customFormat="1" x14ac:dyDescent="0.35"/>
    <row r="99863" s="62" customFormat="1" x14ac:dyDescent="0.35"/>
    <row r="99864" s="62" customFormat="1" x14ac:dyDescent="0.35"/>
    <row r="99865" s="62" customFormat="1" x14ac:dyDescent="0.35"/>
    <row r="99866" s="62" customFormat="1" x14ac:dyDescent="0.35"/>
    <row r="99867" s="62" customFormat="1" x14ac:dyDescent="0.35"/>
    <row r="99868" s="62" customFormat="1" x14ac:dyDescent="0.35"/>
    <row r="99869" s="62" customFormat="1" x14ac:dyDescent="0.35"/>
    <row r="99870" s="62" customFormat="1" x14ac:dyDescent="0.35"/>
    <row r="99871" s="62" customFormat="1" x14ac:dyDescent="0.35"/>
    <row r="99872" s="62" customFormat="1" x14ac:dyDescent="0.35"/>
    <row r="99873" s="62" customFormat="1" x14ac:dyDescent="0.35"/>
    <row r="99874" s="62" customFormat="1" x14ac:dyDescent="0.35"/>
    <row r="99875" s="62" customFormat="1" x14ac:dyDescent="0.35"/>
    <row r="99876" s="62" customFormat="1" x14ac:dyDescent="0.35"/>
    <row r="99877" s="62" customFormat="1" x14ac:dyDescent="0.35"/>
    <row r="99878" s="62" customFormat="1" x14ac:dyDescent="0.35"/>
    <row r="99879" s="62" customFormat="1" x14ac:dyDescent="0.35"/>
    <row r="99880" s="62" customFormat="1" x14ac:dyDescent="0.35"/>
    <row r="99881" s="62" customFormat="1" x14ac:dyDescent="0.35"/>
    <row r="99882" s="62" customFormat="1" x14ac:dyDescent="0.35"/>
    <row r="99883" s="62" customFormat="1" x14ac:dyDescent="0.35"/>
    <row r="99884" s="62" customFormat="1" x14ac:dyDescent="0.35"/>
    <row r="99885" s="62" customFormat="1" x14ac:dyDescent="0.35"/>
    <row r="99886" s="62" customFormat="1" x14ac:dyDescent="0.35"/>
    <row r="99887" s="62" customFormat="1" x14ac:dyDescent="0.35"/>
    <row r="99888" s="62" customFormat="1" x14ac:dyDescent="0.35"/>
    <row r="99889" s="62" customFormat="1" x14ac:dyDescent="0.35"/>
    <row r="99890" s="62" customFormat="1" x14ac:dyDescent="0.35"/>
    <row r="99891" s="62" customFormat="1" x14ac:dyDescent="0.35"/>
    <row r="99892" s="62" customFormat="1" x14ac:dyDescent="0.35"/>
    <row r="99893" s="62" customFormat="1" x14ac:dyDescent="0.35"/>
    <row r="99894" s="62" customFormat="1" x14ac:dyDescent="0.35"/>
    <row r="99895" s="62" customFormat="1" x14ac:dyDescent="0.35"/>
    <row r="99896" s="62" customFormat="1" x14ac:dyDescent="0.35"/>
    <row r="99897" s="62" customFormat="1" x14ac:dyDescent="0.35"/>
    <row r="99898" s="62" customFormat="1" x14ac:dyDescent="0.35"/>
    <row r="99899" s="62" customFormat="1" x14ac:dyDescent="0.35"/>
    <row r="99900" s="62" customFormat="1" x14ac:dyDescent="0.35"/>
    <row r="99901" s="62" customFormat="1" x14ac:dyDescent="0.35"/>
    <row r="99902" s="62" customFormat="1" x14ac:dyDescent="0.35"/>
    <row r="99903" s="62" customFormat="1" x14ac:dyDescent="0.35"/>
    <row r="99904" s="62" customFormat="1" x14ac:dyDescent="0.35"/>
    <row r="99905" s="62" customFormat="1" x14ac:dyDescent="0.35"/>
    <row r="99906" s="62" customFormat="1" x14ac:dyDescent="0.35"/>
    <row r="99907" s="62" customFormat="1" x14ac:dyDescent="0.35"/>
    <row r="99908" s="62" customFormat="1" x14ac:dyDescent="0.35"/>
    <row r="99909" s="62" customFormat="1" x14ac:dyDescent="0.35"/>
    <row r="99910" s="62" customFormat="1" x14ac:dyDescent="0.35"/>
    <row r="99911" s="62" customFormat="1" x14ac:dyDescent="0.35"/>
    <row r="99912" s="62" customFormat="1" x14ac:dyDescent="0.35"/>
    <row r="99913" s="62" customFormat="1" x14ac:dyDescent="0.35"/>
    <row r="99914" s="62" customFormat="1" x14ac:dyDescent="0.35"/>
    <row r="99915" s="62" customFormat="1" x14ac:dyDescent="0.35"/>
    <row r="99916" s="62" customFormat="1" x14ac:dyDescent="0.35"/>
    <row r="99917" s="62" customFormat="1" x14ac:dyDescent="0.35"/>
    <row r="99918" s="62" customFormat="1" x14ac:dyDescent="0.35"/>
    <row r="99919" s="62" customFormat="1" x14ac:dyDescent="0.35"/>
    <row r="99920" s="62" customFormat="1" x14ac:dyDescent="0.35"/>
    <row r="99921" s="62" customFormat="1" x14ac:dyDescent="0.35"/>
    <row r="99922" s="62" customFormat="1" x14ac:dyDescent="0.35"/>
    <row r="99923" s="62" customFormat="1" x14ac:dyDescent="0.35"/>
    <row r="99924" s="62" customFormat="1" x14ac:dyDescent="0.35"/>
    <row r="99925" s="62" customFormat="1" x14ac:dyDescent="0.35"/>
    <row r="99926" s="62" customFormat="1" x14ac:dyDescent="0.35"/>
    <row r="99927" s="62" customFormat="1" x14ac:dyDescent="0.35"/>
    <row r="99928" s="62" customFormat="1" x14ac:dyDescent="0.35"/>
    <row r="99929" s="62" customFormat="1" x14ac:dyDescent="0.35"/>
    <row r="99930" s="62" customFormat="1" x14ac:dyDescent="0.35"/>
    <row r="99931" s="62" customFormat="1" x14ac:dyDescent="0.35"/>
    <row r="99932" s="62" customFormat="1" x14ac:dyDescent="0.35"/>
    <row r="99933" s="62" customFormat="1" x14ac:dyDescent="0.35"/>
    <row r="99934" s="62" customFormat="1" x14ac:dyDescent="0.35"/>
    <row r="99935" s="62" customFormat="1" x14ac:dyDescent="0.35"/>
    <row r="99936" s="62" customFormat="1" x14ac:dyDescent="0.35"/>
    <row r="99937" s="62" customFormat="1" x14ac:dyDescent="0.35"/>
    <row r="99938" s="62" customFormat="1" x14ac:dyDescent="0.35"/>
    <row r="99939" s="62" customFormat="1" x14ac:dyDescent="0.35"/>
    <row r="99940" s="62" customFormat="1" x14ac:dyDescent="0.35"/>
    <row r="99941" s="62" customFormat="1" x14ac:dyDescent="0.35"/>
    <row r="99942" s="62" customFormat="1" x14ac:dyDescent="0.35"/>
    <row r="99943" s="62" customFormat="1" x14ac:dyDescent="0.35"/>
    <row r="99944" s="62" customFormat="1" x14ac:dyDescent="0.35"/>
    <row r="99945" s="62" customFormat="1" x14ac:dyDescent="0.35"/>
    <row r="99946" s="62" customFormat="1" x14ac:dyDescent="0.35"/>
    <row r="99947" s="62" customFormat="1" x14ac:dyDescent="0.35"/>
    <row r="99948" s="62" customFormat="1" x14ac:dyDescent="0.35"/>
    <row r="99949" s="62" customFormat="1" x14ac:dyDescent="0.35"/>
    <row r="99950" s="62" customFormat="1" x14ac:dyDescent="0.35"/>
    <row r="99951" s="62" customFormat="1" x14ac:dyDescent="0.35"/>
    <row r="99952" s="62" customFormat="1" x14ac:dyDescent="0.35"/>
    <row r="99953" s="62" customFormat="1" x14ac:dyDescent="0.35"/>
    <row r="99954" s="62" customFormat="1" x14ac:dyDescent="0.35"/>
    <row r="99955" s="62" customFormat="1" x14ac:dyDescent="0.35"/>
    <row r="99956" s="62" customFormat="1" x14ac:dyDescent="0.35"/>
    <row r="99957" s="62" customFormat="1" x14ac:dyDescent="0.35"/>
    <row r="99958" s="62" customFormat="1" x14ac:dyDescent="0.35"/>
    <row r="99959" s="62" customFormat="1" x14ac:dyDescent="0.35"/>
    <row r="99960" s="62" customFormat="1" x14ac:dyDescent="0.35"/>
    <row r="99961" s="62" customFormat="1" x14ac:dyDescent="0.35"/>
    <row r="99962" s="62" customFormat="1" x14ac:dyDescent="0.35"/>
    <row r="99963" s="62" customFormat="1" x14ac:dyDescent="0.35"/>
    <row r="99964" s="62" customFormat="1" x14ac:dyDescent="0.35"/>
    <row r="99965" s="62" customFormat="1" x14ac:dyDescent="0.35"/>
    <row r="99966" s="62" customFormat="1" x14ac:dyDescent="0.35"/>
    <row r="99967" s="62" customFormat="1" x14ac:dyDescent="0.35"/>
    <row r="99968" s="62" customFormat="1" x14ac:dyDescent="0.35"/>
    <row r="99969" s="62" customFormat="1" x14ac:dyDescent="0.35"/>
    <row r="99970" s="62" customFormat="1" x14ac:dyDescent="0.35"/>
    <row r="99971" s="62" customFormat="1" x14ac:dyDescent="0.35"/>
    <row r="99972" s="62" customFormat="1" x14ac:dyDescent="0.35"/>
    <row r="99973" s="62" customFormat="1" x14ac:dyDescent="0.35"/>
    <row r="99974" s="62" customFormat="1" x14ac:dyDescent="0.35"/>
    <row r="99975" s="62" customFormat="1" x14ac:dyDescent="0.35"/>
    <row r="99976" s="62" customFormat="1" x14ac:dyDescent="0.35"/>
    <row r="99977" s="62" customFormat="1" x14ac:dyDescent="0.35"/>
    <row r="99978" s="62" customFormat="1" x14ac:dyDescent="0.35"/>
    <row r="99979" s="62" customFormat="1" x14ac:dyDescent="0.35"/>
    <row r="99980" s="62" customFormat="1" x14ac:dyDescent="0.35"/>
    <row r="99981" s="62" customFormat="1" x14ac:dyDescent="0.35"/>
    <row r="99982" s="62" customFormat="1" x14ac:dyDescent="0.35"/>
    <row r="99983" s="62" customFormat="1" x14ac:dyDescent="0.35"/>
    <row r="99984" s="62" customFormat="1" x14ac:dyDescent="0.35"/>
    <row r="99985" s="62" customFormat="1" x14ac:dyDescent="0.35"/>
    <row r="99986" s="62" customFormat="1" x14ac:dyDescent="0.35"/>
    <row r="99987" s="62" customFormat="1" x14ac:dyDescent="0.35"/>
    <row r="99988" s="62" customFormat="1" x14ac:dyDescent="0.35"/>
    <row r="99989" s="62" customFormat="1" x14ac:dyDescent="0.35"/>
    <row r="99990" s="62" customFormat="1" x14ac:dyDescent="0.35"/>
    <row r="99991" s="62" customFormat="1" x14ac:dyDescent="0.35"/>
    <row r="99992" s="62" customFormat="1" x14ac:dyDescent="0.35"/>
    <row r="99993" s="62" customFormat="1" x14ac:dyDescent="0.35"/>
    <row r="99994" s="62" customFormat="1" x14ac:dyDescent="0.35"/>
    <row r="99995" s="62" customFormat="1" x14ac:dyDescent="0.35"/>
    <row r="99996" s="62" customFormat="1" x14ac:dyDescent="0.35"/>
    <row r="99997" s="62" customFormat="1" x14ac:dyDescent="0.35"/>
    <row r="99998" s="62" customFormat="1" x14ac:dyDescent="0.35"/>
    <row r="99999" s="62" customFormat="1" x14ac:dyDescent="0.35"/>
    <row r="100000" s="62" customFormat="1" x14ac:dyDescent="0.35"/>
    <row r="100001" s="62" customFormat="1" x14ac:dyDescent="0.35"/>
    <row r="100002" s="62" customFormat="1" x14ac:dyDescent="0.35"/>
    <row r="100003" s="62" customFormat="1" x14ac:dyDescent="0.35"/>
    <row r="100004" s="62" customFormat="1" x14ac:dyDescent="0.35"/>
    <row r="100005" s="62" customFormat="1" x14ac:dyDescent="0.35"/>
    <row r="100006" s="62" customFormat="1" x14ac:dyDescent="0.35"/>
    <row r="100007" s="62" customFormat="1" x14ac:dyDescent="0.35"/>
    <row r="100008" s="62" customFormat="1" x14ac:dyDescent="0.35"/>
    <row r="100009" s="62" customFormat="1" x14ac:dyDescent="0.35"/>
    <row r="100010" s="62" customFormat="1" x14ac:dyDescent="0.35"/>
    <row r="100011" s="62" customFormat="1" x14ac:dyDescent="0.35"/>
    <row r="100012" s="62" customFormat="1" x14ac:dyDescent="0.35"/>
    <row r="100013" s="62" customFormat="1" x14ac:dyDescent="0.35"/>
    <row r="100014" s="62" customFormat="1" x14ac:dyDescent="0.35"/>
    <row r="100015" s="62" customFormat="1" x14ac:dyDescent="0.35"/>
    <row r="100016" s="62" customFormat="1" x14ac:dyDescent="0.35"/>
    <row r="100017" s="62" customFormat="1" x14ac:dyDescent="0.35"/>
    <row r="100018" s="62" customFormat="1" x14ac:dyDescent="0.35"/>
    <row r="100019" s="62" customFormat="1" x14ac:dyDescent="0.35"/>
    <row r="100020" s="62" customFormat="1" x14ac:dyDescent="0.35"/>
    <row r="100021" s="62" customFormat="1" x14ac:dyDescent="0.35"/>
    <row r="100022" s="62" customFormat="1" x14ac:dyDescent="0.35"/>
    <row r="100023" s="62" customFormat="1" x14ac:dyDescent="0.35"/>
    <row r="100024" s="62" customFormat="1" x14ac:dyDescent="0.35"/>
    <row r="100025" s="62" customFormat="1" x14ac:dyDescent="0.35"/>
    <row r="100026" s="62" customFormat="1" x14ac:dyDescent="0.35"/>
    <row r="100027" s="62" customFormat="1" x14ac:dyDescent="0.35"/>
    <row r="100028" s="62" customFormat="1" x14ac:dyDescent="0.35"/>
    <row r="100029" s="62" customFormat="1" x14ac:dyDescent="0.35"/>
    <row r="100030" s="62" customFormat="1" x14ac:dyDescent="0.35"/>
    <row r="100031" s="62" customFormat="1" x14ac:dyDescent="0.35"/>
    <row r="100032" s="62" customFormat="1" x14ac:dyDescent="0.35"/>
    <row r="100033" s="62" customFormat="1" x14ac:dyDescent="0.35"/>
    <row r="100034" s="62" customFormat="1" x14ac:dyDescent="0.35"/>
    <row r="100035" s="62" customFormat="1" x14ac:dyDescent="0.35"/>
    <row r="100036" s="62" customFormat="1" x14ac:dyDescent="0.35"/>
    <row r="100037" s="62" customFormat="1" x14ac:dyDescent="0.35"/>
    <row r="100038" s="62" customFormat="1" x14ac:dyDescent="0.35"/>
    <row r="100039" s="62" customFormat="1" x14ac:dyDescent="0.35"/>
    <row r="100040" s="62" customFormat="1" x14ac:dyDescent="0.35"/>
    <row r="100041" s="62" customFormat="1" x14ac:dyDescent="0.35"/>
    <row r="100042" s="62" customFormat="1" x14ac:dyDescent="0.35"/>
    <row r="100043" s="62" customFormat="1" x14ac:dyDescent="0.35"/>
    <row r="100044" s="62" customFormat="1" x14ac:dyDescent="0.35"/>
    <row r="100045" s="62" customFormat="1" x14ac:dyDescent="0.35"/>
    <row r="100046" s="62" customFormat="1" x14ac:dyDescent="0.35"/>
    <row r="100047" s="62" customFormat="1" x14ac:dyDescent="0.35"/>
    <row r="100048" s="62" customFormat="1" x14ac:dyDescent="0.35"/>
    <row r="100049" s="62" customFormat="1" x14ac:dyDescent="0.35"/>
    <row r="100050" s="62" customFormat="1" x14ac:dyDescent="0.35"/>
    <row r="100051" s="62" customFormat="1" x14ac:dyDescent="0.35"/>
    <row r="100052" s="62" customFormat="1" x14ac:dyDescent="0.35"/>
    <row r="100053" s="62" customFormat="1" x14ac:dyDescent="0.35"/>
    <row r="100054" s="62" customFormat="1" x14ac:dyDescent="0.35"/>
    <row r="100055" s="62" customFormat="1" x14ac:dyDescent="0.35"/>
    <row r="100056" s="62" customFormat="1" x14ac:dyDescent="0.35"/>
    <row r="100057" s="62" customFormat="1" x14ac:dyDescent="0.35"/>
    <row r="100058" s="62" customFormat="1" x14ac:dyDescent="0.35"/>
    <row r="100059" s="62" customFormat="1" x14ac:dyDescent="0.35"/>
    <row r="100060" s="62" customFormat="1" x14ac:dyDescent="0.35"/>
    <row r="100061" s="62" customFormat="1" x14ac:dyDescent="0.35"/>
    <row r="100062" s="62" customFormat="1" x14ac:dyDescent="0.35"/>
    <row r="100063" s="62" customFormat="1" x14ac:dyDescent="0.35"/>
    <row r="100064" s="62" customFormat="1" x14ac:dyDescent="0.35"/>
    <row r="100065" s="62" customFormat="1" x14ac:dyDescent="0.35"/>
    <row r="100066" s="62" customFormat="1" x14ac:dyDescent="0.35"/>
    <row r="100067" s="62" customFormat="1" x14ac:dyDescent="0.35"/>
    <row r="100068" s="62" customFormat="1" x14ac:dyDescent="0.35"/>
    <row r="100069" s="62" customFormat="1" x14ac:dyDescent="0.35"/>
    <row r="100070" s="62" customFormat="1" x14ac:dyDescent="0.35"/>
    <row r="100071" s="62" customFormat="1" x14ac:dyDescent="0.35"/>
    <row r="100072" s="62" customFormat="1" x14ac:dyDescent="0.35"/>
    <row r="100073" s="62" customFormat="1" x14ac:dyDescent="0.35"/>
    <row r="100074" s="62" customFormat="1" x14ac:dyDescent="0.35"/>
    <row r="100075" s="62" customFormat="1" x14ac:dyDescent="0.35"/>
    <row r="100076" s="62" customFormat="1" x14ac:dyDescent="0.35"/>
    <row r="100077" s="62" customFormat="1" x14ac:dyDescent="0.35"/>
    <row r="100078" s="62" customFormat="1" x14ac:dyDescent="0.35"/>
    <row r="100079" s="62" customFormat="1" x14ac:dyDescent="0.35"/>
    <row r="100080" s="62" customFormat="1" x14ac:dyDescent="0.35"/>
    <row r="100081" s="62" customFormat="1" x14ac:dyDescent="0.35"/>
    <row r="100082" s="62" customFormat="1" x14ac:dyDescent="0.35"/>
    <row r="100083" s="62" customFormat="1" x14ac:dyDescent="0.35"/>
    <row r="100084" s="62" customFormat="1" x14ac:dyDescent="0.35"/>
    <row r="100085" s="62" customFormat="1" x14ac:dyDescent="0.35"/>
    <row r="100086" s="62" customFormat="1" x14ac:dyDescent="0.35"/>
    <row r="100087" s="62" customFormat="1" x14ac:dyDescent="0.35"/>
    <row r="100088" s="62" customFormat="1" x14ac:dyDescent="0.35"/>
    <row r="100089" s="62" customFormat="1" x14ac:dyDescent="0.35"/>
    <row r="100090" s="62" customFormat="1" x14ac:dyDescent="0.35"/>
    <row r="100091" s="62" customFormat="1" x14ac:dyDescent="0.35"/>
    <row r="100092" s="62" customFormat="1" x14ac:dyDescent="0.35"/>
    <row r="100093" s="62" customFormat="1" x14ac:dyDescent="0.35"/>
    <row r="100094" s="62" customFormat="1" x14ac:dyDescent="0.35"/>
    <row r="100095" s="62" customFormat="1" x14ac:dyDescent="0.35"/>
    <row r="100096" s="62" customFormat="1" x14ac:dyDescent="0.35"/>
    <row r="100097" s="62" customFormat="1" x14ac:dyDescent="0.35"/>
    <row r="100098" s="62" customFormat="1" x14ac:dyDescent="0.35"/>
    <row r="100099" s="62" customFormat="1" x14ac:dyDescent="0.35"/>
    <row r="100100" s="62" customFormat="1" x14ac:dyDescent="0.35"/>
    <row r="100101" s="62" customFormat="1" x14ac:dyDescent="0.35"/>
    <row r="100102" s="62" customFormat="1" x14ac:dyDescent="0.35"/>
    <row r="100103" s="62" customFormat="1" x14ac:dyDescent="0.35"/>
    <row r="100104" s="62" customFormat="1" x14ac:dyDescent="0.35"/>
    <row r="100105" s="62" customFormat="1" x14ac:dyDescent="0.35"/>
    <row r="100106" s="62" customFormat="1" x14ac:dyDescent="0.35"/>
    <row r="100107" s="62" customFormat="1" x14ac:dyDescent="0.35"/>
    <row r="100108" s="62" customFormat="1" x14ac:dyDescent="0.35"/>
    <row r="100109" s="62" customFormat="1" x14ac:dyDescent="0.35"/>
    <row r="100110" s="62" customFormat="1" x14ac:dyDescent="0.35"/>
    <row r="100111" s="62" customFormat="1" x14ac:dyDescent="0.35"/>
    <row r="100112" s="62" customFormat="1" x14ac:dyDescent="0.35"/>
    <row r="100113" s="62" customFormat="1" x14ac:dyDescent="0.35"/>
    <row r="100114" s="62" customFormat="1" x14ac:dyDescent="0.35"/>
    <row r="100115" s="62" customFormat="1" x14ac:dyDescent="0.35"/>
    <row r="100116" s="62" customFormat="1" x14ac:dyDescent="0.35"/>
    <row r="100117" s="62" customFormat="1" x14ac:dyDescent="0.35"/>
    <row r="100118" s="62" customFormat="1" x14ac:dyDescent="0.35"/>
    <row r="100119" s="62" customFormat="1" x14ac:dyDescent="0.35"/>
    <row r="100120" s="62" customFormat="1" x14ac:dyDescent="0.35"/>
    <row r="100121" s="62" customFormat="1" x14ac:dyDescent="0.35"/>
    <row r="100122" s="62" customFormat="1" x14ac:dyDescent="0.35"/>
    <row r="100123" s="62" customFormat="1" x14ac:dyDescent="0.35"/>
    <row r="100124" s="62" customFormat="1" x14ac:dyDescent="0.35"/>
    <row r="100125" s="62" customFormat="1" x14ac:dyDescent="0.35"/>
    <row r="100126" s="62" customFormat="1" x14ac:dyDescent="0.35"/>
    <row r="100127" s="62" customFormat="1" x14ac:dyDescent="0.35"/>
    <row r="100128" s="62" customFormat="1" x14ac:dyDescent="0.35"/>
    <row r="100129" s="62" customFormat="1" x14ac:dyDescent="0.35"/>
    <row r="100130" s="62" customFormat="1" x14ac:dyDescent="0.35"/>
    <row r="100131" s="62" customFormat="1" x14ac:dyDescent="0.35"/>
    <row r="100132" s="62" customFormat="1" x14ac:dyDescent="0.35"/>
    <row r="100133" s="62" customFormat="1" x14ac:dyDescent="0.35"/>
    <row r="100134" s="62" customFormat="1" x14ac:dyDescent="0.35"/>
    <row r="100135" s="62" customFormat="1" x14ac:dyDescent="0.35"/>
    <row r="100136" s="62" customFormat="1" x14ac:dyDescent="0.35"/>
    <row r="100137" s="62" customFormat="1" x14ac:dyDescent="0.35"/>
    <row r="100138" s="62" customFormat="1" x14ac:dyDescent="0.35"/>
    <row r="100139" s="62" customFormat="1" x14ac:dyDescent="0.35"/>
    <row r="100140" s="62" customFormat="1" x14ac:dyDescent="0.35"/>
    <row r="100141" s="62" customFormat="1" x14ac:dyDescent="0.35"/>
    <row r="100142" s="62" customFormat="1" x14ac:dyDescent="0.35"/>
    <row r="100143" s="62" customFormat="1" x14ac:dyDescent="0.35"/>
    <row r="100144" s="62" customFormat="1" x14ac:dyDescent="0.35"/>
    <row r="100145" s="62" customFormat="1" x14ac:dyDescent="0.35"/>
    <row r="100146" s="62" customFormat="1" x14ac:dyDescent="0.35"/>
    <row r="100147" s="62" customFormat="1" x14ac:dyDescent="0.35"/>
    <row r="100148" s="62" customFormat="1" x14ac:dyDescent="0.35"/>
    <row r="100149" s="62" customFormat="1" x14ac:dyDescent="0.35"/>
    <row r="100150" s="62" customFormat="1" x14ac:dyDescent="0.35"/>
    <row r="100151" s="62" customFormat="1" x14ac:dyDescent="0.35"/>
    <row r="100152" s="62" customFormat="1" x14ac:dyDescent="0.35"/>
    <row r="100153" s="62" customFormat="1" x14ac:dyDescent="0.35"/>
    <row r="100154" s="62" customFormat="1" x14ac:dyDescent="0.35"/>
    <row r="100155" s="62" customFormat="1" x14ac:dyDescent="0.35"/>
    <row r="100156" s="62" customFormat="1" x14ac:dyDescent="0.35"/>
    <row r="100157" s="62" customFormat="1" x14ac:dyDescent="0.35"/>
    <row r="100158" s="62" customFormat="1" x14ac:dyDescent="0.35"/>
    <row r="100159" s="62" customFormat="1" x14ac:dyDescent="0.35"/>
    <row r="100160" s="62" customFormat="1" x14ac:dyDescent="0.35"/>
    <row r="100161" s="62" customFormat="1" x14ac:dyDescent="0.35"/>
    <row r="100162" s="62" customFormat="1" x14ac:dyDescent="0.35"/>
    <row r="100163" s="62" customFormat="1" x14ac:dyDescent="0.35"/>
    <row r="100164" s="62" customFormat="1" x14ac:dyDescent="0.35"/>
    <row r="100165" s="62" customFormat="1" x14ac:dyDescent="0.35"/>
    <row r="100166" s="62" customFormat="1" x14ac:dyDescent="0.35"/>
    <row r="100167" s="62" customFormat="1" x14ac:dyDescent="0.35"/>
    <row r="100168" s="62" customFormat="1" x14ac:dyDescent="0.35"/>
    <row r="100169" s="62" customFormat="1" x14ac:dyDescent="0.35"/>
    <row r="100170" s="62" customFormat="1" x14ac:dyDescent="0.35"/>
    <row r="100171" s="62" customFormat="1" x14ac:dyDescent="0.35"/>
    <row r="100172" s="62" customFormat="1" x14ac:dyDescent="0.35"/>
    <row r="100173" s="62" customFormat="1" x14ac:dyDescent="0.35"/>
    <row r="100174" s="62" customFormat="1" x14ac:dyDescent="0.35"/>
    <row r="100175" s="62" customFormat="1" x14ac:dyDescent="0.35"/>
    <row r="100176" s="62" customFormat="1" x14ac:dyDescent="0.35"/>
    <row r="100177" s="62" customFormat="1" x14ac:dyDescent="0.35"/>
    <row r="100178" s="62" customFormat="1" x14ac:dyDescent="0.35"/>
    <row r="100179" s="62" customFormat="1" x14ac:dyDescent="0.35"/>
    <row r="100180" s="62" customFormat="1" x14ac:dyDescent="0.35"/>
    <row r="100181" s="62" customFormat="1" x14ac:dyDescent="0.35"/>
    <row r="100182" s="62" customFormat="1" x14ac:dyDescent="0.35"/>
    <row r="100183" s="62" customFormat="1" x14ac:dyDescent="0.35"/>
    <row r="100184" s="62" customFormat="1" x14ac:dyDescent="0.35"/>
    <row r="100185" s="62" customFormat="1" x14ac:dyDescent="0.35"/>
    <row r="100186" s="62" customFormat="1" x14ac:dyDescent="0.35"/>
    <row r="100187" s="62" customFormat="1" x14ac:dyDescent="0.35"/>
    <row r="100188" s="62" customFormat="1" x14ac:dyDescent="0.35"/>
    <row r="100189" s="62" customFormat="1" x14ac:dyDescent="0.35"/>
    <row r="100190" s="62" customFormat="1" x14ac:dyDescent="0.35"/>
    <row r="100191" s="62" customFormat="1" x14ac:dyDescent="0.35"/>
    <row r="100192" s="62" customFormat="1" x14ac:dyDescent="0.35"/>
    <row r="100193" s="62" customFormat="1" x14ac:dyDescent="0.35"/>
    <row r="100194" s="62" customFormat="1" x14ac:dyDescent="0.35"/>
    <row r="100195" s="62" customFormat="1" x14ac:dyDescent="0.35"/>
    <row r="100196" s="62" customFormat="1" x14ac:dyDescent="0.35"/>
    <row r="100197" s="62" customFormat="1" x14ac:dyDescent="0.35"/>
    <row r="100198" s="62" customFormat="1" x14ac:dyDescent="0.35"/>
    <row r="100199" s="62" customFormat="1" x14ac:dyDescent="0.35"/>
    <row r="100200" s="62" customFormat="1" x14ac:dyDescent="0.35"/>
    <row r="100201" s="62" customFormat="1" x14ac:dyDescent="0.35"/>
    <row r="100202" s="62" customFormat="1" x14ac:dyDescent="0.35"/>
    <row r="100203" s="62" customFormat="1" x14ac:dyDescent="0.35"/>
    <row r="100204" s="62" customFormat="1" x14ac:dyDescent="0.35"/>
    <row r="100205" s="62" customFormat="1" x14ac:dyDescent="0.35"/>
    <row r="100206" s="62" customFormat="1" x14ac:dyDescent="0.35"/>
    <row r="100207" s="62" customFormat="1" x14ac:dyDescent="0.35"/>
    <row r="100208" s="62" customFormat="1" x14ac:dyDescent="0.35"/>
    <row r="100209" s="62" customFormat="1" x14ac:dyDescent="0.35"/>
    <row r="100210" s="62" customFormat="1" x14ac:dyDescent="0.35"/>
    <row r="100211" s="62" customFormat="1" x14ac:dyDescent="0.35"/>
    <row r="100212" s="62" customFormat="1" x14ac:dyDescent="0.35"/>
    <row r="100213" s="62" customFormat="1" x14ac:dyDescent="0.35"/>
    <row r="100214" s="62" customFormat="1" x14ac:dyDescent="0.35"/>
    <row r="100215" s="62" customFormat="1" x14ac:dyDescent="0.35"/>
    <row r="100216" s="62" customFormat="1" x14ac:dyDescent="0.35"/>
    <row r="100217" s="62" customFormat="1" x14ac:dyDescent="0.35"/>
    <row r="100218" s="62" customFormat="1" x14ac:dyDescent="0.35"/>
    <row r="100219" s="62" customFormat="1" x14ac:dyDescent="0.35"/>
    <row r="100220" s="62" customFormat="1" x14ac:dyDescent="0.35"/>
    <row r="100221" s="62" customFormat="1" x14ac:dyDescent="0.35"/>
    <row r="100222" s="62" customFormat="1" x14ac:dyDescent="0.35"/>
    <row r="100223" s="62" customFormat="1" x14ac:dyDescent="0.35"/>
    <row r="100224" s="62" customFormat="1" x14ac:dyDescent="0.35"/>
    <row r="100225" s="62" customFormat="1" x14ac:dyDescent="0.35"/>
    <row r="100226" s="62" customFormat="1" x14ac:dyDescent="0.35"/>
    <row r="100227" s="62" customFormat="1" x14ac:dyDescent="0.35"/>
    <row r="100228" s="62" customFormat="1" x14ac:dyDescent="0.35"/>
    <row r="100229" s="62" customFormat="1" x14ac:dyDescent="0.35"/>
    <row r="100230" s="62" customFormat="1" x14ac:dyDescent="0.35"/>
    <row r="100231" s="62" customFormat="1" x14ac:dyDescent="0.35"/>
    <row r="100232" s="62" customFormat="1" x14ac:dyDescent="0.35"/>
    <row r="100233" s="62" customFormat="1" x14ac:dyDescent="0.35"/>
    <row r="100234" s="62" customFormat="1" x14ac:dyDescent="0.35"/>
    <row r="100235" s="62" customFormat="1" x14ac:dyDescent="0.35"/>
    <row r="100236" s="62" customFormat="1" x14ac:dyDescent="0.35"/>
    <row r="100237" s="62" customFormat="1" x14ac:dyDescent="0.35"/>
    <row r="100238" s="62" customFormat="1" x14ac:dyDescent="0.35"/>
    <row r="100239" s="62" customFormat="1" x14ac:dyDescent="0.35"/>
    <row r="100240" s="62" customFormat="1" x14ac:dyDescent="0.35"/>
    <row r="100241" s="62" customFormat="1" x14ac:dyDescent="0.35"/>
    <row r="100242" s="62" customFormat="1" x14ac:dyDescent="0.35"/>
    <row r="100243" s="62" customFormat="1" x14ac:dyDescent="0.35"/>
    <row r="100244" s="62" customFormat="1" x14ac:dyDescent="0.35"/>
    <row r="100245" s="62" customFormat="1" x14ac:dyDescent="0.35"/>
    <row r="100246" s="62" customFormat="1" x14ac:dyDescent="0.35"/>
    <row r="100247" s="62" customFormat="1" x14ac:dyDescent="0.35"/>
    <row r="100248" s="62" customFormat="1" x14ac:dyDescent="0.35"/>
    <row r="100249" s="62" customFormat="1" x14ac:dyDescent="0.35"/>
    <row r="100250" s="62" customFormat="1" x14ac:dyDescent="0.35"/>
    <row r="100251" s="62" customFormat="1" x14ac:dyDescent="0.35"/>
    <row r="100252" s="62" customFormat="1" x14ac:dyDescent="0.35"/>
    <row r="100253" s="62" customFormat="1" x14ac:dyDescent="0.35"/>
    <row r="100254" s="62" customFormat="1" x14ac:dyDescent="0.35"/>
    <row r="100255" s="62" customFormat="1" x14ac:dyDescent="0.35"/>
    <row r="100256" s="62" customFormat="1" x14ac:dyDescent="0.35"/>
    <row r="100257" s="62" customFormat="1" x14ac:dyDescent="0.35"/>
    <row r="100258" s="62" customFormat="1" x14ac:dyDescent="0.35"/>
    <row r="100259" s="62" customFormat="1" x14ac:dyDescent="0.35"/>
    <row r="100260" s="62" customFormat="1" x14ac:dyDescent="0.35"/>
    <row r="100261" s="62" customFormat="1" x14ac:dyDescent="0.35"/>
    <row r="100262" s="62" customFormat="1" x14ac:dyDescent="0.35"/>
    <row r="100263" s="62" customFormat="1" x14ac:dyDescent="0.35"/>
    <row r="100264" s="62" customFormat="1" x14ac:dyDescent="0.35"/>
    <row r="100265" s="62" customFormat="1" x14ac:dyDescent="0.35"/>
    <row r="100266" s="62" customFormat="1" x14ac:dyDescent="0.35"/>
    <row r="100267" s="62" customFormat="1" x14ac:dyDescent="0.35"/>
    <row r="100268" s="62" customFormat="1" x14ac:dyDescent="0.35"/>
    <row r="100269" s="62" customFormat="1" x14ac:dyDescent="0.35"/>
    <row r="100270" s="62" customFormat="1" x14ac:dyDescent="0.35"/>
    <row r="100271" s="62" customFormat="1" x14ac:dyDescent="0.35"/>
    <row r="100272" s="62" customFormat="1" x14ac:dyDescent="0.35"/>
    <row r="100273" s="62" customFormat="1" x14ac:dyDescent="0.35"/>
    <row r="100274" s="62" customFormat="1" x14ac:dyDescent="0.35"/>
    <row r="100275" s="62" customFormat="1" x14ac:dyDescent="0.35"/>
    <row r="100276" s="62" customFormat="1" x14ac:dyDescent="0.35"/>
    <row r="100277" s="62" customFormat="1" x14ac:dyDescent="0.35"/>
    <row r="100278" s="62" customFormat="1" x14ac:dyDescent="0.35"/>
    <row r="100279" s="62" customFormat="1" x14ac:dyDescent="0.35"/>
    <row r="100280" s="62" customFormat="1" x14ac:dyDescent="0.35"/>
    <row r="100281" s="62" customFormat="1" x14ac:dyDescent="0.35"/>
    <row r="100282" s="62" customFormat="1" x14ac:dyDescent="0.35"/>
    <row r="100283" s="62" customFormat="1" x14ac:dyDescent="0.35"/>
    <row r="100284" s="62" customFormat="1" x14ac:dyDescent="0.35"/>
    <row r="100285" s="62" customFormat="1" x14ac:dyDescent="0.35"/>
    <row r="100286" s="62" customFormat="1" x14ac:dyDescent="0.35"/>
    <row r="100287" s="62" customFormat="1" x14ac:dyDescent="0.35"/>
    <row r="100288" s="62" customFormat="1" x14ac:dyDescent="0.35"/>
    <row r="100289" s="62" customFormat="1" x14ac:dyDescent="0.35"/>
    <row r="100290" s="62" customFormat="1" x14ac:dyDescent="0.35"/>
    <row r="100291" s="62" customFormat="1" x14ac:dyDescent="0.35"/>
    <row r="100292" s="62" customFormat="1" x14ac:dyDescent="0.35"/>
    <row r="100293" s="62" customFormat="1" x14ac:dyDescent="0.35"/>
    <row r="100294" s="62" customFormat="1" x14ac:dyDescent="0.35"/>
    <row r="100295" s="62" customFormat="1" x14ac:dyDescent="0.35"/>
    <row r="100296" s="62" customFormat="1" x14ac:dyDescent="0.35"/>
    <row r="100297" s="62" customFormat="1" x14ac:dyDescent="0.35"/>
    <row r="100298" s="62" customFormat="1" x14ac:dyDescent="0.35"/>
    <row r="100299" s="62" customFormat="1" x14ac:dyDescent="0.35"/>
    <row r="100300" s="62" customFormat="1" x14ac:dyDescent="0.35"/>
    <row r="100301" s="62" customFormat="1" x14ac:dyDescent="0.35"/>
    <row r="100302" s="62" customFormat="1" x14ac:dyDescent="0.35"/>
    <row r="100303" s="62" customFormat="1" x14ac:dyDescent="0.35"/>
    <row r="100304" s="62" customFormat="1" x14ac:dyDescent="0.35"/>
    <row r="100305" s="62" customFormat="1" x14ac:dyDescent="0.35"/>
    <row r="100306" s="62" customFormat="1" x14ac:dyDescent="0.35"/>
    <row r="100307" s="62" customFormat="1" x14ac:dyDescent="0.35"/>
    <row r="100308" s="62" customFormat="1" x14ac:dyDescent="0.35"/>
    <row r="100309" s="62" customFormat="1" x14ac:dyDescent="0.35"/>
    <row r="100310" s="62" customFormat="1" x14ac:dyDescent="0.35"/>
    <row r="100311" s="62" customFormat="1" x14ac:dyDescent="0.35"/>
    <row r="100312" s="62" customFormat="1" x14ac:dyDescent="0.35"/>
    <row r="100313" s="62" customFormat="1" x14ac:dyDescent="0.35"/>
    <row r="100314" s="62" customFormat="1" x14ac:dyDescent="0.35"/>
    <row r="100315" s="62" customFormat="1" x14ac:dyDescent="0.35"/>
    <row r="100316" s="62" customFormat="1" x14ac:dyDescent="0.35"/>
    <row r="100317" s="62" customFormat="1" x14ac:dyDescent="0.35"/>
    <row r="100318" s="62" customFormat="1" x14ac:dyDescent="0.35"/>
    <row r="100319" s="62" customFormat="1" x14ac:dyDescent="0.35"/>
    <row r="100320" s="62" customFormat="1" x14ac:dyDescent="0.35"/>
    <row r="100321" s="62" customFormat="1" x14ac:dyDescent="0.35"/>
    <row r="100322" s="62" customFormat="1" x14ac:dyDescent="0.35"/>
    <row r="100323" s="62" customFormat="1" x14ac:dyDescent="0.35"/>
    <row r="100324" s="62" customFormat="1" x14ac:dyDescent="0.35"/>
    <row r="100325" s="62" customFormat="1" x14ac:dyDescent="0.35"/>
    <row r="100326" s="62" customFormat="1" x14ac:dyDescent="0.35"/>
    <row r="100327" s="62" customFormat="1" x14ac:dyDescent="0.35"/>
    <row r="100328" s="62" customFormat="1" x14ac:dyDescent="0.35"/>
    <row r="100329" s="62" customFormat="1" x14ac:dyDescent="0.35"/>
    <row r="100330" s="62" customFormat="1" x14ac:dyDescent="0.35"/>
    <row r="100331" s="62" customFormat="1" x14ac:dyDescent="0.35"/>
    <row r="100332" s="62" customFormat="1" x14ac:dyDescent="0.35"/>
    <row r="100333" s="62" customFormat="1" x14ac:dyDescent="0.35"/>
    <row r="100334" s="62" customFormat="1" x14ac:dyDescent="0.35"/>
    <row r="100335" s="62" customFormat="1" x14ac:dyDescent="0.35"/>
    <row r="100336" s="62" customFormat="1" x14ac:dyDescent="0.35"/>
    <row r="100337" s="62" customFormat="1" x14ac:dyDescent="0.35"/>
    <row r="100338" s="62" customFormat="1" x14ac:dyDescent="0.35"/>
    <row r="100339" s="62" customFormat="1" x14ac:dyDescent="0.35"/>
    <row r="100340" s="62" customFormat="1" x14ac:dyDescent="0.35"/>
    <row r="100341" s="62" customFormat="1" x14ac:dyDescent="0.35"/>
    <row r="100342" s="62" customFormat="1" x14ac:dyDescent="0.35"/>
    <row r="100343" s="62" customFormat="1" x14ac:dyDescent="0.35"/>
    <row r="100344" s="62" customFormat="1" x14ac:dyDescent="0.35"/>
    <row r="100345" s="62" customFormat="1" x14ac:dyDescent="0.35"/>
    <row r="100346" s="62" customFormat="1" x14ac:dyDescent="0.35"/>
    <row r="100347" s="62" customFormat="1" x14ac:dyDescent="0.35"/>
    <row r="100348" s="62" customFormat="1" x14ac:dyDescent="0.35"/>
    <row r="100349" s="62" customFormat="1" x14ac:dyDescent="0.35"/>
    <row r="100350" s="62" customFormat="1" x14ac:dyDescent="0.35"/>
    <row r="100351" s="62" customFormat="1" x14ac:dyDescent="0.35"/>
    <row r="100352" s="62" customFormat="1" x14ac:dyDescent="0.35"/>
    <row r="100353" s="62" customFormat="1" x14ac:dyDescent="0.35"/>
    <row r="100354" s="62" customFormat="1" x14ac:dyDescent="0.35"/>
    <row r="100355" s="62" customFormat="1" x14ac:dyDescent="0.35"/>
    <row r="100356" s="62" customFormat="1" x14ac:dyDescent="0.35"/>
    <row r="100357" s="62" customFormat="1" x14ac:dyDescent="0.35"/>
    <row r="100358" s="62" customFormat="1" x14ac:dyDescent="0.35"/>
    <row r="100359" s="62" customFormat="1" x14ac:dyDescent="0.35"/>
    <row r="100360" s="62" customFormat="1" x14ac:dyDescent="0.35"/>
    <row r="100361" s="62" customFormat="1" x14ac:dyDescent="0.35"/>
    <row r="100362" s="62" customFormat="1" x14ac:dyDescent="0.35"/>
    <row r="100363" s="62" customFormat="1" x14ac:dyDescent="0.35"/>
    <row r="100364" s="62" customFormat="1" x14ac:dyDescent="0.35"/>
    <row r="100365" s="62" customFormat="1" x14ac:dyDescent="0.35"/>
    <row r="100366" s="62" customFormat="1" x14ac:dyDescent="0.35"/>
    <row r="100367" s="62" customFormat="1" x14ac:dyDescent="0.35"/>
    <row r="100368" s="62" customFormat="1" x14ac:dyDescent="0.35"/>
    <row r="100369" s="62" customFormat="1" x14ac:dyDescent="0.35"/>
    <row r="100370" s="62" customFormat="1" x14ac:dyDescent="0.35"/>
    <row r="100371" s="62" customFormat="1" x14ac:dyDescent="0.35"/>
    <row r="100372" s="62" customFormat="1" x14ac:dyDescent="0.35"/>
    <row r="100373" s="62" customFormat="1" x14ac:dyDescent="0.35"/>
    <row r="100374" s="62" customFormat="1" x14ac:dyDescent="0.35"/>
    <row r="100375" s="62" customFormat="1" x14ac:dyDescent="0.35"/>
    <row r="100376" s="62" customFormat="1" x14ac:dyDescent="0.35"/>
    <row r="100377" s="62" customFormat="1" x14ac:dyDescent="0.35"/>
    <row r="100378" s="62" customFormat="1" x14ac:dyDescent="0.35"/>
    <row r="100379" s="62" customFormat="1" x14ac:dyDescent="0.35"/>
    <row r="100380" s="62" customFormat="1" x14ac:dyDescent="0.35"/>
    <row r="100381" s="62" customFormat="1" x14ac:dyDescent="0.35"/>
    <row r="100382" s="62" customFormat="1" x14ac:dyDescent="0.35"/>
    <row r="100383" s="62" customFormat="1" x14ac:dyDescent="0.35"/>
    <row r="100384" s="62" customFormat="1" x14ac:dyDescent="0.35"/>
    <row r="100385" s="62" customFormat="1" x14ac:dyDescent="0.35"/>
    <row r="100386" s="62" customFormat="1" x14ac:dyDescent="0.35"/>
    <row r="100387" s="62" customFormat="1" x14ac:dyDescent="0.35"/>
    <row r="100388" s="62" customFormat="1" x14ac:dyDescent="0.35"/>
    <row r="100389" s="62" customFormat="1" x14ac:dyDescent="0.35"/>
    <row r="100390" s="62" customFormat="1" x14ac:dyDescent="0.35"/>
    <row r="100391" s="62" customFormat="1" x14ac:dyDescent="0.35"/>
    <row r="100392" s="62" customFormat="1" x14ac:dyDescent="0.35"/>
    <row r="100393" s="62" customFormat="1" x14ac:dyDescent="0.35"/>
    <row r="100394" s="62" customFormat="1" x14ac:dyDescent="0.35"/>
    <row r="100395" s="62" customFormat="1" x14ac:dyDescent="0.35"/>
    <row r="100396" s="62" customFormat="1" x14ac:dyDescent="0.35"/>
    <row r="100397" s="62" customFormat="1" x14ac:dyDescent="0.35"/>
    <row r="100398" s="62" customFormat="1" x14ac:dyDescent="0.35"/>
    <row r="100399" s="62" customFormat="1" x14ac:dyDescent="0.35"/>
    <row r="100400" s="62" customFormat="1" x14ac:dyDescent="0.35"/>
    <row r="100401" s="62" customFormat="1" x14ac:dyDescent="0.35"/>
    <row r="100402" s="62" customFormat="1" x14ac:dyDescent="0.35"/>
    <row r="100403" s="62" customFormat="1" x14ac:dyDescent="0.35"/>
    <row r="100404" s="62" customFormat="1" x14ac:dyDescent="0.35"/>
    <row r="100405" s="62" customFormat="1" x14ac:dyDescent="0.35"/>
    <row r="100406" s="62" customFormat="1" x14ac:dyDescent="0.35"/>
    <row r="100407" s="62" customFormat="1" x14ac:dyDescent="0.35"/>
    <row r="100408" s="62" customFormat="1" x14ac:dyDescent="0.35"/>
    <row r="100409" s="62" customFormat="1" x14ac:dyDescent="0.35"/>
    <row r="100410" s="62" customFormat="1" x14ac:dyDescent="0.35"/>
    <row r="100411" s="62" customFormat="1" x14ac:dyDescent="0.35"/>
    <row r="100412" s="62" customFormat="1" x14ac:dyDescent="0.35"/>
    <row r="100413" s="62" customFormat="1" x14ac:dyDescent="0.35"/>
    <row r="100414" s="62" customFormat="1" x14ac:dyDescent="0.35"/>
    <row r="100415" s="62" customFormat="1" x14ac:dyDescent="0.35"/>
    <row r="100416" s="62" customFormat="1" x14ac:dyDescent="0.35"/>
    <row r="100417" s="62" customFormat="1" x14ac:dyDescent="0.35"/>
    <row r="100418" s="62" customFormat="1" x14ac:dyDescent="0.35"/>
    <row r="100419" s="62" customFormat="1" x14ac:dyDescent="0.35"/>
    <row r="100420" s="62" customFormat="1" x14ac:dyDescent="0.35"/>
    <row r="100421" s="62" customFormat="1" x14ac:dyDescent="0.35"/>
    <row r="100422" s="62" customFormat="1" x14ac:dyDescent="0.35"/>
    <row r="100423" s="62" customFormat="1" x14ac:dyDescent="0.35"/>
    <row r="100424" s="62" customFormat="1" x14ac:dyDescent="0.35"/>
    <row r="100425" s="62" customFormat="1" x14ac:dyDescent="0.35"/>
    <row r="100426" s="62" customFormat="1" x14ac:dyDescent="0.35"/>
    <row r="100427" s="62" customFormat="1" x14ac:dyDescent="0.35"/>
    <row r="100428" s="62" customFormat="1" x14ac:dyDescent="0.35"/>
    <row r="100429" s="62" customFormat="1" x14ac:dyDescent="0.35"/>
    <row r="100430" s="62" customFormat="1" x14ac:dyDescent="0.35"/>
    <row r="100431" s="62" customFormat="1" x14ac:dyDescent="0.35"/>
    <row r="100432" s="62" customFormat="1" x14ac:dyDescent="0.35"/>
    <row r="100433" s="62" customFormat="1" x14ac:dyDescent="0.35"/>
    <row r="100434" s="62" customFormat="1" x14ac:dyDescent="0.35"/>
    <row r="100435" s="62" customFormat="1" x14ac:dyDescent="0.35"/>
    <row r="100436" s="62" customFormat="1" x14ac:dyDescent="0.35"/>
    <row r="100437" s="62" customFormat="1" x14ac:dyDescent="0.35"/>
    <row r="100438" s="62" customFormat="1" x14ac:dyDescent="0.35"/>
    <row r="100439" s="62" customFormat="1" x14ac:dyDescent="0.35"/>
    <row r="100440" s="62" customFormat="1" x14ac:dyDescent="0.35"/>
    <row r="100441" s="62" customFormat="1" x14ac:dyDescent="0.35"/>
    <row r="100442" s="62" customFormat="1" x14ac:dyDescent="0.35"/>
    <row r="100443" s="62" customFormat="1" x14ac:dyDescent="0.35"/>
    <row r="100444" s="62" customFormat="1" x14ac:dyDescent="0.35"/>
    <row r="100445" s="62" customFormat="1" x14ac:dyDescent="0.35"/>
    <row r="100446" s="62" customFormat="1" x14ac:dyDescent="0.35"/>
    <row r="100447" s="62" customFormat="1" x14ac:dyDescent="0.35"/>
    <row r="100448" s="62" customFormat="1" x14ac:dyDescent="0.35"/>
    <row r="100449" s="62" customFormat="1" x14ac:dyDescent="0.35"/>
    <row r="100450" s="62" customFormat="1" x14ac:dyDescent="0.35"/>
    <row r="100451" s="62" customFormat="1" x14ac:dyDescent="0.35"/>
    <row r="100452" s="62" customFormat="1" x14ac:dyDescent="0.35"/>
    <row r="100453" s="62" customFormat="1" x14ac:dyDescent="0.35"/>
    <row r="100454" s="62" customFormat="1" x14ac:dyDescent="0.35"/>
    <row r="100455" s="62" customFormat="1" x14ac:dyDescent="0.35"/>
    <row r="100456" s="62" customFormat="1" x14ac:dyDescent="0.35"/>
    <row r="100457" s="62" customFormat="1" x14ac:dyDescent="0.35"/>
    <row r="100458" s="62" customFormat="1" x14ac:dyDescent="0.35"/>
    <row r="100459" s="62" customFormat="1" x14ac:dyDescent="0.35"/>
    <row r="100460" s="62" customFormat="1" x14ac:dyDescent="0.35"/>
    <row r="100461" s="62" customFormat="1" x14ac:dyDescent="0.35"/>
    <row r="100462" s="62" customFormat="1" x14ac:dyDescent="0.35"/>
    <row r="100463" s="62" customFormat="1" x14ac:dyDescent="0.35"/>
    <row r="100464" s="62" customFormat="1" x14ac:dyDescent="0.35"/>
    <row r="100465" s="62" customFormat="1" x14ac:dyDescent="0.35"/>
    <row r="100466" s="62" customFormat="1" x14ac:dyDescent="0.35"/>
    <row r="100467" s="62" customFormat="1" x14ac:dyDescent="0.35"/>
    <row r="100468" s="62" customFormat="1" x14ac:dyDescent="0.35"/>
    <row r="100469" s="62" customFormat="1" x14ac:dyDescent="0.35"/>
    <row r="100470" s="62" customFormat="1" x14ac:dyDescent="0.35"/>
    <row r="100471" s="62" customFormat="1" x14ac:dyDescent="0.35"/>
    <row r="100472" s="62" customFormat="1" x14ac:dyDescent="0.35"/>
    <row r="100473" s="62" customFormat="1" x14ac:dyDescent="0.35"/>
    <row r="100474" s="62" customFormat="1" x14ac:dyDescent="0.35"/>
    <row r="100475" s="62" customFormat="1" x14ac:dyDescent="0.35"/>
    <row r="100476" s="62" customFormat="1" x14ac:dyDescent="0.35"/>
    <row r="100477" s="62" customFormat="1" x14ac:dyDescent="0.35"/>
    <row r="100478" s="62" customFormat="1" x14ac:dyDescent="0.35"/>
    <row r="100479" s="62" customFormat="1" x14ac:dyDescent="0.35"/>
    <row r="100480" s="62" customFormat="1" x14ac:dyDescent="0.35"/>
    <row r="100481" s="62" customFormat="1" x14ac:dyDescent="0.35"/>
    <row r="100482" s="62" customFormat="1" x14ac:dyDescent="0.35"/>
    <row r="100483" s="62" customFormat="1" x14ac:dyDescent="0.35"/>
    <row r="100484" s="62" customFormat="1" x14ac:dyDescent="0.35"/>
    <row r="100485" s="62" customFormat="1" x14ac:dyDescent="0.35"/>
    <row r="100486" s="62" customFormat="1" x14ac:dyDescent="0.35"/>
    <row r="100487" s="62" customFormat="1" x14ac:dyDescent="0.35"/>
    <row r="100488" s="62" customFormat="1" x14ac:dyDescent="0.35"/>
    <row r="100489" s="62" customFormat="1" x14ac:dyDescent="0.35"/>
    <row r="100490" s="62" customFormat="1" x14ac:dyDescent="0.35"/>
    <row r="100491" s="62" customFormat="1" x14ac:dyDescent="0.35"/>
    <row r="100492" s="62" customFormat="1" x14ac:dyDescent="0.35"/>
    <row r="100493" s="62" customFormat="1" x14ac:dyDescent="0.35"/>
    <row r="100494" s="62" customFormat="1" x14ac:dyDescent="0.35"/>
    <row r="100495" s="62" customFormat="1" x14ac:dyDescent="0.35"/>
    <row r="100496" s="62" customFormat="1" x14ac:dyDescent="0.35"/>
    <row r="100497" s="62" customFormat="1" x14ac:dyDescent="0.35"/>
    <row r="100498" s="62" customFormat="1" x14ac:dyDescent="0.35"/>
    <row r="100499" s="62" customFormat="1" x14ac:dyDescent="0.35"/>
    <row r="100500" s="62" customFormat="1" x14ac:dyDescent="0.35"/>
    <row r="100501" s="62" customFormat="1" x14ac:dyDescent="0.35"/>
    <row r="100502" s="62" customFormat="1" x14ac:dyDescent="0.35"/>
    <row r="100503" s="62" customFormat="1" x14ac:dyDescent="0.35"/>
    <row r="100504" s="62" customFormat="1" x14ac:dyDescent="0.35"/>
    <row r="100505" s="62" customFormat="1" x14ac:dyDescent="0.35"/>
    <row r="100506" s="62" customFormat="1" x14ac:dyDescent="0.35"/>
    <row r="100507" s="62" customFormat="1" x14ac:dyDescent="0.35"/>
    <row r="100508" s="62" customFormat="1" x14ac:dyDescent="0.35"/>
    <row r="100509" s="62" customFormat="1" x14ac:dyDescent="0.35"/>
    <row r="100510" s="62" customFormat="1" x14ac:dyDescent="0.35"/>
    <row r="100511" s="62" customFormat="1" x14ac:dyDescent="0.35"/>
    <row r="100512" s="62" customFormat="1" x14ac:dyDescent="0.35"/>
    <row r="100513" s="62" customFormat="1" x14ac:dyDescent="0.35"/>
    <row r="100514" s="62" customFormat="1" x14ac:dyDescent="0.35"/>
    <row r="100515" s="62" customFormat="1" x14ac:dyDescent="0.35"/>
    <row r="100516" s="62" customFormat="1" x14ac:dyDescent="0.35"/>
    <row r="100517" s="62" customFormat="1" x14ac:dyDescent="0.35"/>
    <row r="100518" s="62" customFormat="1" x14ac:dyDescent="0.35"/>
    <row r="100519" s="62" customFormat="1" x14ac:dyDescent="0.35"/>
    <row r="100520" s="62" customFormat="1" x14ac:dyDescent="0.35"/>
    <row r="100521" s="62" customFormat="1" x14ac:dyDescent="0.35"/>
    <row r="100522" s="62" customFormat="1" x14ac:dyDescent="0.35"/>
    <row r="100523" s="62" customFormat="1" x14ac:dyDescent="0.35"/>
    <row r="100524" s="62" customFormat="1" x14ac:dyDescent="0.35"/>
    <row r="100525" s="62" customFormat="1" x14ac:dyDescent="0.35"/>
    <row r="100526" s="62" customFormat="1" x14ac:dyDescent="0.35"/>
    <row r="100527" s="62" customFormat="1" x14ac:dyDescent="0.35"/>
    <row r="100528" s="62" customFormat="1" x14ac:dyDescent="0.35"/>
    <row r="100529" s="62" customFormat="1" x14ac:dyDescent="0.35"/>
    <row r="100530" s="62" customFormat="1" x14ac:dyDescent="0.35"/>
    <row r="100531" s="62" customFormat="1" x14ac:dyDescent="0.35"/>
    <row r="100532" s="62" customFormat="1" x14ac:dyDescent="0.35"/>
    <row r="100533" s="62" customFormat="1" x14ac:dyDescent="0.35"/>
    <row r="100534" s="62" customFormat="1" x14ac:dyDescent="0.35"/>
    <row r="100535" s="62" customFormat="1" x14ac:dyDescent="0.35"/>
    <row r="100536" s="62" customFormat="1" x14ac:dyDescent="0.35"/>
    <row r="100537" s="62" customFormat="1" x14ac:dyDescent="0.35"/>
    <row r="100538" s="62" customFormat="1" x14ac:dyDescent="0.35"/>
    <row r="100539" s="62" customFormat="1" x14ac:dyDescent="0.35"/>
    <row r="100540" s="62" customFormat="1" x14ac:dyDescent="0.35"/>
    <row r="100541" s="62" customFormat="1" x14ac:dyDescent="0.35"/>
    <row r="100542" s="62" customFormat="1" x14ac:dyDescent="0.35"/>
    <row r="100543" s="62" customFormat="1" x14ac:dyDescent="0.35"/>
    <row r="100544" s="62" customFormat="1" x14ac:dyDescent="0.35"/>
    <row r="100545" s="62" customFormat="1" x14ac:dyDescent="0.35"/>
    <row r="100546" s="62" customFormat="1" x14ac:dyDescent="0.35"/>
    <row r="100547" s="62" customFormat="1" x14ac:dyDescent="0.35"/>
    <row r="100548" s="62" customFormat="1" x14ac:dyDescent="0.35"/>
    <row r="100549" s="62" customFormat="1" x14ac:dyDescent="0.35"/>
    <row r="100550" s="62" customFormat="1" x14ac:dyDescent="0.35"/>
    <row r="100551" s="62" customFormat="1" x14ac:dyDescent="0.35"/>
    <row r="100552" s="62" customFormat="1" x14ac:dyDescent="0.35"/>
    <row r="100553" s="62" customFormat="1" x14ac:dyDescent="0.35"/>
    <row r="100554" s="62" customFormat="1" x14ac:dyDescent="0.35"/>
    <row r="100555" s="62" customFormat="1" x14ac:dyDescent="0.35"/>
    <row r="100556" s="62" customFormat="1" x14ac:dyDescent="0.35"/>
    <row r="100557" s="62" customFormat="1" x14ac:dyDescent="0.35"/>
    <row r="100558" s="62" customFormat="1" x14ac:dyDescent="0.35"/>
    <row r="100559" s="62" customFormat="1" x14ac:dyDescent="0.35"/>
    <row r="100560" s="62" customFormat="1" x14ac:dyDescent="0.35"/>
    <row r="100561" s="62" customFormat="1" x14ac:dyDescent="0.35"/>
    <row r="100562" s="62" customFormat="1" x14ac:dyDescent="0.35"/>
    <row r="100563" s="62" customFormat="1" x14ac:dyDescent="0.35"/>
    <row r="100564" s="62" customFormat="1" x14ac:dyDescent="0.35"/>
    <row r="100565" s="62" customFormat="1" x14ac:dyDescent="0.35"/>
    <row r="100566" s="62" customFormat="1" x14ac:dyDescent="0.35"/>
    <row r="100567" s="62" customFormat="1" x14ac:dyDescent="0.35"/>
    <row r="100568" s="62" customFormat="1" x14ac:dyDescent="0.35"/>
    <row r="100569" s="62" customFormat="1" x14ac:dyDescent="0.35"/>
    <row r="100570" s="62" customFormat="1" x14ac:dyDescent="0.35"/>
    <row r="100571" s="62" customFormat="1" x14ac:dyDescent="0.35"/>
    <row r="100572" s="62" customFormat="1" x14ac:dyDescent="0.35"/>
    <row r="100573" s="62" customFormat="1" x14ac:dyDescent="0.35"/>
    <row r="100574" s="62" customFormat="1" x14ac:dyDescent="0.35"/>
    <row r="100575" s="62" customFormat="1" x14ac:dyDescent="0.35"/>
    <row r="100576" s="62" customFormat="1" x14ac:dyDescent="0.35"/>
    <row r="100577" s="62" customFormat="1" x14ac:dyDescent="0.35"/>
    <row r="100578" s="62" customFormat="1" x14ac:dyDescent="0.35"/>
    <row r="100579" s="62" customFormat="1" x14ac:dyDescent="0.35"/>
    <row r="100580" s="62" customFormat="1" x14ac:dyDescent="0.35"/>
    <row r="100581" s="62" customFormat="1" x14ac:dyDescent="0.35"/>
    <row r="100582" s="62" customFormat="1" x14ac:dyDescent="0.35"/>
    <row r="100583" s="62" customFormat="1" x14ac:dyDescent="0.35"/>
    <row r="100584" s="62" customFormat="1" x14ac:dyDescent="0.35"/>
    <row r="100585" s="62" customFormat="1" x14ac:dyDescent="0.35"/>
    <row r="100586" s="62" customFormat="1" x14ac:dyDescent="0.35"/>
    <row r="100587" s="62" customFormat="1" x14ac:dyDescent="0.35"/>
    <row r="100588" s="62" customFormat="1" x14ac:dyDescent="0.35"/>
    <row r="100589" s="62" customFormat="1" x14ac:dyDescent="0.35"/>
    <row r="100590" s="62" customFormat="1" x14ac:dyDescent="0.35"/>
    <row r="100591" s="62" customFormat="1" x14ac:dyDescent="0.35"/>
    <row r="100592" s="62" customFormat="1" x14ac:dyDescent="0.35"/>
    <row r="100593" s="62" customFormat="1" x14ac:dyDescent="0.35"/>
    <row r="100594" s="62" customFormat="1" x14ac:dyDescent="0.35"/>
    <row r="100595" s="62" customFormat="1" x14ac:dyDescent="0.35"/>
    <row r="100596" s="62" customFormat="1" x14ac:dyDescent="0.35"/>
    <row r="100597" s="62" customFormat="1" x14ac:dyDescent="0.35"/>
    <row r="100598" s="62" customFormat="1" x14ac:dyDescent="0.35"/>
    <row r="100599" s="62" customFormat="1" x14ac:dyDescent="0.35"/>
    <row r="100600" s="62" customFormat="1" x14ac:dyDescent="0.35"/>
    <row r="100601" s="62" customFormat="1" x14ac:dyDescent="0.35"/>
    <row r="100602" s="62" customFormat="1" x14ac:dyDescent="0.35"/>
    <row r="100603" s="62" customFormat="1" x14ac:dyDescent="0.35"/>
    <row r="100604" s="62" customFormat="1" x14ac:dyDescent="0.35"/>
    <row r="100605" s="62" customFormat="1" x14ac:dyDescent="0.35"/>
    <row r="100606" s="62" customFormat="1" x14ac:dyDescent="0.35"/>
    <row r="100607" s="62" customFormat="1" x14ac:dyDescent="0.35"/>
    <row r="100608" s="62" customFormat="1" x14ac:dyDescent="0.35"/>
    <row r="100609" s="62" customFormat="1" x14ac:dyDescent="0.35"/>
    <row r="100610" s="62" customFormat="1" x14ac:dyDescent="0.35"/>
    <row r="100611" s="62" customFormat="1" x14ac:dyDescent="0.35"/>
    <row r="100612" s="62" customFormat="1" x14ac:dyDescent="0.35"/>
    <row r="100613" s="62" customFormat="1" x14ac:dyDescent="0.35"/>
    <row r="100614" s="62" customFormat="1" x14ac:dyDescent="0.35"/>
    <row r="100615" s="62" customFormat="1" x14ac:dyDescent="0.35"/>
    <row r="100616" s="62" customFormat="1" x14ac:dyDescent="0.35"/>
    <row r="100617" s="62" customFormat="1" x14ac:dyDescent="0.35"/>
    <row r="100618" s="62" customFormat="1" x14ac:dyDescent="0.35"/>
    <row r="100619" s="62" customFormat="1" x14ac:dyDescent="0.35"/>
    <row r="100620" s="62" customFormat="1" x14ac:dyDescent="0.35"/>
    <row r="100621" s="62" customFormat="1" x14ac:dyDescent="0.35"/>
    <row r="100622" s="62" customFormat="1" x14ac:dyDescent="0.35"/>
    <row r="100623" s="62" customFormat="1" x14ac:dyDescent="0.35"/>
    <row r="100624" s="62" customFormat="1" x14ac:dyDescent="0.35"/>
    <row r="100625" s="62" customFormat="1" x14ac:dyDescent="0.35"/>
    <row r="100626" s="62" customFormat="1" x14ac:dyDescent="0.35"/>
    <row r="100627" s="62" customFormat="1" x14ac:dyDescent="0.35"/>
    <row r="100628" s="62" customFormat="1" x14ac:dyDescent="0.35"/>
    <row r="100629" s="62" customFormat="1" x14ac:dyDescent="0.35"/>
    <row r="100630" s="62" customFormat="1" x14ac:dyDescent="0.35"/>
    <row r="100631" s="62" customFormat="1" x14ac:dyDescent="0.35"/>
    <row r="100632" s="62" customFormat="1" x14ac:dyDescent="0.35"/>
    <row r="100633" s="62" customFormat="1" x14ac:dyDescent="0.35"/>
    <row r="100634" s="62" customFormat="1" x14ac:dyDescent="0.35"/>
    <row r="100635" s="62" customFormat="1" x14ac:dyDescent="0.35"/>
    <row r="100636" s="62" customFormat="1" x14ac:dyDescent="0.35"/>
    <row r="100637" s="62" customFormat="1" x14ac:dyDescent="0.35"/>
    <row r="100638" s="62" customFormat="1" x14ac:dyDescent="0.35"/>
    <row r="100639" s="62" customFormat="1" x14ac:dyDescent="0.35"/>
    <row r="100640" s="62" customFormat="1" x14ac:dyDescent="0.35"/>
    <row r="100641" s="62" customFormat="1" x14ac:dyDescent="0.35"/>
    <row r="100642" s="62" customFormat="1" x14ac:dyDescent="0.35"/>
    <row r="100643" s="62" customFormat="1" x14ac:dyDescent="0.35"/>
    <row r="100644" s="62" customFormat="1" x14ac:dyDescent="0.35"/>
    <row r="100645" s="62" customFormat="1" x14ac:dyDescent="0.35"/>
    <row r="100646" s="62" customFormat="1" x14ac:dyDescent="0.35"/>
    <row r="100647" s="62" customFormat="1" x14ac:dyDescent="0.35"/>
    <row r="100648" s="62" customFormat="1" x14ac:dyDescent="0.35"/>
    <row r="100649" s="62" customFormat="1" x14ac:dyDescent="0.35"/>
    <row r="100650" s="62" customFormat="1" x14ac:dyDescent="0.35"/>
    <row r="100651" s="62" customFormat="1" x14ac:dyDescent="0.35"/>
    <row r="100652" s="62" customFormat="1" x14ac:dyDescent="0.35"/>
    <row r="100653" s="62" customFormat="1" x14ac:dyDescent="0.35"/>
    <row r="100654" s="62" customFormat="1" x14ac:dyDescent="0.35"/>
    <row r="100655" s="62" customFormat="1" x14ac:dyDescent="0.35"/>
    <row r="100656" s="62" customFormat="1" x14ac:dyDescent="0.35"/>
    <row r="100657" s="62" customFormat="1" x14ac:dyDescent="0.35"/>
    <row r="100658" s="62" customFormat="1" x14ac:dyDescent="0.35"/>
    <row r="100659" s="62" customFormat="1" x14ac:dyDescent="0.35"/>
    <row r="100660" s="62" customFormat="1" x14ac:dyDescent="0.35"/>
    <row r="100661" s="62" customFormat="1" x14ac:dyDescent="0.35"/>
    <row r="100662" s="62" customFormat="1" x14ac:dyDescent="0.35"/>
    <row r="100663" s="62" customFormat="1" x14ac:dyDescent="0.35"/>
    <row r="100664" s="62" customFormat="1" x14ac:dyDescent="0.35"/>
    <row r="100665" s="62" customFormat="1" x14ac:dyDescent="0.35"/>
    <row r="100666" s="62" customFormat="1" x14ac:dyDescent="0.35"/>
    <row r="100667" s="62" customFormat="1" x14ac:dyDescent="0.35"/>
    <row r="100668" s="62" customFormat="1" x14ac:dyDescent="0.35"/>
    <row r="100669" s="62" customFormat="1" x14ac:dyDescent="0.35"/>
    <row r="100670" s="62" customFormat="1" x14ac:dyDescent="0.35"/>
    <row r="100671" s="62" customFormat="1" x14ac:dyDescent="0.35"/>
    <row r="100672" s="62" customFormat="1" x14ac:dyDescent="0.35"/>
    <row r="100673" s="62" customFormat="1" x14ac:dyDescent="0.35"/>
    <row r="100674" s="62" customFormat="1" x14ac:dyDescent="0.35"/>
    <row r="100675" s="62" customFormat="1" x14ac:dyDescent="0.35"/>
    <row r="100676" s="62" customFormat="1" x14ac:dyDescent="0.35"/>
    <row r="100677" s="62" customFormat="1" x14ac:dyDescent="0.35"/>
    <row r="100678" s="62" customFormat="1" x14ac:dyDescent="0.35"/>
    <row r="100679" s="62" customFormat="1" x14ac:dyDescent="0.35"/>
    <row r="100680" s="62" customFormat="1" x14ac:dyDescent="0.35"/>
    <row r="100681" s="62" customFormat="1" x14ac:dyDescent="0.35"/>
    <row r="100682" s="62" customFormat="1" x14ac:dyDescent="0.35"/>
    <row r="100683" s="62" customFormat="1" x14ac:dyDescent="0.35"/>
    <row r="100684" s="62" customFormat="1" x14ac:dyDescent="0.35"/>
    <row r="100685" s="62" customFormat="1" x14ac:dyDescent="0.35"/>
    <row r="100686" s="62" customFormat="1" x14ac:dyDescent="0.35"/>
    <row r="100687" s="62" customFormat="1" x14ac:dyDescent="0.35"/>
    <row r="100688" s="62" customFormat="1" x14ac:dyDescent="0.35"/>
    <row r="100689" s="62" customFormat="1" x14ac:dyDescent="0.35"/>
    <row r="100690" s="62" customFormat="1" x14ac:dyDescent="0.35"/>
    <row r="100691" s="62" customFormat="1" x14ac:dyDescent="0.35"/>
    <row r="100692" s="62" customFormat="1" x14ac:dyDescent="0.35"/>
    <row r="100693" s="62" customFormat="1" x14ac:dyDescent="0.35"/>
    <row r="100694" s="62" customFormat="1" x14ac:dyDescent="0.35"/>
    <row r="100695" s="62" customFormat="1" x14ac:dyDescent="0.35"/>
    <row r="100696" s="62" customFormat="1" x14ac:dyDescent="0.35"/>
    <row r="100697" s="62" customFormat="1" x14ac:dyDescent="0.35"/>
    <row r="100698" s="62" customFormat="1" x14ac:dyDescent="0.35"/>
    <row r="100699" s="62" customFormat="1" x14ac:dyDescent="0.35"/>
    <row r="100700" s="62" customFormat="1" x14ac:dyDescent="0.35"/>
    <row r="100701" s="62" customFormat="1" x14ac:dyDescent="0.35"/>
    <row r="100702" s="62" customFormat="1" x14ac:dyDescent="0.35"/>
    <row r="100703" s="62" customFormat="1" x14ac:dyDescent="0.35"/>
    <row r="100704" s="62" customFormat="1" x14ac:dyDescent="0.35"/>
    <row r="100705" s="62" customFormat="1" x14ac:dyDescent="0.35"/>
    <row r="100706" s="62" customFormat="1" x14ac:dyDescent="0.35"/>
    <row r="100707" s="62" customFormat="1" x14ac:dyDescent="0.35"/>
    <row r="100708" s="62" customFormat="1" x14ac:dyDescent="0.35"/>
    <row r="100709" s="62" customFormat="1" x14ac:dyDescent="0.35"/>
    <row r="100710" s="62" customFormat="1" x14ac:dyDescent="0.35"/>
    <row r="100711" s="62" customFormat="1" x14ac:dyDescent="0.35"/>
    <row r="100712" s="62" customFormat="1" x14ac:dyDescent="0.35"/>
    <row r="100713" s="62" customFormat="1" x14ac:dyDescent="0.35"/>
    <row r="100714" s="62" customFormat="1" x14ac:dyDescent="0.35"/>
    <row r="100715" s="62" customFormat="1" x14ac:dyDescent="0.35"/>
    <row r="100716" s="62" customFormat="1" x14ac:dyDescent="0.35"/>
    <row r="100717" s="62" customFormat="1" x14ac:dyDescent="0.35"/>
    <row r="100718" s="62" customFormat="1" x14ac:dyDescent="0.35"/>
    <row r="100719" s="62" customFormat="1" x14ac:dyDescent="0.35"/>
    <row r="100720" s="62" customFormat="1" x14ac:dyDescent="0.35"/>
    <row r="100721" s="62" customFormat="1" x14ac:dyDescent="0.35"/>
    <row r="100722" s="62" customFormat="1" x14ac:dyDescent="0.35"/>
    <row r="100723" s="62" customFormat="1" x14ac:dyDescent="0.35"/>
    <row r="100724" s="62" customFormat="1" x14ac:dyDescent="0.35"/>
    <row r="100725" s="62" customFormat="1" x14ac:dyDescent="0.35"/>
    <row r="100726" s="62" customFormat="1" x14ac:dyDescent="0.35"/>
    <row r="100727" s="62" customFormat="1" x14ac:dyDescent="0.35"/>
    <row r="100728" s="62" customFormat="1" x14ac:dyDescent="0.35"/>
    <row r="100729" s="62" customFormat="1" x14ac:dyDescent="0.35"/>
    <row r="100730" s="62" customFormat="1" x14ac:dyDescent="0.35"/>
    <row r="100731" s="62" customFormat="1" x14ac:dyDescent="0.35"/>
    <row r="100732" s="62" customFormat="1" x14ac:dyDescent="0.35"/>
    <row r="100733" s="62" customFormat="1" x14ac:dyDescent="0.35"/>
    <row r="100734" s="62" customFormat="1" x14ac:dyDescent="0.35"/>
    <row r="100735" s="62" customFormat="1" x14ac:dyDescent="0.35"/>
    <row r="100736" s="62" customFormat="1" x14ac:dyDescent="0.35"/>
    <row r="100737" s="62" customFormat="1" x14ac:dyDescent="0.35"/>
    <row r="100738" s="62" customFormat="1" x14ac:dyDescent="0.35"/>
    <row r="100739" s="62" customFormat="1" x14ac:dyDescent="0.35"/>
    <row r="100740" s="62" customFormat="1" x14ac:dyDescent="0.35"/>
    <row r="100741" s="62" customFormat="1" x14ac:dyDescent="0.35"/>
    <row r="100742" s="62" customFormat="1" x14ac:dyDescent="0.35"/>
    <row r="100743" s="62" customFormat="1" x14ac:dyDescent="0.35"/>
    <row r="100744" s="62" customFormat="1" x14ac:dyDescent="0.35"/>
    <row r="100745" s="62" customFormat="1" x14ac:dyDescent="0.35"/>
    <row r="100746" s="62" customFormat="1" x14ac:dyDescent="0.35"/>
    <row r="100747" s="62" customFormat="1" x14ac:dyDescent="0.35"/>
    <row r="100748" s="62" customFormat="1" x14ac:dyDescent="0.35"/>
    <row r="100749" s="62" customFormat="1" x14ac:dyDescent="0.35"/>
    <row r="100750" s="62" customFormat="1" x14ac:dyDescent="0.35"/>
    <row r="100751" s="62" customFormat="1" x14ac:dyDescent="0.35"/>
    <row r="100752" s="62" customFormat="1" x14ac:dyDescent="0.35"/>
    <row r="100753" s="62" customFormat="1" x14ac:dyDescent="0.35"/>
    <row r="100754" s="62" customFormat="1" x14ac:dyDescent="0.35"/>
    <row r="100755" s="62" customFormat="1" x14ac:dyDescent="0.35"/>
    <row r="100756" s="62" customFormat="1" x14ac:dyDescent="0.35"/>
    <row r="100757" s="62" customFormat="1" x14ac:dyDescent="0.35"/>
    <row r="100758" s="62" customFormat="1" x14ac:dyDescent="0.35"/>
    <row r="100759" s="62" customFormat="1" x14ac:dyDescent="0.35"/>
    <row r="100760" s="62" customFormat="1" x14ac:dyDescent="0.35"/>
    <row r="100761" s="62" customFormat="1" x14ac:dyDescent="0.35"/>
    <row r="100762" s="62" customFormat="1" x14ac:dyDescent="0.35"/>
    <row r="100763" s="62" customFormat="1" x14ac:dyDescent="0.35"/>
    <row r="100764" s="62" customFormat="1" x14ac:dyDescent="0.35"/>
    <row r="100765" s="62" customFormat="1" x14ac:dyDescent="0.35"/>
    <row r="100766" s="62" customFormat="1" x14ac:dyDescent="0.35"/>
    <row r="100767" s="62" customFormat="1" x14ac:dyDescent="0.35"/>
    <row r="100768" s="62" customFormat="1" x14ac:dyDescent="0.35"/>
    <row r="100769" s="62" customFormat="1" x14ac:dyDescent="0.35"/>
    <row r="100770" s="62" customFormat="1" x14ac:dyDescent="0.35"/>
    <row r="100771" s="62" customFormat="1" x14ac:dyDescent="0.35"/>
    <row r="100772" s="62" customFormat="1" x14ac:dyDescent="0.35"/>
    <row r="100773" s="62" customFormat="1" x14ac:dyDescent="0.35"/>
    <row r="100774" s="62" customFormat="1" x14ac:dyDescent="0.35"/>
    <row r="100775" s="62" customFormat="1" x14ac:dyDescent="0.35"/>
    <row r="100776" s="62" customFormat="1" x14ac:dyDescent="0.35"/>
    <row r="100777" s="62" customFormat="1" x14ac:dyDescent="0.35"/>
    <row r="100778" s="62" customFormat="1" x14ac:dyDescent="0.35"/>
    <row r="100779" s="62" customFormat="1" x14ac:dyDescent="0.35"/>
    <row r="100780" s="62" customFormat="1" x14ac:dyDescent="0.35"/>
    <row r="100781" s="62" customFormat="1" x14ac:dyDescent="0.35"/>
    <row r="100782" s="62" customFormat="1" x14ac:dyDescent="0.35"/>
    <row r="100783" s="62" customFormat="1" x14ac:dyDescent="0.35"/>
    <row r="100784" s="62" customFormat="1" x14ac:dyDescent="0.35"/>
    <row r="100785" s="62" customFormat="1" x14ac:dyDescent="0.35"/>
    <row r="100786" s="62" customFormat="1" x14ac:dyDescent="0.35"/>
    <row r="100787" s="62" customFormat="1" x14ac:dyDescent="0.35"/>
    <row r="100788" s="62" customFormat="1" x14ac:dyDescent="0.35"/>
    <row r="100789" s="62" customFormat="1" x14ac:dyDescent="0.35"/>
    <row r="100790" s="62" customFormat="1" x14ac:dyDescent="0.35"/>
    <row r="100791" s="62" customFormat="1" x14ac:dyDescent="0.35"/>
    <row r="100792" s="62" customFormat="1" x14ac:dyDescent="0.35"/>
    <row r="100793" s="62" customFormat="1" x14ac:dyDescent="0.35"/>
    <row r="100794" s="62" customFormat="1" x14ac:dyDescent="0.35"/>
    <row r="100795" s="62" customFormat="1" x14ac:dyDescent="0.35"/>
    <row r="100796" s="62" customFormat="1" x14ac:dyDescent="0.35"/>
    <row r="100797" s="62" customFormat="1" x14ac:dyDescent="0.35"/>
    <row r="100798" s="62" customFormat="1" x14ac:dyDescent="0.35"/>
    <row r="100799" s="62" customFormat="1" x14ac:dyDescent="0.35"/>
    <row r="100800" s="62" customFormat="1" x14ac:dyDescent="0.35"/>
    <row r="100801" s="62" customFormat="1" x14ac:dyDescent="0.35"/>
    <row r="100802" s="62" customFormat="1" x14ac:dyDescent="0.35"/>
    <row r="100803" s="62" customFormat="1" x14ac:dyDescent="0.35"/>
    <row r="100804" s="62" customFormat="1" x14ac:dyDescent="0.35"/>
    <row r="100805" s="62" customFormat="1" x14ac:dyDescent="0.35"/>
    <row r="100806" s="62" customFormat="1" x14ac:dyDescent="0.35"/>
    <row r="100807" s="62" customFormat="1" x14ac:dyDescent="0.35"/>
    <row r="100808" s="62" customFormat="1" x14ac:dyDescent="0.35"/>
    <row r="100809" s="62" customFormat="1" x14ac:dyDescent="0.35"/>
    <row r="100810" s="62" customFormat="1" x14ac:dyDescent="0.35"/>
    <row r="100811" s="62" customFormat="1" x14ac:dyDescent="0.35"/>
    <row r="100812" s="62" customFormat="1" x14ac:dyDescent="0.35"/>
    <row r="100813" s="62" customFormat="1" x14ac:dyDescent="0.35"/>
    <row r="100814" s="62" customFormat="1" x14ac:dyDescent="0.35"/>
    <row r="100815" s="62" customFormat="1" x14ac:dyDescent="0.35"/>
    <row r="100816" s="62" customFormat="1" x14ac:dyDescent="0.35"/>
    <row r="100817" s="62" customFormat="1" x14ac:dyDescent="0.35"/>
    <row r="100818" s="62" customFormat="1" x14ac:dyDescent="0.35"/>
    <row r="100819" s="62" customFormat="1" x14ac:dyDescent="0.35"/>
    <row r="100820" s="62" customFormat="1" x14ac:dyDescent="0.35"/>
    <row r="100821" s="62" customFormat="1" x14ac:dyDescent="0.35"/>
    <row r="100822" s="62" customFormat="1" x14ac:dyDescent="0.35"/>
    <row r="100823" s="62" customFormat="1" x14ac:dyDescent="0.35"/>
    <row r="100824" s="62" customFormat="1" x14ac:dyDescent="0.35"/>
    <row r="100825" s="62" customFormat="1" x14ac:dyDescent="0.35"/>
    <row r="100826" s="62" customFormat="1" x14ac:dyDescent="0.35"/>
    <row r="100827" s="62" customFormat="1" x14ac:dyDescent="0.35"/>
    <row r="100828" s="62" customFormat="1" x14ac:dyDescent="0.35"/>
    <row r="100829" s="62" customFormat="1" x14ac:dyDescent="0.35"/>
    <row r="100830" s="62" customFormat="1" x14ac:dyDescent="0.35"/>
    <row r="100831" s="62" customFormat="1" x14ac:dyDescent="0.35"/>
    <row r="100832" s="62" customFormat="1" x14ac:dyDescent="0.35"/>
    <row r="100833" s="62" customFormat="1" x14ac:dyDescent="0.35"/>
    <row r="100834" s="62" customFormat="1" x14ac:dyDescent="0.35"/>
    <row r="100835" s="62" customFormat="1" x14ac:dyDescent="0.35"/>
    <row r="100836" s="62" customFormat="1" x14ac:dyDescent="0.35"/>
    <row r="100837" s="62" customFormat="1" x14ac:dyDescent="0.35"/>
    <row r="100838" s="62" customFormat="1" x14ac:dyDescent="0.35"/>
    <row r="100839" s="62" customFormat="1" x14ac:dyDescent="0.35"/>
    <row r="100840" s="62" customFormat="1" x14ac:dyDescent="0.35"/>
    <row r="100841" s="62" customFormat="1" x14ac:dyDescent="0.35"/>
    <row r="100842" s="62" customFormat="1" x14ac:dyDescent="0.35"/>
    <row r="100843" s="62" customFormat="1" x14ac:dyDescent="0.35"/>
    <row r="100844" s="62" customFormat="1" x14ac:dyDescent="0.35"/>
    <row r="100845" s="62" customFormat="1" x14ac:dyDescent="0.35"/>
    <row r="100846" s="62" customFormat="1" x14ac:dyDescent="0.35"/>
    <row r="100847" s="62" customFormat="1" x14ac:dyDescent="0.35"/>
    <row r="100848" s="62" customFormat="1" x14ac:dyDescent="0.35"/>
    <row r="100849" s="62" customFormat="1" x14ac:dyDescent="0.35"/>
    <row r="100850" s="62" customFormat="1" x14ac:dyDescent="0.35"/>
    <row r="100851" s="62" customFormat="1" x14ac:dyDescent="0.35"/>
    <row r="100852" s="62" customFormat="1" x14ac:dyDescent="0.35"/>
    <row r="100853" s="62" customFormat="1" x14ac:dyDescent="0.35"/>
    <row r="100854" s="62" customFormat="1" x14ac:dyDescent="0.35"/>
    <row r="100855" s="62" customFormat="1" x14ac:dyDescent="0.35"/>
    <row r="100856" s="62" customFormat="1" x14ac:dyDescent="0.35"/>
    <row r="100857" s="62" customFormat="1" x14ac:dyDescent="0.35"/>
    <row r="100858" s="62" customFormat="1" x14ac:dyDescent="0.35"/>
    <row r="100859" s="62" customFormat="1" x14ac:dyDescent="0.35"/>
    <row r="100860" s="62" customFormat="1" x14ac:dyDescent="0.35"/>
    <row r="100861" s="62" customFormat="1" x14ac:dyDescent="0.35"/>
    <row r="100862" s="62" customFormat="1" x14ac:dyDescent="0.35"/>
    <row r="100863" s="62" customFormat="1" x14ac:dyDescent="0.35"/>
    <row r="100864" s="62" customFormat="1" x14ac:dyDescent="0.35"/>
    <row r="100865" s="62" customFormat="1" x14ac:dyDescent="0.35"/>
    <row r="100866" s="62" customFormat="1" x14ac:dyDescent="0.35"/>
    <row r="100867" s="62" customFormat="1" x14ac:dyDescent="0.35"/>
    <row r="100868" s="62" customFormat="1" x14ac:dyDescent="0.35"/>
    <row r="100869" s="62" customFormat="1" x14ac:dyDescent="0.35"/>
    <row r="100870" s="62" customFormat="1" x14ac:dyDescent="0.35"/>
    <row r="100871" s="62" customFormat="1" x14ac:dyDescent="0.35"/>
    <row r="100872" s="62" customFormat="1" x14ac:dyDescent="0.35"/>
    <row r="100873" s="62" customFormat="1" x14ac:dyDescent="0.35"/>
    <row r="100874" s="62" customFormat="1" x14ac:dyDescent="0.35"/>
    <row r="100875" s="62" customFormat="1" x14ac:dyDescent="0.35"/>
    <row r="100876" s="62" customFormat="1" x14ac:dyDescent="0.35"/>
    <row r="100877" s="62" customFormat="1" x14ac:dyDescent="0.35"/>
    <row r="100878" s="62" customFormat="1" x14ac:dyDescent="0.35"/>
    <row r="100879" s="62" customFormat="1" x14ac:dyDescent="0.35"/>
    <row r="100880" s="62" customFormat="1" x14ac:dyDescent="0.35"/>
    <row r="100881" s="62" customFormat="1" x14ac:dyDescent="0.35"/>
    <row r="100882" s="62" customFormat="1" x14ac:dyDescent="0.35"/>
    <row r="100883" s="62" customFormat="1" x14ac:dyDescent="0.35"/>
    <row r="100884" s="62" customFormat="1" x14ac:dyDescent="0.35"/>
    <row r="100885" s="62" customFormat="1" x14ac:dyDescent="0.35"/>
    <row r="100886" s="62" customFormat="1" x14ac:dyDescent="0.35"/>
    <row r="100887" s="62" customFormat="1" x14ac:dyDescent="0.35"/>
    <row r="100888" s="62" customFormat="1" x14ac:dyDescent="0.35"/>
    <row r="100889" s="62" customFormat="1" x14ac:dyDescent="0.35"/>
    <row r="100890" s="62" customFormat="1" x14ac:dyDescent="0.35"/>
    <row r="100891" s="62" customFormat="1" x14ac:dyDescent="0.35"/>
    <row r="100892" s="62" customFormat="1" x14ac:dyDescent="0.35"/>
    <row r="100893" s="62" customFormat="1" x14ac:dyDescent="0.35"/>
    <row r="100894" s="62" customFormat="1" x14ac:dyDescent="0.35"/>
    <row r="100895" s="62" customFormat="1" x14ac:dyDescent="0.35"/>
    <row r="100896" s="62" customFormat="1" x14ac:dyDescent="0.35"/>
    <row r="100897" s="62" customFormat="1" x14ac:dyDescent="0.35"/>
    <row r="100898" s="62" customFormat="1" x14ac:dyDescent="0.35"/>
    <row r="100899" s="62" customFormat="1" x14ac:dyDescent="0.35"/>
    <row r="100900" s="62" customFormat="1" x14ac:dyDescent="0.35"/>
    <row r="100901" s="62" customFormat="1" x14ac:dyDescent="0.35"/>
    <row r="100902" s="62" customFormat="1" x14ac:dyDescent="0.35"/>
    <row r="100903" s="62" customFormat="1" x14ac:dyDescent="0.35"/>
    <row r="100904" s="62" customFormat="1" x14ac:dyDescent="0.35"/>
    <row r="100905" s="62" customFormat="1" x14ac:dyDescent="0.35"/>
    <row r="100906" s="62" customFormat="1" x14ac:dyDescent="0.35"/>
    <row r="100907" s="62" customFormat="1" x14ac:dyDescent="0.35"/>
    <row r="100908" s="62" customFormat="1" x14ac:dyDescent="0.35"/>
    <row r="100909" s="62" customFormat="1" x14ac:dyDescent="0.35"/>
    <row r="100910" s="62" customFormat="1" x14ac:dyDescent="0.35"/>
    <row r="100911" s="62" customFormat="1" x14ac:dyDescent="0.35"/>
    <row r="100912" s="62" customFormat="1" x14ac:dyDescent="0.35"/>
    <row r="100913" s="62" customFormat="1" x14ac:dyDescent="0.35"/>
    <row r="100914" s="62" customFormat="1" x14ac:dyDescent="0.35"/>
    <row r="100915" s="62" customFormat="1" x14ac:dyDescent="0.35"/>
    <row r="100916" s="62" customFormat="1" x14ac:dyDescent="0.35"/>
    <row r="100917" s="62" customFormat="1" x14ac:dyDescent="0.35"/>
    <row r="100918" s="62" customFormat="1" x14ac:dyDescent="0.35"/>
    <row r="100919" s="62" customFormat="1" x14ac:dyDescent="0.35"/>
    <row r="100920" s="62" customFormat="1" x14ac:dyDescent="0.35"/>
    <row r="100921" s="62" customFormat="1" x14ac:dyDescent="0.35"/>
    <row r="100922" s="62" customFormat="1" x14ac:dyDescent="0.35"/>
    <row r="100923" s="62" customFormat="1" x14ac:dyDescent="0.35"/>
    <row r="100924" s="62" customFormat="1" x14ac:dyDescent="0.35"/>
    <row r="100925" s="62" customFormat="1" x14ac:dyDescent="0.35"/>
    <row r="100926" s="62" customFormat="1" x14ac:dyDescent="0.35"/>
    <row r="100927" s="62" customFormat="1" x14ac:dyDescent="0.35"/>
    <row r="100928" s="62" customFormat="1" x14ac:dyDescent="0.35"/>
    <row r="100929" s="62" customFormat="1" x14ac:dyDescent="0.35"/>
    <row r="100930" s="62" customFormat="1" x14ac:dyDescent="0.35"/>
    <row r="100931" s="62" customFormat="1" x14ac:dyDescent="0.35"/>
    <row r="100932" s="62" customFormat="1" x14ac:dyDescent="0.35"/>
    <row r="100933" s="62" customFormat="1" x14ac:dyDescent="0.35"/>
    <row r="100934" s="62" customFormat="1" x14ac:dyDescent="0.35"/>
    <row r="100935" s="62" customFormat="1" x14ac:dyDescent="0.35"/>
    <row r="100936" s="62" customFormat="1" x14ac:dyDescent="0.35"/>
    <row r="100937" s="62" customFormat="1" x14ac:dyDescent="0.35"/>
    <row r="100938" s="62" customFormat="1" x14ac:dyDescent="0.35"/>
    <row r="100939" s="62" customFormat="1" x14ac:dyDescent="0.35"/>
    <row r="100940" s="62" customFormat="1" x14ac:dyDescent="0.35"/>
    <row r="100941" s="62" customFormat="1" x14ac:dyDescent="0.35"/>
    <row r="100942" s="62" customFormat="1" x14ac:dyDescent="0.35"/>
    <row r="100943" s="62" customFormat="1" x14ac:dyDescent="0.35"/>
    <row r="100944" s="62" customFormat="1" x14ac:dyDescent="0.35"/>
    <row r="100945" s="62" customFormat="1" x14ac:dyDescent="0.35"/>
    <row r="100946" s="62" customFormat="1" x14ac:dyDescent="0.35"/>
    <row r="100947" s="62" customFormat="1" x14ac:dyDescent="0.35"/>
    <row r="100948" s="62" customFormat="1" x14ac:dyDescent="0.35"/>
    <row r="100949" s="62" customFormat="1" x14ac:dyDescent="0.35"/>
    <row r="100950" s="62" customFormat="1" x14ac:dyDescent="0.35"/>
    <row r="100951" s="62" customFormat="1" x14ac:dyDescent="0.35"/>
    <row r="100952" s="62" customFormat="1" x14ac:dyDescent="0.35"/>
    <row r="100953" s="62" customFormat="1" x14ac:dyDescent="0.35"/>
    <row r="100954" s="62" customFormat="1" x14ac:dyDescent="0.35"/>
    <row r="100955" s="62" customFormat="1" x14ac:dyDescent="0.35"/>
    <row r="100956" s="62" customFormat="1" x14ac:dyDescent="0.35"/>
    <row r="100957" s="62" customFormat="1" x14ac:dyDescent="0.35"/>
    <row r="100958" s="62" customFormat="1" x14ac:dyDescent="0.35"/>
    <row r="100959" s="62" customFormat="1" x14ac:dyDescent="0.35"/>
    <row r="100960" s="62" customFormat="1" x14ac:dyDescent="0.35"/>
    <row r="100961" s="62" customFormat="1" x14ac:dyDescent="0.35"/>
    <row r="100962" s="62" customFormat="1" x14ac:dyDescent="0.35"/>
    <row r="100963" s="62" customFormat="1" x14ac:dyDescent="0.35"/>
    <row r="100964" s="62" customFormat="1" x14ac:dyDescent="0.35"/>
    <row r="100965" s="62" customFormat="1" x14ac:dyDescent="0.35"/>
    <row r="100966" s="62" customFormat="1" x14ac:dyDescent="0.35"/>
    <row r="100967" s="62" customFormat="1" x14ac:dyDescent="0.35"/>
    <row r="100968" s="62" customFormat="1" x14ac:dyDescent="0.35"/>
    <row r="100969" s="62" customFormat="1" x14ac:dyDescent="0.35"/>
    <row r="100970" s="62" customFormat="1" x14ac:dyDescent="0.35"/>
    <row r="100971" s="62" customFormat="1" x14ac:dyDescent="0.35"/>
    <row r="100972" s="62" customFormat="1" x14ac:dyDescent="0.35"/>
    <row r="100973" s="62" customFormat="1" x14ac:dyDescent="0.35"/>
    <row r="100974" s="62" customFormat="1" x14ac:dyDescent="0.35"/>
    <row r="100975" s="62" customFormat="1" x14ac:dyDescent="0.35"/>
    <row r="100976" s="62" customFormat="1" x14ac:dyDescent="0.35"/>
    <row r="100977" s="62" customFormat="1" x14ac:dyDescent="0.35"/>
    <row r="100978" s="62" customFormat="1" x14ac:dyDescent="0.35"/>
    <row r="100979" s="62" customFormat="1" x14ac:dyDescent="0.35"/>
    <row r="100980" s="62" customFormat="1" x14ac:dyDescent="0.35"/>
    <row r="100981" s="62" customFormat="1" x14ac:dyDescent="0.35"/>
    <row r="100982" s="62" customFormat="1" x14ac:dyDescent="0.35"/>
    <row r="100983" s="62" customFormat="1" x14ac:dyDescent="0.35"/>
    <row r="100984" s="62" customFormat="1" x14ac:dyDescent="0.35"/>
    <row r="100985" s="62" customFormat="1" x14ac:dyDescent="0.35"/>
    <row r="100986" s="62" customFormat="1" x14ac:dyDescent="0.35"/>
    <row r="100987" s="62" customFormat="1" x14ac:dyDescent="0.35"/>
    <row r="100988" s="62" customFormat="1" x14ac:dyDescent="0.35"/>
    <row r="100989" s="62" customFormat="1" x14ac:dyDescent="0.35"/>
    <row r="100990" s="62" customFormat="1" x14ac:dyDescent="0.35"/>
    <row r="100991" s="62" customFormat="1" x14ac:dyDescent="0.35"/>
    <row r="100992" s="62" customFormat="1" x14ac:dyDescent="0.35"/>
    <row r="100993" s="62" customFormat="1" x14ac:dyDescent="0.35"/>
    <row r="100994" s="62" customFormat="1" x14ac:dyDescent="0.35"/>
    <row r="100995" s="62" customFormat="1" x14ac:dyDescent="0.35"/>
    <row r="100996" s="62" customFormat="1" x14ac:dyDescent="0.35"/>
    <row r="100997" s="62" customFormat="1" x14ac:dyDescent="0.35"/>
    <row r="100998" s="62" customFormat="1" x14ac:dyDescent="0.35"/>
    <row r="100999" s="62" customFormat="1" x14ac:dyDescent="0.35"/>
    <row r="101000" s="62" customFormat="1" x14ac:dyDescent="0.35"/>
    <row r="101001" s="62" customFormat="1" x14ac:dyDescent="0.35"/>
    <row r="101002" s="62" customFormat="1" x14ac:dyDescent="0.35"/>
    <row r="101003" s="62" customFormat="1" x14ac:dyDescent="0.35"/>
    <row r="101004" s="62" customFormat="1" x14ac:dyDescent="0.35"/>
    <row r="101005" s="62" customFormat="1" x14ac:dyDescent="0.35"/>
    <row r="101006" s="62" customFormat="1" x14ac:dyDescent="0.35"/>
    <row r="101007" s="62" customFormat="1" x14ac:dyDescent="0.35"/>
    <row r="101008" s="62" customFormat="1" x14ac:dyDescent="0.35"/>
    <row r="101009" s="62" customFormat="1" x14ac:dyDescent="0.35"/>
    <row r="101010" s="62" customFormat="1" x14ac:dyDescent="0.35"/>
    <row r="101011" s="62" customFormat="1" x14ac:dyDescent="0.35"/>
    <row r="101012" s="62" customFormat="1" x14ac:dyDescent="0.35"/>
    <row r="101013" s="62" customFormat="1" x14ac:dyDescent="0.35"/>
    <row r="101014" s="62" customFormat="1" x14ac:dyDescent="0.35"/>
    <row r="101015" s="62" customFormat="1" x14ac:dyDescent="0.35"/>
    <row r="101016" s="62" customFormat="1" x14ac:dyDescent="0.35"/>
    <row r="101017" s="62" customFormat="1" x14ac:dyDescent="0.35"/>
    <row r="101018" s="62" customFormat="1" x14ac:dyDescent="0.35"/>
    <row r="101019" s="62" customFormat="1" x14ac:dyDescent="0.35"/>
    <row r="101020" s="62" customFormat="1" x14ac:dyDescent="0.35"/>
    <row r="101021" s="62" customFormat="1" x14ac:dyDescent="0.35"/>
    <row r="101022" s="62" customFormat="1" x14ac:dyDescent="0.35"/>
    <row r="101023" s="62" customFormat="1" x14ac:dyDescent="0.35"/>
    <row r="101024" s="62" customFormat="1" x14ac:dyDescent="0.35"/>
    <row r="101025" s="62" customFormat="1" x14ac:dyDescent="0.35"/>
    <row r="101026" s="62" customFormat="1" x14ac:dyDescent="0.35"/>
    <row r="101027" s="62" customFormat="1" x14ac:dyDescent="0.35"/>
    <row r="101028" s="62" customFormat="1" x14ac:dyDescent="0.35"/>
    <row r="101029" s="62" customFormat="1" x14ac:dyDescent="0.35"/>
    <row r="101030" s="62" customFormat="1" x14ac:dyDescent="0.35"/>
    <row r="101031" s="62" customFormat="1" x14ac:dyDescent="0.35"/>
    <row r="101032" s="62" customFormat="1" x14ac:dyDescent="0.35"/>
    <row r="101033" s="62" customFormat="1" x14ac:dyDescent="0.35"/>
    <row r="101034" s="62" customFormat="1" x14ac:dyDescent="0.35"/>
    <row r="101035" s="62" customFormat="1" x14ac:dyDescent="0.35"/>
    <row r="101036" s="62" customFormat="1" x14ac:dyDescent="0.35"/>
    <row r="101037" s="62" customFormat="1" x14ac:dyDescent="0.35"/>
    <row r="101038" s="62" customFormat="1" x14ac:dyDescent="0.35"/>
    <row r="101039" s="62" customFormat="1" x14ac:dyDescent="0.35"/>
    <row r="101040" s="62" customFormat="1" x14ac:dyDescent="0.35"/>
    <row r="101041" s="62" customFormat="1" x14ac:dyDescent="0.35"/>
    <row r="101042" s="62" customFormat="1" x14ac:dyDescent="0.35"/>
    <row r="101043" s="62" customFormat="1" x14ac:dyDescent="0.35"/>
    <row r="101044" s="62" customFormat="1" x14ac:dyDescent="0.35"/>
    <row r="101045" s="62" customFormat="1" x14ac:dyDescent="0.35"/>
    <row r="101046" s="62" customFormat="1" x14ac:dyDescent="0.35"/>
    <row r="101047" s="62" customFormat="1" x14ac:dyDescent="0.35"/>
    <row r="101048" s="62" customFormat="1" x14ac:dyDescent="0.35"/>
    <row r="101049" s="62" customFormat="1" x14ac:dyDescent="0.35"/>
    <row r="101050" s="62" customFormat="1" x14ac:dyDescent="0.35"/>
    <row r="101051" s="62" customFormat="1" x14ac:dyDescent="0.35"/>
    <row r="101052" s="62" customFormat="1" x14ac:dyDescent="0.35"/>
    <row r="101053" s="62" customFormat="1" x14ac:dyDescent="0.35"/>
    <row r="101054" s="62" customFormat="1" x14ac:dyDescent="0.35"/>
    <row r="101055" s="62" customFormat="1" x14ac:dyDescent="0.35"/>
    <row r="101056" s="62" customFormat="1" x14ac:dyDescent="0.35"/>
    <row r="101057" s="62" customFormat="1" x14ac:dyDescent="0.35"/>
    <row r="101058" s="62" customFormat="1" x14ac:dyDescent="0.35"/>
    <row r="101059" s="62" customFormat="1" x14ac:dyDescent="0.35"/>
    <row r="101060" s="62" customFormat="1" x14ac:dyDescent="0.35"/>
    <row r="101061" s="62" customFormat="1" x14ac:dyDescent="0.35"/>
    <row r="101062" s="62" customFormat="1" x14ac:dyDescent="0.35"/>
    <row r="101063" s="62" customFormat="1" x14ac:dyDescent="0.35"/>
    <row r="101064" s="62" customFormat="1" x14ac:dyDescent="0.35"/>
    <row r="101065" s="62" customFormat="1" x14ac:dyDescent="0.35"/>
    <row r="101066" s="62" customFormat="1" x14ac:dyDescent="0.35"/>
    <row r="101067" s="62" customFormat="1" x14ac:dyDescent="0.35"/>
    <row r="101068" s="62" customFormat="1" x14ac:dyDescent="0.35"/>
    <row r="101069" s="62" customFormat="1" x14ac:dyDescent="0.35"/>
    <row r="101070" s="62" customFormat="1" x14ac:dyDescent="0.35"/>
    <row r="101071" s="62" customFormat="1" x14ac:dyDescent="0.35"/>
    <row r="101072" s="62" customFormat="1" x14ac:dyDescent="0.35"/>
    <row r="101073" s="62" customFormat="1" x14ac:dyDescent="0.35"/>
    <row r="101074" s="62" customFormat="1" x14ac:dyDescent="0.35"/>
    <row r="101075" s="62" customFormat="1" x14ac:dyDescent="0.35"/>
    <row r="101076" s="62" customFormat="1" x14ac:dyDescent="0.35"/>
    <row r="101077" s="62" customFormat="1" x14ac:dyDescent="0.35"/>
    <row r="101078" s="62" customFormat="1" x14ac:dyDescent="0.35"/>
    <row r="101079" s="62" customFormat="1" x14ac:dyDescent="0.35"/>
    <row r="101080" s="62" customFormat="1" x14ac:dyDescent="0.35"/>
    <row r="101081" s="62" customFormat="1" x14ac:dyDescent="0.35"/>
    <row r="101082" s="62" customFormat="1" x14ac:dyDescent="0.35"/>
    <row r="101083" s="62" customFormat="1" x14ac:dyDescent="0.35"/>
    <row r="101084" s="62" customFormat="1" x14ac:dyDescent="0.35"/>
    <row r="101085" s="62" customFormat="1" x14ac:dyDescent="0.35"/>
    <row r="101086" s="62" customFormat="1" x14ac:dyDescent="0.35"/>
    <row r="101087" s="62" customFormat="1" x14ac:dyDescent="0.35"/>
    <row r="101088" s="62" customFormat="1" x14ac:dyDescent="0.35"/>
    <row r="101089" s="62" customFormat="1" x14ac:dyDescent="0.35"/>
    <row r="101090" s="62" customFormat="1" x14ac:dyDescent="0.35"/>
    <row r="101091" s="62" customFormat="1" x14ac:dyDescent="0.35"/>
    <row r="101092" s="62" customFormat="1" x14ac:dyDescent="0.35"/>
    <row r="101093" s="62" customFormat="1" x14ac:dyDescent="0.35"/>
    <row r="101094" s="62" customFormat="1" x14ac:dyDescent="0.35"/>
    <row r="101095" s="62" customFormat="1" x14ac:dyDescent="0.35"/>
    <row r="101096" s="62" customFormat="1" x14ac:dyDescent="0.35"/>
    <row r="101097" s="62" customFormat="1" x14ac:dyDescent="0.35"/>
    <row r="101098" s="62" customFormat="1" x14ac:dyDescent="0.35"/>
    <row r="101099" s="62" customFormat="1" x14ac:dyDescent="0.35"/>
    <row r="101100" s="62" customFormat="1" x14ac:dyDescent="0.35"/>
    <row r="101101" s="62" customFormat="1" x14ac:dyDescent="0.35"/>
    <row r="101102" s="62" customFormat="1" x14ac:dyDescent="0.35"/>
    <row r="101103" s="62" customFormat="1" x14ac:dyDescent="0.35"/>
    <row r="101104" s="62" customFormat="1" x14ac:dyDescent="0.35"/>
    <row r="101105" s="62" customFormat="1" x14ac:dyDescent="0.35"/>
    <row r="101106" s="62" customFormat="1" x14ac:dyDescent="0.35"/>
    <row r="101107" s="62" customFormat="1" x14ac:dyDescent="0.35"/>
    <row r="101108" s="62" customFormat="1" x14ac:dyDescent="0.35"/>
    <row r="101109" s="62" customFormat="1" x14ac:dyDescent="0.35"/>
    <row r="101110" s="62" customFormat="1" x14ac:dyDescent="0.35"/>
    <row r="101111" s="62" customFormat="1" x14ac:dyDescent="0.35"/>
    <row r="101112" s="62" customFormat="1" x14ac:dyDescent="0.35"/>
    <row r="101113" s="62" customFormat="1" x14ac:dyDescent="0.35"/>
    <row r="101114" s="62" customFormat="1" x14ac:dyDescent="0.35"/>
    <row r="101115" s="62" customFormat="1" x14ac:dyDescent="0.35"/>
    <row r="101116" s="62" customFormat="1" x14ac:dyDescent="0.35"/>
    <row r="101117" s="62" customFormat="1" x14ac:dyDescent="0.35"/>
    <row r="101118" s="62" customFormat="1" x14ac:dyDescent="0.35"/>
    <row r="101119" s="62" customFormat="1" x14ac:dyDescent="0.35"/>
    <row r="101120" s="62" customFormat="1" x14ac:dyDescent="0.35"/>
    <row r="101121" s="62" customFormat="1" x14ac:dyDescent="0.35"/>
    <row r="101122" s="62" customFormat="1" x14ac:dyDescent="0.35"/>
    <row r="101123" s="62" customFormat="1" x14ac:dyDescent="0.35"/>
    <row r="101124" s="62" customFormat="1" x14ac:dyDescent="0.35"/>
    <row r="101125" s="62" customFormat="1" x14ac:dyDescent="0.35"/>
    <row r="101126" s="62" customFormat="1" x14ac:dyDescent="0.35"/>
    <row r="101127" s="62" customFormat="1" x14ac:dyDescent="0.35"/>
    <row r="101128" s="62" customFormat="1" x14ac:dyDescent="0.35"/>
    <row r="101129" s="62" customFormat="1" x14ac:dyDescent="0.35"/>
    <row r="101130" s="62" customFormat="1" x14ac:dyDescent="0.35"/>
    <row r="101131" s="62" customFormat="1" x14ac:dyDescent="0.35"/>
    <row r="101132" s="62" customFormat="1" x14ac:dyDescent="0.35"/>
    <row r="101133" s="62" customFormat="1" x14ac:dyDescent="0.35"/>
    <row r="101134" s="62" customFormat="1" x14ac:dyDescent="0.35"/>
    <row r="101135" s="62" customFormat="1" x14ac:dyDescent="0.35"/>
    <row r="101136" s="62" customFormat="1" x14ac:dyDescent="0.35"/>
    <row r="101137" s="62" customFormat="1" x14ac:dyDescent="0.35"/>
    <row r="101138" s="62" customFormat="1" x14ac:dyDescent="0.35"/>
    <row r="101139" s="62" customFormat="1" x14ac:dyDescent="0.35"/>
    <row r="101140" s="62" customFormat="1" x14ac:dyDescent="0.35"/>
    <row r="101141" s="62" customFormat="1" x14ac:dyDescent="0.35"/>
    <row r="101142" s="62" customFormat="1" x14ac:dyDescent="0.35"/>
    <row r="101143" s="62" customFormat="1" x14ac:dyDescent="0.35"/>
    <row r="101144" s="62" customFormat="1" x14ac:dyDescent="0.35"/>
    <row r="101145" s="62" customFormat="1" x14ac:dyDescent="0.35"/>
    <row r="101146" s="62" customFormat="1" x14ac:dyDescent="0.35"/>
    <row r="101147" s="62" customFormat="1" x14ac:dyDescent="0.35"/>
    <row r="101148" s="62" customFormat="1" x14ac:dyDescent="0.35"/>
    <row r="101149" s="62" customFormat="1" x14ac:dyDescent="0.35"/>
    <row r="101150" s="62" customFormat="1" x14ac:dyDescent="0.35"/>
    <row r="101151" s="62" customFormat="1" x14ac:dyDescent="0.35"/>
    <row r="101152" s="62" customFormat="1" x14ac:dyDescent="0.35"/>
    <row r="101153" s="62" customFormat="1" x14ac:dyDescent="0.35"/>
    <row r="101154" s="62" customFormat="1" x14ac:dyDescent="0.35"/>
    <row r="101155" s="62" customFormat="1" x14ac:dyDescent="0.35"/>
    <row r="101156" s="62" customFormat="1" x14ac:dyDescent="0.35"/>
    <row r="101157" s="62" customFormat="1" x14ac:dyDescent="0.35"/>
    <row r="101158" s="62" customFormat="1" x14ac:dyDescent="0.35"/>
    <row r="101159" s="62" customFormat="1" x14ac:dyDescent="0.35"/>
    <row r="101160" s="62" customFormat="1" x14ac:dyDescent="0.35"/>
    <row r="101161" s="62" customFormat="1" x14ac:dyDescent="0.35"/>
    <row r="101162" s="62" customFormat="1" x14ac:dyDescent="0.35"/>
    <row r="101163" s="62" customFormat="1" x14ac:dyDescent="0.35"/>
    <row r="101164" s="62" customFormat="1" x14ac:dyDescent="0.35"/>
    <row r="101165" s="62" customFormat="1" x14ac:dyDescent="0.35"/>
    <row r="101166" s="62" customFormat="1" x14ac:dyDescent="0.35"/>
    <row r="101167" s="62" customFormat="1" x14ac:dyDescent="0.35"/>
    <row r="101168" s="62" customFormat="1" x14ac:dyDescent="0.35"/>
    <row r="101169" s="62" customFormat="1" x14ac:dyDescent="0.35"/>
    <row r="101170" s="62" customFormat="1" x14ac:dyDescent="0.35"/>
    <row r="101171" s="62" customFormat="1" x14ac:dyDescent="0.35"/>
    <row r="101172" s="62" customFormat="1" x14ac:dyDescent="0.35"/>
    <row r="101173" s="62" customFormat="1" x14ac:dyDescent="0.35"/>
    <row r="101174" s="62" customFormat="1" x14ac:dyDescent="0.35"/>
    <row r="101175" s="62" customFormat="1" x14ac:dyDescent="0.35"/>
    <row r="101176" s="62" customFormat="1" x14ac:dyDescent="0.35"/>
    <row r="101177" s="62" customFormat="1" x14ac:dyDescent="0.35"/>
    <row r="101178" s="62" customFormat="1" x14ac:dyDescent="0.35"/>
    <row r="101179" s="62" customFormat="1" x14ac:dyDescent="0.35"/>
    <row r="101180" s="62" customFormat="1" x14ac:dyDescent="0.35"/>
    <row r="101181" s="62" customFormat="1" x14ac:dyDescent="0.35"/>
    <row r="101182" s="62" customFormat="1" x14ac:dyDescent="0.35"/>
    <row r="101183" s="62" customFormat="1" x14ac:dyDescent="0.35"/>
    <row r="101184" s="62" customFormat="1" x14ac:dyDescent="0.35"/>
    <row r="101185" s="62" customFormat="1" x14ac:dyDescent="0.35"/>
    <row r="101186" s="62" customFormat="1" x14ac:dyDescent="0.35"/>
    <row r="101187" s="62" customFormat="1" x14ac:dyDescent="0.35"/>
    <row r="101188" s="62" customFormat="1" x14ac:dyDescent="0.35"/>
    <row r="101189" s="62" customFormat="1" x14ac:dyDescent="0.35"/>
    <row r="101190" s="62" customFormat="1" x14ac:dyDescent="0.35"/>
    <row r="101191" s="62" customFormat="1" x14ac:dyDescent="0.35"/>
    <row r="101192" s="62" customFormat="1" x14ac:dyDescent="0.35"/>
    <row r="101193" s="62" customFormat="1" x14ac:dyDescent="0.35"/>
    <row r="101194" s="62" customFormat="1" x14ac:dyDescent="0.35"/>
    <row r="101195" s="62" customFormat="1" x14ac:dyDescent="0.35"/>
    <row r="101196" s="62" customFormat="1" x14ac:dyDescent="0.35"/>
    <row r="101197" s="62" customFormat="1" x14ac:dyDescent="0.35"/>
    <row r="101198" s="62" customFormat="1" x14ac:dyDescent="0.35"/>
    <row r="101199" s="62" customFormat="1" x14ac:dyDescent="0.35"/>
    <row r="101200" s="62" customFormat="1" x14ac:dyDescent="0.35"/>
    <row r="101201" s="62" customFormat="1" x14ac:dyDescent="0.35"/>
    <row r="101202" s="62" customFormat="1" x14ac:dyDescent="0.35"/>
    <row r="101203" s="62" customFormat="1" x14ac:dyDescent="0.35"/>
    <row r="101204" s="62" customFormat="1" x14ac:dyDescent="0.35"/>
    <row r="101205" s="62" customFormat="1" x14ac:dyDescent="0.35"/>
    <row r="101206" s="62" customFormat="1" x14ac:dyDescent="0.35"/>
    <row r="101207" s="62" customFormat="1" x14ac:dyDescent="0.35"/>
    <row r="101208" s="62" customFormat="1" x14ac:dyDescent="0.35"/>
    <row r="101209" s="62" customFormat="1" x14ac:dyDescent="0.35"/>
    <row r="101210" s="62" customFormat="1" x14ac:dyDescent="0.35"/>
    <row r="101211" s="62" customFormat="1" x14ac:dyDescent="0.35"/>
    <row r="101212" s="62" customFormat="1" x14ac:dyDescent="0.35"/>
    <row r="101213" s="62" customFormat="1" x14ac:dyDescent="0.35"/>
    <row r="101214" s="62" customFormat="1" x14ac:dyDescent="0.35"/>
    <row r="101215" s="62" customFormat="1" x14ac:dyDescent="0.35"/>
    <row r="101216" s="62" customFormat="1" x14ac:dyDescent="0.35"/>
    <row r="101217" s="62" customFormat="1" x14ac:dyDescent="0.35"/>
    <row r="101218" s="62" customFormat="1" x14ac:dyDescent="0.35"/>
    <row r="101219" s="62" customFormat="1" x14ac:dyDescent="0.35"/>
    <row r="101220" s="62" customFormat="1" x14ac:dyDescent="0.35"/>
    <row r="101221" s="62" customFormat="1" x14ac:dyDescent="0.35"/>
    <row r="101222" s="62" customFormat="1" x14ac:dyDescent="0.35"/>
    <row r="101223" s="62" customFormat="1" x14ac:dyDescent="0.35"/>
    <row r="101224" s="62" customFormat="1" x14ac:dyDescent="0.35"/>
    <row r="101225" s="62" customFormat="1" x14ac:dyDescent="0.35"/>
    <row r="101226" s="62" customFormat="1" x14ac:dyDescent="0.35"/>
    <row r="101227" s="62" customFormat="1" x14ac:dyDescent="0.35"/>
    <row r="101228" s="62" customFormat="1" x14ac:dyDescent="0.35"/>
    <row r="101229" s="62" customFormat="1" x14ac:dyDescent="0.35"/>
    <row r="101230" s="62" customFormat="1" x14ac:dyDescent="0.35"/>
    <row r="101231" s="62" customFormat="1" x14ac:dyDescent="0.35"/>
    <row r="101232" s="62" customFormat="1" x14ac:dyDescent="0.35"/>
    <row r="101233" s="62" customFormat="1" x14ac:dyDescent="0.35"/>
    <row r="101234" s="62" customFormat="1" x14ac:dyDescent="0.35"/>
    <row r="101235" s="62" customFormat="1" x14ac:dyDescent="0.35"/>
    <row r="101236" s="62" customFormat="1" x14ac:dyDescent="0.35"/>
    <row r="101237" s="62" customFormat="1" x14ac:dyDescent="0.35"/>
    <row r="101238" s="62" customFormat="1" x14ac:dyDescent="0.35"/>
    <row r="101239" s="62" customFormat="1" x14ac:dyDescent="0.35"/>
    <row r="101240" s="62" customFormat="1" x14ac:dyDescent="0.35"/>
    <row r="101241" s="62" customFormat="1" x14ac:dyDescent="0.35"/>
    <row r="101242" s="62" customFormat="1" x14ac:dyDescent="0.35"/>
    <row r="101243" s="62" customFormat="1" x14ac:dyDescent="0.35"/>
    <row r="101244" s="62" customFormat="1" x14ac:dyDescent="0.35"/>
    <row r="101245" s="62" customFormat="1" x14ac:dyDescent="0.35"/>
    <row r="101246" s="62" customFormat="1" x14ac:dyDescent="0.35"/>
    <row r="101247" s="62" customFormat="1" x14ac:dyDescent="0.35"/>
    <row r="101248" s="62" customFormat="1" x14ac:dyDescent="0.35"/>
    <row r="101249" s="62" customFormat="1" x14ac:dyDescent="0.35"/>
    <row r="101250" s="62" customFormat="1" x14ac:dyDescent="0.35"/>
    <row r="101251" s="62" customFormat="1" x14ac:dyDescent="0.35"/>
    <row r="101252" s="62" customFormat="1" x14ac:dyDescent="0.35"/>
    <row r="101253" s="62" customFormat="1" x14ac:dyDescent="0.35"/>
    <row r="101254" s="62" customFormat="1" x14ac:dyDescent="0.35"/>
    <row r="101255" s="62" customFormat="1" x14ac:dyDescent="0.35"/>
    <row r="101256" s="62" customFormat="1" x14ac:dyDescent="0.35"/>
    <row r="101257" s="62" customFormat="1" x14ac:dyDescent="0.35"/>
    <row r="101258" s="62" customFormat="1" x14ac:dyDescent="0.35"/>
    <row r="101259" s="62" customFormat="1" x14ac:dyDescent="0.35"/>
    <row r="101260" s="62" customFormat="1" x14ac:dyDescent="0.35"/>
    <row r="101261" s="62" customFormat="1" x14ac:dyDescent="0.35"/>
    <row r="101262" s="62" customFormat="1" x14ac:dyDescent="0.35"/>
    <row r="101263" s="62" customFormat="1" x14ac:dyDescent="0.35"/>
    <row r="101264" s="62" customFormat="1" x14ac:dyDescent="0.35"/>
    <row r="101265" s="62" customFormat="1" x14ac:dyDescent="0.35"/>
    <row r="101266" s="62" customFormat="1" x14ac:dyDescent="0.35"/>
    <row r="101267" s="62" customFormat="1" x14ac:dyDescent="0.35"/>
    <row r="101268" s="62" customFormat="1" x14ac:dyDescent="0.35"/>
    <row r="101269" s="62" customFormat="1" x14ac:dyDescent="0.35"/>
    <row r="101270" s="62" customFormat="1" x14ac:dyDescent="0.35"/>
    <row r="101271" s="62" customFormat="1" x14ac:dyDescent="0.35"/>
    <row r="101272" s="62" customFormat="1" x14ac:dyDescent="0.35"/>
    <row r="101273" s="62" customFormat="1" x14ac:dyDescent="0.35"/>
    <row r="101274" s="62" customFormat="1" x14ac:dyDescent="0.35"/>
    <row r="101275" s="62" customFormat="1" x14ac:dyDescent="0.35"/>
    <row r="101276" s="62" customFormat="1" x14ac:dyDescent="0.35"/>
    <row r="101277" s="62" customFormat="1" x14ac:dyDescent="0.35"/>
    <row r="101278" s="62" customFormat="1" x14ac:dyDescent="0.35"/>
    <row r="101279" s="62" customFormat="1" x14ac:dyDescent="0.35"/>
    <row r="101280" s="62" customFormat="1" x14ac:dyDescent="0.35"/>
    <row r="101281" s="62" customFormat="1" x14ac:dyDescent="0.35"/>
    <row r="101282" s="62" customFormat="1" x14ac:dyDescent="0.35"/>
    <row r="101283" s="62" customFormat="1" x14ac:dyDescent="0.35"/>
    <row r="101284" s="62" customFormat="1" x14ac:dyDescent="0.35"/>
    <row r="101285" s="62" customFormat="1" x14ac:dyDescent="0.35"/>
    <row r="101286" s="62" customFormat="1" x14ac:dyDescent="0.35"/>
    <row r="101287" s="62" customFormat="1" x14ac:dyDescent="0.35"/>
    <row r="101288" s="62" customFormat="1" x14ac:dyDescent="0.35"/>
    <row r="101289" s="62" customFormat="1" x14ac:dyDescent="0.35"/>
    <row r="101290" s="62" customFormat="1" x14ac:dyDescent="0.35"/>
    <row r="101291" s="62" customFormat="1" x14ac:dyDescent="0.35"/>
    <row r="101292" s="62" customFormat="1" x14ac:dyDescent="0.35"/>
    <row r="101293" s="62" customFormat="1" x14ac:dyDescent="0.35"/>
    <row r="101294" s="62" customFormat="1" x14ac:dyDescent="0.35"/>
    <row r="101295" s="62" customFormat="1" x14ac:dyDescent="0.35"/>
    <row r="101296" s="62" customFormat="1" x14ac:dyDescent="0.35"/>
    <row r="101297" s="62" customFormat="1" x14ac:dyDescent="0.35"/>
    <row r="101298" s="62" customFormat="1" x14ac:dyDescent="0.35"/>
    <row r="101299" s="62" customFormat="1" x14ac:dyDescent="0.35"/>
    <row r="101300" s="62" customFormat="1" x14ac:dyDescent="0.35"/>
    <row r="101301" s="62" customFormat="1" x14ac:dyDescent="0.35"/>
    <row r="101302" s="62" customFormat="1" x14ac:dyDescent="0.35"/>
    <row r="101303" s="62" customFormat="1" x14ac:dyDescent="0.35"/>
    <row r="101304" s="62" customFormat="1" x14ac:dyDescent="0.35"/>
    <row r="101305" s="62" customFormat="1" x14ac:dyDescent="0.35"/>
    <row r="101306" s="62" customFormat="1" x14ac:dyDescent="0.35"/>
    <row r="101307" s="62" customFormat="1" x14ac:dyDescent="0.35"/>
    <row r="101308" s="62" customFormat="1" x14ac:dyDescent="0.35"/>
    <row r="101309" s="62" customFormat="1" x14ac:dyDescent="0.35"/>
    <row r="101310" s="62" customFormat="1" x14ac:dyDescent="0.35"/>
    <row r="101311" s="62" customFormat="1" x14ac:dyDescent="0.35"/>
    <row r="101312" s="62" customFormat="1" x14ac:dyDescent="0.35"/>
    <row r="101313" s="62" customFormat="1" x14ac:dyDescent="0.35"/>
    <row r="101314" s="62" customFormat="1" x14ac:dyDescent="0.35"/>
    <row r="101315" s="62" customFormat="1" x14ac:dyDescent="0.35"/>
    <row r="101316" s="62" customFormat="1" x14ac:dyDescent="0.35"/>
    <row r="101317" s="62" customFormat="1" x14ac:dyDescent="0.35"/>
    <row r="101318" s="62" customFormat="1" x14ac:dyDescent="0.35"/>
    <row r="101319" s="62" customFormat="1" x14ac:dyDescent="0.35"/>
    <row r="101320" s="62" customFormat="1" x14ac:dyDescent="0.35"/>
    <row r="101321" s="62" customFormat="1" x14ac:dyDescent="0.35"/>
    <row r="101322" s="62" customFormat="1" x14ac:dyDescent="0.35"/>
    <row r="101323" s="62" customFormat="1" x14ac:dyDescent="0.35"/>
    <row r="101324" s="62" customFormat="1" x14ac:dyDescent="0.35"/>
    <row r="101325" s="62" customFormat="1" x14ac:dyDescent="0.35"/>
    <row r="101326" s="62" customFormat="1" x14ac:dyDescent="0.35"/>
    <row r="101327" s="62" customFormat="1" x14ac:dyDescent="0.35"/>
    <row r="101328" s="62" customFormat="1" x14ac:dyDescent="0.35"/>
    <row r="101329" s="62" customFormat="1" x14ac:dyDescent="0.35"/>
    <row r="101330" s="62" customFormat="1" x14ac:dyDescent="0.35"/>
    <row r="101331" s="62" customFormat="1" x14ac:dyDescent="0.35"/>
    <row r="101332" s="62" customFormat="1" x14ac:dyDescent="0.35"/>
    <row r="101333" s="62" customFormat="1" x14ac:dyDescent="0.35"/>
    <row r="101334" s="62" customFormat="1" x14ac:dyDescent="0.35"/>
    <row r="101335" s="62" customFormat="1" x14ac:dyDescent="0.35"/>
    <row r="101336" s="62" customFormat="1" x14ac:dyDescent="0.35"/>
    <row r="101337" s="62" customFormat="1" x14ac:dyDescent="0.35"/>
    <row r="101338" s="62" customFormat="1" x14ac:dyDescent="0.35"/>
    <row r="101339" s="62" customFormat="1" x14ac:dyDescent="0.35"/>
    <row r="101340" s="62" customFormat="1" x14ac:dyDescent="0.35"/>
    <row r="101341" s="62" customFormat="1" x14ac:dyDescent="0.35"/>
    <row r="101342" s="62" customFormat="1" x14ac:dyDescent="0.35"/>
    <row r="101343" s="62" customFormat="1" x14ac:dyDescent="0.35"/>
    <row r="101344" s="62" customFormat="1" x14ac:dyDescent="0.35"/>
    <row r="101345" s="62" customFormat="1" x14ac:dyDescent="0.35"/>
    <row r="101346" s="62" customFormat="1" x14ac:dyDescent="0.35"/>
    <row r="101347" s="62" customFormat="1" x14ac:dyDescent="0.35"/>
    <row r="101348" s="62" customFormat="1" x14ac:dyDescent="0.35"/>
    <row r="101349" s="62" customFormat="1" x14ac:dyDescent="0.35"/>
    <row r="101350" s="62" customFormat="1" x14ac:dyDescent="0.35"/>
    <row r="101351" s="62" customFormat="1" x14ac:dyDescent="0.35"/>
    <row r="101352" s="62" customFormat="1" x14ac:dyDescent="0.35"/>
    <row r="101353" s="62" customFormat="1" x14ac:dyDescent="0.35"/>
    <row r="101354" s="62" customFormat="1" x14ac:dyDescent="0.35"/>
    <row r="101355" s="62" customFormat="1" x14ac:dyDescent="0.35"/>
    <row r="101356" s="62" customFormat="1" x14ac:dyDescent="0.35"/>
    <row r="101357" s="62" customFormat="1" x14ac:dyDescent="0.35"/>
    <row r="101358" s="62" customFormat="1" x14ac:dyDescent="0.35"/>
    <row r="101359" s="62" customFormat="1" x14ac:dyDescent="0.35"/>
    <row r="101360" s="62" customFormat="1" x14ac:dyDescent="0.35"/>
    <row r="101361" s="62" customFormat="1" x14ac:dyDescent="0.35"/>
    <row r="101362" s="62" customFormat="1" x14ac:dyDescent="0.35"/>
    <row r="101363" s="62" customFormat="1" x14ac:dyDescent="0.35"/>
    <row r="101364" s="62" customFormat="1" x14ac:dyDescent="0.35"/>
    <row r="101365" s="62" customFormat="1" x14ac:dyDescent="0.35"/>
    <row r="101366" s="62" customFormat="1" x14ac:dyDescent="0.35"/>
    <row r="101367" s="62" customFormat="1" x14ac:dyDescent="0.35"/>
    <row r="101368" s="62" customFormat="1" x14ac:dyDescent="0.35"/>
    <row r="101369" s="62" customFormat="1" x14ac:dyDescent="0.35"/>
    <row r="101370" s="62" customFormat="1" x14ac:dyDescent="0.35"/>
    <row r="101371" s="62" customFormat="1" x14ac:dyDescent="0.35"/>
    <row r="101372" s="62" customFormat="1" x14ac:dyDescent="0.35"/>
    <row r="101373" s="62" customFormat="1" x14ac:dyDescent="0.35"/>
    <row r="101374" s="62" customFormat="1" x14ac:dyDescent="0.35"/>
    <row r="101375" s="62" customFormat="1" x14ac:dyDescent="0.35"/>
    <row r="101376" s="62" customFormat="1" x14ac:dyDescent="0.35"/>
    <row r="101377" s="62" customFormat="1" x14ac:dyDescent="0.35"/>
    <row r="101378" s="62" customFormat="1" x14ac:dyDescent="0.35"/>
    <row r="101379" s="62" customFormat="1" x14ac:dyDescent="0.35"/>
    <row r="101380" s="62" customFormat="1" x14ac:dyDescent="0.35"/>
    <row r="101381" s="62" customFormat="1" x14ac:dyDescent="0.35"/>
    <row r="101382" s="62" customFormat="1" x14ac:dyDescent="0.35"/>
    <row r="101383" s="62" customFormat="1" x14ac:dyDescent="0.35"/>
    <row r="101384" s="62" customFormat="1" x14ac:dyDescent="0.35"/>
    <row r="101385" s="62" customFormat="1" x14ac:dyDescent="0.35"/>
    <row r="101386" s="62" customFormat="1" x14ac:dyDescent="0.35"/>
    <row r="101387" s="62" customFormat="1" x14ac:dyDescent="0.35"/>
    <row r="101388" s="62" customFormat="1" x14ac:dyDescent="0.35"/>
    <row r="101389" s="62" customFormat="1" x14ac:dyDescent="0.35"/>
    <row r="101390" s="62" customFormat="1" x14ac:dyDescent="0.35"/>
    <row r="101391" s="62" customFormat="1" x14ac:dyDescent="0.35"/>
    <row r="101392" s="62" customFormat="1" x14ac:dyDescent="0.35"/>
    <row r="101393" s="62" customFormat="1" x14ac:dyDescent="0.35"/>
    <row r="101394" s="62" customFormat="1" x14ac:dyDescent="0.35"/>
    <row r="101395" s="62" customFormat="1" x14ac:dyDescent="0.35"/>
    <row r="101396" s="62" customFormat="1" x14ac:dyDescent="0.35"/>
    <row r="101397" s="62" customFormat="1" x14ac:dyDescent="0.35"/>
    <row r="101398" s="62" customFormat="1" x14ac:dyDescent="0.35"/>
    <row r="101399" s="62" customFormat="1" x14ac:dyDescent="0.35"/>
    <row r="101400" s="62" customFormat="1" x14ac:dyDescent="0.35"/>
    <row r="101401" s="62" customFormat="1" x14ac:dyDescent="0.35"/>
    <row r="101402" s="62" customFormat="1" x14ac:dyDescent="0.35"/>
    <row r="101403" s="62" customFormat="1" x14ac:dyDescent="0.35"/>
    <row r="101404" s="62" customFormat="1" x14ac:dyDescent="0.35"/>
    <row r="101405" s="62" customFormat="1" x14ac:dyDescent="0.35"/>
    <row r="101406" s="62" customFormat="1" x14ac:dyDescent="0.35"/>
    <row r="101407" s="62" customFormat="1" x14ac:dyDescent="0.35"/>
    <row r="101408" s="62" customFormat="1" x14ac:dyDescent="0.35"/>
    <row r="101409" s="62" customFormat="1" x14ac:dyDescent="0.35"/>
    <row r="101410" s="62" customFormat="1" x14ac:dyDescent="0.35"/>
    <row r="101411" s="62" customFormat="1" x14ac:dyDescent="0.35"/>
    <row r="101412" s="62" customFormat="1" x14ac:dyDescent="0.35"/>
    <row r="101413" s="62" customFormat="1" x14ac:dyDescent="0.35"/>
    <row r="101414" s="62" customFormat="1" x14ac:dyDescent="0.35"/>
    <row r="101415" s="62" customFormat="1" x14ac:dyDescent="0.35"/>
    <row r="101416" s="62" customFormat="1" x14ac:dyDescent="0.35"/>
    <row r="101417" s="62" customFormat="1" x14ac:dyDescent="0.35"/>
    <row r="101418" s="62" customFormat="1" x14ac:dyDescent="0.35"/>
    <row r="101419" s="62" customFormat="1" x14ac:dyDescent="0.35"/>
    <row r="101420" s="62" customFormat="1" x14ac:dyDescent="0.35"/>
    <row r="101421" s="62" customFormat="1" x14ac:dyDescent="0.35"/>
    <row r="101422" s="62" customFormat="1" x14ac:dyDescent="0.35"/>
    <row r="101423" s="62" customFormat="1" x14ac:dyDescent="0.35"/>
    <row r="101424" s="62" customFormat="1" x14ac:dyDescent="0.35"/>
    <row r="101425" s="62" customFormat="1" x14ac:dyDescent="0.35"/>
    <row r="101426" s="62" customFormat="1" x14ac:dyDescent="0.35"/>
    <row r="101427" s="62" customFormat="1" x14ac:dyDescent="0.35"/>
    <row r="101428" s="62" customFormat="1" x14ac:dyDescent="0.35"/>
    <row r="101429" s="62" customFormat="1" x14ac:dyDescent="0.35"/>
    <row r="101430" s="62" customFormat="1" x14ac:dyDescent="0.35"/>
    <row r="101431" s="62" customFormat="1" x14ac:dyDescent="0.35"/>
    <row r="101432" s="62" customFormat="1" x14ac:dyDescent="0.35"/>
    <row r="101433" s="62" customFormat="1" x14ac:dyDescent="0.35"/>
    <row r="101434" s="62" customFormat="1" x14ac:dyDescent="0.35"/>
    <row r="101435" s="62" customFormat="1" x14ac:dyDescent="0.35"/>
    <row r="101436" s="62" customFormat="1" x14ac:dyDescent="0.35"/>
    <row r="101437" s="62" customFormat="1" x14ac:dyDescent="0.35"/>
    <row r="101438" s="62" customFormat="1" x14ac:dyDescent="0.35"/>
    <row r="101439" s="62" customFormat="1" x14ac:dyDescent="0.35"/>
    <row r="101440" s="62" customFormat="1" x14ac:dyDescent="0.35"/>
    <row r="101441" s="62" customFormat="1" x14ac:dyDescent="0.35"/>
    <row r="101442" s="62" customFormat="1" x14ac:dyDescent="0.35"/>
    <row r="101443" s="62" customFormat="1" x14ac:dyDescent="0.35"/>
    <row r="101444" s="62" customFormat="1" x14ac:dyDescent="0.35"/>
    <row r="101445" s="62" customFormat="1" x14ac:dyDescent="0.35"/>
    <row r="101446" s="62" customFormat="1" x14ac:dyDescent="0.35"/>
    <row r="101447" s="62" customFormat="1" x14ac:dyDescent="0.35"/>
    <row r="101448" s="62" customFormat="1" x14ac:dyDescent="0.35"/>
    <row r="101449" s="62" customFormat="1" x14ac:dyDescent="0.35"/>
    <row r="101450" s="62" customFormat="1" x14ac:dyDescent="0.35"/>
    <row r="101451" s="62" customFormat="1" x14ac:dyDescent="0.35"/>
    <row r="101452" s="62" customFormat="1" x14ac:dyDescent="0.35"/>
    <row r="101453" s="62" customFormat="1" x14ac:dyDescent="0.35"/>
    <row r="101454" s="62" customFormat="1" x14ac:dyDescent="0.35"/>
    <row r="101455" s="62" customFormat="1" x14ac:dyDescent="0.35"/>
    <row r="101456" s="62" customFormat="1" x14ac:dyDescent="0.35"/>
    <row r="101457" s="62" customFormat="1" x14ac:dyDescent="0.35"/>
    <row r="101458" s="62" customFormat="1" x14ac:dyDescent="0.35"/>
    <row r="101459" s="62" customFormat="1" x14ac:dyDescent="0.35"/>
    <row r="101460" s="62" customFormat="1" x14ac:dyDescent="0.35"/>
    <row r="101461" s="62" customFormat="1" x14ac:dyDescent="0.35"/>
    <row r="101462" s="62" customFormat="1" x14ac:dyDescent="0.35"/>
    <row r="101463" s="62" customFormat="1" x14ac:dyDescent="0.35"/>
    <row r="101464" s="62" customFormat="1" x14ac:dyDescent="0.35"/>
    <row r="101465" s="62" customFormat="1" x14ac:dyDescent="0.35"/>
    <row r="101466" s="62" customFormat="1" x14ac:dyDescent="0.35"/>
    <row r="101467" s="62" customFormat="1" x14ac:dyDescent="0.35"/>
    <row r="101468" s="62" customFormat="1" x14ac:dyDescent="0.35"/>
    <row r="101469" s="62" customFormat="1" x14ac:dyDescent="0.35"/>
    <row r="101470" s="62" customFormat="1" x14ac:dyDescent="0.35"/>
    <row r="101471" s="62" customFormat="1" x14ac:dyDescent="0.35"/>
    <row r="101472" s="62" customFormat="1" x14ac:dyDescent="0.35"/>
    <row r="101473" s="62" customFormat="1" x14ac:dyDescent="0.35"/>
    <row r="101474" s="62" customFormat="1" x14ac:dyDescent="0.35"/>
    <row r="101475" s="62" customFormat="1" x14ac:dyDescent="0.35"/>
    <row r="101476" s="62" customFormat="1" x14ac:dyDescent="0.35"/>
    <row r="101477" s="62" customFormat="1" x14ac:dyDescent="0.35"/>
    <row r="101478" s="62" customFormat="1" x14ac:dyDescent="0.35"/>
    <row r="101479" s="62" customFormat="1" x14ac:dyDescent="0.35"/>
    <row r="101480" s="62" customFormat="1" x14ac:dyDescent="0.35"/>
    <row r="101481" s="62" customFormat="1" x14ac:dyDescent="0.35"/>
    <row r="101482" s="62" customFormat="1" x14ac:dyDescent="0.35"/>
    <row r="101483" s="62" customFormat="1" x14ac:dyDescent="0.35"/>
    <row r="101484" s="62" customFormat="1" x14ac:dyDescent="0.35"/>
    <row r="101485" s="62" customFormat="1" x14ac:dyDescent="0.35"/>
    <row r="101486" s="62" customFormat="1" x14ac:dyDescent="0.35"/>
    <row r="101487" s="62" customFormat="1" x14ac:dyDescent="0.35"/>
    <row r="101488" s="62" customFormat="1" x14ac:dyDescent="0.35"/>
    <row r="101489" s="62" customFormat="1" x14ac:dyDescent="0.35"/>
    <row r="101490" s="62" customFormat="1" x14ac:dyDescent="0.35"/>
    <row r="101491" s="62" customFormat="1" x14ac:dyDescent="0.35"/>
    <row r="101492" s="62" customFormat="1" x14ac:dyDescent="0.35"/>
    <row r="101493" s="62" customFormat="1" x14ac:dyDescent="0.35"/>
    <row r="101494" s="62" customFormat="1" x14ac:dyDescent="0.35"/>
    <row r="101495" s="62" customFormat="1" x14ac:dyDescent="0.35"/>
    <row r="101496" s="62" customFormat="1" x14ac:dyDescent="0.35"/>
    <row r="101497" s="62" customFormat="1" x14ac:dyDescent="0.35"/>
    <row r="101498" s="62" customFormat="1" x14ac:dyDescent="0.35"/>
    <row r="101499" s="62" customFormat="1" x14ac:dyDescent="0.35"/>
    <row r="101500" s="62" customFormat="1" x14ac:dyDescent="0.35"/>
    <row r="101501" s="62" customFormat="1" x14ac:dyDescent="0.35"/>
    <row r="101502" s="62" customFormat="1" x14ac:dyDescent="0.35"/>
    <row r="101503" s="62" customFormat="1" x14ac:dyDescent="0.35"/>
    <row r="101504" s="62" customFormat="1" x14ac:dyDescent="0.35"/>
    <row r="101505" s="62" customFormat="1" x14ac:dyDescent="0.35"/>
    <row r="101506" s="62" customFormat="1" x14ac:dyDescent="0.35"/>
    <row r="101507" s="62" customFormat="1" x14ac:dyDescent="0.35"/>
    <row r="101508" s="62" customFormat="1" x14ac:dyDescent="0.35"/>
    <row r="101509" s="62" customFormat="1" x14ac:dyDescent="0.35"/>
    <row r="101510" s="62" customFormat="1" x14ac:dyDescent="0.35"/>
    <row r="101511" s="62" customFormat="1" x14ac:dyDescent="0.35"/>
    <row r="101512" s="62" customFormat="1" x14ac:dyDescent="0.35"/>
    <row r="101513" s="62" customFormat="1" x14ac:dyDescent="0.35"/>
    <row r="101514" s="62" customFormat="1" x14ac:dyDescent="0.35"/>
    <row r="101515" s="62" customFormat="1" x14ac:dyDescent="0.35"/>
    <row r="101516" s="62" customFormat="1" x14ac:dyDescent="0.35"/>
    <row r="101517" s="62" customFormat="1" x14ac:dyDescent="0.35"/>
    <row r="101518" s="62" customFormat="1" x14ac:dyDescent="0.35"/>
    <row r="101519" s="62" customFormat="1" x14ac:dyDescent="0.35"/>
    <row r="101520" s="62" customFormat="1" x14ac:dyDescent="0.35"/>
    <row r="101521" s="62" customFormat="1" x14ac:dyDescent="0.35"/>
    <row r="101522" s="62" customFormat="1" x14ac:dyDescent="0.35"/>
    <row r="101523" s="62" customFormat="1" x14ac:dyDescent="0.35"/>
    <row r="101524" s="62" customFormat="1" x14ac:dyDescent="0.35"/>
    <row r="101525" s="62" customFormat="1" x14ac:dyDescent="0.35"/>
    <row r="101526" s="62" customFormat="1" x14ac:dyDescent="0.35"/>
    <row r="101527" s="62" customFormat="1" x14ac:dyDescent="0.35"/>
    <row r="101528" s="62" customFormat="1" x14ac:dyDescent="0.35"/>
    <row r="101529" s="62" customFormat="1" x14ac:dyDescent="0.35"/>
    <row r="101530" s="62" customFormat="1" x14ac:dyDescent="0.35"/>
    <row r="101531" s="62" customFormat="1" x14ac:dyDescent="0.35"/>
    <row r="101532" s="62" customFormat="1" x14ac:dyDescent="0.35"/>
    <row r="101533" s="62" customFormat="1" x14ac:dyDescent="0.35"/>
    <row r="101534" s="62" customFormat="1" x14ac:dyDescent="0.35"/>
    <row r="101535" s="62" customFormat="1" x14ac:dyDescent="0.35"/>
    <row r="101536" s="62" customFormat="1" x14ac:dyDescent="0.35"/>
    <row r="101537" s="62" customFormat="1" x14ac:dyDescent="0.35"/>
    <row r="101538" s="62" customFormat="1" x14ac:dyDescent="0.35"/>
    <row r="101539" s="62" customFormat="1" x14ac:dyDescent="0.35"/>
    <row r="101540" s="62" customFormat="1" x14ac:dyDescent="0.35"/>
    <row r="101541" s="62" customFormat="1" x14ac:dyDescent="0.35"/>
    <row r="101542" s="62" customFormat="1" x14ac:dyDescent="0.35"/>
    <row r="101543" s="62" customFormat="1" x14ac:dyDescent="0.35"/>
    <row r="101544" s="62" customFormat="1" x14ac:dyDescent="0.35"/>
    <row r="101545" s="62" customFormat="1" x14ac:dyDescent="0.35"/>
    <row r="101546" s="62" customFormat="1" x14ac:dyDescent="0.35"/>
    <row r="101547" s="62" customFormat="1" x14ac:dyDescent="0.35"/>
    <row r="101548" s="62" customFormat="1" x14ac:dyDescent="0.35"/>
    <row r="101549" s="62" customFormat="1" x14ac:dyDescent="0.35"/>
    <row r="101550" s="62" customFormat="1" x14ac:dyDescent="0.35"/>
    <row r="101551" s="62" customFormat="1" x14ac:dyDescent="0.35"/>
    <row r="101552" s="62" customFormat="1" x14ac:dyDescent="0.35"/>
    <row r="101553" s="62" customFormat="1" x14ac:dyDescent="0.35"/>
    <row r="101554" s="62" customFormat="1" x14ac:dyDescent="0.35"/>
    <row r="101555" s="62" customFormat="1" x14ac:dyDescent="0.35"/>
    <row r="101556" s="62" customFormat="1" x14ac:dyDescent="0.35"/>
    <row r="101557" s="62" customFormat="1" x14ac:dyDescent="0.35"/>
    <row r="101558" s="62" customFormat="1" x14ac:dyDescent="0.35"/>
    <row r="101559" s="62" customFormat="1" x14ac:dyDescent="0.35"/>
    <row r="101560" s="62" customFormat="1" x14ac:dyDescent="0.35"/>
    <row r="101561" s="62" customFormat="1" x14ac:dyDescent="0.35"/>
    <row r="101562" s="62" customFormat="1" x14ac:dyDescent="0.35"/>
    <row r="101563" s="62" customFormat="1" x14ac:dyDescent="0.35"/>
    <row r="101564" s="62" customFormat="1" x14ac:dyDescent="0.35"/>
    <row r="101565" s="62" customFormat="1" x14ac:dyDescent="0.35"/>
    <row r="101566" s="62" customFormat="1" x14ac:dyDescent="0.35"/>
    <row r="101567" s="62" customFormat="1" x14ac:dyDescent="0.35"/>
    <row r="101568" s="62" customFormat="1" x14ac:dyDescent="0.35"/>
    <row r="101569" s="62" customFormat="1" x14ac:dyDescent="0.35"/>
    <row r="101570" s="62" customFormat="1" x14ac:dyDescent="0.35"/>
    <row r="101571" s="62" customFormat="1" x14ac:dyDescent="0.35"/>
    <row r="101572" s="62" customFormat="1" x14ac:dyDescent="0.35"/>
    <row r="101573" s="62" customFormat="1" x14ac:dyDescent="0.35"/>
    <row r="101574" s="62" customFormat="1" x14ac:dyDescent="0.35"/>
    <row r="101575" s="62" customFormat="1" x14ac:dyDescent="0.35"/>
    <row r="101576" s="62" customFormat="1" x14ac:dyDescent="0.35"/>
    <row r="101577" s="62" customFormat="1" x14ac:dyDescent="0.35"/>
    <row r="101578" s="62" customFormat="1" x14ac:dyDescent="0.35"/>
    <row r="101579" s="62" customFormat="1" x14ac:dyDescent="0.35"/>
    <row r="101580" s="62" customFormat="1" x14ac:dyDescent="0.35"/>
    <row r="101581" s="62" customFormat="1" x14ac:dyDescent="0.35"/>
    <row r="101582" s="62" customFormat="1" x14ac:dyDescent="0.35"/>
    <row r="101583" s="62" customFormat="1" x14ac:dyDescent="0.35"/>
    <row r="101584" s="62" customFormat="1" x14ac:dyDescent="0.35"/>
    <row r="101585" s="62" customFormat="1" x14ac:dyDescent="0.35"/>
    <row r="101586" s="62" customFormat="1" x14ac:dyDescent="0.35"/>
    <row r="101587" s="62" customFormat="1" x14ac:dyDescent="0.35"/>
    <row r="101588" s="62" customFormat="1" x14ac:dyDescent="0.35"/>
    <row r="101589" s="62" customFormat="1" x14ac:dyDescent="0.35"/>
    <row r="101590" s="62" customFormat="1" x14ac:dyDescent="0.35"/>
    <row r="101591" s="62" customFormat="1" x14ac:dyDescent="0.35"/>
    <row r="101592" s="62" customFormat="1" x14ac:dyDescent="0.35"/>
    <row r="101593" s="62" customFormat="1" x14ac:dyDescent="0.35"/>
    <row r="101594" s="62" customFormat="1" x14ac:dyDescent="0.35"/>
    <row r="101595" s="62" customFormat="1" x14ac:dyDescent="0.35"/>
    <row r="101596" s="62" customFormat="1" x14ac:dyDescent="0.35"/>
    <row r="101597" s="62" customFormat="1" x14ac:dyDescent="0.35"/>
    <row r="101598" s="62" customFormat="1" x14ac:dyDescent="0.35"/>
    <row r="101599" s="62" customFormat="1" x14ac:dyDescent="0.35"/>
    <row r="101600" s="62" customFormat="1" x14ac:dyDescent="0.35"/>
    <row r="101601" s="62" customFormat="1" x14ac:dyDescent="0.35"/>
    <row r="101602" s="62" customFormat="1" x14ac:dyDescent="0.35"/>
    <row r="101603" s="62" customFormat="1" x14ac:dyDescent="0.35"/>
    <row r="101604" s="62" customFormat="1" x14ac:dyDescent="0.35"/>
    <row r="101605" s="62" customFormat="1" x14ac:dyDescent="0.35"/>
    <row r="101606" s="62" customFormat="1" x14ac:dyDescent="0.35"/>
    <row r="101607" s="62" customFormat="1" x14ac:dyDescent="0.35"/>
    <row r="101608" s="62" customFormat="1" x14ac:dyDescent="0.35"/>
    <row r="101609" s="62" customFormat="1" x14ac:dyDescent="0.35"/>
    <row r="101610" s="62" customFormat="1" x14ac:dyDescent="0.35"/>
    <row r="101611" s="62" customFormat="1" x14ac:dyDescent="0.35"/>
    <row r="101612" s="62" customFormat="1" x14ac:dyDescent="0.35"/>
    <row r="101613" s="62" customFormat="1" x14ac:dyDescent="0.35"/>
    <row r="101614" s="62" customFormat="1" x14ac:dyDescent="0.35"/>
    <row r="101615" s="62" customFormat="1" x14ac:dyDescent="0.35"/>
    <row r="101616" s="62" customFormat="1" x14ac:dyDescent="0.35"/>
    <row r="101617" s="62" customFormat="1" x14ac:dyDescent="0.35"/>
    <row r="101618" s="62" customFormat="1" x14ac:dyDescent="0.35"/>
    <row r="101619" s="62" customFormat="1" x14ac:dyDescent="0.35"/>
    <row r="101620" s="62" customFormat="1" x14ac:dyDescent="0.35"/>
    <row r="101621" s="62" customFormat="1" x14ac:dyDescent="0.35"/>
    <row r="101622" s="62" customFormat="1" x14ac:dyDescent="0.35"/>
    <row r="101623" s="62" customFormat="1" x14ac:dyDescent="0.35"/>
    <row r="101624" s="62" customFormat="1" x14ac:dyDescent="0.35"/>
    <row r="101625" s="62" customFormat="1" x14ac:dyDescent="0.35"/>
    <row r="101626" s="62" customFormat="1" x14ac:dyDescent="0.35"/>
    <row r="101627" s="62" customFormat="1" x14ac:dyDescent="0.35"/>
    <row r="101628" s="62" customFormat="1" x14ac:dyDescent="0.35"/>
    <row r="101629" s="62" customFormat="1" x14ac:dyDescent="0.35"/>
    <row r="101630" s="62" customFormat="1" x14ac:dyDescent="0.35"/>
    <row r="101631" s="62" customFormat="1" x14ac:dyDescent="0.35"/>
    <row r="101632" s="62" customFormat="1" x14ac:dyDescent="0.35"/>
    <row r="101633" s="62" customFormat="1" x14ac:dyDescent="0.35"/>
    <row r="101634" s="62" customFormat="1" x14ac:dyDescent="0.35"/>
    <row r="101635" s="62" customFormat="1" x14ac:dyDescent="0.35"/>
    <row r="101636" s="62" customFormat="1" x14ac:dyDescent="0.35"/>
    <row r="101637" s="62" customFormat="1" x14ac:dyDescent="0.35"/>
    <row r="101638" s="62" customFormat="1" x14ac:dyDescent="0.35"/>
    <row r="101639" s="62" customFormat="1" x14ac:dyDescent="0.35"/>
    <row r="101640" s="62" customFormat="1" x14ac:dyDescent="0.35"/>
    <row r="101641" s="62" customFormat="1" x14ac:dyDescent="0.35"/>
    <row r="101642" s="62" customFormat="1" x14ac:dyDescent="0.35"/>
    <row r="101643" s="62" customFormat="1" x14ac:dyDescent="0.35"/>
    <row r="101644" s="62" customFormat="1" x14ac:dyDescent="0.35"/>
    <row r="101645" s="62" customFormat="1" x14ac:dyDescent="0.35"/>
    <row r="101646" s="62" customFormat="1" x14ac:dyDescent="0.35"/>
    <row r="101647" s="62" customFormat="1" x14ac:dyDescent="0.35"/>
    <row r="101648" s="62" customFormat="1" x14ac:dyDescent="0.35"/>
    <row r="101649" s="62" customFormat="1" x14ac:dyDescent="0.35"/>
    <row r="101650" s="62" customFormat="1" x14ac:dyDescent="0.35"/>
    <row r="101651" s="62" customFormat="1" x14ac:dyDescent="0.35"/>
    <row r="101652" s="62" customFormat="1" x14ac:dyDescent="0.35"/>
    <row r="101653" s="62" customFormat="1" x14ac:dyDescent="0.35"/>
    <row r="101654" s="62" customFormat="1" x14ac:dyDescent="0.35"/>
    <row r="101655" s="62" customFormat="1" x14ac:dyDescent="0.35"/>
    <row r="101656" s="62" customFormat="1" x14ac:dyDescent="0.35"/>
    <row r="101657" s="62" customFormat="1" x14ac:dyDescent="0.35"/>
    <row r="101658" s="62" customFormat="1" x14ac:dyDescent="0.35"/>
    <row r="101659" s="62" customFormat="1" x14ac:dyDescent="0.35"/>
    <row r="101660" s="62" customFormat="1" x14ac:dyDescent="0.35"/>
    <row r="101661" s="62" customFormat="1" x14ac:dyDescent="0.35"/>
    <row r="101662" s="62" customFormat="1" x14ac:dyDescent="0.35"/>
    <row r="101663" s="62" customFormat="1" x14ac:dyDescent="0.35"/>
    <row r="101664" s="62" customFormat="1" x14ac:dyDescent="0.35"/>
    <row r="101665" s="62" customFormat="1" x14ac:dyDescent="0.35"/>
    <row r="101666" s="62" customFormat="1" x14ac:dyDescent="0.35"/>
    <row r="101667" s="62" customFormat="1" x14ac:dyDescent="0.35"/>
    <row r="101668" s="62" customFormat="1" x14ac:dyDescent="0.35"/>
    <row r="101669" s="62" customFormat="1" x14ac:dyDescent="0.35"/>
    <row r="101670" s="62" customFormat="1" x14ac:dyDescent="0.35"/>
    <row r="101671" s="62" customFormat="1" x14ac:dyDescent="0.35"/>
    <row r="101672" s="62" customFormat="1" x14ac:dyDescent="0.35"/>
    <row r="101673" s="62" customFormat="1" x14ac:dyDescent="0.35"/>
    <row r="101674" s="62" customFormat="1" x14ac:dyDescent="0.35"/>
    <row r="101675" s="62" customFormat="1" x14ac:dyDescent="0.35"/>
    <row r="101676" s="62" customFormat="1" x14ac:dyDescent="0.35"/>
    <row r="101677" s="62" customFormat="1" x14ac:dyDescent="0.35"/>
    <row r="101678" s="62" customFormat="1" x14ac:dyDescent="0.35"/>
    <row r="101679" s="62" customFormat="1" x14ac:dyDescent="0.35"/>
    <row r="101680" s="62" customFormat="1" x14ac:dyDescent="0.35"/>
    <row r="101681" s="62" customFormat="1" x14ac:dyDescent="0.35"/>
    <row r="101682" s="62" customFormat="1" x14ac:dyDescent="0.35"/>
    <row r="101683" s="62" customFormat="1" x14ac:dyDescent="0.35"/>
    <row r="101684" s="62" customFormat="1" x14ac:dyDescent="0.35"/>
    <row r="101685" s="62" customFormat="1" x14ac:dyDescent="0.35"/>
    <row r="101686" s="62" customFormat="1" x14ac:dyDescent="0.35"/>
    <row r="101687" s="62" customFormat="1" x14ac:dyDescent="0.35"/>
    <row r="101688" s="62" customFormat="1" x14ac:dyDescent="0.35"/>
    <row r="101689" s="62" customFormat="1" x14ac:dyDescent="0.35"/>
    <row r="101690" s="62" customFormat="1" x14ac:dyDescent="0.35"/>
    <row r="101691" s="62" customFormat="1" x14ac:dyDescent="0.35"/>
    <row r="101692" s="62" customFormat="1" x14ac:dyDescent="0.35"/>
    <row r="101693" s="62" customFormat="1" x14ac:dyDescent="0.35"/>
    <row r="101694" s="62" customFormat="1" x14ac:dyDescent="0.35"/>
    <row r="101695" s="62" customFormat="1" x14ac:dyDescent="0.35"/>
    <row r="101696" s="62" customFormat="1" x14ac:dyDescent="0.35"/>
    <row r="101697" s="62" customFormat="1" x14ac:dyDescent="0.35"/>
    <row r="101698" s="62" customFormat="1" x14ac:dyDescent="0.35"/>
    <row r="101699" s="62" customFormat="1" x14ac:dyDescent="0.35"/>
    <row r="101700" s="62" customFormat="1" x14ac:dyDescent="0.35"/>
    <row r="101701" s="62" customFormat="1" x14ac:dyDescent="0.35"/>
    <row r="101702" s="62" customFormat="1" x14ac:dyDescent="0.35"/>
    <row r="101703" s="62" customFormat="1" x14ac:dyDescent="0.35"/>
    <row r="101704" s="62" customFormat="1" x14ac:dyDescent="0.35"/>
    <row r="101705" s="62" customFormat="1" x14ac:dyDescent="0.35"/>
    <row r="101706" s="62" customFormat="1" x14ac:dyDescent="0.35"/>
    <row r="101707" s="62" customFormat="1" x14ac:dyDescent="0.35"/>
    <row r="101708" s="62" customFormat="1" x14ac:dyDescent="0.35"/>
    <row r="101709" s="62" customFormat="1" x14ac:dyDescent="0.35"/>
    <row r="101710" s="62" customFormat="1" x14ac:dyDescent="0.35"/>
    <row r="101711" s="62" customFormat="1" x14ac:dyDescent="0.35"/>
    <row r="101712" s="62" customFormat="1" x14ac:dyDescent="0.35"/>
    <row r="101713" s="62" customFormat="1" x14ac:dyDescent="0.35"/>
    <row r="101714" s="62" customFormat="1" x14ac:dyDescent="0.35"/>
    <row r="101715" s="62" customFormat="1" x14ac:dyDescent="0.35"/>
    <row r="101716" s="62" customFormat="1" x14ac:dyDescent="0.35"/>
    <row r="101717" s="62" customFormat="1" x14ac:dyDescent="0.35"/>
    <row r="101718" s="62" customFormat="1" x14ac:dyDescent="0.35"/>
    <row r="101719" s="62" customFormat="1" x14ac:dyDescent="0.35"/>
    <row r="101720" s="62" customFormat="1" x14ac:dyDescent="0.35"/>
    <row r="101721" s="62" customFormat="1" x14ac:dyDescent="0.35"/>
    <row r="101722" s="62" customFormat="1" x14ac:dyDescent="0.35"/>
    <row r="101723" s="62" customFormat="1" x14ac:dyDescent="0.35"/>
    <row r="101724" s="62" customFormat="1" x14ac:dyDescent="0.35"/>
    <row r="101725" s="62" customFormat="1" x14ac:dyDescent="0.35"/>
    <row r="101726" s="62" customFormat="1" x14ac:dyDescent="0.35"/>
    <row r="101727" s="62" customFormat="1" x14ac:dyDescent="0.35"/>
    <row r="101728" s="62" customFormat="1" x14ac:dyDescent="0.35"/>
    <row r="101729" s="62" customFormat="1" x14ac:dyDescent="0.35"/>
    <row r="101730" s="62" customFormat="1" x14ac:dyDescent="0.35"/>
    <row r="101731" s="62" customFormat="1" x14ac:dyDescent="0.35"/>
    <row r="101732" s="62" customFormat="1" x14ac:dyDescent="0.35"/>
    <row r="101733" s="62" customFormat="1" x14ac:dyDescent="0.35"/>
    <row r="101734" s="62" customFormat="1" x14ac:dyDescent="0.35"/>
    <row r="101735" s="62" customFormat="1" x14ac:dyDescent="0.35"/>
    <row r="101736" s="62" customFormat="1" x14ac:dyDescent="0.35"/>
    <row r="101737" s="62" customFormat="1" x14ac:dyDescent="0.35"/>
    <row r="101738" s="62" customFormat="1" x14ac:dyDescent="0.35"/>
    <row r="101739" s="62" customFormat="1" x14ac:dyDescent="0.35"/>
    <row r="101740" s="62" customFormat="1" x14ac:dyDescent="0.35"/>
    <row r="101741" s="62" customFormat="1" x14ac:dyDescent="0.35"/>
    <row r="101742" s="62" customFormat="1" x14ac:dyDescent="0.35"/>
    <row r="101743" s="62" customFormat="1" x14ac:dyDescent="0.35"/>
    <row r="101744" s="62" customFormat="1" x14ac:dyDescent="0.35"/>
    <row r="101745" s="62" customFormat="1" x14ac:dyDescent="0.35"/>
    <row r="101746" s="62" customFormat="1" x14ac:dyDescent="0.35"/>
    <row r="101747" s="62" customFormat="1" x14ac:dyDescent="0.35"/>
    <row r="101748" s="62" customFormat="1" x14ac:dyDescent="0.35"/>
    <row r="101749" s="62" customFormat="1" x14ac:dyDescent="0.35"/>
    <row r="101750" s="62" customFormat="1" x14ac:dyDescent="0.35"/>
    <row r="101751" s="62" customFormat="1" x14ac:dyDescent="0.35"/>
    <row r="101752" s="62" customFormat="1" x14ac:dyDescent="0.35"/>
    <row r="101753" s="62" customFormat="1" x14ac:dyDescent="0.35"/>
    <row r="101754" s="62" customFormat="1" x14ac:dyDescent="0.35"/>
    <row r="101755" s="62" customFormat="1" x14ac:dyDescent="0.35"/>
    <row r="101756" s="62" customFormat="1" x14ac:dyDescent="0.35"/>
    <row r="101757" s="62" customFormat="1" x14ac:dyDescent="0.35"/>
    <row r="101758" s="62" customFormat="1" x14ac:dyDescent="0.35"/>
    <row r="101759" s="62" customFormat="1" x14ac:dyDescent="0.35"/>
    <row r="101760" s="62" customFormat="1" x14ac:dyDescent="0.35"/>
    <row r="101761" s="62" customFormat="1" x14ac:dyDescent="0.35"/>
    <row r="101762" s="62" customFormat="1" x14ac:dyDescent="0.35"/>
    <row r="101763" s="62" customFormat="1" x14ac:dyDescent="0.35"/>
    <row r="101764" s="62" customFormat="1" x14ac:dyDescent="0.35"/>
    <row r="101765" s="62" customFormat="1" x14ac:dyDescent="0.35"/>
    <row r="101766" s="62" customFormat="1" x14ac:dyDescent="0.35"/>
    <row r="101767" s="62" customFormat="1" x14ac:dyDescent="0.35"/>
    <row r="101768" s="62" customFormat="1" x14ac:dyDescent="0.35"/>
    <row r="101769" s="62" customFormat="1" x14ac:dyDescent="0.35"/>
    <row r="101770" s="62" customFormat="1" x14ac:dyDescent="0.35"/>
    <row r="101771" s="62" customFormat="1" x14ac:dyDescent="0.35"/>
    <row r="101772" s="62" customFormat="1" x14ac:dyDescent="0.35"/>
    <row r="101773" s="62" customFormat="1" x14ac:dyDescent="0.35"/>
    <row r="101774" s="62" customFormat="1" x14ac:dyDescent="0.35"/>
    <row r="101775" s="62" customFormat="1" x14ac:dyDescent="0.35"/>
    <row r="101776" s="62" customFormat="1" x14ac:dyDescent="0.35"/>
    <row r="101777" s="62" customFormat="1" x14ac:dyDescent="0.35"/>
    <row r="101778" s="62" customFormat="1" x14ac:dyDescent="0.35"/>
    <row r="101779" s="62" customFormat="1" x14ac:dyDescent="0.35"/>
    <row r="101780" s="62" customFormat="1" x14ac:dyDescent="0.35"/>
    <row r="101781" s="62" customFormat="1" x14ac:dyDescent="0.35"/>
    <row r="101782" s="62" customFormat="1" x14ac:dyDescent="0.35"/>
    <row r="101783" s="62" customFormat="1" x14ac:dyDescent="0.35"/>
    <row r="101784" s="62" customFormat="1" x14ac:dyDescent="0.35"/>
    <row r="101785" s="62" customFormat="1" x14ac:dyDescent="0.35"/>
    <row r="101786" s="62" customFormat="1" x14ac:dyDescent="0.35"/>
    <row r="101787" s="62" customFormat="1" x14ac:dyDescent="0.35"/>
    <row r="101788" s="62" customFormat="1" x14ac:dyDescent="0.35"/>
    <row r="101789" s="62" customFormat="1" x14ac:dyDescent="0.35"/>
    <row r="101790" s="62" customFormat="1" x14ac:dyDescent="0.35"/>
    <row r="101791" s="62" customFormat="1" x14ac:dyDescent="0.35"/>
    <row r="101792" s="62" customFormat="1" x14ac:dyDescent="0.35"/>
    <row r="101793" s="62" customFormat="1" x14ac:dyDescent="0.35"/>
    <row r="101794" s="62" customFormat="1" x14ac:dyDescent="0.35"/>
    <row r="101795" s="62" customFormat="1" x14ac:dyDescent="0.35"/>
    <row r="101796" s="62" customFormat="1" x14ac:dyDescent="0.35"/>
    <row r="101797" s="62" customFormat="1" x14ac:dyDescent="0.35"/>
    <row r="101798" s="62" customFormat="1" x14ac:dyDescent="0.35"/>
    <row r="101799" s="62" customFormat="1" x14ac:dyDescent="0.35"/>
    <row r="101800" s="62" customFormat="1" x14ac:dyDescent="0.35"/>
    <row r="101801" s="62" customFormat="1" x14ac:dyDescent="0.35"/>
    <row r="101802" s="62" customFormat="1" x14ac:dyDescent="0.35"/>
    <row r="101803" s="62" customFormat="1" x14ac:dyDescent="0.35"/>
    <row r="101804" s="62" customFormat="1" x14ac:dyDescent="0.35"/>
    <row r="101805" s="62" customFormat="1" x14ac:dyDescent="0.35"/>
    <row r="101806" s="62" customFormat="1" x14ac:dyDescent="0.35"/>
    <row r="101807" s="62" customFormat="1" x14ac:dyDescent="0.35"/>
    <row r="101808" s="62" customFormat="1" x14ac:dyDescent="0.35"/>
    <row r="101809" s="62" customFormat="1" x14ac:dyDescent="0.35"/>
    <row r="101810" s="62" customFormat="1" x14ac:dyDescent="0.35"/>
    <row r="101811" s="62" customFormat="1" x14ac:dyDescent="0.35"/>
    <row r="101812" s="62" customFormat="1" x14ac:dyDescent="0.35"/>
    <row r="101813" s="62" customFormat="1" x14ac:dyDescent="0.35"/>
    <row r="101814" s="62" customFormat="1" x14ac:dyDescent="0.35"/>
    <row r="101815" s="62" customFormat="1" x14ac:dyDescent="0.35"/>
    <row r="101816" s="62" customFormat="1" x14ac:dyDescent="0.35"/>
    <row r="101817" s="62" customFormat="1" x14ac:dyDescent="0.35"/>
    <row r="101818" s="62" customFormat="1" x14ac:dyDescent="0.35"/>
    <row r="101819" s="62" customFormat="1" x14ac:dyDescent="0.35"/>
    <row r="101820" s="62" customFormat="1" x14ac:dyDescent="0.35"/>
    <row r="101821" s="62" customFormat="1" x14ac:dyDescent="0.35"/>
    <row r="101822" s="62" customFormat="1" x14ac:dyDescent="0.35"/>
    <row r="101823" s="62" customFormat="1" x14ac:dyDescent="0.35"/>
    <row r="101824" s="62" customFormat="1" x14ac:dyDescent="0.35"/>
    <row r="101825" s="62" customFormat="1" x14ac:dyDescent="0.35"/>
    <row r="101826" s="62" customFormat="1" x14ac:dyDescent="0.35"/>
    <row r="101827" s="62" customFormat="1" x14ac:dyDescent="0.35"/>
    <row r="101828" s="62" customFormat="1" x14ac:dyDescent="0.35"/>
    <row r="101829" s="62" customFormat="1" x14ac:dyDescent="0.35"/>
    <row r="101830" s="62" customFormat="1" x14ac:dyDescent="0.35"/>
    <row r="101831" s="62" customFormat="1" x14ac:dyDescent="0.35"/>
    <row r="101832" s="62" customFormat="1" x14ac:dyDescent="0.35"/>
    <row r="101833" s="62" customFormat="1" x14ac:dyDescent="0.35"/>
    <row r="101834" s="62" customFormat="1" x14ac:dyDescent="0.35"/>
    <row r="101835" s="62" customFormat="1" x14ac:dyDescent="0.35"/>
    <row r="101836" s="62" customFormat="1" x14ac:dyDescent="0.35"/>
    <row r="101837" s="62" customFormat="1" x14ac:dyDescent="0.35"/>
    <row r="101838" s="62" customFormat="1" x14ac:dyDescent="0.35"/>
    <row r="101839" s="62" customFormat="1" x14ac:dyDescent="0.35"/>
    <row r="101840" s="62" customFormat="1" x14ac:dyDescent="0.35"/>
    <row r="101841" s="62" customFormat="1" x14ac:dyDescent="0.35"/>
    <row r="101842" s="62" customFormat="1" x14ac:dyDescent="0.35"/>
    <row r="101843" s="62" customFormat="1" x14ac:dyDescent="0.35"/>
    <row r="101844" s="62" customFormat="1" x14ac:dyDescent="0.35"/>
    <row r="101845" s="62" customFormat="1" x14ac:dyDescent="0.35"/>
    <row r="101846" s="62" customFormat="1" x14ac:dyDescent="0.35"/>
    <row r="101847" s="62" customFormat="1" x14ac:dyDescent="0.35"/>
    <row r="101848" s="62" customFormat="1" x14ac:dyDescent="0.35"/>
    <row r="101849" s="62" customFormat="1" x14ac:dyDescent="0.35"/>
    <row r="101850" s="62" customFormat="1" x14ac:dyDescent="0.35"/>
    <row r="101851" s="62" customFormat="1" x14ac:dyDescent="0.35"/>
    <row r="101852" s="62" customFormat="1" x14ac:dyDescent="0.35"/>
    <row r="101853" s="62" customFormat="1" x14ac:dyDescent="0.35"/>
    <row r="101854" s="62" customFormat="1" x14ac:dyDescent="0.35"/>
    <row r="101855" s="62" customFormat="1" x14ac:dyDescent="0.35"/>
    <row r="101856" s="62" customFormat="1" x14ac:dyDescent="0.35"/>
    <row r="101857" s="62" customFormat="1" x14ac:dyDescent="0.35"/>
    <row r="101858" s="62" customFormat="1" x14ac:dyDescent="0.35"/>
    <row r="101859" s="62" customFormat="1" x14ac:dyDescent="0.35"/>
    <row r="101860" s="62" customFormat="1" x14ac:dyDescent="0.35"/>
    <row r="101861" s="62" customFormat="1" x14ac:dyDescent="0.35"/>
    <row r="101862" s="62" customFormat="1" x14ac:dyDescent="0.35"/>
    <row r="101863" s="62" customFormat="1" x14ac:dyDescent="0.35"/>
    <row r="101864" s="62" customFormat="1" x14ac:dyDescent="0.35"/>
    <row r="101865" s="62" customFormat="1" x14ac:dyDescent="0.35"/>
    <row r="101866" s="62" customFormat="1" x14ac:dyDescent="0.35"/>
    <row r="101867" s="62" customFormat="1" x14ac:dyDescent="0.35"/>
    <row r="101868" s="62" customFormat="1" x14ac:dyDescent="0.35"/>
    <row r="101869" s="62" customFormat="1" x14ac:dyDescent="0.35"/>
    <row r="101870" s="62" customFormat="1" x14ac:dyDescent="0.35"/>
    <row r="101871" s="62" customFormat="1" x14ac:dyDescent="0.35"/>
    <row r="101872" s="62" customFormat="1" x14ac:dyDescent="0.35"/>
    <row r="101873" s="62" customFormat="1" x14ac:dyDescent="0.35"/>
    <row r="101874" s="62" customFormat="1" x14ac:dyDescent="0.35"/>
    <row r="101875" s="62" customFormat="1" x14ac:dyDescent="0.35"/>
    <row r="101876" s="62" customFormat="1" x14ac:dyDescent="0.35"/>
    <row r="101877" s="62" customFormat="1" x14ac:dyDescent="0.35"/>
    <row r="101878" s="62" customFormat="1" x14ac:dyDescent="0.35"/>
    <row r="101879" s="62" customFormat="1" x14ac:dyDescent="0.35"/>
    <row r="101880" s="62" customFormat="1" x14ac:dyDescent="0.35"/>
    <row r="101881" s="62" customFormat="1" x14ac:dyDescent="0.35"/>
    <row r="101882" s="62" customFormat="1" x14ac:dyDescent="0.35"/>
    <row r="101883" s="62" customFormat="1" x14ac:dyDescent="0.35"/>
    <row r="101884" s="62" customFormat="1" x14ac:dyDescent="0.35"/>
    <row r="101885" s="62" customFormat="1" x14ac:dyDescent="0.35"/>
    <row r="101886" s="62" customFormat="1" x14ac:dyDescent="0.35"/>
    <row r="101887" s="62" customFormat="1" x14ac:dyDescent="0.35"/>
    <row r="101888" s="62" customFormat="1" x14ac:dyDescent="0.35"/>
    <row r="101889" s="62" customFormat="1" x14ac:dyDescent="0.35"/>
    <row r="101890" s="62" customFormat="1" x14ac:dyDescent="0.35"/>
    <row r="101891" s="62" customFormat="1" x14ac:dyDescent="0.35"/>
    <row r="101892" s="62" customFormat="1" x14ac:dyDescent="0.35"/>
    <row r="101893" s="62" customFormat="1" x14ac:dyDescent="0.35"/>
    <row r="101894" s="62" customFormat="1" x14ac:dyDescent="0.35"/>
    <row r="101895" s="62" customFormat="1" x14ac:dyDescent="0.35"/>
    <row r="101896" s="62" customFormat="1" x14ac:dyDescent="0.35"/>
    <row r="101897" s="62" customFormat="1" x14ac:dyDescent="0.35"/>
    <row r="101898" s="62" customFormat="1" x14ac:dyDescent="0.35"/>
    <row r="101899" s="62" customFormat="1" x14ac:dyDescent="0.35"/>
    <row r="101900" s="62" customFormat="1" x14ac:dyDescent="0.35"/>
    <row r="101901" s="62" customFormat="1" x14ac:dyDescent="0.35"/>
    <row r="101902" s="62" customFormat="1" x14ac:dyDescent="0.35"/>
    <row r="101903" s="62" customFormat="1" x14ac:dyDescent="0.35"/>
    <row r="101904" s="62" customFormat="1" x14ac:dyDescent="0.35"/>
    <row r="101905" s="62" customFormat="1" x14ac:dyDescent="0.35"/>
    <row r="101906" s="62" customFormat="1" x14ac:dyDescent="0.35"/>
    <row r="101907" s="62" customFormat="1" x14ac:dyDescent="0.35"/>
    <row r="101908" s="62" customFormat="1" x14ac:dyDescent="0.35"/>
    <row r="101909" s="62" customFormat="1" x14ac:dyDescent="0.35"/>
    <row r="101910" s="62" customFormat="1" x14ac:dyDescent="0.35"/>
    <row r="101911" s="62" customFormat="1" x14ac:dyDescent="0.35"/>
    <row r="101912" s="62" customFormat="1" x14ac:dyDescent="0.35"/>
    <row r="101913" s="62" customFormat="1" x14ac:dyDescent="0.35"/>
    <row r="101914" s="62" customFormat="1" x14ac:dyDescent="0.35"/>
    <row r="101915" s="62" customFormat="1" x14ac:dyDescent="0.35"/>
    <row r="101916" s="62" customFormat="1" x14ac:dyDescent="0.35"/>
    <row r="101917" s="62" customFormat="1" x14ac:dyDescent="0.35"/>
    <row r="101918" s="62" customFormat="1" x14ac:dyDescent="0.35"/>
    <row r="101919" s="62" customFormat="1" x14ac:dyDescent="0.35"/>
    <row r="101920" s="62" customFormat="1" x14ac:dyDescent="0.35"/>
    <row r="101921" s="62" customFormat="1" x14ac:dyDescent="0.35"/>
    <row r="101922" s="62" customFormat="1" x14ac:dyDescent="0.35"/>
    <row r="101923" s="62" customFormat="1" x14ac:dyDescent="0.35"/>
    <row r="101924" s="62" customFormat="1" x14ac:dyDescent="0.35"/>
    <row r="101925" s="62" customFormat="1" x14ac:dyDescent="0.35"/>
    <row r="101926" s="62" customFormat="1" x14ac:dyDescent="0.35"/>
    <row r="101927" s="62" customFormat="1" x14ac:dyDescent="0.35"/>
    <row r="101928" s="62" customFormat="1" x14ac:dyDescent="0.35"/>
    <row r="101929" s="62" customFormat="1" x14ac:dyDescent="0.35"/>
    <row r="101930" s="62" customFormat="1" x14ac:dyDescent="0.35"/>
    <row r="101931" s="62" customFormat="1" x14ac:dyDescent="0.35"/>
    <row r="101932" s="62" customFormat="1" x14ac:dyDescent="0.35"/>
    <row r="101933" s="62" customFormat="1" x14ac:dyDescent="0.35"/>
    <row r="101934" s="62" customFormat="1" x14ac:dyDescent="0.35"/>
    <row r="101935" s="62" customFormat="1" x14ac:dyDescent="0.35"/>
    <row r="101936" s="62" customFormat="1" x14ac:dyDescent="0.35"/>
    <row r="101937" s="62" customFormat="1" x14ac:dyDescent="0.35"/>
    <row r="101938" s="62" customFormat="1" x14ac:dyDescent="0.35"/>
    <row r="101939" s="62" customFormat="1" x14ac:dyDescent="0.35"/>
    <row r="101940" s="62" customFormat="1" x14ac:dyDescent="0.35"/>
    <row r="101941" s="62" customFormat="1" x14ac:dyDescent="0.35"/>
    <row r="101942" s="62" customFormat="1" x14ac:dyDescent="0.35"/>
    <row r="101943" s="62" customFormat="1" x14ac:dyDescent="0.35"/>
    <row r="101944" s="62" customFormat="1" x14ac:dyDescent="0.35"/>
    <row r="101945" s="62" customFormat="1" x14ac:dyDescent="0.35"/>
    <row r="101946" s="62" customFormat="1" x14ac:dyDescent="0.35"/>
    <row r="101947" s="62" customFormat="1" x14ac:dyDescent="0.35"/>
    <row r="101948" s="62" customFormat="1" x14ac:dyDescent="0.35"/>
    <row r="101949" s="62" customFormat="1" x14ac:dyDescent="0.35"/>
    <row r="101950" s="62" customFormat="1" x14ac:dyDescent="0.35"/>
    <row r="101951" s="62" customFormat="1" x14ac:dyDescent="0.35"/>
    <row r="101952" s="62" customFormat="1" x14ac:dyDescent="0.35"/>
    <row r="101953" s="62" customFormat="1" x14ac:dyDescent="0.35"/>
    <row r="101954" s="62" customFormat="1" x14ac:dyDescent="0.35"/>
    <row r="101955" s="62" customFormat="1" x14ac:dyDescent="0.35"/>
    <row r="101956" s="62" customFormat="1" x14ac:dyDescent="0.35"/>
    <row r="101957" s="62" customFormat="1" x14ac:dyDescent="0.35"/>
    <row r="101958" s="62" customFormat="1" x14ac:dyDescent="0.35"/>
    <row r="101959" s="62" customFormat="1" x14ac:dyDescent="0.35"/>
    <row r="101960" s="62" customFormat="1" x14ac:dyDescent="0.35"/>
    <row r="101961" s="62" customFormat="1" x14ac:dyDescent="0.35"/>
    <row r="101962" s="62" customFormat="1" x14ac:dyDescent="0.35"/>
    <row r="101963" s="62" customFormat="1" x14ac:dyDescent="0.35"/>
    <row r="101964" s="62" customFormat="1" x14ac:dyDescent="0.35"/>
    <row r="101965" s="62" customFormat="1" x14ac:dyDescent="0.35"/>
    <row r="101966" s="62" customFormat="1" x14ac:dyDescent="0.35"/>
    <row r="101967" s="62" customFormat="1" x14ac:dyDescent="0.35"/>
    <row r="101968" s="62" customFormat="1" x14ac:dyDescent="0.35"/>
    <row r="101969" s="62" customFormat="1" x14ac:dyDescent="0.35"/>
    <row r="101970" s="62" customFormat="1" x14ac:dyDescent="0.35"/>
    <row r="101971" s="62" customFormat="1" x14ac:dyDescent="0.35"/>
    <row r="101972" s="62" customFormat="1" x14ac:dyDescent="0.35"/>
    <row r="101973" s="62" customFormat="1" x14ac:dyDescent="0.35"/>
    <row r="101974" s="62" customFormat="1" x14ac:dyDescent="0.35"/>
    <row r="101975" s="62" customFormat="1" x14ac:dyDescent="0.35"/>
    <row r="101976" s="62" customFormat="1" x14ac:dyDescent="0.35"/>
    <row r="101977" s="62" customFormat="1" x14ac:dyDescent="0.35"/>
    <row r="101978" s="62" customFormat="1" x14ac:dyDescent="0.35"/>
    <row r="101979" s="62" customFormat="1" x14ac:dyDescent="0.35"/>
    <row r="101980" s="62" customFormat="1" x14ac:dyDescent="0.35"/>
    <row r="101981" s="62" customFormat="1" x14ac:dyDescent="0.35"/>
    <row r="101982" s="62" customFormat="1" x14ac:dyDescent="0.35"/>
    <row r="101983" s="62" customFormat="1" x14ac:dyDescent="0.35"/>
    <row r="101984" s="62" customFormat="1" x14ac:dyDescent="0.35"/>
    <row r="101985" s="62" customFormat="1" x14ac:dyDescent="0.35"/>
    <row r="101986" s="62" customFormat="1" x14ac:dyDescent="0.35"/>
    <row r="101987" s="62" customFormat="1" x14ac:dyDescent="0.35"/>
    <row r="101988" s="62" customFormat="1" x14ac:dyDescent="0.35"/>
    <row r="101989" s="62" customFormat="1" x14ac:dyDescent="0.35"/>
    <row r="101990" s="62" customFormat="1" x14ac:dyDescent="0.35"/>
    <row r="101991" s="62" customFormat="1" x14ac:dyDescent="0.35"/>
    <row r="101992" s="62" customFormat="1" x14ac:dyDescent="0.35"/>
    <row r="101993" s="62" customFormat="1" x14ac:dyDescent="0.35"/>
    <row r="101994" s="62" customFormat="1" x14ac:dyDescent="0.35"/>
    <row r="101995" s="62" customFormat="1" x14ac:dyDescent="0.35"/>
    <row r="101996" s="62" customFormat="1" x14ac:dyDescent="0.35"/>
    <row r="101997" s="62" customFormat="1" x14ac:dyDescent="0.35"/>
    <row r="101998" s="62" customFormat="1" x14ac:dyDescent="0.35"/>
    <row r="101999" s="62" customFormat="1" x14ac:dyDescent="0.35"/>
    <row r="102000" s="62" customFormat="1" x14ac:dyDescent="0.35"/>
    <row r="102001" s="62" customFormat="1" x14ac:dyDescent="0.35"/>
    <row r="102002" s="62" customFormat="1" x14ac:dyDescent="0.35"/>
    <row r="102003" s="62" customFormat="1" x14ac:dyDescent="0.35"/>
    <row r="102004" s="62" customFormat="1" x14ac:dyDescent="0.35"/>
    <row r="102005" s="62" customFormat="1" x14ac:dyDescent="0.35"/>
    <row r="102006" s="62" customFormat="1" x14ac:dyDescent="0.35"/>
    <row r="102007" s="62" customFormat="1" x14ac:dyDescent="0.35"/>
    <row r="102008" s="62" customFormat="1" x14ac:dyDescent="0.35"/>
    <row r="102009" s="62" customFormat="1" x14ac:dyDescent="0.35"/>
    <row r="102010" s="62" customFormat="1" x14ac:dyDescent="0.35"/>
    <row r="102011" s="62" customFormat="1" x14ac:dyDescent="0.35"/>
    <row r="102012" s="62" customFormat="1" x14ac:dyDescent="0.35"/>
    <row r="102013" s="62" customFormat="1" x14ac:dyDescent="0.35"/>
    <row r="102014" s="62" customFormat="1" x14ac:dyDescent="0.35"/>
    <row r="102015" s="62" customFormat="1" x14ac:dyDescent="0.35"/>
    <row r="102016" s="62" customFormat="1" x14ac:dyDescent="0.35"/>
    <row r="102017" s="62" customFormat="1" x14ac:dyDescent="0.35"/>
    <row r="102018" s="62" customFormat="1" x14ac:dyDescent="0.35"/>
    <row r="102019" s="62" customFormat="1" x14ac:dyDescent="0.35"/>
    <row r="102020" s="62" customFormat="1" x14ac:dyDescent="0.35"/>
    <row r="102021" s="62" customFormat="1" x14ac:dyDescent="0.35"/>
    <row r="102022" s="62" customFormat="1" x14ac:dyDescent="0.35"/>
    <row r="102023" s="62" customFormat="1" x14ac:dyDescent="0.35"/>
    <row r="102024" s="62" customFormat="1" x14ac:dyDescent="0.35"/>
    <row r="102025" s="62" customFormat="1" x14ac:dyDescent="0.35"/>
    <row r="102026" s="62" customFormat="1" x14ac:dyDescent="0.35"/>
    <row r="102027" s="62" customFormat="1" x14ac:dyDescent="0.35"/>
    <row r="102028" s="62" customFormat="1" x14ac:dyDescent="0.35"/>
    <row r="102029" s="62" customFormat="1" x14ac:dyDescent="0.35"/>
    <row r="102030" s="62" customFormat="1" x14ac:dyDescent="0.35"/>
    <row r="102031" s="62" customFormat="1" x14ac:dyDescent="0.35"/>
    <row r="102032" s="62" customFormat="1" x14ac:dyDescent="0.35"/>
    <row r="102033" s="62" customFormat="1" x14ac:dyDescent="0.35"/>
    <row r="102034" s="62" customFormat="1" x14ac:dyDescent="0.35"/>
    <row r="102035" s="62" customFormat="1" x14ac:dyDescent="0.35"/>
    <row r="102036" s="62" customFormat="1" x14ac:dyDescent="0.35"/>
    <row r="102037" s="62" customFormat="1" x14ac:dyDescent="0.35"/>
    <row r="102038" s="62" customFormat="1" x14ac:dyDescent="0.35"/>
    <row r="102039" s="62" customFormat="1" x14ac:dyDescent="0.35"/>
    <row r="102040" s="62" customFormat="1" x14ac:dyDescent="0.35"/>
    <row r="102041" s="62" customFormat="1" x14ac:dyDescent="0.35"/>
    <row r="102042" s="62" customFormat="1" x14ac:dyDescent="0.35"/>
    <row r="102043" s="62" customFormat="1" x14ac:dyDescent="0.35"/>
    <row r="102044" s="62" customFormat="1" x14ac:dyDescent="0.35"/>
    <row r="102045" s="62" customFormat="1" x14ac:dyDescent="0.35"/>
    <row r="102046" s="62" customFormat="1" x14ac:dyDescent="0.35"/>
    <row r="102047" s="62" customFormat="1" x14ac:dyDescent="0.35"/>
    <row r="102048" s="62" customFormat="1" x14ac:dyDescent="0.35"/>
    <row r="102049" s="62" customFormat="1" x14ac:dyDescent="0.35"/>
    <row r="102050" s="62" customFormat="1" x14ac:dyDescent="0.35"/>
    <row r="102051" s="62" customFormat="1" x14ac:dyDescent="0.35"/>
    <row r="102052" s="62" customFormat="1" x14ac:dyDescent="0.35"/>
    <row r="102053" s="62" customFormat="1" x14ac:dyDescent="0.35"/>
    <row r="102054" s="62" customFormat="1" x14ac:dyDescent="0.35"/>
    <row r="102055" s="62" customFormat="1" x14ac:dyDescent="0.35"/>
    <row r="102056" s="62" customFormat="1" x14ac:dyDescent="0.35"/>
    <row r="102057" s="62" customFormat="1" x14ac:dyDescent="0.35"/>
    <row r="102058" s="62" customFormat="1" x14ac:dyDescent="0.35"/>
    <row r="102059" s="62" customFormat="1" x14ac:dyDescent="0.35"/>
    <row r="102060" s="62" customFormat="1" x14ac:dyDescent="0.35"/>
    <row r="102061" s="62" customFormat="1" x14ac:dyDescent="0.35"/>
    <row r="102062" s="62" customFormat="1" x14ac:dyDescent="0.35"/>
    <row r="102063" s="62" customFormat="1" x14ac:dyDescent="0.35"/>
    <row r="102064" s="62" customFormat="1" x14ac:dyDescent="0.35"/>
    <row r="102065" s="62" customFormat="1" x14ac:dyDescent="0.35"/>
    <row r="102066" s="62" customFormat="1" x14ac:dyDescent="0.35"/>
    <row r="102067" s="62" customFormat="1" x14ac:dyDescent="0.35"/>
    <row r="102068" s="62" customFormat="1" x14ac:dyDescent="0.35"/>
    <row r="102069" s="62" customFormat="1" x14ac:dyDescent="0.35"/>
    <row r="102070" s="62" customFormat="1" x14ac:dyDescent="0.35"/>
    <row r="102071" s="62" customFormat="1" x14ac:dyDescent="0.35"/>
    <row r="102072" s="62" customFormat="1" x14ac:dyDescent="0.35"/>
    <row r="102073" s="62" customFormat="1" x14ac:dyDescent="0.35"/>
    <row r="102074" s="62" customFormat="1" x14ac:dyDescent="0.35"/>
    <row r="102075" s="62" customFormat="1" x14ac:dyDescent="0.35"/>
    <row r="102076" s="62" customFormat="1" x14ac:dyDescent="0.35"/>
    <row r="102077" s="62" customFormat="1" x14ac:dyDescent="0.35"/>
    <row r="102078" s="62" customFormat="1" x14ac:dyDescent="0.35"/>
    <row r="102079" s="62" customFormat="1" x14ac:dyDescent="0.35"/>
    <row r="102080" s="62" customFormat="1" x14ac:dyDescent="0.35"/>
    <row r="102081" s="62" customFormat="1" x14ac:dyDescent="0.35"/>
    <row r="102082" s="62" customFormat="1" x14ac:dyDescent="0.35"/>
    <row r="102083" s="62" customFormat="1" x14ac:dyDescent="0.35"/>
    <row r="102084" s="62" customFormat="1" x14ac:dyDescent="0.35"/>
    <row r="102085" s="62" customFormat="1" x14ac:dyDescent="0.35"/>
    <row r="102086" s="62" customFormat="1" x14ac:dyDescent="0.35"/>
    <row r="102087" s="62" customFormat="1" x14ac:dyDescent="0.35"/>
    <row r="102088" s="62" customFormat="1" x14ac:dyDescent="0.35"/>
    <row r="102089" s="62" customFormat="1" x14ac:dyDescent="0.35"/>
    <row r="102090" s="62" customFormat="1" x14ac:dyDescent="0.35"/>
    <row r="102091" s="62" customFormat="1" x14ac:dyDescent="0.35"/>
    <row r="102092" s="62" customFormat="1" x14ac:dyDescent="0.35"/>
    <row r="102093" s="62" customFormat="1" x14ac:dyDescent="0.35"/>
    <row r="102094" s="62" customFormat="1" x14ac:dyDescent="0.35"/>
    <row r="102095" s="62" customFormat="1" x14ac:dyDescent="0.35"/>
    <row r="102096" s="62" customFormat="1" x14ac:dyDescent="0.35"/>
    <row r="102097" s="62" customFormat="1" x14ac:dyDescent="0.35"/>
    <row r="102098" s="62" customFormat="1" x14ac:dyDescent="0.35"/>
    <row r="102099" s="62" customFormat="1" x14ac:dyDescent="0.35"/>
    <row r="102100" s="62" customFormat="1" x14ac:dyDescent="0.35"/>
    <row r="102101" s="62" customFormat="1" x14ac:dyDescent="0.35"/>
    <row r="102102" s="62" customFormat="1" x14ac:dyDescent="0.35"/>
    <row r="102103" s="62" customFormat="1" x14ac:dyDescent="0.35"/>
    <row r="102104" s="62" customFormat="1" x14ac:dyDescent="0.35"/>
    <row r="102105" s="62" customFormat="1" x14ac:dyDescent="0.35"/>
    <row r="102106" s="62" customFormat="1" x14ac:dyDescent="0.35"/>
    <row r="102107" s="62" customFormat="1" x14ac:dyDescent="0.35"/>
    <row r="102108" s="62" customFormat="1" x14ac:dyDescent="0.35"/>
    <row r="102109" s="62" customFormat="1" x14ac:dyDescent="0.35"/>
    <row r="102110" s="62" customFormat="1" x14ac:dyDescent="0.35"/>
    <row r="102111" s="62" customFormat="1" x14ac:dyDescent="0.35"/>
    <row r="102112" s="62" customFormat="1" x14ac:dyDescent="0.35"/>
    <row r="102113" s="62" customFormat="1" x14ac:dyDescent="0.35"/>
    <row r="102114" s="62" customFormat="1" x14ac:dyDescent="0.35"/>
    <row r="102115" s="62" customFormat="1" x14ac:dyDescent="0.35"/>
    <row r="102116" s="62" customFormat="1" x14ac:dyDescent="0.35"/>
    <row r="102117" s="62" customFormat="1" x14ac:dyDescent="0.35"/>
    <row r="102118" s="62" customFormat="1" x14ac:dyDescent="0.35"/>
    <row r="102119" s="62" customFormat="1" x14ac:dyDescent="0.35"/>
    <row r="102120" s="62" customFormat="1" x14ac:dyDescent="0.35"/>
    <row r="102121" s="62" customFormat="1" x14ac:dyDescent="0.35"/>
    <row r="102122" s="62" customFormat="1" x14ac:dyDescent="0.35"/>
    <row r="102123" s="62" customFormat="1" x14ac:dyDescent="0.35"/>
    <row r="102124" s="62" customFormat="1" x14ac:dyDescent="0.35"/>
    <row r="102125" s="62" customFormat="1" x14ac:dyDescent="0.35"/>
    <row r="102126" s="62" customFormat="1" x14ac:dyDescent="0.35"/>
    <row r="102127" s="62" customFormat="1" x14ac:dyDescent="0.35"/>
    <row r="102128" s="62" customFormat="1" x14ac:dyDescent="0.35"/>
    <row r="102129" s="62" customFormat="1" x14ac:dyDescent="0.35"/>
    <row r="102130" s="62" customFormat="1" x14ac:dyDescent="0.35"/>
    <row r="102131" s="62" customFormat="1" x14ac:dyDescent="0.35"/>
    <row r="102132" s="62" customFormat="1" x14ac:dyDescent="0.35"/>
    <row r="102133" s="62" customFormat="1" x14ac:dyDescent="0.35"/>
    <row r="102134" s="62" customFormat="1" x14ac:dyDescent="0.35"/>
    <row r="102135" s="62" customFormat="1" x14ac:dyDescent="0.35"/>
    <row r="102136" s="62" customFormat="1" x14ac:dyDescent="0.35"/>
    <row r="102137" s="62" customFormat="1" x14ac:dyDescent="0.35"/>
    <row r="102138" s="62" customFormat="1" x14ac:dyDescent="0.35"/>
    <row r="102139" s="62" customFormat="1" x14ac:dyDescent="0.35"/>
    <row r="102140" s="62" customFormat="1" x14ac:dyDescent="0.35"/>
    <row r="102141" s="62" customFormat="1" x14ac:dyDescent="0.35"/>
    <row r="102142" s="62" customFormat="1" x14ac:dyDescent="0.35"/>
    <row r="102143" s="62" customFormat="1" x14ac:dyDescent="0.35"/>
    <row r="102144" s="62" customFormat="1" x14ac:dyDescent="0.35"/>
    <row r="102145" s="62" customFormat="1" x14ac:dyDescent="0.35"/>
    <row r="102146" s="62" customFormat="1" x14ac:dyDescent="0.35"/>
    <row r="102147" s="62" customFormat="1" x14ac:dyDescent="0.35"/>
    <row r="102148" s="62" customFormat="1" x14ac:dyDescent="0.35"/>
    <row r="102149" s="62" customFormat="1" x14ac:dyDescent="0.35"/>
    <row r="102150" s="62" customFormat="1" x14ac:dyDescent="0.35"/>
    <row r="102151" s="62" customFormat="1" x14ac:dyDescent="0.35"/>
    <row r="102152" s="62" customFormat="1" x14ac:dyDescent="0.35"/>
    <row r="102153" s="62" customFormat="1" x14ac:dyDescent="0.35"/>
    <row r="102154" s="62" customFormat="1" x14ac:dyDescent="0.35"/>
    <row r="102155" s="62" customFormat="1" x14ac:dyDescent="0.35"/>
    <row r="102156" s="62" customFormat="1" x14ac:dyDescent="0.35"/>
    <row r="102157" s="62" customFormat="1" x14ac:dyDescent="0.35"/>
    <row r="102158" s="62" customFormat="1" x14ac:dyDescent="0.35"/>
    <row r="102159" s="62" customFormat="1" x14ac:dyDescent="0.35"/>
    <row r="102160" s="62" customFormat="1" x14ac:dyDescent="0.35"/>
    <row r="102161" s="62" customFormat="1" x14ac:dyDescent="0.35"/>
    <row r="102162" s="62" customFormat="1" x14ac:dyDescent="0.35"/>
    <row r="102163" s="62" customFormat="1" x14ac:dyDescent="0.35"/>
    <row r="102164" s="62" customFormat="1" x14ac:dyDescent="0.35"/>
    <row r="102165" s="62" customFormat="1" x14ac:dyDescent="0.35"/>
    <row r="102166" s="62" customFormat="1" x14ac:dyDescent="0.35"/>
    <row r="102167" s="62" customFormat="1" x14ac:dyDescent="0.35"/>
    <row r="102168" s="62" customFormat="1" x14ac:dyDescent="0.35"/>
    <row r="102169" s="62" customFormat="1" x14ac:dyDescent="0.35"/>
    <row r="102170" s="62" customFormat="1" x14ac:dyDescent="0.35"/>
    <row r="102171" s="62" customFormat="1" x14ac:dyDescent="0.35"/>
    <row r="102172" s="62" customFormat="1" x14ac:dyDescent="0.35"/>
    <row r="102173" s="62" customFormat="1" x14ac:dyDescent="0.35"/>
    <row r="102174" s="62" customFormat="1" x14ac:dyDescent="0.35"/>
    <row r="102175" s="62" customFormat="1" x14ac:dyDescent="0.35"/>
    <row r="102176" s="62" customFormat="1" x14ac:dyDescent="0.35"/>
    <row r="102177" s="62" customFormat="1" x14ac:dyDescent="0.35"/>
    <row r="102178" s="62" customFormat="1" x14ac:dyDescent="0.35"/>
    <row r="102179" s="62" customFormat="1" x14ac:dyDescent="0.35"/>
    <row r="102180" s="62" customFormat="1" x14ac:dyDescent="0.35"/>
    <row r="102181" s="62" customFormat="1" x14ac:dyDescent="0.35"/>
    <row r="102182" s="62" customFormat="1" x14ac:dyDescent="0.35"/>
    <row r="102183" s="62" customFormat="1" x14ac:dyDescent="0.35"/>
    <row r="102184" s="62" customFormat="1" x14ac:dyDescent="0.35"/>
    <row r="102185" s="62" customFormat="1" x14ac:dyDescent="0.35"/>
    <row r="102186" s="62" customFormat="1" x14ac:dyDescent="0.35"/>
    <row r="102187" s="62" customFormat="1" x14ac:dyDescent="0.35"/>
    <row r="102188" s="62" customFormat="1" x14ac:dyDescent="0.35"/>
    <row r="102189" s="62" customFormat="1" x14ac:dyDescent="0.35"/>
    <row r="102190" s="62" customFormat="1" x14ac:dyDescent="0.35"/>
    <row r="102191" s="62" customFormat="1" x14ac:dyDescent="0.35"/>
    <row r="102192" s="62" customFormat="1" x14ac:dyDescent="0.35"/>
    <row r="102193" s="62" customFormat="1" x14ac:dyDescent="0.35"/>
    <row r="102194" s="62" customFormat="1" x14ac:dyDescent="0.35"/>
    <row r="102195" s="62" customFormat="1" x14ac:dyDescent="0.35"/>
    <row r="102196" s="62" customFormat="1" x14ac:dyDescent="0.35"/>
    <row r="102197" s="62" customFormat="1" x14ac:dyDescent="0.35"/>
    <row r="102198" s="62" customFormat="1" x14ac:dyDescent="0.35"/>
    <row r="102199" s="62" customFormat="1" x14ac:dyDescent="0.35"/>
    <row r="102200" s="62" customFormat="1" x14ac:dyDescent="0.35"/>
    <row r="102201" s="62" customFormat="1" x14ac:dyDescent="0.35"/>
    <row r="102202" s="62" customFormat="1" x14ac:dyDescent="0.35"/>
    <row r="102203" s="62" customFormat="1" x14ac:dyDescent="0.35"/>
    <row r="102204" s="62" customFormat="1" x14ac:dyDescent="0.35"/>
    <row r="102205" s="62" customFormat="1" x14ac:dyDescent="0.35"/>
    <row r="102206" s="62" customFormat="1" x14ac:dyDescent="0.35"/>
    <row r="102207" s="62" customFormat="1" x14ac:dyDescent="0.35"/>
    <row r="102208" s="62" customFormat="1" x14ac:dyDescent="0.35"/>
    <row r="102209" s="62" customFormat="1" x14ac:dyDescent="0.35"/>
    <row r="102210" s="62" customFormat="1" x14ac:dyDescent="0.35"/>
    <row r="102211" s="62" customFormat="1" x14ac:dyDescent="0.35"/>
    <row r="102212" s="62" customFormat="1" x14ac:dyDescent="0.35"/>
    <row r="102213" s="62" customFormat="1" x14ac:dyDescent="0.35"/>
    <row r="102214" s="62" customFormat="1" x14ac:dyDescent="0.35"/>
    <row r="102215" s="62" customFormat="1" x14ac:dyDescent="0.35"/>
    <row r="102216" s="62" customFormat="1" x14ac:dyDescent="0.35"/>
    <row r="102217" s="62" customFormat="1" x14ac:dyDescent="0.35"/>
    <row r="102218" s="62" customFormat="1" x14ac:dyDescent="0.35"/>
    <row r="102219" s="62" customFormat="1" x14ac:dyDescent="0.35"/>
    <row r="102220" s="62" customFormat="1" x14ac:dyDescent="0.35"/>
    <row r="102221" s="62" customFormat="1" x14ac:dyDescent="0.35"/>
    <row r="102222" s="62" customFormat="1" x14ac:dyDescent="0.35"/>
    <row r="102223" s="62" customFormat="1" x14ac:dyDescent="0.35"/>
    <row r="102224" s="62" customFormat="1" x14ac:dyDescent="0.35"/>
    <row r="102225" s="62" customFormat="1" x14ac:dyDescent="0.35"/>
    <row r="102226" s="62" customFormat="1" x14ac:dyDescent="0.35"/>
    <row r="102227" s="62" customFormat="1" x14ac:dyDescent="0.35"/>
    <row r="102228" s="62" customFormat="1" x14ac:dyDescent="0.35"/>
    <row r="102229" s="62" customFormat="1" x14ac:dyDescent="0.35"/>
    <row r="102230" s="62" customFormat="1" x14ac:dyDescent="0.35"/>
    <row r="102231" s="62" customFormat="1" x14ac:dyDescent="0.35"/>
    <row r="102232" s="62" customFormat="1" x14ac:dyDescent="0.35"/>
    <row r="102233" s="62" customFormat="1" x14ac:dyDescent="0.35"/>
    <row r="102234" s="62" customFormat="1" x14ac:dyDescent="0.35"/>
    <row r="102235" s="62" customFormat="1" x14ac:dyDescent="0.35"/>
    <row r="102236" s="62" customFormat="1" x14ac:dyDescent="0.35"/>
    <row r="102237" s="62" customFormat="1" x14ac:dyDescent="0.35"/>
    <row r="102238" s="62" customFormat="1" x14ac:dyDescent="0.35"/>
    <row r="102239" s="62" customFormat="1" x14ac:dyDescent="0.35"/>
    <row r="102240" s="62" customFormat="1" x14ac:dyDescent="0.35"/>
    <row r="102241" s="62" customFormat="1" x14ac:dyDescent="0.35"/>
    <row r="102242" s="62" customFormat="1" x14ac:dyDescent="0.35"/>
    <row r="102243" s="62" customFormat="1" x14ac:dyDescent="0.35"/>
    <row r="102244" s="62" customFormat="1" x14ac:dyDescent="0.35"/>
    <row r="102245" s="62" customFormat="1" x14ac:dyDescent="0.35"/>
    <row r="102246" s="62" customFormat="1" x14ac:dyDescent="0.35"/>
    <row r="102247" s="62" customFormat="1" x14ac:dyDescent="0.35"/>
    <row r="102248" s="62" customFormat="1" x14ac:dyDescent="0.35"/>
    <row r="102249" s="62" customFormat="1" x14ac:dyDescent="0.35"/>
    <row r="102250" s="62" customFormat="1" x14ac:dyDescent="0.35"/>
    <row r="102251" s="62" customFormat="1" x14ac:dyDescent="0.35"/>
    <row r="102252" s="62" customFormat="1" x14ac:dyDescent="0.35"/>
    <row r="102253" s="62" customFormat="1" x14ac:dyDescent="0.35"/>
    <row r="102254" s="62" customFormat="1" x14ac:dyDescent="0.35"/>
    <row r="102255" s="62" customFormat="1" x14ac:dyDescent="0.35"/>
    <row r="102256" s="62" customFormat="1" x14ac:dyDescent="0.35"/>
    <row r="102257" s="62" customFormat="1" x14ac:dyDescent="0.35"/>
    <row r="102258" s="62" customFormat="1" x14ac:dyDescent="0.35"/>
    <row r="102259" s="62" customFormat="1" x14ac:dyDescent="0.35"/>
    <row r="102260" s="62" customFormat="1" x14ac:dyDescent="0.35"/>
    <row r="102261" s="62" customFormat="1" x14ac:dyDescent="0.35"/>
    <row r="102262" s="62" customFormat="1" x14ac:dyDescent="0.35"/>
    <row r="102263" s="62" customFormat="1" x14ac:dyDescent="0.35"/>
    <row r="102264" s="62" customFormat="1" x14ac:dyDescent="0.35"/>
    <row r="102265" s="62" customFormat="1" x14ac:dyDescent="0.35"/>
    <row r="102266" s="62" customFormat="1" x14ac:dyDescent="0.35"/>
    <row r="102267" s="62" customFormat="1" x14ac:dyDescent="0.35"/>
    <row r="102268" s="62" customFormat="1" x14ac:dyDescent="0.35"/>
    <row r="102269" s="62" customFormat="1" x14ac:dyDescent="0.35"/>
    <row r="102270" s="62" customFormat="1" x14ac:dyDescent="0.35"/>
    <row r="102271" s="62" customFormat="1" x14ac:dyDescent="0.35"/>
    <row r="102272" s="62" customFormat="1" x14ac:dyDescent="0.35"/>
    <row r="102273" s="62" customFormat="1" x14ac:dyDescent="0.35"/>
    <row r="102274" s="62" customFormat="1" x14ac:dyDescent="0.35"/>
    <row r="102275" s="62" customFormat="1" x14ac:dyDescent="0.35"/>
    <row r="102276" s="62" customFormat="1" x14ac:dyDescent="0.35"/>
    <row r="102277" s="62" customFormat="1" x14ac:dyDescent="0.35"/>
    <row r="102278" s="62" customFormat="1" x14ac:dyDescent="0.35"/>
    <row r="102279" s="62" customFormat="1" x14ac:dyDescent="0.35"/>
    <row r="102280" s="62" customFormat="1" x14ac:dyDescent="0.35"/>
    <row r="102281" s="62" customFormat="1" x14ac:dyDescent="0.35"/>
    <row r="102282" s="62" customFormat="1" x14ac:dyDescent="0.35"/>
    <row r="102283" s="62" customFormat="1" x14ac:dyDescent="0.35"/>
    <row r="102284" s="62" customFormat="1" x14ac:dyDescent="0.35"/>
    <row r="102285" s="62" customFormat="1" x14ac:dyDescent="0.35"/>
    <row r="102286" s="62" customFormat="1" x14ac:dyDescent="0.35"/>
    <row r="102287" s="62" customFormat="1" x14ac:dyDescent="0.35"/>
    <row r="102288" s="62" customFormat="1" x14ac:dyDescent="0.35"/>
    <row r="102289" s="62" customFormat="1" x14ac:dyDescent="0.35"/>
    <row r="102290" s="62" customFormat="1" x14ac:dyDescent="0.35"/>
    <row r="102291" s="62" customFormat="1" x14ac:dyDescent="0.35"/>
    <row r="102292" s="62" customFormat="1" x14ac:dyDescent="0.35"/>
    <row r="102293" s="62" customFormat="1" x14ac:dyDescent="0.35"/>
    <row r="102294" s="62" customFormat="1" x14ac:dyDescent="0.35"/>
    <row r="102295" s="62" customFormat="1" x14ac:dyDescent="0.35"/>
    <row r="102296" s="62" customFormat="1" x14ac:dyDescent="0.35"/>
    <row r="102297" s="62" customFormat="1" x14ac:dyDescent="0.35"/>
    <row r="102298" s="62" customFormat="1" x14ac:dyDescent="0.35"/>
    <row r="102299" s="62" customFormat="1" x14ac:dyDescent="0.35"/>
    <row r="102300" s="62" customFormat="1" x14ac:dyDescent="0.35"/>
    <row r="102301" s="62" customFormat="1" x14ac:dyDescent="0.35"/>
    <row r="102302" s="62" customFormat="1" x14ac:dyDescent="0.35"/>
    <row r="102303" s="62" customFormat="1" x14ac:dyDescent="0.35"/>
    <row r="102304" s="62" customFormat="1" x14ac:dyDescent="0.35"/>
    <row r="102305" s="62" customFormat="1" x14ac:dyDescent="0.35"/>
    <row r="102306" s="62" customFormat="1" x14ac:dyDescent="0.35"/>
    <row r="102307" s="62" customFormat="1" x14ac:dyDescent="0.35"/>
    <row r="102308" s="62" customFormat="1" x14ac:dyDescent="0.35"/>
    <row r="102309" s="62" customFormat="1" x14ac:dyDescent="0.35"/>
    <row r="102310" s="62" customFormat="1" x14ac:dyDescent="0.35"/>
    <row r="102311" s="62" customFormat="1" x14ac:dyDescent="0.35"/>
    <row r="102312" s="62" customFormat="1" x14ac:dyDescent="0.35"/>
    <row r="102313" s="62" customFormat="1" x14ac:dyDescent="0.35"/>
    <row r="102314" s="62" customFormat="1" x14ac:dyDescent="0.35"/>
    <row r="102315" s="62" customFormat="1" x14ac:dyDescent="0.35"/>
    <row r="102316" s="62" customFormat="1" x14ac:dyDescent="0.35"/>
    <row r="102317" s="62" customFormat="1" x14ac:dyDescent="0.35"/>
    <row r="102318" s="62" customFormat="1" x14ac:dyDescent="0.35"/>
    <row r="102319" s="62" customFormat="1" x14ac:dyDescent="0.35"/>
    <row r="102320" s="62" customFormat="1" x14ac:dyDescent="0.35"/>
    <row r="102321" s="62" customFormat="1" x14ac:dyDescent="0.35"/>
    <row r="102322" s="62" customFormat="1" x14ac:dyDescent="0.35"/>
    <row r="102323" s="62" customFormat="1" x14ac:dyDescent="0.35"/>
    <row r="102324" s="62" customFormat="1" x14ac:dyDescent="0.35"/>
    <row r="102325" s="62" customFormat="1" x14ac:dyDescent="0.35"/>
    <row r="102326" s="62" customFormat="1" x14ac:dyDescent="0.35"/>
    <row r="102327" s="62" customFormat="1" x14ac:dyDescent="0.35"/>
    <row r="102328" s="62" customFormat="1" x14ac:dyDescent="0.35"/>
    <row r="102329" s="62" customFormat="1" x14ac:dyDescent="0.35"/>
    <row r="102330" s="62" customFormat="1" x14ac:dyDescent="0.35"/>
    <row r="102331" s="62" customFormat="1" x14ac:dyDescent="0.35"/>
    <row r="102332" s="62" customFormat="1" x14ac:dyDescent="0.35"/>
    <row r="102333" s="62" customFormat="1" x14ac:dyDescent="0.35"/>
    <row r="102334" s="62" customFormat="1" x14ac:dyDescent="0.35"/>
    <row r="102335" s="62" customFormat="1" x14ac:dyDescent="0.35"/>
    <row r="102336" s="62" customFormat="1" x14ac:dyDescent="0.35"/>
    <row r="102337" s="62" customFormat="1" x14ac:dyDescent="0.35"/>
    <row r="102338" s="62" customFormat="1" x14ac:dyDescent="0.35"/>
    <row r="102339" s="62" customFormat="1" x14ac:dyDescent="0.35"/>
    <row r="102340" s="62" customFormat="1" x14ac:dyDescent="0.35"/>
    <row r="102341" s="62" customFormat="1" x14ac:dyDescent="0.35"/>
    <row r="102342" s="62" customFormat="1" x14ac:dyDescent="0.35"/>
    <row r="102343" s="62" customFormat="1" x14ac:dyDescent="0.35"/>
    <row r="102344" s="62" customFormat="1" x14ac:dyDescent="0.35"/>
    <row r="102345" s="62" customFormat="1" x14ac:dyDescent="0.35"/>
    <row r="102346" s="62" customFormat="1" x14ac:dyDescent="0.35"/>
    <row r="102347" s="62" customFormat="1" x14ac:dyDescent="0.35"/>
    <row r="102348" s="62" customFormat="1" x14ac:dyDescent="0.35"/>
    <row r="102349" s="62" customFormat="1" x14ac:dyDescent="0.35"/>
    <row r="102350" s="62" customFormat="1" x14ac:dyDescent="0.35"/>
    <row r="102351" s="62" customFormat="1" x14ac:dyDescent="0.35"/>
    <row r="102352" s="62" customFormat="1" x14ac:dyDescent="0.35"/>
    <row r="102353" s="62" customFormat="1" x14ac:dyDescent="0.35"/>
    <row r="102354" s="62" customFormat="1" x14ac:dyDescent="0.35"/>
    <row r="102355" s="62" customFormat="1" x14ac:dyDescent="0.35"/>
    <row r="102356" s="62" customFormat="1" x14ac:dyDescent="0.35"/>
    <row r="102357" s="62" customFormat="1" x14ac:dyDescent="0.35"/>
    <row r="102358" s="62" customFormat="1" x14ac:dyDescent="0.35"/>
    <row r="102359" s="62" customFormat="1" x14ac:dyDescent="0.35"/>
    <row r="102360" s="62" customFormat="1" x14ac:dyDescent="0.35"/>
    <row r="102361" s="62" customFormat="1" x14ac:dyDescent="0.35"/>
    <row r="102362" s="62" customFormat="1" x14ac:dyDescent="0.35"/>
    <row r="102363" s="62" customFormat="1" x14ac:dyDescent="0.35"/>
    <row r="102364" s="62" customFormat="1" x14ac:dyDescent="0.35"/>
    <row r="102365" s="62" customFormat="1" x14ac:dyDescent="0.35"/>
    <row r="102366" s="62" customFormat="1" x14ac:dyDescent="0.35"/>
    <row r="102367" s="62" customFormat="1" x14ac:dyDescent="0.35"/>
    <row r="102368" s="62" customFormat="1" x14ac:dyDescent="0.35"/>
    <row r="102369" s="62" customFormat="1" x14ac:dyDescent="0.35"/>
    <row r="102370" s="62" customFormat="1" x14ac:dyDescent="0.35"/>
    <row r="102371" s="62" customFormat="1" x14ac:dyDescent="0.35"/>
    <row r="102372" s="62" customFormat="1" x14ac:dyDescent="0.35"/>
    <row r="102373" s="62" customFormat="1" x14ac:dyDescent="0.35"/>
    <row r="102374" s="62" customFormat="1" x14ac:dyDescent="0.35"/>
    <row r="102375" s="62" customFormat="1" x14ac:dyDescent="0.35"/>
    <row r="102376" s="62" customFormat="1" x14ac:dyDescent="0.35"/>
    <row r="102377" s="62" customFormat="1" x14ac:dyDescent="0.35"/>
    <row r="102378" s="62" customFormat="1" x14ac:dyDescent="0.35"/>
    <row r="102379" s="62" customFormat="1" x14ac:dyDescent="0.35"/>
    <row r="102380" s="62" customFormat="1" x14ac:dyDescent="0.35"/>
    <row r="102381" s="62" customFormat="1" x14ac:dyDescent="0.35"/>
    <row r="102382" s="62" customFormat="1" x14ac:dyDescent="0.35"/>
    <row r="102383" s="62" customFormat="1" x14ac:dyDescent="0.35"/>
    <row r="102384" s="62" customFormat="1" x14ac:dyDescent="0.35"/>
    <row r="102385" s="62" customFormat="1" x14ac:dyDescent="0.35"/>
    <row r="102386" s="62" customFormat="1" x14ac:dyDescent="0.35"/>
    <row r="102387" s="62" customFormat="1" x14ac:dyDescent="0.35"/>
    <row r="102388" s="62" customFormat="1" x14ac:dyDescent="0.35"/>
    <row r="102389" s="62" customFormat="1" x14ac:dyDescent="0.35"/>
    <row r="102390" s="62" customFormat="1" x14ac:dyDescent="0.35"/>
    <row r="102391" s="62" customFormat="1" x14ac:dyDescent="0.35"/>
    <row r="102392" s="62" customFormat="1" x14ac:dyDescent="0.35"/>
    <row r="102393" s="62" customFormat="1" x14ac:dyDescent="0.35"/>
    <row r="102394" s="62" customFormat="1" x14ac:dyDescent="0.35"/>
    <row r="102395" s="62" customFormat="1" x14ac:dyDescent="0.35"/>
    <row r="102396" s="62" customFormat="1" x14ac:dyDescent="0.35"/>
    <row r="102397" s="62" customFormat="1" x14ac:dyDescent="0.35"/>
    <row r="102398" s="62" customFormat="1" x14ac:dyDescent="0.35"/>
    <row r="102399" s="62" customFormat="1" x14ac:dyDescent="0.35"/>
    <row r="102400" s="62" customFormat="1" x14ac:dyDescent="0.35"/>
    <row r="102401" s="62" customFormat="1" x14ac:dyDescent="0.35"/>
    <row r="102402" s="62" customFormat="1" x14ac:dyDescent="0.35"/>
    <row r="102403" s="62" customFormat="1" x14ac:dyDescent="0.35"/>
    <row r="102404" s="62" customFormat="1" x14ac:dyDescent="0.35"/>
    <row r="102405" s="62" customFormat="1" x14ac:dyDescent="0.35"/>
    <row r="102406" s="62" customFormat="1" x14ac:dyDescent="0.35"/>
    <row r="102407" s="62" customFormat="1" x14ac:dyDescent="0.35"/>
    <row r="102408" s="62" customFormat="1" x14ac:dyDescent="0.35"/>
    <row r="102409" s="62" customFormat="1" x14ac:dyDescent="0.35"/>
    <row r="102410" s="62" customFormat="1" x14ac:dyDescent="0.35"/>
    <row r="102411" s="62" customFormat="1" x14ac:dyDescent="0.35"/>
    <row r="102412" s="62" customFormat="1" x14ac:dyDescent="0.35"/>
    <row r="102413" s="62" customFormat="1" x14ac:dyDescent="0.35"/>
    <row r="102414" s="62" customFormat="1" x14ac:dyDescent="0.35"/>
    <row r="102415" s="62" customFormat="1" x14ac:dyDescent="0.35"/>
    <row r="102416" s="62" customFormat="1" x14ac:dyDescent="0.35"/>
    <row r="102417" s="62" customFormat="1" x14ac:dyDescent="0.35"/>
    <row r="102418" s="62" customFormat="1" x14ac:dyDescent="0.35"/>
    <row r="102419" s="62" customFormat="1" x14ac:dyDescent="0.35"/>
    <row r="102420" s="62" customFormat="1" x14ac:dyDescent="0.35"/>
    <row r="102421" s="62" customFormat="1" x14ac:dyDescent="0.35"/>
    <row r="102422" s="62" customFormat="1" x14ac:dyDescent="0.35"/>
    <row r="102423" s="62" customFormat="1" x14ac:dyDescent="0.35"/>
    <row r="102424" s="62" customFormat="1" x14ac:dyDescent="0.35"/>
    <row r="102425" s="62" customFormat="1" x14ac:dyDescent="0.35"/>
    <row r="102426" s="62" customFormat="1" x14ac:dyDescent="0.35"/>
    <row r="102427" s="62" customFormat="1" x14ac:dyDescent="0.35"/>
    <row r="102428" s="62" customFormat="1" x14ac:dyDescent="0.35"/>
    <row r="102429" s="62" customFormat="1" x14ac:dyDescent="0.35"/>
    <row r="102430" s="62" customFormat="1" x14ac:dyDescent="0.35"/>
    <row r="102431" s="62" customFormat="1" x14ac:dyDescent="0.35"/>
    <row r="102432" s="62" customFormat="1" x14ac:dyDescent="0.35"/>
    <row r="102433" s="62" customFormat="1" x14ac:dyDescent="0.35"/>
    <row r="102434" s="62" customFormat="1" x14ac:dyDescent="0.35"/>
    <row r="102435" s="62" customFormat="1" x14ac:dyDescent="0.35"/>
    <row r="102436" s="62" customFormat="1" x14ac:dyDescent="0.35"/>
    <row r="102437" s="62" customFormat="1" x14ac:dyDescent="0.35"/>
    <row r="102438" s="62" customFormat="1" x14ac:dyDescent="0.35"/>
    <row r="102439" s="62" customFormat="1" x14ac:dyDescent="0.35"/>
    <row r="102440" s="62" customFormat="1" x14ac:dyDescent="0.35"/>
    <row r="102441" s="62" customFormat="1" x14ac:dyDescent="0.35"/>
    <row r="102442" s="62" customFormat="1" x14ac:dyDescent="0.35"/>
    <row r="102443" s="62" customFormat="1" x14ac:dyDescent="0.35"/>
    <row r="102444" s="62" customFormat="1" x14ac:dyDescent="0.35"/>
    <row r="102445" s="62" customFormat="1" x14ac:dyDescent="0.35"/>
    <row r="102446" s="62" customFormat="1" x14ac:dyDescent="0.35"/>
    <row r="102447" s="62" customFormat="1" x14ac:dyDescent="0.35"/>
    <row r="102448" s="62" customFormat="1" x14ac:dyDescent="0.35"/>
    <row r="102449" s="62" customFormat="1" x14ac:dyDescent="0.35"/>
    <row r="102450" s="62" customFormat="1" x14ac:dyDescent="0.35"/>
    <row r="102451" s="62" customFormat="1" x14ac:dyDescent="0.35"/>
    <row r="102452" s="62" customFormat="1" x14ac:dyDescent="0.35"/>
    <row r="102453" s="62" customFormat="1" x14ac:dyDescent="0.35"/>
    <row r="102454" s="62" customFormat="1" x14ac:dyDescent="0.35"/>
    <row r="102455" s="62" customFormat="1" x14ac:dyDescent="0.35"/>
    <row r="102456" s="62" customFormat="1" x14ac:dyDescent="0.35"/>
    <row r="102457" s="62" customFormat="1" x14ac:dyDescent="0.35"/>
    <row r="102458" s="62" customFormat="1" x14ac:dyDescent="0.35"/>
    <row r="102459" s="62" customFormat="1" x14ac:dyDescent="0.35"/>
    <row r="102460" s="62" customFormat="1" x14ac:dyDescent="0.35"/>
    <row r="102461" s="62" customFormat="1" x14ac:dyDescent="0.35"/>
    <row r="102462" s="62" customFormat="1" x14ac:dyDescent="0.35"/>
    <row r="102463" s="62" customFormat="1" x14ac:dyDescent="0.35"/>
    <row r="102464" s="62" customFormat="1" x14ac:dyDescent="0.35"/>
    <row r="102465" s="62" customFormat="1" x14ac:dyDescent="0.35"/>
    <row r="102466" s="62" customFormat="1" x14ac:dyDescent="0.35"/>
    <row r="102467" s="62" customFormat="1" x14ac:dyDescent="0.35"/>
    <row r="102468" s="62" customFormat="1" x14ac:dyDescent="0.35"/>
    <row r="102469" s="62" customFormat="1" x14ac:dyDescent="0.35"/>
    <row r="102470" s="62" customFormat="1" x14ac:dyDescent="0.35"/>
    <row r="102471" s="62" customFormat="1" x14ac:dyDescent="0.35"/>
    <row r="102472" s="62" customFormat="1" x14ac:dyDescent="0.35"/>
    <row r="102473" s="62" customFormat="1" x14ac:dyDescent="0.35"/>
    <row r="102474" s="62" customFormat="1" x14ac:dyDescent="0.35"/>
    <row r="102475" s="62" customFormat="1" x14ac:dyDescent="0.35"/>
    <row r="102476" s="62" customFormat="1" x14ac:dyDescent="0.35"/>
    <row r="102477" s="62" customFormat="1" x14ac:dyDescent="0.35"/>
    <row r="102478" s="62" customFormat="1" x14ac:dyDescent="0.35"/>
    <row r="102479" s="62" customFormat="1" x14ac:dyDescent="0.35"/>
    <row r="102480" s="62" customFormat="1" x14ac:dyDescent="0.35"/>
    <row r="102481" s="62" customFormat="1" x14ac:dyDescent="0.35"/>
    <row r="102482" s="62" customFormat="1" x14ac:dyDescent="0.35"/>
    <row r="102483" s="62" customFormat="1" x14ac:dyDescent="0.35"/>
    <row r="102484" s="62" customFormat="1" x14ac:dyDescent="0.35"/>
    <row r="102485" s="62" customFormat="1" x14ac:dyDescent="0.35"/>
    <row r="102486" s="62" customFormat="1" x14ac:dyDescent="0.35"/>
    <row r="102487" s="62" customFormat="1" x14ac:dyDescent="0.35"/>
    <row r="102488" s="62" customFormat="1" x14ac:dyDescent="0.35"/>
    <row r="102489" s="62" customFormat="1" x14ac:dyDescent="0.35"/>
    <row r="102490" s="62" customFormat="1" x14ac:dyDescent="0.35"/>
    <row r="102491" s="62" customFormat="1" x14ac:dyDescent="0.35"/>
    <row r="102492" s="62" customFormat="1" x14ac:dyDescent="0.35"/>
    <row r="102493" s="62" customFormat="1" x14ac:dyDescent="0.35"/>
    <row r="102494" s="62" customFormat="1" x14ac:dyDescent="0.35"/>
    <row r="102495" s="62" customFormat="1" x14ac:dyDescent="0.35"/>
    <row r="102496" s="62" customFormat="1" x14ac:dyDescent="0.35"/>
    <row r="102497" s="62" customFormat="1" x14ac:dyDescent="0.35"/>
    <row r="102498" s="62" customFormat="1" x14ac:dyDescent="0.35"/>
    <row r="102499" s="62" customFormat="1" x14ac:dyDescent="0.35"/>
    <row r="102500" s="62" customFormat="1" x14ac:dyDescent="0.35"/>
    <row r="102501" s="62" customFormat="1" x14ac:dyDescent="0.35"/>
    <row r="102502" s="62" customFormat="1" x14ac:dyDescent="0.35"/>
    <row r="102503" s="62" customFormat="1" x14ac:dyDescent="0.35"/>
    <row r="102504" s="62" customFormat="1" x14ac:dyDescent="0.35"/>
    <row r="102505" s="62" customFormat="1" x14ac:dyDescent="0.35"/>
    <row r="102506" s="62" customFormat="1" x14ac:dyDescent="0.35"/>
    <row r="102507" s="62" customFormat="1" x14ac:dyDescent="0.35"/>
    <row r="102508" s="62" customFormat="1" x14ac:dyDescent="0.35"/>
    <row r="102509" s="62" customFormat="1" x14ac:dyDescent="0.35"/>
    <row r="102510" s="62" customFormat="1" x14ac:dyDescent="0.35"/>
    <row r="102511" s="62" customFormat="1" x14ac:dyDescent="0.35"/>
    <row r="102512" s="62" customFormat="1" x14ac:dyDescent="0.35"/>
    <row r="102513" s="62" customFormat="1" x14ac:dyDescent="0.35"/>
    <row r="102514" s="62" customFormat="1" x14ac:dyDescent="0.35"/>
    <row r="102515" s="62" customFormat="1" x14ac:dyDescent="0.35"/>
    <row r="102516" s="62" customFormat="1" x14ac:dyDescent="0.35"/>
    <row r="102517" s="62" customFormat="1" x14ac:dyDescent="0.35"/>
    <row r="102518" s="62" customFormat="1" x14ac:dyDescent="0.35"/>
    <row r="102519" s="62" customFormat="1" x14ac:dyDescent="0.35"/>
    <row r="102520" s="62" customFormat="1" x14ac:dyDescent="0.35"/>
    <row r="102521" s="62" customFormat="1" x14ac:dyDescent="0.35"/>
    <row r="102522" s="62" customFormat="1" x14ac:dyDescent="0.35"/>
    <row r="102523" s="62" customFormat="1" x14ac:dyDescent="0.35"/>
    <row r="102524" s="62" customFormat="1" x14ac:dyDescent="0.35"/>
    <row r="102525" s="62" customFormat="1" x14ac:dyDescent="0.35"/>
    <row r="102526" s="62" customFormat="1" x14ac:dyDescent="0.35"/>
    <row r="102527" s="62" customFormat="1" x14ac:dyDescent="0.35"/>
    <row r="102528" s="62" customFormat="1" x14ac:dyDescent="0.35"/>
    <row r="102529" s="62" customFormat="1" x14ac:dyDescent="0.35"/>
    <row r="102530" s="62" customFormat="1" x14ac:dyDescent="0.35"/>
    <row r="102531" s="62" customFormat="1" x14ac:dyDescent="0.35"/>
    <row r="102532" s="62" customFormat="1" x14ac:dyDescent="0.35"/>
    <row r="102533" s="62" customFormat="1" x14ac:dyDescent="0.35"/>
    <row r="102534" s="62" customFormat="1" x14ac:dyDescent="0.35"/>
    <row r="102535" s="62" customFormat="1" x14ac:dyDescent="0.35"/>
    <row r="102536" s="62" customFormat="1" x14ac:dyDescent="0.35"/>
    <row r="102537" s="62" customFormat="1" x14ac:dyDescent="0.35"/>
    <row r="102538" s="62" customFormat="1" x14ac:dyDescent="0.35"/>
    <row r="102539" s="62" customFormat="1" x14ac:dyDescent="0.35"/>
    <row r="102540" s="62" customFormat="1" x14ac:dyDescent="0.35"/>
    <row r="102541" s="62" customFormat="1" x14ac:dyDescent="0.35"/>
    <row r="102542" s="62" customFormat="1" x14ac:dyDescent="0.35"/>
    <row r="102543" s="62" customFormat="1" x14ac:dyDescent="0.35"/>
    <row r="102544" s="62" customFormat="1" x14ac:dyDescent="0.35"/>
    <row r="102545" s="62" customFormat="1" x14ac:dyDescent="0.35"/>
    <row r="102546" s="62" customFormat="1" x14ac:dyDescent="0.35"/>
    <row r="102547" s="62" customFormat="1" x14ac:dyDescent="0.35"/>
    <row r="102548" s="62" customFormat="1" x14ac:dyDescent="0.35"/>
    <row r="102549" s="62" customFormat="1" x14ac:dyDescent="0.35"/>
    <row r="102550" s="62" customFormat="1" x14ac:dyDescent="0.35"/>
    <row r="102551" s="62" customFormat="1" x14ac:dyDescent="0.35"/>
    <row r="102552" s="62" customFormat="1" x14ac:dyDescent="0.35"/>
    <row r="102553" s="62" customFormat="1" x14ac:dyDescent="0.35"/>
    <row r="102554" s="62" customFormat="1" x14ac:dyDescent="0.35"/>
    <row r="102555" s="62" customFormat="1" x14ac:dyDescent="0.35"/>
    <row r="102556" s="62" customFormat="1" x14ac:dyDescent="0.35"/>
    <row r="102557" s="62" customFormat="1" x14ac:dyDescent="0.35"/>
    <row r="102558" s="62" customFormat="1" x14ac:dyDescent="0.35"/>
    <row r="102559" s="62" customFormat="1" x14ac:dyDescent="0.35"/>
    <row r="102560" s="62" customFormat="1" x14ac:dyDescent="0.35"/>
    <row r="102561" s="62" customFormat="1" x14ac:dyDescent="0.35"/>
    <row r="102562" s="62" customFormat="1" x14ac:dyDescent="0.35"/>
    <row r="102563" s="62" customFormat="1" x14ac:dyDescent="0.35"/>
    <row r="102564" s="62" customFormat="1" x14ac:dyDescent="0.35"/>
    <row r="102565" s="62" customFormat="1" x14ac:dyDescent="0.35"/>
    <row r="102566" s="62" customFormat="1" x14ac:dyDescent="0.35"/>
    <row r="102567" s="62" customFormat="1" x14ac:dyDescent="0.35"/>
    <row r="102568" s="62" customFormat="1" x14ac:dyDescent="0.35"/>
    <row r="102569" s="62" customFormat="1" x14ac:dyDescent="0.35"/>
    <row r="102570" s="62" customFormat="1" x14ac:dyDescent="0.35"/>
    <row r="102571" s="62" customFormat="1" x14ac:dyDescent="0.35"/>
    <row r="102572" s="62" customFormat="1" x14ac:dyDescent="0.35"/>
    <row r="102573" s="62" customFormat="1" x14ac:dyDescent="0.35"/>
    <row r="102574" s="62" customFormat="1" x14ac:dyDescent="0.35"/>
    <row r="102575" s="62" customFormat="1" x14ac:dyDescent="0.35"/>
    <row r="102576" s="62" customFormat="1" x14ac:dyDescent="0.35"/>
    <row r="102577" s="62" customFormat="1" x14ac:dyDescent="0.35"/>
    <row r="102578" s="62" customFormat="1" x14ac:dyDescent="0.35"/>
    <row r="102579" s="62" customFormat="1" x14ac:dyDescent="0.35"/>
    <row r="102580" s="62" customFormat="1" x14ac:dyDescent="0.35"/>
    <row r="102581" s="62" customFormat="1" x14ac:dyDescent="0.35"/>
    <row r="102582" s="62" customFormat="1" x14ac:dyDescent="0.35"/>
    <row r="102583" s="62" customFormat="1" x14ac:dyDescent="0.35"/>
    <row r="102584" s="62" customFormat="1" x14ac:dyDescent="0.35"/>
    <row r="102585" s="62" customFormat="1" x14ac:dyDescent="0.35"/>
    <row r="102586" s="62" customFormat="1" x14ac:dyDescent="0.35"/>
    <row r="102587" s="62" customFormat="1" x14ac:dyDescent="0.35"/>
    <row r="102588" s="62" customFormat="1" x14ac:dyDescent="0.35"/>
    <row r="102589" s="62" customFormat="1" x14ac:dyDescent="0.35"/>
    <row r="102590" s="62" customFormat="1" x14ac:dyDescent="0.35"/>
    <row r="102591" s="62" customFormat="1" x14ac:dyDescent="0.35"/>
    <row r="102592" s="62" customFormat="1" x14ac:dyDescent="0.35"/>
    <row r="102593" s="62" customFormat="1" x14ac:dyDescent="0.35"/>
    <row r="102594" s="62" customFormat="1" x14ac:dyDescent="0.35"/>
    <row r="102595" s="62" customFormat="1" x14ac:dyDescent="0.35"/>
    <row r="102596" s="62" customFormat="1" x14ac:dyDescent="0.35"/>
    <row r="102597" s="62" customFormat="1" x14ac:dyDescent="0.35"/>
    <row r="102598" s="62" customFormat="1" x14ac:dyDescent="0.35"/>
    <row r="102599" s="62" customFormat="1" x14ac:dyDescent="0.35"/>
    <row r="102600" s="62" customFormat="1" x14ac:dyDescent="0.35"/>
    <row r="102601" s="62" customFormat="1" x14ac:dyDescent="0.35"/>
    <row r="102602" s="62" customFormat="1" x14ac:dyDescent="0.35"/>
    <row r="102603" s="62" customFormat="1" x14ac:dyDescent="0.35"/>
    <row r="102604" s="62" customFormat="1" x14ac:dyDescent="0.35"/>
    <row r="102605" s="62" customFormat="1" x14ac:dyDescent="0.35"/>
    <row r="102606" s="62" customFormat="1" x14ac:dyDescent="0.35"/>
    <row r="102607" s="62" customFormat="1" x14ac:dyDescent="0.35"/>
    <row r="102608" s="62" customFormat="1" x14ac:dyDescent="0.35"/>
    <row r="102609" s="62" customFormat="1" x14ac:dyDescent="0.35"/>
    <row r="102610" s="62" customFormat="1" x14ac:dyDescent="0.35"/>
    <row r="102611" s="62" customFormat="1" x14ac:dyDescent="0.35"/>
    <row r="102612" s="62" customFormat="1" x14ac:dyDescent="0.35"/>
    <row r="102613" s="62" customFormat="1" x14ac:dyDescent="0.35"/>
    <row r="102614" s="62" customFormat="1" x14ac:dyDescent="0.35"/>
    <row r="102615" s="62" customFormat="1" x14ac:dyDescent="0.35"/>
    <row r="102616" s="62" customFormat="1" x14ac:dyDescent="0.35"/>
    <row r="102617" s="62" customFormat="1" x14ac:dyDescent="0.35"/>
    <row r="102618" s="62" customFormat="1" x14ac:dyDescent="0.35"/>
    <row r="102619" s="62" customFormat="1" x14ac:dyDescent="0.35"/>
    <row r="102620" s="62" customFormat="1" x14ac:dyDescent="0.35"/>
    <row r="102621" s="62" customFormat="1" x14ac:dyDescent="0.35"/>
    <row r="102622" s="62" customFormat="1" x14ac:dyDescent="0.35"/>
    <row r="102623" s="62" customFormat="1" x14ac:dyDescent="0.35"/>
    <row r="102624" s="62" customFormat="1" x14ac:dyDescent="0.35"/>
    <row r="102625" s="62" customFormat="1" x14ac:dyDescent="0.35"/>
    <row r="102626" s="62" customFormat="1" x14ac:dyDescent="0.35"/>
    <row r="102627" s="62" customFormat="1" x14ac:dyDescent="0.35"/>
    <row r="102628" s="62" customFormat="1" x14ac:dyDescent="0.35"/>
    <row r="102629" s="62" customFormat="1" x14ac:dyDescent="0.35"/>
    <row r="102630" s="62" customFormat="1" x14ac:dyDescent="0.35"/>
    <row r="102631" s="62" customFormat="1" x14ac:dyDescent="0.35"/>
    <row r="102632" s="62" customFormat="1" x14ac:dyDescent="0.35"/>
    <row r="102633" s="62" customFormat="1" x14ac:dyDescent="0.35"/>
    <row r="102634" s="62" customFormat="1" x14ac:dyDescent="0.35"/>
    <row r="102635" s="62" customFormat="1" x14ac:dyDescent="0.35"/>
    <row r="102636" s="62" customFormat="1" x14ac:dyDescent="0.35"/>
    <row r="102637" s="62" customFormat="1" x14ac:dyDescent="0.35"/>
    <row r="102638" s="62" customFormat="1" x14ac:dyDescent="0.35"/>
    <row r="102639" s="62" customFormat="1" x14ac:dyDescent="0.35"/>
    <row r="102640" s="62" customFormat="1" x14ac:dyDescent="0.35"/>
    <row r="102641" s="62" customFormat="1" x14ac:dyDescent="0.35"/>
    <row r="102642" s="62" customFormat="1" x14ac:dyDescent="0.35"/>
    <row r="102643" s="62" customFormat="1" x14ac:dyDescent="0.35"/>
    <row r="102644" s="62" customFormat="1" x14ac:dyDescent="0.35"/>
    <row r="102645" s="62" customFormat="1" x14ac:dyDescent="0.35"/>
    <row r="102646" s="62" customFormat="1" x14ac:dyDescent="0.35"/>
    <row r="102647" s="62" customFormat="1" x14ac:dyDescent="0.35"/>
    <row r="102648" s="62" customFormat="1" x14ac:dyDescent="0.35"/>
    <row r="102649" s="62" customFormat="1" x14ac:dyDescent="0.35"/>
    <row r="102650" s="62" customFormat="1" x14ac:dyDescent="0.35"/>
    <row r="102651" s="62" customFormat="1" x14ac:dyDescent="0.35"/>
    <row r="102652" s="62" customFormat="1" x14ac:dyDescent="0.35"/>
    <row r="102653" s="62" customFormat="1" x14ac:dyDescent="0.35"/>
    <row r="102654" s="62" customFormat="1" x14ac:dyDescent="0.35"/>
    <row r="102655" s="62" customFormat="1" x14ac:dyDescent="0.35"/>
    <row r="102656" s="62" customFormat="1" x14ac:dyDescent="0.35"/>
    <row r="102657" s="62" customFormat="1" x14ac:dyDescent="0.35"/>
    <row r="102658" s="62" customFormat="1" x14ac:dyDescent="0.35"/>
    <row r="102659" s="62" customFormat="1" x14ac:dyDescent="0.35"/>
    <row r="102660" s="62" customFormat="1" x14ac:dyDescent="0.35"/>
    <row r="102661" s="62" customFormat="1" x14ac:dyDescent="0.35"/>
    <row r="102662" s="62" customFormat="1" x14ac:dyDescent="0.35"/>
    <row r="102663" s="62" customFormat="1" x14ac:dyDescent="0.35"/>
    <row r="102664" s="62" customFormat="1" x14ac:dyDescent="0.35"/>
    <row r="102665" s="62" customFormat="1" x14ac:dyDescent="0.35"/>
    <row r="102666" s="62" customFormat="1" x14ac:dyDescent="0.35"/>
    <row r="102667" s="62" customFormat="1" x14ac:dyDescent="0.35"/>
    <row r="102668" s="62" customFormat="1" x14ac:dyDescent="0.35"/>
    <row r="102669" s="62" customFormat="1" x14ac:dyDescent="0.35"/>
    <row r="102670" s="62" customFormat="1" x14ac:dyDescent="0.35"/>
    <row r="102671" s="62" customFormat="1" x14ac:dyDescent="0.35"/>
    <row r="102672" s="62" customFormat="1" x14ac:dyDescent="0.35"/>
    <row r="102673" s="62" customFormat="1" x14ac:dyDescent="0.35"/>
    <row r="102674" s="62" customFormat="1" x14ac:dyDescent="0.35"/>
    <row r="102675" s="62" customFormat="1" x14ac:dyDescent="0.35"/>
    <row r="102676" s="62" customFormat="1" x14ac:dyDescent="0.35"/>
    <row r="102677" s="62" customFormat="1" x14ac:dyDescent="0.35"/>
    <row r="102678" s="62" customFormat="1" x14ac:dyDescent="0.35"/>
    <row r="102679" s="62" customFormat="1" x14ac:dyDescent="0.35"/>
    <row r="102680" s="62" customFormat="1" x14ac:dyDescent="0.35"/>
    <row r="102681" s="62" customFormat="1" x14ac:dyDescent="0.35"/>
    <row r="102682" s="62" customFormat="1" x14ac:dyDescent="0.35"/>
    <row r="102683" s="62" customFormat="1" x14ac:dyDescent="0.35"/>
    <row r="102684" s="62" customFormat="1" x14ac:dyDescent="0.35"/>
    <row r="102685" s="62" customFormat="1" x14ac:dyDescent="0.35"/>
    <row r="102686" s="62" customFormat="1" x14ac:dyDescent="0.35"/>
    <row r="102687" s="62" customFormat="1" x14ac:dyDescent="0.35"/>
    <row r="102688" s="62" customFormat="1" x14ac:dyDescent="0.35"/>
    <row r="102689" s="62" customFormat="1" x14ac:dyDescent="0.35"/>
    <row r="102690" s="62" customFormat="1" x14ac:dyDescent="0.35"/>
    <row r="102691" s="62" customFormat="1" x14ac:dyDescent="0.35"/>
    <row r="102692" s="62" customFormat="1" x14ac:dyDescent="0.35"/>
    <row r="102693" s="62" customFormat="1" x14ac:dyDescent="0.35"/>
    <row r="102694" s="62" customFormat="1" x14ac:dyDescent="0.35"/>
    <row r="102695" s="62" customFormat="1" x14ac:dyDescent="0.35"/>
    <row r="102696" s="62" customFormat="1" x14ac:dyDescent="0.35"/>
    <row r="102697" s="62" customFormat="1" x14ac:dyDescent="0.35"/>
    <row r="102698" s="62" customFormat="1" x14ac:dyDescent="0.35"/>
    <row r="102699" s="62" customFormat="1" x14ac:dyDescent="0.35"/>
    <row r="102700" s="62" customFormat="1" x14ac:dyDescent="0.35"/>
    <row r="102701" s="62" customFormat="1" x14ac:dyDescent="0.35"/>
    <row r="102702" s="62" customFormat="1" x14ac:dyDescent="0.35"/>
    <row r="102703" s="62" customFormat="1" x14ac:dyDescent="0.35"/>
    <row r="102704" s="62" customFormat="1" x14ac:dyDescent="0.35"/>
    <row r="102705" s="62" customFormat="1" x14ac:dyDescent="0.35"/>
    <row r="102706" s="62" customFormat="1" x14ac:dyDescent="0.35"/>
    <row r="102707" s="62" customFormat="1" x14ac:dyDescent="0.35"/>
    <row r="102708" s="62" customFormat="1" x14ac:dyDescent="0.35"/>
    <row r="102709" s="62" customFormat="1" x14ac:dyDescent="0.35"/>
    <row r="102710" s="62" customFormat="1" x14ac:dyDescent="0.35"/>
    <row r="102711" s="62" customFormat="1" x14ac:dyDescent="0.35"/>
    <row r="102712" s="62" customFormat="1" x14ac:dyDescent="0.35"/>
    <row r="102713" s="62" customFormat="1" x14ac:dyDescent="0.35"/>
    <row r="102714" s="62" customFormat="1" x14ac:dyDescent="0.35"/>
    <row r="102715" s="62" customFormat="1" x14ac:dyDescent="0.35"/>
    <row r="102716" s="62" customFormat="1" x14ac:dyDescent="0.35"/>
    <row r="102717" s="62" customFormat="1" x14ac:dyDescent="0.35"/>
    <row r="102718" s="62" customFormat="1" x14ac:dyDescent="0.35"/>
    <row r="102719" s="62" customFormat="1" x14ac:dyDescent="0.35"/>
    <row r="102720" s="62" customFormat="1" x14ac:dyDescent="0.35"/>
    <row r="102721" s="62" customFormat="1" x14ac:dyDescent="0.35"/>
    <row r="102722" s="62" customFormat="1" x14ac:dyDescent="0.35"/>
    <row r="102723" s="62" customFormat="1" x14ac:dyDescent="0.35"/>
    <row r="102724" s="62" customFormat="1" x14ac:dyDescent="0.35"/>
    <row r="102725" s="62" customFormat="1" x14ac:dyDescent="0.35"/>
    <row r="102726" s="62" customFormat="1" x14ac:dyDescent="0.35"/>
    <row r="102727" s="62" customFormat="1" x14ac:dyDescent="0.35"/>
    <row r="102728" s="62" customFormat="1" x14ac:dyDescent="0.35"/>
    <row r="102729" s="62" customFormat="1" x14ac:dyDescent="0.35"/>
    <row r="102730" s="62" customFormat="1" x14ac:dyDescent="0.35"/>
    <row r="102731" s="62" customFormat="1" x14ac:dyDescent="0.35"/>
    <row r="102732" s="62" customFormat="1" x14ac:dyDescent="0.35"/>
    <row r="102733" s="62" customFormat="1" x14ac:dyDescent="0.35"/>
    <row r="102734" s="62" customFormat="1" x14ac:dyDescent="0.35"/>
    <row r="102735" s="62" customFormat="1" x14ac:dyDescent="0.35"/>
    <row r="102736" s="62" customFormat="1" x14ac:dyDescent="0.35"/>
    <row r="102737" s="62" customFormat="1" x14ac:dyDescent="0.35"/>
    <row r="102738" s="62" customFormat="1" x14ac:dyDescent="0.35"/>
    <row r="102739" s="62" customFormat="1" x14ac:dyDescent="0.35"/>
    <row r="102740" s="62" customFormat="1" x14ac:dyDescent="0.35"/>
    <row r="102741" s="62" customFormat="1" x14ac:dyDescent="0.35"/>
    <row r="102742" s="62" customFormat="1" x14ac:dyDescent="0.35"/>
    <row r="102743" s="62" customFormat="1" x14ac:dyDescent="0.35"/>
    <row r="102744" s="62" customFormat="1" x14ac:dyDescent="0.35"/>
    <row r="102745" s="62" customFormat="1" x14ac:dyDescent="0.35"/>
    <row r="102746" s="62" customFormat="1" x14ac:dyDescent="0.35"/>
    <row r="102747" s="62" customFormat="1" x14ac:dyDescent="0.35"/>
    <row r="102748" s="62" customFormat="1" x14ac:dyDescent="0.35"/>
    <row r="102749" s="62" customFormat="1" x14ac:dyDescent="0.35"/>
    <row r="102750" s="62" customFormat="1" x14ac:dyDescent="0.35"/>
    <row r="102751" s="62" customFormat="1" x14ac:dyDescent="0.35"/>
    <row r="102752" s="62" customFormat="1" x14ac:dyDescent="0.35"/>
    <row r="102753" s="62" customFormat="1" x14ac:dyDescent="0.35"/>
    <row r="102754" s="62" customFormat="1" x14ac:dyDescent="0.35"/>
    <row r="102755" s="62" customFormat="1" x14ac:dyDescent="0.35"/>
    <row r="102756" s="62" customFormat="1" x14ac:dyDescent="0.35"/>
    <row r="102757" s="62" customFormat="1" x14ac:dyDescent="0.35"/>
    <row r="102758" s="62" customFormat="1" x14ac:dyDescent="0.35"/>
    <row r="102759" s="62" customFormat="1" x14ac:dyDescent="0.35"/>
    <row r="102760" s="62" customFormat="1" x14ac:dyDescent="0.35"/>
    <row r="102761" s="62" customFormat="1" x14ac:dyDescent="0.35"/>
    <row r="102762" s="62" customFormat="1" x14ac:dyDescent="0.35"/>
    <row r="102763" s="62" customFormat="1" x14ac:dyDescent="0.35"/>
    <row r="102764" s="62" customFormat="1" x14ac:dyDescent="0.35"/>
    <row r="102765" s="62" customFormat="1" x14ac:dyDescent="0.35"/>
    <row r="102766" s="62" customFormat="1" x14ac:dyDescent="0.35"/>
    <row r="102767" s="62" customFormat="1" x14ac:dyDescent="0.35"/>
    <row r="102768" s="62" customFormat="1" x14ac:dyDescent="0.35"/>
    <row r="102769" s="62" customFormat="1" x14ac:dyDescent="0.35"/>
    <row r="102770" s="62" customFormat="1" x14ac:dyDescent="0.35"/>
    <row r="102771" s="62" customFormat="1" x14ac:dyDescent="0.35"/>
    <row r="102772" s="62" customFormat="1" x14ac:dyDescent="0.35"/>
    <row r="102773" s="62" customFormat="1" x14ac:dyDescent="0.35"/>
    <row r="102774" s="62" customFormat="1" x14ac:dyDescent="0.35"/>
    <row r="102775" s="62" customFormat="1" x14ac:dyDescent="0.35"/>
    <row r="102776" s="62" customFormat="1" x14ac:dyDescent="0.35"/>
    <row r="102777" s="62" customFormat="1" x14ac:dyDescent="0.35"/>
    <row r="102778" s="62" customFormat="1" x14ac:dyDescent="0.35"/>
    <row r="102779" s="62" customFormat="1" x14ac:dyDescent="0.35"/>
    <row r="102780" s="62" customFormat="1" x14ac:dyDescent="0.35"/>
    <row r="102781" s="62" customFormat="1" x14ac:dyDescent="0.35"/>
    <row r="102782" s="62" customFormat="1" x14ac:dyDescent="0.35"/>
    <row r="102783" s="62" customFormat="1" x14ac:dyDescent="0.35"/>
    <row r="102784" s="62" customFormat="1" x14ac:dyDescent="0.35"/>
    <row r="102785" s="62" customFormat="1" x14ac:dyDescent="0.35"/>
    <row r="102786" s="62" customFormat="1" x14ac:dyDescent="0.35"/>
    <row r="102787" s="62" customFormat="1" x14ac:dyDescent="0.35"/>
    <row r="102788" s="62" customFormat="1" x14ac:dyDescent="0.35"/>
    <row r="102789" s="62" customFormat="1" x14ac:dyDescent="0.35"/>
    <row r="102790" s="62" customFormat="1" x14ac:dyDescent="0.35"/>
    <row r="102791" s="62" customFormat="1" x14ac:dyDescent="0.35"/>
    <row r="102792" s="62" customFormat="1" x14ac:dyDescent="0.35"/>
    <row r="102793" s="62" customFormat="1" x14ac:dyDescent="0.35"/>
    <row r="102794" s="62" customFormat="1" x14ac:dyDescent="0.35"/>
    <row r="102795" s="62" customFormat="1" x14ac:dyDescent="0.35"/>
    <row r="102796" s="62" customFormat="1" x14ac:dyDescent="0.35"/>
    <row r="102797" s="62" customFormat="1" x14ac:dyDescent="0.35"/>
    <row r="102798" s="62" customFormat="1" x14ac:dyDescent="0.35"/>
    <row r="102799" s="62" customFormat="1" x14ac:dyDescent="0.35"/>
    <row r="102800" s="62" customFormat="1" x14ac:dyDescent="0.35"/>
    <row r="102801" s="62" customFormat="1" x14ac:dyDescent="0.35"/>
    <row r="102802" s="62" customFormat="1" x14ac:dyDescent="0.35"/>
    <row r="102803" s="62" customFormat="1" x14ac:dyDescent="0.35"/>
    <row r="102804" s="62" customFormat="1" x14ac:dyDescent="0.35"/>
    <row r="102805" s="62" customFormat="1" x14ac:dyDescent="0.35"/>
    <row r="102806" s="62" customFormat="1" x14ac:dyDescent="0.35"/>
    <row r="102807" s="62" customFormat="1" x14ac:dyDescent="0.35"/>
    <row r="102808" s="62" customFormat="1" x14ac:dyDescent="0.35"/>
    <row r="102809" s="62" customFormat="1" x14ac:dyDescent="0.35"/>
    <row r="102810" s="62" customFormat="1" x14ac:dyDescent="0.35"/>
    <row r="102811" s="62" customFormat="1" x14ac:dyDescent="0.35"/>
    <row r="102812" s="62" customFormat="1" x14ac:dyDescent="0.35"/>
    <row r="102813" s="62" customFormat="1" x14ac:dyDescent="0.35"/>
    <row r="102814" s="62" customFormat="1" x14ac:dyDescent="0.35"/>
    <row r="102815" s="62" customFormat="1" x14ac:dyDescent="0.35"/>
    <row r="102816" s="62" customFormat="1" x14ac:dyDescent="0.35"/>
    <row r="102817" s="62" customFormat="1" x14ac:dyDescent="0.35"/>
    <row r="102818" s="62" customFormat="1" x14ac:dyDescent="0.35"/>
    <row r="102819" s="62" customFormat="1" x14ac:dyDescent="0.35"/>
    <row r="102820" s="62" customFormat="1" x14ac:dyDescent="0.35"/>
    <row r="102821" s="62" customFormat="1" x14ac:dyDescent="0.35"/>
    <row r="102822" s="62" customFormat="1" x14ac:dyDescent="0.35"/>
    <row r="102823" s="62" customFormat="1" x14ac:dyDescent="0.35"/>
    <row r="102824" s="62" customFormat="1" x14ac:dyDescent="0.35"/>
    <row r="102825" s="62" customFormat="1" x14ac:dyDescent="0.35"/>
    <row r="102826" s="62" customFormat="1" x14ac:dyDescent="0.35"/>
    <row r="102827" s="62" customFormat="1" x14ac:dyDescent="0.35"/>
    <row r="102828" s="62" customFormat="1" x14ac:dyDescent="0.35"/>
    <row r="102829" s="62" customFormat="1" x14ac:dyDescent="0.35"/>
    <row r="102830" s="62" customFormat="1" x14ac:dyDescent="0.35"/>
    <row r="102831" s="62" customFormat="1" x14ac:dyDescent="0.35"/>
    <row r="102832" s="62" customFormat="1" x14ac:dyDescent="0.35"/>
    <row r="102833" s="62" customFormat="1" x14ac:dyDescent="0.35"/>
    <row r="102834" s="62" customFormat="1" x14ac:dyDescent="0.35"/>
    <row r="102835" s="62" customFormat="1" x14ac:dyDescent="0.35"/>
    <row r="102836" s="62" customFormat="1" x14ac:dyDescent="0.35"/>
    <row r="102837" s="62" customFormat="1" x14ac:dyDescent="0.35"/>
    <row r="102838" s="62" customFormat="1" x14ac:dyDescent="0.35"/>
    <row r="102839" s="62" customFormat="1" x14ac:dyDescent="0.35"/>
    <row r="102840" s="62" customFormat="1" x14ac:dyDescent="0.35"/>
    <row r="102841" s="62" customFormat="1" x14ac:dyDescent="0.35"/>
    <row r="102842" s="62" customFormat="1" x14ac:dyDescent="0.35"/>
    <row r="102843" s="62" customFormat="1" x14ac:dyDescent="0.35"/>
    <row r="102844" s="62" customFormat="1" x14ac:dyDescent="0.35"/>
    <row r="102845" s="62" customFormat="1" x14ac:dyDescent="0.35"/>
    <row r="102846" s="62" customFormat="1" x14ac:dyDescent="0.35"/>
    <row r="102847" s="62" customFormat="1" x14ac:dyDescent="0.35"/>
    <row r="102848" s="62" customFormat="1" x14ac:dyDescent="0.35"/>
    <row r="102849" s="62" customFormat="1" x14ac:dyDescent="0.35"/>
    <row r="102850" s="62" customFormat="1" x14ac:dyDescent="0.35"/>
    <row r="102851" s="62" customFormat="1" x14ac:dyDescent="0.35"/>
    <row r="102852" s="62" customFormat="1" x14ac:dyDescent="0.35"/>
    <row r="102853" s="62" customFormat="1" x14ac:dyDescent="0.35"/>
    <row r="102854" s="62" customFormat="1" x14ac:dyDescent="0.35"/>
    <row r="102855" s="62" customFormat="1" x14ac:dyDescent="0.35"/>
    <row r="102856" s="62" customFormat="1" x14ac:dyDescent="0.35"/>
    <row r="102857" s="62" customFormat="1" x14ac:dyDescent="0.35"/>
    <row r="102858" s="62" customFormat="1" x14ac:dyDescent="0.35"/>
    <row r="102859" s="62" customFormat="1" x14ac:dyDescent="0.35"/>
    <row r="102860" s="62" customFormat="1" x14ac:dyDescent="0.35"/>
    <row r="102861" s="62" customFormat="1" x14ac:dyDescent="0.35"/>
    <row r="102862" s="62" customFormat="1" x14ac:dyDescent="0.35"/>
    <row r="102863" s="62" customFormat="1" x14ac:dyDescent="0.35"/>
    <row r="102864" s="62" customFormat="1" x14ac:dyDescent="0.35"/>
    <row r="102865" s="62" customFormat="1" x14ac:dyDescent="0.35"/>
    <row r="102866" s="62" customFormat="1" x14ac:dyDescent="0.35"/>
    <row r="102867" s="62" customFormat="1" x14ac:dyDescent="0.35"/>
    <row r="102868" s="62" customFormat="1" x14ac:dyDescent="0.35"/>
    <row r="102869" s="62" customFormat="1" x14ac:dyDescent="0.35"/>
    <row r="102870" s="62" customFormat="1" x14ac:dyDescent="0.35"/>
    <row r="102871" s="62" customFormat="1" x14ac:dyDescent="0.35"/>
    <row r="102872" s="62" customFormat="1" x14ac:dyDescent="0.35"/>
    <row r="102873" s="62" customFormat="1" x14ac:dyDescent="0.35"/>
    <row r="102874" s="62" customFormat="1" x14ac:dyDescent="0.35"/>
    <row r="102875" s="62" customFormat="1" x14ac:dyDescent="0.35"/>
    <row r="102876" s="62" customFormat="1" x14ac:dyDescent="0.35"/>
    <row r="102877" s="62" customFormat="1" x14ac:dyDescent="0.35"/>
    <row r="102878" s="62" customFormat="1" x14ac:dyDescent="0.35"/>
    <row r="102879" s="62" customFormat="1" x14ac:dyDescent="0.35"/>
    <row r="102880" s="62" customFormat="1" x14ac:dyDescent="0.35"/>
    <row r="102881" s="62" customFormat="1" x14ac:dyDescent="0.35"/>
    <row r="102882" s="62" customFormat="1" x14ac:dyDescent="0.35"/>
    <row r="102883" s="62" customFormat="1" x14ac:dyDescent="0.35"/>
    <row r="102884" s="62" customFormat="1" x14ac:dyDescent="0.35"/>
    <row r="102885" s="62" customFormat="1" x14ac:dyDescent="0.35"/>
    <row r="102886" s="62" customFormat="1" x14ac:dyDescent="0.35"/>
    <row r="102887" s="62" customFormat="1" x14ac:dyDescent="0.35"/>
    <row r="102888" s="62" customFormat="1" x14ac:dyDescent="0.35"/>
    <row r="102889" s="62" customFormat="1" x14ac:dyDescent="0.35"/>
    <row r="102890" s="62" customFormat="1" x14ac:dyDescent="0.35"/>
    <row r="102891" s="62" customFormat="1" x14ac:dyDescent="0.35"/>
    <row r="102892" s="62" customFormat="1" x14ac:dyDescent="0.35"/>
    <row r="102893" s="62" customFormat="1" x14ac:dyDescent="0.35"/>
    <row r="102894" s="62" customFormat="1" x14ac:dyDescent="0.35"/>
    <row r="102895" s="62" customFormat="1" x14ac:dyDescent="0.35"/>
    <row r="102896" s="62" customFormat="1" x14ac:dyDescent="0.35"/>
    <row r="102897" s="62" customFormat="1" x14ac:dyDescent="0.35"/>
    <row r="102898" s="62" customFormat="1" x14ac:dyDescent="0.35"/>
    <row r="102899" s="62" customFormat="1" x14ac:dyDescent="0.35"/>
    <row r="102900" s="62" customFormat="1" x14ac:dyDescent="0.35"/>
    <row r="102901" s="62" customFormat="1" x14ac:dyDescent="0.35"/>
    <row r="102902" s="62" customFormat="1" x14ac:dyDescent="0.35"/>
    <row r="102903" s="62" customFormat="1" x14ac:dyDescent="0.35"/>
    <row r="102904" s="62" customFormat="1" x14ac:dyDescent="0.35"/>
    <row r="102905" s="62" customFormat="1" x14ac:dyDescent="0.35"/>
    <row r="102906" s="62" customFormat="1" x14ac:dyDescent="0.35"/>
    <row r="102907" s="62" customFormat="1" x14ac:dyDescent="0.35"/>
    <row r="102908" s="62" customFormat="1" x14ac:dyDescent="0.35"/>
    <row r="102909" s="62" customFormat="1" x14ac:dyDescent="0.35"/>
    <row r="102910" s="62" customFormat="1" x14ac:dyDescent="0.35"/>
    <row r="102911" s="62" customFormat="1" x14ac:dyDescent="0.35"/>
    <row r="102912" s="62" customFormat="1" x14ac:dyDescent="0.35"/>
    <row r="102913" s="62" customFormat="1" x14ac:dyDescent="0.35"/>
    <row r="102914" s="62" customFormat="1" x14ac:dyDescent="0.35"/>
    <row r="102915" s="62" customFormat="1" x14ac:dyDescent="0.35"/>
    <row r="102916" s="62" customFormat="1" x14ac:dyDescent="0.35"/>
    <row r="102917" s="62" customFormat="1" x14ac:dyDescent="0.35"/>
    <row r="102918" s="62" customFormat="1" x14ac:dyDescent="0.35"/>
    <row r="102919" s="62" customFormat="1" x14ac:dyDescent="0.35"/>
    <row r="102920" s="62" customFormat="1" x14ac:dyDescent="0.35"/>
    <row r="102921" s="62" customFormat="1" x14ac:dyDescent="0.35"/>
    <row r="102922" s="62" customFormat="1" x14ac:dyDescent="0.35"/>
    <row r="102923" s="62" customFormat="1" x14ac:dyDescent="0.35"/>
    <row r="102924" s="62" customFormat="1" x14ac:dyDescent="0.35"/>
    <row r="102925" s="62" customFormat="1" x14ac:dyDescent="0.35"/>
    <row r="102926" s="62" customFormat="1" x14ac:dyDescent="0.35"/>
    <row r="102927" s="62" customFormat="1" x14ac:dyDescent="0.35"/>
    <row r="102928" s="62" customFormat="1" x14ac:dyDescent="0.35"/>
    <row r="102929" s="62" customFormat="1" x14ac:dyDescent="0.35"/>
    <row r="102930" s="62" customFormat="1" x14ac:dyDescent="0.35"/>
    <row r="102931" s="62" customFormat="1" x14ac:dyDescent="0.35"/>
    <row r="102932" s="62" customFormat="1" x14ac:dyDescent="0.35"/>
    <row r="102933" s="62" customFormat="1" x14ac:dyDescent="0.35"/>
    <row r="102934" s="62" customFormat="1" x14ac:dyDescent="0.35"/>
    <row r="102935" s="62" customFormat="1" x14ac:dyDescent="0.35"/>
    <row r="102936" s="62" customFormat="1" x14ac:dyDescent="0.35"/>
    <row r="102937" s="62" customFormat="1" x14ac:dyDescent="0.35"/>
    <row r="102938" s="62" customFormat="1" x14ac:dyDescent="0.35"/>
    <row r="102939" s="62" customFormat="1" x14ac:dyDescent="0.35"/>
    <row r="102940" s="62" customFormat="1" x14ac:dyDescent="0.35"/>
    <row r="102941" s="62" customFormat="1" x14ac:dyDescent="0.35"/>
    <row r="102942" s="62" customFormat="1" x14ac:dyDescent="0.35"/>
    <row r="102943" s="62" customFormat="1" x14ac:dyDescent="0.35"/>
    <row r="102944" s="62" customFormat="1" x14ac:dyDescent="0.35"/>
    <row r="102945" s="62" customFormat="1" x14ac:dyDescent="0.35"/>
    <row r="102946" s="62" customFormat="1" x14ac:dyDescent="0.35"/>
    <row r="102947" s="62" customFormat="1" x14ac:dyDescent="0.35"/>
    <row r="102948" s="62" customFormat="1" x14ac:dyDescent="0.35"/>
    <row r="102949" s="62" customFormat="1" x14ac:dyDescent="0.35"/>
    <row r="102950" s="62" customFormat="1" x14ac:dyDescent="0.35"/>
    <row r="102951" s="62" customFormat="1" x14ac:dyDescent="0.35"/>
    <row r="102952" s="62" customFormat="1" x14ac:dyDescent="0.35"/>
    <row r="102953" s="62" customFormat="1" x14ac:dyDescent="0.35"/>
    <row r="102954" s="62" customFormat="1" x14ac:dyDescent="0.35"/>
    <row r="102955" s="62" customFormat="1" x14ac:dyDescent="0.35"/>
    <row r="102956" s="62" customFormat="1" x14ac:dyDescent="0.35"/>
    <row r="102957" s="62" customFormat="1" x14ac:dyDescent="0.35"/>
    <row r="102958" s="62" customFormat="1" x14ac:dyDescent="0.35"/>
    <row r="102959" s="62" customFormat="1" x14ac:dyDescent="0.35"/>
    <row r="102960" s="62" customFormat="1" x14ac:dyDescent="0.35"/>
    <row r="102961" s="62" customFormat="1" x14ac:dyDescent="0.35"/>
    <row r="102962" s="62" customFormat="1" x14ac:dyDescent="0.35"/>
    <row r="102963" s="62" customFormat="1" x14ac:dyDescent="0.35"/>
    <row r="102964" s="62" customFormat="1" x14ac:dyDescent="0.35"/>
    <row r="102965" s="62" customFormat="1" x14ac:dyDescent="0.35"/>
    <row r="102966" s="62" customFormat="1" x14ac:dyDescent="0.35"/>
    <row r="102967" s="62" customFormat="1" x14ac:dyDescent="0.35"/>
    <row r="102968" s="62" customFormat="1" x14ac:dyDescent="0.35"/>
    <row r="102969" s="62" customFormat="1" x14ac:dyDescent="0.35"/>
    <row r="102970" s="62" customFormat="1" x14ac:dyDescent="0.35"/>
    <row r="102971" s="62" customFormat="1" x14ac:dyDescent="0.35"/>
    <row r="102972" s="62" customFormat="1" x14ac:dyDescent="0.35"/>
    <row r="102973" s="62" customFormat="1" x14ac:dyDescent="0.35"/>
    <row r="102974" s="62" customFormat="1" x14ac:dyDescent="0.35"/>
    <row r="102975" s="62" customFormat="1" x14ac:dyDescent="0.35"/>
    <row r="102976" s="62" customFormat="1" x14ac:dyDescent="0.35"/>
    <row r="102977" s="62" customFormat="1" x14ac:dyDescent="0.35"/>
    <row r="102978" s="62" customFormat="1" x14ac:dyDescent="0.35"/>
    <row r="102979" s="62" customFormat="1" x14ac:dyDescent="0.35"/>
    <row r="102980" s="62" customFormat="1" x14ac:dyDescent="0.35"/>
    <row r="102981" s="62" customFormat="1" x14ac:dyDescent="0.35"/>
    <row r="102982" s="62" customFormat="1" x14ac:dyDescent="0.35"/>
    <row r="102983" s="62" customFormat="1" x14ac:dyDescent="0.35"/>
    <row r="102984" s="62" customFormat="1" x14ac:dyDescent="0.35"/>
    <row r="102985" s="62" customFormat="1" x14ac:dyDescent="0.35"/>
    <row r="102986" s="62" customFormat="1" x14ac:dyDescent="0.35"/>
    <row r="102987" s="62" customFormat="1" x14ac:dyDescent="0.35"/>
    <row r="102988" s="62" customFormat="1" x14ac:dyDescent="0.35"/>
    <row r="102989" s="62" customFormat="1" x14ac:dyDescent="0.35"/>
    <row r="102990" s="62" customFormat="1" x14ac:dyDescent="0.35"/>
    <row r="102991" s="62" customFormat="1" x14ac:dyDescent="0.35"/>
    <row r="102992" s="62" customFormat="1" x14ac:dyDescent="0.35"/>
    <row r="102993" s="62" customFormat="1" x14ac:dyDescent="0.35"/>
    <row r="102994" s="62" customFormat="1" x14ac:dyDescent="0.35"/>
    <row r="102995" s="62" customFormat="1" x14ac:dyDescent="0.35"/>
    <row r="102996" s="62" customFormat="1" x14ac:dyDescent="0.35"/>
    <row r="102997" s="62" customFormat="1" x14ac:dyDescent="0.35"/>
    <row r="102998" s="62" customFormat="1" x14ac:dyDescent="0.35"/>
    <row r="102999" s="62" customFormat="1" x14ac:dyDescent="0.35"/>
    <row r="103000" s="62" customFormat="1" x14ac:dyDescent="0.35"/>
    <row r="103001" s="62" customFormat="1" x14ac:dyDescent="0.35"/>
    <row r="103002" s="62" customFormat="1" x14ac:dyDescent="0.35"/>
    <row r="103003" s="62" customFormat="1" x14ac:dyDescent="0.35"/>
    <row r="103004" s="62" customFormat="1" x14ac:dyDescent="0.35"/>
    <row r="103005" s="62" customFormat="1" x14ac:dyDescent="0.35"/>
    <row r="103006" s="62" customFormat="1" x14ac:dyDescent="0.35"/>
    <row r="103007" s="62" customFormat="1" x14ac:dyDescent="0.35"/>
    <row r="103008" s="62" customFormat="1" x14ac:dyDescent="0.35"/>
    <row r="103009" s="62" customFormat="1" x14ac:dyDescent="0.35"/>
    <row r="103010" s="62" customFormat="1" x14ac:dyDescent="0.35"/>
    <row r="103011" s="62" customFormat="1" x14ac:dyDescent="0.35"/>
    <row r="103012" s="62" customFormat="1" x14ac:dyDescent="0.35"/>
    <row r="103013" s="62" customFormat="1" x14ac:dyDescent="0.35"/>
    <row r="103014" s="62" customFormat="1" x14ac:dyDescent="0.35"/>
    <row r="103015" s="62" customFormat="1" x14ac:dyDescent="0.35"/>
    <row r="103016" s="62" customFormat="1" x14ac:dyDescent="0.35"/>
    <row r="103017" s="62" customFormat="1" x14ac:dyDescent="0.35"/>
    <row r="103018" s="62" customFormat="1" x14ac:dyDescent="0.35"/>
    <row r="103019" s="62" customFormat="1" x14ac:dyDescent="0.35"/>
    <row r="103020" s="62" customFormat="1" x14ac:dyDescent="0.35"/>
    <row r="103021" s="62" customFormat="1" x14ac:dyDescent="0.35"/>
    <row r="103022" s="62" customFormat="1" x14ac:dyDescent="0.35"/>
    <row r="103023" s="62" customFormat="1" x14ac:dyDescent="0.35"/>
    <row r="103024" s="62" customFormat="1" x14ac:dyDescent="0.35"/>
    <row r="103025" s="62" customFormat="1" x14ac:dyDescent="0.35"/>
    <row r="103026" s="62" customFormat="1" x14ac:dyDescent="0.35"/>
    <row r="103027" s="62" customFormat="1" x14ac:dyDescent="0.35"/>
    <row r="103028" s="62" customFormat="1" x14ac:dyDescent="0.35"/>
    <row r="103029" s="62" customFormat="1" x14ac:dyDescent="0.35"/>
    <row r="103030" s="62" customFormat="1" x14ac:dyDescent="0.35"/>
    <row r="103031" s="62" customFormat="1" x14ac:dyDescent="0.35"/>
    <row r="103032" s="62" customFormat="1" x14ac:dyDescent="0.35"/>
    <row r="103033" s="62" customFormat="1" x14ac:dyDescent="0.35"/>
    <row r="103034" s="62" customFormat="1" x14ac:dyDescent="0.35"/>
    <row r="103035" s="62" customFormat="1" x14ac:dyDescent="0.35"/>
    <row r="103036" s="62" customFormat="1" x14ac:dyDescent="0.35"/>
    <row r="103037" s="62" customFormat="1" x14ac:dyDescent="0.35"/>
    <row r="103038" s="62" customFormat="1" x14ac:dyDescent="0.35"/>
    <row r="103039" s="62" customFormat="1" x14ac:dyDescent="0.35"/>
    <row r="103040" s="62" customFormat="1" x14ac:dyDescent="0.35"/>
    <row r="103041" s="62" customFormat="1" x14ac:dyDescent="0.35"/>
    <row r="103042" s="62" customFormat="1" x14ac:dyDescent="0.35"/>
    <row r="103043" s="62" customFormat="1" x14ac:dyDescent="0.35"/>
    <row r="103044" s="62" customFormat="1" x14ac:dyDescent="0.35"/>
    <row r="103045" s="62" customFormat="1" x14ac:dyDescent="0.35"/>
    <row r="103046" s="62" customFormat="1" x14ac:dyDescent="0.35"/>
    <row r="103047" s="62" customFormat="1" x14ac:dyDescent="0.35"/>
    <row r="103048" s="62" customFormat="1" x14ac:dyDescent="0.35"/>
    <row r="103049" s="62" customFormat="1" x14ac:dyDescent="0.35"/>
    <row r="103050" s="62" customFormat="1" x14ac:dyDescent="0.35"/>
    <row r="103051" s="62" customFormat="1" x14ac:dyDescent="0.35"/>
    <row r="103052" s="62" customFormat="1" x14ac:dyDescent="0.35"/>
    <row r="103053" s="62" customFormat="1" x14ac:dyDescent="0.35"/>
    <row r="103054" s="62" customFormat="1" x14ac:dyDescent="0.35"/>
    <row r="103055" s="62" customFormat="1" x14ac:dyDescent="0.35"/>
    <row r="103056" s="62" customFormat="1" x14ac:dyDescent="0.35"/>
    <row r="103057" s="62" customFormat="1" x14ac:dyDescent="0.35"/>
    <row r="103058" s="62" customFormat="1" x14ac:dyDescent="0.35"/>
    <row r="103059" s="62" customFormat="1" x14ac:dyDescent="0.35"/>
    <row r="103060" s="62" customFormat="1" x14ac:dyDescent="0.35"/>
    <row r="103061" s="62" customFormat="1" x14ac:dyDescent="0.35"/>
    <row r="103062" s="62" customFormat="1" x14ac:dyDescent="0.35"/>
    <row r="103063" s="62" customFormat="1" x14ac:dyDescent="0.35"/>
    <row r="103064" s="62" customFormat="1" x14ac:dyDescent="0.35"/>
    <row r="103065" s="62" customFormat="1" x14ac:dyDescent="0.35"/>
    <row r="103066" s="62" customFormat="1" x14ac:dyDescent="0.35"/>
    <row r="103067" s="62" customFormat="1" x14ac:dyDescent="0.35"/>
    <row r="103068" s="62" customFormat="1" x14ac:dyDescent="0.35"/>
    <row r="103069" s="62" customFormat="1" x14ac:dyDescent="0.35"/>
    <row r="103070" s="62" customFormat="1" x14ac:dyDescent="0.35"/>
    <row r="103071" s="62" customFormat="1" x14ac:dyDescent="0.35"/>
    <row r="103072" s="62" customFormat="1" x14ac:dyDescent="0.35"/>
    <row r="103073" s="62" customFormat="1" x14ac:dyDescent="0.35"/>
    <row r="103074" s="62" customFormat="1" x14ac:dyDescent="0.35"/>
    <row r="103075" s="62" customFormat="1" x14ac:dyDescent="0.35"/>
    <row r="103076" s="62" customFormat="1" x14ac:dyDescent="0.35"/>
    <row r="103077" s="62" customFormat="1" x14ac:dyDescent="0.35"/>
    <row r="103078" s="62" customFormat="1" x14ac:dyDescent="0.35"/>
    <row r="103079" s="62" customFormat="1" x14ac:dyDescent="0.35"/>
    <row r="103080" s="62" customFormat="1" x14ac:dyDescent="0.35"/>
    <row r="103081" s="62" customFormat="1" x14ac:dyDescent="0.35"/>
    <row r="103082" s="62" customFormat="1" x14ac:dyDescent="0.35"/>
    <row r="103083" s="62" customFormat="1" x14ac:dyDescent="0.35"/>
    <row r="103084" s="62" customFormat="1" x14ac:dyDescent="0.35"/>
    <row r="103085" s="62" customFormat="1" x14ac:dyDescent="0.35"/>
    <row r="103086" s="62" customFormat="1" x14ac:dyDescent="0.35"/>
    <row r="103087" s="62" customFormat="1" x14ac:dyDescent="0.35"/>
    <row r="103088" s="62" customFormat="1" x14ac:dyDescent="0.35"/>
    <row r="103089" s="62" customFormat="1" x14ac:dyDescent="0.35"/>
    <row r="103090" s="62" customFormat="1" x14ac:dyDescent="0.35"/>
    <row r="103091" s="62" customFormat="1" x14ac:dyDescent="0.35"/>
    <row r="103092" s="62" customFormat="1" x14ac:dyDescent="0.35"/>
    <row r="103093" s="62" customFormat="1" x14ac:dyDescent="0.35"/>
    <row r="103094" s="62" customFormat="1" x14ac:dyDescent="0.35"/>
    <row r="103095" s="62" customFormat="1" x14ac:dyDescent="0.35"/>
    <row r="103096" s="62" customFormat="1" x14ac:dyDescent="0.35"/>
    <row r="103097" s="62" customFormat="1" x14ac:dyDescent="0.35"/>
    <row r="103098" s="62" customFormat="1" x14ac:dyDescent="0.35"/>
    <row r="103099" s="62" customFormat="1" x14ac:dyDescent="0.35"/>
    <row r="103100" s="62" customFormat="1" x14ac:dyDescent="0.35"/>
    <row r="103101" s="62" customFormat="1" x14ac:dyDescent="0.35"/>
    <row r="103102" s="62" customFormat="1" x14ac:dyDescent="0.35"/>
    <row r="103103" s="62" customFormat="1" x14ac:dyDescent="0.35"/>
    <row r="103104" s="62" customFormat="1" x14ac:dyDescent="0.35"/>
    <row r="103105" s="62" customFormat="1" x14ac:dyDescent="0.35"/>
    <row r="103106" s="62" customFormat="1" x14ac:dyDescent="0.35"/>
    <row r="103107" s="62" customFormat="1" x14ac:dyDescent="0.35"/>
    <row r="103108" s="62" customFormat="1" x14ac:dyDescent="0.35"/>
    <row r="103109" s="62" customFormat="1" x14ac:dyDescent="0.35"/>
    <row r="103110" s="62" customFormat="1" x14ac:dyDescent="0.35"/>
    <row r="103111" s="62" customFormat="1" x14ac:dyDescent="0.35"/>
    <row r="103112" s="62" customFormat="1" x14ac:dyDescent="0.35"/>
    <row r="103113" s="62" customFormat="1" x14ac:dyDescent="0.35"/>
    <row r="103114" s="62" customFormat="1" x14ac:dyDescent="0.35"/>
    <row r="103115" s="62" customFormat="1" x14ac:dyDescent="0.35"/>
    <row r="103116" s="62" customFormat="1" x14ac:dyDescent="0.35"/>
    <row r="103117" s="62" customFormat="1" x14ac:dyDescent="0.35"/>
    <row r="103118" s="62" customFormat="1" x14ac:dyDescent="0.35"/>
    <row r="103119" s="62" customFormat="1" x14ac:dyDescent="0.35"/>
    <row r="103120" s="62" customFormat="1" x14ac:dyDescent="0.35"/>
    <row r="103121" s="62" customFormat="1" x14ac:dyDescent="0.35"/>
    <row r="103122" s="62" customFormat="1" x14ac:dyDescent="0.35"/>
    <row r="103123" s="62" customFormat="1" x14ac:dyDescent="0.35"/>
    <row r="103124" s="62" customFormat="1" x14ac:dyDescent="0.35"/>
    <row r="103125" s="62" customFormat="1" x14ac:dyDescent="0.35"/>
    <row r="103126" s="62" customFormat="1" x14ac:dyDescent="0.35"/>
    <row r="103127" s="62" customFormat="1" x14ac:dyDescent="0.35"/>
    <row r="103128" s="62" customFormat="1" x14ac:dyDescent="0.35"/>
    <row r="103129" s="62" customFormat="1" x14ac:dyDescent="0.35"/>
    <row r="103130" s="62" customFormat="1" x14ac:dyDescent="0.35"/>
    <row r="103131" s="62" customFormat="1" x14ac:dyDescent="0.35"/>
    <row r="103132" s="62" customFormat="1" x14ac:dyDescent="0.35"/>
    <row r="103133" s="62" customFormat="1" x14ac:dyDescent="0.35"/>
    <row r="103134" s="62" customFormat="1" x14ac:dyDescent="0.35"/>
    <row r="103135" s="62" customFormat="1" x14ac:dyDescent="0.35"/>
    <row r="103136" s="62" customFormat="1" x14ac:dyDescent="0.35"/>
    <row r="103137" s="62" customFormat="1" x14ac:dyDescent="0.35"/>
    <row r="103138" s="62" customFormat="1" x14ac:dyDescent="0.35"/>
    <row r="103139" s="62" customFormat="1" x14ac:dyDescent="0.35"/>
    <row r="103140" s="62" customFormat="1" x14ac:dyDescent="0.35"/>
    <row r="103141" s="62" customFormat="1" x14ac:dyDescent="0.35"/>
    <row r="103142" s="62" customFormat="1" x14ac:dyDescent="0.35"/>
    <row r="103143" s="62" customFormat="1" x14ac:dyDescent="0.35"/>
    <row r="103144" s="62" customFormat="1" x14ac:dyDescent="0.35"/>
    <row r="103145" s="62" customFormat="1" x14ac:dyDescent="0.35"/>
    <row r="103146" s="62" customFormat="1" x14ac:dyDescent="0.35"/>
    <row r="103147" s="62" customFormat="1" x14ac:dyDescent="0.35"/>
    <row r="103148" s="62" customFormat="1" x14ac:dyDescent="0.35"/>
    <row r="103149" s="62" customFormat="1" x14ac:dyDescent="0.35"/>
    <row r="103150" s="62" customFormat="1" x14ac:dyDescent="0.35"/>
    <row r="103151" s="62" customFormat="1" x14ac:dyDescent="0.35"/>
    <row r="103152" s="62" customFormat="1" x14ac:dyDescent="0.35"/>
    <row r="103153" s="62" customFormat="1" x14ac:dyDescent="0.35"/>
    <row r="103154" s="62" customFormat="1" x14ac:dyDescent="0.35"/>
    <row r="103155" s="62" customFormat="1" x14ac:dyDescent="0.35"/>
    <row r="103156" s="62" customFormat="1" x14ac:dyDescent="0.35"/>
    <row r="103157" s="62" customFormat="1" x14ac:dyDescent="0.35"/>
    <row r="103158" s="62" customFormat="1" x14ac:dyDescent="0.35"/>
    <row r="103159" s="62" customFormat="1" x14ac:dyDescent="0.35"/>
    <row r="103160" s="62" customFormat="1" x14ac:dyDescent="0.35"/>
    <row r="103161" s="62" customFormat="1" x14ac:dyDescent="0.35"/>
    <row r="103162" s="62" customFormat="1" x14ac:dyDescent="0.35"/>
    <row r="103163" s="62" customFormat="1" x14ac:dyDescent="0.35"/>
    <row r="103164" s="62" customFormat="1" x14ac:dyDescent="0.35"/>
    <row r="103165" s="62" customFormat="1" x14ac:dyDescent="0.35"/>
    <row r="103166" s="62" customFormat="1" x14ac:dyDescent="0.35"/>
    <row r="103167" s="62" customFormat="1" x14ac:dyDescent="0.35"/>
    <row r="103168" s="62" customFormat="1" x14ac:dyDescent="0.35"/>
    <row r="103169" s="62" customFormat="1" x14ac:dyDescent="0.35"/>
    <row r="103170" s="62" customFormat="1" x14ac:dyDescent="0.35"/>
    <row r="103171" s="62" customFormat="1" x14ac:dyDescent="0.35"/>
    <row r="103172" s="62" customFormat="1" x14ac:dyDescent="0.35"/>
    <row r="103173" s="62" customFormat="1" x14ac:dyDescent="0.35"/>
    <row r="103174" s="62" customFormat="1" x14ac:dyDescent="0.35"/>
    <row r="103175" s="62" customFormat="1" x14ac:dyDescent="0.35"/>
    <row r="103176" s="62" customFormat="1" x14ac:dyDescent="0.35"/>
    <row r="103177" s="62" customFormat="1" x14ac:dyDescent="0.35"/>
    <row r="103178" s="62" customFormat="1" x14ac:dyDescent="0.35"/>
    <row r="103179" s="62" customFormat="1" x14ac:dyDescent="0.35"/>
    <row r="103180" s="62" customFormat="1" x14ac:dyDescent="0.35"/>
    <row r="103181" s="62" customFormat="1" x14ac:dyDescent="0.35"/>
    <row r="103182" s="62" customFormat="1" x14ac:dyDescent="0.35"/>
    <row r="103183" s="62" customFormat="1" x14ac:dyDescent="0.35"/>
    <row r="103184" s="62" customFormat="1" x14ac:dyDescent="0.35"/>
    <row r="103185" s="62" customFormat="1" x14ac:dyDescent="0.35"/>
    <row r="103186" s="62" customFormat="1" x14ac:dyDescent="0.35"/>
    <row r="103187" s="62" customFormat="1" x14ac:dyDescent="0.35"/>
    <row r="103188" s="62" customFormat="1" x14ac:dyDescent="0.35"/>
    <row r="103189" s="62" customFormat="1" x14ac:dyDescent="0.35"/>
    <row r="103190" s="62" customFormat="1" x14ac:dyDescent="0.35"/>
    <row r="103191" s="62" customFormat="1" x14ac:dyDescent="0.35"/>
    <row r="103192" s="62" customFormat="1" x14ac:dyDescent="0.35"/>
    <row r="103193" s="62" customFormat="1" x14ac:dyDescent="0.35"/>
    <row r="103194" s="62" customFormat="1" x14ac:dyDescent="0.35"/>
    <row r="103195" s="62" customFormat="1" x14ac:dyDescent="0.35"/>
    <row r="103196" s="62" customFormat="1" x14ac:dyDescent="0.35"/>
    <row r="103197" s="62" customFormat="1" x14ac:dyDescent="0.35"/>
    <row r="103198" s="62" customFormat="1" x14ac:dyDescent="0.35"/>
    <row r="103199" s="62" customFormat="1" x14ac:dyDescent="0.35"/>
    <row r="103200" s="62" customFormat="1" x14ac:dyDescent="0.35"/>
    <row r="103201" s="62" customFormat="1" x14ac:dyDescent="0.35"/>
    <row r="103202" s="62" customFormat="1" x14ac:dyDescent="0.35"/>
    <row r="103203" s="62" customFormat="1" x14ac:dyDescent="0.35"/>
    <row r="103204" s="62" customFormat="1" x14ac:dyDescent="0.35"/>
    <row r="103205" s="62" customFormat="1" x14ac:dyDescent="0.35"/>
    <row r="103206" s="62" customFormat="1" x14ac:dyDescent="0.35"/>
    <row r="103207" s="62" customFormat="1" x14ac:dyDescent="0.35"/>
    <row r="103208" s="62" customFormat="1" x14ac:dyDescent="0.35"/>
    <row r="103209" s="62" customFormat="1" x14ac:dyDescent="0.35"/>
    <row r="103210" s="62" customFormat="1" x14ac:dyDescent="0.35"/>
    <row r="103211" s="62" customFormat="1" x14ac:dyDescent="0.35"/>
    <row r="103212" s="62" customFormat="1" x14ac:dyDescent="0.35"/>
    <row r="103213" s="62" customFormat="1" x14ac:dyDescent="0.35"/>
    <row r="103214" s="62" customFormat="1" x14ac:dyDescent="0.35"/>
    <row r="103215" s="62" customFormat="1" x14ac:dyDescent="0.35"/>
    <row r="103216" s="62" customFormat="1" x14ac:dyDescent="0.35"/>
    <row r="103217" s="62" customFormat="1" x14ac:dyDescent="0.35"/>
    <row r="103218" s="62" customFormat="1" x14ac:dyDescent="0.35"/>
    <row r="103219" s="62" customFormat="1" x14ac:dyDescent="0.35"/>
    <row r="103220" s="62" customFormat="1" x14ac:dyDescent="0.35"/>
    <row r="103221" s="62" customFormat="1" x14ac:dyDescent="0.35"/>
    <row r="103222" s="62" customFormat="1" x14ac:dyDescent="0.35"/>
    <row r="103223" s="62" customFormat="1" x14ac:dyDescent="0.35"/>
    <row r="103224" s="62" customFormat="1" x14ac:dyDescent="0.35"/>
    <row r="103225" s="62" customFormat="1" x14ac:dyDescent="0.35"/>
    <row r="103226" s="62" customFormat="1" x14ac:dyDescent="0.35"/>
    <row r="103227" s="62" customFormat="1" x14ac:dyDescent="0.35"/>
    <row r="103228" s="62" customFormat="1" x14ac:dyDescent="0.35"/>
    <row r="103229" s="62" customFormat="1" x14ac:dyDescent="0.35"/>
    <row r="103230" s="62" customFormat="1" x14ac:dyDescent="0.35"/>
    <row r="103231" s="62" customFormat="1" x14ac:dyDescent="0.35"/>
    <row r="103232" s="62" customFormat="1" x14ac:dyDescent="0.35"/>
    <row r="103233" s="62" customFormat="1" x14ac:dyDescent="0.35"/>
    <row r="103234" s="62" customFormat="1" x14ac:dyDescent="0.35"/>
    <row r="103235" s="62" customFormat="1" x14ac:dyDescent="0.35"/>
    <row r="103236" s="62" customFormat="1" x14ac:dyDescent="0.35"/>
    <row r="103237" s="62" customFormat="1" x14ac:dyDescent="0.35"/>
    <row r="103238" s="62" customFormat="1" x14ac:dyDescent="0.35"/>
    <row r="103239" s="62" customFormat="1" x14ac:dyDescent="0.35"/>
    <row r="103240" s="62" customFormat="1" x14ac:dyDescent="0.35"/>
    <row r="103241" s="62" customFormat="1" x14ac:dyDescent="0.35"/>
    <row r="103242" s="62" customFormat="1" x14ac:dyDescent="0.35"/>
    <row r="103243" s="62" customFormat="1" x14ac:dyDescent="0.35"/>
    <row r="103244" s="62" customFormat="1" x14ac:dyDescent="0.35"/>
    <row r="103245" s="62" customFormat="1" x14ac:dyDescent="0.35"/>
    <row r="103246" s="62" customFormat="1" x14ac:dyDescent="0.35"/>
    <row r="103247" s="62" customFormat="1" x14ac:dyDescent="0.35"/>
    <row r="103248" s="62" customFormat="1" x14ac:dyDescent="0.35"/>
    <row r="103249" s="62" customFormat="1" x14ac:dyDescent="0.35"/>
    <row r="103250" s="62" customFormat="1" x14ac:dyDescent="0.35"/>
    <row r="103251" s="62" customFormat="1" x14ac:dyDescent="0.35"/>
    <row r="103252" s="62" customFormat="1" x14ac:dyDescent="0.35"/>
    <row r="103253" s="62" customFormat="1" x14ac:dyDescent="0.35"/>
    <row r="103254" s="62" customFormat="1" x14ac:dyDescent="0.35"/>
    <row r="103255" s="62" customFormat="1" x14ac:dyDescent="0.35"/>
    <row r="103256" s="62" customFormat="1" x14ac:dyDescent="0.35"/>
    <row r="103257" s="62" customFormat="1" x14ac:dyDescent="0.35"/>
    <row r="103258" s="62" customFormat="1" x14ac:dyDescent="0.35"/>
    <row r="103259" s="62" customFormat="1" x14ac:dyDescent="0.35"/>
    <row r="103260" s="62" customFormat="1" x14ac:dyDescent="0.35"/>
    <row r="103261" s="62" customFormat="1" x14ac:dyDescent="0.35"/>
    <row r="103262" s="62" customFormat="1" x14ac:dyDescent="0.35"/>
    <row r="103263" s="62" customFormat="1" x14ac:dyDescent="0.35"/>
    <row r="103264" s="62" customFormat="1" x14ac:dyDescent="0.35"/>
    <row r="103265" s="62" customFormat="1" x14ac:dyDescent="0.35"/>
    <row r="103266" s="62" customFormat="1" x14ac:dyDescent="0.35"/>
    <row r="103267" s="62" customFormat="1" x14ac:dyDescent="0.35"/>
    <row r="103268" s="62" customFormat="1" x14ac:dyDescent="0.35"/>
    <row r="103269" s="62" customFormat="1" x14ac:dyDescent="0.35"/>
    <row r="103270" s="62" customFormat="1" x14ac:dyDescent="0.35"/>
    <row r="103271" s="62" customFormat="1" x14ac:dyDescent="0.35"/>
    <row r="103272" s="62" customFormat="1" x14ac:dyDescent="0.35"/>
    <row r="103273" s="62" customFormat="1" x14ac:dyDescent="0.35"/>
    <row r="103274" s="62" customFormat="1" x14ac:dyDescent="0.35"/>
    <row r="103275" s="62" customFormat="1" x14ac:dyDescent="0.35"/>
    <row r="103276" s="62" customFormat="1" x14ac:dyDescent="0.35"/>
    <row r="103277" s="62" customFormat="1" x14ac:dyDescent="0.35"/>
    <row r="103278" s="62" customFormat="1" x14ac:dyDescent="0.35"/>
    <row r="103279" s="62" customFormat="1" x14ac:dyDescent="0.35"/>
    <row r="103280" s="62" customFormat="1" x14ac:dyDescent="0.35"/>
    <row r="103281" s="62" customFormat="1" x14ac:dyDescent="0.35"/>
    <row r="103282" s="62" customFormat="1" x14ac:dyDescent="0.35"/>
    <row r="103283" s="62" customFormat="1" x14ac:dyDescent="0.35"/>
    <row r="103284" s="62" customFormat="1" x14ac:dyDescent="0.35"/>
    <row r="103285" s="62" customFormat="1" x14ac:dyDescent="0.35"/>
    <row r="103286" s="62" customFormat="1" x14ac:dyDescent="0.35"/>
    <row r="103287" s="62" customFormat="1" x14ac:dyDescent="0.35"/>
    <row r="103288" s="62" customFormat="1" x14ac:dyDescent="0.35"/>
    <row r="103289" s="62" customFormat="1" x14ac:dyDescent="0.35"/>
    <row r="103290" s="62" customFormat="1" x14ac:dyDescent="0.35"/>
    <row r="103291" s="62" customFormat="1" x14ac:dyDescent="0.35"/>
    <row r="103292" s="62" customFormat="1" x14ac:dyDescent="0.35"/>
    <row r="103293" s="62" customFormat="1" x14ac:dyDescent="0.35"/>
    <row r="103294" s="62" customFormat="1" x14ac:dyDescent="0.35"/>
    <row r="103295" s="62" customFormat="1" x14ac:dyDescent="0.35"/>
    <row r="103296" s="62" customFormat="1" x14ac:dyDescent="0.35"/>
    <row r="103297" s="62" customFormat="1" x14ac:dyDescent="0.35"/>
    <row r="103298" s="62" customFormat="1" x14ac:dyDescent="0.35"/>
    <row r="103299" s="62" customFormat="1" x14ac:dyDescent="0.35"/>
    <row r="103300" s="62" customFormat="1" x14ac:dyDescent="0.35"/>
    <row r="103301" s="62" customFormat="1" x14ac:dyDescent="0.35"/>
    <row r="103302" s="62" customFormat="1" x14ac:dyDescent="0.35"/>
    <row r="103303" s="62" customFormat="1" x14ac:dyDescent="0.35"/>
    <row r="103304" s="62" customFormat="1" x14ac:dyDescent="0.35"/>
    <row r="103305" s="62" customFormat="1" x14ac:dyDescent="0.35"/>
    <row r="103306" s="62" customFormat="1" x14ac:dyDescent="0.35"/>
    <row r="103307" s="62" customFormat="1" x14ac:dyDescent="0.35"/>
    <row r="103308" s="62" customFormat="1" x14ac:dyDescent="0.35"/>
    <row r="103309" s="62" customFormat="1" x14ac:dyDescent="0.35"/>
    <row r="103310" s="62" customFormat="1" x14ac:dyDescent="0.35"/>
    <row r="103311" s="62" customFormat="1" x14ac:dyDescent="0.35"/>
    <row r="103312" s="62" customFormat="1" x14ac:dyDescent="0.35"/>
    <row r="103313" s="62" customFormat="1" x14ac:dyDescent="0.35"/>
    <row r="103314" s="62" customFormat="1" x14ac:dyDescent="0.35"/>
    <row r="103315" s="62" customFormat="1" x14ac:dyDescent="0.35"/>
    <row r="103316" s="62" customFormat="1" x14ac:dyDescent="0.35"/>
    <row r="103317" s="62" customFormat="1" x14ac:dyDescent="0.35"/>
    <row r="103318" s="62" customFormat="1" x14ac:dyDescent="0.35"/>
    <row r="103319" s="62" customFormat="1" x14ac:dyDescent="0.35"/>
    <row r="103320" s="62" customFormat="1" x14ac:dyDescent="0.35"/>
    <row r="103321" s="62" customFormat="1" x14ac:dyDescent="0.35"/>
    <row r="103322" s="62" customFormat="1" x14ac:dyDescent="0.35"/>
    <row r="103323" s="62" customFormat="1" x14ac:dyDescent="0.35"/>
    <row r="103324" s="62" customFormat="1" x14ac:dyDescent="0.35"/>
    <row r="103325" s="62" customFormat="1" x14ac:dyDescent="0.35"/>
    <row r="103326" s="62" customFormat="1" x14ac:dyDescent="0.35"/>
    <row r="103327" s="62" customFormat="1" x14ac:dyDescent="0.35"/>
    <row r="103328" s="62" customFormat="1" x14ac:dyDescent="0.35"/>
    <row r="103329" s="62" customFormat="1" x14ac:dyDescent="0.35"/>
    <row r="103330" s="62" customFormat="1" x14ac:dyDescent="0.35"/>
    <row r="103331" s="62" customFormat="1" x14ac:dyDescent="0.35"/>
    <row r="103332" s="62" customFormat="1" x14ac:dyDescent="0.35"/>
    <row r="103333" s="62" customFormat="1" x14ac:dyDescent="0.35"/>
    <row r="103334" s="62" customFormat="1" x14ac:dyDescent="0.35"/>
    <row r="103335" s="62" customFormat="1" x14ac:dyDescent="0.35"/>
    <row r="103336" s="62" customFormat="1" x14ac:dyDescent="0.35"/>
    <row r="103337" s="62" customFormat="1" x14ac:dyDescent="0.35"/>
    <row r="103338" s="62" customFormat="1" x14ac:dyDescent="0.35"/>
    <row r="103339" s="62" customFormat="1" x14ac:dyDescent="0.35"/>
    <row r="103340" s="62" customFormat="1" x14ac:dyDescent="0.35"/>
    <row r="103341" s="62" customFormat="1" x14ac:dyDescent="0.35"/>
    <row r="103342" s="62" customFormat="1" x14ac:dyDescent="0.35"/>
    <row r="103343" s="62" customFormat="1" x14ac:dyDescent="0.35"/>
    <row r="103344" s="62" customFormat="1" x14ac:dyDescent="0.35"/>
    <row r="103345" s="62" customFormat="1" x14ac:dyDescent="0.35"/>
    <row r="103346" s="62" customFormat="1" x14ac:dyDescent="0.35"/>
    <row r="103347" s="62" customFormat="1" x14ac:dyDescent="0.35"/>
    <row r="103348" s="62" customFormat="1" x14ac:dyDescent="0.35"/>
    <row r="103349" s="62" customFormat="1" x14ac:dyDescent="0.35"/>
    <row r="103350" s="62" customFormat="1" x14ac:dyDescent="0.35"/>
    <row r="103351" s="62" customFormat="1" x14ac:dyDescent="0.35"/>
    <row r="103352" s="62" customFormat="1" x14ac:dyDescent="0.35"/>
    <row r="103353" s="62" customFormat="1" x14ac:dyDescent="0.35"/>
    <row r="103354" s="62" customFormat="1" x14ac:dyDescent="0.35"/>
    <row r="103355" s="62" customFormat="1" x14ac:dyDescent="0.35"/>
    <row r="103356" s="62" customFormat="1" x14ac:dyDescent="0.35"/>
    <row r="103357" s="62" customFormat="1" x14ac:dyDescent="0.35"/>
    <row r="103358" s="62" customFormat="1" x14ac:dyDescent="0.35"/>
    <row r="103359" s="62" customFormat="1" x14ac:dyDescent="0.35"/>
    <row r="103360" s="62" customFormat="1" x14ac:dyDescent="0.35"/>
    <row r="103361" s="62" customFormat="1" x14ac:dyDescent="0.35"/>
    <row r="103362" s="62" customFormat="1" x14ac:dyDescent="0.35"/>
    <row r="103363" s="62" customFormat="1" x14ac:dyDescent="0.35"/>
    <row r="103364" s="62" customFormat="1" x14ac:dyDescent="0.35"/>
    <row r="103365" s="62" customFormat="1" x14ac:dyDescent="0.35"/>
    <row r="103366" s="62" customFormat="1" x14ac:dyDescent="0.35"/>
    <row r="103367" s="62" customFormat="1" x14ac:dyDescent="0.35"/>
    <row r="103368" s="62" customFormat="1" x14ac:dyDescent="0.35"/>
    <row r="103369" s="62" customFormat="1" x14ac:dyDescent="0.35"/>
    <row r="103370" s="62" customFormat="1" x14ac:dyDescent="0.35"/>
    <row r="103371" s="62" customFormat="1" x14ac:dyDescent="0.35"/>
    <row r="103372" s="62" customFormat="1" x14ac:dyDescent="0.35"/>
    <row r="103373" s="62" customFormat="1" x14ac:dyDescent="0.35"/>
    <row r="103374" s="62" customFormat="1" x14ac:dyDescent="0.35"/>
    <row r="103375" s="62" customFormat="1" x14ac:dyDescent="0.35"/>
    <row r="103376" s="62" customFormat="1" x14ac:dyDescent="0.35"/>
    <row r="103377" s="62" customFormat="1" x14ac:dyDescent="0.35"/>
    <row r="103378" s="62" customFormat="1" x14ac:dyDescent="0.35"/>
    <row r="103379" s="62" customFormat="1" x14ac:dyDescent="0.35"/>
    <row r="103380" s="62" customFormat="1" x14ac:dyDescent="0.35"/>
    <row r="103381" s="62" customFormat="1" x14ac:dyDescent="0.35"/>
    <row r="103382" s="62" customFormat="1" x14ac:dyDescent="0.35"/>
    <row r="103383" s="62" customFormat="1" x14ac:dyDescent="0.35"/>
    <row r="103384" s="62" customFormat="1" x14ac:dyDescent="0.35"/>
    <row r="103385" s="62" customFormat="1" x14ac:dyDescent="0.35"/>
    <row r="103386" s="62" customFormat="1" x14ac:dyDescent="0.35"/>
    <row r="103387" s="62" customFormat="1" x14ac:dyDescent="0.35"/>
    <row r="103388" s="62" customFormat="1" x14ac:dyDescent="0.35"/>
    <row r="103389" s="62" customFormat="1" x14ac:dyDescent="0.35"/>
    <row r="103390" s="62" customFormat="1" x14ac:dyDescent="0.35"/>
    <row r="103391" s="62" customFormat="1" x14ac:dyDescent="0.35"/>
    <row r="103392" s="62" customFormat="1" x14ac:dyDescent="0.35"/>
    <row r="103393" s="62" customFormat="1" x14ac:dyDescent="0.35"/>
    <row r="103394" s="62" customFormat="1" x14ac:dyDescent="0.35"/>
    <row r="103395" s="62" customFormat="1" x14ac:dyDescent="0.35"/>
    <row r="103396" s="62" customFormat="1" x14ac:dyDescent="0.35"/>
    <row r="103397" s="62" customFormat="1" x14ac:dyDescent="0.35"/>
    <row r="103398" s="62" customFormat="1" x14ac:dyDescent="0.35"/>
    <row r="103399" s="62" customFormat="1" x14ac:dyDescent="0.35"/>
    <row r="103400" s="62" customFormat="1" x14ac:dyDescent="0.35"/>
    <row r="103401" s="62" customFormat="1" x14ac:dyDescent="0.35"/>
    <row r="103402" s="62" customFormat="1" x14ac:dyDescent="0.35"/>
    <row r="103403" s="62" customFormat="1" x14ac:dyDescent="0.35"/>
    <row r="103404" s="62" customFormat="1" x14ac:dyDescent="0.35"/>
    <row r="103405" s="62" customFormat="1" x14ac:dyDescent="0.35"/>
    <row r="103406" s="62" customFormat="1" x14ac:dyDescent="0.35"/>
    <row r="103407" s="62" customFormat="1" x14ac:dyDescent="0.35"/>
    <row r="103408" s="62" customFormat="1" x14ac:dyDescent="0.35"/>
    <row r="103409" s="62" customFormat="1" x14ac:dyDescent="0.35"/>
    <row r="103410" s="62" customFormat="1" x14ac:dyDescent="0.35"/>
    <row r="103411" s="62" customFormat="1" x14ac:dyDescent="0.35"/>
    <row r="103412" s="62" customFormat="1" x14ac:dyDescent="0.35"/>
    <row r="103413" s="62" customFormat="1" x14ac:dyDescent="0.35"/>
    <row r="103414" s="62" customFormat="1" x14ac:dyDescent="0.35"/>
    <row r="103415" s="62" customFormat="1" x14ac:dyDescent="0.35"/>
    <row r="103416" s="62" customFormat="1" x14ac:dyDescent="0.35"/>
    <row r="103417" s="62" customFormat="1" x14ac:dyDescent="0.35"/>
    <row r="103418" s="62" customFormat="1" x14ac:dyDescent="0.35"/>
    <row r="103419" s="62" customFormat="1" x14ac:dyDescent="0.35"/>
    <row r="103420" s="62" customFormat="1" x14ac:dyDescent="0.35"/>
    <row r="103421" s="62" customFormat="1" x14ac:dyDescent="0.35"/>
    <row r="103422" s="62" customFormat="1" x14ac:dyDescent="0.35"/>
    <row r="103423" s="62" customFormat="1" x14ac:dyDescent="0.35"/>
    <row r="103424" s="62" customFormat="1" x14ac:dyDescent="0.35"/>
    <row r="103425" s="62" customFormat="1" x14ac:dyDescent="0.35"/>
    <row r="103426" s="62" customFormat="1" x14ac:dyDescent="0.35"/>
    <row r="103427" s="62" customFormat="1" x14ac:dyDescent="0.35"/>
    <row r="103428" s="62" customFormat="1" x14ac:dyDescent="0.35"/>
    <row r="103429" s="62" customFormat="1" x14ac:dyDescent="0.35"/>
    <row r="103430" s="62" customFormat="1" x14ac:dyDescent="0.35"/>
    <row r="103431" s="62" customFormat="1" x14ac:dyDescent="0.35"/>
    <row r="103432" s="62" customFormat="1" x14ac:dyDescent="0.35"/>
    <row r="103433" s="62" customFormat="1" x14ac:dyDescent="0.35"/>
    <row r="103434" s="62" customFormat="1" x14ac:dyDescent="0.35"/>
    <row r="103435" s="62" customFormat="1" x14ac:dyDescent="0.35"/>
    <row r="103436" s="62" customFormat="1" x14ac:dyDescent="0.35"/>
    <row r="103437" s="62" customFormat="1" x14ac:dyDescent="0.35"/>
    <row r="103438" s="62" customFormat="1" x14ac:dyDescent="0.35"/>
    <row r="103439" s="62" customFormat="1" x14ac:dyDescent="0.35"/>
    <row r="103440" s="62" customFormat="1" x14ac:dyDescent="0.35"/>
    <row r="103441" s="62" customFormat="1" x14ac:dyDescent="0.35"/>
    <row r="103442" s="62" customFormat="1" x14ac:dyDescent="0.35"/>
    <row r="103443" s="62" customFormat="1" x14ac:dyDescent="0.35"/>
    <row r="103444" s="62" customFormat="1" x14ac:dyDescent="0.35"/>
    <row r="103445" s="62" customFormat="1" x14ac:dyDescent="0.35"/>
    <row r="103446" s="62" customFormat="1" x14ac:dyDescent="0.35"/>
    <row r="103447" s="62" customFormat="1" x14ac:dyDescent="0.35"/>
    <row r="103448" s="62" customFormat="1" x14ac:dyDescent="0.35"/>
    <row r="103449" s="62" customFormat="1" x14ac:dyDescent="0.35"/>
    <row r="103450" s="62" customFormat="1" x14ac:dyDescent="0.35"/>
    <row r="103451" s="62" customFormat="1" x14ac:dyDescent="0.35"/>
    <row r="103452" s="62" customFormat="1" x14ac:dyDescent="0.35"/>
    <row r="103453" s="62" customFormat="1" x14ac:dyDescent="0.35"/>
    <row r="103454" s="62" customFormat="1" x14ac:dyDescent="0.35"/>
    <row r="103455" s="62" customFormat="1" x14ac:dyDescent="0.35"/>
    <row r="103456" s="62" customFormat="1" x14ac:dyDescent="0.35"/>
    <row r="103457" s="62" customFormat="1" x14ac:dyDescent="0.35"/>
    <row r="103458" s="62" customFormat="1" x14ac:dyDescent="0.35"/>
    <row r="103459" s="62" customFormat="1" x14ac:dyDescent="0.35"/>
    <row r="103460" s="62" customFormat="1" x14ac:dyDescent="0.35"/>
    <row r="103461" s="62" customFormat="1" x14ac:dyDescent="0.35"/>
    <row r="103462" s="62" customFormat="1" x14ac:dyDescent="0.35"/>
    <row r="103463" s="62" customFormat="1" x14ac:dyDescent="0.35"/>
    <row r="103464" s="62" customFormat="1" x14ac:dyDescent="0.35"/>
    <row r="103465" s="62" customFormat="1" x14ac:dyDescent="0.35"/>
    <row r="103466" s="62" customFormat="1" x14ac:dyDescent="0.35"/>
    <row r="103467" s="62" customFormat="1" x14ac:dyDescent="0.35"/>
    <row r="103468" s="62" customFormat="1" x14ac:dyDescent="0.35"/>
    <row r="103469" s="62" customFormat="1" x14ac:dyDescent="0.35"/>
    <row r="103470" s="62" customFormat="1" x14ac:dyDescent="0.35"/>
    <row r="103471" s="62" customFormat="1" x14ac:dyDescent="0.35"/>
    <row r="103472" s="62" customFormat="1" x14ac:dyDescent="0.35"/>
    <row r="103473" s="62" customFormat="1" x14ac:dyDescent="0.35"/>
    <row r="103474" s="62" customFormat="1" x14ac:dyDescent="0.35"/>
    <row r="103475" s="62" customFormat="1" x14ac:dyDescent="0.35"/>
    <row r="103476" s="62" customFormat="1" x14ac:dyDescent="0.35"/>
    <row r="103477" s="62" customFormat="1" x14ac:dyDescent="0.35"/>
    <row r="103478" s="62" customFormat="1" x14ac:dyDescent="0.35"/>
    <row r="103479" s="62" customFormat="1" x14ac:dyDescent="0.35"/>
    <row r="103480" s="62" customFormat="1" x14ac:dyDescent="0.35"/>
    <row r="103481" s="62" customFormat="1" x14ac:dyDescent="0.35"/>
    <row r="103482" s="62" customFormat="1" x14ac:dyDescent="0.35"/>
    <row r="103483" s="62" customFormat="1" x14ac:dyDescent="0.35"/>
    <row r="103484" s="62" customFormat="1" x14ac:dyDescent="0.35"/>
    <row r="103485" s="62" customFormat="1" x14ac:dyDescent="0.35"/>
    <row r="103486" s="62" customFormat="1" x14ac:dyDescent="0.35"/>
    <row r="103487" s="62" customFormat="1" x14ac:dyDescent="0.35"/>
    <row r="103488" s="62" customFormat="1" x14ac:dyDescent="0.35"/>
    <row r="103489" s="62" customFormat="1" x14ac:dyDescent="0.35"/>
    <row r="103490" s="62" customFormat="1" x14ac:dyDescent="0.35"/>
    <row r="103491" s="62" customFormat="1" x14ac:dyDescent="0.35"/>
    <row r="103492" s="62" customFormat="1" x14ac:dyDescent="0.35"/>
    <row r="103493" s="62" customFormat="1" x14ac:dyDescent="0.35"/>
    <row r="103494" s="62" customFormat="1" x14ac:dyDescent="0.35"/>
    <row r="103495" s="62" customFormat="1" x14ac:dyDescent="0.35"/>
    <row r="103496" s="62" customFormat="1" x14ac:dyDescent="0.35"/>
    <row r="103497" s="62" customFormat="1" x14ac:dyDescent="0.35"/>
    <row r="103498" s="62" customFormat="1" x14ac:dyDescent="0.35"/>
    <row r="103499" s="62" customFormat="1" x14ac:dyDescent="0.35"/>
    <row r="103500" s="62" customFormat="1" x14ac:dyDescent="0.35"/>
    <row r="103501" s="62" customFormat="1" x14ac:dyDescent="0.35"/>
    <row r="103502" s="62" customFormat="1" x14ac:dyDescent="0.35"/>
    <row r="103503" s="62" customFormat="1" x14ac:dyDescent="0.35"/>
    <row r="103504" s="62" customFormat="1" x14ac:dyDescent="0.35"/>
    <row r="103505" s="62" customFormat="1" x14ac:dyDescent="0.35"/>
    <row r="103506" s="62" customFormat="1" x14ac:dyDescent="0.35"/>
    <row r="103507" s="62" customFormat="1" x14ac:dyDescent="0.35"/>
    <row r="103508" s="62" customFormat="1" x14ac:dyDescent="0.35"/>
    <row r="103509" s="62" customFormat="1" x14ac:dyDescent="0.35"/>
    <row r="103510" s="62" customFormat="1" x14ac:dyDescent="0.35"/>
    <row r="103511" s="62" customFormat="1" x14ac:dyDescent="0.35"/>
    <row r="103512" s="62" customFormat="1" x14ac:dyDescent="0.35"/>
    <row r="103513" s="62" customFormat="1" x14ac:dyDescent="0.35"/>
    <row r="103514" s="62" customFormat="1" x14ac:dyDescent="0.35"/>
    <row r="103515" s="62" customFormat="1" x14ac:dyDescent="0.35"/>
    <row r="103516" s="62" customFormat="1" x14ac:dyDescent="0.35"/>
    <row r="103517" s="62" customFormat="1" x14ac:dyDescent="0.35"/>
    <row r="103518" s="62" customFormat="1" x14ac:dyDescent="0.35"/>
    <row r="103519" s="62" customFormat="1" x14ac:dyDescent="0.35"/>
    <row r="103520" s="62" customFormat="1" x14ac:dyDescent="0.35"/>
    <row r="103521" s="62" customFormat="1" x14ac:dyDescent="0.35"/>
    <row r="103522" s="62" customFormat="1" x14ac:dyDescent="0.35"/>
    <row r="103523" s="62" customFormat="1" x14ac:dyDescent="0.35"/>
    <row r="103524" s="62" customFormat="1" x14ac:dyDescent="0.35"/>
    <row r="103525" s="62" customFormat="1" x14ac:dyDescent="0.35"/>
    <row r="103526" s="62" customFormat="1" x14ac:dyDescent="0.35"/>
    <row r="103527" s="62" customFormat="1" x14ac:dyDescent="0.35"/>
    <row r="103528" s="62" customFormat="1" x14ac:dyDescent="0.35"/>
    <row r="103529" s="62" customFormat="1" x14ac:dyDescent="0.35"/>
    <row r="103530" s="62" customFormat="1" x14ac:dyDescent="0.35"/>
    <row r="103531" s="62" customFormat="1" x14ac:dyDescent="0.35"/>
    <row r="103532" s="62" customFormat="1" x14ac:dyDescent="0.35"/>
    <row r="103533" s="62" customFormat="1" x14ac:dyDescent="0.35"/>
    <row r="103534" s="62" customFormat="1" x14ac:dyDescent="0.35"/>
    <row r="103535" s="62" customFormat="1" x14ac:dyDescent="0.35"/>
    <row r="103536" s="62" customFormat="1" x14ac:dyDescent="0.35"/>
    <row r="103537" s="62" customFormat="1" x14ac:dyDescent="0.35"/>
    <row r="103538" s="62" customFormat="1" x14ac:dyDescent="0.35"/>
    <row r="103539" s="62" customFormat="1" x14ac:dyDescent="0.35"/>
    <row r="103540" s="62" customFormat="1" x14ac:dyDescent="0.35"/>
    <row r="103541" s="62" customFormat="1" x14ac:dyDescent="0.35"/>
    <row r="103542" s="62" customFormat="1" x14ac:dyDescent="0.35"/>
    <row r="103543" s="62" customFormat="1" x14ac:dyDescent="0.35"/>
    <row r="103544" s="62" customFormat="1" x14ac:dyDescent="0.35"/>
    <row r="103545" s="62" customFormat="1" x14ac:dyDescent="0.35"/>
    <row r="103546" s="62" customFormat="1" x14ac:dyDescent="0.35"/>
    <row r="103547" s="62" customFormat="1" x14ac:dyDescent="0.35"/>
    <row r="103548" s="62" customFormat="1" x14ac:dyDescent="0.35"/>
    <row r="103549" s="62" customFormat="1" x14ac:dyDescent="0.35"/>
    <row r="103550" s="62" customFormat="1" x14ac:dyDescent="0.35"/>
    <row r="103551" s="62" customFormat="1" x14ac:dyDescent="0.35"/>
    <row r="103552" s="62" customFormat="1" x14ac:dyDescent="0.35"/>
    <row r="103553" s="62" customFormat="1" x14ac:dyDescent="0.35"/>
    <row r="103554" s="62" customFormat="1" x14ac:dyDescent="0.35"/>
    <row r="103555" s="62" customFormat="1" x14ac:dyDescent="0.35"/>
    <row r="103556" s="62" customFormat="1" x14ac:dyDescent="0.35"/>
    <row r="103557" s="62" customFormat="1" x14ac:dyDescent="0.35"/>
    <row r="103558" s="62" customFormat="1" x14ac:dyDescent="0.35"/>
    <row r="103559" s="62" customFormat="1" x14ac:dyDescent="0.35"/>
    <row r="103560" s="62" customFormat="1" x14ac:dyDescent="0.35"/>
    <row r="103561" s="62" customFormat="1" x14ac:dyDescent="0.35"/>
    <row r="103562" s="62" customFormat="1" x14ac:dyDescent="0.35"/>
    <row r="103563" s="62" customFormat="1" x14ac:dyDescent="0.35"/>
    <row r="103564" s="62" customFormat="1" x14ac:dyDescent="0.35"/>
    <row r="103565" s="62" customFormat="1" x14ac:dyDescent="0.35"/>
    <row r="103566" s="62" customFormat="1" x14ac:dyDescent="0.35"/>
    <row r="103567" s="62" customFormat="1" x14ac:dyDescent="0.35"/>
    <row r="103568" s="62" customFormat="1" x14ac:dyDescent="0.35"/>
    <row r="103569" s="62" customFormat="1" x14ac:dyDescent="0.35"/>
    <row r="103570" s="62" customFormat="1" x14ac:dyDescent="0.35"/>
    <row r="103571" s="62" customFormat="1" x14ac:dyDescent="0.35"/>
    <row r="103572" s="62" customFormat="1" x14ac:dyDescent="0.35"/>
    <row r="103573" s="62" customFormat="1" x14ac:dyDescent="0.35"/>
    <row r="103574" s="62" customFormat="1" x14ac:dyDescent="0.35"/>
    <row r="103575" s="62" customFormat="1" x14ac:dyDescent="0.35"/>
    <row r="103576" s="62" customFormat="1" x14ac:dyDescent="0.35"/>
    <row r="103577" s="62" customFormat="1" x14ac:dyDescent="0.35"/>
    <row r="103578" s="62" customFormat="1" x14ac:dyDescent="0.35"/>
    <row r="103579" s="62" customFormat="1" x14ac:dyDescent="0.35"/>
    <row r="103580" s="62" customFormat="1" x14ac:dyDescent="0.35"/>
    <row r="103581" s="62" customFormat="1" x14ac:dyDescent="0.35"/>
    <row r="103582" s="62" customFormat="1" x14ac:dyDescent="0.35"/>
    <row r="103583" s="62" customFormat="1" x14ac:dyDescent="0.35"/>
    <row r="103584" s="62" customFormat="1" x14ac:dyDescent="0.35"/>
    <row r="103585" s="62" customFormat="1" x14ac:dyDescent="0.35"/>
    <row r="103586" s="62" customFormat="1" x14ac:dyDescent="0.35"/>
    <row r="103587" s="62" customFormat="1" x14ac:dyDescent="0.35"/>
    <row r="103588" s="62" customFormat="1" x14ac:dyDescent="0.35"/>
    <row r="103589" s="62" customFormat="1" x14ac:dyDescent="0.35"/>
    <row r="103590" s="62" customFormat="1" x14ac:dyDescent="0.35"/>
    <row r="103591" s="62" customFormat="1" x14ac:dyDescent="0.35"/>
    <row r="103592" s="62" customFormat="1" x14ac:dyDescent="0.35"/>
    <row r="103593" s="62" customFormat="1" x14ac:dyDescent="0.35"/>
    <row r="103594" s="62" customFormat="1" x14ac:dyDescent="0.35"/>
    <row r="103595" s="62" customFormat="1" x14ac:dyDescent="0.35"/>
    <row r="103596" s="62" customFormat="1" x14ac:dyDescent="0.35"/>
    <row r="103597" s="62" customFormat="1" x14ac:dyDescent="0.35"/>
    <row r="103598" s="62" customFormat="1" x14ac:dyDescent="0.35"/>
    <row r="103599" s="62" customFormat="1" x14ac:dyDescent="0.35"/>
    <row r="103600" s="62" customFormat="1" x14ac:dyDescent="0.35"/>
    <row r="103601" s="62" customFormat="1" x14ac:dyDescent="0.35"/>
    <row r="103602" s="62" customFormat="1" x14ac:dyDescent="0.35"/>
    <row r="103603" s="62" customFormat="1" x14ac:dyDescent="0.35"/>
    <row r="103604" s="62" customFormat="1" x14ac:dyDescent="0.35"/>
    <row r="103605" s="62" customFormat="1" x14ac:dyDescent="0.35"/>
    <row r="103606" s="62" customFormat="1" x14ac:dyDescent="0.35"/>
    <row r="103607" s="62" customFormat="1" x14ac:dyDescent="0.35"/>
    <row r="103608" s="62" customFormat="1" x14ac:dyDescent="0.35"/>
    <row r="103609" s="62" customFormat="1" x14ac:dyDescent="0.35"/>
    <row r="103610" s="62" customFormat="1" x14ac:dyDescent="0.35"/>
    <row r="103611" s="62" customFormat="1" x14ac:dyDescent="0.35"/>
    <row r="103612" s="62" customFormat="1" x14ac:dyDescent="0.35"/>
    <row r="103613" s="62" customFormat="1" x14ac:dyDescent="0.35"/>
    <row r="103614" s="62" customFormat="1" x14ac:dyDescent="0.35"/>
    <row r="103615" s="62" customFormat="1" x14ac:dyDescent="0.35"/>
    <row r="103616" s="62" customFormat="1" x14ac:dyDescent="0.35"/>
    <row r="103617" s="62" customFormat="1" x14ac:dyDescent="0.35"/>
    <row r="103618" s="62" customFormat="1" x14ac:dyDescent="0.35"/>
    <row r="103619" s="62" customFormat="1" x14ac:dyDescent="0.35"/>
    <row r="103620" s="62" customFormat="1" x14ac:dyDescent="0.35"/>
    <row r="103621" s="62" customFormat="1" x14ac:dyDescent="0.35"/>
    <row r="103622" s="62" customFormat="1" x14ac:dyDescent="0.35"/>
    <row r="103623" s="62" customFormat="1" x14ac:dyDescent="0.35"/>
    <row r="103624" s="62" customFormat="1" x14ac:dyDescent="0.35"/>
    <row r="103625" s="62" customFormat="1" x14ac:dyDescent="0.35"/>
    <row r="103626" s="62" customFormat="1" x14ac:dyDescent="0.35"/>
    <row r="103627" s="62" customFormat="1" x14ac:dyDescent="0.35"/>
    <row r="103628" s="62" customFormat="1" x14ac:dyDescent="0.35"/>
    <row r="103629" s="62" customFormat="1" x14ac:dyDescent="0.35"/>
    <row r="103630" s="62" customFormat="1" x14ac:dyDescent="0.35"/>
    <row r="103631" s="62" customFormat="1" x14ac:dyDescent="0.35"/>
    <row r="103632" s="62" customFormat="1" x14ac:dyDescent="0.35"/>
    <row r="103633" s="62" customFormat="1" x14ac:dyDescent="0.35"/>
    <row r="103634" s="62" customFormat="1" x14ac:dyDescent="0.35"/>
    <row r="103635" s="62" customFormat="1" x14ac:dyDescent="0.35"/>
    <row r="103636" s="62" customFormat="1" x14ac:dyDescent="0.35"/>
    <row r="103637" s="62" customFormat="1" x14ac:dyDescent="0.35"/>
    <row r="103638" s="62" customFormat="1" x14ac:dyDescent="0.35"/>
    <row r="103639" s="62" customFormat="1" x14ac:dyDescent="0.35"/>
    <row r="103640" s="62" customFormat="1" x14ac:dyDescent="0.35"/>
    <row r="103641" s="62" customFormat="1" x14ac:dyDescent="0.35"/>
    <row r="103642" s="62" customFormat="1" x14ac:dyDescent="0.35"/>
    <row r="103643" s="62" customFormat="1" x14ac:dyDescent="0.35"/>
    <row r="103644" s="62" customFormat="1" x14ac:dyDescent="0.35"/>
    <row r="103645" s="62" customFormat="1" x14ac:dyDescent="0.35"/>
    <row r="103646" s="62" customFormat="1" x14ac:dyDescent="0.35"/>
    <row r="103647" s="62" customFormat="1" x14ac:dyDescent="0.35"/>
    <row r="103648" s="62" customFormat="1" x14ac:dyDescent="0.35"/>
    <row r="103649" s="62" customFormat="1" x14ac:dyDescent="0.35"/>
    <row r="103650" s="62" customFormat="1" x14ac:dyDescent="0.35"/>
    <row r="103651" s="62" customFormat="1" x14ac:dyDescent="0.35"/>
    <row r="103652" s="62" customFormat="1" x14ac:dyDescent="0.35"/>
    <row r="103653" s="62" customFormat="1" x14ac:dyDescent="0.35"/>
    <row r="103654" s="62" customFormat="1" x14ac:dyDescent="0.35"/>
    <row r="103655" s="62" customFormat="1" x14ac:dyDescent="0.35"/>
    <row r="103656" s="62" customFormat="1" x14ac:dyDescent="0.35"/>
    <row r="103657" s="62" customFormat="1" x14ac:dyDescent="0.35"/>
    <row r="103658" s="62" customFormat="1" x14ac:dyDescent="0.35"/>
    <row r="103659" s="62" customFormat="1" x14ac:dyDescent="0.35"/>
    <row r="103660" s="62" customFormat="1" x14ac:dyDescent="0.35"/>
    <row r="103661" s="62" customFormat="1" x14ac:dyDescent="0.35"/>
    <row r="103662" s="62" customFormat="1" x14ac:dyDescent="0.35"/>
    <row r="103663" s="62" customFormat="1" x14ac:dyDescent="0.35"/>
    <row r="103664" s="62" customFormat="1" x14ac:dyDescent="0.35"/>
    <row r="103665" s="62" customFormat="1" x14ac:dyDescent="0.35"/>
    <row r="103666" s="62" customFormat="1" x14ac:dyDescent="0.35"/>
    <row r="103667" s="62" customFormat="1" x14ac:dyDescent="0.35"/>
    <row r="103668" s="62" customFormat="1" x14ac:dyDescent="0.35"/>
    <row r="103669" s="62" customFormat="1" x14ac:dyDescent="0.35"/>
    <row r="103670" s="62" customFormat="1" x14ac:dyDescent="0.35"/>
    <row r="103671" s="62" customFormat="1" x14ac:dyDescent="0.35"/>
    <row r="103672" s="62" customFormat="1" x14ac:dyDescent="0.35"/>
    <row r="103673" s="62" customFormat="1" x14ac:dyDescent="0.35"/>
    <row r="103674" s="62" customFormat="1" x14ac:dyDescent="0.35"/>
    <row r="103675" s="62" customFormat="1" x14ac:dyDescent="0.35"/>
    <row r="103676" s="62" customFormat="1" x14ac:dyDescent="0.35"/>
    <row r="103677" s="62" customFormat="1" x14ac:dyDescent="0.35"/>
    <row r="103678" s="62" customFormat="1" x14ac:dyDescent="0.35"/>
    <row r="103679" s="62" customFormat="1" x14ac:dyDescent="0.35"/>
    <row r="103680" s="62" customFormat="1" x14ac:dyDescent="0.35"/>
    <row r="103681" s="62" customFormat="1" x14ac:dyDescent="0.35"/>
    <row r="103682" s="62" customFormat="1" x14ac:dyDescent="0.35"/>
    <row r="103683" s="62" customFormat="1" x14ac:dyDescent="0.35"/>
    <row r="103684" s="62" customFormat="1" x14ac:dyDescent="0.35"/>
    <row r="103685" s="62" customFormat="1" x14ac:dyDescent="0.35"/>
    <row r="103686" s="62" customFormat="1" x14ac:dyDescent="0.35"/>
    <row r="103687" s="62" customFormat="1" x14ac:dyDescent="0.35"/>
    <row r="103688" s="62" customFormat="1" x14ac:dyDescent="0.35"/>
    <row r="103689" s="62" customFormat="1" x14ac:dyDescent="0.35"/>
    <row r="103690" s="62" customFormat="1" x14ac:dyDescent="0.35"/>
    <row r="103691" s="62" customFormat="1" x14ac:dyDescent="0.35"/>
    <row r="103692" s="62" customFormat="1" x14ac:dyDescent="0.35"/>
    <row r="103693" s="62" customFormat="1" x14ac:dyDescent="0.35"/>
    <row r="103694" s="62" customFormat="1" x14ac:dyDescent="0.35"/>
    <row r="103695" s="62" customFormat="1" x14ac:dyDescent="0.35"/>
    <row r="103696" s="62" customFormat="1" x14ac:dyDescent="0.35"/>
    <row r="103697" s="62" customFormat="1" x14ac:dyDescent="0.35"/>
    <row r="103698" s="62" customFormat="1" x14ac:dyDescent="0.35"/>
    <row r="103699" s="62" customFormat="1" x14ac:dyDescent="0.35"/>
    <row r="103700" s="62" customFormat="1" x14ac:dyDescent="0.35"/>
    <row r="103701" s="62" customFormat="1" x14ac:dyDescent="0.35"/>
    <row r="103702" s="62" customFormat="1" x14ac:dyDescent="0.35"/>
    <row r="103703" s="62" customFormat="1" x14ac:dyDescent="0.35"/>
    <row r="103704" s="62" customFormat="1" x14ac:dyDescent="0.35"/>
    <row r="103705" s="62" customFormat="1" x14ac:dyDescent="0.35"/>
    <row r="103706" s="62" customFormat="1" x14ac:dyDescent="0.35"/>
    <row r="103707" s="62" customFormat="1" x14ac:dyDescent="0.35"/>
    <row r="103708" s="62" customFormat="1" x14ac:dyDescent="0.35"/>
    <row r="103709" s="62" customFormat="1" x14ac:dyDescent="0.35"/>
    <row r="103710" s="62" customFormat="1" x14ac:dyDescent="0.35"/>
    <row r="103711" s="62" customFormat="1" x14ac:dyDescent="0.35"/>
    <row r="103712" s="62" customFormat="1" x14ac:dyDescent="0.35"/>
    <row r="103713" s="62" customFormat="1" x14ac:dyDescent="0.35"/>
    <row r="103714" s="62" customFormat="1" x14ac:dyDescent="0.35"/>
    <row r="103715" s="62" customFormat="1" x14ac:dyDescent="0.35"/>
    <row r="103716" s="62" customFormat="1" x14ac:dyDescent="0.35"/>
    <row r="103717" s="62" customFormat="1" x14ac:dyDescent="0.35"/>
    <row r="103718" s="62" customFormat="1" x14ac:dyDescent="0.35"/>
    <row r="103719" s="62" customFormat="1" x14ac:dyDescent="0.35"/>
    <row r="103720" s="62" customFormat="1" x14ac:dyDescent="0.35"/>
    <row r="103721" s="62" customFormat="1" x14ac:dyDescent="0.35"/>
    <row r="103722" s="62" customFormat="1" x14ac:dyDescent="0.35"/>
    <row r="103723" s="62" customFormat="1" x14ac:dyDescent="0.35"/>
    <row r="103724" s="62" customFormat="1" x14ac:dyDescent="0.35"/>
    <row r="103725" s="62" customFormat="1" x14ac:dyDescent="0.35"/>
    <row r="103726" s="62" customFormat="1" x14ac:dyDescent="0.35"/>
    <row r="103727" s="62" customFormat="1" x14ac:dyDescent="0.35"/>
    <row r="103728" s="62" customFormat="1" x14ac:dyDescent="0.35"/>
    <row r="103729" s="62" customFormat="1" x14ac:dyDescent="0.35"/>
    <row r="103730" s="62" customFormat="1" x14ac:dyDescent="0.35"/>
    <row r="103731" s="62" customFormat="1" x14ac:dyDescent="0.35"/>
    <row r="103732" s="62" customFormat="1" x14ac:dyDescent="0.35"/>
    <row r="103733" s="62" customFormat="1" x14ac:dyDescent="0.35"/>
    <row r="103734" s="62" customFormat="1" x14ac:dyDescent="0.35"/>
    <row r="103735" s="62" customFormat="1" x14ac:dyDescent="0.35"/>
    <row r="103736" s="62" customFormat="1" x14ac:dyDescent="0.35"/>
    <row r="103737" s="62" customFormat="1" x14ac:dyDescent="0.35"/>
    <row r="103738" s="62" customFormat="1" x14ac:dyDescent="0.35"/>
    <row r="103739" s="62" customFormat="1" x14ac:dyDescent="0.35"/>
    <row r="103740" s="62" customFormat="1" x14ac:dyDescent="0.35"/>
    <row r="103741" s="62" customFormat="1" x14ac:dyDescent="0.35"/>
    <row r="103742" s="62" customFormat="1" x14ac:dyDescent="0.35"/>
    <row r="103743" s="62" customFormat="1" x14ac:dyDescent="0.35"/>
    <row r="103744" s="62" customFormat="1" x14ac:dyDescent="0.35"/>
    <row r="103745" s="62" customFormat="1" x14ac:dyDescent="0.35"/>
    <row r="103746" s="62" customFormat="1" x14ac:dyDescent="0.35"/>
    <row r="103747" s="62" customFormat="1" x14ac:dyDescent="0.35"/>
    <row r="103748" s="62" customFormat="1" x14ac:dyDescent="0.35"/>
    <row r="103749" s="62" customFormat="1" x14ac:dyDescent="0.35"/>
    <row r="103750" s="62" customFormat="1" x14ac:dyDescent="0.35"/>
    <row r="103751" s="62" customFormat="1" x14ac:dyDescent="0.35"/>
    <row r="103752" s="62" customFormat="1" x14ac:dyDescent="0.35"/>
    <row r="103753" s="62" customFormat="1" x14ac:dyDescent="0.35"/>
    <row r="103754" s="62" customFormat="1" x14ac:dyDescent="0.35"/>
    <row r="103755" s="62" customFormat="1" x14ac:dyDescent="0.35"/>
    <row r="103756" s="62" customFormat="1" x14ac:dyDescent="0.35"/>
    <row r="103757" s="62" customFormat="1" x14ac:dyDescent="0.35"/>
    <row r="103758" s="62" customFormat="1" x14ac:dyDescent="0.35"/>
    <row r="103759" s="62" customFormat="1" x14ac:dyDescent="0.35"/>
    <row r="103760" s="62" customFormat="1" x14ac:dyDescent="0.35"/>
    <row r="103761" s="62" customFormat="1" x14ac:dyDescent="0.35"/>
    <row r="103762" s="62" customFormat="1" x14ac:dyDescent="0.35"/>
    <row r="103763" s="62" customFormat="1" x14ac:dyDescent="0.35"/>
    <row r="103764" s="62" customFormat="1" x14ac:dyDescent="0.35"/>
    <row r="103765" s="62" customFormat="1" x14ac:dyDescent="0.35"/>
    <row r="103766" s="62" customFormat="1" x14ac:dyDescent="0.35"/>
    <row r="103767" s="62" customFormat="1" x14ac:dyDescent="0.35"/>
    <row r="103768" s="62" customFormat="1" x14ac:dyDescent="0.35"/>
    <row r="103769" s="62" customFormat="1" x14ac:dyDescent="0.35"/>
    <row r="103770" s="62" customFormat="1" x14ac:dyDescent="0.35"/>
    <row r="103771" s="62" customFormat="1" x14ac:dyDescent="0.35"/>
    <row r="103772" s="62" customFormat="1" x14ac:dyDescent="0.35"/>
    <row r="103773" s="62" customFormat="1" x14ac:dyDescent="0.35"/>
    <row r="103774" s="62" customFormat="1" x14ac:dyDescent="0.35"/>
    <row r="103775" s="62" customFormat="1" x14ac:dyDescent="0.35"/>
    <row r="103776" s="62" customFormat="1" x14ac:dyDescent="0.35"/>
    <row r="103777" s="62" customFormat="1" x14ac:dyDescent="0.35"/>
    <row r="103778" s="62" customFormat="1" x14ac:dyDescent="0.35"/>
    <row r="103779" s="62" customFormat="1" x14ac:dyDescent="0.35"/>
    <row r="103780" s="62" customFormat="1" x14ac:dyDescent="0.35"/>
    <row r="103781" s="62" customFormat="1" x14ac:dyDescent="0.35"/>
    <row r="103782" s="62" customFormat="1" x14ac:dyDescent="0.35"/>
    <row r="103783" s="62" customFormat="1" x14ac:dyDescent="0.35"/>
    <row r="103784" s="62" customFormat="1" x14ac:dyDescent="0.35"/>
    <row r="103785" s="62" customFormat="1" x14ac:dyDescent="0.35"/>
    <row r="103786" s="62" customFormat="1" x14ac:dyDescent="0.35"/>
    <row r="103787" s="62" customFormat="1" x14ac:dyDescent="0.35"/>
    <row r="103788" s="62" customFormat="1" x14ac:dyDescent="0.35"/>
    <row r="103789" s="62" customFormat="1" x14ac:dyDescent="0.35"/>
    <row r="103790" s="62" customFormat="1" x14ac:dyDescent="0.35"/>
    <row r="103791" s="62" customFormat="1" x14ac:dyDescent="0.35"/>
    <row r="103792" s="62" customFormat="1" x14ac:dyDescent="0.35"/>
    <row r="103793" s="62" customFormat="1" x14ac:dyDescent="0.35"/>
    <row r="103794" s="62" customFormat="1" x14ac:dyDescent="0.35"/>
    <row r="103795" s="62" customFormat="1" x14ac:dyDescent="0.35"/>
    <row r="103796" s="62" customFormat="1" x14ac:dyDescent="0.35"/>
    <row r="103797" s="62" customFormat="1" x14ac:dyDescent="0.35"/>
    <row r="103798" s="62" customFormat="1" x14ac:dyDescent="0.35"/>
    <row r="103799" s="62" customFormat="1" x14ac:dyDescent="0.35"/>
    <row r="103800" s="62" customFormat="1" x14ac:dyDescent="0.35"/>
    <row r="103801" s="62" customFormat="1" x14ac:dyDescent="0.35"/>
    <row r="103802" s="62" customFormat="1" x14ac:dyDescent="0.35"/>
    <row r="103803" s="62" customFormat="1" x14ac:dyDescent="0.35"/>
    <row r="103804" s="62" customFormat="1" x14ac:dyDescent="0.35"/>
    <row r="103805" s="62" customFormat="1" x14ac:dyDescent="0.35"/>
    <row r="103806" s="62" customFormat="1" x14ac:dyDescent="0.35"/>
    <row r="103807" s="62" customFormat="1" x14ac:dyDescent="0.35"/>
    <row r="103808" s="62" customFormat="1" x14ac:dyDescent="0.35"/>
    <row r="103809" s="62" customFormat="1" x14ac:dyDescent="0.35"/>
    <row r="103810" s="62" customFormat="1" x14ac:dyDescent="0.35"/>
    <row r="103811" s="62" customFormat="1" x14ac:dyDescent="0.35"/>
    <row r="103812" s="62" customFormat="1" x14ac:dyDescent="0.35"/>
    <row r="103813" s="62" customFormat="1" x14ac:dyDescent="0.35"/>
    <row r="103814" s="62" customFormat="1" x14ac:dyDescent="0.35"/>
    <row r="103815" s="62" customFormat="1" x14ac:dyDescent="0.35"/>
    <row r="103816" s="62" customFormat="1" x14ac:dyDescent="0.35"/>
    <row r="103817" s="62" customFormat="1" x14ac:dyDescent="0.35"/>
    <row r="103818" s="62" customFormat="1" x14ac:dyDescent="0.35"/>
    <row r="103819" s="62" customFormat="1" x14ac:dyDescent="0.35"/>
    <row r="103820" s="62" customFormat="1" x14ac:dyDescent="0.35"/>
    <row r="103821" s="62" customFormat="1" x14ac:dyDescent="0.35"/>
    <row r="103822" s="62" customFormat="1" x14ac:dyDescent="0.35"/>
    <row r="103823" s="62" customFormat="1" x14ac:dyDescent="0.35"/>
    <row r="103824" s="62" customFormat="1" x14ac:dyDescent="0.35"/>
    <row r="103825" s="62" customFormat="1" x14ac:dyDescent="0.35"/>
    <row r="103826" s="62" customFormat="1" x14ac:dyDescent="0.35"/>
    <row r="103827" s="62" customFormat="1" x14ac:dyDescent="0.35"/>
    <row r="103828" s="62" customFormat="1" x14ac:dyDescent="0.35"/>
    <row r="103829" s="62" customFormat="1" x14ac:dyDescent="0.35"/>
    <row r="103830" s="62" customFormat="1" x14ac:dyDescent="0.35"/>
    <row r="103831" s="62" customFormat="1" x14ac:dyDescent="0.35"/>
    <row r="103832" s="62" customFormat="1" x14ac:dyDescent="0.35"/>
    <row r="103833" s="62" customFormat="1" x14ac:dyDescent="0.35"/>
    <row r="103834" s="62" customFormat="1" x14ac:dyDescent="0.35"/>
    <row r="103835" s="62" customFormat="1" x14ac:dyDescent="0.35"/>
    <row r="103836" s="62" customFormat="1" x14ac:dyDescent="0.35"/>
    <row r="103837" s="62" customFormat="1" x14ac:dyDescent="0.35"/>
    <row r="103838" s="62" customFormat="1" x14ac:dyDescent="0.35"/>
    <row r="103839" s="62" customFormat="1" x14ac:dyDescent="0.35"/>
    <row r="103840" s="62" customFormat="1" x14ac:dyDescent="0.35"/>
    <row r="103841" s="62" customFormat="1" x14ac:dyDescent="0.35"/>
    <row r="103842" s="62" customFormat="1" x14ac:dyDescent="0.35"/>
    <row r="103843" s="62" customFormat="1" x14ac:dyDescent="0.35"/>
    <row r="103844" s="62" customFormat="1" x14ac:dyDescent="0.35"/>
    <row r="103845" s="62" customFormat="1" x14ac:dyDescent="0.35"/>
    <row r="103846" s="62" customFormat="1" x14ac:dyDescent="0.35"/>
    <row r="103847" s="62" customFormat="1" x14ac:dyDescent="0.35"/>
    <row r="103848" s="62" customFormat="1" x14ac:dyDescent="0.35"/>
    <row r="103849" s="62" customFormat="1" x14ac:dyDescent="0.35"/>
    <row r="103850" s="62" customFormat="1" x14ac:dyDescent="0.35"/>
    <row r="103851" s="62" customFormat="1" x14ac:dyDescent="0.35"/>
    <row r="103852" s="62" customFormat="1" x14ac:dyDescent="0.35"/>
    <row r="103853" s="62" customFormat="1" x14ac:dyDescent="0.35"/>
    <row r="103854" s="62" customFormat="1" x14ac:dyDescent="0.35"/>
    <row r="103855" s="62" customFormat="1" x14ac:dyDescent="0.35"/>
    <row r="103856" s="62" customFormat="1" x14ac:dyDescent="0.35"/>
    <row r="103857" s="62" customFormat="1" x14ac:dyDescent="0.35"/>
    <row r="103858" s="62" customFormat="1" x14ac:dyDescent="0.35"/>
    <row r="103859" s="62" customFormat="1" x14ac:dyDescent="0.35"/>
    <row r="103860" s="62" customFormat="1" x14ac:dyDescent="0.35"/>
    <row r="103861" s="62" customFormat="1" x14ac:dyDescent="0.35"/>
    <row r="103862" s="62" customFormat="1" x14ac:dyDescent="0.35"/>
    <row r="103863" s="62" customFormat="1" x14ac:dyDescent="0.35"/>
    <row r="103864" s="62" customFormat="1" x14ac:dyDescent="0.35"/>
    <row r="103865" s="62" customFormat="1" x14ac:dyDescent="0.35"/>
    <row r="103866" s="62" customFormat="1" x14ac:dyDescent="0.35"/>
    <row r="103867" s="62" customFormat="1" x14ac:dyDescent="0.35"/>
    <row r="103868" s="62" customFormat="1" x14ac:dyDescent="0.35"/>
    <row r="103869" s="62" customFormat="1" x14ac:dyDescent="0.35"/>
    <row r="103870" s="62" customFormat="1" x14ac:dyDescent="0.35"/>
    <row r="103871" s="62" customFormat="1" x14ac:dyDescent="0.35"/>
    <row r="103872" s="62" customFormat="1" x14ac:dyDescent="0.35"/>
    <row r="103873" s="62" customFormat="1" x14ac:dyDescent="0.35"/>
    <row r="103874" s="62" customFormat="1" x14ac:dyDescent="0.35"/>
    <row r="103875" s="62" customFormat="1" x14ac:dyDescent="0.35"/>
    <row r="103876" s="62" customFormat="1" x14ac:dyDescent="0.35"/>
    <row r="103877" s="62" customFormat="1" x14ac:dyDescent="0.35"/>
    <row r="103878" s="62" customFormat="1" x14ac:dyDescent="0.35"/>
    <row r="103879" s="62" customFormat="1" x14ac:dyDescent="0.35"/>
    <row r="103880" s="62" customFormat="1" x14ac:dyDescent="0.35"/>
    <row r="103881" s="62" customFormat="1" x14ac:dyDescent="0.35"/>
    <row r="103882" s="62" customFormat="1" x14ac:dyDescent="0.35"/>
    <row r="103883" s="62" customFormat="1" x14ac:dyDescent="0.35"/>
    <row r="103884" s="62" customFormat="1" x14ac:dyDescent="0.35"/>
    <row r="103885" s="62" customFormat="1" x14ac:dyDescent="0.35"/>
    <row r="103886" s="62" customFormat="1" x14ac:dyDescent="0.35"/>
    <row r="103887" s="62" customFormat="1" x14ac:dyDescent="0.35"/>
    <row r="103888" s="62" customFormat="1" x14ac:dyDescent="0.35"/>
    <row r="103889" s="62" customFormat="1" x14ac:dyDescent="0.35"/>
    <row r="103890" s="62" customFormat="1" x14ac:dyDescent="0.35"/>
    <row r="103891" s="62" customFormat="1" x14ac:dyDescent="0.35"/>
    <row r="103892" s="62" customFormat="1" x14ac:dyDescent="0.35"/>
    <row r="103893" s="62" customFormat="1" x14ac:dyDescent="0.35"/>
    <row r="103894" s="62" customFormat="1" x14ac:dyDescent="0.35"/>
    <row r="103895" s="62" customFormat="1" x14ac:dyDescent="0.35"/>
    <row r="103896" s="62" customFormat="1" x14ac:dyDescent="0.35"/>
    <row r="103897" s="62" customFormat="1" x14ac:dyDescent="0.35"/>
    <row r="103898" s="62" customFormat="1" x14ac:dyDescent="0.35"/>
    <row r="103899" s="62" customFormat="1" x14ac:dyDescent="0.35"/>
    <row r="103900" s="62" customFormat="1" x14ac:dyDescent="0.35"/>
    <row r="103901" s="62" customFormat="1" x14ac:dyDescent="0.35"/>
    <row r="103902" s="62" customFormat="1" x14ac:dyDescent="0.35"/>
    <row r="103903" s="62" customFormat="1" x14ac:dyDescent="0.35"/>
    <row r="103904" s="62" customFormat="1" x14ac:dyDescent="0.35"/>
    <row r="103905" s="62" customFormat="1" x14ac:dyDescent="0.35"/>
    <row r="103906" s="62" customFormat="1" x14ac:dyDescent="0.35"/>
    <row r="103907" s="62" customFormat="1" x14ac:dyDescent="0.35"/>
    <row r="103908" s="62" customFormat="1" x14ac:dyDescent="0.35"/>
    <row r="103909" s="62" customFormat="1" x14ac:dyDescent="0.35"/>
    <row r="103910" s="62" customFormat="1" x14ac:dyDescent="0.35"/>
    <row r="103911" s="62" customFormat="1" x14ac:dyDescent="0.35"/>
    <row r="103912" s="62" customFormat="1" x14ac:dyDescent="0.35"/>
    <row r="103913" s="62" customFormat="1" x14ac:dyDescent="0.35"/>
    <row r="103914" s="62" customFormat="1" x14ac:dyDescent="0.35"/>
    <row r="103915" s="62" customFormat="1" x14ac:dyDescent="0.35"/>
    <row r="103916" s="62" customFormat="1" x14ac:dyDescent="0.35"/>
    <row r="103917" s="62" customFormat="1" x14ac:dyDescent="0.35"/>
    <row r="103918" s="62" customFormat="1" x14ac:dyDescent="0.35"/>
    <row r="103919" s="62" customFormat="1" x14ac:dyDescent="0.35"/>
    <row r="103920" s="62" customFormat="1" x14ac:dyDescent="0.35"/>
    <row r="103921" s="62" customFormat="1" x14ac:dyDescent="0.35"/>
    <row r="103922" s="62" customFormat="1" x14ac:dyDescent="0.35"/>
    <row r="103923" s="62" customFormat="1" x14ac:dyDescent="0.35"/>
    <row r="103924" s="62" customFormat="1" x14ac:dyDescent="0.35"/>
    <row r="103925" s="62" customFormat="1" x14ac:dyDescent="0.35"/>
    <row r="103926" s="62" customFormat="1" x14ac:dyDescent="0.35"/>
    <row r="103927" s="62" customFormat="1" x14ac:dyDescent="0.35"/>
    <row r="103928" s="62" customFormat="1" x14ac:dyDescent="0.35"/>
    <row r="103929" s="62" customFormat="1" x14ac:dyDescent="0.35"/>
    <row r="103930" s="62" customFormat="1" x14ac:dyDescent="0.35"/>
    <row r="103931" s="62" customFormat="1" x14ac:dyDescent="0.35"/>
    <row r="103932" s="62" customFormat="1" x14ac:dyDescent="0.35"/>
    <row r="103933" s="62" customFormat="1" x14ac:dyDescent="0.35"/>
    <row r="103934" s="62" customFormat="1" x14ac:dyDescent="0.35"/>
    <row r="103935" s="62" customFormat="1" x14ac:dyDescent="0.35"/>
    <row r="103936" s="62" customFormat="1" x14ac:dyDescent="0.35"/>
    <row r="103937" s="62" customFormat="1" x14ac:dyDescent="0.35"/>
    <row r="103938" s="62" customFormat="1" x14ac:dyDescent="0.35"/>
    <row r="103939" s="62" customFormat="1" x14ac:dyDescent="0.35"/>
    <row r="103940" s="62" customFormat="1" x14ac:dyDescent="0.35"/>
    <row r="103941" s="62" customFormat="1" x14ac:dyDescent="0.35"/>
    <row r="103942" s="62" customFormat="1" x14ac:dyDescent="0.35"/>
    <row r="103943" s="62" customFormat="1" x14ac:dyDescent="0.35"/>
    <row r="103944" s="62" customFormat="1" x14ac:dyDescent="0.35"/>
    <row r="103945" s="62" customFormat="1" x14ac:dyDescent="0.35"/>
    <row r="103946" s="62" customFormat="1" x14ac:dyDescent="0.35"/>
    <row r="103947" s="62" customFormat="1" x14ac:dyDescent="0.35"/>
    <row r="103948" s="62" customFormat="1" x14ac:dyDescent="0.35"/>
    <row r="103949" s="62" customFormat="1" x14ac:dyDescent="0.35"/>
    <row r="103950" s="62" customFormat="1" x14ac:dyDescent="0.35"/>
    <row r="103951" s="62" customFormat="1" x14ac:dyDescent="0.35"/>
    <row r="103952" s="62" customFormat="1" x14ac:dyDescent="0.35"/>
    <row r="103953" s="62" customFormat="1" x14ac:dyDescent="0.35"/>
    <row r="103954" s="62" customFormat="1" x14ac:dyDescent="0.35"/>
    <row r="103955" s="62" customFormat="1" x14ac:dyDescent="0.35"/>
    <row r="103956" s="62" customFormat="1" x14ac:dyDescent="0.35"/>
    <row r="103957" s="62" customFormat="1" x14ac:dyDescent="0.35"/>
    <row r="103958" s="62" customFormat="1" x14ac:dyDescent="0.35"/>
    <row r="103959" s="62" customFormat="1" x14ac:dyDescent="0.35"/>
    <row r="103960" s="62" customFormat="1" x14ac:dyDescent="0.35"/>
    <row r="103961" s="62" customFormat="1" x14ac:dyDescent="0.35"/>
    <row r="103962" s="62" customFormat="1" x14ac:dyDescent="0.35"/>
    <row r="103963" s="62" customFormat="1" x14ac:dyDescent="0.35"/>
    <row r="103964" s="62" customFormat="1" x14ac:dyDescent="0.35"/>
    <row r="103965" s="62" customFormat="1" x14ac:dyDescent="0.35"/>
    <row r="103966" s="62" customFormat="1" x14ac:dyDescent="0.35"/>
    <row r="103967" s="62" customFormat="1" x14ac:dyDescent="0.35"/>
    <row r="103968" s="62" customFormat="1" x14ac:dyDescent="0.35"/>
    <row r="103969" s="62" customFormat="1" x14ac:dyDescent="0.35"/>
    <row r="103970" s="62" customFormat="1" x14ac:dyDescent="0.35"/>
    <row r="103971" s="62" customFormat="1" x14ac:dyDescent="0.35"/>
    <row r="103972" s="62" customFormat="1" x14ac:dyDescent="0.35"/>
    <row r="103973" s="62" customFormat="1" x14ac:dyDescent="0.35"/>
    <row r="103974" s="62" customFormat="1" x14ac:dyDescent="0.35"/>
    <row r="103975" s="62" customFormat="1" x14ac:dyDescent="0.35"/>
    <row r="103976" s="62" customFormat="1" x14ac:dyDescent="0.35"/>
    <row r="103977" s="62" customFormat="1" x14ac:dyDescent="0.35"/>
    <row r="103978" s="62" customFormat="1" x14ac:dyDescent="0.35"/>
    <row r="103979" s="62" customFormat="1" x14ac:dyDescent="0.35"/>
    <row r="103980" s="62" customFormat="1" x14ac:dyDescent="0.35"/>
    <row r="103981" s="62" customFormat="1" x14ac:dyDescent="0.35"/>
    <row r="103982" s="62" customFormat="1" x14ac:dyDescent="0.35"/>
    <row r="103983" s="62" customFormat="1" x14ac:dyDescent="0.35"/>
    <row r="103984" s="62" customFormat="1" x14ac:dyDescent="0.35"/>
    <row r="103985" s="62" customFormat="1" x14ac:dyDescent="0.35"/>
    <row r="103986" s="62" customFormat="1" x14ac:dyDescent="0.35"/>
    <row r="103987" s="62" customFormat="1" x14ac:dyDescent="0.35"/>
    <row r="103988" s="62" customFormat="1" x14ac:dyDescent="0.35"/>
    <row r="103989" s="62" customFormat="1" x14ac:dyDescent="0.35"/>
    <row r="103990" s="62" customFormat="1" x14ac:dyDescent="0.35"/>
    <row r="103991" s="62" customFormat="1" x14ac:dyDescent="0.35"/>
    <row r="103992" s="62" customFormat="1" x14ac:dyDescent="0.35"/>
    <row r="103993" s="62" customFormat="1" x14ac:dyDescent="0.35"/>
    <row r="103994" s="62" customFormat="1" x14ac:dyDescent="0.35"/>
    <row r="103995" s="62" customFormat="1" x14ac:dyDescent="0.35"/>
    <row r="103996" s="62" customFormat="1" x14ac:dyDescent="0.35"/>
    <row r="103997" s="62" customFormat="1" x14ac:dyDescent="0.35"/>
    <row r="103998" s="62" customFormat="1" x14ac:dyDescent="0.35"/>
    <row r="103999" s="62" customFormat="1" x14ac:dyDescent="0.35"/>
    <row r="104000" s="62" customFormat="1" x14ac:dyDescent="0.35"/>
    <row r="104001" s="62" customFormat="1" x14ac:dyDescent="0.35"/>
    <row r="104002" s="62" customFormat="1" x14ac:dyDescent="0.35"/>
    <row r="104003" s="62" customFormat="1" x14ac:dyDescent="0.35"/>
    <row r="104004" s="62" customFormat="1" x14ac:dyDescent="0.35"/>
    <row r="104005" s="62" customFormat="1" x14ac:dyDescent="0.35"/>
    <row r="104006" s="62" customFormat="1" x14ac:dyDescent="0.35"/>
    <row r="104007" s="62" customFormat="1" x14ac:dyDescent="0.35"/>
    <row r="104008" s="62" customFormat="1" x14ac:dyDescent="0.35"/>
    <row r="104009" s="62" customFormat="1" x14ac:dyDescent="0.35"/>
    <row r="104010" s="62" customFormat="1" x14ac:dyDescent="0.35"/>
    <row r="104011" s="62" customFormat="1" x14ac:dyDescent="0.35"/>
    <row r="104012" s="62" customFormat="1" x14ac:dyDescent="0.35"/>
    <row r="104013" s="62" customFormat="1" x14ac:dyDescent="0.35"/>
    <row r="104014" s="62" customFormat="1" x14ac:dyDescent="0.35"/>
    <row r="104015" s="62" customFormat="1" x14ac:dyDescent="0.35"/>
    <row r="104016" s="62" customFormat="1" x14ac:dyDescent="0.35"/>
    <row r="104017" s="62" customFormat="1" x14ac:dyDescent="0.35"/>
    <row r="104018" s="62" customFormat="1" x14ac:dyDescent="0.35"/>
    <row r="104019" s="62" customFormat="1" x14ac:dyDescent="0.35"/>
    <row r="104020" s="62" customFormat="1" x14ac:dyDescent="0.35"/>
    <row r="104021" s="62" customFormat="1" x14ac:dyDescent="0.35"/>
    <row r="104022" s="62" customFormat="1" x14ac:dyDescent="0.35"/>
    <row r="104023" s="62" customFormat="1" x14ac:dyDescent="0.35"/>
    <row r="104024" s="62" customFormat="1" x14ac:dyDescent="0.35"/>
    <row r="104025" s="62" customFormat="1" x14ac:dyDescent="0.35"/>
    <row r="104026" s="62" customFormat="1" x14ac:dyDescent="0.35"/>
    <row r="104027" s="62" customFormat="1" x14ac:dyDescent="0.35"/>
    <row r="104028" s="62" customFormat="1" x14ac:dyDescent="0.35"/>
    <row r="104029" s="62" customFormat="1" x14ac:dyDescent="0.35"/>
    <row r="104030" s="62" customFormat="1" x14ac:dyDescent="0.35"/>
    <row r="104031" s="62" customFormat="1" x14ac:dyDescent="0.35"/>
    <row r="104032" s="62" customFormat="1" x14ac:dyDescent="0.35"/>
    <row r="104033" s="62" customFormat="1" x14ac:dyDescent="0.35"/>
    <row r="104034" s="62" customFormat="1" x14ac:dyDescent="0.35"/>
    <row r="104035" s="62" customFormat="1" x14ac:dyDescent="0.35"/>
    <row r="104036" s="62" customFormat="1" x14ac:dyDescent="0.35"/>
    <row r="104037" s="62" customFormat="1" x14ac:dyDescent="0.35"/>
    <row r="104038" s="62" customFormat="1" x14ac:dyDescent="0.35"/>
    <row r="104039" s="62" customFormat="1" x14ac:dyDescent="0.35"/>
    <row r="104040" s="62" customFormat="1" x14ac:dyDescent="0.35"/>
    <row r="104041" s="62" customFormat="1" x14ac:dyDescent="0.35"/>
    <row r="104042" s="62" customFormat="1" x14ac:dyDescent="0.35"/>
    <row r="104043" s="62" customFormat="1" x14ac:dyDescent="0.35"/>
    <row r="104044" s="62" customFormat="1" x14ac:dyDescent="0.35"/>
    <row r="104045" s="62" customFormat="1" x14ac:dyDescent="0.35"/>
    <row r="104046" s="62" customFormat="1" x14ac:dyDescent="0.35"/>
    <row r="104047" s="62" customFormat="1" x14ac:dyDescent="0.35"/>
    <row r="104048" s="62" customFormat="1" x14ac:dyDescent="0.35"/>
    <row r="104049" s="62" customFormat="1" x14ac:dyDescent="0.35"/>
    <row r="104050" s="62" customFormat="1" x14ac:dyDescent="0.35"/>
    <row r="104051" s="62" customFormat="1" x14ac:dyDescent="0.35"/>
    <row r="104052" s="62" customFormat="1" x14ac:dyDescent="0.35"/>
    <row r="104053" s="62" customFormat="1" x14ac:dyDescent="0.35"/>
    <row r="104054" s="62" customFormat="1" x14ac:dyDescent="0.35"/>
    <row r="104055" s="62" customFormat="1" x14ac:dyDescent="0.35"/>
    <row r="104056" s="62" customFormat="1" x14ac:dyDescent="0.35"/>
    <row r="104057" s="62" customFormat="1" x14ac:dyDescent="0.35"/>
    <row r="104058" s="62" customFormat="1" x14ac:dyDescent="0.35"/>
    <row r="104059" s="62" customFormat="1" x14ac:dyDescent="0.35"/>
    <row r="104060" s="62" customFormat="1" x14ac:dyDescent="0.35"/>
    <row r="104061" s="62" customFormat="1" x14ac:dyDescent="0.35"/>
    <row r="104062" s="62" customFormat="1" x14ac:dyDescent="0.35"/>
    <row r="104063" s="62" customFormat="1" x14ac:dyDescent="0.35"/>
    <row r="104064" s="62" customFormat="1" x14ac:dyDescent="0.35"/>
    <row r="104065" s="62" customFormat="1" x14ac:dyDescent="0.35"/>
    <row r="104066" s="62" customFormat="1" x14ac:dyDescent="0.35"/>
    <row r="104067" s="62" customFormat="1" x14ac:dyDescent="0.35"/>
    <row r="104068" s="62" customFormat="1" x14ac:dyDescent="0.35"/>
    <row r="104069" s="62" customFormat="1" x14ac:dyDescent="0.35"/>
    <row r="104070" s="62" customFormat="1" x14ac:dyDescent="0.35"/>
    <row r="104071" s="62" customFormat="1" x14ac:dyDescent="0.35"/>
    <row r="104072" s="62" customFormat="1" x14ac:dyDescent="0.35"/>
    <row r="104073" s="62" customFormat="1" x14ac:dyDescent="0.35"/>
    <row r="104074" s="62" customFormat="1" x14ac:dyDescent="0.35"/>
    <row r="104075" s="62" customFormat="1" x14ac:dyDescent="0.35"/>
    <row r="104076" s="62" customFormat="1" x14ac:dyDescent="0.35"/>
    <row r="104077" s="62" customFormat="1" x14ac:dyDescent="0.35"/>
    <row r="104078" s="62" customFormat="1" x14ac:dyDescent="0.35"/>
    <row r="104079" s="62" customFormat="1" x14ac:dyDescent="0.35"/>
    <row r="104080" s="62" customFormat="1" x14ac:dyDescent="0.35"/>
    <row r="104081" s="62" customFormat="1" x14ac:dyDescent="0.35"/>
    <row r="104082" s="62" customFormat="1" x14ac:dyDescent="0.35"/>
    <row r="104083" s="62" customFormat="1" x14ac:dyDescent="0.35"/>
    <row r="104084" s="62" customFormat="1" x14ac:dyDescent="0.35"/>
    <row r="104085" s="62" customFormat="1" x14ac:dyDescent="0.35"/>
    <row r="104086" s="62" customFormat="1" x14ac:dyDescent="0.35"/>
    <row r="104087" s="62" customFormat="1" x14ac:dyDescent="0.35"/>
    <row r="104088" s="62" customFormat="1" x14ac:dyDescent="0.35"/>
    <row r="104089" s="62" customFormat="1" x14ac:dyDescent="0.35"/>
    <row r="104090" s="62" customFormat="1" x14ac:dyDescent="0.35"/>
    <row r="104091" s="62" customFormat="1" x14ac:dyDescent="0.35"/>
    <row r="104092" s="62" customFormat="1" x14ac:dyDescent="0.35"/>
    <row r="104093" s="62" customFormat="1" x14ac:dyDescent="0.35"/>
    <row r="104094" s="62" customFormat="1" x14ac:dyDescent="0.35"/>
    <row r="104095" s="62" customFormat="1" x14ac:dyDescent="0.35"/>
    <row r="104096" s="62" customFormat="1" x14ac:dyDescent="0.35"/>
    <row r="104097" s="62" customFormat="1" x14ac:dyDescent="0.35"/>
    <row r="104098" s="62" customFormat="1" x14ac:dyDescent="0.35"/>
    <row r="104099" s="62" customFormat="1" x14ac:dyDescent="0.35"/>
    <row r="104100" s="62" customFormat="1" x14ac:dyDescent="0.35"/>
    <row r="104101" s="62" customFormat="1" x14ac:dyDescent="0.35"/>
    <row r="104102" s="62" customFormat="1" x14ac:dyDescent="0.35"/>
    <row r="104103" s="62" customFormat="1" x14ac:dyDescent="0.35"/>
    <row r="104104" s="62" customFormat="1" x14ac:dyDescent="0.35"/>
    <row r="104105" s="62" customFormat="1" x14ac:dyDescent="0.35"/>
    <row r="104106" s="62" customFormat="1" x14ac:dyDescent="0.35"/>
    <row r="104107" s="62" customFormat="1" x14ac:dyDescent="0.35"/>
    <row r="104108" s="62" customFormat="1" x14ac:dyDescent="0.35"/>
    <row r="104109" s="62" customFormat="1" x14ac:dyDescent="0.35"/>
    <row r="104110" s="62" customFormat="1" x14ac:dyDescent="0.35"/>
    <row r="104111" s="62" customFormat="1" x14ac:dyDescent="0.35"/>
    <row r="104112" s="62" customFormat="1" x14ac:dyDescent="0.35"/>
    <row r="104113" s="62" customFormat="1" x14ac:dyDescent="0.35"/>
    <row r="104114" s="62" customFormat="1" x14ac:dyDescent="0.35"/>
    <row r="104115" s="62" customFormat="1" x14ac:dyDescent="0.35"/>
    <row r="104116" s="62" customFormat="1" x14ac:dyDescent="0.35"/>
    <row r="104117" s="62" customFormat="1" x14ac:dyDescent="0.35"/>
    <row r="104118" s="62" customFormat="1" x14ac:dyDescent="0.35"/>
    <row r="104119" s="62" customFormat="1" x14ac:dyDescent="0.35"/>
    <row r="104120" s="62" customFormat="1" x14ac:dyDescent="0.35"/>
    <row r="104121" s="62" customFormat="1" x14ac:dyDescent="0.35"/>
    <row r="104122" s="62" customFormat="1" x14ac:dyDescent="0.35"/>
    <row r="104123" s="62" customFormat="1" x14ac:dyDescent="0.35"/>
    <row r="104124" s="62" customFormat="1" x14ac:dyDescent="0.35"/>
    <row r="104125" s="62" customFormat="1" x14ac:dyDescent="0.35"/>
    <row r="104126" s="62" customFormat="1" x14ac:dyDescent="0.35"/>
    <row r="104127" s="62" customFormat="1" x14ac:dyDescent="0.35"/>
    <row r="104128" s="62" customFormat="1" x14ac:dyDescent="0.35"/>
    <row r="104129" s="62" customFormat="1" x14ac:dyDescent="0.35"/>
    <row r="104130" s="62" customFormat="1" x14ac:dyDescent="0.35"/>
    <row r="104131" s="62" customFormat="1" x14ac:dyDescent="0.35"/>
    <row r="104132" s="62" customFormat="1" x14ac:dyDescent="0.35"/>
    <row r="104133" s="62" customFormat="1" x14ac:dyDescent="0.35"/>
    <row r="104134" s="62" customFormat="1" x14ac:dyDescent="0.35"/>
    <row r="104135" s="62" customFormat="1" x14ac:dyDescent="0.35"/>
    <row r="104136" s="62" customFormat="1" x14ac:dyDescent="0.35"/>
    <row r="104137" s="62" customFormat="1" x14ac:dyDescent="0.35"/>
    <row r="104138" s="62" customFormat="1" x14ac:dyDescent="0.35"/>
    <row r="104139" s="62" customFormat="1" x14ac:dyDescent="0.35"/>
    <row r="104140" s="62" customFormat="1" x14ac:dyDescent="0.35"/>
    <row r="104141" s="62" customFormat="1" x14ac:dyDescent="0.35"/>
    <row r="104142" s="62" customFormat="1" x14ac:dyDescent="0.35"/>
    <row r="104143" s="62" customFormat="1" x14ac:dyDescent="0.35"/>
    <row r="104144" s="62" customFormat="1" x14ac:dyDescent="0.35"/>
    <row r="104145" s="62" customFormat="1" x14ac:dyDescent="0.35"/>
    <row r="104146" s="62" customFormat="1" x14ac:dyDescent="0.35"/>
    <row r="104147" s="62" customFormat="1" x14ac:dyDescent="0.35"/>
    <row r="104148" s="62" customFormat="1" x14ac:dyDescent="0.35"/>
    <row r="104149" s="62" customFormat="1" x14ac:dyDescent="0.35"/>
    <row r="104150" s="62" customFormat="1" x14ac:dyDescent="0.35"/>
    <row r="104151" s="62" customFormat="1" x14ac:dyDescent="0.35"/>
    <row r="104152" s="62" customFormat="1" x14ac:dyDescent="0.35"/>
    <row r="104153" s="62" customFormat="1" x14ac:dyDescent="0.35"/>
    <row r="104154" s="62" customFormat="1" x14ac:dyDescent="0.35"/>
    <row r="104155" s="62" customFormat="1" x14ac:dyDescent="0.35"/>
    <row r="104156" s="62" customFormat="1" x14ac:dyDescent="0.35"/>
    <row r="104157" s="62" customFormat="1" x14ac:dyDescent="0.35"/>
    <row r="104158" s="62" customFormat="1" x14ac:dyDescent="0.35"/>
    <row r="104159" s="62" customFormat="1" x14ac:dyDescent="0.35"/>
    <row r="104160" s="62" customFormat="1" x14ac:dyDescent="0.35"/>
    <row r="104161" s="62" customFormat="1" x14ac:dyDescent="0.35"/>
    <row r="104162" s="62" customFormat="1" x14ac:dyDescent="0.35"/>
    <row r="104163" s="62" customFormat="1" x14ac:dyDescent="0.35"/>
    <row r="104164" s="62" customFormat="1" x14ac:dyDescent="0.35"/>
    <row r="104165" s="62" customFormat="1" x14ac:dyDescent="0.35"/>
    <row r="104166" s="62" customFormat="1" x14ac:dyDescent="0.35"/>
    <row r="104167" s="62" customFormat="1" x14ac:dyDescent="0.35"/>
    <row r="104168" s="62" customFormat="1" x14ac:dyDescent="0.35"/>
    <row r="104169" s="62" customFormat="1" x14ac:dyDescent="0.35"/>
    <row r="104170" s="62" customFormat="1" x14ac:dyDescent="0.35"/>
    <row r="104171" s="62" customFormat="1" x14ac:dyDescent="0.35"/>
    <row r="104172" s="62" customFormat="1" x14ac:dyDescent="0.35"/>
    <row r="104173" s="62" customFormat="1" x14ac:dyDescent="0.35"/>
    <row r="104174" s="62" customFormat="1" x14ac:dyDescent="0.35"/>
    <row r="104175" s="62" customFormat="1" x14ac:dyDescent="0.35"/>
    <row r="104176" s="62" customFormat="1" x14ac:dyDescent="0.35"/>
    <row r="104177" s="62" customFormat="1" x14ac:dyDescent="0.35"/>
    <row r="104178" s="62" customFormat="1" x14ac:dyDescent="0.35"/>
    <row r="104179" s="62" customFormat="1" x14ac:dyDescent="0.35"/>
    <row r="104180" s="62" customFormat="1" x14ac:dyDescent="0.35"/>
    <row r="104181" s="62" customFormat="1" x14ac:dyDescent="0.35"/>
    <row r="104182" s="62" customFormat="1" x14ac:dyDescent="0.35"/>
    <row r="104183" s="62" customFormat="1" x14ac:dyDescent="0.35"/>
    <row r="104184" s="62" customFormat="1" x14ac:dyDescent="0.35"/>
    <row r="104185" s="62" customFormat="1" x14ac:dyDescent="0.35"/>
    <row r="104186" s="62" customFormat="1" x14ac:dyDescent="0.35"/>
    <row r="104187" s="62" customFormat="1" x14ac:dyDescent="0.35"/>
    <row r="104188" s="62" customFormat="1" x14ac:dyDescent="0.35"/>
    <row r="104189" s="62" customFormat="1" x14ac:dyDescent="0.35"/>
    <row r="104190" s="62" customFormat="1" x14ac:dyDescent="0.35"/>
    <row r="104191" s="62" customFormat="1" x14ac:dyDescent="0.35"/>
    <row r="104192" s="62" customFormat="1" x14ac:dyDescent="0.35"/>
    <row r="104193" s="62" customFormat="1" x14ac:dyDescent="0.35"/>
    <row r="104194" s="62" customFormat="1" x14ac:dyDescent="0.35"/>
    <row r="104195" s="62" customFormat="1" x14ac:dyDescent="0.35"/>
    <row r="104196" s="62" customFormat="1" x14ac:dyDescent="0.35"/>
    <row r="104197" s="62" customFormat="1" x14ac:dyDescent="0.35"/>
    <row r="104198" s="62" customFormat="1" x14ac:dyDescent="0.35"/>
    <row r="104199" s="62" customFormat="1" x14ac:dyDescent="0.35"/>
    <row r="104200" s="62" customFormat="1" x14ac:dyDescent="0.35"/>
    <row r="104201" s="62" customFormat="1" x14ac:dyDescent="0.35"/>
    <row r="104202" s="62" customFormat="1" x14ac:dyDescent="0.35"/>
    <row r="104203" s="62" customFormat="1" x14ac:dyDescent="0.35"/>
    <row r="104204" s="62" customFormat="1" x14ac:dyDescent="0.35"/>
    <row r="104205" s="62" customFormat="1" x14ac:dyDescent="0.35"/>
    <row r="104206" s="62" customFormat="1" x14ac:dyDescent="0.35"/>
    <row r="104207" s="62" customFormat="1" x14ac:dyDescent="0.35"/>
    <row r="104208" s="62" customFormat="1" x14ac:dyDescent="0.35"/>
    <row r="104209" s="62" customFormat="1" x14ac:dyDescent="0.35"/>
    <row r="104210" s="62" customFormat="1" x14ac:dyDescent="0.35"/>
    <row r="104211" s="62" customFormat="1" x14ac:dyDescent="0.35"/>
    <row r="104212" s="62" customFormat="1" x14ac:dyDescent="0.35"/>
    <row r="104213" s="62" customFormat="1" x14ac:dyDescent="0.35"/>
    <row r="104214" s="62" customFormat="1" x14ac:dyDescent="0.35"/>
    <row r="104215" s="62" customFormat="1" x14ac:dyDescent="0.35"/>
    <row r="104216" s="62" customFormat="1" x14ac:dyDescent="0.35"/>
    <row r="104217" s="62" customFormat="1" x14ac:dyDescent="0.35"/>
    <row r="104218" s="62" customFormat="1" x14ac:dyDescent="0.35"/>
    <row r="104219" s="62" customFormat="1" x14ac:dyDescent="0.35"/>
    <row r="104220" s="62" customFormat="1" x14ac:dyDescent="0.35"/>
    <row r="104221" s="62" customFormat="1" x14ac:dyDescent="0.35"/>
    <row r="104222" s="62" customFormat="1" x14ac:dyDescent="0.35"/>
    <row r="104223" s="62" customFormat="1" x14ac:dyDescent="0.35"/>
    <row r="104224" s="62" customFormat="1" x14ac:dyDescent="0.35"/>
    <row r="104225" s="62" customFormat="1" x14ac:dyDescent="0.35"/>
    <row r="104226" s="62" customFormat="1" x14ac:dyDescent="0.35"/>
    <row r="104227" s="62" customFormat="1" x14ac:dyDescent="0.35"/>
    <row r="104228" s="62" customFormat="1" x14ac:dyDescent="0.35"/>
    <row r="104229" s="62" customFormat="1" x14ac:dyDescent="0.35"/>
    <row r="104230" s="62" customFormat="1" x14ac:dyDescent="0.35"/>
    <row r="104231" s="62" customFormat="1" x14ac:dyDescent="0.35"/>
    <row r="104232" s="62" customFormat="1" x14ac:dyDescent="0.35"/>
    <row r="104233" s="62" customFormat="1" x14ac:dyDescent="0.35"/>
    <row r="104234" s="62" customFormat="1" x14ac:dyDescent="0.35"/>
    <row r="104235" s="62" customFormat="1" x14ac:dyDescent="0.35"/>
    <row r="104236" s="62" customFormat="1" x14ac:dyDescent="0.35"/>
    <row r="104237" s="62" customFormat="1" x14ac:dyDescent="0.35"/>
    <row r="104238" s="62" customFormat="1" x14ac:dyDescent="0.35"/>
    <row r="104239" s="62" customFormat="1" x14ac:dyDescent="0.35"/>
    <row r="104240" s="62" customFormat="1" x14ac:dyDescent="0.35"/>
    <row r="104241" s="62" customFormat="1" x14ac:dyDescent="0.35"/>
    <row r="104242" s="62" customFormat="1" x14ac:dyDescent="0.35"/>
    <row r="104243" s="62" customFormat="1" x14ac:dyDescent="0.35"/>
    <row r="104244" s="62" customFormat="1" x14ac:dyDescent="0.35"/>
    <row r="104245" s="62" customFormat="1" x14ac:dyDescent="0.35"/>
    <row r="104246" s="62" customFormat="1" x14ac:dyDescent="0.35"/>
    <row r="104247" s="62" customFormat="1" x14ac:dyDescent="0.35"/>
    <row r="104248" s="62" customFormat="1" x14ac:dyDescent="0.35"/>
    <row r="104249" s="62" customFormat="1" x14ac:dyDescent="0.35"/>
    <row r="104250" s="62" customFormat="1" x14ac:dyDescent="0.35"/>
    <row r="104251" s="62" customFormat="1" x14ac:dyDescent="0.35"/>
    <row r="104252" s="62" customFormat="1" x14ac:dyDescent="0.35"/>
    <row r="104253" s="62" customFormat="1" x14ac:dyDescent="0.35"/>
    <row r="104254" s="62" customFormat="1" x14ac:dyDescent="0.35"/>
    <row r="104255" s="62" customFormat="1" x14ac:dyDescent="0.35"/>
    <row r="104256" s="62" customFormat="1" x14ac:dyDescent="0.35"/>
    <row r="104257" s="62" customFormat="1" x14ac:dyDescent="0.35"/>
    <row r="104258" s="62" customFormat="1" x14ac:dyDescent="0.35"/>
    <row r="104259" s="62" customFormat="1" x14ac:dyDescent="0.35"/>
    <row r="104260" s="62" customFormat="1" x14ac:dyDescent="0.35"/>
    <row r="104261" s="62" customFormat="1" x14ac:dyDescent="0.35"/>
    <row r="104262" s="62" customFormat="1" x14ac:dyDescent="0.35"/>
    <row r="104263" s="62" customFormat="1" x14ac:dyDescent="0.35"/>
    <row r="104264" s="62" customFormat="1" x14ac:dyDescent="0.35"/>
    <row r="104265" s="62" customFormat="1" x14ac:dyDescent="0.35"/>
    <row r="104266" s="62" customFormat="1" x14ac:dyDescent="0.35"/>
    <row r="104267" s="62" customFormat="1" x14ac:dyDescent="0.35"/>
    <row r="104268" s="62" customFormat="1" x14ac:dyDescent="0.35"/>
    <row r="104269" s="62" customFormat="1" x14ac:dyDescent="0.35"/>
    <row r="104270" s="62" customFormat="1" x14ac:dyDescent="0.35"/>
    <row r="104271" s="62" customFormat="1" x14ac:dyDescent="0.35"/>
    <row r="104272" s="62" customFormat="1" x14ac:dyDescent="0.35"/>
    <row r="104273" s="62" customFormat="1" x14ac:dyDescent="0.35"/>
    <row r="104274" s="62" customFormat="1" x14ac:dyDescent="0.35"/>
    <row r="104275" s="62" customFormat="1" x14ac:dyDescent="0.35"/>
    <row r="104276" s="62" customFormat="1" x14ac:dyDescent="0.35"/>
    <row r="104277" s="62" customFormat="1" x14ac:dyDescent="0.35"/>
    <row r="104278" s="62" customFormat="1" x14ac:dyDescent="0.35"/>
    <row r="104279" s="62" customFormat="1" x14ac:dyDescent="0.35"/>
    <row r="104280" s="62" customFormat="1" x14ac:dyDescent="0.35"/>
    <row r="104281" s="62" customFormat="1" x14ac:dyDescent="0.35"/>
    <row r="104282" s="62" customFormat="1" x14ac:dyDescent="0.35"/>
    <row r="104283" s="62" customFormat="1" x14ac:dyDescent="0.35"/>
    <row r="104284" s="62" customFormat="1" x14ac:dyDescent="0.35"/>
    <row r="104285" s="62" customFormat="1" x14ac:dyDescent="0.35"/>
    <row r="104286" s="62" customFormat="1" x14ac:dyDescent="0.35"/>
    <row r="104287" s="62" customFormat="1" x14ac:dyDescent="0.35"/>
    <row r="104288" s="62" customFormat="1" x14ac:dyDescent="0.35"/>
    <row r="104289" s="62" customFormat="1" x14ac:dyDescent="0.35"/>
    <row r="104290" s="62" customFormat="1" x14ac:dyDescent="0.35"/>
    <row r="104291" s="62" customFormat="1" x14ac:dyDescent="0.35"/>
    <row r="104292" s="62" customFormat="1" x14ac:dyDescent="0.35"/>
    <row r="104293" s="62" customFormat="1" x14ac:dyDescent="0.35"/>
    <row r="104294" s="62" customFormat="1" x14ac:dyDescent="0.35"/>
    <row r="104295" s="62" customFormat="1" x14ac:dyDescent="0.35"/>
    <row r="104296" s="62" customFormat="1" x14ac:dyDescent="0.35"/>
    <row r="104297" s="62" customFormat="1" x14ac:dyDescent="0.35"/>
    <row r="104298" s="62" customFormat="1" x14ac:dyDescent="0.35"/>
    <row r="104299" s="62" customFormat="1" x14ac:dyDescent="0.35"/>
    <row r="104300" s="62" customFormat="1" x14ac:dyDescent="0.35"/>
    <row r="104301" s="62" customFormat="1" x14ac:dyDescent="0.35"/>
    <row r="104302" s="62" customFormat="1" x14ac:dyDescent="0.35"/>
    <row r="104303" s="62" customFormat="1" x14ac:dyDescent="0.35"/>
    <row r="104304" s="62" customFormat="1" x14ac:dyDescent="0.35"/>
    <row r="104305" s="62" customFormat="1" x14ac:dyDescent="0.35"/>
    <row r="104306" s="62" customFormat="1" x14ac:dyDescent="0.35"/>
    <row r="104307" s="62" customFormat="1" x14ac:dyDescent="0.35"/>
    <row r="104308" s="62" customFormat="1" x14ac:dyDescent="0.35"/>
    <row r="104309" s="62" customFormat="1" x14ac:dyDescent="0.35"/>
    <row r="104310" s="62" customFormat="1" x14ac:dyDescent="0.35"/>
    <row r="104311" s="62" customFormat="1" x14ac:dyDescent="0.35"/>
    <row r="104312" s="62" customFormat="1" x14ac:dyDescent="0.35"/>
    <row r="104313" s="62" customFormat="1" x14ac:dyDescent="0.35"/>
    <row r="104314" s="62" customFormat="1" x14ac:dyDescent="0.35"/>
    <row r="104315" s="62" customFormat="1" x14ac:dyDescent="0.35"/>
    <row r="104316" s="62" customFormat="1" x14ac:dyDescent="0.35"/>
    <row r="104317" s="62" customFormat="1" x14ac:dyDescent="0.35"/>
    <row r="104318" s="62" customFormat="1" x14ac:dyDescent="0.35"/>
    <row r="104319" s="62" customFormat="1" x14ac:dyDescent="0.35"/>
    <row r="104320" s="62" customFormat="1" x14ac:dyDescent="0.35"/>
    <row r="104321" s="62" customFormat="1" x14ac:dyDescent="0.35"/>
    <row r="104322" s="62" customFormat="1" x14ac:dyDescent="0.35"/>
    <row r="104323" s="62" customFormat="1" x14ac:dyDescent="0.35"/>
    <row r="104324" s="62" customFormat="1" x14ac:dyDescent="0.35"/>
    <row r="104325" s="62" customFormat="1" x14ac:dyDescent="0.35"/>
    <row r="104326" s="62" customFormat="1" x14ac:dyDescent="0.35"/>
    <row r="104327" s="62" customFormat="1" x14ac:dyDescent="0.35"/>
    <row r="104328" s="62" customFormat="1" x14ac:dyDescent="0.35"/>
    <row r="104329" s="62" customFormat="1" x14ac:dyDescent="0.35"/>
    <row r="104330" s="62" customFormat="1" x14ac:dyDescent="0.35"/>
    <row r="104331" s="62" customFormat="1" x14ac:dyDescent="0.35"/>
    <row r="104332" s="62" customFormat="1" x14ac:dyDescent="0.35"/>
    <row r="104333" s="62" customFormat="1" x14ac:dyDescent="0.35"/>
    <row r="104334" s="62" customFormat="1" x14ac:dyDescent="0.35"/>
    <row r="104335" s="62" customFormat="1" x14ac:dyDescent="0.35"/>
    <row r="104336" s="62" customFormat="1" x14ac:dyDescent="0.35"/>
    <row r="104337" s="62" customFormat="1" x14ac:dyDescent="0.35"/>
    <row r="104338" s="62" customFormat="1" x14ac:dyDescent="0.35"/>
    <row r="104339" s="62" customFormat="1" x14ac:dyDescent="0.35"/>
    <row r="104340" s="62" customFormat="1" x14ac:dyDescent="0.35"/>
    <row r="104341" s="62" customFormat="1" x14ac:dyDescent="0.35"/>
    <row r="104342" s="62" customFormat="1" x14ac:dyDescent="0.35"/>
    <row r="104343" s="62" customFormat="1" x14ac:dyDescent="0.35"/>
    <row r="104344" s="62" customFormat="1" x14ac:dyDescent="0.35"/>
    <row r="104345" s="62" customFormat="1" x14ac:dyDescent="0.35"/>
    <row r="104346" s="62" customFormat="1" x14ac:dyDescent="0.35"/>
    <row r="104347" s="62" customFormat="1" x14ac:dyDescent="0.35"/>
    <row r="104348" s="62" customFormat="1" x14ac:dyDescent="0.35"/>
    <row r="104349" s="62" customFormat="1" x14ac:dyDescent="0.35"/>
    <row r="104350" s="62" customFormat="1" x14ac:dyDescent="0.35"/>
    <row r="104351" s="62" customFormat="1" x14ac:dyDescent="0.35"/>
    <row r="104352" s="62" customFormat="1" x14ac:dyDescent="0.35"/>
    <row r="104353" s="62" customFormat="1" x14ac:dyDescent="0.35"/>
    <row r="104354" s="62" customFormat="1" x14ac:dyDescent="0.35"/>
    <row r="104355" s="62" customFormat="1" x14ac:dyDescent="0.35"/>
    <row r="104356" s="62" customFormat="1" x14ac:dyDescent="0.35"/>
    <row r="104357" s="62" customFormat="1" x14ac:dyDescent="0.35"/>
    <row r="104358" s="62" customFormat="1" x14ac:dyDescent="0.35"/>
    <row r="104359" s="62" customFormat="1" x14ac:dyDescent="0.35"/>
    <row r="104360" s="62" customFormat="1" x14ac:dyDescent="0.35"/>
    <row r="104361" s="62" customFormat="1" x14ac:dyDescent="0.35"/>
    <row r="104362" s="62" customFormat="1" x14ac:dyDescent="0.35"/>
    <row r="104363" s="62" customFormat="1" x14ac:dyDescent="0.35"/>
    <row r="104364" s="62" customFormat="1" x14ac:dyDescent="0.35"/>
    <row r="104365" s="62" customFormat="1" x14ac:dyDescent="0.35"/>
    <row r="104366" s="62" customFormat="1" x14ac:dyDescent="0.35"/>
    <row r="104367" s="62" customFormat="1" x14ac:dyDescent="0.35"/>
    <row r="104368" s="62" customFormat="1" x14ac:dyDescent="0.35"/>
    <row r="104369" s="62" customFormat="1" x14ac:dyDescent="0.35"/>
    <row r="104370" s="62" customFormat="1" x14ac:dyDescent="0.35"/>
    <row r="104371" s="62" customFormat="1" x14ac:dyDescent="0.35"/>
    <row r="104372" s="62" customFormat="1" x14ac:dyDescent="0.35"/>
    <row r="104373" s="62" customFormat="1" x14ac:dyDescent="0.35"/>
    <row r="104374" s="62" customFormat="1" x14ac:dyDescent="0.35"/>
    <row r="104375" s="62" customFormat="1" x14ac:dyDescent="0.35"/>
    <row r="104376" s="62" customFormat="1" x14ac:dyDescent="0.35"/>
    <row r="104377" s="62" customFormat="1" x14ac:dyDescent="0.35"/>
    <row r="104378" s="62" customFormat="1" x14ac:dyDescent="0.35"/>
    <row r="104379" s="62" customFormat="1" x14ac:dyDescent="0.35"/>
    <row r="104380" s="62" customFormat="1" x14ac:dyDescent="0.35"/>
    <row r="104381" s="62" customFormat="1" x14ac:dyDescent="0.35"/>
    <row r="104382" s="62" customFormat="1" x14ac:dyDescent="0.35"/>
    <row r="104383" s="62" customFormat="1" x14ac:dyDescent="0.35"/>
    <row r="104384" s="62" customFormat="1" x14ac:dyDescent="0.35"/>
    <row r="104385" s="62" customFormat="1" x14ac:dyDescent="0.35"/>
    <row r="104386" s="62" customFormat="1" x14ac:dyDescent="0.35"/>
    <row r="104387" s="62" customFormat="1" x14ac:dyDescent="0.35"/>
    <row r="104388" s="62" customFormat="1" x14ac:dyDescent="0.35"/>
    <row r="104389" s="62" customFormat="1" x14ac:dyDescent="0.35"/>
    <row r="104390" s="62" customFormat="1" x14ac:dyDescent="0.35"/>
    <row r="104391" s="62" customFormat="1" x14ac:dyDescent="0.35"/>
    <row r="104392" s="62" customFormat="1" x14ac:dyDescent="0.35"/>
    <row r="104393" s="62" customFormat="1" x14ac:dyDescent="0.35"/>
    <row r="104394" s="62" customFormat="1" x14ac:dyDescent="0.35"/>
    <row r="104395" s="62" customFormat="1" x14ac:dyDescent="0.35"/>
    <row r="104396" s="62" customFormat="1" x14ac:dyDescent="0.35"/>
    <row r="104397" s="62" customFormat="1" x14ac:dyDescent="0.35"/>
    <row r="104398" s="62" customFormat="1" x14ac:dyDescent="0.35"/>
    <row r="104399" s="62" customFormat="1" x14ac:dyDescent="0.35"/>
    <row r="104400" s="62" customFormat="1" x14ac:dyDescent="0.35"/>
    <row r="104401" s="62" customFormat="1" x14ac:dyDescent="0.35"/>
    <row r="104402" s="62" customFormat="1" x14ac:dyDescent="0.35"/>
    <row r="104403" s="62" customFormat="1" x14ac:dyDescent="0.35"/>
    <row r="104404" s="62" customFormat="1" x14ac:dyDescent="0.35"/>
    <row r="104405" s="62" customFormat="1" x14ac:dyDescent="0.35"/>
    <row r="104406" s="62" customFormat="1" x14ac:dyDescent="0.35"/>
    <row r="104407" s="62" customFormat="1" x14ac:dyDescent="0.35"/>
    <row r="104408" s="62" customFormat="1" x14ac:dyDescent="0.35"/>
    <row r="104409" s="62" customFormat="1" x14ac:dyDescent="0.35"/>
    <row r="104410" s="62" customFormat="1" x14ac:dyDescent="0.35"/>
    <row r="104411" s="62" customFormat="1" x14ac:dyDescent="0.35"/>
    <row r="104412" s="62" customFormat="1" x14ac:dyDescent="0.35"/>
    <row r="104413" s="62" customFormat="1" x14ac:dyDescent="0.35"/>
    <row r="104414" s="62" customFormat="1" x14ac:dyDescent="0.35"/>
    <row r="104415" s="62" customFormat="1" x14ac:dyDescent="0.35"/>
    <row r="104416" s="62" customFormat="1" x14ac:dyDescent="0.35"/>
    <row r="104417" s="62" customFormat="1" x14ac:dyDescent="0.35"/>
    <row r="104418" s="62" customFormat="1" x14ac:dyDescent="0.35"/>
    <row r="104419" s="62" customFormat="1" x14ac:dyDescent="0.35"/>
    <row r="104420" s="62" customFormat="1" x14ac:dyDescent="0.35"/>
    <row r="104421" s="62" customFormat="1" x14ac:dyDescent="0.35"/>
    <row r="104422" s="62" customFormat="1" x14ac:dyDescent="0.35"/>
    <row r="104423" s="62" customFormat="1" x14ac:dyDescent="0.35"/>
    <row r="104424" s="62" customFormat="1" x14ac:dyDescent="0.35"/>
    <row r="104425" s="62" customFormat="1" x14ac:dyDescent="0.35"/>
    <row r="104426" s="62" customFormat="1" x14ac:dyDescent="0.35"/>
    <row r="104427" s="62" customFormat="1" x14ac:dyDescent="0.35"/>
    <row r="104428" s="62" customFormat="1" x14ac:dyDescent="0.35"/>
    <row r="104429" s="62" customFormat="1" x14ac:dyDescent="0.35"/>
    <row r="104430" s="62" customFormat="1" x14ac:dyDescent="0.35"/>
    <row r="104431" s="62" customFormat="1" x14ac:dyDescent="0.35"/>
    <row r="104432" s="62" customFormat="1" x14ac:dyDescent="0.35"/>
    <row r="104433" s="62" customFormat="1" x14ac:dyDescent="0.35"/>
    <row r="104434" s="62" customFormat="1" x14ac:dyDescent="0.35"/>
    <row r="104435" s="62" customFormat="1" x14ac:dyDescent="0.35"/>
    <row r="104436" s="62" customFormat="1" x14ac:dyDescent="0.35"/>
    <row r="104437" s="62" customFormat="1" x14ac:dyDescent="0.35"/>
    <row r="104438" s="62" customFormat="1" x14ac:dyDescent="0.35"/>
    <row r="104439" s="62" customFormat="1" x14ac:dyDescent="0.35"/>
    <row r="104440" s="62" customFormat="1" x14ac:dyDescent="0.35"/>
    <row r="104441" s="62" customFormat="1" x14ac:dyDescent="0.35"/>
    <row r="104442" s="62" customFormat="1" x14ac:dyDescent="0.35"/>
    <row r="104443" s="62" customFormat="1" x14ac:dyDescent="0.35"/>
    <row r="104444" s="62" customFormat="1" x14ac:dyDescent="0.35"/>
    <row r="104445" s="62" customFormat="1" x14ac:dyDescent="0.35"/>
    <row r="104446" s="62" customFormat="1" x14ac:dyDescent="0.35"/>
    <row r="104447" s="62" customFormat="1" x14ac:dyDescent="0.35"/>
    <row r="104448" s="62" customFormat="1" x14ac:dyDescent="0.35"/>
    <row r="104449" s="62" customFormat="1" x14ac:dyDescent="0.35"/>
    <row r="104450" s="62" customFormat="1" x14ac:dyDescent="0.35"/>
    <row r="104451" s="62" customFormat="1" x14ac:dyDescent="0.35"/>
    <row r="104452" s="62" customFormat="1" x14ac:dyDescent="0.35"/>
    <row r="104453" s="62" customFormat="1" x14ac:dyDescent="0.35"/>
    <row r="104454" s="62" customFormat="1" x14ac:dyDescent="0.35"/>
    <row r="104455" s="62" customFormat="1" x14ac:dyDescent="0.35"/>
    <row r="104456" s="62" customFormat="1" x14ac:dyDescent="0.35"/>
    <row r="104457" s="62" customFormat="1" x14ac:dyDescent="0.35"/>
    <row r="104458" s="62" customFormat="1" x14ac:dyDescent="0.35"/>
    <row r="104459" s="62" customFormat="1" x14ac:dyDescent="0.35"/>
    <row r="104460" s="62" customFormat="1" x14ac:dyDescent="0.35"/>
    <row r="104461" s="62" customFormat="1" x14ac:dyDescent="0.35"/>
    <row r="104462" s="62" customFormat="1" x14ac:dyDescent="0.35"/>
    <row r="104463" s="62" customFormat="1" x14ac:dyDescent="0.35"/>
    <row r="104464" s="62" customFormat="1" x14ac:dyDescent="0.35"/>
    <row r="104465" s="62" customFormat="1" x14ac:dyDescent="0.35"/>
    <row r="104466" s="62" customFormat="1" x14ac:dyDescent="0.35"/>
    <row r="104467" s="62" customFormat="1" x14ac:dyDescent="0.35"/>
    <row r="104468" s="62" customFormat="1" x14ac:dyDescent="0.35"/>
    <row r="104469" s="62" customFormat="1" x14ac:dyDescent="0.35"/>
    <row r="104470" s="62" customFormat="1" x14ac:dyDescent="0.35"/>
    <row r="104471" s="62" customFormat="1" x14ac:dyDescent="0.35"/>
    <row r="104472" s="62" customFormat="1" x14ac:dyDescent="0.35"/>
    <row r="104473" s="62" customFormat="1" x14ac:dyDescent="0.35"/>
    <row r="104474" s="62" customFormat="1" x14ac:dyDescent="0.35"/>
    <row r="104475" s="62" customFormat="1" x14ac:dyDescent="0.35"/>
    <row r="104476" s="62" customFormat="1" x14ac:dyDescent="0.35"/>
    <row r="104477" s="62" customFormat="1" x14ac:dyDescent="0.35"/>
    <row r="104478" s="62" customFormat="1" x14ac:dyDescent="0.35"/>
    <row r="104479" s="62" customFormat="1" x14ac:dyDescent="0.35"/>
    <row r="104480" s="62" customFormat="1" x14ac:dyDescent="0.35"/>
    <row r="104481" s="62" customFormat="1" x14ac:dyDescent="0.35"/>
    <row r="104482" s="62" customFormat="1" x14ac:dyDescent="0.35"/>
    <row r="104483" s="62" customFormat="1" x14ac:dyDescent="0.35"/>
    <row r="104484" s="62" customFormat="1" x14ac:dyDescent="0.35"/>
    <row r="104485" s="62" customFormat="1" x14ac:dyDescent="0.35"/>
    <row r="104486" s="62" customFormat="1" x14ac:dyDescent="0.35"/>
    <row r="104487" s="62" customFormat="1" x14ac:dyDescent="0.35"/>
    <row r="104488" s="62" customFormat="1" x14ac:dyDescent="0.35"/>
    <row r="104489" s="62" customFormat="1" x14ac:dyDescent="0.35"/>
    <row r="104490" s="62" customFormat="1" x14ac:dyDescent="0.35"/>
    <row r="104491" s="62" customFormat="1" x14ac:dyDescent="0.35"/>
    <row r="104492" s="62" customFormat="1" x14ac:dyDescent="0.35"/>
    <row r="104493" s="62" customFormat="1" x14ac:dyDescent="0.35"/>
    <row r="104494" s="62" customFormat="1" x14ac:dyDescent="0.35"/>
    <row r="104495" s="62" customFormat="1" x14ac:dyDescent="0.35"/>
    <row r="104496" s="62" customFormat="1" x14ac:dyDescent="0.35"/>
    <row r="104497" s="62" customFormat="1" x14ac:dyDescent="0.35"/>
    <row r="104498" s="62" customFormat="1" x14ac:dyDescent="0.35"/>
    <row r="104499" s="62" customFormat="1" x14ac:dyDescent="0.35"/>
    <row r="104500" s="62" customFormat="1" x14ac:dyDescent="0.35"/>
    <row r="104501" s="62" customFormat="1" x14ac:dyDescent="0.35"/>
    <row r="104502" s="62" customFormat="1" x14ac:dyDescent="0.35"/>
    <row r="104503" s="62" customFormat="1" x14ac:dyDescent="0.35"/>
    <row r="104504" s="62" customFormat="1" x14ac:dyDescent="0.35"/>
    <row r="104505" s="62" customFormat="1" x14ac:dyDescent="0.35"/>
    <row r="104506" s="62" customFormat="1" x14ac:dyDescent="0.35"/>
    <row r="104507" s="62" customFormat="1" x14ac:dyDescent="0.35"/>
    <row r="104508" s="62" customFormat="1" x14ac:dyDescent="0.35"/>
    <row r="104509" s="62" customFormat="1" x14ac:dyDescent="0.35"/>
    <row r="104510" s="62" customFormat="1" x14ac:dyDescent="0.35"/>
    <row r="104511" s="62" customFormat="1" x14ac:dyDescent="0.35"/>
    <row r="104512" s="62" customFormat="1" x14ac:dyDescent="0.35"/>
    <row r="104513" s="62" customFormat="1" x14ac:dyDescent="0.35"/>
    <row r="104514" s="62" customFormat="1" x14ac:dyDescent="0.35"/>
    <row r="104515" s="62" customFormat="1" x14ac:dyDescent="0.35"/>
    <row r="104516" s="62" customFormat="1" x14ac:dyDescent="0.35"/>
    <row r="104517" s="62" customFormat="1" x14ac:dyDescent="0.35"/>
    <row r="104518" s="62" customFormat="1" x14ac:dyDescent="0.35"/>
    <row r="104519" s="62" customFormat="1" x14ac:dyDescent="0.35"/>
    <row r="104520" s="62" customFormat="1" x14ac:dyDescent="0.35"/>
    <row r="104521" s="62" customFormat="1" x14ac:dyDescent="0.35"/>
    <row r="104522" s="62" customFormat="1" x14ac:dyDescent="0.35"/>
    <row r="104523" s="62" customFormat="1" x14ac:dyDescent="0.35"/>
    <row r="104524" s="62" customFormat="1" x14ac:dyDescent="0.35"/>
    <row r="104525" s="62" customFormat="1" x14ac:dyDescent="0.35"/>
    <row r="104526" s="62" customFormat="1" x14ac:dyDescent="0.35"/>
    <row r="104527" s="62" customFormat="1" x14ac:dyDescent="0.35"/>
    <row r="104528" s="62" customFormat="1" x14ac:dyDescent="0.35"/>
    <row r="104529" s="62" customFormat="1" x14ac:dyDescent="0.35"/>
    <row r="104530" s="62" customFormat="1" x14ac:dyDescent="0.35"/>
    <row r="104531" s="62" customFormat="1" x14ac:dyDescent="0.35"/>
    <row r="104532" s="62" customFormat="1" x14ac:dyDescent="0.35"/>
    <row r="104533" s="62" customFormat="1" x14ac:dyDescent="0.35"/>
    <row r="104534" s="62" customFormat="1" x14ac:dyDescent="0.35"/>
    <row r="104535" s="62" customFormat="1" x14ac:dyDescent="0.35"/>
    <row r="104536" s="62" customFormat="1" x14ac:dyDescent="0.35"/>
    <row r="104537" s="62" customFormat="1" x14ac:dyDescent="0.35"/>
    <row r="104538" s="62" customFormat="1" x14ac:dyDescent="0.35"/>
    <row r="104539" s="62" customFormat="1" x14ac:dyDescent="0.35"/>
    <row r="104540" s="62" customFormat="1" x14ac:dyDescent="0.35"/>
    <row r="104541" s="62" customFormat="1" x14ac:dyDescent="0.35"/>
    <row r="104542" s="62" customFormat="1" x14ac:dyDescent="0.35"/>
    <row r="104543" s="62" customFormat="1" x14ac:dyDescent="0.35"/>
    <row r="104544" s="62" customFormat="1" x14ac:dyDescent="0.35"/>
    <row r="104545" s="62" customFormat="1" x14ac:dyDescent="0.35"/>
    <row r="104546" s="62" customFormat="1" x14ac:dyDescent="0.35"/>
    <row r="104547" s="62" customFormat="1" x14ac:dyDescent="0.35"/>
    <row r="104548" s="62" customFormat="1" x14ac:dyDescent="0.35"/>
    <row r="104549" s="62" customFormat="1" x14ac:dyDescent="0.35"/>
    <row r="104550" s="62" customFormat="1" x14ac:dyDescent="0.35"/>
    <row r="104551" s="62" customFormat="1" x14ac:dyDescent="0.35"/>
    <row r="104552" s="62" customFormat="1" x14ac:dyDescent="0.35"/>
    <row r="104553" s="62" customFormat="1" x14ac:dyDescent="0.35"/>
    <row r="104554" s="62" customFormat="1" x14ac:dyDescent="0.35"/>
    <row r="104555" s="62" customFormat="1" x14ac:dyDescent="0.35"/>
    <row r="104556" s="62" customFormat="1" x14ac:dyDescent="0.35"/>
    <row r="104557" s="62" customFormat="1" x14ac:dyDescent="0.35"/>
    <row r="104558" s="62" customFormat="1" x14ac:dyDescent="0.35"/>
    <row r="104559" s="62" customFormat="1" x14ac:dyDescent="0.35"/>
    <row r="104560" s="62" customFormat="1" x14ac:dyDescent="0.35"/>
    <row r="104561" s="62" customFormat="1" x14ac:dyDescent="0.35"/>
    <row r="104562" s="62" customFormat="1" x14ac:dyDescent="0.35"/>
    <row r="104563" s="62" customFormat="1" x14ac:dyDescent="0.35"/>
    <row r="104564" s="62" customFormat="1" x14ac:dyDescent="0.35"/>
    <row r="104565" s="62" customFormat="1" x14ac:dyDescent="0.35"/>
    <row r="104566" s="62" customFormat="1" x14ac:dyDescent="0.35"/>
    <row r="104567" s="62" customFormat="1" x14ac:dyDescent="0.35"/>
    <row r="104568" s="62" customFormat="1" x14ac:dyDescent="0.35"/>
    <row r="104569" s="62" customFormat="1" x14ac:dyDescent="0.35"/>
    <row r="104570" s="62" customFormat="1" x14ac:dyDescent="0.35"/>
    <row r="104571" s="62" customFormat="1" x14ac:dyDescent="0.35"/>
    <row r="104572" s="62" customFormat="1" x14ac:dyDescent="0.35"/>
    <row r="104573" s="62" customFormat="1" x14ac:dyDescent="0.35"/>
    <row r="104574" s="62" customFormat="1" x14ac:dyDescent="0.35"/>
    <row r="104575" s="62" customFormat="1" x14ac:dyDescent="0.35"/>
    <row r="104576" s="62" customFormat="1" x14ac:dyDescent="0.35"/>
    <row r="104577" s="62" customFormat="1" x14ac:dyDescent="0.35"/>
    <row r="104578" s="62" customFormat="1" x14ac:dyDescent="0.35"/>
    <row r="104579" s="62" customFormat="1" x14ac:dyDescent="0.35"/>
    <row r="104580" s="62" customFormat="1" x14ac:dyDescent="0.35"/>
    <row r="104581" s="62" customFormat="1" x14ac:dyDescent="0.35"/>
    <row r="104582" s="62" customFormat="1" x14ac:dyDescent="0.35"/>
    <row r="104583" s="62" customFormat="1" x14ac:dyDescent="0.35"/>
    <row r="104584" s="62" customFormat="1" x14ac:dyDescent="0.35"/>
    <row r="104585" s="62" customFormat="1" x14ac:dyDescent="0.35"/>
    <row r="104586" s="62" customFormat="1" x14ac:dyDescent="0.35"/>
    <row r="104587" s="62" customFormat="1" x14ac:dyDescent="0.35"/>
    <row r="104588" s="62" customFormat="1" x14ac:dyDescent="0.35"/>
    <row r="104589" s="62" customFormat="1" x14ac:dyDescent="0.35"/>
    <row r="104590" s="62" customFormat="1" x14ac:dyDescent="0.35"/>
    <row r="104591" s="62" customFormat="1" x14ac:dyDescent="0.35"/>
    <row r="104592" s="62" customFormat="1" x14ac:dyDescent="0.35"/>
    <row r="104593" s="62" customFormat="1" x14ac:dyDescent="0.35"/>
    <row r="104594" s="62" customFormat="1" x14ac:dyDescent="0.35"/>
    <row r="104595" s="62" customFormat="1" x14ac:dyDescent="0.35"/>
    <row r="104596" s="62" customFormat="1" x14ac:dyDescent="0.35"/>
    <row r="104597" s="62" customFormat="1" x14ac:dyDescent="0.35"/>
    <row r="104598" s="62" customFormat="1" x14ac:dyDescent="0.35"/>
    <row r="104599" s="62" customFormat="1" x14ac:dyDescent="0.35"/>
    <row r="104600" s="62" customFormat="1" x14ac:dyDescent="0.35"/>
    <row r="104601" s="62" customFormat="1" x14ac:dyDescent="0.35"/>
    <row r="104602" s="62" customFormat="1" x14ac:dyDescent="0.35"/>
    <row r="104603" s="62" customFormat="1" x14ac:dyDescent="0.35"/>
    <row r="104604" s="62" customFormat="1" x14ac:dyDescent="0.35"/>
    <row r="104605" s="62" customFormat="1" x14ac:dyDescent="0.35"/>
    <row r="104606" s="62" customFormat="1" x14ac:dyDescent="0.35"/>
    <row r="104607" s="62" customFormat="1" x14ac:dyDescent="0.35"/>
    <row r="104608" s="62" customFormat="1" x14ac:dyDescent="0.35"/>
    <row r="104609" s="62" customFormat="1" x14ac:dyDescent="0.35"/>
    <row r="104610" s="62" customFormat="1" x14ac:dyDescent="0.35"/>
    <row r="104611" s="62" customFormat="1" x14ac:dyDescent="0.35"/>
    <row r="104612" s="62" customFormat="1" x14ac:dyDescent="0.35"/>
    <row r="104613" s="62" customFormat="1" x14ac:dyDescent="0.35"/>
    <row r="104614" s="62" customFormat="1" x14ac:dyDescent="0.35"/>
    <row r="104615" s="62" customFormat="1" x14ac:dyDescent="0.35"/>
    <row r="104616" s="62" customFormat="1" x14ac:dyDescent="0.35"/>
    <row r="104617" s="62" customFormat="1" x14ac:dyDescent="0.35"/>
    <row r="104618" s="62" customFormat="1" x14ac:dyDescent="0.35"/>
    <row r="104619" s="62" customFormat="1" x14ac:dyDescent="0.35"/>
    <row r="104620" s="62" customFormat="1" x14ac:dyDescent="0.35"/>
    <row r="104621" s="62" customFormat="1" x14ac:dyDescent="0.35"/>
    <row r="104622" s="62" customFormat="1" x14ac:dyDescent="0.35"/>
    <row r="104623" s="62" customFormat="1" x14ac:dyDescent="0.35"/>
    <row r="104624" s="62" customFormat="1" x14ac:dyDescent="0.35"/>
    <row r="104625" s="62" customFormat="1" x14ac:dyDescent="0.35"/>
    <row r="104626" s="62" customFormat="1" x14ac:dyDescent="0.35"/>
    <row r="104627" s="62" customFormat="1" x14ac:dyDescent="0.35"/>
    <row r="104628" s="62" customFormat="1" x14ac:dyDescent="0.35"/>
    <row r="104629" s="62" customFormat="1" x14ac:dyDescent="0.35"/>
    <row r="104630" s="62" customFormat="1" x14ac:dyDescent="0.35"/>
    <row r="104631" s="62" customFormat="1" x14ac:dyDescent="0.35"/>
    <row r="104632" s="62" customFormat="1" x14ac:dyDescent="0.35"/>
    <row r="104633" s="62" customFormat="1" x14ac:dyDescent="0.35"/>
    <row r="104634" s="62" customFormat="1" x14ac:dyDescent="0.35"/>
    <row r="104635" s="62" customFormat="1" x14ac:dyDescent="0.35"/>
    <row r="104636" s="62" customFormat="1" x14ac:dyDescent="0.35"/>
    <row r="104637" s="62" customFormat="1" x14ac:dyDescent="0.35"/>
    <row r="104638" s="62" customFormat="1" x14ac:dyDescent="0.35"/>
    <row r="104639" s="62" customFormat="1" x14ac:dyDescent="0.35"/>
    <row r="104640" s="62" customFormat="1" x14ac:dyDescent="0.35"/>
    <row r="104641" s="62" customFormat="1" x14ac:dyDescent="0.35"/>
    <row r="104642" s="62" customFormat="1" x14ac:dyDescent="0.35"/>
    <row r="104643" s="62" customFormat="1" x14ac:dyDescent="0.35"/>
    <row r="104644" s="62" customFormat="1" x14ac:dyDescent="0.35"/>
    <row r="104645" s="62" customFormat="1" x14ac:dyDescent="0.35"/>
    <row r="104646" s="62" customFormat="1" x14ac:dyDescent="0.35"/>
    <row r="104647" s="62" customFormat="1" x14ac:dyDescent="0.35"/>
    <row r="104648" s="62" customFormat="1" x14ac:dyDescent="0.35"/>
    <row r="104649" s="62" customFormat="1" x14ac:dyDescent="0.35"/>
    <row r="104650" s="62" customFormat="1" x14ac:dyDescent="0.35"/>
    <row r="104651" s="62" customFormat="1" x14ac:dyDescent="0.35"/>
    <row r="104652" s="62" customFormat="1" x14ac:dyDescent="0.35"/>
    <row r="104653" s="62" customFormat="1" x14ac:dyDescent="0.35"/>
    <row r="104654" s="62" customFormat="1" x14ac:dyDescent="0.35"/>
    <row r="104655" s="62" customFormat="1" x14ac:dyDescent="0.35"/>
    <row r="104656" s="62" customFormat="1" x14ac:dyDescent="0.35"/>
    <row r="104657" s="62" customFormat="1" x14ac:dyDescent="0.35"/>
    <row r="104658" s="62" customFormat="1" x14ac:dyDescent="0.35"/>
    <row r="104659" s="62" customFormat="1" x14ac:dyDescent="0.35"/>
    <row r="104660" s="62" customFormat="1" x14ac:dyDescent="0.35"/>
    <row r="104661" s="62" customFormat="1" x14ac:dyDescent="0.35"/>
    <row r="104662" s="62" customFormat="1" x14ac:dyDescent="0.35"/>
    <row r="104663" s="62" customFormat="1" x14ac:dyDescent="0.35"/>
    <row r="104664" s="62" customFormat="1" x14ac:dyDescent="0.35"/>
    <row r="104665" s="62" customFormat="1" x14ac:dyDescent="0.35"/>
    <row r="104666" s="62" customFormat="1" x14ac:dyDescent="0.35"/>
    <row r="104667" s="62" customFormat="1" x14ac:dyDescent="0.35"/>
    <row r="104668" s="62" customFormat="1" x14ac:dyDescent="0.35"/>
    <row r="104669" s="62" customFormat="1" x14ac:dyDescent="0.35"/>
    <row r="104670" s="62" customFormat="1" x14ac:dyDescent="0.35"/>
    <row r="104671" s="62" customFormat="1" x14ac:dyDescent="0.35"/>
    <row r="104672" s="62" customFormat="1" x14ac:dyDescent="0.35"/>
    <row r="104673" s="62" customFormat="1" x14ac:dyDescent="0.35"/>
    <row r="104674" s="62" customFormat="1" x14ac:dyDescent="0.35"/>
    <row r="104675" s="62" customFormat="1" x14ac:dyDescent="0.35"/>
    <row r="104676" s="62" customFormat="1" x14ac:dyDescent="0.35"/>
    <row r="104677" s="62" customFormat="1" x14ac:dyDescent="0.35"/>
    <row r="104678" s="62" customFormat="1" x14ac:dyDescent="0.35"/>
    <row r="104679" s="62" customFormat="1" x14ac:dyDescent="0.35"/>
    <row r="104680" s="62" customFormat="1" x14ac:dyDescent="0.35"/>
    <row r="104681" s="62" customFormat="1" x14ac:dyDescent="0.35"/>
    <row r="104682" s="62" customFormat="1" x14ac:dyDescent="0.35"/>
    <row r="104683" s="62" customFormat="1" x14ac:dyDescent="0.35"/>
    <row r="104684" s="62" customFormat="1" x14ac:dyDescent="0.35"/>
    <row r="104685" s="62" customFormat="1" x14ac:dyDescent="0.35"/>
    <row r="104686" s="62" customFormat="1" x14ac:dyDescent="0.35"/>
    <row r="104687" s="62" customFormat="1" x14ac:dyDescent="0.35"/>
    <row r="104688" s="62" customFormat="1" x14ac:dyDescent="0.35"/>
    <row r="104689" s="62" customFormat="1" x14ac:dyDescent="0.35"/>
    <row r="104690" s="62" customFormat="1" x14ac:dyDescent="0.35"/>
    <row r="104691" s="62" customFormat="1" x14ac:dyDescent="0.35"/>
    <row r="104692" s="62" customFormat="1" x14ac:dyDescent="0.35"/>
    <row r="104693" s="62" customFormat="1" x14ac:dyDescent="0.35"/>
    <row r="104694" s="62" customFormat="1" x14ac:dyDescent="0.35"/>
    <row r="104695" s="62" customFormat="1" x14ac:dyDescent="0.35"/>
    <row r="104696" s="62" customFormat="1" x14ac:dyDescent="0.35"/>
    <row r="104697" s="62" customFormat="1" x14ac:dyDescent="0.35"/>
    <row r="104698" s="62" customFormat="1" x14ac:dyDescent="0.35"/>
    <row r="104699" s="62" customFormat="1" x14ac:dyDescent="0.35"/>
    <row r="104700" s="62" customFormat="1" x14ac:dyDescent="0.35"/>
    <row r="104701" s="62" customFormat="1" x14ac:dyDescent="0.35"/>
    <row r="104702" s="62" customFormat="1" x14ac:dyDescent="0.35"/>
    <row r="104703" s="62" customFormat="1" x14ac:dyDescent="0.35"/>
    <row r="104704" s="62" customFormat="1" x14ac:dyDescent="0.35"/>
    <row r="104705" s="62" customFormat="1" x14ac:dyDescent="0.35"/>
    <row r="104706" s="62" customFormat="1" x14ac:dyDescent="0.35"/>
    <row r="104707" s="62" customFormat="1" x14ac:dyDescent="0.35"/>
    <row r="104708" s="62" customFormat="1" x14ac:dyDescent="0.35"/>
    <row r="104709" s="62" customFormat="1" x14ac:dyDescent="0.35"/>
    <row r="104710" s="62" customFormat="1" x14ac:dyDescent="0.35"/>
    <row r="104711" s="62" customFormat="1" x14ac:dyDescent="0.35"/>
    <row r="104712" s="62" customFormat="1" x14ac:dyDescent="0.35"/>
    <row r="104713" s="62" customFormat="1" x14ac:dyDescent="0.35"/>
    <row r="104714" s="62" customFormat="1" x14ac:dyDescent="0.35"/>
    <row r="104715" s="62" customFormat="1" x14ac:dyDescent="0.35"/>
    <row r="104716" s="62" customFormat="1" x14ac:dyDescent="0.35"/>
    <row r="104717" s="62" customFormat="1" x14ac:dyDescent="0.35"/>
    <row r="104718" s="62" customFormat="1" x14ac:dyDescent="0.35"/>
    <row r="104719" s="62" customFormat="1" x14ac:dyDescent="0.35"/>
    <row r="104720" s="62" customFormat="1" x14ac:dyDescent="0.35"/>
    <row r="104721" s="62" customFormat="1" x14ac:dyDescent="0.35"/>
    <row r="104722" s="62" customFormat="1" x14ac:dyDescent="0.35"/>
    <row r="104723" s="62" customFormat="1" x14ac:dyDescent="0.35"/>
    <row r="104724" s="62" customFormat="1" x14ac:dyDescent="0.35"/>
    <row r="104725" s="62" customFormat="1" x14ac:dyDescent="0.35"/>
    <row r="104726" s="62" customFormat="1" x14ac:dyDescent="0.35"/>
    <row r="104727" s="62" customFormat="1" x14ac:dyDescent="0.35"/>
    <row r="104728" s="62" customFormat="1" x14ac:dyDescent="0.35"/>
    <row r="104729" s="62" customFormat="1" x14ac:dyDescent="0.35"/>
    <row r="104730" s="62" customFormat="1" x14ac:dyDescent="0.35"/>
    <row r="104731" s="62" customFormat="1" x14ac:dyDescent="0.35"/>
    <row r="104732" s="62" customFormat="1" x14ac:dyDescent="0.35"/>
    <row r="104733" s="62" customFormat="1" x14ac:dyDescent="0.35"/>
    <row r="104734" s="62" customFormat="1" x14ac:dyDescent="0.35"/>
    <row r="104735" s="62" customFormat="1" x14ac:dyDescent="0.35"/>
    <row r="104736" s="62" customFormat="1" x14ac:dyDescent="0.35"/>
    <row r="104737" s="62" customFormat="1" x14ac:dyDescent="0.35"/>
    <row r="104738" s="62" customFormat="1" x14ac:dyDescent="0.35"/>
    <row r="104739" s="62" customFormat="1" x14ac:dyDescent="0.35"/>
    <row r="104740" s="62" customFormat="1" x14ac:dyDescent="0.35"/>
    <row r="104741" s="62" customFormat="1" x14ac:dyDescent="0.35"/>
    <row r="104742" s="62" customFormat="1" x14ac:dyDescent="0.35"/>
    <row r="104743" s="62" customFormat="1" x14ac:dyDescent="0.35"/>
    <row r="104744" s="62" customFormat="1" x14ac:dyDescent="0.35"/>
    <row r="104745" s="62" customFormat="1" x14ac:dyDescent="0.35"/>
    <row r="104746" s="62" customFormat="1" x14ac:dyDescent="0.35"/>
    <row r="104747" s="62" customFormat="1" x14ac:dyDescent="0.35"/>
    <row r="104748" s="62" customFormat="1" x14ac:dyDescent="0.35"/>
    <row r="104749" s="62" customFormat="1" x14ac:dyDescent="0.35"/>
    <row r="104750" s="62" customFormat="1" x14ac:dyDescent="0.35"/>
    <row r="104751" s="62" customFormat="1" x14ac:dyDescent="0.35"/>
    <row r="104752" s="62" customFormat="1" x14ac:dyDescent="0.35"/>
    <row r="104753" s="62" customFormat="1" x14ac:dyDescent="0.35"/>
    <row r="104754" s="62" customFormat="1" x14ac:dyDescent="0.35"/>
    <row r="104755" s="62" customFormat="1" x14ac:dyDescent="0.35"/>
    <row r="104756" s="62" customFormat="1" x14ac:dyDescent="0.35"/>
    <row r="104757" s="62" customFormat="1" x14ac:dyDescent="0.35"/>
    <row r="104758" s="62" customFormat="1" x14ac:dyDescent="0.35"/>
    <row r="104759" s="62" customFormat="1" x14ac:dyDescent="0.35"/>
    <row r="104760" s="62" customFormat="1" x14ac:dyDescent="0.35"/>
    <row r="104761" s="62" customFormat="1" x14ac:dyDescent="0.35"/>
    <row r="104762" s="62" customFormat="1" x14ac:dyDescent="0.35"/>
    <row r="104763" s="62" customFormat="1" x14ac:dyDescent="0.35"/>
    <row r="104764" s="62" customFormat="1" x14ac:dyDescent="0.35"/>
    <row r="104765" s="62" customFormat="1" x14ac:dyDescent="0.35"/>
    <row r="104766" s="62" customFormat="1" x14ac:dyDescent="0.35"/>
    <row r="104767" s="62" customFormat="1" x14ac:dyDescent="0.35"/>
    <row r="104768" s="62" customFormat="1" x14ac:dyDescent="0.35"/>
    <row r="104769" s="62" customFormat="1" x14ac:dyDescent="0.35"/>
    <row r="104770" s="62" customFormat="1" x14ac:dyDescent="0.35"/>
    <row r="104771" s="62" customFormat="1" x14ac:dyDescent="0.35"/>
    <row r="104772" s="62" customFormat="1" x14ac:dyDescent="0.35"/>
    <row r="104773" s="62" customFormat="1" x14ac:dyDescent="0.35"/>
    <row r="104774" s="62" customFormat="1" x14ac:dyDescent="0.35"/>
    <row r="104775" s="62" customFormat="1" x14ac:dyDescent="0.35"/>
    <row r="104776" s="62" customFormat="1" x14ac:dyDescent="0.35"/>
    <row r="104777" s="62" customFormat="1" x14ac:dyDescent="0.35"/>
    <row r="104778" s="62" customFormat="1" x14ac:dyDescent="0.35"/>
    <row r="104779" s="62" customFormat="1" x14ac:dyDescent="0.35"/>
    <row r="104780" s="62" customFormat="1" x14ac:dyDescent="0.35"/>
    <row r="104781" s="62" customFormat="1" x14ac:dyDescent="0.35"/>
    <row r="104782" s="62" customFormat="1" x14ac:dyDescent="0.35"/>
    <row r="104783" s="62" customFormat="1" x14ac:dyDescent="0.35"/>
    <row r="104784" s="62" customFormat="1" x14ac:dyDescent="0.35"/>
    <row r="104785" s="62" customFormat="1" x14ac:dyDescent="0.35"/>
    <row r="104786" s="62" customFormat="1" x14ac:dyDescent="0.35"/>
    <row r="104787" s="62" customFormat="1" x14ac:dyDescent="0.35"/>
    <row r="104788" s="62" customFormat="1" x14ac:dyDescent="0.35"/>
    <row r="104789" s="62" customFormat="1" x14ac:dyDescent="0.35"/>
    <row r="104790" s="62" customFormat="1" x14ac:dyDescent="0.35"/>
    <row r="104791" s="62" customFormat="1" x14ac:dyDescent="0.35"/>
    <row r="104792" s="62" customFormat="1" x14ac:dyDescent="0.35"/>
    <row r="104793" s="62" customFormat="1" x14ac:dyDescent="0.35"/>
    <row r="104794" s="62" customFormat="1" x14ac:dyDescent="0.35"/>
    <row r="104795" s="62" customFormat="1" x14ac:dyDescent="0.35"/>
    <row r="104796" s="62" customFormat="1" x14ac:dyDescent="0.35"/>
    <row r="104797" s="62" customFormat="1" x14ac:dyDescent="0.35"/>
    <row r="104798" s="62" customFormat="1" x14ac:dyDescent="0.35"/>
    <row r="104799" s="62" customFormat="1" x14ac:dyDescent="0.35"/>
    <row r="104800" s="62" customFormat="1" x14ac:dyDescent="0.35"/>
    <row r="104801" s="62" customFormat="1" x14ac:dyDescent="0.35"/>
    <row r="104802" s="62" customFormat="1" x14ac:dyDescent="0.35"/>
    <row r="104803" s="62" customFormat="1" x14ac:dyDescent="0.35"/>
    <row r="104804" s="62" customFormat="1" x14ac:dyDescent="0.35"/>
    <row r="104805" s="62" customFormat="1" x14ac:dyDescent="0.35"/>
    <row r="104806" s="62" customFormat="1" x14ac:dyDescent="0.35"/>
    <row r="104807" s="62" customFormat="1" x14ac:dyDescent="0.35"/>
    <row r="104808" s="62" customFormat="1" x14ac:dyDescent="0.35"/>
    <row r="104809" s="62" customFormat="1" x14ac:dyDescent="0.35"/>
    <row r="104810" s="62" customFormat="1" x14ac:dyDescent="0.35"/>
    <row r="104811" s="62" customFormat="1" x14ac:dyDescent="0.35"/>
    <row r="104812" s="62" customFormat="1" x14ac:dyDescent="0.35"/>
    <row r="104813" s="62" customFormat="1" x14ac:dyDescent="0.35"/>
    <row r="104814" s="62" customFormat="1" x14ac:dyDescent="0.35"/>
    <row r="104815" s="62" customFormat="1" x14ac:dyDescent="0.35"/>
    <row r="104816" s="62" customFormat="1" x14ac:dyDescent="0.35"/>
    <row r="104817" s="62" customFormat="1" x14ac:dyDescent="0.35"/>
    <row r="104818" s="62" customFormat="1" x14ac:dyDescent="0.35"/>
    <row r="104819" s="62" customFormat="1" x14ac:dyDescent="0.35"/>
    <row r="104820" s="62" customFormat="1" x14ac:dyDescent="0.35"/>
    <row r="104821" s="62" customFormat="1" x14ac:dyDescent="0.35"/>
    <row r="104822" s="62" customFormat="1" x14ac:dyDescent="0.35"/>
    <row r="104823" s="62" customFormat="1" x14ac:dyDescent="0.35"/>
    <row r="104824" s="62" customFormat="1" x14ac:dyDescent="0.35"/>
    <row r="104825" s="62" customFormat="1" x14ac:dyDescent="0.35"/>
    <row r="104826" s="62" customFormat="1" x14ac:dyDescent="0.35"/>
    <row r="104827" s="62" customFormat="1" x14ac:dyDescent="0.35"/>
    <row r="104828" s="62" customFormat="1" x14ac:dyDescent="0.35"/>
    <row r="104829" s="62" customFormat="1" x14ac:dyDescent="0.35"/>
    <row r="104830" s="62" customFormat="1" x14ac:dyDescent="0.35"/>
    <row r="104831" s="62" customFormat="1" x14ac:dyDescent="0.35"/>
    <row r="104832" s="62" customFormat="1" x14ac:dyDescent="0.35"/>
    <row r="104833" s="62" customFormat="1" x14ac:dyDescent="0.35"/>
    <row r="104834" s="62" customFormat="1" x14ac:dyDescent="0.35"/>
    <row r="104835" s="62" customFormat="1" x14ac:dyDescent="0.35"/>
    <row r="104836" s="62" customFormat="1" x14ac:dyDescent="0.35"/>
    <row r="104837" s="62" customFormat="1" x14ac:dyDescent="0.35"/>
    <row r="104838" s="62" customFormat="1" x14ac:dyDescent="0.35"/>
    <row r="104839" s="62" customFormat="1" x14ac:dyDescent="0.35"/>
    <row r="104840" s="62" customFormat="1" x14ac:dyDescent="0.35"/>
    <row r="104841" s="62" customFormat="1" x14ac:dyDescent="0.35"/>
    <row r="104842" s="62" customFormat="1" x14ac:dyDescent="0.35"/>
    <row r="104843" s="62" customFormat="1" x14ac:dyDescent="0.35"/>
    <row r="104844" s="62" customFormat="1" x14ac:dyDescent="0.35"/>
    <row r="104845" s="62" customFormat="1" x14ac:dyDescent="0.35"/>
    <row r="104846" s="62" customFormat="1" x14ac:dyDescent="0.35"/>
    <row r="104847" s="62" customFormat="1" x14ac:dyDescent="0.35"/>
    <row r="104848" s="62" customFormat="1" x14ac:dyDescent="0.35"/>
    <row r="104849" s="62" customFormat="1" x14ac:dyDescent="0.35"/>
    <row r="104850" s="62" customFormat="1" x14ac:dyDescent="0.35"/>
    <row r="104851" s="62" customFormat="1" x14ac:dyDescent="0.35"/>
    <row r="104852" s="62" customFormat="1" x14ac:dyDescent="0.35"/>
    <row r="104853" s="62" customFormat="1" x14ac:dyDescent="0.35"/>
    <row r="104854" s="62" customFormat="1" x14ac:dyDescent="0.35"/>
    <row r="104855" s="62" customFormat="1" x14ac:dyDescent="0.35"/>
    <row r="104856" s="62" customFormat="1" x14ac:dyDescent="0.35"/>
    <row r="104857" s="62" customFormat="1" x14ac:dyDescent="0.35"/>
    <row r="104858" s="62" customFormat="1" x14ac:dyDescent="0.35"/>
    <row r="104859" s="62" customFormat="1" x14ac:dyDescent="0.35"/>
    <row r="104860" s="62" customFormat="1" x14ac:dyDescent="0.35"/>
    <row r="104861" s="62" customFormat="1" x14ac:dyDescent="0.35"/>
    <row r="104862" s="62" customFormat="1" x14ac:dyDescent="0.35"/>
    <row r="104863" s="62" customFormat="1" x14ac:dyDescent="0.35"/>
    <row r="104864" s="62" customFormat="1" x14ac:dyDescent="0.35"/>
    <row r="104865" s="62" customFormat="1" x14ac:dyDescent="0.35"/>
    <row r="104866" s="62" customFormat="1" x14ac:dyDescent="0.35"/>
    <row r="104867" s="62" customFormat="1" x14ac:dyDescent="0.35"/>
    <row r="104868" s="62" customFormat="1" x14ac:dyDescent="0.35"/>
    <row r="104869" s="62" customFormat="1" x14ac:dyDescent="0.35"/>
    <row r="104870" s="62" customFormat="1" x14ac:dyDescent="0.35"/>
    <row r="104871" s="62" customFormat="1" x14ac:dyDescent="0.35"/>
    <row r="104872" s="62" customFormat="1" x14ac:dyDescent="0.35"/>
    <row r="104873" s="62" customFormat="1" x14ac:dyDescent="0.35"/>
    <row r="104874" s="62" customFormat="1" x14ac:dyDescent="0.35"/>
    <row r="104875" s="62" customFormat="1" x14ac:dyDescent="0.35"/>
    <row r="104876" s="62" customFormat="1" x14ac:dyDescent="0.35"/>
    <row r="104877" s="62" customFormat="1" x14ac:dyDescent="0.35"/>
    <row r="104878" s="62" customFormat="1" x14ac:dyDescent="0.35"/>
    <row r="104879" s="62" customFormat="1" x14ac:dyDescent="0.35"/>
    <row r="104880" s="62" customFormat="1" x14ac:dyDescent="0.35"/>
    <row r="104881" s="62" customFormat="1" x14ac:dyDescent="0.35"/>
    <row r="104882" s="62" customFormat="1" x14ac:dyDescent="0.35"/>
    <row r="104883" s="62" customFormat="1" x14ac:dyDescent="0.35"/>
    <row r="104884" s="62" customFormat="1" x14ac:dyDescent="0.35"/>
    <row r="104885" s="62" customFormat="1" x14ac:dyDescent="0.35"/>
    <row r="104886" s="62" customFormat="1" x14ac:dyDescent="0.35"/>
    <row r="104887" s="62" customFormat="1" x14ac:dyDescent="0.35"/>
    <row r="104888" s="62" customFormat="1" x14ac:dyDescent="0.35"/>
    <row r="104889" s="62" customFormat="1" x14ac:dyDescent="0.35"/>
    <row r="104890" s="62" customFormat="1" x14ac:dyDescent="0.35"/>
    <row r="104891" s="62" customFormat="1" x14ac:dyDescent="0.35"/>
    <row r="104892" s="62" customFormat="1" x14ac:dyDescent="0.35"/>
    <row r="104893" s="62" customFormat="1" x14ac:dyDescent="0.35"/>
    <row r="104894" s="62" customFormat="1" x14ac:dyDescent="0.35"/>
    <row r="104895" s="62" customFormat="1" x14ac:dyDescent="0.35"/>
    <row r="104896" s="62" customFormat="1" x14ac:dyDescent="0.35"/>
    <row r="104897" s="62" customFormat="1" x14ac:dyDescent="0.35"/>
    <row r="104898" s="62" customFormat="1" x14ac:dyDescent="0.35"/>
    <row r="104899" s="62" customFormat="1" x14ac:dyDescent="0.35"/>
    <row r="104900" s="62" customFormat="1" x14ac:dyDescent="0.35"/>
    <row r="104901" s="62" customFormat="1" x14ac:dyDescent="0.35"/>
    <row r="104902" s="62" customFormat="1" x14ac:dyDescent="0.35"/>
    <row r="104903" s="62" customFormat="1" x14ac:dyDescent="0.35"/>
    <row r="104904" s="62" customFormat="1" x14ac:dyDescent="0.35"/>
    <row r="104905" s="62" customFormat="1" x14ac:dyDescent="0.35"/>
    <row r="104906" s="62" customFormat="1" x14ac:dyDescent="0.35"/>
    <row r="104907" s="62" customFormat="1" x14ac:dyDescent="0.35"/>
    <row r="104908" s="62" customFormat="1" x14ac:dyDescent="0.35"/>
    <row r="104909" s="62" customFormat="1" x14ac:dyDescent="0.35"/>
    <row r="104910" s="62" customFormat="1" x14ac:dyDescent="0.35"/>
    <row r="104911" s="62" customFormat="1" x14ac:dyDescent="0.35"/>
    <row r="104912" s="62" customFormat="1" x14ac:dyDescent="0.35"/>
    <row r="104913" s="62" customFormat="1" x14ac:dyDescent="0.35"/>
    <row r="104914" s="62" customFormat="1" x14ac:dyDescent="0.35"/>
    <row r="104915" s="62" customFormat="1" x14ac:dyDescent="0.35"/>
    <row r="104916" s="62" customFormat="1" x14ac:dyDescent="0.35"/>
    <row r="104917" s="62" customFormat="1" x14ac:dyDescent="0.35"/>
    <row r="104918" s="62" customFormat="1" x14ac:dyDescent="0.35"/>
    <row r="104919" s="62" customFormat="1" x14ac:dyDescent="0.35"/>
    <row r="104920" s="62" customFormat="1" x14ac:dyDescent="0.35"/>
    <row r="104921" s="62" customFormat="1" x14ac:dyDescent="0.35"/>
    <row r="104922" s="62" customFormat="1" x14ac:dyDescent="0.35"/>
    <row r="104923" s="62" customFormat="1" x14ac:dyDescent="0.35"/>
    <row r="104924" s="62" customFormat="1" x14ac:dyDescent="0.35"/>
    <row r="104925" s="62" customFormat="1" x14ac:dyDescent="0.35"/>
    <row r="104926" s="62" customFormat="1" x14ac:dyDescent="0.35"/>
    <row r="104927" s="62" customFormat="1" x14ac:dyDescent="0.35"/>
    <row r="104928" s="62" customFormat="1" x14ac:dyDescent="0.35"/>
    <row r="104929" s="62" customFormat="1" x14ac:dyDescent="0.35"/>
    <row r="104930" s="62" customFormat="1" x14ac:dyDescent="0.35"/>
    <row r="104931" s="62" customFormat="1" x14ac:dyDescent="0.35"/>
    <row r="104932" s="62" customFormat="1" x14ac:dyDescent="0.35"/>
    <row r="104933" s="62" customFormat="1" x14ac:dyDescent="0.35"/>
    <row r="104934" s="62" customFormat="1" x14ac:dyDescent="0.35"/>
    <row r="104935" s="62" customFormat="1" x14ac:dyDescent="0.35"/>
    <row r="104936" s="62" customFormat="1" x14ac:dyDescent="0.35"/>
    <row r="104937" s="62" customFormat="1" x14ac:dyDescent="0.35"/>
    <row r="104938" s="62" customFormat="1" x14ac:dyDescent="0.35"/>
    <row r="104939" s="62" customFormat="1" x14ac:dyDescent="0.35"/>
    <row r="104940" s="62" customFormat="1" x14ac:dyDescent="0.35"/>
    <row r="104941" s="62" customFormat="1" x14ac:dyDescent="0.35"/>
    <row r="104942" s="62" customFormat="1" x14ac:dyDescent="0.35"/>
    <row r="104943" s="62" customFormat="1" x14ac:dyDescent="0.35"/>
    <row r="104944" s="62" customFormat="1" x14ac:dyDescent="0.35"/>
    <row r="104945" s="62" customFormat="1" x14ac:dyDescent="0.35"/>
    <row r="104946" s="62" customFormat="1" x14ac:dyDescent="0.35"/>
    <row r="104947" s="62" customFormat="1" x14ac:dyDescent="0.35"/>
    <row r="104948" s="62" customFormat="1" x14ac:dyDescent="0.35"/>
    <row r="104949" s="62" customFormat="1" x14ac:dyDescent="0.35"/>
    <row r="104950" s="62" customFormat="1" x14ac:dyDescent="0.35"/>
    <row r="104951" s="62" customFormat="1" x14ac:dyDescent="0.35"/>
    <row r="104952" s="62" customFormat="1" x14ac:dyDescent="0.35"/>
    <row r="104953" s="62" customFormat="1" x14ac:dyDescent="0.35"/>
    <row r="104954" s="62" customFormat="1" x14ac:dyDescent="0.35"/>
    <row r="104955" s="62" customFormat="1" x14ac:dyDescent="0.35"/>
    <row r="104956" s="62" customFormat="1" x14ac:dyDescent="0.35"/>
    <row r="104957" s="62" customFormat="1" x14ac:dyDescent="0.35"/>
    <row r="104958" s="62" customFormat="1" x14ac:dyDescent="0.35"/>
    <row r="104959" s="62" customFormat="1" x14ac:dyDescent="0.35"/>
    <row r="104960" s="62" customFormat="1" x14ac:dyDescent="0.35"/>
    <row r="104961" s="62" customFormat="1" x14ac:dyDescent="0.35"/>
    <row r="104962" s="62" customFormat="1" x14ac:dyDescent="0.35"/>
    <row r="104963" s="62" customFormat="1" x14ac:dyDescent="0.35"/>
    <row r="104964" s="62" customFormat="1" x14ac:dyDescent="0.35"/>
    <row r="104965" s="62" customFormat="1" x14ac:dyDescent="0.35"/>
    <row r="104966" s="62" customFormat="1" x14ac:dyDescent="0.35"/>
    <row r="104967" s="62" customFormat="1" x14ac:dyDescent="0.35"/>
    <row r="104968" s="62" customFormat="1" x14ac:dyDescent="0.35"/>
    <row r="104969" s="62" customFormat="1" x14ac:dyDescent="0.35"/>
    <row r="104970" s="62" customFormat="1" x14ac:dyDescent="0.35"/>
    <row r="104971" s="62" customFormat="1" x14ac:dyDescent="0.35"/>
    <row r="104972" s="62" customFormat="1" x14ac:dyDescent="0.35"/>
    <row r="104973" s="62" customFormat="1" x14ac:dyDescent="0.35"/>
    <row r="104974" s="62" customFormat="1" x14ac:dyDescent="0.35"/>
    <row r="104975" s="62" customFormat="1" x14ac:dyDescent="0.35"/>
    <row r="104976" s="62" customFormat="1" x14ac:dyDescent="0.35"/>
    <row r="104977" s="62" customFormat="1" x14ac:dyDescent="0.35"/>
    <row r="104978" s="62" customFormat="1" x14ac:dyDescent="0.35"/>
    <row r="104979" s="62" customFormat="1" x14ac:dyDescent="0.35"/>
    <row r="104980" s="62" customFormat="1" x14ac:dyDescent="0.35"/>
    <row r="104981" s="62" customFormat="1" x14ac:dyDescent="0.35"/>
    <row r="104982" s="62" customFormat="1" x14ac:dyDescent="0.35"/>
    <row r="104983" s="62" customFormat="1" x14ac:dyDescent="0.35"/>
    <row r="104984" s="62" customFormat="1" x14ac:dyDescent="0.35"/>
    <row r="104985" s="62" customFormat="1" x14ac:dyDescent="0.35"/>
    <row r="104986" s="62" customFormat="1" x14ac:dyDescent="0.35"/>
    <row r="104987" s="62" customFormat="1" x14ac:dyDescent="0.35"/>
    <row r="104988" s="62" customFormat="1" x14ac:dyDescent="0.35"/>
    <row r="104989" s="62" customFormat="1" x14ac:dyDescent="0.35"/>
    <row r="104990" s="62" customFormat="1" x14ac:dyDescent="0.35"/>
    <row r="104991" s="62" customFormat="1" x14ac:dyDescent="0.35"/>
    <row r="104992" s="62" customFormat="1" x14ac:dyDescent="0.35"/>
    <row r="104993" s="62" customFormat="1" x14ac:dyDescent="0.35"/>
    <row r="104994" s="62" customFormat="1" x14ac:dyDescent="0.35"/>
    <row r="104995" s="62" customFormat="1" x14ac:dyDescent="0.35"/>
    <row r="104996" s="62" customFormat="1" x14ac:dyDescent="0.35"/>
    <row r="104997" s="62" customFormat="1" x14ac:dyDescent="0.35"/>
    <row r="104998" s="62" customFormat="1" x14ac:dyDescent="0.35"/>
    <row r="104999" s="62" customFormat="1" x14ac:dyDescent="0.35"/>
    <row r="105000" s="62" customFormat="1" x14ac:dyDescent="0.35"/>
    <row r="105001" s="62" customFormat="1" x14ac:dyDescent="0.35"/>
    <row r="105002" s="62" customFormat="1" x14ac:dyDescent="0.35"/>
    <row r="105003" s="62" customFormat="1" x14ac:dyDescent="0.35"/>
    <row r="105004" s="62" customFormat="1" x14ac:dyDescent="0.35"/>
    <row r="105005" s="62" customFormat="1" x14ac:dyDescent="0.35"/>
    <row r="105006" s="62" customFormat="1" x14ac:dyDescent="0.35"/>
    <row r="105007" s="62" customFormat="1" x14ac:dyDescent="0.35"/>
    <row r="105008" s="62" customFormat="1" x14ac:dyDescent="0.35"/>
    <row r="105009" s="62" customFormat="1" x14ac:dyDescent="0.35"/>
    <row r="105010" s="62" customFormat="1" x14ac:dyDescent="0.35"/>
    <row r="105011" s="62" customFormat="1" x14ac:dyDescent="0.35"/>
    <row r="105012" s="62" customFormat="1" x14ac:dyDescent="0.35"/>
    <row r="105013" s="62" customFormat="1" x14ac:dyDescent="0.35"/>
    <row r="105014" s="62" customFormat="1" x14ac:dyDescent="0.35"/>
    <row r="105015" s="62" customFormat="1" x14ac:dyDescent="0.35"/>
    <row r="105016" s="62" customFormat="1" x14ac:dyDescent="0.35"/>
    <row r="105017" s="62" customFormat="1" x14ac:dyDescent="0.35"/>
    <row r="105018" s="62" customFormat="1" x14ac:dyDescent="0.35"/>
    <row r="105019" s="62" customFormat="1" x14ac:dyDescent="0.35"/>
    <row r="105020" s="62" customFormat="1" x14ac:dyDescent="0.35"/>
    <row r="105021" s="62" customFormat="1" x14ac:dyDescent="0.35"/>
    <row r="105022" s="62" customFormat="1" x14ac:dyDescent="0.35"/>
    <row r="105023" s="62" customFormat="1" x14ac:dyDescent="0.35"/>
    <row r="105024" s="62" customFormat="1" x14ac:dyDescent="0.35"/>
    <row r="105025" s="62" customFormat="1" x14ac:dyDescent="0.35"/>
    <row r="105026" s="62" customFormat="1" x14ac:dyDescent="0.35"/>
    <row r="105027" s="62" customFormat="1" x14ac:dyDescent="0.35"/>
    <row r="105028" s="62" customFormat="1" x14ac:dyDescent="0.35"/>
    <row r="105029" s="62" customFormat="1" x14ac:dyDescent="0.35"/>
    <row r="105030" s="62" customFormat="1" x14ac:dyDescent="0.35"/>
    <row r="105031" s="62" customFormat="1" x14ac:dyDescent="0.35"/>
    <row r="105032" s="62" customFormat="1" x14ac:dyDescent="0.35"/>
    <row r="105033" s="62" customFormat="1" x14ac:dyDescent="0.35"/>
    <row r="105034" s="62" customFormat="1" x14ac:dyDescent="0.35"/>
    <row r="105035" s="62" customFormat="1" x14ac:dyDescent="0.35"/>
    <row r="105036" s="62" customFormat="1" x14ac:dyDescent="0.35"/>
    <row r="105037" s="62" customFormat="1" x14ac:dyDescent="0.35"/>
    <row r="105038" s="62" customFormat="1" x14ac:dyDescent="0.35"/>
    <row r="105039" s="62" customFormat="1" x14ac:dyDescent="0.35"/>
    <row r="105040" s="62" customFormat="1" x14ac:dyDescent="0.35"/>
    <row r="105041" s="62" customFormat="1" x14ac:dyDescent="0.35"/>
    <row r="105042" s="62" customFormat="1" x14ac:dyDescent="0.35"/>
    <row r="105043" s="62" customFormat="1" x14ac:dyDescent="0.35"/>
    <row r="105044" s="62" customFormat="1" x14ac:dyDescent="0.35"/>
    <row r="105045" s="62" customFormat="1" x14ac:dyDescent="0.35"/>
    <row r="105046" s="62" customFormat="1" x14ac:dyDescent="0.35"/>
    <row r="105047" s="62" customFormat="1" x14ac:dyDescent="0.35"/>
    <row r="105048" s="62" customFormat="1" x14ac:dyDescent="0.35"/>
    <row r="105049" s="62" customFormat="1" x14ac:dyDescent="0.35"/>
    <row r="105050" s="62" customFormat="1" x14ac:dyDescent="0.35"/>
    <row r="105051" s="62" customFormat="1" x14ac:dyDescent="0.35"/>
    <row r="105052" s="62" customFormat="1" x14ac:dyDescent="0.35"/>
    <row r="105053" s="62" customFormat="1" x14ac:dyDescent="0.35"/>
    <row r="105054" s="62" customFormat="1" x14ac:dyDescent="0.35"/>
    <row r="105055" s="62" customFormat="1" x14ac:dyDescent="0.35"/>
    <row r="105056" s="62" customFormat="1" x14ac:dyDescent="0.35"/>
    <row r="105057" s="62" customFormat="1" x14ac:dyDescent="0.35"/>
    <row r="105058" s="62" customFormat="1" x14ac:dyDescent="0.35"/>
    <row r="105059" s="62" customFormat="1" x14ac:dyDescent="0.35"/>
    <row r="105060" s="62" customFormat="1" x14ac:dyDescent="0.35"/>
    <row r="105061" s="62" customFormat="1" x14ac:dyDescent="0.35"/>
    <row r="105062" s="62" customFormat="1" x14ac:dyDescent="0.35"/>
    <row r="105063" s="62" customFormat="1" x14ac:dyDescent="0.35"/>
    <row r="105064" s="62" customFormat="1" x14ac:dyDescent="0.35"/>
    <row r="105065" s="62" customFormat="1" x14ac:dyDescent="0.35"/>
    <row r="105066" s="62" customFormat="1" x14ac:dyDescent="0.35"/>
    <row r="105067" s="62" customFormat="1" x14ac:dyDescent="0.35"/>
    <row r="105068" s="62" customFormat="1" x14ac:dyDescent="0.35"/>
    <row r="105069" s="62" customFormat="1" x14ac:dyDescent="0.35"/>
    <row r="105070" s="62" customFormat="1" x14ac:dyDescent="0.35"/>
    <row r="105071" s="62" customFormat="1" x14ac:dyDescent="0.35"/>
    <row r="105072" s="62" customFormat="1" x14ac:dyDescent="0.35"/>
    <row r="105073" s="62" customFormat="1" x14ac:dyDescent="0.35"/>
    <row r="105074" s="62" customFormat="1" x14ac:dyDescent="0.35"/>
    <row r="105075" s="62" customFormat="1" x14ac:dyDescent="0.35"/>
    <row r="105076" s="62" customFormat="1" x14ac:dyDescent="0.35"/>
    <row r="105077" s="62" customFormat="1" x14ac:dyDescent="0.35"/>
    <row r="105078" s="62" customFormat="1" x14ac:dyDescent="0.35"/>
    <row r="105079" s="62" customFormat="1" x14ac:dyDescent="0.35"/>
    <row r="105080" s="62" customFormat="1" x14ac:dyDescent="0.35"/>
    <row r="105081" s="62" customFormat="1" x14ac:dyDescent="0.35"/>
    <row r="105082" s="62" customFormat="1" x14ac:dyDescent="0.35"/>
    <row r="105083" s="62" customFormat="1" x14ac:dyDescent="0.35"/>
    <row r="105084" s="62" customFormat="1" x14ac:dyDescent="0.35"/>
    <row r="105085" s="62" customFormat="1" x14ac:dyDescent="0.35"/>
    <row r="105086" s="62" customFormat="1" x14ac:dyDescent="0.35"/>
    <row r="105087" s="62" customFormat="1" x14ac:dyDescent="0.35"/>
    <row r="105088" s="62" customFormat="1" x14ac:dyDescent="0.35"/>
    <row r="105089" s="62" customFormat="1" x14ac:dyDescent="0.35"/>
    <row r="105090" s="62" customFormat="1" x14ac:dyDescent="0.35"/>
    <row r="105091" s="62" customFormat="1" x14ac:dyDescent="0.35"/>
    <row r="105092" s="62" customFormat="1" x14ac:dyDescent="0.35"/>
    <row r="105093" s="62" customFormat="1" x14ac:dyDescent="0.35"/>
    <row r="105094" s="62" customFormat="1" x14ac:dyDescent="0.35"/>
    <row r="105095" s="62" customFormat="1" x14ac:dyDescent="0.35"/>
    <row r="105096" s="62" customFormat="1" x14ac:dyDescent="0.35"/>
    <row r="105097" s="62" customFormat="1" x14ac:dyDescent="0.35"/>
    <row r="105098" s="62" customFormat="1" x14ac:dyDescent="0.35"/>
    <row r="105099" s="62" customFormat="1" x14ac:dyDescent="0.35"/>
    <row r="105100" s="62" customFormat="1" x14ac:dyDescent="0.35"/>
    <row r="105101" s="62" customFormat="1" x14ac:dyDescent="0.35"/>
    <row r="105102" s="62" customFormat="1" x14ac:dyDescent="0.35"/>
    <row r="105103" s="62" customFormat="1" x14ac:dyDescent="0.35"/>
    <row r="105104" s="62" customFormat="1" x14ac:dyDescent="0.35"/>
    <row r="105105" s="62" customFormat="1" x14ac:dyDescent="0.35"/>
    <row r="105106" s="62" customFormat="1" x14ac:dyDescent="0.35"/>
    <row r="105107" s="62" customFormat="1" x14ac:dyDescent="0.35"/>
    <row r="105108" s="62" customFormat="1" x14ac:dyDescent="0.35"/>
    <row r="105109" s="62" customFormat="1" x14ac:dyDescent="0.35"/>
    <row r="105110" s="62" customFormat="1" x14ac:dyDescent="0.35"/>
    <row r="105111" s="62" customFormat="1" x14ac:dyDescent="0.35"/>
    <row r="105112" s="62" customFormat="1" x14ac:dyDescent="0.35"/>
    <row r="105113" s="62" customFormat="1" x14ac:dyDescent="0.35"/>
    <row r="105114" s="62" customFormat="1" x14ac:dyDescent="0.35"/>
    <row r="105115" s="62" customFormat="1" x14ac:dyDescent="0.35"/>
    <row r="105116" s="62" customFormat="1" x14ac:dyDescent="0.35"/>
    <row r="105117" s="62" customFormat="1" x14ac:dyDescent="0.35"/>
    <row r="105118" s="62" customFormat="1" x14ac:dyDescent="0.35"/>
    <row r="105119" s="62" customFormat="1" x14ac:dyDescent="0.35"/>
    <row r="105120" s="62" customFormat="1" x14ac:dyDescent="0.35"/>
    <row r="105121" s="62" customFormat="1" x14ac:dyDescent="0.35"/>
    <row r="105122" s="62" customFormat="1" x14ac:dyDescent="0.35"/>
    <row r="105123" s="62" customFormat="1" x14ac:dyDescent="0.35"/>
    <row r="105124" s="62" customFormat="1" x14ac:dyDescent="0.35"/>
    <row r="105125" s="62" customFormat="1" x14ac:dyDescent="0.35"/>
    <row r="105126" s="62" customFormat="1" x14ac:dyDescent="0.35"/>
    <row r="105127" s="62" customFormat="1" x14ac:dyDescent="0.35"/>
    <row r="105128" s="62" customFormat="1" x14ac:dyDescent="0.35"/>
    <row r="105129" s="62" customFormat="1" x14ac:dyDescent="0.35"/>
    <row r="105130" s="62" customFormat="1" x14ac:dyDescent="0.35"/>
    <row r="105131" s="62" customFormat="1" x14ac:dyDescent="0.35"/>
    <row r="105132" s="62" customFormat="1" x14ac:dyDescent="0.35"/>
    <row r="105133" s="62" customFormat="1" x14ac:dyDescent="0.35"/>
    <row r="105134" s="62" customFormat="1" x14ac:dyDescent="0.35"/>
    <row r="105135" s="62" customFormat="1" x14ac:dyDescent="0.35"/>
    <row r="105136" s="62" customFormat="1" x14ac:dyDescent="0.35"/>
    <row r="105137" s="62" customFormat="1" x14ac:dyDescent="0.35"/>
    <row r="105138" s="62" customFormat="1" x14ac:dyDescent="0.35"/>
    <row r="105139" s="62" customFormat="1" x14ac:dyDescent="0.35"/>
    <row r="105140" s="62" customFormat="1" x14ac:dyDescent="0.35"/>
    <row r="105141" s="62" customFormat="1" x14ac:dyDescent="0.35"/>
    <row r="105142" s="62" customFormat="1" x14ac:dyDescent="0.35"/>
    <row r="105143" s="62" customFormat="1" x14ac:dyDescent="0.35"/>
    <row r="105144" s="62" customFormat="1" x14ac:dyDescent="0.35"/>
    <row r="105145" s="62" customFormat="1" x14ac:dyDescent="0.35"/>
    <row r="105146" s="62" customFormat="1" x14ac:dyDescent="0.35"/>
    <row r="105147" s="62" customFormat="1" x14ac:dyDescent="0.35"/>
    <row r="105148" s="62" customFormat="1" x14ac:dyDescent="0.35"/>
    <row r="105149" s="62" customFormat="1" x14ac:dyDescent="0.35"/>
    <row r="105150" s="62" customFormat="1" x14ac:dyDescent="0.35"/>
    <row r="105151" s="62" customFormat="1" x14ac:dyDescent="0.35"/>
    <row r="105152" s="62" customFormat="1" x14ac:dyDescent="0.35"/>
    <row r="105153" s="62" customFormat="1" x14ac:dyDescent="0.35"/>
    <row r="105154" s="62" customFormat="1" x14ac:dyDescent="0.35"/>
    <row r="105155" s="62" customFormat="1" x14ac:dyDescent="0.35"/>
    <row r="105156" s="62" customFormat="1" x14ac:dyDescent="0.35"/>
    <row r="105157" s="62" customFormat="1" x14ac:dyDescent="0.35"/>
    <row r="105158" s="62" customFormat="1" x14ac:dyDescent="0.35"/>
    <row r="105159" s="62" customFormat="1" x14ac:dyDescent="0.35"/>
    <row r="105160" s="62" customFormat="1" x14ac:dyDescent="0.35"/>
    <row r="105161" s="62" customFormat="1" x14ac:dyDescent="0.35"/>
    <row r="105162" s="62" customFormat="1" x14ac:dyDescent="0.35"/>
    <row r="105163" s="62" customFormat="1" x14ac:dyDescent="0.35"/>
    <row r="105164" s="62" customFormat="1" x14ac:dyDescent="0.35"/>
    <row r="105165" s="62" customFormat="1" x14ac:dyDescent="0.35"/>
    <row r="105166" s="62" customFormat="1" x14ac:dyDescent="0.35"/>
    <row r="105167" s="62" customFormat="1" x14ac:dyDescent="0.35"/>
    <row r="105168" s="62" customFormat="1" x14ac:dyDescent="0.35"/>
    <row r="105169" s="62" customFormat="1" x14ac:dyDescent="0.35"/>
    <row r="105170" s="62" customFormat="1" x14ac:dyDescent="0.35"/>
    <row r="105171" s="62" customFormat="1" x14ac:dyDescent="0.35"/>
    <row r="105172" s="62" customFormat="1" x14ac:dyDescent="0.35"/>
    <row r="105173" s="62" customFormat="1" x14ac:dyDescent="0.35"/>
    <row r="105174" s="62" customFormat="1" x14ac:dyDescent="0.35"/>
    <row r="105175" s="62" customFormat="1" x14ac:dyDescent="0.35"/>
    <row r="105176" s="62" customFormat="1" x14ac:dyDescent="0.35"/>
    <row r="105177" s="62" customFormat="1" x14ac:dyDescent="0.35"/>
    <row r="105178" s="62" customFormat="1" x14ac:dyDescent="0.35"/>
    <row r="105179" s="62" customFormat="1" x14ac:dyDescent="0.35"/>
    <row r="105180" s="62" customFormat="1" x14ac:dyDescent="0.35"/>
    <row r="105181" s="62" customFormat="1" x14ac:dyDescent="0.35"/>
    <row r="105182" s="62" customFormat="1" x14ac:dyDescent="0.35"/>
    <row r="105183" s="62" customFormat="1" x14ac:dyDescent="0.35"/>
    <row r="105184" s="62" customFormat="1" x14ac:dyDescent="0.35"/>
    <row r="105185" s="62" customFormat="1" x14ac:dyDescent="0.35"/>
    <row r="105186" s="62" customFormat="1" x14ac:dyDescent="0.35"/>
    <row r="105187" s="62" customFormat="1" x14ac:dyDescent="0.35"/>
    <row r="105188" s="62" customFormat="1" x14ac:dyDescent="0.35"/>
    <row r="105189" s="62" customFormat="1" x14ac:dyDescent="0.35"/>
    <row r="105190" s="62" customFormat="1" x14ac:dyDescent="0.35"/>
    <row r="105191" s="62" customFormat="1" x14ac:dyDescent="0.35"/>
    <row r="105192" s="62" customFormat="1" x14ac:dyDescent="0.35"/>
    <row r="105193" s="62" customFormat="1" x14ac:dyDescent="0.35"/>
    <row r="105194" s="62" customFormat="1" x14ac:dyDescent="0.35"/>
    <row r="105195" s="62" customFormat="1" x14ac:dyDescent="0.35"/>
    <row r="105196" s="62" customFormat="1" x14ac:dyDescent="0.35"/>
    <row r="105197" s="62" customFormat="1" x14ac:dyDescent="0.35"/>
    <row r="105198" s="62" customFormat="1" x14ac:dyDescent="0.35"/>
    <row r="105199" s="62" customFormat="1" x14ac:dyDescent="0.35"/>
    <row r="105200" s="62" customFormat="1" x14ac:dyDescent="0.35"/>
    <row r="105201" s="62" customFormat="1" x14ac:dyDescent="0.35"/>
    <row r="105202" s="62" customFormat="1" x14ac:dyDescent="0.35"/>
    <row r="105203" s="62" customFormat="1" x14ac:dyDescent="0.35"/>
    <row r="105204" s="62" customFormat="1" x14ac:dyDescent="0.35"/>
    <row r="105205" s="62" customFormat="1" x14ac:dyDescent="0.35"/>
    <row r="105206" s="62" customFormat="1" x14ac:dyDescent="0.35"/>
    <row r="105207" s="62" customFormat="1" x14ac:dyDescent="0.35"/>
    <row r="105208" s="62" customFormat="1" x14ac:dyDescent="0.35"/>
    <row r="105209" s="62" customFormat="1" x14ac:dyDescent="0.35"/>
    <row r="105210" s="62" customFormat="1" x14ac:dyDescent="0.35"/>
    <row r="105211" s="62" customFormat="1" x14ac:dyDescent="0.35"/>
    <row r="105212" s="62" customFormat="1" x14ac:dyDescent="0.35"/>
    <row r="105213" s="62" customFormat="1" x14ac:dyDescent="0.35"/>
    <row r="105214" s="62" customFormat="1" x14ac:dyDescent="0.35"/>
    <row r="105215" s="62" customFormat="1" x14ac:dyDescent="0.35"/>
    <row r="105216" s="62" customFormat="1" x14ac:dyDescent="0.35"/>
    <row r="105217" s="62" customFormat="1" x14ac:dyDescent="0.35"/>
    <row r="105218" s="62" customFormat="1" x14ac:dyDescent="0.35"/>
    <row r="105219" s="62" customFormat="1" x14ac:dyDescent="0.35"/>
    <row r="105220" s="62" customFormat="1" x14ac:dyDescent="0.35"/>
    <row r="105221" s="62" customFormat="1" x14ac:dyDescent="0.35"/>
    <row r="105222" s="62" customFormat="1" x14ac:dyDescent="0.35"/>
    <row r="105223" s="62" customFormat="1" x14ac:dyDescent="0.35"/>
    <row r="105224" s="62" customFormat="1" x14ac:dyDescent="0.35"/>
    <row r="105225" s="62" customFormat="1" x14ac:dyDescent="0.35"/>
    <row r="105226" s="62" customFormat="1" x14ac:dyDescent="0.35"/>
    <row r="105227" s="62" customFormat="1" x14ac:dyDescent="0.35"/>
    <row r="105228" s="62" customFormat="1" x14ac:dyDescent="0.35"/>
    <row r="105229" s="62" customFormat="1" x14ac:dyDescent="0.35"/>
    <row r="105230" s="62" customFormat="1" x14ac:dyDescent="0.35"/>
    <row r="105231" s="62" customFormat="1" x14ac:dyDescent="0.35"/>
    <row r="105232" s="62" customFormat="1" x14ac:dyDescent="0.35"/>
    <row r="105233" s="62" customFormat="1" x14ac:dyDescent="0.35"/>
    <row r="105234" s="62" customFormat="1" x14ac:dyDescent="0.35"/>
    <row r="105235" s="62" customFormat="1" x14ac:dyDescent="0.35"/>
    <row r="105236" s="62" customFormat="1" x14ac:dyDescent="0.35"/>
    <row r="105237" s="62" customFormat="1" x14ac:dyDescent="0.35"/>
    <row r="105238" s="62" customFormat="1" x14ac:dyDescent="0.35"/>
    <row r="105239" s="62" customFormat="1" x14ac:dyDescent="0.35"/>
    <row r="105240" s="62" customFormat="1" x14ac:dyDescent="0.35"/>
    <row r="105241" s="62" customFormat="1" x14ac:dyDescent="0.35"/>
    <row r="105242" s="62" customFormat="1" x14ac:dyDescent="0.35"/>
    <row r="105243" s="62" customFormat="1" x14ac:dyDescent="0.35"/>
    <row r="105244" s="62" customFormat="1" x14ac:dyDescent="0.35"/>
    <row r="105245" s="62" customFormat="1" x14ac:dyDescent="0.35"/>
    <row r="105246" s="62" customFormat="1" x14ac:dyDescent="0.35"/>
    <row r="105247" s="62" customFormat="1" x14ac:dyDescent="0.35"/>
    <row r="105248" s="62" customFormat="1" x14ac:dyDescent="0.35"/>
    <row r="105249" s="62" customFormat="1" x14ac:dyDescent="0.35"/>
    <row r="105250" s="62" customFormat="1" x14ac:dyDescent="0.35"/>
    <row r="105251" s="62" customFormat="1" x14ac:dyDescent="0.35"/>
    <row r="105252" s="62" customFormat="1" x14ac:dyDescent="0.35"/>
    <row r="105253" s="62" customFormat="1" x14ac:dyDescent="0.35"/>
    <row r="105254" s="62" customFormat="1" x14ac:dyDescent="0.35"/>
    <row r="105255" s="62" customFormat="1" x14ac:dyDescent="0.35"/>
    <row r="105256" s="62" customFormat="1" x14ac:dyDescent="0.35"/>
    <row r="105257" s="62" customFormat="1" x14ac:dyDescent="0.35"/>
    <row r="105258" s="62" customFormat="1" x14ac:dyDescent="0.35"/>
    <row r="105259" s="62" customFormat="1" x14ac:dyDescent="0.35"/>
    <row r="105260" s="62" customFormat="1" x14ac:dyDescent="0.35"/>
    <row r="105261" s="62" customFormat="1" x14ac:dyDescent="0.35"/>
    <row r="105262" s="62" customFormat="1" x14ac:dyDescent="0.35"/>
    <row r="105263" s="62" customFormat="1" x14ac:dyDescent="0.35"/>
    <row r="105264" s="62" customFormat="1" x14ac:dyDescent="0.35"/>
    <row r="105265" s="62" customFormat="1" x14ac:dyDescent="0.35"/>
    <row r="105266" s="62" customFormat="1" x14ac:dyDescent="0.35"/>
    <row r="105267" s="62" customFormat="1" x14ac:dyDescent="0.35"/>
    <row r="105268" s="62" customFormat="1" x14ac:dyDescent="0.35"/>
    <row r="105269" s="62" customFormat="1" x14ac:dyDescent="0.35"/>
    <row r="105270" s="62" customFormat="1" x14ac:dyDescent="0.35"/>
    <row r="105271" s="62" customFormat="1" x14ac:dyDescent="0.35"/>
    <row r="105272" s="62" customFormat="1" x14ac:dyDescent="0.35"/>
    <row r="105273" s="62" customFormat="1" x14ac:dyDescent="0.35"/>
    <row r="105274" s="62" customFormat="1" x14ac:dyDescent="0.35"/>
    <row r="105275" s="62" customFormat="1" x14ac:dyDescent="0.35"/>
    <row r="105276" s="62" customFormat="1" x14ac:dyDescent="0.35"/>
    <row r="105277" s="62" customFormat="1" x14ac:dyDescent="0.35"/>
    <row r="105278" s="62" customFormat="1" x14ac:dyDescent="0.35"/>
    <row r="105279" s="62" customFormat="1" x14ac:dyDescent="0.35"/>
    <row r="105280" s="62" customFormat="1" x14ac:dyDescent="0.35"/>
    <row r="105281" s="62" customFormat="1" x14ac:dyDescent="0.35"/>
    <row r="105282" s="62" customFormat="1" x14ac:dyDescent="0.35"/>
    <row r="105283" s="62" customFormat="1" x14ac:dyDescent="0.35"/>
    <row r="105284" s="62" customFormat="1" x14ac:dyDescent="0.35"/>
    <row r="105285" s="62" customFormat="1" x14ac:dyDescent="0.35"/>
    <row r="105286" s="62" customFormat="1" x14ac:dyDescent="0.35"/>
    <row r="105287" s="62" customFormat="1" x14ac:dyDescent="0.35"/>
    <row r="105288" s="62" customFormat="1" x14ac:dyDescent="0.35"/>
    <row r="105289" s="62" customFormat="1" x14ac:dyDescent="0.35"/>
    <row r="105290" s="62" customFormat="1" x14ac:dyDescent="0.35"/>
    <row r="105291" s="62" customFormat="1" x14ac:dyDescent="0.35"/>
    <row r="105292" s="62" customFormat="1" x14ac:dyDescent="0.35"/>
    <row r="105293" s="62" customFormat="1" x14ac:dyDescent="0.35"/>
    <row r="105294" s="62" customFormat="1" x14ac:dyDescent="0.35"/>
    <row r="105295" s="62" customFormat="1" x14ac:dyDescent="0.35"/>
    <row r="105296" s="62" customFormat="1" x14ac:dyDescent="0.35"/>
    <row r="105297" s="62" customFormat="1" x14ac:dyDescent="0.35"/>
    <row r="105298" s="62" customFormat="1" x14ac:dyDescent="0.35"/>
    <row r="105299" s="62" customFormat="1" x14ac:dyDescent="0.35"/>
    <row r="105300" s="62" customFormat="1" x14ac:dyDescent="0.35"/>
    <row r="105301" s="62" customFormat="1" x14ac:dyDescent="0.35"/>
    <row r="105302" s="62" customFormat="1" x14ac:dyDescent="0.35"/>
    <row r="105303" s="62" customFormat="1" x14ac:dyDescent="0.35"/>
    <row r="105304" s="62" customFormat="1" x14ac:dyDescent="0.35"/>
    <row r="105305" s="62" customFormat="1" x14ac:dyDescent="0.35"/>
    <row r="105306" s="62" customFormat="1" x14ac:dyDescent="0.35"/>
    <row r="105307" s="62" customFormat="1" x14ac:dyDescent="0.35"/>
    <row r="105308" s="62" customFormat="1" x14ac:dyDescent="0.35"/>
    <row r="105309" s="62" customFormat="1" x14ac:dyDescent="0.35"/>
    <row r="105310" s="62" customFormat="1" x14ac:dyDescent="0.35"/>
    <row r="105311" s="62" customFormat="1" x14ac:dyDescent="0.35"/>
    <row r="105312" s="62" customFormat="1" x14ac:dyDescent="0.35"/>
    <row r="105313" s="62" customFormat="1" x14ac:dyDescent="0.35"/>
    <row r="105314" s="62" customFormat="1" x14ac:dyDescent="0.35"/>
    <row r="105315" s="62" customFormat="1" x14ac:dyDescent="0.35"/>
    <row r="105316" s="62" customFormat="1" x14ac:dyDescent="0.35"/>
    <row r="105317" s="62" customFormat="1" x14ac:dyDescent="0.35"/>
    <row r="105318" s="62" customFormat="1" x14ac:dyDescent="0.35"/>
    <row r="105319" s="62" customFormat="1" x14ac:dyDescent="0.35"/>
    <row r="105320" s="62" customFormat="1" x14ac:dyDescent="0.35"/>
    <row r="105321" s="62" customFormat="1" x14ac:dyDescent="0.35"/>
    <row r="105322" s="62" customFormat="1" x14ac:dyDescent="0.35"/>
    <row r="105323" s="62" customFormat="1" x14ac:dyDescent="0.35"/>
    <row r="105324" s="62" customFormat="1" x14ac:dyDescent="0.35"/>
    <row r="105325" s="62" customFormat="1" x14ac:dyDescent="0.35"/>
    <row r="105326" s="62" customFormat="1" x14ac:dyDescent="0.35"/>
    <row r="105327" s="62" customFormat="1" x14ac:dyDescent="0.35"/>
    <row r="105328" s="62" customFormat="1" x14ac:dyDescent="0.35"/>
    <row r="105329" s="62" customFormat="1" x14ac:dyDescent="0.35"/>
    <row r="105330" s="62" customFormat="1" x14ac:dyDescent="0.35"/>
    <row r="105331" s="62" customFormat="1" x14ac:dyDescent="0.35"/>
    <row r="105332" s="62" customFormat="1" x14ac:dyDescent="0.35"/>
    <row r="105333" s="62" customFormat="1" x14ac:dyDescent="0.35"/>
    <row r="105334" s="62" customFormat="1" x14ac:dyDescent="0.35"/>
    <row r="105335" s="62" customFormat="1" x14ac:dyDescent="0.35"/>
    <row r="105336" s="62" customFormat="1" x14ac:dyDescent="0.35"/>
    <row r="105337" s="62" customFormat="1" x14ac:dyDescent="0.35"/>
    <row r="105338" s="62" customFormat="1" x14ac:dyDescent="0.35"/>
    <row r="105339" s="62" customFormat="1" x14ac:dyDescent="0.35"/>
    <row r="105340" s="62" customFormat="1" x14ac:dyDescent="0.35"/>
    <row r="105341" s="62" customFormat="1" x14ac:dyDescent="0.35"/>
    <row r="105342" s="62" customFormat="1" x14ac:dyDescent="0.35"/>
    <row r="105343" s="62" customFormat="1" x14ac:dyDescent="0.35"/>
    <row r="105344" s="62" customFormat="1" x14ac:dyDescent="0.35"/>
    <row r="105345" s="62" customFormat="1" x14ac:dyDescent="0.35"/>
    <row r="105346" s="62" customFormat="1" x14ac:dyDescent="0.35"/>
    <row r="105347" s="62" customFormat="1" x14ac:dyDescent="0.35"/>
    <row r="105348" s="62" customFormat="1" x14ac:dyDescent="0.35"/>
    <row r="105349" s="62" customFormat="1" x14ac:dyDescent="0.35"/>
    <row r="105350" s="62" customFormat="1" x14ac:dyDescent="0.35"/>
    <row r="105351" s="62" customFormat="1" x14ac:dyDescent="0.35"/>
    <row r="105352" s="62" customFormat="1" x14ac:dyDescent="0.35"/>
    <row r="105353" s="62" customFormat="1" x14ac:dyDescent="0.35"/>
    <row r="105354" s="62" customFormat="1" x14ac:dyDescent="0.35"/>
    <row r="105355" s="62" customFormat="1" x14ac:dyDescent="0.35"/>
    <row r="105356" s="62" customFormat="1" x14ac:dyDescent="0.35"/>
    <row r="105357" s="62" customFormat="1" x14ac:dyDescent="0.35"/>
    <row r="105358" s="62" customFormat="1" x14ac:dyDescent="0.35"/>
    <row r="105359" s="62" customFormat="1" x14ac:dyDescent="0.35"/>
    <row r="105360" s="62" customFormat="1" x14ac:dyDescent="0.35"/>
    <row r="105361" s="62" customFormat="1" x14ac:dyDescent="0.35"/>
    <row r="105362" s="62" customFormat="1" x14ac:dyDescent="0.35"/>
    <row r="105363" s="62" customFormat="1" x14ac:dyDescent="0.35"/>
    <row r="105364" s="62" customFormat="1" x14ac:dyDescent="0.35"/>
    <row r="105365" s="62" customFormat="1" x14ac:dyDescent="0.35"/>
    <row r="105366" s="62" customFormat="1" x14ac:dyDescent="0.35"/>
    <row r="105367" s="62" customFormat="1" x14ac:dyDescent="0.35"/>
    <row r="105368" s="62" customFormat="1" x14ac:dyDescent="0.35"/>
    <row r="105369" s="62" customFormat="1" x14ac:dyDescent="0.35"/>
    <row r="105370" s="62" customFormat="1" x14ac:dyDescent="0.35"/>
    <row r="105371" s="62" customFormat="1" x14ac:dyDescent="0.35"/>
    <row r="105372" s="62" customFormat="1" x14ac:dyDescent="0.35"/>
    <row r="105373" s="62" customFormat="1" x14ac:dyDescent="0.35"/>
    <row r="105374" s="62" customFormat="1" x14ac:dyDescent="0.35"/>
    <row r="105375" s="62" customFormat="1" x14ac:dyDescent="0.35"/>
    <row r="105376" s="62" customFormat="1" x14ac:dyDescent="0.35"/>
    <row r="105377" s="62" customFormat="1" x14ac:dyDescent="0.35"/>
    <row r="105378" s="62" customFormat="1" x14ac:dyDescent="0.35"/>
    <row r="105379" s="62" customFormat="1" x14ac:dyDescent="0.35"/>
    <row r="105380" s="62" customFormat="1" x14ac:dyDescent="0.35"/>
    <row r="105381" s="62" customFormat="1" x14ac:dyDescent="0.35"/>
    <row r="105382" s="62" customFormat="1" x14ac:dyDescent="0.35"/>
    <row r="105383" s="62" customFormat="1" x14ac:dyDescent="0.35"/>
    <row r="105384" s="62" customFormat="1" x14ac:dyDescent="0.35"/>
    <row r="105385" s="62" customFormat="1" x14ac:dyDescent="0.35"/>
    <row r="105386" s="62" customFormat="1" x14ac:dyDescent="0.35"/>
    <row r="105387" s="62" customFormat="1" x14ac:dyDescent="0.35"/>
    <row r="105388" s="62" customFormat="1" x14ac:dyDescent="0.35"/>
    <row r="105389" s="62" customFormat="1" x14ac:dyDescent="0.35"/>
    <row r="105390" s="62" customFormat="1" x14ac:dyDescent="0.35"/>
    <row r="105391" s="62" customFormat="1" x14ac:dyDescent="0.35"/>
    <row r="105392" s="62" customFormat="1" x14ac:dyDescent="0.35"/>
    <row r="105393" s="62" customFormat="1" x14ac:dyDescent="0.35"/>
    <row r="105394" s="62" customFormat="1" x14ac:dyDescent="0.35"/>
    <row r="105395" s="62" customFormat="1" x14ac:dyDescent="0.35"/>
    <row r="105396" s="62" customFormat="1" x14ac:dyDescent="0.35"/>
    <row r="105397" s="62" customFormat="1" x14ac:dyDescent="0.35"/>
    <row r="105398" s="62" customFormat="1" x14ac:dyDescent="0.35"/>
    <row r="105399" s="62" customFormat="1" x14ac:dyDescent="0.35"/>
    <row r="105400" s="62" customFormat="1" x14ac:dyDescent="0.35"/>
    <row r="105401" s="62" customFormat="1" x14ac:dyDescent="0.35"/>
    <row r="105402" s="62" customFormat="1" x14ac:dyDescent="0.35"/>
    <row r="105403" s="62" customFormat="1" x14ac:dyDescent="0.35"/>
    <row r="105404" s="62" customFormat="1" x14ac:dyDescent="0.35"/>
    <row r="105405" s="62" customFormat="1" x14ac:dyDescent="0.35"/>
    <row r="105406" s="62" customFormat="1" x14ac:dyDescent="0.35"/>
    <row r="105407" s="62" customFormat="1" x14ac:dyDescent="0.35"/>
    <row r="105408" s="62" customFormat="1" x14ac:dyDescent="0.35"/>
    <row r="105409" s="62" customFormat="1" x14ac:dyDescent="0.35"/>
    <row r="105410" s="62" customFormat="1" x14ac:dyDescent="0.35"/>
    <row r="105411" s="62" customFormat="1" x14ac:dyDescent="0.35"/>
    <row r="105412" s="62" customFormat="1" x14ac:dyDescent="0.35"/>
    <row r="105413" s="62" customFormat="1" x14ac:dyDescent="0.35"/>
    <row r="105414" s="62" customFormat="1" x14ac:dyDescent="0.35"/>
    <row r="105415" s="62" customFormat="1" x14ac:dyDescent="0.35"/>
    <row r="105416" s="62" customFormat="1" x14ac:dyDescent="0.35"/>
    <row r="105417" s="62" customFormat="1" x14ac:dyDescent="0.35"/>
    <row r="105418" s="62" customFormat="1" x14ac:dyDescent="0.35"/>
    <row r="105419" s="62" customFormat="1" x14ac:dyDescent="0.35"/>
    <row r="105420" s="62" customFormat="1" x14ac:dyDescent="0.35"/>
    <row r="105421" s="62" customFormat="1" x14ac:dyDescent="0.35"/>
    <row r="105422" s="62" customFormat="1" x14ac:dyDescent="0.35"/>
    <row r="105423" s="62" customFormat="1" x14ac:dyDescent="0.35"/>
    <row r="105424" s="62" customFormat="1" x14ac:dyDescent="0.35"/>
    <row r="105425" s="62" customFormat="1" x14ac:dyDescent="0.35"/>
    <row r="105426" s="62" customFormat="1" x14ac:dyDescent="0.35"/>
    <row r="105427" s="62" customFormat="1" x14ac:dyDescent="0.35"/>
    <row r="105428" s="62" customFormat="1" x14ac:dyDescent="0.35"/>
    <row r="105429" s="62" customFormat="1" x14ac:dyDescent="0.35"/>
    <row r="105430" s="62" customFormat="1" x14ac:dyDescent="0.35"/>
    <row r="105431" s="62" customFormat="1" x14ac:dyDescent="0.35"/>
    <row r="105432" s="62" customFormat="1" x14ac:dyDescent="0.35"/>
    <row r="105433" s="62" customFormat="1" x14ac:dyDescent="0.35"/>
    <row r="105434" s="62" customFormat="1" x14ac:dyDescent="0.35"/>
    <row r="105435" s="62" customFormat="1" x14ac:dyDescent="0.35"/>
    <row r="105436" s="62" customFormat="1" x14ac:dyDescent="0.35"/>
    <row r="105437" s="62" customFormat="1" x14ac:dyDescent="0.35"/>
    <row r="105438" s="62" customFormat="1" x14ac:dyDescent="0.35"/>
    <row r="105439" s="62" customFormat="1" x14ac:dyDescent="0.35"/>
    <row r="105440" s="62" customFormat="1" x14ac:dyDescent="0.35"/>
    <row r="105441" s="62" customFormat="1" x14ac:dyDescent="0.35"/>
    <row r="105442" s="62" customFormat="1" x14ac:dyDescent="0.35"/>
    <row r="105443" s="62" customFormat="1" x14ac:dyDescent="0.35"/>
    <row r="105444" s="62" customFormat="1" x14ac:dyDescent="0.35"/>
    <row r="105445" s="62" customFormat="1" x14ac:dyDescent="0.35"/>
    <row r="105446" s="62" customFormat="1" x14ac:dyDescent="0.35"/>
    <row r="105447" s="62" customFormat="1" x14ac:dyDescent="0.35"/>
    <row r="105448" s="62" customFormat="1" x14ac:dyDescent="0.35"/>
    <row r="105449" s="62" customFormat="1" x14ac:dyDescent="0.35"/>
    <row r="105450" s="62" customFormat="1" x14ac:dyDescent="0.35"/>
    <row r="105451" s="62" customFormat="1" x14ac:dyDescent="0.35"/>
    <row r="105452" s="62" customFormat="1" x14ac:dyDescent="0.35"/>
    <row r="105453" s="62" customFormat="1" x14ac:dyDescent="0.35"/>
    <row r="105454" s="62" customFormat="1" x14ac:dyDescent="0.35"/>
    <row r="105455" s="62" customFormat="1" x14ac:dyDescent="0.35"/>
    <row r="105456" s="62" customFormat="1" x14ac:dyDescent="0.35"/>
    <row r="105457" s="62" customFormat="1" x14ac:dyDescent="0.35"/>
    <row r="105458" s="62" customFormat="1" x14ac:dyDescent="0.35"/>
    <row r="105459" s="62" customFormat="1" x14ac:dyDescent="0.35"/>
    <row r="105460" s="62" customFormat="1" x14ac:dyDescent="0.35"/>
    <row r="105461" s="62" customFormat="1" x14ac:dyDescent="0.35"/>
    <row r="105462" s="62" customFormat="1" x14ac:dyDescent="0.35"/>
    <row r="105463" s="62" customFormat="1" x14ac:dyDescent="0.35"/>
    <row r="105464" s="62" customFormat="1" x14ac:dyDescent="0.35"/>
    <row r="105465" s="62" customFormat="1" x14ac:dyDescent="0.35"/>
    <row r="105466" s="62" customFormat="1" x14ac:dyDescent="0.35"/>
    <row r="105467" s="62" customFormat="1" x14ac:dyDescent="0.35"/>
    <row r="105468" s="62" customFormat="1" x14ac:dyDescent="0.35"/>
    <row r="105469" s="62" customFormat="1" x14ac:dyDescent="0.35"/>
    <row r="105470" s="62" customFormat="1" x14ac:dyDescent="0.35"/>
    <row r="105471" s="62" customFormat="1" x14ac:dyDescent="0.35"/>
    <row r="105472" s="62" customFormat="1" x14ac:dyDescent="0.35"/>
    <row r="105473" s="62" customFormat="1" x14ac:dyDescent="0.35"/>
    <row r="105474" s="62" customFormat="1" x14ac:dyDescent="0.35"/>
    <row r="105475" s="62" customFormat="1" x14ac:dyDescent="0.35"/>
    <row r="105476" s="62" customFormat="1" x14ac:dyDescent="0.35"/>
    <row r="105477" s="62" customFormat="1" x14ac:dyDescent="0.35"/>
    <row r="105478" s="62" customFormat="1" x14ac:dyDescent="0.35"/>
    <row r="105479" s="62" customFormat="1" x14ac:dyDescent="0.35"/>
    <row r="105480" s="62" customFormat="1" x14ac:dyDescent="0.35"/>
    <row r="105481" s="62" customFormat="1" x14ac:dyDescent="0.35"/>
    <row r="105482" s="62" customFormat="1" x14ac:dyDescent="0.35"/>
    <row r="105483" s="62" customFormat="1" x14ac:dyDescent="0.35"/>
    <row r="105484" s="62" customFormat="1" x14ac:dyDescent="0.35"/>
    <row r="105485" s="62" customFormat="1" x14ac:dyDescent="0.35"/>
    <row r="105486" s="62" customFormat="1" x14ac:dyDescent="0.35"/>
    <row r="105487" s="62" customFormat="1" x14ac:dyDescent="0.35"/>
    <row r="105488" s="62" customFormat="1" x14ac:dyDescent="0.35"/>
    <row r="105489" s="62" customFormat="1" x14ac:dyDescent="0.35"/>
    <row r="105490" s="62" customFormat="1" x14ac:dyDescent="0.35"/>
    <row r="105491" s="62" customFormat="1" x14ac:dyDescent="0.35"/>
    <row r="105492" s="62" customFormat="1" x14ac:dyDescent="0.35"/>
    <row r="105493" s="62" customFormat="1" x14ac:dyDescent="0.35"/>
    <row r="105494" s="62" customFormat="1" x14ac:dyDescent="0.35"/>
    <row r="105495" s="62" customFormat="1" x14ac:dyDescent="0.35"/>
    <row r="105496" s="62" customFormat="1" x14ac:dyDescent="0.35"/>
    <row r="105497" s="62" customFormat="1" x14ac:dyDescent="0.35"/>
    <row r="105498" s="62" customFormat="1" x14ac:dyDescent="0.35"/>
    <row r="105499" s="62" customFormat="1" x14ac:dyDescent="0.35"/>
    <row r="105500" s="62" customFormat="1" x14ac:dyDescent="0.35"/>
    <row r="105501" s="62" customFormat="1" x14ac:dyDescent="0.35"/>
    <row r="105502" s="62" customFormat="1" x14ac:dyDescent="0.35"/>
    <row r="105503" s="62" customFormat="1" x14ac:dyDescent="0.35"/>
    <row r="105504" s="62" customFormat="1" x14ac:dyDescent="0.35"/>
    <row r="105505" s="62" customFormat="1" x14ac:dyDescent="0.35"/>
    <row r="105506" s="62" customFormat="1" x14ac:dyDescent="0.35"/>
    <row r="105507" s="62" customFormat="1" x14ac:dyDescent="0.35"/>
    <row r="105508" s="62" customFormat="1" x14ac:dyDescent="0.35"/>
    <row r="105509" s="62" customFormat="1" x14ac:dyDescent="0.35"/>
    <row r="105510" s="62" customFormat="1" x14ac:dyDescent="0.35"/>
    <row r="105511" s="62" customFormat="1" x14ac:dyDescent="0.35"/>
    <row r="105512" s="62" customFormat="1" x14ac:dyDescent="0.35"/>
    <row r="105513" s="62" customFormat="1" x14ac:dyDescent="0.35"/>
    <row r="105514" s="62" customFormat="1" x14ac:dyDescent="0.35"/>
    <row r="105515" s="62" customFormat="1" x14ac:dyDescent="0.35"/>
    <row r="105516" s="62" customFormat="1" x14ac:dyDescent="0.35"/>
    <row r="105517" s="62" customFormat="1" x14ac:dyDescent="0.35"/>
    <row r="105518" s="62" customFormat="1" x14ac:dyDescent="0.35"/>
    <row r="105519" s="62" customFormat="1" x14ac:dyDescent="0.35"/>
    <row r="105520" s="62" customFormat="1" x14ac:dyDescent="0.35"/>
    <row r="105521" s="62" customFormat="1" x14ac:dyDescent="0.35"/>
    <row r="105522" s="62" customFormat="1" x14ac:dyDescent="0.35"/>
    <row r="105523" s="62" customFormat="1" x14ac:dyDescent="0.35"/>
    <row r="105524" s="62" customFormat="1" x14ac:dyDescent="0.35"/>
    <row r="105525" s="62" customFormat="1" x14ac:dyDescent="0.35"/>
    <row r="105526" s="62" customFormat="1" x14ac:dyDescent="0.35"/>
    <row r="105527" s="62" customFormat="1" x14ac:dyDescent="0.35"/>
    <row r="105528" s="62" customFormat="1" x14ac:dyDescent="0.35"/>
    <row r="105529" s="62" customFormat="1" x14ac:dyDescent="0.35"/>
    <row r="105530" s="62" customFormat="1" x14ac:dyDescent="0.35"/>
    <row r="105531" s="62" customFormat="1" x14ac:dyDescent="0.35"/>
    <row r="105532" s="62" customFormat="1" x14ac:dyDescent="0.35"/>
    <row r="105533" s="62" customFormat="1" x14ac:dyDescent="0.35"/>
    <row r="105534" s="62" customFormat="1" x14ac:dyDescent="0.35"/>
    <row r="105535" s="62" customFormat="1" x14ac:dyDescent="0.35"/>
    <row r="105536" s="62" customFormat="1" x14ac:dyDescent="0.35"/>
    <row r="105537" s="62" customFormat="1" x14ac:dyDescent="0.35"/>
    <row r="105538" s="62" customFormat="1" x14ac:dyDescent="0.35"/>
    <row r="105539" s="62" customFormat="1" x14ac:dyDescent="0.35"/>
    <row r="105540" s="62" customFormat="1" x14ac:dyDescent="0.35"/>
    <row r="105541" s="62" customFormat="1" x14ac:dyDescent="0.35"/>
    <row r="105542" s="62" customFormat="1" x14ac:dyDescent="0.35"/>
    <row r="105543" s="62" customFormat="1" x14ac:dyDescent="0.35"/>
    <row r="105544" s="62" customFormat="1" x14ac:dyDescent="0.35"/>
    <row r="105545" s="62" customFormat="1" x14ac:dyDescent="0.35"/>
    <row r="105546" s="62" customFormat="1" x14ac:dyDescent="0.35"/>
    <row r="105547" s="62" customFormat="1" x14ac:dyDescent="0.35"/>
    <row r="105548" s="62" customFormat="1" x14ac:dyDescent="0.35"/>
    <row r="105549" s="62" customFormat="1" x14ac:dyDescent="0.35"/>
    <row r="105550" s="62" customFormat="1" x14ac:dyDescent="0.35"/>
    <row r="105551" s="62" customFormat="1" x14ac:dyDescent="0.35"/>
    <row r="105552" s="62" customFormat="1" x14ac:dyDescent="0.35"/>
    <row r="105553" s="62" customFormat="1" x14ac:dyDescent="0.35"/>
    <row r="105554" s="62" customFormat="1" x14ac:dyDescent="0.35"/>
    <row r="105555" s="62" customFormat="1" x14ac:dyDescent="0.35"/>
    <row r="105556" s="62" customFormat="1" x14ac:dyDescent="0.35"/>
    <row r="105557" s="62" customFormat="1" x14ac:dyDescent="0.35"/>
    <row r="105558" s="62" customFormat="1" x14ac:dyDescent="0.35"/>
    <row r="105559" s="62" customFormat="1" x14ac:dyDescent="0.35"/>
    <row r="105560" s="62" customFormat="1" x14ac:dyDescent="0.35"/>
    <row r="105561" s="62" customFormat="1" x14ac:dyDescent="0.35"/>
    <row r="105562" s="62" customFormat="1" x14ac:dyDescent="0.35"/>
    <row r="105563" s="62" customFormat="1" x14ac:dyDescent="0.35"/>
    <row r="105564" s="62" customFormat="1" x14ac:dyDescent="0.35"/>
    <row r="105565" s="62" customFormat="1" x14ac:dyDescent="0.35"/>
    <row r="105566" s="62" customFormat="1" x14ac:dyDescent="0.35"/>
    <row r="105567" s="62" customFormat="1" x14ac:dyDescent="0.35"/>
    <row r="105568" s="62" customFormat="1" x14ac:dyDescent="0.35"/>
    <row r="105569" s="62" customFormat="1" x14ac:dyDescent="0.35"/>
    <row r="105570" s="62" customFormat="1" x14ac:dyDescent="0.35"/>
    <row r="105571" s="62" customFormat="1" x14ac:dyDescent="0.35"/>
    <row r="105572" s="62" customFormat="1" x14ac:dyDescent="0.35"/>
    <row r="105573" s="62" customFormat="1" x14ac:dyDescent="0.35"/>
    <row r="105574" s="62" customFormat="1" x14ac:dyDescent="0.35"/>
    <row r="105575" s="62" customFormat="1" x14ac:dyDescent="0.35"/>
    <row r="105576" s="62" customFormat="1" x14ac:dyDescent="0.35"/>
    <row r="105577" s="62" customFormat="1" x14ac:dyDescent="0.35"/>
    <row r="105578" s="62" customFormat="1" x14ac:dyDescent="0.35"/>
    <row r="105579" s="62" customFormat="1" x14ac:dyDescent="0.35"/>
    <row r="105580" s="62" customFormat="1" x14ac:dyDescent="0.35"/>
    <row r="105581" s="62" customFormat="1" x14ac:dyDescent="0.35"/>
    <row r="105582" s="62" customFormat="1" x14ac:dyDescent="0.35"/>
    <row r="105583" s="62" customFormat="1" x14ac:dyDescent="0.35"/>
    <row r="105584" s="62" customFormat="1" x14ac:dyDescent="0.35"/>
    <row r="105585" s="62" customFormat="1" x14ac:dyDescent="0.35"/>
    <row r="105586" s="62" customFormat="1" x14ac:dyDescent="0.35"/>
    <row r="105587" s="62" customFormat="1" x14ac:dyDescent="0.35"/>
    <row r="105588" s="62" customFormat="1" x14ac:dyDescent="0.35"/>
    <row r="105589" s="62" customFormat="1" x14ac:dyDescent="0.35"/>
    <row r="105590" s="62" customFormat="1" x14ac:dyDescent="0.35"/>
    <row r="105591" s="62" customFormat="1" x14ac:dyDescent="0.35"/>
    <row r="105592" s="62" customFormat="1" x14ac:dyDescent="0.35"/>
    <row r="105593" s="62" customFormat="1" x14ac:dyDescent="0.35"/>
    <row r="105594" s="62" customFormat="1" x14ac:dyDescent="0.35"/>
    <row r="105595" s="62" customFormat="1" x14ac:dyDescent="0.35"/>
    <row r="105596" s="62" customFormat="1" x14ac:dyDescent="0.35"/>
    <row r="105597" s="62" customFormat="1" x14ac:dyDescent="0.35"/>
    <row r="105598" s="62" customFormat="1" x14ac:dyDescent="0.35"/>
    <row r="105599" s="62" customFormat="1" x14ac:dyDescent="0.35"/>
    <row r="105600" s="62" customFormat="1" x14ac:dyDescent="0.35"/>
    <row r="105601" s="62" customFormat="1" x14ac:dyDescent="0.35"/>
    <row r="105602" s="62" customFormat="1" x14ac:dyDescent="0.35"/>
    <row r="105603" s="62" customFormat="1" x14ac:dyDescent="0.35"/>
    <row r="105604" s="62" customFormat="1" x14ac:dyDescent="0.35"/>
    <row r="105605" s="62" customFormat="1" x14ac:dyDescent="0.35"/>
    <row r="105606" s="62" customFormat="1" x14ac:dyDescent="0.35"/>
    <row r="105607" s="62" customFormat="1" x14ac:dyDescent="0.35"/>
    <row r="105608" s="62" customFormat="1" x14ac:dyDescent="0.35"/>
    <row r="105609" s="62" customFormat="1" x14ac:dyDescent="0.35"/>
    <row r="105610" s="62" customFormat="1" x14ac:dyDescent="0.35"/>
    <row r="105611" s="62" customFormat="1" x14ac:dyDescent="0.35"/>
    <row r="105612" s="62" customFormat="1" x14ac:dyDescent="0.35"/>
    <row r="105613" s="62" customFormat="1" x14ac:dyDescent="0.35"/>
    <row r="105614" s="62" customFormat="1" x14ac:dyDescent="0.35"/>
    <row r="105615" s="62" customFormat="1" x14ac:dyDescent="0.35"/>
    <row r="105616" s="62" customFormat="1" x14ac:dyDescent="0.35"/>
    <row r="105617" s="62" customFormat="1" x14ac:dyDescent="0.35"/>
    <row r="105618" s="62" customFormat="1" x14ac:dyDescent="0.35"/>
    <row r="105619" s="62" customFormat="1" x14ac:dyDescent="0.35"/>
    <row r="105620" s="62" customFormat="1" x14ac:dyDescent="0.35"/>
    <row r="105621" s="62" customFormat="1" x14ac:dyDescent="0.35"/>
    <row r="105622" s="62" customFormat="1" x14ac:dyDescent="0.35"/>
    <row r="105623" s="62" customFormat="1" x14ac:dyDescent="0.35"/>
    <row r="105624" s="62" customFormat="1" x14ac:dyDescent="0.35"/>
    <row r="105625" s="62" customFormat="1" x14ac:dyDescent="0.35"/>
    <row r="105626" s="62" customFormat="1" x14ac:dyDescent="0.35"/>
    <row r="105627" s="62" customFormat="1" x14ac:dyDescent="0.35"/>
    <row r="105628" s="62" customFormat="1" x14ac:dyDescent="0.35"/>
    <row r="105629" s="62" customFormat="1" x14ac:dyDescent="0.35"/>
    <row r="105630" s="62" customFormat="1" x14ac:dyDescent="0.35"/>
    <row r="105631" s="62" customFormat="1" x14ac:dyDescent="0.35"/>
    <row r="105632" s="62" customFormat="1" x14ac:dyDescent="0.35"/>
    <row r="105633" s="62" customFormat="1" x14ac:dyDescent="0.35"/>
    <row r="105634" s="62" customFormat="1" x14ac:dyDescent="0.35"/>
    <row r="105635" s="62" customFormat="1" x14ac:dyDescent="0.35"/>
    <row r="105636" s="62" customFormat="1" x14ac:dyDescent="0.35"/>
    <row r="105637" s="62" customFormat="1" x14ac:dyDescent="0.35"/>
    <row r="105638" s="62" customFormat="1" x14ac:dyDescent="0.35"/>
    <row r="105639" s="62" customFormat="1" x14ac:dyDescent="0.35"/>
    <row r="105640" s="62" customFormat="1" x14ac:dyDescent="0.35"/>
    <row r="105641" s="62" customFormat="1" x14ac:dyDescent="0.35"/>
    <row r="105642" s="62" customFormat="1" x14ac:dyDescent="0.35"/>
    <row r="105643" s="62" customFormat="1" x14ac:dyDescent="0.35"/>
    <row r="105644" s="62" customFormat="1" x14ac:dyDescent="0.35"/>
    <row r="105645" s="62" customFormat="1" x14ac:dyDescent="0.35"/>
    <row r="105646" s="62" customFormat="1" x14ac:dyDescent="0.35"/>
    <row r="105647" s="62" customFormat="1" x14ac:dyDescent="0.35"/>
    <row r="105648" s="62" customFormat="1" x14ac:dyDescent="0.35"/>
    <row r="105649" s="62" customFormat="1" x14ac:dyDescent="0.35"/>
    <row r="105650" s="62" customFormat="1" x14ac:dyDescent="0.35"/>
    <row r="105651" s="62" customFormat="1" x14ac:dyDescent="0.35"/>
    <row r="105652" s="62" customFormat="1" x14ac:dyDescent="0.35"/>
    <row r="105653" s="62" customFormat="1" x14ac:dyDescent="0.35"/>
    <row r="105654" s="62" customFormat="1" x14ac:dyDescent="0.35"/>
    <row r="105655" s="62" customFormat="1" x14ac:dyDescent="0.35"/>
    <row r="105656" s="62" customFormat="1" x14ac:dyDescent="0.35"/>
    <row r="105657" s="62" customFormat="1" x14ac:dyDescent="0.35"/>
    <row r="105658" s="62" customFormat="1" x14ac:dyDescent="0.35"/>
    <row r="105659" s="62" customFormat="1" x14ac:dyDescent="0.35"/>
    <row r="105660" s="62" customFormat="1" x14ac:dyDescent="0.35"/>
    <row r="105661" s="62" customFormat="1" x14ac:dyDescent="0.35"/>
    <row r="105662" s="62" customFormat="1" x14ac:dyDescent="0.35"/>
    <row r="105663" s="62" customFormat="1" x14ac:dyDescent="0.35"/>
    <row r="105664" s="62" customFormat="1" x14ac:dyDescent="0.35"/>
    <row r="105665" s="62" customFormat="1" x14ac:dyDescent="0.35"/>
    <row r="105666" s="62" customFormat="1" x14ac:dyDescent="0.35"/>
    <row r="105667" s="62" customFormat="1" x14ac:dyDescent="0.35"/>
    <row r="105668" s="62" customFormat="1" x14ac:dyDescent="0.35"/>
    <row r="105669" s="62" customFormat="1" x14ac:dyDescent="0.35"/>
    <row r="105670" s="62" customFormat="1" x14ac:dyDescent="0.35"/>
    <row r="105671" s="62" customFormat="1" x14ac:dyDescent="0.35"/>
    <row r="105672" s="62" customFormat="1" x14ac:dyDescent="0.35"/>
    <row r="105673" s="62" customFormat="1" x14ac:dyDescent="0.35"/>
    <row r="105674" s="62" customFormat="1" x14ac:dyDescent="0.35"/>
    <row r="105675" s="62" customFormat="1" x14ac:dyDescent="0.35"/>
    <row r="105676" s="62" customFormat="1" x14ac:dyDescent="0.35"/>
    <row r="105677" s="62" customFormat="1" x14ac:dyDescent="0.35"/>
    <row r="105678" s="62" customFormat="1" x14ac:dyDescent="0.35"/>
    <row r="105679" s="62" customFormat="1" x14ac:dyDescent="0.35"/>
    <row r="105680" s="62" customFormat="1" x14ac:dyDescent="0.35"/>
    <row r="105681" s="62" customFormat="1" x14ac:dyDescent="0.35"/>
    <row r="105682" s="62" customFormat="1" x14ac:dyDescent="0.35"/>
    <row r="105683" s="62" customFormat="1" x14ac:dyDescent="0.35"/>
    <row r="105684" s="62" customFormat="1" x14ac:dyDescent="0.35"/>
    <row r="105685" s="62" customFormat="1" x14ac:dyDescent="0.35"/>
    <row r="105686" s="62" customFormat="1" x14ac:dyDescent="0.35"/>
    <row r="105687" s="62" customFormat="1" x14ac:dyDescent="0.35"/>
    <row r="105688" s="62" customFormat="1" x14ac:dyDescent="0.35"/>
    <row r="105689" s="62" customFormat="1" x14ac:dyDescent="0.35"/>
    <row r="105690" s="62" customFormat="1" x14ac:dyDescent="0.35"/>
    <row r="105691" s="62" customFormat="1" x14ac:dyDescent="0.35"/>
    <row r="105692" s="62" customFormat="1" x14ac:dyDescent="0.35"/>
    <row r="105693" s="62" customFormat="1" x14ac:dyDescent="0.35"/>
    <row r="105694" s="62" customFormat="1" x14ac:dyDescent="0.35"/>
    <row r="105695" s="62" customFormat="1" x14ac:dyDescent="0.35"/>
    <row r="105696" s="62" customFormat="1" x14ac:dyDescent="0.35"/>
    <row r="105697" s="62" customFormat="1" x14ac:dyDescent="0.35"/>
    <row r="105698" s="62" customFormat="1" x14ac:dyDescent="0.35"/>
    <row r="105699" s="62" customFormat="1" x14ac:dyDescent="0.35"/>
    <row r="105700" s="62" customFormat="1" x14ac:dyDescent="0.35"/>
    <row r="105701" s="62" customFormat="1" x14ac:dyDescent="0.35"/>
    <row r="105702" s="62" customFormat="1" x14ac:dyDescent="0.35"/>
    <row r="105703" s="62" customFormat="1" x14ac:dyDescent="0.35"/>
    <row r="105704" s="62" customFormat="1" x14ac:dyDescent="0.35"/>
    <row r="105705" s="62" customFormat="1" x14ac:dyDescent="0.35"/>
    <row r="105706" s="62" customFormat="1" x14ac:dyDescent="0.35"/>
    <row r="105707" s="62" customFormat="1" x14ac:dyDescent="0.35"/>
    <row r="105708" s="62" customFormat="1" x14ac:dyDescent="0.35"/>
    <row r="105709" s="62" customFormat="1" x14ac:dyDescent="0.35"/>
    <row r="105710" s="62" customFormat="1" x14ac:dyDescent="0.35"/>
    <row r="105711" s="62" customFormat="1" x14ac:dyDescent="0.35"/>
    <row r="105712" s="62" customFormat="1" x14ac:dyDescent="0.35"/>
    <row r="105713" s="62" customFormat="1" x14ac:dyDescent="0.35"/>
    <row r="105714" s="62" customFormat="1" x14ac:dyDescent="0.35"/>
    <row r="105715" s="62" customFormat="1" x14ac:dyDescent="0.35"/>
    <row r="105716" s="62" customFormat="1" x14ac:dyDescent="0.35"/>
    <row r="105717" s="62" customFormat="1" x14ac:dyDescent="0.35"/>
    <row r="105718" s="62" customFormat="1" x14ac:dyDescent="0.35"/>
    <row r="105719" s="62" customFormat="1" x14ac:dyDescent="0.35"/>
    <row r="105720" s="62" customFormat="1" x14ac:dyDescent="0.35"/>
    <row r="105721" s="62" customFormat="1" x14ac:dyDescent="0.35"/>
    <row r="105722" s="62" customFormat="1" x14ac:dyDescent="0.35"/>
    <row r="105723" s="62" customFormat="1" x14ac:dyDescent="0.35"/>
    <row r="105724" s="62" customFormat="1" x14ac:dyDescent="0.35"/>
    <row r="105725" s="62" customFormat="1" x14ac:dyDescent="0.35"/>
    <row r="105726" s="62" customFormat="1" x14ac:dyDescent="0.35"/>
    <row r="105727" s="62" customFormat="1" x14ac:dyDescent="0.35"/>
    <row r="105728" s="62" customFormat="1" x14ac:dyDescent="0.35"/>
    <row r="105729" s="62" customFormat="1" x14ac:dyDescent="0.35"/>
    <row r="105730" s="62" customFormat="1" x14ac:dyDescent="0.35"/>
    <row r="105731" s="62" customFormat="1" x14ac:dyDescent="0.35"/>
    <row r="105732" s="62" customFormat="1" x14ac:dyDescent="0.35"/>
    <row r="105733" s="62" customFormat="1" x14ac:dyDescent="0.35"/>
    <row r="105734" s="62" customFormat="1" x14ac:dyDescent="0.35"/>
    <row r="105735" s="62" customFormat="1" x14ac:dyDescent="0.35"/>
    <row r="105736" s="62" customFormat="1" x14ac:dyDescent="0.35"/>
    <row r="105737" s="62" customFormat="1" x14ac:dyDescent="0.35"/>
    <row r="105738" s="62" customFormat="1" x14ac:dyDescent="0.35"/>
    <row r="105739" s="62" customFormat="1" x14ac:dyDescent="0.35"/>
    <row r="105740" s="62" customFormat="1" x14ac:dyDescent="0.35"/>
    <row r="105741" s="62" customFormat="1" x14ac:dyDescent="0.35"/>
    <row r="105742" s="62" customFormat="1" x14ac:dyDescent="0.35"/>
    <row r="105743" s="62" customFormat="1" x14ac:dyDescent="0.35"/>
    <row r="105744" s="62" customFormat="1" x14ac:dyDescent="0.35"/>
    <row r="105745" s="62" customFormat="1" x14ac:dyDescent="0.35"/>
    <row r="105746" s="62" customFormat="1" x14ac:dyDescent="0.35"/>
    <row r="105747" s="62" customFormat="1" x14ac:dyDescent="0.35"/>
    <row r="105748" s="62" customFormat="1" x14ac:dyDescent="0.35"/>
    <row r="105749" s="62" customFormat="1" x14ac:dyDescent="0.35"/>
    <row r="105750" s="62" customFormat="1" x14ac:dyDescent="0.35"/>
    <row r="105751" s="62" customFormat="1" x14ac:dyDescent="0.35"/>
    <row r="105752" s="62" customFormat="1" x14ac:dyDescent="0.35"/>
    <row r="105753" s="62" customFormat="1" x14ac:dyDescent="0.35"/>
    <row r="105754" s="62" customFormat="1" x14ac:dyDescent="0.35"/>
    <row r="105755" s="62" customFormat="1" x14ac:dyDescent="0.35"/>
    <row r="105756" s="62" customFormat="1" x14ac:dyDescent="0.35"/>
    <row r="105757" s="62" customFormat="1" x14ac:dyDescent="0.35"/>
    <row r="105758" s="62" customFormat="1" x14ac:dyDescent="0.35"/>
    <row r="105759" s="62" customFormat="1" x14ac:dyDescent="0.35"/>
    <row r="105760" s="62" customFormat="1" x14ac:dyDescent="0.35"/>
    <row r="105761" s="62" customFormat="1" x14ac:dyDescent="0.35"/>
    <row r="105762" s="62" customFormat="1" x14ac:dyDescent="0.35"/>
    <row r="105763" s="62" customFormat="1" x14ac:dyDescent="0.35"/>
    <row r="105764" s="62" customFormat="1" x14ac:dyDescent="0.35"/>
    <row r="105765" s="62" customFormat="1" x14ac:dyDescent="0.35"/>
    <row r="105766" s="62" customFormat="1" x14ac:dyDescent="0.35"/>
    <row r="105767" s="62" customFormat="1" x14ac:dyDescent="0.35"/>
    <row r="105768" s="62" customFormat="1" x14ac:dyDescent="0.35"/>
    <row r="105769" s="62" customFormat="1" x14ac:dyDescent="0.35"/>
    <row r="105770" s="62" customFormat="1" x14ac:dyDescent="0.35"/>
    <row r="105771" s="62" customFormat="1" x14ac:dyDescent="0.35"/>
    <row r="105772" s="62" customFormat="1" x14ac:dyDescent="0.35"/>
    <row r="105773" s="62" customFormat="1" x14ac:dyDescent="0.35"/>
    <row r="105774" s="62" customFormat="1" x14ac:dyDescent="0.35"/>
    <row r="105775" s="62" customFormat="1" x14ac:dyDescent="0.35"/>
    <row r="105776" s="62" customFormat="1" x14ac:dyDescent="0.35"/>
    <row r="105777" s="62" customFormat="1" x14ac:dyDescent="0.35"/>
    <row r="105778" s="62" customFormat="1" x14ac:dyDescent="0.35"/>
    <row r="105779" s="62" customFormat="1" x14ac:dyDescent="0.35"/>
    <row r="105780" s="62" customFormat="1" x14ac:dyDescent="0.35"/>
    <row r="105781" s="62" customFormat="1" x14ac:dyDescent="0.35"/>
    <row r="105782" s="62" customFormat="1" x14ac:dyDescent="0.35"/>
    <row r="105783" s="62" customFormat="1" x14ac:dyDescent="0.35"/>
    <row r="105784" s="62" customFormat="1" x14ac:dyDescent="0.35"/>
    <row r="105785" s="62" customFormat="1" x14ac:dyDescent="0.35"/>
    <row r="105786" s="62" customFormat="1" x14ac:dyDescent="0.35"/>
    <row r="105787" s="62" customFormat="1" x14ac:dyDescent="0.35"/>
    <row r="105788" s="62" customFormat="1" x14ac:dyDescent="0.35"/>
    <row r="105789" s="62" customFormat="1" x14ac:dyDescent="0.35"/>
    <row r="105790" s="62" customFormat="1" x14ac:dyDescent="0.35"/>
    <row r="105791" s="62" customFormat="1" x14ac:dyDescent="0.35"/>
    <row r="105792" s="62" customFormat="1" x14ac:dyDescent="0.35"/>
    <row r="105793" s="62" customFormat="1" x14ac:dyDescent="0.35"/>
    <row r="105794" s="62" customFormat="1" x14ac:dyDescent="0.35"/>
    <row r="105795" s="62" customFormat="1" x14ac:dyDescent="0.35"/>
    <row r="105796" s="62" customFormat="1" x14ac:dyDescent="0.35"/>
    <row r="105797" s="62" customFormat="1" x14ac:dyDescent="0.35"/>
    <row r="105798" s="62" customFormat="1" x14ac:dyDescent="0.35"/>
    <row r="105799" s="62" customFormat="1" x14ac:dyDescent="0.35"/>
    <row r="105800" s="62" customFormat="1" x14ac:dyDescent="0.35"/>
    <row r="105801" s="62" customFormat="1" x14ac:dyDescent="0.35"/>
    <row r="105802" s="62" customFormat="1" x14ac:dyDescent="0.35"/>
    <row r="105803" s="62" customFormat="1" x14ac:dyDescent="0.35"/>
    <row r="105804" s="62" customFormat="1" x14ac:dyDescent="0.35"/>
    <row r="105805" s="62" customFormat="1" x14ac:dyDescent="0.35"/>
    <row r="105806" s="62" customFormat="1" x14ac:dyDescent="0.35"/>
    <row r="105807" s="62" customFormat="1" x14ac:dyDescent="0.35"/>
    <row r="105808" s="62" customFormat="1" x14ac:dyDescent="0.35"/>
    <row r="105809" s="62" customFormat="1" x14ac:dyDescent="0.35"/>
    <row r="105810" s="62" customFormat="1" x14ac:dyDescent="0.35"/>
    <row r="105811" s="62" customFormat="1" x14ac:dyDescent="0.35"/>
    <row r="105812" s="62" customFormat="1" x14ac:dyDescent="0.35"/>
    <row r="105813" s="62" customFormat="1" x14ac:dyDescent="0.35"/>
    <row r="105814" s="62" customFormat="1" x14ac:dyDescent="0.35"/>
    <row r="105815" s="62" customFormat="1" x14ac:dyDescent="0.35"/>
    <row r="105816" s="62" customFormat="1" x14ac:dyDescent="0.35"/>
    <row r="105817" s="62" customFormat="1" x14ac:dyDescent="0.35"/>
    <row r="105818" s="62" customFormat="1" x14ac:dyDescent="0.35"/>
    <row r="105819" s="62" customFormat="1" x14ac:dyDescent="0.35"/>
    <row r="105820" s="62" customFormat="1" x14ac:dyDescent="0.35"/>
    <row r="105821" s="62" customFormat="1" x14ac:dyDescent="0.35"/>
    <row r="105822" s="62" customFormat="1" x14ac:dyDescent="0.35"/>
    <row r="105823" s="62" customFormat="1" x14ac:dyDescent="0.35"/>
    <row r="105824" s="62" customFormat="1" x14ac:dyDescent="0.35"/>
    <row r="105825" s="62" customFormat="1" x14ac:dyDescent="0.35"/>
    <row r="105826" s="62" customFormat="1" x14ac:dyDescent="0.35"/>
    <row r="105827" s="62" customFormat="1" x14ac:dyDescent="0.35"/>
    <row r="105828" s="62" customFormat="1" x14ac:dyDescent="0.35"/>
    <row r="105829" s="62" customFormat="1" x14ac:dyDescent="0.35"/>
    <row r="105830" s="62" customFormat="1" x14ac:dyDescent="0.35"/>
    <row r="105831" s="62" customFormat="1" x14ac:dyDescent="0.35"/>
    <row r="105832" s="62" customFormat="1" x14ac:dyDescent="0.35"/>
    <row r="105833" s="62" customFormat="1" x14ac:dyDescent="0.35"/>
    <row r="105834" s="62" customFormat="1" x14ac:dyDescent="0.35"/>
    <row r="105835" s="62" customFormat="1" x14ac:dyDescent="0.35"/>
    <row r="105836" s="62" customFormat="1" x14ac:dyDescent="0.35"/>
    <row r="105837" s="62" customFormat="1" x14ac:dyDescent="0.35"/>
    <row r="105838" s="62" customFormat="1" x14ac:dyDescent="0.35"/>
    <row r="105839" s="62" customFormat="1" x14ac:dyDescent="0.35"/>
    <row r="105840" s="62" customFormat="1" x14ac:dyDescent="0.35"/>
    <row r="105841" s="62" customFormat="1" x14ac:dyDescent="0.35"/>
    <row r="105842" s="62" customFormat="1" x14ac:dyDescent="0.35"/>
    <row r="105843" s="62" customFormat="1" x14ac:dyDescent="0.35"/>
    <row r="105844" s="62" customFormat="1" x14ac:dyDescent="0.35"/>
    <row r="105845" s="62" customFormat="1" x14ac:dyDescent="0.35"/>
    <row r="105846" s="62" customFormat="1" x14ac:dyDescent="0.35"/>
    <row r="105847" s="62" customFormat="1" x14ac:dyDescent="0.35"/>
    <row r="105848" s="62" customFormat="1" x14ac:dyDescent="0.35"/>
    <row r="105849" s="62" customFormat="1" x14ac:dyDescent="0.35"/>
    <row r="105850" s="62" customFormat="1" x14ac:dyDescent="0.35"/>
    <row r="105851" s="62" customFormat="1" x14ac:dyDescent="0.35"/>
    <row r="105852" s="62" customFormat="1" x14ac:dyDescent="0.35"/>
    <row r="105853" s="62" customFormat="1" x14ac:dyDescent="0.35"/>
    <row r="105854" s="62" customFormat="1" x14ac:dyDescent="0.35"/>
    <row r="105855" s="62" customFormat="1" x14ac:dyDescent="0.35"/>
    <row r="105856" s="62" customFormat="1" x14ac:dyDescent="0.35"/>
    <row r="105857" s="62" customFormat="1" x14ac:dyDescent="0.35"/>
    <row r="105858" s="62" customFormat="1" x14ac:dyDescent="0.35"/>
    <row r="105859" s="62" customFormat="1" x14ac:dyDescent="0.35"/>
    <row r="105860" s="62" customFormat="1" x14ac:dyDescent="0.35"/>
    <row r="105861" s="62" customFormat="1" x14ac:dyDescent="0.35"/>
    <row r="105862" s="62" customFormat="1" x14ac:dyDescent="0.35"/>
    <row r="105863" s="62" customFormat="1" x14ac:dyDescent="0.35"/>
    <row r="105864" s="62" customFormat="1" x14ac:dyDescent="0.35"/>
    <row r="105865" s="62" customFormat="1" x14ac:dyDescent="0.35"/>
    <row r="105866" s="62" customFormat="1" x14ac:dyDescent="0.35"/>
    <row r="105867" s="62" customFormat="1" x14ac:dyDescent="0.35"/>
    <row r="105868" s="62" customFormat="1" x14ac:dyDescent="0.35"/>
    <row r="105869" s="62" customFormat="1" x14ac:dyDescent="0.35"/>
    <row r="105870" s="62" customFormat="1" x14ac:dyDescent="0.35"/>
    <row r="105871" s="62" customFormat="1" x14ac:dyDescent="0.35"/>
    <row r="105872" s="62" customFormat="1" x14ac:dyDescent="0.35"/>
    <row r="105873" s="62" customFormat="1" x14ac:dyDescent="0.35"/>
    <row r="105874" s="62" customFormat="1" x14ac:dyDescent="0.35"/>
    <row r="105875" s="62" customFormat="1" x14ac:dyDescent="0.35"/>
    <row r="105876" s="62" customFormat="1" x14ac:dyDescent="0.35"/>
    <row r="105877" s="62" customFormat="1" x14ac:dyDescent="0.35"/>
    <row r="105878" s="62" customFormat="1" x14ac:dyDescent="0.35"/>
    <row r="105879" s="62" customFormat="1" x14ac:dyDescent="0.35"/>
    <row r="105880" s="62" customFormat="1" x14ac:dyDescent="0.35"/>
    <row r="105881" s="62" customFormat="1" x14ac:dyDescent="0.35"/>
    <row r="105882" s="62" customFormat="1" x14ac:dyDescent="0.35"/>
    <row r="105883" s="62" customFormat="1" x14ac:dyDescent="0.35"/>
    <row r="105884" s="62" customFormat="1" x14ac:dyDescent="0.35"/>
    <row r="105885" s="62" customFormat="1" x14ac:dyDescent="0.35"/>
    <row r="105886" s="62" customFormat="1" x14ac:dyDescent="0.35"/>
    <row r="105887" s="62" customFormat="1" x14ac:dyDescent="0.35"/>
    <row r="105888" s="62" customFormat="1" x14ac:dyDescent="0.35"/>
    <row r="105889" s="62" customFormat="1" x14ac:dyDescent="0.35"/>
    <row r="105890" s="62" customFormat="1" x14ac:dyDescent="0.35"/>
    <row r="105891" s="62" customFormat="1" x14ac:dyDescent="0.35"/>
    <row r="105892" s="62" customFormat="1" x14ac:dyDescent="0.35"/>
    <row r="105893" s="62" customFormat="1" x14ac:dyDescent="0.35"/>
    <row r="105894" s="62" customFormat="1" x14ac:dyDescent="0.35"/>
    <row r="105895" s="62" customFormat="1" x14ac:dyDescent="0.35"/>
    <row r="105896" s="62" customFormat="1" x14ac:dyDescent="0.35"/>
    <row r="105897" s="62" customFormat="1" x14ac:dyDescent="0.35"/>
    <row r="105898" s="62" customFormat="1" x14ac:dyDescent="0.35"/>
    <row r="105899" s="62" customFormat="1" x14ac:dyDescent="0.35"/>
    <row r="105900" s="62" customFormat="1" x14ac:dyDescent="0.35"/>
    <row r="105901" s="62" customFormat="1" x14ac:dyDescent="0.35"/>
    <row r="105902" s="62" customFormat="1" x14ac:dyDescent="0.35"/>
    <row r="105903" s="62" customFormat="1" x14ac:dyDescent="0.35"/>
    <row r="105904" s="62" customFormat="1" x14ac:dyDescent="0.35"/>
    <row r="105905" s="62" customFormat="1" x14ac:dyDescent="0.35"/>
    <row r="105906" s="62" customFormat="1" x14ac:dyDescent="0.35"/>
    <row r="105907" s="62" customFormat="1" x14ac:dyDescent="0.35"/>
    <row r="105908" s="62" customFormat="1" x14ac:dyDescent="0.35"/>
    <row r="105909" s="62" customFormat="1" x14ac:dyDescent="0.35"/>
    <row r="105910" s="62" customFormat="1" x14ac:dyDescent="0.35"/>
    <row r="105911" s="62" customFormat="1" x14ac:dyDescent="0.35"/>
    <row r="105912" s="62" customFormat="1" x14ac:dyDescent="0.35"/>
    <row r="105913" s="62" customFormat="1" x14ac:dyDescent="0.35"/>
    <row r="105914" s="62" customFormat="1" x14ac:dyDescent="0.35"/>
    <row r="105915" s="62" customFormat="1" x14ac:dyDescent="0.35"/>
    <row r="105916" s="62" customFormat="1" x14ac:dyDescent="0.35"/>
    <row r="105917" s="62" customFormat="1" x14ac:dyDescent="0.35"/>
    <row r="105918" s="62" customFormat="1" x14ac:dyDescent="0.35"/>
    <row r="105919" s="62" customFormat="1" x14ac:dyDescent="0.35"/>
    <row r="105920" s="62" customFormat="1" x14ac:dyDescent="0.35"/>
    <row r="105921" s="62" customFormat="1" x14ac:dyDescent="0.35"/>
    <row r="105922" s="62" customFormat="1" x14ac:dyDescent="0.35"/>
    <row r="105923" s="62" customFormat="1" x14ac:dyDescent="0.35"/>
    <row r="105924" s="62" customFormat="1" x14ac:dyDescent="0.35"/>
    <row r="105925" s="62" customFormat="1" x14ac:dyDescent="0.35"/>
    <row r="105926" s="62" customFormat="1" x14ac:dyDescent="0.35"/>
    <row r="105927" s="62" customFormat="1" x14ac:dyDescent="0.35"/>
    <row r="105928" s="62" customFormat="1" x14ac:dyDescent="0.35"/>
    <row r="105929" s="62" customFormat="1" x14ac:dyDescent="0.35"/>
    <row r="105930" s="62" customFormat="1" x14ac:dyDescent="0.35"/>
    <row r="105931" s="62" customFormat="1" x14ac:dyDescent="0.35"/>
    <row r="105932" s="62" customFormat="1" x14ac:dyDescent="0.35"/>
    <row r="105933" s="62" customFormat="1" x14ac:dyDescent="0.35"/>
    <row r="105934" s="62" customFormat="1" x14ac:dyDescent="0.35"/>
    <row r="105935" s="62" customFormat="1" x14ac:dyDescent="0.35"/>
    <row r="105936" s="62" customFormat="1" x14ac:dyDescent="0.35"/>
    <row r="105937" s="62" customFormat="1" x14ac:dyDescent="0.35"/>
    <row r="105938" s="62" customFormat="1" x14ac:dyDescent="0.35"/>
    <row r="105939" s="62" customFormat="1" x14ac:dyDescent="0.35"/>
    <row r="105940" s="62" customFormat="1" x14ac:dyDescent="0.35"/>
    <row r="105941" s="62" customFormat="1" x14ac:dyDescent="0.35"/>
    <row r="105942" s="62" customFormat="1" x14ac:dyDescent="0.35"/>
    <row r="105943" s="62" customFormat="1" x14ac:dyDescent="0.35"/>
    <row r="105944" s="62" customFormat="1" x14ac:dyDescent="0.35"/>
    <row r="105945" s="62" customFormat="1" x14ac:dyDescent="0.35"/>
    <row r="105946" s="62" customFormat="1" x14ac:dyDescent="0.35"/>
    <row r="105947" s="62" customFormat="1" x14ac:dyDescent="0.35"/>
    <row r="105948" s="62" customFormat="1" x14ac:dyDescent="0.35"/>
    <row r="105949" s="62" customFormat="1" x14ac:dyDescent="0.35"/>
    <row r="105950" s="62" customFormat="1" x14ac:dyDescent="0.35"/>
    <row r="105951" s="62" customFormat="1" x14ac:dyDescent="0.35"/>
    <row r="105952" s="62" customFormat="1" x14ac:dyDescent="0.35"/>
    <row r="105953" s="62" customFormat="1" x14ac:dyDescent="0.35"/>
    <row r="105954" s="62" customFormat="1" x14ac:dyDescent="0.35"/>
    <row r="105955" s="62" customFormat="1" x14ac:dyDescent="0.35"/>
    <row r="105956" s="62" customFormat="1" x14ac:dyDescent="0.35"/>
    <row r="105957" s="62" customFormat="1" x14ac:dyDescent="0.35"/>
    <row r="105958" s="62" customFormat="1" x14ac:dyDescent="0.35"/>
    <row r="105959" s="62" customFormat="1" x14ac:dyDescent="0.35"/>
    <row r="105960" s="62" customFormat="1" x14ac:dyDescent="0.35"/>
    <row r="105961" s="62" customFormat="1" x14ac:dyDescent="0.35"/>
    <row r="105962" s="62" customFormat="1" x14ac:dyDescent="0.35"/>
    <row r="105963" s="62" customFormat="1" x14ac:dyDescent="0.35"/>
    <row r="105964" s="62" customFormat="1" x14ac:dyDescent="0.35"/>
    <row r="105965" s="62" customFormat="1" x14ac:dyDescent="0.35"/>
    <row r="105966" s="62" customFormat="1" x14ac:dyDescent="0.35"/>
    <row r="105967" s="62" customFormat="1" x14ac:dyDescent="0.35"/>
    <row r="105968" s="62" customFormat="1" x14ac:dyDescent="0.35"/>
    <row r="105969" s="62" customFormat="1" x14ac:dyDescent="0.35"/>
    <row r="105970" s="62" customFormat="1" x14ac:dyDescent="0.35"/>
    <row r="105971" s="62" customFormat="1" x14ac:dyDescent="0.35"/>
    <row r="105972" s="62" customFormat="1" x14ac:dyDescent="0.35"/>
    <row r="105973" s="62" customFormat="1" x14ac:dyDescent="0.35"/>
    <row r="105974" s="62" customFormat="1" x14ac:dyDescent="0.35"/>
    <row r="105975" s="62" customFormat="1" x14ac:dyDescent="0.35"/>
    <row r="105976" s="62" customFormat="1" x14ac:dyDescent="0.35"/>
    <row r="105977" s="62" customFormat="1" x14ac:dyDescent="0.35"/>
    <row r="105978" s="62" customFormat="1" x14ac:dyDescent="0.35"/>
    <row r="105979" s="62" customFormat="1" x14ac:dyDescent="0.35"/>
    <row r="105980" s="62" customFormat="1" x14ac:dyDescent="0.35"/>
    <row r="105981" s="62" customFormat="1" x14ac:dyDescent="0.35"/>
    <row r="105982" s="62" customFormat="1" x14ac:dyDescent="0.35"/>
    <row r="105983" s="62" customFormat="1" x14ac:dyDescent="0.35"/>
    <row r="105984" s="62" customFormat="1" x14ac:dyDescent="0.35"/>
    <row r="105985" s="62" customFormat="1" x14ac:dyDescent="0.35"/>
    <row r="105986" s="62" customFormat="1" x14ac:dyDescent="0.35"/>
    <row r="105987" s="62" customFormat="1" x14ac:dyDescent="0.35"/>
    <row r="105988" s="62" customFormat="1" x14ac:dyDescent="0.35"/>
    <row r="105989" s="62" customFormat="1" x14ac:dyDescent="0.35"/>
    <row r="105990" s="62" customFormat="1" x14ac:dyDescent="0.35"/>
    <row r="105991" s="62" customFormat="1" x14ac:dyDescent="0.35"/>
    <row r="105992" s="62" customFormat="1" x14ac:dyDescent="0.35"/>
    <row r="105993" s="62" customFormat="1" x14ac:dyDescent="0.35"/>
    <row r="105994" s="62" customFormat="1" x14ac:dyDescent="0.35"/>
    <row r="105995" s="62" customFormat="1" x14ac:dyDescent="0.35"/>
    <row r="105996" s="62" customFormat="1" x14ac:dyDescent="0.35"/>
    <row r="105997" s="62" customFormat="1" x14ac:dyDescent="0.35"/>
    <row r="105998" s="62" customFormat="1" x14ac:dyDescent="0.35"/>
    <row r="105999" s="62" customFormat="1" x14ac:dyDescent="0.35"/>
    <row r="106000" s="62" customFormat="1" x14ac:dyDescent="0.35"/>
    <row r="106001" s="62" customFormat="1" x14ac:dyDescent="0.35"/>
    <row r="106002" s="62" customFormat="1" x14ac:dyDescent="0.35"/>
    <row r="106003" s="62" customFormat="1" x14ac:dyDescent="0.35"/>
    <row r="106004" s="62" customFormat="1" x14ac:dyDescent="0.35"/>
    <row r="106005" s="62" customFormat="1" x14ac:dyDescent="0.35"/>
    <row r="106006" s="62" customFormat="1" x14ac:dyDescent="0.35"/>
    <row r="106007" s="62" customFormat="1" x14ac:dyDescent="0.35"/>
    <row r="106008" s="62" customFormat="1" x14ac:dyDescent="0.35"/>
    <row r="106009" s="62" customFormat="1" x14ac:dyDescent="0.35"/>
    <row r="106010" s="62" customFormat="1" x14ac:dyDescent="0.35"/>
    <row r="106011" s="62" customFormat="1" x14ac:dyDescent="0.35"/>
    <row r="106012" s="62" customFormat="1" x14ac:dyDescent="0.35"/>
    <row r="106013" s="62" customFormat="1" x14ac:dyDescent="0.35"/>
    <row r="106014" s="62" customFormat="1" x14ac:dyDescent="0.35"/>
    <row r="106015" s="62" customFormat="1" x14ac:dyDescent="0.35"/>
    <row r="106016" s="62" customFormat="1" x14ac:dyDescent="0.35"/>
    <row r="106017" s="62" customFormat="1" x14ac:dyDescent="0.35"/>
    <row r="106018" s="62" customFormat="1" x14ac:dyDescent="0.35"/>
    <row r="106019" s="62" customFormat="1" x14ac:dyDescent="0.35"/>
    <row r="106020" s="62" customFormat="1" x14ac:dyDescent="0.35"/>
    <row r="106021" s="62" customFormat="1" x14ac:dyDescent="0.35"/>
    <row r="106022" s="62" customFormat="1" x14ac:dyDescent="0.35"/>
    <row r="106023" s="62" customFormat="1" x14ac:dyDescent="0.35"/>
    <row r="106024" s="62" customFormat="1" x14ac:dyDescent="0.35"/>
    <row r="106025" s="62" customFormat="1" x14ac:dyDescent="0.35"/>
    <row r="106026" s="62" customFormat="1" x14ac:dyDescent="0.35"/>
    <row r="106027" s="62" customFormat="1" x14ac:dyDescent="0.35"/>
    <row r="106028" s="62" customFormat="1" x14ac:dyDescent="0.35"/>
    <row r="106029" s="62" customFormat="1" x14ac:dyDescent="0.35"/>
    <row r="106030" s="62" customFormat="1" x14ac:dyDescent="0.35"/>
    <row r="106031" s="62" customFormat="1" x14ac:dyDescent="0.35"/>
    <row r="106032" s="62" customFormat="1" x14ac:dyDescent="0.35"/>
    <row r="106033" s="62" customFormat="1" x14ac:dyDescent="0.35"/>
    <row r="106034" s="62" customFormat="1" x14ac:dyDescent="0.35"/>
    <row r="106035" s="62" customFormat="1" x14ac:dyDescent="0.35"/>
    <row r="106036" s="62" customFormat="1" x14ac:dyDescent="0.35"/>
    <row r="106037" s="62" customFormat="1" x14ac:dyDescent="0.35"/>
    <row r="106038" s="62" customFormat="1" x14ac:dyDescent="0.35"/>
    <row r="106039" s="62" customFormat="1" x14ac:dyDescent="0.35"/>
    <row r="106040" s="62" customFormat="1" x14ac:dyDescent="0.35"/>
    <row r="106041" s="62" customFormat="1" x14ac:dyDescent="0.35"/>
    <row r="106042" s="62" customFormat="1" x14ac:dyDescent="0.35"/>
    <row r="106043" s="62" customFormat="1" x14ac:dyDescent="0.35"/>
    <row r="106044" s="62" customFormat="1" x14ac:dyDescent="0.35"/>
    <row r="106045" s="62" customFormat="1" x14ac:dyDescent="0.35"/>
    <row r="106046" s="62" customFormat="1" x14ac:dyDescent="0.35"/>
    <row r="106047" s="62" customFormat="1" x14ac:dyDescent="0.35"/>
    <row r="106048" s="62" customFormat="1" x14ac:dyDescent="0.35"/>
    <row r="106049" s="62" customFormat="1" x14ac:dyDescent="0.35"/>
    <row r="106050" s="62" customFormat="1" x14ac:dyDescent="0.35"/>
    <row r="106051" s="62" customFormat="1" x14ac:dyDescent="0.35"/>
    <row r="106052" s="62" customFormat="1" x14ac:dyDescent="0.35"/>
    <row r="106053" s="62" customFormat="1" x14ac:dyDescent="0.35"/>
    <row r="106054" s="62" customFormat="1" x14ac:dyDescent="0.35"/>
    <row r="106055" s="62" customFormat="1" x14ac:dyDescent="0.35"/>
    <row r="106056" s="62" customFormat="1" x14ac:dyDescent="0.35"/>
    <row r="106057" s="62" customFormat="1" x14ac:dyDescent="0.35"/>
    <row r="106058" s="62" customFormat="1" x14ac:dyDescent="0.35"/>
    <row r="106059" s="62" customFormat="1" x14ac:dyDescent="0.35"/>
    <row r="106060" s="62" customFormat="1" x14ac:dyDescent="0.35"/>
    <row r="106061" s="62" customFormat="1" x14ac:dyDescent="0.35"/>
    <row r="106062" s="62" customFormat="1" x14ac:dyDescent="0.35"/>
    <row r="106063" s="62" customFormat="1" x14ac:dyDescent="0.35"/>
    <row r="106064" s="62" customFormat="1" x14ac:dyDescent="0.35"/>
    <row r="106065" s="62" customFormat="1" x14ac:dyDescent="0.35"/>
    <row r="106066" s="62" customFormat="1" x14ac:dyDescent="0.35"/>
    <row r="106067" s="62" customFormat="1" x14ac:dyDescent="0.35"/>
    <row r="106068" s="62" customFormat="1" x14ac:dyDescent="0.35"/>
    <row r="106069" s="62" customFormat="1" x14ac:dyDescent="0.35"/>
    <row r="106070" s="62" customFormat="1" x14ac:dyDescent="0.35"/>
    <row r="106071" s="62" customFormat="1" x14ac:dyDescent="0.35"/>
    <row r="106072" s="62" customFormat="1" x14ac:dyDescent="0.35"/>
    <row r="106073" s="62" customFormat="1" x14ac:dyDescent="0.35"/>
    <row r="106074" s="62" customFormat="1" x14ac:dyDescent="0.35"/>
    <row r="106075" s="62" customFormat="1" x14ac:dyDescent="0.35"/>
    <row r="106076" s="62" customFormat="1" x14ac:dyDescent="0.35"/>
    <row r="106077" s="62" customFormat="1" x14ac:dyDescent="0.35"/>
    <row r="106078" s="62" customFormat="1" x14ac:dyDescent="0.35"/>
    <row r="106079" s="62" customFormat="1" x14ac:dyDescent="0.35"/>
    <row r="106080" s="62" customFormat="1" x14ac:dyDescent="0.35"/>
    <row r="106081" s="62" customFormat="1" x14ac:dyDescent="0.35"/>
    <row r="106082" s="62" customFormat="1" x14ac:dyDescent="0.35"/>
    <row r="106083" s="62" customFormat="1" x14ac:dyDescent="0.35"/>
    <row r="106084" s="62" customFormat="1" x14ac:dyDescent="0.35"/>
    <row r="106085" s="62" customFormat="1" x14ac:dyDescent="0.35"/>
    <row r="106086" s="62" customFormat="1" x14ac:dyDescent="0.35"/>
    <row r="106087" s="62" customFormat="1" x14ac:dyDescent="0.35"/>
    <row r="106088" s="62" customFormat="1" x14ac:dyDescent="0.35"/>
    <row r="106089" s="62" customFormat="1" x14ac:dyDescent="0.35"/>
    <row r="106090" s="62" customFormat="1" x14ac:dyDescent="0.35"/>
    <row r="106091" s="62" customFormat="1" x14ac:dyDescent="0.35"/>
    <row r="106092" s="62" customFormat="1" x14ac:dyDescent="0.35"/>
    <row r="106093" s="62" customFormat="1" x14ac:dyDescent="0.35"/>
    <row r="106094" s="62" customFormat="1" x14ac:dyDescent="0.35"/>
    <row r="106095" s="62" customFormat="1" x14ac:dyDescent="0.35"/>
    <row r="106096" s="62" customFormat="1" x14ac:dyDescent="0.35"/>
    <row r="106097" s="62" customFormat="1" x14ac:dyDescent="0.35"/>
    <row r="106098" s="62" customFormat="1" x14ac:dyDescent="0.35"/>
    <row r="106099" s="62" customFormat="1" x14ac:dyDescent="0.35"/>
    <row r="106100" s="62" customFormat="1" x14ac:dyDescent="0.35"/>
    <row r="106101" s="62" customFormat="1" x14ac:dyDescent="0.35"/>
    <row r="106102" s="62" customFormat="1" x14ac:dyDescent="0.35"/>
    <row r="106103" s="62" customFormat="1" x14ac:dyDescent="0.35"/>
    <row r="106104" s="62" customFormat="1" x14ac:dyDescent="0.35"/>
    <row r="106105" s="62" customFormat="1" x14ac:dyDescent="0.35"/>
    <row r="106106" s="62" customFormat="1" x14ac:dyDescent="0.35"/>
    <row r="106107" s="62" customFormat="1" x14ac:dyDescent="0.35"/>
    <row r="106108" s="62" customFormat="1" x14ac:dyDescent="0.35"/>
    <row r="106109" s="62" customFormat="1" x14ac:dyDescent="0.35"/>
    <row r="106110" s="62" customFormat="1" x14ac:dyDescent="0.35"/>
    <row r="106111" s="62" customFormat="1" x14ac:dyDescent="0.35"/>
    <row r="106112" s="62" customFormat="1" x14ac:dyDescent="0.35"/>
    <row r="106113" s="62" customFormat="1" x14ac:dyDescent="0.35"/>
    <row r="106114" s="62" customFormat="1" x14ac:dyDescent="0.35"/>
    <row r="106115" s="62" customFormat="1" x14ac:dyDescent="0.35"/>
    <row r="106116" s="62" customFormat="1" x14ac:dyDescent="0.35"/>
    <row r="106117" s="62" customFormat="1" x14ac:dyDescent="0.35"/>
    <row r="106118" s="62" customFormat="1" x14ac:dyDescent="0.35"/>
    <row r="106119" s="62" customFormat="1" x14ac:dyDescent="0.35"/>
    <row r="106120" s="62" customFormat="1" x14ac:dyDescent="0.35"/>
    <row r="106121" s="62" customFormat="1" x14ac:dyDescent="0.35"/>
    <row r="106122" s="62" customFormat="1" x14ac:dyDescent="0.35"/>
    <row r="106123" s="62" customFormat="1" x14ac:dyDescent="0.35"/>
    <row r="106124" s="62" customFormat="1" x14ac:dyDescent="0.35"/>
    <row r="106125" s="62" customFormat="1" x14ac:dyDescent="0.35"/>
    <row r="106126" s="62" customFormat="1" x14ac:dyDescent="0.35"/>
    <row r="106127" s="62" customFormat="1" x14ac:dyDescent="0.35"/>
    <row r="106128" s="62" customFormat="1" x14ac:dyDescent="0.35"/>
    <row r="106129" s="62" customFormat="1" x14ac:dyDescent="0.35"/>
    <row r="106130" s="62" customFormat="1" x14ac:dyDescent="0.35"/>
    <row r="106131" s="62" customFormat="1" x14ac:dyDescent="0.35"/>
    <row r="106132" s="62" customFormat="1" x14ac:dyDescent="0.35"/>
    <row r="106133" s="62" customFormat="1" x14ac:dyDescent="0.35"/>
    <row r="106134" s="62" customFormat="1" x14ac:dyDescent="0.35"/>
    <row r="106135" s="62" customFormat="1" x14ac:dyDescent="0.35"/>
    <row r="106136" s="62" customFormat="1" x14ac:dyDescent="0.35"/>
    <row r="106137" s="62" customFormat="1" x14ac:dyDescent="0.35"/>
    <row r="106138" s="62" customFormat="1" x14ac:dyDescent="0.35"/>
    <row r="106139" s="62" customFormat="1" x14ac:dyDescent="0.35"/>
    <row r="106140" s="62" customFormat="1" x14ac:dyDescent="0.35"/>
    <row r="106141" s="62" customFormat="1" x14ac:dyDescent="0.35"/>
    <row r="106142" s="62" customFormat="1" x14ac:dyDescent="0.35"/>
    <row r="106143" s="62" customFormat="1" x14ac:dyDescent="0.35"/>
    <row r="106144" s="62" customFormat="1" x14ac:dyDescent="0.35"/>
    <row r="106145" s="62" customFormat="1" x14ac:dyDescent="0.35"/>
    <row r="106146" s="62" customFormat="1" x14ac:dyDescent="0.35"/>
    <row r="106147" s="62" customFormat="1" x14ac:dyDescent="0.35"/>
    <row r="106148" s="62" customFormat="1" x14ac:dyDescent="0.35"/>
    <row r="106149" s="62" customFormat="1" x14ac:dyDescent="0.35"/>
    <row r="106150" s="62" customFormat="1" x14ac:dyDescent="0.35"/>
    <row r="106151" s="62" customFormat="1" x14ac:dyDescent="0.35"/>
    <row r="106152" s="62" customFormat="1" x14ac:dyDescent="0.35"/>
    <row r="106153" s="62" customFormat="1" x14ac:dyDescent="0.35"/>
    <row r="106154" s="62" customFormat="1" x14ac:dyDescent="0.35"/>
    <row r="106155" s="62" customFormat="1" x14ac:dyDescent="0.35"/>
    <row r="106156" s="62" customFormat="1" x14ac:dyDescent="0.35"/>
    <row r="106157" s="62" customFormat="1" x14ac:dyDescent="0.35"/>
    <row r="106158" s="62" customFormat="1" x14ac:dyDescent="0.35"/>
    <row r="106159" s="62" customFormat="1" x14ac:dyDescent="0.35"/>
    <row r="106160" s="62" customFormat="1" x14ac:dyDescent="0.35"/>
    <row r="106161" s="62" customFormat="1" x14ac:dyDescent="0.35"/>
    <row r="106162" s="62" customFormat="1" x14ac:dyDescent="0.35"/>
    <row r="106163" s="62" customFormat="1" x14ac:dyDescent="0.35"/>
    <row r="106164" s="62" customFormat="1" x14ac:dyDescent="0.35"/>
    <row r="106165" s="62" customFormat="1" x14ac:dyDescent="0.35"/>
    <row r="106166" s="62" customFormat="1" x14ac:dyDescent="0.35"/>
    <row r="106167" s="62" customFormat="1" x14ac:dyDescent="0.35"/>
    <row r="106168" s="62" customFormat="1" x14ac:dyDescent="0.35"/>
    <row r="106169" s="62" customFormat="1" x14ac:dyDescent="0.35"/>
    <row r="106170" s="62" customFormat="1" x14ac:dyDescent="0.35"/>
    <row r="106171" s="62" customFormat="1" x14ac:dyDescent="0.35"/>
    <row r="106172" s="62" customFormat="1" x14ac:dyDescent="0.35"/>
    <row r="106173" s="62" customFormat="1" x14ac:dyDescent="0.35"/>
    <row r="106174" s="62" customFormat="1" x14ac:dyDescent="0.35"/>
    <row r="106175" s="62" customFormat="1" x14ac:dyDescent="0.35"/>
    <row r="106176" s="62" customFormat="1" x14ac:dyDescent="0.35"/>
    <row r="106177" s="62" customFormat="1" x14ac:dyDescent="0.35"/>
    <row r="106178" s="62" customFormat="1" x14ac:dyDescent="0.35"/>
    <row r="106179" s="62" customFormat="1" x14ac:dyDescent="0.35"/>
    <row r="106180" s="62" customFormat="1" x14ac:dyDescent="0.35"/>
    <row r="106181" s="62" customFormat="1" x14ac:dyDescent="0.35"/>
    <row r="106182" s="62" customFormat="1" x14ac:dyDescent="0.35"/>
    <row r="106183" s="62" customFormat="1" x14ac:dyDescent="0.35"/>
    <row r="106184" s="62" customFormat="1" x14ac:dyDescent="0.35"/>
    <row r="106185" s="62" customFormat="1" x14ac:dyDescent="0.35"/>
    <row r="106186" s="62" customFormat="1" x14ac:dyDescent="0.35"/>
    <row r="106187" s="62" customFormat="1" x14ac:dyDescent="0.35"/>
    <row r="106188" s="62" customFormat="1" x14ac:dyDescent="0.35"/>
    <row r="106189" s="62" customFormat="1" x14ac:dyDescent="0.35"/>
    <row r="106190" s="62" customFormat="1" x14ac:dyDescent="0.35"/>
    <row r="106191" s="62" customFormat="1" x14ac:dyDescent="0.35"/>
    <row r="106192" s="62" customFormat="1" x14ac:dyDescent="0.35"/>
    <row r="106193" s="62" customFormat="1" x14ac:dyDescent="0.35"/>
    <row r="106194" s="62" customFormat="1" x14ac:dyDescent="0.35"/>
    <row r="106195" s="62" customFormat="1" x14ac:dyDescent="0.35"/>
    <row r="106196" s="62" customFormat="1" x14ac:dyDescent="0.35"/>
    <row r="106197" s="62" customFormat="1" x14ac:dyDescent="0.35"/>
    <row r="106198" s="62" customFormat="1" x14ac:dyDescent="0.35"/>
    <row r="106199" s="62" customFormat="1" x14ac:dyDescent="0.35"/>
    <row r="106200" s="62" customFormat="1" x14ac:dyDescent="0.35"/>
    <row r="106201" s="62" customFormat="1" x14ac:dyDescent="0.35"/>
    <row r="106202" s="62" customFormat="1" x14ac:dyDescent="0.35"/>
    <row r="106203" s="62" customFormat="1" x14ac:dyDescent="0.35"/>
    <row r="106204" s="62" customFormat="1" x14ac:dyDescent="0.35"/>
    <row r="106205" s="62" customFormat="1" x14ac:dyDescent="0.35"/>
    <row r="106206" s="62" customFormat="1" x14ac:dyDescent="0.35"/>
    <row r="106207" s="62" customFormat="1" x14ac:dyDescent="0.35"/>
    <row r="106208" s="62" customFormat="1" x14ac:dyDescent="0.35"/>
    <row r="106209" s="62" customFormat="1" x14ac:dyDescent="0.35"/>
    <row r="106210" s="62" customFormat="1" x14ac:dyDescent="0.35"/>
    <row r="106211" s="62" customFormat="1" x14ac:dyDescent="0.35"/>
    <row r="106212" s="62" customFormat="1" x14ac:dyDescent="0.35"/>
    <row r="106213" s="62" customFormat="1" x14ac:dyDescent="0.35"/>
    <row r="106214" s="62" customFormat="1" x14ac:dyDescent="0.35"/>
    <row r="106215" s="62" customFormat="1" x14ac:dyDescent="0.35"/>
    <row r="106216" s="62" customFormat="1" x14ac:dyDescent="0.35"/>
    <row r="106217" s="62" customFormat="1" x14ac:dyDescent="0.35"/>
    <row r="106218" s="62" customFormat="1" x14ac:dyDescent="0.35"/>
    <row r="106219" s="62" customFormat="1" x14ac:dyDescent="0.35"/>
    <row r="106220" s="62" customFormat="1" x14ac:dyDescent="0.35"/>
    <row r="106221" s="62" customFormat="1" x14ac:dyDescent="0.35"/>
    <row r="106222" s="62" customFormat="1" x14ac:dyDescent="0.35"/>
    <row r="106223" s="62" customFormat="1" x14ac:dyDescent="0.35"/>
    <row r="106224" s="62" customFormat="1" x14ac:dyDescent="0.35"/>
    <row r="106225" s="62" customFormat="1" x14ac:dyDescent="0.35"/>
    <row r="106226" s="62" customFormat="1" x14ac:dyDescent="0.35"/>
    <row r="106227" s="62" customFormat="1" x14ac:dyDescent="0.35"/>
    <row r="106228" s="62" customFormat="1" x14ac:dyDescent="0.35"/>
    <row r="106229" s="62" customFormat="1" x14ac:dyDescent="0.35"/>
    <row r="106230" s="62" customFormat="1" x14ac:dyDescent="0.35"/>
    <row r="106231" s="62" customFormat="1" x14ac:dyDescent="0.35"/>
    <row r="106232" s="62" customFormat="1" x14ac:dyDescent="0.35"/>
    <row r="106233" s="62" customFormat="1" x14ac:dyDescent="0.35"/>
    <row r="106234" s="62" customFormat="1" x14ac:dyDescent="0.35"/>
    <row r="106235" s="62" customFormat="1" x14ac:dyDescent="0.35"/>
    <row r="106236" s="62" customFormat="1" x14ac:dyDescent="0.35"/>
    <row r="106237" s="62" customFormat="1" x14ac:dyDescent="0.35"/>
    <row r="106238" s="62" customFormat="1" x14ac:dyDescent="0.35"/>
    <row r="106239" s="62" customFormat="1" x14ac:dyDescent="0.35"/>
    <row r="106240" s="62" customFormat="1" x14ac:dyDescent="0.35"/>
    <row r="106241" s="62" customFormat="1" x14ac:dyDescent="0.35"/>
    <row r="106242" s="62" customFormat="1" x14ac:dyDescent="0.35"/>
    <row r="106243" s="62" customFormat="1" x14ac:dyDescent="0.35"/>
    <row r="106244" s="62" customFormat="1" x14ac:dyDescent="0.35"/>
    <row r="106245" s="62" customFormat="1" x14ac:dyDescent="0.35"/>
    <row r="106246" s="62" customFormat="1" x14ac:dyDescent="0.35"/>
    <row r="106247" s="62" customFormat="1" x14ac:dyDescent="0.35"/>
    <row r="106248" s="62" customFormat="1" x14ac:dyDescent="0.35"/>
    <row r="106249" s="62" customFormat="1" x14ac:dyDescent="0.35"/>
    <row r="106250" s="62" customFormat="1" x14ac:dyDescent="0.35"/>
    <row r="106251" s="62" customFormat="1" x14ac:dyDescent="0.35"/>
    <row r="106252" s="62" customFormat="1" x14ac:dyDescent="0.35"/>
    <row r="106253" s="62" customFormat="1" x14ac:dyDescent="0.35"/>
    <row r="106254" s="62" customFormat="1" x14ac:dyDescent="0.35"/>
    <row r="106255" s="62" customFormat="1" x14ac:dyDescent="0.35"/>
    <row r="106256" s="62" customFormat="1" x14ac:dyDescent="0.35"/>
    <row r="106257" s="62" customFormat="1" x14ac:dyDescent="0.35"/>
    <row r="106258" s="62" customFormat="1" x14ac:dyDescent="0.35"/>
    <row r="106259" s="62" customFormat="1" x14ac:dyDescent="0.35"/>
    <row r="106260" s="62" customFormat="1" x14ac:dyDescent="0.35"/>
    <row r="106261" s="62" customFormat="1" x14ac:dyDescent="0.35"/>
    <row r="106262" s="62" customFormat="1" x14ac:dyDescent="0.35"/>
    <row r="106263" s="62" customFormat="1" x14ac:dyDescent="0.35"/>
    <row r="106264" s="62" customFormat="1" x14ac:dyDescent="0.35"/>
    <row r="106265" s="62" customFormat="1" x14ac:dyDescent="0.35"/>
    <row r="106266" s="62" customFormat="1" x14ac:dyDescent="0.35"/>
    <row r="106267" s="62" customFormat="1" x14ac:dyDescent="0.35"/>
    <row r="106268" s="62" customFormat="1" x14ac:dyDescent="0.35"/>
    <row r="106269" s="62" customFormat="1" x14ac:dyDescent="0.35"/>
    <row r="106270" s="62" customFormat="1" x14ac:dyDescent="0.35"/>
    <row r="106271" s="62" customFormat="1" x14ac:dyDescent="0.35"/>
    <row r="106272" s="62" customFormat="1" x14ac:dyDescent="0.35"/>
    <row r="106273" s="62" customFormat="1" x14ac:dyDescent="0.35"/>
    <row r="106274" s="62" customFormat="1" x14ac:dyDescent="0.35"/>
    <row r="106275" s="62" customFormat="1" x14ac:dyDescent="0.35"/>
    <row r="106276" s="62" customFormat="1" x14ac:dyDescent="0.35"/>
    <row r="106277" s="62" customFormat="1" x14ac:dyDescent="0.35"/>
    <row r="106278" s="62" customFormat="1" x14ac:dyDescent="0.35"/>
    <row r="106279" s="62" customFormat="1" x14ac:dyDescent="0.35"/>
    <row r="106280" s="62" customFormat="1" x14ac:dyDescent="0.35"/>
    <row r="106281" s="62" customFormat="1" x14ac:dyDescent="0.35"/>
    <row r="106282" s="62" customFormat="1" x14ac:dyDescent="0.35"/>
    <row r="106283" s="62" customFormat="1" x14ac:dyDescent="0.35"/>
    <row r="106284" s="62" customFormat="1" x14ac:dyDescent="0.35"/>
    <row r="106285" s="62" customFormat="1" x14ac:dyDescent="0.35"/>
    <row r="106286" s="62" customFormat="1" x14ac:dyDescent="0.35"/>
    <row r="106287" s="62" customFormat="1" x14ac:dyDescent="0.35"/>
    <row r="106288" s="62" customFormat="1" x14ac:dyDescent="0.35"/>
    <row r="106289" s="62" customFormat="1" x14ac:dyDescent="0.35"/>
    <row r="106290" s="62" customFormat="1" x14ac:dyDescent="0.35"/>
    <row r="106291" s="62" customFormat="1" x14ac:dyDescent="0.35"/>
    <row r="106292" s="62" customFormat="1" x14ac:dyDescent="0.35"/>
    <row r="106293" s="62" customFormat="1" x14ac:dyDescent="0.35"/>
    <row r="106294" s="62" customFormat="1" x14ac:dyDescent="0.35"/>
    <row r="106295" s="62" customFormat="1" x14ac:dyDescent="0.35"/>
    <row r="106296" s="62" customFormat="1" x14ac:dyDescent="0.35"/>
    <row r="106297" s="62" customFormat="1" x14ac:dyDescent="0.35"/>
    <row r="106298" s="62" customFormat="1" x14ac:dyDescent="0.35"/>
    <row r="106299" s="62" customFormat="1" x14ac:dyDescent="0.35"/>
    <row r="106300" s="62" customFormat="1" x14ac:dyDescent="0.35"/>
    <row r="106301" s="62" customFormat="1" x14ac:dyDescent="0.35"/>
    <row r="106302" s="62" customFormat="1" x14ac:dyDescent="0.35"/>
    <row r="106303" s="62" customFormat="1" x14ac:dyDescent="0.35"/>
    <row r="106304" s="62" customFormat="1" x14ac:dyDescent="0.35"/>
    <row r="106305" s="62" customFormat="1" x14ac:dyDescent="0.35"/>
    <row r="106306" s="62" customFormat="1" x14ac:dyDescent="0.35"/>
    <row r="106307" s="62" customFormat="1" x14ac:dyDescent="0.35"/>
    <row r="106308" s="62" customFormat="1" x14ac:dyDescent="0.35"/>
    <row r="106309" s="62" customFormat="1" x14ac:dyDescent="0.35"/>
    <row r="106310" s="62" customFormat="1" x14ac:dyDescent="0.35"/>
    <row r="106311" s="62" customFormat="1" x14ac:dyDescent="0.35"/>
    <row r="106312" s="62" customFormat="1" x14ac:dyDescent="0.35"/>
    <row r="106313" s="62" customFormat="1" x14ac:dyDescent="0.35"/>
    <row r="106314" s="62" customFormat="1" x14ac:dyDescent="0.35"/>
    <row r="106315" s="62" customFormat="1" x14ac:dyDescent="0.35"/>
    <row r="106316" s="62" customFormat="1" x14ac:dyDescent="0.35"/>
    <row r="106317" s="62" customFormat="1" x14ac:dyDescent="0.35"/>
    <row r="106318" s="62" customFormat="1" x14ac:dyDescent="0.35"/>
    <row r="106319" s="62" customFormat="1" x14ac:dyDescent="0.35"/>
    <row r="106320" s="62" customFormat="1" x14ac:dyDescent="0.35"/>
    <row r="106321" s="62" customFormat="1" x14ac:dyDescent="0.35"/>
    <row r="106322" s="62" customFormat="1" x14ac:dyDescent="0.35"/>
    <row r="106323" s="62" customFormat="1" x14ac:dyDescent="0.35"/>
    <row r="106324" s="62" customFormat="1" x14ac:dyDescent="0.35"/>
    <row r="106325" s="62" customFormat="1" x14ac:dyDescent="0.35"/>
    <row r="106326" s="62" customFormat="1" x14ac:dyDescent="0.35"/>
    <row r="106327" s="62" customFormat="1" x14ac:dyDescent="0.35"/>
    <row r="106328" s="62" customFormat="1" x14ac:dyDescent="0.35"/>
    <row r="106329" s="62" customFormat="1" x14ac:dyDescent="0.35"/>
    <row r="106330" s="62" customFormat="1" x14ac:dyDescent="0.35"/>
    <row r="106331" s="62" customFormat="1" x14ac:dyDescent="0.35"/>
    <row r="106332" s="62" customFormat="1" x14ac:dyDescent="0.35"/>
    <row r="106333" s="62" customFormat="1" x14ac:dyDescent="0.35"/>
    <row r="106334" s="62" customFormat="1" x14ac:dyDescent="0.35"/>
    <row r="106335" s="62" customFormat="1" x14ac:dyDescent="0.35"/>
    <row r="106336" s="62" customFormat="1" x14ac:dyDescent="0.35"/>
    <row r="106337" s="62" customFormat="1" x14ac:dyDescent="0.35"/>
    <row r="106338" s="62" customFormat="1" x14ac:dyDescent="0.35"/>
    <row r="106339" s="62" customFormat="1" x14ac:dyDescent="0.35"/>
    <row r="106340" s="62" customFormat="1" x14ac:dyDescent="0.35"/>
    <row r="106341" s="62" customFormat="1" x14ac:dyDescent="0.35"/>
    <row r="106342" s="62" customFormat="1" x14ac:dyDescent="0.35"/>
    <row r="106343" s="62" customFormat="1" x14ac:dyDescent="0.35"/>
    <row r="106344" s="62" customFormat="1" x14ac:dyDescent="0.35"/>
    <row r="106345" s="62" customFormat="1" x14ac:dyDescent="0.35"/>
    <row r="106346" s="62" customFormat="1" x14ac:dyDescent="0.35"/>
    <row r="106347" s="62" customFormat="1" x14ac:dyDescent="0.35"/>
    <row r="106348" s="62" customFormat="1" x14ac:dyDescent="0.35"/>
    <row r="106349" s="62" customFormat="1" x14ac:dyDescent="0.35"/>
    <row r="106350" s="62" customFormat="1" x14ac:dyDescent="0.35"/>
    <row r="106351" s="62" customFormat="1" x14ac:dyDescent="0.35"/>
    <row r="106352" s="62" customFormat="1" x14ac:dyDescent="0.35"/>
    <row r="106353" s="62" customFormat="1" x14ac:dyDescent="0.35"/>
    <row r="106354" s="62" customFormat="1" x14ac:dyDescent="0.35"/>
    <row r="106355" s="62" customFormat="1" x14ac:dyDescent="0.35"/>
    <row r="106356" s="62" customFormat="1" x14ac:dyDescent="0.35"/>
    <row r="106357" s="62" customFormat="1" x14ac:dyDescent="0.35"/>
    <row r="106358" s="62" customFormat="1" x14ac:dyDescent="0.35"/>
    <row r="106359" s="62" customFormat="1" x14ac:dyDescent="0.35"/>
    <row r="106360" s="62" customFormat="1" x14ac:dyDescent="0.35"/>
    <row r="106361" s="62" customFormat="1" x14ac:dyDescent="0.35"/>
    <row r="106362" s="62" customFormat="1" x14ac:dyDescent="0.35"/>
    <row r="106363" s="62" customFormat="1" x14ac:dyDescent="0.35"/>
    <row r="106364" s="62" customFormat="1" x14ac:dyDescent="0.35"/>
    <row r="106365" s="62" customFormat="1" x14ac:dyDescent="0.35"/>
    <row r="106366" s="62" customFormat="1" x14ac:dyDescent="0.35"/>
    <row r="106367" s="62" customFormat="1" x14ac:dyDescent="0.35"/>
    <row r="106368" s="62" customFormat="1" x14ac:dyDescent="0.35"/>
    <row r="106369" s="62" customFormat="1" x14ac:dyDescent="0.35"/>
    <row r="106370" s="62" customFormat="1" x14ac:dyDescent="0.35"/>
    <row r="106371" s="62" customFormat="1" x14ac:dyDescent="0.35"/>
    <row r="106372" s="62" customFormat="1" x14ac:dyDescent="0.35"/>
    <row r="106373" s="62" customFormat="1" x14ac:dyDescent="0.35"/>
    <row r="106374" s="62" customFormat="1" x14ac:dyDescent="0.35"/>
    <row r="106375" s="62" customFormat="1" x14ac:dyDescent="0.35"/>
    <row r="106376" s="62" customFormat="1" x14ac:dyDescent="0.35"/>
    <row r="106377" s="62" customFormat="1" x14ac:dyDescent="0.35"/>
    <row r="106378" s="62" customFormat="1" x14ac:dyDescent="0.35"/>
    <row r="106379" s="62" customFormat="1" x14ac:dyDescent="0.35"/>
    <row r="106380" s="62" customFormat="1" x14ac:dyDescent="0.35"/>
    <row r="106381" s="62" customFormat="1" x14ac:dyDescent="0.35"/>
    <row r="106382" s="62" customFormat="1" x14ac:dyDescent="0.35"/>
    <row r="106383" s="62" customFormat="1" x14ac:dyDescent="0.35"/>
    <row r="106384" s="62" customFormat="1" x14ac:dyDescent="0.35"/>
    <row r="106385" s="62" customFormat="1" x14ac:dyDescent="0.35"/>
    <row r="106386" s="62" customFormat="1" x14ac:dyDescent="0.35"/>
    <row r="106387" s="62" customFormat="1" x14ac:dyDescent="0.35"/>
    <row r="106388" s="62" customFormat="1" x14ac:dyDescent="0.35"/>
    <row r="106389" s="62" customFormat="1" x14ac:dyDescent="0.35"/>
    <row r="106390" s="62" customFormat="1" x14ac:dyDescent="0.35"/>
    <row r="106391" s="62" customFormat="1" x14ac:dyDescent="0.35"/>
    <row r="106392" s="62" customFormat="1" x14ac:dyDescent="0.35"/>
    <row r="106393" s="62" customFormat="1" x14ac:dyDescent="0.35"/>
    <row r="106394" s="62" customFormat="1" x14ac:dyDescent="0.35"/>
    <row r="106395" s="62" customFormat="1" x14ac:dyDescent="0.35"/>
    <row r="106396" s="62" customFormat="1" x14ac:dyDescent="0.35"/>
    <row r="106397" s="62" customFormat="1" x14ac:dyDescent="0.35"/>
    <row r="106398" s="62" customFormat="1" x14ac:dyDescent="0.35"/>
    <row r="106399" s="62" customFormat="1" x14ac:dyDescent="0.35"/>
    <row r="106400" s="62" customFormat="1" x14ac:dyDescent="0.35"/>
    <row r="106401" s="62" customFormat="1" x14ac:dyDescent="0.35"/>
    <row r="106402" s="62" customFormat="1" x14ac:dyDescent="0.35"/>
    <row r="106403" s="62" customFormat="1" x14ac:dyDescent="0.35"/>
    <row r="106404" s="62" customFormat="1" x14ac:dyDescent="0.35"/>
    <row r="106405" s="62" customFormat="1" x14ac:dyDescent="0.35"/>
    <row r="106406" s="62" customFormat="1" x14ac:dyDescent="0.35"/>
    <row r="106407" s="62" customFormat="1" x14ac:dyDescent="0.35"/>
    <row r="106408" s="62" customFormat="1" x14ac:dyDescent="0.35"/>
    <row r="106409" s="62" customFormat="1" x14ac:dyDescent="0.35"/>
    <row r="106410" s="62" customFormat="1" x14ac:dyDescent="0.35"/>
    <row r="106411" s="62" customFormat="1" x14ac:dyDescent="0.35"/>
    <row r="106412" s="62" customFormat="1" x14ac:dyDescent="0.35"/>
    <row r="106413" s="62" customFormat="1" x14ac:dyDescent="0.35"/>
    <row r="106414" s="62" customFormat="1" x14ac:dyDescent="0.35"/>
    <row r="106415" s="62" customFormat="1" x14ac:dyDescent="0.35"/>
    <row r="106416" s="62" customFormat="1" x14ac:dyDescent="0.35"/>
    <row r="106417" s="62" customFormat="1" x14ac:dyDescent="0.35"/>
    <row r="106418" s="62" customFormat="1" x14ac:dyDescent="0.35"/>
    <row r="106419" s="62" customFormat="1" x14ac:dyDescent="0.35"/>
    <row r="106420" s="62" customFormat="1" x14ac:dyDescent="0.35"/>
    <row r="106421" s="62" customFormat="1" x14ac:dyDescent="0.35"/>
    <row r="106422" s="62" customFormat="1" x14ac:dyDescent="0.35"/>
    <row r="106423" s="62" customFormat="1" x14ac:dyDescent="0.35"/>
    <row r="106424" s="62" customFormat="1" x14ac:dyDescent="0.35"/>
    <row r="106425" s="62" customFormat="1" x14ac:dyDescent="0.35"/>
    <row r="106426" s="62" customFormat="1" x14ac:dyDescent="0.35"/>
    <row r="106427" s="62" customFormat="1" x14ac:dyDescent="0.35"/>
    <row r="106428" s="62" customFormat="1" x14ac:dyDescent="0.35"/>
    <row r="106429" s="62" customFormat="1" x14ac:dyDescent="0.35"/>
    <row r="106430" s="62" customFormat="1" x14ac:dyDescent="0.35"/>
    <row r="106431" s="62" customFormat="1" x14ac:dyDescent="0.35"/>
    <row r="106432" s="62" customFormat="1" x14ac:dyDescent="0.35"/>
    <row r="106433" s="62" customFormat="1" x14ac:dyDescent="0.35"/>
    <row r="106434" s="62" customFormat="1" x14ac:dyDescent="0.35"/>
    <row r="106435" s="62" customFormat="1" x14ac:dyDescent="0.35"/>
    <row r="106436" s="62" customFormat="1" x14ac:dyDescent="0.35"/>
    <row r="106437" s="62" customFormat="1" x14ac:dyDescent="0.35"/>
    <row r="106438" s="62" customFormat="1" x14ac:dyDescent="0.35"/>
    <row r="106439" s="62" customFormat="1" x14ac:dyDescent="0.35"/>
    <row r="106440" s="62" customFormat="1" x14ac:dyDescent="0.35"/>
    <row r="106441" s="62" customFormat="1" x14ac:dyDescent="0.35"/>
    <row r="106442" s="62" customFormat="1" x14ac:dyDescent="0.35"/>
    <row r="106443" s="62" customFormat="1" x14ac:dyDescent="0.35"/>
    <row r="106444" s="62" customFormat="1" x14ac:dyDescent="0.35"/>
    <row r="106445" s="62" customFormat="1" x14ac:dyDescent="0.35"/>
    <row r="106446" s="62" customFormat="1" x14ac:dyDescent="0.35"/>
    <row r="106447" s="62" customFormat="1" x14ac:dyDescent="0.35"/>
    <row r="106448" s="62" customFormat="1" x14ac:dyDescent="0.35"/>
    <row r="106449" s="62" customFormat="1" x14ac:dyDescent="0.35"/>
    <row r="106450" s="62" customFormat="1" x14ac:dyDescent="0.35"/>
    <row r="106451" s="62" customFormat="1" x14ac:dyDescent="0.35"/>
    <row r="106452" s="62" customFormat="1" x14ac:dyDescent="0.35"/>
    <row r="106453" s="62" customFormat="1" x14ac:dyDescent="0.35"/>
    <row r="106454" s="62" customFormat="1" x14ac:dyDescent="0.35"/>
    <row r="106455" s="62" customFormat="1" x14ac:dyDescent="0.35"/>
    <row r="106456" s="62" customFormat="1" x14ac:dyDescent="0.35"/>
    <row r="106457" s="62" customFormat="1" x14ac:dyDescent="0.35"/>
    <row r="106458" s="62" customFormat="1" x14ac:dyDescent="0.35"/>
    <row r="106459" s="62" customFormat="1" x14ac:dyDescent="0.35"/>
    <row r="106460" s="62" customFormat="1" x14ac:dyDescent="0.35"/>
    <row r="106461" s="62" customFormat="1" x14ac:dyDescent="0.35"/>
    <row r="106462" s="62" customFormat="1" x14ac:dyDescent="0.35"/>
    <row r="106463" s="62" customFormat="1" x14ac:dyDescent="0.35"/>
    <row r="106464" s="62" customFormat="1" x14ac:dyDescent="0.35"/>
    <row r="106465" s="62" customFormat="1" x14ac:dyDescent="0.35"/>
    <row r="106466" s="62" customFormat="1" x14ac:dyDescent="0.35"/>
    <row r="106467" s="62" customFormat="1" x14ac:dyDescent="0.35"/>
    <row r="106468" s="62" customFormat="1" x14ac:dyDescent="0.35"/>
    <row r="106469" s="62" customFormat="1" x14ac:dyDescent="0.35"/>
    <row r="106470" s="62" customFormat="1" x14ac:dyDescent="0.35"/>
    <row r="106471" s="62" customFormat="1" x14ac:dyDescent="0.35"/>
    <row r="106472" s="62" customFormat="1" x14ac:dyDescent="0.35"/>
    <row r="106473" s="62" customFormat="1" x14ac:dyDescent="0.35"/>
    <row r="106474" s="62" customFormat="1" x14ac:dyDescent="0.35"/>
    <row r="106475" s="62" customFormat="1" x14ac:dyDescent="0.35"/>
    <row r="106476" s="62" customFormat="1" x14ac:dyDescent="0.35"/>
    <row r="106477" s="62" customFormat="1" x14ac:dyDescent="0.35"/>
    <row r="106478" s="62" customFormat="1" x14ac:dyDescent="0.35"/>
    <row r="106479" s="62" customFormat="1" x14ac:dyDescent="0.35"/>
    <row r="106480" s="62" customFormat="1" x14ac:dyDescent="0.35"/>
    <row r="106481" s="62" customFormat="1" x14ac:dyDescent="0.35"/>
    <row r="106482" s="62" customFormat="1" x14ac:dyDescent="0.35"/>
    <row r="106483" s="62" customFormat="1" x14ac:dyDescent="0.35"/>
    <row r="106484" s="62" customFormat="1" x14ac:dyDescent="0.35"/>
    <row r="106485" s="62" customFormat="1" x14ac:dyDescent="0.35"/>
    <row r="106486" s="62" customFormat="1" x14ac:dyDescent="0.35"/>
    <row r="106487" s="62" customFormat="1" x14ac:dyDescent="0.35"/>
    <row r="106488" s="62" customFormat="1" x14ac:dyDescent="0.35"/>
    <row r="106489" s="62" customFormat="1" x14ac:dyDescent="0.35"/>
    <row r="106490" s="62" customFormat="1" x14ac:dyDescent="0.35"/>
    <row r="106491" s="62" customFormat="1" x14ac:dyDescent="0.35"/>
    <row r="106492" s="62" customFormat="1" x14ac:dyDescent="0.35"/>
    <row r="106493" s="62" customFormat="1" x14ac:dyDescent="0.35"/>
    <row r="106494" s="62" customFormat="1" x14ac:dyDescent="0.35"/>
    <row r="106495" s="62" customFormat="1" x14ac:dyDescent="0.35"/>
    <row r="106496" s="62" customFormat="1" x14ac:dyDescent="0.35"/>
    <row r="106497" s="62" customFormat="1" x14ac:dyDescent="0.35"/>
    <row r="106498" s="62" customFormat="1" x14ac:dyDescent="0.35"/>
    <row r="106499" s="62" customFormat="1" x14ac:dyDescent="0.35"/>
    <row r="106500" s="62" customFormat="1" x14ac:dyDescent="0.35"/>
    <row r="106501" s="62" customFormat="1" x14ac:dyDescent="0.35"/>
    <row r="106502" s="62" customFormat="1" x14ac:dyDescent="0.35"/>
    <row r="106503" s="62" customFormat="1" x14ac:dyDescent="0.35"/>
    <row r="106504" s="62" customFormat="1" x14ac:dyDescent="0.35"/>
    <row r="106505" s="62" customFormat="1" x14ac:dyDescent="0.35"/>
    <row r="106506" s="62" customFormat="1" x14ac:dyDescent="0.35"/>
    <row r="106507" s="62" customFormat="1" x14ac:dyDescent="0.35"/>
    <row r="106508" s="62" customFormat="1" x14ac:dyDescent="0.35"/>
    <row r="106509" s="62" customFormat="1" x14ac:dyDescent="0.35"/>
    <row r="106510" s="62" customFormat="1" x14ac:dyDescent="0.35"/>
    <row r="106511" s="62" customFormat="1" x14ac:dyDescent="0.35"/>
    <row r="106512" s="62" customFormat="1" x14ac:dyDescent="0.35"/>
    <row r="106513" s="62" customFormat="1" x14ac:dyDescent="0.35"/>
    <row r="106514" s="62" customFormat="1" x14ac:dyDescent="0.35"/>
    <row r="106515" s="62" customFormat="1" x14ac:dyDescent="0.35"/>
    <row r="106516" s="62" customFormat="1" x14ac:dyDescent="0.35"/>
    <row r="106517" s="62" customFormat="1" x14ac:dyDescent="0.35"/>
    <row r="106518" s="62" customFormat="1" x14ac:dyDescent="0.35"/>
    <row r="106519" s="62" customFormat="1" x14ac:dyDescent="0.35"/>
    <row r="106520" s="62" customFormat="1" x14ac:dyDescent="0.35"/>
    <row r="106521" s="62" customFormat="1" x14ac:dyDescent="0.35"/>
    <row r="106522" s="62" customFormat="1" x14ac:dyDescent="0.35"/>
    <row r="106523" s="62" customFormat="1" x14ac:dyDescent="0.35"/>
    <row r="106524" s="62" customFormat="1" x14ac:dyDescent="0.35"/>
    <row r="106525" s="62" customFormat="1" x14ac:dyDescent="0.35"/>
    <row r="106526" s="62" customFormat="1" x14ac:dyDescent="0.35"/>
    <row r="106527" s="62" customFormat="1" x14ac:dyDescent="0.35"/>
    <row r="106528" s="62" customFormat="1" x14ac:dyDescent="0.35"/>
    <row r="106529" s="62" customFormat="1" x14ac:dyDescent="0.35"/>
    <row r="106530" s="62" customFormat="1" x14ac:dyDescent="0.35"/>
    <row r="106531" s="62" customFormat="1" x14ac:dyDescent="0.35"/>
    <row r="106532" s="62" customFormat="1" x14ac:dyDescent="0.35"/>
    <row r="106533" s="62" customFormat="1" x14ac:dyDescent="0.35"/>
    <row r="106534" s="62" customFormat="1" x14ac:dyDescent="0.35"/>
    <row r="106535" s="62" customFormat="1" x14ac:dyDescent="0.35"/>
    <row r="106536" s="62" customFormat="1" x14ac:dyDescent="0.35"/>
    <row r="106537" s="62" customFormat="1" x14ac:dyDescent="0.35"/>
    <row r="106538" s="62" customFormat="1" x14ac:dyDescent="0.35"/>
    <row r="106539" s="62" customFormat="1" x14ac:dyDescent="0.35"/>
    <row r="106540" s="62" customFormat="1" x14ac:dyDescent="0.35"/>
    <row r="106541" s="62" customFormat="1" x14ac:dyDescent="0.35"/>
    <row r="106542" s="62" customFormat="1" x14ac:dyDescent="0.35"/>
    <row r="106543" s="62" customFormat="1" x14ac:dyDescent="0.35"/>
    <row r="106544" s="62" customFormat="1" x14ac:dyDescent="0.35"/>
    <row r="106545" s="62" customFormat="1" x14ac:dyDescent="0.35"/>
    <row r="106546" s="62" customFormat="1" x14ac:dyDescent="0.35"/>
    <row r="106547" s="62" customFormat="1" x14ac:dyDescent="0.35"/>
    <row r="106548" s="62" customFormat="1" x14ac:dyDescent="0.35"/>
    <row r="106549" s="62" customFormat="1" x14ac:dyDescent="0.35"/>
    <row r="106550" s="62" customFormat="1" x14ac:dyDescent="0.35"/>
    <row r="106551" s="62" customFormat="1" x14ac:dyDescent="0.35"/>
    <row r="106552" s="62" customFormat="1" x14ac:dyDescent="0.35"/>
    <row r="106553" s="62" customFormat="1" x14ac:dyDescent="0.35"/>
    <row r="106554" s="62" customFormat="1" x14ac:dyDescent="0.35"/>
    <row r="106555" s="62" customFormat="1" x14ac:dyDescent="0.35"/>
    <row r="106556" s="62" customFormat="1" x14ac:dyDescent="0.35"/>
    <row r="106557" s="62" customFormat="1" x14ac:dyDescent="0.35"/>
    <row r="106558" s="62" customFormat="1" x14ac:dyDescent="0.35"/>
    <row r="106559" s="62" customFormat="1" x14ac:dyDescent="0.35"/>
    <row r="106560" s="62" customFormat="1" x14ac:dyDescent="0.35"/>
    <row r="106561" s="62" customFormat="1" x14ac:dyDescent="0.35"/>
    <row r="106562" s="62" customFormat="1" x14ac:dyDescent="0.35"/>
    <row r="106563" s="62" customFormat="1" x14ac:dyDescent="0.35"/>
    <row r="106564" s="62" customFormat="1" x14ac:dyDescent="0.35"/>
    <row r="106565" s="62" customFormat="1" x14ac:dyDescent="0.35"/>
    <row r="106566" s="62" customFormat="1" x14ac:dyDescent="0.35"/>
    <row r="106567" s="62" customFormat="1" x14ac:dyDescent="0.35"/>
    <row r="106568" s="62" customFormat="1" x14ac:dyDescent="0.35"/>
    <row r="106569" s="62" customFormat="1" x14ac:dyDescent="0.35"/>
    <row r="106570" s="62" customFormat="1" x14ac:dyDescent="0.35"/>
    <row r="106571" s="62" customFormat="1" x14ac:dyDescent="0.35"/>
    <row r="106572" s="62" customFormat="1" x14ac:dyDescent="0.35"/>
    <row r="106573" s="62" customFormat="1" x14ac:dyDescent="0.35"/>
    <row r="106574" s="62" customFormat="1" x14ac:dyDescent="0.35"/>
    <row r="106575" s="62" customFormat="1" x14ac:dyDescent="0.35"/>
    <row r="106576" s="62" customFormat="1" x14ac:dyDescent="0.35"/>
    <row r="106577" s="62" customFormat="1" x14ac:dyDescent="0.35"/>
    <row r="106578" s="62" customFormat="1" x14ac:dyDescent="0.35"/>
    <row r="106579" s="62" customFormat="1" x14ac:dyDescent="0.35"/>
    <row r="106580" s="62" customFormat="1" x14ac:dyDescent="0.35"/>
    <row r="106581" s="62" customFormat="1" x14ac:dyDescent="0.35"/>
    <row r="106582" s="62" customFormat="1" x14ac:dyDescent="0.35"/>
    <row r="106583" s="62" customFormat="1" x14ac:dyDescent="0.35"/>
    <row r="106584" s="62" customFormat="1" x14ac:dyDescent="0.35"/>
    <row r="106585" s="62" customFormat="1" x14ac:dyDescent="0.35"/>
    <row r="106586" s="62" customFormat="1" x14ac:dyDescent="0.35"/>
    <row r="106587" s="62" customFormat="1" x14ac:dyDescent="0.35"/>
    <row r="106588" s="62" customFormat="1" x14ac:dyDescent="0.35"/>
    <row r="106589" s="62" customFormat="1" x14ac:dyDescent="0.35"/>
    <row r="106590" s="62" customFormat="1" x14ac:dyDescent="0.35"/>
    <row r="106591" s="62" customFormat="1" x14ac:dyDescent="0.35"/>
    <row r="106592" s="62" customFormat="1" x14ac:dyDescent="0.35"/>
    <row r="106593" s="62" customFormat="1" x14ac:dyDescent="0.35"/>
    <row r="106594" s="62" customFormat="1" x14ac:dyDescent="0.35"/>
    <row r="106595" s="62" customFormat="1" x14ac:dyDescent="0.35"/>
    <row r="106596" s="62" customFormat="1" x14ac:dyDescent="0.35"/>
    <row r="106597" s="62" customFormat="1" x14ac:dyDescent="0.35"/>
    <row r="106598" s="62" customFormat="1" x14ac:dyDescent="0.35"/>
    <row r="106599" s="62" customFormat="1" x14ac:dyDescent="0.35"/>
    <row r="106600" s="62" customFormat="1" x14ac:dyDescent="0.35"/>
    <row r="106601" s="62" customFormat="1" x14ac:dyDescent="0.35"/>
    <row r="106602" s="62" customFormat="1" x14ac:dyDescent="0.35"/>
    <row r="106603" s="62" customFormat="1" x14ac:dyDescent="0.35"/>
    <row r="106604" s="62" customFormat="1" x14ac:dyDescent="0.35"/>
    <row r="106605" s="62" customFormat="1" x14ac:dyDescent="0.35"/>
    <row r="106606" s="62" customFormat="1" x14ac:dyDescent="0.35"/>
    <row r="106607" s="62" customFormat="1" x14ac:dyDescent="0.35"/>
    <row r="106608" s="62" customFormat="1" x14ac:dyDescent="0.35"/>
    <row r="106609" s="62" customFormat="1" x14ac:dyDescent="0.35"/>
    <row r="106610" s="62" customFormat="1" x14ac:dyDescent="0.35"/>
    <row r="106611" s="62" customFormat="1" x14ac:dyDescent="0.35"/>
    <row r="106612" s="62" customFormat="1" x14ac:dyDescent="0.35"/>
    <row r="106613" s="62" customFormat="1" x14ac:dyDescent="0.35"/>
    <row r="106614" s="62" customFormat="1" x14ac:dyDescent="0.35"/>
    <row r="106615" s="62" customFormat="1" x14ac:dyDescent="0.35"/>
    <row r="106616" s="62" customFormat="1" x14ac:dyDescent="0.35"/>
    <row r="106617" s="62" customFormat="1" x14ac:dyDescent="0.35"/>
    <row r="106618" s="62" customFormat="1" x14ac:dyDescent="0.35"/>
    <row r="106619" s="62" customFormat="1" x14ac:dyDescent="0.35"/>
    <row r="106620" s="62" customFormat="1" x14ac:dyDescent="0.35"/>
    <row r="106621" s="62" customFormat="1" x14ac:dyDescent="0.35"/>
    <row r="106622" s="62" customFormat="1" x14ac:dyDescent="0.35"/>
    <row r="106623" s="62" customFormat="1" x14ac:dyDescent="0.35"/>
    <row r="106624" s="62" customFormat="1" x14ac:dyDescent="0.35"/>
    <row r="106625" s="62" customFormat="1" x14ac:dyDescent="0.35"/>
    <row r="106626" s="62" customFormat="1" x14ac:dyDescent="0.35"/>
    <row r="106627" s="62" customFormat="1" x14ac:dyDescent="0.35"/>
    <row r="106628" s="62" customFormat="1" x14ac:dyDescent="0.35"/>
    <row r="106629" s="62" customFormat="1" x14ac:dyDescent="0.35"/>
    <row r="106630" s="62" customFormat="1" x14ac:dyDescent="0.35"/>
    <row r="106631" s="62" customFormat="1" x14ac:dyDescent="0.35"/>
    <row r="106632" s="62" customFormat="1" x14ac:dyDescent="0.35"/>
    <row r="106633" s="62" customFormat="1" x14ac:dyDescent="0.35"/>
    <row r="106634" s="62" customFormat="1" x14ac:dyDescent="0.35"/>
    <row r="106635" s="62" customFormat="1" x14ac:dyDescent="0.35"/>
    <row r="106636" s="62" customFormat="1" x14ac:dyDescent="0.35"/>
    <row r="106637" s="62" customFormat="1" x14ac:dyDescent="0.35"/>
    <row r="106638" s="62" customFormat="1" x14ac:dyDescent="0.35"/>
    <row r="106639" s="62" customFormat="1" x14ac:dyDescent="0.35"/>
    <row r="106640" s="62" customFormat="1" x14ac:dyDescent="0.35"/>
    <row r="106641" s="62" customFormat="1" x14ac:dyDescent="0.35"/>
    <row r="106642" s="62" customFormat="1" x14ac:dyDescent="0.35"/>
    <row r="106643" s="62" customFormat="1" x14ac:dyDescent="0.35"/>
    <row r="106644" s="62" customFormat="1" x14ac:dyDescent="0.35"/>
    <row r="106645" s="62" customFormat="1" x14ac:dyDescent="0.35"/>
    <row r="106646" s="62" customFormat="1" x14ac:dyDescent="0.35"/>
    <row r="106647" s="62" customFormat="1" x14ac:dyDescent="0.35"/>
    <row r="106648" s="62" customFormat="1" x14ac:dyDescent="0.35"/>
    <row r="106649" s="62" customFormat="1" x14ac:dyDescent="0.35"/>
    <row r="106650" s="62" customFormat="1" x14ac:dyDescent="0.35"/>
    <row r="106651" s="62" customFormat="1" x14ac:dyDescent="0.35"/>
    <row r="106652" s="62" customFormat="1" x14ac:dyDescent="0.35"/>
    <row r="106653" s="62" customFormat="1" x14ac:dyDescent="0.35"/>
    <row r="106654" s="62" customFormat="1" x14ac:dyDescent="0.35"/>
    <row r="106655" s="62" customFormat="1" x14ac:dyDescent="0.35"/>
    <row r="106656" s="62" customFormat="1" x14ac:dyDescent="0.35"/>
    <row r="106657" s="62" customFormat="1" x14ac:dyDescent="0.35"/>
    <row r="106658" s="62" customFormat="1" x14ac:dyDescent="0.35"/>
    <row r="106659" s="62" customFormat="1" x14ac:dyDescent="0.35"/>
    <row r="106660" s="62" customFormat="1" x14ac:dyDescent="0.35"/>
    <row r="106661" s="62" customFormat="1" x14ac:dyDescent="0.35"/>
    <row r="106662" s="62" customFormat="1" x14ac:dyDescent="0.35"/>
    <row r="106663" s="62" customFormat="1" x14ac:dyDescent="0.35"/>
    <row r="106664" s="62" customFormat="1" x14ac:dyDescent="0.35"/>
    <row r="106665" s="62" customFormat="1" x14ac:dyDescent="0.35"/>
    <row r="106666" s="62" customFormat="1" x14ac:dyDescent="0.35"/>
    <row r="106667" s="62" customFormat="1" x14ac:dyDescent="0.35"/>
    <row r="106668" s="62" customFormat="1" x14ac:dyDescent="0.35"/>
    <row r="106669" s="62" customFormat="1" x14ac:dyDescent="0.35"/>
    <row r="106670" s="62" customFormat="1" x14ac:dyDescent="0.35"/>
    <row r="106671" s="62" customFormat="1" x14ac:dyDescent="0.35"/>
    <row r="106672" s="62" customFormat="1" x14ac:dyDescent="0.35"/>
    <row r="106673" s="62" customFormat="1" x14ac:dyDescent="0.35"/>
    <row r="106674" s="62" customFormat="1" x14ac:dyDescent="0.35"/>
    <row r="106675" s="62" customFormat="1" x14ac:dyDescent="0.35"/>
    <row r="106676" s="62" customFormat="1" x14ac:dyDescent="0.35"/>
    <row r="106677" s="62" customFormat="1" x14ac:dyDescent="0.35"/>
    <row r="106678" s="62" customFormat="1" x14ac:dyDescent="0.35"/>
    <row r="106679" s="62" customFormat="1" x14ac:dyDescent="0.35"/>
    <row r="106680" s="62" customFormat="1" x14ac:dyDescent="0.35"/>
    <row r="106681" s="62" customFormat="1" x14ac:dyDescent="0.35"/>
    <row r="106682" s="62" customFormat="1" x14ac:dyDescent="0.35"/>
    <row r="106683" s="62" customFormat="1" x14ac:dyDescent="0.35"/>
    <row r="106684" s="62" customFormat="1" x14ac:dyDescent="0.35"/>
    <row r="106685" s="62" customFormat="1" x14ac:dyDescent="0.35"/>
    <row r="106686" s="62" customFormat="1" x14ac:dyDescent="0.35"/>
    <row r="106687" s="62" customFormat="1" x14ac:dyDescent="0.35"/>
    <row r="106688" s="62" customFormat="1" x14ac:dyDescent="0.35"/>
    <row r="106689" s="62" customFormat="1" x14ac:dyDescent="0.35"/>
    <row r="106690" s="62" customFormat="1" x14ac:dyDescent="0.35"/>
    <row r="106691" s="62" customFormat="1" x14ac:dyDescent="0.35"/>
    <row r="106692" s="62" customFormat="1" x14ac:dyDescent="0.35"/>
    <row r="106693" s="62" customFormat="1" x14ac:dyDescent="0.35"/>
    <row r="106694" s="62" customFormat="1" x14ac:dyDescent="0.35"/>
    <row r="106695" s="62" customFormat="1" x14ac:dyDescent="0.35"/>
    <row r="106696" s="62" customFormat="1" x14ac:dyDescent="0.35"/>
    <row r="106697" s="62" customFormat="1" x14ac:dyDescent="0.35"/>
    <row r="106698" s="62" customFormat="1" x14ac:dyDescent="0.35"/>
    <row r="106699" s="62" customFormat="1" x14ac:dyDescent="0.35"/>
    <row r="106700" s="62" customFormat="1" x14ac:dyDescent="0.35"/>
    <row r="106701" s="62" customFormat="1" x14ac:dyDescent="0.35"/>
    <row r="106702" s="62" customFormat="1" x14ac:dyDescent="0.35"/>
    <row r="106703" s="62" customFormat="1" x14ac:dyDescent="0.35"/>
    <row r="106704" s="62" customFormat="1" x14ac:dyDescent="0.35"/>
    <row r="106705" s="62" customFormat="1" x14ac:dyDescent="0.35"/>
    <row r="106706" s="62" customFormat="1" x14ac:dyDescent="0.35"/>
    <row r="106707" s="62" customFormat="1" x14ac:dyDescent="0.35"/>
    <row r="106708" s="62" customFormat="1" x14ac:dyDescent="0.35"/>
    <row r="106709" s="62" customFormat="1" x14ac:dyDescent="0.35"/>
    <row r="106710" s="62" customFormat="1" x14ac:dyDescent="0.35"/>
    <row r="106711" s="62" customFormat="1" x14ac:dyDescent="0.35"/>
    <row r="106712" s="62" customFormat="1" x14ac:dyDescent="0.35"/>
    <row r="106713" s="62" customFormat="1" x14ac:dyDescent="0.35"/>
    <row r="106714" s="62" customFormat="1" x14ac:dyDescent="0.35"/>
    <row r="106715" s="62" customFormat="1" x14ac:dyDescent="0.35"/>
    <row r="106716" s="62" customFormat="1" x14ac:dyDescent="0.35"/>
    <row r="106717" s="62" customFormat="1" x14ac:dyDescent="0.35"/>
    <row r="106718" s="62" customFormat="1" x14ac:dyDescent="0.35"/>
    <row r="106719" s="62" customFormat="1" x14ac:dyDescent="0.35"/>
    <row r="106720" s="62" customFormat="1" x14ac:dyDescent="0.35"/>
    <row r="106721" s="62" customFormat="1" x14ac:dyDescent="0.35"/>
    <row r="106722" s="62" customFormat="1" x14ac:dyDescent="0.35"/>
    <row r="106723" s="62" customFormat="1" x14ac:dyDescent="0.35"/>
    <row r="106724" s="62" customFormat="1" x14ac:dyDescent="0.35"/>
    <row r="106725" s="62" customFormat="1" x14ac:dyDescent="0.35"/>
    <row r="106726" s="62" customFormat="1" x14ac:dyDescent="0.35"/>
    <row r="106727" s="62" customFormat="1" x14ac:dyDescent="0.35"/>
    <row r="106728" s="62" customFormat="1" x14ac:dyDescent="0.35"/>
    <row r="106729" s="62" customFormat="1" x14ac:dyDescent="0.35"/>
    <row r="106730" s="62" customFormat="1" x14ac:dyDescent="0.35"/>
    <row r="106731" s="62" customFormat="1" x14ac:dyDescent="0.35"/>
    <row r="106732" s="62" customFormat="1" x14ac:dyDescent="0.35"/>
    <row r="106733" s="62" customFormat="1" x14ac:dyDescent="0.35"/>
    <row r="106734" s="62" customFormat="1" x14ac:dyDescent="0.35"/>
    <row r="106735" s="62" customFormat="1" x14ac:dyDescent="0.35"/>
    <row r="106736" s="62" customFormat="1" x14ac:dyDescent="0.35"/>
    <row r="106737" s="62" customFormat="1" x14ac:dyDescent="0.35"/>
    <row r="106738" s="62" customFormat="1" x14ac:dyDescent="0.35"/>
    <row r="106739" s="62" customFormat="1" x14ac:dyDescent="0.35"/>
    <row r="106740" s="62" customFormat="1" x14ac:dyDescent="0.35"/>
    <row r="106741" s="62" customFormat="1" x14ac:dyDescent="0.35"/>
    <row r="106742" s="62" customFormat="1" x14ac:dyDescent="0.35"/>
    <row r="106743" s="62" customFormat="1" x14ac:dyDescent="0.35"/>
    <row r="106744" s="62" customFormat="1" x14ac:dyDescent="0.35"/>
    <row r="106745" s="62" customFormat="1" x14ac:dyDescent="0.35"/>
    <row r="106746" s="62" customFormat="1" x14ac:dyDescent="0.35"/>
    <row r="106747" s="62" customFormat="1" x14ac:dyDescent="0.35"/>
    <row r="106748" s="62" customFormat="1" x14ac:dyDescent="0.35"/>
    <row r="106749" s="62" customFormat="1" x14ac:dyDescent="0.35"/>
    <row r="106750" s="62" customFormat="1" x14ac:dyDescent="0.35"/>
    <row r="106751" s="62" customFormat="1" x14ac:dyDescent="0.35"/>
    <row r="106752" s="62" customFormat="1" x14ac:dyDescent="0.35"/>
    <row r="106753" s="62" customFormat="1" x14ac:dyDescent="0.35"/>
    <row r="106754" s="62" customFormat="1" x14ac:dyDescent="0.35"/>
    <row r="106755" s="62" customFormat="1" x14ac:dyDescent="0.35"/>
    <row r="106756" s="62" customFormat="1" x14ac:dyDescent="0.35"/>
    <row r="106757" s="62" customFormat="1" x14ac:dyDescent="0.35"/>
    <row r="106758" s="62" customFormat="1" x14ac:dyDescent="0.35"/>
    <row r="106759" s="62" customFormat="1" x14ac:dyDescent="0.35"/>
    <row r="106760" s="62" customFormat="1" x14ac:dyDescent="0.35"/>
    <row r="106761" s="62" customFormat="1" x14ac:dyDescent="0.35"/>
    <row r="106762" s="62" customFormat="1" x14ac:dyDescent="0.35"/>
    <row r="106763" s="62" customFormat="1" x14ac:dyDescent="0.35"/>
    <row r="106764" s="62" customFormat="1" x14ac:dyDescent="0.35"/>
    <row r="106765" s="62" customFormat="1" x14ac:dyDescent="0.35"/>
    <row r="106766" s="62" customFormat="1" x14ac:dyDescent="0.35"/>
    <row r="106767" s="62" customFormat="1" x14ac:dyDescent="0.35"/>
    <row r="106768" s="62" customFormat="1" x14ac:dyDescent="0.35"/>
    <row r="106769" s="62" customFormat="1" x14ac:dyDescent="0.35"/>
    <row r="106770" s="62" customFormat="1" x14ac:dyDescent="0.35"/>
    <row r="106771" s="62" customFormat="1" x14ac:dyDescent="0.35"/>
    <row r="106772" s="62" customFormat="1" x14ac:dyDescent="0.35"/>
    <row r="106773" s="62" customFormat="1" x14ac:dyDescent="0.35"/>
    <row r="106774" s="62" customFormat="1" x14ac:dyDescent="0.35"/>
    <row r="106775" s="62" customFormat="1" x14ac:dyDescent="0.35"/>
    <row r="106776" s="62" customFormat="1" x14ac:dyDescent="0.35"/>
    <row r="106777" s="62" customFormat="1" x14ac:dyDescent="0.35"/>
    <row r="106778" s="62" customFormat="1" x14ac:dyDescent="0.35"/>
    <row r="106779" s="62" customFormat="1" x14ac:dyDescent="0.35"/>
    <row r="106780" s="62" customFormat="1" x14ac:dyDescent="0.35"/>
    <row r="106781" s="62" customFormat="1" x14ac:dyDescent="0.35"/>
    <row r="106782" s="62" customFormat="1" x14ac:dyDescent="0.35"/>
    <row r="106783" s="62" customFormat="1" x14ac:dyDescent="0.35"/>
    <row r="106784" s="62" customFormat="1" x14ac:dyDescent="0.35"/>
    <row r="106785" s="62" customFormat="1" x14ac:dyDescent="0.35"/>
    <row r="106786" s="62" customFormat="1" x14ac:dyDescent="0.35"/>
    <row r="106787" s="62" customFormat="1" x14ac:dyDescent="0.35"/>
    <row r="106788" s="62" customFormat="1" x14ac:dyDescent="0.35"/>
    <row r="106789" s="62" customFormat="1" x14ac:dyDescent="0.35"/>
    <row r="106790" s="62" customFormat="1" x14ac:dyDescent="0.35"/>
    <row r="106791" s="62" customFormat="1" x14ac:dyDescent="0.35"/>
    <row r="106792" s="62" customFormat="1" x14ac:dyDescent="0.35"/>
    <row r="106793" s="62" customFormat="1" x14ac:dyDescent="0.35"/>
    <row r="106794" s="62" customFormat="1" x14ac:dyDescent="0.35"/>
    <row r="106795" s="62" customFormat="1" x14ac:dyDescent="0.35"/>
    <row r="106796" s="62" customFormat="1" x14ac:dyDescent="0.35"/>
    <row r="106797" s="62" customFormat="1" x14ac:dyDescent="0.35"/>
    <row r="106798" s="62" customFormat="1" x14ac:dyDescent="0.35"/>
    <row r="106799" s="62" customFormat="1" x14ac:dyDescent="0.35"/>
    <row r="106800" s="62" customFormat="1" x14ac:dyDescent="0.35"/>
    <row r="106801" s="62" customFormat="1" x14ac:dyDescent="0.35"/>
    <row r="106802" s="62" customFormat="1" x14ac:dyDescent="0.35"/>
    <row r="106803" s="62" customFormat="1" x14ac:dyDescent="0.35"/>
    <row r="106804" s="62" customFormat="1" x14ac:dyDescent="0.35"/>
    <row r="106805" s="62" customFormat="1" x14ac:dyDescent="0.35"/>
    <row r="106806" s="62" customFormat="1" x14ac:dyDescent="0.35"/>
    <row r="106807" s="62" customFormat="1" x14ac:dyDescent="0.35"/>
    <row r="106808" s="62" customFormat="1" x14ac:dyDescent="0.35"/>
    <row r="106809" s="62" customFormat="1" x14ac:dyDescent="0.35"/>
    <row r="106810" s="62" customFormat="1" x14ac:dyDescent="0.35"/>
    <row r="106811" s="62" customFormat="1" x14ac:dyDescent="0.35"/>
    <row r="106812" s="62" customFormat="1" x14ac:dyDescent="0.35"/>
    <row r="106813" s="62" customFormat="1" x14ac:dyDescent="0.35"/>
    <row r="106814" s="62" customFormat="1" x14ac:dyDescent="0.35"/>
    <row r="106815" s="62" customFormat="1" x14ac:dyDescent="0.35"/>
    <row r="106816" s="62" customFormat="1" x14ac:dyDescent="0.35"/>
    <row r="106817" s="62" customFormat="1" x14ac:dyDescent="0.35"/>
    <row r="106818" s="62" customFormat="1" x14ac:dyDescent="0.35"/>
    <row r="106819" s="62" customFormat="1" x14ac:dyDescent="0.35"/>
    <row r="106820" s="62" customFormat="1" x14ac:dyDescent="0.35"/>
    <row r="106821" s="62" customFormat="1" x14ac:dyDescent="0.35"/>
    <row r="106822" s="62" customFormat="1" x14ac:dyDescent="0.35"/>
    <row r="106823" s="62" customFormat="1" x14ac:dyDescent="0.35"/>
    <row r="106824" s="62" customFormat="1" x14ac:dyDescent="0.35"/>
    <row r="106825" s="62" customFormat="1" x14ac:dyDescent="0.35"/>
    <row r="106826" s="62" customFormat="1" x14ac:dyDescent="0.35"/>
    <row r="106827" s="62" customFormat="1" x14ac:dyDescent="0.35"/>
    <row r="106828" s="62" customFormat="1" x14ac:dyDescent="0.35"/>
    <row r="106829" s="62" customFormat="1" x14ac:dyDescent="0.35"/>
    <row r="106830" s="62" customFormat="1" x14ac:dyDescent="0.35"/>
    <row r="106831" s="62" customFormat="1" x14ac:dyDescent="0.35"/>
    <row r="106832" s="62" customFormat="1" x14ac:dyDescent="0.35"/>
    <row r="106833" s="62" customFormat="1" x14ac:dyDescent="0.35"/>
    <row r="106834" s="62" customFormat="1" x14ac:dyDescent="0.35"/>
    <row r="106835" s="62" customFormat="1" x14ac:dyDescent="0.35"/>
    <row r="106836" s="62" customFormat="1" x14ac:dyDescent="0.35"/>
    <row r="106837" s="62" customFormat="1" x14ac:dyDescent="0.35"/>
    <row r="106838" s="62" customFormat="1" x14ac:dyDescent="0.35"/>
    <row r="106839" s="62" customFormat="1" x14ac:dyDescent="0.35"/>
    <row r="106840" s="62" customFormat="1" x14ac:dyDescent="0.35"/>
    <row r="106841" s="62" customFormat="1" x14ac:dyDescent="0.35"/>
    <row r="106842" s="62" customFormat="1" x14ac:dyDescent="0.35"/>
    <row r="106843" s="62" customFormat="1" x14ac:dyDescent="0.35"/>
    <row r="106844" s="62" customFormat="1" x14ac:dyDescent="0.35"/>
    <row r="106845" s="62" customFormat="1" x14ac:dyDescent="0.35"/>
    <row r="106846" s="62" customFormat="1" x14ac:dyDescent="0.35"/>
    <row r="106847" s="62" customFormat="1" x14ac:dyDescent="0.35"/>
    <row r="106848" s="62" customFormat="1" x14ac:dyDescent="0.35"/>
    <row r="106849" s="62" customFormat="1" x14ac:dyDescent="0.35"/>
    <row r="106850" s="62" customFormat="1" x14ac:dyDescent="0.35"/>
    <row r="106851" s="62" customFormat="1" x14ac:dyDescent="0.35"/>
    <row r="106852" s="62" customFormat="1" x14ac:dyDescent="0.35"/>
    <row r="106853" s="62" customFormat="1" x14ac:dyDescent="0.35"/>
    <row r="106854" s="62" customFormat="1" x14ac:dyDescent="0.35"/>
    <row r="106855" s="62" customFormat="1" x14ac:dyDescent="0.35"/>
    <row r="106856" s="62" customFormat="1" x14ac:dyDescent="0.35"/>
    <row r="106857" s="62" customFormat="1" x14ac:dyDescent="0.35"/>
    <row r="106858" s="62" customFormat="1" x14ac:dyDescent="0.35"/>
    <row r="106859" s="62" customFormat="1" x14ac:dyDescent="0.35"/>
    <row r="106860" s="62" customFormat="1" x14ac:dyDescent="0.35"/>
    <row r="106861" s="62" customFormat="1" x14ac:dyDescent="0.35"/>
    <row r="106862" s="62" customFormat="1" x14ac:dyDescent="0.35"/>
    <row r="106863" s="62" customFormat="1" x14ac:dyDescent="0.35"/>
    <row r="106864" s="62" customFormat="1" x14ac:dyDescent="0.35"/>
    <row r="106865" s="62" customFormat="1" x14ac:dyDescent="0.35"/>
    <row r="106866" s="62" customFormat="1" x14ac:dyDescent="0.35"/>
    <row r="106867" s="62" customFormat="1" x14ac:dyDescent="0.35"/>
    <row r="106868" s="62" customFormat="1" x14ac:dyDescent="0.35"/>
    <row r="106869" s="62" customFormat="1" x14ac:dyDescent="0.35"/>
    <row r="106870" s="62" customFormat="1" x14ac:dyDescent="0.35"/>
    <row r="106871" s="62" customFormat="1" x14ac:dyDescent="0.35"/>
    <row r="106872" s="62" customFormat="1" x14ac:dyDescent="0.35"/>
    <row r="106873" s="62" customFormat="1" x14ac:dyDescent="0.35"/>
    <row r="106874" s="62" customFormat="1" x14ac:dyDescent="0.35"/>
    <row r="106875" s="62" customFormat="1" x14ac:dyDescent="0.35"/>
    <row r="106876" s="62" customFormat="1" x14ac:dyDescent="0.35"/>
    <row r="106877" s="62" customFormat="1" x14ac:dyDescent="0.35"/>
    <row r="106878" s="62" customFormat="1" x14ac:dyDescent="0.35"/>
    <row r="106879" s="62" customFormat="1" x14ac:dyDescent="0.35"/>
    <row r="106880" s="62" customFormat="1" x14ac:dyDescent="0.35"/>
    <row r="106881" s="62" customFormat="1" x14ac:dyDescent="0.35"/>
    <row r="106882" s="62" customFormat="1" x14ac:dyDescent="0.35"/>
    <row r="106883" s="62" customFormat="1" x14ac:dyDescent="0.35"/>
    <row r="106884" s="62" customFormat="1" x14ac:dyDescent="0.35"/>
    <row r="106885" s="62" customFormat="1" x14ac:dyDescent="0.35"/>
    <row r="106886" s="62" customFormat="1" x14ac:dyDescent="0.35"/>
    <row r="106887" s="62" customFormat="1" x14ac:dyDescent="0.35"/>
    <row r="106888" s="62" customFormat="1" x14ac:dyDescent="0.35"/>
    <row r="106889" s="62" customFormat="1" x14ac:dyDescent="0.35"/>
    <row r="106890" s="62" customFormat="1" x14ac:dyDescent="0.35"/>
    <row r="106891" s="62" customFormat="1" x14ac:dyDescent="0.35"/>
    <row r="106892" s="62" customFormat="1" x14ac:dyDescent="0.35"/>
    <row r="106893" s="62" customFormat="1" x14ac:dyDescent="0.35"/>
    <row r="106894" s="62" customFormat="1" x14ac:dyDescent="0.35"/>
    <row r="106895" s="62" customFormat="1" x14ac:dyDescent="0.35"/>
    <row r="106896" s="62" customFormat="1" x14ac:dyDescent="0.35"/>
    <row r="106897" s="62" customFormat="1" x14ac:dyDescent="0.35"/>
    <row r="106898" s="62" customFormat="1" x14ac:dyDescent="0.35"/>
    <row r="106899" s="62" customFormat="1" x14ac:dyDescent="0.35"/>
    <row r="106900" s="62" customFormat="1" x14ac:dyDescent="0.35"/>
    <row r="106901" s="62" customFormat="1" x14ac:dyDescent="0.35"/>
    <row r="106902" s="62" customFormat="1" x14ac:dyDescent="0.35"/>
    <row r="106903" s="62" customFormat="1" x14ac:dyDescent="0.35"/>
    <row r="106904" s="62" customFormat="1" x14ac:dyDescent="0.35"/>
    <row r="106905" s="62" customFormat="1" x14ac:dyDescent="0.35"/>
    <row r="106906" s="62" customFormat="1" x14ac:dyDescent="0.35"/>
    <row r="106907" s="62" customFormat="1" x14ac:dyDescent="0.35"/>
    <row r="106908" s="62" customFormat="1" x14ac:dyDescent="0.35"/>
    <row r="106909" s="62" customFormat="1" x14ac:dyDescent="0.35"/>
    <row r="106910" s="62" customFormat="1" x14ac:dyDescent="0.35"/>
    <row r="106911" s="62" customFormat="1" x14ac:dyDescent="0.35"/>
    <row r="106912" s="62" customFormat="1" x14ac:dyDescent="0.35"/>
    <row r="106913" s="62" customFormat="1" x14ac:dyDescent="0.35"/>
    <row r="106914" s="62" customFormat="1" x14ac:dyDescent="0.35"/>
    <row r="106915" s="62" customFormat="1" x14ac:dyDescent="0.35"/>
    <row r="106916" s="62" customFormat="1" x14ac:dyDescent="0.35"/>
    <row r="106917" s="62" customFormat="1" x14ac:dyDescent="0.35"/>
    <row r="106918" s="62" customFormat="1" x14ac:dyDescent="0.35"/>
    <row r="106919" s="62" customFormat="1" x14ac:dyDescent="0.35"/>
    <row r="106920" s="62" customFormat="1" x14ac:dyDescent="0.35"/>
    <row r="106921" s="62" customFormat="1" x14ac:dyDescent="0.35"/>
    <row r="106922" s="62" customFormat="1" x14ac:dyDescent="0.35"/>
    <row r="106923" s="62" customFormat="1" x14ac:dyDescent="0.35"/>
    <row r="106924" s="62" customFormat="1" x14ac:dyDescent="0.35"/>
    <row r="106925" s="62" customFormat="1" x14ac:dyDescent="0.35"/>
    <row r="106926" s="62" customFormat="1" x14ac:dyDescent="0.35"/>
    <row r="106927" s="62" customFormat="1" x14ac:dyDescent="0.35"/>
    <row r="106928" s="62" customFormat="1" x14ac:dyDescent="0.35"/>
    <row r="106929" s="62" customFormat="1" x14ac:dyDescent="0.35"/>
    <row r="106930" s="62" customFormat="1" x14ac:dyDescent="0.35"/>
    <row r="106931" s="62" customFormat="1" x14ac:dyDescent="0.35"/>
    <row r="106932" s="62" customFormat="1" x14ac:dyDescent="0.35"/>
    <row r="106933" s="62" customFormat="1" x14ac:dyDescent="0.35"/>
    <row r="106934" s="62" customFormat="1" x14ac:dyDescent="0.35"/>
    <row r="106935" s="62" customFormat="1" x14ac:dyDescent="0.35"/>
    <row r="106936" s="62" customFormat="1" x14ac:dyDescent="0.35"/>
    <row r="106937" s="62" customFormat="1" x14ac:dyDescent="0.35"/>
    <row r="106938" s="62" customFormat="1" x14ac:dyDescent="0.35"/>
    <row r="106939" s="62" customFormat="1" x14ac:dyDescent="0.35"/>
    <row r="106940" s="62" customFormat="1" x14ac:dyDescent="0.35"/>
    <row r="106941" s="62" customFormat="1" x14ac:dyDescent="0.35"/>
    <row r="106942" s="62" customFormat="1" x14ac:dyDescent="0.35"/>
    <row r="106943" s="62" customFormat="1" x14ac:dyDescent="0.35"/>
    <row r="106944" s="62" customFormat="1" x14ac:dyDescent="0.35"/>
    <row r="106945" s="62" customFormat="1" x14ac:dyDescent="0.35"/>
    <row r="106946" s="62" customFormat="1" x14ac:dyDescent="0.35"/>
    <row r="106947" s="62" customFormat="1" x14ac:dyDescent="0.35"/>
    <row r="106948" s="62" customFormat="1" x14ac:dyDescent="0.35"/>
    <row r="106949" s="62" customFormat="1" x14ac:dyDescent="0.35"/>
    <row r="106950" s="62" customFormat="1" x14ac:dyDescent="0.35"/>
    <row r="106951" s="62" customFormat="1" x14ac:dyDescent="0.35"/>
    <row r="106952" s="62" customFormat="1" x14ac:dyDescent="0.35"/>
    <row r="106953" s="62" customFormat="1" x14ac:dyDescent="0.35"/>
    <row r="106954" s="62" customFormat="1" x14ac:dyDescent="0.35"/>
    <row r="106955" s="62" customFormat="1" x14ac:dyDescent="0.35"/>
    <row r="106956" s="62" customFormat="1" x14ac:dyDescent="0.35"/>
    <row r="106957" s="62" customFormat="1" x14ac:dyDescent="0.35"/>
    <row r="106958" s="62" customFormat="1" x14ac:dyDescent="0.35"/>
    <row r="106959" s="62" customFormat="1" x14ac:dyDescent="0.35"/>
    <row r="106960" s="62" customFormat="1" x14ac:dyDescent="0.35"/>
    <row r="106961" s="62" customFormat="1" x14ac:dyDescent="0.35"/>
    <row r="106962" s="62" customFormat="1" x14ac:dyDescent="0.35"/>
    <row r="106963" s="62" customFormat="1" x14ac:dyDescent="0.35"/>
    <row r="106964" s="62" customFormat="1" x14ac:dyDescent="0.35"/>
    <row r="106965" s="62" customFormat="1" x14ac:dyDescent="0.35"/>
    <row r="106966" s="62" customFormat="1" x14ac:dyDescent="0.35"/>
    <row r="106967" s="62" customFormat="1" x14ac:dyDescent="0.35"/>
    <row r="106968" s="62" customFormat="1" x14ac:dyDescent="0.35"/>
    <row r="106969" s="62" customFormat="1" x14ac:dyDescent="0.35"/>
    <row r="106970" s="62" customFormat="1" x14ac:dyDescent="0.35"/>
    <row r="106971" s="62" customFormat="1" x14ac:dyDescent="0.35"/>
    <row r="106972" s="62" customFormat="1" x14ac:dyDescent="0.35"/>
    <row r="106973" s="62" customFormat="1" x14ac:dyDescent="0.35"/>
    <row r="106974" s="62" customFormat="1" x14ac:dyDescent="0.35"/>
    <row r="106975" s="62" customFormat="1" x14ac:dyDescent="0.35"/>
    <row r="106976" s="62" customFormat="1" x14ac:dyDescent="0.35"/>
    <row r="106977" s="62" customFormat="1" x14ac:dyDescent="0.35"/>
    <row r="106978" s="62" customFormat="1" x14ac:dyDescent="0.35"/>
    <row r="106979" s="62" customFormat="1" x14ac:dyDescent="0.35"/>
    <row r="106980" s="62" customFormat="1" x14ac:dyDescent="0.35"/>
    <row r="106981" s="62" customFormat="1" x14ac:dyDescent="0.35"/>
    <row r="106982" s="62" customFormat="1" x14ac:dyDescent="0.35"/>
    <row r="106983" s="62" customFormat="1" x14ac:dyDescent="0.35"/>
    <row r="106984" s="62" customFormat="1" x14ac:dyDescent="0.35"/>
    <row r="106985" s="62" customFormat="1" x14ac:dyDescent="0.35"/>
    <row r="106986" s="62" customFormat="1" x14ac:dyDescent="0.35"/>
    <row r="106987" s="62" customFormat="1" x14ac:dyDescent="0.35"/>
    <row r="106988" s="62" customFormat="1" x14ac:dyDescent="0.35"/>
    <row r="106989" s="62" customFormat="1" x14ac:dyDescent="0.35"/>
    <row r="106990" s="62" customFormat="1" x14ac:dyDescent="0.35"/>
    <row r="106991" s="62" customFormat="1" x14ac:dyDescent="0.35"/>
    <row r="106992" s="62" customFormat="1" x14ac:dyDescent="0.35"/>
    <row r="106993" s="62" customFormat="1" x14ac:dyDescent="0.35"/>
    <row r="106994" s="62" customFormat="1" x14ac:dyDescent="0.35"/>
    <row r="106995" s="62" customFormat="1" x14ac:dyDescent="0.35"/>
    <row r="106996" s="62" customFormat="1" x14ac:dyDescent="0.35"/>
    <row r="106997" s="62" customFormat="1" x14ac:dyDescent="0.35"/>
    <row r="106998" s="62" customFormat="1" x14ac:dyDescent="0.35"/>
    <row r="106999" s="62" customFormat="1" x14ac:dyDescent="0.35"/>
    <row r="107000" s="62" customFormat="1" x14ac:dyDescent="0.35"/>
    <row r="107001" s="62" customFormat="1" x14ac:dyDescent="0.35"/>
    <row r="107002" s="62" customFormat="1" x14ac:dyDescent="0.35"/>
    <row r="107003" s="62" customFormat="1" x14ac:dyDescent="0.35"/>
    <row r="107004" s="62" customFormat="1" x14ac:dyDescent="0.35"/>
    <row r="107005" s="62" customFormat="1" x14ac:dyDescent="0.35"/>
    <row r="107006" s="62" customFormat="1" x14ac:dyDescent="0.35"/>
    <row r="107007" s="62" customFormat="1" x14ac:dyDescent="0.35"/>
    <row r="107008" s="62" customFormat="1" x14ac:dyDescent="0.35"/>
    <row r="107009" s="62" customFormat="1" x14ac:dyDescent="0.35"/>
    <row r="107010" s="62" customFormat="1" x14ac:dyDescent="0.35"/>
    <row r="107011" s="62" customFormat="1" x14ac:dyDescent="0.35"/>
    <row r="107012" s="62" customFormat="1" x14ac:dyDescent="0.35"/>
    <row r="107013" s="62" customFormat="1" x14ac:dyDescent="0.35"/>
    <row r="107014" s="62" customFormat="1" x14ac:dyDescent="0.35"/>
    <row r="107015" s="62" customFormat="1" x14ac:dyDescent="0.35"/>
    <row r="107016" s="62" customFormat="1" x14ac:dyDescent="0.35"/>
    <row r="107017" s="62" customFormat="1" x14ac:dyDescent="0.35"/>
    <row r="107018" s="62" customFormat="1" x14ac:dyDescent="0.35"/>
    <row r="107019" s="62" customFormat="1" x14ac:dyDescent="0.35"/>
    <row r="107020" s="62" customFormat="1" x14ac:dyDescent="0.35"/>
    <row r="107021" s="62" customFormat="1" x14ac:dyDescent="0.35"/>
    <row r="107022" s="62" customFormat="1" x14ac:dyDescent="0.35"/>
    <row r="107023" s="62" customFormat="1" x14ac:dyDescent="0.35"/>
    <row r="107024" s="62" customFormat="1" x14ac:dyDescent="0.35"/>
    <row r="107025" s="62" customFormat="1" x14ac:dyDescent="0.35"/>
    <row r="107026" s="62" customFormat="1" x14ac:dyDescent="0.35"/>
    <row r="107027" s="62" customFormat="1" x14ac:dyDescent="0.35"/>
    <row r="107028" s="62" customFormat="1" x14ac:dyDescent="0.35"/>
    <row r="107029" s="62" customFormat="1" x14ac:dyDescent="0.35"/>
    <row r="107030" s="62" customFormat="1" x14ac:dyDescent="0.35"/>
    <row r="107031" s="62" customFormat="1" x14ac:dyDescent="0.35"/>
    <row r="107032" s="62" customFormat="1" x14ac:dyDescent="0.35"/>
    <row r="107033" s="62" customFormat="1" x14ac:dyDescent="0.35"/>
    <row r="107034" s="62" customFormat="1" x14ac:dyDescent="0.35"/>
    <row r="107035" s="62" customFormat="1" x14ac:dyDescent="0.35"/>
    <row r="107036" s="62" customFormat="1" x14ac:dyDescent="0.35"/>
    <row r="107037" s="62" customFormat="1" x14ac:dyDescent="0.35"/>
    <row r="107038" s="62" customFormat="1" x14ac:dyDescent="0.35"/>
    <row r="107039" s="62" customFormat="1" x14ac:dyDescent="0.35"/>
    <row r="107040" s="62" customFormat="1" x14ac:dyDescent="0.35"/>
    <row r="107041" s="62" customFormat="1" x14ac:dyDescent="0.35"/>
    <row r="107042" s="62" customFormat="1" x14ac:dyDescent="0.35"/>
    <row r="107043" s="62" customFormat="1" x14ac:dyDescent="0.35"/>
    <row r="107044" s="62" customFormat="1" x14ac:dyDescent="0.35"/>
    <row r="107045" s="62" customFormat="1" x14ac:dyDescent="0.35"/>
    <row r="107046" s="62" customFormat="1" x14ac:dyDescent="0.35"/>
    <row r="107047" s="62" customFormat="1" x14ac:dyDescent="0.35"/>
    <row r="107048" s="62" customFormat="1" x14ac:dyDescent="0.35"/>
    <row r="107049" s="62" customFormat="1" x14ac:dyDescent="0.35"/>
    <row r="107050" s="62" customFormat="1" x14ac:dyDescent="0.35"/>
    <row r="107051" s="62" customFormat="1" x14ac:dyDescent="0.35"/>
    <row r="107052" s="62" customFormat="1" x14ac:dyDescent="0.35"/>
    <row r="107053" s="62" customFormat="1" x14ac:dyDescent="0.35"/>
    <row r="107054" s="62" customFormat="1" x14ac:dyDescent="0.35"/>
    <row r="107055" s="62" customFormat="1" x14ac:dyDescent="0.35"/>
    <row r="107056" s="62" customFormat="1" x14ac:dyDescent="0.35"/>
    <row r="107057" s="62" customFormat="1" x14ac:dyDescent="0.35"/>
    <row r="107058" s="62" customFormat="1" x14ac:dyDescent="0.35"/>
    <row r="107059" s="62" customFormat="1" x14ac:dyDescent="0.35"/>
    <row r="107060" s="62" customFormat="1" x14ac:dyDescent="0.35"/>
    <row r="107061" s="62" customFormat="1" x14ac:dyDescent="0.35"/>
    <row r="107062" s="62" customFormat="1" x14ac:dyDescent="0.35"/>
    <row r="107063" s="62" customFormat="1" x14ac:dyDescent="0.35"/>
    <row r="107064" s="62" customFormat="1" x14ac:dyDescent="0.35"/>
    <row r="107065" s="62" customFormat="1" x14ac:dyDescent="0.35"/>
    <row r="107066" s="62" customFormat="1" x14ac:dyDescent="0.35"/>
    <row r="107067" s="62" customFormat="1" x14ac:dyDescent="0.35"/>
    <row r="107068" s="62" customFormat="1" x14ac:dyDescent="0.35"/>
    <row r="107069" s="62" customFormat="1" x14ac:dyDescent="0.35"/>
    <row r="107070" s="62" customFormat="1" x14ac:dyDescent="0.35"/>
    <row r="107071" s="62" customFormat="1" x14ac:dyDescent="0.35"/>
    <row r="107072" s="62" customFormat="1" x14ac:dyDescent="0.35"/>
    <row r="107073" s="62" customFormat="1" x14ac:dyDescent="0.35"/>
    <row r="107074" s="62" customFormat="1" x14ac:dyDescent="0.35"/>
    <row r="107075" s="62" customFormat="1" x14ac:dyDescent="0.35"/>
    <row r="107076" s="62" customFormat="1" x14ac:dyDescent="0.35"/>
    <row r="107077" s="62" customFormat="1" x14ac:dyDescent="0.35"/>
    <row r="107078" s="62" customFormat="1" x14ac:dyDescent="0.35"/>
    <row r="107079" s="62" customFormat="1" x14ac:dyDescent="0.35"/>
    <row r="107080" s="62" customFormat="1" x14ac:dyDescent="0.35"/>
    <row r="107081" s="62" customFormat="1" x14ac:dyDescent="0.35"/>
    <row r="107082" s="62" customFormat="1" x14ac:dyDescent="0.35"/>
    <row r="107083" s="62" customFormat="1" x14ac:dyDescent="0.35"/>
    <row r="107084" s="62" customFormat="1" x14ac:dyDescent="0.35"/>
    <row r="107085" s="62" customFormat="1" x14ac:dyDescent="0.35"/>
    <row r="107086" s="62" customFormat="1" x14ac:dyDescent="0.35"/>
    <row r="107087" s="62" customFormat="1" x14ac:dyDescent="0.35"/>
    <row r="107088" s="62" customFormat="1" x14ac:dyDescent="0.35"/>
    <row r="107089" s="62" customFormat="1" x14ac:dyDescent="0.35"/>
    <row r="107090" s="62" customFormat="1" x14ac:dyDescent="0.35"/>
    <row r="107091" s="62" customFormat="1" x14ac:dyDescent="0.35"/>
    <row r="107092" s="62" customFormat="1" x14ac:dyDescent="0.35"/>
    <row r="107093" s="62" customFormat="1" x14ac:dyDescent="0.35"/>
    <row r="107094" s="62" customFormat="1" x14ac:dyDescent="0.35"/>
    <row r="107095" s="62" customFormat="1" x14ac:dyDescent="0.35"/>
    <row r="107096" s="62" customFormat="1" x14ac:dyDescent="0.35"/>
    <row r="107097" s="62" customFormat="1" x14ac:dyDescent="0.35"/>
    <row r="107098" s="62" customFormat="1" x14ac:dyDescent="0.35"/>
    <row r="107099" s="62" customFormat="1" x14ac:dyDescent="0.35"/>
    <row r="107100" s="62" customFormat="1" x14ac:dyDescent="0.35"/>
    <row r="107101" s="62" customFormat="1" x14ac:dyDescent="0.35"/>
    <row r="107102" s="62" customFormat="1" x14ac:dyDescent="0.35"/>
    <row r="107103" s="62" customFormat="1" x14ac:dyDescent="0.35"/>
    <row r="107104" s="62" customFormat="1" x14ac:dyDescent="0.35"/>
    <row r="107105" s="62" customFormat="1" x14ac:dyDescent="0.35"/>
    <row r="107106" s="62" customFormat="1" x14ac:dyDescent="0.35"/>
    <row r="107107" s="62" customFormat="1" x14ac:dyDescent="0.35"/>
    <row r="107108" s="62" customFormat="1" x14ac:dyDescent="0.35"/>
    <row r="107109" s="62" customFormat="1" x14ac:dyDescent="0.35"/>
    <row r="107110" s="62" customFormat="1" x14ac:dyDescent="0.35"/>
    <row r="107111" s="62" customFormat="1" x14ac:dyDescent="0.35"/>
    <row r="107112" s="62" customFormat="1" x14ac:dyDescent="0.35"/>
    <row r="107113" s="62" customFormat="1" x14ac:dyDescent="0.35"/>
    <row r="107114" s="62" customFormat="1" x14ac:dyDescent="0.35"/>
    <row r="107115" s="62" customFormat="1" x14ac:dyDescent="0.35"/>
    <row r="107116" s="62" customFormat="1" x14ac:dyDescent="0.35"/>
    <row r="107117" s="62" customFormat="1" x14ac:dyDescent="0.35"/>
    <row r="107118" s="62" customFormat="1" x14ac:dyDescent="0.35"/>
    <row r="107119" s="62" customFormat="1" x14ac:dyDescent="0.35"/>
    <row r="107120" s="62" customFormat="1" x14ac:dyDescent="0.35"/>
    <row r="107121" s="62" customFormat="1" x14ac:dyDescent="0.35"/>
    <row r="107122" s="62" customFormat="1" x14ac:dyDescent="0.35"/>
    <row r="107123" s="62" customFormat="1" x14ac:dyDescent="0.35"/>
    <row r="107124" s="62" customFormat="1" x14ac:dyDescent="0.35"/>
    <row r="107125" s="62" customFormat="1" x14ac:dyDescent="0.35"/>
    <row r="107126" s="62" customFormat="1" x14ac:dyDescent="0.35"/>
    <row r="107127" s="62" customFormat="1" x14ac:dyDescent="0.35"/>
    <row r="107128" s="62" customFormat="1" x14ac:dyDescent="0.35"/>
    <row r="107129" s="62" customFormat="1" x14ac:dyDescent="0.35"/>
    <row r="107130" s="62" customFormat="1" x14ac:dyDescent="0.35"/>
    <row r="107131" s="62" customFormat="1" x14ac:dyDescent="0.35"/>
    <row r="107132" s="62" customFormat="1" x14ac:dyDescent="0.35"/>
    <row r="107133" s="62" customFormat="1" x14ac:dyDescent="0.35"/>
    <row r="107134" s="62" customFormat="1" x14ac:dyDescent="0.35"/>
    <row r="107135" s="62" customFormat="1" x14ac:dyDescent="0.35"/>
    <row r="107136" s="62" customFormat="1" x14ac:dyDescent="0.35"/>
    <row r="107137" s="62" customFormat="1" x14ac:dyDescent="0.35"/>
    <row r="107138" s="62" customFormat="1" x14ac:dyDescent="0.35"/>
    <row r="107139" s="62" customFormat="1" x14ac:dyDescent="0.35"/>
    <row r="107140" s="62" customFormat="1" x14ac:dyDescent="0.35"/>
    <row r="107141" s="62" customFormat="1" x14ac:dyDescent="0.35"/>
    <row r="107142" s="62" customFormat="1" x14ac:dyDescent="0.35"/>
    <row r="107143" s="62" customFormat="1" x14ac:dyDescent="0.35"/>
    <row r="107144" s="62" customFormat="1" x14ac:dyDescent="0.35"/>
    <row r="107145" s="62" customFormat="1" x14ac:dyDescent="0.35"/>
    <row r="107146" s="62" customFormat="1" x14ac:dyDescent="0.35"/>
    <row r="107147" s="62" customFormat="1" x14ac:dyDescent="0.35"/>
    <row r="107148" s="62" customFormat="1" x14ac:dyDescent="0.35"/>
    <row r="107149" s="62" customFormat="1" x14ac:dyDescent="0.35"/>
    <row r="107150" s="62" customFormat="1" x14ac:dyDescent="0.35"/>
    <row r="107151" s="62" customFormat="1" x14ac:dyDescent="0.35"/>
    <row r="107152" s="62" customFormat="1" x14ac:dyDescent="0.35"/>
    <row r="107153" s="62" customFormat="1" x14ac:dyDescent="0.35"/>
    <row r="107154" s="62" customFormat="1" x14ac:dyDescent="0.35"/>
    <row r="107155" s="62" customFormat="1" x14ac:dyDescent="0.35"/>
    <row r="107156" s="62" customFormat="1" x14ac:dyDescent="0.35"/>
    <row r="107157" s="62" customFormat="1" x14ac:dyDescent="0.35"/>
    <row r="107158" s="62" customFormat="1" x14ac:dyDescent="0.35"/>
    <row r="107159" s="62" customFormat="1" x14ac:dyDescent="0.35"/>
    <row r="107160" s="62" customFormat="1" x14ac:dyDescent="0.35"/>
    <row r="107161" s="62" customFormat="1" x14ac:dyDescent="0.35"/>
    <row r="107162" s="62" customFormat="1" x14ac:dyDescent="0.35"/>
    <row r="107163" s="62" customFormat="1" x14ac:dyDescent="0.35"/>
    <row r="107164" s="62" customFormat="1" x14ac:dyDescent="0.35"/>
    <row r="107165" s="62" customFormat="1" x14ac:dyDescent="0.35"/>
    <row r="107166" s="62" customFormat="1" x14ac:dyDescent="0.35"/>
    <row r="107167" s="62" customFormat="1" x14ac:dyDescent="0.35"/>
    <row r="107168" s="62" customFormat="1" x14ac:dyDescent="0.35"/>
    <row r="107169" s="62" customFormat="1" x14ac:dyDescent="0.35"/>
    <row r="107170" s="62" customFormat="1" x14ac:dyDescent="0.35"/>
    <row r="107171" s="62" customFormat="1" x14ac:dyDescent="0.35"/>
    <row r="107172" s="62" customFormat="1" x14ac:dyDescent="0.35"/>
    <row r="107173" s="62" customFormat="1" x14ac:dyDescent="0.35"/>
    <row r="107174" s="62" customFormat="1" x14ac:dyDescent="0.35"/>
    <row r="107175" s="62" customFormat="1" x14ac:dyDescent="0.35"/>
    <row r="107176" s="62" customFormat="1" x14ac:dyDescent="0.35"/>
    <row r="107177" s="62" customFormat="1" x14ac:dyDescent="0.35"/>
    <row r="107178" s="62" customFormat="1" x14ac:dyDescent="0.35"/>
    <row r="107179" s="62" customFormat="1" x14ac:dyDescent="0.35"/>
    <row r="107180" s="62" customFormat="1" x14ac:dyDescent="0.35"/>
    <row r="107181" s="62" customFormat="1" x14ac:dyDescent="0.35"/>
    <row r="107182" s="62" customFormat="1" x14ac:dyDescent="0.35"/>
    <row r="107183" s="62" customFormat="1" x14ac:dyDescent="0.35"/>
    <row r="107184" s="62" customFormat="1" x14ac:dyDescent="0.35"/>
    <row r="107185" s="62" customFormat="1" x14ac:dyDescent="0.35"/>
    <row r="107186" s="62" customFormat="1" x14ac:dyDescent="0.35"/>
    <row r="107187" s="62" customFormat="1" x14ac:dyDescent="0.35"/>
    <row r="107188" s="62" customFormat="1" x14ac:dyDescent="0.35"/>
    <row r="107189" s="62" customFormat="1" x14ac:dyDescent="0.35"/>
    <row r="107190" s="62" customFormat="1" x14ac:dyDescent="0.35"/>
    <row r="107191" s="62" customFormat="1" x14ac:dyDescent="0.35"/>
    <row r="107192" s="62" customFormat="1" x14ac:dyDescent="0.35"/>
    <row r="107193" s="62" customFormat="1" x14ac:dyDescent="0.35"/>
    <row r="107194" s="62" customFormat="1" x14ac:dyDescent="0.35"/>
    <row r="107195" s="62" customFormat="1" x14ac:dyDescent="0.35"/>
    <row r="107196" s="62" customFormat="1" x14ac:dyDescent="0.35"/>
    <row r="107197" s="62" customFormat="1" x14ac:dyDescent="0.35"/>
    <row r="107198" s="62" customFormat="1" x14ac:dyDescent="0.35"/>
    <row r="107199" s="62" customFormat="1" x14ac:dyDescent="0.35"/>
    <row r="107200" s="62" customFormat="1" x14ac:dyDescent="0.35"/>
    <row r="107201" s="62" customFormat="1" x14ac:dyDescent="0.35"/>
    <row r="107202" s="62" customFormat="1" x14ac:dyDescent="0.35"/>
    <row r="107203" s="62" customFormat="1" x14ac:dyDescent="0.35"/>
    <row r="107204" s="62" customFormat="1" x14ac:dyDescent="0.35"/>
    <row r="107205" s="62" customFormat="1" x14ac:dyDescent="0.35"/>
    <row r="107206" s="62" customFormat="1" x14ac:dyDescent="0.35"/>
    <row r="107207" s="62" customFormat="1" x14ac:dyDescent="0.35"/>
    <row r="107208" s="62" customFormat="1" x14ac:dyDescent="0.35"/>
    <row r="107209" s="62" customFormat="1" x14ac:dyDescent="0.35"/>
    <row r="107210" s="62" customFormat="1" x14ac:dyDescent="0.35"/>
    <row r="107211" s="62" customFormat="1" x14ac:dyDescent="0.35"/>
    <row r="107212" s="62" customFormat="1" x14ac:dyDescent="0.35"/>
    <row r="107213" s="62" customFormat="1" x14ac:dyDescent="0.35"/>
    <row r="107214" s="62" customFormat="1" x14ac:dyDescent="0.35"/>
    <row r="107215" s="62" customFormat="1" x14ac:dyDescent="0.35"/>
    <row r="107216" s="62" customFormat="1" x14ac:dyDescent="0.35"/>
    <row r="107217" s="62" customFormat="1" x14ac:dyDescent="0.35"/>
    <row r="107218" s="62" customFormat="1" x14ac:dyDescent="0.35"/>
    <row r="107219" s="62" customFormat="1" x14ac:dyDescent="0.35"/>
    <row r="107220" s="62" customFormat="1" x14ac:dyDescent="0.35"/>
    <row r="107221" s="62" customFormat="1" x14ac:dyDescent="0.35"/>
    <row r="107222" s="62" customFormat="1" x14ac:dyDescent="0.35"/>
    <row r="107223" s="62" customFormat="1" x14ac:dyDescent="0.35"/>
    <row r="107224" s="62" customFormat="1" x14ac:dyDescent="0.35"/>
    <row r="107225" s="62" customFormat="1" x14ac:dyDescent="0.35"/>
    <row r="107226" s="62" customFormat="1" x14ac:dyDescent="0.35"/>
    <row r="107227" s="62" customFormat="1" x14ac:dyDescent="0.35"/>
    <row r="107228" s="62" customFormat="1" x14ac:dyDescent="0.35"/>
    <row r="107229" s="62" customFormat="1" x14ac:dyDescent="0.35"/>
    <row r="107230" s="62" customFormat="1" x14ac:dyDescent="0.35"/>
    <row r="107231" s="62" customFormat="1" x14ac:dyDescent="0.35"/>
    <row r="107232" s="62" customFormat="1" x14ac:dyDescent="0.35"/>
    <row r="107233" s="62" customFormat="1" x14ac:dyDescent="0.35"/>
    <row r="107234" s="62" customFormat="1" x14ac:dyDescent="0.35"/>
    <row r="107235" s="62" customFormat="1" x14ac:dyDescent="0.35"/>
    <row r="107236" s="62" customFormat="1" x14ac:dyDescent="0.35"/>
    <row r="107237" s="62" customFormat="1" x14ac:dyDescent="0.35"/>
    <row r="107238" s="62" customFormat="1" x14ac:dyDescent="0.35"/>
    <row r="107239" s="62" customFormat="1" x14ac:dyDescent="0.35"/>
    <row r="107240" s="62" customFormat="1" x14ac:dyDescent="0.35"/>
    <row r="107241" s="62" customFormat="1" x14ac:dyDescent="0.35"/>
    <row r="107242" s="62" customFormat="1" x14ac:dyDescent="0.35"/>
    <row r="107243" s="62" customFormat="1" x14ac:dyDescent="0.35"/>
    <row r="107244" s="62" customFormat="1" x14ac:dyDescent="0.35"/>
    <row r="107245" s="62" customFormat="1" x14ac:dyDescent="0.35"/>
    <row r="107246" s="62" customFormat="1" x14ac:dyDescent="0.35"/>
    <row r="107247" s="62" customFormat="1" x14ac:dyDescent="0.35"/>
    <row r="107248" s="62" customFormat="1" x14ac:dyDescent="0.35"/>
    <row r="107249" s="62" customFormat="1" x14ac:dyDescent="0.35"/>
    <row r="107250" s="62" customFormat="1" x14ac:dyDescent="0.35"/>
    <row r="107251" s="62" customFormat="1" x14ac:dyDescent="0.35"/>
    <row r="107252" s="62" customFormat="1" x14ac:dyDescent="0.35"/>
    <row r="107253" s="62" customFormat="1" x14ac:dyDescent="0.35"/>
    <row r="107254" s="62" customFormat="1" x14ac:dyDescent="0.35"/>
    <row r="107255" s="62" customFormat="1" x14ac:dyDescent="0.35"/>
    <row r="107256" s="62" customFormat="1" x14ac:dyDescent="0.35"/>
    <row r="107257" s="62" customFormat="1" x14ac:dyDescent="0.35"/>
    <row r="107258" s="62" customFormat="1" x14ac:dyDescent="0.35"/>
    <row r="107259" s="62" customFormat="1" x14ac:dyDescent="0.35"/>
    <row r="107260" s="62" customFormat="1" x14ac:dyDescent="0.35"/>
    <row r="107261" s="62" customFormat="1" x14ac:dyDescent="0.35"/>
    <row r="107262" s="62" customFormat="1" x14ac:dyDescent="0.35"/>
    <row r="107263" s="62" customFormat="1" x14ac:dyDescent="0.35"/>
    <row r="107264" s="62" customFormat="1" x14ac:dyDescent="0.35"/>
    <row r="107265" s="62" customFormat="1" x14ac:dyDescent="0.35"/>
    <row r="107266" s="62" customFormat="1" x14ac:dyDescent="0.35"/>
    <row r="107267" s="62" customFormat="1" x14ac:dyDescent="0.35"/>
    <row r="107268" s="62" customFormat="1" x14ac:dyDescent="0.35"/>
    <row r="107269" s="62" customFormat="1" x14ac:dyDescent="0.35"/>
    <row r="107270" s="62" customFormat="1" x14ac:dyDescent="0.35"/>
    <row r="107271" s="62" customFormat="1" x14ac:dyDescent="0.35"/>
    <row r="107272" s="62" customFormat="1" x14ac:dyDescent="0.35"/>
    <row r="107273" s="62" customFormat="1" x14ac:dyDescent="0.35"/>
    <row r="107274" s="62" customFormat="1" x14ac:dyDescent="0.35"/>
    <row r="107275" s="62" customFormat="1" x14ac:dyDescent="0.35"/>
    <row r="107276" s="62" customFormat="1" x14ac:dyDescent="0.35"/>
    <row r="107277" s="62" customFormat="1" x14ac:dyDescent="0.35"/>
    <row r="107278" s="62" customFormat="1" x14ac:dyDescent="0.35"/>
    <row r="107279" s="62" customFormat="1" x14ac:dyDescent="0.35"/>
    <row r="107280" s="62" customFormat="1" x14ac:dyDescent="0.35"/>
    <row r="107281" s="62" customFormat="1" x14ac:dyDescent="0.35"/>
    <row r="107282" s="62" customFormat="1" x14ac:dyDescent="0.35"/>
    <row r="107283" s="62" customFormat="1" x14ac:dyDescent="0.35"/>
    <row r="107284" s="62" customFormat="1" x14ac:dyDescent="0.35"/>
    <row r="107285" s="62" customFormat="1" x14ac:dyDescent="0.35"/>
    <row r="107286" s="62" customFormat="1" x14ac:dyDescent="0.35"/>
    <row r="107287" s="62" customFormat="1" x14ac:dyDescent="0.35"/>
    <row r="107288" s="62" customFormat="1" x14ac:dyDescent="0.35"/>
    <row r="107289" s="62" customFormat="1" x14ac:dyDescent="0.35"/>
    <row r="107290" s="62" customFormat="1" x14ac:dyDescent="0.35"/>
    <row r="107291" s="62" customFormat="1" x14ac:dyDescent="0.35"/>
    <row r="107292" s="62" customFormat="1" x14ac:dyDescent="0.35"/>
    <row r="107293" s="62" customFormat="1" x14ac:dyDescent="0.35"/>
    <row r="107294" s="62" customFormat="1" x14ac:dyDescent="0.35"/>
    <row r="107295" s="62" customFormat="1" x14ac:dyDescent="0.35"/>
    <row r="107296" s="62" customFormat="1" x14ac:dyDescent="0.35"/>
    <row r="107297" s="62" customFormat="1" x14ac:dyDescent="0.35"/>
    <row r="107298" s="62" customFormat="1" x14ac:dyDescent="0.35"/>
    <row r="107299" s="62" customFormat="1" x14ac:dyDescent="0.35"/>
    <row r="107300" s="62" customFormat="1" x14ac:dyDescent="0.35"/>
    <row r="107301" s="62" customFormat="1" x14ac:dyDescent="0.35"/>
    <row r="107302" s="62" customFormat="1" x14ac:dyDescent="0.35"/>
    <row r="107303" s="62" customFormat="1" x14ac:dyDescent="0.35"/>
    <row r="107304" s="62" customFormat="1" x14ac:dyDescent="0.35"/>
    <row r="107305" s="62" customFormat="1" x14ac:dyDescent="0.35"/>
    <row r="107306" s="62" customFormat="1" x14ac:dyDescent="0.35"/>
    <row r="107307" s="62" customFormat="1" x14ac:dyDescent="0.35"/>
    <row r="107308" s="62" customFormat="1" x14ac:dyDescent="0.35"/>
    <row r="107309" s="62" customFormat="1" x14ac:dyDescent="0.35"/>
    <row r="107310" s="62" customFormat="1" x14ac:dyDescent="0.35"/>
    <row r="107311" s="62" customFormat="1" x14ac:dyDescent="0.35"/>
    <row r="107312" s="62" customFormat="1" x14ac:dyDescent="0.35"/>
    <row r="107313" s="62" customFormat="1" x14ac:dyDescent="0.35"/>
    <row r="107314" s="62" customFormat="1" x14ac:dyDescent="0.35"/>
    <row r="107315" s="62" customFormat="1" x14ac:dyDescent="0.35"/>
    <row r="107316" s="62" customFormat="1" x14ac:dyDescent="0.35"/>
    <row r="107317" s="62" customFormat="1" x14ac:dyDescent="0.35"/>
    <row r="107318" s="62" customFormat="1" x14ac:dyDescent="0.35"/>
    <row r="107319" s="62" customFormat="1" x14ac:dyDescent="0.35"/>
    <row r="107320" s="62" customFormat="1" x14ac:dyDescent="0.35"/>
    <row r="107321" s="62" customFormat="1" x14ac:dyDescent="0.35"/>
    <row r="107322" s="62" customFormat="1" x14ac:dyDescent="0.35"/>
    <row r="107323" s="62" customFormat="1" x14ac:dyDescent="0.35"/>
    <row r="107324" s="62" customFormat="1" x14ac:dyDescent="0.35"/>
    <row r="107325" s="62" customFormat="1" x14ac:dyDescent="0.35"/>
    <row r="107326" s="62" customFormat="1" x14ac:dyDescent="0.35"/>
    <row r="107327" s="62" customFormat="1" x14ac:dyDescent="0.35"/>
    <row r="107328" s="62" customFormat="1" x14ac:dyDescent="0.35"/>
    <row r="107329" s="62" customFormat="1" x14ac:dyDescent="0.35"/>
    <row r="107330" s="62" customFormat="1" x14ac:dyDescent="0.35"/>
    <row r="107331" s="62" customFormat="1" x14ac:dyDescent="0.35"/>
    <row r="107332" s="62" customFormat="1" x14ac:dyDescent="0.35"/>
    <row r="107333" s="62" customFormat="1" x14ac:dyDescent="0.35"/>
    <row r="107334" s="62" customFormat="1" x14ac:dyDescent="0.35"/>
    <row r="107335" s="62" customFormat="1" x14ac:dyDescent="0.35"/>
    <row r="107336" s="62" customFormat="1" x14ac:dyDescent="0.35"/>
    <row r="107337" s="62" customFormat="1" x14ac:dyDescent="0.35"/>
    <row r="107338" s="62" customFormat="1" x14ac:dyDescent="0.35"/>
    <row r="107339" s="62" customFormat="1" x14ac:dyDescent="0.35"/>
    <row r="107340" s="62" customFormat="1" x14ac:dyDescent="0.35"/>
    <row r="107341" s="62" customFormat="1" x14ac:dyDescent="0.35"/>
    <row r="107342" s="62" customFormat="1" x14ac:dyDescent="0.35"/>
    <row r="107343" s="62" customFormat="1" x14ac:dyDescent="0.35"/>
    <row r="107344" s="62" customFormat="1" x14ac:dyDescent="0.35"/>
    <row r="107345" s="62" customFormat="1" x14ac:dyDescent="0.35"/>
    <row r="107346" s="62" customFormat="1" x14ac:dyDescent="0.35"/>
    <row r="107347" s="62" customFormat="1" x14ac:dyDescent="0.35"/>
    <row r="107348" s="62" customFormat="1" x14ac:dyDescent="0.35"/>
    <row r="107349" s="62" customFormat="1" x14ac:dyDescent="0.35"/>
    <row r="107350" s="62" customFormat="1" x14ac:dyDescent="0.35"/>
    <row r="107351" s="62" customFormat="1" x14ac:dyDescent="0.35"/>
    <row r="107352" s="62" customFormat="1" x14ac:dyDescent="0.35"/>
    <row r="107353" s="62" customFormat="1" x14ac:dyDescent="0.35"/>
    <row r="107354" s="62" customFormat="1" x14ac:dyDescent="0.35"/>
    <row r="107355" s="62" customFormat="1" x14ac:dyDescent="0.35"/>
    <row r="107356" s="62" customFormat="1" x14ac:dyDescent="0.35"/>
    <row r="107357" s="62" customFormat="1" x14ac:dyDescent="0.35"/>
    <row r="107358" s="62" customFormat="1" x14ac:dyDescent="0.35"/>
    <row r="107359" s="62" customFormat="1" x14ac:dyDescent="0.35"/>
    <row r="107360" s="62" customFormat="1" x14ac:dyDescent="0.35"/>
    <row r="107361" s="62" customFormat="1" x14ac:dyDescent="0.35"/>
    <row r="107362" s="62" customFormat="1" x14ac:dyDescent="0.35"/>
    <row r="107363" s="62" customFormat="1" x14ac:dyDescent="0.35"/>
    <row r="107364" s="62" customFormat="1" x14ac:dyDescent="0.35"/>
    <row r="107365" s="62" customFormat="1" x14ac:dyDescent="0.35"/>
    <row r="107366" s="62" customFormat="1" x14ac:dyDescent="0.35"/>
    <row r="107367" s="62" customFormat="1" x14ac:dyDescent="0.35"/>
    <row r="107368" s="62" customFormat="1" x14ac:dyDescent="0.35"/>
    <row r="107369" s="62" customFormat="1" x14ac:dyDescent="0.35"/>
    <row r="107370" s="62" customFormat="1" x14ac:dyDescent="0.35"/>
    <row r="107371" s="62" customFormat="1" x14ac:dyDescent="0.35"/>
    <row r="107372" s="62" customFormat="1" x14ac:dyDescent="0.35"/>
    <row r="107373" s="62" customFormat="1" x14ac:dyDescent="0.35"/>
    <row r="107374" s="62" customFormat="1" x14ac:dyDescent="0.35"/>
    <row r="107375" s="62" customFormat="1" x14ac:dyDescent="0.35"/>
    <row r="107376" s="62" customFormat="1" x14ac:dyDescent="0.35"/>
    <row r="107377" s="62" customFormat="1" x14ac:dyDescent="0.35"/>
    <row r="107378" s="62" customFormat="1" x14ac:dyDescent="0.35"/>
    <row r="107379" s="62" customFormat="1" x14ac:dyDescent="0.35"/>
    <row r="107380" s="62" customFormat="1" x14ac:dyDescent="0.35"/>
    <row r="107381" s="62" customFormat="1" x14ac:dyDescent="0.35"/>
    <row r="107382" s="62" customFormat="1" x14ac:dyDescent="0.35"/>
    <row r="107383" s="62" customFormat="1" x14ac:dyDescent="0.35"/>
    <row r="107384" s="62" customFormat="1" x14ac:dyDescent="0.35"/>
    <row r="107385" s="62" customFormat="1" x14ac:dyDescent="0.35"/>
    <row r="107386" s="62" customFormat="1" x14ac:dyDescent="0.35"/>
    <row r="107387" s="62" customFormat="1" x14ac:dyDescent="0.35"/>
    <row r="107388" s="62" customFormat="1" x14ac:dyDescent="0.35"/>
    <row r="107389" s="62" customFormat="1" x14ac:dyDescent="0.35"/>
    <row r="107390" s="62" customFormat="1" x14ac:dyDescent="0.35"/>
    <row r="107391" s="62" customFormat="1" x14ac:dyDescent="0.35"/>
    <row r="107392" s="62" customFormat="1" x14ac:dyDescent="0.35"/>
    <row r="107393" s="62" customFormat="1" x14ac:dyDescent="0.35"/>
    <row r="107394" s="62" customFormat="1" x14ac:dyDescent="0.35"/>
    <row r="107395" s="62" customFormat="1" x14ac:dyDescent="0.35"/>
    <row r="107396" s="62" customFormat="1" x14ac:dyDescent="0.35"/>
    <row r="107397" s="62" customFormat="1" x14ac:dyDescent="0.35"/>
    <row r="107398" s="62" customFormat="1" x14ac:dyDescent="0.35"/>
    <row r="107399" s="62" customFormat="1" x14ac:dyDescent="0.35"/>
    <row r="107400" s="62" customFormat="1" x14ac:dyDescent="0.35"/>
    <row r="107401" s="62" customFormat="1" x14ac:dyDescent="0.35"/>
    <row r="107402" s="62" customFormat="1" x14ac:dyDescent="0.35"/>
    <row r="107403" s="62" customFormat="1" x14ac:dyDescent="0.35"/>
    <row r="107404" s="62" customFormat="1" x14ac:dyDescent="0.35"/>
    <row r="107405" s="62" customFormat="1" x14ac:dyDescent="0.35"/>
    <row r="107406" s="62" customFormat="1" x14ac:dyDescent="0.35"/>
    <row r="107407" s="62" customFormat="1" x14ac:dyDescent="0.35"/>
    <row r="107408" s="62" customFormat="1" x14ac:dyDescent="0.35"/>
    <row r="107409" s="62" customFormat="1" x14ac:dyDescent="0.35"/>
    <row r="107410" s="62" customFormat="1" x14ac:dyDescent="0.35"/>
    <row r="107411" s="62" customFormat="1" x14ac:dyDescent="0.35"/>
    <row r="107412" s="62" customFormat="1" x14ac:dyDescent="0.35"/>
    <row r="107413" s="62" customFormat="1" x14ac:dyDescent="0.35"/>
    <row r="107414" s="62" customFormat="1" x14ac:dyDescent="0.35"/>
    <row r="107415" s="62" customFormat="1" x14ac:dyDescent="0.35"/>
    <row r="107416" s="62" customFormat="1" x14ac:dyDescent="0.35"/>
    <row r="107417" s="62" customFormat="1" x14ac:dyDescent="0.35"/>
    <row r="107418" s="62" customFormat="1" x14ac:dyDescent="0.35"/>
    <row r="107419" s="62" customFormat="1" x14ac:dyDescent="0.35"/>
    <row r="107420" s="62" customFormat="1" x14ac:dyDescent="0.35"/>
    <row r="107421" s="62" customFormat="1" x14ac:dyDescent="0.35"/>
    <row r="107422" s="62" customFormat="1" x14ac:dyDescent="0.35"/>
    <row r="107423" s="62" customFormat="1" x14ac:dyDescent="0.35"/>
    <row r="107424" s="62" customFormat="1" x14ac:dyDescent="0.35"/>
    <row r="107425" s="62" customFormat="1" x14ac:dyDescent="0.35"/>
    <row r="107426" s="62" customFormat="1" x14ac:dyDescent="0.35"/>
    <row r="107427" s="62" customFormat="1" x14ac:dyDescent="0.35"/>
    <row r="107428" s="62" customFormat="1" x14ac:dyDescent="0.35"/>
    <row r="107429" s="62" customFormat="1" x14ac:dyDescent="0.35"/>
    <row r="107430" s="62" customFormat="1" x14ac:dyDescent="0.35"/>
    <row r="107431" s="62" customFormat="1" x14ac:dyDescent="0.35"/>
    <row r="107432" s="62" customFormat="1" x14ac:dyDescent="0.35"/>
    <row r="107433" s="62" customFormat="1" x14ac:dyDescent="0.35"/>
    <row r="107434" s="62" customFormat="1" x14ac:dyDescent="0.35"/>
    <row r="107435" s="62" customFormat="1" x14ac:dyDescent="0.35"/>
    <row r="107436" s="62" customFormat="1" x14ac:dyDescent="0.35"/>
    <row r="107437" s="62" customFormat="1" x14ac:dyDescent="0.35"/>
    <row r="107438" s="62" customFormat="1" x14ac:dyDescent="0.35"/>
    <row r="107439" s="62" customFormat="1" x14ac:dyDescent="0.35"/>
    <row r="107440" s="62" customFormat="1" x14ac:dyDescent="0.35"/>
    <row r="107441" s="62" customFormat="1" x14ac:dyDescent="0.35"/>
    <row r="107442" s="62" customFormat="1" x14ac:dyDescent="0.35"/>
    <row r="107443" s="62" customFormat="1" x14ac:dyDescent="0.35"/>
    <row r="107444" s="62" customFormat="1" x14ac:dyDescent="0.35"/>
    <row r="107445" s="62" customFormat="1" x14ac:dyDescent="0.35"/>
    <row r="107446" s="62" customFormat="1" x14ac:dyDescent="0.35"/>
    <row r="107447" s="62" customFormat="1" x14ac:dyDescent="0.35"/>
    <row r="107448" s="62" customFormat="1" x14ac:dyDescent="0.35"/>
    <row r="107449" s="62" customFormat="1" x14ac:dyDescent="0.35"/>
    <row r="107450" s="62" customFormat="1" x14ac:dyDescent="0.35"/>
    <row r="107451" s="62" customFormat="1" x14ac:dyDescent="0.35"/>
    <row r="107452" s="62" customFormat="1" x14ac:dyDescent="0.35"/>
    <row r="107453" s="62" customFormat="1" x14ac:dyDescent="0.35"/>
    <row r="107454" s="62" customFormat="1" x14ac:dyDescent="0.35"/>
    <row r="107455" s="62" customFormat="1" x14ac:dyDescent="0.35"/>
    <row r="107456" s="62" customFormat="1" x14ac:dyDescent="0.35"/>
    <row r="107457" s="62" customFormat="1" x14ac:dyDescent="0.35"/>
    <row r="107458" s="62" customFormat="1" x14ac:dyDescent="0.35"/>
    <row r="107459" s="62" customFormat="1" x14ac:dyDescent="0.35"/>
    <row r="107460" s="62" customFormat="1" x14ac:dyDescent="0.35"/>
    <row r="107461" s="62" customFormat="1" x14ac:dyDescent="0.35"/>
    <row r="107462" s="62" customFormat="1" x14ac:dyDescent="0.35"/>
    <row r="107463" s="62" customFormat="1" x14ac:dyDescent="0.35"/>
    <row r="107464" s="62" customFormat="1" x14ac:dyDescent="0.35"/>
    <row r="107465" s="62" customFormat="1" x14ac:dyDescent="0.35"/>
    <row r="107466" s="62" customFormat="1" x14ac:dyDescent="0.35"/>
    <row r="107467" s="62" customFormat="1" x14ac:dyDescent="0.35"/>
    <row r="107468" s="62" customFormat="1" x14ac:dyDescent="0.35"/>
    <row r="107469" s="62" customFormat="1" x14ac:dyDescent="0.35"/>
    <row r="107470" s="62" customFormat="1" x14ac:dyDescent="0.35"/>
    <row r="107471" s="62" customFormat="1" x14ac:dyDescent="0.35"/>
    <row r="107472" s="62" customFormat="1" x14ac:dyDescent="0.35"/>
    <row r="107473" s="62" customFormat="1" x14ac:dyDescent="0.35"/>
    <row r="107474" s="62" customFormat="1" x14ac:dyDescent="0.35"/>
    <row r="107475" s="62" customFormat="1" x14ac:dyDescent="0.35"/>
    <row r="107476" s="62" customFormat="1" x14ac:dyDescent="0.35"/>
    <row r="107477" s="62" customFormat="1" x14ac:dyDescent="0.35"/>
    <row r="107478" s="62" customFormat="1" x14ac:dyDescent="0.35"/>
    <row r="107479" s="62" customFormat="1" x14ac:dyDescent="0.35"/>
    <row r="107480" s="62" customFormat="1" x14ac:dyDescent="0.35"/>
    <row r="107481" s="62" customFormat="1" x14ac:dyDescent="0.35"/>
    <row r="107482" s="62" customFormat="1" x14ac:dyDescent="0.35"/>
    <row r="107483" s="62" customFormat="1" x14ac:dyDescent="0.35"/>
    <row r="107484" s="62" customFormat="1" x14ac:dyDescent="0.35"/>
    <row r="107485" s="62" customFormat="1" x14ac:dyDescent="0.35"/>
    <row r="107486" s="62" customFormat="1" x14ac:dyDescent="0.35"/>
    <row r="107487" s="62" customFormat="1" x14ac:dyDescent="0.35"/>
    <row r="107488" s="62" customFormat="1" x14ac:dyDescent="0.35"/>
    <row r="107489" s="62" customFormat="1" x14ac:dyDescent="0.35"/>
    <row r="107490" s="62" customFormat="1" x14ac:dyDescent="0.35"/>
    <row r="107491" s="62" customFormat="1" x14ac:dyDescent="0.35"/>
    <row r="107492" s="62" customFormat="1" x14ac:dyDescent="0.35"/>
    <row r="107493" s="62" customFormat="1" x14ac:dyDescent="0.35"/>
    <row r="107494" s="62" customFormat="1" x14ac:dyDescent="0.35"/>
    <row r="107495" s="62" customFormat="1" x14ac:dyDescent="0.35"/>
    <row r="107496" s="62" customFormat="1" x14ac:dyDescent="0.35"/>
    <row r="107497" s="62" customFormat="1" x14ac:dyDescent="0.35"/>
    <row r="107498" s="62" customFormat="1" x14ac:dyDescent="0.35"/>
    <row r="107499" s="62" customFormat="1" x14ac:dyDescent="0.35"/>
    <row r="107500" s="62" customFormat="1" x14ac:dyDescent="0.35"/>
    <row r="107501" s="62" customFormat="1" x14ac:dyDescent="0.35"/>
    <row r="107502" s="62" customFormat="1" x14ac:dyDescent="0.35"/>
    <row r="107503" s="62" customFormat="1" x14ac:dyDescent="0.35"/>
    <row r="107504" s="62" customFormat="1" x14ac:dyDescent="0.35"/>
    <row r="107505" s="62" customFormat="1" x14ac:dyDescent="0.35"/>
    <row r="107506" s="62" customFormat="1" x14ac:dyDescent="0.35"/>
    <row r="107507" s="62" customFormat="1" x14ac:dyDescent="0.35"/>
    <row r="107508" s="62" customFormat="1" x14ac:dyDescent="0.35"/>
    <row r="107509" s="62" customFormat="1" x14ac:dyDescent="0.35"/>
    <row r="107510" s="62" customFormat="1" x14ac:dyDescent="0.35"/>
    <row r="107511" s="62" customFormat="1" x14ac:dyDescent="0.35"/>
    <row r="107512" s="62" customFormat="1" x14ac:dyDescent="0.35"/>
    <row r="107513" s="62" customFormat="1" x14ac:dyDescent="0.35"/>
    <row r="107514" s="62" customFormat="1" x14ac:dyDescent="0.35"/>
    <row r="107515" s="62" customFormat="1" x14ac:dyDescent="0.35"/>
    <row r="107516" s="62" customFormat="1" x14ac:dyDescent="0.35"/>
    <row r="107517" s="62" customFormat="1" x14ac:dyDescent="0.35"/>
    <row r="107518" s="62" customFormat="1" x14ac:dyDescent="0.35"/>
    <row r="107519" s="62" customFormat="1" x14ac:dyDescent="0.35"/>
    <row r="107520" s="62" customFormat="1" x14ac:dyDescent="0.35"/>
    <row r="107521" s="62" customFormat="1" x14ac:dyDescent="0.35"/>
    <row r="107522" s="62" customFormat="1" x14ac:dyDescent="0.35"/>
    <row r="107523" s="62" customFormat="1" x14ac:dyDescent="0.35"/>
    <row r="107524" s="62" customFormat="1" x14ac:dyDescent="0.35"/>
    <row r="107525" s="62" customFormat="1" x14ac:dyDescent="0.35"/>
    <row r="107526" s="62" customFormat="1" x14ac:dyDescent="0.35"/>
    <row r="107527" s="62" customFormat="1" x14ac:dyDescent="0.35"/>
    <row r="107528" s="62" customFormat="1" x14ac:dyDescent="0.35"/>
    <row r="107529" s="62" customFormat="1" x14ac:dyDescent="0.35"/>
    <row r="107530" s="62" customFormat="1" x14ac:dyDescent="0.35"/>
    <row r="107531" s="62" customFormat="1" x14ac:dyDescent="0.35"/>
    <row r="107532" s="62" customFormat="1" x14ac:dyDescent="0.35"/>
    <row r="107533" s="62" customFormat="1" x14ac:dyDescent="0.35"/>
    <row r="107534" s="62" customFormat="1" x14ac:dyDescent="0.35"/>
    <row r="107535" s="62" customFormat="1" x14ac:dyDescent="0.35"/>
    <row r="107536" s="62" customFormat="1" x14ac:dyDescent="0.35"/>
    <row r="107537" s="62" customFormat="1" x14ac:dyDescent="0.35"/>
    <row r="107538" s="62" customFormat="1" x14ac:dyDescent="0.35"/>
    <row r="107539" s="62" customFormat="1" x14ac:dyDescent="0.35"/>
    <row r="107540" s="62" customFormat="1" x14ac:dyDescent="0.35"/>
    <row r="107541" s="62" customFormat="1" x14ac:dyDescent="0.35"/>
    <row r="107542" s="62" customFormat="1" x14ac:dyDescent="0.35"/>
    <row r="107543" s="62" customFormat="1" x14ac:dyDescent="0.35"/>
    <row r="107544" s="62" customFormat="1" x14ac:dyDescent="0.35"/>
    <row r="107545" s="62" customFormat="1" x14ac:dyDescent="0.35"/>
    <row r="107546" s="62" customFormat="1" x14ac:dyDescent="0.35"/>
    <row r="107547" s="62" customFormat="1" x14ac:dyDescent="0.35"/>
    <row r="107548" s="62" customFormat="1" x14ac:dyDescent="0.35"/>
    <row r="107549" s="62" customFormat="1" x14ac:dyDescent="0.35"/>
    <row r="107550" s="62" customFormat="1" x14ac:dyDescent="0.35"/>
    <row r="107551" s="62" customFormat="1" x14ac:dyDescent="0.35"/>
    <row r="107552" s="62" customFormat="1" x14ac:dyDescent="0.35"/>
    <row r="107553" s="62" customFormat="1" x14ac:dyDescent="0.35"/>
    <row r="107554" s="62" customFormat="1" x14ac:dyDescent="0.35"/>
    <row r="107555" s="62" customFormat="1" x14ac:dyDescent="0.35"/>
    <row r="107556" s="62" customFormat="1" x14ac:dyDescent="0.35"/>
    <row r="107557" s="62" customFormat="1" x14ac:dyDescent="0.35"/>
    <row r="107558" s="62" customFormat="1" x14ac:dyDescent="0.35"/>
    <row r="107559" s="62" customFormat="1" x14ac:dyDescent="0.35"/>
    <row r="107560" s="62" customFormat="1" x14ac:dyDescent="0.35"/>
    <row r="107561" s="62" customFormat="1" x14ac:dyDescent="0.35"/>
    <row r="107562" s="62" customFormat="1" x14ac:dyDescent="0.35"/>
    <row r="107563" s="62" customFormat="1" x14ac:dyDescent="0.35"/>
    <row r="107564" s="62" customFormat="1" x14ac:dyDescent="0.35"/>
    <row r="107565" s="62" customFormat="1" x14ac:dyDescent="0.35"/>
    <row r="107566" s="62" customFormat="1" x14ac:dyDescent="0.35"/>
    <row r="107567" s="62" customFormat="1" x14ac:dyDescent="0.35"/>
    <row r="107568" s="62" customFormat="1" x14ac:dyDescent="0.35"/>
    <row r="107569" s="62" customFormat="1" x14ac:dyDescent="0.35"/>
    <row r="107570" s="62" customFormat="1" x14ac:dyDescent="0.35"/>
    <row r="107571" s="62" customFormat="1" x14ac:dyDescent="0.35"/>
    <row r="107572" s="62" customFormat="1" x14ac:dyDescent="0.35"/>
    <row r="107573" s="62" customFormat="1" x14ac:dyDescent="0.35"/>
    <row r="107574" s="62" customFormat="1" x14ac:dyDescent="0.35"/>
    <row r="107575" s="62" customFormat="1" x14ac:dyDescent="0.35"/>
    <row r="107576" s="62" customFormat="1" x14ac:dyDescent="0.35"/>
    <row r="107577" s="62" customFormat="1" x14ac:dyDescent="0.35"/>
    <row r="107578" s="62" customFormat="1" x14ac:dyDescent="0.35"/>
    <row r="107579" s="62" customFormat="1" x14ac:dyDescent="0.35"/>
    <row r="107580" s="62" customFormat="1" x14ac:dyDescent="0.35"/>
    <row r="107581" s="62" customFormat="1" x14ac:dyDescent="0.35"/>
    <row r="107582" s="62" customFormat="1" x14ac:dyDescent="0.35"/>
    <row r="107583" s="62" customFormat="1" x14ac:dyDescent="0.35"/>
    <row r="107584" s="62" customFormat="1" x14ac:dyDescent="0.35"/>
    <row r="107585" s="62" customFormat="1" x14ac:dyDescent="0.35"/>
    <row r="107586" s="62" customFormat="1" x14ac:dyDescent="0.35"/>
    <row r="107587" s="62" customFormat="1" x14ac:dyDescent="0.35"/>
    <row r="107588" s="62" customFormat="1" x14ac:dyDescent="0.35"/>
    <row r="107589" s="62" customFormat="1" x14ac:dyDescent="0.35"/>
    <row r="107590" s="62" customFormat="1" x14ac:dyDescent="0.35"/>
    <row r="107591" s="62" customFormat="1" x14ac:dyDescent="0.35"/>
    <row r="107592" s="62" customFormat="1" x14ac:dyDescent="0.35"/>
    <row r="107593" s="62" customFormat="1" x14ac:dyDescent="0.35"/>
    <row r="107594" s="62" customFormat="1" x14ac:dyDescent="0.35"/>
    <row r="107595" s="62" customFormat="1" x14ac:dyDescent="0.35"/>
    <row r="107596" s="62" customFormat="1" x14ac:dyDescent="0.35"/>
    <row r="107597" s="62" customFormat="1" x14ac:dyDescent="0.35"/>
    <row r="107598" s="62" customFormat="1" x14ac:dyDescent="0.35"/>
    <row r="107599" s="62" customFormat="1" x14ac:dyDescent="0.35"/>
    <row r="107600" s="62" customFormat="1" x14ac:dyDescent="0.35"/>
    <row r="107601" s="62" customFormat="1" x14ac:dyDescent="0.35"/>
    <row r="107602" s="62" customFormat="1" x14ac:dyDescent="0.35"/>
    <row r="107603" s="62" customFormat="1" x14ac:dyDescent="0.35"/>
    <row r="107604" s="62" customFormat="1" x14ac:dyDescent="0.35"/>
    <row r="107605" s="62" customFormat="1" x14ac:dyDescent="0.35"/>
    <row r="107606" s="62" customFormat="1" x14ac:dyDescent="0.35"/>
    <row r="107607" s="62" customFormat="1" x14ac:dyDescent="0.35"/>
    <row r="107608" s="62" customFormat="1" x14ac:dyDescent="0.35"/>
    <row r="107609" s="62" customFormat="1" x14ac:dyDescent="0.35"/>
    <row r="107610" s="62" customFormat="1" x14ac:dyDescent="0.35"/>
    <row r="107611" s="62" customFormat="1" x14ac:dyDescent="0.35"/>
    <row r="107612" s="62" customFormat="1" x14ac:dyDescent="0.35"/>
    <row r="107613" s="62" customFormat="1" x14ac:dyDescent="0.35"/>
    <row r="107614" s="62" customFormat="1" x14ac:dyDescent="0.35"/>
    <row r="107615" s="62" customFormat="1" x14ac:dyDescent="0.35"/>
    <row r="107616" s="62" customFormat="1" x14ac:dyDescent="0.35"/>
    <row r="107617" s="62" customFormat="1" x14ac:dyDescent="0.35"/>
    <row r="107618" s="62" customFormat="1" x14ac:dyDescent="0.35"/>
    <row r="107619" s="62" customFormat="1" x14ac:dyDescent="0.35"/>
    <row r="107620" s="62" customFormat="1" x14ac:dyDescent="0.35"/>
    <row r="107621" s="62" customFormat="1" x14ac:dyDescent="0.35"/>
    <row r="107622" s="62" customFormat="1" x14ac:dyDescent="0.35"/>
    <row r="107623" s="62" customFormat="1" x14ac:dyDescent="0.35"/>
    <row r="107624" s="62" customFormat="1" x14ac:dyDescent="0.35"/>
    <row r="107625" s="62" customFormat="1" x14ac:dyDescent="0.35"/>
    <row r="107626" s="62" customFormat="1" x14ac:dyDescent="0.35"/>
    <row r="107627" s="62" customFormat="1" x14ac:dyDescent="0.35"/>
    <row r="107628" s="62" customFormat="1" x14ac:dyDescent="0.35"/>
    <row r="107629" s="62" customFormat="1" x14ac:dyDescent="0.35"/>
    <row r="107630" s="62" customFormat="1" x14ac:dyDescent="0.35"/>
    <row r="107631" s="62" customFormat="1" x14ac:dyDescent="0.35"/>
    <row r="107632" s="62" customFormat="1" x14ac:dyDescent="0.35"/>
    <row r="107633" s="62" customFormat="1" x14ac:dyDescent="0.35"/>
    <row r="107634" s="62" customFormat="1" x14ac:dyDescent="0.35"/>
    <row r="107635" s="62" customFormat="1" x14ac:dyDescent="0.35"/>
    <row r="107636" s="62" customFormat="1" x14ac:dyDescent="0.35"/>
    <row r="107637" s="62" customFormat="1" x14ac:dyDescent="0.35"/>
    <row r="107638" s="62" customFormat="1" x14ac:dyDescent="0.35"/>
    <row r="107639" s="62" customFormat="1" x14ac:dyDescent="0.35"/>
    <row r="107640" s="62" customFormat="1" x14ac:dyDescent="0.35"/>
    <row r="107641" s="62" customFormat="1" x14ac:dyDescent="0.35"/>
    <row r="107642" s="62" customFormat="1" x14ac:dyDescent="0.35"/>
    <row r="107643" s="62" customFormat="1" x14ac:dyDescent="0.35"/>
    <row r="107644" s="62" customFormat="1" x14ac:dyDescent="0.35"/>
    <row r="107645" s="62" customFormat="1" x14ac:dyDescent="0.35"/>
    <row r="107646" s="62" customFormat="1" x14ac:dyDescent="0.35"/>
    <row r="107647" s="62" customFormat="1" x14ac:dyDescent="0.35"/>
    <row r="107648" s="62" customFormat="1" x14ac:dyDescent="0.35"/>
    <row r="107649" s="62" customFormat="1" x14ac:dyDescent="0.35"/>
    <row r="107650" s="62" customFormat="1" x14ac:dyDescent="0.35"/>
    <row r="107651" s="62" customFormat="1" x14ac:dyDescent="0.35"/>
    <row r="107652" s="62" customFormat="1" x14ac:dyDescent="0.35"/>
    <row r="107653" s="62" customFormat="1" x14ac:dyDescent="0.35"/>
    <row r="107654" s="62" customFormat="1" x14ac:dyDescent="0.35"/>
    <row r="107655" s="62" customFormat="1" x14ac:dyDescent="0.35"/>
    <row r="107656" s="62" customFormat="1" x14ac:dyDescent="0.35"/>
    <row r="107657" s="62" customFormat="1" x14ac:dyDescent="0.35"/>
    <row r="107658" s="62" customFormat="1" x14ac:dyDescent="0.35"/>
    <row r="107659" s="62" customFormat="1" x14ac:dyDescent="0.35"/>
    <row r="107660" s="62" customFormat="1" x14ac:dyDescent="0.35"/>
    <row r="107661" s="62" customFormat="1" x14ac:dyDescent="0.35"/>
    <row r="107662" s="62" customFormat="1" x14ac:dyDescent="0.35"/>
    <row r="107663" s="62" customFormat="1" x14ac:dyDescent="0.35"/>
    <row r="107664" s="62" customFormat="1" x14ac:dyDescent="0.35"/>
    <row r="107665" s="62" customFormat="1" x14ac:dyDescent="0.35"/>
    <row r="107666" s="62" customFormat="1" x14ac:dyDescent="0.35"/>
    <row r="107667" s="62" customFormat="1" x14ac:dyDescent="0.35"/>
    <row r="107668" s="62" customFormat="1" x14ac:dyDescent="0.35"/>
    <row r="107669" s="62" customFormat="1" x14ac:dyDescent="0.35"/>
    <row r="107670" s="62" customFormat="1" x14ac:dyDescent="0.35"/>
    <row r="107671" s="62" customFormat="1" x14ac:dyDescent="0.35"/>
    <row r="107672" s="62" customFormat="1" x14ac:dyDescent="0.35"/>
    <row r="107673" s="62" customFormat="1" x14ac:dyDescent="0.35"/>
    <row r="107674" s="62" customFormat="1" x14ac:dyDescent="0.35"/>
    <row r="107675" s="62" customFormat="1" x14ac:dyDescent="0.35"/>
    <row r="107676" s="62" customFormat="1" x14ac:dyDescent="0.35"/>
    <row r="107677" s="62" customFormat="1" x14ac:dyDescent="0.35"/>
    <row r="107678" s="62" customFormat="1" x14ac:dyDescent="0.35"/>
    <row r="107679" s="62" customFormat="1" x14ac:dyDescent="0.35"/>
    <row r="107680" s="62" customFormat="1" x14ac:dyDescent="0.35"/>
    <row r="107681" s="62" customFormat="1" x14ac:dyDescent="0.35"/>
    <row r="107682" s="62" customFormat="1" x14ac:dyDescent="0.35"/>
    <row r="107683" s="62" customFormat="1" x14ac:dyDescent="0.35"/>
    <row r="107684" s="62" customFormat="1" x14ac:dyDescent="0.35"/>
    <row r="107685" s="62" customFormat="1" x14ac:dyDescent="0.35"/>
    <row r="107686" s="62" customFormat="1" x14ac:dyDescent="0.35"/>
    <row r="107687" s="62" customFormat="1" x14ac:dyDescent="0.35"/>
    <row r="107688" s="62" customFormat="1" x14ac:dyDescent="0.35"/>
    <row r="107689" s="62" customFormat="1" x14ac:dyDescent="0.35"/>
    <row r="107690" s="62" customFormat="1" x14ac:dyDescent="0.35"/>
    <row r="107691" s="62" customFormat="1" x14ac:dyDescent="0.35"/>
    <row r="107692" s="62" customFormat="1" x14ac:dyDescent="0.35"/>
    <row r="107693" s="62" customFormat="1" x14ac:dyDescent="0.35"/>
    <row r="107694" s="62" customFormat="1" x14ac:dyDescent="0.35"/>
    <row r="107695" s="62" customFormat="1" x14ac:dyDescent="0.35"/>
    <row r="107696" s="62" customFormat="1" x14ac:dyDescent="0.35"/>
    <row r="107697" s="62" customFormat="1" x14ac:dyDescent="0.35"/>
    <row r="107698" s="62" customFormat="1" x14ac:dyDescent="0.35"/>
    <row r="107699" s="62" customFormat="1" x14ac:dyDescent="0.35"/>
    <row r="107700" s="62" customFormat="1" x14ac:dyDescent="0.35"/>
    <row r="107701" s="62" customFormat="1" x14ac:dyDescent="0.35"/>
    <row r="107702" s="62" customFormat="1" x14ac:dyDescent="0.35"/>
    <row r="107703" s="62" customFormat="1" x14ac:dyDescent="0.35"/>
    <row r="107704" s="62" customFormat="1" x14ac:dyDescent="0.35"/>
    <row r="107705" s="62" customFormat="1" x14ac:dyDescent="0.35"/>
    <row r="107706" s="62" customFormat="1" x14ac:dyDescent="0.35"/>
    <row r="107707" s="62" customFormat="1" x14ac:dyDescent="0.35"/>
    <row r="107708" s="62" customFormat="1" x14ac:dyDescent="0.35"/>
    <row r="107709" s="62" customFormat="1" x14ac:dyDescent="0.35"/>
    <row r="107710" s="62" customFormat="1" x14ac:dyDescent="0.35"/>
    <row r="107711" s="62" customFormat="1" x14ac:dyDescent="0.35"/>
    <row r="107712" s="62" customFormat="1" x14ac:dyDescent="0.35"/>
    <row r="107713" s="62" customFormat="1" x14ac:dyDescent="0.35"/>
    <row r="107714" s="62" customFormat="1" x14ac:dyDescent="0.35"/>
    <row r="107715" s="62" customFormat="1" x14ac:dyDescent="0.35"/>
    <row r="107716" s="62" customFormat="1" x14ac:dyDescent="0.35"/>
    <row r="107717" s="62" customFormat="1" x14ac:dyDescent="0.35"/>
    <row r="107718" s="62" customFormat="1" x14ac:dyDescent="0.35"/>
    <row r="107719" s="62" customFormat="1" x14ac:dyDescent="0.35"/>
    <row r="107720" s="62" customFormat="1" x14ac:dyDescent="0.35"/>
    <row r="107721" s="62" customFormat="1" x14ac:dyDescent="0.35"/>
    <row r="107722" s="62" customFormat="1" x14ac:dyDescent="0.35"/>
    <row r="107723" s="62" customFormat="1" x14ac:dyDescent="0.35"/>
    <row r="107724" s="62" customFormat="1" x14ac:dyDescent="0.35"/>
    <row r="107725" s="62" customFormat="1" x14ac:dyDescent="0.35"/>
    <row r="107726" s="62" customFormat="1" x14ac:dyDescent="0.35"/>
    <row r="107727" s="62" customFormat="1" x14ac:dyDescent="0.35"/>
    <row r="107728" s="62" customFormat="1" x14ac:dyDescent="0.35"/>
    <row r="107729" s="62" customFormat="1" x14ac:dyDescent="0.35"/>
    <row r="107730" s="62" customFormat="1" x14ac:dyDescent="0.35"/>
    <row r="107731" s="62" customFormat="1" x14ac:dyDescent="0.35"/>
    <row r="107732" s="62" customFormat="1" x14ac:dyDescent="0.35"/>
    <row r="107733" s="62" customFormat="1" x14ac:dyDescent="0.35"/>
    <row r="107734" s="62" customFormat="1" x14ac:dyDescent="0.35"/>
    <row r="107735" s="62" customFormat="1" x14ac:dyDescent="0.35"/>
    <row r="107736" s="62" customFormat="1" x14ac:dyDescent="0.35"/>
    <row r="107737" s="62" customFormat="1" x14ac:dyDescent="0.35"/>
    <row r="107738" s="62" customFormat="1" x14ac:dyDescent="0.35"/>
    <row r="107739" s="62" customFormat="1" x14ac:dyDescent="0.35"/>
    <row r="107740" s="62" customFormat="1" x14ac:dyDescent="0.35"/>
    <row r="107741" s="62" customFormat="1" x14ac:dyDescent="0.35"/>
    <row r="107742" s="62" customFormat="1" x14ac:dyDescent="0.35"/>
    <row r="107743" s="62" customFormat="1" x14ac:dyDescent="0.35"/>
    <row r="107744" s="62" customFormat="1" x14ac:dyDescent="0.35"/>
    <row r="107745" s="62" customFormat="1" x14ac:dyDescent="0.35"/>
    <row r="107746" s="62" customFormat="1" x14ac:dyDescent="0.35"/>
    <row r="107747" s="62" customFormat="1" x14ac:dyDescent="0.35"/>
    <row r="107748" s="62" customFormat="1" x14ac:dyDescent="0.35"/>
    <row r="107749" s="62" customFormat="1" x14ac:dyDescent="0.35"/>
    <row r="107750" s="62" customFormat="1" x14ac:dyDescent="0.35"/>
    <row r="107751" s="62" customFormat="1" x14ac:dyDescent="0.35"/>
    <row r="107752" s="62" customFormat="1" x14ac:dyDescent="0.35"/>
    <row r="107753" s="62" customFormat="1" x14ac:dyDescent="0.35"/>
    <row r="107754" s="62" customFormat="1" x14ac:dyDescent="0.35"/>
    <row r="107755" s="62" customFormat="1" x14ac:dyDescent="0.35"/>
    <row r="107756" s="62" customFormat="1" x14ac:dyDescent="0.35"/>
    <row r="107757" s="62" customFormat="1" x14ac:dyDescent="0.35"/>
    <row r="107758" s="62" customFormat="1" x14ac:dyDescent="0.35"/>
    <row r="107759" s="62" customFormat="1" x14ac:dyDescent="0.35"/>
    <row r="107760" s="62" customFormat="1" x14ac:dyDescent="0.35"/>
    <row r="107761" s="62" customFormat="1" x14ac:dyDescent="0.35"/>
    <row r="107762" s="62" customFormat="1" x14ac:dyDescent="0.35"/>
    <row r="107763" s="62" customFormat="1" x14ac:dyDescent="0.35"/>
    <row r="107764" s="62" customFormat="1" x14ac:dyDescent="0.35"/>
    <row r="107765" s="62" customFormat="1" x14ac:dyDescent="0.35"/>
    <row r="107766" s="62" customFormat="1" x14ac:dyDescent="0.35"/>
    <row r="107767" s="62" customFormat="1" x14ac:dyDescent="0.35"/>
    <row r="107768" s="62" customFormat="1" x14ac:dyDescent="0.35"/>
    <row r="107769" s="62" customFormat="1" x14ac:dyDescent="0.35"/>
    <row r="107770" s="62" customFormat="1" x14ac:dyDescent="0.35"/>
    <row r="107771" s="62" customFormat="1" x14ac:dyDescent="0.35"/>
    <row r="107772" s="62" customFormat="1" x14ac:dyDescent="0.35"/>
    <row r="107773" s="62" customFormat="1" x14ac:dyDescent="0.35"/>
    <row r="107774" s="62" customFormat="1" x14ac:dyDescent="0.35"/>
    <row r="107775" s="62" customFormat="1" x14ac:dyDescent="0.35"/>
    <row r="107776" s="62" customFormat="1" x14ac:dyDescent="0.35"/>
    <row r="107777" s="62" customFormat="1" x14ac:dyDescent="0.35"/>
    <row r="107778" s="62" customFormat="1" x14ac:dyDescent="0.35"/>
    <row r="107779" s="62" customFormat="1" x14ac:dyDescent="0.35"/>
    <row r="107780" s="62" customFormat="1" x14ac:dyDescent="0.35"/>
    <row r="107781" s="62" customFormat="1" x14ac:dyDescent="0.35"/>
    <row r="107782" s="62" customFormat="1" x14ac:dyDescent="0.35"/>
    <row r="107783" s="62" customFormat="1" x14ac:dyDescent="0.35"/>
    <row r="107784" s="62" customFormat="1" x14ac:dyDescent="0.35"/>
    <row r="107785" s="62" customFormat="1" x14ac:dyDescent="0.35"/>
    <row r="107786" s="62" customFormat="1" x14ac:dyDescent="0.35"/>
    <row r="107787" s="62" customFormat="1" x14ac:dyDescent="0.35"/>
    <row r="107788" s="62" customFormat="1" x14ac:dyDescent="0.35"/>
    <row r="107789" s="62" customFormat="1" x14ac:dyDescent="0.35"/>
    <row r="107790" s="62" customFormat="1" x14ac:dyDescent="0.35"/>
    <row r="107791" s="62" customFormat="1" x14ac:dyDescent="0.35"/>
    <row r="107792" s="62" customFormat="1" x14ac:dyDescent="0.35"/>
    <row r="107793" s="62" customFormat="1" x14ac:dyDescent="0.35"/>
    <row r="107794" s="62" customFormat="1" x14ac:dyDescent="0.35"/>
    <row r="107795" s="62" customFormat="1" x14ac:dyDescent="0.35"/>
    <row r="107796" s="62" customFormat="1" x14ac:dyDescent="0.35"/>
    <row r="107797" s="62" customFormat="1" x14ac:dyDescent="0.35"/>
    <row r="107798" s="62" customFormat="1" x14ac:dyDescent="0.35"/>
    <row r="107799" s="62" customFormat="1" x14ac:dyDescent="0.35"/>
    <row r="107800" s="62" customFormat="1" x14ac:dyDescent="0.35"/>
    <row r="107801" s="62" customFormat="1" x14ac:dyDescent="0.35"/>
    <row r="107802" s="62" customFormat="1" x14ac:dyDescent="0.35"/>
    <row r="107803" s="62" customFormat="1" x14ac:dyDescent="0.35"/>
    <row r="107804" s="62" customFormat="1" x14ac:dyDescent="0.35"/>
    <row r="107805" s="62" customFormat="1" x14ac:dyDescent="0.35"/>
    <row r="107806" s="62" customFormat="1" x14ac:dyDescent="0.35"/>
    <row r="107807" s="62" customFormat="1" x14ac:dyDescent="0.35"/>
    <row r="107808" s="62" customFormat="1" x14ac:dyDescent="0.35"/>
    <row r="107809" s="62" customFormat="1" x14ac:dyDescent="0.35"/>
    <row r="107810" s="62" customFormat="1" x14ac:dyDescent="0.35"/>
    <row r="107811" s="62" customFormat="1" x14ac:dyDescent="0.35"/>
    <row r="107812" s="62" customFormat="1" x14ac:dyDescent="0.35"/>
    <row r="107813" s="62" customFormat="1" x14ac:dyDescent="0.35"/>
    <row r="107814" s="62" customFormat="1" x14ac:dyDescent="0.35"/>
    <row r="107815" s="62" customFormat="1" x14ac:dyDescent="0.35"/>
    <row r="107816" s="62" customFormat="1" x14ac:dyDescent="0.35"/>
    <row r="107817" s="62" customFormat="1" x14ac:dyDescent="0.35"/>
    <row r="107818" s="62" customFormat="1" x14ac:dyDescent="0.35"/>
    <row r="107819" s="62" customFormat="1" x14ac:dyDescent="0.35"/>
    <row r="107820" s="62" customFormat="1" x14ac:dyDescent="0.35"/>
    <row r="107821" s="62" customFormat="1" x14ac:dyDescent="0.35"/>
    <row r="107822" s="62" customFormat="1" x14ac:dyDescent="0.35"/>
    <row r="107823" s="62" customFormat="1" x14ac:dyDescent="0.35"/>
    <row r="107824" s="62" customFormat="1" x14ac:dyDescent="0.35"/>
    <row r="107825" s="62" customFormat="1" x14ac:dyDescent="0.35"/>
    <row r="107826" s="62" customFormat="1" x14ac:dyDescent="0.35"/>
    <row r="107827" s="62" customFormat="1" x14ac:dyDescent="0.35"/>
    <row r="107828" s="62" customFormat="1" x14ac:dyDescent="0.35"/>
    <row r="107829" s="62" customFormat="1" x14ac:dyDescent="0.35"/>
    <row r="107830" s="62" customFormat="1" x14ac:dyDescent="0.35"/>
    <row r="107831" s="62" customFormat="1" x14ac:dyDescent="0.35"/>
    <row r="107832" s="62" customFormat="1" x14ac:dyDescent="0.35"/>
    <row r="107833" s="62" customFormat="1" x14ac:dyDescent="0.35"/>
    <row r="107834" s="62" customFormat="1" x14ac:dyDescent="0.35"/>
    <row r="107835" s="62" customFormat="1" x14ac:dyDescent="0.35"/>
    <row r="107836" s="62" customFormat="1" x14ac:dyDescent="0.35"/>
    <row r="107837" s="62" customFormat="1" x14ac:dyDescent="0.35"/>
    <row r="107838" s="62" customFormat="1" x14ac:dyDescent="0.35"/>
    <row r="107839" s="62" customFormat="1" x14ac:dyDescent="0.35"/>
    <row r="107840" s="62" customFormat="1" x14ac:dyDescent="0.35"/>
    <row r="107841" s="62" customFormat="1" x14ac:dyDescent="0.35"/>
    <row r="107842" s="62" customFormat="1" x14ac:dyDescent="0.35"/>
    <row r="107843" s="62" customFormat="1" x14ac:dyDescent="0.35"/>
    <row r="107844" s="62" customFormat="1" x14ac:dyDescent="0.35"/>
    <row r="107845" s="62" customFormat="1" x14ac:dyDescent="0.35"/>
    <row r="107846" s="62" customFormat="1" x14ac:dyDescent="0.35"/>
    <row r="107847" s="62" customFormat="1" x14ac:dyDescent="0.35"/>
    <row r="107848" s="62" customFormat="1" x14ac:dyDescent="0.35"/>
    <row r="107849" s="62" customFormat="1" x14ac:dyDescent="0.35"/>
    <row r="107850" s="62" customFormat="1" x14ac:dyDescent="0.35"/>
    <row r="107851" s="62" customFormat="1" x14ac:dyDescent="0.35"/>
    <row r="107852" s="62" customFormat="1" x14ac:dyDescent="0.35"/>
    <row r="107853" s="62" customFormat="1" x14ac:dyDescent="0.35"/>
    <row r="107854" s="62" customFormat="1" x14ac:dyDescent="0.35"/>
    <row r="107855" s="62" customFormat="1" x14ac:dyDescent="0.35"/>
    <row r="107856" s="62" customFormat="1" x14ac:dyDescent="0.35"/>
    <row r="107857" s="62" customFormat="1" x14ac:dyDescent="0.35"/>
    <row r="107858" s="62" customFormat="1" x14ac:dyDescent="0.35"/>
    <row r="107859" s="62" customFormat="1" x14ac:dyDescent="0.35"/>
    <row r="107860" s="62" customFormat="1" x14ac:dyDescent="0.35"/>
    <row r="107861" s="62" customFormat="1" x14ac:dyDescent="0.35"/>
    <row r="107862" s="62" customFormat="1" x14ac:dyDescent="0.35"/>
    <row r="107863" s="62" customFormat="1" x14ac:dyDescent="0.35"/>
    <row r="107864" s="62" customFormat="1" x14ac:dyDescent="0.35"/>
    <row r="107865" s="62" customFormat="1" x14ac:dyDescent="0.35"/>
    <row r="107866" s="62" customFormat="1" x14ac:dyDescent="0.35"/>
    <row r="107867" s="62" customFormat="1" x14ac:dyDescent="0.35"/>
    <row r="107868" s="62" customFormat="1" x14ac:dyDescent="0.35"/>
    <row r="107869" s="62" customFormat="1" x14ac:dyDescent="0.35"/>
    <row r="107870" s="62" customFormat="1" x14ac:dyDescent="0.35"/>
    <row r="107871" s="62" customFormat="1" x14ac:dyDescent="0.35"/>
    <row r="107872" s="62" customFormat="1" x14ac:dyDescent="0.35"/>
    <row r="107873" s="62" customFormat="1" x14ac:dyDescent="0.35"/>
    <row r="107874" s="62" customFormat="1" x14ac:dyDescent="0.35"/>
    <row r="107875" s="62" customFormat="1" x14ac:dyDescent="0.35"/>
    <row r="107876" s="62" customFormat="1" x14ac:dyDescent="0.35"/>
    <row r="107877" s="62" customFormat="1" x14ac:dyDescent="0.35"/>
    <row r="107878" s="62" customFormat="1" x14ac:dyDescent="0.35"/>
    <row r="107879" s="62" customFormat="1" x14ac:dyDescent="0.35"/>
    <row r="107880" s="62" customFormat="1" x14ac:dyDescent="0.35"/>
    <row r="107881" s="62" customFormat="1" x14ac:dyDescent="0.35"/>
    <row r="107882" s="62" customFormat="1" x14ac:dyDescent="0.35"/>
    <row r="107883" s="62" customFormat="1" x14ac:dyDescent="0.35"/>
    <row r="107884" s="62" customFormat="1" x14ac:dyDescent="0.35"/>
    <row r="107885" s="62" customFormat="1" x14ac:dyDescent="0.35"/>
    <row r="107886" s="62" customFormat="1" x14ac:dyDescent="0.35"/>
    <row r="107887" s="62" customFormat="1" x14ac:dyDescent="0.35"/>
    <row r="107888" s="62" customFormat="1" x14ac:dyDescent="0.35"/>
    <row r="107889" s="62" customFormat="1" x14ac:dyDescent="0.35"/>
    <row r="107890" s="62" customFormat="1" x14ac:dyDescent="0.35"/>
    <row r="107891" s="62" customFormat="1" x14ac:dyDescent="0.35"/>
    <row r="107892" s="62" customFormat="1" x14ac:dyDescent="0.35"/>
    <row r="107893" s="62" customFormat="1" x14ac:dyDescent="0.35"/>
    <row r="107894" s="62" customFormat="1" x14ac:dyDescent="0.35"/>
    <row r="107895" s="62" customFormat="1" x14ac:dyDescent="0.35"/>
    <row r="107896" s="62" customFormat="1" x14ac:dyDescent="0.35"/>
    <row r="107897" s="62" customFormat="1" x14ac:dyDescent="0.35"/>
    <row r="107898" s="62" customFormat="1" x14ac:dyDescent="0.35"/>
    <row r="107899" s="62" customFormat="1" x14ac:dyDescent="0.35"/>
    <row r="107900" s="62" customFormat="1" x14ac:dyDescent="0.35"/>
    <row r="107901" s="62" customFormat="1" x14ac:dyDescent="0.35"/>
    <row r="107902" s="62" customFormat="1" x14ac:dyDescent="0.35"/>
    <row r="107903" s="62" customFormat="1" x14ac:dyDescent="0.35"/>
    <row r="107904" s="62" customFormat="1" x14ac:dyDescent="0.35"/>
    <row r="107905" s="62" customFormat="1" x14ac:dyDescent="0.35"/>
    <row r="107906" s="62" customFormat="1" x14ac:dyDescent="0.35"/>
    <row r="107907" s="62" customFormat="1" x14ac:dyDescent="0.35"/>
    <row r="107908" s="62" customFormat="1" x14ac:dyDescent="0.35"/>
    <row r="107909" s="62" customFormat="1" x14ac:dyDescent="0.35"/>
    <row r="107910" s="62" customFormat="1" x14ac:dyDescent="0.35"/>
    <row r="107911" s="62" customFormat="1" x14ac:dyDescent="0.35"/>
    <row r="107912" s="62" customFormat="1" x14ac:dyDescent="0.35"/>
    <row r="107913" s="62" customFormat="1" x14ac:dyDescent="0.35"/>
    <row r="107914" s="62" customFormat="1" x14ac:dyDescent="0.35"/>
    <row r="107915" s="62" customFormat="1" x14ac:dyDescent="0.35"/>
    <row r="107916" s="62" customFormat="1" x14ac:dyDescent="0.35"/>
    <row r="107917" s="62" customFormat="1" x14ac:dyDescent="0.35"/>
    <row r="107918" s="62" customFormat="1" x14ac:dyDescent="0.35"/>
    <row r="107919" s="62" customFormat="1" x14ac:dyDescent="0.35"/>
    <row r="107920" s="62" customFormat="1" x14ac:dyDescent="0.35"/>
    <row r="107921" s="62" customFormat="1" x14ac:dyDescent="0.35"/>
    <row r="107922" s="62" customFormat="1" x14ac:dyDescent="0.35"/>
    <row r="107923" s="62" customFormat="1" x14ac:dyDescent="0.35"/>
    <row r="107924" s="62" customFormat="1" x14ac:dyDescent="0.35"/>
    <row r="107925" s="62" customFormat="1" x14ac:dyDescent="0.35"/>
    <row r="107926" s="62" customFormat="1" x14ac:dyDescent="0.35"/>
    <row r="107927" s="62" customFormat="1" x14ac:dyDescent="0.35"/>
    <row r="107928" s="62" customFormat="1" x14ac:dyDescent="0.35"/>
    <row r="107929" s="62" customFormat="1" x14ac:dyDescent="0.35"/>
    <row r="107930" s="62" customFormat="1" x14ac:dyDescent="0.35"/>
    <row r="107931" s="62" customFormat="1" x14ac:dyDescent="0.35"/>
    <row r="107932" s="62" customFormat="1" x14ac:dyDescent="0.35"/>
    <row r="107933" s="62" customFormat="1" x14ac:dyDescent="0.35"/>
    <row r="107934" s="62" customFormat="1" x14ac:dyDescent="0.35"/>
    <row r="107935" s="62" customFormat="1" x14ac:dyDescent="0.35"/>
    <row r="107936" s="62" customFormat="1" x14ac:dyDescent="0.35"/>
    <row r="107937" s="62" customFormat="1" x14ac:dyDescent="0.35"/>
    <row r="107938" s="62" customFormat="1" x14ac:dyDescent="0.35"/>
    <row r="107939" s="62" customFormat="1" x14ac:dyDescent="0.35"/>
    <row r="107940" s="62" customFormat="1" x14ac:dyDescent="0.35"/>
    <row r="107941" s="62" customFormat="1" x14ac:dyDescent="0.35"/>
    <row r="107942" s="62" customFormat="1" x14ac:dyDescent="0.35"/>
    <row r="107943" s="62" customFormat="1" x14ac:dyDescent="0.35"/>
    <row r="107944" s="62" customFormat="1" x14ac:dyDescent="0.35"/>
    <row r="107945" s="62" customFormat="1" x14ac:dyDescent="0.35"/>
    <row r="107946" s="62" customFormat="1" x14ac:dyDescent="0.35"/>
    <row r="107947" s="62" customFormat="1" x14ac:dyDescent="0.35"/>
    <row r="107948" s="62" customFormat="1" x14ac:dyDescent="0.35"/>
    <row r="107949" s="62" customFormat="1" x14ac:dyDescent="0.35"/>
    <row r="107950" s="62" customFormat="1" x14ac:dyDescent="0.35"/>
    <row r="107951" s="62" customFormat="1" x14ac:dyDescent="0.35"/>
    <row r="107952" s="62" customFormat="1" x14ac:dyDescent="0.35"/>
    <row r="107953" s="62" customFormat="1" x14ac:dyDescent="0.35"/>
    <row r="107954" s="62" customFormat="1" x14ac:dyDescent="0.35"/>
    <row r="107955" s="62" customFormat="1" x14ac:dyDescent="0.35"/>
    <row r="107956" s="62" customFormat="1" x14ac:dyDescent="0.35"/>
    <row r="107957" s="62" customFormat="1" x14ac:dyDescent="0.35"/>
    <row r="107958" s="62" customFormat="1" x14ac:dyDescent="0.35"/>
    <row r="107959" s="62" customFormat="1" x14ac:dyDescent="0.35"/>
    <row r="107960" s="62" customFormat="1" x14ac:dyDescent="0.35"/>
    <row r="107961" s="62" customFormat="1" x14ac:dyDescent="0.35"/>
    <row r="107962" s="62" customFormat="1" x14ac:dyDescent="0.35"/>
    <row r="107963" s="62" customFormat="1" x14ac:dyDescent="0.35"/>
    <row r="107964" s="62" customFormat="1" x14ac:dyDescent="0.35"/>
    <row r="107965" s="62" customFormat="1" x14ac:dyDescent="0.35"/>
    <row r="107966" s="62" customFormat="1" x14ac:dyDescent="0.35"/>
    <row r="107967" s="62" customFormat="1" x14ac:dyDescent="0.35"/>
    <row r="107968" s="62" customFormat="1" x14ac:dyDescent="0.35"/>
    <row r="107969" s="62" customFormat="1" x14ac:dyDescent="0.35"/>
    <row r="107970" s="62" customFormat="1" x14ac:dyDescent="0.35"/>
    <row r="107971" s="62" customFormat="1" x14ac:dyDescent="0.35"/>
    <row r="107972" s="62" customFormat="1" x14ac:dyDescent="0.35"/>
    <row r="107973" s="62" customFormat="1" x14ac:dyDescent="0.35"/>
    <row r="107974" s="62" customFormat="1" x14ac:dyDescent="0.35"/>
    <row r="107975" s="62" customFormat="1" x14ac:dyDescent="0.35"/>
    <row r="107976" s="62" customFormat="1" x14ac:dyDescent="0.35"/>
    <row r="107977" s="62" customFormat="1" x14ac:dyDescent="0.35"/>
    <row r="107978" s="62" customFormat="1" x14ac:dyDescent="0.35"/>
    <row r="107979" s="62" customFormat="1" x14ac:dyDescent="0.35"/>
    <row r="107980" s="62" customFormat="1" x14ac:dyDescent="0.35"/>
    <row r="107981" s="62" customFormat="1" x14ac:dyDescent="0.35"/>
    <row r="107982" s="62" customFormat="1" x14ac:dyDescent="0.35"/>
    <row r="107983" s="62" customFormat="1" x14ac:dyDescent="0.35"/>
    <row r="107984" s="62" customFormat="1" x14ac:dyDescent="0.35"/>
    <row r="107985" s="62" customFormat="1" x14ac:dyDescent="0.35"/>
    <row r="107986" s="62" customFormat="1" x14ac:dyDescent="0.35"/>
    <row r="107987" s="62" customFormat="1" x14ac:dyDescent="0.35"/>
    <row r="107988" s="62" customFormat="1" x14ac:dyDescent="0.35"/>
    <row r="107989" s="62" customFormat="1" x14ac:dyDescent="0.35"/>
    <row r="107990" s="62" customFormat="1" x14ac:dyDescent="0.35"/>
    <row r="107991" s="62" customFormat="1" x14ac:dyDescent="0.35"/>
    <row r="107992" s="62" customFormat="1" x14ac:dyDescent="0.35"/>
    <row r="107993" s="62" customFormat="1" x14ac:dyDescent="0.35"/>
    <row r="107994" s="62" customFormat="1" x14ac:dyDescent="0.35"/>
    <row r="107995" s="62" customFormat="1" x14ac:dyDescent="0.35"/>
    <row r="107996" s="62" customFormat="1" x14ac:dyDescent="0.35"/>
    <row r="107997" s="62" customFormat="1" x14ac:dyDescent="0.35"/>
    <row r="107998" s="62" customFormat="1" x14ac:dyDescent="0.35"/>
    <row r="107999" s="62" customFormat="1" x14ac:dyDescent="0.35"/>
    <row r="108000" s="62" customFormat="1" x14ac:dyDescent="0.35"/>
    <row r="108001" s="62" customFormat="1" x14ac:dyDescent="0.35"/>
    <row r="108002" s="62" customFormat="1" x14ac:dyDescent="0.35"/>
    <row r="108003" s="62" customFormat="1" x14ac:dyDescent="0.35"/>
    <row r="108004" s="62" customFormat="1" x14ac:dyDescent="0.35"/>
    <row r="108005" s="62" customFormat="1" x14ac:dyDescent="0.35"/>
    <row r="108006" s="62" customFormat="1" x14ac:dyDescent="0.35"/>
    <row r="108007" s="62" customFormat="1" x14ac:dyDescent="0.35"/>
    <row r="108008" s="62" customFormat="1" x14ac:dyDescent="0.35"/>
    <row r="108009" s="62" customFormat="1" x14ac:dyDescent="0.35"/>
    <row r="108010" s="62" customFormat="1" x14ac:dyDescent="0.35"/>
    <row r="108011" s="62" customFormat="1" x14ac:dyDescent="0.35"/>
    <row r="108012" s="62" customFormat="1" x14ac:dyDescent="0.35"/>
    <row r="108013" s="62" customFormat="1" x14ac:dyDescent="0.35"/>
    <row r="108014" s="62" customFormat="1" x14ac:dyDescent="0.35"/>
    <row r="108015" s="62" customFormat="1" x14ac:dyDescent="0.35"/>
    <row r="108016" s="62" customFormat="1" x14ac:dyDescent="0.35"/>
    <row r="108017" s="62" customFormat="1" x14ac:dyDescent="0.35"/>
    <row r="108018" s="62" customFormat="1" x14ac:dyDescent="0.35"/>
    <row r="108019" s="62" customFormat="1" x14ac:dyDescent="0.35"/>
    <row r="108020" s="62" customFormat="1" x14ac:dyDescent="0.35"/>
    <row r="108021" s="62" customFormat="1" x14ac:dyDescent="0.35"/>
    <row r="108022" s="62" customFormat="1" x14ac:dyDescent="0.35"/>
    <row r="108023" s="62" customFormat="1" x14ac:dyDescent="0.35"/>
    <row r="108024" s="62" customFormat="1" x14ac:dyDescent="0.35"/>
    <row r="108025" s="62" customFormat="1" x14ac:dyDescent="0.35"/>
    <row r="108026" s="62" customFormat="1" x14ac:dyDescent="0.35"/>
    <row r="108027" s="62" customFormat="1" x14ac:dyDescent="0.35"/>
    <row r="108028" s="62" customFormat="1" x14ac:dyDescent="0.35"/>
    <row r="108029" s="62" customFormat="1" x14ac:dyDescent="0.35"/>
    <row r="108030" s="62" customFormat="1" x14ac:dyDescent="0.35"/>
    <row r="108031" s="62" customFormat="1" x14ac:dyDescent="0.35"/>
    <row r="108032" s="62" customFormat="1" x14ac:dyDescent="0.35"/>
    <row r="108033" s="62" customFormat="1" x14ac:dyDescent="0.35"/>
    <row r="108034" s="62" customFormat="1" x14ac:dyDescent="0.35"/>
    <row r="108035" s="62" customFormat="1" x14ac:dyDescent="0.35"/>
    <row r="108036" s="62" customFormat="1" x14ac:dyDescent="0.35"/>
    <row r="108037" s="62" customFormat="1" x14ac:dyDescent="0.35"/>
    <row r="108038" s="62" customFormat="1" x14ac:dyDescent="0.35"/>
    <row r="108039" s="62" customFormat="1" x14ac:dyDescent="0.35"/>
    <row r="108040" s="62" customFormat="1" x14ac:dyDescent="0.35"/>
    <row r="108041" s="62" customFormat="1" x14ac:dyDescent="0.35"/>
    <row r="108042" s="62" customFormat="1" x14ac:dyDescent="0.35"/>
    <row r="108043" s="62" customFormat="1" x14ac:dyDescent="0.35"/>
    <row r="108044" s="62" customFormat="1" x14ac:dyDescent="0.35"/>
    <row r="108045" s="62" customFormat="1" x14ac:dyDescent="0.35"/>
    <row r="108046" s="62" customFormat="1" x14ac:dyDescent="0.35"/>
    <row r="108047" s="62" customFormat="1" x14ac:dyDescent="0.35"/>
    <row r="108048" s="62" customFormat="1" x14ac:dyDescent="0.35"/>
    <row r="108049" s="62" customFormat="1" x14ac:dyDescent="0.35"/>
    <row r="108050" s="62" customFormat="1" x14ac:dyDescent="0.35"/>
    <row r="108051" s="62" customFormat="1" x14ac:dyDescent="0.35"/>
    <row r="108052" s="62" customFormat="1" x14ac:dyDescent="0.35"/>
    <row r="108053" s="62" customFormat="1" x14ac:dyDescent="0.35"/>
    <row r="108054" s="62" customFormat="1" x14ac:dyDescent="0.35"/>
    <row r="108055" s="62" customFormat="1" x14ac:dyDescent="0.35"/>
    <row r="108056" s="62" customFormat="1" x14ac:dyDescent="0.35"/>
    <row r="108057" s="62" customFormat="1" x14ac:dyDescent="0.35"/>
    <row r="108058" s="62" customFormat="1" x14ac:dyDescent="0.35"/>
    <row r="108059" s="62" customFormat="1" x14ac:dyDescent="0.35"/>
    <row r="108060" s="62" customFormat="1" x14ac:dyDescent="0.35"/>
    <row r="108061" s="62" customFormat="1" x14ac:dyDescent="0.35"/>
    <row r="108062" s="62" customFormat="1" x14ac:dyDescent="0.35"/>
    <row r="108063" s="62" customFormat="1" x14ac:dyDescent="0.35"/>
    <row r="108064" s="62" customFormat="1" x14ac:dyDescent="0.35"/>
    <row r="108065" s="62" customFormat="1" x14ac:dyDescent="0.35"/>
    <row r="108066" s="62" customFormat="1" x14ac:dyDescent="0.35"/>
    <row r="108067" s="62" customFormat="1" x14ac:dyDescent="0.35"/>
    <row r="108068" s="62" customFormat="1" x14ac:dyDescent="0.35"/>
    <row r="108069" s="62" customFormat="1" x14ac:dyDescent="0.35"/>
    <row r="108070" s="62" customFormat="1" x14ac:dyDescent="0.35"/>
    <row r="108071" s="62" customFormat="1" x14ac:dyDescent="0.35"/>
    <row r="108072" s="62" customFormat="1" x14ac:dyDescent="0.35"/>
    <row r="108073" s="62" customFormat="1" x14ac:dyDescent="0.35"/>
    <row r="108074" s="62" customFormat="1" x14ac:dyDescent="0.35"/>
    <row r="108075" s="62" customFormat="1" x14ac:dyDescent="0.35"/>
    <row r="108076" s="62" customFormat="1" x14ac:dyDescent="0.35"/>
    <row r="108077" s="62" customFormat="1" x14ac:dyDescent="0.35"/>
    <row r="108078" s="62" customFormat="1" x14ac:dyDescent="0.35"/>
    <row r="108079" s="62" customFormat="1" x14ac:dyDescent="0.35"/>
    <row r="108080" s="62" customFormat="1" x14ac:dyDescent="0.35"/>
    <row r="108081" s="62" customFormat="1" x14ac:dyDescent="0.35"/>
    <row r="108082" s="62" customFormat="1" x14ac:dyDescent="0.35"/>
    <row r="108083" s="62" customFormat="1" x14ac:dyDescent="0.35"/>
    <row r="108084" s="62" customFormat="1" x14ac:dyDescent="0.35"/>
    <row r="108085" s="62" customFormat="1" x14ac:dyDescent="0.35"/>
    <row r="108086" s="62" customFormat="1" x14ac:dyDescent="0.35"/>
    <row r="108087" s="62" customFormat="1" x14ac:dyDescent="0.35"/>
    <row r="108088" s="62" customFormat="1" x14ac:dyDescent="0.35"/>
    <row r="108089" s="62" customFormat="1" x14ac:dyDescent="0.35"/>
    <row r="108090" s="62" customFormat="1" x14ac:dyDescent="0.35"/>
    <row r="108091" s="62" customFormat="1" x14ac:dyDescent="0.35"/>
    <row r="108092" s="62" customFormat="1" x14ac:dyDescent="0.35"/>
    <row r="108093" s="62" customFormat="1" x14ac:dyDescent="0.35"/>
    <row r="108094" s="62" customFormat="1" x14ac:dyDescent="0.35"/>
    <row r="108095" s="62" customFormat="1" x14ac:dyDescent="0.35"/>
    <row r="108096" s="62" customFormat="1" x14ac:dyDescent="0.35"/>
    <row r="108097" s="62" customFormat="1" x14ac:dyDescent="0.35"/>
    <row r="108098" s="62" customFormat="1" x14ac:dyDescent="0.35"/>
    <row r="108099" s="62" customFormat="1" x14ac:dyDescent="0.35"/>
    <row r="108100" s="62" customFormat="1" x14ac:dyDescent="0.35"/>
    <row r="108101" s="62" customFormat="1" x14ac:dyDescent="0.35"/>
    <row r="108102" s="62" customFormat="1" x14ac:dyDescent="0.35"/>
    <row r="108103" s="62" customFormat="1" x14ac:dyDescent="0.35"/>
    <row r="108104" s="62" customFormat="1" x14ac:dyDescent="0.35"/>
    <row r="108105" s="62" customFormat="1" x14ac:dyDescent="0.35"/>
    <row r="108106" s="62" customFormat="1" x14ac:dyDescent="0.35"/>
    <row r="108107" s="62" customFormat="1" x14ac:dyDescent="0.35"/>
    <row r="108108" s="62" customFormat="1" x14ac:dyDescent="0.35"/>
    <row r="108109" s="62" customFormat="1" x14ac:dyDescent="0.35"/>
    <row r="108110" s="62" customFormat="1" x14ac:dyDescent="0.35"/>
    <row r="108111" s="62" customFormat="1" x14ac:dyDescent="0.35"/>
    <row r="108112" s="62" customFormat="1" x14ac:dyDescent="0.35"/>
    <row r="108113" s="62" customFormat="1" x14ac:dyDescent="0.35"/>
    <row r="108114" s="62" customFormat="1" x14ac:dyDescent="0.35"/>
    <row r="108115" s="62" customFormat="1" x14ac:dyDescent="0.35"/>
    <row r="108116" s="62" customFormat="1" x14ac:dyDescent="0.35"/>
    <row r="108117" s="62" customFormat="1" x14ac:dyDescent="0.35"/>
    <row r="108118" s="62" customFormat="1" x14ac:dyDescent="0.35"/>
    <row r="108119" s="62" customFormat="1" x14ac:dyDescent="0.35"/>
    <row r="108120" s="62" customFormat="1" x14ac:dyDescent="0.35"/>
    <row r="108121" s="62" customFormat="1" x14ac:dyDescent="0.35"/>
    <row r="108122" s="62" customFormat="1" x14ac:dyDescent="0.35"/>
    <row r="108123" s="62" customFormat="1" x14ac:dyDescent="0.35"/>
    <row r="108124" s="62" customFormat="1" x14ac:dyDescent="0.35"/>
    <row r="108125" s="62" customFormat="1" x14ac:dyDescent="0.35"/>
    <row r="108126" s="62" customFormat="1" x14ac:dyDescent="0.35"/>
    <row r="108127" s="62" customFormat="1" x14ac:dyDescent="0.35"/>
    <row r="108128" s="62" customFormat="1" x14ac:dyDescent="0.35"/>
    <row r="108129" s="62" customFormat="1" x14ac:dyDescent="0.35"/>
    <row r="108130" s="62" customFormat="1" x14ac:dyDescent="0.35"/>
    <row r="108131" s="62" customFormat="1" x14ac:dyDescent="0.35"/>
    <row r="108132" s="62" customFormat="1" x14ac:dyDescent="0.35"/>
    <row r="108133" s="62" customFormat="1" x14ac:dyDescent="0.35"/>
    <row r="108134" s="62" customFormat="1" x14ac:dyDescent="0.35"/>
    <row r="108135" s="62" customFormat="1" x14ac:dyDescent="0.35"/>
    <row r="108136" s="62" customFormat="1" x14ac:dyDescent="0.35"/>
    <row r="108137" s="62" customFormat="1" x14ac:dyDescent="0.35"/>
    <row r="108138" s="62" customFormat="1" x14ac:dyDescent="0.35"/>
    <row r="108139" s="62" customFormat="1" x14ac:dyDescent="0.35"/>
    <row r="108140" s="62" customFormat="1" x14ac:dyDescent="0.35"/>
    <row r="108141" s="62" customFormat="1" x14ac:dyDescent="0.35"/>
    <row r="108142" s="62" customFormat="1" x14ac:dyDescent="0.35"/>
    <row r="108143" s="62" customFormat="1" x14ac:dyDescent="0.35"/>
    <row r="108144" s="62" customFormat="1" x14ac:dyDescent="0.35"/>
    <row r="108145" s="62" customFormat="1" x14ac:dyDescent="0.35"/>
    <row r="108146" s="62" customFormat="1" x14ac:dyDescent="0.35"/>
    <row r="108147" s="62" customFormat="1" x14ac:dyDescent="0.35"/>
    <row r="108148" s="62" customFormat="1" x14ac:dyDescent="0.35"/>
    <row r="108149" s="62" customFormat="1" x14ac:dyDescent="0.35"/>
    <row r="108150" s="62" customFormat="1" x14ac:dyDescent="0.35"/>
    <row r="108151" s="62" customFormat="1" x14ac:dyDescent="0.35"/>
    <row r="108152" s="62" customFormat="1" x14ac:dyDescent="0.35"/>
    <row r="108153" s="62" customFormat="1" x14ac:dyDescent="0.35"/>
    <row r="108154" s="62" customFormat="1" x14ac:dyDescent="0.35"/>
    <row r="108155" s="62" customFormat="1" x14ac:dyDescent="0.35"/>
    <row r="108156" s="62" customFormat="1" x14ac:dyDescent="0.35"/>
    <row r="108157" s="62" customFormat="1" x14ac:dyDescent="0.35"/>
    <row r="108158" s="62" customFormat="1" x14ac:dyDescent="0.35"/>
    <row r="108159" s="62" customFormat="1" x14ac:dyDescent="0.35"/>
    <row r="108160" s="62" customFormat="1" x14ac:dyDescent="0.35"/>
    <row r="108161" s="62" customFormat="1" x14ac:dyDescent="0.35"/>
    <row r="108162" s="62" customFormat="1" x14ac:dyDescent="0.35"/>
    <row r="108163" s="62" customFormat="1" x14ac:dyDescent="0.35"/>
    <row r="108164" s="62" customFormat="1" x14ac:dyDescent="0.35"/>
    <row r="108165" s="62" customFormat="1" x14ac:dyDescent="0.35"/>
    <row r="108166" s="62" customFormat="1" x14ac:dyDescent="0.35"/>
    <row r="108167" s="62" customFormat="1" x14ac:dyDescent="0.35"/>
    <row r="108168" s="62" customFormat="1" x14ac:dyDescent="0.35"/>
    <row r="108169" s="62" customFormat="1" x14ac:dyDescent="0.35"/>
    <row r="108170" s="62" customFormat="1" x14ac:dyDescent="0.35"/>
    <row r="108171" s="62" customFormat="1" x14ac:dyDescent="0.35"/>
    <row r="108172" s="62" customFormat="1" x14ac:dyDescent="0.35"/>
    <row r="108173" s="62" customFormat="1" x14ac:dyDescent="0.35"/>
    <row r="108174" s="62" customFormat="1" x14ac:dyDescent="0.35"/>
    <row r="108175" s="62" customFormat="1" x14ac:dyDescent="0.35"/>
    <row r="108176" s="62" customFormat="1" x14ac:dyDescent="0.35"/>
    <row r="108177" s="62" customFormat="1" x14ac:dyDescent="0.35"/>
    <row r="108178" s="62" customFormat="1" x14ac:dyDescent="0.35"/>
    <row r="108179" s="62" customFormat="1" x14ac:dyDescent="0.35"/>
    <row r="108180" s="62" customFormat="1" x14ac:dyDescent="0.35"/>
    <row r="108181" s="62" customFormat="1" x14ac:dyDescent="0.35"/>
    <row r="108182" s="62" customFormat="1" x14ac:dyDescent="0.35"/>
    <row r="108183" s="62" customFormat="1" x14ac:dyDescent="0.35"/>
    <row r="108184" s="62" customFormat="1" x14ac:dyDescent="0.35"/>
    <row r="108185" s="62" customFormat="1" x14ac:dyDescent="0.35"/>
    <row r="108186" s="62" customFormat="1" x14ac:dyDescent="0.35"/>
    <row r="108187" s="62" customFormat="1" x14ac:dyDescent="0.35"/>
    <row r="108188" s="62" customFormat="1" x14ac:dyDescent="0.35"/>
    <row r="108189" s="62" customFormat="1" x14ac:dyDescent="0.35"/>
    <row r="108190" s="62" customFormat="1" x14ac:dyDescent="0.35"/>
    <row r="108191" s="62" customFormat="1" x14ac:dyDescent="0.35"/>
    <row r="108192" s="62" customFormat="1" x14ac:dyDescent="0.35"/>
    <row r="108193" s="62" customFormat="1" x14ac:dyDescent="0.35"/>
    <row r="108194" s="62" customFormat="1" x14ac:dyDescent="0.35"/>
    <row r="108195" s="62" customFormat="1" x14ac:dyDescent="0.35"/>
    <row r="108196" s="62" customFormat="1" x14ac:dyDescent="0.35"/>
    <row r="108197" s="62" customFormat="1" x14ac:dyDescent="0.35"/>
    <row r="108198" s="62" customFormat="1" x14ac:dyDescent="0.35"/>
    <row r="108199" s="62" customFormat="1" x14ac:dyDescent="0.35"/>
    <row r="108200" s="62" customFormat="1" x14ac:dyDescent="0.35"/>
    <row r="108201" s="62" customFormat="1" x14ac:dyDescent="0.35"/>
    <row r="108202" s="62" customFormat="1" x14ac:dyDescent="0.35"/>
    <row r="108203" s="62" customFormat="1" x14ac:dyDescent="0.35"/>
    <row r="108204" s="62" customFormat="1" x14ac:dyDescent="0.35"/>
    <row r="108205" s="62" customFormat="1" x14ac:dyDescent="0.35"/>
    <row r="108206" s="62" customFormat="1" x14ac:dyDescent="0.35"/>
    <row r="108207" s="62" customFormat="1" x14ac:dyDescent="0.35"/>
    <row r="108208" s="62" customFormat="1" x14ac:dyDescent="0.35"/>
    <row r="108209" s="62" customFormat="1" x14ac:dyDescent="0.35"/>
    <row r="108210" s="62" customFormat="1" x14ac:dyDescent="0.35"/>
    <row r="108211" s="62" customFormat="1" x14ac:dyDescent="0.35"/>
    <row r="108212" s="62" customFormat="1" x14ac:dyDescent="0.35"/>
    <row r="108213" s="62" customFormat="1" x14ac:dyDescent="0.35"/>
    <row r="108214" s="62" customFormat="1" x14ac:dyDescent="0.35"/>
    <row r="108215" s="62" customFormat="1" x14ac:dyDescent="0.35"/>
    <row r="108216" s="62" customFormat="1" x14ac:dyDescent="0.35"/>
    <row r="108217" s="62" customFormat="1" x14ac:dyDescent="0.35"/>
    <row r="108218" s="62" customFormat="1" x14ac:dyDescent="0.35"/>
    <row r="108219" s="62" customFormat="1" x14ac:dyDescent="0.35"/>
    <row r="108220" s="62" customFormat="1" x14ac:dyDescent="0.35"/>
    <row r="108221" s="62" customFormat="1" x14ac:dyDescent="0.35"/>
    <row r="108222" s="62" customFormat="1" x14ac:dyDescent="0.35"/>
    <row r="108223" s="62" customFormat="1" x14ac:dyDescent="0.35"/>
    <row r="108224" s="62" customFormat="1" x14ac:dyDescent="0.35"/>
    <row r="108225" s="62" customFormat="1" x14ac:dyDescent="0.35"/>
    <row r="108226" s="62" customFormat="1" x14ac:dyDescent="0.35"/>
    <row r="108227" s="62" customFormat="1" x14ac:dyDescent="0.35"/>
    <row r="108228" s="62" customFormat="1" x14ac:dyDescent="0.35"/>
    <row r="108229" s="62" customFormat="1" x14ac:dyDescent="0.35"/>
    <row r="108230" s="62" customFormat="1" x14ac:dyDescent="0.35"/>
    <row r="108231" s="62" customFormat="1" x14ac:dyDescent="0.35"/>
    <row r="108232" s="62" customFormat="1" x14ac:dyDescent="0.35"/>
    <row r="108233" s="62" customFormat="1" x14ac:dyDescent="0.35"/>
    <row r="108234" s="62" customFormat="1" x14ac:dyDescent="0.35"/>
    <row r="108235" s="62" customFormat="1" x14ac:dyDescent="0.35"/>
    <row r="108236" s="62" customFormat="1" x14ac:dyDescent="0.35"/>
    <row r="108237" s="62" customFormat="1" x14ac:dyDescent="0.35"/>
    <row r="108238" s="62" customFormat="1" x14ac:dyDescent="0.35"/>
    <row r="108239" s="62" customFormat="1" x14ac:dyDescent="0.35"/>
    <row r="108240" s="62" customFormat="1" x14ac:dyDescent="0.35"/>
    <row r="108241" s="62" customFormat="1" x14ac:dyDescent="0.35"/>
    <row r="108242" s="62" customFormat="1" x14ac:dyDescent="0.35"/>
    <row r="108243" s="62" customFormat="1" x14ac:dyDescent="0.35"/>
    <row r="108244" s="62" customFormat="1" x14ac:dyDescent="0.35"/>
    <row r="108245" s="62" customFormat="1" x14ac:dyDescent="0.35"/>
    <row r="108246" s="62" customFormat="1" x14ac:dyDescent="0.35"/>
    <row r="108247" s="62" customFormat="1" x14ac:dyDescent="0.35"/>
    <row r="108248" s="62" customFormat="1" x14ac:dyDescent="0.35"/>
    <row r="108249" s="62" customFormat="1" x14ac:dyDescent="0.35"/>
    <row r="108250" s="62" customFormat="1" x14ac:dyDescent="0.35"/>
    <row r="108251" s="62" customFormat="1" x14ac:dyDescent="0.35"/>
    <row r="108252" s="62" customFormat="1" x14ac:dyDescent="0.35"/>
    <row r="108253" s="62" customFormat="1" x14ac:dyDescent="0.35"/>
    <row r="108254" s="62" customFormat="1" x14ac:dyDescent="0.35"/>
    <row r="108255" s="62" customFormat="1" x14ac:dyDescent="0.35"/>
    <row r="108256" s="62" customFormat="1" x14ac:dyDescent="0.35"/>
    <row r="108257" s="62" customFormat="1" x14ac:dyDescent="0.35"/>
    <row r="108258" s="62" customFormat="1" x14ac:dyDescent="0.35"/>
    <row r="108259" s="62" customFormat="1" x14ac:dyDescent="0.35"/>
    <row r="108260" s="62" customFormat="1" x14ac:dyDescent="0.35"/>
    <row r="108261" s="62" customFormat="1" x14ac:dyDescent="0.35"/>
    <row r="108262" s="62" customFormat="1" x14ac:dyDescent="0.35"/>
    <row r="108263" s="62" customFormat="1" x14ac:dyDescent="0.35"/>
    <row r="108264" s="62" customFormat="1" x14ac:dyDescent="0.35"/>
    <row r="108265" s="62" customFormat="1" x14ac:dyDescent="0.35"/>
    <row r="108266" s="62" customFormat="1" x14ac:dyDescent="0.35"/>
    <row r="108267" s="62" customFormat="1" x14ac:dyDescent="0.35"/>
    <row r="108268" s="62" customFormat="1" x14ac:dyDescent="0.35"/>
    <row r="108269" s="62" customFormat="1" x14ac:dyDescent="0.35"/>
    <row r="108270" s="62" customFormat="1" x14ac:dyDescent="0.35"/>
    <row r="108271" s="62" customFormat="1" x14ac:dyDescent="0.35"/>
    <row r="108272" s="62" customFormat="1" x14ac:dyDescent="0.35"/>
    <row r="108273" s="62" customFormat="1" x14ac:dyDescent="0.35"/>
    <row r="108274" s="62" customFormat="1" x14ac:dyDescent="0.35"/>
    <row r="108275" s="62" customFormat="1" x14ac:dyDescent="0.35"/>
    <row r="108276" s="62" customFormat="1" x14ac:dyDescent="0.35"/>
    <row r="108277" s="62" customFormat="1" x14ac:dyDescent="0.35"/>
    <row r="108278" s="62" customFormat="1" x14ac:dyDescent="0.35"/>
    <row r="108279" s="62" customFormat="1" x14ac:dyDescent="0.35"/>
    <row r="108280" s="62" customFormat="1" x14ac:dyDescent="0.35"/>
    <row r="108281" s="62" customFormat="1" x14ac:dyDescent="0.35"/>
    <row r="108282" s="62" customFormat="1" x14ac:dyDescent="0.35"/>
    <row r="108283" s="62" customFormat="1" x14ac:dyDescent="0.35"/>
    <row r="108284" s="62" customFormat="1" x14ac:dyDescent="0.35"/>
    <row r="108285" s="62" customFormat="1" x14ac:dyDescent="0.35"/>
    <row r="108286" s="62" customFormat="1" x14ac:dyDescent="0.35"/>
    <row r="108287" s="62" customFormat="1" x14ac:dyDescent="0.35"/>
    <row r="108288" s="62" customFormat="1" x14ac:dyDescent="0.35"/>
    <row r="108289" s="62" customFormat="1" x14ac:dyDescent="0.35"/>
    <row r="108290" s="62" customFormat="1" x14ac:dyDescent="0.35"/>
    <row r="108291" s="62" customFormat="1" x14ac:dyDescent="0.35"/>
    <row r="108292" s="62" customFormat="1" x14ac:dyDescent="0.35"/>
    <row r="108293" s="62" customFormat="1" x14ac:dyDescent="0.35"/>
    <row r="108294" s="62" customFormat="1" x14ac:dyDescent="0.35"/>
    <row r="108295" s="62" customFormat="1" x14ac:dyDescent="0.35"/>
    <row r="108296" s="62" customFormat="1" x14ac:dyDescent="0.35"/>
    <row r="108297" s="62" customFormat="1" x14ac:dyDescent="0.35"/>
    <row r="108298" s="62" customFormat="1" x14ac:dyDescent="0.35"/>
    <row r="108299" s="62" customFormat="1" x14ac:dyDescent="0.35"/>
    <row r="108300" s="62" customFormat="1" x14ac:dyDescent="0.35"/>
    <row r="108301" s="62" customFormat="1" x14ac:dyDescent="0.35"/>
    <row r="108302" s="62" customFormat="1" x14ac:dyDescent="0.35"/>
    <row r="108303" s="62" customFormat="1" x14ac:dyDescent="0.35"/>
    <row r="108304" s="62" customFormat="1" x14ac:dyDescent="0.35"/>
    <row r="108305" s="62" customFormat="1" x14ac:dyDescent="0.35"/>
    <row r="108306" s="62" customFormat="1" x14ac:dyDescent="0.35"/>
    <row r="108307" s="62" customFormat="1" x14ac:dyDescent="0.35"/>
    <row r="108308" s="62" customFormat="1" x14ac:dyDescent="0.35"/>
    <row r="108309" s="62" customFormat="1" x14ac:dyDescent="0.35"/>
    <row r="108310" s="62" customFormat="1" x14ac:dyDescent="0.35"/>
    <row r="108311" s="62" customFormat="1" x14ac:dyDescent="0.35"/>
    <row r="108312" s="62" customFormat="1" x14ac:dyDescent="0.35"/>
    <row r="108313" s="62" customFormat="1" x14ac:dyDescent="0.35"/>
    <row r="108314" s="62" customFormat="1" x14ac:dyDescent="0.35"/>
    <row r="108315" s="62" customFormat="1" x14ac:dyDescent="0.35"/>
    <row r="108316" s="62" customFormat="1" x14ac:dyDescent="0.35"/>
    <row r="108317" s="62" customFormat="1" x14ac:dyDescent="0.35"/>
    <row r="108318" s="62" customFormat="1" x14ac:dyDescent="0.35"/>
    <row r="108319" s="62" customFormat="1" x14ac:dyDescent="0.35"/>
    <row r="108320" s="62" customFormat="1" x14ac:dyDescent="0.35"/>
    <row r="108321" s="62" customFormat="1" x14ac:dyDescent="0.35"/>
    <row r="108322" s="62" customFormat="1" x14ac:dyDescent="0.35"/>
    <row r="108323" s="62" customFormat="1" x14ac:dyDescent="0.35"/>
    <row r="108324" s="62" customFormat="1" x14ac:dyDescent="0.35"/>
    <row r="108325" s="62" customFormat="1" x14ac:dyDescent="0.35"/>
    <row r="108326" s="62" customFormat="1" x14ac:dyDescent="0.35"/>
    <row r="108327" s="62" customFormat="1" x14ac:dyDescent="0.35"/>
    <row r="108328" s="62" customFormat="1" x14ac:dyDescent="0.35"/>
    <row r="108329" s="62" customFormat="1" x14ac:dyDescent="0.35"/>
    <row r="108330" s="62" customFormat="1" x14ac:dyDescent="0.35"/>
    <row r="108331" s="62" customFormat="1" x14ac:dyDescent="0.35"/>
    <row r="108332" s="62" customFormat="1" x14ac:dyDescent="0.35"/>
    <row r="108333" s="62" customFormat="1" x14ac:dyDescent="0.35"/>
    <row r="108334" s="62" customFormat="1" x14ac:dyDescent="0.35"/>
    <row r="108335" s="62" customFormat="1" x14ac:dyDescent="0.35"/>
    <row r="108336" s="62" customFormat="1" x14ac:dyDescent="0.35"/>
    <row r="108337" s="62" customFormat="1" x14ac:dyDescent="0.35"/>
    <row r="108338" s="62" customFormat="1" x14ac:dyDescent="0.35"/>
    <row r="108339" s="62" customFormat="1" x14ac:dyDescent="0.35"/>
    <row r="108340" s="62" customFormat="1" x14ac:dyDescent="0.35"/>
    <row r="108341" s="62" customFormat="1" x14ac:dyDescent="0.35"/>
    <row r="108342" s="62" customFormat="1" x14ac:dyDescent="0.35"/>
    <row r="108343" s="62" customFormat="1" x14ac:dyDescent="0.35"/>
    <row r="108344" s="62" customFormat="1" x14ac:dyDescent="0.35"/>
    <row r="108345" s="62" customFormat="1" x14ac:dyDescent="0.35"/>
    <row r="108346" s="62" customFormat="1" x14ac:dyDescent="0.35"/>
    <row r="108347" s="62" customFormat="1" x14ac:dyDescent="0.35"/>
    <row r="108348" s="62" customFormat="1" x14ac:dyDescent="0.35"/>
    <row r="108349" s="62" customFormat="1" x14ac:dyDescent="0.35"/>
    <row r="108350" s="62" customFormat="1" x14ac:dyDescent="0.35"/>
    <row r="108351" s="62" customFormat="1" x14ac:dyDescent="0.35"/>
    <row r="108352" s="62" customFormat="1" x14ac:dyDescent="0.35"/>
    <row r="108353" s="62" customFormat="1" x14ac:dyDescent="0.35"/>
    <row r="108354" s="62" customFormat="1" x14ac:dyDescent="0.35"/>
    <row r="108355" s="62" customFormat="1" x14ac:dyDescent="0.35"/>
    <row r="108356" s="62" customFormat="1" x14ac:dyDescent="0.35"/>
    <row r="108357" s="62" customFormat="1" x14ac:dyDescent="0.35"/>
    <row r="108358" s="62" customFormat="1" x14ac:dyDescent="0.35"/>
    <row r="108359" s="62" customFormat="1" x14ac:dyDescent="0.35"/>
    <row r="108360" s="62" customFormat="1" x14ac:dyDescent="0.35"/>
    <row r="108361" s="62" customFormat="1" x14ac:dyDescent="0.35"/>
    <row r="108362" s="62" customFormat="1" x14ac:dyDescent="0.35"/>
    <row r="108363" s="62" customFormat="1" x14ac:dyDescent="0.35"/>
    <row r="108364" s="62" customFormat="1" x14ac:dyDescent="0.35"/>
    <row r="108365" s="62" customFormat="1" x14ac:dyDescent="0.35"/>
    <row r="108366" s="62" customFormat="1" x14ac:dyDescent="0.35"/>
    <row r="108367" s="62" customFormat="1" x14ac:dyDescent="0.35"/>
    <row r="108368" s="62" customFormat="1" x14ac:dyDescent="0.35"/>
    <row r="108369" s="62" customFormat="1" x14ac:dyDescent="0.35"/>
    <row r="108370" s="62" customFormat="1" x14ac:dyDescent="0.35"/>
    <row r="108371" s="62" customFormat="1" x14ac:dyDescent="0.35"/>
    <row r="108372" s="62" customFormat="1" x14ac:dyDescent="0.35"/>
    <row r="108373" s="62" customFormat="1" x14ac:dyDescent="0.35"/>
    <row r="108374" s="62" customFormat="1" x14ac:dyDescent="0.35"/>
    <row r="108375" s="62" customFormat="1" x14ac:dyDescent="0.35"/>
    <row r="108376" s="62" customFormat="1" x14ac:dyDescent="0.35"/>
    <row r="108377" s="62" customFormat="1" x14ac:dyDescent="0.35"/>
    <row r="108378" s="62" customFormat="1" x14ac:dyDescent="0.35"/>
    <row r="108379" s="62" customFormat="1" x14ac:dyDescent="0.35"/>
    <row r="108380" s="62" customFormat="1" x14ac:dyDescent="0.35"/>
    <row r="108381" s="62" customFormat="1" x14ac:dyDescent="0.35"/>
    <row r="108382" s="62" customFormat="1" x14ac:dyDescent="0.35"/>
    <row r="108383" s="62" customFormat="1" x14ac:dyDescent="0.35"/>
    <row r="108384" s="62" customFormat="1" x14ac:dyDescent="0.35"/>
    <row r="108385" s="62" customFormat="1" x14ac:dyDescent="0.35"/>
    <row r="108386" s="62" customFormat="1" x14ac:dyDescent="0.35"/>
    <row r="108387" s="62" customFormat="1" x14ac:dyDescent="0.35"/>
    <row r="108388" s="62" customFormat="1" x14ac:dyDescent="0.35"/>
    <row r="108389" s="62" customFormat="1" x14ac:dyDescent="0.35"/>
    <row r="108390" s="62" customFormat="1" x14ac:dyDescent="0.35"/>
    <row r="108391" s="62" customFormat="1" x14ac:dyDescent="0.35"/>
    <row r="108392" s="62" customFormat="1" x14ac:dyDescent="0.35"/>
    <row r="108393" s="62" customFormat="1" x14ac:dyDescent="0.35"/>
    <row r="108394" s="62" customFormat="1" x14ac:dyDescent="0.35"/>
    <row r="108395" s="62" customFormat="1" x14ac:dyDescent="0.35"/>
    <row r="108396" s="62" customFormat="1" x14ac:dyDescent="0.35"/>
    <row r="108397" s="62" customFormat="1" x14ac:dyDescent="0.35"/>
    <row r="108398" s="62" customFormat="1" x14ac:dyDescent="0.35"/>
    <row r="108399" s="62" customFormat="1" x14ac:dyDescent="0.35"/>
    <row r="108400" s="62" customFormat="1" x14ac:dyDescent="0.35"/>
    <row r="108401" s="62" customFormat="1" x14ac:dyDescent="0.35"/>
    <row r="108402" s="62" customFormat="1" x14ac:dyDescent="0.35"/>
    <row r="108403" s="62" customFormat="1" x14ac:dyDescent="0.35"/>
    <row r="108404" s="62" customFormat="1" x14ac:dyDescent="0.35"/>
    <row r="108405" s="62" customFormat="1" x14ac:dyDescent="0.35"/>
    <row r="108406" s="62" customFormat="1" x14ac:dyDescent="0.35"/>
    <row r="108407" s="62" customFormat="1" x14ac:dyDescent="0.35"/>
    <row r="108408" s="62" customFormat="1" x14ac:dyDescent="0.35"/>
    <row r="108409" s="62" customFormat="1" x14ac:dyDescent="0.35"/>
    <row r="108410" s="62" customFormat="1" x14ac:dyDescent="0.35"/>
    <row r="108411" s="62" customFormat="1" x14ac:dyDescent="0.35"/>
    <row r="108412" s="62" customFormat="1" x14ac:dyDescent="0.35"/>
    <row r="108413" s="62" customFormat="1" x14ac:dyDescent="0.35"/>
    <row r="108414" s="62" customFormat="1" x14ac:dyDescent="0.35"/>
    <row r="108415" s="62" customFormat="1" x14ac:dyDescent="0.35"/>
    <row r="108416" s="62" customFormat="1" x14ac:dyDescent="0.35"/>
    <row r="108417" s="62" customFormat="1" x14ac:dyDescent="0.35"/>
    <row r="108418" s="62" customFormat="1" x14ac:dyDescent="0.35"/>
    <row r="108419" s="62" customFormat="1" x14ac:dyDescent="0.35"/>
    <row r="108420" s="62" customFormat="1" x14ac:dyDescent="0.35"/>
    <row r="108421" s="62" customFormat="1" x14ac:dyDescent="0.35"/>
    <row r="108422" s="62" customFormat="1" x14ac:dyDescent="0.35"/>
    <row r="108423" s="62" customFormat="1" x14ac:dyDescent="0.35"/>
    <row r="108424" s="62" customFormat="1" x14ac:dyDescent="0.35"/>
    <row r="108425" s="62" customFormat="1" x14ac:dyDescent="0.35"/>
    <row r="108426" s="62" customFormat="1" x14ac:dyDescent="0.35"/>
    <row r="108427" s="62" customFormat="1" x14ac:dyDescent="0.35"/>
    <row r="108428" s="62" customFormat="1" x14ac:dyDescent="0.35"/>
    <row r="108429" s="62" customFormat="1" x14ac:dyDescent="0.35"/>
    <row r="108430" s="62" customFormat="1" x14ac:dyDescent="0.35"/>
    <row r="108431" s="62" customFormat="1" x14ac:dyDescent="0.35"/>
    <row r="108432" s="62" customFormat="1" x14ac:dyDescent="0.35"/>
    <row r="108433" s="62" customFormat="1" x14ac:dyDescent="0.35"/>
    <row r="108434" s="62" customFormat="1" x14ac:dyDescent="0.35"/>
    <row r="108435" s="62" customFormat="1" x14ac:dyDescent="0.35"/>
    <row r="108436" s="62" customFormat="1" x14ac:dyDescent="0.35"/>
    <row r="108437" s="62" customFormat="1" x14ac:dyDescent="0.35"/>
    <row r="108438" s="62" customFormat="1" x14ac:dyDescent="0.35"/>
    <row r="108439" s="62" customFormat="1" x14ac:dyDescent="0.35"/>
    <row r="108440" s="62" customFormat="1" x14ac:dyDescent="0.35"/>
    <row r="108441" s="62" customFormat="1" x14ac:dyDescent="0.35"/>
    <row r="108442" s="62" customFormat="1" x14ac:dyDescent="0.35"/>
    <row r="108443" s="62" customFormat="1" x14ac:dyDescent="0.35"/>
    <row r="108444" s="62" customFormat="1" x14ac:dyDescent="0.35"/>
    <row r="108445" s="62" customFormat="1" x14ac:dyDescent="0.35"/>
    <row r="108446" s="62" customFormat="1" x14ac:dyDescent="0.35"/>
    <row r="108447" s="62" customFormat="1" x14ac:dyDescent="0.35"/>
    <row r="108448" s="62" customFormat="1" x14ac:dyDescent="0.35"/>
    <row r="108449" s="62" customFormat="1" x14ac:dyDescent="0.35"/>
    <row r="108450" s="62" customFormat="1" x14ac:dyDescent="0.35"/>
    <row r="108451" s="62" customFormat="1" x14ac:dyDescent="0.35"/>
    <row r="108452" s="62" customFormat="1" x14ac:dyDescent="0.35"/>
    <row r="108453" s="62" customFormat="1" x14ac:dyDescent="0.35"/>
    <row r="108454" s="62" customFormat="1" x14ac:dyDescent="0.35"/>
    <row r="108455" s="62" customFormat="1" x14ac:dyDescent="0.35"/>
    <row r="108456" s="62" customFormat="1" x14ac:dyDescent="0.35"/>
    <row r="108457" s="62" customFormat="1" x14ac:dyDescent="0.35"/>
    <row r="108458" s="62" customFormat="1" x14ac:dyDescent="0.35"/>
    <row r="108459" s="62" customFormat="1" x14ac:dyDescent="0.35"/>
    <row r="108460" s="62" customFormat="1" x14ac:dyDescent="0.35"/>
    <row r="108461" s="62" customFormat="1" x14ac:dyDescent="0.35"/>
    <row r="108462" s="62" customFormat="1" x14ac:dyDescent="0.35"/>
    <row r="108463" s="62" customFormat="1" x14ac:dyDescent="0.35"/>
    <row r="108464" s="62" customFormat="1" x14ac:dyDescent="0.35"/>
    <row r="108465" s="62" customFormat="1" x14ac:dyDescent="0.35"/>
    <row r="108466" s="62" customFormat="1" x14ac:dyDescent="0.35"/>
    <row r="108467" s="62" customFormat="1" x14ac:dyDescent="0.35"/>
    <row r="108468" s="62" customFormat="1" x14ac:dyDescent="0.35"/>
    <row r="108469" s="62" customFormat="1" x14ac:dyDescent="0.35"/>
    <row r="108470" s="62" customFormat="1" x14ac:dyDescent="0.35"/>
    <row r="108471" s="62" customFormat="1" x14ac:dyDescent="0.35"/>
    <row r="108472" s="62" customFormat="1" x14ac:dyDescent="0.35"/>
    <row r="108473" s="62" customFormat="1" x14ac:dyDescent="0.35"/>
    <row r="108474" s="62" customFormat="1" x14ac:dyDescent="0.35"/>
    <row r="108475" s="62" customFormat="1" x14ac:dyDescent="0.35"/>
    <row r="108476" s="62" customFormat="1" x14ac:dyDescent="0.35"/>
    <row r="108477" s="62" customFormat="1" x14ac:dyDescent="0.35"/>
    <row r="108478" s="62" customFormat="1" x14ac:dyDescent="0.35"/>
    <row r="108479" s="62" customFormat="1" x14ac:dyDescent="0.35"/>
    <row r="108480" s="62" customFormat="1" x14ac:dyDescent="0.35"/>
    <row r="108481" s="62" customFormat="1" x14ac:dyDescent="0.35"/>
    <row r="108482" s="62" customFormat="1" x14ac:dyDescent="0.35"/>
    <row r="108483" s="62" customFormat="1" x14ac:dyDescent="0.35"/>
    <row r="108484" s="62" customFormat="1" x14ac:dyDescent="0.35"/>
    <row r="108485" s="62" customFormat="1" x14ac:dyDescent="0.35"/>
    <row r="108486" s="62" customFormat="1" x14ac:dyDescent="0.35"/>
    <row r="108487" s="62" customFormat="1" x14ac:dyDescent="0.35"/>
    <row r="108488" s="62" customFormat="1" x14ac:dyDescent="0.35"/>
    <row r="108489" s="62" customFormat="1" x14ac:dyDescent="0.35"/>
    <row r="108490" s="62" customFormat="1" x14ac:dyDescent="0.35"/>
    <row r="108491" s="62" customFormat="1" x14ac:dyDescent="0.35"/>
    <row r="108492" s="62" customFormat="1" x14ac:dyDescent="0.35"/>
    <row r="108493" s="62" customFormat="1" x14ac:dyDescent="0.35"/>
    <row r="108494" s="62" customFormat="1" x14ac:dyDescent="0.35"/>
    <row r="108495" s="62" customFormat="1" x14ac:dyDescent="0.35"/>
    <row r="108496" s="62" customFormat="1" x14ac:dyDescent="0.35"/>
    <row r="108497" s="62" customFormat="1" x14ac:dyDescent="0.35"/>
    <row r="108498" s="62" customFormat="1" x14ac:dyDescent="0.35"/>
    <row r="108499" s="62" customFormat="1" x14ac:dyDescent="0.35"/>
    <row r="108500" s="62" customFormat="1" x14ac:dyDescent="0.35"/>
    <row r="108501" s="62" customFormat="1" x14ac:dyDescent="0.35"/>
    <row r="108502" s="62" customFormat="1" x14ac:dyDescent="0.35"/>
    <row r="108503" s="62" customFormat="1" x14ac:dyDescent="0.35"/>
    <row r="108504" s="62" customFormat="1" x14ac:dyDescent="0.35"/>
    <row r="108505" s="62" customFormat="1" x14ac:dyDescent="0.35"/>
    <row r="108506" s="62" customFormat="1" x14ac:dyDescent="0.35"/>
    <row r="108507" s="62" customFormat="1" x14ac:dyDescent="0.35"/>
    <row r="108508" s="62" customFormat="1" x14ac:dyDescent="0.35"/>
    <row r="108509" s="62" customFormat="1" x14ac:dyDescent="0.35"/>
    <row r="108510" s="62" customFormat="1" x14ac:dyDescent="0.35"/>
    <row r="108511" s="62" customFormat="1" x14ac:dyDescent="0.35"/>
    <row r="108512" s="62" customFormat="1" x14ac:dyDescent="0.35"/>
    <row r="108513" s="62" customFormat="1" x14ac:dyDescent="0.35"/>
    <row r="108514" s="62" customFormat="1" x14ac:dyDescent="0.35"/>
    <row r="108515" s="62" customFormat="1" x14ac:dyDescent="0.35"/>
    <row r="108516" s="62" customFormat="1" x14ac:dyDescent="0.35"/>
    <row r="108517" s="62" customFormat="1" x14ac:dyDescent="0.35"/>
    <row r="108518" s="62" customFormat="1" x14ac:dyDescent="0.35"/>
    <row r="108519" s="62" customFormat="1" x14ac:dyDescent="0.35"/>
    <row r="108520" s="62" customFormat="1" x14ac:dyDescent="0.35"/>
    <row r="108521" s="62" customFormat="1" x14ac:dyDescent="0.35"/>
    <row r="108522" s="62" customFormat="1" x14ac:dyDescent="0.35"/>
    <row r="108523" s="62" customFormat="1" x14ac:dyDescent="0.35"/>
    <row r="108524" s="62" customFormat="1" x14ac:dyDescent="0.35"/>
    <row r="108525" s="62" customFormat="1" x14ac:dyDescent="0.35"/>
    <row r="108526" s="62" customFormat="1" x14ac:dyDescent="0.35"/>
    <row r="108527" s="62" customFormat="1" x14ac:dyDescent="0.35"/>
    <row r="108528" s="62" customFormat="1" x14ac:dyDescent="0.35"/>
    <row r="108529" s="62" customFormat="1" x14ac:dyDescent="0.35"/>
    <row r="108530" s="62" customFormat="1" x14ac:dyDescent="0.35"/>
    <row r="108531" s="62" customFormat="1" x14ac:dyDescent="0.35"/>
    <row r="108532" s="62" customFormat="1" x14ac:dyDescent="0.35"/>
    <row r="108533" s="62" customFormat="1" x14ac:dyDescent="0.35"/>
    <row r="108534" s="62" customFormat="1" x14ac:dyDescent="0.35"/>
    <row r="108535" s="62" customFormat="1" x14ac:dyDescent="0.35"/>
    <row r="108536" s="62" customFormat="1" x14ac:dyDescent="0.35"/>
    <row r="108537" s="62" customFormat="1" x14ac:dyDescent="0.35"/>
    <row r="108538" s="62" customFormat="1" x14ac:dyDescent="0.35"/>
    <row r="108539" s="62" customFormat="1" x14ac:dyDescent="0.35"/>
    <row r="108540" s="62" customFormat="1" x14ac:dyDescent="0.35"/>
    <row r="108541" s="62" customFormat="1" x14ac:dyDescent="0.35"/>
    <row r="108542" s="62" customFormat="1" x14ac:dyDescent="0.35"/>
    <row r="108543" s="62" customFormat="1" x14ac:dyDescent="0.35"/>
    <row r="108544" s="62" customFormat="1" x14ac:dyDescent="0.35"/>
    <row r="108545" s="62" customFormat="1" x14ac:dyDescent="0.35"/>
    <row r="108546" s="62" customFormat="1" x14ac:dyDescent="0.35"/>
    <row r="108547" s="62" customFormat="1" x14ac:dyDescent="0.35"/>
    <row r="108548" s="62" customFormat="1" x14ac:dyDescent="0.35"/>
    <row r="108549" s="62" customFormat="1" x14ac:dyDescent="0.35"/>
    <row r="108550" s="62" customFormat="1" x14ac:dyDescent="0.35"/>
    <row r="108551" s="62" customFormat="1" x14ac:dyDescent="0.35"/>
    <row r="108552" s="62" customFormat="1" x14ac:dyDescent="0.35"/>
    <row r="108553" s="62" customFormat="1" x14ac:dyDescent="0.35"/>
    <row r="108554" s="62" customFormat="1" x14ac:dyDescent="0.35"/>
    <row r="108555" s="62" customFormat="1" x14ac:dyDescent="0.35"/>
    <row r="108556" s="62" customFormat="1" x14ac:dyDescent="0.35"/>
    <row r="108557" s="62" customFormat="1" x14ac:dyDescent="0.35"/>
    <row r="108558" s="62" customFormat="1" x14ac:dyDescent="0.35"/>
    <row r="108559" s="62" customFormat="1" x14ac:dyDescent="0.35"/>
    <row r="108560" s="62" customFormat="1" x14ac:dyDescent="0.35"/>
    <row r="108561" s="62" customFormat="1" x14ac:dyDescent="0.35"/>
    <row r="108562" s="62" customFormat="1" x14ac:dyDescent="0.35"/>
    <row r="108563" s="62" customFormat="1" x14ac:dyDescent="0.35"/>
    <row r="108564" s="62" customFormat="1" x14ac:dyDescent="0.35"/>
    <row r="108565" s="62" customFormat="1" x14ac:dyDescent="0.35"/>
    <row r="108566" s="62" customFormat="1" x14ac:dyDescent="0.35"/>
    <row r="108567" s="62" customFormat="1" x14ac:dyDescent="0.35"/>
    <row r="108568" s="62" customFormat="1" x14ac:dyDescent="0.35"/>
    <row r="108569" s="62" customFormat="1" x14ac:dyDescent="0.35"/>
    <row r="108570" s="62" customFormat="1" x14ac:dyDescent="0.35"/>
    <row r="108571" s="62" customFormat="1" x14ac:dyDescent="0.35"/>
    <row r="108572" s="62" customFormat="1" x14ac:dyDescent="0.35"/>
    <row r="108573" s="62" customFormat="1" x14ac:dyDescent="0.35"/>
    <row r="108574" s="62" customFormat="1" x14ac:dyDescent="0.35"/>
    <row r="108575" s="62" customFormat="1" x14ac:dyDescent="0.35"/>
    <row r="108576" s="62" customFormat="1" x14ac:dyDescent="0.35"/>
    <row r="108577" s="62" customFormat="1" x14ac:dyDescent="0.35"/>
    <row r="108578" s="62" customFormat="1" x14ac:dyDescent="0.35"/>
    <row r="108579" s="62" customFormat="1" x14ac:dyDescent="0.35"/>
    <row r="108580" s="62" customFormat="1" x14ac:dyDescent="0.35"/>
    <row r="108581" s="62" customFormat="1" x14ac:dyDescent="0.35"/>
    <row r="108582" s="62" customFormat="1" x14ac:dyDescent="0.35"/>
    <row r="108583" s="62" customFormat="1" x14ac:dyDescent="0.35"/>
    <row r="108584" s="62" customFormat="1" x14ac:dyDescent="0.35"/>
    <row r="108585" s="62" customFormat="1" x14ac:dyDescent="0.35"/>
    <row r="108586" s="62" customFormat="1" x14ac:dyDescent="0.35"/>
    <row r="108587" s="62" customFormat="1" x14ac:dyDescent="0.35"/>
    <row r="108588" s="62" customFormat="1" x14ac:dyDescent="0.35"/>
    <row r="108589" s="62" customFormat="1" x14ac:dyDescent="0.35"/>
    <row r="108590" s="62" customFormat="1" x14ac:dyDescent="0.35"/>
    <row r="108591" s="62" customFormat="1" x14ac:dyDescent="0.35"/>
    <row r="108592" s="62" customFormat="1" x14ac:dyDescent="0.35"/>
    <row r="108593" s="62" customFormat="1" x14ac:dyDescent="0.35"/>
    <row r="108594" s="62" customFormat="1" x14ac:dyDescent="0.35"/>
    <row r="108595" s="62" customFormat="1" x14ac:dyDescent="0.35"/>
    <row r="108596" s="62" customFormat="1" x14ac:dyDescent="0.35"/>
    <row r="108597" s="62" customFormat="1" x14ac:dyDescent="0.35"/>
    <row r="108598" s="62" customFormat="1" x14ac:dyDescent="0.35"/>
    <row r="108599" s="62" customFormat="1" x14ac:dyDescent="0.35"/>
    <row r="108600" s="62" customFormat="1" x14ac:dyDescent="0.35"/>
    <row r="108601" s="62" customFormat="1" x14ac:dyDescent="0.35"/>
    <row r="108602" s="62" customFormat="1" x14ac:dyDescent="0.35"/>
    <row r="108603" s="62" customFormat="1" x14ac:dyDescent="0.35"/>
    <row r="108604" s="62" customFormat="1" x14ac:dyDescent="0.35"/>
    <row r="108605" s="62" customFormat="1" x14ac:dyDescent="0.35"/>
    <row r="108606" s="62" customFormat="1" x14ac:dyDescent="0.35"/>
    <row r="108607" s="62" customFormat="1" x14ac:dyDescent="0.35"/>
    <row r="108608" s="62" customFormat="1" x14ac:dyDescent="0.35"/>
    <row r="108609" s="62" customFormat="1" x14ac:dyDescent="0.35"/>
    <row r="108610" s="62" customFormat="1" x14ac:dyDescent="0.35"/>
    <row r="108611" s="62" customFormat="1" x14ac:dyDescent="0.35"/>
    <row r="108612" s="62" customFormat="1" x14ac:dyDescent="0.35"/>
    <row r="108613" s="62" customFormat="1" x14ac:dyDescent="0.35"/>
    <row r="108614" s="62" customFormat="1" x14ac:dyDescent="0.35"/>
    <row r="108615" s="62" customFormat="1" x14ac:dyDescent="0.35"/>
    <row r="108616" s="62" customFormat="1" x14ac:dyDescent="0.35"/>
    <row r="108617" s="62" customFormat="1" x14ac:dyDescent="0.35"/>
    <row r="108618" s="62" customFormat="1" x14ac:dyDescent="0.35"/>
    <row r="108619" s="62" customFormat="1" x14ac:dyDescent="0.35"/>
    <row r="108620" s="62" customFormat="1" x14ac:dyDescent="0.35"/>
    <row r="108621" s="62" customFormat="1" x14ac:dyDescent="0.35"/>
    <row r="108622" s="62" customFormat="1" x14ac:dyDescent="0.35"/>
    <row r="108623" s="62" customFormat="1" x14ac:dyDescent="0.35"/>
    <row r="108624" s="62" customFormat="1" x14ac:dyDescent="0.35"/>
    <row r="108625" s="62" customFormat="1" x14ac:dyDescent="0.35"/>
    <row r="108626" s="62" customFormat="1" x14ac:dyDescent="0.35"/>
    <row r="108627" s="62" customFormat="1" x14ac:dyDescent="0.35"/>
    <row r="108628" s="62" customFormat="1" x14ac:dyDescent="0.35"/>
    <row r="108629" s="62" customFormat="1" x14ac:dyDescent="0.35"/>
    <row r="108630" s="62" customFormat="1" x14ac:dyDescent="0.35"/>
    <row r="108631" s="62" customFormat="1" x14ac:dyDescent="0.35"/>
    <row r="108632" s="62" customFormat="1" x14ac:dyDescent="0.35"/>
    <row r="108633" s="62" customFormat="1" x14ac:dyDescent="0.35"/>
    <row r="108634" s="62" customFormat="1" x14ac:dyDescent="0.35"/>
    <row r="108635" s="62" customFormat="1" x14ac:dyDescent="0.35"/>
    <row r="108636" s="62" customFormat="1" x14ac:dyDescent="0.35"/>
    <row r="108637" s="62" customFormat="1" x14ac:dyDescent="0.35"/>
    <row r="108638" s="62" customFormat="1" x14ac:dyDescent="0.35"/>
    <row r="108639" s="62" customFormat="1" x14ac:dyDescent="0.35"/>
    <row r="108640" s="62" customFormat="1" x14ac:dyDescent="0.35"/>
    <row r="108641" s="62" customFormat="1" x14ac:dyDescent="0.35"/>
    <row r="108642" s="62" customFormat="1" x14ac:dyDescent="0.35"/>
    <row r="108643" s="62" customFormat="1" x14ac:dyDescent="0.35"/>
    <row r="108644" s="62" customFormat="1" x14ac:dyDescent="0.35"/>
    <row r="108645" s="62" customFormat="1" x14ac:dyDescent="0.35"/>
    <row r="108646" s="62" customFormat="1" x14ac:dyDescent="0.35"/>
    <row r="108647" s="62" customFormat="1" x14ac:dyDescent="0.35"/>
    <row r="108648" s="62" customFormat="1" x14ac:dyDescent="0.35"/>
    <row r="108649" s="62" customFormat="1" x14ac:dyDescent="0.35"/>
    <row r="108650" s="62" customFormat="1" x14ac:dyDescent="0.35"/>
    <row r="108651" s="62" customFormat="1" x14ac:dyDescent="0.35"/>
    <row r="108652" s="62" customFormat="1" x14ac:dyDescent="0.35"/>
    <row r="108653" s="62" customFormat="1" x14ac:dyDescent="0.35"/>
    <row r="108654" s="62" customFormat="1" x14ac:dyDescent="0.35"/>
    <row r="108655" s="62" customFormat="1" x14ac:dyDescent="0.35"/>
    <row r="108656" s="62" customFormat="1" x14ac:dyDescent="0.35"/>
    <row r="108657" s="62" customFormat="1" x14ac:dyDescent="0.35"/>
    <row r="108658" s="62" customFormat="1" x14ac:dyDescent="0.35"/>
    <row r="108659" s="62" customFormat="1" x14ac:dyDescent="0.35"/>
    <row r="108660" s="62" customFormat="1" x14ac:dyDescent="0.35"/>
    <row r="108661" s="62" customFormat="1" x14ac:dyDescent="0.35"/>
    <row r="108662" s="62" customFormat="1" x14ac:dyDescent="0.35"/>
    <row r="108663" s="62" customFormat="1" x14ac:dyDescent="0.35"/>
    <row r="108664" s="62" customFormat="1" x14ac:dyDescent="0.35"/>
    <row r="108665" s="62" customFormat="1" x14ac:dyDescent="0.35"/>
    <row r="108666" s="62" customFormat="1" x14ac:dyDescent="0.35"/>
    <row r="108667" s="62" customFormat="1" x14ac:dyDescent="0.35"/>
    <row r="108668" s="62" customFormat="1" x14ac:dyDescent="0.35"/>
    <row r="108669" s="62" customFormat="1" x14ac:dyDescent="0.35"/>
    <row r="108670" s="62" customFormat="1" x14ac:dyDescent="0.35"/>
    <row r="108671" s="62" customFormat="1" x14ac:dyDescent="0.35"/>
    <row r="108672" s="62" customFormat="1" x14ac:dyDescent="0.35"/>
    <row r="108673" s="62" customFormat="1" x14ac:dyDescent="0.35"/>
    <row r="108674" s="62" customFormat="1" x14ac:dyDescent="0.35"/>
    <row r="108675" s="62" customFormat="1" x14ac:dyDescent="0.35"/>
    <row r="108676" s="62" customFormat="1" x14ac:dyDescent="0.35"/>
    <row r="108677" s="62" customFormat="1" x14ac:dyDescent="0.35"/>
    <row r="108678" s="62" customFormat="1" x14ac:dyDescent="0.35"/>
    <row r="108679" s="62" customFormat="1" x14ac:dyDescent="0.35"/>
    <row r="108680" s="62" customFormat="1" x14ac:dyDescent="0.35"/>
    <row r="108681" s="62" customFormat="1" x14ac:dyDescent="0.35"/>
    <row r="108682" s="62" customFormat="1" x14ac:dyDescent="0.35"/>
    <row r="108683" s="62" customFormat="1" x14ac:dyDescent="0.35"/>
    <row r="108684" s="62" customFormat="1" x14ac:dyDescent="0.35"/>
    <row r="108685" s="62" customFormat="1" x14ac:dyDescent="0.35"/>
    <row r="108686" s="62" customFormat="1" x14ac:dyDescent="0.35"/>
    <row r="108687" s="62" customFormat="1" x14ac:dyDescent="0.35"/>
    <row r="108688" s="62" customFormat="1" x14ac:dyDescent="0.35"/>
    <row r="108689" s="62" customFormat="1" x14ac:dyDescent="0.35"/>
    <row r="108690" s="62" customFormat="1" x14ac:dyDescent="0.35"/>
    <row r="108691" s="62" customFormat="1" x14ac:dyDescent="0.35"/>
    <row r="108692" s="62" customFormat="1" x14ac:dyDescent="0.35"/>
    <row r="108693" s="62" customFormat="1" x14ac:dyDescent="0.35"/>
    <row r="108694" s="62" customFormat="1" x14ac:dyDescent="0.35"/>
    <row r="108695" s="62" customFormat="1" x14ac:dyDescent="0.35"/>
    <row r="108696" s="62" customFormat="1" x14ac:dyDescent="0.35"/>
    <row r="108697" s="62" customFormat="1" x14ac:dyDescent="0.35"/>
    <row r="108698" s="62" customFormat="1" x14ac:dyDescent="0.35"/>
    <row r="108699" s="62" customFormat="1" x14ac:dyDescent="0.35"/>
    <row r="108700" s="62" customFormat="1" x14ac:dyDescent="0.35"/>
    <row r="108701" s="62" customFormat="1" x14ac:dyDescent="0.35"/>
    <row r="108702" s="62" customFormat="1" x14ac:dyDescent="0.35"/>
    <row r="108703" s="62" customFormat="1" x14ac:dyDescent="0.35"/>
    <row r="108704" s="62" customFormat="1" x14ac:dyDescent="0.35"/>
    <row r="108705" s="62" customFormat="1" x14ac:dyDescent="0.35"/>
    <row r="108706" s="62" customFormat="1" x14ac:dyDescent="0.35"/>
    <row r="108707" s="62" customFormat="1" x14ac:dyDescent="0.35"/>
    <row r="108708" s="62" customFormat="1" x14ac:dyDescent="0.35"/>
    <row r="108709" s="62" customFormat="1" x14ac:dyDescent="0.35"/>
    <row r="108710" s="62" customFormat="1" x14ac:dyDescent="0.35"/>
    <row r="108711" s="62" customFormat="1" x14ac:dyDescent="0.35"/>
    <row r="108712" s="62" customFormat="1" x14ac:dyDescent="0.35"/>
    <row r="108713" s="62" customFormat="1" x14ac:dyDescent="0.35"/>
    <row r="108714" s="62" customFormat="1" x14ac:dyDescent="0.35"/>
    <row r="108715" s="62" customFormat="1" x14ac:dyDescent="0.35"/>
    <row r="108716" s="62" customFormat="1" x14ac:dyDescent="0.35"/>
    <row r="108717" s="62" customFormat="1" x14ac:dyDescent="0.35"/>
    <row r="108718" s="62" customFormat="1" x14ac:dyDescent="0.35"/>
    <row r="108719" s="62" customFormat="1" x14ac:dyDescent="0.35"/>
    <row r="108720" s="62" customFormat="1" x14ac:dyDescent="0.35"/>
    <row r="108721" s="62" customFormat="1" x14ac:dyDescent="0.35"/>
    <row r="108722" s="62" customFormat="1" x14ac:dyDescent="0.35"/>
    <row r="108723" s="62" customFormat="1" x14ac:dyDescent="0.35"/>
    <row r="108724" s="62" customFormat="1" x14ac:dyDescent="0.35"/>
    <row r="108725" s="62" customFormat="1" x14ac:dyDescent="0.35"/>
    <row r="108726" s="62" customFormat="1" x14ac:dyDescent="0.35"/>
    <row r="108727" s="62" customFormat="1" x14ac:dyDescent="0.35"/>
    <row r="108728" s="62" customFormat="1" x14ac:dyDescent="0.35"/>
    <row r="108729" s="62" customFormat="1" x14ac:dyDescent="0.35"/>
    <row r="108730" s="62" customFormat="1" x14ac:dyDescent="0.35"/>
    <row r="108731" s="62" customFormat="1" x14ac:dyDescent="0.35"/>
    <row r="108732" s="62" customFormat="1" x14ac:dyDescent="0.35"/>
    <row r="108733" s="62" customFormat="1" x14ac:dyDescent="0.35"/>
    <row r="108734" s="62" customFormat="1" x14ac:dyDescent="0.35"/>
    <row r="108735" s="62" customFormat="1" x14ac:dyDescent="0.35"/>
    <row r="108736" s="62" customFormat="1" x14ac:dyDescent="0.35"/>
    <row r="108737" s="62" customFormat="1" x14ac:dyDescent="0.35"/>
    <row r="108738" s="62" customFormat="1" x14ac:dyDescent="0.35"/>
    <row r="108739" s="62" customFormat="1" x14ac:dyDescent="0.35"/>
    <row r="108740" s="62" customFormat="1" x14ac:dyDescent="0.35"/>
    <row r="108741" s="62" customFormat="1" x14ac:dyDescent="0.35"/>
    <row r="108742" s="62" customFormat="1" x14ac:dyDescent="0.35"/>
    <row r="108743" s="62" customFormat="1" x14ac:dyDescent="0.35"/>
    <row r="108744" s="62" customFormat="1" x14ac:dyDescent="0.35"/>
    <row r="108745" s="62" customFormat="1" x14ac:dyDescent="0.35"/>
    <row r="108746" s="62" customFormat="1" x14ac:dyDescent="0.35"/>
    <row r="108747" s="62" customFormat="1" x14ac:dyDescent="0.35"/>
    <row r="108748" s="62" customFormat="1" x14ac:dyDescent="0.35"/>
    <row r="108749" s="62" customFormat="1" x14ac:dyDescent="0.35"/>
    <row r="108750" s="62" customFormat="1" x14ac:dyDescent="0.35"/>
    <row r="108751" s="62" customFormat="1" x14ac:dyDescent="0.35"/>
    <row r="108752" s="62" customFormat="1" x14ac:dyDescent="0.35"/>
    <row r="108753" s="62" customFormat="1" x14ac:dyDescent="0.35"/>
    <row r="108754" s="62" customFormat="1" x14ac:dyDescent="0.35"/>
    <row r="108755" s="62" customFormat="1" x14ac:dyDescent="0.35"/>
    <row r="108756" s="62" customFormat="1" x14ac:dyDescent="0.35"/>
    <row r="108757" s="62" customFormat="1" x14ac:dyDescent="0.35"/>
    <row r="108758" s="62" customFormat="1" x14ac:dyDescent="0.35"/>
    <row r="108759" s="62" customFormat="1" x14ac:dyDescent="0.35"/>
    <row r="108760" s="62" customFormat="1" x14ac:dyDescent="0.35"/>
    <row r="108761" s="62" customFormat="1" x14ac:dyDescent="0.35"/>
    <row r="108762" s="62" customFormat="1" x14ac:dyDescent="0.35"/>
    <row r="108763" s="62" customFormat="1" x14ac:dyDescent="0.35"/>
    <row r="108764" s="62" customFormat="1" x14ac:dyDescent="0.35"/>
    <row r="108765" s="62" customFormat="1" x14ac:dyDescent="0.35"/>
    <row r="108766" s="62" customFormat="1" x14ac:dyDescent="0.35"/>
    <row r="108767" s="62" customFormat="1" x14ac:dyDescent="0.35"/>
    <row r="108768" s="62" customFormat="1" x14ac:dyDescent="0.35"/>
    <row r="108769" s="62" customFormat="1" x14ac:dyDescent="0.35"/>
    <row r="108770" s="62" customFormat="1" x14ac:dyDescent="0.35"/>
    <row r="108771" s="62" customFormat="1" x14ac:dyDescent="0.35"/>
    <row r="108772" s="62" customFormat="1" x14ac:dyDescent="0.35"/>
    <row r="108773" s="62" customFormat="1" x14ac:dyDescent="0.35"/>
    <row r="108774" s="62" customFormat="1" x14ac:dyDescent="0.35"/>
    <row r="108775" s="62" customFormat="1" x14ac:dyDescent="0.35"/>
    <row r="108776" s="62" customFormat="1" x14ac:dyDescent="0.35"/>
    <row r="108777" s="62" customFormat="1" x14ac:dyDescent="0.35"/>
    <row r="108778" s="62" customFormat="1" x14ac:dyDescent="0.35"/>
    <row r="108779" s="62" customFormat="1" x14ac:dyDescent="0.35"/>
    <row r="108780" s="62" customFormat="1" x14ac:dyDescent="0.35"/>
    <row r="108781" s="62" customFormat="1" x14ac:dyDescent="0.35"/>
    <row r="108782" s="62" customFormat="1" x14ac:dyDescent="0.35"/>
    <row r="108783" s="62" customFormat="1" x14ac:dyDescent="0.35"/>
    <row r="108784" s="62" customFormat="1" x14ac:dyDescent="0.35"/>
    <row r="108785" s="62" customFormat="1" x14ac:dyDescent="0.35"/>
    <row r="108786" s="62" customFormat="1" x14ac:dyDescent="0.35"/>
    <row r="108787" s="62" customFormat="1" x14ac:dyDescent="0.35"/>
    <row r="108788" s="62" customFormat="1" x14ac:dyDescent="0.35"/>
    <row r="108789" s="62" customFormat="1" x14ac:dyDescent="0.35"/>
    <row r="108790" s="62" customFormat="1" x14ac:dyDescent="0.35"/>
    <row r="108791" s="62" customFormat="1" x14ac:dyDescent="0.35"/>
    <row r="108792" s="62" customFormat="1" x14ac:dyDescent="0.35"/>
    <row r="108793" s="62" customFormat="1" x14ac:dyDescent="0.35"/>
    <row r="108794" s="62" customFormat="1" x14ac:dyDescent="0.35"/>
    <row r="108795" s="62" customFormat="1" x14ac:dyDescent="0.35"/>
    <row r="108796" s="62" customFormat="1" x14ac:dyDescent="0.35"/>
    <row r="108797" s="62" customFormat="1" x14ac:dyDescent="0.35"/>
    <row r="108798" s="62" customFormat="1" x14ac:dyDescent="0.35"/>
    <row r="108799" s="62" customFormat="1" x14ac:dyDescent="0.35"/>
    <row r="108800" s="62" customFormat="1" x14ac:dyDescent="0.35"/>
    <row r="108801" s="62" customFormat="1" x14ac:dyDescent="0.35"/>
    <row r="108802" s="62" customFormat="1" x14ac:dyDescent="0.35"/>
    <row r="108803" s="62" customFormat="1" x14ac:dyDescent="0.35"/>
    <row r="108804" s="62" customFormat="1" x14ac:dyDescent="0.35"/>
    <row r="108805" s="62" customFormat="1" x14ac:dyDescent="0.35"/>
    <row r="108806" s="62" customFormat="1" x14ac:dyDescent="0.35"/>
    <row r="108807" s="62" customFormat="1" x14ac:dyDescent="0.35"/>
    <row r="108808" s="62" customFormat="1" x14ac:dyDescent="0.35"/>
    <row r="108809" s="62" customFormat="1" x14ac:dyDescent="0.35"/>
    <row r="108810" s="62" customFormat="1" x14ac:dyDescent="0.35"/>
    <row r="108811" s="62" customFormat="1" x14ac:dyDescent="0.35"/>
    <row r="108812" s="62" customFormat="1" x14ac:dyDescent="0.35"/>
    <row r="108813" s="62" customFormat="1" x14ac:dyDescent="0.35"/>
    <row r="108814" s="62" customFormat="1" x14ac:dyDescent="0.35"/>
    <row r="108815" s="62" customFormat="1" x14ac:dyDescent="0.35"/>
    <row r="108816" s="62" customFormat="1" x14ac:dyDescent="0.35"/>
    <row r="108817" s="62" customFormat="1" x14ac:dyDescent="0.35"/>
    <row r="108818" s="62" customFormat="1" x14ac:dyDescent="0.35"/>
    <row r="108819" s="62" customFormat="1" x14ac:dyDescent="0.35"/>
    <row r="108820" s="62" customFormat="1" x14ac:dyDescent="0.35"/>
    <row r="108821" s="62" customFormat="1" x14ac:dyDescent="0.35"/>
    <row r="108822" s="62" customFormat="1" x14ac:dyDescent="0.35"/>
    <row r="108823" s="62" customFormat="1" x14ac:dyDescent="0.35"/>
    <row r="108824" s="62" customFormat="1" x14ac:dyDescent="0.35"/>
    <row r="108825" s="62" customFormat="1" x14ac:dyDescent="0.35"/>
    <row r="108826" s="62" customFormat="1" x14ac:dyDescent="0.35"/>
    <row r="108827" s="62" customFormat="1" x14ac:dyDescent="0.35"/>
    <row r="108828" s="62" customFormat="1" x14ac:dyDescent="0.35"/>
    <row r="108829" s="62" customFormat="1" x14ac:dyDescent="0.35"/>
    <row r="108830" s="62" customFormat="1" x14ac:dyDescent="0.35"/>
    <row r="108831" s="62" customFormat="1" x14ac:dyDescent="0.35"/>
    <row r="108832" s="62" customFormat="1" x14ac:dyDescent="0.35"/>
    <row r="108833" s="62" customFormat="1" x14ac:dyDescent="0.35"/>
    <row r="108834" s="62" customFormat="1" x14ac:dyDescent="0.35"/>
    <row r="108835" s="62" customFormat="1" x14ac:dyDescent="0.35"/>
    <row r="108836" s="62" customFormat="1" x14ac:dyDescent="0.35"/>
    <row r="108837" s="62" customFormat="1" x14ac:dyDescent="0.35"/>
    <row r="108838" s="62" customFormat="1" x14ac:dyDescent="0.35"/>
    <row r="108839" s="62" customFormat="1" x14ac:dyDescent="0.35"/>
    <row r="108840" s="62" customFormat="1" x14ac:dyDescent="0.35"/>
    <row r="108841" s="62" customFormat="1" x14ac:dyDescent="0.35"/>
    <row r="108842" s="62" customFormat="1" x14ac:dyDescent="0.35"/>
    <row r="108843" s="62" customFormat="1" x14ac:dyDescent="0.35"/>
    <row r="108844" s="62" customFormat="1" x14ac:dyDescent="0.35"/>
    <row r="108845" s="62" customFormat="1" x14ac:dyDescent="0.35"/>
    <row r="108846" s="62" customFormat="1" x14ac:dyDescent="0.35"/>
    <row r="108847" s="62" customFormat="1" x14ac:dyDescent="0.35"/>
    <row r="108848" s="62" customFormat="1" x14ac:dyDescent="0.35"/>
    <row r="108849" s="62" customFormat="1" x14ac:dyDescent="0.35"/>
    <row r="108850" s="62" customFormat="1" x14ac:dyDescent="0.35"/>
    <row r="108851" s="62" customFormat="1" x14ac:dyDescent="0.35"/>
    <row r="108852" s="62" customFormat="1" x14ac:dyDescent="0.35"/>
    <row r="108853" s="62" customFormat="1" x14ac:dyDescent="0.35"/>
    <row r="108854" s="62" customFormat="1" x14ac:dyDescent="0.35"/>
    <row r="108855" s="62" customFormat="1" x14ac:dyDescent="0.35"/>
    <row r="108856" s="62" customFormat="1" x14ac:dyDescent="0.35"/>
    <row r="108857" s="62" customFormat="1" x14ac:dyDescent="0.35"/>
    <row r="108858" s="62" customFormat="1" x14ac:dyDescent="0.35"/>
    <row r="108859" s="62" customFormat="1" x14ac:dyDescent="0.35"/>
    <row r="108860" s="62" customFormat="1" x14ac:dyDescent="0.35"/>
    <row r="108861" s="62" customFormat="1" x14ac:dyDescent="0.35"/>
    <row r="108862" s="62" customFormat="1" x14ac:dyDescent="0.35"/>
    <row r="108863" s="62" customFormat="1" x14ac:dyDescent="0.35"/>
    <row r="108864" s="62" customFormat="1" x14ac:dyDescent="0.35"/>
    <row r="108865" s="62" customFormat="1" x14ac:dyDescent="0.35"/>
    <row r="108866" s="62" customFormat="1" x14ac:dyDescent="0.35"/>
    <row r="108867" s="62" customFormat="1" x14ac:dyDescent="0.35"/>
    <row r="108868" s="62" customFormat="1" x14ac:dyDescent="0.35"/>
    <row r="108869" s="62" customFormat="1" x14ac:dyDescent="0.35"/>
    <row r="108870" s="62" customFormat="1" x14ac:dyDescent="0.35"/>
    <row r="108871" s="62" customFormat="1" x14ac:dyDescent="0.35"/>
    <row r="108872" s="62" customFormat="1" x14ac:dyDescent="0.35"/>
    <row r="108873" s="62" customFormat="1" x14ac:dyDescent="0.35"/>
    <row r="108874" s="62" customFormat="1" x14ac:dyDescent="0.35"/>
    <row r="108875" s="62" customFormat="1" x14ac:dyDescent="0.35"/>
    <row r="108876" s="62" customFormat="1" x14ac:dyDescent="0.35"/>
    <row r="108877" s="62" customFormat="1" x14ac:dyDescent="0.35"/>
    <row r="108878" s="62" customFormat="1" x14ac:dyDescent="0.35"/>
    <row r="108879" s="62" customFormat="1" x14ac:dyDescent="0.35"/>
    <row r="108880" s="62" customFormat="1" x14ac:dyDescent="0.35"/>
    <row r="108881" s="62" customFormat="1" x14ac:dyDescent="0.35"/>
    <row r="108882" s="62" customFormat="1" x14ac:dyDescent="0.35"/>
    <row r="108883" s="62" customFormat="1" x14ac:dyDescent="0.35"/>
    <row r="108884" s="62" customFormat="1" x14ac:dyDescent="0.35"/>
    <row r="108885" s="62" customFormat="1" x14ac:dyDescent="0.35"/>
    <row r="108886" s="62" customFormat="1" x14ac:dyDescent="0.35"/>
    <row r="108887" s="62" customFormat="1" x14ac:dyDescent="0.35"/>
    <row r="108888" s="62" customFormat="1" x14ac:dyDescent="0.35"/>
    <row r="108889" s="62" customFormat="1" x14ac:dyDescent="0.35"/>
    <row r="108890" s="62" customFormat="1" x14ac:dyDescent="0.35"/>
    <row r="108891" s="62" customFormat="1" x14ac:dyDescent="0.35"/>
    <row r="108892" s="62" customFormat="1" x14ac:dyDescent="0.35"/>
    <row r="108893" s="62" customFormat="1" x14ac:dyDescent="0.35"/>
    <row r="108894" s="62" customFormat="1" x14ac:dyDescent="0.35"/>
    <row r="108895" s="62" customFormat="1" x14ac:dyDescent="0.35"/>
    <row r="108896" s="62" customFormat="1" x14ac:dyDescent="0.35"/>
    <row r="108897" s="62" customFormat="1" x14ac:dyDescent="0.35"/>
    <row r="108898" s="62" customFormat="1" x14ac:dyDescent="0.35"/>
    <row r="108899" s="62" customFormat="1" x14ac:dyDescent="0.35"/>
    <row r="108900" s="62" customFormat="1" x14ac:dyDescent="0.35"/>
    <row r="108901" s="62" customFormat="1" x14ac:dyDescent="0.35"/>
    <row r="108902" s="62" customFormat="1" x14ac:dyDescent="0.35"/>
    <row r="108903" s="62" customFormat="1" x14ac:dyDescent="0.35"/>
    <row r="108904" s="62" customFormat="1" x14ac:dyDescent="0.35"/>
    <row r="108905" s="62" customFormat="1" x14ac:dyDescent="0.35"/>
    <row r="108906" s="62" customFormat="1" x14ac:dyDescent="0.35"/>
    <row r="108907" s="62" customFormat="1" x14ac:dyDescent="0.35"/>
    <row r="108908" s="62" customFormat="1" x14ac:dyDescent="0.35"/>
    <row r="108909" s="62" customFormat="1" x14ac:dyDescent="0.35"/>
    <row r="108910" s="62" customFormat="1" x14ac:dyDescent="0.35"/>
    <row r="108911" s="62" customFormat="1" x14ac:dyDescent="0.35"/>
    <row r="108912" s="62" customFormat="1" x14ac:dyDescent="0.35"/>
    <row r="108913" s="62" customFormat="1" x14ac:dyDescent="0.35"/>
    <row r="108914" s="62" customFormat="1" x14ac:dyDescent="0.35"/>
    <row r="108915" s="62" customFormat="1" x14ac:dyDescent="0.35"/>
    <row r="108916" s="62" customFormat="1" x14ac:dyDescent="0.35"/>
    <row r="108917" s="62" customFormat="1" x14ac:dyDescent="0.35"/>
    <row r="108918" s="62" customFormat="1" x14ac:dyDescent="0.35"/>
    <row r="108919" s="62" customFormat="1" x14ac:dyDescent="0.35"/>
    <row r="108920" s="62" customFormat="1" x14ac:dyDescent="0.35"/>
    <row r="108921" s="62" customFormat="1" x14ac:dyDescent="0.35"/>
    <row r="108922" s="62" customFormat="1" x14ac:dyDescent="0.35"/>
    <row r="108923" s="62" customFormat="1" x14ac:dyDescent="0.35"/>
    <row r="108924" s="62" customFormat="1" x14ac:dyDescent="0.35"/>
    <row r="108925" s="62" customFormat="1" x14ac:dyDescent="0.35"/>
    <row r="108926" s="62" customFormat="1" x14ac:dyDescent="0.35"/>
    <row r="108927" s="62" customFormat="1" x14ac:dyDescent="0.35"/>
    <row r="108928" s="62" customFormat="1" x14ac:dyDescent="0.35"/>
    <row r="108929" s="62" customFormat="1" x14ac:dyDescent="0.35"/>
    <row r="108930" s="62" customFormat="1" x14ac:dyDescent="0.35"/>
    <row r="108931" s="62" customFormat="1" x14ac:dyDescent="0.35"/>
    <row r="108932" s="62" customFormat="1" x14ac:dyDescent="0.35"/>
    <row r="108933" s="62" customFormat="1" x14ac:dyDescent="0.35"/>
    <row r="108934" s="62" customFormat="1" x14ac:dyDescent="0.35"/>
    <row r="108935" s="62" customFormat="1" x14ac:dyDescent="0.35"/>
    <row r="108936" s="62" customFormat="1" x14ac:dyDescent="0.35"/>
    <row r="108937" s="62" customFormat="1" x14ac:dyDescent="0.35"/>
    <row r="108938" s="62" customFormat="1" x14ac:dyDescent="0.35"/>
    <row r="108939" s="62" customFormat="1" x14ac:dyDescent="0.35"/>
    <row r="108940" s="62" customFormat="1" x14ac:dyDescent="0.35"/>
    <row r="108941" s="62" customFormat="1" x14ac:dyDescent="0.35"/>
    <row r="108942" s="62" customFormat="1" x14ac:dyDescent="0.35"/>
    <row r="108943" s="62" customFormat="1" x14ac:dyDescent="0.35"/>
    <row r="108944" s="62" customFormat="1" x14ac:dyDescent="0.35"/>
    <row r="108945" s="62" customFormat="1" x14ac:dyDescent="0.35"/>
    <row r="108946" s="62" customFormat="1" x14ac:dyDescent="0.35"/>
    <row r="108947" s="62" customFormat="1" x14ac:dyDescent="0.35"/>
    <row r="108948" s="62" customFormat="1" x14ac:dyDescent="0.35"/>
    <row r="108949" s="62" customFormat="1" x14ac:dyDescent="0.35"/>
    <row r="108950" s="62" customFormat="1" x14ac:dyDescent="0.35"/>
    <row r="108951" s="62" customFormat="1" x14ac:dyDescent="0.35"/>
    <row r="108952" s="62" customFormat="1" x14ac:dyDescent="0.35"/>
    <row r="108953" s="62" customFormat="1" x14ac:dyDescent="0.35"/>
    <row r="108954" s="62" customFormat="1" x14ac:dyDescent="0.35"/>
    <row r="108955" s="62" customFormat="1" x14ac:dyDescent="0.35"/>
    <row r="108956" s="62" customFormat="1" x14ac:dyDescent="0.35"/>
    <row r="108957" s="62" customFormat="1" x14ac:dyDescent="0.35"/>
    <row r="108958" s="62" customFormat="1" x14ac:dyDescent="0.35"/>
    <row r="108959" s="62" customFormat="1" x14ac:dyDescent="0.35"/>
    <row r="108960" s="62" customFormat="1" x14ac:dyDescent="0.35"/>
    <row r="108961" s="62" customFormat="1" x14ac:dyDescent="0.35"/>
    <row r="108962" s="62" customFormat="1" x14ac:dyDescent="0.35"/>
    <row r="108963" s="62" customFormat="1" x14ac:dyDescent="0.35"/>
    <row r="108964" s="62" customFormat="1" x14ac:dyDescent="0.35"/>
    <row r="108965" s="62" customFormat="1" x14ac:dyDescent="0.35"/>
    <row r="108966" s="62" customFormat="1" x14ac:dyDescent="0.35"/>
    <row r="108967" s="62" customFormat="1" x14ac:dyDescent="0.35"/>
    <row r="108968" s="62" customFormat="1" x14ac:dyDescent="0.35"/>
    <row r="108969" s="62" customFormat="1" x14ac:dyDescent="0.35"/>
    <row r="108970" s="62" customFormat="1" x14ac:dyDescent="0.35"/>
    <row r="108971" s="62" customFormat="1" x14ac:dyDescent="0.35"/>
    <row r="108972" s="62" customFormat="1" x14ac:dyDescent="0.35"/>
    <row r="108973" s="62" customFormat="1" x14ac:dyDescent="0.35"/>
    <row r="108974" s="62" customFormat="1" x14ac:dyDescent="0.35"/>
    <row r="108975" s="62" customFormat="1" x14ac:dyDescent="0.35"/>
    <row r="108976" s="62" customFormat="1" x14ac:dyDescent="0.35"/>
    <row r="108977" s="62" customFormat="1" x14ac:dyDescent="0.35"/>
    <row r="108978" s="62" customFormat="1" x14ac:dyDescent="0.35"/>
    <row r="108979" s="62" customFormat="1" x14ac:dyDescent="0.35"/>
    <row r="108980" s="62" customFormat="1" x14ac:dyDescent="0.35"/>
    <row r="108981" s="62" customFormat="1" x14ac:dyDescent="0.35"/>
    <row r="108982" s="62" customFormat="1" x14ac:dyDescent="0.35"/>
    <row r="108983" s="62" customFormat="1" x14ac:dyDescent="0.35"/>
    <row r="108984" s="62" customFormat="1" x14ac:dyDescent="0.35"/>
    <row r="108985" s="62" customFormat="1" x14ac:dyDescent="0.35"/>
    <row r="108986" s="62" customFormat="1" x14ac:dyDescent="0.35"/>
    <row r="108987" s="62" customFormat="1" x14ac:dyDescent="0.35"/>
    <row r="108988" s="62" customFormat="1" x14ac:dyDescent="0.35"/>
    <row r="108989" s="62" customFormat="1" x14ac:dyDescent="0.35"/>
    <row r="108990" s="62" customFormat="1" x14ac:dyDescent="0.35"/>
    <row r="108991" s="62" customFormat="1" x14ac:dyDescent="0.35"/>
    <row r="108992" s="62" customFormat="1" x14ac:dyDescent="0.35"/>
    <row r="108993" s="62" customFormat="1" x14ac:dyDescent="0.35"/>
    <row r="108994" s="62" customFormat="1" x14ac:dyDescent="0.35"/>
    <row r="108995" s="62" customFormat="1" x14ac:dyDescent="0.35"/>
    <row r="108996" s="62" customFormat="1" x14ac:dyDescent="0.35"/>
    <row r="108997" s="62" customFormat="1" x14ac:dyDescent="0.35"/>
    <row r="108998" s="62" customFormat="1" x14ac:dyDescent="0.35"/>
    <row r="108999" s="62" customFormat="1" x14ac:dyDescent="0.35"/>
    <row r="109000" s="62" customFormat="1" x14ac:dyDescent="0.35"/>
    <row r="109001" s="62" customFormat="1" x14ac:dyDescent="0.35"/>
    <row r="109002" s="62" customFormat="1" x14ac:dyDescent="0.35"/>
    <row r="109003" s="62" customFormat="1" x14ac:dyDescent="0.35"/>
    <row r="109004" s="62" customFormat="1" x14ac:dyDescent="0.35"/>
    <row r="109005" s="62" customFormat="1" x14ac:dyDescent="0.35"/>
    <row r="109006" s="62" customFormat="1" x14ac:dyDescent="0.35"/>
    <row r="109007" s="62" customFormat="1" x14ac:dyDescent="0.35"/>
    <row r="109008" s="62" customFormat="1" x14ac:dyDescent="0.35"/>
    <row r="109009" s="62" customFormat="1" x14ac:dyDescent="0.35"/>
    <row r="109010" s="62" customFormat="1" x14ac:dyDescent="0.35"/>
    <row r="109011" s="62" customFormat="1" x14ac:dyDescent="0.35"/>
    <row r="109012" s="62" customFormat="1" x14ac:dyDescent="0.35"/>
    <row r="109013" s="62" customFormat="1" x14ac:dyDescent="0.35"/>
    <row r="109014" s="62" customFormat="1" x14ac:dyDescent="0.35"/>
    <row r="109015" s="62" customFormat="1" x14ac:dyDescent="0.35"/>
    <row r="109016" s="62" customFormat="1" x14ac:dyDescent="0.35"/>
    <row r="109017" s="62" customFormat="1" x14ac:dyDescent="0.35"/>
    <row r="109018" s="62" customFormat="1" x14ac:dyDescent="0.35"/>
    <row r="109019" s="62" customFormat="1" x14ac:dyDescent="0.35"/>
    <row r="109020" s="62" customFormat="1" x14ac:dyDescent="0.35"/>
    <row r="109021" s="62" customFormat="1" x14ac:dyDescent="0.35"/>
    <row r="109022" s="62" customFormat="1" x14ac:dyDescent="0.35"/>
    <row r="109023" s="62" customFormat="1" x14ac:dyDescent="0.35"/>
    <row r="109024" s="62" customFormat="1" x14ac:dyDescent="0.35"/>
    <row r="109025" s="62" customFormat="1" x14ac:dyDescent="0.35"/>
    <row r="109026" s="62" customFormat="1" x14ac:dyDescent="0.35"/>
    <row r="109027" s="62" customFormat="1" x14ac:dyDescent="0.35"/>
    <row r="109028" s="62" customFormat="1" x14ac:dyDescent="0.35"/>
    <row r="109029" s="62" customFormat="1" x14ac:dyDescent="0.35"/>
    <row r="109030" s="62" customFormat="1" x14ac:dyDescent="0.35"/>
    <row r="109031" s="62" customFormat="1" x14ac:dyDescent="0.35"/>
    <row r="109032" s="62" customFormat="1" x14ac:dyDescent="0.35"/>
    <row r="109033" s="62" customFormat="1" x14ac:dyDescent="0.35"/>
    <row r="109034" s="62" customFormat="1" x14ac:dyDescent="0.35"/>
    <row r="109035" s="62" customFormat="1" x14ac:dyDescent="0.35"/>
    <row r="109036" s="62" customFormat="1" x14ac:dyDescent="0.35"/>
    <row r="109037" s="62" customFormat="1" x14ac:dyDescent="0.35"/>
    <row r="109038" s="62" customFormat="1" x14ac:dyDescent="0.35"/>
    <row r="109039" s="62" customFormat="1" x14ac:dyDescent="0.35"/>
    <row r="109040" s="62" customFormat="1" x14ac:dyDescent="0.35"/>
    <row r="109041" s="62" customFormat="1" x14ac:dyDescent="0.35"/>
    <row r="109042" s="62" customFormat="1" x14ac:dyDescent="0.35"/>
    <row r="109043" s="62" customFormat="1" x14ac:dyDescent="0.35"/>
    <row r="109044" s="62" customFormat="1" x14ac:dyDescent="0.35"/>
    <row r="109045" s="62" customFormat="1" x14ac:dyDescent="0.35"/>
    <row r="109046" s="62" customFormat="1" x14ac:dyDescent="0.35"/>
    <row r="109047" s="62" customFormat="1" x14ac:dyDescent="0.35"/>
    <row r="109048" s="62" customFormat="1" x14ac:dyDescent="0.35"/>
    <row r="109049" s="62" customFormat="1" x14ac:dyDescent="0.35"/>
    <row r="109050" s="62" customFormat="1" x14ac:dyDescent="0.35"/>
    <row r="109051" s="62" customFormat="1" x14ac:dyDescent="0.35"/>
    <row r="109052" s="62" customFormat="1" x14ac:dyDescent="0.35"/>
    <row r="109053" s="62" customFormat="1" x14ac:dyDescent="0.35"/>
    <row r="109054" s="62" customFormat="1" x14ac:dyDescent="0.35"/>
    <row r="109055" s="62" customFormat="1" x14ac:dyDescent="0.35"/>
    <row r="109056" s="62" customFormat="1" x14ac:dyDescent="0.35"/>
    <row r="109057" s="62" customFormat="1" x14ac:dyDescent="0.35"/>
    <row r="109058" s="62" customFormat="1" x14ac:dyDescent="0.35"/>
    <row r="109059" s="62" customFormat="1" x14ac:dyDescent="0.35"/>
    <row r="109060" s="62" customFormat="1" x14ac:dyDescent="0.35"/>
    <row r="109061" s="62" customFormat="1" x14ac:dyDescent="0.35"/>
    <row r="109062" s="62" customFormat="1" x14ac:dyDescent="0.35"/>
    <row r="109063" s="62" customFormat="1" x14ac:dyDescent="0.35"/>
    <row r="109064" s="62" customFormat="1" x14ac:dyDescent="0.35"/>
    <row r="109065" s="62" customFormat="1" x14ac:dyDescent="0.35"/>
    <row r="109066" s="62" customFormat="1" x14ac:dyDescent="0.35"/>
    <row r="109067" s="62" customFormat="1" x14ac:dyDescent="0.35"/>
    <row r="109068" s="62" customFormat="1" x14ac:dyDescent="0.35"/>
    <row r="109069" s="62" customFormat="1" x14ac:dyDescent="0.35"/>
    <row r="109070" s="62" customFormat="1" x14ac:dyDescent="0.35"/>
    <row r="109071" s="62" customFormat="1" x14ac:dyDescent="0.35"/>
    <row r="109072" s="62" customFormat="1" x14ac:dyDescent="0.35"/>
    <row r="109073" s="62" customFormat="1" x14ac:dyDescent="0.35"/>
    <row r="109074" s="62" customFormat="1" x14ac:dyDescent="0.35"/>
    <row r="109075" s="62" customFormat="1" x14ac:dyDescent="0.35"/>
    <row r="109076" s="62" customFormat="1" x14ac:dyDescent="0.35"/>
    <row r="109077" s="62" customFormat="1" x14ac:dyDescent="0.35"/>
    <row r="109078" s="62" customFormat="1" x14ac:dyDescent="0.35"/>
    <row r="109079" s="62" customFormat="1" x14ac:dyDescent="0.35"/>
    <row r="109080" s="62" customFormat="1" x14ac:dyDescent="0.35"/>
    <row r="109081" s="62" customFormat="1" x14ac:dyDescent="0.35"/>
    <row r="109082" s="62" customFormat="1" x14ac:dyDescent="0.35"/>
    <row r="109083" s="62" customFormat="1" x14ac:dyDescent="0.35"/>
    <row r="109084" s="62" customFormat="1" x14ac:dyDescent="0.35"/>
    <row r="109085" s="62" customFormat="1" x14ac:dyDescent="0.35"/>
    <row r="109086" s="62" customFormat="1" x14ac:dyDescent="0.35"/>
    <row r="109087" s="62" customFormat="1" x14ac:dyDescent="0.35"/>
    <row r="109088" s="62" customFormat="1" x14ac:dyDescent="0.35"/>
    <row r="109089" s="62" customFormat="1" x14ac:dyDescent="0.35"/>
    <row r="109090" s="62" customFormat="1" x14ac:dyDescent="0.35"/>
    <row r="109091" s="62" customFormat="1" x14ac:dyDescent="0.35"/>
    <row r="109092" s="62" customFormat="1" x14ac:dyDescent="0.35"/>
    <row r="109093" s="62" customFormat="1" x14ac:dyDescent="0.35"/>
    <row r="109094" s="62" customFormat="1" x14ac:dyDescent="0.35"/>
    <row r="109095" s="62" customFormat="1" x14ac:dyDescent="0.35"/>
    <row r="109096" s="62" customFormat="1" x14ac:dyDescent="0.35"/>
    <row r="109097" s="62" customFormat="1" x14ac:dyDescent="0.35"/>
    <row r="109098" s="62" customFormat="1" x14ac:dyDescent="0.35"/>
    <row r="109099" s="62" customFormat="1" x14ac:dyDescent="0.35"/>
    <row r="109100" s="62" customFormat="1" x14ac:dyDescent="0.35"/>
    <row r="109101" s="62" customFormat="1" x14ac:dyDescent="0.35"/>
    <row r="109102" s="62" customFormat="1" x14ac:dyDescent="0.35"/>
    <row r="109103" s="62" customFormat="1" x14ac:dyDescent="0.35"/>
    <row r="109104" s="62" customFormat="1" x14ac:dyDescent="0.35"/>
    <row r="109105" s="62" customFormat="1" x14ac:dyDescent="0.35"/>
    <row r="109106" s="62" customFormat="1" x14ac:dyDescent="0.35"/>
    <row r="109107" s="62" customFormat="1" x14ac:dyDescent="0.35"/>
    <row r="109108" s="62" customFormat="1" x14ac:dyDescent="0.35"/>
    <row r="109109" s="62" customFormat="1" x14ac:dyDescent="0.35"/>
    <row r="109110" s="62" customFormat="1" x14ac:dyDescent="0.35"/>
    <row r="109111" s="62" customFormat="1" x14ac:dyDescent="0.35"/>
    <row r="109112" s="62" customFormat="1" x14ac:dyDescent="0.35"/>
    <row r="109113" s="62" customFormat="1" x14ac:dyDescent="0.35"/>
    <row r="109114" s="62" customFormat="1" x14ac:dyDescent="0.35"/>
    <row r="109115" s="62" customFormat="1" x14ac:dyDescent="0.35"/>
    <row r="109116" s="62" customFormat="1" x14ac:dyDescent="0.35"/>
    <row r="109117" s="62" customFormat="1" x14ac:dyDescent="0.35"/>
    <row r="109118" s="62" customFormat="1" x14ac:dyDescent="0.35"/>
    <row r="109119" s="62" customFormat="1" x14ac:dyDescent="0.35"/>
    <row r="109120" s="62" customFormat="1" x14ac:dyDescent="0.35"/>
    <row r="109121" s="62" customFormat="1" x14ac:dyDescent="0.35"/>
    <row r="109122" s="62" customFormat="1" x14ac:dyDescent="0.35"/>
    <row r="109123" s="62" customFormat="1" x14ac:dyDescent="0.35"/>
    <row r="109124" s="62" customFormat="1" x14ac:dyDescent="0.35"/>
    <row r="109125" s="62" customFormat="1" x14ac:dyDescent="0.35"/>
    <row r="109126" s="62" customFormat="1" x14ac:dyDescent="0.35"/>
    <row r="109127" s="62" customFormat="1" x14ac:dyDescent="0.35"/>
    <row r="109128" s="62" customFormat="1" x14ac:dyDescent="0.35"/>
    <row r="109129" s="62" customFormat="1" x14ac:dyDescent="0.35"/>
    <row r="109130" s="62" customFormat="1" x14ac:dyDescent="0.35"/>
    <row r="109131" s="62" customFormat="1" x14ac:dyDescent="0.35"/>
    <row r="109132" s="62" customFormat="1" x14ac:dyDescent="0.35"/>
    <row r="109133" s="62" customFormat="1" x14ac:dyDescent="0.35"/>
    <row r="109134" s="62" customFormat="1" x14ac:dyDescent="0.35"/>
    <row r="109135" s="62" customFormat="1" x14ac:dyDescent="0.35"/>
    <row r="109136" s="62" customFormat="1" x14ac:dyDescent="0.35"/>
    <row r="109137" s="62" customFormat="1" x14ac:dyDescent="0.35"/>
    <row r="109138" s="62" customFormat="1" x14ac:dyDescent="0.35"/>
    <row r="109139" s="62" customFormat="1" x14ac:dyDescent="0.35"/>
    <row r="109140" s="62" customFormat="1" x14ac:dyDescent="0.35"/>
    <row r="109141" s="62" customFormat="1" x14ac:dyDescent="0.35"/>
    <row r="109142" s="62" customFormat="1" x14ac:dyDescent="0.35"/>
    <row r="109143" s="62" customFormat="1" x14ac:dyDescent="0.35"/>
    <row r="109144" s="62" customFormat="1" x14ac:dyDescent="0.35"/>
    <row r="109145" s="62" customFormat="1" x14ac:dyDescent="0.35"/>
    <row r="109146" s="62" customFormat="1" x14ac:dyDescent="0.35"/>
    <row r="109147" s="62" customFormat="1" x14ac:dyDescent="0.35"/>
    <row r="109148" s="62" customFormat="1" x14ac:dyDescent="0.35"/>
    <row r="109149" s="62" customFormat="1" x14ac:dyDescent="0.35"/>
    <row r="109150" s="62" customFormat="1" x14ac:dyDescent="0.35"/>
    <row r="109151" s="62" customFormat="1" x14ac:dyDescent="0.35"/>
    <row r="109152" s="62" customFormat="1" x14ac:dyDescent="0.35"/>
    <row r="109153" s="62" customFormat="1" x14ac:dyDescent="0.35"/>
    <row r="109154" s="62" customFormat="1" x14ac:dyDescent="0.35"/>
    <row r="109155" s="62" customFormat="1" x14ac:dyDescent="0.35"/>
    <row r="109156" s="62" customFormat="1" x14ac:dyDescent="0.35"/>
    <row r="109157" s="62" customFormat="1" x14ac:dyDescent="0.35"/>
    <row r="109158" s="62" customFormat="1" x14ac:dyDescent="0.35"/>
    <row r="109159" s="62" customFormat="1" x14ac:dyDescent="0.35"/>
    <row r="109160" s="62" customFormat="1" x14ac:dyDescent="0.35"/>
    <row r="109161" s="62" customFormat="1" x14ac:dyDescent="0.35"/>
    <row r="109162" s="62" customFormat="1" x14ac:dyDescent="0.35"/>
    <row r="109163" s="62" customFormat="1" x14ac:dyDescent="0.35"/>
    <row r="109164" s="62" customFormat="1" x14ac:dyDescent="0.35"/>
    <row r="109165" s="62" customFormat="1" x14ac:dyDescent="0.35"/>
    <row r="109166" s="62" customFormat="1" x14ac:dyDescent="0.35"/>
    <row r="109167" s="62" customFormat="1" x14ac:dyDescent="0.35"/>
    <row r="109168" s="62" customFormat="1" x14ac:dyDescent="0.35"/>
    <row r="109169" s="62" customFormat="1" x14ac:dyDescent="0.35"/>
    <row r="109170" s="62" customFormat="1" x14ac:dyDescent="0.35"/>
    <row r="109171" s="62" customFormat="1" x14ac:dyDescent="0.35"/>
    <row r="109172" s="62" customFormat="1" x14ac:dyDescent="0.35"/>
    <row r="109173" s="62" customFormat="1" x14ac:dyDescent="0.35"/>
    <row r="109174" s="62" customFormat="1" x14ac:dyDescent="0.35"/>
    <row r="109175" s="62" customFormat="1" x14ac:dyDescent="0.35"/>
    <row r="109176" s="62" customFormat="1" x14ac:dyDescent="0.35"/>
    <row r="109177" s="62" customFormat="1" x14ac:dyDescent="0.35"/>
    <row r="109178" s="62" customFormat="1" x14ac:dyDescent="0.35"/>
    <row r="109179" s="62" customFormat="1" x14ac:dyDescent="0.35"/>
    <row r="109180" s="62" customFormat="1" x14ac:dyDescent="0.35"/>
    <row r="109181" s="62" customFormat="1" x14ac:dyDescent="0.35"/>
    <row r="109182" s="62" customFormat="1" x14ac:dyDescent="0.35"/>
    <row r="109183" s="62" customFormat="1" x14ac:dyDescent="0.35"/>
    <row r="109184" s="62" customFormat="1" x14ac:dyDescent="0.35"/>
    <row r="109185" s="62" customFormat="1" x14ac:dyDescent="0.35"/>
    <row r="109186" s="62" customFormat="1" x14ac:dyDescent="0.35"/>
    <row r="109187" s="62" customFormat="1" x14ac:dyDescent="0.35"/>
    <row r="109188" s="62" customFormat="1" x14ac:dyDescent="0.35"/>
    <row r="109189" s="62" customFormat="1" x14ac:dyDescent="0.35"/>
    <row r="109190" s="62" customFormat="1" x14ac:dyDescent="0.35"/>
    <row r="109191" s="62" customFormat="1" x14ac:dyDescent="0.35"/>
    <row r="109192" s="62" customFormat="1" x14ac:dyDescent="0.35"/>
    <row r="109193" s="62" customFormat="1" x14ac:dyDescent="0.35"/>
    <row r="109194" s="62" customFormat="1" x14ac:dyDescent="0.35"/>
    <row r="109195" s="62" customFormat="1" x14ac:dyDescent="0.35"/>
    <row r="109196" s="62" customFormat="1" x14ac:dyDescent="0.35"/>
    <row r="109197" s="62" customFormat="1" x14ac:dyDescent="0.35"/>
    <row r="109198" s="62" customFormat="1" x14ac:dyDescent="0.35"/>
    <row r="109199" s="62" customFormat="1" x14ac:dyDescent="0.35"/>
    <row r="109200" s="62" customFormat="1" x14ac:dyDescent="0.35"/>
    <row r="109201" s="62" customFormat="1" x14ac:dyDescent="0.35"/>
    <row r="109202" s="62" customFormat="1" x14ac:dyDescent="0.35"/>
    <row r="109203" s="62" customFormat="1" x14ac:dyDescent="0.35"/>
    <row r="109204" s="62" customFormat="1" x14ac:dyDescent="0.35"/>
    <row r="109205" s="62" customFormat="1" x14ac:dyDescent="0.35"/>
    <row r="109206" s="62" customFormat="1" x14ac:dyDescent="0.35"/>
    <row r="109207" s="62" customFormat="1" x14ac:dyDescent="0.35"/>
    <row r="109208" s="62" customFormat="1" x14ac:dyDescent="0.35"/>
    <row r="109209" s="62" customFormat="1" x14ac:dyDescent="0.35"/>
    <row r="109210" s="62" customFormat="1" x14ac:dyDescent="0.35"/>
    <row r="109211" s="62" customFormat="1" x14ac:dyDescent="0.35"/>
    <row r="109212" s="62" customFormat="1" x14ac:dyDescent="0.35"/>
    <row r="109213" s="62" customFormat="1" x14ac:dyDescent="0.35"/>
    <row r="109214" s="62" customFormat="1" x14ac:dyDescent="0.35"/>
    <row r="109215" s="62" customFormat="1" x14ac:dyDescent="0.35"/>
    <row r="109216" s="62" customFormat="1" x14ac:dyDescent="0.35"/>
    <row r="109217" s="62" customFormat="1" x14ac:dyDescent="0.35"/>
    <row r="109218" s="62" customFormat="1" x14ac:dyDescent="0.35"/>
    <row r="109219" s="62" customFormat="1" x14ac:dyDescent="0.35"/>
    <row r="109220" s="62" customFormat="1" x14ac:dyDescent="0.35"/>
    <row r="109221" s="62" customFormat="1" x14ac:dyDescent="0.35"/>
    <row r="109222" s="62" customFormat="1" x14ac:dyDescent="0.35"/>
    <row r="109223" s="62" customFormat="1" x14ac:dyDescent="0.35"/>
    <row r="109224" s="62" customFormat="1" x14ac:dyDescent="0.35"/>
    <row r="109225" s="62" customFormat="1" x14ac:dyDescent="0.35"/>
    <row r="109226" s="62" customFormat="1" x14ac:dyDescent="0.35"/>
    <row r="109227" s="62" customFormat="1" x14ac:dyDescent="0.35"/>
    <row r="109228" s="62" customFormat="1" x14ac:dyDescent="0.35"/>
    <row r="109229" s="62" customFormat="1" x14ac:dyDescent="0.35"/>
    <row r="109230" s="62" customFormat="1" x14ac:dyDescent="0.35"/>
    <row r="109231" s="62" customFormat="1" x14ac:dyDescent="0.35"/>
    <row r="109232" s="62" customFormat="1" x14ac:dyDescent="0.35"/>
    <row r="109233" s="62" customFormat="1" x14ac:dyDescent="0.35"/>
    <row r="109234" s="62" customFormat="1" x14ac:dyDescent="0.35"/>
    <row r="109235" s="62" customFormat="1" x14ac:dyDescent="0.35"/>
    <row r="109236" s="62" customFormat="1" x14ac:dyDescent="0.35"/>
    <row r="109237" s="62" customFormat="1" x14ac:dyDescent="0.35"/>
    <row r="109238" s="62" customFormat="1" x14ac:dyDescent="0.35"/>
    <row r="109239" s="62" customFormat="1" x14ac:dyDescent="0.35"/>
    <row r="109240" s="62" customFormat="1" x14ac:dyDescent="0.35"/>
    <row r="109241" s="62" customFormat="1" x14ac:dyDescent="0.35"/>
    <row r="109242" s="62" customFormat="1" x14ac:dyDescent="0.35"/>
    <row r="109243" s="62" customFormat="1" x14ac:dyDescent="0.35"/>
    <row r="109244" s="62" customFormat="1" x14ac:dyDescent="0.35"/>
    <row r="109245" s="62" customFormat="1" x14ac:dyDescent="0.35"/>
    <row r="109246" s="62" customFormat="1" x14ac:dyDescent="0.35"/>
    <row r="109247" s="62" customFormat="1" x14ac:dyDescent="0.35"/>
    <row r="109248" s="62" customFormat="1" x14ac:dyDescent="0.35"/>
    <row r="109249" s="62" customFormat="1" x14ac:dyDescent="0.35"/>
    <row r="109250" s="62" customFormat="1" x14ac:dyDescent="0.35"/>
    <row r="109251" s="62" customFormat="1" x14ac:dyDescent="0.35"/>
    <row r="109252" s="62" customFormat="1" x14ac:dyDescent="0.35"/>
    <row r="109253" s="62" customFormat="1" x14ac:dyDescent="0.35"/>
    <row r="109254" s="62" customFormat="1" x14ac:dyDescent="0.35"/>
    <row r="109255" s="62" customFormat="1" x14ac:dyDescent="0.35"/>
    <row r="109256" s="62" customFormat="1" x14ac:dyDescent="0.35"/>
    <row r="109257" s="62" customFormat="1" x14ac:dyDescent="0.35"/>
    <row r="109258" s="62" customFormat="1" x14ac:dyDescent="0.35"/>
    <row r="109259" s="62" customFormat="1" x14ac:dyDescent="0.35"/>
    <row r="109260" s="62" customFormat="1" x14ac:dyDescent="0.35"/>
    <row r="109261" s="62" customFormat="1" x14ac:dyDescent="0.35"/>
    <row r="109262" s="62" customFormat="1" x14ac:dyDescent="0.35"/>
    <row r="109263" s="62" customFormat="1" x14ac:dyDescent="0.35"/>
    <row r="109264" s="62" customFormat="1" x14ac:dyDescent="0.35"/>
    <row r="109265" s="62" customFormat="1" x14ac:dyDescent="0.35"/>
    <row r="109266" s="62" customFormat="1" x14ac:dyDescent="0.35"/>
    <row r="109267" s="62" customFormat="1" x14ac:dyDescent="0.35"/>
    <row r="109268" s="62" customFormat="1" x14ac:dyDescent="0.35"/>
    <row r="109269" s="62" customFormat="1" x14ac:dyDescent="0.35"/>
    <row r="109270" s="62" customFormat="1" x14ac:dyDescent="0.35"/>
    <row r="109271" s="62" customFormat="1" x14ac:dyDescent="0.35"/>
    <row r="109272" s="62" customFormat="1" x14ac:dyDescent="0.35"/>
    <row r="109273" s="62" customFormat="1" x14ac:dyDescent="0.35"/>
    <row r="109274" s="62" customFormat="1" x14ac:dyDescent="0.35"/>
    <row r="109275" s="62" customFormat="1" x14ac:dyDescent="0.35"/>
    <row r="109276" s="62" customFormat="1" x14ac:dyDescent="0.35"/>
    <row r="109277" s="62" customFormat="1" x14ac:dyDescent="0.35"/>
    <row r="109278" s="62" customFormat="1" x14ac:dyDescent="0.35"/>
    <row r="109279" s="62" customFormat="1" x14ac:dyDescent="0.35"/>
    <row r="109280" s="62" customFormat="1" x14ac:dyDescent="0.35"/>
    <row r="109281" s="62" customFormat="1" x14ac:dyDescent="0.35"/>
    <row r="109282" s="62" customFormat="1" x14ac:dyDescent="0.35"/>
    <row r="109283" s="62" customFormat="1" x14ac:dyDescent="0.35"/>
    <row r="109284" s="62" customFormat="1" x14ac:dyDescent="0.35"/>
    <row r="109285" s="62" customFormat="1" x14ac:dyDescent="0.35"/>
    <row r="109286" s="62" customFormat="1" x14ac:dyDescent="0.35"/>
    <row r="109287" s="62" customFormat="1" x14ac:dyDescent="0.35"/>
    <row r="109288" s="62" customFormat="1" x14ac:dyDescent="0.35"/>
    <row r="109289" s="62" customFormat="1" x14ac:dyDescent="0.35"/>
    <row r="109290" s="62" customFormat="1" x14ac:dyDescent="0.35"/>
    <row r="109291" s="62" customFormat="1" x14ac:dyDescent="0.35"/>
    <row r="109292" s="62" customFormat="1" x14ac:dyDescent="0.35"/>
    <row r="109293" s="62" customFormat="1" x14ac:dyDescent="0.35"/>
    <row r="109294" s="62" customFormat="1" x14ac:dyDescent="0.35"/>
    <row r="109295" s="62" customFormat="1" x14ac:dyDescent="0.35"/>
    <row r="109296" s="62" customFormat="1" x14ac:dyDescent="0.35"/>
    <row r="109297" s="62" customFormat="1" x14ac:dyDescent="0.35"/>
    <row r="109298" s="62" customFormat="1" x14ac:dyDescent="0.35"/>
    <row r="109299" s="62" customFormat="1" x14ac:dyDescent="0.35"/>
    <row r="109300" s="62" customFormat="1" x14ac:dyDescent="0.35"/>
    <row r="109301" s="62" customFormat="1" x14ac:dyDescent="0.35"/>
    <row r="109302" s="62" customFormat="1" x14ac:dyDescent="0.35"/>
    <row r="109303" s="62" customFormat="1" x14ac:dyDescent="0.35"/>
    <row r="109304" s="62" customFormat="1" x14ac:dyDescent="0.35"/>
    <row r="109305" s="62" customFormat="1" x14ac:dyDescent="0.35"/>
    <row r="109306" s="62" customFormat="1" x14ac:dyDescent="0.35"/>
    <row r="109307" s="62" customFormat="1" x14ac:dyDescent="0.35"/>
    <row r="109308" s="62" customFormat="1" x14ac:dyDescent="0.35"/>
    <row r="109309" s="62" customFormat="1" x14ac:dyDescent="0.35"/>
    <row r="109310" s="62" customFormat="1" x14ac:dyDescent="0.35"/>
    <row r="109311" s="62" customFormat="1" x14ac:dyDescent="0.35"/>
    <row r="109312" s="62" customFormat="1" x14ac:dyDescent="0.35"/>
    <row r="109313" s="62" customFormat="1" x14ac:dyDescent="0.35"/>
    <row r="109314" s="62" customFormat="1" x14ac:dyDescent="0.35"/>
    <row r="109315" s="62" customFormat="1" x14ac:dyDescent="0.35"/>
    <row r="109316" s="62" customFormat="1" x14ac:dyDescent="0.35"/>
    <row r="109317" s="62" customFormat="1" x14ac:dyDescent="0.35"/>
    <row r="109318" s="62" customFormat="1" x14ac:dyDescent="0.35"/>
    <row r="109319" s="62" customFormat="1" x14ac:dyDescent="0.35"/>
    <row r="109320" s="62" customFormat="1" x14ac:dyDescent="0.35"/>
    <row r="109321" s="62" customFormat="1" x14ac:dyDescent="0.35"/>
    <row r="109322" s="62" customFormat="1" x14ac:dyDescent="0.35"/>
    <row r="109323" s="62" customFormat="1" x14ac:dyDescent="0.35"/>
    <row r="109324" s="62" customFormat="1" x14ac:dyDescent="0.35"/>
    <row r="109325" s="62" customFormat="1" x14ac:dyDescent="0.35"/>
    <row r="109326" s="62" customFormat="1" x14ac:dyDescent="0.35"/>
    <row r="109327" s="62" customFormat="1" x14ac:dyDescent="0.35"/>
    <row r="109328" s="62" customFormat="1" x14ac:dyDescent="0.35"/>
    <row r="109329" s="62" customFormat="1" x14ac:dyDescent="0.35"/>
    <row r="109330" s="62" customFormat="1" x14ac:dyDescent="0.35"/>
    <row r="109331" s="62" customFormat="1" x14ac:dyDescent="0.35"/>
    <row r="109332" s="62" customFormat="1" x14ac:dyDescent="0.35"/>
    <row r="109333" s="62" customFormat="1" x14ac:dyDescent="0.35"/>
    <row r="109334" s="62" customFormat="1" x14ac:dyDescent="0.35"/>
    <row r="109335" s="62" customFormat="1" x14ac:dyDescent="0.35"/>
    <row r="109336" s="62" customFormat="1" x14ac:dyDescent="0.35"/>
    <row r="109337" s="62" customFormat="1" x14ac:dyDescent="0.35"/>
    <row r="109338" s="62" customFormat="1" x14ac:dyDescent="0.35"/>
    <row r="109339" s="62" customFormat="1" x14ac:dyDescent="0.35"/>
    <row r="109340" s="62" customFormat="1" x14ac:dyDescent="0.35"/>
    <row r="109341" s="62" customFormat="1" x14ac:dyDescent="0.35"/>
    <row r="109342" s="62" customFormat="1" x14ac:dyDescent="0.35"/>
    <row r="109343" s="62" customFormat="1" x14ac:dyDescent="0.35"/>
    <row r="109344" s="62" customFormat="1" x14ac:dyDescent="0.35"/>
    <row r="109345" s="62" customFormat="1" x14ac:dyDescent="0.35"/>
    <row r="109346" s="62" customFormat="1" x14ac:dyDescent="0.35"/>
    <row r="109347" s="62" customFormat="1" x14ac:dyDescent="0.35"/>
    <row r="109348" s="62" customFormat="1" x14ac:dyDescent="0.35"/>
    <row r="109349" s="62" customFormat="1" x14ac:dyDescent="0.35"/>
    <row r="109350" s="62" customFormat="1" x14ac:dyDescent="0.35"/>
    <row r="109351" s="62" customFormat="1" x14ac:dyDescent="0.35"/>
    <row r="109352" s="62" customFormat="1" x14ac:dyDescent="0.35"/>
    <row r="109353" s="62" customFormat="1" x14ac:dyDescent="0.35"/>
    <row r="109354" s="62" customFormat="1" x14ac:dyDescent="0.35"/>
    <row r="109355" s="62" customFormat="1" x14ac:dyDescent="0.35"/>
    <row r="109356" s="62" customFormat="1" x14ac:dyDescent="0.35"/>
    <row r="109357" s="62" customFormat="1" x14ac:dyDescent="0.35"/>
    <row r="109358" s="62" customFormat="1" x14ac:dyDescent="0.35"/>
    <row r="109359" s="62" customFormat="1" x14ac:dyDescent="0.35"/>
    <row r="109360" s="62" customFormat="1" x14ac:dyDescent="0.35"/>
    <row r="109361" s="62" customFormat="1" x14ac:dyDescent="0.35"/>
    <row r="109362" s="62" customFormat="1" x14ac:dyDescent="0.35"/>
    <row r="109363" s="62" customFormat="1" x14ac:dyDescent="0.35"/>
    <row r="109364" s="62" customFormat="1" x14ac:dyDescent="0.35"/>
    <row r="109365" s="62" customFormat="1" x14ac:dyDescent="0.35"/>
    <row r="109366" s="62" customFormat="1" x14ac:dyDescent="0.35"/>
    <row r="109367" s="62" customFormat="1" x14ac:dyDescent="0.35"/>
    <row r="109368" s="62" customFormat="1" x14ac:dyDescent="0.35"/>
    <row r="109369" s="62" customFormat="1" x14ac:dyDescent="0.35"/>
    <row r="109370" s="62" customFormat="1" x14ac:dyDescent="0.35"/>
    <row r="109371" s="62" customFormat="1" x14ac:dyDescent="0.35"/>
    <row r="109372" s="62" customFormat="1" x14ac:dyDescent="0.35"/>
    <row r="109373" s="62" customFormat="1" x14ac:dyDescent="0.35"/>
    <row r="109374" s="62" customFormat="1" x14ac:dyDescent="0.35"/>
    <row r="109375" s="62" customFormat="1" x14ac:dyDescent="0.35"/>
    <row r="109376" s="62" customFormat="1" x14ac:dyDescent="0.35"/>
    <row r="109377" s="62" customFormat="1" x14ac:dyDescent="0.35"/>
    <row r="109378" s="62" customFormat="1" x14ac:dyDescent="0.35"/>
    <row r="109379" s="62" customFormat="1" x14ac:dyDescent="0.35"/>
    <row r="109380" s="62" customFormat="1" x14ac:dyDescent="0.35"/>
    <row r="109381" s="62" customFormat="1" x14ac:dyDescent="0.35"/>
    <row r="109382" s="62" customFormat="1" x14ac:dyDescent="0.35"/>
    <row r="109383" s="62" customFormat="1" x14ac:dyDescent="0.35"/>
    <row r="109384" s="62" customFormat="1" x14ac:dyDescent="0.35"/>
    <row r="109385" s="62" customFormat="1" x14ac:dyDescent="0.35"/>
    <row r="109386" s="62" customFormat="1" x14ac:dyDescent="0.35"/>
    <row r="109387" s="62" customFormat="1" x14ac:dyDescent="0.35"/>
    <row r="109388" s="62" customFormat="1" x14ac:dyDescent="0.35"/>
    <row r="109389" s="62" customFormat="1" x14ac:dyDescent="0.35"/>
    <row r="109390" s="62" customFormat="1" x14ac:dyDescent="0.35"/>
    <row r="109391" s="62" customFormat="1" x14ac:dyDescent="0.35"/>
    <row r="109392" s="62" customFormat="1" x14ac:dyDescent="0.35"/>
    <row r="109393" s="62" customFormat="1" x14ac:dyDescent="0.35"/>
    <row r="109394" s="62" customFormat="1" x14ac:dyDescent="0.35"/>
    <row r="109395" s="62" customFormat="1" x14ac:dyDescent="0.35"/>
    <row r="109396" s="62" customFormat="1" x14ac:dyDescent="0.35"/>
    <row r="109397" s="62" customFormat="1" x14ac:dyDescent="0.35"/>
    <row r="109398" s="62" customFormat="1" x14ac:dyDescent="0.35"/>
    <row r="109399" s="62" customFormat="1" x14ac:dyDescent="0.35"/>
    <row r="109400" s="62" customFormat="1" x14ac:dyDescent="0.35"/>
    <row r="109401" s="62" customFormat="1" x14ac:dyDescent="0.35"/>
    <row r="109402" s="62" customFormat="1" x14ac:dyDescent="0.35"/>
    <row r="109403" s="62" customFormat="1" x14ac:dyDescent="0.35"/>
    <row r="109404" s="62" customFormat="1" x14ac:dyDescent="0.35"/>
    <row r="109405" s="62" customFormat="1" x14ac:dyDescent="0.35"/>
    <row r="109406" s="62" customFormat="1" x14ac:dyDescent="0.35"/>
    <row r="109407" s="62" customFormat="1" x14ac:dyDescent="0.35"/>
    <row r="109408" s="62" customFormat="1" x14ac:dyDescent="0.35"/>
    <row r="109409" s="62" customFormat="1" x14ac:dyDescent="0.35"/>
    <row r="109410" s="62" customFormat="1" x14ac:dyDescent="0.35"/>
    <row r="109411" s="62" customFormat="1" x14ac:dyDescent="0.35"/>
    <row r="109412" s="62" customFormat="1" x14ac:dyDescent="0.35"/>
    <row r="109413" s="62" customFormat="1" x14ac:dyDescent="0.35"/>
    <row r="109414" s="62" customFormat="1" x14ac:dyDescent="0.35"/>
    <row r="109415" s="62" customFormat="1" x14ac:dyDescent="0.35"/>
    <row r="109416" s="62" customFormat="1" x14ac:dyDescent="0.35"/>
    <row r="109417" s="62" customFormat="1" x14ac:dyDescent="0.35"/>
    <row r="109418" s="62" customFormat="1" x14ac:dyDescent="0.35"/>
    <row r="109419" s="62" customFormat="1" x14ac:dyDescent="0.35"/>
    <row r="109420" s="62" customFormat="1" x14ac:dyDescent="0.35"/>
    <row r="109421" s="62" customFormat="1" x14ac:dyDescent="0.35"/>
    <row r="109422" s="62" customFormat="1" x14ac:dyDescent="0.35"/>
    <row r="109423" s="62" customFormat="1" x14ac:dyDescent="0.35"/>
    <row r="109424" s="62" customFormat="1" x14ac:dyDescent="0.35"/>
    <row r="109425" s="62" customFormat="1" x14ac:dyDescent="0.35"/>
    <row r="109426" s="62" customFormat="1" x14ac:dyDescent="0.35"/>
    <row r="109427" s="62" customFormat="1" x14ac:dyDescent="0.35"/>
    <row r="109428" s="62" customFormat="1" x14ac:dyDescent="0.35"/>
    <row r="109429" s="62" customFormat="1" x14ac:dyDescent="0.35"/>
    <row r="109430" s="62" customFormat="1" x14ac:dyDescent="0.35"/>
    <row r="109431" s="62" customFormat="1" x14ac:dyDescent="0.35"/>
    <row r="109432" s="62" customFormat="1" x14ac:dyDescent="0.35"/>
    <row r="109433" s="62" customFormat="1" x14ac:dyDescent="0.35"/>
    <row r="109434" s="62" customFormat="1" x14ac:dyDescent="0.35"/>
    <row r="109435" s="62" customFormat="1" x14ac:dyDescent="0.35"/>
    <row r="109436" s="62" customFormat="1" x14ac:dyDescent="0.35"/>
    <row r="109437" s="62" customFormat="1" x14ac:dyDescent="0.35"/>
    <row r="109438" s="62" customFormat="1" x14ac:dyDescent="0.35"/>
    <row r="109439" s="62" customFormat="1" x14ac:dyDescent="0.35"/>
    <row r="109440" s="62" customFormat="1" x14ac:dyDescent="0.35"/>
    <row r="109441" s="62" customFormat="1" x14ac:dyDescent="0.35"/>
    <row r="109442" s="62" customFormat="1" x14ac:dyDescent="0.35"/>
    <row r="109443" s="62" customFormat="1" x14ac:dyDescent="0.35"/>
    <row r="109444" s="62" customFormat="1" x14ac:dyDescent="0.35"/>
    <row r="109445" s="62" customFormat="1" x14ac:dyDescent="0.35"/>
    <row r="109446" s="62" customFormat="1" x14ac:dyDescent="0.35"/>
    <row r="109447" s="62" customFormat="1" x14ac:dyDescent="0.35"/>
    <row r="109448" s="62" customFormat="1" x14ac:dyDescent="0.35"/>
    <row r="109449" s="62" customFormat="1" x14ac:dyDescent="0.35"/>
    <row r="109450" s="62" customFormat="1" x14ac:dyDescent="0.35"/>
    <row r="109451" s="62" customFormat="1" x14ac:dyDescent="0.35"/>
    <row r="109452" s="62" customFormat="1" x14ac:dyDescent="0.35"/>
    <row r="109453" s="62" customFormat="1" x14ac:dyDescent="0.35"/>
    <row r="109454" s="62" customFormat="1" x14ac:dyDescent="0.35"/>
    <row r="109455" s="62" customFormat="1" x14ac:dyDescent="0.35"/>
    <row r="109456" s="62" customFormat="1" x14ac:dyDescent="0.35"/>
    <row r="109457" s="62" customFormat="1" x14ac:dyDescent="0.35"/>
    <row r="109458" s="62" customFormat="1" x14ac:dyDescent="0.35"/>
    <row r="109459" s="62" customFormat="1" x14ac:dyDescent="0.35"/>
    <row r="109460" s="62" customFormat="1" x14ac:dyDescent="0.35"/>
    <row r="109461" s="62" customFormat="1" x14ac:dyDescent="0.35"/>
    <row r="109462" s="62" customFormat="1" x14ac:dyDescent="0.35"/>
    <row r="109463" s="62" customFormat="1" x14ac:dyDescent="0.35"/>
    <row r="109464" s="62" customFormat="1" x14ac:dyDescent="0.35"/>
    <row r="109465" s="62" customFormat="1" x14ac:dyDescent="0.35"/>
    <row r="109466" s="62" customFormat="1" x14ac:dyDescent="0.35"/>
    <row r="109467" s="62" customFormat="1" x14ac:dyDescent="0.35"/>
    <row r="109468" s="62" customFormat="1" x14ac:dyDescent="0.35"/>
    <row r="109469" s="62" customFormat="1" x14ac:dyDescent="0.35"/>
    <row r="109470" s="62" customFormat="1" x14ac:dyDescent="0.35"/>
    <row r="109471" s="62" customFormat="1" x14ac:dyDescent="0.35"/>
    <row r="109472" s="62" customFormat="1" x14ac:dyDescent="0.35"/>
    <row r="109473" s="62" customFormat="1" x14ac:dyDescent="0.35"/>
    <row r="109474" s="62" customFormat="1" x14ac:dyDescent="0.35"/>
    <row r="109475" s="62" customFormat="1" x14ac:dyDescent="0.35"/>
    <row r="109476" s="62" customFormat="1" x14ac:dyDescent="0.35"/>
    <row r="109477" s="62" customFormat="1" x14ac:dyDescent="0.35"/>
    <row r="109478" s="62" customFormat="1" x14ac:dyDescent="0.35"/>
    <row r="109479" s="62" customFormat="1" x14ac:dyDescent="0.35"/>
    <row r="109480" s="62" customFormat="1" x14ac:dyDescent="0.35"/>
    <row r="109481" s="62" customFormat="1" x14ac:dyDescent="0.35"/>
    <row r="109482" s="62" customFormat="1" x14ac:dyDescent="0.35"/>
    <row r="109483" s="62" customFormat="1" x14ac:dyDescent="0.35"/>
    <row r="109484" s="62" customFormat="1" x14ac:dyDescent="0.35"/>
    <row r="109485" s="62" customFormat="1" x14ac:dyDescent="0.35"/>
    <row r="109486" s="62" customFormat="1" x14ac:dyDescent="0.35"/>
    <row r="109487" s="62" customFormat="1" x14ac:dyDescent="0.35"/>
    <row r="109488" s="62" customFormat="1" x14ac:dyDescent="0.35"/>
    <row r="109489" s="62" customFormat="1" x14ac:dyDescent="0.35"/>
    <row r="109490" s="62" customFormat="1" x14ac:dyDescent="0.35"/>
    <row r="109491" s="62" customFormat="1" x14ac:dyDescent="0.35"/>
    <row r="109492" s="62" customFormat="1" x14ac:dyDescent="0.35"/>
    <row r="109493" s="62" customFormat="1" x14ac:dyDescent="0.35"/>
    <row r="109494" s="62" customFormat="1" x14ac:dyDescent="0.35"/>
    <row r="109495" s="62" customFormat="1" x14ac:dyDescent="0.35"/>
    <row r="109496" s="62" customFormat="1" x14ac:dyDescent="0.35"/>
    <row r="109497" s="62" customFormat="1" x14ac:dyDescent="0.35"/>
    <row r="109498" s="62" customFormat="1" x14ac:dyDescent="0.35"/>
    <row r="109499" s="62" customFormat="1" x14ac:dyDescent="0.35"/>
    <row r="109500" s="62" customFormat="1" x14ac:dyDescent="0.35"/>
    <row r="109501" s="62" customFormat="1" x14ac:dyDescent="0.35"/>
    <row r="109502" s="62" customFormat="1" x14ac:dyDescent="0.35"/>
    <row r="109503" s="62" customFormat="1" x14ac:dyDescent="0.35"/>
    <row r="109504" s="62" customFormat="1" x14ac:dyDescent="0.35"/>
    <row r="109505" s="62" customFormat="1" x14ac:dyDescent="0.35"/>
    <row r="109506" s="62" customFormat="1" x14ac:dyDescent="0.35"/>
    <row r="109507" s="62" customFormat="1" x14ac:dyDescent="0.35"/>
    <row r="109508" s="62" customFormat="1" x14ac:dyDescent="0.35"/>
    <row r="109509" s="62" customFormat="1" x14ac:dyDescent="0.35"/>
    <row r="109510" s="62" customFormat="1" x14ac:dyDescent="0.35"/>
    <row r="109511" s="62" customFormat="1" x14ac:dyDescent="0.35"/>
    <row r="109512" s="62" customFormat="1" x14ac:dyDescent="0.35"/>
    <row r="109513" s="62" customFormat="1" x14ac:dyDescent="0.35"/>
    <row r="109514" s="62" customFormat="1" x14ac:dyDescent="0.35"/>
    <row r="109515" s="62" customFormat="1" x14ac:dyDescent="0.35"/>
    <row r="109516" s="62" customFormat="1" x14ac:dyDescent="0.35"/>
    <row r="109517" s="62" customFormat="1" x14ac:dyDescent="0.35"/>
    <row r="109518" s="62" customFormat="1" x14ac:dyDescent="0.35"/>
    <row r="109519" s="62" customFormat="1" x14ac:dyDescent="0.35"/>
    <row r="109520" s="62" customFormat="1" x14ac:dyDescent="0.35"/>
    <row r="109521" s="62" customFormat="1" x14ac:dyDescent="0.35"/>
    <row r="109522" s="62" customFormat="1" x14ac:dyDescent="0.35"/>
    <row r="109523" s="62" customFormat="1" x14ac:dyDescent="0.35"/>
    <row r="109524" s="62" customFormat="1" x14ac:dyDescent="0.35"/>
    <row r="109525" s="62" customFormat="1" x14ac:dyDescent="0.35"/>
    <row r="109526" s="62" customFormat="1" x14ac:dyDescent="0.35"/>
    <row r="109527" s="62" customFormat="1" x14ac:dyDescent="0.35"/>
    <row r="109528" s="62" customFormat="1" x14ac:dyDescent="0.35"/>
    <row r="109529" s="62" customFormat="1" x14ac:dyDescent="0.35"/>
    <row r="109530" s="62" customFormat="1" x14ac:dyDescent="0.35"/>
    <row r="109531" s="62" customFormat="1" x14ac:dyDescent="0.35"/>
    <row r="109532" s="62" customFormat="1" x14ac:dyDescent="0.35"/>
    <row r="109533" s="62" customFormat="1" x14ac:dyDescent="0.35"/>
    <row r="109534" s="62" customFormat="1" x14ac:dyDescent="0.35"/>
    <row r="109535" s="62" customFormat="1" x14ac:dyDescent="0.35"/>
    <row r="109536" s="62" customFormat="1" x14ac:dyDescent="0.35"/>
    <row r="109537" s="62" customFormat="1" x14ac:dyDescent="0.35"/>
    <row r="109538" s="62" customFormat="1" x14ac:dyDescent="0.35"/>
    <row r="109539" s="62" customFormat="1" x14ac:dyDescent="0.35"/>
    <row r="109540" s="62" customFormat="1" x14ac:dyDescent="0.35"/>
    <row r="109541" s="62" customFormat="1" x14ac:dyDescent="0.35"/>
    <row r="109542" s="62" customFormat="1" x14ac:dyDescent="0.35"/>
    <row r="109543" s="62" customFormat="1" x14ac:dyDescent="0.35"/>
    <row r="109544" s="62" customFormat="1" x14ac:dyDescent="0.35"/>
    <row r="109545" s="62" customFormat="1" x14ac:dyDescent="0.35"/>
    <row r="109546" s="62" customFormat="1" x14ac:dyDescent="0.35"/>
    <row r="109547" s="62" customFormat="1" x14ac:dyDescent="0.35"/>
    <row r="109548" s="62" customFormat="1" x14ac:dyDescent="0.35"/>
    <row r="109549" s="62" customFormat="1" x14ac:dyDescent="0.35"/>
    <row r="109550" s="62" customFormat="1" x14ac:dyDescent="0.35"/>
    <row r="109551" s="62" customFormat="1" x14ac:dyDescent="0.35"/>
    <row r="109552" s="62" customFormat="1" x14ac:dyDescent="0.35"/>
    <row r="109553" s="62" customFormat="1" x14ac:dyDescent="0.35"/>
    <row r="109554" s="62" customFormat="1" x14ac:dyDescent="0.35"/>
    <row r="109555" s="62" customFormat="1" x14ac:dyDescent="0.35"/>
    <row r="109556" s="62" customFormat="1" x14ac:dyDescent="0.35"/>
    <row r="109557" s="62" customFormat="1" x14ac:dyDescent="0.35"/>
    <row r="109558" s="62" customFormat="1" x14ac:dyDescent="0.35"/>
    <row r="109559" s="62" customFormat="1" x14ac:dyDescent="0.35"/>
    <row r="109560" s="62" customFormat="1" x14ac:dyDescent="0.35"/>
    <row r="109561" s="62" customFormat="1" x14ac:dyDescent="0.35"/>
    <row r="109562" s="62" customFormat="1" x14ac:dyDescent="0.35"/>
    <row r="109563" s="62" customFormat="1" x14ac:dyDescent="0.35"/>
    <row r="109564" s="62" customFormat="1" x14ac:dyDescent="0.35"/>
    <row r="109565" s="62" customFormat="1" x14ac:dyDescent="0.35"/>
    <row r="109566" s="62" customFormat="1" x14ac:dyDescent="0.35"/>
    <row r="109567" s="62" customFormat="1" x14ac:dyDescent="0.35"/>
    <row r="109568" s="62" customFormat="1" x14ac:dyDescent="0.35"/>
    <row r="109569" s="62" customFormat="1" x14ac:dyDescent="0.35"/>
    <row r="109570" s="62" customFormat="1" x14ac:dyDescent="0.35"/>
    <row r="109571" s="62" customFormat="1" x14ac:dyDescent="0.35"/>
    <row r="109572" s="62" customFormat="1" x14ac:dyDescent="0.35"/>
    <row r="109573" s="62" customFormat="1" x14ac:dyDescent="0.35"/>
    <row r="109574" s="62" customFormat="1" x14ac:dyDescent="0.35"/>
    <row r="109575" s="62" customFormat="1" x14ac:dyDescent="0.35"/>
    <row r="109576" s="62" customFormat="1" x14ac:dyDescent="0.35"/>
    <row r="109577" s="62" customFormat="1" x14ac:dyDescent="0.35"/>
    <row r="109578" s="62" customFormat="1" x14ac:dyDescent="0.35"/>
    <row r="109579" s="62" customFormat="1" x14ac:dyDescent="0.35"/>
    <row r="109580" s="62" customFormat="1" x14ac:dyDescent="0.35"/>
    <row r="109581" s="62" customFormat="1" x14ac:dyDescent="0.35"/>
    <row r="109582" s="62" customFormat="1" x14ac:dyDescent="0.35"/>
    <row r="109583" s="62" customFormat="1" x14ac:dyDescent="0.35"/>
    <row r="109584" s="62" customFormat="1" x14ac:dyDescent="0.35"/>
    <row r="109585" s="62" customFormat="1" x14ac:dyDescent="0.35"/>
    <row r="109586" s="62" customFormat="1" x14ac:dyDescent="0.35"/>
    <row r="109587" s="62" customFormat="1" x14ac:dyDescent="0.35"/>
    <row r="109588" s="62" customFormat="1" x14ac:dyDescent="0.35"/>
    <row r="109589" s="62" customFormat="1" x14ac:dyDescent="0.35"/>
    <row r="109590" s="62" customFormat="1" x14ac:dyDescent="0.35"/>
    <row r="109591" s="62" customFormat="1" x14ac:dyDescent="0.35"/>
    <row r="109592" s="62" customFormat="1" x14ac:dyDescent="0.35"/>
    <row r="109593" s="62" customFormat="1" x14ac:dyDescent="0.35"/>
    <row r="109594" s="62" customFormat="1" x14ac:dyDescent="0.35"/>
    <row r="109595" s="62" customFormat="1" x14ac:dyDescent="0.35"/>
    <row r="109596" s="62" customFormat="1" x14ac:dyDescent="0.35"/>
    <row r="109597" s="62" customFormat="1" x14ac:dyDescent="0.35"/>
    <row r="109598" s="62" customFormat="1" x14ac:dyDescent="0.35"/>
    <row r="109599" s="62" customFormat="1" x14ac:dyDescent="0.35"/>
    <row r="109600" s="62" customFormat="1" x14ac:dyDescent="0.35"/>
    <row r="109601" s="62" customFormat="1" x14ac:dyDescent="0.35"/>
    <row r="109602" s="62" customFormat="1" x14ac:dyDescent="0.35"/>
    <row r="109603" s="62" customFormat="1" x14ac:dyDescent="0.35"/>
    <row r="109604" s="62" customFormat="1" x14ac:dyDescent="0.35"/>
    <row r="109605" s="62" customFormat="1" x14ac:dyDescent="0.35"/>
    <row r="109606" s="62" customFormat="1" x14ac:dyDescent="0.35"/>
    <row r="109607" s="62" customFormat="1" x14ac:dyDescent="0.35"/>
    <row r="109608" s="62" customFormat="1" x14ac:dyDescent="0.35"/>
    <row r="109609" s="62" customFormat="1" x14ac:dyDescent="0.35"/>
    <row r="109610" s="62" customFormat="1" x14ac:dyDescent="0.35"/>
    <row r="109611" s="62" customFormat="1" x14ac:dyDescent="0.35"/>
    <row r="109612" s="62" customFormat="1" x14ac:dyDescent="0.35"/>
    <row r="109613" s="62" customFormat="1" x14ac:dyDescent="0.35"/>
    <row r="109614" s="62" customFormat="1" x14ac:dyDescent="0.35"/>
    <row r="109615" s="62" customFormat="1" x14ac:dyDescent="0.35"/>
    <row r="109616" s="62" customFormat="1" x14ac:dyDescent="0.35"/>
    <row r="109617" s="62" customFormat="1" x14ac:dyDescent="0.35"/>
    <row r="109618" s="62" customFormat="1" x14ac:dyDescent="0.35"/>
    <row r="109619" s="62" customFormat="1" x14ac:dyDescent="0.35"/>
    <row r="109620" s="62" customFormat="1" x14ac:dyDescent="0.35"/>
    <row r="109621" s="62" customFormat="1" x14ac:dyDescent="0.35"/>
    <row r="109622" s="62" customFormat="1" x14ac:dyDescent="0.35"/>
    <row r="109623" s="62" customFormat="1" x14ac:dyDescent="0.35"/>
    <row r="109624" s="62" customFormat="1" x14ac:dyDescent="0.35"/>
    <row r="109625" s="62" customFormat="1" x14ac:dyDescent="0.35"/>
    <row r="109626" s="62" customFormat="1" x14ac:dyDescent="0.35"/>
    <row r="109627" s="62" customFormat="1" x14ac:dyDescent="0.35"/>
    <row r="109628" s="62" customFormat="1" x14ac:dyDescent="0.35"/>
    <row r="109629" s="62" customFormat="1" x14ac:dyDescent="0.35"/>
    <row r="109630" s="62" customFormat="1" x14ac:dyDescent="0.35"/>
    <row r="109631" s="62" customFormat="1" x14ac:dyDescent="0.35"/>
    <row r="109632" s="62" customFormat="1" x14ac:dyDescent="0.35"/>
    <row r="109633" s="62" customFormat="1" x14ac:dyDescent="0.35"/>
    <row r="109634" s="62" customFormat="1" x14ac:dyDescent="0.35"/>
    <row r="109635" s="62" customFormat="1" x14ac:dyDescent="0.35"/>
    <row r="109636" s="62" customFormat="1" x14ac:dyDescent="0.35"/>
    <row r="109637" s="62" customFormat="1" x14ac:dyDescent="0.35"/>
    <row r="109638" s="62" customFormat="1" x14ac:dyDescent="0.35"/>
    <row r="109639" s="62" customFormat="1" x14ac:dyDescent="0.35"/>
    <row r="109640" s="62" customFormat="1" x14ac:dyDescent="0.35"/>
    <row r="109641" s="62" customFormat="1" x14ac:dyDescent="0.35"/>
    <row r="109642" s="62" customFormat="1" x14ac:dyDescent="0.35"/>
    <row r="109643" s="62" customFormat="1" x14ac:dyDescent="0.35"/>
    <row r="109644" s="62" customFormat="1" x14ac:dyDescent="0.35"/>
    <row r="109645" s="62" customFormat="1" x14ac:dyDescent="0.35"/>
    <row r="109646" s="62" customFormat="1" x14ac:dyDescent="0.35"/>
    <row r="109647" s="62" customFormat="1" x14ac:dyDescent="0.35"/>
    <row r="109648" s="62" customFormat="1" x14ac:dyDescent="0.35"/>
    <row r="109649" s="62" customFormat="1" x14ac:dyDescent="0.35"/>
    <row r="109650" s="62" customFormat="1" x14ac:dyDescent="0.35"/>
    <row r="109651" s="62" customFormat="1" x14ac:dyDescent="0.35"/>
    <row r="109652" s="62" customFormat="1" x14ac:dyDescent="0.35"/>
    <row r="109653" s="62" customFormat="1" x14ac:dyDescent="0.35"/>
    <row r="109654" s="62" customFormat="1" x14ac:dyDescent="0.35"/>
    <row r="109655" s="62" customFormat="1" x14ac:dyDescent="0.35"/>
    <row r="109656" s="62" customFormat="1" x14ac:dyDescent="0.35"/>
    <row r="109657" s="62" customFormat="1" x14ac:dyDescent="0.35"/>
    <row r="109658" s="62" customFormat="1" x14ac:dyDescent="0.35"/>
    <row r="109659" s="62" customFormat="1" x14ac:dyDescent="0.35"/>
    <row r="109660" s="62" customFormat="1" x14ac:dyDescent="0.35"/>
    <row r="109661" s="62" customFormat="1" x14ac:dyDescent="0.35"/>
    <row r="109662" s="62" customFormat="1" x14ac:dyDescent="0.35"/>
    <row r="109663" s="62" customFormat="1" x14ac:dyDescent="0.35"/>
    <row r="109664" s="62" customFormat="1" x14ac:dyDescent="0.35"/>
    <row r="109665" s="62" customFormat="1" x14ac:dyDescent="0.35"/>
    <row r="109666" s="62" customFormat="1" x14ac:dyDescent="0.35"/>
    <row r="109667" s="62" customFormat="1" x14ac:dyDescent="0.35"/>
    <row r="109668" s="62" customFormat="1" x14ac:dyDescent="0.35"/>
    <row r="109669" s="62" customFormat="1" x14ac:dyDescent="0.35"/>
    <row r="109670" s="62" customFormat="1" x14ac:dyDescent="0.35"/>
    <row r="109671" s="62" customFormat="1" x14ac:dyDescent="0.35"/>
    <row r="109672" s="62" customFormat="1" x14ac:dyDescent="0.35"/>
    <row r="109673" s="62" customFormat="1" x14ac:dyDescent="0.35"/>
    <row r="109674" s="62" customFormat="1" x14ac:dyDescent="0.35"/>
    <row r="109675" s="62" customFormat="1" x14ac:dyDescent="0.35"/>
    <row r="109676" s="62" customFormat="1" x14ac:dyDescent="0.35"/>
    <row r="109677" s="62" customFormat="1" x14ac:dyDescent="0.35"/>
    <row r="109678" s="62" customFormat="1" x14ac:dyDescent="0.35"/>
    <row r="109679" s="62" customFormat="1" x14ac:dyDescent="0.35"/>
    <row r="109680" s="62" customFormat="1" x14ac:dyDescent="0.35"/>
    <row r="109681" s="62" customFormat="1" x14ac:dyDescent="0.35"/>
    <row r="109682" s="62" customFormat="1" x14ac:dyDescent="0.35"/>
    <row r="109683" s="62" customFormat="1" x14ac:dyDescent="0.35"/>
    <row r="109684" s="62" customFormat="1" x14ac:dyDescent="0.35"/>
    <row r="109685" s="62" customFormat="1" x14ac:dyDescent="0.35"/>
    <row r="109686" s="62" customFormat="1" x14ac:dyDescent="0.35"/>
    <row r="109687" s="62" customFormat="1" x14ac:dyDescent="0.35"/>
    <row r="109688" s="62" customFormat="1" x14ac:dyDescent="0.35"/>
    <row r="109689" s="62" customFormat="1" x14ac:dyDescent="0.35"/>
    <row r="109690" s="62" customFormat="1" x14ac:dyDescent="0.35"/>
    <row r="109691" s="62" customFormat="1" x14ac:dyDescent="0.35"/>
    <row r="109692" s="62" customFormat="1" x14ac:dyDescent="0.35"/>
    <row r="109693" s="62" customFormat="1" x14ac:dyDescent="0.35"/>
    <row r="109694" s="62" customFormat="1" x14ac:dyDescent="0.35"/>
    <row r="109695" s="62" customFormat="1" x14ac:dyDescent="0.35"/>
    <row r="109696" s="62" customFormat="1" x14ac:dyDescent="0.35"/>
    <row r="109697" s="62" customFormat="1" x14ac:dyDescent="0.35"/>
    <row r="109698" s="62" customFormat="1" x14ac:dyDescent="0.35"/>
    <row r="109699" s="62" customFormat="1" x14ac:dyDescent="0.35"/>
    <row r="109700" s="62" customFormat="1" x14ac:dyDescent="0.35"/>
    <row r="109701" s="62" customFormat="1" x14ac:dyDescent="0.35"/>
    <row r="109702" s="62" customFormat="1" x14ac:dyDescent="0.35"/>
    <row r="109703" s="62" customFormat="1" x14ac:dyDescent="0.35"/>
    <row r="109704" s="62" customFormat="1" x14ac:dyDescent="0.35"/>
    <row r="109705" s="62" customFormat="1" x14ac:dyDescent="0.35"/>
    <row r="109706" s="62" customFormat="1" x14ac:dyDescent="0.35"/>
    <row r="109707" s="62" customFormat="1" x14ac:dyDescent="0.35"/>
    <row r="109708" s="62" customFormat="1" x14ac:dyDescent="0.35"/>
    <row r="109709" s="62" customFormat="1" x14ac:dyDescent="0.35"/>
    <row r="109710" s="62" customFormat="1" x14ac:dyDescent="0.35"/>
    <row r="109711" s="62" customFormat="1" x14ac:dyDescent="0.35"/>
    <row r="109712" s="62" customFormat="1" x14ac:dyDescent="0.35"/>
    <row r="109713" s="62" customFormat="1" x14ac:dyDescent="0.35"/>
    <row r="109714" s="62" customFormat="1" x14ac:dyDescent="0.35"/>
    <row r="109715" s="62" customFormat="1" x14ac:dyDescent="0.35"/>
    <row r="109716" s="62" customFormat="1" x14ac:dyDescent="0.35"/>
    <row r="109717" s="62" customFormat="1" x14ac:dyDescent="0.35"/>
    <row r="109718" s="62" customFormat="1" x14ac:dyDescent="0.35"/>
    <row r="109719" s="62" customFormat="1" x14ac:dyDescent="0.35"/>
    <row r="109720" s="62" customFormat="1" x14ac:dyDescent="0.35"/>
    <row r="109721" s="62" customFormat="1" x14ac:dyDescent="0.35"/>
    <row r="109722" s="62" customFormat="1" x14ac:dyDescent="0.35"/>
    <row r="109723" s="62" customFormat="1" x14ac:dyDescent="0.35"/>
    <row r="109724" s="62" customFormat="1" x14ac:dyDescent="0.35"/>
    <row r="109725" s="62" customFormat="1" x14ac:dyDescent="0.35"/>
    <row r="109726" s="62" customFormat="1" x14ac:dyDescent="0.35"/>
    <row r="109727" s="62" customFormat="1" x14ac:dyDescent="0.35"/>
    <row r="109728" s="62" customFormat="1" x14ac:dyDescent="0.35"/>
    <row r="109729" s="62" customFormat="1" x14ac:dyDescent="0.35"/>
    <row r="109730" s="62" customFormat="1" x14ac:dyDescent="0.35"/>
    <row r="109731" s="62" customFormat="1" x14ac:dyDescent="0.35"/>
    <row r="109732" s="62" customFormat="1" x14ac:dyDescent="0.35"/>
    <row r="109733" s="62" customFormat="1" x14ac:dyDescent="0.35"/>
    <row r="109734" s="62" customFormat="1" x14ac:dyDescent="0.35"/>
    <row r="109735" s="62" customFormat="1" x14ac:dyDescent="0.35"/>
    <row r="109736" s="62" customFormat="1" x14ac:dyDescent="0.35"/>
    <row r="109737" s="62" customFormat="1" x14ac:dyDescent="0.35"/>
    <row r="109738" s="62" customFormat="1" x14ac:dyDescent="0.35"/>
    <row r="109739" s="62" customFormat="1" x14ac:dyDescent="0.35"/>
    <row r="109740" s="62" customFormat="1" x14ac:dyDescent="0.35"/>
    <row r="109741" s="62" customFormat="1" x14ac:dyDescent="0.35"/>
    <row r="109742" s="62" customFormat="1" x14ac:dyDescent="0.35"/>
    <row r="109743" s="62" customFormat="1" x14ac:dyDescent="0.35"/>
    <row r="109744" s="62" customFormat="1" x14ac:dyDescent="0.35"/>
    <row r="109745" s="62" customFormat="1" x14ac:dyDescent="0.35"/>
    <row r="109746" s="62" customFormat="1" x14ac:dyDescent="0.35"/>
    <row r="109747" s="62" customFormat="1" x14ac:dyDescent="0.35"/>
    <row r="109748" s="62" customFormat="1" x14ac:dyDescent="0.35"/>
    <row r="109749" s="62" customFormat="1" x14ac:dyDescent="0.35"/>
    <row r="109750" s="62" customFormat="1" x14ac:dyDescent="0.35"/>
    <row r="109751" s="62" customFormat="1" x14ac:dyDescent="0.35"/>
    <row r="109752" s="62" customFormat="1" x14ac:dyDescent="0.35"/>
    <row r="109753" s="62" customFormat="1" x14ac:dyDescent="0.35"/>
    <row r="109754" s="62" customFormat="1" x14ac:dyDescent="0.35"/>
    <row r="109755" s="62" customFormat="1" x14ac:dyDescent="0.35"/>
    <row r="109756" s="62" customFormat="1" x14ac:dyDescent="0.35"/>
    <row r="109757" s="62" customFormat="1" x14ac:dyDescent="0.35"/>
    <row r="109758" s="62" customFormat="1" x14ac:dyDescent="0.35"/>
    <row r="109759" s="62" customFormat="1" x14ac:dyDescent="0.35"/>
    <row r="109760" s="62" customFormat="1" x14ac:dyDescent="0.35"/>
    <row r="109761" s="62" customFormat="1" x14ac:dyDescent="0.35"/>
    <row r="109762" s="62" customFormat="1" x14ac:dyDescent="0.35"/>
    <row r="109763" s="62" customFormat="1" x14ac:dyDescent="0.35"/>
    <row r="109764" s="62" customFormat="1" x14ac:dyDescent="0.35"/>
    <row r="109765" s="62" customFormat="1" x14ac:dyDescent="0.35"/>
    <row r="109766" s="62" customFormat="1" x14ac:dyDescent="0.35"/>
    <row r="109767" s="62" customFormat="1" x14ac:dyDescent="0.35"/>
    <row r="109768" s="62" customFormat="1" x14ac:dyDescent="0.35"/>
    <row r="109769" s="62" customFormat="1" x14ac:dyDescent="0.35"/>
    <row r="109770" s="62" customFormat="1" x14ac:dyDescent="0.35"/>
    <row r="109771" s="62" customFormat="1" x14ac:dyDescent="0.35"/>
    <row r="109772" s="62" customFormat="1" x14ac:dyDescent="0.35"/>
    <row r="109773" s="62" customFormat="1" x14ac:dyDescent="0.35"/>
    <row r="109774" s="62" customFormat="1" x14ac:dyDescent="0.35"/>
    <row r="109775" s="62" customFormat="1" x14ac:dyDescent="0.35"/>
    <row r="109776" s="62" customFormat="1" x14ac:dyDescent="0.35"/>
    <row r="109777" s="62" customFormat="1" x14ac:dyDescent="0.35"/>
    <row r="109778" s="62" customFormat="1" x14ac:dyDescent="0.35"/>
    <row r="109779" s="62" customFormat="1" x14ac:dyDescent="0.35"/>
    <row r="109780" s="62" customFormat="1" x14ac:dyDescent="0.35"/>
    <row r="109781" s="62" customFormat="1" x14ac:dyDescent="0.35"/>
    <row r="109782" s="62" customFormat="1" x14ac:dyDescent="0.35"/>
    <row r="109783" s="62" customFormat="1" x14ac:dyDescent="0.35"/>
    <row r="109784" s="62" customFormat="1" x14ac:dyDescent="0.35"/>
    <row r="109785" s="62" customFormat="1" x14ac:dyDescent="0.35"/>
    <row r="109786" s="62" customFormat="1" x14ac:dyDescent="0.35"/>
    <row r="109787" s="62" customFormat="1" x14ac:dyDescent="0.35"/>
    <row r="109788" s="62" customFormat="1" x14ac:dyDescent="0.35"/>
    <row r="109789" s="62" customFormat="1" x14ac:dyDescent="0.35"/>
    <row r="109790" s="62" customFormat="1" x14ac:dyDescent="0.35"/>
    <row r="109791" s="62" customFormat="1" x14ac:dyDescent="0.35"/>
    <row r="109792" s="62" customFormat="1" x14ac:dyDescent="0.35"/>
    <row r="109793" s="62" customFormat="1" x14ac:dyDescent="0.35"/>
    <row r="109794" s="62" customFormat="1" x14ac:dyDescent="0.35"/>
    <row r="109795" s="62" customFormat="1" x14ac:dyDescent="0.35"/>
    <row r="109796" s="62" customFormat="1" x14ac:dyDescent="0.35"/>
    <row r="109797" s="62" customFormat="1" x14ac:dyDescent="0.35"/>
    <row r="109798" s="62" customFormat="1" x14ac:dyDescent="0.35"/>
    <row r="109799" s="62" customFormat="1" x14ac:dyDescent="0.35"/>
    <row r="109800" s="62" customFormat="1" x14ac:dyDescent="0.35"/>
    <row r="109801" s="62" customFormat="1" x14ac:dyDescent="0.35"/>
    <row r="109802" s="62" customFormat="1" x14ac:dyDescent="0.35"/>
    <row r="109803" s="62" customFormat="1" x14ac:dyDescent="0.35"/>
    <row r="109804" s="62" customFormat="1" x14ac:dyDescent="0.35"/>
    <row r="109805" s="62" customFormat="1" x14ac:dyDescent="0.35"/>
    <row r="109806" s="62" customFormat="1" x14ac:dyDescent="0.35"/>
    <row r="109807" s="62" customFormat="1" x14ac:dyDescent="0.35"/>
    <row r="109808" s="62" customFormat="1" x14ac:dyDescent="0.35"/>
    <row r="109809" s="62" customFormat="1" x14ac:dyDescent="0.35"/>
    <row r="109810" s="62" customFormat="1" x14ac:dyDescent="0.35"/>
    <row r="109811" s="62" customFormat="1" x14ac:dyDescent="0.35"/>
    <row r="109812" s="62" customFormat="1" x14ac:dyDescent="0.35"/>
    <row r="109813" s="62" customFormat="1" x14ac:dyDescent="0.35"/>
    <row r="109814" s="62" customFormat="1" x14ac:dyDescent="0.35"/>
    <row r="109815" s="62" customFormat="1" x14ac:dyDescent="0.35"/>
    <row r="109816" s="62" customFormat="1" x14ac:dyDescent="0.35"/>
    <row r="109817" s="62" customFormat="1" x14ac:dyDescent="0.35"/>
    <row r="109818" s="62" customFormat="1" x14ac:dyDescent="0.35"/>
    <row r="109819" s="62" customFormat="1" x14ac:dyDescent="0.35"/>
    <row r="109820" s="62" customFormat="1" x14ac:dyDescent="0.35"/>
    <row r="109821" s="62" customFormat="1" x14ac:dyDescent="0.35"/>
    <row r="109822" s="62" customFormat="1" x14ac:dyDescent="0.35"/>
    <row r="109823" s="62" customFormat="1" x14ac:dyDescent="0.35"/>
    <row r="109824" s="62" customFormat="1" x14ac:dyDescent="0.35"/>
    <row r="109825" s="62" customFormat="1" x14ac:dyDescent="0.35"/>
    <row r="109826" s="62" customFormat="1" x14ac:dyDescent="0.35"/>
    <row r="109827" s="62" customFormat="1" x14ac:dyDescent="0.35"/>
    <row r="109828" s="62" customFormat="1" x14ac:dyDescent="0.35"/>
    <row r="109829" s="62" customFormat="1" x14ac:dyDescent="0.35"/>
    <row r="109830" s="62" customFormat="1" x14ac:dyDescent="0.35"/>
    <row r="109831" s="62" customFormat="1" x14ac:dyDescent="0.35"/>
    <row r="109832" s="62" customFormat="1" x14ac:dyDescent="0.35"/>
    <row r="109833" s="62" customFormat="1" x14ac:dyDescent="0.35"/>
    <row r="109834" s="62" customFormat="1" x14ac:dyDescent="0.35"/>
    <row r="109835" s="62" customFormat="1" x14ac:dyDescent="0.35"/>
    <row r="109836" s="62" customFormat="1" x14ac:dyDescent="0.35"/>
    <row r="109837" s="62" customFormat="1" x14ac:dyDescent="0.35"/>
    <row r="109838" s="62" customFormat="1" x14ac:dyDescent="0.35"/>
    <row r="109839" s="62" customFormat="1" x14ac:dyDescent="0.35"/>
    <row r="109840" s="62" customFormat="1" x14ac:dyDescent="0.35"/>
    <row r="109841" s="62" customFormat="1" x14ac:dyDescent="0.35"/>
    <row r="109842" s="62" customFormat="1" x14ac:dyDescent="0.35"/>
    <row r="109843" s="62" customFormat="1" x14ac:dyDescent="0.35"/>
    <row r="109844" s="62" customFormat="1" x14ac:dyDescent="0.35"/>
    <row r="109845" s="62" customFormat="1" x14ac:dyDescent="0.35"/>
    <row r="109846" s="62" customFormat="1" x14ac:dyDescent="0.35"/>
    <row r="109847" s="62" customFormat="1" x14ac:dyDescent="0.35"/>
    <row r="109848" s="62" customFormat="1" x14ac:dyDescent="0.35"/>
    <row r="109849" s="62" customFormat="1" x14ac:dyDescent="0.35"/>
    <row r="109850" s="62" customFormat="1" x14ac:dyDescent="0.35"/>
    <row r="109851" s="62" customFormat="1" x14ac:dyDescent="0.35"/>
    <row r="109852" s="62" customFormat="1" x14ac:dyDescent="0.35"/>
    <row r="109853" s="62" customFormat="1" x14ac:dyDescent="0.35"/>
    <row r="109854" s="62" customFormat="1" x14ac:dyDescent="0.35"/>
    <row r="109855" s="62" customFormat="1" x14ac:dyDescent="0.35"/>
    <row r="109856" s="62" customFormat="1" x14ac:dyDescent="0.35"/>
    <row r="109857" s="62" customFormat="1" x14ac:dyDescent="0.35"/>
    <row r="109858" s="62" customFormat="1" x14ac:dyDescent="0.35"/>
    <row r="109859" s="62" customFormat="1" x14ac:dyDescent="0.35"/>
    <row r="109860" s="62" customFormat="1" x14ac:dyDescent="0.35"/>
    <row r="109861" s="62" customFormat="1" x14ac:dyDescent="0.35"/>
    <row r="109862" s="62" customFormat="1" x14ac:dyDescent="0.35"/>
    <row r="109863" s="62" customFormat="1" x14ac:dyDescent="0.35"/>
    <row r="109864" s="62" customFormat="1" x14ac:dyDescent="0.35"/>
    <row r="109865" s="62" customFormat="1" x14ac:dyDescent="0.35"/>
    <row r="109866" s="62" customFormat="1" x14ac:dyDescent="0.35"/>
    <row r="109867" s="62" customFormat="1" x14ac:dyDescent="0.35"/>
    <row r="109868" s="62" customFormat="1" x14ac:dyDescent="0.35"/>
    <row r="109869" s="62" customFormat="1" x14ac:dyDescent="0.35"/>
    <row r="109870" s="62" customFormat="1" x14ac:dyDescent="0.35"/>
    <row r="109871" s="62" customFormat="1" x14ac:dyDescent="0.35"/>
    <row r="109872" s="62" customFormat="1" x14ac:dyDescent="0.35"/>
    <row r="109873" s="62" customFormat="1" x14ac:dyDescent="0.35"/>
    <row r="109874" s="62" customFormat="1" x14ac:dyDescent="0.35"/>
    <row r="109875" s="62" customFormat="1" x14ac:dyDescent="0.35"/>
    <row r="109876" s="62" customFormat="1" x14ac:dyDescent="0.35"/>
    <row r="109877" s="62" customFormat="1" x14ac:dyDescent="0.35"/>
    <row r="109878" s="62" customFormat="1" x14ac:dyDescent="0.35"/>
    <row r="109879" s="62" customFormat="1" x14ac:dyDescent="0.35"/>
    <row r="109880" s="62" customFormat="1" x14ac:dyDescent="0.35"/>
    <row r="109881" s="62" customFormat="1" x14ac:dyDescent="0.35"/>
    <row r="109882" s="62" customFormat="1" x14ac:dyDescent="0.35"/>
    <row r="109883" s="62" customFormat="1" x14ac:dyDescent="0.35"/>
    <row r="109884" s="62" customFormat="1" x14ac:dyDescent="0.35"/>
    <row r="109885" s="62" customFormat="1" x14ac:dyDescent="0.35"/>
    <row r="109886" s="62" customFormat="1" x14ac:dyDescent="0.35"/>
    <row r="109887" s="62" customFormat="1" x14ac:dyDescent="0.35"/>
    <row r="109888" s="62" customFormat="1" x14ac:dyDescent="0.35"/>
    <row r="109889" s="62" customFormat="1" x14ac:dyDescent="0.35"/>
    <row r="109890" s="62" customFormat="1" x14ac:dyDescent="0.35"/>
    <row r="109891" s="62" customFormat="1" x14ac:dyDescent="0.35"/>
    <row r="109892" s="62" customFormat="1" x14ac:dyDescent="0.35"/>
    <row r="109893" s="62" customFormat="1" x14ac:dyDescent="0.35"/>
    <row r="109894" s="62" customFormat="1" x14ac:dyDescent="0.35"/>
    <row r="109895" s="62" customFormat="1" x14ac:dyDescent="0.35"/>
    <row r="109896" s="62" customFormat="1" x14ac:dyDescent="0.35"/>
    <row r="109897" s="62" customFormat="1" x14ac:dyDescent="0.35"/>
    <row r="109898" s="62" customFormat="1" x14ac:dyDescent="0.35"/>
    <row r="109899" s="62" customFormat="1" x14ac:dyDescent="0.35"/>
    <row r="109900" s="62" customFormat="1" x14ac:dyDescent="0.35"/>
    <row r="109901" s="62" customFormat="1" x14ac:dyDescent="0.35"/>
    <row r="109902" s="62" customFormat="1" x14ac:dyDescent="0.35"/>
    <row r="109903" s="62" customFormat="1" x14ac:dyDescent="0.35"/>
    <row r="109904" s="62" customFormat="1" x14ac:dyDescent="0.35"/>
    <row r="109905" s="62" customFormat="1" x14ac:dyDescent="0.35"/>
    <row r="109906" s="62" customFormat="1" x14ac:dyDescent="0.35"/>
    <row r="109907" s="62" customFormat="1" x14ac:dyDescent="0.35"/>
    <row r="109908" s="62" customFormat="1" x14ac:dyDescent="0.35"/>
    <row r="109909" s="62" customFormat="1" x14ac:dyDescent="0.35"/>
    <row r="109910" s="62" customFormat="1" x14ac:dyDescent="0.35"/>
    <row r="109911" s="62" customFormat="1" x14ac:dyDescent="0.35"/>
    <row r="109912" s="62" customFormat="1" x14ac:dyDescent="0.35"/>
    <row r="109913" s="62" customFormat="1" x14ac:dyDescent="0.35"/>
    <row r="109914" s="62" customFormat="1" x14ac:dyDescent="0.35"/>
    <row r="109915" s="62" customFormat="1" x14ac:dyDescent="0.35"/>
    <row r="109916" s="62" customFormat="1" x14ac:dyDescent="0.35"/>
    <row r="109917" s="62" customFormat="1" x14ac:dyDescent="0.35"/>
    <row r="109918" s="62" customFormat="1" x14ac:dyDescent="0.35"/>
    <row r="109919" s="62" customFormat="1" x14ac:dyDescent="0.35"/>
    <row r="109920" s="62" customFormat="1" x14ac:dyDescent="0.35"/>
    <row r="109921" s="62" customFormat="1" x14ac:dyDescent="0.35"/>
    <row r="109922" s="62" customFormat="1" x14ac:dyDescent="0.35"/>
    <row r="109923" s="62" customFormat="1" x14ac:dyDescent="0.35"/>
    <row r="109924" s="62" customFormat="1" x14ac:dyDescent="0.35"/>
    <row r="109925" s="62" customFormat="1" x14ac:dyDescent="0.35"/>
    <row r="109926" s="62" customFormat="1" x14ac:dyDescent="0.35"/>
    <row r="109927" s="62" customFormat="1" x14ac:dyDescent="0.35"/>
    <row r="109928" s="62" customFormat="1" x14ac:dyDescent="0.35"/>
    <row r="109929" s="62" customFormat="1" x14ac:dyDescent="0.35"/>
    <row r="109930" s="62" customFormat="1" x14ac:dyDescent="0.35"/>
    <row r="109931" s="62" customFormat="1" x14ac:dyDescent="0.35"/>
    <row r="109932" s="62" customFormat="1" x14ac:dyDescent="0.35"/>
    <row r="109933" s="62" customFormat="1" x14ac:dyDescent="0.35"/>
    <row r="109934" s="62" customFormat="1" x14ac:dyDescent="0.35"/>
    <row r="109935" s="62" customFormat="1" x14ac:dyDescent="0.35"/>
    <row r="109936" s="62" customFormat="1" x14ac:dyDescent="0.35"/>
    <row r="109937" s="62" customFormat="1" x14ac:dyDescent="0.35"/>
    <row r="109938" s="62" customFormat="1" x14ac:dyDescent="0.35"/>
    <row r="109939" s="62" customFormat="1" x14ac:dyDescent="0.35"/>
    <row r="109940" s="62" customFormat="1" x14ac:dyDescent="0.35"/>
    <row r="109941" s="62" customFormat="1" x14ac:dyDescent="0.35"/>
    <row r="109942" s="62" customFormat="1" x14ac:dyDescent="0.35"/>
    <row r="109943" s="62" customFormat="1" x14ac:dyDescent="0.35"/>
    <row r="109944" s="62" customFormat="1" x14ac:dyDescent="0.35"/>
    <row r="109945" s="62" customFormat="1" x14ac:dyDescent="0.35"/>
    <row r="109946" s="62" customFormat="1" x14ac:dyDescent="0.35"/>
    <row r="109947" s="62" customFormat="1" x14ac:dyDescent="0.35"/>
    <row r="109948" s="62" customFormat="1" x14ac:dyDescent="0.35"/>
    <row r="109949" s="62" customFormat="1" x14ac:dyDescent="0.35"/>
    <row r="109950" s="62" customFormat="1" x14ac:dyDescent="0.35"/>
    <row r="109951" s="62" customFormat="1" x14ac:dyDescent="0.35"/>
    <row r="109952" s="62" customFormat="1" x14ac:dyDescent="0.35"/>
    <row r="109953" s="62" customFormat="1" x14ac:dyDescent="0.35"/>
    <row r="109954" s="62" customFormat="1" x14ac:dyDescent="0.35"/>
    <row r="109955" s="62" customFormat="1" x14ac:dyDescent="0.35"/>
    <row r="109956" s="62" customFormat="1" x14ac:dyDescent="0.35"/>
    <row r="109957" s="62" customFormat="1" x14ac:dyDescent="0.35"/>
    <row r="109958" s="62" customFormat="1" x14ac:dyDescent="0.35"/>
    <row r="109959" s="62" customFormat="1" x14ac:dyDescent="0.35"/>
    <row r="109960" s="62" customFormat="1" x14ac:dyDescent="0.35"/>
    <row r="109961" s="62" customFormat="1" x14ac:dyDescent="0.35"/>
    <row r="109962" s="62" customFormat="1" x14ac:dyDescent="0.35"/>
    <row r="109963" s="62" customFormat="1" x14ac:dyDescent="0.35"/>
    <row r="109964" s="62" customFormat="1" x14ac:dyDescent="0.35"/>
    <row r="109965" s="62" customFormat="1" x14ac:dyDescent="0.35"/>
    <row r="109966" s="62" customFormat="1" x14ac:dyDescent="0.35"/>
    <row r="109967" s="62" customFormat="1" x14ac:dyDescent="0.35"/>
    <row r="109968" s="62" customFormat="1" x14ac:dyDescent="0.35"/>
    <row r="109969" s="62" customFormat="1" x14ac:dyDescent="0.35"/>
    <row r="109970" s="62" customFormat="1" x14ac:dyDescent="0.35"/>
    <row r="109971" s="62" customFormat="1" x14ac:dyDescent="0.35"/>
    <row r="109972" s="62" customFormat="1" x14ac:dyDescent="0.35"/>
    <row r="109973" s="62" customFormat="1" x14ac:dyDescent="0.35"/>
    <row r="109974" s="62" customFormat="1" x14ac:dyDescent="0.35"/>
    <row r="109975" s="62" customFormat="1" x14ac:dyDescent="0.35"/>
    <row r="109976" s="62" customFormat="1" x14ac:dyDescent="0.35"/>
    <row r="109977" s="62" customFormat="1" x14ac:dyDescent="0.35"/>
    <row r="109978" s="62" customFormat="1" x14ac:dyDescent="0.35"/>
    <row r="109979" s="62" customFormat="1" x14ac:dyDescent="0.35"/>
    <row r="109980" s="62" customFormat="1" x14ac:dyDescent="0.35"/>
    <row r="109981" s="62" customFormat="1" x14ac:dyDescent="0.35"/>
    <row r="109982" s="62" customFormat="1" x14ac:dyDescent="0.35"/>
    <row r="109983" s="62" customFormat="1" x14ac:dyDescent="0.35"/>
    <row r="109984" s="62" customFormat="1" x14ac:dyDescent="0.35"/>
    <row r="109985" s="62" customFormat="1" x14ac:dyDescent="0.35"/>
    <row r="109986" s="62" customFormat="1" x14ac:dyDescent="0.35"/>
    <row r="109987" s="62" customFormat="1" x14ac:dyDescent="0.35"/>
    <row r="109988" s="62" customFormat="1" x14ac:dyDescent="0.35"/>
    <row r="109989" s="62" customFormat="1" x14ac:dyDescent="0.35"/>
    <row r="109990" s="62" customFormat="1" x14ac:dyDescent="0.35"/>
    <row r="109991" s="62" customFormat="1" x14ac:dyDescent="0.35"/>
    <row r="109992" s="62" customFormat="1" x14ac:dyDescent="0.35"/>
    <row r="109993" s="62" customFormat="1" x14ac:dyDescent="0.35"/>
    <row r="109994" s="62" customFormat="1" x14ac:dyDescent="0.35"/>
    <row r="109995" s="62" customFormat="1" x14ac:dyDescent="0.35"/>
    <row r="109996" s="62" customFormat="1" x14ac:dyDescent="0.35"/>
    <row r="109997" s="62" customFormat="1" x14ac:dyDescent="0.35"/>
    <row r="109998" s="62" customFormat="1" x14ac:dyDescent="0.35"/>
    <row r="109999" s="62" customFormat="1" x14ac:dyDescent="0.35"/>
    <row r="110000" s="62" customFormat="1" x14ac:dyDescent="0.35"/>
    <row r="110001" s="62" customFormat="1" x14ac:dyDescent="0.35"/>
    <row r="110002" s="62" customFormat="1" x14ac:dyDescent="0.35"/>
    <row r="110003" s="62" customFormat="1" x14ac:dyDescent="0.35"/>
    <row r="110004" s="62" customFormat="1" x14ac:dyDescent="0.35"/>
    <row r="110005" s="62" customFormat="1" x14ac:dyDescent="0.35"/>
    <row r="110006" s="62" customFormat="1" x14ac:dyDescent="0.35"/>
    <row r="110007" s="62" customFormat="1" x14ac:dyDescent="0.35"/>
    <row r="110008" s="62" customFormat="1" x14ac:dyDescent="0.35"/>
    <row r="110009" s="62" customFormat="1" x14ac:dyDescent="0.35"/>
    <row r="110010" s="62" customFormat="1" x14ac:dyDescent="0.35"/>
    <row r="110011" s="62" customFormat="1" x14ac:dyDescent="0.35"/>
    <row r="110012" s="62" customFormat="1" x14ac:dyDescent="0.35"/>
    <row r="110013" s="62" customFormat="1" x14ac:dyDescent="0.35"/>
    <row r="110014" s="62" customFormat="1" x14ac:dyDescent="0.35"/>
    <row r="110015" s="62" customFormat="1" x14ac:dyDescent="0.35"/>
    <row r="110016" s="62" customFormat="1" x14ac:dyDescent="0.35"/>
    <row r="110017" s="62" customFormat="1" x14ac:dyDescent="0.35"/>
    <row r="110018" s="62" customFormat="1" x14ac:dyDescent="0.35"/>
    <row r="110019" s="62" customFormat="1" x14ac:dyDescent="0.35"/>
    <row r="110020" s="62" customFormat="1" x14ac:dyDescent="0.35"/>
    <row r="110021" s="62" customFormat="1" x14ac:dyDescent="0.35"/>
    <row r="110022" s="62" customFormat="1" x14ac:dyDescent="0.35"/>
    <row r="110023" s="62" customFormat="1" x14ac:dyDescent="0.35"/>
    <row r="110024" s="62" customFormat="1" x14ac:dyDescent="0.35"/>
    <row r="110025" s="62" customFormat="1" x14ac:dyDescent="0.35"/>
    <row r="110026" s="62" customFormat="1" x14ac:dyDescent="0.35"/>
    <row r="110027" s="62" customFormat="1" x14ac:dyDescent="0.35"/>
    <row r="110028" s="62" customFormat="1" x14ac:dyDescent="0.35"/>
    <row r="110029" s="62" customFormat="1" x14ac:dyDescent="0.35"/>
    <row r="110030" s="62" customFormat="1" x14ac:dyDescent="0.35"/>
    <row r="110031" s="62" customFormat="1" x14ac:dyDescent="0.35"/>
    <row r="110032" s="62" customFormat="1" x14ac:dyDescent="0.35"/>
    <row r="110033" s="62" customFormat="1" x14ac:dyDescent="0.35"/>
    <row r="110034" s="62" customFormat="1" x14ac:dyDescent="0.35"/>
    <row r="110035" s="62" customFormat="1" x14ac:dyDescent="0.35"/>
    <row r="110036" s="62" customFormat="1" x14ac:dyDescent="0.35"/>
    <row r="110037" s="62" customFormat="1" x14ac:dyDescent="0.35"/>
    <row r="110038" s="62" customFormat="1" x14ac:dyDescent="0.35"/>
    <row r="110039" s="62" customFormat="1" x14ac:dyDescent="0.35"/>
    <row r="110040" s="62" customFormat="1" x14ac:dyDescent="0.35"/>
    <row r="110041" s="62" customFormat="1" x14ac:dyDescent="0.35"/>
    <row r="110042" s="62" customFormat="1" x14ac:dyDescent="0.35"/>
    <row r="110043" s="62" customFormat="1" x14ac:dyDescent="0.35"/>
    <row r="110044" s="62" customFormat="1" x14ac:dyDescent="0.35"/>
    <row r="110045" s="62" customFormat="1" x14ac:dyDescent="0.35"/>
    <row r="110046" s="62" customFormat="1" x14ac:dyDescent="0.35"/>
    <row r="110047" s="62" customFormat="1" x14ac:dyDescent="0.35"/>
    <row r="110048" s="62" customFormat="1" x14ac:dyDescent="0.35"/>
    <row r="110049" s="62" customFormat="1" x14ac:dyDescent="0.35"/>
    <row r="110050" s="62" customFormat="1" x14ac:dyDescent="0.35"/>
    <row r="110051" s="62" customFormat="1" x14ac:dyDescent="0.35"/>
    <row r="110052" s="62" customFormat="1" x14ac:dyDescent="0.35"/>
    <row r="110053" s="62" customFormat="1" x14ac:dyDescent="0.35"/>
    <row r="110054" s="62" customFormat="1" x14ac:dyDescent="0.35"/>
    <row r="110055" s="62" customFormat="1" x14ac:dyDescent="0.35"/>
    <row r="110056" s="62" customFormat="1" x14ac:dyDescent="0.35"/>
    <row r="110057" s="62" customFormat="1" x14ac:dyDescent="0.35"/>
    <row r="110058" s="62" customFormat="1" x14ac:dyDescent="0.35"/>
    <row r="110059" s="62" customFormat="1" x14ac:dyDescent="0.35"/>
    <row r="110060" s="62" customFormat="1" x14ac:dyDescent="0.35"/>
    <row r="110061" s="62" customFormat="1" x14ac:dyDescent="0.35"/>
    <row r="110062" s="62" customFormat="1" x14ac:dyDescent="0.35"/>
    <row r="110063" s="62" customFormat="1" x14ac:dyDescent="0.35"/>
    <row r="110064" s="62" customFormat="1" x14ac:dyDescent="0.35"/>
    <row r="110065" s="62" customFormat="1" x14ac:dyDescent="0.35"/>
    <row r="110066" s="62" customFormat="1" x14ac:dyDescent="0.35"/>
    <row r="110067" s="62" customFormat="1" x14ac:dyDescent="0.35"/>
    <row r="110068" s="62" customFormat="1" x14ac:dyDescent="0.35"/>
    <row r="110069" s="62" customFormat="1" x14ac:dyDescent="0.35"/>
    <row r="110070" s="62" customFormat="1" x14ac:dyDescent="0.35"/>
    <row r="110071" s="62" customFormat="1" x14ac:dyDescent="0.35"/>
    <row r="110072" s="62" customFormat="1" x14ac:dyDescent="0.35"/>
    <row r="110073" s="62" customFormat="1" x14ac:dyDescent="0.35"/>
    <row r="110074" s="62" customFormat="1" x14ac:dyDescent="0.35"/>
    <row r="110075" s="62" customFormat="1" x14ac:dyDescent="0.35"/>
    <row r="110076" s="62" customFormat="1" x14ac:dyDescent="0.35"/>
    <row r="110077" s="62" customFormat="1" x14ac:dyDescent="0.35"/>
    <row r="110078" s="62" customFormat="1" x14ac:dyDescent="0.35"/>
    <row r="110079" s="62" customFormat="1" x14ac:dyDescent="0.35"/>
    <row r="110080" s="62" customFormat="1" x14ac:dyDescent="0.35"/>
    <row r="110081" s="62" customFormat="1" x14ac:dyDescent="0.35"/>
    <row r="110082" s="62" customFormat="1" x14ac:dyDescent="0.35"/>
    <row r="110083" s="62" customFormat="1" x14ac:dyDescent="0.35"/>
    <row r="110084" s="62" customFormat="1" x14ac:dyDescent="0.35"/>
    <row r="110085" s="62" customFormat="1" x14ac:dyDescent="0.35"/>
    <row r="110086" s="62" customFormat="1" x14ac:dyDescent="0.35"/>
    <row r="110087" s="62" customFormat="1" x14ac:dyDescent="0.35"/>
    <row r="110088" s="62" customFormat="1" x14ac:dyDescent="0.35"/>
    <row r="110089" s="62" customFormat="1" x14ac:dyDescent="0.35"/>
    <row r="110090" s="62" customFormat="1" x14ac:dyDescent="0.35"/>
    <row r="110091" s="62" customFormat="1" x14ac:dyDescent="0.35"/>
    <row r="110092" s="62" customFormat="1" x14ac:dyDescent="0.35"/>
    <row r="110093" s="62" customFormat="1" x14ac:dyDescent="0.35"/>
    <row r="110094" s="62" customFormat="1" x14ac:dyDescent="0.35"/>
    <row r="110095" s="62" customFormat="1" x14ac:dyDescent="0.35"/>
    <row r="110096" s="62" customFormat="1" x14ac:dyDescent="0.35"/>
    <row r="110097" s="62" customFormat="1" x14ac:dyDescent="0.35"/>
    <row r="110098" s="62" customFormat="1" x14ac:dyDescent="0.35"/>
    <row r="110099" s="62" customFormat="1" x14ac:dyDescent="0.35"/>
    <row r="110100" s="62" customFormat="1" x14ac:dyDescent="0.35"/>
    <row r="110101" s="62" customFormat="1" x14ac:dyDescent="0.35"/>
    <row r="110102" s="62" customFormat="1" x14ac:dyDescent="0.35"/>
    <row r="110103" s="62" customFormat="1" x14ac:dyDescent="0.35"/>
    <row r="110104" s="62" customFormat="1" x14ac:dyDescent="0.35"/>
    <row r="110105" s="62" customFormat="1" x14ac:dyDescent="0.35"/>
    <row r="110106" s="62" customFormat="1" x14ac:dyDescent="0.35"/>
    <row r="110107" s="62" customFormat="1" x14ac:dyDescent="0.35"/>
    <row r="110108" s="62" customFormat="1" x14ac:dyDescent="0.35"/>
    <row r="110109" s="62" customFormat="1" x14ac:dyDescent="0.35"/>
    <row r="110110" s="62" customFormat="1" x14ac:dyDescent="0.35"/>
    <row r="110111" s="62" customFormat="1" x14ac:dyDescent="0.35"/>
    <row r="110112" s="62" customFormat="1" x14ac:dyDescent="0.35"/>
    <row r="110113" s="62" customFormat="1" x14ac:dyDescent="0.35"/>
    <row r="110114" s="62" customFormat="1" x14ac:dyDescent="0.35"/>
    <row r="110115" s="62" customFormat="1" x14ac:dyDescent="0.35"/>
    <row r="110116" s="62" customFormat="1" x14ac:dyDescent="0.35"/>
    <row r="110117" s="62" customFormat="1" x14ac:dyDescent="0.35"/>
    <row r="110118" s="62" customFormat="1" x14ac:dyDescent="0.35"/>
    <row r="110119" s="62" customFormat="1" x14ac:dyDescent="0.35"/>
    <row r="110120" s="62" customFormat="1" x14ac:dyDescent="0.35"/>
    <row r="110121" s="62" customFormat="1" x14ac:dyDescent="0.35"/>
    <row r="110122" s="62" customFormat="1" x14ac:dyDescent="0.35"/>
    <row r="110123" s="62" customFormat="1" x14ac:dyDescent="0.35"/>
    <row r="110124" s="62" customFormat="1" x14ac:dyDescent="0.35"/>
    <row r="110125" s="62" customFormat="1" x14ac:dyDescent="0.35"/>
    <row r="110126" s="62" customFormat="1" x14ac:dyDescent="0.35"/>
    <row r="110127" s="62" customFormat="1" x14ac:dyDescent="0.35"/>
    <row r="110128" s="62" customFormat="1" x14ac:dyDescent="0.35"/>
    <row r="110129" s="62" customFormat="1" x14ac:dyDescent="0.35"/>
    <row r="110130" s="62" customFormat="1" x14ac:dyDescent="0.35"/>
    <row r="110131" s="62" customFormat="1" x14ac:dyDescent="0.35"/>
    <row r="110132" s="62" customFormat="1" x14ac:dyDescent="0.35"/>
    <row r="110133" s="62" customFormat="1" x14ac:dyDescent="0.35"/>
    <row r="110134" s="62" customFormat="1" x14ac:dyDescent="0.35"/>
    <row r="110135" s="62" customFormat="1" x14ac:dyDescent="0.35"/>
    <row r="110136" s="62" customFormat="1" x14ac:dyDescent="0.35"/>
    <row r="110137" s="62" customFormat="1" x14ac:dyDescent="0.35"/>
    <row r="110138" s="62" customFormat="1" x14ac:dyDescent="0.35"/>
    <row r="110139" s="62" customFormat="1" x14ac:dyDescent="0.35"/>
    <row r="110140" s="62" customFormat="1" x14ac:dyDescent="0.35"/>
    <row r="110141" s="62" customFormat="1" x14ac:dyDescent="0.35"/>
    <row r="110142" s="62" customFormat="1" x14ac:dyDescent="0.35"/>
    <row r="110143" s="62" customFormat="1" x14ac:dyDescent="0.35"/>
    <row r="110144" s="62" customFormat="1" x14ac:dyDescent="0.35"/>
    <row r="110145" s="62" customFormat="1" x14ac:dyDescent="0.35"/>
    <row r="110146" s="62" customFormat="1" x14ac:dyDescent="0.35"/>
    <row r="110147" s="62" customFormat="1" x14ac:dyDescent="0.35"/>
    <row r="110148" s="62" customFormat="1" x14ac:dyDescent="0.35"/>
    <row r="110149" s="62" customFormat="1" x14ac:dyDescent="0.35"/>
    <row r="110150" s="62" customFormat="1" x14ac:dyDescent="0.35"/>
    <row r="110151" s="62" customFormat="1" x14ac:dyDescent="0.35"/>
    <row r="110152" s="62" customFormat="1" x14ac:dyDescent="0.35"/>
    <row r="110153" s="62" customFormat="1" x14ac:dyDescent="0.35"/>
    <row r="110154" s="62" customFormat="1" x14ac:dyDescent="0.35"/>
    <row r="110155" s="62" customFormat="1" x14ac:dyDescent="0.35"/>
    <row r="110156" s="62" customFormat="1" x14ac:dyDescent="0.35"/>
    <row r="110157" s="62" customFormat="1" x14ac:dyDescent="0.35"/>
    <row r="110158" s="62" customFormat="1" x14ac:dyDescent="0.35"/>
    <row r="110159" s="62" customFormat="1" x14ac:dyDescent="0.35"/>
    <row r="110160" s="62" customFormat="1" x14ac:dyDescent="0.35"/>
    <row r="110161" s="62" customFormat="1" x14ac:dyDescent="0.35"/>
    <row r="110162" s="62" customFormat="1" x14ac:dyDescent="0.35"/>
    <row r="110163" s="62" customFormat="1" x14ac:dyDescent="0.35"/>
    <row r="110164" s="62" customFormat="1" x14ac:dyDescent="0.35"/>
    <row r="110165" s="62" customFormat="1" x14ac:dyDescent="0.35"/>
    <row r="110166" s="62" customFormat="1" x14ac:dyDescent="0.35"/>
    <row r="110167" s="62" customFormat="1" x14ac:dyDescent="0.35"/>
    <row r="110168" s="62" customFormat="1" x14ac:dyDescent="0.35"/>
    <row r="110169" s="62" customFormat="1" x14ac:dyDescent="0.35"/>
    <row r="110170" s="62" customFormat="1" x14ac:dyDescent="0.35"/>
    <row r="110171" s="62" customFormat="1" x14ac:dyDescent="0.35"/>
    <row r="110172" s="62" customFormat="1" x14ac:dyDescent="0.35"/>
    <row r="110173" s="62" customFormat="1" x14ac:dyDescent="0.35"/>
    <row r="110174" s="62" customFormat="1" x14ac:dyDescent="0.35"/>
    <row r="110175" s="62" customFormat="1" x14ac:dyDescent="0.35"/>
    <row r="110176" s="62" customFormat="1" x14ac:dyDescent="0.35"/>
    <row r="110177" s="62" customFormat="1" x14ac:dyDescent="0.35"/>
    <row r="110178" s="62" customFormat="1" x14ac:dyDescent="0.35"/>
    <row r="110179" s="62" customFormat="1" x14ac:dyDescent="0.35"/>
    <row r="110180" s="62" customFormat="1" x14ac:dyDescent="0.35"/>
    <row r="110181" s="62" customFormat="1" x14ac:dyDescent="0.35"/>
    <row r="110182" s="62" customFormat="1" x14ac:dyDescent="0.35"/>
    <row r="110183" s="62" customFormat="1" x14ac:dyDescent="0.35"/>
    <row r="110184" s="62" customFormat="1" x14ac:dyDescent="0.35"/>
    <row r="110185" s="62" customFormat="1" x14ac:dyDescent="0.35"/>
    <row r="110186" s="62" customFormat="1" x14ac:dyDescent="0.35"/>
    <row r="110187" s="62" customFormat="1" x14ac:dyDescent="0.35"/>
    <row r="110188" s="62" customFormat="1" x14ac:dyDescent="0.35"/>
    <row r="110189" s="62" customFormat="1" x14ac:dyDescent="0.35"/>
    <row r="110190" s="62" customFormat="1" x14ac:dyDescent="0.35"/>
    <row r="110191" s="62" customFormat="1" x14ac:dyDescent="0.35"/>
    <row r="110192" s="62" customFormat="1" x14ac:dyDescent="0.35"/>
    <row r="110193" s="62" customFormat="1" x14ac:dyDescent="0.35"/>
    <row r="110194" s="62" customFormat="1" x14ac:dyDescent="0.35"/>
    <row r="110195" s="62" customFormat="1" x14ac:dyDescent="0.35"/>
    <row r="110196" s="62" customFormat="1" x14ac:dyDescent="0.35"/>
    <row r="110197" s="62" customFormat="1" x14ac:dyDescent="0.35"/>
    <row r="110198" s="62" customFormat="1" x14ac:dyDescent="0.35"/>
    <row r="110199" s="62" customFormat="1" x14ac:dyDescent="0.35"/>
    <row r="110200" s="62" customFormat="1" x14ac:dyDescent="0.35"/>
    <row r="110201" s="62" customFormat="1" x14ac:dyDescent="0.35"/>
    <row r="110202" s="62" customFormat="1" x14ac:dyDescent="0.35"/>
    <row r="110203" s="62" customFormat="1" x14ac:dyDescent="0.35"/>
    <row r="110204" s="62" customFormat="1" x14ac:dyDescent="0.35"/>
    <row r="110205" s="62" customFormat="1" x14ac:dyDescent="0.35"/>
    <row r="110206" s="62" customFormat="1" x14ac:dyDescent="0.35"/>
    <row r="110207" s="62" customFormat="1" x14ac:dyDescent="0.35"/>
    <row r="110208" s="62" customFormat="1" x14ac:dyDescent="0.35"/>
    <row r="110209" s="62" customFormat="1" x14ac:dyDescent="0.35"/>
    <row r="110210" s="62" customFormat="1" x14ac:dyDescent="0.35"/>
    <row r="110211" s="62" customFormat="1" x14ac:dyDescent="0.35"/>
    <row r="110212" s="62" customFormat="1" x14ac:dyDescent="0.35"/>
    <row r="110213" s="62" customFormat="1" x14ac:dyDescent="0.35"/>
    <row r="110214" s="62" customFormat="1" x14ac:dyDescent="0.35"/>
    <row r="110215" s="62" customFormat="1" x14ac:dyDescent="0.35"/>
    <row r="110216" s="62" customFormat="1" x14ac:dyDescent="0.35"/>
    <row r="110217" s="62" customFormat="1" x14ac:dyDescent="0.35"/>
    <row r="110218" s="62" customFormat="1" x14ac:dyDescent="0.35"/>
    <row r="110219" s="62" customFormat="1" x14ac:dyDescent="0.35"/>
    <row r="110220" s="62" customFormat="1" x14ac:dyDescent="0.35"/>
    <row r="110221" s="62" customFormat="1" x14ac:dyDescent="0.35"/>
    <row r="110222" s="62" customFormat="1" x14ac:dyDescent="0.35"/>
    <row r="110223" s="62" customFormat="1" x14ac:dyDescent="0.35"/>
    <row r="110224" s="62" customFormat="1" x14ac:dyDescent="0.35"/>
    <row r="110225" s="62" customFormat="1" x14ac:dyDescent="0.35"/>
    <row r="110226" s="62" customFormat="1" x14ac:dyDescent="0.35"/>
    <row r="110227" s="62" customFormat="1" x14ac:dyDescent="0.35"/>
    <row r="110228" s="62" customFormat="1" x14ac:dyDescent="0.35"/>
    <row r="110229" s="62" customFormat="1" x14ac:dyDescent="0.35"/>
    <row r="110230" s="62" customFormat="1" x14ac:dyDescent="0.35"/>
    <row r="110231" s="62" customFormat="1" x14ac:dyDescent="0.35"/>
    <row r="110232" s="62" customFormat="1" x14ac:dyDescent="0.35"/>
    <row r="110233" s="62" customFormat="1" x14ac:dyDescent="0.35"/>
    <row r="110234" s="62" customFormat="1" x14ac:dyDescent="0.35"/>
    <row r="110235" s="62" customFormat="1" x14ac:dyDescent="0.35"/>
    <row r="110236" s="62" customFormat="1" x14ac:dyDescent="0.35"/>
    <row r="110237" s="62" customFormat="1" x14ac:dyDescent="0.35"/>
    <row r="110238" s="62" customFormat="1" x14ac:dyDescent="0.35"/>
    <row r="110239" s="62" customFormat="1" x14ac:dyDescent="0.35"/>
    <row r="110240" s="62" customFormat="1" x14ac:dyDescent="0.35"/>
    <row r="110241" s="62" customFormat="1" x14ac:dyDescent="0.35"/>
    <row r="110242" s="62" customFormat="1" x14ac:dyDescent="0.35"/>
    <row r="110243" s="62" customFormat="1" x14ac:dyDescent="0.35"/>
    <row r="110244" s="62" customFormat="1" x14ac:dyDescent="0.35"/>
    <row r="110245" s="62" customFormat="1" x14ac:dyDescent="0.35"/>
    <row r="110246" s="62" customFormat="1" x14ac:dyDescent="0.35"/>
    <row r="110247" s="62" customFormat="1" x14ac:dyDescent="0.35"/>
    <row r="110248" s="62" customFormat="1" x14ac:dyDescent="0.35"/>
    <row r="110249" s="62" customFormat="1" x14ac:dyDescent="0.35"/>
    <row r="110250" s="62" customFormat="1" x14ac:dyDescent="0.35"/>
    <row r="110251" s="62" customFormat="1" x14ac:dyDescent="0.35"/>
    <row r="110252" s="62" customFormat="1" x14ac:dyDescent="0.35"/>
    <row r="110253" s="62" customFormat="1" x14ac:dyDescent="0.35"/>
    <row r="110254" s="62" customFormat="1" x14ac:dyDescent="0.35"/>
    <row r="110255" s="62" customFormat="1" x14ac:dyDescent="0.35"/>
    <row r="110256" s="62" customFormat="1" x14ac:dyDescent="0.35"/>
    <row r="110257" s="62" customFormat="1" x14ac:dyDescent="0.35"/>
    <row r="110258" s="62" customFormat="1" x14ac:dyDescent="0.35"/>
    <row r="110259" s="62" customFormat="1" x14ac:dyDescent="0.35"/>
    <row r="110260" s="62" customFormat="1" x14ac:dyDescent="0.35"/>
    <row r="110261" s="62" customFormat="1" x14ac:dyDescent="0.35"/>
    <row r="110262" s="62" customFormat="1" x14ac:dyDescent="0.35"/>
    <row r="110263" s="62" customFormat="1" x14ac:dyDescent="0.35"/>
    <row r="110264" s="62" customFormat="1" x14ac:dyDescent="0.35"/>
    <row r="110265" s="62" customFormat="1" x14ac:dyDescent="0.35"/>
    <row r="110266" s="62" customFormat="1" x14ac:dyDescent="0.35"/>
    <row r="110267" s="62" customFormat="1" x14ac:dyDescent="0.35"/>
    <row r="110268" s="62" customFormat="1" x14ac:dyDescent="0.35"/>
    <row r="110269" s="62" customFormat="1" x14ac:dyDescent="0.35"/>
    <row r="110270" s="62" customFormat="1" x14ac:dyDescent="0.35"/>
    <row r="110271" s="62" customFormat="1" x14ac:dyDescent="0.35"/>
    <row r="110272" s="62" customFormat="1" x14ac:dyDescent="0.35"/>
    <row r="110273" s="62" customFormat="1" x14ac:dyDescent="0.35"/>
    <row r="110274" s="62" customFormat="1" x14ac:dyDescent="0.35"/>
    <row r="110275" s="62" customFormat="1" x14ac:dyDescent="0.35"/>
    <row r="110276" s="62" customFormat="1" x14ac:dyDescent="0.35"/>
    <row r="110277" s="62" customFormat="1" x14ac:dyDescent="0.35"/>
    <row r="110278" s="62" customFormat="1" x14ac:dyDescent="0.35"/>
    <row r="110279" s="62" customFormat="1" x14ac:dyDescent="0.35"/>
    <row r="110280" s="62" customFormat="1" x14ac:dyDescent="0.35"/>
    <row r="110281" s="62" customFormat="1" x14ac:dyDescent="0.35"/>
    <row r="110282" s="62" customFormat="1" x14ac:dyDescent="0.35"/>
    <row r="110283" s="62" customFormat="1" x14ac:dyDescent="0.35"/>
    <row r="110284" s="62" customFormat="1" x14ac:dyDescent="0.35"/>
    <row r="110285" s="62" customFormat="1" x14ac:dyDescent="0.35"/>
    <row r="110286" s="62" customFormat="1" x14ac:dyDescent="0.35"/>
    <row r="110287" s="62" customFormat="1" x14ac:dyDescent="0.35"/>
    <row r="110288" s="62" customFormat="1" x14ac:dyDescent="0.35"/>
    <row r="110289" s="62" customFormat="1" x14ac:dyDescent="0.35"/>
    <row r="110290" s="62" customFormat="1" x14ac:dyDescent="0.35"/>
    <row r="110291" s="62" customFormat="1" x14ac:dyDescent="0.35"/>
    <row r="110292" s="62" customFormat="1" x14ac:dyDescent="0.35"/>
    <row r="110293" s="62" customFormat="1" x14ac:dyDescent="0.35"/>
    <row r="110294" s="62" customFormat="1" x14ac:dyDescent="0.35"/>
    <row r="110295" s="62" customFormat="1" x14ac:dyDescent="0.35"/>
    <row r="110296" s="62" customFormat="1" x14ac:dyDescent="0.35"/>
    <row r="110297" s="62" customFormat="1" x14ac:dyDescent="0.35"/>
    <row r="110298" s="62" customFormat="1" x14ac:dyDescent="0.35"/>
    <row r="110299" s="62" customFormat="1" x14ac:dyDescent="0.35"/>
    <row r="110300" s="62" customFormat="1" x14ac:dyDescent="0.35"/>
    <row r="110301" s="62" customFormat="1" x14ac:dyDescent="0.35"/>
    <row r="110302" s="62" customFormat="1" x14ac:dyDescent="0.35"/>
    <row r="110303" s="62" customFormat="1" x14ac:dyDescent="0.35"/>
    <row r="110304" s="62" customFormat="1" x14ac:dyDescent="0.35"/>
    <row r="110305" s="62" customFormat="1" x14ac:dyDescent="0.35"/>
    <row r="110306" s="62" customFormat="1" x14ac:dyDescent="0.35"/>
    <row r="110307" s="62" customFormat="1" x14ac:dyDescent="0.35"/>
    <row r="110308" s="62" customFormat="1" x14ac:dyDescent="0.35"/>
    <row r="110309" s="62" customFormat="1" x14ac:dyDescent="0.35"/>
    <row r="110310" s="62" customFormat="1" x14ac:dyDescent="0.35"/>
    <row r="110311" s="62" customFormat="1" x14ac:dyDescent="0.35"/>
    <row r="110312" s="62" customFormat="1" x14ac:dyDescent="0.35"/>
    <row r="110313" s="62" customFormat="1" x14ac:dyDescent="0.35"/>
    <row r="110314" s="62" customFormat="1" x14ac:dyDescent="0.35"/>
    <row r="110315" s="62" customFormat="1" x14ac:dyDescent="0.35"/>
    <row r="110316" s="62" customFormat="1" x14ac:dyDescent="0.35"/>
    <row r="110317" s="62" customFormat="1" x14ac:dyDescent="0.35"/>
    <row r="110318" s="62" customFormat="1" x14ac:dyDescent="0.35"/>
    <row r="110319" s="62" customFormat="1" x14ac:dyDescent="0.35"/>
    <row r="110320" s="62" customFormat="1" x14ac:dyDescent="0.35"/>
    <row r="110321" s="62" customFormat="1" x14ac:dyDescent="0.35"/>
    <row r="110322" s="62" customFormat="1" x14ac:dyDescent="0.35"/>
    <row r="110323" s="62" customFormat="1" x14ac:dyDescent="0.35"/>
    <row r="110324" s="62" customFormat="1" x14ac:dyDescent="0.35"/>
    <row r="110325" s="62" customFormat="1" x14ac:dyDescent="0.35"/>
    <row r="110326" s="62" customFormat="1" x14ac:dyDescent="0.35"/>
    <row r="110327" s="62" customFormat="1" x14ac:dyDescent="0.35"/>
    <row r="110328" s="62" customFormat="1" x14ac:dyDescent="0.35"/>
    <row r="110329" s="62" customFormat="1" x14ac:dyDescent="0.35"/>
    <row r="110330" s="62" customFormat="1" x14ac:dyDescent="0.35"/>
    <row r="110331" s="62" customFormat="1" x14ac:dyDescent="0.35"/>
    <row r="110332" s="62" customFormat="1" x14ac:dyDescent="0.35"/>
    <row r="110333" s="62" customFormat="1" x14ac:dyDescent="0.35"/>
    <row r="110334" s="62" customFormat="1" x14ac:dyDescent="0.35"/>
    <row r="110335" s="62" customFormat="1" x14ac:dyDescent="0.35"/>
    <row r="110336" s="62" customFormat="1" x14ac:dyDescent="0.35"/>
    <row r="110337" s="62" customFormat="1" x14ac:dyDescent="0.35"/>
    <row r="110338" s="62" customFormat="1" x14ac:dyDescent="0.35"/>
    <row r="110339" s="62" customFormat="1" x14ac:dyDescent="0.35"/>
    <row r="110340" s="62" customFormat="1" x14ac:dyDescent="0.35"/>
    <row r="110341" s="62" customFormat="1" x14ac:dyDescent="0.35"/>
    <row r="110342" s="62" customFormat="1" x14ac:dyDescent="0.35"/>
    <row r="110343" s="62" customFormat="1" x14ac:dyDescent="0.35"/>
    <row r="110344" s="62" customFormat="1" x14ac:dyDescent="0.35"/>
    <row r="110345" s="62" customFormat="1" x14ac:dyDescent="0.35"/>
    <row r="110346" s="62" customFormat="1" x14ac:dyDescent="0.35"/>
    <row r="110347" s="62" customFormat="1" x14ac:dyDescent="0.35"/>
    <row r="110348" s="62" customFormat="1" x14ac:dyDescent="0.35"/>
    <row r="110349" s="62" customFormat="1" x14ac:dyDescent="0.35"/>
    <row r="110350" s="62" customFormat="1" x14ac:dyDescent="0.35"/>
    <row r="110351" s="62" customFormat="1" x14ac:dyDescent="0.35"/>
    <row r="110352" s="62" customFormat="1" x14ac:dyDescent="0.35"/>
    <row r="110353" s="62" customFormat="1" x14ac:dyDescent="0.35"/>
    <row r="110354" s="62" customFormat="1" x14ac:dyDescent="0.35"/>
    <row r="110355" s="62" customFormat="1" x14ac:dyDescent="0.35"/>
    <row r="110356" s="62" customFormat="1" x14ac:dyDescent="0.35"/>
    <row r="110357" s="62" customFormat="1" x14ac:dyDescent="0.35"/>
    <row r="110358" s="62" customFormat="1" x14ac:dyDescent="0.35"/>
    <row r="110359" s="62" customFormat="1" x14ac:dyDescent="0.35"/>
    <row r="110360" s="62" customFormat="1" x14ac:dyDescent="0.35"/>
    <row r="110361" s="62" customFormat="1" x14ac:dyDescent="0.35"/>
    <row r="110362" s="62" customFormat="1" x14ac:dyDescent="0.35"/>
    <row r="110363" s="62" customFormat="1" x14ac:dyDescent="0.35"/>
    <row r="110364" s="62" customFormat="1" x14ac:dyDescent="0.35"/>
    <row r="110365" s="62" customFormat="1" x14ac:dyDescent="0.35"/>
    <row r="110366" s="62" customFormat="1" x14ac:dyDescent="0.35"/>
    <row r="110367" s="62" customFormat="1" x14ac:dyDescent="0.35"/>
    <row r="110368" s="62" customFormat="1" x14ac:dyDescent="0.35"/>
    <row r="110369" s="62" customFormat="1" x14ac:dyDescent="0.35"/>
    <row r="110370" s="62" customFormat="1" x14ac:dyDescent="0.35"/>
    <row r="110371" s="62" customFormat="1" x14ac:dyDescent="0.35"/>
    <row r="110372" s="62" customFormat="1" x14ac:dyDescent="0.35"/>
    <row r="110373" s="62" customFormat="1" x14ac:dyDescent="0.35"/>
    <row r="110374" s="62" customFormat="1" x14ac:dyDescent="0.35"/>
    <row r="110375" s="62" customFormat="1" x14ac:dyDescent="0.35"/>
    <row r="110376" s="62" customFormat="1" x14ac:dyDescent="0.35"/>
    <row r="110377" s="62" customFormat="1" x14ac:dyDescent="0.35"/>
    <row r="110378" s="62" customFormat="1" x14ac:dyDescent="0.35"/>
    <row r="110379" s="62" customFormat="1" x14ac:dyDescent="0.35"/>
    <row r="110380" s="62" customFormat="1" x14ac:dyDescent="0.35"/>
    <row r="110381" s="62" customFormat="1" x14ac:dyDescent="0.35"/>
    <row r="110382" s="62" customFormat="1" x14ac:dyDescent="0.35"/>
    <row r="110383" s="62" customFormat="1" x14ac:dyDescent="0.35"/>
    <row r="110384" s="62" customFormat="1" x14ac:dyDescent="0.35"/>
    <row r="110385" s="62" customFormat="1" x14ac:dyDescent="0.35"/>
    <row r="110386" s="62" customFormat="1" x14ac:dyDescent="0.35"/>
    <row r="110387" s="62" customFormat="1" x14ac:dyDescent="0.35"/>
    <row r="110388" s="62" customFormat="1" x14ac:dyDescent="0.35"/>
    <row r="110389" s="62" customFormat="1" x14ac:dyDescent="0.35"/>
    <row r="110390" s="62" customFormat="1" x14ac:dyDescent="0.35"/>
    <row r="110391" s="62" customFormat="1" x14ac:dyDescent="0.35"/>
    <row r="110392" s="62" customFormat="1" x14ac:dyDescent="0.35"/>
    <row r="110393" s="62" customFormat="1" x14ac:dyDescent="0.35"/>
    <row r="110394" s="62" customFormat="1" x14ac:dyDescent="0.35"/>
    <row r="110395" s="62" customFormat="1" x14ac:dyDescent="0.35"/>
    <row r="110396" s="62" customFormat="1" x14ac:dyDescent="0.35"/>
    <row r="110397" s="62" customFormat="1" x14ac:dyDescent="0.35"/>
    <row r="110398" s="62" customFormat="1" x14ac:dyDescent="0.35"/>
    <row r="110399" s="62" customFormat="1" x14ac:dyDescent="0.35"/>
    <row r="110400" s="62" customFormat="1" x14ac:dyDescent="0.35"/>
    <row r="110401" s="62" customFormat="1" x14ac:dyDescent="0.35"/>
    <row r="110402" s="62" customFormat="1" x14ac:dyDescent="0.35"/>
    <row r="110403" s="62" customFormat="1" x14ac:dyDescent="0.35"/>
    <row r="110404" s="62" customFormat="1" x14ac:dyDescent="0.35"/>
    <row r="110405" s="62" customFormat="1" x14ac:dyDescent="0.35"/>
    <row r="110406" s="62" customFormat="1" x14ac:dyDescent="0.35"/>
    <row r="110407" s="62" customFormat="1" x14ac:dyDescent="0.35"/>
    <row r="110408" s="62" customFormat="1" x14ac:dyDescent="0.35"/>
    <row r="110409" s="62" customFormat="1" x14ac:dyDescent="0.35"/>
    <row r="110410" s="62" customFormat="1" x14ac:dyDescent="0.35"/>
    <row r="110411" s="62" customFormat="1" x14ac:dyDescent="0.35"/>
    <row r="110412" s="62" customFormat="1" x14ac:dyDescent="0.35"/>
    <row r="110413" s="62" customFormat="1" x14ac:dyDescent="0.35"/>
    <row r="110414" s="62" customFormat="1" x14ac:dyDescent="0.35"/>
    <row r="110415" s="62" customFormat="1" x14ac:dyDescent="0.35"/>
    <row r="110416" s="62" customFormat="1" x14ac:dyDescent="0.35"/>
    <row r="110417" s="62" customFormat="1" x14ac:dyDescent="0.35"/>
    <row r="110418" s="62" customFormat="1" x14ac:dyDescent="0.35"/>
    <row r="110419" s="62" customFormat="1" x14ac:dyDescent="0.35"/>
    <row r="110420" s="62" customFormat="1" x14ac:dyDescent="0.35"/>
    <row r="110421" s="62" customFormat="1" x14ac:dyDescent="0.35"/>
    <row r="110422" s="62" customFormat="1" x14ac:dyDescent="0.35"/>
    <row r="110423" s="62" customFormat="1" x14ac:dyDescent="0.35"/>
    <row r="110424" s="62" customFormat="1" x14ac:dyDescent="0.35"/>
    <row r="110425" s="62" customFormat="1" x14ac:dyDescent="0.35"/>
    <row r="110426" s="62" customFormat="1" x14ac:dyDescent="0.35"/>
    <row r="110427" s="62" customFormat="1" x14ac:dyDescent="0.35"/>
    <row r="110428" s="62" customFormat="1" x14ac:dyDescent="0.35"/>
    <row r="110429" s="62" customFormat="1" x14ac:dyDescent="0.35"/>
    <row r="110430" s="62" customFormat="1" x14ac:dyDescent="0.35"/>
    <row r="110431" s="62" customFormat="1" x14ac:dyDescent="0.35"/>
    <row r="110432" s="62" customFormat="1" x14ac:dyDescent="0.35"/>
    <row r="110433" s="62" customFormat="1" x14ac:dyDescent="0.35"/>
    <row r="110434" s="62" customFormat="1" x14ac:dyDescent="0.35"/>
    <row r="110435" s="62" customFormat="1" x14ac:dyDescent="0.35"/>
    <row r="110436" s="62" customFormat="1" x14ac:dyDescent="0.35"/>
    <row r="110437" s="62" customFormat="1" x14ac:dyDescent="0.35"/>
    <row r="110438" s="62" customFormat="1" x14ac:dyDescent="0.35"/>
    <row r="110439" s="62" customFormat="1" x14ac:dyDescent="0.35"/>
    <row r="110440" s="62" customFormat="1" x14ac:dyDescent="0.35"/>
    <row r="110441" s="62" customFormat="1" x14ac:dyDescent="0.35"/>
    <row r="110442" s="62" customFormat="1" x14ac:dyDescent="0.35"/>
    <row r="110443" s="62" customFormat="1" x14ac:dyDescent="0.35"/>
    <row r="110444" s="62" customFormat="1" x14ac:dyDescent="0.35"/>
    <row r="110445" s="62" customFormat="1" x14ac:dyDescent="0.35"/>
    <row r="110446" s="62" customFormat="1" x14ac:dyDescent="0.35"/>
    <row r="110447" s="62" customFormat="1" x14ac:dyDescent="0.35"/>
    <row r="110448" s="62" customFormat="1" x14ac:dyDescent="0.35"/>
    <row r="110449" s="62" customFormat="1" x14ac:dyDescent="0.35"/>
    <row r="110450" s="62" customFormat="1" x14ac:dyDescent="0.35"/>
    <row r="110451" s="62" customFormat="1" x14ac:dyDescent="0.35"/>
    <row r="110452" s="62" customFormat="1" x14ac:dyDescent="0.35"/>
    <row r="110453" s="62" customFormat="1" x14ac:dyDescent="0.35"/>
    <row r="110454" s="62" customFormat="1" x14ac:dyDescent="0.35"/>
    <row r="110455" s="62" customFormat="1" x14ac:dyDescent="0.35"/>
    <row r="110456" s="62" customFormat="1" x14ac:dyDescent="0.35"/>
    <row r="110457" s="62" customFormat="1" x14ac:dyDescent="0.35"/>
    <row r="110458" s="62" customFormat="1" x14ac:dyDescent="0.35"/>
    <row r="110459" s="62" customFormat="1" x14ac:dyDescent="0.35"/>
    <row r="110460" s="62" customFormat="1" x14ac:dyDescent="0.35"/>
    <row r="110461" s="62" customFormat="1" x14ac:dyDescent="0.35"/>
    <row r="110462" s="62" customFormat="1" x14ac:dyDescent="0.35"/>
    <row r="110463" s="62" customFormat="1" x14ac:dyDescent="0.35"/>
    <row r="110464" s="62" customFormat="1" x14ac:dyDescent="0.35"/>
    <row r="110465" s="62" customFormat="1" x14ac:dyDescent="0.35"/>
    <row r="110466" s="62" customFormat="1" x14ac:dyDescent="0.35"/>
    <row r="110467" s="62" customFormat="1" x14ac:dyDescent="0.35"/>
    <row r="110468" s="62" customFormat="1" x14ac:dyDescent="0.35"/>
    <row r="110469" s="62" customFormat="1" x14ac:dyDescent="0.35"/>
    <row r="110470" s="62" customFormat="1" x14ac:dyDescent="0.35"/>
    <row r="110471" s="62" customFormat="1" x14ac:dyDescent="0.35"/>
    <row r="110472" s="62" customFormat="1" x14ac:dyDescent="0.35"/>
    <row r="110473" s="62" customFormat="1" x14ac:dyDescent="0.35"/>
    <row r="110474" s="62" customFormat="1" x14ac:dyDescent="0.35"/>
    <row r="110475" s="62" customFormat="1" x14ac:dyDescent="0.35"/>
    <row r="110476" s="62" customFormat="1" x14ac:dyDescent="0.35"/>
    <row r="110477" s="62" customFormat="1" x14ac:dyDescent="0.35"/>
    <row r="110478" s="62" customFormat="1" x14ac:dyDescent="0.35"/>
    <row r="110479" s="62" customFormat="1" x14ac:dyDescent="0.35"/>
    <row r="110480" s="62" customFormat="1" x14ac:dyDescent="0.35"/>
    <row r="110481" s="62" customFormat="1" x14ac:dyDescent="0.35"/>
    <row r="110482" s="62" customFormat="1" x14ac:dyDescent="0.35"/>
    <row r="110483" s="62" customFormat="1" x14ac:dyDescent="0.35"/>
    <row r="110484" s="62" customFormat="1" x14ac:dyDescent="0.35"/>
    <row r="110485" s="62" customFormat="1" x14ac:dyDescent="0.35"/>
    <row r="110486" s="62" customFormat="1" x14ac:dyDescent="0.35"/>
    <row r="110487" s="62" customFormat="1" x14ac:dyDescent="0.35"/>
    <row r="110488" s="62" customFormat="1" x14ac:dyDescent="0.35"/>
    <row r="110489" s="62" customFormat="1" x14ac:dyDescent="0.35"/>
    <row r="110490" s="62" customFormat="1" x14ac:dyDescent="0.35"/>
    <row r="110491" s="62" customFormat="1" x14ac:dyDescent="0.35"/>
    <row r="110492" s="62" customFormat="1" x14ac:dyDescent="0.35"/>
    <row r="110493" s="62" customFormat="1" x14ac:dyDescent="0.35"/>
    <row r="110494" s="62" customFormat="1" x14ac:dyDescent="0.35"/>
    <row r="110495" s="62" customFormat="1" x14ac:dyDescent="0.35"/>
    <row r="110496" s="62" customFormat="1" x14ac:dyDescent="0.35"/>
    <row r="110497" s="62" customFormat="1" x14ac:dyDescent="0.35"/>
    <row r="110498" s="62" customFormat="1" x14ac:dyDescent="0.35"/>
    <row r="110499" s="62" customFormat="1" x14ac:dyDescent="0.35"/>
    <row r="110500" s="62" customFormat="1" x14ac:dyDescent="0.35"/>
    <row r="110501" s="62" customFormat="1" x14ac:dyDescent="0.35"/>
    <row r="110502" s="62" customFormat="1" x14ac:dyDescent="0.35"/>
    <row r="110503" s="62" customFormat="1" x14ac:dyDescent="0.35"/>
    <row r="110504" s="62" customFormat="1" x14ac:dyDescent="0.35"/>
    <row r="110505" s="62" customFormat="1" x14ac:dyDescent="0.35"/>
    <row r="110506" s="62" customFormat="1" x14ac:dyDescent="0.35"/>
    <row r="110507" s="62" customFormat="1" x14ac:dyDescent="0.35"/>
    <row r="110508" s="62" customFormat="1" x14ac:dyDescent="0.35"/>
    <row r="110509" s="62" customFormat="1" x14ac:dyDescent="0.35"/>
    <row r="110510" s="62" customFormat="1" x14ac:dyDescent="0.35"/>
    <row r="110511" s="62" customFormat="1" x14ac:dyDescent="0.35"/>
    <row r="110512" s="62" customFormat="1" x14ac:dyDescent="0.35"/>
    <row r="110513" s="62" customFormat="1" x14ac:dyDescent="0.35"/>
    <row r="110514" s="62" customFormat="1" x14ac:dyDescent="0.35"/>
    <row r="110515" s="62" customFormat="1" x14ac:dyDescent="0.35"/>
    <row r="110516" s="62" customFormat="1" x14ac:dyDescent="0.35"/>
    <row r="110517" s="62" customFormat="1" x14ac:dyDescent="0.35"/>
    <row r="110518" s="62" customFormat="1" x14ac:dyDescent="0.35"/>
    <row r="110519" s="62" customFormat="1" x14ac:dyDescent="0.35"/>
    <row r="110520" s="62" customFormat="1" x14ac:dyDescent="0.35"/>
    <row r="110521" s="62" customFormat="1" x14ac:dyDescent="0.35"/>
    <row r="110522" s="62" customFormat="1" x14ac:dyDescent="0.35"/>
    <row r="110523" s="62" customFormat="1" x14ac:dyDescent="0.35"/>
    <row r="110524" s="62" customFormat="1" x14ac:dyDescent="0.35"/>
    <row r="110525" s="62" customFormat="1" x14ac:dyDescent="0.35"/>
    <row r="110526" s="62" customFormat="1" x14ac:dyDescent="0.35"/>
    <row r="110527" s="62" customFormat="1" x14ac:dyDescent="0.35"/>
    <row r="110528" s="62" customFormat="1" x14ac:dyDescent="0.35"/>
    <row r="110529" s="62" customFormat="1" x14ac:dyDescent="0.35"/>
    <row r="110530" s="62" customFormat="1" x14ac:dyDescent="0.35"/>
    <row r="110531" s="62" customFormat="1" x14ac:dyDescent="0.35"/>
    <row r="110532" s="62" customFormat="1" x14ac:dyDescent="0.35"/>
    <row r="110533" s="62" customFormat="1" x14ac:dyDescent="0.35"/>
    <row r="110534" s="62" customFormat="1" x14ac:dyDescent="0.35"/>
    <row r="110535" s="62" customFormat="1" x14ac:dyDescent="0.35"/>
    <row r="110536" s="62" customFormat="1" x14ac:dyDescent="0.35"/>
    <row r="110537" s="62" customFormat="1" x14ac:dyDescent="0.35"/>
    <row r="110538" s="62" customFormat="1" x14ac:dyDescent="0.35"/>
    <row r="110539" s="62" customFormat="1" x14ac:dyDescent="0.35"/>
    <row r="110540" s="62" customFormat="1" x14ac:dyDescent="0.35"/>
    <row r="110541" s="62" customFormat="1" x14ac:dyDescent="0.35"/>
    <row r="110542" s="62" customFormat="1" x14ac:dyDescent="0.35"/>
    <row r="110543" s="62" customFormat="1" x14ac:dyDescent="0.35"/>
    <row r="110544" s="62" customFormat="1" x14ac:dyDescent="0.35"/>
    <row r="110545" s="62" customFormat="1" x14ac:dyDescent="0.35"/>
    <row r="110546" s="62" customFormat="1" x14ac:dyDescent="0.35"/>
    <row r="110547" s="62" customFormat="1" x14ac:dyDescent="0.35"/>
    <row r="110548" s="62" customFormat="1" x14ac:dyDescent="0.35"/>
    <row r="110549" s="62" customFormat="1" x14ac:dyDescent="0.35"/>
    <row r="110550" s="62" customFormat="1" x14ac:dyDescent="0.35"/>
    <row r="110551" s="62" customFormat="1" x14ac:dyDescent="0.35"/>
    <row r="110552" s="62" customFormat="1" x14ac:dyDescent="0.35"/>
    <row r="110553" s="62" customFormat="1" x14ac:dyDescent="0.35"/>
    <row r="110554" s="62" customFormat="1" x14ac:dyDescent="0.35"/>
    <row r="110555" s="62" customFormat="1" x14ac:dyDescent="0.35"/>
    <row r="110556" s="62" customFormat="1" x14ac:dyDescent="0.35"/>
    <row r="110557" s="62" customFormat="1" x14ac:dyDescent="0.35"/>
    <row r="110558" s="62" customFormat="1" x14ac:dyDescent="0.35"/>
    <row r="110559" s="62" customFormat="1" x14ac:dyDescent="0.35"/>
    <row r="110560" s="62" customFormat="1" x14ac:dyDescent="0.35"/>
    <row r="110561" s="62" customFormat="1" x14ac:dyDescent="0.35"/>
    <row r="110562" s="62" customFormat="1" x14ac:dyDescent="0.35"/>
    <row r="110563" s="62" customFormat="1" x14ac:dyDescent="0.35"/>
    <row r="110564" s="62" customFormat="1" x14ac:dyDescent="0.35"/>
    <row r="110565" s="62" customFormat="1" x14ac:dyDescent="0.35"/>
    <row r="110566" s="62" customFormat="1" x14ac:dyDescent="0.35"/>
    <row r="110567" s="62" customFormat="1" x14ac:dyDescent="0.35"/>
    <row r="110568" s="62" customFormat="1" x14ac:dyDescent="0.35"/>
    <row r="110569" s="62" customFormat="1" x14ac:dyDescent="0.35"/>
    <row r="110570" s="62" customFormat="1" x14ac:dyDescent="0.35"/>
    <row r="110571" s="62" customFormat="1" x14ac:dyDescent="0.35"/>
    <row r="110572" s="62" customFormat="1" x14ac:dyDescent="0.35"/>
    <row r="110573" s="62" customFormat="1" x14ac:dyDescent="0.35"/>
    <row r="110574" s="62" customFormat="1" x14ac:dyDescent="0.35"/>
    <row r="110575" s="62" customFormat="1" x14ac:dyDescent="0.35"/>
    <row r="110576" s="62" customFormat="1" x14ac:dyDescent="0.35"/>
    <row r="110577" s="62" customFormat="1" x14ac:dyDescent="0.35"/>
    <row r="110578" s="62" customFormat="1" x14ac:dyDescent="0.35"/>
    <row r="110579" s="62" customFormat="1" x14ac:dyDescent="0.35"/>
    <row r="110580" s="62" customFormat="1" x14ac:dyDescent="0.35"/>
    <row r="110581" s="62" customFormat="1" x14ac:dyDescent="0.35"/>
    <row r="110582" s="62" customFormat="1" x14ac:dyDescent="0.35"/>
    <row r="110583" s="62" customFormat="1" x14ac:dyDescent="0.35"/>
    <row r="110584" s="62" customFormat="1" x14ac:dyDescent="0.35"/>
    <row r="110585" s="62" customFormat="1" x14ac:dyDescent="0.35"/>
    <row r="110586" s="62" customFormat="1" x14ac:dyDescent="0.35"/>
    <row r="110587" s="62" customFormat="1" x14ac:dyDescent="0.35"/>
    <row r="110588" s="62" customFormat="1" x14ac:dyDescent="0.35"/>
    <row r="110589" s="62" customFormat="1" x14ac:dyDescent="0.35"/>
    <row r="110590" s="62" customFormat="1" x14ac:dyDescent="0.35"/>
    <row r="110591" s="62" customFormat="1" x14ac:dyDescent="0.35"/>
    <row r="110592" s="62" customFormat="1" x14ac:dyDescent="0.35"/>
    <row r="110593" s="62" customFormat="1" x14ac:dyDescent="0.35"/>
    <row r="110594" s="62" customFormat="1" x14ac:dyDescent="0.35"/>
    <row r="110595" s="62" customFormat="1" x14ac:dyDescent="0.35"/>
    <row r="110596" s="62" customFormat="1" x14ac:dyDescent="0.35"/>
    <row r="110597" s="62" customFormat="1" x14ac:dyDescent="0.35"/>
    <row r="110598" s="62" customFormat="1" x14ac:dyDescent="0.35"/>
    <row r="110599" s="62" customFormat="1" x14ac:dyDescent="0.35"/>
    <row r="110600" s="62" customFormat="1" x14ac:dyDescent="0.35"/>
    <row r="110601" s="62" customFormat="1" x14ac:dyDescent="0.35"/>
    <row r="110602" s="62" customFormat="1" x14ac:dyDescent="0.35"/>
    <row r="110603" s="62" customFormat="1" x14ac:dyDescent="0.35"/>
    <row r="110604" s="62" customFormat="1" x14ac:dyDescent="0.35"/>
    <row r="110605" s="62" customFormat="1" x14ac:dyDescent="0.35"/>
    <row r="110606" s="62" customFormat="1" x14ac:dyDescent="0.35"/>
    <row r="110607" s="62" customFormat="1" x14ac:dyDescent="0.35"/>
    <row r="110608" s="62" customFormat="1" x14ac:dyDescent="0.35"/>
    <row r="110609" s="62" customFormat="1" x14ac:dyDescent="0.35"/>
    <row r="110610" s="62" customFormat="1" x14ac:dyDescent="0.35"/>
    <row r="110611" s="62" customFormat="1" x14ac:dyDescent="0.35"/>
    <row r="110612" s="62" customFormat="1" x14ac:dyDescent="0.35"/>
    <row r="110613" s="62" customFormat="1" x14ac:dyDescent="0.35"/>
    <row r="110614" s="62" customFormat="1" x14ac:dyDescent="0.35"/>
    <row r="110615" s="62" customFormat="1" x14ac:dyDescent="0.35"/>
    <row r="110616" s="62" customFormat="1" x14ac:dyDescent="0.35"/>
    <row r="110617" s="62" customFormat="1" x14ac:dyDescent="0.35"/>
    <row r="110618" s="62" customFormat="1" x14ac:dyDescent="0.35"/>
    <row r="110619" s="62" customFormat="1" x14ac:dyDescent="0.35"/>
    <row r="110620" s="62" customFormat="1" x14ac:dyDescent="0.35"/>
    <row r="110621" s="62" customFormat="1" x14ac:dyDescent="0.35"/>
    <row r="110622" s="62" customFormat="1" x14ac:dyDescent="0.35"/>
    <row r="110623" s="62" customFormat="1" x14ac:dyDescent="0.35"/>
    <row r="110624" s="62" customFormat="1" x14ac:dyDescent="0.35"/>
    <row r="110625" s="62" customFormat="1" x14ac:dyDescent="0.35"/>
    <row r="110626" s="62" customFormat="1" x14ac:dyDescent="0.35"/>
    <row r="110627" s="62" customFormat="1" x14ac:dyDescent="0.35"/>
    <row r="110628" s="62" customFormat="1" x14ac:dyDescent="0.35"/>
    <row r="110629" s="62" customFormat="1" x14ac:dyDescent="0.35"/>
    <row r="110630" s="62" customFormat="1" x14ac:dyDescent="0.35"/>
    <row r="110631" s="62" customFormat="1" x14ac:dyDescent="0.35"/>
    <row r="110632" s="62" customFormat="1" x14ac:dyDescent="0.35"/>
    <row r="110633" s="62" customFormat="1" x14ac:dyDescent="0.35"/>
    <row r="110634" s="62" customFormat="1" x14ac:dyDescent="0.35"/>
    <row r="110635" s="62" customFormat="1" x14ac:dyDescent="0.35"/>
    <row r="110636" s="62" customFormat="1" x14ac:dyDescent="0.35"/>
    <row r="110637" s="62" customFormat="1" x14ac:dyDescent="0.35"/>
    <row r="110638" s="62" customFormat="1" x14ac:dyDescent="0.35"/>
    <row r="110639" s="62" customFormat="1" x14ac:dyDescent="0.35"/>
    <row r="110640" s="62" customFormat="1" x14ac:dyDescent="0.35"/>
    <row r="110641" s="62" customFormat="1" x14ac:dyDescent="0.35"/>
    <row r="110642" s="62" customFormat="1" x14ac:dyDescent="0.35"/>
    <row r="110643" s="62" customFormat="1" x14ac:dyDescent="0.35"/>
    <row r="110644" s="62" customFormat="1" x14ac:dyDescent="0.35"/>
    <row r="110645" s="62" customFormat="1" x14ac:dyDescent="0.35"/>
    <row r="110646" s="62" customFormat="1" x14ac:dyDescent="0.35"/>
    <row r="110647" s="62" customFormat="1" x14ac:dyDescent="0.35"/>
    <row r="110648" s="62" customFormat="1" x14ac:dyDescent="0.35"/>
    <row r="110649" s="62" customFormat="1" x14ac:dyDescent="0.35"/>
    <row r="110650" s="62" customFormat="1" x14ac:dyDescent="0.35"/>
    <row r="110651" s="62" customFormat="1" x14ac:dyDescent="0.35"/>
    <row r="110652" s="62" customFormat="1" x14ac:dyDescent="0.35"/>
    <row r="110653" s="62" customFormat="1" x14ac:dyDescent="0.35"/>
    <row r="110654" s="62" customFormat="1" x14ac:dyDescent="0.35"/>
    <row r="110655" s="62" customFormat="1" x14ac:dyDescent="0.35"/>
    <row r="110656" s="62" customFormat="1" x14ac:dyDescent="0.35"/>
    <row r="110657" s="62" customFormat="1" x14ac:dyDescent="0.35"/>
    <row r="110658" s="62" customFormat="1" x14ac:dyDescent="0.35"/>
    <row r="110659" s="62" customFormat="1" x14ac:dyDescent="0.35"/>
    <row r="110660" s="62" customFormat="1" x14ac:dyDescent="0.35"/>
    <row r="110661" s="62" customFormat="1" x14ac:dyDescent="0.35"/>
    <row r="110662" s="62" customFormat="1" x14ac:dyDescent="0.35"/>
    <row r="110663" s="62" customFormat="1" x14ac:dyDescent="0.35"/>
    <row r="110664" s="62" customFormat="1" x14ac:dyDescent="0.35"/>
    <row r="110665" s="62" customFormat="1" x14ac:dyDescent="0.35"/>
    <row r="110666" s="62" customFormat="1" x14ac:dyDescent="0.35"/>
    <row r="110667" s="62" customFormat="1" x14ac:dyDescent="0.35"/>
    <row r="110668" s="62" customFormat="1" x14ac:dyDescent="0.35"/>
    <row r="110669" s="62" customFormat="1" x14ac:dyDescent="0.35"/>
    <row r="110670" s="62" customFormat="1" x14ac:dyDescent="0.35"/>
    <row r="110671" s="62" customFormat="1" x14ac:dyDescent="0.35"/>
    <row r="110672" s="62" customFormat="1" x14ac:dyDescent="0.35"/>
    <row r="110673" s="62" customFormat="1" x14ac:dyDescent="0.35"/>
    <row r="110674" s="62" customFormat="1" x14ac:dyDescent="0.35"/>
    <row r="110675" s="62" customFormat="1" x14ac:dyDescent="0.35"/>
    <row r="110676" s="62" customFormat="1" x14ac:dyDescent="0.35"/>
    <row r="110677" s="62" customFormat="1" x14ac:dyDescent="0.35"/>
    <row r="110678" s="62" customFormat="1" x14ac:dyDescent="0.35"/>
    <row r="110679" s="62" customFormat="1" x14ac:dyDescent="0.35"/>
    <row r="110680" s="62" customFormat="1" x14ac:dyDescent="0.35"/>
    <row r="110681" s="62" customFormat="1" x14ac:dyDescent="0.35"/>
    <row r="110682" s="62" customFormat="1" x14ac:dyDescent="0.35"/>
    <row r="110683" s="62" customFormat="1" x14ac:dyDescent="0.35"/>
    <row r="110684" s="62" customFormat="1" x14ac:dyDescent="0.35"/>
    <row r="110685" s="62" customFormat="1" x14ac:dyDescent="0.35"/>
    <row r="110686" s="62" customFormat="1" x14ac:dyDescent="0.35"/>
    <row r="110687" s="62" customFormat="1" x14ac:dyDescent="0.35"/>
    <row r="110688" s="62" customFormat="1" x14ac:dyDescent="0.35"/>
    <row r="110689" s="62" customFormat="1" x14ac:dyDescent="0.35"/>
    <row r="110690" s="62" customFormat="1" x14ac:dyDescent="0.35"/>
    <row r="110691" s="62" customFormat="1" x14ac:dyDescent="0.35"/>
    <row r="110692" s="62" customFormat="1" x14ac:dyDescent="0.35"/>
    <row r="110693" s="62" customFormat="1" x14ac:dyDescent="0.35"/>
    <row r="110694" s="62" customFormat="1" x14ac:dyDescent="0.35"/>
    <row r="110695" s="62" customFormat="1" x14ac:dyDescent="0.35"/>
    <row r="110696" s="62" customFormat="1" x14ac:dyDescent="0.35"/>
    <row r="110697" s="62" customFormat="1" x14ac:dyDescent="0.35"/>
    <row r="110698" s="62" customFormat="1" x14ac:dyDescent="0.35"/>
    <row r="110699" s="62" customFormat="1" x14ac:dyDescent="0.35"/>
    <row r="110700" s="62" customFormat="1" x14ac:dyDescent="0.35"/>
    <row r="110701" s="62" customFormat="1" x14ac:dyDescent="0.35"/>
    <row r="110702" s="62" customFormat="1" x14ac:dyDescent="0.35"/>
    <row r="110703" s="62" customFormat="1" x14ac:dyDescent="0.35"/>
    <row r="110704" s="62" customFormat="1" x14ac:dyDescent="0.35"/>
    <row r="110705" s="62" customFormat="1" x14ac:dyDescent="0.35"/>
    <row r="110706" s="62" customFormat="1" x14ac:dyDescent="0.35"/>
    <row r="110707" s="62" customFormat="1" x14ac:dyDescent="0.35"/>
    <row r="110708" s="62" customFormat="1" x14ac:dyDescent="0.35"/>
    <row r="110709" s="62" customFormat="1" x14ac:dyDescent="0.35"/>
    <row r="110710" s="62" customFormat="1" x14ac:dyDescent="0.35"/>
    <row r="110711" s="62" customFormat="1" x14ac:dyDescent="0.35"/>
    <row r="110712" s="62" customFormat="1" x14ac:dyDescent="0.35"/>
    <row r="110713" s="62" customFormat="1" x14ac:dyDescent="0.35"/>
    <row r="110714" s="62" customFormat="1" x14ac:dyDescent="0.35"/>
    <row r="110715" s="62" customFormat="1" x14ac:dyDescent="0.35"/>
    <row r="110716" s="62" customFormat="1" x14ac:dyDescent="0.35"/>
    <row r="110717" s="62" customFormat="1" x14ac:dyDescent="0.35"/>
    <row r="110718" s="62" customFormat="1" x14ac:dyDescent="0.35"/>
    <row r="110719" s="62" customFormat="1" x14ac:dyDescent="0.35"/>
    <row r="110720" s="62" customFormat="1" x14ac:dyDescent="0.35"/>
    <row r="110721" s="62" customFormat="1" x14ac:dyDescent="0.35"/>
    <row r="110722" s="62" customFormat="1" x14ac:dyDescent="0.35"/>
    <row r="110723" s="62" customFormat="1" x14ac:dyDescent="0.35"/>
    <row r="110724" s="62" customFormat="1" x14ac:dyDescent="0.35"/>
    <row r="110725" s="62" customFormat="1" x14ac:dyDescent="0.35"/>
    <row r="110726" s="62" customFormat="1" x14ac:dyDescent="0.35"/>
    <row r="110727" s="62" customFormat="1" x14ac:dyDescent="0.35"/>
    <row r="110728" s="62" customFormat="1" x14ac:dyDescent="0.35"/>
    <row r="110729" s="62" customFormat="1" x14ac:dyDescent="0.35"/>
    <row r="110730" s="62" customFormat="1" x14ac:dyDescent="0.35"/>
    <row r="110731" s="62" customFormat="1" x14ac:dyDescent="0.35"/>
    <row r="110732" s="62" customFormat="1" x14ac:dyDescent="0.35"/>
    <row r="110733" s="62" customFormat="1" x14ac:dyDescent="0.35"/>
    <row r="110734" s="62" customFormat="1" x14ac:dyDescent="0.35"/>
    <row r="110735" s="62" customFormat="1" x14ac:dyDescent="0.35"/>
    <row r="110736" s="62" customFormat="1" x14ac:dyDescent="0.35"/>
    <row r="110737" s="62" customFormat="1" x14ac:dyDescent="0.35"/>
    <row r="110738" s="62" customFormat="1" x14ac:dyDescent="0.35"/>
    <row r="110739" s="62" customFormat="1" x14ac:dyDescent="0.35"/>
    <row r="110740" s="62" customFormat="1" x14ac:dyDescent="0.35"/>
    <row r="110741" s="62" customFormat="1" x14ac:dyDescent="0.35"/>
    <row r="110742" s="62" customFormat="1" x14ac:dyDescent="0.35"/>
    <row r="110743" s="62" customFormat="1" x14ac:dyDescent="0.35"/>
    <row r="110744" s="62" customFormat="1" x14ac:dyDescent="0.35"/>
    <row r="110745" s="62" customFormat="1" x14ac:dyDescent="0.35"/>
    <row r="110746" s="62" customFormat="1" x14ac:dyDescent="0.35"/>
    <row r="110747" s="62" customFormat="1" x14ac:dyDescent="0.35"/>
    <row r="110748" s="62" customFormat="1" x14ac:dyDescent="0.35"/>
    <row r="110749" s="62" customFormat="1" x14ac:dyDescent="0.35"/>
    <row r="110750" s="62" customFormat="1" x14ac:dyDescent="0.35"/>
    <row r="110751" s="62" customFormat="1" x14ac:dyDescent="0.35"/>
    <row r="110752" s="62" customFormat="1" x14ac:dyDescent="0.35"/>
    <row r="110753" s="62" customFormat="1" x14ac:dyDescent="0.35"/>
    <row r="110754" s="62" customFormat="1" x14ac:dyDescent="0.35"/>
    <row r="110755" s="62" customFormat="1" x14ac:dyDescent="0.35"/>
    <row r="110756" s="62" customFormat="1" x14ac:dyDescent="0.35"/>
    <row r="110757" s="62" customFormat="1" x14ac:dyDescent="0.35"/>
    <row r="110758" s="62" customFormat="1" x14ac:dyDescent="0.35"/>
    <row r="110759" s="62" customFormat="1" x14ac:dyDescent="0.35"/>
    <row r="110760" s="62" customFormat="1" x14ac:dyDescent="0.35"/>
    <row r="110761" s="62" customFormat="1" x14ac:dyDescent="0.35"/>
    <row r="110762" s="62" customFormat="1" x14ac:dyDescent="0.35"/>
    <row r="110763" s="62" customFormat="1" x14ac:dyDescent="0.35"/>
    <row r="110764" s="62" customFormat="1" x14ac:dyDescent="0.35"/>
    <row r="110765" s="62" customFormat="1" x14ac:dyDescent="0.35"/>
    <row r="110766" s="62" customFormat="1" x14ac:dyDescent="0.35"/>
    <row r="110767" s="62" customFormat="1" x14ac:dyDescent="0.35"/>
    <row r="110768" s="62" customFormat="1" x14ac:dyDescent="0.35"/>
    <row r="110769" s="62" customFormat="1" x14ac:dyDescent="0.35"/>
    <row r="110770" s="62" customFormat="1" x14ac:dyDescent="0.35"/>
    <row r="110771" s="62" customFormat="1" x14ac:dyDescent="0.35"/>
    <row r="110772" s="62" customFormat="1" x14ac:dyDescent="0.35"/>
    <row r="110773" s="62" customFormat="1" x14ac:dyDescent="0.35"/>
    <row r="110774" s="62" customFormat="1" x14ac:dyDescent="0.35"/>
    <row r="110775" s="62" customFormat="1" x14ac:dyDescent="0.35"/>
    <row r="110776" s="62" customFormat="1" x14ac:dyDescent="0.35"/>
    <row r="110777" s="62" customFormat="1" x14ac:dyDescent="0.35"/>
    <row r="110778" s="62" customFormat="1" x14ac:dyDescent="0.35"/>
    <row r="110779" s="62" customFormat="1" x14ac:dyDescent="0.35"/>
    <row r="110780" s="62" customFormat="1" x14ac:dyDescent="0.35"/>
    <row r="110781" s="62" customFormat="1" x14ac:dyDescent="0.35"/>
    <row r="110782" s="62" customFormat="1" x14ac:dyDescent="0.35"/>
    <row r="110783" s="62" customFormat="1" x14ac:dyDescent="0.35"/>
    <row r="110784" s="62" customFormat="1" x14ac:dyDescent="0.35"/>
    <row r="110785" s="62" customFormat="1" x14ac:dyDescent="0.35"/>
    <row r="110786" s="62" customFormat="1" x14ac:dyDescent="0.35"/>
    <row r="110787" s="62" customFormat="1" x14ac:dyDescent="0.35"/>
    <row r="110788" s="62" customFormat="1" x14ac:dyDescent="0.35"/>
    <row r="110789" s="62" customFormat="1" x14ac:dyDescent="0.35"/>
    <row r="110790" s="62" customFormat="1" x14ac:dyDescent="0.35"/>
    <row r="110791" s="62" customFormat="1" x14ac:dyDescent="0.35"/>
    <row r="110792" s="62" customFormat="1" x14ac:dyDescent="0.35"/>
    <row r="110793" s="62" customFormat="1" x14ac:dyDescent="0.35"/>
    <row r="110794" s="62" customFormat="1" x14ac:dyDescent="0.35"/>
    <row r="110795" s="62" customFormat="1" x14ac:dyDescent="0.35"/>
    <row r="110796" s="62" customFormat="1" x14ac:dyDescent="0.35"/>
    <row r="110797" s="62" customFormat="1" x14ac:dyDescent="0.35"/>
    <row r="110798" s="62" customFormat="1" x14ac:dyDescent="0.35"/>
    <row r="110799" s="62" customFormat="1" x14ac:dyDescent="0.35"/>
    <row r="110800" s="62" customFormat="1" x14ac:dyDescent="0.35"/>
    <row r="110801" s="62" customFormat="1" x14ac:dyDescent="0.35"/>
    <row r="110802" s="62" customFormat="1" x14ac:dyDescent="0.35"/>
    <row r="110803" s="62" customFormat="1" x14ac:dyDescent="0.35"/>
    <row r="110804" s="62" customFormat="1" x14ac:dyDescent="0.35"/>
    <row r="110805" s="62" customFormat="1" x14ac:dyDescent="0.35"/>
    <row r="110806" s="62" customFormat="1" x14ac:dyDescent="0.35"/>
    <row r="110807" s="62" customFormat="1" x14ac:dyDescent="0.35"/>
    <row r="110808" s="62" customFormat="1" x14ac:dyDescent="0.35"/>
    <row r="110809" s="62" customFormat="1" x14ac:dyDescent="0.35"/>
    <row r="110810" s="62" customFormat="1" x14ac:dyDescent="0.35"/>
    <row r="110811" s="62" customFormat="1" x14ac:dyDescent="0.35"/>
    <row r="110812" s="62" customFormat="1" x14ac:dyDescent="0.35"/>
    <row r="110813" s="62" customFormat="1" x14ac:dyDescent="0.35"/>
    <row r="110814" s="62" customFormat="1" x14ac:dyDescent="0.35"/>
    <row r="110815" s="62" customFormat="1" x14ac:dyDescent="0.35"/>
    <row r="110816" s="62" customFormat="1" x14ac:dyDescent="0.35"/>
    <row r="110817" s="62" customFormat="1" x14ac:dyDescent="0.35"/>
    <row r="110818" s="62" customFormat="1" x14ac:dyDescent="0.35"/>
    <row r="110819" s="62" customFormat="1" x14ac:dyDescent="0.35"/>
    <row r="110820" s="62" customFormat="1" x14ac:dyDescent="0.35"/>
    <row r="110821" s="62" customFormat="1" x14ac:dyDescent="0.35"/>
    <row r="110822" s="62" customFormat="1" x14ac:dyDescent="0.35"/>
    <row r="110823" s="62" customFormat="1" x14ac:dyDescent="0.35"/>
    <row r="110824" s="62" customFormat="1" x14ac:dyDescent="0.35"/>
    <row r="110825" s="62" customFormat="1" x14ac:dyDescent="0.35"/>
    <row r="110826" s="62" customFormat="1" x14ac:dyDescent="0.35"/>
    <row r="110827" s="62" customFormat="1" x14ac:dyDescent="0.35"/>
    <row r="110828" s="62" customFormat="1" x14ac:dyDescent="0.35"/>
    <row r="110829" s="62" customFormat="1" x14ac:dyDescent="0.35"/>
    <row r="110830" s="62" customFormat="1" x14ac:dyDescent="0.35"/>
    <row r="110831" s="62" customFormat="1" x14ac:dyDescent="0.35"/>
    <row r="110832" s="62" customFormat="1" x14ac:dyDescent="0.35"/>
    <row r="110833" s="62" customFormat="1" x14ac:dyDescent="0.35"/>
    <row r="110834" s="62" customFormat="1" x14ac:dyDescent="0.35"/>
    <row r="110835" s="62" customFormat="1" x14ac:dyDescent="0.35"/>
    <row r="110836" s="62" customFormat="1" x14ac:dyDescent="0.35"/>
    <row r="110837" s="62" customFormat="1" x14ac:dyDescent="0.35"/>
    <row r="110838" s="62" customFormat="1" x14ac:dyDescent="0.35"/>
    <row r="110839" s="62" customFormat="1" x14ac:dyDescent="0.35"/>
    <row r="110840" s="62" customFormat="1" x14ac:dyDescent="0.35"/>
    <row r="110841" s="62" customFormat="1" x14ac:dyDescent="0.35"/>
    <row r="110842" s="62" customFormat="1" x14ac:dyDescent="0.35"/>
    <row r="110843" s="62" customFormat="1" x14ac:dyDescent="0.35"/>
    <row r="110844" s="62" customFormat="1" x14ac:dyDescent="0.35"/>
    <row r="110845" s="62" customFormat="1" x14ac:dyDescent="0.35"/>
    <row r="110846" s="62" customFormat="1" x14ac:dyDescent="0.35"/>
    <row r="110847" s="62" customFormat="1" x14ac:dyDescent="0.35"/>
    <row r="110848" s="62" customFormat="1" x14ac:dyDescent="0.35"/>
    <row r="110849" s="62" customFormat="1" x14ac:dyDescent="0.35"/>
    <row r="110850" s="62" customFormat="1" x14ac:dyDescent="0.35"/>
    <row r="110851" s="62" customFormat="1" x14ac:dyDescent="0.35"/>
    <row r="110852" s="62" customFormat="1" x14ac:dyDescent="0.35"/>
    <row r="110853" s="62" customFormat="1" x14ac:dyDescent="0.35"/>
    <row r="110854" s="62" customFormat="1" x14ac:dyDescent="0.35"/>
    <row r="110855" s="62" customFormat="1" x14ac:dyDescent="0.35"/>
    <row r="110856" s="62" customFormat="1" x14ac:dyDescent="0.35"/>
    <row r="110857" s="62" customFormat="1" x14ac:dyDescent="0.35"/>
    <row r="110858" s="62" customFormat="1" x14ac:dyDescent="0.35"/>
    <row r="110859" s="62" customFormat="1" x14ac:dyDescent="0.35"/>
    <row r="110860" s="62" customFormat="1" x14ac:dyDescent="0.35"/>
    <row r="110861" s="62" customFormat="1" x14ac:dyDescent="0.35"/>
    <row r="110862" s="62" customFormat="1" x14ac:dyDescent="0.35"/>
    <row r="110863" s="62" customFormat="1" x14ac:dyDescent="0.35"/>
    <row r="110864" s="62" customFormat="1" x14ac:dyDescent="0.35"/>
    <row r="110865" s="62" customFormat="1" x14ac:dyDescent="0.35"/>
    <row r="110866" s="62" customFormat="1" x14ac:dyDescent="0.35"/>
    <row r="110867" s="62" customFormat="1" x14ac:dyDescent="0.35"/>
    <row r="110868" s="62" customFormat="1" x14ac:dyDescent="0.35"/>
    <row r="110869" s="62" customFormat="1" x14ac:dyDescent="0.35"/>
    <row r="110870" s="62" customFormat="1" x14ac:dyDescent="0.35"/>
    <row r="110871" s="62" customFormat="1" x14ac:dyDescent="0.35"/>
    <row r="110872" s="62" customFormat="1" x14ac:dyDescent="0.35"/>
    <row r="110873" s="62" customFormat="1" x14ac:dyDescent="0.35"/>
    <row r="110874" s="62" customFormat="1" x14ac:dyDescent="0.35"/>
    <row r="110875" s="62" customFormat="1" x14ac:dyDescent="0.35"/>
    <row r="110876" s="62" customFormat="1" x14ac:dyDescent="0.35"/>
    <row r="110877" s="62" customFormat="1" x14ac:dyDescent="0.35"/>
    <row r="110878" s="62" customFormat="1" x14ac:dyDescent="0.35"/>
    <row r="110879" s="62" customFormat="1" x14ac:dyDescent="0.35"/>
    <row r="110880" s="62" customFormat="1" x14ac:dyDescent="0.35"/>
    <row r="110881" s="62" customFormat="1" x14ac:dyDescent="0.35"/>
    <row r="110882" s="62" customFormat="1" x14ac:dyDescent="0.35"/>
    <row r="110883" s="62" customFormat="1" x14ac:dyDescent="0.35"/>
    <row r="110884" s="62" customFormat="1" x14ac:dyDescent="0.35"/>
    <row r="110885" s="62" customFormat="1" x14ac:dyDescent="0.35"/>
    <row r="110886" s="62" customFormat="1" x14ac:dyDescent="0.35"/>
    <row r="110887" s="62" customFormat="1" x14ac:dyDescent="0.35"/>
    <row r="110888" s="62" customFormat="1" x14ac:dyDescent="0.35"/>
    <row r="110889" s="62" customFormat="1" x14ac:dyDescent="0.35"/>
    <row r="110890" s="62" customFormat="1" x14ac:dyDescent="0.35"/>
    <row r="110891" s="62" customFormat="1" x14ac:dyDescent="0.35"/>
    <row r="110892" s="62" customFormat="1" x14ac:dyDescent="0.35"/>
    <row r="110893" s="62" customFormat="1" x14ac:dyDescent="0.35"/>
    <row r="110894" s="62" customFormat="1" x14ac:dyDescent="0.35"/>
    <row r="110895" s="62" customFormat="1" x14ac:dyDescent="0.35"/>
    <row r="110896" s="62" customFormat="1" x14ac:dyDescent="0.35"/>
    <row r="110897" s="62" customFormat="1" x14ac:dyDescent="0.35"/>
    <row r="110898" s="62" customFormat="1" x14ac:dyDescent="0.35"/>
    <row r="110899" s="62" customFormat="1" x14ac:dyDescent="0.35"/>
    <row r="110900" s="62" customFormat="1" x14ac:dyDescent="0.35"/>
    <row r="110901" s="62" customFormat="1" x14ac:dyDescent="0.35"/>
    <row r="110902" s="62" customFormat="1" x14ac:dyDescent="0.35"/>
    <row r="110903" s="62" customFormat="1" x14ac:dyDescent="0.35"/>
    <row r="110904" s="62" customFormat="1" x14ac:dyDescent="0.35"/>
    <row r="110905" s="62" customFormat="1" x14ac:dyDescent="0.35"/>
    <row r="110906" s="62" customFormat="1" x14ac:dyDescent="0.35"/>
    <row r="110907" s="62" customFormat="1" x14ac:dyDescent="0.35"/>
    <row r="110908" s="62" customFormat="1" x14ac:dyDescent="0.35"/>
    <row r="110909" s="62" customFormat="1" x14ac:dyDescent="0.35"/>
    <row r="110910" s="62" customFormat="1" x14ac:dyDescent="0.35"/>
    <row r="110911" s="62" customFormat="1" x14ac:dyDescent="0.35"/>
    <row r="110912" s="62" customFormat="1" x14ac:dyDescent="0.35"/>
    <row r="110913" s="62" customFormat="1" x14ac:dyDescent="0.35"/>
    <row r="110914" s="62" customFormat="1" x14ac:dyDescent="0.35"/>
    <row r="110915" s="62" customFormat="1" x14ac:dyDescent="0.35"/>
    <row r="110916" s="62" customFormat="1" x14ac:dyDescent="0.35"/>
    <row r="110917" s="62" customFormat="1" x14ac:dyDescent="0.35"/>
    <row r="110918" s="62" customFormat="1" x14ac:dyDescent="0.35"/>
    <row r="110919" s="62" customFormat="1" x14ac:dyDescent="0.35"/>
    <row r="110920" s="62" customFormat="1" x14ac:dyDescent="0.35"/>
    <row r="110921" s="62" customFormat="1" x14ac:dyDescent="0.35"/>
    <row r="110922" s="62" customFormat="1" x14ac:dyDescent="0.35"/>
    <row r="110923" s="62" customFormat="1" x14ac:dyDescent="0.35"/>
    <row r="110924" s="62" customFormat="1" x14ac:dyDescent="0.35"/>
    <row r="110925" s="62" customFormat="1" x14ac:dyDescent="0.35"/>
    <row r="110926" s="62" customFormat="1" x14ac:dyDescent="0.35"/>
    <row r="110927" s="62" customFormat="1" x14ac:dyDescent="0.35"/>
    <row r="110928" s="62" customFormat="1" x14ac:dyDescent="0.35"/>
    <row r="110929" s="62" customFormat="1" x14ac:dyDescent="0.35"/>
    <row r="110930" s="62" customFormat="1" x14ac:dyDescent="0.35"/>
    <row r="110931" s="62" customFormat="1" x14ac:dyDescent="0.35"/>
    <row r="110932" s="62" customFormat="1" x14ac:dyDescent="0.35"/>
    <row r="110933" s="62" customFormat="1" x14ac:dyDescent="0.35"/>
    <row r="110934" s="62" customFormat="1" x14ac:dyDescent="0.35"/>
    <row r="110935" s="62" customFormat="1" x14ac:dyDescent="0.35"/>
    <row r="110936" s="62" customFormat="1" x14ac:dyDescent="0.35"/>
    <row r="110937" s="62" customFormat="1" x14ac:dyDescent="0.35"/>
    <row r="110938" s="62" customFormat="1" x14ac:dyDescent="0.35"/>
    <row r="110939" s="62" customFormat="1" x14ac:dyDescent="0.35"/>
    <row r="110940" s="62" customFormat="1" x14ac:dyDescent="0.35"/>
    <row r="110941" s="62" customFormat="1" x14ac:dyDescent="0.35"/>
    <row r="110942" s="62" customFormat="1" x14ac:dyDescent="0.35"/>
    <row r="110943" s="62" customFormat="1" x14ac:dyDescent="0.35"/>
    <row r="110944" s="62" customFormat="1" x14ac:dyDescent="0.35"/>
    <row r="110945" s="62" customFormat="1" x14ac:dyDescent="0.35"/>
    <row r="110946" s="62" customFormat="1" x14ac:dyDescent="0.35"/>
    <row r="110947" s="62" customFormat="1" x14ac:dyDescent="0.35"/>
    <row r="110948" s="62" customFormat="1" x14ac:dyDescent="0.35"/>
    <row r="110949" s="62" customFormat="1" x14ac:dyDescent="0.35"/>
    <row r="110950" s="62" customFormat="1" x14ac:dyDescent="0.35"/>
    <row r="110951" s="62" customFormat="1" x14ac:dyDescent="0.35"/>
    <row r="110952" s="62" customFormat="1" x14ac:dyDescent="0.35"/>
    <row r="110953" s="62" customFormat="1" x14ac:dyDescent="0.35"/>
    <row r="110954" s="62" customFormat="1" x14ac:dyDescent="0.35"/>
    <row r="110955" s="62" customFormat="1" x14ac:dyDescent="0.35"/>
    <row r="110956" s="62" customFormat="1" x14ac:dyDescent="0.35"/>
    <row r="110957" s="62" customFormat="1" x14ac:dyDescent="0.35"/>
    <row r="110958" s="62" customFormat="1" x14ac:dyDescent="0.35"/>
    <row r="110959" s="62" customFormat="1" x14ac:dyDescent="0.35"/>
    <row r="110960" s="62" customFormat="1" x14ac:dyDescent="0.35"/>
    <row r="110961" s="62" customFormat="1" x14ac:dyDescent="0.35"/>
    <row r="110962" s="62" customFormat="1" x14ac:dyDescent="0.35"/>
    <row r="110963" s="62" customFormat="1" x14ac:dyDescent="0.35"/>
    <row r="110964" s="62" customFormat="1" x14ac:dyDescent="0.35"/>
    <row r="110965" s="62" customFormat="1" x14ac:dyDescent="0.35"/>
    <row r="110966" s="62" customFormat="1" x14ac:dyDescent="0.35"/>
    <row r="110967" s="62" customFormat="1" x14ac:dyDescent="0.35"/>
    <row r="110968" s="62" customFormat="1" x14ac:dyDescent="0.35"/>
    <row r="110969" s="62" customFormat="1" x14ac:dyDescent="0.35"/>
    <row r="110970" s="62" customFormat="1" x14ac:dyDescent="0.35"/>
    <row r="110971" s="62" customFormat="1" x14ac:dyDescent="0.35"/>
    <row r="110972" s="62" customFormat="1" x14ac:dyDescent="0.35"/>
    <row r="110973" s="62" customFormat="1" x14ac:dyDescent="0.35"/>
    <row r="110974" s="62" customFormat="1" x14ac:dyDescent="0.35"/>
    <row r="110975" s="62" customFormat="1" x14ac:dyDescent="0.35"/>
    <row r="110976" s="62" customFormat="1" x14ac:dyDescent="0.35"/>
    <row r="110977" s="62" customFormat="1" x14ac:dyDescent="0.35"/>
    <row r="110978" s="62" customFormat="1" x14ac:dyDescent="0.35"/>
    <row r="110979" s="62" customFormat="1" x14ac:dyDescent="0.35"/>
    <row r="110980" s="62" customFormat="1" x14ac:dyDescent="0.35"/>
    <row r="110981" s="62" customFormat="1" x14ac:dyDescent="0.35"/>
    <row r="110982" s="62" customFormat="1" x14ac:dyDescent="0.35"/>
    <row r="110983" s="62" customFormat="1" x14ac:dyDescent="0.35"/>
    <row r="110984" s="62" customFormat="1" x14ac:dyDescent="0.35"/>
    <row r="110985" s="62" customFormat="1" x14ac:dyDescent="0.35"/>
    <row r="110986" s="62" customFormat="1" x14ac:dyDescent="0.35"/>
    <row r="110987" s="62" customFormat="1" x14ac:dyDescent="0.35"/>
    <row r="110988" s="62" customFormat="1" x14ac:dyDescent="0.35"/>
    <row r="110989" s="62" customFormat="1" x14ac:dyDescent="0.35"/>
    <row r="110990" s="62" customFormat="1" x14ac:dyDescent="0.35"/>
    <row r="110991" s="62" customFormat="1" x14ac:dyDescent="0.35"/>
    <row r="110992" s="62" customFormat="1" x14ac:dyDescent="0.35"/>
    <row r="110993" s="62" customFormat="1" x14ac:dyDescent="0.35"/>
    <row r="110994" s="62" customFormat="1" x14ac:dyDescent="0.35"/>
    <row r="110995" s="62" customFormat="1" x14ac:dyDescent="0.35"/>
    <row r="110996" s="62" customFormat="1" x14ac:dyDescent="0.35"/>
    <row r="110997" s="62" customFormat="1" x14ac:dyDescent="0.35"/>
    <row r="110998" s="62" customFormat="1" x14ac:dyDescent="0.35"/>
    <row r="110999" s="62" customFormat="1" x14ac:dyDescent="0.35"/>
    <row r="111000" s="62" customFormat="1" x14ac:dyDescent="0.35"/>
    <row r="111001" s="62" customFormat="1" x14ac:dyDescent="0.35"/>
    <row r="111002" s="62" customFormat="1" x14ac:dyDescent="0.35"/>
    <row r="111003" s="62" customFormat="1" x14ac:dyDescent="0.35"/>
    <row r="111004" s="62" customFormat="1" x14ac:dyDescent="0.35"/>
    <row r="111005" s="62" customFormat="1" x14ac:dyDescent="0.35"/>
    <row r="111006" s="62" customFormat="1" x14ac:dyDescent="0.35"/>
    <row r="111007" s="62" customFormat="1" x14ac:dyDescent="0.35"/>
    <row r="111008" s="62" customFormat="1" x14ac:dyDescent="0.35"/>
    <row r="111009" s="62" customFormat="1" x14ac:dyDescent="0.35"/>
    <row r="111010" s="62" customFormat="1" x14ac:dyDescent="0.35"/>
    <row r="111011" s="62" customFormat="1" x14ac:dyDescent="0.35"/>
    <row r="111012" s="62" customFormat="1" x14ac:dyDescent="0.35"/>
    <row r="111013" s="62" customFormat="1" x14ac:dyDescent="0.35"/>
    <row r="111014" s="62" customFormat="1" x14ac:dyDescent="0.35"/>
    <row r="111015" s="62" customFormat="1" x14ac:dyDescent="0.35"/>
    <row r="111016" s="62" customFormat="1" x14ac:dyDescent="0.35"/>
    <row r="111017" s="62" customFormat="1" x14ac:dyDescent="0.35"/>
    <row r="111018" s="62" customFormat="1" x14ac:dyDescent="0.35"/>
    <row r="111019" s="62" customFormat="1" x14ac:dyDescent="0.35"/>
    <row r="111020" s="62" customFormat="1" x14ac:dyDescent="0.35"/>
    <row r="111021" s="62" customFormat="1" x14ac:dyDescent="0.35"/>
    <row r="111022" s="62" customFormat="1" x14ac:dyDescent="0.35"/>
    <row r="111023" s="62" customFormat="1" x14ac:dyDescent="0.35"/>
    <row r="111024" s="62" customFormat="1" x14ac:dyDescent="0.35"/>
    <row r="111025" s="62" customFormat="1" x14ac:dyDescent="0.35"/>
    <row r="111026" s="62" customFormat="1" x14ac:dyDescent="0.35"/>
    <row r="111027" s="62" customFormat="1" x14ac:dyDescent="0.35"/>
    <row r="111028" s="62" customFormat="1" x14ac:dyDescent="0.35"/>
    <row r="111029" s="62" customFormat="1" x14ac:dyDescent="0.35"/>
    <row r="111030" s="62" customFormat="1" x14ac:dyDescent="0.35"/>
    <row r="111031" s="62" customFormat="1" x14ac:dyDescent="0.35"/>
    <row r="111032" s="62" customFormat="1" x14ac:dyDescent="0.35"/>
    <row r="111033" s="62" customFormat="1" x14ac:dyDescent="0.35"/>
    <row r="111034" s="62" customFormat="1" x14ac:dyDescent="0.35"/>
    <row r="111035" s="62" customFormat="1" x14ac:dyDescent="0.35"/>
    <row r="111036" s="62" customFormat="1" x14ac:dyDescent="0.35"/>
    <row r="111037" s="62" customFormat="1" x14ac:dyDescent="0.35"/>
    <row r="111038" s="62" customFormat="1" x14ac:dyDescent="0.35"/>
    <row r="111039" s="62" customFormat="1" x14ac:dyDescent="0.35"/>
    <row r="111040" s="62" customFormat="1" x14ac:dyDescent="0.35"/>
    <row r="111041" s="62" customFormat="1" x14ac:dyDescent="0.35"/>
    <row r="111042" s="62" customFormat="1" x14ac:dyDescent="0.35"/>
    <row r="111043" s="62" customFormat="1" x14ac:dyDescent="0.35"/>
    <row r="111044" s="62" customFormat="1" x14ac:dyDescent="0.35"/>
    <row r="111045" s="62" customFormat="1" x14ac:dyDescent="0.35"/>
    <row r="111046" s="62" customFormat="1" x14ac:dyDescent="0.35"/>
    <row r="111047" s="62" customFormat="1" x14ac:dyDescent="0.35"/>
    <row r="111048" s="62" customFormat="1" x14ac:dyDescent="0.35"/>
    <row r="111049" s="62" customFormat="1" x14ac:dyDescent="0.35"/>
    <row r="111050" s="62" customFormat="1" x14ac:dyDescent="0.35"/>
    <row r="111051" s="62" customFormat="1" x14ac:dyDescent="0.35"/>
    <row r="111052" s="62" customFormat="1" x14ac:dyDescent="0.35"/>
    <row r="111053" s="62" customFormat="1" x14ac:dyDescent="0.35"/>
    <row r="111054" s="62" customFormat="1" x14ac:dyDescent="0.35"/>
    <row r="111055" s="62" customFormat="1" x14ac:dyDescent="0.35"/>
    <row r="111056" s="62" customFormat="1" x14ac:dyDescent="0.35"/>
    <row r="111057" s="62" customFormat="1" x14ac:dyDescent="0.35"/>
    <row r="111058" s="62" customFormat="1" x14ac:dyDescent="0.35"/>
    <row r="111059" s="62" customFormat="1" x14ac:dyDescent="0.35"/>
    <row r="111060" s="62" customFormat="1" x14ac:dyDescent="0.35"/>
    <row r="111061" s="62" customFormat="1" x14ac:dyDescent="0.35"/>
    <row r="111062" s="62" customFormat="1" x14ac:dyDescent="0.35"/>
    <row r="111063" s="62" customFormat="1" x14ac:dyDescent="0.35"/>
    <row r="111064" s="62" customFormat="1" x14ac:dyDescent="0.35"/>
    <row r="111065" s="62" customFormat="1" x14ac:dyDescent="0.35"/>
    <row r="111066" s="62" customFormat="1" x14ac:dyDescent="0.35"/>
    <row r="111067" s="62" customFormat="1" x14ac:dyDescent="0.35"/>
    <row r="111068" s="62" customFormat="1" x14ac:dyDescent="0.35"/>
    <row r="111069" s="62" customFormat="1" x14ac:dyDescent="0.35"/>
    <row r="111070" s="62" customFormat="1" x14ac:dyDescent="0.35"/>
    <row r="111071" s="62" customFormat="1" x14ac:dyDescent="0.35"/>
    <row r="111072" s="62" customFormat="1" x14ac:dyDescent="0.35"/>
    <row r="111073" s="62" customFormat="1" x14ac:dyDescent="0.35"/>
    <row r="111074" s="62" customFormat="1" x14ac:dyDescent="0.35"/>
    <row r="111075" s="62" customFormat="1" x14ac:dyDescent="0.35"/>
    <row r="111076" s="62" customFormat="1" x14ac:dyDescent="0.35"/>
    <row r="111077" s="62" customFormat="1" x14ac:dyDescent="0.35"/>
    <row r="111078" s="62" customFormat="1" x14ac:dyDescent="0.35"/>
    <row r="111079" s="62" customFormat="1" x14ac:dyDescent="0.35"/>
    <row r="111080" s="62" customFormat="1" x14ac:dyDescent="0.35"/>
    <row r="111081" s="62" customFormat="1" x14ac:dyDescent="0.35"/>
    <row r="111082" s="62" customFormat="1" x14ac:dyDescent="0.35"/>
    <row r="111083" s="62" customFormat="1" x14ac:dyDescent="0.35"/>
    <row r="111084" s="62" customFormat="1" x14ac:dyDescent="0.35"/>
    <row r="111085" s="62" customFormat="1" x14ac:dyDescent="0.35"/>
    <row r="111086" s="62" customFormat="1" x14ac:dyDescent="0.35"/>
    <row r="111087" s="62" customFormat="1" x14ac:dyDescent="0.35"/>
    <row r="111088" s="62" customFormat="1" x14ac:dyDescent="0.35"/>
    <row r="111089" s="62" customFormat="1" x14ac:dyDescent="0.35"/>
    <row r="111090" s="62" customFormat="1" x14ac:dyDescent="0.35"/>
    <row r="111091" s="62" customFormat="1" x14ac:dyDescent="0.35"/>
    <row r="111092" s="62" customFormat="1" x14ac:dyDescent="0.35"/>
    <row r="111093" s="62" customFormat="1" x14ac:dyDescent="0.35"/>
    <row r="111094" s="62" customFormat="1" x14ac:dyDescent="0.35"/>
    <row r="111095" s="62" customFormat="1" x14ac:dyDescent="0.35"/>
    <row r="111096" s="62" customFormat="1" x14ac:dyDescent="0.35"/>
    <row r="111097" s="62" customFormat="1" x14ac:dyDescent="0.35"/>
    <row r="111098" s="62" customFormat="1" x14ac:dyDescent="0.35"/>
    <row r="111099" s="62" customFormat="1" x14ac:dyDescent="0.35"/>
    <row r="111100" s="62" customFormat="1" x14ac:dyDescent="0.35"/>
    <row r="111101" s="62" customFormat="1" x14ac:dyDescent="0.35"/>
    <row r="111102" s="62" customFormat="1" x14ac:dyDescent="0.35"/>
    <row r="111103" s="62" customFormat="1" x14ac:dyDescent="0.35"/>
    <row r="111104" s="62" customFormat="1" x14ac:dyDescent="0.35"/>
    <row r="111105" s="62" customFormat="1" x14ac:dyDescent="0.35"/>
    <row r="111106" s="62" customFormat="1" x14ac:dyDescent="0.35"/>
    <row r="111107" s="62" customFormat="1" x14ac:dyDescent="0.35"/>
    <row r="111108" s="62" customFormat="1" x14ac:dyDescent="0.35"/>
    <row r="111109" s="62" customFormat="1" x14ac:dyDescent="0.35"/>
    <row r="111110" s="62" customFormat="1" x14ac:dyDescent="0.35"/>
    <row r="111111" s="62" customFormat="1" x14ac:dyDescent="0.35"/>
    <row r="111112" s="62" customFormat="1" x14ac:dyDescent="0.35"/>
    <row r="111113" s="62" customFormat="1" x14ac:dyDescent="0.35"/>
    <row r="111114" s="62" customFormat="1" x14ac:dyDescent="0.35"/>
    <row r="111115" s="62" customFormat="1" x14ac:dyDescent="0.35"/>
    <row r="111116" s="62" customFormat="1" x14ac:dyDescent="0.35"/>
    <row r="111117" s="62" customFormat="1" x14ac:dyDescent="0.35"/>
    <row r="111118" s="62" customFormat="1" x14ac:dyDescent="0.35"/>
    <row r="111119" s="62" customFormat="1" x14ac:dyDescent="0.35"/>
    <row r="111120" s="62" customFormat="1" x14ac:dyDescent="0.35"/>
    <row r="111121" s="62" customFormat="1" x14ac:dyDescent="0.35"/>
    <row r="111122" s="62" customFormat="1" x14ac:dyDescent="0.35"/>
    <row r="111123" s="62" customFormat="1" x14ac:dyDescent="0.35"/>
    <row r="111124" s="62" customFormat="1" x14ac:dyDescent="0.35"/>
    <row r="111125" s="62" customFormat="1" x14ac:dyDescent="0.35"/>
    <row r="111126" s="62" customFormat="1" x14ac:dyDescent="0.35"/>
    <row r="111127" s="62" customFormat="1" x14ac:dyDescent="0.35"/>
    <row r="111128" s="62" customFormat="1" x14ac:dyDescent="0.35"/>
    <row r="111129" s="62" customFormat="1" x14ac:dyDescent="0.35"/>
    <row r="111130" s="62" customFormat="1" x14ac:dyDescent="0.35"/>
    <row r="111131" s="62" customFormat="1" x14ac:dyDescent="0.35"/>
    <row r="111132" s="62" customFormat="1" x14ac:dyDescent="0.35"/>
    <row r="111133" s="62" customFormat="1" x14ac:dyDescent="0.35"/>
    <row r="111134" s="62" customFormat="1" x14ac:dyDescent="0.35"/>
    <row r="111135" s="62" customFormat="1" x14ac:dyDescent="0.35"/>
    <row r="111136" s="62" customFormat="1" x14ac:dyDescent="0.35"/>
    <row r="111137" s="62" customFormat="1" x14ac:dyDescent="0.35"/>
    <row r="111138" s="62" customFormat="1" x14ac:dyDescent="0.35"/>
    <row r="111139" s="62" customFormat="1" x14ac:dyDescent="0.35"/>
    <row r="111140" s="62" customFormat="1" x14ac:dyDescent="0.35"/>
    <row r="111141" s="62" customFormat="1" x14ac:dyDescent="0.35"/>
    <row r="111142" s="62" customFormat="1" x14ac:dyDescent="0.35"/>
    <row r="111143" s="62" customFormat="1" x14ac:dyDescent="0.35"/>
    <row r="111144" s="62" customFormat="1" x14ac:dyDescent="0.35"/>
    <row r="111145" s="62" customFormat="1" x14ac:dyDescent="0.35"/>
    <row r="111146" s="62" customFormat="1" x14ac:dyDescent="0.35"/>
    <row r="111147" s="62" customFormat="1" x14ac:dyDescent="0.35"/>
    <row r="111148" s="62" customFormat="1" x14ac:dyDescent="0.35"/>
    <row r="111149" s="62" customFormat="1" x14ac:dyDescent="0.35"/>
    <row r="111150" s="62" customFormat="1" x14ac:dyDescent="0.35"/>
    <row r="111151" s="62" customFormat="1" x14ac:dyDescent="0.35"/>
    <row r="111152" s="62" customFormat="1" x14ac:dyDescent="0.35"/>
    <row r="111153" s="62" customFormat="1" x14ac:dyDescent="0.35"/>
    <row r="111154" s="62" customFormat="1" x14ac:dyDescent="0.35"/>
    <row r="111155" s="62" customFormat="1" x14ac:dyDescent="0.35"/>
    <row r="111156" s="62" customFormat="1" x14ac:dyDescent="0.35"/>
    <row r="111157" s="62" customFormat="1" x14ac:dyDescent="0.35"/>
    <row r="111158" s="62" customFormat="1" x14ac:dyDescent="0.35"/>
    <row r="111159" s="62" customFormat="1" x14ac:dyDescent="0.35"/>
    <row r="111160" s="62" customFormat="1" x14ac:dyDescent="0.35"/>
    <row r="111161" s="62" customFormat="1" x14ac:dyDescent="0.35"/>
    <row r="111162" s="62" customFormat="1" x14ac:dyDescent="0.35"/>
    <row r="111163" s="62" customFormat="1" x14ac:dyDescent="0.35"/>
    <row r="111164" s="62" customFormat="1" x14ac:dyDescent="0.35"/>
    <row r="111165" s="62" customFormat="1" x14ac:dyDescent="0.35"/>
    <row r="111166" s="62" customFormat="1" x14ac:dyDescent="0.35"/>
    <row r="111167" s="62" customFormat="1" x14ac:dyDescent="0.35"/>
    <row r="111168" s="62" customFormat="1" x14ac:dyDescent="0.35"/>
    <row r="111169" s="62" customFormat="1" x14ac:dyDescent="0.35"/>
    <row r="111170" s="62" customFormat="1" x14ac:dyDescent="0.35"/>
    <row r="111171" s="62" customFormat="1" x14ac:dyDescent="0.35"/>
    <row r="111172" s="62" customFormat="1" x14ac:dyDescent="0.35"/>
    <row r="111173" s="62" customFormat="1" x14ac:dyDescent="0.35"/>
    <row r="111174" s="62" customFormat="1" x14ac:dyDescent="0.35"/>
    <row r="111175" s="62" customFormat="1" x14ac:dyDescent="0.35"/>
    <row r="111176" s="62" customFormat="1" x14ac:dyDescent="0.35"/>
    <row r="111177" s="62" customFormat="1" x14ac:dyDescent="0.35"/>
    <row r="111178" s="62" customFormat="1" x14ac:dyDescent="0.35"/>
    <row r="111179" s="62" customFormat="1" x14ac:dyDescent="0.35"/>
    <row r="111180" s="62" customFormat="1" x14ac:dyDescent="0.35"/>
    <row r="111181" s="62" customFormat="1" x14ac:dyDescent="0.35"/>
    <row r="111182" s="62" customFormat="1" x14ac:dyDescent="0.35"/>
    <row r="111183" s="62" customFormat="1" x14ac:dyDescent="0.35"/>
    <row r="111184" s="62" customFormat="1" x14ac:dyDescent="0.35"/>
    <row r="111185" s="62" customFormat="1" x14ac:dyDescent="0.35"/>
    <row r="111186" s="62" customFormat="1" x14ac:dyDescent="0.35"/>
    <row r="111187" s="62" customFormat="1" x14ac:dyDescent="0.35"/>
    <row r="111188" s="62" customFormat="1" x14ac:dyDescent="0.35"/>
    <row r="111189" s="62" customFormat="1" x14ac:dyDescent="0.35"/>
    <row r="111190" s="62" customFormat="1" x14ac:dyDescent="0.35"/>
    <row r="111191" s="62" customFormat="1" x14ac:dyDescent="0.35"/>
    <row r="111192" s="62" customFormat="1" x14ac:dyDescent="0.35"/>
    <row r="111193" s="62" customFormat="1" x14ac:dyDescent="0.35"/>
    <row r="111194" s="62" customFormat="1" x14ac:dyDescent="0.35"/>
    <row r="111195" s="62" customFormat="1" x14ac:dyDescent="0.35"/>
    <row r="111196" s="62" customFormat="1" x14ac:dyDescent="0.35"/>
    <row r="111197" s="62" customFormat="1" x14ac:dyDescent="0.35"/>
    <row r="111198" s="62" customFormat="1" x14ac:dyDescent="0.35"/>
    <row r="111199" s="62" customFormat="1" x14ac:dyDescent="0.35"/>
    <row r="111200" s="62" customFormat="1" x14ac:dyDescent="0.35"/>
    <row r="111201" s="62" customFormat="1" x14ac:dyDescent="0.35"/>
    <row r="111202" s="62" customFormat="1" x14ac:dyDescent="0.35"/>
    <row r="111203" s="62" customFormat="1" x14ac:dyDescent="0.35"/>
    <row r="111204" s="62" customFormat="1" x14ac:dyDescent="0.35"/>
    <row r="111205" s="62" customFormat="1" x14ac:dyDescent="0.35"/>
    <row r="111206" s="62" customFormat="1" x14ac:dyDescent="0.35"/>
    <row r="111207" s="62" customFormat="1" x14ac:dyDescent="0.35"/>
    <row r="111208" s="62" customFormat="1" x14ac:dyDescent="0.35"/>
    <row r="111209" s="62" customFormat="1" x14ac:dyDescent="0.35"/>
    <row r="111210" s="62" customFormat="1" x14ac:dyDescent="0.35"/>
    <row r="111211" s="62" customFormat="1" x14ac:dyDescent="0.35"/>
    <row r="111212" s="62" customFormat="1" x14ac:dyDescent="0.35"/>
    <row r="111213" s="62" customFormat="1" x14ac:dyDescent="0.35"/>
    <row r="111214" s="62" customFormat="1" x14ac:dyDescent="0.35"/>
    <row r="111215" s="62" customFormat="1" x14ac:dyDescent="0.35"/>
    <row r="111216" s="62" customFormat="1" x14ac:dyDescent="0.35"/>
    <row r="111217" s="62" customFormat="1" x14ac:dyDescent="0.35"/>
    <row r="111218" s="62" customFormat="1" x14ac:dyDescent="0.35"/>
    <row r="111219" s="62" customFormat="1" x14ac:dyDescent="0.35"/>
    <row r="111220" s="62" customFormat="1" x14ac:dyDescent="0.35"/>
    <row r="111221" s="62" customFormat="1" x14ac:dyDescent="0.35"/>
    <row r="111222" s="62" customFormat="1" x14ac:dyDescent="0.35"/>
    <row r="111223" s="62" customFormat="1" x14ac:dyDescent="0.35"/>
    <row r="111224" s="62" customFormat="1" x14ac:dyDescent="0.35"/>
    <row r="111225" s="62" customFormat="1" x14ac:dyDescent="0.35"/>
    <row r="111226" s="62" customFormat="1" x14ac:dyDescent="0.35"/>
    <row r="111227" s="62" customFormat="1" x14ac:dyDescent="0.35"/>
    <row r="111228" s="62" customFormat="1" x14ac:dyDescent="0.35"/>
    <row r="111229" s="62" customFormat="1" x14ac:dyDescent="0.35"/>
    <row r="111230" s="62" customFormat="1" x14ac:dyDescent="0.35"/>
    <row r="111231" s="62" customFormat="1" x14ac:dyDescent="0.35"/>
    <row r="111232" s="62" customFormat="1" x14ac:dyDescent="0.35"/>
    <row r="111233" s="62" customFormat="1" x14ac:dyDescent="0.35"/>
    <row r="111234" s="62" customFormat="1" x14ac:dyDescent="0.35"/>
    <row r="111235" s="62" customFormat="1" x14ac:dyDescent="0.35"/>
    <row r="111236" s="62" customFormat="1" x14ac:dyDescent="0.35"/>
    <row r="111237" s="62" customFormat="1" x14ac:dyDescent="0.35"/>
    <row r="111238" s="62" customFormat="1" x14ac:dyDescent="0.35"/>
    <row r="111239" s="62" customFormat="1" x14ac:dyDescent="0.35"/>
    <row r="111240" s="62" customFormat="1" x14ac:dyDescent="0.35"/>
    <row r="111241" s="62" customFormat="1" x14ac:dyDescent="0.35"/>
    <row r="111242" s="62" customFormat="1" x14ac:dyDescent="0.35"/>
    <row r="111243" s="62" customFormat="1" x14ac:dyDescent="0.35"/>
    <row r="111244" s="62" customFormat="1" x14ac:dyDescent="0.35"/>
    <row r="111245" s="62" customFormat="1" x14ac:dyDescent="0.35"/>
    <row r="111246" s="62" customFormat="1" x14ac:dyDescent="0.35"/>
    <row r="111247" s="62" customFormat="1" x14ac:dyDescent="0.35"/>
    <row r="111248" s="62" customFormat="1" x14ac:dyDescent="0.35"/>
    <row r="111249" s="62" customFormat="1" x14ac:dyDescent="0.35"/>
    <row r="111250" s="62" customFormat="1" x14ac:dyDescent="0.35"/>
    <row r="111251" s="62" customFormat="1" x14ac:dyDescent="0.35"/>
    <row r="111252" s="62" customFormat="1" x14ac:dyDescent="0.35"/>
    <row r="111253" s="62" customFormat="1" x14ac:dyDescent="0.35"/>
    <row r="111254" s="62" customFormat="1" x14ac:dyDescent="0.35"/>
    <row r="111255" s="62" customFormat="1" x14ac:dyDescent="0.35"/>
    <row r="111256" s="62" customFormat="1" x14ac:dyDescent="0.35"/>
    <row r="111257" s="62" customFormat="1" x14ac:dyDescent="0.35"/>
    <row r="111258" s="62" customFormat="1" x14ac:dyDescent="0.35"/>
    <row r="111259" s="62" customFormat="1" x14ac:dyDescent="0.35"/>
    <row r="111260" s="62" customFormat="1" x14ac:dyDescent="0.35"/>
    <row r="111261" s="62" customFormat="1" x14ac:dyDescent="0.35"/>
    <row r="111262" s="62" customFormat="1" x14ac:dyDescent="0.35"/>
    <row r="111263" s="62" customFormat="1" x14ac:dyDescent="0.35"/>
    <row r="111264" s="62" customFormat="1" x14ac:dyDescent="0.35"/>
    <row r="111265" s="62" customFormat="1" x14ac:dyDescent="0.35"/>
    <row r="111266" s="62" customFormat="1" x14ac:dyDescent="0.35"/>
    <row r="111267" s="62" customFormat="1" x14ac:dyDescent="0.35"/>
    <row r="111268" s="62" customFormat="1" x14ac:dyDescent="0.35"/>
    <row r="111269" s="62" customFormat="1" x14ac:dyDescent="0.35"/>
    <row r="111270" s="62" customFormat="1" x14ac:dyDescent="0.35"/>
    <row r="111271" s="62" customFormat="1" x14ac:dyDescent="0.35"/>
    <row r="111272" s="62" customFormat="1" x14ac:dyDescent="0.35"/>
    <row r="111273" s="62" customFormat="1" x14ac:dyDescent="0.35"/>
    <row r="111274" s="62" customFormat="1" x14ac:dyDescent="0.35"/>
    <row r="111275" s="62" customFormat="1" x14ac:dyDescent="0.35"/>
    <row r="111276" s="62" customFormat="1" x14ac:dyDescent="0.35"/>
    <row r="111277" s="62" customFormat="1" x14ac:dyDescent="0.35"/>
    <row r="111278" s="62" customFormat="1" x14ac:dyDescent="0.35"/>
    <row r="111279" s="62" customFormat="1" x14ac:dyDescent="0.35"/>
    <row r="111280" s="62" customFormat="1" x14ac:dyDescent="0.35"/>
    <row r="111281" s="62" customFormat="1" x14ac:dyDescent="0.35"/>
    <row r="111282" s="62" customFormat="1" x14ac:dyDescent="0.35"/>
    <row r="111283" s="62" customFormat="1" x14ac:dyDescent="0.35"/>
    <row r="111284" s="62" customFormat="1" x14ac:dyDescent="0.35"/>
    <row r="111285" s="62" customFormat="1" x14ac:dyDescent="0.35"/>
    <row r="111286" s="62" customFormat="1" x14ac:dyDescent="0.35"/>
    <row r="111287" s="62" customFormat="1" x14ac:dyDescent="0.35"/>
    <row r="111288" s="62" customFormat="1" x14ac:dyDescent="0.35"/>
    <row r="111289" s="62" customFormat="1" x14ac:dyDescent="0.35"/>
    <row r="111290" s="62" customFormat="1" x14ac:dyDescent="0.35"/>
    <row r="111291" s="62" customFormat="1" x14ac:dyDescent="0.35"/>
    <row r="111292" s="62" customFormat="1" x14ac:dyDescent="0.35"/>
    <row r="111293" s="62" customFormat="1" x14ac:dyDescent="0.35"/>
    <row r="111294" s="62" customFormat="1" x14ac:dyDescent="0.35"/>
    <row r="111295" s="62" customFormat="1" x14ac:dyDescent="0.35"/>
    <row r="111296" s="62" customFormat="1" x14ac:dyDescent="0.35"/>
    <row r="111297" s="62" customFormat="1" x14ac:dyDescent="0.35"/>
    <row r="111298" s="62" customFormat="1" x14ac:dyDescent="0.35"/>
    <row r="111299" s="62" customFormat="1" x14ac:dyDescent="0.35"/>
    <row r="111300" s="62" customFormat="1" x14ac:dyDescent="0.35"/>
    <row r="111301" s="62" customFormat="1" x14ac:dyDescent="0.35"/>
    <row r="111302" s="62" customFormat="1" x14ac:dyDescent="0.35"/>
    <row r="111303" s="62" customFormat="1" x14ac:dyDescent="0.35"/>
    <row r="111304" s="62" customFormat="1" x14ac:dyDescent="0.35"/>
    <row r="111305" s="62" customFormat="1" x14ac:dyDescent="0.35"/>
    <row r="111306" s="62" customFormat="1" x14ac:dyDescent="0.35"/>
    <row r="111307" s="62" customFormat="1" x14ac:dyDescent="0.35"/>
    <row r="111308" s="62" customFormat="1" x14ac:dyDescent="0.35"/>
    <row r="111309" s="62" customFormat="1" x14ac:dyDescent="0.35"/>
    <row r="111310" s="62" customFormat="1" x14ac:dyDescent="0.35"/>
    <row r="111311" s="62" customFormat="1" x14ac:dyDescent="0.35"/>
    <row r="111312" s="62" customFormat="1" x14ac:dyDescent="0.35"/>
    <row r="111313" s="62" customFormat="1" x14ac:dyDescent="0.35"/>
    <row r="111314" s="62" customFormat="1" x14ac:dyDescent="0.35"/>
    <row r="111315" s="62" customFormat="1" x14ac:dyDescent="0.35"/>
    <row r="111316" s="62" customFormat="1" x14ac:dyDescent="0.35"/>
    <row r="111317" s="62" customFormat="1" x14ac:dyDescent="0.35"/>
    <row r="111318" s="62" customFormat="1" x14ac:dyDescent="0.35"/>
    <row r="111319" s="62" customFormat="1" x14ac:dyDescent="0.35"/>
    <row r="111320" s="62" customFormat="1" x14ac:dyDescent="0.35"/>
    <row r="111321" s="62" customFormat="1" x14ac:dyDescent="0.35"/>
    <row r="111322" s="62" customFormat="1" x14ac:dyDescent="0.35"/>
    <row r="111323" s="62" customFormat="1" x14ac:dyDescent="0.35"/>
    <row r="111324" s="62" customFormat="1" x14ac:dyDescent="0.35"/>
    <row r="111325" s="62" customFormat="1" x14ac:dyDescent="0.35"/>
    <row r="111326" s="62" customFormat="1" x14ac:dyDescent="0.35"/>
    <row r="111327" s="62" customFormat="1" x14ac:dyDescent="0.35"/>
    <row r="111328" s="62" customFormat="1" x14ac:dyDescent="0.35"/>
    <row r="111329" s="62" customFormat="1" x14ac:dyDescent="0.35"/>
    <row r="111330" s="62" customFormat="1" x14ac:dyDescent="0.35"/>
    <row r="111331" s="62" customFormat="1" x14ac:dyDescent="0.35"/>
    <row r="111332" s="62" customFormat="1" x14ac:dyDescent="0.35"/>
    <row r="111333" s="62" customFormat="1" x14ac:dyDescent="0.35"/>
    <row r="111334" s="62" customFormat="1" x14ac:dyDescent="0.35"/>
    <row r="111335" s="62" customFormat="1" x14ac:dyDescent="0.35"/>
    <row r="111336" s="62" customFormat="1" x14ac:dyDescent="0.35"/>
    <row r="111337" s="62" customFormat="1" x14ac:dyDescent="0.35"/>
    <row r="111338" s="62" customFormat="1" x14ac:dyDescent="0.35"/>
    <row r="111339" s="62" customFormat="1" x14ac:dyDescent="0.35"/>
    <row r="111340" s="62" customFormat="1" x14ac:dyDescent="0.35"/>
    <row r="111341" s="62" customFormat="1" x14ac:dyDescent="0.35"/>
    <row r="111342" s="62" customFormat="1" x14ac:dyDescent="0.35"/>
    <row r="111343" s="62" customFormat="1" x14ac:dyDescent="0.35"/>
    <row r="111344" s="62" customFormat="1" x14ac:dyDescent="0.35"/>
    <row r="111345" s="62" customFormat="1" x14ac:dyDescent="0.35"/>
    <row r="111346" s="62" customFormat="1" x14ac:dyDescent="0.35"/>
    <row r="111347" s="62" customFormat="1" x14ac:dyDescent="0.35"/>
    <row r="111348" s="62" customFormat="1" x14ac:dyDescent="0.35"/>
    <row r="111349" s="62" customFormat="1" x14ac:dyDescent="0.35"/>
    <row r="111350" s="62" customFormat="1" x14ac:dyDescent="0.35"/>
    <row r="111351" s="62" customFormat="1" x14ac:dyDescent="0.35"/>
    <row r="111352" s="62" customFormat="1" x14ac:dyDescent="0.35"/>
    <row r="111353" s="62" customFormat="1" x14ac:dyDescent="0.35"/>
    <row r="111354" s="62" customFormat="1" x14ac:dyDescent="0.35"/>
    <row r="111355" s="62" customFormat="1" x14ac:dyDescent="0.35"/>
    <row r="111356" s="62" customFormat="1" x14ac:dyDescent="0.35"/>
    <row r="111357" s="62" customFormat="1" x14ac:dyDescent="0.35"/>
    <row r="111358" s="62" customFormat="1" x14ac:dyDescent="0.35"/>
    <row r="111359" s="62" customFormat="1" x14ac:dyDescent="0.35"/>
    <row r="111360" s="62" customFormat="1" x14ac:dyDescent="0.35"/>
    <row r="111361" s="62" customFormat="1" x14ac:dyDescent="0.35"/>
    <row r="111362" s="62" customFormat="1" x14ac:dyDescent="0.35"/>
    <row r="111363" s="62" customFormat="1" x14ac:dyDescent="0.35"/>
    <row r="111364" s="62" customFormat="1" x14ac:dyDescent="0.35"/>
    <row r="111365" s="62" customFormat="1" x14ac:dyDescent="0.35"/>
    <row r="111366" s="62" customFormat="1" x14ac:dyDescent="0.35"/>
    <row r="111367" s="62" customFormat="1" x14ac:dyDescent="0.35"/>
    <row r="111368" s="62" customFormat="1" x14ac:dyDescent="0.35"/>
    <row r="111369" s="62" customFormat="1" x14ac:dyDescent="0.35"/>
    <row r="111370" s="62" customFormat="1" x14ac:dyDescent="0.35"/>
    <row r="111371" s="62" customFormat="1" x14ac:dyDescent="0.35"/>
    <row r="111372" s="62" customFormat="1" x14ac:dyDescent="0.35"/>
    <row r="111373" s="62" customFormat="1" x14ac:dyDescent="0.35"/>
    <row r="111374" s="62" customFormat="1" x14ac:dyDescent="0.35"/>
    <row r="111375" s="62" customFormat="1" x14ac:dyDescent="0.35"/>
    <row r="111376" s="62" customFormat="1" x14ac:dyDescent="0.35"/>
    <row r="111377" s="62" customFormat="1" x14ac:dyDescent="0.35"/>
    <row r="111378" s="62" customFormat="1" x14ac:dyDescent="0.35"/>
    <row r="111379" s="62" customFormat="1" x14ac:dyDescent="0.35"/>
    <row r="111380" s="62" customFormat="1" x14ac:dyDescent="0.35"/>
    <row r="111381" s="62" customFormat="1" x14ac:dyDescent="0.35"/>
    <row r="111382" s="62" customFormat="1" x14ac:dyDescent="0.35"/>
    <row r="111383" s="62" customFormat="1" x14ac:dyDescent="0.35"/>
    <row r="111384" s="62" customFormat="1" x14ac:dyDescent="0.35"/>
    <row r="111385" s="62" customFormat="1" x14ac:dyDescent="0.35"/>
    <row r="111386" s="62" customFormat="1" x14ac:dyDescent="0.35"/>
    <row r="111387" s="62" customFormat="1" x14ac:dyDescent="0.35"/>
    <row r="111388" s="62" customFormat="1" x14ac:dyDescent="0.35"/>
    <row r="111389" s="62" customFormat="1" x14ac:dyDescent="0.35"/>
    <row r="111390" s="62" customFormat="1" x14ac:dyDescent="0.35"/>
    <row r="111391" s="62" customFormat="1" x14ac:dyDescent="0.35"/>
    <row r="111392" s="62" customFormat="1" x14ac:dyDescent="0.35"/>
    <row r="111393" s="62" customFormat="1" x14ac:dyDescent="0.35"/>
    <row r="111394" s="62" customFormat="1" x14ac:dyDescent="0.35"/>
    <row r="111395" s="62" customFormat="1" x14ac:dyDescent="0.35"/>
    <row r="111396" s="62" customFormat="1" x14ac:dyDescent="0.35"/>
    <row r="111397" s="62" customFormat="1" x14ac:dyDescent="0.35"/>
    <row r="111398" s="62" customFormat="1" x14ac:dyDescent="0.35"/>
    <row r="111399" s="62" customFormat="1" x14ac:dyDescent="0.35"/>
    <row r="111400" s="62" customFormat="1" x14ac:dyDescent="0.35"/>
    <row r="111401" s="62" customFormat="1" x14ac:dyDescent="0.35"/>
    <row r="111402" s="62" customFormat="1" x14ac:dyDescent="0.35"/>
    <row r="111403" s="62" customFormat="1" x14ac:dyDescent="0.35"/>
    <row r="111404" s="62" customFormat="1" x14ac:dyDescent="0.35"/>
    <row r="111405" s="62" customFormat="1" x14ac:dyDescent="0.35"/>
    <row r="111406" s="62" customFormat="1" x14ac:dyDescent="0.35"/>
    <row r="111407" s="62" customFormat="1" x14ac:dyDescent="0.35"/>
    <row r="111408" s="62" customFormat="1" x14ac:dyDescent="0.35"/>
    <row r="111409" s="62" customFormat="1" x14ac:dyDescent="0.35"/>
    <row r="111410" s="62" customFormat="1" x14ac:dyDescent="0.35"/>
    <row r="111411" s="62" customFormat="1" x14ac:dyDescent="0.35"/>
    <row r="111412" s="62" customFormat="1" x14ac:dyDescent="0.35"/>
    <row r="111413" s="62" customFormat="1" x14ac:dyDescent="0.35"/>
    <row r="111414" s="62" customFormat="1" x14ac:dyDescent="0.35"/>
    <row r="111415" s="62" customFormat="1" x14ac:dyDescent="0.35"/>
    <row r="111416" s="62" customFormat="1" x14ac:dyDescent="0.35"/>
    <row r="111417" s="62" customFormat="1" x14ac:dyDescent="0.35"/>
    <row r="111418" s="62" customFormat="1" x14ac:dyDescent="0.35"/>
    <row r="111419" s="62" customFormat="1" x14ac:dyDescent="0.35"/>
    <row r="111420" s="62" customFormat="1" x14ac:dyDescent="0.35"/>
    <row r="111421" s="62" customFormat="1" x14ac:dyDescent="0.35"/>
    <row r="111422" s="62" customFormat="1" x14ac:dyDescent="0.35"/>
    <row r="111423" s="62" customFormat="1" x14ac:dyDescent="0.35"/>
    <row r="111424" s="62" customFormat="1" x14ac:dyDescent="0.35"/>
    <row r="111425" s="62" customFormat="1" x14ac:dyDescent="0.35"/>
    <row r="111426" s="62" customFormat="1" x14ac:dyDescent="0.35"/>
    <row r="111427" s="62" customFormat="1" x14ac:dyDescent="0.35"/>
    <row r="111428" s="62" customFormat="1" x14ac:dyDescent="0.35"/>
    <row r="111429" s="62" customFormat="1" x14ac:dyDescent="0.35"/>
    <row r="111430" s="62" customFormat="1" x14ac:dyDescent="0.35"/>
    <row r="111431" s="62" customFormat="1" x14ac:dyDescent="0.35"/>
    <row r="111432" s="62" customFormat="1" x14ac:dyDescent="0.35"/>
    <row r="111433" s="62" customFormat="1" x14ac:dyDescent="0.35"/>
    <row r="111434" s="62" customFormat="1" x14ac:dyDescent="0.35"/>
    <row r="111435" s="62" customFormat="1" x14ac:dyDescent="0.35"/>
    <row r="111436" s="62" customFormat="1" x14ac:dyDescent="0.35"/>
    <row r="111437" s="62" customFormat="1" x14ac:dyDescent="0.35"/>
    <row r="111438" s="62" customFormat="1" x14ac:dyDescent="0.35"/>
    <row r="111439" s="62" customFormat="1" x14ac:dyDescent="0.35"/>
    <row r="111440" s="62" customFormat="1" x14ac:dyDescent="0.35"/>
    <row r="111441" s="62" customFormat="1" x14ac:dyDescent="0.35"/>
    <row r="111442" s="62" customFormat="1" x14ac:dyDescent="0.35"/>
    <row r="111443" s="62" customFormat="1" x14ac:dyDescent="0.35"/>
    <row r="111444" s="62" customFormat="1" x14ac:dyDescent="0.35"/>
    <row r="111445" s="62" customFormat="1" x14ac:dyDescent="0.35"/>
    <row r="111446" s="62" customFormat="1" x14ac:dyDescent="0.35"/>
    <row r="111447" s="62" customFormat="1" x14ac:dyDescent="0.35"/>
    <row r="111448" s="62" customFormat="1" x14ac:dyDescent="0.35"/>
    <row r="111449" s="62" customFormat="1" x14ac:dyDescent="0.35"/>
    <row r="111450" s="62" customFormat="1" x14ac:dyDescent="0.35"/>
    <row r="111451" s="62" customFormat="1" x14ac:dyDescent="0.35"/>
    <row r="111452" s="62" customFormat="1" x14ac:dyDescent="0.35"/>
    <row r="111453" s="62" customFormat="1" x14ac:dyDescent="0.35"/>
    <row r="111454" s="62" customFormat="1" x14ac:dyDescent="0.35"/>
    <row r="111455" s="62" customFormat="1" x14ac:dyDescent="0.35"/>
    <row r="111456" s="62" customFormat="1" x14ac:dyDescent="0.35"/>
    <row r="111457" s="62" customFormat="1" x14ac:dyDescent="0.35"/>
    <row r="111458" s="62" customFormat="1" x14ac:dyDescent="0.35"/>
    <row r="111459" s="62" customFormat="1" x14ac:dyDescent="0.35"/>
    <row r="111460" s="62" customFormat="1" x14ac:dyDescent="0.35"/>
    <row r="111461" s="62" customFormat="1" x14ac:dyDescent="0.35"/>
    <row r="111462" s="62" customFormat="1" x14ac:dyDescent="0.35"/>
    <row r="111463" s="62" customFormat="1" x14ac:dyDescent="0.35"/>
    <row r="111464" s="62" customFormat="1" x14ac:dyDescent="0.35"/>
    <row r="111465" s="62" customFormat="1" x14ac:dyDescent="0.35"/>
    <row r="111466" s="62" customFormat="1" x14ac:dyDescent="0.35"/>
    <row r="111467" s="62" customFormat="1" x14ac:dyDescent="0.35"/>
    <row r="111468" s="62" customFormat="1" x14ac:dyDescent="0.35"/>
    <row r="111469" s="62" customFormat="1" x14ac:dyDescent="0.35"/>
    <row r="111470" s="62" customFormat="1" x14ac:dyDescent="0.35"/>
    <row r="111471" s="62" customFormat="1" x14ac:dyDescent="0.35"/>
    <row r="111472" s="62" customFormat="1" x14ac:dyDescent="0.35"/>
    <row r="111473" s="62" customFormat="1" x14ac:dyDescent="0.35"/>
    <row r="111474" s="62" customFormat="1" x14ac:dyDescent="0.35"/>
    <row r="111475" s="62" customFormat="1" x14ac:dyDescent="0.35"/>
    <row r="111476" s="62" customFormat="1" x14ac:dyDescent="0.35"/>
    <row r="111477" s="62" customFormat="1" x14ac:dyDescent="0.35"/>
    <row r="111478" s="62" customFormat="1" x14ac:dyDescent="0.35"/>
    <row r="111479" s="62" customFormat="1" x14ac:dyDescent="0.35"/>
    <row r="111480" s="62" customFormat="1" x14ac:dyDescent="0.35"/>
    <row r="111481" s="62" customFormat="1" x14ac:dyDescent="0.35"/>
    <row r="111482" s="62" customFormat="1" x14ac:dyDescent="0.35"/>
    <row r="111483" s="62" customFormat="1" x14ac:dyDescent="0.35"/>
    <row r="111484" s="62" customFormat="1" x14ac:dyDescent="0.35"/>
    <row r="111485" s="62" customFormat="1" x14ac:dyDescent="0.35"/>
    <row r="111486" s="62" customFormat="1" x14ac:dyDescent="0.35"/>
    <row r="111487" s="62" customFormat="1" x14ac:dyDescent="0.35"/>
    <row r="111488" s="62" customFormat="1" x14ac:dyDescent="0.35"/>
    <row r="111489" s="62" customFormat="1" x14ac:dyDescent="0.35"/>
    <row r="111490" s="62" customFormat="1" x14ac:dyDescent="0.35"/>
    <row r="111491" s="62" customFormat="1" x14ac:dyDescent="0.35"/>
    <row r="111492" s="62" customFormat="1" x14ac:dyDescent="0.35"/>
    <row r="111493" s="62" customFormat="1" x14ac:dyDescent="0.35"/>
    <row r="111494" s="62" customFormat="1" x14ac:dyDescent="0.35"/>
    <row r="111495" s="62" customFormat="1" x14ac:dyDescent="0.35"/>
    <row r="111496" s="62" customFormat="1" x14ac:dyDescent="0.35"/>
    <row r="111497" s="62" customFormat="1" x14ac:dyDescent="0.35"/>
    <row r="111498" s="62" customFormat="1" x14ac:dyDescent="0.35"/>
    <row r="111499" s="62" customFormat="1" x14ac:dyDescent="0.35"/>
    <row r="111500" s="62" customFormat="1" x14ac:dyDescent="0.35"/>
    <row r="111501" s="62" customFormat="1" x14ac:dyDescent="0.35"/>
    <row r="111502" s="62" customFormat="1" x14ac:dyDescent="0.35"/>
    <row r="111503" s="62" customFormat="1" x14ac:dyDescent="0.35"/>
    <row r="111504" s="62" customFormat="1" x14ac:dyDescent="0.35"/>
    <row r="111505" s="62" customFormat="1" x14ac:dyDescent="0.35"/>
    <row r="111506" s="62" customFormat="1" x14ac:dyDescent="0.35"/>
    <row r="111507" s="62" customFormat="1" x14ac:dyDescent="0.35"/>
    <row r="111508" s="62" customFormat="1" x14ac:dyDescent="0.35"/>
    <row r="111509" s="62" customFormat="1" x14ac:dyDescent="0.35"/>
    <row r="111510" s="62" customFormat="1" x14ac:dyDescent="0.35"/>
    <row r="111511" s="62" customFormat="1" x14ac:dyDescent="0.35"/>
    <row r="111512" s="62" customFormat="1" x14ac:dyDescent="0.35"/>
    <row r="111513" s="62" customFormat="1" x14ac:dyDescent="0.35"/>
    <row r="111514" s="62" customFormat="1" x14ac:dyDescent="0.35"/>
    <row r="111515" s="62" customFormat="1" x14ac:dyDescent="0.35"/>
    <row r="111516" s="62" customFormat="1" x14ac:dyDescent="0.35"/>
    <row r="111517" s="62" customFormat="1" x14ac:dyDescent="0.35"/>
    <row r="111518" s="62" customFormat="1" x14ac:dyDescent="0.35"/>
    <row r="111519" s="62" customFormat="1" x14ac:dyDescent="0.35"/>
    <row r="111520" s="62" customFormat="1" x14ac:dyDescent="0.35"/>
    <row r="111521" s="62" customFormat="1" x14ac:dyDescent="0.35"/>
    <row r="111522" s="62" customFormat="1" x14ac:dyDescent="0.35"/>
    <row r="111523" s="62" customFormat="1" x14ac:dyDescent="0.35"/>
    <row r="111524" s="62" customFormat="1" x14ac:dyDescent="0.35"/>
    <row r="111525" s="62" customFormat="1" x14ac:dyDescent="0.35"/>
    <row r="111526" s="62" customFormat="1" x14ac:dyDescent="0.35"/>
    <row r="111527" s="62" customFormat="1" x14ac:dyDescent="0.35"/>
    <row r="111528" s="62" customFormat="1" x14ac:dyDescent="0.35"/>
    <row r="111529" s="62" customFormat="1" x14ac:dyDescent="0.35"/>
    <row r="111530" s="62" customFormat="1" x14ac:dyDescent="0.35"/>
    <row r="111531" s="62" customFormat="1" x14ac:dyDescent="0.35"/>
    <row r="111532" s="62" customFormat="1" x14ac:dyDescent="0.35"/>
    <row r="111533" s="62" customFormat="1" x14ac:dyDescent="0.35"/>
    <row r="111534" s="62" customFormat="1" x14ac:dyDescent="0.35"/>
    <row r="111535" s="62" customFormat="1" x14ac:dyDescent="0.35"/>
    <row r="111536" s="62" customFormat="1" x14ac:dyDescent="0.35"/>
    <row r="111537" s="62" customFormat="1" x14ac:dyDescent="0.35"/>
    <row r="111538" s="62" customFormat="1" x14ac:dyDescent="0.35"/>
    <row r="111539" s="62" customFormat="1" x14ac:dyDescent="0.35"/>
    <row r="111540" s="62" customFormat="1" x14ac:dyDescent="0.35"/>
    <row r="111541" s="62" customFormat="1" x14ac:dyDescent="0.35"/>
    <row r="111542" s="62" customFormat="1" x14ac:dyDescent="0.35"/>
    <row r="111543" s="62" customFormat="1" x14ac:dyDescent="0.35"/>
    <row r="111544" s="62" customFormat="1" x14ac:dyDescent="0.35"/>
    <row r="111545" s="62" customFormat="1" x14ac:dyDescent="0.35"/>
    <row r="111546" s="62" customFormat="1" x14ac:dyDescent="0.35"/>
    <row r="111547" s="62" customFormat="1" x14ac:dyDescent="0.35"/>
    <row r="111548" s="62" customFormat="1" x14ac:dyDescent="0.35"/>
    <row r="111549" s="62" customFormat="1" x14ac:dyDescent="0.35"/>
    <row r="111550" s="62" customFormat="1" x14ac:dyDescent="0.35"/>
    <row r="111551" s="62" customFormat="1" x14ac:dyDescent="0.35"/>
    <row r="111552" s="62" customFormat="1" x14ac:dyDescent="0.35"/>
    <row r="111553" s="62" customFormat="1" x14ac:dyDescent="0.35"/>
    <row r="111554" s="62" customFormat="1" x14ac:dyDescent="0.35"/>
    <row r="111555" s="62" customFormat="1" x14ac:dyDescent="0.35"/>
    <row r="111556" s="62" customFormat="1" x14ac:dyDescent="0.35"/>
    <row r="111557" s="62" customFormat="1" x14ac:dyDescent="0.35"/>
    <row r="111558" s="62" customFormat="1" x14ac:dyDescent="0.35"/>
    <row r="111559" s="62" customFormat="1" x14ac:dyDescent="0.35"/>
    <row r="111560" s="62" customFormat="1" x14ac:dyDescent="0.35"/>
    <row r="111561" s="62" customFormat="1" x14ac:dyDescent="0.35"/>
    <row r="111562" s="62" customFormat="1" x14ac:dyDescent="0.35"/>
    <row r="111563" s="62" customFormat="1" x14ac:dyDescent="0.35"/>
    <row r="111564" s="62" customFormat="1" x14ac:dyDescent="0.35"/>
    <row r="111565" s="62" customFormat="1" x14ac:dyDescent="0.35"/>
    <row r="111566" s="62" customFormat="1" x14ac:dyDescent="0.35"/>
    <row r="111567" s="62" customFormat="1" x14ac:dyDescent="0.35"/>
    <row r="111568" s="62" customFormat="1" x14ac:dyDescent="0.35"/>
    <row r="111569" s="62" customFormat="1" x14ac:dyDescent="0.35"/>
    <row r="111570" s="62" customFormat="1" x14ac:dyDescent="0.35"/>
    <row r="111571" s="62" customFormat="1" x14ac:dyDescent="0.35"/>
    <row r="111572" s="62" customFormat="1" x14ac:dyDescent="0.35"/>
    <row r="111573" s="62" customFormat="1" x14ac:dyDescent="0.35"/>
    <row r="111574" s="62" customFormat="1" x14ac:dyDescent="0.35"/>
    <row r="111575" s="62" customFormat="1" x14ac:dyDescent="0.35"/>
    <row r="111576" s="62" customFormat="1" x14ac:dyDescent="0.35"/>
    <row r="111577" s="62" customFormat="1" x14ac:dyDescent="0.35"/>
    <row r="111578" s="62" customFormat="1" x14ac:dyDescent="0.35"/>
    <row r="111579" s="62" customFormat="1" x14ac:dyDescent="0.35"/>
    <row r="111580" s="62" customFormat="1" x14ac:dyDescent="0.35"/>
    <row r="111581" s="62" customFormat="1" x14ac:dyDescent="0.35"/>
    <row r="111582" s="62" customFormat="1" x14ac:dyDescent="0.35"/>
    <row r="111583" s="62" customFormat="1" x14ac:dyDescent="0.35"/>
    <row r="111584" s="62" customFormat="1" x14ac:dyDescent="0.35"/>
    <row r="111585" s="62" customFormat="1" x14ac:dyDescent="0.35"/>
    <row r="111586" s="62" customFormat="1" x14ac:dyDescent="0.35"/>
    <row r="111587" s="62" customFormat="1" x14ac:dyDescent="0.35"/>
    <row r="111588" s="62" customFormat="1" x14ac:dyDescent="0.35"/>
    <row r="111589" s="62" customFormat="1" x14ac:dyDescent="0.35"/>
    <row r="111590" s="62" customFormat="1" x14ac:dyDescent="0.35"/>
    <row r="111591" s="62" customFormat="1" x14ac:dyDescent="0.35"/>
    <row r="111592" s="62" customFormat="1" x14ac:dyDescent="0.35"/>
    <row r="111593" s="62" customFormat="1" x14ac:dyDescent="0.35"/>
    <row r="111594" s="62" customFormat="1" x14ac:dyDescent="0.35"/>
    <row r="111595" s="62" customFormat="1" x14ac:dyDescent="0.35"/>
    <row r="111596" s="62" customFormat="1" x14ac:dyDescent="0.35"/>
    <row r="111597" s="62" customFormat="1" x14ac:dyDescent="0.35"/>
    <row r="111598" s="62" customFormat="1" x14ac:dyDescent="0.35"/>
    <row r="111599" s="62" customFormat="1" x14ac:dyDescent="0.35"/>
    <row r="111600" s="62" customFormat="1" x14ac:dyDescent="0.35"/>
    <row r="111601" s="62" customFormat="1" x14ac:dyDescent="0.35"/>
    <row r="111602" s="62" customFormat="1" x14ac:dyDescent="0.35"/>
    <row r="111603" s="62" customFormat="1" x14ac:dyDescent="0.35"/>
    <row r="111604" s="62" customFormat="1" x14ac:dyDescent="0.35"/>
    <row r="111605" s="62" customFormat="1" x14ac:dyDescent="0.35"/>
    <row r="111606" s="62" customFormat="1" x14ac:dyDescent="0.35"/>
    <row r="111607" s="62" customFormat="1" x14ac:dyDescent="0.35"/>
    <row r="111608" s="62" customFormat="1" x14ac:dyDescent="0.35"/>
    <row r="111609" s="62" customFormat="1" x14ac:dyDescent="0.35"/>
    <row r="111610" s="62" customFormat="1" x14ac:dyDescent="0.35"/>
    <row r="111611" s="62" customFormat="1" x14ac:dyDescent="0.35"/>
    <row r="111612" s="62" customFormat="1" x14ac:dyDescent="0.35"/>
    <row r="111613" s="62" customFormat="1" x14ac:dyDescent="0.35"/>
    <row r="111614" s="62" customFormat="1" x14ac:dyDescent="0.35"/>
    <row r="111615" s="62" customFormat="1" x14ac:dyDescent="0.35"/>
    <row r="111616" s="62" customFormat="1" x14ac:dyDescent="0.35"/>
    <row r="111617" s="62" customFormat="1" x14ac:dyDescent="0.35"/>
    <row r="111618" s="62" customFormat="1" x14ac:dyDescent="0.35"/>
    <row r="111619" s="62" customFormat="1" x14ac:dyDescent="0.35"/>
    <row r="111620" s="62" customFormat="1" x14ac:dyDescent="0.35"/>
    <row r="111621" s="62" customFormat="1" x14ac:dyDescent="0.35"/>
    <row r="111622" s="62" customFormat="1" x14ac:dyDescent="0.35"/>
    <row r="111623" s="62" customFormat="1" x14ac:dyDescent="0.35"/>
    <row r="111624" s="62" customFormat="1" x14ac:dyDescent="0.35"/>
    <row r="111625" s="62" customFormat="1" x14ac:dyDescent="0.35"/>
    <row r="111626" s="62" customFormat="1" x14ac:dyDescent="0.35"/>
    <row r="111627" s="62" customFormat="1" x14ac:dyDescent="0.35"/>
    <row r="111628" s="62" customFormat="1" x14ac:dyDescent="0.35"/>
    <row r="111629" s="62" customFormat="1" x14ac:dyDescent="0.35"/>
    <row r="111630" s="62" customFormat="1" x14ac:dyDescent="0.35"/>
    <row r="111631" s="62" customFormat="1" x14ac:dyDescent="0.35"/>
    <row r="111632" s="62" customFormat="1" x14ac:dyDescent="0.35"/>
    <row r="111633" s="62" customFormat="1" x14ac:dyDescent="0.35"/>
    <row r="111634" s="62" customFormat="1" x14ac:dyDescent="0.35"/>
    <row r="111635" s="62" customFormat="1" x14ac:dyDescent="0.35"/>
    <row r="111636" s="62" customFormat="1" x14ac:dyDescent="0.35"/>
    <row r="111637" s="62" customFormat="1" x14ac:dyDescent="0.35"/>
    <row r="111638" s="62" customFormat="1" x14ac:dyDescent="0.35"/>
    <row r="111639" s="62" customFormat="1" x14ac:dyDescent="0.35"/>
    <row r="111640" s="62" customFormat="1" x14ac:dyDescent="0.35"/>
    <row r="111641" s="62" customFormat="1" x14ac:dyDescent="0.35"/>
    <row r="111642" s="62" customFormat="1" x14ac:dyDescent="0.35"/>
    <row r="111643" s="62" customFormat="1" x14ac:dyDescent="0.35"/>
    <row r="111644" s="62" customFormat="1" x14ac:dyDescent="0.35"/>
    <row r="111645" s="62" customFormat="1" x14ac:dyDescent="0.35"/>
    <row r="111646" s="62" customFormat="1" x14ac:dyDescent="0.35"/>
    <row r="111647" s="62" customFormat="1" x14ac:dyDescent="0.35"/>
    <row r="111648" s="62" customFormat="1" x14ac:dyDescent="0.35"/>
    <row r="111649" s="62" customFormat="1" x14ac:dyDescent="0.35"/>
    <row r="111650" s="62" customFormat="1" x14ac:dyDescent="0.35"/>
    <row r="111651" s="62" customFormat="1" x14ac:dyDescent="0.35"/>
    <row r="111652" s="62" customFormat="1" x14ac:dyDescent="0.35"/>
    <row r="111653" s="62" customFormat="1" x14ac:dyDescent="0.35"/>
    <row r="111654" s="62" customFormat="1" x14ac:dyDescent="0.35"/>
    <row r="111655" s="62" customFormat="1" x14ac:dyDescent="0.35"/>
    <row r="111656" s="62" customFormat="1" x14ac:dyDescent="0.35"/>
    <row r="111657" s="62" customFormat="1" x14ac:dyDescent="0.35"/>
    <row r="111658" s="62" customFormat="1" x14ac:dyDescent="0.35"/>
    <row r="111659" s="62" customFormat="1" x14ac:dyDescent="0.35"/>
    <row r="111660" s="62" customFormat="1" x14ac:dyDescent="0.35"/>
    <row r="111661" s="62" customFormat="1" x14ac:dyDescent="0.35"/>
    <row r="111662" s="62" customFormat="1" x14ac:dyDescent="0.35"/>
    <row r="111663" s="62" customFormat="1" x14ac:dyDescent="0.35"/>
    <row r="111664" s="62" customFormat="1" x14ac:dyDescent="0.35"/>
    <row r="111665" s="62" customFormat="1" x14ac:dyDescent="0.35"/>
    <row r="111666" s="62" customFormat="1" x14ac:dyDescent="0.35"/>
    <row r="111667" s="62" customFormat="1" x14ac:dyDescent="0.35"/>
    <row r="111668" s="62" customFormat="1" x14ac:dyDescent="0.35"/>
    <row r="111669" s="62" customFormat="1" x14ac:dyDescent="0.35"/>
    <row r="111670" s="62" customFormat="1" x14ac:dyDescent="0.35"/>
    <row r="111671" s="62" customFormat="1" x14ac:dyDescent="0.35"/>
    <row r="111672" s="62" customFormat="1" x14ac:dyDescent="0.35"/>
    <row r="111673" s="62" customFormat="1" x14ac:dyDescent="0.35"/>
    <row r="111674" s="62" customFormat="1" x14ac:dyDescent="0.35"/>
    <row r="111675" s="62" customFormat="1" x14ac:dyDescent="0.35"/>
    <row r="111676" s="62" customFormat="1" x14ac:dyDescent="0.35"/>
    <row r="111677" s="62" customFormat="1" x14ac:dyDescent="0.35"/>
    <row r="111678" s="62" customFormat="1" x14ac:dyDescent="0.35"/>
    <row r="111679" s="62" customFormat="1" x14ac:dyDescent="0.35"/>
    <row r="111680" s="62" customFormat="1" x14ac:dyDescent="0.35"/>
    <row r="111681" s="62" customFormat="1" x14ac:dyDescent="0.35"/>
    <row r="111682" s="62" customFormat="1" x14ac:dyDescent="0.35"/>
    <row r="111683" s="62" customFormat="1" x14ac:dyDescent="0.35"/>
    <row r="111684" s="62" customFormat="1" x14ac:dyDescent="0.35"/>
    <row r="111685" s="62" customFormat="1" x14ac:dyDescent="0.35"/>
    <row r="111686" s="62" customFormat="1" x14ac:dyDescent="0.35"/>
    <row r="111687" s="62" customFormat="1" x14ac:dyDescent="0.35"/>
    <row r="111688" s="62" customFormat="1" x14ac:dyDescent="0.35"/>
    <row r="111689" s="62" customFormat="1" x14ac:dyDescent="0.35"/>
    <row r="111690" s="62" customFormat="1" x14ac:dyDescent="0.35"/>
    <row r="111691" s="62" customFormat="1" x14ac:dyDescent="0.35"/>
    <row r="111692" s="62" customFormat="1" x14ac:dyDescent="0.35"/>
    <row r="111693" s="62" customFormat="1" x14ac:dyDescent="0.35"/>
    <row r="111694" s="62" customFormat="1" x14ac:dyDescent="0.35"/>
    <row r="111695" s="62" customFormat="1" x14ac:dyDescent="0.35"/>
    <row r="111696" s="62" customFormat="1" x14ac:dyDescent="0.35"/>
    <row r="111697" s="62" customFormat="1" x14ac:dyDescent="0.35"/>
    <row r="111698" s="62" customFormat="1" x14ac:dyDescent="0.35"/>
    <row r="111699" s="62" customFormat="1" x14ac:dyDescent="0.35"/>
    <row r="111700" s="62" customFormat="1" x14ac:dyDescent="0.35"/>
    <row r="111701" s="62" customFormat="1" x14ac:dyDescent="0.35"/>
    <row r="111702" s="62" customFormat="1" x14ac:dyDescent="0.35"/>
    <row r="111703" s="62" customFormat="1" x14ac:dyDescent="0.35"/>
    <row r="111704" s="62" customFormat="1" x14ac:dyDescent="0.35"/>
    <row r="111705" s="62" customFormat="1" x14ac:dyDescent="0.35"/>
    <row r="111706" s="62" customFormat="1" x14ac:dyDescent="0.35"/>
    <row r="111707" s="62" customFormat="1" x14ac:dyDescent="0.35"/>
    <row r="111708" s="62" customFormat="1" x14ac:dyDescent="0.35"/>
    <row r="111709" s="62" customFormat="1" x14ac:dyDescent="0.35"/>
    <row r="111710" s="62" customFormat="1" x14ac:dyDescent="0.35"/>
    <row r="111711" s="62" customFormat="1" x14ac:dyDescent="0.35"/>
    <row r="111712" s="62" customFormat="1" x14ac:dyDescent="0.35"/>
    <row r="111713" s="62" customFormat="1" x14ac:dyDescent="0.35"/>
    <row r="111714" s="62" customFormat="1" x14ac:dyDescent="0.35"/>
    <row r="111715" s="62" customFormat="1" x14ac:dyDescent="0.35"/>
    <row r="111716" s="62" customFormat="1" x14ac:dyDescent="0.35"/>
    <row r="111717" s="62" customFormat="1" x14ac:dyDescent="0.35"/>
    <row r="111718" s="62" customFormat="1" x14ac:dyDescent="0.35"/>
    <row r="111719" s="62" customFormat="1" x14ac:dyDescent="0.35"/>
    <row r="111720" s="62" customFormat="1" x14ac:dyDescent="0.35"/>
    <row r="111721" s="62" customFormat="1" x14ac:dyDescent="0.35"/>
    <row r="111722" s="62" customFormat="1" x14ac:dyDescent="0.35"/>
    <row r="111723" s="62" customFormat="1" x14ac:dyDescent="0.35"/>
    <row r="111724" s="62" customFormat="1" x14ac:dyDescent="0.35"/>
    <row r="111725" s="62" customFormat="1" x14ac:dyDescent="0.35"/>
    <row r="111726" s="62" customFormat="1" x14ac:dyDescent="0.35"/>
    <row r="111727" s="62" customFormat="1" x14ac:dyDescent="0.35"/>
    <row r="111728" s="62" customFormat="1" x14ac:dyDescent="0.35"/>
    <row r="111729" s="62" customFormat="1" x14ac:dyDescent="0.35"/>
    <row r="111730" s="62" customFormat="1" x14ac:dyDescent="0.35"/>
    <row r="111731" s="62" customFormat="1" x14ac:dyDescent="0.35"/>
    <row r="111732" s="62" customFormat="1" x14ac:dyDescent="0.35"/>
    <row r="111733" s="62" customFormat="1" x14ac:dyDescent="0.35"/>
    <row r="111734" s="62" customFormat="1" x14ac:dyDescent="0.35"/>
    <row r="111735" s="62" customFormat="1" x14ac:dyDescent="0.35"/>
    <row r="111736" s="62" customFormat="1" x14ac:dyDescent="0.35"/>
    <row r="111737" s="62" customFormat="1" x14ac:dyDescent="0.35"/>
    <row r="111738" s="62" customFormat="1" x14ac:dyDescent="0.35"/>
    <row r="111739" s="62" customFormat="1" x14ac:dyDescent="0.35"/>
    <row r="111740" s="62" customFormat="1" x14ac:dyDescent="0.35"/>
    <row r="111741" s="62" customFormat="1" x14ac:dyDescent="0.35"/>
    <row r="111742" s="62" customFormat="1" x14ac:dyDescent="0.35"/>
    <row r="111743" s="62" customFormat="1" x14ac:dyDescent="0.35"/>
    <row r="111744" s="62" customFormat="1" x14ac:dyDescent="0.35"/>
    <row r="111745" s="62" customFormat="1" x14ac:dyDescent="0.35"/>
    <row r="111746" s="62" customFormat="1" x14ac:dyDescent="0.35"/>
    <row r="111747" s="62" customFormat="1" x14ac:dyDescent="0.35"/>
    <row r="111748" s="62" customFormat="1" x14ac:dyDescent="0.35"/>
    <row r="111749" s="62" customFormat="1" x14ac:dyDescent="0.35"/>
    <row r="111750" s="62" customFormat="1" x14ac:dyDescent="0.35"/>
    <row r="111751" s="62" customFormat="1" x14ac:dyDescent="0.35"/>
    <row r="111752" s="62" customFormat="1" x14ac:dyDescent="0.35"/>
    <row r="111753" s="62" customFormat="1" x14ac:dyDescent="0.35"/>
    <row r="111754" s="62" customFormat="1" x14ac:dyDescent="0.35"/>
    <row r="111755" s="62" customFormat="1" x14ac:dyDescent="0.35"/>
    <row r="111756" s="62" customFormat="1" x14ac:dyDescent="0.35"/>
    <row r="111757" s="62" customFormat="1" x14ac:dyDescent="0.35"/>
    <row r="111758" s="62" customFormat="1" x14ac:dyDescent="0.35"/>
    <row r="111759" s="62" customFormat="1" x14ac:dyDescent="0.35"/>
    <row r="111760" s="62" customFormat="1" x14ac:dyDescent="0.35"/>
    <row r="111761" s="62" customFormat="1" x14ac:dyDescent="0.35"/>
    <row r="111762" s="62" customFormat="1" x14ac:dyDescent="0.35"/>
    <row r="111763" s="62" customFormat="1" x14ac:dyDescent="0.35"/>
    <row r="111764" s="62" customFormat="1" x14ac:dyDescent="0.35"/>
    <row r="111765" s="62" customFormat="1" x14ac:dyDescent="0.35"/>
    <row r="111766" s="62" customFormat="1" x14ac:dyDescent="0.35"/>
    <row r="111767" s="62" customFormat="1" x14ac:dyDescent="0.35"/>
    <row r="111768" s="62" customFormat="1" x14ac:dyDescent="0.35"/>
    <row r="111769" s="62" customFormat="1" x14ac:dyDescent="0.35"/>
    <row r="111770" s="62" customFormat="1" x14ac:dyDescent="0.35"/>
    <row r="111771" s="62" customFormat="1" x14ac:dyDescent="0.35"/>
    <row r="111772" s="62" customFormat="1" x14ac:dyDescent="0.35"/>
    <row r="111773" s="62" customFormat="1" x14ac:dyDescent="0.35"/>
    <row r="111774" s="62" customFormat="1" x14ac:dyDescent="0.35"/>
    <row r="111775" s="62" customFormat="1" x14ac:dyDescent="0.35"/>
    <row r="111776" s="62" customFormat="1" x14ac:dyDescent="0.35"/>
    <row r="111777" s="62" customFormat="1" x14ac:dyDescent="0.35"/>
    <row r="111778" s="62" customFormat="1" x14ac:dyDescent="0.35"/>
    <row r="111779" s="62" customFormat="1" x14ac:dyDescent="0.35"/>
    <row r="111780" s="62" customFormat="1" x14ac:dyDescent="0.35"/>
    <row r="111781" s="62" customFormat="1" x14ac:dyDescent="0.35"/>
    <row r="111782" s="62" customFormat="1" x14ac:dyDescent="0.35"/>
    <row r="111783" s="62" customFormat="1" x14ac:dyDescent="0.35"/>
    <row r="111784" s="62" customFormat="1" x14ac:dyDescent="0.35"/>
    <row r="111785" s="62" customFormat="1" x14ac:dyDescent="0.35"/>
    <row r="111786" s="62" customFormat="1" x14ac:dyDescent="0.35"/>
    <row r="111787" s="62" customFormat="1" x14ac:dyDescent="0.35"/>
    <row r="111788" s="62" customFormat="1" x14ac:dyDescent="0.35"/>
    <row r="111789" s="62" customFormat="1" x14ac:dyDescent="0.35"/>
    <row r="111790" s="62" customFormat="1" x14ac:dyDescent="0.35"/>
    <row r="111791" s="62" customFormat="1" x14ac:dyDescent="0.35"/>
    <row r="111792" s="62" customFormat="1" x14ac:dyDescent="0.35"/>
    <row r="111793" s="62" customFormat="1" x14ac:dyDescent="0.35"/>
    <row r="111794" s="62" customFormat="1" x14ac:dyDescent="0.35"/>
    <row r="111795" s="62" customFormat="1" x14ac:dyDescent="0.35"/>
    <row r="111796" s="62" customFormat="1" x14ac:dyDescent="0.35"/>
    <row r="111797" s="62" customFormat="1" x14ac:dyDescent="0.35"/>
    <row r="111798" s="62" customFormat="1" x14ac:dyDescent="0.35"/>
    <row r="111799" s="62" customFormat="1" x14ac:dyDescent="0.35"/>
    <row r="111800" s="62" customFormat="1" x14ac:dyDescent="0.35"/>
    <row r="111801" s="62" customFormat="1" x14ac:dyDescent="0.35"/>
    <row r="111802" s="62" customFormat="1" x14ac:dyDescent="0.35"/>
    <row r="111803" s="62" customFormat="1" x14ac:dyDescent="0.35"/>
    <row r="111804" s="62" customFormat="1" x14ac:dyDescent="0.35"/>
    <row r="111805" s="62" customFormat="1" x14ac:dyDescent="0.35"/>
    <row r="111806" s="62" customFormat="1" x14ac:dyDescent="0.35"/>
    <row r="111807" s="62" customFormat="1" x14ac:dyDescent="0.35"/>
    <row r="111808" s="62" customFormat="1" x14ac:dyDescent="0.35"/>
    <row r="111809" s="62" customFormat="1" x14ac:dyDescent="0.35"/>
    <row r="111810" s="62" customFormat="1" x14ac:dyDescent="0.35"/>
    <row r="111811" s="62" customFormat="1" x14ac:dyDescent="0.35"/>
    <row r="111812" s="62" customFormat="1" x14ac:dyDescent="0.35"/>
    <row r="111813" s="62" customFormat="1" x14ac:dyDescent="0.35"/>
    <row r="111814" s="62" customFormat="1" x14ac:dyDescent="0.35"/>
    <row r="111815" s="62" customFormat="1" x14ac:dyDescent="0.35"/>
    <row r="111816" s="62" customFormat="1" x14ac:dyDescent="0.35"/>
    <row r="111817" s="62" customFormat="1" x14ac:dyDescent="0.35"/>
    <row r="111818" s="62" customFormat="1" x14ac:dyDescent="0.35"/>
    <row r="111819" s="62" customFormat="1" x14ac:dyDescent="0.35"/>
    <row r="111820" s="62" customFormat="1" x14ac:dyDescent="0.35"/>
    <row r="111821" s="62" customFormat="1" x14ac:dyDescent="0.35"/>
    <row r="111822" s="62" customFormat="1" x14ac:dyDescent="0.35"/>
    <row r="111823" s="62" customFormat="1" x14ac:dyDescent="0.35"/>
    <row r="111824" s="62" customFormat="1" x14ac:dyDescent="0.35"/>
    <row r="111825" s="62" customFormat="1" x14ac:dyDescent="0.35"/>
    <row r="111826" s="62" customFormat="1" x14ac:dyDescent="0.35"/>
    <row r="111827" s="62" customFormat="1" x14ac:dyDescent="0.35"/>
    <row r="111828" s="62" customFormat="1" x14ac:dyDescent="0.35"/>
    <row r="111829" s="62" customFormat="1" x14ac:dyDescent="0.35"/>
    <row r="111830" s="62" customFormat="1" x14ac:dyDescent="0.35"/>
    <row r="111831" s="62" customFormat="1" x14ac:dyDescent="0.35"/>
    <row r="111832" s="62" customFormat="1" x14ac:dyDescent="0.35"/>
    <row r="111833" s="62" customFormat="1" x14ac:dyDescent="0.35"/>
    <row r="111834" s="62" customFormat="1" x14ac:dyDescent="0.35"/>
    <row r="111835" s="62" customFormat="1" x14ac:dyDescent="0.35"/>
    <row r="111836" s="62" customFormat="1" x14ac:dyDescent="0.35"/>
    <row r="111837" s="62" customFormat="1" x14ac:dyDescent="0.35"/>
    <row r="111838" s="62" customFormat="1" x14ac:dyDescent="0.35"/>
    <row r="111839" s="62" customFormat="1" x14ac:dyDescent="0.35"/>
    <row r="111840" s="62" customFormat="1" x14ac:dyDescent="0.35"/>
    <row r="111841" s="62" customFormat="1" x14ac:dyDescent="0.35"/>
    <row r="111842" s="62" customFormat="1" x14ac:dyDescent="0.35"/>
    <row r="111843" s="62" customFormat="1" x14ac:dyDescent="0.35"/>
    <row r="111844" s="62" customFormat="1" x14ac:dyDescent="0.35"/>
    <row r="111845" s="62" customFormat="1" x14ac:dyDescent="0.35"/>
    <row r="111846" s="62" customFormat="1" x14ac:dyDescent="0.35"/>
    <row r="111847" s="62" customFormat="1" x14ac:dyDescent="0.35"/>
    <row r="111848" s="62" customFormat="1" x14ac:dyDescent="0.35"/>
    <row r="111849" s="62" customFormat="1" x14ac:dyDescent="0.35"/>
    <row r="111850" s="62" customFormat="1" x14ac:dyDescent="0.35"/>
    <row r="111851" s="62" customFormat="1" x14ac:dyDescent="0.35"/>
    <row r="111852" s="62" customFormat="1" x14ac:dyDescent="0.35"/>
    <row r="111853" s="62" customFormat="1" x14ac:dyDescent="0.35"/>
    <row r="111854" s="62" customFormat="1" x14ac:dyDescent="0.35"/>
    <row r="111855" s="62" customFormat="1" x14ac:dyDescent="0.35"/>
    <row r="111856" s="62" customFormat="1" x14ac:dyDescent="0.35"/>
    <row r="111857" s="62" customFormat="1" x14ac:dyDescent="0.35"/>
    <row r="111858" s="62" customFormat="1" x14ac:dyDescent="0.35"/>
    <row r="111859" s="62" customFormat="1" x14ac:dyDescent="0.35"/>
    <row r="111860" s="62" customFormat="1" x14ac:dyDescent="0.35"/>
    <row r="111861" s="62" customFormat="1" x14ac:dyDescent="0.35"/>
    <row r="111862" s="62" customFormat="1" x14ac:dyDescent="0.35"/>
    <row r="111863" s="62" customFormat="1" x14ac:dyDescent="0.35"/>
    <row r="111864" s="62" customFormat="1" x14ac:dyDescent="0.35"/>
    <row r="111865" s="62" customFormat="1" x14ac:dyDescent="0.35"/>
    <row r="111866" s="62" customFormat="1" x14ac:dyDescent="0.35"/>
    <row r="111867" s="62" customFormat="1" x14ac:dyDescent="0.35"/>
    <row r="111868" s="62" customFormat="1" x14ac:dyDescent="0.35"/>
    <row r="111869" s="62" customFormat="1" x14ac:dyDescent="0.35"/>
    <row r="111870" s="62" customFormat="1" x14ac:dyDescent="0.35"/>
    <row r="111871" s="62" customFormat="1" x14ac:dyDescent="0.35"/>
    <row r="111872" s="62" customFormat="1" x14ac:dyDescent="0.35"/>
    <row r="111873" s="62" customFormat="1" x14ac:dyDescent="0.35"/>
    <row r="111874" s="62" customFormat="1" x14ac:dyDescent="0.35"/>
    <row r="111875" s="62" customFormat="1" x14ac:dyDescent="0.35"/>
    <row r="111876" s="62" customFormat="1" x14ac:dyDescent="0.35"/>
    <row r="111877" s="62" customFormat="1" x14ac:dyDescent="0.35"/>
    <row r="111878" s="62" customFormat="1" x14ac:dyDescent="0.35"/>
    <row r="111879" s="62" customFormat="1" x14ac:dyDescent="0.35"/>
    <row r="111880" s="62" customFormat="1" x14ac:dyDescent="0.35"/>
    <row r="111881" s="62" customFormat="1" x14ac:dyDescent="0.35"/>
    <row r="111882" s="62" customFormat="1" x14ac:dyDescent="0.35"/>
    <row r="111883" s="62" customFormat="1" x14ac:dyDescent="0.35"/>
    <row r="111884" s="62" customFormat="1" x14ac:dyDescent="0.35"/>
    <row r="111885" s="62" customFormat="1" x14ac:dyDescent="0.35"/>
    <row r="111886" s="62" customFormat="1" x14ac:dyDescent="0.35"/>
    <row r="111887" s="62" customFormat="1" x14ac:dyDescent="0.35"/>
    <row r="111888" s="62" customFormat="1" x14ac:dyDescent="0.35"/>
    <row r="111889" s="62" customFormat="1" x14ac:dyDescent="0.35"/>
    <row r="111890" s="62" customFormat="1" x14ac:dyDescent="0.35"/>
    <row r="111891" s="62" customFormat="1" x14ac:dyDescent="0.35"/>
    <row r="111892" s="62" customFormat="1" x14ac:dyDescent="0.35"/>
    <row r="111893" s="62" customFormat="1" x14ac:dyDescent="0.35"/>
    <row r="111894" s="62" customFormat="1" x14ac:dyDescent="0.35"/>
    <row r="111895" s="62" customFormat="1" x14ac:dyDescent="0.35"/>
    <row r="111896" s="62" customFormat="1" x14ac:dyDescent="0.35"/>
    <row r="111897" s="62" customFormat="1" x14ac:dyDescent="0.35"/>
    <row r="111898" s="62" customFormat="1" x14ac:dyDescent="0.35"/>
    <row r="111899" s="62" customFormat="1" x14ac:dyDescent="0.35"/>
    <row r="111900" s="62" customFormat="1" x14ac:dyDescent="0.35"/>
    <row r="111901" s="62" customFormat="1" x14ac:dyDescent="0.35"/>
    <row r="111902" s="62" customFormat="1" x14ac:dyDescent="0.35"/>
    <row r="111903" s="62" customFormat="1" x14ac:dyDescent="0.35"/>
    <row r="111904" s="62" customFormat="1" x14ac:dyDescent="0.35"/>
    <row r="111905" s="62" customFormat="1" x14ac:dyDescent="0.35"/>
    <row r="111906" s="62" customFormat="1" x14ac:dyDescent="0.35"/>
    <row r="111907" s="62" customFormat="1" x14ac:dyDescent="0.35"/>
    <row r="111908" s="62" customFormat="1" x14ac:dyDescent="0.35"/>
    <row r="111909" s="62" customFormat="1" x14ac:dyDescent="0.35"/>
    <row r="111910" s="62" customFormat="1" x14ac:dyDescent="0.35"/>
    <row r="111911" s="62" customFormat="1" x14ac:dyDescent="0.35"/>
    <row r="111912" s="62" customFormat="1" x14ac:dyDescent="0.35"/>
    <row r="111913" s="62" customFormat="1" x14ac:dyDescent="0.35"/>
    <row r="111914" s="62" customFormat="1" x14ac:dyDescent="0.35"/>
    <row r="111915" s="62" customFormat="1" x14ac:dyDescent="0.35"/>
    <row r="111916" s="62" customFormat="1" x14ac:dyDescent="0.35"/>
    <row r="111917" s="62" customFormat="1" x14ac:dyDescent="0.35"/>
    <row r="111918" s="62" customFormat="1" x14ac:dyDescent="0.35"/>
    <row r="111919" s="62" customFormat="1" x14ac:dyDescent="0.35"/>
    <row r="111920" s="62" customFormat="1" x14ac:dyDescent="0.35"/>
    <row r="111921" s="62" customFormat="1" x14ac:dyDescent="0.35"/>
    <row r="111922" s="62" customFormat="1" x14ac:dyDescent="0.35"/>
    <row r="111923" s="62" customFormat="1" x14ac:dyDescent="0.35"/>
    <row r="111924" s="62" customFormat="1" x14ac:dyDescent="0.35"/>
    <row r="111925" s="62" customFormat="1" x14ac:dyDescent="0.35"/>
    <row r="111926" s="62" customFormat="1" x14ac:dyDescent="0.35"/>
    <row r="111927" s="62" customFormat="1" x14ac:dyDescent="0.35"/>
    <row r="111928" s="62" customFormat="1" x14ac:dyDescent="0.35"/>
    <row r="111929" s="62" customFormat="1" x14ac:dyDescent="0.35"/>
    <row r="111930" s="62" customFormat="1" x14ac:dyDescent="0.35"/>
    <row r="111931" s="62" customFormat="1" x14ac:dyDescent="0.35"/>
    <row r="111932" s="62" customFormat="1" x14ac:dyDescent="0.35"/>
    <row r="111933" s="62" customFormat="1" x14ac:dyDescent="0.35"/>
    <row r="111934" s="62" customFormat="1" x14ac:dyDescent="0.35"/>
    <row r="111935" s="62" customFormat="1" x14ac:dyDescent="0.35"/>
    <row r="111936" s="62" customFormat="1" x14ac:dyDescent="0.35"/>
    <row r="111937" s="62" customFormat="1" x14ac:dyDescent="0.35"/>
    <row r="111938" s="62" customFormat="1" x14ac:dyDescent="0.35"/>
    <row r="111939" s="62" customFormat="1" x14ac:dyDescent="0.35"/>
    <row r="111940" s="62" customFormat="1" x14ac:dyDescent="0.35"/>
    <row r="111941" s="62" customFormat="1" x14ac:dyDescent="0.35"/>
    <row r="111942" s="62" customFormat="1" x14ac:dyDescent="0.35"/>
    <row r="111943" s="62" customFormat="1" x14ac:dyDescent="0.35"/>
    <row r="111944" s="62" customFormat="1" x14ac:dyDescent="0.35"/>
    <row r="111945" s="62" customFormat="1" x14ac:dyDescent="0.35"/>
    <row r="111946" s="62" customFormat="1" x14ac:dyDescent="0.35"/>
    <row r="111947" s="62" customFormat="1" x14ac:dyDescent="0.35"/>
    <row r="111948" s="62" customFormat="1" x14ac:dyDescent="0.35"/>
    <row r="111949" s="62" customFormat="1" x14ac:dyDescent="0.35"/>
    <row r="111950" s="62" customFormat="1" x14ac:dyDescent="0.35"/>
    <row r="111951" s="62" customFormat="1" x14ac:dyDescent="0.35"/>
    <row r="111952" s="62" customFormat="1" x14ac:dyDescent="0.35"/>
    <row r="111953" s="62" customFormat="1" x14ac:dyDescent="0.35"/>
    <row r="111954" s="62" customFormat="1" x14ac:dyDescent="0.35"/>
    <row r="111955" s="62" customFormat="1" x14ac:dyDescent="0.35"/>
    <row r="111956" s="62" customFormat="1" x14ac:dyDescent="0.35"/>
    <row r="111957" s="62" customFormat="1" x14ac:dyDescent="0.35"/>
    <row r="111958" s="62" customFormat="1" x14ac:dyDescent="0.35"/>
    <row r="111959" s="62" customFormat="1" x14ac:dyDescent="0.35"/>
    <row r="111960" s="62" customFormat="1" x14ac:dyDescent="0.35"/>
    <row r="111961" s="62" customFormat="1" x14ac:dyDescent="0.35"/>
    <row r="111962" s="62" customFormat="1" x14ac:dyDescent="0.35"/>
    <row r="111963" s="62" customFormat="1" x14ac:dyDescent="0.35"/>
    <row r="111964" s="62" customFormat="1" x14ac:dyDescent="0.35"/>
    <row r="111965" s="62" customFormat="1" x14ac:dyDescent="0.35"/>
    <row r="111966" s="62" customFormat="1" x14ac:dyDescent="0.35"/>
    <row r="111967" s="62" customFormat="1" x14ac:dyDescent="0.35"/>
    <row r="111968" s="62" customFormat="1" x14ac:dyDescent="0.35"/>
    <row r="111969" s="62" customFormat="1" x14ac:dyDescent="0.35"/>
    <row r="111970" s="62" customFormat="1" x14ac:dyDescent="0.35"/>
    <row r="111971" s="62" customFormat="1" x14ac:dyDescent="0.35"/>
    <row r="111972" s="62" customFormat="1" x14ac:dyDescent="0.35"/>
    <row r="111973" s="62" customFormat="1" x14ac:dyDescent="0.35"/>
    <row r="111974" s="62" customFormat="1" x14ac:dyDescent="0.35"/>
    <row r="111975" s="62" customFormat="1" x14ac:dyDescent="0.35"/>
    <row r="111976" s="62" customFormat="1" x14ac:dyDescent="0.35"/>
    <row r="111977" s="62" customFormat="1" x14ac:dyDescent="0.35"/>
    <row r="111978" s="62" customFormat="1" x14ac:dyDescent="0.35"/>
    <row r="111979" s="62" customFormat="1" x14ac:dyDescent="0.35"/>
    <row r="111980" s="62" customFormat="1" x14ac:dyDescent="0.35"/>
    <row r="111981" s="62" customFormat="1" x14ac:dyDescent="0.35"/>
    <row r="111982" s="62" customFormat="1" x14ac:dyDescent="0.35"/>
    <row r="111983" s="62" customFormat="1" x14ac:dyDescent="0.35"/>
    <row r="111984" s="62" customFormat="1" x14ac:dyDescent="0.35"/>
    <row r="111985" s="62" customFormat="1" x14ac:dyDescent="0.35"/>
    <row r="111986" s="62" customFormat="1" x14ac:dyDescent="0.35"/>
    <row r="111987" s="62" customFormat="1" x14ac:dyDescent="0.35"/>
    <row r="111988" s="62" customFormat="1" x14ac:dyDescent="0.35"/>
    <row r="111989" s="62" customFormat="1" x14ac:dyDescent="0.35"/>
    <row r="111990" s="62" customFormat="1" x14ac:dyDescent="0.35"/>
    <row r="111991" s="62" customFormat="1" x14ac:dyDescent="0.35"/>
    <row r="111992" s="62" customFormat="1" x14ac:dyDescent="0.35"/>
    <row r="111993" s="62" customFormat="1" x14ac:dyDescent="0.35"/>
    <row r="111994" s="62" customFormat="1" x14ac:dyDescent="0.35"/>
    <row r="111995" s="62" customFormat="1" x14ac:dyDescent="0.35"/>
    <row r="111996" s="62" customFormat="1" x14ac:dyDescent="0.35"/>
    <row r="111997" s="62" customFormat="1" x14ac:dyDescent="0.35"/>
    <row r="111998" s="62" customFormat="1" x14ac:dyDescent="0.35"/>
    <row r="111999" s="62" customFormat="1" x14ac:dyDescent="0.35"/>
    <row r="112000" s="62" customFormat="1" x14ac:dyDescent="0.35"/>
    <row r="112001" s="62" customFormat="1" x14ac:dyDescent="0.35"/>
    <row r="112002" s="62" customFormat="1" x14ac:dyDescent="0.35"/>
    <row r="112003" s="62" customFormat="1" x14ac:dyDescent="0.35"/>
    <row r="112004" s="62" customFormat="1" x14ac:dyDescent="0.35"/>
    <row r="112005" s="62" customFormat="1" x14ac:dyDescent="0.35"/>
    <row r="112006" s="62" customFormat="1" x14ac:dyDescent="0.35"/>
    <row r="112007" s="62" customFormat="1" x14ac:dyDescent="0.35"/>
    <row r="112008" s="62" customFormat="1" x14ac:dyDescent="0.35"/>
    <row r="112009" s="62" customFormat="1" x14ac:dyDescent="0.35"/>
    <row r="112010" s="62" customFormat="1" x14ac:dyDescent="0.35"/>
    <row r="112011" s="62" customFormat="1" x14ac:dyDescent="0.35"/>
    <row r="112012" s="62" customFormat="1" x14ac:dyDescent="0.35"/>
    <row r="112013" s="62" customFormat="1" x14ac:dyDescent="0.35"/>
    <row r="112014" s="62" customFormat="1" x14ac:dyDescent="0.35"/>
    <row r="112015" s="62" customFormat="1" x14ac:dyDescent="0.35"/>
    <row r="112016" s="62" customFormat="1" x14ac:dyDescent="0.35"/>
    <row r="112017" s="62" customFormat="1" x14ac:dyDescent="0.35"/>
    <row r="112018" s="62" customFormat="1" x14ac:dyDescent="0.35"/>
    <row r="112019" s="62" customFormat="1" x14ac:dyDescent="0.35"/>
    <row r="112020" s="62" customFormat="1" x14ac:dyDescent="0.35"/>
    <row r="112021" s="62" customFormat="1" x14ac:dyDescent="0.35"/>
    <row r="112022" s="62" customFormat="1" x14ac:dyDescent="0.35"/>
    <row r="112023" s="62" customFormat="1" x14ac:dyDescent="0.35"/>
    <row r="112024" s="62" customFormat="1" x14ac:dyDescent="0.35"/>
    <row r="112025" s="62" customFormat="1" x14ac:dyDescent="0.35"/>
    <row r="112026" s="62" customFormat="1" x14ac:dyDescent="0.35"/>
    <row r="112027" s="62" customFormat="1" x14ac:dyDescent="0.35"/>
    <row r="112028" s="62" customFormat="1" x14ac:dyDescent="0.35"/>
    <row r="112029" s="62" customFormat="1" x14ac:dyDescent="0.35"/>
    <row r="112030" s="62" customFormat="1" x14ac:dyDescent="0.35"/>
    <row r="112031" s="62" customFormat="1" x14ac:dyDescent="0.35"/>
    <row r="112032" s="62" customFormat="1" x14ac:dyDescent="0.35"/>
    <row r="112033" s="62" customFormat="1" x14ac:dyDescent="0.35"/>
    <row r="112034" s="62" customFormat="1" x14ac:dyDescent="0.35"/>
    <row r="112035" s="62" customFormat="1" x14ac:dyDescent="0.35"/>
    <row r="112036" s="62" customFormat="1" x14ac:dyDescent="0.35"/>
    <row r="112037" s="62" customFormat="1" x14ac:dyDescent="0.35"/>
    <row r="112038" s="62" customFormat="1" x14ac:dyDescent="0.35"/>
    <row r="112039" s="62" customFormat="1" x14ac:dyDescent="0.35"/>
    <row r="112040" s="62" customFormat="1" x14ac:dyDescent="0.35"/>
    <row r="112041" s="62" customFormat="1" x14ac:dyDescent="0.35"/>
    <row r="112042" s="62" customFormat="1" x14ac:dyDescent="0.35"/>
    <row r="112043" s="62" customFormat="1" x14ac:dyDescent="0.35"/>
    <row r="112044" s="62" customFormat="1" x14ac:dyDescent="0.35"/>
    <row r="112045" s="62" customFormat="1" x14ac:dyDescent="0.35"/>
    <row r="112046" s="62" customFormat="1" x14ac:dyDescent="0.35"/>
    <row r="112047" s="62" customFormat="1" x14ac:dyDescent="0.35"/>
    <row r="112048" s="62" customFormat="1" x14ac:dyDescent="0.35"/>
    <row r="112049" s="62" customFormat="1" x14ac:dyDescent="0.35"/>
    <row r="112050" s="62" customFormat="1" x14ac:dyDescent="0.35"/>
    <row r="112051" s="62" customFormat="1" x14ac:dyDescent="0.35"/>
    <row r="112052" s="62" customFormat="1" x14ac:dyDescent="0.35"/>
    <row r="112053" s="62" customFormat="1" x14ac:dyDescent="0.35"/>
    <row r="112054" s="62" customFormat="1" x14ac:dyDescent="0.35"/>
    <row r="112055" s="62" customFormat="1" x14ac:dyDescent="0.35"/>
    <row r="112056" s="62" customFormat="1" x14ac:dyDescent="0.35"/>
    <row r="112057" s="62" customFormat="1" x14ac:dyDescent="0.35"/>
    <row r="112058" s="62" customFormat="1" x14ac:dyDescent="0.35"/>
    <row r="112059" s="62" customFormat="1" x14ac:dyDescent="0.35"/>
    <row r="112060" s="62" customFormat="1" x14ac:dyDescent="0.35"/>
    <row r="112061" s="62" customFormat="1" x14ac:dyDescent="0.35"/>
    <row r="112062" s="62" customFormat="1" x14ac:dyDescent="0.35"/>
    <row r="112063" s="62" customFormat="1" x14ac:dyDescent="0.35"/>
    <row r="112064" s="62" customFormat="1" x14ac:dyDescent="0.35"/>
    <row r="112065" s="62" customFormat="1" x14ac:dyDescent="0.35"/>
    <row r="112066" s="62" customFormat="1" x14ac:dyDescent="0.35"/>
    <row r="112067" s="62" customFormat="1" x14ac:dyDescent="0.35"/>
    <row r="112068" s="62" customFormat="1" x14ac:dyDescent="0.35"/>
    <row r="112069" s="62" customFormat="1" x14ac:dyDescent="0.35"/>
    <row r="112070" s="62" customFormat="1" x14ac:dyDescent="0.35"/>
    <row r="112071" s="62" customFormat="1" x14ac:dyDescent="0.35"/>
    <row r="112072" s="62" customFormat="1" x14ac:dyDescent="0.35"/>
    <row r="112073" s="62" customFormat="1" x14ac:dyDescent="0.35"/>
    <row r="112074" s="62" customFormat="1" x14ac:dyDescent="0.35"/>
    <row r="112075" s="62" customFormat="1" x14ac:dyDescent="0.35"/>
    <row r="112076" s="62" customFormat="1" x14ac:dyDescent="0.35"/>
    <row r="112077" s="62" customFormat="1" x14ac:dyDescent="0.35"/>
    <row r="112078" s="62" customFormat="1" x14ac:dyDescent="0.35"/>
    <row r="112079" s="62" customFormat="1" x14ac:dyDescent="0.35"/>
    <row r="112080" s="62" customFormat="1" x14ac:dyDescent="0.35"/>
    <row r="112081" s="62" customFormat="1" x14ac:dyDescent="0.35"/>
    <row r="112082" s="62" customFormat="1" x14ac:dyDescent="0.35"/>
    <row r="112083" s="62" customFormat="1" x14ac:dyDescent="0.35"/>
    <row r="112084" s="62" customFormat="1" x14ac:dyDescent="0.35"/>
    <row r="112085" s="62" customFormat="1" x14ac:dyDescent="0.35"/>
    <row r="112086" s="62" customFormat="1" x14ac:dyDescent="0.35"/>
    <row r="112087" s="62" customFormat="1" x14ac:dyDescent="0.35"/>
    <row r="112088" s="62" customFormat="1" x14ac:dyDescent="0.35"/>
    <row r="112089" s="62" customFormat="1" x14ac:dyDescent="0.35"/>
    <row r="112090" s="62" customFormat="1" x14ac:dyDescent="0.35"/>
    <row r="112091" s="62" customFormat="1" x14ac:dyDescent="0.35"/>
    <row r="112092" s="62" customFormat="1" x14ac:dyDescent="0.35"/>
    <row r="112093" s="62" customFormat="1" x14ac:dyDescent="0.35"/>
    <row r="112094" s="62" customFormat="1" x14ac:dyDescent="0.35"/>
    <row r="112095" s="62" customFormat="1" x14ac:dyDescent="0.35"/>
    <row r="112096" s="62" customFormat="1" x14ac:dyDescent="0.35"/>
    <row r="112097" s="62" customFormat="1" x14ac:dyDescent="0.35"/>
    <row r="112098" s="62" customFormat="1" x14ac:dyDescent="0.35"/>
    <row r="112099" s="62" customFormat="1" x14ac:dyDescent="0.35"/>
    <row r="112100" s="62" customFormat="1" x14ac:dyDescent="0.35"/>
    <row r="112101" s="62" customFormat="1" x14ac:dyDescent="0.35"/>
    <row r="112102" s="62" customFormat="1" x14ac:dyDescent="0.35"/>
    <row r="112103" s="62" customFormat="1" x14ac:dyDescent="0.35"/>
    <row r="112104" s="62" customFormat="1" x14ac:dyDescent="0.35"/>
    <row r="112105" s="62" customFormat="1" x14ac:dyDescent="0.35"/>
    <row r="112106" s="62" customFormat="1" x14ac:dyDescent="0.35"/>
    <row r="112107" s="62" customFormat="1" x14ac:dyDescent="0.35"/>
    <row r="112108" s="62" customFormat="1" x14ac:dyDescent="0.35"/>
    <row r="112109" s="62" customFormat="1" x14ac:dyDescent="0.35"/>
    <row r="112110" s="62" customFormat="1" x14ac:dyDescent="0.35"/>
    <row r="112111" s="62" customFormat="1" x14ac:dyDescent="0.35"/>
    <row r="112112" s="62" customFormat="1" x14ac:dyDescent="0.35"/>
    <row r="112113" s="62" customFormat="1" x14ac:dyDescent="0.35"/>
    <row r="112114" s="62" customFormat="1" x14ac:dyDescent="0.35"/>
    <row r="112115" s="62" customFormat="1" x14ac:dyDescent="0.35"/>
    <row r="112116" s="62" customFormat="1" x14ac:dyDescent="0.35"/>
    <row r="112117" s="62" customFormat="1" x14ac:dyDescent="0.35"/>
    <row r="112118" s="62" customFormat="1" x14ac:dyDescent="0.35"/>
    <row r="112119" s="62" customFormat="1" x14ac:dyDescent="0.35"/>
    <row r="112120" s="62" customFormat="1" x14ac:dyDescent="0.35"/>
    <row r="112121" s="62" customFormat="1" x14ac:dyDescent="0.35"/>
    <row r="112122" s="62" customFormat="1" x14ac:dyDescent="0.35"/>
    <row r="112123" s="62" customFormat="1" x14ac:dyDescent="0.35"/>
    <row r="112124" s="62" customFormat="1" x14ac:dyDescent="0.35"/>
    <row r="112125" s="62" customFormat="1" x14ac:dyDescent="0.35"/>
    <row r="112126" s="62" customFormat="1" x14ac:dyDescent="0.35"/>
    <row r="112127" s="62" customFormat="1" x14ac:dyDescent="0.35"/>
    <row r="112128" s="62" customFormat="1" x14ac:dyDescent="0.35"/>
    <row r="112129" s="62" customFormat="1" x14ac:dyDescent="0.35"/>
    <row r="112130" s="62" customFormat="1" x14ac:dyDescent="0.35"/>
    <row r="112131" s="62" customFormat="1" x14ac:dyDescent="0.35"/>
    <row r="112132" s="62" customFormat="1" x14ac:dyDescent="0.35"/>
    <row r="112133" s="62" customFormat="1" x14ac:dyDescent="0.35"/>
    <row r="112134" s="62" customFormat="1" x14ac:dyDescent="0.35"/>
    <row r="112135" s="62" customFormat="1" x14ac:dyDescent="0.35"/>
    <row r="112136" s="62" customFormat="1" x14ac:dyDescent="0.35"/>
    <row r="112137" s="62" customFormat="1" x14ac:dyDescent="0.35"/>
    <row r="112138" s="62" customFormat="1" x14ac:dyDescent="0.35"/>
    <row r="112139" s="62" customFormat="1" x14ac:dyDescent="0.35"/>
    <row r="112140" s="62" customFormat="1" x14ac:dyDescent="0.35"/>
    <row r="112141" s="62" customFormat="1" x14ac:dyDescent="0.35"/>
    <row r="112142" s="62" customFormat="1" x14ac:dyDescent="0.35"/>
    <row r="112143" s="62" customFormat="1" x14ac:dyDescent="0.35"/>
    <row r="112144" s="62" customFormat="1" x14ac:dyDescent="0.35"/>
    <row r="112145" s="62" customFormat="1" x14ac:dyDescent="0.35"/>
    <row r="112146" s="62" customFormat="1" x14ac:dyDescent="0.35"/>
    <row r="112147" s="62" customFormat="1" x14ac:dyDescent="0.35"/>
    <row r="112148" s="62" customFormat="1" x14ac:dyDescent="0.35"/>
    <row r="112149" s="62" customFormat="1" x14ac:dyDescent="0.35"/>
    <row r="112150" s="62" customFormat="1" x14ac:dyDescent="0.35"/>
    <row r="112151" s="62" customFormat="1" x14ac:dyDescent="0.35"/>
    <row r="112152" s="62" customFormat="1" x14ac:dyDescent="0.35"/>
    <row r="112153" s="62" customFormat="1" x14ac:dyDescent="0.35"/>
    <row r="112154" s="62" customFormat="1" x14ac:dyDescent="0.35"/>
    <row r="112155" s="62" customFormat="1" x14ac:dyDescent="0.35"/>
    <row r="112156" s="62" customFormat="1" x14ac:dyDescent="0.35"/>
    <row r="112157" s="62" customFormat="1" x14ac:dyDescent="0.35"/>
    <row r="112158" s="62" customFormat="1" x14ac:dyDescent="0.35"/>
    <row r="112159" s="62" customFormat="1" x14ac:dyDescent="0.35"/>
    <row r="112160" s="62" customFormat="1" x14ac:dyDescent="0.35"/>
    <row r="112161" s="62" customFormat="1" x14ac:dyDescent="0.35"/>
    <row r="112162" s="62" customFormat="1" x14ac:dyDescent="0.35"/>
    <row r="112163" s="62" customFormat="1" x14ac:dyDescent="0.35"/>
    <row r="112164" s="62" customFormat="1" x14ac:dyDescent="0.35"/>
    <row r="112165" s="62" customFormat="1" x14ac:dyDescent="0.35"/>
    <row r="112166" s="62" customFormat="1" x14ac:dyDescent="0.35"/>
    <row r="112167" s="62" customFormat="1" x14ac:dyDescent="0.35"/>
    <row r="112168" s="62" customFormat="1" x14ac:dyDescent="0.35"/>
    <row r="112169" s="62" customFormat="1" x14ac:dyDescent="0.35"/>
    <row r="112170" s="62" customFormat="1" x14ac:dyDescent="0.35"/>
    <row r="112171" s="62" customFormat="1" x14ac:dyDescent="0.35"/>
    <row r="112172" s="62" customFormat="1" x14ac:dyDescent="0.35"/>
    <row r="112173" s="62" customFormat="1" x14ac:dyDescent="0.35"/>
    <row r="112174" s="62" customFormat="1" x14ac:dyDescent="0.35"/>
    <row r="112175" s="62" customFormat="1" x14ac:dyDescent="0.35"/>
    <row r="112176" s="62" customFormat="1" x14ac:dyDescent="0.35"/>
    <row r="112177" s="62" customFormat="1" x14ac:dyDescent="0.35"/>
    <row r="112178" s="62" customFormat="1" x14ac:dyDescent="0.35"/>
    <row r="112179" s="62" customFormat="1" x14ac:dyDescent="0.35"/>
    <row r="112180" s="62" customFormat="1" x14ac:dyDescent="0.35"/>
    <row r="112181" s="62" customFormat="1" x14ac:dyDescent="0.35"/>
    <row r="112182" s="62" customFormat="1" x14ac:dyDescent="0.35"/>
    <row r="112183" s="62" customFormat="1" x14ac:dyDescent="0.35"/>
    <row r="112184" s="62" customFormat="1" x14ac:dyDescent="0.35"/>
    <row r="112185" s="62" customFormat="1" x14ac:dyDescent="0.35"/>
    <row r="112186" s="62" customFormat="1" x14ac:dyDescent="0.35"/>
    <row r="112187" s="62" customFormat="1" x14ac:dyDescent="0.35"/>
    <row r="112188" s="62" customFormat="1" x14ac:dyDescent="0.35"/>
    <row r="112189" s="62" customFormat="1" x14ac:dyDescent="0.35"/>
    <row r="112190" s="62" customFormat="1" x14ac:dyDescent="0.35"/>
    <row r="112191" s="62" customFormat="1" x14ac:dyDescent="0.35"/>
    <row r="112192" s="62" customFormat="1" x14ac:dyDescent="0.35"/>
    <row r="112193" s="62" customFormat="1" x14ac:dyDescent="0.35"/>
    <row r="112194" s="62" customFormat="1" x14ac:dyDescent="0.35"/>
    <row r="112195" s="62" customFormat="1" x14ac:dyDescent="0.35"/>
    <row r="112196" s="62" customFormat="1" x14ac:dyDescent="0.35"/>
    <row r="112197" s="62" customFormat="1" x14ac:dyDescent="0.35"/>
    <row r="112198" s="62" customFormat="1" x14ac:dyDescent="0.35"/>
    <row r="112199" s="62" customFormat="1" x14ac:dyDescent="0.35"/>
    <row r="112200" s="62" customFormat="1" x14ac:dyDescent="0.35"/>
    <row r="112201" s="62" customFormat="1" x14ac:dyDescent="0.35"/>
    <row r="112202" s="62" customFormat="1" x14ac:dyDescent="0.35"/>
    <row r="112203" s="62" customFormat="1" x14ac:dyDescent="0.35"/>
    <row r="112204" s="62" customFormat="1" x14ac:dyDescent="0.35"/>
    <row r="112205" s="62" customFormat="1" x14ac:dyDescent="0.35"/>
    <row r="112206" s="62" customFormat="1" x14ac:dyDescent="0.35"/>
    <row r="112207" s="62" customFormat="1" x14ac:dyDescent="0.35"/>
    <row r="112208" s="62" customFormat="1" x14ac:dyDescent="0.35"/>
    <row r="112209" s="62" customFormat="1" x14ac:dyDescent="0.35"/>
    <row r="112210" s="62" customFormat="1" x14ac:dyDescent="0.35"/>
    <row r="112211" s="62" customFormat="1" x14ac:dyDescent="0.35"/>
    <row r="112212" s="62" customFormat="1" x14ac:dyDescent="0.35"/>
    <row r="112213" s="62" customFormat="1" x14ac:dyDescent="0.35"/>
    <row r="112214" s="62" customFormat="1" x14ac:dyDescent="0.35"/>
    <row r="112215" s="62" customFormat="1" x14ac:dyDescent="0.35"/>
    <row r="112216" s="62" customFormat="1" x14ac:dyDescent="0.35"/>
    <row r="112217" s="62" customFormat="1" x14ac:dyDescent="0.35"/>
    <row r="112218" s="62" customFormat="1" x14ac:dyDescent="0.35"/>
    <row r="112219" s="62" customFormat="1" x14ac:dyDescent="0.35"/>
    <row r="112220" s="62" customFormat="1" x14ac:dyDescent="0.35"/>
    <row r="112221" s="62" customFormat="1" x14ac:dyDescent="0.35"/>
    <row r="112222" s="62" customFormat="1" x14ac:dyDescent="0.35"/>
    <row r="112223" s="62" customFormat="1" x14ac:dyDescent="0.35"/>
    <row r="112224" s="62" customFormat="1" x14ac:dyDescent="0.35"/>
    <row r="112225" s="62" customFormat="1" x14ac:dyDescent="0.35"/>
    <row r="112226" s="62" customFormat="1" x14ac:dyDescent="0.35"/>
    <row r="112227" s="62" customFormat="1" x14ac:dyDescent="0.35"/>
    <row r="112228" s="62" customFormat="1" x14ac:dyDescent="0.35"/>
    <row r="112229" s="62" customFormat="1" x14ac:dyDescent="0.35"/>
    <row r="112230" s="62" customFormat="1" x14ac:dyDescent="0.35"/>
    <row r="112231" s="62" customFormat="1" x14ac:dyDescent="0.35"/>
    <row r="112232" s="62" customFormat="1" x14ac:dyDescent="0.35"/>
    <row r="112233" s="62" customFormat="1" x14ac:dyDescent="0.35"/>
    <row r="112234" s="62" customFormat="1" x14ac:dyDescent="0.35"/>
    <row r="112235" s="62" customFormat="1" x14ac:dyDescent="0.35"/>
    <row r="112236" s="62" customFormat="1" x14ac:dyDescent="0.35"/>
    <row r="112237" s="62" customFormat="1" x14ac:dyDescent="0.35"/>
    <row r="112238" s="62" customFormat="1" x14ac:dyDescent="0.35"/>
    <row r="112239" s="62" customFormat="1" x14ac:dyDescent="0.35"/>
    <row r="112240" s="62" customFormat="1" x14ac:dyDescent="0.35"/>
    <row r="112241" s="62" customFormat="1" x14ac:dyDescent="0.35"/>
    <row r="112242" s="62" customFormat="1" x14ac:dyDescent="0.35"/>
    <row r="112243" s="62" customFormat="1" x14ac:dyDescent="0.35"/>
    <row r="112244" s="62" customFormat="1" x14ac:dyDescent="0.35"/>
    <row r="112245" s="62" customFormat="1" x14ac:dyDescent="0.35"/>
    <row r="112246" s="62" customFormat="1" x14ac:dyDescent="0.35"/>
    <row r="112247" s="62" customFormat="1" x14ac:dyDescent="0.35"/>
    <row r="112248" s="62" customFormat="1" x14ac:dyDescent="0.35"/>
    <row r="112249" s="62" customFormat="1" x14ac:dyDescent="0.35"/>
    <row r="112250" s="62" customFormat="1" x14ac:dyDescent="0.35"/>
    <row r="112251" s="62" customFormat="1" x14ac:dyDescent="0.35"/>
    <row r="112252" s="62" customFormat="1" x14ac:dyDescent="0.35"/>
    <row r="112253" s="62" customFormat="1" x14ac:dyDescent="0.35"/>
    <row r="112254" s="62" customFormat="1" x14ac:dyDescent="0.35"/>
    <row r="112255" s="62" customFormat="1" x14ac:dyDescent="0.35"/>
    <row r="112256" s="62" customFormat="1" x14ac:dyDescent="0.35"/>
    <row r="112257" s="62" customFormat="1" x14ac:dyDescent="0.35"/>
    <row r="112258" s="62" customFormat="1" x14ac:dyDescent="0.35"/>
    <row r="112259" s="62" customFormat="1" x14ac:dyDescent="0.35"/>
    <row r="112260" s="62" customFormat="1" x14ac:dyDescent="0.35"/>
    <row r="112261" s="62" customFormat="1" x14ac:dyDescent="0.35"/>
    <row r="112262" s="62" customFormat="1" x14ac:dyDescent="0.35"/>
    <row r="112263" s="62" customFormat="1" x14ac:dyDescent="0.35"/>
    <row r="112264" s="62" customFormat="1" x14ac:dyDescent="0.35"/>
    <row r="112265" s="62" customFormat="1" x14ac:dyDescent="0.35"/>
    <row r="112266" s="62" customFormat="1" x14ac:dyDescent="0.35"/>
    <row r="112267" s="62" customFormat="1" x14ac:dyDescent="0.35"/>
    <row r="112268" s="62" customFormat="1" x14ac:dyDescent="0.35"/>
    <row r="112269" s="62" customFormat="1" x14ac:dyDescent="0.35"/>
    <row r="112270" s="62" customFormat="1" x14ac:dyDescent="0.35"/>
    <row r="112271" s="62" customFormat="1" x14ac:dyDescent="0.35"/>
    <row r="112272" s="62" customFormat="1" x14ac:dyDescent="0.35"/>
    <row r="112273" s="62" customFormat="1" x14ac:dyDescent="0.35"/>
    <row r="112274" s="62" customFormat="1" x14ac:dyDescent="0.35"/>
    <row r="112275" s="62" customFormat="1" x14ac:dyDescent="0.35"/>
    <row r="112276" s="62" customFormat="1" x14ac:dyDescent="0.35"/>
    <row r="112277" s="62" customFormat="1" x14ac:dyDescent="0.35"/>
    <row r="112278" s="62" customFormat="1" x14ac:dyDescent="0.35"/>
    <row r="112279" s="62" customFormat="1" x14ac:dyDescent="0.35"/>
    <row r="112280" s="62" customFormat="1" x14ac:dyDescent="0.35"/>
    <row r="112281" s="62" customFormat="1" x14ac:dyDescent="0.35"/>
    <row r="112282" s="62" customFormat="1" x14ac:dyDescent="0.35"/>
    <row r="112283" s="62" customFormat="1" x14ac:dyDescent="0.35"/>
    <row r="112284" s="62" customFormat="1" x14ac:dyDescent="0.35"/>
    <row r="112285" s="62" customFormat="1" x14ac:dyDescent="0.35"/>
    <row r="112286" s="62" customFormat="1" x14ac:dyDescent="0.35"/>
    <row r="112287" s="62" customFormat="1" x14ac:dyDescent="0.35"/>
    <row r="112288" s="62" customFormat="1" x14ac:dyDescent="0.35"/>
    <row r="112289" s="62" customFormat="1" x14ac:dyDescent="0.35"/>
    <row r="112290" s="62" customFormat="1" x14ac:dyDescent="0.35"/>
    <row r="112291" s="62" customFormat="1" x14ac:dyDescent="0.35"/>
    <row r="112292" s="62" customFormat="1" x14ac:dyDescent="0.35"/>
    <row r="112293" s="62" customFormat="1" x14ac:dyDescent="0.35"/>
    <row r="112294" s="62" customFormat="1" x14ac:dyDescent="0.35"/>
    <row r="112295" s="62" customFormat="1" x14ac:dyDescent="0.35"/>
    <row r="112296" s="62" customFormat="1" x14ac:dyDescent="0.35"/>
    <row r="112297" s="62" customFormat="1" x14ac:dyDescent="0.35"/>
    <row r="112298" s="62" customFormat="1" x14ac:dyDescent="0.35"/>
    <row r="112299" s="62" customFormat="1" x14ac:dyDescent="0.35"/>
    <row r="112300" s="62" customFormat="1" x14ac:dyDescent="0.35"/>
    <row r="112301" s="62" customFormat="1" x14ac:dyDescent="0.35"/>
    <row r="112302" s="62" customFormat="1" x14ac:dyDescent="0.35"/>
    <row r="112303" s="62" customFormat="1" x14ac:dyDescent="0.35"/>
    <row r="112304" s="62" customFormat="1" x14ac:dyDescent="0.35"/>
    <row r="112305" s="62" customFormat="1" x14ac:dyDescent="0.35"/>
    <row r="112306" s="62" customFormat="1" x14ac:dyDescent="0.35"/>
    <row r="112307" s="62" customFormat="1" x14ac:dyDescent="0.35"/>
    <row r="112308" s="62" customFormat="1" x14ac:dyDescent="0.35"/>
    <row r="112309" s="62" customFormat="1" x14ac:dyDescent="0.35"/>
    <row r="112310" s="62" customFormat="1" x14ac:dyDescent="0.35"/>
    <row r="112311" s="62" customFormat="1" x14ac:dyDescent="0.35"/>
    <row r="112312" s="62" customFormat="1" x14ac:dyDescent="0.35"/>
    <row r="112313" s="62" customFormat="1" x14ac:dyDescent="0.35"/>
    <row r="112314" s="62" customFormat="1" x14ac:dyDescent="0.35"/>
    <row r="112315" s="62" customFormat="1" x14ac:dyDescent="0.35"/>
    <row r="112316" s="62" customFormat="1" x14ac:dyDescent="0.35"/>
    <row r="112317" s="62" customFormat="1" x14ac:dyDescent="0.35"/>
    <row r="112318" s="62" customFormat="1" x14ac:dyDescent="0.35"/>
    <row r="112319" s="62" customFormat="1" x14ac:dyDescent="0.35"/>
    <row r="112320" s="62" customFormat="1" x14ac:dyDescent="0.35"/>
    <row r="112321" s="62" customFormat="1" x14ac:dyDescent="0.35"/>
    <row r="112322" s="62" customFormat="1" x14ac:dyDescent="0.35"/>
    <row r="112323" s="62" customFormat="1" x14ac:dyDescent="0.35"/>
    <row r="112324" s="62" customFormat="1" x14ac:dyDescent="0.35"/>
    <row r="112325" s="62" customFormat="1" x14ac:dyDescent="0.35"/>
    <row r="112326" s="62" customFormat="1" x14ac:dyDescent="0.35"/>
    <row r="112327" s="62" customFormat="1" x14ac:dyDescent="0.35"/>
    <row r="112328" s="62" customFormat="1" x14ac:dyDescent="0.35"/>
    <row r="112329" s="62" customFormat="1" x14ac:dyDescent="0.35"/>
    <row r="112330" s="62" customFormat="1" x14ac:dyDescent="0.35"/>
    <row r="112331" s="62" customFormat="1" x14ac:dyDescent="0.35"/>
    <row r="112332" s="62" customFormat="1" x14ac:dyDescent="0.35"/>
    <row r="112333" s="62" customFormat="1" x14ac:dyDescent="0.35"/>
    <row r="112334" s="62" customFormat="1" x14ac:dyDescent="0.35"/>
    <row r="112335" s="62" customFormat="1" x14ac:dyDescent="0.35"/>
    <row r="112336" s="62" customFormat="1" x14ac:dyDescent="0.35"/>
    <row r="112337" s="62" customFormat="1" x14ac:dyDescent="0.35"/>
    <row r="112338" s="62" customFormat="1" x14ac:dyDescent="0.35"/>
    <row r="112339" s="62" customFormat="1" x14ac:dyDescent="0.35"/>
    <row r="112340" s="62" customFormat="1" x14ac:dyDescent="0.35"/>
    <row r="112341" s="62" customFormat="1" x14ac:dyDescent="0.35"/>
    <row r="112342" s="62" customFormat="1" x14ac:dyDescent="0.35"/>
    <row r="112343" s="62" customFormat="1" x14ac:dyDescent="0.35"/>
    <row r="112344" s="62" customFormat="1" x14ac:dyDescent="0.35"/>
    <row r="112345" s="62" customFormat="1" x14ac:dyDescent="0.35"/>
    <row r="112346" s="62" customFormat="1" x14ac:dyDescent="0.35"/>
    <row r="112347" s="62" customFormat="1" x14ac:dyDescent="0.35"/>
    <row r="112348" s="62" customFormat="1" x14ac:dyDescent="0.35"/>
    <row r="112349" s="62" customFormat="1" x14ac:dyDescent="0.35"/>
    <row r="112350" s="62" customFormat="1" x14ac:dyDescent="0.35"/>
    <row r="112351" s="62" customFormat="1" x14ac:dyDescent="0.35"/>
    <row r="112352" s="62" customFormat="1" x14ac:dyDescent="0.35"/>
    <row r="112353" s="62" customFormat="1" x14ac:dyDescent="0.35"/>
    <row r="112354" s="62" customFormat="1" x14ac:dyDescent="0.35"/>
    <row r="112355" s="62" customFormat="1" x14ac:dyDescent="0.35"/>
    <row r="112356" s="62" customFormat="1" x14ac:dyDescent="0.35"/>
    <row r="112357" s="62" customFormat="1" x14ac:dyDescent="0.35"/>
    <row r="112358" s="62" customFormat="1" x14ac:dyDescent="0.35"/>
    <row r="112359" s="62" customFormat="1" x14ac:dyDescent="0.35"/>
    <row r="112360" s="62" customFormat="1" x14ac:dyDescent="0.35"/>
    <row r="112361" s="62" customFormat="1" x14ac:dyDescent="0.35"/>
    <row r="112362" s="62" customFormat="1" x14ac:dyDescent="0.35"/>
    <row r="112363" s="62" customFormat="1" x14ac:dyDescent="0.35"/>
    <row r="112364" s="62" customFormat="1" x14ac:dyDescent="0.35"/>
    <row r="112365" s="62" customFormat="1" x14ac:dyDescent="0.35"/>
    <row r="112366" s="62" customFormat="1" x14ac:dyDescent="0.35"/>
    <row r="112367" s="62" customFormat="1" x14ac:dyDescent="0.35"/>
    <row r="112368" s="62" customFormat="1" x14ac:dyDescent="0.35"/>
    <row r="112369" s="62" customFormat="1" x14ac:dyDescent="0.35"/>
    <row r="112370" s="62" customFormat="1" x14ac:dyDescent="0.35"/>
    <row r="112371" s="62" customFormat="1" x14ac:dyDescent="0.35"/>
    <row r="112372" s="62" customFormat="1" x14ac:dyDescent="0.35"/>
    <row r="112373" s="62" customFormat="1" x14ac:dyDescent="0.35"/>
    <row r="112374" s="62" customFormat="1" x14ac:dyDescent="0.35"/>
    <row r="112375" s="62" customFormat="1" x14ac:dyDescent="0.35"/>
    <row r="112376" s="62" customFormat="1" x14ac:dyDescent="0.35"/>
    <row r="112377" s="62" customFormat="1" x14ac:dyDescent="0.35"/>
    <row r="112378" s="62" customFormat="1" x14ac:dyDescent="0.35"/>
    <row r="112379" s="62" customFormat="1" x14ac:dyDescent="0.35"/>
    <row r="112380" s="62" customFormat="1" x14ac:dyDescent="0.35"/>
    <row r="112381" s="62" customFormat="1" x14ac:dyDescent="0.35"/>
    <row r="112382" s="62" customFormat="1" x14ac:dyDescent="0.35"/>
    <row r="112383" s="62" customFormat="1" x14ac:dyDescent="0.35"/>
    <row r="112384" s="62" customFormat="1" x14ac:dyDescent="0.35"/>
    <row r="112385" s="62" customFormat="1" x14ac:dyDescent="0.35"/>
    <row r="112386" s="62" customFormat="1" x14ac:dyDescent="0.35"/>
    <row r="112387" s="62" customFormat="1" x14ac:dyDescent="0.35"/>
    <row r="112388" s="62" customFormat="1" x14ac:dyDescent="0.35"/>
    <row r="112389" s="62" customFormat="1" x14ac:dyDescent="0.35"/>
    <row r="112390" s="62" customFormat="1" x14ac:dyDescent="0.35"/>
    <row r="112391" s="62" customFormat="1" x14ac:dyDescent="0.35"/>
    <row r="112392" s="62" customFormat="1" x14ac:dyDescent="0.35"/>
    <row r="112393" s="62" customFormat="1" x14ac:dyDescent="0.35"/>
    <row r="112394" s="62" customFormat="1" x14ac:dyDescent="0.35"/>
    <row r="112395" s="62" customFormat="1" x14ac:dyDescent="0.35"/>
    <row r="112396" s="62" customFormat="1" x14ac:dyDescent="0.35"/>
    <row r="112397" s="62" customFormat="1" x14ac:dyDescent="0.35"/>
    <row r="112398" s="62" customFormat="1" x14ac:dyDescent="0.35"/>
    <row r="112399" s="62" customFormat="1" x14ac:dyDescent="0.35"/>
    <row r="112400" s="62" customFormat="1" x14ac:dyDescent="0.35"/>
    <row r="112401" s="62" customFormat="1" x14ac:dyDescent="0.35"/>
    <row r="112402" s="62" customFormat="1" x14ac:dyDescent="0.35"/>
    <row r="112403" s="62" customFormat="1" x14ac:dyDescent="0.35"/>
    <row r="112404" s="62" customFormat="1" x14ac:dyDescent="0.35"/>
    <row r="112405" s="62" customFormat="1" x14ac:dyDescent="0.35"/>
    <row r="112406" s="62" customFormat="1" x14ac:dyDescent="0.35"/>
    <row r="112407" s="62" customFormat="1" x14ac:dyDescent="0.35"/>
    <row r="112408" s="62" customFormat="1" x14ac:dyDescent="0.35"/>
    <row r="112409" s="62" customFormat="1" x14ac:dyDescent="0.35"/>
    <row r="112410" s="62" customFormat="1" x14ac:dyDescent="0.35"/>
    <row r="112411" s="62" customFormat="1" x14ac:dyDescent="0.35"/>
    <row r="112412" s="62" customFormat="1" x14ac:dyDescent="0.35"/>
    <row r="112413" s="62" customFormat="1" x14ac:dyDescent="0.35"/>
    <row r="112414" s="62" customFormat="1" x14ac:dyDescent="0.35"/>
    <row r="112415" s="62" customFormat="1" x14ac:dyDescent="0.35"/>
    <row r="112416" s="62" customFormat="1" x14ac:dyDescent="0.35"/>
    <row r="112417" s="62" customFormat="1" x14ac:dyDescent="0.35"/>
    <row r="112418" s="62" customFormat="1" x14ac:dyDescent="0.35"/>
    <row r="112419" s="62" customFormat="1" x14ac:dyDescent="0.35"/>
    <row r="112420" s="62" customFormat="1" x14ac:dyDescent="0.35"/>
    <row r="112421" s="62" customFormat="1" x14ac:dyDescent="0.35"/>
    <row r="112422" s="62" customFormat="1" x14ac:dyDescent="0.35"/>
    <row r="112423" s="62" customFormat="1" x14ac:dyDescent="0.35"/>
    <row r="112424" s="62" customFormat="1" x14ac:dyDescent="0.35"/>
    <row r="112425" s="62" customFormat="1" x14ac:dyDescent="0.35"/>
    <row r="112426" s="62" customFormat="1" x14ac:dyDescent="0.35"/>
    <row r="112427" s="62" customFormat="1" x14ac:dyDescent="0.35"/>
    <row r="112428" s="62" customFormat="1" x14ac:dyDescent="0.35"/>
    <row r="112429" s="62" customFormat="1" x14ac:dyDescent="0.35"/>
    <row r="112430" s="62" customFormat="1" x14ac:dyDescent="0.35"/>
    <row r="112431" s="62" customFormat="1" x14ac:dyDescent="0.35"/>
    <row r="112432" s="62" customFormat="1" x14ac:dyDescent="0.35"/>
    <row r="112433" s="62" customFormat="1" x14ac:dyDescent="0.35"/>
    <row r="112434" s="62" customFormat="1" x14ac:dyDescent="0.35"/>
    <row r="112435" s="62" customFormat="1" x14ac:dyDescent="0.35"/>
    <row r="112436" s="62" customFormat="1" x14ac:dyDescent="0.35"/>
    <row r="112437" s="62" customFormat="1" x14ac:dyDescent="0.35"/>
    <row r="112438" s="62" customFormat="1" x14ac:dyDescent="0.35"/>
    <row r="112439" s="62" customFormat="1" x14ac:dyDescent="0.35"/>
    <row r="112440" s="62" customFormat="1" x14ac:dyDescent="0.35"/>
    <row r="112441" s="62" customFormat="1" x14ac:dyDescent="0.35"/>
    <row r="112442" s="62" customFormat="1" x14ac:dyDescent="0.35"/>
    <row r="112443" s="62" customFormat="1" x14ac:dyDescent="0.35"/>
    <row r="112444" s="62" customFormat="1" x14ac:dyDescent="0.35"/>
    <row r="112445" s="62" customFormat="1" x14ac:dyDescent="0.35"/>
    <row r="112446" s="62" customFormat="1" x14ac:dyDescent="0.35"/>
    <row r="112447" s="62" customFormat="1" x14ac:dyDescent="0.35"/>
    <row r="112448" s="62" customFormat="1" x14ac:dyDescent="0.35"/>
    <row r="112449" s="62" customFormat="1" x14ac:dyDescent="0.35"/>
    <row r="112450" s="62" customFormat="1" x14ac:dyDescent="0.35"/>
    <row r="112451" s="62" customFormat="1" x14ac:dyDescent="0.35"/>
    <row r="112452" s="62" customFormat="1" x14ac:dyDescent="0.35"/>
    <row r="112453" s="62" customFormat="1" x14ac:dyDescent="0.35"/>
    <row r="112454" s="62" customFormat="1" x14ac:dyDescent="0.35"/>
    <row r="112455" s="62" customFormat="1" x14ac:dyDescent="0.35"/>
    <row r="112456" s="62" customFormat="1" x14ac:dyDescent="0.35"/>
    <row r="112457" s="62" customFormat="1" x14ac:dyDescent="0.35"/>
    <row r="112458" s="62" customFormat="1" x14ac:dyDescent="0.35"/>
    <row r="112459" s="62" customFormat="1" x14ac:dyDescent="0.35"/>
    <row r="112460" s="62" customFormat="1" x14ac:dyDescent="0.35"/>
    <row r="112461" s="62" customFormat="1" x14ac:dyDescent="0.35"/>
    <row r="112462" s="62" customFormat="1" x14ac:dyDescent="0.35"/>
    <row r="112463" s="62" customFormat="1" x14ac:dyDescent="0.35"/>
    <row r="112464" s="62" customFormat="1" x14ac:dyDescent="0.35"/>
    <row r="112465" s="62" customFormat="1" x14ac:dyDescent="0.35"/>
    <row r="112466" s="62" customFormat="1" x14ac:dyDescent="0.35"/>
    <row r="112467" s="62" customFormat="1" x14ac:dyDescent="0.35"/>
    <row r="112468" s="62" customFormat="1" x14ac:dyDescent="0.35"/>
    <row r="112469" s="62" customFormat="1" x14ac:dyDescent="0.35"/>
    <row r="112470" s="62" customFormat="1" x14ac:dyDescent="0.35"/>
    <row r="112471" s="62" customFormat="1" x14ac:dyDescent="0.35"/>
    <row r="112472" s="62" customFormat="1" x14ac:dyDescent="0.35"/>
    <row r="112473" s="62" customFormat="1" x14ac:dyDescent="0.35"/>
    <row r="112474" s="62" customFormat="1" x14ac:dyDescent="0.35"/>
    <row r="112475" s="62" customFormat="1" x14ac:dyDescent="0.35"/>
    <row r="112476" s="62" customFormat="1" x14ac:dyDescent="0.35"/>
    <row r="112477" s="62" customFormat="1" x14ac:dyDescent="0.35"/>
    <row r="112478" s="62" customFormat="1" x14ac:dyDescent="0.35"/>
    <row r="112479" s="62" customFormat="1" x14ac:dyDescent="0.35"/>
    <row r="112480" s="62" customFormat="1" x14ac:dyDescent="0.35"/>
    <row r="112481" s="62" customFormat="1" x14ac:dyDescent="0.35"/>
    <row r="112482" s="62" customFormat="1" x14ac:dyDescent="0.35"/>
    <row r="112483" s="62" customFormat="1" x14ac:dyDescent="0.35"/>
    <row r="112484" s="62" customFormat="1" x14ac:dyDescent="0.35"/>
    <row r="112485" s="62" customFormat="1" x14ac:dyDescent="0.35"/>
    <row r="112486" s="62" customFormat="1" x14ac:dyDescent="0.35"/>
    <row r="112487" s="62" customFormat="1" x14ac:dyDescent="0.35"/>
    <row r="112488" s="62" customFormat="1" x14ac:dyDescent="0.35"/>
    <row r="112489" s="62" customFormat="1" x14ac:dyDescent="0.35"/>
    <row r="112490" s="62" customFormat="1" x14ac:dyDescent="0.35"/>
    <row r="112491" s="62" customFormat="1" x14ac:dyDescent="0.35"/>
    <row r="112492" s="62" customFormat="1" x14ac:dyDescent="0.35"/>
    <row r="112493" s="62" customFormat="1" x14ac:dyDescent="0.35"/>
    <row r="112494" s="62" customFormat="1" x14ac:dyDescent="0.35"/>
    <row r="112495" s="62" customFormat="1" x14ac:dyDescent="0.35"/>
    <row r="112496" s="62" customFormat="1" x14ac:dyDescent="0.35"/>
    <row r="112497" s="62" customFormat="1" x14ac:dyDescent="0.35"/>
    <row r="112498" s="62" customFormat="1" x14ac:dyDescent="0.35"/>
    <row r="112499" s="62" customFormat="1" x14ac:dyDescent="0.35"/>
    <row r="112500" s="62" customFormat="1" x14ac:dyDescent="0.35"/>
    <row r="112501" s="62" customFormat="1" x14ac:dyDescent="0.35"/>
    <row r="112502" s="62" customFormat="1" x14ac:dyDescent="0.35"/>
    <row r="112503" s="62" customFormat="1" x14ac:dyDescent="0.35"/>
    <row r="112504" s="62" customFormat="1" x14ac:dyDescent="0.35"/>
    <row r="112505" s="62" customFormat="1" x14ac:dyDescent="0.35"/>
    <row r="112506" s="62" customFormat="1" x14ac:dyDescent="0.35"/>
    <row r="112507" s="62" customFormat="1" x14ac:dyDescent="0.35"/>
    <row r="112508" s="62" customFormat="1" x14ac:dyDescent="0.35"/>
    <row r="112509" s="62" customFormat="1" x14ac:dyDescent="0.35"/>
    <row r="112510" s="62" customFormat="1" x14ac:dyDescent="0.35"/>
    <row r="112511" s="62" customFormat="1" x14ac:dyDescent="0.35"/>
    <row r="112512" s="62" customFormat="1" x14ac:dyDescent="0.35"/>
    <row r="112513" s="62" customFormat="1" x14ac:dyDescent="0.35"/>
    <row r="112514" s="62" customFormat="1" x14ac:dyDescent="0.35"/>
    <row r="112515" s="62" customFormat="1" x14ac:dyDescent="0.35"/>
    <row r="112516" s="62" customFormat="1" x14ac:dyDescent="0.35"/>
    <row r="112517" s="62" customFormat="1" x14ac:dyDescent="0.35"/>
    <row r="112518" s="62" customFormat="1" x14ac:dyDescent="0.35"/>
    <row r="112519" s="62" customFormat="1" x14ac:dyDescent="0.35"/>
    <row r="112520" s="62" customFormat="1" x14ac:dyDescent="0.35"/>
    <row r="112521" s="62" customFormat="1" x14ac:dyDescent="0.35"/>
    <row r="112522" s="62" customFormat="1" x14ac:dyDescent="0.35"/>
    <row r="112523" s="62" customFormat="1" x14ac:dyDescent="0.35"/>
    <row r="112524" s="62" customFormat="1" x14ac:dyDescent="0.35"/>
    <row r="112525" s="62" customFormat="1" x14ac:dyDescent="0.35"/>
    <row r="112526" s="62" customFormat="1" x14ac:dyDescent="0.35"/>
    <row r="112527" s="62" customFormat="1" x14ac:dyDescent="0.35"/>
    <row r="112528" s="62" customFormat="1" x14ac:dyDescent="0.35"/>
    <row r="112529" s="62" customFormat="1" x14ac:dyDescent="0.35"/>
    <row r="112530" s="62" customFormat="1" x14ac:dyDescent="0.35"/>
    <row r="112531" s="62" customFormat="1" x14ac:dyDescent="0.35"/>
    <row r="112532" s="62" customFormat="1" x14ac:dyDescent="0.35"/>
    <row r="112533" s="62" customFormat="1" x14ac:dyDescent="0.35"/>
    <row r="112534" s="62" customFormat="1" x14ac:dyDescent="0.35"/>
    <row r="112535" s="62" customFormat="1" x14ac:dyDescent="0.35"/>
    <row r="112536" s="62" customFormat="1" x14ac:dyDescent="0.35"/>
    <row r="112537" s="62" customFormat="1" x14ac:dyDescent="0.35"/>
    <row r="112538" s="62" customFormat="1" x14ac:dyDescent="0.35"/>
    <row r="112539" s="62" customFormat="1" x14ac:dyDescent="0.35"/>
    <row r="112540" s="62" customFormat="1" x14ac:dyDescent="0.35"/>
    <row r="112541" s="62" customFormat="1" x14ac:dyDescent="0.35"/>
    <row r="112542" s="62" customFormat="1" x14ac:dyDescent="0.35"/>
    <row r="112543" s="62" customFormat="1" x14ac:dyDescent="0.35"/>
    <row r="112544" s="62" customFormat="1" x14ac:dyDescent="0.35"/>
    <row r="112545" s="62" customFormat="1" x14ac:dyDescent="0.35"/>
    <row r="112546" s="62" customFormat="1" x14ac:dyDescent="0.35"/>
    <row r="112547" s="62" customFormat="1" x14ac:dyDescent="0.35"/>
    <row r="112548" s="62" customFormat="1" x14ac:dyDescent="0.35"/>
    <row r="112549" s="62" customFormat="1" x14ac:dyDescent="0.35"/>
    <row r="112550" s="62" customFormat="1" x14ac:dyDescent="0.35"/>
    <row r="112551" s="62" customFormat="1" x14ac:dyDescent="0.35"/>
    <row r="112552" s="62" customFormat="1" x14ac:dyDescent="0.35"/>
    <row r="112553" s="62" customFormat="1" x14ac:dyDescent="0.35"/>
    <row r="112554" s="62" customFormat="1" x14ac:dyDescent="0.35"/>
    <row r="112555" s="62" customFormat="1" x14ac:dyDescent="0.35"/>
    <row r="112556" s="62" customFormat="1" x14ac:dyDescent="0.35"/>
    <row r="112557" s="62" customFormat="1" x14ac:dyDescent="0.35"/>
    <row r="112558" s="62" customFormat="1" x14ac:dyDescent="0.35"/>
    <row r="112559" s="62" customFormat="1" x14ac:dyDescent="0.35"/>
    <row r="112560" s="62" customFormat="1" x14ac:dyDescent="0.35"/>
    <row r="112561" s="62" customFormat="1" x14ac:dyDescent="0.35"/>
    <row r="112562" s="62" customFormat="1" x14ac:dyDescent="0.35"/>
    <row r="112563" s="62" customFormat="1" x14ac:dyDescent="0.35"/>
    <row r="112564" s="62" customFormat="1" x14ac:dyDescent="0.35"/>
    <row r="112565" s="62" customFormat="1" x14ac:dyDescent="0.35"/>
    <row r="112566" s="62" customFormat="1" x14ac:dyDescent="0.35"/>
    <row r="112567" s="62" customFormat="1" x14ac:dyDescent="0.35"/>
    <row r="112568" s="62" customFormat="1" x14ac:dyDescent="0.35"/>
    <row r="112569" s="62" customFormat="1" x14ac:dyDescent="0.35"/>
    <row r="112570" s="62" customFormat="1" x14ac:dyDescent="0.35"/>
    <row r="112571" s="62" customFormat="1" x14ac:dyDescent="0.35"/>
    <row r="112572" s="62" customFormat="1" x14ac:dyDescent="0.35"/>
    <row r="112573" s="62" customFormat="1" x14ac:dyDescent="0.35"/>
    <row r="112574" s="62" customFormat="1" x14ac:dyDescent="0.35"/>
    <row r="112575" s="62" customFormat="1" x14ac:dyDescent="0.35"/>
    <row r="112576" s="62" customFormat="1" x14ac:dyDescent="0.35"/>
    <row r="112577" s="62" customFormat="1" x14ac:dyDescent="0.35"/>
    <row r="112578" s="62" customFormat="1" x14ac:dyDescent="0.35"/>
    <row r="112579" s="62" customFormat="1" x14ac:dyDescent="0.35"/>
    <row r="112580" s="62" customFormat="1" x14ac:dyDescent="0.35"/>
    <row r="112581" s="62" customFormat="1" x14ac:dyDescent="0.35"/>
    <row r="112582" s="62" customFormat="1" x14ac:dyDescent="0.35"/>
    <row r="112583" s="62" customFormat="1" x14ac:dyDescent="0.35"/>
    <row r="112584" s="62" customFormat="1" x14ac:dyDescent="0.35"/>
    <row r="112585" s="62" customFormat="1" x14ac:dyDescent="0.35"/>
    <row r="112586" s="62" customFormat="1" x14ac:dyDescent="0.35"/>
    <row r="112587" s="62" customFormat="1" x14ac:dyDescent="0.35"/>
    <row r="112588" s="62" customFormat="1" x14ac:dyDescent="0.35"/>
    <row r="112589" s="62" customFormat="1" x14ac:dyDescent="0.35"/>
    <row r="112590" s="62" customFormat="1" x14ac:dyDescent="0.35"/>
    <row r="112591" s="62" customFormat="1" x14ac:dyDescent="0.35"/>
    <row r="112592" s="62" customFormat="1" x14ac:dyDescent="0.35"/>
    <row r="112593" s="62" customFormat="1" x14ac:dyDescent="0.35"/>
    <row r="112594" s="62" customFormat="1" x14ac:dyDescent="0.35"/>
    <row r="112595" s="62" customFormat="1" x14ac:dyDescent="0.35"/>
    <row r="112596" s="62" customFormat="1" x14ac:dyDescent="0.35"/>
    <row r="112597" s="62" customFormat="1" x14ac:dyDescent="0.35"/>
    <row r="112598" s="62" customFormat="1" x14ac:dyDescent="0.35"/>
    <row r="112599" s="62" customFormat="1" x14ac:dyDescent="0.35"/>
    <row r="112600" s="62" customFormat="1" x14ac:dyDescent="0.35"/>
    <row r="112601" s="62" customFormat="1" x14ac:dyDescent="0.35"/>
    <row r="112602" s="62" customFormat="1" x14ac:dyDescent="0.35"/>
    <row r="112603" s="62" customFormat="1" x14ac:dyDescent="0.35"/>
    <row r="112604" s="62" customFormat="1" x14ac:dyDescent="0.35"/>
    <row r="112605" s="62" customFormat="1" x14ac:dyDescent="0.35"/>
    <row r="112606" s="62" customFormat="1" x14ac:dyDescent="0.35"/>
    <row r="112607" s="62" customFormat="1" x14ac:dyDescent="0.35"/>
    <row r="112608" s="62" customFormat="1" x14ac:dyDescent="0.35"/>
    <row r="112609" s="62" customFormat="1" x14ac:dyDescent="0.35"/>
    <row r="112610" s="62" customFormat="1" x14ac:dyDescent="0.35"/>
    <row r="112611" s="62" customFormat="1" x14ac:dyDescent="0.35"/>
    <row r="112612" s="62" customFormat="1" x14ac:dyDescent="0.35"/>
    <row r="112613" s="62" customFormat="1" x14ac:dyDescent="0.35"/>
    <row r="112614" s="62" customFormat="1" x14ac:dyDescent="0.35"/>
    <row r="112615" s="62" customFormat="1" x14ac:dyDescent="0.35"/>
    <row r="112616" s="62" customFormat="1" x14ac:dyDescent="0.35"/>
    <row r="112617" s="62" customFormat="1" x14ac:dyDescent="0.35"/>
    <row r="112618" s="62" customFormat="1" x14ac:dyDescent="0.35"/>
    <row r="112619" s="62" customFormat="1" x14ac:dyDescent="0.35"/>
    <row r="112620" s="62" customFormat="1" x14ac:dyDescent="0.35"/>
    <row r="112621" s="62" customFormat="1" x14ac:dyDescent="0.35"/>
    <row r="112622" s="62" customFormat="1" x14ac:dyDescent="0.35"/>
    <row r="112623" s="62" customFormat="1" x14ac:dyDescent="0.35"/>
    <row r="112624" s="62" customFormat="1" x14ac:dyDescent="0.35"/>
    <row r="112625" s="62" customFormat="1" x14ac:dyDescent="0.35"/>
    <row r="112626" s="62" customFormat="1" x14ac:dyDescent="0.35"/>
    <row r="112627" s="62" customFormat="1" x14ac:dyDescent="0.35"/>
    <row r="112628" s="62" customFormat="1" x14ac:dyDescent="0.35"/>
    <row r="112629" s="62" customFormat="1" x14ac:dyDescent="0.35"/>
    <row r="112630" s="62" customFormat="1" x14ac:dyDescent="0.35"/>
    <row r="112631" s="62" customFormat="1" x14ac:dyDescent="0.35"/>
    <row r="112632" s="62" customFormat="1" x14ac:dyDescent="0.35"/>
    <row r="112633" s="62" customFormat="1" x14ac:dyDescent="0.35"/>
    <row r="112634" s="62" customFormat="1" x14ac:dyDescent="0.35"/>
    <row r="112635" s="62" customFormat="1" x14ac:dyDescent="0.35"/>
    <row r="112636" s="62" customFormat="1" x14ac:dyDescent="0.35"/>
    <row r="112637" s="62" customFormat="1" x14ac:dyDescent="0.35"/>
    <row r="112638" s="62" customFormat="1" x14ac:dyDescent="0.35"/>
    <row r="112639" s="62" customFormat="1" x14ac:dyDescent="0.35"/>
    <row r="112640" s="62" customFormat="1" x14ac:dyDescent="0.35"/>
    <row r="112641" s="62" customFormat="1" x14ac:dyDescent="0.35"/>
    <row r="112642" s="62" customFormat="1" x14ac:dyDescent="0.35"/>
    <row r="112643" s="62" customFormat="1" x14ac:dyDescent="0.35"/>
    <row r="112644" s="62" customFormat="1" x14ac:dyDescent="0.35"/>
    <row r="112645" s="62" customFormat="1" x14ac:dyDescent="0.35"/>
    <row r="112646" s="62" customFormat="1" x14ac:dyDescent="0.35"/>
    <row r="112647" s="62" customFormat="1" x14ac:dyDescent="0.35"/>
    <row r="112648" s="62" customFormat="1" x14ac:dyDescent="0.35"/>
    <row r="112649" s="62" customFormat="1" x14ac:dyDescent="0.35"/>
    <row r="112650" s="62" customFormat="1" x14ac:dyDescent="0.35"/>
    <row r="112651" s="62" customFormat="1" x14ac:dyDescent="0.35"/>
    <row r="112652" s="62" customFormat="1" x14ac:dyDescent="0.35"/>
    <row r="112653" s="62" customFormat="1" x14ac:dyDescent="0.35"/>
    <row r="112654" s="62" customFormat="1" x14ac:dyDescent="0.35"/>
    <row r="112655" s="62" customFormat="1" x14ac:dyDescent="0.35"/>
    <row r="112656" s="62" customFormat="1" x14ac:dyDescent="0.35"/>
    <row r="112657" s="62" customFormat="1" x14ac:dyDescent="0.35"/>
    <row r="112658" s="62" customFormat="1" x14ac:dyDescent="0.35"/>
    <row r="112659" s="62" customFormat="1" x14ac:dyDescent="0.35"/>
    <row r="112660" s="62" customFormat="1" x14ac:dyDescent="0.35"/>
    <row r="112661" s="62" customFormat="1" x14ac:dyDescent="0.35"/>
    <row r="112662" s="62" customFormat="1" x14ac:dyDescent="0.35"/>
    <row r="112663" s="62" customFormat="1" x14ac:dyDescent="0.35"/>
    <row r="112664" s="62" customFormat="1" x14ac:dyDescent="0.35"/>
    <row r="112665" s="62" customFormat="1" x14ac:dyDescent="0.35"/>
    <row r="112666" s="62" customFormat="1" x14ac:dyDescent="0.35"/>
    <row r="112667" s="62" customFormat="1" x14ac:dyDescent="0.35"/>
    <row r="112668" s="62" customFormat="1" x14ac:dyDescent="0.35"/>
    <row r="112669" s="62" customFormat="1" x14ac:dyDescent="0.35"/>
    <row r="112670" s="62" customFormat="1" x14ac:dyDescent="0.35"/>
    <row r="112671" s="62" customFormat="1" x14ac:dyDescent="0.35"/>
    <row r="112672" s="62" customFormat="1" x14ac:dyDescent="0.35"/>
    <row r="112673" s="62" customFormat="1" x14ac:dyDescent="0.35"/>
    <row r="112674" s="62" customFormat="1" x14ac:dyDescent="0.35"/>
    <row r="112675" s="62" customFormat="1" x14ac:dyDescent="0.35"/>
    <row r="112676" s="62" customFormat="1" x14ac:dyDescent="0.35"/>
    <row r="112677" s="62" customFormat="1" x14ac:dyDescent="0.35"/>
    <row r="112678" s="62" customFormat="1" x14ac:dyDescent="0.35"/>
    <row r="112679" s="62" customFormat="1" x14ac:dyDescent="0.35"/>
    <row r="112680" s="62" customFormat="1" x14ac:dyDescent="0.35"/>
    <row r="112681" s="62" customFormat="1" x14ac:dyDescent="0.35"/>
    <row r="112682" s="62" customFormat="1" x14ac:dyDescent="0.35"/>
    <row r="112683" s="62" customFormat="1" x14ac:dyDescent="0.35"/>
    <row r="112684" s="62" customFormat="1" x14ac:dyDescent="0.35"/>
    <row r="112685" s="62" customFormat="1" x14ac:dyDescent="0.35"/>
    <row r="112686" s="62" customFormat="1" x14ac:dyDescent="0.35"/>
    <row r="112687" s="62" customFormat="1" x14ac:dyDescent="0.35"/>
    <row r="112688" s="62" customFormat="1" x14ac:dyDescent="0.35"/>
    <row r="112689" s="62" customFormat="1" x14ac:dyDescent="0.35"/>
    <row r="112690" s="62" customFormat="1" x14ac:dyDescent="0.35"/>
    <row r="112691" s="62" customFormat="1" x14ac:dyDescent="0.35"/>
    <row r="112692" s="62" customFormat="1" x14ac:dyDescent="0.35"/>
    <row r="112693" s="62" customFormat="1" x14ac:dyDescent="0.35"/>
    <row r="112694" s="62" customFormat="1" x14ac:dyDescent="0.35"/>
    <row r="112695" s="62" customFormat="1" x14ac:dyDescent="0.35"/>
    <row r="112696" s="62" customFormat="1" x14ac:dyDescent="0.35"/>
    <row r="112697" s="62" customFormat="1" x14ac:dyDescent="0.35"/>
    <row r="112698" s="62" customFormat="1" x14ac:dyDescent="0.35"/>
    <row r="112699" s="62" customFormat="1" x14ac:dyDescent="0.35"/>
    <row r="112700" s="62" customFormat="1" x14ac:dyDescent="0.35"/>
    <row r="112701" s="62" customFormat="1" x14ac:dyDescent="0.35"/>
    <row r="112702" s="62" customFormat="1" x14ac:dyDescent="0.35"/>
    <row r="112703" s="62" customFormat="1" x14ac:dyDescent="0.35"/>
    <row r="112704" s="62" customFormat="1" x14ac:dyDescent="0.35"/>
    <row r="112705" s="62" customFormat="1" x14ac:dyDescent="0.35"/>
    <row r="112706" s="62" customFormat="1" x14ac:dyDescent="0.35"/>
    <row r="112707" s="62" customFormat="1" x14ac:dyDescent="0.35"/>
    <row r="112708" s="62" customFormat="1" x14ac:dyDescent="0.35"/>
    <row r="112709" s="62" customFormat="1" x14ac:dyDescent="0.35"/>
    <row r="112710" s="62" customFormat="1" x14ac:dyDescent="0.35"/>
    <row r="112711" s="62" customFormat="1" x14ac:dyDescent="0.35"/>
    <row r="112712" s="62" customFormat="1" x14ac:dyDescent="0.35"/>
    <row r="112713" s="62" customFormat="1" x14ac:dyDescent="0.35"/>
    <row r="112714" s="62" customFormat="1" x14ac:dyDescent="0.35"/>
    <row r="112715" s="62" customFormat="1" x14ac:dyDescent="0.35"/>
    <row r="112716" s="62" customFormat="1" x14ac:dyDescent="0.35"/>
    <row r="112717" s="62" customFormat="1" x14ac:dyDescent="0.35"/>
    <row r="112718" s="62" customFormat="1" x14ac:dyDescent="0.35"/>
    <row r="112719" s="62" customFormat="1" x14ac:dyDescent="0.35"/>
    <row r="112720" s="62" customFormat="1" x14ac:dyDescent="0.35"/>
    <row r="112721" s="62" customFormat="1" x14ac:dyDescent="0.35"/>
    <row r="112722" s="62" customFormat="1" x14ac:dyDescent="0.35"/>
    <row r="112723" s="62" customFormat="1" x14ac:dyDescent="0.35"/>
    <row r="112724" s="62" customFormat="1" x14ac:dyDescent="0.35"/>
    <row r="112725" s="62" customFormat="1" x14ac:dyDescent="0.35"/>
    <row r="112726" s="62" customFormat="1" x14ac:dyDescent="0.35"/>
    <row r="112727" s="62" customFormat="1" x14ac:dyDescent="0.35"/>
    <row r="112728" s="62" customFormat="1" x14ac:dyDescent="0.35"/>
    <row r="112729" s="62" customFormat="1" x14ac:dyDescent="0.35"/>
    <row r="112730" s="62" customFormat="1" x14ac:dyDescent="0.35"/>
    <row r="112731" s="62" customFormat="1" x14ac:dyDescent="0.35"/>
    <row r="112732" s="62" customFormat="1" x14ac:dyDescent="0.35"/>
    <row r="112733" s="62" customFormat="1" x14ac:dyDescent="0.35"/>
    <row r="112734" s="62" customFormat="1" x14ac:dyDescent="0.35"/>
    <row r="112735" s="62" customFormat="1" x14ac:dyDescent="0.35"/>
    <row r="112736" s="62" customFormat="1" x14ac:dyDescent="0.35"/>
    <row r="112737" s="62" customFormat="1" x14ac:dyDescent="0.35"/>
    <row r="112738" s="62" customFormat="1" x14ac:dyDescent="0.35"/>
    <row r="112739" s="62" customFormat="1" x14ac:dyDescent="0.35"/>
    <row r="112740" s="62" customFormat="1" x14ac:dyDescent="0.35"/>
    <row r="112741" s="62" customFormat="1" x14ac:dyDescent="0.35"/>
    <row r="112742" s="62" customFormat="1" x14ac:dyDescent="0.35"/>
    <row r="112743" s="62" customFormat="1" x14ac:dyDescent="0.35"/>
    <row r="112744" s="62" customFormat="1" x14ac:dyDescent="0.35"/>
    <row r="112745" s="62" customFormat="1" x14ac:dyDescent="0.35"/>
    <row r="112746" s="62" customFormat="1" x14ac:dyDescent="0.35"/>
    <row r="112747" s="62" customFormat="1" x14ac:dyDescent="0.35"/>
    <row r="112748" s="62" customFormat="1" x14ac:dyDescent="0.35"/>
    <row r="112749" s="62" customFormat="1" x14ac:dyDescent="0.35"/>
    <row r="112750" s="62" customFormat="1" x14ac:dyDescent="0.35"/>
    <row r="112751" s="62" customFormat="1" x14ac:dyDescent="0.35"/>
    <row r="112752" s="62" customFormat="1" x14ac:dyDescent="0.35"/>
    <row r="112753" s="62" customFormat="1" x14ac:dyDescent="0.35"/>
    <row r="112754" s="62" customFormat="1" x14ac:dyDescent="0.35"/>
    <row r="112755" s="62" customFormat="1" x14ac:dyDescent="0.35"/>
    <row r="112756" s="62" customFormat="1" x14ac:dyDescent="0.35"/>
    <row r="112757" s="62" customFormat="1" x14ac:dyDescent="0.35"/>
    <row r="112758" s="62" customFormat="1" x14ac:dyDescent="0.35"/>
    <row r="112759" s="62" customFormat="1" x14ac:dyDescent="0.35"/>
    <row r="112760" s="62" customFormat="1" x14ac:dyDescent="0.35"/>
    <row r="112761" s="62" customFormat="1" x14ac:dyDescent="0.35"/>
    <row r="112762" s="62" customFormat="1" x14ac:dyDescent="0.35"/>
    <row r="112763" s="62" customFormat="1" x14ac:dyDescent="0.35"/>
    <row r="112764" s="62" customFormat="1" x14ac:dyDescent="0.35"/>
    <row r="112765" s="62" customFormat="1" x14ac:dyDescent="0.35"/>
    <row r="112766" s="62" customFormat="1" x14ac:dyDescent="0.35"/>
    <row r="112767" s="62" customFormat="1" x14ac:dyDescent="0.35"/>
    <row r="112768" s="62" customFormat="1" x14ac:dyDescent="0.35"/>
    <row r="112769" s="62" customFormat="1" x14ac:dyDescent="0.35"/>
    <row r="112770" s="62" customFormat="1" x14ac:dyDescent="0.35"/>
    <row r="112771" s="62" customFormat="1" x14ac:dyDescent="0.35"/>
    <row r="112772" s="62" customFormat="1" x14ac:dyDescent="0.35"/>
    <row r="112773" s="62" customFormat="1" x14ac:dyDescent="0.35"/>
    <row r="112774" s="62" customFormat="1" x14ac:dyDescent="0.35"/>
    <row r="112775" s="62" customFormat="1" x14ac:dyDescent="0.35"/>
    <row r="112776" s="62" customFormat="1" x14ac:dyDescent="0.35"/>
    <row r="112777" s="62" customFormat="1" x14ac:dyDescent="0.35"/>
    <row r="112778" s="62" customFormat="1" x14ac:dyDescent="0.35"/>
    <row r="112779" s="62" customFormat="1" x14ac:dyDescent="0.35"/>
    <row r="112780" s="62" customFormat="1" x14ac:dyDescent="0.35"/>
    <row r="112781" s="62" customFormat="1" x14ac:dyDescent="0.35"/>
    <row r="112782" s="62" customFormat="1" x14ac:dyDescent="0.35"/>
    <row r="112783" s="62" customFormat="1" x14ac:dyDescent="0.35"/>
    <row r="112784" s="62" customFormat="1" x14ac:dyDescent="0.35"/>
    <row r="112785" s="62" customFormat="1" x14ac:dyDescent="0.35"/>
    <row r="112786" s="62" customFormat="1" x14ac:dyDescent="0.35"/>
    <row r="112787" s="62" customFormat="1" x14ac:dyDescent="0.35"/>
    <row r="112788" s="62" customFormat="1" x14ac:dyDescent="0.35"/>
    <row r="112789" s="62" customFormat="1" x14ac:dyDescent="0.35"/>
    <row r="112790" s="62" customFormat="1" x14ac:dyDescent="0.35"/>
    <row r="112791" s="62" customFormat="1" x14ac:dyDescent="0.35"/>
    <row r="112792" s="62" customFormat="1" x14ac:dyDescent="0.35"/>
    <row r="112793" s="62" customFormat="1" x14ac:dyDescent="0.35"/>
    <row r="112794" s="62" customFormat="1" x14ac:dyDescent="0.35"/>
    <row r="112795" s="62" customFormat="1" x14ac:dyDescent="0.35"/>
    <row r="112796" s="62" customFormat="1" x14ac:dyDescent="0.35"/>
    <row r="112797" s="62" customFormat="1" x14ac:dyDescent="0.35"/>
    <row r="112798" s="62" customFormat="1" x14ac:dyDescent="0.35"/>
    <row r="112799" s="62" customFormat="1" x14ac:dyDescent="0.35"/>
    <row r="112800" s="62" customFormat="1" x14ac:dyDescent="0.35"/>
    <row r="112801" s="62" customFormat="1" x14ac:dyDescent="0.35"/>
    <row r="112802" s="62" customFormat="1" x14ac:dyDescent="0.35"/>
    <row r="112803" s="62" customFormat="1" x14ac:dyDescent="0.35"/>
    <row r="112804" s="62" customFormat="1" x14ac:dyDescent="0.35"/>
    <row r="112805" s="62" customFormat="1" x14ac:dyDescent="0.35"/>
    <row r="112806" s="62" customFormat="1" x14ac:dyDescent="0.35"/>
    <row r="112807" s="62" customFormat="1" x14ac:dyDescent="0.35"/>
    <row r="112808" s="62" customFormat="1" x14ac:dyDescent="0.35"/>
    <row r="112809" s="62" customFormat="1" x14ac:dyDescent="0.35"/>
    <row r="112810" s="62" customFormat="1" x14ac:dyDescent="0.35"/>
    <row r="112811" s="62" customFormat="1" x14ac:dyDescent="0.35"/>
    <row r="112812" s="62" customFormat="1" x14ac:dyDescent="0.35"/>
    <row r="112813" s="62" customFormat="1" x14ac:dyDescent="0.35"/>
    <row r="112814" s="62" customFormat="1" x14ac:dyDescent="0.35"/>
    <row r="112815" s="62" customFormat="1" x14ac:dyDescent="0.35"/>
    <row r="112816" s="62" customFormat="1" x14ac:dyDescent="0.35"/>
    <row r="112817" s="62" customFormat="1" x14ac:dyDescent="0.35"/>
    <row r="112818" s="62" customFormat="1" x14ac:dyDescent="0.35"/>
    <row r="112819" s="62" customFormat="1" x14ac:dyDescent="0.35"/>
    <row r="112820" s="62" customFormat="1" x14ac:dyDescent="0.35"/>
    <row r="112821" s="62" customFormat="1" x14ac:dyDescent="0.35"/>
    <row r="112822" s="62" customFormat="1" x14ac:dyDescent="0.35"/>
    <row r="112823" s="62" customFormat="1" x14ac:dyDescent="0.35"/>
    <row r="112824" s="62" customFormat="1" x14ac:dyDescent="0.35"/>
    <row r="112825" s="62" customFormat="1" x14ac:dyDescent="0.35"/>
    <row r="112826" s="62" customFormat="1" x14ac:dyDescent="0.35"/>
    <row r="112827" s="62" customFormat="1" x14ac:dyDescent="0.35"/>
    <row r="112828" s="62" customFormat="1" x14ac:dyDescent="0.35"/>
    <row r="112829" s="62" customFormat="1" x14ac:dyDescent="0.35"/>
    <row r="112830" s="62" customFormat="1" x14ac:dyDescent="0.35"/>
    <row r="112831" s="62" customFormat="1" x14ac:dyDescent="0.35"/>
    <row r="112832" s="62" customFormat="1" x14ac:dyDescent="0.35"/>
    <row r="112833" s="62" customFormat="1" x14ac:dyDescent="0.35"/>
    <row r="112834" s="62" customFormat="1" x14ac:dyDescent="0.35"/>
    <row r="112835" s="62" customFormat="1" x14ac:dyDescent="0.35"/>
    <row r="112836" s="62" customFormat="1" x14ac:dyDescent="0.35"/>
    <row r="112837" s="62" customFormat="1" x14ac:dyDescent="0.35"/>
    <row r="112838" s="62" customFormat="1" x14ac:dyDescent="0.35"/>
    <row r="112839" s="62" customFormat="1" x14ac:dyDescent="0.35"/>
    <row r="112840" s="62" customFormat="1" x14ac:dyDescent="0.35"/>
    <row r="112841" s="62" customFormat="1" x14ac:dyDescent="0.35"/>
    <row r="112842" s="62" customFormat="1" x14ac:dyDescent="0.35"/>
    <row r="112843" s="62" customFormat="1" x14ac:dyDescent="0.35"/>
    <row r="112844" s="62" customFormat="1" x14ac:dyDescent="0.35"/>
    <row r="112845" s="62" customFormat="1" x14ac:dyDescent="0.35"/>
    <row r="112846" s="62" customFormat="1" x14ac:dyDescent="0.35"/>
    <row r="112847" s="62" customFormat="1" x14ac:dyDescent="0.35"/>
    <row r="112848" s="62" customFormat="1" x14ac:dyDescent="0.35"/>
    <row r="112849" s="62" customFormat="1" x14ac:dyDescent="0.35"/>
    <row r="112850" s="62" customFormat="1" x14ac:dyDescent="0.35"/>
    <row r="112851" s="62" customFormat="1" x14ac:dyDescent="0.35"/>
    <row r="112852" s="62" customFormat="1" x14ac:dyDescent="0.35"/>
    <row r="112853" s="62" customFormat="1" x14ac:dyDescent="0.35"/>
    <row r="112854" s="62" customFormat="1" x14ac:dyDescent="0.35"/>
    <row r="112855" s="62" customFormat="1" x14ac:dyDescent="0.35"/>
    <row r="112856" s="62" customFormat="1" x14ac:dyDescent="0.35"/>
    <row r="112857" s="62" customFormat="1" x14ac:dyDescent="0.35"/>
    <row r="112858" s="62" customFormat="1" x14ac:dyDescent="0.35"/>
    <row r="112859" s="62" customFormat="1" x14ac:dyDescent="0.35"/>
    <row r="112860" s="62" customFormat="1" x14ac:dyDescent="0.35"/>
    <row r="112861" s="62" customFormat="1" x14ac:dyDescent="0.35"/>
    <row r="112862" s="62" customFormat="1" x14ac:dyDescent="0.35"/>
    <row r="112863" s="62" customFormat="1" x14ac:dyDescent="0.35"/>
    <row r="112864" s="62" customFormat="1" x14ac:dyDescent="0.35"/>
    <row r="112865" s="62" customFormat="1" x14ac:dyDescent="0.35"/>
    <row r="112866" s="62" customFormat="1" x14ac:dyDescent="0.35"/>
    <row r="112867" s="62" customFormat="1" x14ac:dyDescent="0.35"/>
    <row r="112868" s="62" customFormat="1" x14ac:dyDescent="0.35"/>
    <row r="112869" s="62" customFormat="1" x14ac:dyDescent="0.35"/>
    <row r="112870" s="62" customFormat="1" x14ac:dyDescent="0.35"/>
    <row r="112871" s="62" customFormat="1" x14ac:dyDescent="0.35"/>
    <row r="112872" s="62" customFormat="1" x14ac:dyDescent="0.35"/>
    <row r="112873" s="62" customFormat="1" x14ac:dyDescent="0.35"/>
    <row r="112874" s="62" customFormat="1" x14ac:dyDescent="0.35"/>
    <row r="112875" s="62" customFormat="1" x14ac:dyDescent="0.35"/>
    <row r="112876" s="62" customFormat="1" x14ac:dyDescent="0.35"/>
    <row r="112877" s="62" customFormat="1" x14ac:dyDescent="0.35"/>
    <row r="112878" s="62" customFormat="1" x14ac:dyDescent="0.35"/>
    <row r="112879" s="62" customFormat="1" x14ac:dyDescent="0.35"/>
    <row r="112880" s="62" customFormat="1" x14ac:dyDescent="0.35"/>
    <row r="112881" s="62" customFormat="1" x14ac:dyDescent="0.35"/>
    <row r="112882" s="62" customFormat="1" x14ac:dyDescent="0.35"/>
    <row r="112883" s="62" customFormat="1" x14ac:dyDescent="0.35"/>
    <row r="112884" s="62" customFormat="1" x14ac:dyDescent="0.35"/>
    <row r="112885" s="62" customFormat="1" x14ac:dyDescent="0.35"/>
    <row r="112886" s="62" customFormat="1" x14ac:dyDescent="0.35"/>
    <row r="112887" s="62" customFormat="1" x14ac:dyDescent="0.35"/>
    <row r="112888" s="62" customFormat="1" x14ac:dyDescent="0.35"/>
    <row r="112889" s="62" customFormat="1" x14ac:dyDescent="0.35"/>
    <row r="112890" s="62" customFormat="1" x14ac:dyDescent="0.35"/>
    <row r="112891" s="62" customFormat="1" x14ac:dyDescent="0.35"/>
    <row r="112892" s="62" customFormat="1" x14ac:dyDescent="0.35"/>
    <row r="112893" s="62" customFormat="1" x14ac:dyDescent="0.35"/>
    <row r="112894" s="62" customFormat="1" x14ac:dyDescent="0.35"/>
    <row r="112895" s="62" customFormat="1" x14ac:dyDescent="0.35"/>
    <row r="112896" s="62" customFormat="1" x14ac:dyDescent="0.35"/>
    <row r="112897" s="62" customFormat="1" x14ac:dyDescent="0.35"/>
    <row r="112898" s="62" customFormat="1" x14ac:dyDescent="0.35"/>
    <row r="112899" s="62" customFormat="1" x14ac:dyDescent="0.35"/>
    <row r="112900" s="62" customFormat="1" x14ac:dyDescent="0.35"/>
    <row r="112901" s="62" customFormat="1" x14ac:dyDescent="0.35"/>
    <row r="112902" s="62" customFormat="1" x14ac:dyDescent="0.35"/>
    <row r="112903" s="62" customFormat="1" x14ac:dyDescent="0.35"/>
    <row r="112904" s="62" customFormat="1" x14ac:dyDescent="0.35"/>
    <row r="112905" s="62" customFormat="1" x14ac:dyDescent="0.35"/>
    <row r="112906" s="62" customFormat="1" x14ac:dyDescent="0.35"/>
    <row r="112907" s="62" customFormat="1" x14ac:dyDescent="0.35"/>
    <row r="112908" s="62" customFormat="1" x14ac:dyDescent="0.35"/>
    <row r="112909" s="62" customFormat="1" x14ac:dyDescent="0.35"/>
    <row r="112910" s="62" customFormat="1" x14ac:dyDescent="0.35"/>
    <row r="112911" s="62" customFormat="1" x14ac:dyDescent="0.35"/>
    <row r="112912" s="62" customFormat="1" x14ac:dyDescent="0.35"/>
    <row r="112913" s="62" customFormat="1" x14ac:dyDescent="0.35"/>
    <row r="112914" s="62" customFormat="1" x14ac:dyDescent="0.35"/>
    <row r="112915" s="62" customFormat="1" x14ac:dyDescent="0.35"/>
    <row r="112916" s="62" customFormat="1" x14ac:dyDescent="0.35"/>
    <row r="112917" s="62" customFormat="1" x14ac:dyDescent="0.35"/>
    <row r="112918" s="62" customFormat="1" x14ac:dyDescent="0.35"/>
    <row r="112919" s="62" customFormat="1" x14ac:dyDescent="0.35"/>
    <row r="112920" s="62" customFormat="1" x14ac:dyDescent="0.35"/>
    <row r="112921" s="62" customFormat="1" x14ac:dyDescent="0.35"/>
    <row r="112922" s="62" customFormat="1" x14ac:dyDescent="0.35"/>
    <row r="112923" s="62" customFormat="1" x14ac:dyDescent="0.35"/>
    <row r="112924" s="62" customFormat="1" x14ac:dyDescent="0.35"/>
    <row r="112925" s="62" customFormat="1" x14ac:dyDescent="0.35"/>
    <row r="112926" s="62" customFormat="1" x14ac:dyDescent="0.35"/>
    <row r="112927" s="62" customFormat="1" x14ac:dyDescent="0.35"/>
    <row r="112928" s="62" customFormat="1" x14ac:dyDescent="0.35"/>
    <row r="112929" s="62" customFormat="1" x14ac:dyDescent="0.35"/>
    <row r="112930" s="62" customFormat="1" x14ac:dyDescent="0.35"/>
    <row r="112931" s="62" customFormat="1" x14ac:dyDescent="0.35"/>
    <row r="112932" s="62" customFormat="1" x14ac:dyDescent="0.35"/>
    <row r="112933" s="62" customFormat="1" x14ac:dyDescent="0.35"/>
    <row r="112934" s="62" customFormat="1" x14ac:dyDescent="0.35"/>
    <row r="112935" s="62" customFormat="1" x14ac:dyDescent="0.35"/>
    <row r="112936" s="62" customFormat="1" x14ac:dyDescent="0.35"/>
    <row r="112937" s="62" customFormat="1" x14ac:dyDescent="0.35"/>
    <row r="112938" s="62" customFormat="1" x14ac:dyDescent="0.35"/>
    <row r="112939" s="62" customFormat="1" x14ac:dyDescent="0.35"/>
    <row r="112940" s="62" customFormat="1" x14ac:dyDescent="0.35"/>
    <row r="112941" s="62" customFormat="1" x14ac:dyDescent="0.35"/>
    <row r="112942" s="62" customFormat="1" x14ac:dyDescent="0.35"/>
    <row r="112943" s="62" customFormat="1" x14ac:dyDescent="0.35"/>
    <row r="112944" s="62" customFormat="1" x14ac:dyDescent="0.35"/>
    <row r="112945" s="62" customFormat="1" x14ac:dyDescent="0.35"/>
    <row r="112946" s="62" customFormat="1" x14ac:dyDescent="0.35"/>
    <row r="112947" s="62" customFormat="1" x14ac:dyDescent="0.35"/>
    <row r="112948" s="62" customFormat="1" x14ac:dyDescent="0.35"/>
    <row r="112949" s="62" customFormat="1" x14ac:dyDescent="0.35"/>
    <row r="112950" s="62" customFormat="1" x14ac:dyDescent="0.35"/>
    <row r="112951" s="62" customFormat="1" x14ac:dyDescent="0.35"/>
    <row r="112952" s="62" customFormat="1" x14ac:dyDescent="0.35"/>
    <row r="112953" s="62" customFormat="1" x14ac:dyDescent="0.35"/>
    <row r="112954" s="62" customFormat="1" x14ac:dyDescent="0.35"/>
    <row r="112955" s="62" customFormat="1" x14ac:dyDescent="0.35"/>
    <row r="112956" s="62" customFormat="1" x14ac:dyDescent="0.35"/>
    <row r="112957" s="62" customFormat="1" x14ac:dyDescent="0.35"/>
    <row r="112958" s="62" customFormat="1" x14ac:dyDescent="0.35"/>
    <row r="112959" s="62" customFormat="1" x14ac:dyDescent="0.35"/>
    <row r="112960" s="62" customFormat="1" x14ac:dyDescent="0.35"/>
    <row r="112961" s="62" customFormat="1" x14ac:dyDescent="0.35"/>
    <row r="112962" s="62" customFormat="1" x14ac:dyDescent="0.35"/>
    <row r="112963" s="62" customFormat="1" x14ac:dyDescent="0.35"/>
    <row r="112964" s="62" customFormat="1" x14ac:dyDescent="0.35"/>
    <row r="112965" s="62" customFormat="1" x14ac:dyDescent="0.35"/>
    <row r="112966" s="62" customFormat="1" x14ac:dyDescent="0.35"/>
    <row r="112967" s="62" customFormat="1" x14ac:dyDescent="0.35"/>
    <row r="112968" s="62" customFormat="1" x14ac:dyDescent="0.35"/>
    <row r="112969" s="62" customFormat="1" x14ac:dyDescent="0.35"/>
    <row r="112970" s="62" customFormat="1" x14ac:dyDescent="0.35"/>
    <row r="112971" s="62" customFormat="1" x14ac:dyDescent="0.35"/>
    <row r="112972" s="62" customFormat="1" x14ac:dyDescent="0.35"/>
    <row r="112973" s="62" customFormat="1" x14ac:dyDescent="0.35"/>
    <row r="112974" s="62" customFormat="1" x14ac:dyDescent="0.35"/>
    <row r="112975" s="62" customFormat="1" x14ac:dyDescent="0.35"/>
    <row r="112976" s="62" customFormat="1" x14ac:dyDescent="0.35"/>
    <row r="112977" s="62" customFormat="1" x14ac:dyDescent="0.35"/>
    <row r="112978" s="62" customFormat="1" x14ac:dyDescent="0.35"/>
    <row r="112979" s="62" customFormat="1" x14ac:dyDescent="0.35"/>
    <row r="112980" s="62" customFormat="1" x14ac:dyDescent="0.35"/>
    <row r="112981" s="62" customFormat="1" x14ac:dyDescent="0.35"/>
    <row r="112982" s="62" customFormat="1" x14ac:dyDescent="0.35"/>
    <row r="112983" s="62" customFormat="1" x14ac:dyDescent="0.35"/>
    <row r="112984" s="62" customFormat="1" x14ac:dyDescent="0.35"/>
    <row r="112985" s="62" customFormat="1" x14ac:dyDescent="0.35"/>
    <row r="112986" s="62" customFormat="1" x14ac:dyDescent="0.35"/>
    <row r="112987" s="62" customFormat="1" x14ac:dyDescent="0.35"/>
    <row r="112988" s="62" customFormat="1" x14ac:dyDescent="0.35"/>
    <row r="112989" s="62" customFormat="1" x14ac:dyDescent="0.35"/>
    <row r="112990" s="62" customFormat="1" x14ac:dyDescent="0.35"/>
    <row r="112991" s="62" customFormat="1" x14ac:dyDescent="0.35"/>
    <row r="112992" s="62" customFormat="1" x14ac:dyDescent="0.35"/>
    <row r="112993" s="62" customFormat="1" x14ac:dyDescent="0.35"/>
    <row r="112994" s="62" customFormat="1" x14ac:dyDescent="0.35"/>
    <row r="112995" s="62" customFormat="1" x14ac:dyDescent="0.35"/>
    <row r="112996" s="62" customFormat="1" x14ac:dyDescent="0.35"/>
    <row r="112997" s="62" customFormat="1" x14ac:dyDescent="0.35"/>
    <row r="112998" s="62" customFormat="1" x14ac:dyDescent="0.35"/>
    <row r="112999" s="62" customFormat="1" x14ac:dyDescent="0.35"/>
    <row r="113000" s="62" customFormat="1" x14ac:dyDescent="0.35"/>
    <row r="113001" s="62" customFormat="1" x14ac:dyDescent="0.35"/>
    <row r="113002" s="62" customFormat="1" x14ac:dyDescent="0.35"/>
    <row r="113003" s="62" customFormat="1" x14ac:dyDescent="0.35"/>
    <row r="113004" s="62" customFormat="1" x14ac:dyDescent="0.35"/>
    <row r="113005" s="62" customFormat="1" x14ac:dyDescent="0.35"/>
    <row r="113006" s="62" customFormat="1" x14ac:dyDescent="0.35"/>
    <row r="113007" s="62" customFormat="1" x14ac:dyDescent="0.35"/>
    <row r="113008" s="62" customFormat="1" x14ac:dyDescent="0.35"/>
    <row r="113009" s="62" customFormat="1" x14ac:dyDescent="0.35"/>
    <row r="113010" s="62" customFormat="1" x14ac:dyDescent="0.35"/>
    <row r="113011" s="62" customFormat="1" x14ac:dyDescent="0.35"/>
    <row r="113012" s="62" customFormat="1" x14ac:dyDescent="0.35"/>
    <row r="113013" s="62" customFormat="1" x14ac:dyDescent="0.35"/>
    <row r="113014" s="62" customFormat="1" x14ac:dyDescent="0.35"/>
    <row r="113015" s="62" customFormat="1" x14ac:dyDescent="0.35"/>
    <row r="113016" s="62" customFormat="1" x14ac:dyDescent="0.35"/>
    <row r="113017" s="62" customFormat="1" x14ac:dyDescent="0.35"/>
    <row r="113018" s="62" customFormat="1" x14ac:dyDescent="0.35"/>
    <row r="113019" s="62" customFormat="1" x14ac:dyDescent="0.35"/>
    <row r="113020" s="62" customFormat="1" x14ac:dyDescent="0.35"/>
    <row r="113021" s="62" customFormat="1" x14ac:dyDescent="0.35"/>
    <row r="113022" s="62" customFormat="1" x14ac:dyDescent="0.35"/>
    <row r="113023" s="62" customFormat="1" x14ac:dyDescent="0.35"/>
    <row r="113024" s="62" customFormat="1" x14ac:dyDescent="0.35"/>
    <row r="113025" s="62" customFormat="1" x14ac:dyDescent="0.35"/>
    <row r="113026" s="62" customFormat="1" x14ac:dyDescent="0.35"/>
    <row r="113027" s="62" customFormat="1" x14ac:dyDescent="0.35"/>
    <row r="113028" s="62" customFormat="1" x14ac:dyDescent="0.35"/>
    <row r="113029" s="62" customFormat="1" x14ac:dyDescent="0.35"/>
    <row r="113030" s="62" customFormat="1" x14ac:dyDescent="0.35"/>
    <row r="113031" s="62" customFormat="1" x14ac:dyDescent="0.35"/>
    <row r="113032" s="62" customFormat="1" x14ac:dyDescent="0.35"/>
    <row r="113033" s="62" customFormat="1" x14ac:dyDescent="0.35"/>
    <row r="113034" s="62" customFormat="1" x14ac:dyDescent="0.35"/>
    <row r="113035" s="62" customFormat="1" x14ac:dyDescent="0.35"/>
    <row r="113036" s="62" customFormat="1" x14ac:dyDescent="0.35"/>
    <row r="113037" s="62" customFormat="1" x14ac:dyDescent="0.35"/>
    <row r="113038" s="62" customFormat="1" x14ac:dyDescent="0.35"/>
    <row r="113039" s="62" customFormat="1" x14ac:dyDescent="0.35"/>
    <row r="113040" s="62" customFormat="1" x14ac:dyDescent="0.35"/>
    <row r="113041" s="62" customFormat="1" x14ac:dyDescent="0.35"/>
    <row r="113042" s="62" customFormat="1" x14ac:dyDescent="0.35"/>
    <row r="113043" s="62" customFormat="1" x14ac:dyDescent="0.35"/>
    <row r="113044" s="62" customFormat="1" x14ac:dyDescent="0.35"/>
    <row r="113045" s="62" customFormat="1" x14ac:dyDescent="0.35"/>
    <row r="113046" s="62" customFormat="1" x14ac:dyDescent="0.35"/>
    <row r="113047" s="62" customFormat="1" x14ac:dyDescent="0.35"/>
    <row r="113048" s="62" customFormat="1" x14ac:dyDescent="0.35"/>
    <row r="113049" s="62" customFormat="1" x14ac:dyDescent="0.35"/>
    <row r="113050" s="62" customFormat="1" x14ac:dyDescent="0.35"/>
    <row r="113051" s="62" customFormat="1" x14ac:dyDescent="0.35"/>
    <row r="113052" s="62" customFormat="1" x14ac:dyDescent="0.35"/>
    <row r="113053" s="62" customFormat="1" x14ac:dyDescent="0.35"/>
    <row r="113054" s="62" customFormat="1" x14ac:dyDescent="0.35"/>
    <row r="113055" s="62" customFormat="1" x14ac:dyDescent="0.35"/>
    <row r="113056" s="62" customFormat="1" x14ac:dyDescent="0.35"/>
    <row r="113057" s="62" customFormat="1" x14ac:dyDescent="0.35"/>
    <row r="113058" s="62" customFormat="1" x14ac:dyDescent="0.35"/>
    <row r="113059" s="62" customFormat="1" x14ac:dyDescent="0.35"/>
    <row r="113060" s="62" customFormat="1" x14ac:dyDescent="0.35"/>
    <row r="113061" s="62" customFormat="1" x14ac:dyDescent="0.35"/>
    <row r="113062" s="62" customFormat="1" x14ac:dyDescent="0.35"/>
    <row r="113063" s="62" customFormat="1" x14ac:dyDescent="0.35"/>
    <row r="113064" s="62" customFormat="1" x14ac:dyDescent="0.35"/>
    <row r="113065" s="62" customFormat="1" x14ac:dyDescent="0.35"/>
    <row r="113066" s="62" customFormat="1" x14ac:dyDescent="0.35"/>
    <row r="113067" s="62" customFormat="1" x14ac:dyDescent="0.35"/>
    <row r="113068" s="62" customFormat="1" x14ac:dyDescent="0.35"/>
    <row r="113069" s="62" customFormat="1" x14ac:dyDescent="0.35"/>
    <row r="113070" s="62" customFormat="1" x14ac:dyDescent="0.35"/>
    <row r="113071" s="62" customFormat="1" x14ac:dyDescent="0.35"/>
    <row r="113072" s="62" customFormat="1" x14ac:dyDescent="0.35"/>
    <row r="113073" s="62" customFormat="1" x14ac:dyDescent="0.35"/>
    <row r="113074" s="62" customFormat="1" x14ac:dyDescent="0.35"/>
    <row r="113075" s="62" customFormat="1" x14ac:dyDescent="0.35"/>
    <row r="113076" s="62" customFormat="1" x14ac:dyDescent="0.35"/>
    <row r="113077" s="62" customFormat="1" x14ac:dyDescent="0.35"/>
    <row r="113078" s="62" customFormat="1" x14ac:dyDescent="0.35"/>
    <row r="113079" s="62" customFormat="1" x14ac:dyDescent="0.35"/>
    <row r="113080" s="62" customFormat="1" x14ac:dyDescent="0.35"/>
    <row r="113081" s="62" customFormat="1" x14ac:dyDescent="0.35"/>
    <row r="113082" s="62" customFormat="1" x14ac:dyDescent="0.35"/>
    <row r="113083" s="62" customFormat="1" x14ac:dyDescent="0.35"/>
    <row r="113084" s="62" customFormat="1" x14ac:dyDescent="0.35"/>
    <row r="113085" s="62" customFormat="1" x14ac:dyDescent="0.35"/>
    <row r="113086" s="62" customFormat="1" x14ac:dyDescent="0.35"/>
    <row r="113087" s="62" customFormat="1" x14ac:dyDescent="0.35"/>
    <row r="113088" s="62" customFormat="1" x14ac:dyDescent="0.35"/>
    <row r="113089" s="62" customFormat="1" x14ac:dyDescent="0.35"/>
    <row r="113090" s="62" customFormat="1" x14ac:dyDescent="0.35"/>
    <row r="113091" s="62" customFormat="1" x14ac:dyDescent="0.35"/>
    <row r="113092" s="62" customFormat="1" x14ac:dyDescent="0.35"/>
    <row r="113093" s="62" customFormat="1" x14ac:dyDescent="0.35"/>
    <row r="113094" s="62" customFormat="1" x14ac:dyDescent="0.35"/>
    <row r="113095" s="62" customFormat="1" x14ac:dyDescent="0.35"/>
    <row r="113096" s="62" customFormat="1" x14ac:dyDescent="0.35"/>
    <row r="113097" s="62" customFormat="1" x14ac:dyDescent="0.35"/>
    <row r="113098" s="62" customFormat="1" x14ac:dyDescent="0.35"/>
    <row r="113099" s="62" customFormat="1" x14ac:dyDescent="0.35"/>
    <row r="113100" s="62" customFormat="1" x14ac:dyDescent="0.35"/>
    <row r="113101" s="62" customFormat="1" x14ac:dyDescent="0.35"/>
    <row r="113102" s="62" customFormat="1" x14ac:dyDescent="0.35"/>
    <row r="113103" s="62" customFormat="1" x14ac:dyDescent="0.35"/>
    <row r="113104" s="62" customFormat="1" x14ac:dyDescent="0.35"/>
    <row r="113105" s="62" customFormat="1" x14ac:dyDescent="0.35"/>
    <row r="113106" s="62" customFormat="1" x14ac:dyDescent="0.35"/>
    <row r="113107" s="62" customFormat="1" x14ac:dyDescent="0.35"/>
    <row r="113108" s="62" customFormat="1" x14ac:dyDescent="0.35"/>
    <row r="113109" s="62" customFormat="1" x14ac:dyDescent="0.35"/>
    <row r="113110" s="62" customFormat="1" x14ac:dyDescent="0.35"/>
    <row r="113111" s="62" customFormat="1" x14ac:dyDescent="0.35"/>
    <row r="113112" s="62" customFormat="1" x14ac:dyDescent="0.35"/>
    <row r="113113" s="62" customFormat="1" x14ac:dyDescent="0.35"/>
    <row r="113114" s="62" customFormat="1" x14ac:dyDescent="0.35"/>
    <row r="113115" s="62" customFormat="1" x14ac:dyDescent="0.35"/>
    <row r="113116" s="62" customFormat="1" x14ac:dyDescent="0.35"/>
    <row r="113117" s="62" customFormat="1" x14ac:dyDescent="0.35"/>
    <row r="113118" s="62" customFormat="1" x14ac:dyDescent="0.35"/>
    <row r="113119" s="62" customFormat="1" x14ac:dyDescent="0.35"/>
    <row r="113120" s="62" customFormat="1" x14ac:dyDescent="0.35"/>
    <row r="113121" s="62" customFormat="1" x14ac:dyDescent="0.35"/>
    <row r="113122" s="62" customFormat="1" x14ac:dyDescent="0.35"/>
    <row r="113123" s="62" customFormat="1" x14ac:dyDescent="0.35"/>
    <row r="113124" s="62" customFormat="1" x14ac:dyDescent="0.35"/>
    <row r="113125" s="62" customFormat="1" x14ac:dyDescent="0.35"/>
    <row r="113126" s="62" customFormat="1" x14ac:dyDescent="0.35"/>
    <row r="113127" s="62" customFormat="1" x14ac:dyDescent="0.35"/>
    <row r="113128" s="62" customFormat="1" x14ac:dyDescent="0.35"/>
    <row r="113129" s="62" customFormat="1" x14ac:dyDescent="0.35"/>
    <row r="113130" s="62" customFormat="1" x14ac:dyDescent="0.35"/>
    <row r="113131" s="62" customFormat="1" x14ac:dyDescent="0.35"/>
    <row r="113132" s="62" customFormat="1" x14ac:dyDescent="0.35"/>
    <row r="113133" s="62" customFormat="1" x14ac:dyDescent="0.35"/>
    <row r="113134" s="62" customFormat="1" x14ac:dyDescent="0.35"/>
    <row r="113135" s="62" customFormat="1" x14ac:dyDescent="0.35"/>
    <row r="113136" s="62" customFormat="1" x14ac:dyDescent="0.35"/>
    <row r="113137" s="62" customFormat="1" x14ac:dyDescent="0.35"/>
    <row r="113138" s="62" customFormat="1" x14ac:dyDescent="0.35"/>
    <row r="113139" s="62" customFormat="1" x14ac:dyDescent="0.35"/>
    <row r="113140" s="62" customFormat="1" x14ac:dyDescent="0.35"/>
    <row r="113141" s="62" customFormat="1" x14ac:dyDescent="0.35"/>
    <row r="113142" s="62" customFormat="1" x14ac:dyDescent="0.35"/>
    <row r="113143" s="62" customFormat="1" x14ac:dyDescent="0.35"/>
    <row r="113144" s="62" customFormat="1" x14ac:dyDescent="0.35"/>
    <row r="113145" s="62" customFormat="1" x14ac:dyDescent="0.35"/>
    <row r="113146" s="62" customFormat="1" x14ac:dyDescent="0.35"/>
    <row r="113147" s="62" customFormat="1" x14ac:dyDescent="0.35"/>
    <row r="113148" s="62" customFormat="1" x14ac:dyDescent="0.35"/>
    <row r="113149" s="62" customFormat="1" x14ac:dyDescent="0.35"/>
    <row r="113150" s="62" customFormat="1" x14ac:dyDescent="0.35"/>
    <row r="113151" s="62" customFormat="1" x14ac:dyDescent="0.35"/>
    <row r="113152" s="62" customFormat="1" x14ac:dyDescent="0.35"/>
    <row r="113153" s="62" customFormat="1" x14ac:dyDescent="0.35"/>
    <row r="113154" s="62" customFormat="1" x14ac:dyDescent="0.35"/>
    <row r="113155" s="62" customFormat="1" x14ac:dyDescent="0.35"/>
    <row r="113156" s="62" customFormat="1" x14ac:dyDescent="0.35"/>
    <row r="113157" s="62" customFormat="1" x14ac:dyDescent="0.35"/>
    <row r="113158" s="62" customFormat="1" x14ac:dyDescent="0.35"/>
    <row r="113159" s="62" customFormat="1" x14ac:dyDescent="0.35"/>
    <row r="113160" s="62" customFormat="1" x14ac:dyDescent="0.35"/>
    <row r="113161" s="62" customFormat="1" x14ac:dyDescent="0.35"/>
    <row r="113162" s="62" customFormat="1" x14ac:dyDescent="0.35"/>
    <row r="113163" s="62" customFormat="1" x14ac:dyDescent="0.35"/>
    <row r="113164" s="62" customFormat="1" x14ac:dyDescent="0.35"/>
    <row r="113165" s="62" customFormat="1" x14ac:dyDescent="0.35"/>
    <row r="113166" s="62" customFormat="1" x14ac:dyDescent="0.35"/>
    <row r="113167" s="62" customFormat="1" x14ac:dyDescent="0.35"/>
    <row r="113168" s="62" customFormat="1" x14ac:dyDescent="0.35"/>
    <row r="113169" s="62" customFormat="1" x14ac:dyDescent="0.35"/>
    <row r="113170" s="62" customFormat="1" x14ac:dyDescent="0.35"/>
    <row r="113171" s="62" customFormat="1" x14ac:dyDescent="0.35"/>
    <row r="113172" s="62" customFormat="1" x14ac:dyDescent="0.35"/>
    <row r="113173" s="62" customFormat="1" x14ac:dyDescent="0.35"/>
    <row r="113174" s="62" customFormat="1" x14ac:dyDescent="0.35"/>
    <row r="113175" s="62" customFormat="1" x14ac:dyDescent="0.35"/>
    <row r="113176" s="62" customFormat="1" x14ac:dyDescent="0.35"/>
    <row r="113177" s="62" customFormat="1" x14ac:dyDescent="0.35"/>
    <row r="113178" s="62" customFormat="1" x14ac:dyDescent="0.35"/>
    <row r="113179" s="62" customFormat="1" x14ac:dyDescent="0.35"/>
    <row r="113180" s="62" customFormat="1" x14ac:dyDescent="0.35"/>
    <row r="113181" s="62" customFormat="1" x14ac:dyDescent="0.35"/>
    <row r="113182" s="62" customFormat="1" x14ac:dyDescent="0.35"/>
    <row r="113183" s="62" customFormat="1" x14ac:dyDescent="0.35"/>
    <row r="113184" s="62" customFormat="1" x14ac:dyDescent="0.35"/>
    <row r="113185" s="62" customFormat="1" x14ac:dyDescent="0.35"/>
    <row r="113186" s="62" customFormat="1" x14ac:dyDescent="0.35"/>
    <row r="113187" s="62" customFormat="1" x14ac:dyDescent="0.35"/>
    <row r="113188" s="62" customFormat="1" x14ac:dyDescent="0.35"/>
    <row r="113189" s="62" customFormat="1" x14ac:dyDescent="0.35"/>
    <row r="113190" s="62" customFormat="1" x14ac:dyDescent="0.35"/>
    <row r="113191" s="62" customFormat="1" x14ac:dyDescent="0.35"/>
    <row r="113192" s="62" customFormat="1" x14ac:dyDescent="0.35"/>
    <row r="113193" s="62" customFormat="1" x14ac:dyDescent="0.35"/>
    <row r="113194" s="62" customFormat="1" x14ac:dyDescent="0.35"/>
    <row r="113195" s="62" customFormat="1" x14ac:dyDescent="0.35"/>
    <row r="113196" s="62" customFormat="1" x14ac:dyDescent="0.35"/>
    <row r="113197" s="62" customFormat="1" x14ac:dyDescent="0.35"/>
    <row r="113198" s="62" customFormat="1" x14ac:dyDescent="0.35"/>
    <row r="113199" s="62" customFormat="1" x14ac:dyDescent="0.35"/>
    <row r="113200" s="62" customFormat="1" x14ac:dyDescent="0.35"/>
    <row r="113201" s="62" customFormat="1" x14ac:dyDescent="0.35"/>
    <row r="113202" s="62" customFormat="1" x14ac:dyDescent="0.35"/>
    <row r="113203" s="62" customFormat="1" x14ac:dyDescent="0.35"/>
    <row r="113204" s="62" customFormat="1" x14ac:dyDescent="0.35"/>
    <row r="113205" s="62" customFormat="1" x14ac:dyDescent="0.35"/>
    <row r="113206" s="62" customFormat="1" x14ac:dyDescent="0.35"/>
    <row r="113207" s="62" customFormat="1" x14ac:dyDescent="0.35"/>
    <row r="113208" s="62" customFormat="1" x14ac:dyDescent="0.35"/>
    <row r="113209" s="62" customFormat="1" x14ac:dyDescent="0.35"/>
    <row r="113210" s="62" customFormat="1" x14ac:dyDescent="0.35"/>
    <row r="113211" s="62" customFormat="1" x14ac:dyDescent="0.35"/>
    <row r="113212" s="62" customFormat="1" x14ac:dyDescent="0.35"/>
    <row r="113213" s="62" customFormat="1" x14ac:dyDescent="0.35"/>
    <row r="113214" s="62" customFormat="1" x14ac:dyDescent="0.35"/>
    <row r="113215" s="62" customFormat="1" x14ac:dyDescent="0.35"/>
    <row r="113216" s="62" customFormat="1" x14ac:dyDescent="0.35"/>
    <row r="113217" s="62" customFormat="1" x14ac:dyDescent="0.35"/>
    <row r="113218" s="62" customFormat="1" x14ac:dyDescent="0.35"/>
    <row r="113219" s="62" customFormat="1" x14ac:dyDescent="0.35"/>
    <row r="113220" s="62" customFormat="1" x14ac:dyDescent="0.35"/>
    <row r="113221" s="62" customFormat="1" x14ac:dyDescent="0.35"/>
    <row r="113222" s="62" customFormat="1" x14ac:dyDescent="0.35"/>
    <row r="113223" s="62" customFormat="1" x14ac:dyDescent="0.35"/>
    <row r="113224" s="62" customFormat="1" x14ac:dyDescent="0.35"/>
    <row r="113225" s="62" customFormat="1" x14ac:dyDescent="0.35"/>
    <row r="113226" s="62" customFormat="1" x14ac:dyDescent="0.35"/>
    <row r="113227" s="62" customFormat="1" x14ac:dyDescent="0.35"/>
    <row r="113228" s="62" customFormat="1" x14ac:dyDescent="0.35"/>
    <row r="113229" s="62" customFormat="1" x14ac:dyDescent="0.35"/>
    <row r="113230" s="62" customFormat="1" x14ac:dyDescent="0.35"/>
    <row r="113231" s="62" customFormat="1" x14ac:dyDescent="0.35"/>
    <row r="113232" s="62" customFormat="1" x14ac:dyDescent="0.35"/>
    <row r="113233" s="62" customFormat="1" x14ac:dyDescent="0.35"/>
    <row r="113234" s="62" customFormat="1" x14ac:dyDescent="0.35"/>
    <row r="113235" s="62" customFormat="1" x14ac:dyDescent="0.35"/>
    <row r="113236" s="62" customFormat="1" x14ac:dyDescent="0.35"/>
    <row r="113237" s="62" customFormat="1" x14ac:dyDescent="0.35"/>
    <row r="113238" s="62" customFormat="1" x14ac:dyDescent="0.35"/>
    <row r="113239" s="62" customFormat="1" x14ac:dyDescent="0.35"/>
    <row r="113240" s="62" customFormat="1" x14ac:dyDescent="0.35"/>
    <row r="113241" s="62" customFormat="1" x14ac:dyDescent="0.35"/>
    <row r="113242" s="62" customFormat="1" x14ac:dyDescent="0.35"/>
    <row r="113243" s="62" customFormat="1" x14ac:dyDescent="0.35"/>
    <row r="113244" s="62" customFormat="1" x14ac:dyDescent="0.35"/>
    <row r="113245" s="62" customFormat="1" x14ac:dyDescent="0.35"/>
    <row r="113246" s="62" customFormat="1" x14ac:dyDescent="0.35"/>
    <row r="113247" s="62" customFormat="1" x14ac:dyDescent="0.35"/>
    <row r="113248" s="62" customFormat="1" x14ac:dyDescent="0.35"/>
    <row r="113249" s="62" customFormat="1" x14ac:dyDescent="0.35"/>
    <row r="113250" s="62" customFormat="1" x14ac:dyDescent="0.35"/>
    <row r="113251" s="62" customFormat="1" x14ac:dyDescent="0.35"/>
    <row r="113252" s="62" customFormat="1" x14ac:dyDescent="0.35"/>
    <row r="113253" s="62" customFormat="1" x14ac:dyDescent="0.35"/>
    <row r="113254" s="62" customFormat="1" x14ac:dyDescent="0.35"/>
    <row r="113255" s="62" customFormat="1" x14ac:dyDescent="0.35"/>
    <row r="113256" s="62" customFormat="1" x14ac:dyDescent="0.35"/>
    <row r="113257" s="62" customFormat="1" x14ac:dyDescent="0.35"/>
    <row r="113258" s="62" customFormat="1" x14ac:dyDescent="0.35"/>
    <row r="113259" s="62" customFormat="1" x14ac:dyDescent="0.35"/>
    <row r="113260" s="62" customFormat="1" x14ac:dyDescent="0.35"/>
    <row r="113261" s="62" customFormat="1" x14ac:dyDescent="0.35"/>
    <row r="113262" s="62" customFormat="1" x14ac:dyDescent="0.35"/>
    <row r="113263" s="62" customFormat="1" x14ac:dyDescent="0.35"/>
    <row r="113264" s="62" customFormat="1" x14ac:dyDescent="0.35"/>
    <row r="113265" s="62" customFormat="1" x14ac:dyDescent="0.35"/>
    <row r="113266" s="62" customFormat="1" x14ac:dyDescent="0.35"/>
    <row r="113267" s="62" customFormat="1" x14ac:dyDescent="0.35"/>
    <row r="113268" s="62" customFormat="1" x14ac:dyDescent="0.35"/>
    <row r="113269" s="62" customFormat="1" x14ac:dyDescent="0.35"/>
    <row r="113270" s="62" customFormat="1" x14ac:dyDescent="0.35"/>
    <row r="113271" s="62" customFormat="1" x14ac:dyDescent="0.35"/>
    <row r="113272" s="62" customFormat="1" x14ac:dyDescent="0.35"/>
    <row r="113273" s="62" customFormat="1" x14ac:dyDescent="0.35"/>
    <row r="113274" s="62" customFormat="1" x14ac:dyDescent="0.35"/>
    <row r="113275" s="62" customFormat="1" x14ac:dyDescent="0.35"/>
    <row r="113276" s="62" customFormat="1" x14ac:dyDescent="0.35"/>
    <row r="113277" s="62" customFormat="1" x14ac:dyDescent="0.35"/>
    <row r="113278" s="62" customFormat="1" x14ac:dyDescent="0.35"/>
    <row r="113279" s="62" customFormat="1" x14ac:dyDescent="0.35"/>
    <row r="113280" s="62" customFormat="1" x14ac:dyDescent="0.35"/>
    <row r="113281" s="62" customFormat="1" x14ac:dyDescent="0.35"/>
    <row r="113282" s="62" customFormat="1" x14ac:dyDescent="0.35"/>
    <row r="113283" s="62" customFormat="1" x14ac:dyDescent="0.35"/>
    <row r="113284" s="62" customFormat="1" x14ac:dyDescent="0.35"/>
    <row r="113285" s="62" customFormat="1" x14ac:dyDescent="0.35"/>
    <row r="113286" s="62" customFormat="1" x14ac:dyDescent="0.35"/>
    <row r="113287" s="62" customFormat="1" x14ac:dyDescent="0.35"/>
    <row r="113288" s="62" customFormat="1" x14ac:dyDescent="0.35"/>
    <row r="113289" s="62" customFormat="1" x14ac:dyDescent="0.35"/>
    <row r="113290" s="62" customFormat="1" x14ac:dyDescent="0.35"/>
    <row r="113291" s="62" customFormat="1" x14ac:dyDescent="0.35"/>
    <row r="113292" s="62" customFormat="1" x14ac:dyDescent="0.35"/>
    <row r="113293" s="62" customFormat="1" x14ac:dyDescent="0.35"/>
    <row r="113294" s="62" customFormat="1" x14ac:dyDescent="0.35"/>
    <row r="113295" s="62" customFormat="1" x14ac:dyDescent="0.35"/>
    <row r="113296" s="62" customFormat="1" x14ac:dyDescent="0.35"/>
    <row r="113297" s="62" customFormat="1" x14ac:dyDescent="0.35"/>
    <row r="113298" s="62" customFormat="1" x14ac:dyDescent="0.35"/>
    <row r="113299" s="62" customFormat="1" x14ac:dyDescent="0.35"/>
    <row r="113300" s="62" customFormat="1" x14ac:dyDescent="0.35"/>
    <row r="113301" s="62" customFormat="1" x14ac:dyDescent="0.35"/>
    <row r="113302" s="62" customFormat="1" x14ac:dyDescent="0.35"/>
    <row r="113303" s="62" customFormat="1" x14ac:dyDescent="0.35"/>
    <row r="113304" s="62" customFormat="1" x14ac:dyDescent="0.35"/>
    <row r="113305" s="62" customFormat="1" x14ac:dyDescent="0.35"/>
    <row r="113306" s="62" customFormat="1" x14ac:dyDescent="0.35"/>
    <row r="113307" s="62" customFormat="1" x14ac:dyDescent="0.35"/>
    <row r="113308" s="62" customFormat="1" x14ac:dyDescent="0.35"/>
    <row r="113309" s="62" customFormat="1" x14ac:dyDescent="0.35"/>
    <row r="113310" s="62" customFormat="1" x14ac:dyDescent="0.35"/>
    <row r="113311" s="62" customFormat="1" x14ac:dyDescent="0.35"/>
    <row r="113312" s="62" customFormat="1" x14ac:dyDescent="0.35"/>
    <row r="113313" s="62" customFormat="1" x14ac:dyDescent="0.35"/>
    <row r="113314" s="62" customFormat="1" x14ac:dyDescent="0.35"/>
    <row r="113315" s="62" customFormat="1" x14ac:dyDescent="0.35"/>
    <row r="113316" s="62" customFormat="1" x14ac:dyDescent="0.35"/>
    <row r="113317" s="62" customFormat="1" x14ac:dyDescent="0.35"/>
    <row r="113318" s="62" customFormat="1" x14ac:dyDescent="0.35"/>
    <row r="113319" s="62" customFormat="1" x14ac:dyDescent="0.35"/>
    <row r="113320" s="62" customFormat="1" x14ac:dyDescent="0.35"/>
    <row r="113321" s="62" customFormat="1" x14ac:dyDescent="0.35"/>
    <row r="113322" s="62" customFormat="1" x14ac:dyDescent="0.35"/>
    <row r="113323" s="62" customFormat="1" x14ac:dyDescent="0.35"/>
    <row r="113324" s="62" customFormat="1" x14ac:dyDescent="0.35"/>
    <row r="113325" s="62" customFormat="1" x14ac:dyDescent="0.35"/>
    <row r="113326" s="62" customFormat="1" x14ac:dyDescent="0.35"/>
    <row r="113327" s="62" customFormat="1" x14ac:dyDescent="0.35"/>
    <row r="113328" s="62" customFormat="1" x14ac:dyDescent="0.35"/>
    <row r="113329" s="62" customFormat="1" x14ac:dyDescent="0.35"/>
    <row r="113330" s="62" customFormat="1" x14ac:dyDescent="0.35"/>
    <row r="113331" s="62" customFormat="1" x14ac:dyDescent="0.35"/>
    <row r="113332" s="62" customFormat="1" x14ac:dyDescent="0.35"/>
    <row r="113333" s="62" customFormat="1" x14ac:dyDescent="0.35"/>
    <row r="113334" s="62" customFormat="1" x14ac:dyDescent="0.35"/>
    <row r="113335" s="62" customFormat="1" x14ac:dyDescent="0.35"/>
    <row r="113336" s="62" customFormat="1" x14ac:dyDescent="0.35"/>
    <row r="113337" s="62" customFormat="1" x14ac:dyDescent="0.35"/>
    <row r="113338" s="62" customFormat="1" x14ac:dyDescent="0.35"/>
    <row r="113339" s="62" customFormat="1" x14ac:dyDescent="0.35"/>
    <row r="113340" s="62" customFormat="1" x14ac:dyDescent="0.35"/>
    <row r="113341" s="62" customFormat="1" x14ac:dyDescent="0.35"/>
    <row r="113342" s="62" customFormat="1" x14ac:dyDescent="0.35"/>
    <row r="113343" s="62" customFormat="1" x14ac:dyDescent="0.35"/>
    <row r="113344" s="62" customFormat="1" x14ac:dyDescent="0.35"/>
    <row r="113345" s="62" customFormat="1" x14ac:dyDescent="0.35"/>
    <row r="113346" s="62" customFormat="1" x14ac:dyDescent="0.35"/>
    <row r="113347" s="62" customFormat="1" x14ac:dyDescent="0.35"/>
    <row r="113348" s="62" customFormat="1" x14ac:dyDescent="0.35"/>
    <row r="113349" s="62" customFormat="1" x14ac:dyDescent="0.35"/>
    <row r="113350" s="62" customFormat="1" x14ac:dyDescent="0.35"/>
    <row r="113351" s="62" customFormat="1" x14ac:dyDescent="0.35"/>
    <row r="113352" s="62" customFormat="1" x14ac:dyDescent="0.35"/>
    <row r="113353" s="62" customFormat="1" x14ac:dyDescent="0.35"/>
    <row r="113354" s="62" customFormat="1" x14ac:dyDescent="0.35"/>
    <row r="113355" s="62" customFormat="1" x14ac:dyDescent="0.35"/>
    <row r="113356" s="62" customFormat="1" x14ac:dyDescent="0.35"/>
    <row r="113357" s="62" customFormat="1" x14ac:dyDescent="0.35"/>
    <row r="113358" s="62" customFormat="1" x14ac:dyDescent="0.35"/>
    <row r="113359" s="62" customFormat="1" x14ac:dyDescent="0.35"/>
    <row r="113360" s="62" customFormat="1" x14ac:dyDescent="0.35"/>
    <row r="113361" s="62" customFormat="1" x14ac:dyDescent="0.35"/>
    <row r="113362" s="62" customFormat="1" x14ac:dyDescent="0.35"/>
    <row r="113363" s="62" customFormat="1" x14ac:dyDescent="0.35"/>
    <row r="113364" s="62" customFormat="1" x14ac:dyDescent="0.35"/>
    <row r="113365" s="62" customFormat="1" x14ac:dyDescent="0.35"/>
    <row r="113366" s="62" customFormat="1" x14ac:dyDescent="0.35"/>
    <row r="113367" s="62" customFormat="1" x14ac:dyDescent="0.35"/>
    <row r="113368" s="62" customFormat="1" x14ac:dyDescent="0.35"/>
    <row r="113369" s="62" customFormat="1" x14ac:dyDescent="0.35"/>
    <row r="113370" s="62" customFormat="1" x14ac:dyDescent="0.35"/>
    <row r="113371" s="62" customFormat="1" x14ac:dyDescent="0.35"/>
    <row r="113372" s="62" customFormat="1" x14ac:dyDescent="0.35"/>
    <row r="113373" s="62" customFormat="1" x14ac:dyDescent="0.35"/>
    <row r="113374" s="62" customFormat="1" x14ac:dyDescent="0.35"/>
    <row r="113375" s="62" customFormat="1" x14ac:dyDescent="0.35"/>
    <row r="113376" s="62" customFormat="1" x14ac:dyDescent="0.35"/>
    <row r="113377" s="62" customFormat="1" x14ac:dyDescent="0.35"/>
    <row r="113378" s="62" customFormat="1" x14ac:dyDescent="0.35"/>
    <row r="113379" s="62" customFormat="1" x14ac:dyDescent="0.35"/>
    <row r="113380" s="62" customFormat="1" x14ac:dyDescent="0.35"/>
    <row r="113381" s="62" customFormat="1" x14ac:dyDescent="0.35"/>
    <row r="113382" s="62" customFormat="1" x14ac:dyDescent="0.35"/>
    <row r="113383" s="62" customFormat="1" x14ac:dyDescent="0.35"/>
    <row r="113384" s="62" customFormat="1" x14ac:dyDescent="0.35"/>
    <row r="113385" s="62" customFormat="1" x14ac:dyDescent="0.35"/>
    <row r="113386" s="62" customFormat="1" x14ac:dyDescent="0.35"/>
    <row r="113387" s="62" customFormat="1" x14ac:dyDescent="0.35"/>
    <row r="113388" s="62" customFormat="1" x14ac:dyDescent="0.35"/>
    <row r="113389" s="62" customFormat="1" x14ac:dyDescent="0.35"/>
    <row r="113390" s="62" customFormat="1" x14ac:dyDescent="0.35"/>
    <row r="113391" s="62" customFormat="1" x14ac:dyDescent="0.35"/>
    <row r="113392" s="62" customFormat="1" x14ac:dyDescent="0.35"/>
    <row r="113393" s="62" customFormat="1" x14ac:dyDescent="0.35"/>
    <row r="113394" s="62" customFormat="1" x14ac:dyDescent="0.35"/>
    <row r="113395" s="62" customFormat="1" x14ac:dyDescent="0.35"/>
    <row r="113396" s="62" customFormat="1" x14ac:dyDescent="0.35"/>
    <row r="113397" s="62" customFormat="1" x14ac:dyDescent="0.35"/>
    <row r="113398" s="62" customFormat="1" x14ac:dyDescent="0.35"/>
    <row r="113399" s="62" customFormat="1" x14ac:dyDescent="0.35"/>
    <row r="113400" s="62" customFormat="1" x14ac:dyDescent="0.35"/>
    <row r="113401" s="62" customFormat="1" x14ac:dyDescent="0.35"/>
    <row r="113402" s="62" customFormat="1" x14ac:dyDescent="0.35"/>
    <row r="113403" s="62" customFormat="1" x14ac:dyDescent="0.35"/>
    <row r="113404" s="62" customFormat="1" x14ac:dyDescent="0.35"/>
    <row r="113405" s="62" customFormat="1" x14ac:dyDescent="0.35"/>
    <row r="113406" s="62" customFormat="1" x14ac:dyDescent="0.35"/>
    <row r="113407" s="62" customFormat="1" x14ac:dyDescent="0.35"/>
    <row r="113408" s="62" customFormat="1" x14ac:dyDescent="0.35"/>
    <row r="113409" s="62" customFormat="1" x14ac:dyDescent="0.35"/>
    <row r="113410" s="62" customFormat="1" x14ac:dyDescent="0.35"/>
    <row r="113411" s="62" customFormat="1" x14ac:dyDescent="0.35"/>
    <row r="113412" s="62" customFormat="1" x14ac:dyDescent="0.35"/>
    <row r="113413" s="62" customFormat="1" x14ac:dyDescent="0.35"/>
    <row r="113414" s="62" customFormat="1" x14ac:dyDescent="0.35"/>
    <row r="113415" s="62" customFormat="1" x14ac:dyDescent="0.35"/>
    <row r="113416" s="62" customFormat="1" x14ac:dyDescent="0.35"/>
    <row r="113417" s="62" customFormat="1" x14ac:dyDescent="0.35"/>
    <row r="113418" s="62" customFormat="1" x14ac:dyDescent="0.35"/>
    <row r="113419" s="62" customFormat="1" x14ac:dyDescent="0.35"/>
    <row r="113420" s="62" customFormat="1" x14ac:dyDescent="0.35"/>
    <row r="113421" s="62" customFormat="1" x14ac:dyDescent="0.35"/>
    <row r="113422" s="62" customFormat="1" x14ac:dyDescent="0.35"/>
    <row r="113423" s="62" customFormat="1" x14ac:dyDescent="0.35"/>
    <row r="113424" s="62" customFormat="1" x14ac:dyDescent="0.35"/>
    <row r="113425" s="62" customFormat="1" x14ac:dyDescent="0.35"/>
    <row r="113426" s="62" customFormat="1" x14ac:dyDescent="0.35"/>
    <row r="113427" s="62" customFormat="1" x14ac:dyDescent="0.35"/>
    <row r="113428" s="62" customFormat="1" x14ac:dyDescent="0.35"/>
    <row r="113429" s="62" customFormat="1" x14ac:dyDescent="0.35"/>
    <row r="113430" s="62" customFormat="1" x14ac:dyDescent="0.35"/>
    <row r="113431" s="62" customFormat="1" x14ac:dyDescent="0.35"/>
    <row r="113432" s="62" customFormat="1" x14ac:dyDescent="0.35"/>
    <row r="113433" s="62" customFormat="1" x14ac:dyDescent="0.35"/>
    <row r="113434" s="62" customFormat="1" x14ac:dyDescent="0.35"/>
    <row r="113435" s="62" customFormat="1" x14ac:dyDescent="0.35"/>
    <row r="113436" s="62" customFormat="1" x14ac:dyDescent="0.35"/>
    <row r="113437" s="62" customFormat="1" x14ac:dyDescent="0.35"/>
    <row r="113438" s="62" customFormat="1" x14ac:dyDescent="0.35"/>
    <row r="113439" s="62" customFormat="1" x14ac:dyDescent="0.35"/>
    <row r="113440" s="62" customFormat="1" x14ac:dyDescent="0.35"/>
    <row r="113441" s="62" customFormat="1" x14ac:dyDescent="0.35"/>
    <row r="113442" s="62" customFormat="1" x14ac:dyDescent="0.35"/>
    <row r="113443" s="62" customFormat="1" x14ac:dyDescent="0.35"/>
    <row r="113444" s="62" customFormat="1" x14ac:dyDescent="0.35"/>
    <row r="113445" s="62" customFormat="1" x14ac:dyDescent="0.35"/>
    <row r="113446" s="62" customFormat="1" x14ac:dyDescent="0.35"/>
    <row r="113447" s="62" customFormat="1" x14ac:dyDescent="0.35"/>
    <row r="113448" s="62" customFormat="1" x14ac:dyDescent="0.35"/>
    <row r="113449" s="62" customFormat="1" x14ac:dyDescent="0.35"/>
    <row r="113450" s="62" customFormat="1" x14ac:dyDescent="0.35"/>
    <row r="113451" s="62" customFormat="1" x14ac:dyDescent="0.35"/>
    <row r="113452" s="62" customFormat="1" x14ac:dyDescent="0.35"/>
    <row r="113453" s="62" customFormat="1" x14ac:dyDescent="0.35"/>
    <row r="113454" s="62" customFormat="1" x14ac:dyDescent="0.35"/>
    <row r="113455" s="62" customFormat="1" x14ac:dyDescent="0.35"/>
    <row r="113456" s="62" customFormat="1" x14ac:dyDescent="0.35"/>
    <row r="113457" s="62" customFormat="1" x14ac:dyDescent="0.35"/>
    <row r="113458" s="62" customFormat="1" x14ac:dyDescent="0.35"/>
    <row r="113459" s="62" customFormat="1" x14ac:dyDescent="0.35"/>
    <row r="113460" s="62" customFormat="1" x14ac:dyDescent="0.35"/>
    <row r="113461" s="62" customFormat="1" x14ac:dyDescent="0.35"/>
    <row r="113462" s="62" customFormat="1" x14ac:dyDescent="0.35"/>
    <row r="113463" s="62" customFormat="1" x14ac:dyDescent="0.35"/>
    <row r="113464" s="62" customFormat="1" x14ac:dyDescent="0.35"/>
    <row r="113465" s="62" customFormat="1" x14ac:dyDescent="0.35"/>
    <row r="113466" s="62" customFormat="1" x14ac:dyDescent="0.35"/>
    <row r="113467" s="62" customFormat="1" x14ac:dyDescent="0.35"/>
    <row r="113468" s="62" customFormat="1" x14ac:dyDescent="0.35"/>
    <row r="113469" s="62" customFormat="1" x14ac:dyDescent="0.35"/>
    <row r="113470" s="62" customFormat="1" x14ac:dyDescent="0.35"/>
    <row r="113471" s="62" customFormat="1" x14ac:dyDescent="0.35"/>
    <row r="113472" s="62" customFormat="1" x14ac:dyDescent="0.35"/>
    <row r="113473" s="62" customFormat="1" x14ac:dyDescent="0.35"/>
    <row r="113474" s="62" customFormat="1" x14ac:dyDescent="0.35"/>
    <row r="113475" s="62" customFormat="1" x14ac:dyDescent="0.35"/>
    <row r="113476" s="62" customFormat="1" x14ac:dyDescent="0.35"/>
    <row r="113477" s="62" customFormat="1" x14ac:dyDescent="0.35"/>
    <row r="113478" s="62" customFormat="1" x14ac:dyDescent="0.35"/>
    <row r="113479" s="62" customFormat="1" x14ac:dyDescent="0.35"/>
    <row r="113480" s="62" customFormat="1" x14ac:dyDescent="0.35"/>
    <row r="113481" s="62" customFormat="1" x14ac:dyDescent="0.35"/>
    <row r="113482" s="62" customFormat="1" x14ac:dyDescent="0.35"/>
    <row r="113483" s="62" customFormat="1" x14ac:dyDescent="0.35"/>
    <row r="113484" s="62" customFormat="1" x14ac:dyDescent="0.35"/>
    <row r="113485" s="62" customFormat="1" x14ac:dyDescent="0.35"/>
    <row r="113486" s="62" customFormat="1" x14ac:dyDescent="0.35"/>
    <row r="113487" s="62" customFormat="1" x14ac:dyDescent="0.35"/>
    <row r="113488" s="62" customFormat="1" x14ac:dyDescent="0.35"/>
    <row r="113489" s="62" customFormat="1" x14ac:dyDescent="0.35"/>
    <row r="113490" s="62" customFormat="1" x14ac:dyDescent="0.35"/>
    <row r="113491" s="62" customFormat="1" x14ac:dyDescent="0.35"/>
    <row r="113492" s="62" customFormat="1" x14ac:dyDescent="0.35"/>
    <row r="113493" s="62" customFormat="1" x14ac:dyDescent="0.35"/>
    <row r="113494" s="62" customFormat="1" x14ac:dyDescent="0.35"/>
    <row r="113495" s="62" customFormat="1" x14ac:dyDescent="0.35"/>
    <row r="113496" s="62" customFormat="1" x14ac:dyDescent="0.35"/>
    <row r="113497" s="62" customFormat="1" x14ac:dyDescent="0.35"/>
    <row r="113498" s="62" customFormat="1" x14ac:dyDescent="0.35"/>
    <row r="113499" s="62" customFormat="1" x14ac:dyDescent="0.35"/>
    <row r="113500" s="62" customFormat="1" x14ac:dyDescent="0.35"/>
    <row r="113501" s="62" customFormat="1" x14ac:dyDescent="0.35"/>
    <row r="113502" s="62" customFormat="1" x14ac:dyDescent="0.35"/>
    <row r="113503" s="62" customFormat="1" x14ac:dyDescent="0.35"/>
    <row r="113504" s="62" customFormat="1" x14ac:dyDescent="0.35"/>
    <row r="113505" s="62" customFormat="1" x14ac:dyDescent="0.35"/>
    <row r="113506" s="62" customFormat="1" x14ac:dyDescent="0.35"/>
    <row r="113507" s="62" customFormat="1" x14ac:dyDescent="0.35"/>
    <row r="113508" s="62" customFormat="1" x14ac:dyDescent="0.35"/>
    <row r="113509" s="62" customFormat="1" x14ac:dyDescent="0.35"/>
    <row r="113510" s="62" customFormat="1" x14ac:dyDescent="0.35"/>
    <row r="113511" s="62" customFormat="1" x14ac:dyDescent="0.35"/>
    <row r="113512" s="62" customFormat="1" x14ac:dyDescent="0.35"/>
    <row r="113513" s="62" customFormat="1" x14ac:dyDescent="0.35"/>
    <row r="113514" s="62" customFormat="1" x14ac:dyDescent="0.35"/>
    <row r="113515" s="62" customFormat="1" x14ac:dyDescent="0.35"/>
    <row r="113516" s="62" customFormat="1" x14ac:dyDescent="0.35"/>
    <row r="113517" s="62" customFormat="1" x14ac:dyDescent="0.35"/>
    <row r="113518" s="62" customFormat="1" x14ac:dyDescent="0.35"/>
    <row r="113519" s="62" customFormat="1" x14ac:dyDescent="0.35"/>
    <row r="113520" s="62" customFormat="1" x14ac:dyDescent="0.35"/>
    <row r="113521" s="62" customFormat="1" x14ac:dyDescent="0.35"/>
    <row r="113522" s="62" customFormat="1" x14ac:dyDescent="0.35"/>
    <row r="113523" s="62" customFormat="1" x14ac:dyDescent="0.35"/>
    <row r="113524" s="62" customFormat="1" x14ac:dyDescent="0.35"/>
    <row r="113525" s="62" customFormat="1" x14ac:dyDescent="0.35"/>
    <row r="113526" s="62" customFormat="1" x14ac:dyDescent="0.35"/>
    <row r="113527" s="62" customFormat="1" x14ac:dyDescent="0.35"/>
    <row r="113528" s="62" customFormat="1" x14ac:dyDescent="0.35"/>
    <row r="113529" s="62" customFormat="1" x14ac:dyDescent="0.35"/>
    <row r="113530" s="62" customFormat="1" x14ac:dyDescent="0.35"/>
    <row r="113531" s="62" customFormat="1" x14ac:dyDescent="0.35"/>
    <row r="113532" s="62" customFormat="1" x14ac:dyDescent="0.35"/>
    <row r="113533" s="62" customFormat="1" x14ac:dyDescent="0.35"/>
    <row r="113534" s="62" customFormat="1" x14ac:dyDescent="0.35"/>
    <row r="113535" s="62" customFormat="1" x14ac:dyDescent="0.35"/>
    <row r="113536" s="62" customFormat="1" x14ac:dyDescent="0.35"/>
    <row r="113537" s="62" customFormat="1" x14ac:dyDescent="0.35"/>
    <row r="113538" s="62" customFormat="1" x14ac:dyDescent="0.35"/>
    <row r="113539" s="62" customFormat="1" x14ac:dyDescent="0.35"/>
    <row r="113540" s="62" customFormat="1" x14ac:dyDescent="0.35"/>
    <row r="113541" s="62" customFormat="1" x14ac:dyDescent="0.35"/>
    <row r="113542" s="62" customFormat="1" x14ac:dyDescent="0.35"/>
    <row r="113543" s="62" customFormat="1" x14ac:dyDescent="0.35"/>
    <row r="113544" s="62" customFormat="1" x14ac:dyDescent="0.35"/>
    <row r="113545" s="62" customFormat="1" x14ac:dyDescent="0.35"/>
    <row r="113546" s="62" customFormat="1" x14ac:dyDescent="0.35"/>
    <row r="113547" s="62" customFormat="1" x14ac:dyDescent="0.35"/>
    <row r="113548" s="62" customFormat="1" x14ac:dyDescent="0.35"/>
    <row r="113549" s="62" customFormat="1" x14ac:dyDescent="0.35"/>
    <row r="113550" s="62" customFormat="1" x14ac:dyDescent="0.35"/>
    <row r="113551" s="62" customFormat="1" x14ac:dyDescent="0.35"/>
    <row r="113552" s="62" customFormat="1" x14ac:dyDescent="0.35"/>
    <row r="113553" s="62" customFormat="1" x14ac:dyDescent="0.35"/>
    <row r="113554" s="62" customFormat="1" x14ac:dyDescent="0.35"/>
    <row r="113555" s="62" customFormat="1" x14ac:dyDescent="0.35"/>
    <row r="113556" s="62" customFormat="1" x14ac:dyDescent="0.35"/>
    <row r="113557" s="62" customFormat="1" x14ac:dyDescent="0.35"/>
    <row r="113558" s="62" customFormat="1" x14ac:dyDescent="0.35"/>
    <row r="113559" s="62" customFormat="1" x14ac:dyDescent="0.35"/>
    <row r="113560" s="62" customFormat="1" x14ac:dyDescent="0.35"/>
    <row r="113561" s="62" customFormat="1" x14ac:dyDescent="0.35"/>
    <row r="113562" s="62" customFormat="1" x14ac:dyDescent="0.35"/>
    <row r="113563" s="62" customFormat="1" x14ac:dyDescent="0.35"/>
    <row r="113564" s="62" customFormat="1" x14ac:dyDescent="0.35"/>
    <row r="113565" s="62" customFormat="1" x14ac:dyDescent="0.35"/>
    <row r="113566" s="62" customFormat="1" x14ac:dyDescent="0.35"/>
    <row r="113567" s="62" customFormat="1" x14ac:dyDescent="0.35"/>
    <row r="113568" s="62" customFormat="1" x14ac:dyDescent="0.35"/>
    <row r="113569" s="62" customFormat="1" x14ac:dyDescent="0.35"/>
    <row r="113570" s="62" customFormat="1" x14ac:dyDescent="0.35"/>
    <row r="113571" s="62" customFormat="1" x14ac:dyDescent="0.35"/>
    <row r="113572" s="62" customFormat="1" x14ac:dyDescent="0.35"/>
    <row r="113573" s="62" customFormat="1" x14ac:dyDescent="0.35"/>
    <row r="113574" s="62" customFormat="1" x14ac:dyDescent="0.35"/>
    <row r="113575" s="62" customFormat="1" x14ac:dyDescent="0.35"/>
    <row r="113576" s="62" customFormat="1" x14ac:dyDescent="0.35"/>
    <row r="113577" s="62" customFormat="1" x14ac:dyDescent="0.35"/>
    <row r="113578" s="62" customFormat="1" x14ac:dyDescent="0.35"/>
    <row r="113579" s="62" customFormat="1" x14ac:dyDescent="0.35"/>
    <row r="113580" s="62" customFormat="1" x14ac:dyDescent="0.35"/>
    <row r="113581" s="62" customFormat="1" x14ac:dyDescent="0.35"/>
    <row r="113582" s="62" customFormat="1" x14ac:dyDescent="0.35"/>
    <row r="113583" s="62" customFormat="1" x14ac:dyDescent="0.35"/>
    <row r="113584" s="62" customFormat="1" x14ac:dyDescent="0.35"/>
    <row r="113585" s="62" customFormat="1" x14ac:dyDescent="0.35"/>
    <row r="113586" s="62" customFormat="1" x14ac:dyDescent="0.35"/>
    <row r="113587" s="62" customFormat="1" x14ac:dyDescent="0.35"/>
    <row r="113588" s="62" customFormat="1" x14ac:dyDescent="0.35"/>
    <row r="113589" s="62" customFormat="1" x14ac:dyDescent="0.35"/>
    <row r="113590" s="62" customFormat="1" x14ac:dyDescent="0.35"/>
    <row r="113591" s="62" customFormat="1" x14ac:dyDescent="0.35"/>
    <row r="113592" s="62" customFormat="1" x14ac:dyDescent="0.35"/>
    <row r="113593" s="62" customFormat="1" x14ac:dyDescent="0.35"/>
    <row r="113594" s="62" customFormat="1" x14ac:dyDescent="0.35"/>
    <row r="113595" s="62" customFormat="1" x14ac:dyDescent="0.35"/>
    <row r="113596" s="62" customFormat="1" x14ac:dyDescent="0.35"/>
    <row r="113597" s="62" customFormat="1" x14ac:dyDescent="0.35"/>
    <row r="113598" s="62" customFormat="1" x14ac:dyDescent="0.35"/>
    <row r="113599" s="62" customFormat="1" x14ac:dyDescent="0.35"/>
    <row r="113600" s="62" customFormat="1" x14ac:dyDescent="0.35"/>
    <row r="113601" s="62" customFormat="1" x14ac:dyDescent="0.35"/>
    <row r="113602" s="62" customFormat="1" x14ac:dyDescent="0.35"/>
    <row r="113603" s="62" customFormat="1" x14ac:dyDescent="0.35"/>
    <row r="113604" s="62" customFormat="1" x14ac:dyDescent="0.35"/>
    <row r="113605" s="62" customFormat="1" x14ac:dyDescent="0.35"/>
    <row r="113606" s="62" customFormat="1" x14ac:dyDescent="0.35"/>
    <row r="113607" s="62" customFormat="1" x14ac:dyDescent="0.35"/>
    <row r="113608" s="62" customFormat="1" x14ac:dyDescent="0.35"/>
    <row r="113609" s="62" customFormat="1" x14ac:dyDescent="0.35"/>
    <row r="113610" s="62" customFormat="1" x14ac:dyDescent="0.35"/>
    <row r="113611" s="62" customFormat="1" x14ac:dyDescent="0.35"/>
    <row r="113612" s="62" customFormat="1" x14ac:dyDescent="0.35"/>
    <row r="113613" s="62" customFormat="1" x14ac:dyDescent="0.35"/>
    <row r="113614" s="62" customFormat="1" x14ac:dyDescent="0.35"/>
    <row r="113615" s="62" customFormat="1" x14ac:dyDescent="0.35"/>
    <row r="113616" s="62" customFormat="1" x14ac:dyDescent="0.35"/>
    <row r="113617" s="62" customFormat="1" x14ac:dyDescent="0.35"/>
    <row r="113618" s="62" customFormat="1" x14ac:dyDescent="0.35"/>
    <row r="113619" s="62" customFormat="1" x14ac:dyDescent="0.35"/>
    <row r="113620" s="62" customFormat="1" x14ac:dyDescent="0.35"/>
    <row r="113621" s="62" customFormat="1" x14ac:dyDescent="0.35"/>
    <row r="113622" s="62" customFormat="1" x14ac:dyDescent="0.35"/>
    <row r="113623" s="62" customFormat="1" x14ac:dyDescent="0.35"/>
    <row r="113624" s="62" customFormat="1" x14ac:dyDescent="0.35"/>
    <row r="113625" s="62" customFormat="1" x14ac:dyDescent="0.35"/>
    <row r="113626" s="62" customFormat="1" x14ac:dyDescent="0.35"/>
    <row r="113627" s="62" customFormat="1" x14ac:dyDescent="0.35"/>
    <row r="113628" s="62" customFormat="1" x14ac:dyDescent="0.35"/>
    <row r="113629" s="62" customFormat="1" x14ac:dyDescent="0.35"/>
    <row r="113630" s="62" customFormat="1" x14ac:dyDescent="0.35"/>
    <row r="113631" s="62" customFormat="1" x14ac:dyDescent="0.35"/>
    <row r="113632" s="62" customFormat="1" x14ac:dyDescent="0.35"/>
    <row r="113633" s="62" customFormat="1" x14ac:dyDescent="0.35"/>
    <row r="113634" s="62" customFormat="1" x14ac:dyDescent="0.35"/>
    <row r="113635" s="62" customFormat="1" x14ac:dyDescent="0.35"/>
    <row r="113636" s="62" customFormat="1" x14ac:dyDescent="0.35"/>
    <row r="113637" s="62" customFormat="1" x14ac:dyDescent="0.35"/>
    <row r="113638" s="62" customFormat="1" x14ac:dyDescent="0.35"/>
    <row r="113639" s="62" customFormat="1" x14ac:dyDescent="0.35"/>
    <row r="113640" s="62" customFormat="1" x14ac:dyDescent="0.35"/>
    <row r="113641" s="62" customFormat="1" x14ac:dyDescent="0.35"/>
    <row r="113642" s="62" customFormat="1" x14ac:dyDescent="0.35"/>
    <row r="113643" s="62" customFormat="1" x14ac:dyDescent="0.35"/>
    <row r="113644" s="62" customFormat="1" x14ac:dyDescent="0.35"/>
    <row r="113645" s="62" customFormat="1" x14ac:dyDescent="0.35"/>
    <row r="113646" s="62" customFormat="1" x14ac:dyDescent="0.35"/>
    <row r="113647" s="62" customFormat="1" x14ac:dyDescent="0.35"/>
    <row r="113648" s="62" customFormat="1" x14ac:dyDescent="0.35"/>
    <row r="113649" s="62" customFormat="1" x14ac:dyDescent="0.35"/>
    <row r="113650" s="62" customFormat="1" x14ac:dyDescent="0.35"/>
    <row r="113651" s="62" customFormat="1" x14ac:dyDescent="0.35"/>
    <row r="113652" s="62" customFormat="1" x14ac:dyDescent="0.35"/>
    <row r="113653" s="62" customFormat="1" x14ac:dyDescent="0.35"/>
    <row r="113654" s="62" customFormat="1" x14ac:dyDescent="0.35"/>
    <row r="113655" s="62" customFormat="1" x14ac:dyDescent="0.35"/>
    <row r="113656" s="62" customFormat="1" x14ac:dyDescent="0.35"/>
    <row r="113657" s="62" customFormat="1" x14ac:dyDescent="0.35"/>
    <row r="113658" s="62" customFormat="1" x14ac:dyDescent="0.35"/>
    <row r="113659" s="62" customFormat="1" x14ac:dyDescent="0.35"/>
    <row r="113660" s="62" customFormat="1" x14ac:dyDescent="0.35"/>
    <row r="113661" s="62" customFormat="1" x14ac:dyDescent="0.35"/>
    <row r="113662" s="62" customFormat="1" x14ac:dyDescent="0.35"/>
    <row r="113663" s="62" customFormat="1" x14ac:dyDescent="0.35"/>
    <row r="113664" s="62" customFormat="1" x14ac:dyDescent="0.35"/>
    <row r="113665" s="62" customFormat="1" x14ac:dyDescent="0.35"/>
    <row r="113666" s="62" customFormat="1" x14ac:dyDescent="0.35"/>
    <row r="113667" s="62" customFormat="1" x14ac:dyDescent="0.35"/>
    <row r="113668" s="62" customFormat="1" x14ac:dyDescent="0.35"/>
    <row r="113669" s="62" customFormat="1" x14ac:dyDescent="0.35"/>
    <row r="113670" s="62" customFormat="1" x14ac:dyDescent="0.35"/>
    <row r="113671" s="62" customFormat="1" x14ac:dyDescent="0.35"/>
    <row r="113672" s="62" customFormat="1" x14ac:dyDescent="0.35"/>
    <row r="113673" s="62" customFormat="1" x14ac:dyDescent="0.35"/>
    <row r="113674" s="62" customFormat="1" x14ac:dyDescent="0.35"/>
    <row r="113675" s="62" customFormat="1" x14ac:dyDescent="0.35"/>
    <row r="113676" s="62" customFormat="1" x14ac:dyDescent="0.35"/>
    <row r="113677" s="62" customFormat="1" x14ac:dyDescent="0.35"/>
    <row r="113678" s="62" customFormat="1" x14ac:dyDescent="0.35"/>
    <row r="113679" s="62" customFormat="1" x14ac:dyDescent="0.35"/>
    <row r="113680" s="62" customFormat="1" x14ac:dyDescent="0.35"/>
    <row r="113681" s="62" customFormat="1" x14ac:dyDescent="0.35"/>
    <row r="113682" s="62" customFormat="1" x14ac:dyDescent="0.35"/>
    <row r="113683" s="62" customFormat="1" x14ac:dyDescent="0.35"/>
    <row r="113684" s="62" customFormat="1" x14ac:dyDescent="0.35"/>
    <row r="113685" s="62" customFormat="1" x14ac:dyDescent="0.35"/>
    <row r="113686" s="62" customFormat="1" x14ac:dyDescent="0.35"/>
    <row r="113687" s="62" customFormat="1" x14ac:dyDescent="0.35"/>
    <row r="113688" s="62" customFormat="1" x14ac:dyDescent="0.35"/>
    <row r="113689" s="62" customFormat="1" x14ac:dyDescent="0.35"/>
    <row r="113690" s="62" customFormat="1" x14ac:dyDescent="0.35"/>
    <row r="113691" s="62" customFormat="1" x14ac:dyDescent="0.35"/>
    <row r="113692" s="62" customFormat="1" x14ac:dyDescent="0.35"/>
    <row r="113693" s="62" customFormat="1" x14ac:dyDescent="0.35"/>
    <row r="113694" s="62" customFormat="1" x14ac:dyDescent="0.35"/>
    <row r="113695" s="62" customFormat="1" x14ac:dyDescent="0.35"/>
    <row r="113696" s="62" customFormat="1" x14ac:dyDescent="0.35"/>
    <row r="113697" s="62" customFormat="1" x14ac:dyDescent="0.35"/>
    <row r="113698" s="62" customFormat="1" x14ac:dyDescent="0.35"/>
    <row r="113699" s="62" customFormat="1" x14ac:dyDescent="0.35"/>
    <row r="113700" s="62" customFormat="1" x14ac:dyDescent="0.35"/>
    <row r="113701" s="62" customFormat="1" x14ac:dyDescent="0.35"/>
    <row r="113702" s="62" customFormat="1" x14ac:dyDescent="0.35"/>
    <row r="113703" s="62" customFormat="1" x14ac:dyDescent="0.35"/>
    <row r="113704" s="62" customFormat="1" x14ac:dyDescent="0.35"/>
    <row r="113705" s="62" customFormat="1" x14ac:dyDescent="0.35"/>
    <row r="113706" s="62" customFormat="1" x14ac:dyDescent="0.35"/>
    <row r="113707" s="62" customFormat="1" x14ac:dyDescent="0.35"/>
    <row r="113708" s="62" customFormat="1" x14ac:dyDescent="0.35"/>
    <row r="113709" s="62" customFormat="1" x14ac:dyDescent="0.35"/>
    <row r="113710" s="62" customFormat="1" x14ac:dyDescent="0.35"/>
    <row r="113711" s="62" customFormat="1" x14ac:dyDescent="0.35"/>
    <row r="113712" s="62" customFormat="1" x14ac:dyDescent="0.35"/>
    <row r="113713" s="62" customFormat="1" x14ac:dyDescent="0.35"/>
    <row r="113714" s="62" customFormat="1" x14ac:dyDescent="0.35"/>
    <row r="113715" s="62" customFormat="1" x14ac:dyDescent="0.35"/>
    <row r="113716" s="62" customFormat="1" x14ac:dyDescent="0.35"/>
    <row r="113717" s="62" customFormat="1" x14ac:dyDescent="0.35"/>
    <row r="113718" s="62" customFormat="1" x14ac:dyDescent="0.35"/>
    <row r="113719" s="62" customFormat="1" x14ac:dyDescent="0.35"/>
    <row r="113720" s="62" customFormat="1" x14ac:dyDescent="0.35"/>
    <row r="113721" s="62" customFormat="1" x14ac:dyDescent="0.35"/>
    <row r="113722" s="62" customFormat="1" x14ac:dyDescent="0.35"/>
    <row r="113723" s="62" customFormat="1" x14ac:dyDescent="0.35"/>
    <row r="113724" s="62" customFormat="1" x14ac:dyDescent="0.35"/>
    <row r="113725" s="62" customFormat="1" x14ac:dyDescent="0.35"/>
    <row r="113726" s="62" customFormat="1" x14ac:dyDescent="0.35"/>
    <row r="113727" s="62" customFormat="1" x14ac:dyDescent="0.35"/>
    <row r="113728" s="62" customFormat="1" x14ac:dyDescent="0.35"/>
    <row r="113729" s="62" customFormat="1" x14ac:dyDescent="0.35"/>
    <row r="113730" s="62" customFormat="1" x14ac:dyDescent="0.35"/>
    <row r="113731" s="62" customFormat="1" x14ac:dyDescent="0.35"/>
    <row r="113732" s="62" customFormat="1" x14ac:dyDescent="0.35"/>
    <row r="113733" s="62" customFormat="1" x14ac:dyDescent="0.35"/>
    <row r="113734" s="62" customFormat="1" x14ac:dyDescent="0.35"/>
    <row r="113735" s="62" customFormat="1" x14ac:dyDescent="0.35"/>
    <row r="113736" s="62" customFormat="1" x14ac:dyDescent="0.35"/>
    <row r="113737" s="62" customFormat="1" x14ac:dyDescent="0.35"/>
    <row r="113738" s="62" customFormat="1" x14ac:dyDescent="0.35"/>
    <row r="113739" s="62" customFormat="1" x14ac:dyDescent="0.35"/>
    <row r="113740" s="62" customFormat="1" x14ac:dyDescent="0.35"/>
    <row r="113741" s="62" customFormat="1" x14ac:dyDescent="0.35"/>
    <row r="113742" s="62" customFormat="1" x14ac:dyDescent="0.35"/>
    <row r="113743" s="62" customFormat="1" x14ac:dyDescent="0.35"/>
    <row r="113744" s="62" customFormat="1" x14ac:dyDescent="0.35"/>
    <row r="113745" s="62" customFormat="1" x14ac:dyDescent="0.35"/>
    <row r="113746" s="62" customFormat="1" x14ac:dyDescent="0.35"/>
    <row r="113747" s="62" customFormat="1" x14ac:dyDescent="0.35"/>
    <row r="113748" s="62" customFormat="1" x14ac:dyDescent="0.35"/>
    <row r="113749" s="62" customFormat="1" x14ac:dyDescent="0.35"/>
    <row r="113750" s="62" customFormat="1" x14ac:dyDescent="0.35"/>
    <row r="113751" s="62" customFormat="1" x14ac:dyDescent="0.35"/>
    <row r="113752" s="62" customFormat="1" x14ac:dyDescent="0.35"/>
    <row r="113753" s="62" customFormat="1" x14ac:dyDescent="0.35"/>
    <row r="113754" s="62" customFormat="1" x14ac:dyDescent="0.35"/>
    <row r="113755" s="62" customFormat="1" x14ac:dyDescent="0.35"/>
    <row r="113756" s="62" customFormat="1" x14ac:dyDescent="0.35"/>
    <row r="113757" s="62" customFormat="1" x14ac:dyDescent="0.35"/>
    <row r="113758" s="62" customFormat="1" x14ac:dyDescent="0.35"/>
    <row r="113759" s="62" customFormat="1" x14ac:dyDescent="0.35"/>
    <row r="113760" s="62" customFormat="1" x14ac:dyDescent="0.35"/>
    <row r="113761" s="62" customFormat="1" x14ac:dyDescent="0.35"/>
    <row r="113762" s="62" customFormat="1" x14ac:dyDescent="0.35"/>
    <row r="113763" s="62" customFormat="1" x14ac:dyDescent="0.35"/>
    <row r="113764" s="62" customFormat="1" x14ac:dyDescent="0.35"/>
    <row r="113765" s="62" customFormat="1" x14ac:dyDescent="0.35"/>
    <row r="113766" s="62" customFormat="1" x14ac:dyDescent="0.35"/>
    <row r="113767" s="62" customFormat="1" x14ac:dyDescent="0.35"/>
    <row r="113768" s="62" customFormat="1" x14ac:dyDescent="0.35"/>
    <row r="113769" s="62" customFormat="1" x14ac:dyDescent="0.35"/>
    <row r="113770" s="62" customFormat="1" x14ac:dyDescent="0.35"/>
    <row r="113771" s="62" customFormat="1" x14ac:dyDescent="0.35"/>
    <row r="113772" s="62" customFormat="1" x14ac:dyDescent="0.35"/>
    <row r="113773" s="62" customFormat="1" x14ac:dyDescent="0.35"/>
    <row r="113774" s="62" customFormat="1" x14ac:dyDescent="0.35"/>
    <row r="113775" s="62" customFormat="1" x14ac:dyDescent="0.35"/>
    <row r="113776" s="62" customFormat="1" x14ac:dyDescent="0.35"/>
    <row r="113777" s="62" customFormat="1" x14ac:dyDescent="0.35"/>
    <row r="113778" s="62" customFormat="1" x14ac:dyDescent="0.35"/>
    <row r="113779" s="62" customFormat="1" x14ac:dyDescent="0.35"/>
    <row r="113780" s="62" customFormat="1" x14ac:dyDescent="0.35"/>
    <row r="113781" s="62" customFormat="1" x14ac:dyDescent="0.35"/>
    <row r="113782" s="62" customFormat="1" x14ac:dyDescent="0.35"/>
    <row r="113783" s="62" customFormat="1" x14ac:dyDescent="0.35"/>
    <row r="113784" s="62" customFormat="1" x14ac:dyDescent="0.35"/>
    <row r="113785" s="62" customFormat="1" x14ac:dyDescent="0.35"/>
    <row r="113786" s="62" customFormat="1" x14ac:dyDescent="0.35"/>
    <row r="113787" s="62" customFormat="1" x14ac:dyDescent="0.35"/>
    <row r="113788" s="62" customFormat="1" x14ac:dyDescent="0.35"/>
    <row r="113789" s="62" customFormat="1" x14ac:dyDescent="0.35"/>
    <row r="113790" s="62" customFormat="1" x14ac:dyDescent="0.35"/>
    <row r="113791" s="62" customFormat="1" x14ac:dyDescent="0.35"/>
    <row r="113792" s="62" customFormat="1" x14ac:dyDescent="0.35"/>
    <row r="113793" s="62" customFormat="1" x14ac:dyDescent="0.35"/>
    <row r="113794" s="62" customFormat="1" x14ac:dyDescent="0.35"/>
    <row r="113795" s="62" customFormat="1" x14ac:dyDescent="0.35"/>
    <row r="113796" s="62" customFormat="1" x14ac:dyDescent="0.35"/>
    <row r="113797" s="62" customFormat="1" x14ac:dyDescent="0.35"/>
    <row r="113798" s="62" customFormat="1" x14ac:dyDescent="0.35"/>
    <row r="113799" s="62" customFormat="1" x14ac:dyDescent="0.35"/>
    <row r="113800" s="62" customFormat="1" x14ac:dyDescent="0.35"/>
    <row r="113801" s="62" customFormat="1" x14ac:dyDescent="0.35"/>
    <row r="113802" s="62" customFormat="1" x14ac:dyDescent="0.35"/>
    <row r="113803" s="62" customFormat="1" x14ac:dyDescent="0.35"/>
    <row r="113804" s="62" customFormat="1" x14ac:dyDescent="0.35"/>
    <row r="113805" s="62" customFormat="1" x14ac:dyDescent="0.35"/>
    <row r="113806" s="62" customFormat="1" x14ac:dyDescent="0.35"/>
    <row r="113807" s="62" customFormat="1" x14ac:dyDescent="0.35"/>
    <row r="113808" s="62" customFormat="1" x14ac:dyDescent="0.35"/>
    <row r="113809" s="62" customFormat="1" x14ac:dyDescent="0.35"/>
    <row r="113810" s="62" customFormat="1" x14ac:dyDescent="0.35"/>
    <row r="113811" s="62" customFormat="1" x14ac:dyDescent="0.35"/>
    <row r="113812" s="62" customFormat="1" x14ac:dyDescent="0.35"/>
    <row r="113813" s="62" customFormat="1" x14ac:dyDescent="0.35"/>
    <row r="113814" s="62" customFormat="1" x14ac:dyDescent="0.35"/>
    <row r="113815" s="62" customFormat="1" x14ac:dyDescent="0.35"/>
    <row r="113816" s="62" customFormat="1" x14ac:dyDescent="0.35"/>
    <row r="113817" s="62" customFormat="1" x14ac:dyDescent="0.35"/>
    <row r="113818" s="62" customFormat="1" x14ac:dyDescent="0.35"/>
    <row r="113819" s="62" customFormat="1" x14ac:dyDescent="0.35"/>
    <row r="113820" s="62" customFormat="1" x14ac:dyDescent="0.35"/>
    <row r="113821" s="62" customFormat="1" x14ac:dyDescent="0.35"/>
    <row r="113822" s="62" customFormat="1" x14ac:dyDescent="0.35"/>
    <row r="113823" s="62" customFormat="1" x14ac:dyDescent="0.35"/>
    <row r="113824" s="62" customFormat="1" x14ac:dyDescent="0.35"/>
    <row r="113825" s="62" customFormat="1" x14ac:dyDescent="0.35"/>
    <row r="113826" s="62" customFormat="1" x14ac:dyDescent="0.35"/>
    <row r="113827" s="62" customFormat="1" x14ac:dyDescent="0.35"/>
    <row r="113828" s="62" customFormat="1" x14ac:dyDescent="0.35"/>
    <row r="113829" s="62" customFormat="1" x14ac:dyDescent="0.35"/>
    <row r="113830" s="62" customFormat="1" x14ac:dyDescent="0.35"/>
    <row r="113831" s="62" customFormat="1" x14ac:dyDescent="0.35"/>
    <row r="113832" s="62" customFormat="1" x14ac:dyDescent="0.35"/>
    <row r="113833" s="62" customFormat="1" x14ac:dyDescent="0.35"/>
    <row r="113834" s="62" customFormat="1" x14ac:dyDescent="0.35"/>
    <row r="113835" s="62" customFormat="1" x14ac:dyDescent="0.35"/>
    <row r="113836" s="62" customFormat="1" x14ac:dyDescent="0.35"/>
    <row r="113837" s="62" customFormat="1" x14ac:dyDescent="0.35"/>
    <row r="113838" s="62" customFormat="1" x14ac:dyDescent="0.35"/>
    <row r="113839" s="62" customFormat="1" x14ac:dyDescent="0.35"/>
    <row r="113840" s="62" customFormat="1" x14ac:dyDescent="0.35"/>
    <row r="113841" s="62" customFormat="1" x14ac:dyDescent="0.35"/>
    <row r="113842" s="62" customFormat="1" x14ac:dyDescent="0.35"/>
    <row r="113843" s="62" customFormat="1" x14ac:dyDescent="0.35"/>
    <row r="113844" s="62" customFormat="1" x14ac:dyDescent="0.35"/>
    <row r="113845" s="62" customFormat="1" x14ac:dyDescent="0.35"/>
    <row r="113846" s="62" customFormat="1" x14ac:dyDescent="0.35"/>
    <row r="113847" s="62" customFormat="1" x14ac:dyDescent="0.35"/>
    <row r="113848" s="62" customFormat="1" x14ac:dyDescent="0.35"/>
    <row r="113849" s="62" customFormat="1" x14ac:dyDescent="0.35"/>
    <row r="113850" s="62" customFormat="1" x14ac:dyDescent="0.35"/>
    <row r="113851" s="62" customFormat="1" x14ac:dyDescent="0.35"/>
    <row r="113852" s="62" customFormat="1" x14ac:dyDescent="0.35"/>
    <row r="113853" s="62" customFormat="1" x14ac:dyDescent="0.35"/>
    <row r="113854" s="62" customFormat="1" x14ac:dyDescent="0.35"/>
    <row r="113855" s="62" customFormat="1" x14ac:dyDescent="0.35"/>
    <row r="113856" s="62" customFormat="1" x14ac:dyDescent="0.35"/>
    <row r="113857" s="62" customFormat="1" x14ac:dyDescent="0.35"/>
    <row r="113858" s="62" customFormat="1" x14ac:dyDescent="0.35"/>
    <row r="113859" s="62" customFormat="1" x14ac:dyDescent="0.35"/>
    <row r="113860" s="62" customFormat="1" x14ac:dyDescent="0.35"/>
    <row r="113861" s="62" customFormat="1" x14ac:dyDescent="0.35"/>
    <row r="113862" s="62" customFormat="1" x14ac:dyDescent="0.35"/>
    <row r="113863" s="62" customFormat="1" x14ac:dyDescent="0.35"/>
    <row r="113864" s="62" customFormat="1" x14ac:dyDescent="0.35"/>
    <row r="113865" s="62" customFormat="1" x14ac:dyDescent="0.35"/>
    <row r="113866" s="62" customFormat="1" x14ac:dyDescent="0.35"/>
    <row r="113867" s="62" customFormat="1" x14ac:dyDescent="0.35"/>
    <row r="113868" s="62" customFormat="1" x14ac:dyDescent="0.35"/>
    <row r="113869" s="62" customFormat="1" x14ac:dyDescent="0.35"/>
    <row r="113870" s="62" customFormat="1" x14ac:dyDescent="0.35"/>
    <row r="113871" s="62" customFormat="1" x14ac:dyDescent="0.35"/>
    <row r="113872" s="62" customFormat="1" x14ac:dyDescent="0.35"/>
    <row r="113873" s="62" customFormat="1" x14ac:dyDescent="0.35"/>
    <row r="113874" s="62" customFormat="1" x14ac:dyDescent="0.35"/>
    <row r="113875" s="62" customFormat="1" x14ac:dyDescent="0.35"/>
    <row r="113876" s="62" customFormat="1" x14ac:dyDescent="0.35"/>
    <row r="113877" s="62" customFormat="1" x14ac:dyDescent="0.35"/>
    <row r="113878" s="62" customFormat="1" x14ac:dyDescent="0.35"/>
    <row r="113879" s="62" customFormat="1" x14ac:dyDescent="0.35"/>
    <row r="113880" s="62" customFormat="1" x14ac:dyDescent="0.35"/>
    <row r="113881" s="62" customFormat="1" x14ac:dyDescent="0.35"/>
    <row r="113882" s="62" customFormat="1" x14ac:dyDescent="0.35"/>
    <row r="113883" s="62" customFormat="1" x14ac:dyDescent="0.35"/>
    <row r="113884" s="62" customFormat="1" x14ac:dyDescent="0.35"/>
    <row r="113885" s="62" customFormat="1" x14ac:dyDescent="0.35"/>
    <row r="113886" s="62" customFormat="1" x14ac:dyDescent="0.35"/>
    <row r="113887" s="62" customFormat="1" x14ac:dyDescent="0.35"/>
    <row r="113888" s="62" customFormat="1" x14ac:dyDescent="0.35"/>
    <row r="113889" s="62" customFormat="1" x14ac:dyDescent="0.35"/>
    <row r="113890" s="62" customFormat="1" x14ac:dyDescent="0.35"/>
    <row r="113891" s="62" customFormat="1" x14ac:dyDescent="0.35"/>
    <row r="113892" s="62" customFormat="1" x14ac:dyDescent="0.35"/>
    <row r="113893" s="62" customFormat="1" x14ac:dyDescent="0.35"/>
    <row r="113894" s="62" customFormat="1" x14ac:dyDescent="0.35"/>
    <row r="113895" s="62" customFormat="1" x14ac:dyDescent="0.35"/>
    <row r="113896" s="62" customFormat="1" x14ac:dyDescent="0.35"/>
    <row r="113897" s="62" customFormat="1" x14ac:dyDescent="0.35"/>
    <row r="113898" s="62" customFormat="1" x14ac:dyDescent="0.35"/>
    <row r="113899" s="62" customFormat="1" x14ac:dyDescent="0.35"/>
    <row r="113900" s="62" customFormat="1" x14ac:dyDescent="0.35"/>
    <row r="113901" s="62" customFormat="1" x14ac:dyDescent="0.35"/>
    <row r="113902" s="62" customFormat="1" x14ac:dyDescent="0.35"/>
    <row r="113903" s="62" customFormat="1" x14ac:dyDescent="0.35"/>
    <row r="113904" s="62" customFormat="1" x14ac:dyDescent="0.35"/>
    <row r="113905" s="62" customFormat="1" x14ac:dyDescent="0.35"/>
    <row r="113906" s="62" customFormat="1" x14ac:dyDescent="0.35"/>
    <row r="113907" s="62" customFormat="1" x14ac:dyDescent="0.35"/>
    <row r="113908" s="62" customFormat="1" x14ac:dyDescent="0.35"/>
    <row r="113909" s="62" customFormat="1" x14ac:dyDescent="0.35"/>
    <row r="113910" s="62" customFormat="1" x14ac:dyDescent="0.35"/>
    <row r="113911" s="62" customFormat="1" x14ac:dyDescent="0.35"/>
    <row r="113912" s="62" customFormat="1" x14ac:dyDescent="0.35"/>
    <row r="113913" s="62" customFormat="1" x14ac:dyDescent="0.35"/>
    <row r="113914" s="62" customFormat="1" x14ac:dyDescent="0.35"/>
    <row r="113915" s="62" customFormat="1" x14ac:dyDescent="0.35"/>
    <row r="113916" s="62" customFormat="1" x14ac:dyDescent="0.35"/>
    <row r="113917" s="62" customFormat="1" x14ac:dyDescent="0.35"/>
    <row r="113918" s="62" customFormat="1" x14ac:dyDescent="0.35"/>
    <row r="113919" s="62" customFormat="1" x14ac:dyDescent="0.35"/>
    <row r="113920" s="62" customFormat="1" x14ac:dyDescent="0.35"/>
    <row r="113921" s="62" customFormat="1" x14ac:dyDescent="0.35"/>
    <row r="113922" s="62" customFormat="1" x14ac:dyDescent="0.35"/>
    <row r="113923" s="62" customFormat="1" x14ac:dyDescent="0.35"/>
    <row r="113924" s="62" customFormat="1" x14ac:dyDescent="0.35"/>
    <row r="113925" s="62" customFormat="1" x14ac:dyDescent="0.35"/>
    <row r="113926" s="62" customFormat="1" x14ac:dyDescent="0.35"/>
    <row r="113927" s="62" customFormat="1" x14ac:dyDescent="0.35"/>
    <row r="113928" s="62" customFormat="1" x14ac:dyDescent="0.35"/>
    <row r="113929" s="62" customFormat="1" x14ac:dyDescent="0.35"/>
    <row r="113930" s="62" customFormat="1" x14ac:dyDescent="0.35"/>
    <row r="113931" s="62" customFormat="1" x14ac:dyDescent="0.35"/>
    <row r="113932" s="62" customFormat="1" x14ac:dyDescent="0.35"/>
    <row r="113933" s="62" customFormat="1" x14ac:dyDescent="0.35"/>
    <row r="113934" s="62" customFormat="1" x14ac:dyDescent="0.35"/>
    <row r="113935" s="62" customFormat="1" x14ac:dyDescent="0.35"/>
    <row r="113936" s="62" customFormat="1" x14ac:dyDescent="0.35"/>
    <row r="113937" s="62" customFormat="1" x14ac:dyDescent="0.35"/>
    <row r="113938" s="62" customFormat="1" x14ac:dyDescent="0.35"/>
    <row r="113939" s="62" customFormat="1" x14ac:dyDescent="0.35"/>
    <row r="113940" s="62" customFormat="1" x14ac:dyDescent="0.35"/>
    <row r="113941" s="62" customFormat="1" x14ac:dyDescent="0.35"/>
    <row r="113942" s="62" customFormat="1" x14ac:dyDescent="0.35"/>
    <row r="113943" s="62" customFormat="1" x14ac:dyDescent="0.35"/>
    <row r="113944" s="62" customFormat="1" x14ac:dyDescent="0.35"/>
    <row r="113945" s="62" customFormat="1" x14ac:dyDescent="0.35"/>
    <row r="113946" s="62" customFormat="1" x14ac:dyDescent="0.35"/>
    <row r="113947" s="62" customFormat="1" x14ac:dyDescent="0.35"/>
    <row r="113948" s="62" customFormat="1" x14ac:dyDescent="0.35"/>
    <row r="113949" s="62" customFormat="1" x14ac:dyDescent="0.35"/>
    <row r="113950" s="62" customFormat="1" x14ac:dyDescent="0.35"/>
    <row r="113951" s="62" customFormat="1" x14ac:dyDescent="0.35"/>
    <row r="113952" s="62" customFormat="1" x14ac:dyDescent="0.35"/>
    <row r="113953" s="62" customFormat="1" x14ac:dyDescent="0.35"/>
    <row r="113954" s="62" customFormat="1" x14ac:dyDescent="0.35"/>
    <row r="113955" s="62" customFormat="1" x14ac:dyDescent="0.35"/>
    <row r="113956" s="62" customFormat="1" x14ac:dyDescent="0.35"/>
    <row r="113957" s="62" customFormat="1" x14ac:dyDescent="0.35"/>
    <row r="113958" s="62" customFormat="1" x14ac:dyDescent="0.35"/>
    <row r="113959" s="62" customFormat="1" x14ac:dyDescent="0.35"/>
    <row r="113960" s="62" customFormat="1" x14ac:dyDescent="0.35"/>
    <row r="113961" s="62" customFormat="1" x14ac:dyDescent="0.35"/>
    <row r="113962" s="62" customFormat="1" x14ac:dyDescent="0.35"/>
    <row r="113963" s="62" customFormat="1" x14ac:dyDescent="0.35"/>
    <row r="113964" s="62" customFormat="1" x14ac:dyDescent="0.35"/>
    <row r="113965" s="62" customFormat="1" x14ac:dyDescent="0.35"/>
    <row r="113966" s="62" customFormat="1" x14ac:dyDescent="0.35"/>
    <row r="113967" s="62" customFormat="1" x14ac:dyDescent="0.35"/>
    <row r="113968" s="62" customFormat="1" x14ac:dyDescent="0.35"/>
    <row r="113969" s="62" customFormat="1" x14ac:dyDescent="0.35"/>
    <row r="113970" s="62" customFormat="1" x14ac:dyDescent="0.35"/>
    <row r="113971" s="62" customFormat="1" x14ac:dyDescent="0.35"/>
    <row r="113972" s="62" customFormat="1" x14ac:dyDescent="0.35"/>
    <row r="113973" s="62" customFormat="1" x14ac:dyDescent="0.35"/>
    <row r="113974" s="62" customFormat="1" x14ac:dyDescent="0.35"/>
    <row r="113975" s="62" customFormat="1" x14ac:dyDescent="0.35"/>
    <row r="113976" s="62" customFormat="1" x14ac:dyDescent="0.35"/>
    <row r="113977" s="62" customFormat="1" x14ac:dyDescent="0.35"/>
    <row r="113978" s="62" customFormat="1" x14ac:dyDescent="0.35"/>
    <row r="113979" s="62" customFormat="1" x14ac:dyDescent="0.35"/>
    <row r="113980" s="62" customFormat="1" x14ac:dyDescent="0.35"/>
    <row r="113981" s="62" customFormat="1" x14ac:dyDescent="0.35"/>
    <row r="113982" s="62" customFormat="1" x14ac:dyDescent="0.35"/>
    <row r="113983" s="62" customFormat="1" x14ac:dyDescent="0.35"/>
    <row r="113984" s="62" customFormat="1" x14ac:dyDescent="0.35"/>
    <row r="113985" s="62" customFormat="1" x14ac:dyDescent="0.35"/>
    <row r="113986" s="62" customFormat="1" x14ac:dyDescent="0.35"/>
    <row r="113987" s="62" customFormat="1" x14ac:dyDescent="0.35"/>
    <row r="113988" s="62" customFormat="1" x14ac:dyDescent="0.35"/>
    <row r="113989" s="62" customFormat="1" x14ac:dyDescent="0.35"/>
    <row r="113990" s="62" customFormat="1" x14ac:dyDescent="0.35"/>
    <row r="113991" s="62" customFormat="1" x14ac:dyDescent="0.35"/>
    <row r="113992" s="62" customFormat="1" x14ac:dyDescent="0.35"/>
    <row r="113993" s="62" customFormat="1" x14ac:dyDescent="0.35"/>
    <row r="113994" s="62" customFormat="1" x14ac:dyDescent="0.35"/>
    <row r="113995" s="62" customFormat="1" x14ac:dyDescent="0.35"/>
    <row r="113996" s="62" customFormat="1" x14ac:dyDescent="0.35"/>
    <row r="113997" s="62" customFormat="1" x14ac:dyDescent="0.35"/>
    <row r="113998" s="62" customFormat="1" x14ac:dyDescent="0.35"/>
    <row r="113999" s="62" customFormat="1" x14ac:dyDescent="0.35"/>
    <row r="114000" s="62" customFormat="1" x14ac:dyDescent="0.35"/>
    <row r="114001" s="62" customFormat="1" x14ac:dyDescent="0.35"/>
    <row r="114002" s="62" customFormat="1" x14ac:dyDescent="0.35"/>
    <row r="114003" s="62" customFormat="1" x14ac:dyDescent="0.35"/>
    <row r="114004" s="62" customFormat="1" x14ac:dyDescent="0.35"/>
    <row r="114005" s="62" customFormat="1" x14ac:dyDescent="0.35"/>
    <row r="114006" s="62" customFormat="1" x14ac:dyDescent="0.35"/>
    <row r="114007" s="62" customFormat="1" x14ac:dyDescent="0.35"/>
    <row r="114008" s="62" customFormat="1" x14ac:dyDescent="0.35"/>
    <row r="114009" s="62" customFormat="1" x14ac:dyDescent="0.35"/>
    <row r="114010" s="62" customFormat="1" x14ac:dyDescent="0.35"/>
    <row r="114011" s="62" customFormat="1" x14ac:dyDescent="0.35"/>
    <row r="114012" s="62" customFormat="1" x14ac:dyDescent="0.35"/>
    <row r="114013" s="62" customFormat="1" x14ac:dyDescent="0.35"/>
    <row r="114014" s="62" customFormat="1" x14ac:dyDescent="0.35"/>
    <row r="114015" s="62" customFormat="1" x14ac:dyDescent="0.35"/>
    <row r="114016" s="62" customFormat="1" x14ac:dyDescent="0.35"/>
    <row r="114017" s="62" customFormat="1" x14ac:dyDescent="0.35"/>
    <row r="114018" s="62" customFormat="1" x14ac:dyDescent="0.35"/>
    <row r="114019" s="62" customFormat="1" x14ac:dyDescent="0.35"/>
    <row r="114020" s="62" customFormat="1" x14ac:dyDescent="0.35"/>
    <row r="114021" s="62" customFormat="1" x14ac:dyDescent="0.35"/>
    <row r="114022" s="62" customFormat="1" x14ac:dyDescent="0.35"/>
    <row r="114023" s="62" customFormat="1" x14ac:dyDescent="0.35"/>
    <row r="114024" s="62" customFormat="1" x14ac:dyDescent="0.35"/>
    <row r="114025" s="62" customFormat="1" x14ac:dyDescent="0.35"/>
    <row r="114026" s="62" customFormat="1" x14ac:dyDescent="0.35"/>
    <row r="114027" s="62" customFormat="1" x14ac:dyDescent="0.35"/>
    <row r="114028" s="62" customFormat="1" x14ac:dyDescent="0.35"/>
    <row r="114029" s="62" customFormat="1" x14ac:dyDescent="0.35"/>
    <row r="114030" s="62" customFormat="1" x14ac:dyDescent="0.35"/>
    <row r="114031" s="62" customFormat="1" x14ac:dyDescent="0.35"/>
    <row r="114032" s="62" customFormat="1" x14ac:dyDescent="0.35"/>
    <row r="114033" s="62" customFormat="1" x14ac:dyDescent="0.35"/>
    <row r="114034" s="62" customFormat="1" x14ac:dyDescent="0.35"/>
    <row r="114035" s="62" customFormat="1" x14ac:dyDescent="0.35"/>
    <row r="114036" s="62" customFormat="1" x14ac:dyDescent="0.35"/>
    <row r="114037" s="62" customFormat="1" x14ac:dyDescent="0.35"/>
    <row r="114038" s="62" customFormat="1" x14ac:dyDescent="0.35"/>
    <row r="114039" s="62" customFormat="1" x14ac:dyDescent="0.35"/>
    <row r="114040" s="62" customFormat="1" x14ac:dyDescent="0.35"/>
    <row r="114041" s="62" customFormat="1" x14ac:dyDescent="0.35"/>
    <row r="114042" s="62" customFormat="1" x14ac:dyDescent="0.35"/>
    <row r="114043" s="62" customFormat="1" x14ac:dyDescent="0.35"/>
    <row r="114044" s="62" customFormat="1" x14ac:dyDescent="0.35"/>
    <row r="114045" s="62" customFormat="1" x14ac:dyDescent="0.35"/>
    <row r="114046" s="62" customFormat="1" x14ac:dyDescent="0.35"/>
    <row r="114047" s="62" customFormat="1" x14ac:dyDescent="0.35"/>
    <row r="114048" s="62" customFormat="1" x14ac:dyDescent="0.35"/>
    <row r="114049" s="62" customFormat="1" x14ac:dyDescent="0.35"/>
    <row r="114050" s="62" customFormat="1" x14ac:dyDescent="0.35"/>
    <row r="114051" s="62" customFormat="1" x14ac:dyDescent="0.35"/>
    <row r="114052" s="62" customFormat="1" x14ac:dyDescent="0.35"/>
    <row r="114053" s="62" customFormat="1" x14ac:dyDescent="0.35"/>
    <row r="114054" s="62" customFormat="1" x14ac:dyDescent="0.35"/>
    <row r="114055" s="62" customFormat="1" x14ac:dyDescent="0.35"/>
    <row r="114056" s="62" customFormat="1" x14ac:dyDescent="0.35"/>
    <row r="114057" s="62" customFormat="1" x14ac:dyDescent="0.35"/>
    <row r="114058" s="62" customFormat="1" x14ac:dyDescent="0.35"/>
    <row r="114059" s="62" customFormat="1" x14ac:dyDescent="0.35"/>
    <row r="114060" s="62" customFormat="1" x14ac:dyDescent="0.35"/>
    <row r="114061" s="62" customFormat="1" x14ac:dyDescent="0.35"/>
    <row r="114062" s="62" customFormat="1" x14ac:dyDescent="0.35"/>
    <row r="114063" s="62" customFormat="1" x14ac:dyDescent="0.35"/>
    <row r="114064" s="62" customFormat="1" x14ac:dyDescent="0.35"/>
    <row r="114065" s="62" customFormat="1" x14ac:dyDescent="0.35"/>
    <row r="114066" s="62" customFormat="1" x14ac:dyDescent="0.35"/>
    <row r="114067" s="62" customFormat="1" x14ac:dyDescent="0.35"/>
    <row r="114068" s="62" customFormat="1" x14ac:dyDescent="0.35"/>
    <row r="114069" s="62" customFormat="1" x14ac:dyDescent="0.35"/>
    <row r="114070" s="62" customFormat="1" x14ac:dyDescent="0.35"/>
    <row r="114071" s="62" customFormat="1" x14ac:dyDescent="0.35"/>
    <row r="114072" s="62" customFormat="1" x14ac:dyDescent="0.35"/>
    <row r="114073" s="62" customFormat="1" x14ac:dyDescent="0.35"/>
    <row r="114074" s="62" customFormat="1" x14ac:dyDescent="0.35"/>
    <row r="114075" s="62" customFormat="1" x14ac:dyDescent="0.35"/>
    <row r="114076" s="62" customFormat="1" x14ac:dyDescent="0.35"/>
    <row r="114077" s="62" customFormat="1" x14ac:dyDescent="0.35"/>
    <row r="114078" s="62" customFormat="1" x14ac:dyDescent="0.35"/>
    <row r="114079" s="62" customFormat="1" x14ac:dyDescent="0.35"/>
    <row r="114080" s="62" customFormat="1" x14ac:dyDescent="0.35"/>
    <row r="114081" s="62" customFormat="1" x14ac:dyDescent="0.35"/>
    <row r="114082" s="62" customFormat="1" x14ac:dyDescent="0.35"/>
    <row r="114083" s="62" customFormat="1" x14ac:dyDescent="0.35"/>
    <row r="114084" s="62" customFormat="1" x14ac:dyDescent="0.35"/>
    <row r="114085" s="62" customFormat="1" x14ac:dyDescent="0.35"/>
    <row r="114086" s="62" customFormat="1" x14ac:dyDescent="0.35"/>
    <row r="114087" s="62" customFormat="1" x14ac:dyDescent="0.35"/>
    <row r="114088" s="62" customFormat="1" x14ac:dyDescent="0.35"/>
    <row r="114089" s="62" customFormat="1" x14ac:dyDescent="0.35"/>
    <row r="114090" s="62" customFormat="1" x14ac:dyDescent="0.35"/>
    <row r="114091" s="62" customFormat="1" x14ac:dyDescent="0.35"/>
    <row r="114092" s="62" customFormat="1" x14ac:dyDescent="0.35"/>
    <row r="114093" s="62" customFormat="1" x14ac:dyDescent="0.35"/>
    <row r="114094" s="62" customFormat="1" x14ac:dyDescent="0.35"/>
    <row r="114095" s="62" customFormat="1" x14ac:dyDescent="0.35"/>
    <row r="114096" s="62" customFormat="1" x14ac:dyDescent="0.35"/>
    <row r="114097" s="62" customFormat="1" x14ac:dyDescent="0.35"/>
    <row r="114098" s="62" customFormat="1" x14ac:dyDescent="0.35"/>
    <row r="114099" s="62" customFormat="1" x14ac:dyDescent="0.35"/>
    <row r="114100" s="62" customFormat="1" x14ac:dyDescent="0.35"/>
    <row r="114101" s="62" customFormat="1" x14ac:dyDescent="0.35"/>
    <row r="114102" s="62" customFormat="1" x14ac:dyDescent="0.35"/>
    <row r="114103" s="62" customFormat="1" x14ac:dyDescent="0.35"/>
    <row r="114104" s="62" customFormat="1" x14ac:dyDescent="0.35"/>
    <row r="114105" s="62" customFormat="1" x14ac:dyDescent="0.35"/>
    <row r="114106" s="62" customFormat="1" x14ac:dyDescent="0.35"/>
    <row r="114107" s="62" customFormat="1" x14ac:dyDescent="0.35"/>
    <row r="114108" s="62" customFormat="1" x14ac:dyDescent="0.35"/>
    <row r="114109" s="62" customFormat="1" x14ac:dyDescent="0.35"/>
    <row r="114110" s="62" customFormat="1" x14ac:dyDescent="0.35"/>
    <row r="114111" s="62" customFormat="1" x14ac:dyDescent="0.35"/>
    <row r="114112" s="62" customFormat="1" x14ac:dyDescent="0.35"/>
    <row r="114113" s="62" customFormat="1" x14ac:dyDescent="0.35"/>
    <row r="114114" s="62" customFormat="1" x14ac:dyDescent="0.35"/>
    <row r="114115" s="62" customFormat="1" x14ac:dyDescent="0.35"/>
    <row r="114116" s="62" customFormat="1" x14ac:dyDescent="0.35"/>
    <row r="114117" s="62" customFormat="1" x14ac:dyDescent="0.35"/>
    <row r="114118" s="62" customFormat="1" x14ac:dyDescent="0.35"/>
    <row r="114119" s="62" customFormat="1" x14ac:dyDescent="0.35"/>
    <row r="114120" s="62" customFormat="1" x14ac:dyDescent="0.35"/>
    <row r="114121" s="62" customFormat="1" x14ac:dyDescent="0.35"/>
    <row r="114122" s="62" customFormat="1" x14ac:dyDescent="0.35"/>
    <row r="114123" s="62" customFormat="1" x14ac:dyDescent="0.35"/>
    <row r="114124" s="62" customFormat="1" x14ac:dyDescent="0.35"/>
    <row r="114125" s="62" customFormat="1" x14ac:dyDescent="0.35"/>
    <row r="114126" s="62" customFormat="1" x14ac:dyDescent="0.35"/>
    <row r="114127" s="62" customFormat="1" x14ac:dyDescent="0.35"/>
    <row r="114128" s="62" customFormat="1" x14ac:dyDescent="0.35"/>
    <row r="114129" s="62" customFormat="1" x14ac:dyDescent="0.35"/>
    <row r="114130" s="62" customFormat="1" x14ac:dyDescent="0.35"/>
    <row r="114131" s="62" customFormat="1" x14ac:dyDescent="0.35"/>
    <row r="114132" s="62" customFormat="1" x14ac:dyDescent="0.35"/>
    <row r="114133" s="62" customFormat="1" x14ac:dyDescent="0.35"/>
    <row r="114134" s="62" customFormat="1" x14ac:dyDescent="0.35"/>
    <row r="114135" s="62" customFormat="1" x14ac:dyDescent="0.35"/>
    <row r="114136" s="62" customFormat="1" x14ac:dyDescent="0.35"/>
    <row r="114137" s="62" customFormat="1" x14ac:dyDescent="0.35"/>
    <row r="114138" s="62" customFormat="1" x14ac:dyDescent="0.35"/>
    <row r="114139" s="62" customFormat="1" x14ac:dyDescent="0.35"/>
    <row r="114140" s="62" customFormat="1" x14ac:dyDescent="0.35"/>
    <row r="114141" s="62" customFormat="1" x14ac:dyDescent="0.35"/>
    <row r="114142" s="62" customFormat="1" x14ac:dyDescent="0.35"/>
    <row r="114143" s="62" customFormat="1" x14ac:dyDescent="0.35"/>
    <row r="114144" s="62" customFormat="1" x14ac:dyDescent="0.35"/>
    <row r="114145" s="62" customFormat="1" x14ac:dyDescent="0.35"/>
    <row r="114146" s="62" customFormat="1" x14ac:dyDescent="0.35"/>
    <row r="114147" s="62" customFormat="1" x14ac:dyDescent="0.35"/>
    <row r="114148" s="62" customFormat="1" x14ac:dyDescent="0.35"/>
    <row r="114149" s="62" customFormat="1" x14ac:dyDescent="0.35"/>
    <row r="114150" s="62" customFormat="1" x14ac:dyDescent="0.35"/>
    <row r="114151" s="62" customFormat="1" x14ac:dyDescent="0.35"/>
    <row r="114152" s="62" customFormat="1" x14ac:dyDescent="0.35"/>
    <row r="114153" s="62" customFormat="1" x14ac:dyDescent="0.35"/>
    <row r="114154" s="62" customFormat="1" x14ac:dyDescent="0.35"/>
    <row r="114155" s="62" customFormat="1" x14ac:dyDescent="0.35"/>
    <row r="114156" s="62" customFormat="1" x14ac:dyDescent="0.35"/>
    <row r="114157" s="62" customFormat="1" x14ac:dyDescent="0.35"/>
    <row r="114158" s="62" customFormat="1" x14ac:dyDescent="0.35"/>
    <row r="114159" s="62" customFormat="1" x14ac:dyDescent="0.35"/>
    <row r="114160" s="62" customFormat="1" x14ac:dyDescent="0.35"/>
    <row r="114161" s="62" customFormat="1" x14ac:dyDescent="0.35"/>
    <row r="114162" s="62" customFormat="1" x14ac:dyDescent="0.35"/>
    <row r="114163" s="62" customFormat="1" x14ac:dyDescent="0.35"/>
    <row r="114164" s="62" customFormat="1" x14ac:dyDescent="0.35"/>
    <row r="114165" s="62" customFormat="1" x14ac:dyDescent="0.35"/>
    <row r="114166" s="62" customFormat="1" x14ac:dyDescent="0.35"/>
    <row r="114167" s="62" customFormat="1" x14ac:dyDescent="0.35"/>
    <row r="114168" s="62" customFormat="1" x14ac:dyDescent="0.35"/>
    <row r="114169" s="62" customFormat="1" x14ac:dyDescent="0.35"/>
    <row r="114170" s="62" customFormat="1" x14ac:dyDescent="0.35"/>
    <row r="114171" s="62" customFormat="1" x14ac:dyDescent="0.35"/>
    <row r="114172" s="62" customFormat="1" x14ac:dyDescent="0.35"/>
    <row r="114173" s="62" customFormat="1" x14ac:dyDescent="0.35"/>
    <row r="114174" s="62" customFormat="1" x14ac:dyDescent="0.35"/>
    <row r="114175" s="62" customFormat="1" x14ac:dyDescent="0.35"/>
    <row r="114176" s="62" customFormat="1" x14ac:dyDescent="0.35"/>
    <row r="114177" s="62" customFormat="1" x14ac:dyDescent="0.35"/>
    <row r="114178" s="62" customFormat="1" x14ac:dyDescent="0.35"/>
    <row r="114179" s="62" customFormat="1" x14ac:dyDescent="0.35"/>
    <row r="114180" s="62" customFormat="1" x14ac:dyDescent="0.35"/>
    <row r="114181" s="62" customFormat="1" x14ac:dyDescent="0.35"/>
    <row r="114182" s="62" customFormat="1" x14ac:dyDescent="0.35"/>
    <row r="114183" s="62" customFormat="1" x14ac:dyDescent="0.35"/>
    <row r="114184" s="62" customFormat="1" x14ac:dyDescent="0.35"/>
    <row r="114185" s="62" customFormat="1" x14ac:dyDescent="0.35"/>
    <row r="114186" s="62" customFormat="1" x14ac:dyDescent="0.35"/>
    <row r="114187" s="62" customFormat="1" x14ac:dyDescent="0.35"/>
    <row r="114188" s="62" customFormat="1" x14ac:dyDescent="0.35"/>
    <row r="114189" s="62" customFormat="1" x14ac:dyDescent="0.35"/>
    <row r="114190" s="62" customFormat="1" x14ac:dyDescent="0.35"/>
    <row r="114191" s="62" customFormat="1" x14ac:dyDescent="0.35"/>
    <row r="114192" s="62" customFormat="1" x14ac:dyDescent="0.35"/>
    <row r="114193" s="62" customFormat="1" x14ac:dyDescent="0.35"/>
    <row r="114194" s="62" customFormat="1" x14ac:dyDescent="0.35"/>
    <row r="114195" s="62" customFormat="1" x14ac:dyDescent="0.35"/>
    <row r="114196" s="62" customFormat="1" x14ac:dyDescent="0.35"/>
    <row r="114197" s="62" customFormat="1" x14ac:dyDescent="0.35"/>
    <row r="114198" s="62" customFormat="1" x14ac:dyDescent="0.35"/>
    <row r="114199" s="62" customFormat="1" x14ac:dyDescent="0.35"/>
    <row r="114200" s="62" customFormat="1" x14ac:dyDescent="0.35"/>
    <row r="114201" s="62" customFormat="1" x14ac:dyDescent="0.35"/>
    <row r="114202" s="62" customFormat="1" x14ac:dyDescent="0.35"/>
    <row r="114203" s="62" customFormat="1" x14ac:dyDescent="0.35"/>
    <row r="114204" s="62" customFormat="1" x14ac:dyDescent="0.35"/>
    <row r="114205" s="62" customFormat="1" x14ac:dyDescent="0.35"/>
    <row r="114206" s="62" customFormat="1" x14ac:dyDescent="0.35"/>
    <row r="114207" s="62" customFormat="1" x14ac:dyDescent="0.35"/>
    <row r="114208" s="62" customFormat="1" x14ac:dyDescent="0.35"/>
    <row r="114209" s="62" customFormat="1" x14ac:dyDescent="0.35"/>
    <row r="114210" s="62" customFormat="1" x14ac:dyDescent="0.35"/>
    <row r="114211" s="62" customFormat="1" x14ac:dyDescent="0.35"/>
    <row r="114212" s="62" customFormat="1" x14ac:dyDescent="0.35"/>
    <row r="114213" s="62" customFormat="1" x14ac:dyDescent="0.35"/>
    <row r="114214" s="62" customFormat="1" x14ac:dyDescent="0.35"/>
    <row r="114215" s="62" customFormat="1" x14ac:dyDescent="0.35"/>
    <row r="114216" s="62" customFormat="1" x14ac:dyDescent="0.35"/>
    <row r="114217" s="62" customFormat="1" x14ac:dyDescent="0.35"/>
    <row r="114218" s="62" customFormat="1" x14ac:dyDescent="0.35"/>
    <row r="114219" s="62" customFormat="1" x14ac:dyDescent="0.35"/>
    <row r="114220" s="62" customFormat="1" x14ac:dyDescent="0.35"/>
    <row r="114221" s="62" customFormat="1" x14ac:dyDescent="0.35"/>
    <row r="114222" s="62" customFormat="1" x14ac:dyDescent="0.35"/>
    <row r="114223" s="62" customFormat="1" x14ac:dyDescent="0.35"/>
    <row r="114224" s="62" customFormat="1" x14ac:dyDescent="0.35"/>
    <row r="114225" s="62" customFormat="1" x14ac:dyDescent="0.35"/>
    <row r="114226" s="62" customFormat="1" x14ac:dyDescent="0.35"/>
    <row r="114227" s="62" customFormat="1" x14ac:dyDescent="0.35"/>
    <row r="114228" s="62" customFormat="1" x14ac:dyDescent="0.35"/>
    <row r="114229" s="62" customFormat="1" x14ac:dyDescent="0.35"/>
    <row r="114230" s="62" customFormat="1" x14ac:dyDescent="0.35"/>
    <row r="114231" s="62" customFormat="1" x14ac:dyDescent="0.35"/>
    <row r="114232" s="62" customFormat="1" x14ac:dyDescent="0.35"/>
    <row r="114233" s="62" customFormat="1" x14ac:dyDescent="0.35"/>
    <row r="114234" s="62" customFormat="1" x14ac:dyDescent="0.35"/>
    <row r="114235" s="62" customFormat="1" x14ac:dyDescent="0.35"/>
    <row r="114236" s="62" customFormat="1" x14ac:dyDescent="0.35"/>
    <row r="114237" s="62" customFormat="1" x14ac:dyDescent="0.35"/>
    <row r="114238" s="62" customFormat="1" x14ac:dyDescent="0.35"/>
    <row r="114239" s="62" customFormat="1" x14ac:dyDescent="0.35"/>
    <row r="114240" s="62" customFormat="1" x14ac:dyDescent="0.35"/>
    <row r="114241" s="62" customFormat="1" x14ac:dyDescent="0.35"/>
    <row r="114242" s="62" customFormat="1" x14ac:dyDescent="0.35"/>
    <row r="114243" s="62" customFormat="1" x14ac:dyDescent="0.35"/>
    <row r="114244" s="62" customFormat="1" x14ac:dyDescent="0.35"/>
    <row r="114245" s="62" customFormat="1" x14ac:dyDescent="0.35"/>
    <row r="114246" s="62" customFormat="1" x14ac:dyDescent="0.35"/>
    <row r="114247" s="62" customFormat="1" x14ac:dyDescent="0.35"/>
    <row r="114248" s="62" customFormat="1" x14ac:dyDescent="0.35"/>
    <row r="114249" s="62" customFormat="1" x14ac:dyDescent="0.35"/>
    <row r="114250" s="62" customFormat="1" x14ac:dyDescent="0.35"/>
    <row r="114251" s="62" customFormat="1" x14ac:dyDescent="0.35"/>
    <row r="114252" s="62" customFormat="1" x14ac:dyDescent="0.35"/>
    <row r="114253" s="62" customFormat="1" x14ac:dyDescent="0.35"/>
    <row r="114254" s="62" customFormat="1" x14ac:dyDescent="0.35"/>
    <row r="114255" s="62" customFormat="1" x14ac:dyDescent="0.35"/>
    <row r="114256" s="62" customFormat="1" x14ac:dyDescent="0.35"/>
    <row r="114257" s="62" customFormat="1" x14ac:dyDescent="0.35"/>
    <row r="114258" s="62" customFormat="1" x14ac:dyDescent="0.35"/>
    <row r="114259" s="62" customFormat="1" x14ac:dyDescent="0.35"/>
    <row r="114260" s="62" customFormat="1" x14ac:dyDescent="0.35"/>
    <row r="114261" s="62" customFormat="1" x14ac:dyDescent="0.35"/>
    <row r="114262" s="62" customFormat="1" x14ac:dyDescent="0.35"/>
    <row r="114263" s="62" customFormat="1" x14ac:dyDescent="0.35"/>
    <row r="114264" s="62" customFormat="1" x14ac:dyDescent="0.35"/>
    <row r="114265" s="62" customFormat="1" x14ac:dyDescent="0.35"/>
    <row r="114266" s="62" customFormat="1" x14ac:dyDescent="0.35"/>
    <row r="114267" s="62" customFormat="1" x14ac:dyDescent="0.35"/>
    <row r="114268" s="62" customFormat="1" x14ac:dyDescent="0.35"/>
    <row r="114269" s="62" customFormat="1" x14ac:dyDescent="0.35"/>
    <row r="114270" s="62" customFormat="1" x14ac:dyDescent="0.35"/>
    <row r="114271" s="62" customFormat="1" x14ac:dyDescent="0.35"/>
    <row r="114272" s="62" customFormat="1" x14ac:dyDescent="0.35"/>
    <row r="114273" s="62" customFormat="1" x14ac:dyDescent="0.35"/>
    <row r="114274" s="62" customFormat="1" x14ac:dyDescent="0.35"/>
    <row r="114275" s="62" customFormat="1" x14ac:dyDescent="0.35"/>
    <row r="114276" s="62" customFormat="1" x14ac:dyDescent="0.35"/>
    <row r="114277" s="62" customFormat="1" x14ac:dyDescent="0.35"/>
    <row r="114278" s="62" customFormat="1" x14ac:dyDescent="0.35"/>
    <row r="114279" s="62" customFormat="1" x14ac:dyDescent="0.35"/>
    <row r="114280" s="62" customFormat="1" x14ac:dyDescent="0.35"/>
    <row r="114281" s="62" customFormat="1" x14ac:dyDescent="0.35"/>
    <row r="114282" s="62" customFormat="1" x14ac:dyDescent="0.35"/>
    <row r="114283" s="62" customFormat="1" x14ac:dyDescent="0.35"/>
    <row r="114284" s="62" customFormat="1" x14ac:dyDescent="0.35"/>
    <row r="114285" s="62" customFormat="1" x14ac:dyDescent="0.35"/>
    <row r="114286" s="62" customFormat="1" x14ac:dyDescent="0.35"/>
    <row r="114287" s="62" customFormat="1" x14ac:dyDescent="0.35"/>
    <row r="114288" s="62" customFormat="1" x14ac:dyDescent="0.35"/>
    <row r="114289" s="62" customFormat="1" x14ac:dyDescent="0.35"/>
    <row r="114290" s="62" customFormat="1" x14ac:dyDescent="0.35"/>
    <row r="114291" s="62" customFormat="1" x14ac:dyDescent="0.35"/>
    <row r="114292" s="62" customFormat="1" x14ac:dyDescent="0.35"/>
    <row r="114293" s="62" customFormat="1" x14ac:dyDescent="0.35"/>
    <row r="114294" s="62" customFormat="1" x14ac:dyDescent="0.35"/>
    <row r="114295" s="62" customFormat="1" x14ac:dyDescent="0.35"/>
    <row r="114296" s="62" customFormat="1" x14ac:dyDescent="0.35"/>
    <row r="114297" s="62" customFormat="1" x14ac:dyDescent="0.35"/>
    <row r="114298" s="62" customFormat="1" x14ac:dyDescent="0.35"/>
    <row r="114299" s="62" customFormat="1" x14ac:dyDescent="0.35"/>
    <row r="114300" s="62" customFormat="1" x14ac:dyDescent="0.35"/>
    <row r="114301" s="62" customFormat="1" x14ac:dyDescent="0.35"/>
    <row r="114302" s="62" customFormat="1" x14ac:dyDescent="0.35"/>
    <row r="114303" s="62" customFormat="1" x14ac:dyDescent="0.35"/>
    <row r="114304" s="62" customFormat="1" x14ac:dyDescent="0.35"/>
    <row r="114305" s="62" customFormat="1" x14ac:dyDescent="0.35"/>
    <row r="114306" s="62" customFormat="1" x14ac:dyDescent="0.35"/>
    <row r="114307" s="62" customFormat="1" x14ac:dyDescent="0.35"/>
    <row r="114308" s="62" customFormat="1" x14ac:dyDescent="0.35"/>
    <row r="114309" s="62" customFormat="1" x14ac:dyDescent="0.35"/>
    <row r="114310" s="62" customFormat="1" x14ac:dyDescent="0.35"/>
    <row r="114311" s="62" customFormat="1" x14ac:dyDescent="0.35"/>
    <row r="114312" s="62" customFormat="1" x14ac:dyDescent="0.35"/>
    <row r="114313" s="62" customFormat="1" x14ac:dyDescent="0.35"/>
    <row r="114314" s="62" customFormat="1" x14ac:dyDescent="0.35"/>
    <row r="114315" s="62" customFormat="1" x14ac:dyDescent="0.35"/>
    <row r="114316" s="62" customFormat="1" x14ac:dyDescent="0.35"/>
    <row r="114317" s="62" customFormat="1" x14ac:dyDescent="0.35"/>
    <row r="114318" s="62" customFormat="1" x14ac:dyDescent="0.35"/>
    <row r="114319" s="62" customFormat="1" x14ac:dyDescent="0.35"/>
    <row r="114320" s="62" customFormat="1" x14ac:dyDescent="0.35"/>
    <row r="114321" s="62" customFormat="1" x14ac:dyDescent="0.35"/>
    <row r="114322" s="62" customFormat="1" x14ac:dyDescent="0.35"/>
    <row r="114323" s="62" customFormat="1" x14ac:dyDescent="0.35"/>
    <row r="114324" s="62" customFormat="1" x14ac:dyDescent="0.35"/>
    <row r="114325" s="62" customFormat="1" x14ac:dyDescent="0.35"/>
    <row r="114326" s="62" customFormat="1" x14ac:dyDescent="0.35"/>
    <row r="114327" s="62" customFormat="1" x14ac:dyDescent="0.35"/>
    <row r="114328" s="62" customFormat="1" x14ac:dyDescent="0.35"/>
    <row r="114329" s="62" customFormat="1" x14ac:dyDescent="0.35"/>
    <row r="114330" s="62" customFormat="1" x14ac:dyDescent="0.35"/>
    <row r="114331" s="62" customFormat="1" x14ac:dyDescent="0.35"/>
    <row r="114332" s="62" customFormat="1" x14ac:dyDescent="0.35"/>
    <row r="114333" s="62" customFormat="1" x14ac:dyDescent="0.35"/>
    <row r="114334" s="62" customFormat="1" x14ac:dyDescent="0.35"/>
    <row r="114335" s="62" customFormat="1" x14ac:dyDescent="0.35"/>
    <row r="114336" s="62" customFormat="1" x14ac:dyDescent="0.35"/>
    <row r="114337" s="62" customFormat="1" x14ac:dyDescent="0.35"/>
    <row r="114338" s="62" customFormat="1" x14ac:dyDescent="0.35"/>
    <row r="114339" s="62" customFormat="1" x14ac:dyDescent="0.35"/>
    <row r="114340" s="62" customFormat="1" x14ac:dyDescent="0.35"/>
    <row r="114341" s="62" customFormat="1" x14ac:dyDescent="0.35"/>
    <row r="114342" s="62" customFormat="1" x14ac:dyDescent="0.35"/>
    <row r="114343" s="62" customFormat="1" x14ac:dyDescent="0.35"/>
    <row r="114344" s="62" customFormat="1" x14ac:dyDescent="0.35"/>
    <row r="114345" s="62" customFormat="1" x14ac:dyDescent="0.35"/>
    <row r="114346" s="62" customFormat="1" x14ac:dyDescent="0.35"/>
    <row r="114347" s="62" customFormat="1" x14ac:dyDescent="0.35"/>
    <row r="114348" s="62" customFormat="1" x14ac:dyDescent="0.35"/>
    <row r="114349" s="62" customFormat="1" x14ac:dyDescent="0.35"/>
    <row r="114350" s="62" customFormat="1" x14ac:dyDescent="0.35"/>
    <row r="114351" s="62" customFormat="1" x14ac:dyDescent="0.35"/>
    <row r="114352" s="62" customFormat="1" x14ac:dyDescent="0.35"/>
    <row r="114353" s="62" customFormat="1" x14ac:dyDescent="0.35"/>
    <row r="114354" s="62" customFormat="1" x14ac:dyDescent="0.35"/>
    <row r="114355" s="62" customFormat="1" x14ac:dyDescent="0.35"/>
    <row r="114356" s="62" customFormat="1" x14ac:dyDescent="0.35"/>
    <row r="114357" s="62" customFormat="1" x14ac:dyDescent="0.35"/>
    <row r="114358" s="62" customFormat="1" x14ac:dyDescent="0.35"/>
    <row r="114359" s="62" customFormat="1" x14ac:dyDescent="0.35"/>
    <row r="114360" s="62" customFormat="1" x14ac:dyDescent="0.35"/>
    <row r="114361" s="62" customFormat="1" x14ac:dyDescent="0.35"/>
    <row r="114362" s="62" customFormat="1" x14ac:dyDescent="0.35"/>
    <row r="114363" s="62" customFormat="1" x14ac:dyDescent="0.35"/>
    <row r="114364" s="62" customFormat="1" x14ac:dyDescent="0.35"/>
    <row r="114365" s="62" customFormat="1" x14ac:dyDescent="0.35"/>
    <row r="114366" s="62" customFormat="1" x14ac:dyDescent="0.35"/>
    <row r="114367" s="62" customFormat="1" x14ac:dyDescent="0.35"/>
    <row r="114368" s="62" customFormat="1" x14ac:dyDescent="0.35"/>
    <row r="114369" s="62" customFormat="1" x14ac:dyDescent="0.35"/>
    <row r="114370" s="62" customFormat="1" x14ac:dyDescent="0.35"/>
    <row r="114371" s="62" customFormat="1" x14ac:dyDescent="0.35"/>
    <row r="114372" s="62" customFormat="1" x14ac:dyDescent="0.35"/>
    <row r="114373" s="62" customFormat="1" x14ac:dyDescent="0.35"/>
    <row r="114374" s="62" customFormat="1" x14ac:dyDescent="0.35"/>
    <row r="114375" s="62" customFormat="1" x14ac:dyDescent="0.35"/>
    <row r="114376" s="62" customFormat="1" x14ac:dyDescent="0.35"/>
    <row r="114377" s="62" customFormat="1" x14ac:dyDescent="0.35"/>
    <row r="114378" s="62" customFormat="1" x14ac:dyDescent="0.35"/>
    <row r="114379" s="62" customFormat="1" x14ac:dyDescent="0.35"/>
    <row r="114380" s="62" customFormat="1" x14ac:dyDescent="0.35"/>
    <row r="114381" s="62" customFormat="1" x14ac:dyDescent="0.35"/>
    <row r="114382" s="62" customFormat="1" x14ac:dyDescent="0.35"/>
    <row r="114383" s="62" customFormat="1" x14ac:dyDescent="0.35"/>
    <row r="114384" s="62" customFormat="1" x14ac:dyDescent="0.35"/>
    <row r="114385" s="62" customFormat="1" x14ac:dyDescent="0.35"/>
    <row r="114386" s="62" customFormat="1" x14ac:dyDescent="0.35"/>
    <row r="114387" s="62" customFormat="1" x14ac:dyDescent="0.35"/>
    <row r="114388" s="62" customFormat="1" x14ac:dyDescent="0.35"/>
    <row r="114389" s="62" customFormat="1" x14ac:dyDescent="0.35"/>
    <row r="114390" s="62" customFormat="1" x14ac:dyDescent="0.35"/>
    <row r="114391" s="62" customFormat="1" x14ac:dyDescent="0.35"/>
    <row r="114392" s="62" customFormat="1" x14ac:dyDescent="0.35"/>
    <row r="114393" s="62" customFormat="1" x14ac:dyDescent="0.35"/>
    <row r="114394" s="62" customFormat="1" x14ac:dyDescent="0.35"/>
    <row r="114395" s="62" customFormat="1" x14ac:dyDescent="0.35"/>
    <row r="114396" s="62" customFormat="1" x14ac:dyDescent="0.35"/>
    <row r="114397" s="62" customFormat="1" x14ac:dyDescent="0.35"/>
    <row r="114398" s="62" customFormat="1" x14ac:dyDescent="0.35"/>
    <row r="114399" s="62" customFormat="1" x14ac:dyDescent="0.35"/>
    <row r="114400" s="62" customFormat="1" x14ac:dyDescent="0.35"/>
    <row r="114401" s="62" customFormat="1" x14ac:dyDescent="0.35"/>
    <row r="114402" s="62" customFormat="1" x14ac:dyDescent="0.35"/>
    <row r="114403" s="62" customFormat="1" x14ac:dyDescent="0.35"/>
    <row r="114404" s="62" customFormat="1" x14ac:dyDescent="0.35"/>
    <row r="114405" s="62" customFormat="1" x14ac:dyDescent="0.35"/>
    <row r="114406" s="62" customFormat="1" x14ac:dyDescent="0.35"/>
    <row r="114407" s="62" customFormat="1" x14ac:dyDescent="0.35"/>
    <row r="114408" s="62" customFormat="1" x14ac:dyDescent="0.35"/>
    <row r="114409" s="62" customFormat="1" x14ac:dyDescent="0.35"/>
    <row r="114410" s="62" customFormat="1" x14ac:dyDescent="0.35"/>
    <row r="114411" s="62" customFormat="1" x14ac:dyDescent="0.35"/>
    <row r="114412" s="62" customFormat="1" x14ac:dyDescent="0.35"/>
    <row r="114413" s="62" customFormat="1" x14ac:dyDescent="0.35"/>
    <row r="114414" s="62" customFormat="1" x14ac:dyDescent="0.35"/>
    <row r="114415" s="62" customFormat="1" x14ac:dyDescent="0.35"/>
    <row r="114416" s="62" customFormat="1" x14ac:dyDescent="0.35"/>
    <row r="114417" s="62" customFormat="1" x14ac:dyDescent="0.35"/>
    <row r="114418" s="62" customFormat="1" x14ac:dyDescent="0.35"/>
    <row r="114419" s="62" customFormat="1" x14ac:dyDescent="0.35"/>
    <row r="114420" s="62" customFormat="1" x14ac:dyDescent="0.35"/>
    <row r="114421" s="62" customFormat="1" x14ac:dyDescent="0.35"/>
    <row r="114422" s="62" customFormat="1" x14ac:dyDescent="0.35"/>
    <row r="114423" s="62" customFormat="1" x14ac:dyDescent="0.35"/>
    <row r="114424" s="62" customFormat="1" x14ac:dyDescent="0.35"/>
    <row r="114425" s="62" customFormat="1" x14ac:dyDescent="0.35"/>
    <row r="114426" s="62" customFormat="1" x14ac:dyDescent="0.35"/>
    <row r="114427" s="62" customFormat="1" x14ac:dyDescent="0.35"/>
    <row r="114428" s="62" customFormat="1" x14ac:dyDescent="0.35"/>
    <row r="114429" s="62" customFormat="1" x14ac:dyDescent="0.35"/>
    <row r="114430" s="62" customFormat="1" x14ac:dyDescent="0.35"/>
    <row r="114431" s="62" customFormat="1" x14ac:dyDescent="0.35"/>
    <row r="114432" s="62" customFormat="1" x14ac:dyDescent="0.35"/>
    <row r="114433" s="62" customFormat="1" x14ac:dyDescent="0.35"/>
    <row r="114434" s="62" customFormat="1" x14ac:dyDescent="0.35"/>
    <row r="114435" s="62" customFormat="1" x14ac:dyDescent="0.35"/>
    <row r="114436" s="62" customFormat="1" x14ac:dyDescent="0.35"/>
    <row r="114437" s="62" customFormat="1" x14ac:dyDescent="0.35"/>
    <row r="114438" s="62" customFormat="1" x14ac:dyDescent="0.35"/>
    <row r="114439" s="62" customFormat="1" x14ac:dyDescent="0.35"/>
    <row r="114440" s="62" customFormat="1" x14ac:dyDescent="0.35"/>
    <row r="114441" s="62" customFormat="1" x14ac:dyDescent="0.35"/>
    <row r="114442" s="62" customFormat="1" x14ac:dyDescent="0.35"/>
    <row r="114443" s="62" customFormat="1" x14ac:dyDescent="0.35"/>
    <row r="114444" s="62" customFormat="1" x14ac:dyDescent="0.35"/>
    <row r="114445" s="62" customFormat="1" x14ac:dyDescent="0.35"/>
    <row r="114446" s="62" customFormat="1" x14ac:dyDescent="0.35"/>
    <row r="114447" s="62" customFormat="1" x14ac:dyDescent="0.35"/>
    <row r="114448" s="62" customFormat="1" x14ac:dyDescent="0.35"/>
    <row r="114449" s="62" customFormat="1" x14ac:dyDescent="0.35"/>
    <row r="114450" s="62" customFormat="1" x14ac:dyDescent="0.35"/>
    <row r="114451" s="62" customFormat="1" x14ac:dyDescent="0.35"/>
    <row r="114452" s="62" customFormat="1" x14ac:dyDescent="0.35"/>
    <row r="114453" s="62" customFormat="1" x14ac:dyDescent="0.35"/>
    <row r="114454" s="62" customFormat="1" x14ac:dyDescent="0.35"/>
    <row r="114455" s="62" customFormat="1" x14ac:dyDescent="0.35"/>
    <row r="114456" s="62" customFormat="1" x14ac:dyDescent="0.35"/>
    <row r="114457" s="62" customFormat="1" x14ac:dyDescent="0.35"/>
    <row r="114458" s="62" customFormat="1" x14ac:dyDescent="0.35"/>
    <row r="114459" s="62" customFormat="1" x14ac:dyDescent="0.35"/>
    <row r="114460" s="62" customFormat="1" x14ac:dyDescent="0.35"/>
    <row r="114461" s="62" customFormat="1" x14ac:dyDescent="0.35"/>
    <row r="114462" s="62" customFormat="1" x14ac:dyDescent="0.35"/>
    <row r="114463" s="62" customFormat="1" x14ac:dyDescent="0.35"/>
    <row r="114464" s="62" customFormat="1" x14ac:dyDescent="0.35"/>
    <row r="114465" s="62" customFormat="1" x14ac:dyDescent="0.35"/>
    <row r="114466" s="62" customFormat="1" x14ac:dyDescent="0.35"/>
    <row r="114467" s="62" customFormat="1" x14ac:dyDescent="0.35"/>
    <row r="114468" s="62" customFormat="1" x14ac:dyDescent="0.35"/>
    <row r="114469" s="62" customFormat="1" x14ac:dyDescent="0.35"/>
    <row r="114470" s="62" customFormat="1" x14ac:dyDescent="0.35"/>
    <row r="114471" s="62" customFormat="1" x14ac:dyDescent="0.35"/>
    <row r="114472" s="62" customFormat="1" x14ac:dyDescent="0.35"/>
    <row r="114473" s="62" customFormat="1" x14ac:dyDescent="0.35"/>
    <row r="114474" s="62" customFormat="1" x14ac:dyDescent="0.35"/>
    <row r="114475" s="62" customFormat="1" x14ac:dyDescent="0.35"/>
    <row r="114476" s="62" customFormat="1" x14ac:dyDescent="0.35"/>
    <row r="114477" s="62" customFormat="1" x14ac:dyDescent="0.35"/>
    <row r="114478" s="62" customFormat="1" x14ac:dyDescent="0.35"/>
    <row r="114479" s="62" customFormat="1" x14ac:dyDescent="0.35"/>
    <row r="114480" s="62" customFormat="1" x14ac:dyDescent="0.35"/>
    <row r="114481" s="62" customFormat="1" x14ac:dyDescent="0.35"/>
    <row r="114482" s="62" customFormat="1" x14ac:dyDescent="0.35"/>
    <row r="114483" s="62" customFormat="1" x14ac:dyDescent="0.35"/>
    <row r="114484" s="62" customFormat="1" x14ac:dyDescent="0.35"/>
    <row r="114485" s="62" customFormat="1" x14ac:dyDescent="0.35"/>
    <row r="114486" s="62" customFormat="1" x14ac:dyDescent="0.35"/>
    <row r="114487" s="62" customFormat="1" x14ac:dyDescent="0.35"/>
    <row r="114488" s="62" customFormat="1" x14ac:dyDescent="0.35"/>
    <row r="114489" s="62" customFormat="1" x14ac:dyDescent="0.35"/>
    <row r="114490" s="62" customFormat="1" x14ac:dyDescent="0.35"/>
    <row r="114491" s="62" customFormat="1" x14ac:dyDescent="0.35"/>
    <row r="114492" s="62" customFormat="1" x14ac:dyDescent="0.35"/>
    <row r="114493" s="62" customFormat="1" x14ac:dyDescent="0.35"/>
    <row r="114494" s="62" customFormat="1" x14ac:dyDescent="0.35"/>
    <row r="114495" s="62" customFormat="1" x14ac:dyDescent="0.35"/>
    <row r="114496" s="62" customFormat="1" x14ac:dyDescent="0.35"/>
    <row r="114497" s="62" customFormat="1" x14ac:dyDescent="0.35"/>
    <row r="114498" s="62" customFormat="1" x14ac:dyDescent="0.35"/>
    <row r="114499" s="62" customFormat="1" x14ac:dyDescent="0.35"/>
    <row r="114500" s="62" customFormat="1" x14ac:dyDescent="0.35"/>
    <row r="114501" s="62" customFormat="1" x14ac:dyDescent="0.35"/>
    <row r="114502" s="62" customFormat="1" x14ac:dyDescent="0.35"/>
    <row r="114503" s="62" customFormat="1" x14ac:dyDescent="0.35"/>
    <row r="114504" s="62" customFormat="1" x14ac:dyDescent="0.35"/>
    <row r="114505" s="62" customFormat="1" x14ac:dyDescent="0.35"/>
    <row r="114506" s="62" customFormat="1" x14ac:dyDescent="0.35"/>
    <row r="114507" s="62" customFormat="1" x14ac:dyDescent="0.35"/>
    <row r="114508" s="62" customFormat="1" x14ac:dyDescent="0.35"/>
    <row r="114509" s="62" customFormat="1" x14ac:dyDescent="0.35"/>
    <row r="114510" s="62" customFormat="1" x14ac:dyDescent="0.35"/>
    <row r="114511" s="62" customFormat="1" x14ac:dyDescent="0.35"/>
    <row r="114512" s="62" customFormat="1" x14ac:dyDescent="0.35"/>
    <row r="114513" s="62" customFormat="1" x14ac:dyDescent="0.35"/>
    <row r="114514" s="62" customFormat="1" x14ac:dyDescent="0.35"/>
    <row r="114515" s="62" customFormat="1" x14ac:dyDescent="0.35"/>
    <row r="114516" s="62" customFormat="1" x14ac:dyDescent="0.35"/>
    <row r="114517" s="62" customFormat="1" x14ac:dyDescent="0.35"/>
    <row r="114518" s="62" customFormat="1" x14ac:dyDescent="0.35"/>
    <row r="114519" s="62" customFormat="1" x14ac:dyDescent="0.35"/>
    <row r="114520" s="62" customFormat="1" x14ac:dyDescent="0.35"/>
    <row r="114521" s="62" customFormat="1" x14ac:dyDescent="0.35"/>
    <row r="114522" s="62" customFormat="1" x14ac:dyDescent="0.35"/>
    <row r="114523" s="62" customFormat="1" x14ac:dyDescent="0.35"/>
    <row r="114524" s="62" customFormat="1" x14ac:dyDescent="0.35"/>
    <row r="114525" s="62" customFormat="1" x14ac:dyDescent="0.35"/>
    <row r="114526" s="62" customFormat="1" x14ac:dyDescent="0.35"/>
    <row r="114527" s="62" customFormat="1" x14ac:dyDescent="0.35"/>
    <row r="114528" s="62" customFormat="1" x14ac:dyDescent="0.35"/>
    <row r="114529" s="62" customFormat="1" x14ac:dyDescent="0.35"/>
    <row r="114530" s="62" customFormat="1" x14ac:dyDescent="0.35"/>
    <row r="114531" s="62" customFormat="1" x14ac:dyDescent="0.35"/>
    <row r="114532" s="62" customFormat="1" x14ac:dyDescent="0.35"/>
    <row r="114533" s="62" customFormat="1" x14ac:dyDescent="0.35"/>
    <row r="114534" s="62" customFormat="1" x14ac:dyDescent="0.35"/>
    <row r="114535" s="62" customFormat="1" x14ac:dyDescent="0.35"/>
    <row r="114536" s="62" customFormat="1" x14ac:dyDescent="0.35"/>
    <row r="114537" s="62" customFormat="1" x14ac:dyDescent="0.35"/>
    <row r="114538" s="62" customFormat="1" x14ac:dyDescent="0.35"/>
    <row r="114539" s="62" customFormat="1" x14ac:dyDescent="0.35"/>
    <row r="114540" s="62" customFormat="1" x14ac:dyDescent="0.35"/>
    <row r="114541" s="62" customFormat="1" x14ac:dyDescent="0.35"/>
    <row r="114542" s="62" customFormat="1" x14ac:dyDescent="0.35"/>
    <row r="114543" s="62" customFormat="1" x14ac:dyDescent="0.35"/>
    <row r="114544" s="62" customFormat="1" x14ac:dyDescent="0.35"/>
    <row r="114545" s="62" customFormat="1" x14ac:dyDescent="0.35"/>
    <row r="114546" s="62" customFormat="1" x14ac:dyDescent="0.35"/>
    <row r="114547" s="62" customFormat="1" x14ac:dyDescent="0.35"/>
    <row r="114548" s="62" customFormat="1" x14ac:dyDescent="0.35"/>
    <row r="114549" s="62" customFormat="1" x14ac:dyDescent="0.35"/>
    <row r="114550" s="62" customFormat="1" x14ac:dyDescent="0.35"/>
    <row r="114551" s="62" customFormat="1" x14ac:dyDescent="0.35"/>
    <row r="114552" s="62" customFormat="1" x14ac:dyDescent="0.35"/>
    <row r="114553" s="62" customFormat="1" x14ac:dyDescent="0.35"/>
    <row r="114554" s="62" customFormat="1" x14ac:dyDescent="0.35"/>
    <row r="114555" s="62" customFormat="1" x14ac:dyDescent="0.35"/>
    <row r="114556" s="62" customFormat="1" x14ac:dyDescent="0.35"/>
    <row r="114557" s="62" customFormat="1" x14ac:dyDescent="0.35"/>
    <row r="114558" s="62" customFormat="1" x14ac:dyDescent="0.35"/>
    <row r="114559" s="62" customFormat="1" x14ac:dyDescent="0.35"/>
    <row r="114560" s="62" customFormat="1" x14ac:dyDescent="0.35"/>
    <row r="114561" s="62" customFormat="1" x14ac:dyDescent="0.35"/>
    <row r="114562" s="62" customFormat="1" x14ac:dyDescent="0.35"/>
    <row r="114563" s="62" customFormat="1" x14ac:dyDescent="0.35"/>
    <row r="114564" s="62" customFormat="1" x14ac:dyDescent="0.35"/>
    <row r="114565" s="62" customFormat="1" x14ac:dyDescent="0.35"/>
    <row r="114566" s="62" customFormat="1" x14ac:dyDescent="0.35"/>
    <row r="114567" s="62" customFormat="1" x14ac:dyDescent="0.35"/>
    <row r="114568" s="62" customFormat="1" x14ac:dyDescent="0.35"/>
    <row r="114569" s="62" customFormat="1" x14ac:dyDescent="0.35"/>
    <row r="114570" s="62" customFormat="1" x14ac:dyDescent="0.35"/>
    <row r="114571" s="62" customFormat="1" x14ac:dyDescent="0.35"/>
    <row r="114572" s="62" customFormat="1" x14ac:dyDescent="0.35"/>
    <row r="114573" s="62" customFormat="1" x14ac:dyDescent="0.35"/>
    <row r="114574" s="62" customFormat="1" x14ac:dyDescent="0.35"/>
    <row r="114575" s="62" customFormat="1" x14ac:dyDescent="0.35"/>
    <row r="114576" s="62" customFormat="1" x14ac:dyDescent="0.35"/>
    <row r="114577" s="62" customFormat="1" x14ac:dyDescent="0.35"/>
    <row r="114578" s="62" customFormat="1" x14ac:dyDescent="0.35"/>
    <row r="114579" s="62" customFormat="1" x14ac:dyDescent="0.35"/>
    <row r="114580" s="62" customFormat="1" x14ac:dyDescent="0.35"/>
    <row r="114581" s="62" customFormat="1" x14ac:dyDescent="0.35"/>
    <row r="114582" s="62" customFormat="1" x14ac:dyDescent="0.35"/>
    <row r="114583" s="62" customFormat="1" x14ac:dyDescent="0.35"/>
    <row r="114584" s="62" customFormat="1" x14ac:dyDescent="0.35"/>
    <row r="114585" s="62" customFormat="1" x14ac:dyDescent="0.35"/>
    <row r="114586" s="62" customFormat="1" x14ac:dyDescent="0.35"/>
    <row r="114587" s="62" customFormat="1" x14ac:dyDescent="0.35"/>
    <row r="114588" s="62" customFormat="1" x14ac:dyDescent="0.35"/>
    <row r="114589" s="62" customFormat="1" x14ac:dyDescent="0.35"/>
    <row r="114590" s="62" customFormat="1" x14ac:dyDescent="0.35"/>
    <row r="114591" s="62" customFormat="1" x14ac:dyDescent="0.35"/>
    <row r="114592" s="62" customFormat="1" x14ac:dyDescent="0.35"/>
    <row r="114593" s="62" customFormat="1" x14ac:dyDescent="0.35"/>
    <row r="114594" s="62" customFormat="1" x14ac:dyDescent="0.35"/>
    <row r="114595" s="62" customFormat="1" x14ac:dyDescent="0.35"/>
    <row r="114596" s="62" customFormat="1" x14ac:dyDescent="0.35"/>
    <row r="114597" s="62" customFormat="1" x14ac:dyDescent="0.35"/>
    <row r="114598" s="62" customFormat="1" x14ac:dyDescent="0.35"/>
    <row r="114599" s="62" customFormat="1" x14ac:dyDescent="0.35"/>
    <row r="114600" s="62" customFormat="1" x14ac:dyDescent="0.35"/>
    <row r="114601" s="62" customFormat="1" x14ac:dyDescent="0.35"/>
    <row r="114602" s="62" customFormat="1" x14ac:dyDescent="0.35"/>
    <row r="114603" s="62" customFormat="1" x14ac:dyDescent="0.35"/>
    <row r="114604" s="62" customFormat="1" x14ac:dyDescent="0.35"/>
    <row r="114605" s="62" customFormat="1" x14ac:dyDescent="0.35"/>
    <row r="114606" s="62" customFormat="1" x14ac:dyDescent="0.35"/>
    <row r="114607" s="62" customFormat="1" x14ac:dyDescent="0.35"/>
    <row r="114608" s="62" customFormat="1" x14ac:dyDescent="0.35"/>
    <row r="114609" s="62" customFormat="1" x14ac:dyDescent="0.35"/>
    <row r="114610" s="62" customFormat="1" x14ac:dyDescent="0.35"/>
    <row r="114611" s="62" customFormat="1" x14ac:dyDescent="0.35"/>
    <row r="114612" s="62" customFormat="1" x14ac:dyDescent="0.35"/>
    <row r="114613" s="62" customFormat="1" x14ac:dyDescent="0.35"/>
    <row r="114614" s="62" customFormat="1" x14ac:dyDescent="0.35"/>
    <row r="114615" s="62" customFormat="1" x14ac:dyDescent="0.35"/>
    <row r="114616" s="62" customFormat="1" x14ac:dyDescent="0.35"/>
    <row r="114617" s="62" customFormat="1" x14ac:dyDescent="0.35"/>
    <row r="114618" s="62" customFormat="1" x14ac:dyDescent="0.35"/>
    <row r="114619" s="62" customFormat="1" x14ac:dyDescent="0.35"/>
    <row r="114620" s="62" customFormat="1" x14ac:dyDescent="0.35"/>
    <row r="114621" s="62" customFormat="1" x14ac:dyDescent="0.35"/>
    <row r="114622" s="62" customFormat="1" x14ac:dyDescent="0.35"/>
    <row r="114623" s="62" customFormat="1" x14ac:dyDescent="0.35"/>
    <row r="114624" s="62" customFormat="1" x14ac:dyDescent="0.35"/>
    <row r="114625" s="62" customFormat="1" x14ac:dyDescent="0.35"/>
    <row r="114626" s="62" customFormat="1" x14ac:dyDescent="0.35"/>
    <row r="114627" s="62" customFormat="1" x14ac:dyDescent="0.35"/>
    <row r="114628" s="62" customFormat="1" x14ac:dyDescent="0.35"/>
    <row r="114629" s="62" customFormat="1" x14ac:dyDescent="0.35"/>
    <row r="114630" s="62" customFormat="1" x14ac:dyDescent="0.35"/>
    <row r="114631" s="62" customFormat="1" x14ac:dyDescent="0.35"/>
    <row r="114632" s="62" customFormat="1" x14ac:dyDescent="0.35"/>
    <row r="114633" s="62" customFormat="1" x14ac:dyDescent="0.35"/>
    <row r="114634" s="62" customFormat="1" x14ac:dyDescent="0.35"/>
    <row r="114635" s="62" customFormat="1" x14ac:dyDescent="0.35"/>
    <row r="114636" s="62" customFormat="1" x14ac:dyDescent="0.35"/>
    <row r="114637" s="62" customFormat="1" x14ac:dyDescent="0.35"/>
    <row r="114638" s="62" customFormat="1" x14ac:dyDescent="0.35"/>
    <row r="114639" s="62" customFormat="1" x14ac:dyDescent="0.35"/>
    <row r="114640" s="62" customFormat="1" x14ac:dyDescent="0.35"/>
    <row r="114641" s="62" customFormat="1" x14ac:dyDescent="0.35"/>
    <row r="114642" s="62" customFormat="1" x14ac:dyDescent="0.35"/>
    <row r="114643" s="62" customFormat="1" x14ac:dyDescent="0.35"/>
    <row r="114644" s="62" customFormat="1" x14ac:dyDescent="0.35"/>
    <row r="114645" s="62" customFormat="1" x14ac:dyDescent="0.35"/>
    <row r="114646" s="62" customFormat="1" x14ac:dyDescent="0.35"/>
    <row r="114647" s="62" customFormat="1" x14ac:dyDescent="0.35"/>
    <row r="114648" s="62" customFormat="1" x14ac:dyDescent="0.35"/>
    <row r="114649" s="62" customFormat="1" x14ac:dyDescent="0.35"/>
    <row r="114650" s="62" customFormat="1" x14ac:dyDescent="0.35"/>
    <row r="114651" s="62" customFormat="1" x14ac:dyDescent="0.35"/>
    <row r="114652" s="62" customFormat="1" x14ac:dyDescent="0.35"/>
    <row r="114653" s="62" customFormat="1" x14ac:dyDescent="0.35"/>
    <row r="114654" s="62" customFormat="1" x14ac:dyDescent="0.35"/>
    <row r="114655" s="62" customFormat="1" x14ac:dyDescent="0.35"/>
    <row r="114656" s="62" customFormat="1" x14ac:dyDescent="0.35"/>
    <row r="114657" s="62" customFormat="1" x14ac:dyDescent="0.35"/>
    <row r="114658" s="62" customFormat="1" x14ac:dyDescent="0.35"/>
    <row r="114659" s="62" customFormat="1" x14ac:dyDescent="0.35"/>
    <row r="114660" s="62" customFormat="1" x14ac:dyDescent="0.35"/>
    <row r="114661" s="62" customFormat="1" x14ac:dyDescent="0.35"/>
    <row r="114662" s="62" customFormat="1" x14ac:dyDescent="0.35"/>
    <row r="114663" s="62" customFormat="1" x14ac:dyDescent="0.35"/>
    <row r="114664" s="62" customFormat="1" x14ac:dyDescent="0.35"/>
    <row r="114665" s="62" customFormat="1" x14ac:dyDescent="0.35"/>
    <row r="114666" s="62" customFormat="1" x14ac:dyDescent="0.35"/>
    <row r="114667" s="62" customFormat="1" x14ac:dyDescent="0.35"/>
    <row r="114668" s="62" customFormat="1" x14ac:dyDescent="0.35"/>
    <row r="114669" s="62" customFormat="1" x14ac:dyDescent="0.35"/>
    <row r="114670" s="62" customFormat="1" x14ac:dyDescent="0.35"/>
    <row r="114671" s="62" customFormat="1" x14ac:dyDescent="0.35"/>
    <row r="114672" s="62" customFormat="1" x14ac:dyDescent="0.35"/>
    <row r="114673" s="62" customFormat="1" x14ac:dyDescent="0.35"/>
    <row r="114674" s="62" customFormat="1" x14ac:dyDescent="0.35"/>
    <row r="114675" s="62" customFormat="1" x14ac:dyDescent="0.35"/>
    <row r="114676" s="62" customFormat="1" x14ac:dyDescent="0.35"/>
    <row r="114677" s="62" customFormat="1" x14ac:dyDescent="0.35"/>
    <row r="114678" s="62" customFormat="1" x14ac:dyDescent="0.35"/>
    <row r="114679" s="62" customFormat="1" x14ac:dyDescent="0.35"/>
    <row r="114680" s="62" customFormat="1" x14ac:dyDescent="0.35"/>
    <row r="114681" s="62" customFormat="1" x14ac:dyDescent="0.35"/>
    <row r="114682" s="62" customFormat="1" x14ac:dyDescent="0.35"/>
    <row r="114683" s="62" customFormat="1" x14ac:dyDescent="0.35"/>
    <row r="114684" s="62" customFormat="1" x14ac:dyDescent="0.35"/>
    <row r="114685" s="62" customFormat="1" x14ac:dyDescent="0.35"/>
    <row r="114686" s="62" customFormat="1" x14ac:dyDescent="0.35"/>
    <row r="114687" s="62" customFormat="1" x14ac:dyDescent="0.35"/>
    <row r="114688" s="62" customFormat="1" x14ac:dyDescent="0.35"/>
    <row r="114689" s="62" customFormat="1" x14ac:dyDescent="0.35"/>
    <row r="114690" s="62" customFormat="1" x14ac:dyDescent="0.35"/>
    <row r="114691" s="62" customFormat="1" x14ac:dyDescent="0.35"/>
    <row r="114692" s="62" customFormat="1" x14ac:dyDescent="0.35"/>
    <row r="114693" s="62" customFormat="1" x14ac:dyDescent="0.35"/>
    <row r="114694" s="62" customFormat="1" x14ac:dyDescent="0.35"/>
    <row r="114695" s="62" customFormat="1" x14ac:dyDescent="0.35"/>
    <row r="114696" s="62" customFormat="1" x14ac:dyDescent="0.35"/>
    <row r="114697" s="62" customFormat="1" x14ac:dyDescent="0.35"/>
    <row r="114698" s="62" customFormat="1" x14ac:dyDescent="0.35"/>
    <row r="114699" s="62" customFormat="1" x14ac:dyDescent="0.35"/>
    <row r="114700" s="62" customFormat="1" x14ac:dyDescent="0.35"/>
    <row r="114701" s="62" customFormat="1" x14ac:dyDescent="0.35"/>
    <row r="114702" s="62" customFormat="1" x14ac:dyDescent="0.35"/>
    <row r="114703" s="62" customFormat="1" x14ac:dyDescent="0.35"/>
    <row r="114704" s="62" customFormat="1" x14ac:dyDescent="0.35"/>
    <row r="114705" s="62" customFormat="1" x14ac:dyDescent="0.35"/>
    <row r="114706" s="62" customFormat="1" x14ac:dyDescent="0.35"/>
    <row r="114707" s="62" customFormat="1" x14ac:dyDescent="0.35"/>
    <row r="114708" s="62" customFormat="1" x14ac:dyDescent="0.35"/>
    <row r="114709" s="62" customFormat="1" x14ac:dyDescent="0.35"/>
    <row r="114710" s="62" customFormat="1" x14ac:dyDescent="0.35"/>
    <row r="114711" s="62" customFormat="1" x14ac:dyDescent="0.35"/>
    <row r="114712" s="62" customFormat="1" x14ac:dyDescent="0.35"/>
    <row r="114713" s="62" customFormat="1" x14ac:dyDescent="0.35"/>
    <row r="114714" s="62" customFormat="1" x14ac:dyDescent="0.35"/>
    <row r="114715" s="62" customFormat="1" x14ac:dyDescent="0.35"/>
    <row r="114716" s="62" customFormat="1" x14ac:dyDescent="0.35"/>
    <row r="114717" s="62" customFormat="1" x14ac:dyDescent="0.35"/>
    <row r="114718" s="62" customFormat="1" x14ac:dyDescent="0.35"/>
    <row r="114719" s="62" customFormat="1" x14ac:dyDescent="0.35"/>
    <row r="114720" s="62" customFormat="1" x14ac:dyDescent="0.35"/>
    <row r="114721" s="62" customFormat="1" x14ac:dyDescent="0.35"/>
    <row r="114722" s="62" customFormat="1" x14ac:dyDescent="0.35"/>
    <row r="114723" s="62" customFormat="1" x14ac:dyDescent="0.35"/>
    <row r="114724" s="62" customFormat="1" x14ac:dyDescent="0.35"/>
    <row r="114725" s="62" customFormat="1" x14ac:dyDescent="0.35"/>
    <row r="114726" s="62" customFormat="1" x14ac:dyDescent="0.35"/>
    <row r="114727" s="62" customFormat="1" x14ac:dyDescent="0.35"/>
    <row r="114728" s="62" customFormat="1" x14ac:dyDescent="0.35"/>
    <row r="114729" s="62" customFormat="1" x14ac:dyDescent="0.35"/>
    <row r="114730" s="62" customFormat="1" x14ac:dyDescent="0.35"/>
    <row r="114731" s="62" customFormat="1" x14ac:dyDescent="0.35"/>
    <row r="114732" s="62" customFormat="1" x14ac:dyDescent="0.35"/>
    <row r="114733" s="62" customFormat="1" x14ac:dyDescent="0.35"/>
    <row r="114734" s="62" customFormat="1" x14ac:dyDescent="0.35"/>
    <row r="114735" s="62" customFormat="1" x14ac:dyDescent="0.35"/>
    <row r="114736" s="62" customFormat="1" x14ac:dyDescent="0.35"/>
    <row r="114737" s="62" customFormat="1" x14ac:dyDescent="0.35"/>
    <row r="114738" s="62" customFormat="1" x14ac:dyDescent="0.35"/>
    <row r="114739" s="62" customFormat="1" x14ac:dyDescent="0.35"/>
    <row r="114740" s="62" customFormat="1" x14ac:dyDescent="0.35"/>
    <row r="114741" s="62" customFormat="1" x14ac:dyDescent="0.35"/>
    <row r="114742" s="62" customFormat="1" x14ac:dyDescent="0.35"/>
    <row r="114743" s="62" customFormat="1" x14ac:dyDescent="0.35"/>
    <row r="114744" s="62" customFormat="1" x14ac:dyDescent="0.35"/>
    <row r="114745" s="62" customFormat="1" x14ac:dyDescent="0.35"/>
    <row r="114746" s="62" customFormat="1" x14ac:dyDescent="0.35"/>
    <row r="114747" s="62" customFormat="1" x14ac:dyDescent="0.35"/>
    <row r="114748" s="62" customFormat="1" x14ac:dyDescent="0.35"/>
    <row r="114749" s="62" customFormat="1" x14ac:dyDescent="0.35"/>
    <row r="114750" s="62" customFormat="1" x14ac:dyDescent="0.35"/>
    <row r="114751" s="62" customFormat="1" x14ac:dyDescent="0.35"/>
    <row r="114752" s="62" customFormat="1" x14ac:dyDescent="0.35"/>
    <row r="114753" s="62" customFormat="1" x14ac:dyDescent="0.35"/>
    <row r="114754" s="62" customFormat="1" x14ac:dyDescent="0.35"/>
    <row r="114755" s="62" customFormat="1" x14ac:dyDescent="0.35"/>
    <row r="114756" s="62" customFormat="1" x14ac:dyDescent="0.35"/>
    <row r="114757" s="62" customFormat="1" x14ac:dyDescent="0.35"/>
    <row r="114758" s="62" customFormat="1" x14ac:dyDescent="0.35"/>
    <row r="114759" s="62" customFormat="1" x14ac:dyDescent="0.35"/>
    <row r="114760" s="62" customFormat="1" x14ac:dyDescent="0.35"/>
    <row r="114761" s="62" customFormat="1" x14ac:dyDescent="0.35"/>
    <row r="114762" s="62" customFormat="1" x14ac:dyDescent="0.35"/>
    <row r="114763" s="62" customFormat="1" x14ac:dyDescent="0.35"/>
    <row r="114764" s="62" customFormat="1" x14ac:dyDescent="0.35"/>
    <row r="114765" s="62" customFormat="1" x14ac:dyDescent="0.35"/>
    <row r="114766" s="62" customFormat="1" x14ac:dyDescent="0.35"/>
    <row r="114767" s="62" customFormat="1" x14ac:dyDescent="0.35"/>
    <row r="114768" s="62" customFormat="1" x14ac:dyDescent="0.35"/>
    <row r="114769" s="62" customFormat="1" x14ac:dyDescent="0.35"/>
    <row r="114770" s="62" customFormat="1" x14ac:dyDescent="0.35"/>
    <row r="114771" s="62" customFormat="1" x14ac:dyDescent="0.35"/>
    <row r="114772" s="62" customFormat="1" x14ac:dyDescent="0.35"/>
    <row r="114773" s="62" customFormat="1" x14ac:dyDescent="0.35"/>
    <row r="114774" s="62" customFormat="1" x14ac:dyDescent="0.35"/>
    <row r="114775" s="62" customFormat="1" x14ac:dyDescent="0.35"/>
    <row r="114776" s="62" customFormat="1" x14ac:dyDescent="0.35"/>
    <row r="114777" s="62" customFormat="1" x14ac:dyDescent="0.35"/>
    <row r="114778" s="62" customFormat="1" x14ac:dyDescent="0.35"/>
    <row r="114779" s="62" customFormat="1" x14ac:dyDescent="0.35"/>
    <row r="114780" s="62" customFormat="1" x14ac:dyDescent="0.35"/>
    <row r="114781" s="62" customFormat="1" x14ac:dyDescent="0.35"/>
    <row r="114782" s="62" customFormat="1" x14ac:dyDescent="0.35"/>
    <row r="114783" s="62" customFormat="1" x14ac:dyDescent="0.35"/>
    <row r="114784" s="62" customFormat="1" x14ac:dyDescent="0.35"/>
    <row r="114785" s="62" customFormat="1" x14ac:dyDescent="0.35"/>
    <row r="114786" s="62" customFormat="1" x14ac:dyDescent="0.35"/>
    <row r="114787" s="62" customFormat="1" x14ac:dyDescent="0.35"/>
    <row r="114788" s="62" customFormat="1" x14ac:dyDescent="0.35"/>
    <row r="114789" s="62" customFormat="1" x14ac:dyDescent="0.35"/>
    <row r="114790" s="62" customFormat="1" x14ac:dyDescent="0.35"/>
    <row r="114791" s="62" customFormat="1" x14ac:dyDescent="0.35"/>
    <row r="114792" s="62" customFormat="1" x14ac:dyDescent="0.35"/>
    <row r="114793" s="62" customFormat="1" x14ac:dyDescent="0.35"/>
    <row r="114794" s="62" customFormat="1" x14ac:dyDescent="0.35"/>
    <row r="114795" s="62" customFormat="1" x14ac:dyDescent="0.35"/>
    <row r="114796" s="62" customFormat="1" x14ac:dyDescent="0.35"/>
    <row r="114797" s="62" customFormat="1" x14ac:dyDescent="0.35"/>
    <row r="114798" s="62" customFormat="1" x14ac:dyDescent="0.35"/>
    <row r="114799" s="62" customFormat="1" x14ac:dyDescent="0.35"/>
    <row r="114800" s="62" customFormat="1" x14ac:dyDescent="0.35"/>
    <row r="114801" s="62" customFormat="1" x14ac:dyDescent="0.35"/>
    <row r="114802" s="62" customFormat="1" x14ac:dyDescent="0.35"/>
    <row r="114803" s="62" customFormat="1" x14ac:dyDescent="0.35"/>
    <row r="114804" s="62" customFormat="1" x14ac:dyDescent="0.35"/>
    <row r="114805" s="62" customFormat="1" x14ac:dyDescent="0.35"/>
    <row r="114806" s="62" customFormat="1" x14ac:dyDescent="0.35"/>
    <row r="114807" s="62" customFormat="1" x14ac:dyDescent="0.35"/>
    <row r="114808" s="62" customFormat="1" x14ac:dyDescent="0.35"/>
    <row r="114809" s="62" customFormat="1" x14ac:dyDescent="0.35"/>
    <row r="114810" s="62" customFormat="1" x14ac:dyDescent="0.35"/>
    <row r="114811" s="62" customFormat="1" x14ac:dyDescent="0.35"/>
    <row r="114812" s="62" customFormat="1" x14ac:dyDescent="0.35"/>
    <row r="114813" s="62" customFormat="1" x14ac:dyDescent="0.35"/>
    <row r="114814" s="62" customFormat="1" x14ac:dyDescent="0.35"/>
    <row r="114815" s="62" customFormat="1" x14ac:dyDescent="0.35"/>
    <row r="114816" s="62" customFormat="1" x14ac:dyDescent="0.35"/>
    <row r="114817" s="62" customFormat="1" x14ac:dyDescent="0.35"/>
    <row r="114818" s="62" customFormat="1" x14ac:dyDescent="0.35"/>
    <row r="114819" s="62" customFormat="1" x14ac:dyDescent="0.35"/>
    <row r="114820" s="62" customFormat="1" x14ac:dyDescent="0.35"/>
    <row r="114821" s="62" customFormat="1" x14ac:dyDescent="0.35"/>
    <row r="114822" s="62" customFormat="1" x14ac:dyDescent="0.35"/>
    <row r="114823" s="62" customFormat="1" x14ac:dyDescent="0.35"/>
    <row r="114824" s="62" customFormat="1" x14ac:dyDescent="0.35"/>
    <row r="114825" s="62" customFormat="1" x14ac:dyDescent="0.35"/>
    <row r="114826" s="62" customFormat="1" x14ac:dyDescent="0.35"/>
    <row r="114827" s="62" customFormat="1" x14ac:dyDescent="0.35"/>
    <row r="114828" s="62" customFormat="1" x14ac:dyDescent="0.35"/>
    <row r="114829" s="62" customFormat="1" x14ac:dyDescent="0.35"/>
    <row r="114830" s="62" customFormat="1" x14ac:dyDescent="0.35"/>
    <row r="114831" s="62" customFormat="1" x14ac:dyDescent="0.35"/>
    <row r="114832" s="62" customFormat="1" x14ac:dyDescent="0.35"/>
    <row r="114833" s="62" customFormat="1" x14ac:dyDescent="0.35"/>
    <row r="114834" s="62" customFormat="1" x14ac:dyDescent="0.35"/>
    <row r="114835" s="62" customFormat="1" x14ac:dyDescent="0.35"/>
    <row r="114836" s="62" customFormat="1" x14ac:dyDescent="0.35"/>
    <row r="114837" s="62" customFormat="1" x14ac:dyDescent="0.35"/>
    <row r="114838" s="62" customFormat="1" x14ac:dyDescent="0.35"/>
    <row r="114839" s="62" customFormat="1" x14ac:dyDescent="0.35"/>
    <row r="114840" s="62" customFormat="1" x14ac:dyDescent="0.35"/>
    <row r="114841" s="62" customFormat="1" x14ac:dyDescent="0.35"/>
    <row r="114842" s="62" customFormat="1" x14ac:dyDescent="0.35"/>
    <row r="114843" s="62" customFormat="1" x14ac:dyDescent="0.35"/>
    <row r="114844" s="62" customFormat="1" x14ac:dyDescent="0.35"/>
    <row r="114845" s="62" customFormat="1" x14ac:dyDescent="0.35"/>
    <row r="114846" s="62" customFormat="1" x14ac:dyDescent="0.35"/>
    <row r="114847" s="62" customFormat="1" x14ac:dyDescent="0.35"/>
    <row r="114848" s="62" customFormat="1" x14ac:dyDescent="0.35"/>
    <row r="114849" s="62" customFormat="1" x14ac:dyDescent="0.35"/>
    <row r="114850" s="62" customFormat="1" x14ac:dyDescent="0.35"/>
    <row r="114851" s="62" customFormat="1" x14ac:dyDescent="0.35"/>
    <row r="114852" s="62" customFormat="1" x14ac:dyDescent="0.35"/>
    <row r="114853" s="62" customFormat="1" x14ac:dyDescent="0.35"/>
    <row r="114854" s="62" customFormat="1" x14ac:dyDescent="0.35"/>
    <row r="114855" s="62" customFormat="1" x14ac:dyDescent="0.35"/>
    <row r="114856" s="62" customFormat="1" x14ac:dyDescent="0.35"/>
    <row r="114857" s="62" customFormat="1" x14ac:dyDescent="0.35"/>
    <row r="114858" s="62" customFormat="1" x14ac:dyDescent="0.35"/>
    <row r="114859" s="62" customFormat="1" x14ac:dyDescent="0.35"/>
    <row r="114860" s="62" customFormat="1" x14ac:dyDescent="0.35"/>
    <row r="114861" s="62" customFormat="1" x14ac:dyDescent="0.35"/>
    <row r="114862" s="62" customFormat="1" x14ac:dyDescent="0.35"/>
    <row r="114863" s="62" customFormat="1" x14ac:dyDescent="0.35"/>
    <row r="114864" s="62" customFormat="1" x14ac:dyDescent="0.35"/>
    <row r="114865" s="62" customFormat="1" x14ac:dyDescent="0.35"/>
    <row r="114866" s="62" customFormat="1" x14ac:dyDescent="0.35"/>
    <row r="114867" s="62" customFormat="1" x14ac:dyDescent="0.35"/>
    <row r="114868" s="62" customFormat="1" x14ac:dyDescent="0.35"/>
    <row r="114869" s="62" customFormat="1" x14ac:dyDescent="0.35"/>
    <row r="114870" s="62" customFormat="1" x14ac:dyDescent="0.35"/>
    <row r="114871" s="62" customFormat="1" x14ac:dyDescent="0.35"/>
    <row r="114872" s="62" customFormat="1" x14ac:dyDescent="0.35"/>
    <row r="114873" s="62" customFormat="1" x14ac:dyDescent="0.35"/>
    <row r="114874" s="62" customFormat="1" x14ac:dyDescent="0.35"/>
    <row r="114875" s="62" customFormat="1" x14ac:dyDescent="0.35"/>
    <row r="114876" s="62" customFormat="1" x14ac:dyDescent="0.35"/>
    <row r="114877" s="62" customFormat="1" x14ac:dyDescent="0.35"/>
    <row r="114878" s="62" customFormat="1" x14ac:dyDescent="0.35"/>
    <row r="114879" s="62" customFormat="1" x14ac:dyDescent="0.35"/>
    <row r="114880" s="62" customFormat="1" x14ac:dyDescent="0.35"/>
    <row r="114881" s="62" customFormat="1" x14ac:dyDescent="0.35"/>
    <row r="114882" s="62" customFormat="1" x14ac:dyDescent="0.35"/>
    <row r="114883" s="62" customFormat="1" x14ac:dyDescent="0.35"/>
    <row r="114884" s="62" customFormat="1" x14ac:dyDescent="0.35"/>
    <row r="114885" s="62" customFormat="1" x14ac:dyDescent="0.35"/>
    <row r="114886" s="62" customFormat="1" x14ac:dyDescent="0.35"/>
    <row r="114887" s="62" customFormat="1" x14ac:dyDescent="0.35"/>
    <row r="114888" s="62" customFormat="1" x14ac:dyDescent="0.35"/>
    <row r="114889" s="62" customFormat="1" x14ac:dyDescent="0.35"/>
    <row r="114890" s="62" customFormat="1" x14ac:dyDescent="0.35"/>
    <row r="114891" s="62" customFormat="1" x14ac:dyDescent="0.35"/>
    <row r="114892" s="62" customFormat="1" x14ac:dyDescent="0.35"/>
    <row r="114893" s="62" customFormat="1" x14ac:dyDescent="0.35"/>
    <row r="114894" s="62" customFormat="1" x14ac:dyDescent="0.35"/>
    <row r="114895" s="62" customFormat="1" x14ac:dyDescent="0.35"/>
    <row r="114896" s="62" customFormat="1" x14ac:dyDescent="0.35"/>
    <row r="114897" s="62" customFormat="1" x14ac:dyDescent="0.35"/>
    <row r="114898" s="62" customFormat="1" x14ac:dyDescent="0.35"/>
    <row r="114899" s="62" customFormat="1" x14ac:dyDescent="0.35"/>
    <row r="114900" s="62" customFormat="1" x14ac:dyDescent="0.35"/>
    <row r="114901" s="62" customFormat="1" x14ac:dyDescent="0.35"/>
    <row r="114902" s="62" customFormat="1" x14ac:dyDescent="0.35"/>
    <row r="114903" s="62" customFormat="1" x14ac:dyDescent="0.35"/>
    <row r="114904" s="62" customFormat="1" x14ac:dyDescent="0.35"/>
    <row r="114905" s="62" customFormat="1" x14ac:dyDescent="0.35"/>
    <row r="114906" s="62" customFormat="1" x14ac:dyDescent="0.35"/>
    <row r="114907" s="62" customFormat="1" x14ac:dyDescent="0.35"/>
    <row r="114908" s="62" customFormat="1" x14ac:dyDescent="0.35"/>
    <row r="114909" s="62" customFormat="1" x14ac:dyDescent="0.35"/>
    <row r="114910" s="62" customFormat="1" x14ac:dyDescent="0.35"/>
    <row r="114911" s="62" customFormat="1" x14ac:dyDescent="0.35"/>
    <row r="114912" s="62" customFormat="1" x14ac:dyDescent="0.35"/>
    <row r="114913" s="62" customFormat="1" x14ac:dyDescent="0.35"/>
    <row r="114914" s="62" customFormat="1" x14ac:dyDescent="0.35"/>
    <row r="114915" s="62" customFormat="1" x14ac:dyDescent="0.35"/>
    <row r="114916" s="62" customFormat="1" x14ac:dyDescent="0.35"/>
    <row r="114917" s="62" customFormat="1" x14ac:dyDescent="0.35"/>
    <row r="114918" s="62" customFormat="1" x14ac:dyDescent="0.35"/>
    <row r="114919" s="62" customFormat="1" x14ac:dyDescent="0.35"/>
    <row r="114920" s="62" customFormat="1" x14ac:dyDescent="0.35"/>
    <row r="114921" s="62" customFormat="1" x14ac:dyDescent="0.35"/>
    <row r="114922" s="62" customFormat="1" x14ac:dyDescent="0.35"/>
    <row r="114923" s="62" customFormat="1" x14ac:dyDescent="0.35"/>
    <row r="114924" s="62" customFormat="1" x14ac:dyDescent="0.35"/>
    <row r="114925" s="62" customFormat="1" x14ac:dyDescent="0.35"/>
    <row r="114926" s="62" customFormat="1" x14ac:dyDescent="0.35"/>
    <row r="114927" s="62" customFormat="1" x14ac:dyDescent="0.35"/>
    <row r="114928" s="62" customFormat="1" x14ac:dyDescent="0.35"/>
    <row r="114929" s="62" customFormat="1" x14ac:dyDescent="0.35"/>
    <row r="114930" s="62" customFormat="1" x14ac:dyDescent="0.35"/>
    <row r="114931" s="62" customFormat="1" x14ac:dyDescent="0.35"/>
    <row r="114932" s="62" customFormat="1" x14ac:dyDescent="0.35"/>
    <row r="114933" s="62" customFormat="1" x14ac:dyDescent="0.35"/>
    <row r="114934" s="62" customFormat="1" x14ac:dyDescent="0.35"/>
    <row r="114935" s="62" customFormat="1" x14ac:dyDescent="0.35"/>
    <row r="114936" s="62" customFormat="1" x14ac:dyDescent="0.35"/>
    <row r="114937" s="62" customFormat="1" x14ac:dyDescent="0.35"/>
    <row r="114938" s="62" customFormat="1" x14ac:dyDescent="0.35"/>
    <row r="114939" s="62" customFormat="1" x14ac:dyDescent="0.35"/>
    <row r="114940" s="62" customFormat="1" x14ac:dyDescent="0.35"/>
    <row r="114941" s="62" customFormat="1" x14ac:dyDescent="0.35"/>
    <row r="114942" s="62" customFormat="1" x14ac:dyDescent="0.35"/>
    <row r="114943" s="62" customFormat="1" x14ac:dyDescent="0.35"/>
    <row r="114944" s="62" customFormat="1" x14ac:dyDescent="0.35"/>
    <row r="114945" s="62" customFormat="1" x14ac:dyDescent="0.35"/>
    <row r="114946" s="62" customFormat="1" x14ac:dyDescent="0.35"/>
    <row r="114947" s="62" customFormat="1" x14ac:dyDescent="0.35"/>
    <row r="114948" s="62" customFormat="1" x14ac:dyDescent="0.35"/>
    <row r="114949" s="62" customFormat="1" x14ac:dyDescent="0.35"/>
    <row r="114950" s="62" customFormat="1" x14ac:dyDescent="0.35"/>
    <row r="114951" s="62" customFormat="1" x14ac:dyDescent="0.35"/>
    <row r="114952" s="62" customFormat="1" x14ac:dyDescent="0.35"/>
    <row r="114953" s="62" customFormat="1" x14ac:dyDescent="0.35"/>
    <row r="114954" s="62" customFormat="1" x14ac:dyDescent="0.35"/>
    <row r="114955" s="62" customFormat="1" x14ac:dyDescent="0.35"/>
    <row r="114956" s="62" customFormat="1" x14ac:dyDescent="0.35"/>
    <row r="114957" s="62" customFormat="1" x14ac:dyDescent="0.35"/>
    <row r="114958" s="62" customFormat="1" x14ac:dyDescent="0.35"/>
    <row r="114959" s="62" customFormat="1" x14ac:dyDescent="0.35"/>
    <row r="114960" s="62" customFormat="1" x14ac:dyDescent="0.35"/>
    <row r="114961" s="62" customFormat="1" x14ac:dyDescent="0.35"/>
    <row r="114962" s="62" customFormat="1" x14ac:dyDescent="0.35"/>
    <row r="114963" s="62" customFormat="1" x14ac:dyDescent="0.35"/>
    <row r="114964" s="62" customFormat="1" x14ac:dyDescent="0.35"/>
    <row r="114965" s="62" customFormat="1" x14ac:dyDescent="0.35"/>
    <row r="114966" s="62" customFormat="1" x14ac:dyDescent="0.35"/>
    <row r="114967" s="62" customFormat="1" x14ac:dyDescent="0.35"/>
    <row r="114968" s="62" customFormat="1" x14ac:dyDescent="0.35"/>
    <row r="114969" s="62" customFormat="1" x14ac:dyDescent="0.35"/>
    <row r="114970" s="62" customFormat="1" x14ac:dyDescent="0.35"/>
    <row r="114971" s="62" customFormat="1" x14ac:dyDescent="0.35"/>
    <row r="114972" s="62" customFormat="1" x14ac:dyDescent="0.35"/>
    <row r="114973" s="62" customFormat="1" x14ac:dyDescent="0.35"/>
    <row r="114974" s="62" customFormat="1" x14ac:dyDescent="0.35"/>
    <row r="114975" s="62" customFormat="1" x14ac:dyDescent="0.35"/>
    <row r="114976" s="62" customFormat="1" x14ac:dyDescent="0.35"/>
    <row r="114977" s="62" customFormat="1" x14ac:dyDescent="0.35"/>
    <row r="114978" s="62" customFormat="1" x14ac:dyDescent="0.35"/>
    <row r="114979" s="62" customFormat="1" x14ac:dyDescent="0.35"/>
    <row r="114980" s="62" customFormat="1" x14ac:dyDescent="0.35"/>
    <row r="114981" s="62" customFormat="1" x14ac:dyDescent="0.35"/>
    <row r="114982" s="62" customFormat="1" x14ac:dyDescent="0.35"/>
    <row r="114983" s="62" customFormat="1" x14ac:dyDescent="0.35"/>
    <row r="114984" s="62" customFormat="1" x14ac:dyDescent="0.35"/>
    <row r="114985" s="62" customFormat="1" x14ac:dyDescent="0.35"/>
    <row r="114986" s="62" customFormat="1" x14ac:dyDescent="0.35"/>
    <row r="114987" s="62" customFormat="1" x14ac:dyDescent="0.35"/>
    <row r="114988" s="62" customFormat="1" x14ac:dyDescent="0.35"/>
    <row r="114989" s="62" customFormat="1" x14ac:dyDescent="0.35"/>
    <row r="114990" s="62" customFormat="1" x14ac:dyDescent="0.35"/>
    <row r="114991" s="62" customFormat="1" x14ac:dyDescent="0.35"/>
    <row r="114992" s="62" customFormat="1" x14ac:dyDescent="0.35"/>
    <row r="114993" s="62" customFormat="1" x14ac:dyDescent="0.35"/>
    <row r="114994" s="62" customFormat="1" x14ac:dyDescent="0.35"/>
    <row r="114995" s="62" customFormat="1" x14ac:dyDescent="0.35"/>
    <row r="114996" s="62" customFormat="1" x14ac:dyDescent="0.35"/>
    <row r="114997" s="62" customFormat="1" x14ac:dyDescent="0.35"/>
    <row r="114998" s="62" customFormat="1" x14ac:dyDescent="0.35"/>
    <row r="114999" s="62" customFormat="1" x14ac:dyDescent="0.35"/>
    <row r="115000" s="62" customFormat="1" x14ac:dyDescent="0.35"/>
    <row r="115001" s="62" customFormat="1" x14ac:dyDescent="0.35"/>
    <row r="115002" s="62" customFormat="1" x14ac:dyDescent="0.35"/>
    <row r="115003" s="62" customFormat="1" x14ac:dyDescent="0.35"/>
    <row r="115004" s="62" customFormat="1" x14ac:dyDescent="0.35"/>
    <row r="115005" s="62" customFormat="1" x14ac:dyDescent="0.35"/>
    <row r="115006" s="62" customFormat="1" x14ac:dyDescent="0.35"/>
    <row r="115007" s="62" customFormat="1" x14ac:dyDescent="0.35"/>
    <row r="115008" s="62" customFormat="1" x14ac:dyDescent="0.35"/>
    <row r="115009" s="62" customFormat="1" x14ac:dyDescent="0.35"/>
    <row r="115010" s="62" customFormat="1" x14ac:dyDescent="0.35"/>
    <row r="115011" s="62" customFormat="1" x14ac:dyDescent="0.35"/>
    <row r="115012" s="62" customFormat="1" x14ac:dyDescent="0.35"/>
    <row r="115013" s="62" customFormat="1" x14ac:dyDescent="0.35"/>
    <row r="115014" s="62" customFormat="1" x14ac:dyDescent="0.35"/>
    <row r="115015" s="62" customFormat="1" x14ac:dyDescent="0.35"/>
    <row r="115016" s="62" customFormat="1" x14ac:dyDescent="0.35"/>
    <row r="115017" s="62" customFormat="1" x14ac:dyDescent="0.35"/>
    <row r="115018" s="62" customFormat="1" x14ac:dyDescent="0.35"/>
    <row r="115019" s="62" customFormat="1" x14ac:dyDescent="0.35"/>
    <row r="115020" s="62" customFormat="1" x14ac:dyDescent="0.35"/>
    <row r="115021" s="62" customFormat="1" x14ac:dyDescent="0.35"/>
    <row r="115022" s="62" customFormat="1" x14ac:dyDescent="0.35"/>
    <row r="115023" s="62" customFormat="1" x14ac:dyDescent="0.35"/>
    <row r="115024" s="62" customFormat="1" x14ac:dyDescent="0.35"/>
    <row r="115025" s="62" customFormat="1" x14ac:dyDescent="0.35"/>
    <row r="115026" s="62" customFormat="1" x14ac:dyDescent="0.35"/>
    <row r="115027" s="62" customFormat="1" x14ac:dyDescent="0.35"/>
    <row r="115028" s="62" customFormat="1" x14ac:dyDescent="0.35"/>
    <row r="115029" s="62" customFormat="1" x14ac:dyDescent="0.35"/>
    <row r="115030" s="62" customFormat="1" x14ac:dyDescent="0.35"/>
    <row r="115031" s="62" customFormat="1" x14ac:dyDescent="0.35"/>
    <row r="115032" s="62" customFormat="1" x14ac:dyDescent="0.35"/>
    <row r="115033" s="62" customFormat="1" x14ac:dyDescent="0.35"/>
    <row r="115034" s="62" customFormat="1" x14ac:dyDescent="0.35"/>
    <row r="115035" s="62" customFormat="1" x14ac:dyDescent="0.35"/>
    <row r="115036" s="62" customFormat="1" x14ac:dyDescent="0.35"/>
    <row r="115037" s="62" customFormat="1" x14ac:dyDescent="0.35"/>
    <row r="115038" s="62" customFormat="1" x14ac:dyDescent="0.35"/>
    <row r="115039" s="62" customFormat="1" x14ac:dyDescent="0.35"/>
    <row r="115040" s="62" customFormat="1" x14ac:dyDescent="0.35"/>
    <row r="115041" s="62" customFormat="1" x14ac:dyDescent="0.35"/>
    <row r="115042" s="62" customFormat="1" x14ac:dyDescent="0.35"/>
    <row r="115043" s="62" customFormat="1" x14ac:dyDescent="0.35"/>
    <row r="115044" s="62" customFormat="1" x14ac:dyDescent="0.35"/>
    <row r="115045" s="62" customFormat="1" x14ac:dyDescent="0.35"/>
    <row r="115046" s="62" customFormat="1" x14ac:dyDescent="0.35"/>
    <row r="115047" s="62" customFormat="1" x14ac:dyDescent="0.35"/>
    <row r="115048" s="62" customFormat="1" x14ac:dyDescent="0.35"/>
    <row r="115049" s="62" customFormat="1" x14ac:dyDescent="0.35"/>
    <row r="115050" s="62" customFormat="1" x14ac:dyDescent="0.35"/>
    <row r="115051" s="62" customFormat="1" x14ac:dyDescent="0.35"/>
    <row r="115052" s="62" customFormat="1" x14ac:dyDescent="0.35"/>
    <row r="115053" s="62" customFormat="1" x14ac:dyDescent="0.35"/>
    <row r="115054" s="62" customFormat="1" x14ac:dyDescent="0.35"/>
    <row r="115055" s="62" customFormat="1" x14ac:dyDescent="0.35"/>
    <row r="115056" s="62" customFormat="1" x14ac:dyDescent="0.35"/>
    <row r="115057" s="62" customFormat="1" x14ac:dyDescent="0.35"/>
    <row r="115058" s="62" customFormat="1" x14ac:dyDescent="0.35"/>
    <row r="115059" s="62" customFormat="1" x14ac:dyDescent="0.35"/>
    <row r="115060" s="62" customFormat="1" x14ac:dyDescent="0.35"/>
    <row r="115061" s="62" customFormat="1" x14ac:dyDescent="0.35"/>
    <row r="115062" s="62" customFormat="1" x14ac:dyDescent="0.35"/>
    <row r="115063" s="62" customFormat="1" x14ac:dyDescent="0.35"/>
    <row r="115064" s="62" customFormat="1" x14ac:dyDescent="0.35"/>
    <row r="115065" s="62" customFormat="1" x14ac:dyDescent="0.35"/>
    <row r="115066" s="62" customFormat="1" x14ac:dyDescent="0.35"/>
    <row r="115067" s="62" customFormat="1" x14ac:dyDescent="0.35"/>
    <row r="115068" s="62" customFormat="1" x14ac:dyDescent="0.35"/>
    <row r="115069" s="62" customFormat="1" x14ac:dyDescent="0.35"/>
    <row r="115070" s="62" customFormat="1" x14ac:dyDescent="0.35"/>
    <row r="115071" s="62" customFormat="1" x14ac:dyDescent="0.35"/>
    <row r="115072" s="62" customFormat="1" x14ac:dyDescent="0.35"/>
    <row r="115073" s="62" customFormat="1" x14ac:dyDescent="0.35"/>
    <row r="115074" s="62" customFormat="1" x14ac:dyDescent="0.35"/>
    <row r="115075" s="62" customFormat="1" x14ac:dyDescent="0.35"/>
    <row r="115076" s="62" customFormat="1" x14ac:dyDescent="0.35"/>
    <row r="115077" s="62" customFormat="1" x14ac:dyDescent="0.35"/>
    <row r="115078" s="62" customFormat="1" x14ac:dyDescent="0.35"/>
    <row r="115079" s="62" customFormat="1" x14ac:dyDescent="0.35"/>
    <row r="115080" s="62" customFormat="1" x14ac:dyDescent="0.35"/>
    <row r="115081" s="62" customFormat="1" x14ac:dyDescent="0.35"/>
    <row r="115082" s="62" customFormat="1" x14ac:dyDescent="0.35"/>
    <row r="115083" s="62" customFormat="1" x14ac:dyDescent="0.35"/>
    <row r="115084" s="62" customFormat="1" x14ac:dyDescent="0.35"/>
    <row r="115085" s="62" customFormat="1" x14ac:dyDescent="0.35"/>
    <row r="115086" s="62" customFormat="1" x14ac:dyDescent="0.35"/>
    <row r="115087" s="62" customFormat="1" x14ac:dyDescent="0.35"/>
    <row r="115088" s="62" customFormat="1" x14ac:dyDescent="0.35"/>
    <row r="115089" s="62" customFormat="1" x14ac:dyDescent="0.35"/>
    <row r="115090" s="62" customFormat="1" x14ac:dyDescent="0.35"/>
    <row r="115091" s="62" customFormat="1" x14ac:dyDescent="0.35"/>
    <row r="115092" s="62" customFormat="1" x14ac:dyDescent="0.35"/>
    <row r="115093" s="62" customFormat="1" x14ac:dyDescent="0.35"/>
    <row r="115094" s="62" customFormat="1" x14ac:dyDescent="0.35"/>
    <row r="115095" s="62" customFormat="1" x14ac:dyDescent="0.35"/>
    <row r="115096" s="62" customFormat="1" x14ac:dyDescent="0.35"/>
    <row r="115097" s="62" customFormat="1" x14ac:dyDescent="0.35"/>
    <row r="115098" s="62" customFormat="1" x14ac:dyDescent="0.35"/>
    <row r="115099" s="62" customFormat="1" x14ac:dyDescent="0.35"/>
    <row r="115100" s="62" customFormat="1" x14ac:dyDescent="0.35"/>
    <row r="115101" s="62" customFormat="1" x14ac:dyDescent="0.35"/>
    <row r="115102" s="62" customFormat="1" x14ac:dyDescent="0.35"/>
    <row r="115103" s="62" customFormat="1" x14ac:dyDescent="0.35"/>
    <row r="115104" s="62" customFormat="1" x14ac:dyDescent="0.35"/>
    <row r="115105" s="62" customFormat="1" x14ac:dyDescent="0.35"/>
    <row r="115106" s="62" customFormat="1" x14ac:dyDescent="0.35"/>
    <row r="115107" s="62" customFormat="1" x14ac:dyDescent="0.35"/>
    <row r="115108" s="62" customFormat="1" x14ac:dyDescent="0.35"/>
    <row r="115109" s="62" customFormat="1" x14ac:dyDescent="0.35"/>
    <row r="115110" s="62" customFormat="1" x14ac:dyDescent="0.35"/>
    <row r="115111" s="62" customFormat="1" x14ac:dyDescent="0.35"/>
    <row r="115112" s="62" customFormat="1" x14ac:dyDescent="0.35"/>
    <row r="115113" s="62" customFormat="1" x14ac:dyDescent="0.35"/>
    <row r="115114" s="62" customFormat="1" x14ac:dyDescent="0.35"/>
    <row r="115115" s="62" customFormat="1" x14ac:dyDescent="0.35"/>
    <row r="115116" s="62" customFormat="1" x14ac:dyDescent="0.35"/>
    <row r="115117" s="62" customFormat="1" x14ac:dyDescent="0.35"/>
    <row r="115118" s="62" customFormat="1" x14ac:dyDescent="0.35"/>
    <row r="115119" s="62" customFormat="1" x14ac:dyDescent="0.35"/>
    <row r="115120" s="62" customFormat="1" x14ac:dyDescent="0.35"/>
    <row r="115121" s="62" customFormat="1" x14ac:dyDescent="0.35"/>
    <row r="115122" s="62" customFormat="1" x14ac:dyDescent="0.35"/>
    <row r="115123" s="62" customFormat="1" x14ac:dyDescent="0.35"/>
    <row r="115124" s="62" customFormat="1" x14ac:dyDescent="0.35"/>
    <row r="115125" s="62" customFormat="1" x14ac:dyDescent="0.35"/>
    <row r="115126" s="62" customFormat="1" x14ac:dyDescent="0.35"/>
    <row r="115127" s="62" customFormat="1" x14ac:dyDescent="0.35"/>
    <row r="115128" s="62" customFormat="1" x14ac:dyDescent="0.35"/>
    <row r="115129" s="62" customFormat="1" x14ac:dyDescent="0.35"/>
    <row r="115130" s="62" customFormat="1" x14ac:dyDescent="0.35"/>
    <row r="115131" s="62" customFormat="1" x14ac:dyDescent="0.35"/>
    <row r="115132" s="62" customFormat="1" x14ac:dyDescent="0.35"/>
    <row r="115133" s="62" customFormat="1" x14ac:dyDescent="0.35"/>
    <row r="115134" s="62" customFormat="1" x14ac:dyDescent="0.35"/>
    <row r="115135" s="62" customFormat="1" x14ac:dyDescent="0.35"/>
    <row r="115136" s="62" customFormat="1" x14ac:dyDescent="0.35"/>
    <row r="115137" s="62" customFormat="1" x14ac:dyDescent="0.35"/>
    <row r="115138" s="62" customFormat="1" x14ac:dyDescent="0.35"/>
    <row r="115139" s="62" customFormat="1" x14ac:dyDescent="0.35"/>
    <row r="115140" s="62" customFormat="1" x14ac:dyDescent="0.35"/>
    <row r="115141" s="62" customFormat="1" x14ac:dyDescent="0.35"/>
    <row r="115142" s="62" customFormat="1" x14ac:dyDescent="0.35"/>
    <row r="115143" s="62" customFormat="1" x14ac:dyDescent="0.35"/>
    <row r="115144" s="62" customFormat="1" x14ac:dyDescent="0.35"/>
    <row r="115145" s="62" customFormat="1" x14ac:dyDescent="0.35"/>
    <row r="115146" s="62" customFormat="1" x14ac:dyDescent="0.35"/>
    <row r="115147" s="62" customFormat="1" x14ac:dyDescent="0.35"/>
    <row r="115148" s="62" customFormat="1" x14ac:dyDescent="0.35"/>
    <row r="115149" s="62" customFormat="1" x14ac:dyDescent="0.35"/>
    <row r="115150" s="62" customFormat="1" x14ac:dyDescent="0.35"/>
    <row r="115151" s="62" customFormat="1" x14ac:dyDescent="0.35"/>
    <row r="115152" s="62" customFormat="1" x14ac:dyDescent="0.35"/>
    <row r="115153" s="62" customFormat="1" x14ac:dyDescent="0.35"/>
    <row r="115154" s="62" customFormat="1" x14ac:dyDescent="0.35"/>
    <row r="115155" s="62" customFormat="1" x14ac:dyDescent="0.35"/>
    <row r="115156" s="62" customFormat="1" x14ac:dyDescent="0.35"/>
    <row r="115157" s="62" customFormat="1" x14ac:dyDescent="0.35"/>
    <row r="115158" s="62" customFormat="1" x14ac:dyDescent="0.35"/>
    <row r="115159" s="62" customFormat="1" x14ac:dyDescent="0.35"/>
    <row r="115160" s="62" customFormat="1" x14ac:dyDescent="0.35"/>
    <row r="115161" s="62" customFormat="1" x14ac:dyDescent="0.35"/>
    <row r="115162" s="62" customFormat="1" x14ac:dyDescent="0.35"/>
    <row r="115163" s="62" customFormat="1" x14ac:dyDescent="0.35"/>
    <row r="115164" s="62" customFormat="1" x14ac:dyDescent="0.35"/>
    <row r="115165" s="62" customFormat="1" x14ac:dyDescent="0.35"/>
    <row r="115166" s="62" customFormat="1" x14ac:dyDescent="0.35"/>
    <row r="115167" s="62" customFormat="1" x14ac:dyDescent="0.35"/>
    <row r="115168" s="62" customFormat="1" x14ac:dyDescent="0.35"/>
    <row r="115169" s="62" customFormat="1" x14ac:dyDescent="0.35"/>
    <row r="115170" s="62" customFormat="1" x14ac:dyDescent="0.35"/>
    <row r="115171" s="62" customFormat="1" x14ac:dyDescent="0.35"/>
    <row r="115172" s="62" customFormat="1" x14ac:dyDescent="0.35"/>
    <row r="115173" s="62" customFormat="1" x14ac:dyDescent="0.35"/>
    <row r="115174" s="62" customFormat="1" x14ac:dyDescent="0.35"/>
    <row r="115175" s="62" customFormat="1" x14ac:dyDescent="0.35"/>
    <row r="115176" s="62" customFormat="1" x14ac:dyDescent="0.35"/>
    <row r="115177" s="62" customFormat="1" x14ac:dyDescent="0.35"/>
    <row r="115178" s="62" customFormat="1" x14ac:dyDescent="0.35"/>
    <row r="115179" s="62" customFormat="1" x14ac:dyDescent="0.35"/>
    <row r="115180" s="62" customFormat="1" x14ac:dyDescent="0.35"/>
    <row r="115181" s="62" customFormat="1" x14ac:dyDescent="0.35"/>
    <row r="115182" s="62" customFormat="1" x14ac:dyDescent="0.35"/>
    <row r="115183" s="62" customFormat="1" x14ac:dyDescent="0.35"/>
    <row r="115184" s="62" customFormat="1" x14ac:dyDescent="0.35"/>
    <row r="115185" s="62" customFormat="1" x14ac:dyDescent="0.35"/>
    <row r="115186" s="62" customFormat="1" x14ac:dyDescent="0.35"/>
    <row r="115187" s="62" customFormat="1" x14ac:dyDescent="0.35"/>
    <row r="115188" s="62" customFormat="1" x14ac:dyDescent="0.35"/>
    <row r="115189" s="62" customFormat="1" x14ac:dyDescent="0.35"/>
    <row r="115190" s="62" customFormat="1" x14ac:dyDescent="0.35"/>
    <row r="115191" s="62" customFormat="1" x14ac:dyDescent="0.35"/>
    <row r="115192" s="62" customFormat="1" x14ac:dyDescent="0.35"/>
    <row r="115193" s="62" customFormat="1" x14ac:dyDescent="0.35"/>
    <row r="115194" s="62" customFormat="1" x14ac:dyDescent="0.35"/>
    <row r="115195" s="62" customFormat="1" x14ac:dyDescent="0.35"/>
    <row r="115196" s="62" customFormat="1" x14ac:dyDescent="0.35"/>
    <row r="115197" s="62" customFormat="1" x14ac:dyDescent="0.35"/>
    <row r="115198" s="62" customFormat="1" x14ac:dyDescent="0.35"/>
    <row r="115199" s="62" customFormat="1" x14ac:dyDescent="0.35"/>
    <row r="115200" s="62" customFormat="1" x14ac:dyDescent="0.35"/>
    <row r="115201" s="62" customFormat="1" x14ac:dyDescent="0.35"/>
    <row r="115202" s="62" customFormat="1" x14ac:dyDescent="0.35"/>
    <row r="115203" s="62" customFormat="1" x14ac:dyDescent="0.35"/>
    <row r="115204" s="62" customFormat="1" x14ac:dyDescent="0.35"/>
    <row r="115205" s="62" customFormat="1" x14ac:dyDescent="0.35"/>
    <row r="115206" s="62" customFormat="1" x14ac:dyDescent="0.35"/>
    <row r="115207" s="62" customFormat="1" x14ac:dyDescent="0.35"/>
    <row r="115208" s="62" customFormat="1" x14ac:dyDescent="0.35"/>
    <row r="115209" s="62" customFormat="1" x14ac:dyDescent="0.35"/>
    <row r="115210" s="62" customFormat="1" x14ac:dyDescent="0.35"/>
    <row r="115211" s="62" customFormat="1" x14ac:dyDescent="0.35"/>
    <row r="115212" s="62" customFormat="1" x14ac:dyDescent="0.35"/>
    <row r="115213" s="62" customFormat="1" x14ac:dyDescent="0.35"/>
    <row r="115214" s="62" customFormat="1" x14ac:dyDescent="0.35"/>
    <row r="115215" s="62" customFormat="1" x14ac:dyDescent="0.35"/>
    <row r="115216" s="62" customFormat="1" x14ac:dyDescent="0.35"/>
    <row r="115217" s="62" customFormat="1" x14ac:dyDescent="0.35"/>
    <row r="115218" s="62" customFormat="1" x14ac:dyDescent="0.35"/>
    <row r="115219" s="62" customFormat="1" x14ac:dyDescent="0.35"/>
    <row r="115220" s="62" customFormat="1" x14ac:dyDescent="0.35"/>
    <row r="115221" s="62" customFormat="1" x14ac:dyDescent="0.35"/>
    <row r="115222" s="62" customFormat="1" x14ac:dyDescent="0.35"/>
    <row r="115223" s="62" customFormat="1" x14ac:dyDescent="0.35"/>
    <row r="115224" s="62" customFormat="1" x14ac:dyDescent="0.35"/>
    <row r="115225" s="62" customFormat="1" x14ac:dyDescent="0.35"/>
    <row r="115226" s="62" customFormat="1" x14ac:dyDescent="0.35"/>
    <row r="115227" s="62" customFormat="1" x14ac:dyDescent="0.35"/>
    <row r="115228" s="62" customFormat="1" x14ac:dyDescent="0.35"/>
    <row r="115229" s="62" customFormat="1" x14ac:dyDescent="0.35"/>
    <row r="115230" s="62" customFormat="1" x14ac:dyDescent="0.35"/>
    <row r="115231" s="62" customFormat="1" x14ac:dyDescent="0.35"/>
    <row r="115232" s="62" customFormat="1" x14ac:dyDescent="0.35"/>
    <row r="115233" s="62" customFormat="1" x14ac:dyDescent="0.35"/>
    <row r="115234" s="62" customFormat="1" x14ac:dyDescent="0.35"/>
    <row r="115235" s="62" customFormat="1" x14ac:dyDescent="0.35"/>
    <row r="115236" s="62" customFormat="1" x14ac:dyDescent="0.35"/>
    <row r="115237" s="62" customFormat="1" x14ac:dyDescent="0.35"/>
    <row r="115238" s="62" customFormat="1" x14ac:dyDescent="0.35"/>
    <row r="115239" s="62" customFormat="1" x14ac:dyDescent="0.35"/>
    <row r="115240" s="62" customFormat="1" x14ac:dyDescent="0.35"/>
    <row r="115241" s="62" customFormat="1" x14ac:dyDescent="0.35"/>
    <row r="115242" s="62" customFormat="1" x14ac:dyDescent="0.35"/>
    <row r="115243" s="62" customFormat="1" x14ac:dyDescent="0.35"/>
    <row r="115244" s="62" customFormat="1" x14ac:dyDescent="0.35"/>
    <row r="115245" s="62" customFormat="1" x14ac:dyDescent="0.35"/>
    <row r="115246" s="62" customFormat="1" x14ac:dyDescent="0.35"/>
    <row r="115247" s="62" customFormat="1" x14ac:dyDescent="0.35"/>
    <row r="115248" s="62" customFormat="1" x14ac:dyDescent="0.35"/>
    <row r="115249" s="62" customFormat="1" x14ac:dyDescent="0.35"/>
    <row r="115250" s="62" customFormat="1" x14ac:dyDescent="0.35"/>
    <row r="115251" s="62" customFormat="1" x14ac:dyDescent="0.35"/>
    <row r="115252" s="62" customFormat="1" x14ac:dyDescent="0.35"/>
    <row r="115253" s="62" customFormat="1" x14ac:dyDescent="0.35"/>
    <row r="115254" s="62" customFormat="1" x14ac:dyDescent="0.35"/>
    <row r="115255" s="62" customFormat="1" x14ac:dyDescent="0.35"/>
    <row r="115256" s="62" customFormat="1" x14ac:dyDescent="0.35"/>
    <row r="115257" s="62" customFormat="1" x14ac:dyDescent="0.35"/>
    <row r="115258" s="62" customFormat="1" x14ac:dyDescent="0.35"/>
    <row r="115259" s="62" customFormat="1" x14ac:dyDescent="0.35"/>
    <row r="115260" s="62" customFormat="1" x14ac:dyDescent="0.35"/>
    <row r="115261" s="62" customFormat="1" x14ac:dyDescent="0.35"/>
    <row r="115262" s="62" customFormat="1" x14ac:dyDescent="0.35"/>
    <row r="115263" s="62" customFormat="1" x14ac:dyDescent="0.35"/>
    <row r="115264" s="62" customFormat="1" x14ac:dyDescent="0.35"/>
    <row r="115265" s="62" customFormat="1" x14ac:dyDescent="0.35"/>
    <row r="115266" s="62" customFormat="1" x14ac:dyDescent="0.35"/>
    <row r="115267" s="62" customFormat="1" x14ac:dyDescent="0.35"/>
    <row r="115268" s="62" customFormat="1" x14ac:dyDescent="0.35"/>
    <row r="115269" s="62" customFormat="1" x14ac:dyDescent="0.35"/>
    <row r="115270" s="62" customFormat="1" x14ac:dyDescent="0.35"/>
    <row r="115271" s="62" customFormat="1" x14ac:dyDescent="0.35"/>
    <row r="115272" s="62" customFormat="1" x14ac:dyDescent="0.35"/>
    <row r="115273" s="62" customFormat="1" x14ac:dyDescent="0.35"/>
    <row r="115274" s="62" customFormat="1" x14ac:dyDescent="0.35"/>
    <row r="115275" s="62" customFormat="1" x14ac:dyDescent="0.35"/>
    <row r="115276" s="62" customFormat="1" x14ac:dyDescent="0.35"/>
    <row r="115277" s="62" customFormat="1" x14ac:dyDescent="0.35"/>
    <row r="115278" s="62" customFormat="1" x14ac:dyDescent="0.35"/>
    <row r="115279" s="62" customFormat="1" x14ac:dyDescent="0.35"/>
    <row r="115280" s="62" customFormat="1" x14ac:dyDescent="0.35"/>
    <row r="115281" s="62" customFormat="1" x14ac:dyDescent="0.35"/>
    <row r="115282" s="62" customFormat="1" x14ac:dyDescent="0.35"/>
    <row r="115283" s="62" customFormat="1" x14ac:dyDescent="0.35"/>
    <row r="115284" s="62" customFormat="1" x14ac:dyDescent="0.35"/>
    <row r="115285" s="62" customFormat="1" x14ac:dyDescent="0.35"/>
    <row r="115286" s="62" customFormat="1" x14ac:dyDescent="0.35"/>
    <row r="115287" s="62" customFormat="1" x14ac:dyDescent="0.35"/>
    <row r="115288" s="62" customFormat="1" x14ac:dyDescent="0.35"/>
    <row r="115289" s="62" customFormat="1" x14ac:dyDescent="0.35"/>
    <row r="115290" s="62" customFormat="1" x14ac:dyDescent="0.35"/>
    <row r="115291" s="62" customFormat="1" x14ac:dyDescent="0.35"/>
    <row r="115292" s="62" customFormat="1" x14ac:dyDescent="0.35"/>
    <row r="115293" s="62" customFormat="1" x14ac:dyDescent="0.35"/>
    <row r="115294" s="62" customFormat="1" x14ac:dyDescent="0.35"/>
    <row r="115295" s="62" customFormat="1" x14ac:dyDescent="0.35"/>
    <row r="115296" s="62" customFormat="1" x14ac:dyDescent="0.35"/>
    <row r="115297" s="62" customFormat="1" x14ac:dyDescent="0.35"/>
    <row r="115298" s="62" customFormat="1" x14ac:dyDescent="0.35"/>
    <row r="115299" s="62" customFormat="1" x14ac:dyDescent="0.35"/>
    <row r="115300" s="62" customFormat="1" x14ac:dyDescent="0.35"/>
    <row r="115301" s="62" customFormat="1" x14ac:dyDescent="0.35"/>
    <row r="115302" s="62" customFormat="1" x14ac:dyDescent="0.35"/>
    <row r="115303" s="62" customFormat="1" x14ac:dyDescent="0.35"/>
    <row r="115304" s="62" customFormat="1" x14ac:dyDescent="0.35"/>
    <row r="115305" s="62" customFormat="1" x14ac:dyDescent="0.35"/>
    <row r="115306" s="62" customFormat="1" x14ac:dyDescent="0.35"/>
    <row r="115307" s="62" customFormat="1" x14ac:dyDescent="0.35"/>
    <row r="115308" s="62" customFormat="1" x14ac:dyDescent="0.35"/>
    <row r="115309" s="62" customFormat="1" x14ac:dyDescent="0.35"/>
    <row r="115310" s="62" customFormat="1" x14ac:dyDescent="0.35"/>
    <row r="115311" s="62" customFormat="1" x14ac:dyDescent="0.35"/>
    <row r="115312" s="62" customFormat="1" x14ac:dyDescent="0.35"/>
    <row r="115313" s="62" customFormat="1" x14ac:dyDescent="0.35"/>
    <row r="115314" s="62" customFormat="1" x14ac:dyDescent="0.35"/>
    <row r="115315" s="62" customFormat="1" x14ac:dyDescent="0.35"/>
    <row r="115316" s="62" customFormat="1" x14ac:dyDescent="0.35"/>
    <row r="115317" s="62" customFormat="1" x14ac:dyDescent="0.35"/>
    <row r="115318" s="62" customFormat="1" x14ac:dyDescent="0.35"/>
    <row r="115319" s="62" customFormat="1" x14ac:dyDescent="0.35"/>
    <row r="115320" s="62" customFormat="1" x14ac:dyDescent="0.35"/>
    <row r="115321" s="62" customFormat="1" x14ac:dyDescent="0.35"/>
    <row r="115322" s="62" customFormat="1" x14ac:dyDescent="0.35"/>
    <row r="115323" s="62" customFormat="1" x14ac:dyDescent="0.35"/>
    <row r="115324" s="62" customFormat="1" x14ac:dyDescent="0.35"/>
    <row r="115325" s="62" customFormat="1" x14ac:dyDescent="0.35"/>
    <row r="115326" s="62" customFormat="1" x14ac:dyDescent="0.35"/>
    <row r="115327" s="62" customFormat="1" x14ac:dyDescent="0.35"/>
    <row r="115328" s="62" customFormat="1" x14ac:dyDescent="0.35"/>
    <row r="115329" s="62" customFormat="1" x14ac:dyDescent="0.35"/>
    <row r="115330" s="62" customFormat="1" x14ac:dyDescent="0.35"/>
    <row r="115331" s="62" customFormat="1" x14ac:dyDescent="0.35"/>
    <row r="115332" s="62" customFormat="1" x14ac:dyDescent="0.35"/>
    <row r="115333" s="62" customFormat="1" x14ac:dyDescent="0.35"/>
    <row r="115334" s="62" customFormat="1" x14ac:dyDescent="0.35"/>
    <row r="115335" s="62" customFormat="1" x14ac:dyDescent="0.35"/>
    <row r="115336" s="62" customFormat="1" x14ac:dyDescent="0.35"/>
    <row r="115337" s="62" customFormat="1" x14ac:dyDescent="0.35"/>
    <row r="115338" s="62" customFormat="1" x14ac:dyDescent="0.35"/>
    <row r="115339" s="62" customFormat="1" x14ac:dyDescent="0.35"/>
    <row r="115340" s="62" customFormat="1" x14ac:dyDescent="0.35"/>
    <row r="115341" s="62" customFormat="1" x14ac:dyDescent="0.35"/>
    <row r="115342" s="62" customFormat="1" x14ac:dyDescent="0.35"/>
    <row r="115343" s="62" customFormat="1" x14ac:dyDescent="0.35"/>
    <row r="115344" s="62" customFormat="1" x14ac:dyDescent="0.35"/>
    <row r="115345" s="62" customFormat="1" x14ac:dyDescent="0.35"/>
    <row r="115346" s="62" customFormat="1" x14ac:dyDescent="0.35"/>
    <row r="115347" s="62" customFormat="1" x14ac:dyDescent="0.35"/>
    <row r="115348" s="62" customFormat="1" x14ac:dyDescent="0.35"/>
    <row r="115349" s="62" customFormat="1" x14ac:dyDescent="0.35"/>
    <row r="115350" s="62" customFormat="1" x14ac:dyDescent="0.35"/>
    <row r="115351" s="62" customFormat="1" x14ac:dyDescent="0.35"/>
    <row r="115352" s="62" customFormat="1" x14ac:dyDescent="0.35"/>
    <row r="115353" s="62" customFormat="1" x14ac:dyDescent="0.35"/>
    <row r="115354" s="62" customFormat="1" x14ac:dyDescent="0.35"/>
    <row r="115355" s="62" customFormat="1" x14ac:dyDescent="0.35"/>
    <row r="115356" s="62" customFormat="1" x14ac:dyDescent="0.35"/>
    <row r="115357" s="62" customFormat="1" x14ac:dyDescent="0.35"/>
    <row r="115358" s="62" customFormat="1" x14ac:dyDescent="0.35"/>
    <row r="115359" s="62" customFormat="1" x14ac:dyDescent="0.35"/>
    <row r="115360" s="62" customFormat="1" x14ac:dyDescent="0.35"/>
    <row r="115361" s="62" customFormat="1" x14ac:dyDescent="0.35"/>
    <row r="115362" s="62" customFormat="1" x14ac:dyDescent="0.35"/>
    <row r="115363" s="62" customFormat="1" x14ac:dyDescent="0.35"/>
    <row r="115364" s="62" customFormat="1" x14ac:dyDescent="0.35"/>
    <row r="115365" s="62" customFormat="1" x14ac:dyDescent="0.35"/>
    <row r="115366" s="62" customFormat="1" x14ac:dyDescent="0.35"/>
    <row r="115367" s="62" customFormat="1" x14ac:dyDescent="0.35"/>
    <row r="115368" s="62" customFormat="1" x14ac:dyDescent="0.35"/>
    <row r="115369" s="62" customFormat="1" x14ac:dyDescent="0.35"/>
    <row r="115370" s="62" customFormat="1" x14ac:dyDescent="0.35"/>
    <row r="115371" s="62" customFormat="1" x14ac:dyDescent="0.35"/>
    <row r="115372" s="62" customFormat="1" x14ac:dyDescent="0.35"/>
    <row r="115373" s="62" customFormat="1" x14ac:dyDescent="0.35"/>
    <row r="115374" s="62" customFormat="1" x14ac:dyDescent="0.35"/>
    <row r="115375" s="62" customFormat="1" x14ac:dyDescent="0.35"/>
    <row r="115376" s="62" customFormat="1" x14ac:dyDescent="0.35"/>
    <row r="115377" s="62" customFormat="1" x14ac:dyDescent="0.35"/>
    <row r="115378" s="62" customFormat="1" x14ac:dyDescent="0.35"/>
    <row r="115379" s="62" customFormat="1" x14ac:dyDescent="0.35"/>
    <row r="115380" s="62" customFormat="1" x14ac:dyDescent="0.35"/>
    <row r="115381" s="62" customFormat="1" x14ac:dyDescent="0.35"/>
    <row r="115382" s="62" customFormat="1" x14ac:dyDescent="0.35"/>
    <row r="115383" s="62" customFormat="1" x14ac:dyDescent="0.35"/>
    <row r="115384" s="62" customFormat="1" x14ac:dyDescent="0.35"/>
    <row r="115385" s="62" customFormat="1" x14ac:dyDescent="0.35"/>
    <row r="115386" s="62" customFormat="1" x14ac:dyDescent="0.35"/>
    <row r="115387" s="62" customFormat="1" x14ac:dyDescent="0.35"/>
    <row r="115388" s="62" customFormat="1" x14ac:dyDescent="0.35"/>
    <row r="115389" s="62" customFormat="1" x14ac:dyDescent="0.35"/>
    <row r="115390" s="62" customFormat="1" x14ac:dyDescent="0.35"/>
    <row r="115391" s="62" customFormat="1" x14ac:dyDescent="0.35"/>
    <row r="115392" s="62" customFormat="1" x14ac:dyDescent="0.35"/>
    <row r="115393" s="62" customFormat="1" x14ac:dyDescent="0.35"/>
    <row r="115394" s="62" customFormat="1" x14ac:dyDescent="0.35"/>
    <row r="115395" s="62" customFormat="1" x14ac:dyDescent="0.35"/>
    <row r="115396" s="62" customFormat="1" x14ac:dyDescent="0.35"/>
    <row r="115397" s="62" customFormat="1" x14ac:dyDescent="0.35"/>
    <row r="115398" s="62" customFormat="1" x14ac:dyDescent="0.35"/>
    <row r="115399" s="62" customFormat="1" x14ac:dyDescent="0.35"/>
    <row r="115400" s="62" customFormat="1" x14ac:dyDescent="0.35"/>
    <row r="115401" s="62" customFormat="1" x14ac:dyDescent="0.35"/>
    <row r="115402" s="62" customFormat="1" x14ac:dyDescent="0.35"/>
    <row r="115403" s="62" customFormat="1" x14ac:dyDescent="0.35"/>
    <row r="115404" s="62" customFormat="1" x14ac:dyDescent="0.35"/>
    <row r="115405" s="62" customFormat="1" x14ac:dyDescent="0.35"/>
    <row r="115406" s="62" customFormat="1" x14ac:dyDescent="0.35"/>
    <row r="115407" s="62" customFormat="1" x14ac:dyDescent="0.35"/>
    <row r="115408" s="62" customFormat="1" x14ac:dyDescent="0.35"/>
    <row r="115409" s="62" customFormat="1" x14ac:dyDescent="0.35"/>
    <row r="115410" s="62" customFormat="1" x14ac:dyDescent="0.35"/>
    <row r="115411" s="62" customFormat="1" x14ac:dyDescent="0.35"/>
    <row r="115412" s="62" customFormat="1" x14ac:dyDescent="0.35"/>
    <row r="115413" s="62" customFormat="1" x14ac:dyDescent="0.35"/>
    <row r="115414" s="62" customFormat="1" x14ac:dyDescent="0.35"/>
    <row r="115415" s="62" customFormat="1" x14ac:dyDescent="0.35"/>
    <row r="115416" s="62" customFormat="1" x14ac:dyDescent="0.35"/>
    <row r="115417" s="62" customFormat="1" x14ac:dyDescent="0.35"/>
    <row r="115418" s="62" customFormat="1" x14ac:dyDescent="0.35"/>
    <row r="115419" s="62" customFormat="1" x14ac:dyDescent="0.35"/>
    <row r="115420" s="62" customFormat="1" x14ac:dyDescent="0.35"/>
    <row r="115421" s="62" customFormat="1" x14ac:dyDescent="0.35"/>
    <row r="115422" s="62" customFormat="1" x14ac:dyDescent="0.35"/>
    <row r="115423" s="62" customFormat="1" x14ac:dyDescent="0.35"/>
    <row r="115424" s="62" customFormat="1" x14ac:dyDescent="0.35"/>
    <row r="115425" s="62" customFormat="1" x14ac:dyDescent="0.35"/>
    <row r="115426" s="62" customFormat="1" x14ac:dyDescent="0.35"/>
    <row r="115427" s="62" customFormat="1" x14ac:dyDescent="0.35"/>
    <row r="115428" s="62" customFormat="1" x14ac:dyDescent="0.35"/>
    <row r="115429" s="62" customFormat="1" x14ac:dyDescent="0.35"/>
    <row r="115430" s="62" customFormat="1" x14ac:dyDescent="0.35"/>
    <row r="115431" s="62" customFormat="1" x14ac:dyDescent="0.35"/>
    <row r="115432" s="62" customFormat="1" x14ac:dyDescent="0.35"/>
    <row r="115433" s="62" customFormat="1" x14ac:dyDescent="0.35"/>
    <row r="115434" s="62" customFormat="1" x14ac:dyDescent="0.35"/>
    <row r="115435" s="62" customFormat="1" x14ac:dyDescent="0.35"/>
    <row r="115436" s="62" customFormat="1" x14ac:dyDescent="0.35"/>
    <row r="115437" s="62" customFormat="1" x14ac:dyDescent="0.35"/>
    <row r="115438" s="62" customFormat="1" x14ac:dyDescent="0.35"/>
    <row r="115439" s="62" customFormat="1" x14ac:dyDescent="0.35"/>
    <row r="115440" s="62" customFormat="1" x14ac:dyDescent="0.35"/>
    <row r="115441" s="62" customFormat="1" x14ac:dyDescent="0.35"/>
    <row r="115442" s="62" customFormat="1" x14ac:dyDescent="0.35"/>
    <row r="115443" s="62" customFormat="1" x14ac:dyDescent="0.35"/>
    <row r="115444" s="62" customFormat="1" x14ac:dyDescent="0.35"/>
    <row r="115445" s="62" customFormat="1" x14ac:dyDescent="0.35"/>
    <row r="115446" s="62" customFormat="1" x14ac:dyDescent="0.35"/>
    <row r="115447" s="62" customFormat="1" x14ac:dyDescent="0.35"/>
    <row r="115448" s="62" customFormat="1" x14ac:dyDescent="0.35"/>
    <row r="115449" s="62" customFormat="1" x14ac:dyDescent="0.35"/>
    <row r="115450" s="62" customFormat="1" x14ac:dyDescent="0.35"/>
    <row r="115451" s="62" customFormat="1" x14ac:dyDescent="0.35"/>
    <row r="115452" s="62" customFormat="1" x14ac:dyDescent="0.35"/>
    <row r="115453" s="62" customFormat="1" x14ac:dyDescent="0.35"/>
    <row r="115454" s="62" customFormat="1" x14ac:dyDescent="0.35"/>
    <row r="115455" s="62" customFormat="1" x14ac:dyDescent="0.35"/>
    <row r="115456" s="62" customFormat="1" x14ac:dyDescent="0.35"/>
    <row r="115457" s="62" customFormat="1" x14ac:dyDescent="0.35"/>
    <row r="115458" s="62" customFormat="1" x14ac:dyDescent="0.35"/>
    <row r="115459" s="62" customFormat="1" x14ac:dyDescent="0.35"/>
    <row r="115460" s="62" customFormat="1" x14ac:dyDescent="0.35"/>
    <row r="115461" s="62" customFormat="1" x14ac:dyDescent="0.35"/>
    <row r="115462" s="62" customFormat="1" x14ac:dyDescent="0.35"/>
    <row r="115463" s="62" customFormat="1" x14ac:dyDescent="0.35"/>
    <row r="115464" s="62" customFormat="1" x14ac:dyDescent="0.35"/>
    <row r="115465" s="62" customFormat="1" x14ac:dyDescent="0.35"/>
    <row r="115466" s="62" customFormat="1" x14ac:dyDescent="0.35"/>
    <row r="115467" s="62" customFormat="1" x14ac:dyDescent="0.35"/>
    <row r="115468" s="62" customFormat="1" x14ac:dyDescent="0.35"/>
    <row r="115469" s="62" customFormat="1" x14ac:dyDescent="0.35"/>
    <row r="115470" s="62" customFormat="1" x14ac:dyDescent="0.35"/>
    <row r="115471" s="62" customFormat="1" x14ac:dyDescent="0.35"/>
    <row r="115472" s="62" customFormat="1" x14ac:dyDescent="0.35"/>
    <row r="115473" s="62" customFormat="1" x14ac:dyDescent="0.35"/>
    <row r="115474" s="62" customFormat="1" x14ac:dyDescent="0.35"/>
    <row r="115475" s="62" customFormat="1" x14ac:dyDescent="0.35"/>
    <row r="115476" s="62" customFormat="1" x14ac:dyDescent="0.35"/>
    <row r="115477" s="62" customFormat="1" x14ac:dyDescent="0.35"/>
    <row r="115478" s="62" customFormat="1" x14ac:dyDescent="0.35"/>
    <row r="115479" s="62" customFormat="1" x14ac:dyDescent="0.35"/>
    <row r="115480" s="62" customFormat="1" x14ac:dyDescent="0.35"/>
    <row r="115481" s="62" customFormat="1" x14ac:dyDescent="0.35"/>
    <row r="115482" s="62" customFormat="1" x14ac:dyDescent="0.35"/>
    <row r="115483" s="62" customFormat="1" x14ac:dyDescent="0.35"/>
    <row r="115484" s="62" customFormat="1" x14ac:dyDescent="0.35"/>
    <row r="115485" s="62" customFormat="1" x14ac:dyDescent="0.35"/>
    <row r="115486" s="62" customFormat="1" x14ac:dyDescent="0.35"/>
    <row r="115487" s="62" customFormat="1" x14ac:dyDescent="0.35"/>
    <row r="115488" s="62" customFormat="1" x14ac:dyDescent="0.35"/>
    <row r="115489" s="62" customFormat="1" x14ac:dyDescent="0.35"/>
    <row r="115490" s="62" customFormat="1" x14ac:dyDescent="0.35"/>
    <row r="115491" s="62" customFormat="1" x14ac:dyDescent="0.35"/>
    <row r="115492" s="62" customFormat="1" x14ac:dyDescent="0.35"/>
    <row r="115493" s="62" customFormat="1" x14ac:dyDescent="0.35"/>
    <row r="115494" s="62" customFormat="1" x14ac:dyDescent="0.35"/>
    <row r="115495" s="62" customFormat="1" x14ac:dyDescent="0.35"/>
    <row r="115496" s="62" customFormat="1" x14ac:dyDescent="0.35"/>
    <row r="115497" s="62" customFormat="1" x14ac:dyDescent="0.35"/>
    <row r="115498" s="62" customFormat="1" x14ac:dyDescent="0.35"/>
    <row r="115499" s="62" customFormat="1" x14ac:dyDescent="0.35"/>
    <row r="115500" s="62" customFormat="1" x14ac:dyDescent="0.35"/>
    <row r="115501" s="62" customFormat="1" x14ac:dyDescent="0.35"/>
    <row r="115502" s="62" customFormat="1" x14ac:dyDescent="0.35"/>
    <row r="115503" s="62" customFormat="1" x14ac:dyDescent="0.35"/>
    <row r="115504" s="62" customFormat="1" x14ac:dyDescent="0.35"/>
    <row r="115505" s="62" customFormat="1" x14ac:dyDescent="0.35"/>
    <row r="115506" s="62" customFormat="1" x14ac:dyDescent="0.35"/>
    <row r="115507" s="62" customFormat="1" x14ac:dyDescent="0.35"/>
    <row r="115508" s="62" customFormat="1" x14ac:dyDescent="0.35"/>
    <row r="115509" s="62" customFormat="1" x14ac:dyDescent="0.35"/>
    <row r="115510" s="62" customFormat="1" x14ac:dyDescent="0.35"/>
    <row r="115511" s="62" customFormat="1" x14ac:dyDescent="0.35"/>
    <row r="115512" s="62" customFormat="1" x14ac:dyDescent="0.35"/>
    <row r="115513" s="62" customFormat="1" x14ac:dyDescent="0.35"/>
    <row r="115514" s="62" customFormat="1" x14ac:dyDescent="0.35"/>
    <row r="115515" s="62" customFormat="1" x14ac:dyDescent="0.35"/>
    <row r="115516" s="62" customFormat="1" x14ac:dyDescent="0.35"/>
    <row r="115517" s="62" customFormat="1" x14ac:dyDescent="0.35"/>
    <row r="115518" s="62" customFormat="1" x14ac:dyDescent="0.35"/>
    <row r="115519" s="62" customFormat="1" x14ac:dyDescent="0.35"/>
    <row r="115520" s="62" customFormat="1" x14ac:dyDescent="0.35"/>
    <row r="115521" s="62" customFormat="1" x14ac:dyDescent="0.35"/>
    <row r="115522" s="62" customFormat="1" x14ac:dyDescent="0.35"/>
    <row r="115523" s="62" customFormat="1" x14ac:dyDescent="0.35"/>
    <row r="115524" s="62" customFormat="1" x14ac:dyDescent="0.35"/>
    <row r="115525" s="62" customFormat="1" x14ac:dyDescent="0.35"/>
    <row r="115526" s="62" customFormat="1" x14ac:dyDescent="0.35"/>
    <row r="115527" s="62" customFormat="1" x14ac:dyDescent="0.35"/>
    <row r="115528" s="62" customFormat="1" x14ac:dyDescent="0.35"/>
    <row r="115529" s="62" customFormat="1" x14ac:dyDescent="0.35"/>
    <row r="115530" s="62" customFormat="1" x14ac:dyDescent="0.35"/>
    <row r="115531" s="62" customFormat="1" x14ac:dyDescent="0.35"/>
    <row r="115532" s="62" customFormat="1" x14ac:dyDescent="0.35"/>
    <row r="115533" s="62" customFormat="1" x14ac:dyDescent="0.35"/>
    <row r="115534" s="62" customFormat="1" x14ac:dyDescent="0.35"/>
    <row r="115535" s="62" customFormat="1" x14ac:dyDescent="0.35"/>
    <row r="115536" s="62" customFormat="1" x14ac:dyDescent="0.35"/>
    <row r="115537" s="62" customFormat="1" x14ac:dyDescent="0.35"/>
    <row r="115538" s="62" customFormat="1" x14ac:dyDescent="0.35"/>
    <row r="115539" s="62" customFormat="1" x14ac:dyDescent="0.35"/>
    <row r="115540" s="62" customFormat="1" x14ac:dyDescent="0.35"/>
    <row r="115541" s="62" customFormat="1" x14ac:dyDescent="0.35"/>
    <row r="115542" s="62" customFormat="1" x14ac:dyDescent="0.35"/>
    <row r="115543" s="62" customFormat="1" x14ac:dyDescent="0.35"/>
    <row r="115544" s="62" customFormat="1" x14ac:dyDescent="0.35"/>
    <row r="115545" s="62" customFormat="1" x14ac:dyDescent="0.35"/>
    <row r="115546" s="62" customFormat="1" x14ac:dyDescent="0.35"/>
    <row r="115547" s="62" customFormat="1" x14ac:dyDescent="0.35"/>
    <row r="115548" s="62" customFormat="1" x14ac:dyDescent="0.35"/>
    <row r="115549" s="62" customFormat="1" x14ac:dyDescent="0.35"/>
    <row r="115550" s="62" customFormat="1" x14ac:dyDescent="0.35"/>
    <row r="115551" s="62" customFormat="1" x14ac:dyDescent="0.35"/>
    <row r="115552" s="62" customFormat="1" x14ac:dyDescent="0.35"/>
    <row r="115553" s="62" customFormat="1" x14ac:dyDescent="0.35"/>
    <row r="115554" s="62" customFormat="1" x14ac:dyDescent="0.35"/>
    <row r="115555" s="62" customFormat="1" x14ac:dyDescent="0.35"/>
    <row r="115556" s="62" customFormat="1" x14ac:dyDescent="0.35"/>
    <row r="115557" s="62" customFormat="1" x14ac:dyDescent="0.35"/>
    <row r="115558" s="62" customFormat="1" x14ac:dyDescent="0.35"/>
    <row r="115559" s="62" customFormat="1" x14ac:dyDescent="0.35"/>
    <row r="115560" s="62" customFormat="1" x14ac:dyDescent="0.35"/>
    <row r="115561" s="62" customFormat="1" x14ac:dyDescent="0.35"/>
    <row r="115562" s="62" customFormat="1" x14ac:dyDescent="0.35"/>
    <row r="115563" s="62" customFormat="1" x14ac:dyDescent="0.35"/>
    <row r="115564" s="62" customFormat="1" x14ac:dyDescent="0.35"/>
    <row r="115565" s="62" customFormat="1" x14ac:dyDescent="0.35"/>
    <row r="115566" s="62" customFormat="1" x14ac:dyDescent="0.35"/>
    <row r="115567" s="62" customFormat="1" x14ac:dyDescent="0.35"/>
    <row r="115568" s="62" customFormat="1" x14ac:dyDescent="0.35"/>
    <row r="115569" s="62" customFormat="1" x14ac:dyDescent="0.35"/>
    <row r="115570" s="62" customFormat="1" x14ac:dyDescent="0.35"/>
    <row r="115571" s="62" customFormat="1" x14ac:dyDescent="0.35"/>
    <row r="115572" s="62" customFormat="1" x14ac:dyDescent="0.35"/>
    <row r="115573" s="62" customFormat="1" x14ac:dyDescent="0.35"/>
    <row r="115574" s="62" customFormat="1" x14ac:dyDescent="0.35"/>
    <row r="115575" s="62" customFormat="1" x14ac:dyDescent="0.35"/>
    <row r="115576" s="62" customFormat="1" x14ac:dyDescent="0.35"/>
    <row r="115577" s="62" customFormat="1" x14ac:dyDescent="0.35"/>
    <row r="115578" s="62" customFormat="1" x14ac:dyDescent="0.35"/>
    <row r="115579" s="62" customFormat="1" x14ac:dyDescent="0.35"/>
    <row r="115580" s="62" customFormat="1" x14ac:dyDescent="0.35"/>
    <row r="115581" s="62" customFormat="1" x14ac:dyDescent="0.35"/>
    <row r="115582" s="62" customFormat="1" x14ac:dyDescent="0.35"/>
    <row r="115583" s="62" customFormat="1" x14ac:dyDescent="0.35"/>
    <row r="115584" s="62" customFormat="1" x14ac:dyDescent="0.35"/>
    <row r="115585" s="62" customFormat="1" x14ac:dyDescent="0.35"/>
    <row r="115586" s="62" customFormat="1" x14ac:dyDescent="0.35"/>
    <row r="115587" s="62" customFormat="1" x14ac:dyDescent="0.35"/>
    <row r="115588" s="62" customFormat="1" x14ac:dyDescent="0.35"/>
    <row r="115589" s="62" customFormat="1" x14ac:dyDescent="0.35"/>
    <row r="115590" s="62" customFormat="1" x14ac:dyDescent="0.35"/>
    <row r="115591" s="62" customFormat="1" x14ac:dyDescent="0.35"/>
    <row r="115592" s="62" customFormat="1" x14ac:dyDescent="0.35"/>
    <row r="115593" s="62" customFormat="1" x14ac:dyDescent="0.35"/>
    <row r="115594" s="62" customFormat="1" x14ac:dyDescent="0.35"/>
    <row r="115595" s="62" customFormat="1" x14ac:dyDescent="0.35"/>
    <row r="115596" s="62" customFormat="1" x14ac:dyDescent="0.35"/>
    <row r="115597" s="62" customFormat="1" x14ac:dyDescent="0.35"/>
    <row r="115598" s="62" customFormat="1" x14ac:dyDescent="0.35"/>
    <row r="115599" s="62" customFormat="1" x14ac:dyDescent="0.35"/>
    <row r="115600" s="62" customFormat="1" x14ac:dyDescent="0.35"/>
    <row r="115601" s="62" customFormat="1" x14ac:dyDescent="0.35"/>
    <row r="115602" s="62" customFormat="1" x14ac:dyDescent="0.35"/>
    <row r="115603" s="62" customFormat="1" x14ac:dyDescent="0.35"/>
    <row r="115604" s="62" customFormat="1" x14ac:dyDescent="0.35"/>
    <row r="115605" s="62" customFormat="1" x14ac:dyDescent="0.35"/>
    <row r="115606" s="62" customFormat="1" x14ac:dyDescent="0.35"/>
    <row r="115607" s="62" customFormat="1" x14ac:dyDescent="0.35"/>
    <row r="115608" s="62" customFormat="1" x14ac:dyDescent="0.35"/>
    <row r="115609" s="62" customFormat="1" x14ac:dyDescent="0.35"/>
    <row r="115610" s="62" customFormat="1" x14ac:dyDescent="0.35"/>
    <row r="115611" s="62" customFormat="1" x14ac:dyDescent="0.35"/>
    <row r="115612" s="62" customFormat="1" x14ac:dyDescent="0.35"/>
    <row r="115613" s="62" customFormat="1" x14ac:dyDescent="0.35"/>
    <row r="115614" s="62" customFormat="1" x14ac:dyDescent="0.35"/>
    <row r="115615" s="62" customFormat="1" x14ac:dyDescent="0.35"/>
    <row r="115616" s="62" customFormat="1" x14ac:dyDescent="0.35"/>
    <row r="115617" s="62" customFormat="1" x14ac:dyDescent="0.35"/>
    <row r="115618" s="62" customFormat="1" x14ac:dyDescent="0.35"/>
    <row r="115619" s="62" customFormat="1" x14ac:dyDescent="0.35"/>
    <row r="115620" s="62" customFormat="1" x14ac:dyDescent="0.35"/>
    <row r="115621" s="62" customFormat="1" x14ac:dyDescent="0.35"/>
    <row r="115622" s="62" customFormat="1" x14ac:dyDescent="0.35"/>
    <row r="115623" s="62" customFormat="1" x14ac:dyDescent="0.35"/>
    <row r="115624" s="62" customFormat="1" x14ac:dyDescent="0.35"/>
    <row r="115625" s="62" customFormat="1" x14ac:dyDescent="0.35"/>
    <row r="115626" s="62" customFormat="1" x14ac:dyDescent="0.35"/>
    <row r="115627" s="62" customFormat="1" x14ac:dyDescent="0.35"/>
    <row r="115628" s="62" customFormat="1" x14ac:dyDescent="0.35"/>
    <row r="115629" s="62" customFormat="1" x14ac:dyDescent="0.35"/>
    <row r="115630" s="62" customFormat="1" x14ac:dyDescent="0.35"/>
    <row r="115631" s="62" customFormat="1" x14ac:dyDescent="0.35"/>
    <row r="115632" s="62" customFormat="1" x14ac:dyDescent="0.35"/>
    <row r="115633" s="62" customFormat="1" x14ac:dyDescent="0.35"/>
    <row r="115634" s="62" customFormat="1" x14ac:dyDescent="0.35"/>
    <row r="115635" s="62" customFormat="1" x14ac:dyDescent="0.35"/>
    <row r="115636" s="62" customFormat="1" x14ac:dyDescent="0.35"/>
    <row r="115637" s="62" customFormat="1" x14ac:dyDescent="0.35"/>
    <row r="115638" s="62" customFormat="1" x14ac:dyDescent="0.35"/>
    <row r="115639" s="62" customFormat="1" x14ac:dyDescent="0.35"/>
    <row r="115640" s="62" customFormat="1" x14ac:dyDescent="0.35"/>
    <row r="115641" s="62" customFormat="1" x14ac:dyDescent="0.35"/>
    <row r="115642" s="62" customFormat="1" x14ac:dyDescent="0.35"/>
    <row r="115643" s="62" customFormat="1" x14ac:dyDescent="0.35"/>
    <row r="115644" s="62" customFormat="1" x14ac:dyDescent="0.35"/>
    <row r="115645" s="62" customFormat="1" x14ac:dyDescent="0.35"/>
    <row r="115646" s="62" customFormat="1" x14ac:dyDescent="0.35"/>
    <row r="115647" s="62" customFormat="1" x14ac:dyDescent="0.35"/>
    <row r="115648" s="62" customFormat="1" x14ac:dyDescent="0.35"/>
    <row r="115649" s="62" customFormat="1" x14ac:dyDescent="0.35"/>
    <row r="115650" s="62" customFormat="1" x14ac:dyDescent="0.35"/>
    <row r="115651" s="62" customFormat="1" x14ac:dyDescent="0.35"/>
    <row r="115652" s="62" customFormat="1" x14ac:dyDescent="0.35"/>
    <row r="115653" s="62" customFormat="1" x14ac:dyDescent="0.35"/>
    <row r="115654" s="62" customFormat="1" x14ac:dyDescent="0.35"/>
    <row r="115655" s="62" customFormat="1" x14ac:dyDescent="0.35"/>
    <row r="115656" s="62" customFormat="1" x14ac:dyDescent="0.35"/>
    <row r="115657" s="62" customFormat="1" x14ac:dyDescent="0.35"/>
    <row r="115658" s="62" customFormat="1" x14ac:dyDescent="0.35"/>
    <row r="115659" s="62" customFormat="1" x14ac:dyDescent="0.35"/>
    <row r="115660" s="62" customFormat="1" x14ac:dyDescent="0.35"/>
    <row r="115661" s="62" customFormat="1" x14ac:dyDescent="0.35"/>
    <row r="115662" s="62" customFormat="1" x14ac:dyDescent="0.35"/>
    <row r="115663" s="62" customFormat="1" x14ac:dyDescent="0.35"/>
    <row r="115664" s="62" customFormat="1" x14ac:dyDescent="0.35"/>
    <row r="115665" s="62" customFormat="1" x14ac:dyDescent="0.35"/>
    <row r="115666" s="62" customFormat="1" x14ac:dyDescent="0.35"/>
    <row r="115667" s="62" customFormat="1" x14ac:dyDescent="0.35"/>
    <row r="115668" s="62" customFormat="1" x14ac:dyDescent="0.35"/>
    <row r="115669" s="62" customFormat="1" x14ac:dyDescent="0.35"/>
    <row r="115670" s="62" customFormat="1" x14ac:dyDescent="0.35"/>
    <row r="115671" s="62" customFormat="1" x14ac:dyDescent="0.35"/>
    <row r="115672" s="62" customFormat="1" x14ac:dyDescent="0.35"/>
    <row r="115673" s="62" customFormat="1" x14ac:dyDescent="0.35"/>
    <row r="115674" s="62" customFormat="1" x14ac:dyDescent="0.35"/>
    <row r="115675" s="62" customFormat="1" x14ac:dyDescent="0.35"/>
    <row r="115676" s="62" customFormat="1" x14ac:dyDescent="0.35"/>
    <row r="115677" s="62" customFormat="1" x14ac:dyDescent="0.35"/>
    <row r="115678" s="62" customFormat="1" x14ac:dyDescent="0.35"/>
    <row r="115679" s="62" customFormat="1" x14ac:dyDescent="0.35"/>
    <row r="115680" s="62" customFormat="1" x14ac:dyDescent="0.35"/>
    <row r="115681" s="62" customFormat="1" x14ac:dyDescent="0.35"/>
    <row r="115682" s="62" customFormat="1" x14ac:dyDescent="0.35"/>
    <row r="115683" s="62" customFormat="1" x14ac:dyDescent="0.35"/>
    <row r="115684" s="62" customFormat="1" x14ac:dyDescent="0.35"/>
    <row r="115685" s="62" customFormat="1" x14ac:dyDescent="0.35"/>
    <row r="115686" s="62" customFormat="1" x14ac:dyDescent="0.35"/>
    <row r="115687" s="62" customFormat="1" x14ac:dyDescent="0.35"/>
    <row r="115688" s="62" customFormat="1" x14ac:dyDescent="0.35"/>
    <row r="115689" s="62" customFormat="1" x14ac:dyDescent="0.35"/>
    <row r="115690" s="62" customFormat="1" x14ac:dyDescent="0.35"/>
    <row r="115691" s="62" customFormat="1" x14ac:dyDescent="0.35"/>
    <row r="115692" s="62" customFormat="1" x14ac:dyDescent="0.35"/>
    <row r="115693" s="62" customFormat="1" x14ac:dyDescent="0.35"/>
    <row r="115694" s="62" customFormat="1" x14ac:dyDescent="0.35"/>
    <row r="115695" s="62" customFormat="1" x14ac:dyDescent="0.35"/>
    <row r="115696" s="62" customFormat="1" x14ac:dyDescent="0.35"/>
    <row r="115697" s="62" customFormat="1" x14ac:dyDescent="0.35"/>
    <row r="115698" s="62" customFormat="1" x14ac:dyDescent="0.35"/>
    <row r="115699" s="62" customFormat="1" x14ac:dyDescent="0.35"/>
    <row r="115700" s="62" customFormat="1" x14ac:dyDescent="0.35"/>
    <row r="115701" s="62" customFormat="1" x14ac:dyDescent="0.35"/>
    <row r="115702" s="62" customFormat="1" x14ac:dyDescent="0.35"/>
    <row r="115703" s="62" customFormat="1" x14ac:dyDescent="0.35"/>
    <row r="115704" s="62" customFormat="1" x14ac:dyDescent="0.35"/>
    <row r="115705" s="62" customFormat="1" x14ac:dyDescent="0.35"/>
    <row r="115706" s="62" customFormat="1" x14ac:dyDescent="0.35"/>
    <row r="115707" s="62" customFormat="1" x14ac:dyDescent="0.35"/>
    <row r="115708" s="62" customFormat="1" x14ac:dyDescent="0.35"/>
    <row r="115709" s="62" customFormat="1" x14ac:dyDescent="0.35"/>
    <row r="115710" s="62" customFormat="1" x14ac:dyDescent="0.35"/>
    <row r="115711" s="62" customFormat="1" x14ac:dyDescent="0.35"/>
    <row r="115712" s="62" customFormat="1" x14ac:dyDescent="0.35"/>
    <row r="115713" s="62" customFormat="1" x14ac:dyDescent="0.35"/>
    <row r="115714" s="62" customFormat="1" x14ac:dyDescent="0.35"/>
    <row r="115715" s="62" customFormat="1" x14ac:dyDescent="0.35"/>
    <row r="115716" s="62" customFormat="1" x14ac:dyDescent="0.35"/>
    <row r="115717" s="62" customFormat="1" x14ac:dyDescent="0.35"/>
    <row r="115718" s="62" customFormat="1" x14ac:dyDescent="0.35"/>
    <row r="115719" s="62" customFormat="1" x14ac:dyDescent="0.35"/>
    <row r="115720" s="62" customFormat="1" x14ac:dyDescent="0.35"/>
    <row r="115721" s="62" customFormat="1" x14ac:dyDescent="0.35"/>
    <row r="115722" s="62" customFormat="1" x14ac:dyDescent="0.35"/>
    <row r="115723" s="62" customFormat="1" x14ac:dyDescent="0.35"/>
    <row r="115724" s="62" customFormat="1" x14ac:dyDescent="0.35"/>
    <row r="115725" s="62" customFormat="1" x14ac:dyDescent="0.35"/>
    <row r="115726" s="62" customFormat="1" x14ac:dyDescent="0.35"/>
    <row r="115727" s="62" customFormat="1" x14ac:dyDescent="0.35"/>
    <row r="115728" s="62" customFormat="1" x14ac:dyDescent="0.35"/>
    <row r="115729" s="62" customFormat="1" x14ac:dyDescent="0.35"/>
    <row r="115730" s="62" customFormat="1" x14ac:dyDescent="0.35"/>
    <row r="115731" s="62" customFormat="1" x14ac:dyDescent="0.35"/>
    <row r="115732" s="62" customFormat="1" x14ac:dyDescent="0.35"/>
    <row r="115733" s="62" customFormat="1" x14ac:dyDescent="0.35"/>
    <row r="115734" s="62" customFormat="1" x14ac:dyDescent="0.35"/>
    <row r="115735" s="62" customFormat="1" x14ac:dyDescent="0.35"/>
    <row r="115736" s="62" customFormat="1" x14ac:dyDescent="0.35"/>
    <row r="115737" s="62" customFormat="1" x14ac:dyDescent="0.35"/>
    <row r="115738" s="62" customFormat="1" x14ac:dyDescent="0.35"/>
    <row r="115739" s="62" customFormat="1" x14ac:dyDescent="0.35"/>
    <row r="115740" s="62" customFormat="1" x14ac:dyDescent="0.35"/>
    <row r="115741" s="62" customFormat="1" x14ac:dyDescent="0.35"/>
    <row r="115742" s="62" customFormat="1" x14ac:dyDescent="0.35"/>
    <row r="115743" s="62" customFormat="1" x14ac:dyDescent="0.35"/>
    <row r="115744" s="62" customFormat="1" x14ac:dyDescent="0.35"/>
    <row r="115745" s="62" customFormat="1" x14ac:dyDescent="0.35"/>
    <row r="115746" s="62" customFormat="1" x14ac:dyDescent="0.35"/>
    <row r="115747" s="62" customFormat="1" x14ac:dyDescent="0.35"/>
    <row r="115748" s="62" customFormat="1" x14ac:dyDescent="0.35"/>
    <row r="115749" s="62" customFormat="1" x14ac:dyDescent="0.35"/>
    <row r="115750" s="62" customFormat="1" x14ac:dyDescent="0.35"/>
    <row r="115751" s="62" customFormat="1" x14ac:dyDescent="0.35"/>
    <row r="115752" s="62" customFormat="1" x14ac:dyDescent="0.35"/>
    <row r="115753" s="62" customFormat="1" x14ac:dyDescent="0.35"/>
    <row r="115754" s="62" customFormat="1" x14ac:dyDescent="0.35"/>
    <row r="115755" s="62" customFormat="1" x14ac:dyDescent="0.35"/>
    <row r="115756" s="62" customFormat="1" x14ac:dyDescent="0.35"/>
    <row r="115757" s="62" customFormat="1" x14ac:dyDescent="0.35"/>
    <row r="115758" s="62" customFormat="1" x14ac:dyDescent="0.35"/>
    <row r="115759" s="62" customFormat="1" x14ac:dyDescent="0.35"/>
    <row r="115760" s="62" customFormat="1" x14ac:dyDescent="0.35"/>
    <row r="115761" s="62" customFormat="1" x14ac:dyDescent="0.35"/>
    <row r="115762" s="62" customFormat="1" x14ac:dyDescent="0.35"/>
    <row r="115763" s="62" customFormat="1" x14ac:dyDescent="0.35"/>
    <row r="115764" s="62" customFormat="1" x14ac:dyDescent="0.35"/>
    <row r="115765" s="62" customFormat="1" x14ac:dyDescent="0.35"/>
    <row r="115766" s="62" customFormat="1" x14ac:dyDescent="0.35"/>
    <row r="115767" s="62" customFormat="1" x14ac:dyDescent="0.35"/>
    <row r="115768" s="62" customFormat="1" x14ac:dyDescent="0.35"/>
    <row r="115769" s="62" customFormat="1" x14ac:dyDescent="0.35"/>
    <row r="115770" s="62" customFormat="1" x14ac:dyDescent="0.35"/>
    <row r="115771" s="62" customFormat="1" x14ac:dyDescent="0.35"/>
    <row r="115772" s="62" customFormat="1" x14ac:dyDescent="0.35"/>
    <row r="115773" s="62" customFormat="1" x14ac:dyDescent="0.35"/>
    <row r="115774" s="62" customFormat="1" x14ac:dyDescent="0.35"/>
    <row r="115775" s="62" customFormat="1" x14ac:dyDescent="0.35"/>
    <row r="115776" s="62" customFormat="1" x14ac:dyDescent="0.35"/>
    <row r="115777" s="62" customFormat="1" x14ac:dyDescent="0.35"/>
    <row r="115778" s="62" customFormat="1" x14ac:dyDescent="0.35"/>
    <row r="115779" s="62" customFormat="1" x14ac:dyDescent="0.35"/>
    <row r="115780" s="62" customFormat="1" x14ac:dyDescent="0.35"/>
    <row r="115781" s="62" customFormat="1" x14ac:dyDescent="0.35"/>
    <row r="115782" s="62" customFormat="1" x14ac:dyDescent="0.35"/>
    <row r="115783" s="62" customFormat="1" x14ac:dyDescent="0.35"/>
    <row r="115784" s="62" customFormat="1" x14ac:dyDescent="0.35"/>
    <row r="115785" s="62" customFormat="1" x14ac:dyDescent="0.35"/>
    <row r="115786" s="62" customFormat="1" x14ac:dyDescent="0.35"/>
    <row r="115787" s="62" customFormat="1" x14ac:dyDescent="0.35"/>
    <row r="115788" s="62" customFormat="1" x14ac:dyDescent="0.35"/>
    <row r="115789" s="62" customFormat="1" x14ac:dyDescent="0.35"/>
    <row r="115790" s="62" customFormat="1" x14ac:dyDescent="0.35"/>
    <row r="115791" s="62" customFormat="1" x14ac:dyDescent="0.35"/>
    <row r="115792" s="62" customFormat="1" x14ac:dyDescent="0.35"/>
    <row r="115793" s="62" customFormat="1" x14ac:dyDescent="0.35"/>
    <row r="115794" s="62" customFormat="1" x14ac:dyDescent="0.35"/>
    <row r="115795" s="62" customFormat="1" x14ac:dyDescent="0.35"/>
    <row r="115796" s="62" customFormat="1" x14ac:dyDescent="0.35"/>
    <row r="115797" s="62" customFormat="1" x14ac:dyDescent="0.35"/>
    <row r="115798" s="62" customFormat="1" x14ac:dyDescent="0.35"/>
    <row r="115799" s="62" customFormat="1" x14ac:dyDescent="0.35"/>
    <row r="115800" s="62" customFormat="1" x14ac:dyDescent="0.35"/>
    <row r="115801" s="62" customFormat="1" x14ac:dyDescent="0.35"/>
    <row r="115802" s="62" customFormat="1" x14ac:dyDescent="0.35"/>
    <row r="115803" s="62" customFormat="1" x14ac:dyDescent="0.35"/>
    <row r="115804" s="62" customFormat="1" x14ac:dyDescent="0.35"/>
    <row r="115805" s="62" customFormat="1" x14ac:dyDescent="0.35"/>
    <row r="115806" s="62" customFormat="1" x14ac:dyDescent="0.35"/>
    <row r="115807" s="62" customFormat="1" x14ac:dyDescent="0.35"/>
    <row r="115808" s="62" customFormat="1" x14ac:dyDescent="0.35"/>
    <row r="115809" s="62" customFormat="1" x14ac:dyDescent="0.35"/>
    <row r="115810" s="62" customFormat="1" x14ac:dyDescent="0.35"/>
    <row r="115811" s="62" customFormat="1" x14ac:dyDescent="0.35"/>
    <row r="115812" s="62" customFormat="1" x14ac:dyDescent="0.35"/>
    <row r="115813" s="62" customFormat="1" x14ac:dyDescent="0.35"/>
    <row r="115814" s="62" customFormat="1" x14ac:dyDescent="0.35"/>
    <row r="115815" s="62" customFormat="1" x14ac:dyDescent="0.35"/>
    <row r="115816" s="62" customFormat="1" x14ac:dyDescent="0.35"/>
    <row r="115817" s="62" customFormat="1" x14ac:dyDescent="0.35"/>
    <row r="115818" s="62" customFormat="1" x14ac:dyDescent="0.35"/>
    <row r="115819" s="62" customFormat="1" x14ac:dyDescent="0.35"/>
    <row r="115820" s="62" customFormat="1" x14ac:dyDescent="0.35"/>
    <row r="115821" s="62" customFormat="1" x14ac:dyDescent="0.35"/>
    <row r="115822" s="62" customFormat="1" x14ac:dyDescent="0.35"/>
    <row r="115823" s="62" customFormat="1" x14ac:dyDescent="0.35"/>
    <row r="115824" s="62" customFormat="1" x14ac:dyDescent="0.35"/>
    <row r="115825" s="62" customFormat="1" x14ac:dyDescent="0.35"/>
    <row r="115826" s="62" customFormat="1" x14ac:dyDescent="0.35"/>
    <row r="115827" s="62" customFormat="1" x14ac:dyDescent="0.35"/>
    <row r="115828" s="62" customFormat="1" x14ac:dyDescent="0.35"/>
    <row r="115829" s="62" customFormat="1" x14ac:dyDescent="0.35"/>
    <row r="115830" s="62" customFormat="1" x14ac:dyDescent="0.35"/>
    <row r="115831" s="62" customFormat="1" x14ac:dyDescent="0.35"/>
    <row r="115832" s="62" customFormat="1" x14ac:dyDescent="0.35"/>
    <row r="115833" s="62" customFormat="1" x14ac:dyDescent="0.35"/>
    <row r="115834" s="62" customFormat="1" x14ac:dyDescent="0.35"/>
    <row r="115835" s="62" customFormat="1" x14ac:dyDescent="0.35"/>
    <row r="115836" s="62" customFormat="1" x14ac:dyDescent="0.35"/>
    <row r="115837" s="62" customFormat="1" x14ac:dyDescent="0.35"/>
    <row r="115838" s="62" customFormat="1" x14ac:dyDescent="0.35"/>
    <row r="115839" s="62" customFormat="1" x14ac:dyDescent="0.35"/>
    <row r="115840" s="62" customFormat="1" x14ac:dyDescent="0.35"/>
    <row r="115841" s="62" customFormat="1" x14ac:dyDescent="0.35"/>
    <row r="115842" s="62" customFormat="1" x14ac:dyDescent="0.35"/>
    <row r="115843" s="62" customFormat="1" x14ac:dyDescent="0.35"/>
    <row r="115844" s="62" customFormat="1" x14ac:dyDescent="0.35"/>
    <row r="115845" s="62" customFormat="1" x14ac:dyDescent="0.35"/>
    <row r="115846" s="62" customFormat="1" x14ac:dyDescent="0.35"/>
    <row r="115847" s="62" customFormat="1" x14ac:dyDescent="0.35"/>
    <row r="115848" s="62" customFormat="1" x14ac:dyDescent="0.35"/>
    <row r="115849" s="62" customFormat="1" x14ac:dyDescent="0.35"/>
    <row r="115850" s="62" customFormat="1" x14ac:dyDescent="0.35"/>
    <row r="115851" s="62" customFormat="1" x14ac:dyDescent="0.35"/>
    <row r="115852" s="62" customFormat="1" x14ac:dyDescent="0.35"/>
    <row r="115853" s="62" customFormat="1" x14ac:dyDescent="0.35"/>
    <row r="115854" s="62" customFormat="1" x14ac:dyDescent="0.35"/>
    <row r="115855" s="62" customFormat="1" x14ac:dyDescent="0.35"/>
    <row r="115856" s="62" customFormat="1" x14ac:dyDescent="0.35"/>
    <row r="115857" s="62" customFormat="1" x14ac:dyDescent="0.35"/>
    <row r="115858" s="62" customFormat="1" x14ac:dyDescent="0.35"/>
    <row r="115859" s="62" customFormat="1" x14ac:dyDescent="0.35"/>
    <row r="115860" s="62" customFormat="1" x14ac:dyDescent="0.35"/>
    <row r="115861" s="62" customFormat="1" x14ac:dyDescent="0.35"/>
    <row r="115862" s="62" customFormat="1" x14ac:dyDescent="0.35"/>
    <row r="115863" s="62" customFormat="1" x14ac:dyDescent="0.35"/>
    <row r="115864" s="62" customFormat="1" x14ac:dyDescent="0.35"/>
    <row r="115865" s="62" customFormat="1" x14ac:dyDescent="0.35"/>
    <row r="115866" s="62" customFormat="1" x14ac:dyDescent="0.35"/>
    <row r="115867" s="62" customFormat="1" x14ac:dyDescent="0.35"/>
    <row r="115868" s="62" customFormat="1" x14ac:dyDescent="0.35"/>
    <row r="115869" s="62" customFormat="1" x14ac:dyDescent="0.35"/>
    <row r="115870" s="62" customFormat="1" x14ac:dyDescent="0.35"/>
    <row r="115871" s="62" customFormat="1" x14ac:dyDescent="0.35"/>
    <row r="115872" s="62" customFormat="1" x14ac:dyDescent="0.35"/>
    <row r="115873" s="62" customFormat="1" x14ac:dyDescent="0.35"/>
    <row r="115874" s="62" customFormat="1" x14ac:dyDescent="0.35"/>
    <row r="115875" s="62" customFormat="1" x14ac:dyDescent="0.35"/>
    <row r="115876" s="62" customFormat="1" x14ac:dyDescent="0.35"/>
    <row r="115877" s="62" customFormat="1" x14ac:dyDescent="0.35"/>
    <row r="115878" s="62" customFormat="1" x14ac:dyDescent="0.35"/>
    <row r="115879" s="62" customFormat="1" x14ac:dyDescent="0.35"/>
    <row r="115880" s="62" customFormat="1" x14ac:dyDescent="0.35"/>
    <row r="115881" s="62" customFormat="1" x14ac:dyDescent="0.35"/>
    <row r="115882" s="62" customFormat="1" x14ac:dyDescent="0.35"/>
    <row r="115883" s="62" customFormat="1" x14ac:dyDescent="0.35"/>
    <row r="115884" s="62" customFormat="1" x14ac:dyDescent="0.35"/>
    <row r="115885" s="62" customFormat="1" x14ac:dyDescent="0.35"/>
    <row r="115886" s="62" customFormat="1" x14ac:dyDescent="0.35"/>
    <row r="115887" s="62" customFormat="1" x14ac:dyDescent="0.35"/>
    <row r="115888" s="62" customFormat="1" x14ac:dyDescent="0.35"/>
    <row r="115889" s="62" customFormat="1" x14ac:dyDescent="0.35"/>
    <row r="115890" s="62" customFormat="1" x14ac:dyDescent="0.35"/>
    <row r="115891" s="62" customFormat="1" x14ac:dyDescent="0.35"/>
    <row r="115892" s="62" customFormat="1" x14ac:dyDescent="0.35"/>
    <row r="115893" s="62" customFormat="1" x14ac:dyDescent="0.35"/>
    <row r="115894" s="62" customFormat="1" x14ac:dyDescent="0.35"/>
    <row r="115895" s="62" customFormat="1" x14ac:dyDescent="0.35"/>
    <row r="115896" s="62" customFormat="1" x14ac:dyDescent="0.35"/>
    <row r="115897" s="62" customFormat="1" x14ac:dyDescent="0.35"/>
    <row r="115898" s="62" customFormat="1" x14ac:dyDescent="0.35"/>
    <row r="115899" s="62" customFormat="1" x14ac:dyDescent="0.35"/>
    <row r="115900" s="62" customFormat="1" x14ac:dyDescent="0.35"/>
    <row r="115901" s="62" customFormat="1" x14ac:dyDescent="0.35"/>
    <row r="115902" s="62" customFormat="1" x14ac:dyDescent="0.35"/>
    <row r="115903" s="62" customFormat="1" x14ac:dyDescent="0.35"/>
    <row r="115904" s="62" customFormat="1" x14ac:dyDescent="0.35"/>
    <row r="115905" s="62" customFormat="1" x14ac:dyDescent="0.35"/>
    <row r="115906" s="62" customFormat="1" x14ac:dyDescent="0.35"/>
    <row r="115907" s="62" customFormat="1" x14ac:dyDescent="0.35"/>
    <row r="115908" s="62" customFormat="1" x14ac:dyDescent="0.35"/>
    <row r="115909" s="62" customFormat="1" x14ac:dyDescent="0.35"/>
    <row r="115910" s="62" customFormat="1" x14ac:dyDescent="0.35"/>
    <row r="115911" s="62" customFormat="1" x14ac:dyDescent="0.35"/>
    <row r="115912" s="62" customFormat="1" x14ac:dyDescent="0.35"/>
    <row r="115913" s="62" customFormat="1" x14ac:dyDescent="0.35"/>
    <row r="115914" s="62" customFormat="1" x14ac:dyDescent="0.35"/>
    <row r="115915" s="62" customFormat="1" x14ac:dyDescent="0.35"/>
    <row r="115916" s="62" customFormat="1" x14ac:dyDescent="0.35"/>
    <row r="115917" s="62" customFormat="1" x14ac:dyDescent="0.35"/>
    <row r="115918" s="62" customFormat="1" x14ac:dyDescent="0.35"/>
    <row r="115919" s="62" customFormat="1" x14ac:dyDescent="0.35"/>
    <row r="115920" s="62" customFormat="1" x14ac:dyDescent="0.35"/>
    <row r="115921" s="62" customFormat="1" x14ac:dyDescent="0.35"/>
    <row r="115922" s="62" customFormat="1" x14ac:dyDescent="0.35"/>
    <row r="115923" s="62" customFormat="1" x14ac:dyDescent="0.35"/>
    <row r="115924" s="62" customFormat="1" x14ac:dyDescent="0.35"/>
    <row r="115925" s="62" customFormat="1" x14ac:dyDescent="0.35"/>
    <row r="115926" s="62" customFormat="1" x14ac:dyDescent="0.35"/>
    <row r="115927" s="62" customFormat="1" x14ac:dyDescent="0.35"/>
    <row r="115928" s="62" customFormat="1" x14ac:dyDescent="0.35"/>
    <row r="115929" s="62" customFormat="1" x14ac:dyDescent="0.35"/>
    <row r="115930" s="62" customFormat="1" x14ac:dyDescent="0.35"/>
    <row r="115931" s="62" customFormat="1" x14ac:dyDescent="0.35"/>
    <row r="115932" s="62" customFormat="1" x14ac:dyDescent="0.35"/>
    <row r="115933" s="62" customFormat="1" x14ac:dyDescent="0.35"/>
    <row r="115934" s="62" customFormat="1" x14ac:dyDescent="0.35"/>
    <row r="115935" s="62" customFormat="1" x14ac:dyDescent="0.35"/>
    <row r="115936" s="62" customFormat="1" x14ac:dyDescent="0.35"/>
    <row r="115937" s="62" customFormat="1" x14ac:dyDescent="0.35"/>
    <row r="115938" s="62" customFormat="1" x14ac:dyDescent="0.35"/>
    <row r="115939" s="62" customFormat="1" x14ac:dyDescent="0.35"/>
    <row r="115940" s="62" customFormat="1" x14ac:dyDescent="0.35"/>
    <row r="115941" s="62" customFormat="1" x14ac:dyDescent="0.35"/>
    <row r="115942" s="62" customFormat="1" x14ac:dyDescent="0.35"/>
    <row r="115943" s="62" customFormat="1" x14ac:dyDescent="0.35"/>
    <row r="115944" s="62" customFormat="1" x14ac:dyDescent="0.35"/>
    <row r="115945" s="62" customFormat="1" x14ac:dyDescent="0.35"/>
    <row r="115946" s="62" customFormat="1" x14ac:dyDescent="0.35"/>
    <row r="115947" s="62" customFormat="1" x14ac:dyDescent="0.35"/>
    <row r="115948" s="62" customFormat="1" x14ac:dyDescent="0.35"/>
    <row r="115949" s="62" customFormat="1" x14ac:dyDescent="0.35"/>
    <row r="115950" s="62" customFormat="1" x14ac:dyDescent="0.35"/>
    <row r="115951" s="62" customFormat="1" x14ac:dyDescent="0.35"/>
    <row r="115952" s="62" customFormat="1" x14ac:dyDescent="0.35"/>
    <row r="115953" s="62" customFormat="1" x14ac:dyDescent="0.35"/>
    <row r="115954" s="62" customFormat="1" x14ac:dyDescent="0.35"/>
    <row r="115955" s="62" customFormat="1" x14ac:dyDescent="0.35"/>
    <row r="115956" s="62" customFormat="1" x14ac:dyDescent="0.35"/>
    <row r="115957" s="62" customFormat="1" x14ac:dyDescent="0.35"/>
    <row r="115958" s="62" customFormat="1" x14ac:dyDescent="0.35"/>
    <row r="115959" s="62" customFormat="1" x14ac:dyDescent="0.35"/>
    <row r="115960" s="62" customFormat="1" x14ac:dyDescent="0.35"/>
    <row r="115961" s="62" customFormat="1" x14ac:dyDescent="0.35"/>
    <row r="115962" s="62" customFormat="1" x14ac:dyDescent="0.35"/>
    <row r="115963" s="62" customFormat="1" x14ac:dyDescent="0.35"/>
    <row r="115964" s="62" customFormat="1" x14ac:dyDescent="0.35"/>
    <row r="115965" s="62" customFormat="1" x14ac:dyDescent="0.35"/>
    <row r="115966" s="62" customFormat="1" x14ac:dyDescent="0.35"/>
    <row r="115967" s="62" customFormat="1" x14ac:dyDescent="0.35"/>
    <row r="115968" s="62" customFormat="1" x14ac:dyDescent="0.35"/>
    <row r="115969" s="62" customFormat="1" x14ac:dyDescent="0.35"/>
    <row r="115970" s="62" customFormat="1" x14ac:dyDescent="0.35"/>
    <row r="115971" s="62" customFormat="1" x14ac:dyDescent="0.35"/>
    <row r="115972" s="62" customFormat="1" x14ac:dyDescent="0.35"/>
    <row r="115973" s="62" customFormat="1" x14ac:dyDescent="0.35"/>
    <row r="115974" s="62" customFormat="1" x14ac:dyDescent="0.35"/>
    <row r="115975" s="62" customFormat="1" x14ac:dyDescent="0.35"/>
    <row r="115976" s="62" customFormat="1" x14ac:dyDescent="0.35"/>
    <row r="115977" s="62" customFormat="1" x14ac:dyDescent="0.35"/>
    <row r="115978" s="62" customFormat="1" x14ac:dyDescent="0.35"/>
    <row r="115979" s="62" customFormat="1" x14ac:dyDescent="0.35"/>
    <row r="115980" s="62" customFormat="1" x14ac:dyDescent="0.35"/>
    <row r="115981" s="62" customFormat="1" x14ac:dyDescent="0.35"/>
    <row r="115982" s="62" customFormat="1" x14ac:dyDescent="0.35"/>
    <row r="115983" s="62" customFormat="1" x14ac:dyDescent="0.35"/>
    <row r="115984" s="62" customFormat="1" x14ac:dyDescent="0.35"/>
    <row r="115985" s="62" customFormat="1" x14ac:dyDescent="0.35"/>
    <row r="115986" s="62" customFormat="1" x14ac:dyDescent="0.35"/>
    <row r="115987" s="62" customFormat="1" x14ac:dyDescent="0.35"/>
    <row r="115988" s="62" customFormat="1" x14ac:dyDescent="0.35"/>
    <row r="115989" s="62" customFormat="1" x14ac:dyDescent="0.35"/>
    <row r="115990" s="62" customFormat="1" x14ac:dyDescent="0.35"/>
    <row r="115991" s="62" customFormat="1" x14ac:dyDescent="0.35"/>
    <row r="115992" s="62" customFormat="1" x14ac:dyDescent="0.35"/>
    <row r="115993" s="62" customFormat="1" x14ac:dyDescent="0.35"/>
    <row r="115994" s="62" customFormat="1" x14ac:dyDescent="0.35"/>
    <row r="115995" s="62" customFormat="1" x14ac:dyDescent="0.35"/>
    <row r="115996" s="62" customFormat="1" x14ac:dyDescent="0.35"/>
    <row r="115997" s="62" customFormat="1" x14ac:dyDescent="0.35"/>
    <row r="115998" s="62" customFormat="1" x14ac:dyDescent="0.35"/>
    <row r="115999" s="62" customFormat="1" x14ac:dyDescent="0.35"/>
    <row r="116000" s="62" customFormat="1" x14ac:dyDescent="0.35"/>
    <row r="116001" s="62" customFormat="1" x14ac:dyDescent="0.35"/>
    <row r="116002" s="62" customFormat="1" x14ac:dyDescent="0.35"/>
    <row r="116003" s="62" customFormat="1" x14ac:dyDescent="0.35"/>
    <row r="116004" s="62" customFormat="1" x14ac:dyDescent="0.35"/>
    <row r="116005" s="62" customFormat="1" x14ac:dyDescent="0.35"/>
    <row r="116006" s="62" customFormat="1" x14ac:dyDescent="0.35"/>
    <row r="116007" s="62" customFormat="1" x14ac:dyDescent="0.35"/>
    <row r="116008" s="62" customFormat="1" x14ac:dyDescent="0.35"/>
    <row r="116009" s="62" customFormat="1" x14ac:dyDescent="0.35"/>
    <row r="116010" s="62" customFormat="1" x14ac:dyDescent="0.35"/>
    <row r="116011" s="62" customFormat="1" x14ac:dyDescent="0.35"/>
    <row r="116012" s="62" customFormat="1" x14ac:dyDescent="0.35"/>
    <row r="116013" s="62" customFormat="1" x14ac:dyDescent="0.35"/>
    <row r="116014" s="62" customFormat="1" x14ac:dyDescent="0.35"/>
    <row r="116015" s="62" customFormat="1" x14ac:dyDescent="0.35"/>
    <row r="116016" s="62" customFormat="1" x14ac:dyDescent="0.35"/>
    <row r="116017" s="62" customFormat="1" x14ac:dyDescent="0.35"/>
    <row r="116018" s="62" customFormat="1" x14ac:dyDescent="0.35"/>
    <row r="116019" s="62" customFormat="1" x14ac:dyDescent="0.35"/>
    <row r="116020" s="62" customFormat="1" x14ac:dyDescent="0.35"/>
    <row r="116021" s="62" customFormat="1" x14ac:dyDescent="0.35"/>
    <row r="116022" s="62" customFormat="1" x14ac:dyDescent="0.35"/>
    <row r="116023" s="62" customFormat="1" x14ac:dyDescent="0.35"/>
    <row r="116024" s="62" customFormat="1" x14ac:dyDescent="0.35"/>
    <row r="116025" s="62" customFormat="1" x14ac:dyDescent="0.35"/>
    <row r="116026" s="62" customFormat="1" x14ac:dyDescent="0.35"/>
    <row r="116027" s="62" customFormat="1" x14ac:dyDescent="0.35"/>
    <row r="116028" s="62" customFormat="1" x14ac:dyDescent="0.35"/>
    <row r="116029" s="62" customFormat="1" x14ac:dyDescent="0.35"/>
    <row r="116030" s="62" customFormat="1" x14ac:dyDescent="0.35"/>
    <row r="116031" s="62" customFormat="1" x14ac:dyDescent="0.35"/>
    <row r="116032" s="62" customFormat="1" x14ac:dyDescent="0.35"/>
    <row r="116033" s="62" customFormat="1" x14ac:dyDescent="0.35"/>
    <row r="116034" s="62" customFormat="1" x14ac:dyDescent="0.35"/>
    <row r="116035" s="62" customFormat="1" x14ac:dyDescent="0.35"/>
    <row r="116036" s="62" customFormat="1" x14ac:dyDescent="0.35"/>
    <row r="116037" s="62" customFormat="1" x14ac:dyDescent="0.35"/>
    <row r="116038" s="62" customFormat="1" x14ac:dyDescent="0.35"/>
    <row r="116039" s="62" customFormat="1" x14ac:dyDescent="0.35"/>
    <row r="116040" s="62" customFormat="1" x14ac:dyDescent="0.35"/>
    <row r="116041" s="62" customFormat="1" x14ac:dyDescent="0.35"/>
    <row r="116042" s="62" customFormat="1" x14ac:dyDescent="0.35"/>
    <row r="116043" s="62" customFormat="1" x14ac:dyDescent="0.35"/>
    <row r="116044" s="62" customFormat="1" x14ac:dyDescent="0.35"/>
    <row r="116045" s="62" customFormat="1" x14ac:dyDescent="0.35"/>
    <row r="116046" s="62" customFormat="1" x14ac:dyDescent="0.35"/>
    <row r="116047" s="62" customFormat="1" x14ac:dyDescent="0.35"/>
    <row r="116048" s="62" customFormat="1" x14ac:dyDescent="0.35"/>
    <row r="116049" s="62" customFormat="1" x14ac:dyDescent="0.35"/>
    <row r="116050" s="62" customFormat="1" x14ac:dyDescent="0.35"/>
    <row r="116051" s="62" customFormat="1" x14ac:dyDescent="0.35"/>
    <row r="116052" s="62" customFormat="1" x14ac:dyDescent="0.35"/>
    <row r="116053" s="62" customFormat="1" x14ac:dyDescent="0.35"/>
    <row r="116054" s="62" customFormat="1" x14ac:dyDescent="0.35"/>
    <row r="116055" s="62" customFormat="1" x14ac:dyDescent="0.35"/>
    <row r="116056" s="62" customFormat="1" x14ac:dyDescent="0.35"/>
    <row r="116057" s="62" customFormat="1" x14ac:dyDescent="0.35"/>
    <row r="116058" s="62" customFormat="1" x14ac:dyDescent="0.35"/>
    <row r="116059" s="62" customFormat="1" x14ac:dyDescent="0.35"/>
    <row r="116060" s="62" customFormat="1" x14ac:dyDescent="0.35"/>
    <row r="116061" s="62" customFormat="1" x14ac:dyDescent="0.35"/>
    <row r="116062" s="62" customFormat="1" x14ac:dyDescent="0.35"/>
    <row r="116063" s="62" customFormat="1" x14ac:dyDescent="0.35"/>
    <row r="116064" s="62" customFormat="1" x14ac:dyDescent="0.35"/>
    <row r="116065" s="62" customFormat="1" x14ac:dyDescent="0.35"/>
    <row r="116066" s="62" customFormat="1" x14ac:dyDescent="0.35"/>
    <row r="116067" s="62" customFormat="1" x14ac:dyDescent="0.35"/>
    <row r="116068" s="62" customFormat="1" x14ac:dyDescent="0.35"/>
    <row r="116069" s="62" customFormat="1" x14ac:dyDescent="0.35"/>
    <row r="116070" s="62" customFormat="1" x14ac:dyDescent="0.35"/>
    <row r="116071" s="62" customFormat="1" x14ac:dyDescent="0.35"/>
    <row r="116072" s="62" customFormat="1" x14ac:dyDescent="0.35"/>
    <row r="116073" s="62" customFormat="1" x14ac:dyDescent="0.35"/>
    <row r="116074" s="62" customFormat="1" x14ac:dyDescent="0.35"/>
    <row r="116075" s="62" customFormat="1" x14ac:dyDescent="0.35"/>
    <row r="116076" s="62" customFormat="1" x14ac:dyDescent="0.35"/>
    <row r="116077" s="62" customFormat="1" x14ac:dyDescent="0.35"/>
    <row r="116078" s="62" customFormat="1" x14ac:dyDescent="0.35"/>
    <row r="116079" s="62" customFormat="1" x14ac:dyDescent="0.35"/>
    <row r="116080" s="62" customFormat="1" x14ac:dyDescent="0.35"/>
    <row r="116081" s="62" customFormat="1" x14ac:dyDescent="0.35"/>
    <row r="116082" s="62" customFormat="1" x14ac:dyDescent="0.35"/>
    <row r="116083" s="62" customFormat="1" x14ac:dyDescent="0.35"/>
    <row r="116084" s="62" customFormat="1" x14ac:dyDescent="0.35"/>
    <row r="116085" s="62" customFormat="1" x14ac:dyDescent="0.35"/>
    <row r="116086" s="62" customFormat="1" x14ac:dyDescent="0.35"/>
    <row r="116087" s="62" customFormat="1" x14ac:dyDescent="0.35"/>
    <row r="116088" s="62" customFormat="1" x14ac:dyDescent="0.35"/>
    <row r="116089" s="62" customFormat="1" x14ac:dyDescent="0.35"/>
    <row r="116090" s="62" customFormat="1" x14ac:dyDescent="0.35"/>
    <row r="116091" s="62" customFormat="1" x14ac:dyDescent="0.35"/>
    <row r="116092" s="62" customFormat="1" x14ac:dyDescent="0.35"/>
    <row r="116093" s="62" customFormat="1" x14ac:dyDescent="0.35"/>
    <row r="116094" s="62" customFormat="1" x14ac:dyDescent="0.35"/>
    <row r="116095" s="62" customFormat="1" x14ac:dyDescent="0.35"/>
    <row r="116096" s="62" customFormat="1" x14ac:dyDescent="0.35"/>
    <row r="116097" s="62" customFormat="1" x14ac:dyDescent="0.35"/>
    <row r="116098" s="62" customFormat="1" x14ac:dyDescent="0.35"/>
    <row r="116099" s="62" customFormat="1" x14ac:dyDescent="0.35"/>
    <row r="116100" s="62" customFormat="1" x14ac:dyDescent="0.35"/>
    <row r="116101" s="62" customFormat="1" x14ac:dyDescent="0.35"/>
    <row r="116102" s="62" customFormat="1" x14ac:dyDescent="0.35"/>
    <row r="116103" s="62" customFormat="1" x14ac:dyDescent="0.35"/>
    <row r="116104" s="62" customFormat="1" x14ac:dyDescent="0.35"/>
    <row r="116105" s="62" customFormat="1" x14ac:dyDescent="0.35"/>
    <row r="116106" s="62" customFormat="1" x14ac:dyDescent="0.35"/>
    <row r="116107" s="62" customFormat="1" x14ac:dyDescent="0.35"/>
    <row r="116108" s="62" customFormat="1" x14ac:dyDescent="0.35"/>
    <row r="116109" s="62" customFormat="1" x14ac:dyDescent="0.35"/>
    <row r="116110" s="62" customFormat="1" x14ac:dyDescent="0.35"/>
    <row r="116111" s="62" customFormat="1" x14ac:dyDescent="0.35"/>
    <row r="116112" s="62" customFormat="1" x14ac:dyDescent="0.35"/>
    <row r="116113" s="62" customFormat="1" x14ac:dyDescent="0.35"/>
    <row r="116114" s="62" customFormat="1" x14ac:dyDescent="0.35"/>
    <row r="116115" s="62" customFormat="1" x14ac:dyDescent="0.35"/>
    <row r="116116" s="62" customFormat="1" x14ac:dyDescent="0.35"/>
    <row r="116117" s="62" customFormat="1" x14ac:dyDescent="0.35"/>
    <row r="116118" s="62" customFormat="1" x14ac:dyDescent="0.35"/>
    <row r="116119" s="62" customFormat="1" x14ac:dyDescent="0.35"/>
    <row r="116120" s="62" customFormat="1" x14ac:dyDescent="0.35"/>
    <row r="116121" s="62" customFormat="1" x14ac:dyDescent="0.35"/>
    <row r="116122" s="62" customFormat="1" x14ac:dyDescent="0.35"/>
    <row r="116123" s="62" customFormat="1" x14ac:dyDescent="0.35"/>
    <row r="116124" s="62" customFormat="1" x14ac:dyDescent="0.35"/>
    <row r="116125" s="62" customFormat="1" x14ac:dyDescent="0.35"/>
    <row r="116126" s="62" customFormat="1" x14ac:dyDescent="0.35"/>
    <row r="116127" s="62" customFormat="1" x14ac:dyDescent="0.35"/>
    <row r="116128" s="62" customFormat="1" x14ac:dyDescent="0.35"/>
    <row r="116129" s="62" customFormat="1" x14ac:dyDescent="0.35"/>
    <row r="116130" s="62" customFormat="1" x14ac:dyDescent="0.35"/>
    <row r="116131" s="62" customFormat="1" x14ac:dyDescent="0.35"/>
    <row r="116132" s="62" customFormat="1" x14ac:dyDescent="0.35"/>
    <row r="116133" s="62" customFormat="1" x14ac:dyDescent="0.35"/>
    <row r="116134" s="62" customFormat="1" x14ac:dyDescent="0.35"/>
    <row r="116135" s="62" customFormat="1" x14ac:dyDescent="0.35"/>
    <row r="116136" s="62" customFormat="1" x14ac:dyDescent="0.35"/>
    <row r="116137" s="62" customFormat="1" x14ac:dyDescent="0.35"/>
    <row r="116138" s="62" customFormat="1" x14ac:dyDescent="0.35"/>
    <row r="116139" s="62" customFormat="1" x14ac:dyDescent="0.35"/>
    <row r="116140" s="62" customFormat="1" x14ac:dyDescent="0.35"/>
    <row r="116141" s="62" customFormat="1" x14ac:dyDescent="0.35"/>
    <row r="116142" s="62" customFormat="1" x14ac:dyDescent="0.35"/>
    <row r="116143" s="62" customFormat="1" x14ac:dyDescent="0.35"/>
    <row r="116144" s="62" customFormat="1" x14ac:dyDescent="0.35"/>
    <row r="116145" s="62" customFormat="1" x14ac:dyDescent="0.35"/>
    <row r="116146" s="62" customFormat="1" x14ac:dyDescent="0.35"/>
    <row r="116147" s="62" customFormat="1" x14ac:dyDescent="0.35"/>
    <row r="116148" s="62" customFormat="1" x14ac:dyDescent="0.35"/>
    <row r="116149" s="62" customFormat="1" x14ac:dyDescent="0.35"/>
    <row r="116150" s="62" customFormat="1" x14ac:dyDescent="0.35"/>
    <row r="116151" s="62" customFormat="1" x14ac:dyDescent="0.35"/>
    <row r="116152" s="62" customFormat="1" x14ac:dyDescent="0.35"/>
    <row r="116153" s="62" customFormat="1" x14ac:dyDescent="0.35"/>
    <row r="116154" s="62" customFormat="1" x14ac:dyDescent="0.35"/>
    <row r="116155" s="62" customFormat="1" x14ac:dyDescent="0.35"/>
    <row r="116156" s="62" customFormat="1" x14ac:dyDescent="0.35"/>
    <row r="116157" s="62" customFormat="1" x14ac:dyDescent="0.35"/>
    <row r="116158" s="62" customFormat="1" x14ac:dyDescent="0.35"/>
    <row r="116159" s="62" customFormat="1" x14ac:dyDescent="0.35"/>
    <row r="116160" s="62" customFormat="1" x14ac:dyDescent="0.35"/>
    <row r="116161" s="62" customFormat="1" x14ac:dyDescent="0.35"/>
    <row r="116162" s="62" customFormat="1" x14ac:dyDescent="0.35"/>
    <row r="116163" s="62" customFormat="1" x14ac:dyDescent="0.35"/>
    <row r="116164" s="62" customFormat="1" x14ac:dyDescent="0.35"/>
    <row r="116165" s="62" customFormat="1" x14ac:dyDescent="0.35"/>
    <row r="116166" s="62" customFormat="1" x14ac:dyDescent="0.35"/>
    <row r="116167" s="62" customFormat="1" x14ac:dyDescent="0.35"/>
    <row r="116168" s="62" customFormat="1" x14ac:dyDescent="0.35"/>
    <row r="116169" s="62" customFormat="1" x14ac:dyDescent="0.35"/>
    <row r="116170" s="62" customFormat="1" x14ac:dyDescent="0.35"/>
    <row r="116171" s="62" customFormat="1" x14ac:dyDescent="0.35"/>
    <row r="116172" s="62" customFormat="1" x14ac:dyDescent="0.35"/>
    <row r="116173" s="62" customFormat="1" x14ac:dyDescent="0.35"/>
    <row r="116174" s="62" customFormat="1" x14ac:dyDescent="0.35"/>
    <row r="116175" s="62" customFormat="1" x14ac:dyDescent="0.35"/>
    <row r="116176" s="62" customFormat="1" x14ac:dyDescent="0.35"/>
    <row r="116177" s="62" customFormat="1" x14ac:dyDescent="0.35"/>
    <row r="116178" s="62" customFormat="1" x14ac:dyDescent="0.35"/>
    <row r="116179" s="62" customFormat="1" x14ac:dyDescent="0.35"/>
    <row r="116180" s="62" customFormat="1" x14ac:dyDescent="0.35"/>
    <row r="116181" s="62" customFormat="1" x14ac:dyDescent="0.35"/>
    <row r="116182" s="62" customFormat="1" x14ac:dyDescent="0.35"/>
    <row r="116183" s="62" customFormat="1" x14ac:dyDescent="0.35"/>
    <row r="116184" s="62" customFormat="1" x14ac:dyDescent="0.35"/>
    <row r="116185" s="62" customFormat="1" x14ac:dyDescent="0.35"/>
    <row r="116186" s="62" customFormat="1" x14ac:dyDescent="0.35"/>
    <row r="116187" s="62" customFormat="1" x14ac:dyDescent="0.35"/>
    <row r="116188" s="62" customFormat="1" x14ac:dyDescent="0.35"/>
    <row r="116189" s="62" customFormat="1" x14ac:dyDescent="0.35"/>
    <row r="116190" s="62" customFormat="1" x14ac:dyDescent="0.35"/>
    <row r="116191" s="62" customFormat="1" x14ac:dyDescent="0.35"/>
    <row r="116192" s="62" customFormat="1" x14ac:dyDescent="0.35"/>
    <row r="116193" s="62" customFormat="1" x14ac:dyDescent="0.35"/>
    <row r="116194" s="62" customFormat="1" x14ac:dyDescent="0.35"/>
    <row r="116195" s="62" customFormat="1" x14ac:dyDescent="0.35"/>
    <row r="116196" s="62" customFormat="1" x14ac:dyDescent="0.35"/>
    <row r="116197" s="62" customFormat="1" x14ac:dyDescent="0.35"/>
    <row r="116198" s="62" customFormat="1" x14ac:dyDescent="0.35"/>
    <row r="116199" s="62" customFormat="1" x14ac:dyDescent="0.35"/>
    <row r="116200" s="62" customFormat="1" x14ac:dyDescent="0.35"/>
    <row r="116201" s="62" customFormat="1" x14ac:dyDescent="0.35"/>
    <row r="116202" s="62" customFormat="1" x14ac:dyDescent="0.35"/>
    <row r="116203" s="62" customFormat="1" x14ac:dyDescent="0.35"/>
    <row r="116204" s="62" customFormat="1" x14ac:dyDescent="0.35"/>
    <row r="116205" s="62" customFormat="1" x14ac:dyDescent="0.35"/>
    <row r="116206" s="62" customFormat="1" x14ac:dyDescent="0.35"/>
    <row r="116207" s="62" customFormat="1" x14ac:dyDescent="0.35"/>
    <row r="116208" s="62" customFormat="1" x14ac:dyDescent="0.35"/>
    <row r="116209" s="62" customFormat="1" x14ac:dyDescent="0.35"/>
    <row r="116210" s="62" customFormat="1" x14ac:dyDescent="0.35"/>
    <row r="116211" s="62" customFormat="1" x14ac:dyDescent="0.35"/>
    <row r="116212" s="62" customFormat="1" x14ac:dyDescent="0.35"/>
    <row r="116213" s="62" customFormat="1" x14ac:dyDescent="0.35"/>
    <row r="116214" s="62" customFormat="1" x14ac:dyDescent="0.35"/>
    <row r="116215" s="62" customFormat="1" x14ac:dyDescent="0.35"/>
    <row r="116216" s="62" customFormat="1" x14ac:dyDescent="0.35"/>
    <row r="116217" s="62" customFormat="1" x14ac:dyDescent="0.35"/>
    <row r="116218" s="62" customFormat="1" x14ac:dyDescent="0.35"/>
    <row r="116219" s="62" customFormat="1" x14ac:dyDescent="0.35"/>
    <row r="116220" s="62" customFormat="1" x14ac:dyDescent="0.35"/>
    <row r="116221" s="62" customFormat="1" x14ac:dyDescent="0.35"/>
    <row r="116222" s="62" customFormat="1" x14ac:dyDescent="0.35"/>
    <row r="116223" s="62" customFormat="1" x14ac:dyDescent="0.35"/>
    <row r="116224" s="62" customFormat="1" x14ac:dyDescent="0.35"/>
    <row r="116225" s="62" customFormat="1" x14ac:dyDescent="0.35"/>
    <row r="116226" s="62" customFormat="1" x14ac:dyDescent="0.35"/>
    <row r="116227" s="62" customFormat="1" x14ac:dyDescent="0.35"/>
    <row r="116228" s="62" customFormat="1" x14ac:dyDescent="0.35"/>
    <row r="116229" s="62" customFormat="1" x14ac:dyDescent="0.35"/>
    <row r="116230" s="62" customFormat="1" x14ac:dyDescent="0.35"/>
    <row r="116231" s="62" customFormat="1" x14ac:dyDescent="0.35"/>
    <row r="116232" s="62" customFormat="1" x14ac:dyDescent="0.35"/>
    <row r="116233" s="62" customFormat="1" x14ac:dyDescent="0.35"/>
    <row r="116234" s="62" customFormat="1" x14ac:dyDescent="0.35"/>
    <row r="116235" s="62" customFormat="1" x14ac:dyDescent="0.35"/>
    <row r="116236" s="62" customFormat="1" x14ac:dyDescent="0.35"/>
    <row r="116237" s="62" customFormat="1" x14ac:dyDescent="0.35"/>
    <row r="116238" s="62" customFormat="1" x14ac:dyDescent="0.35"/>
    <row r="116239" s="62" customFormat="1" x14ac:dyDescent="0.35"/>
    <row r="116240" s="62" customFormat="1" x14ac:dyDescent="0.35"/>
    <row r="116241" s="62" customFormat="1" x14ac:dyDescent="0.35"/>
    <row r="116242" s="62" customFormat="1" x14ac:dyDescent="0.35"/>
    <row r="116243" s="62" customFormat="1" x14ac:dyDescent="0.35"/>
    <row r="116244" s="62" customFormat="1" x14ac:dyDescent="0.35"/>
    <row r="116245" s="62" customFormat="1" x14ac:dyDescent="0.35"/>
    <row r="116246" s="62" customFormat="1" x14ac:dyDescent="0.35"/>
    <row r="116247" s="62" customFormat="1" x14ac:dyDescent="0.35"/>
    <row r="116248" s="62" customFormat="1" x14ac:dyDescent="0.35"/>
    <row r="116249" s="62" customFormat="1" x14ac:dyDescent="0.35"/>
    <row r="116250" s="62" customFormat="1" x14ac:dyDescent="0.35"/>
    <row r="116251" s="62" customFormat="1" x14ac:dyDescent="0.35"/>
    <row r="116252" s="62" customFormat="1" x14ac:dyDescent="0.35"/>
    <row r="116253" s="62" customFormat="1" x14ac:dyDescent="0.35"/>
    <row r="116254" s="62" customFormat="1" x14ac:dyDescent="0.35"/>
    <row r="116255" s="62" customFormat="1" x14ac:dyDescent="0.35"/>
    <row r="116256" s="62" customFormat="1" x14ac:dyDescent="0.35"/>
    <row r="116257" s="62" customFormat="1" x14ac:dyDescent="0.35"/>
    <row r="116258" s="62" customFormat="1" x14ac:dyDescent="0.35"/>
    <row r="116259" s="62" customFormat="1" x14ac:dyDescent="0.35"/>
    <row r="116260" s="62" customFormat="1" x14ac:dyDescent="0.35"/>
    <row r="116261" s="62" customFormat="1" x14ac:dyDescent="0.35"/>
    <row r="116262" s="62" customFormat="1" x14ac:dyDescent="0.35"/>
    <row r="116263" s="62" customFormat="1" x14ac:dyDescent="0.35"/>
    <row r="116264" s="62" customFormat="1" x14ac:dyDescent="0.35"/>
    <row r="116265" s="62" customFormat="1" x14ac:dyDescent="0.35"/>
    <row r="116266" s="62" customFormat="1" x14ac:dyDescent="0.35"/>
    <row r="116267" s="62" customFormat="1" x14ac:dyDescent="0.35"/>
    <row r="116268" s="62" customFormat="1" x14ac:dyDescent="0.35"/>
    <row r="116269" s="62" customFormat="1" x14ac:dyDescent="0.35"/>
    <row r="116270" s="62" customFormat="1" x14ac:dyDescent="0.35"/>
    <row r="116271" s="62" customFormat="1" x14ac:dyDescent="0.35"/>
    <row r="116272" s="62" customFormat="1" x14ac:dyDescent="0.35"/>
    <row r="116273" s="62" customFormat="1" x14ac:dyDescent="0.35"/>
    <row r="116274" s="62" customFormat="1" x14ac:dyDescent="0.35"/>
    <row r="116275" s="62" customFormat="1" x14ac:dyDescent="0.35"/>
    <row r="116276" s="62" customFormat="1" x14ac:dyDescent="0.35"/>
    <row r="116277" s="62" customFormat="1" x14ac:dyDescent="0.35"/>
    <row r="116278" s="62" customFormat="1" x14ac:dyDescent="0.35"/>
    <row r="116279" s="62" customFormat="1" x14ac:dyDescent="0.35"/>
    <row r="116280" s="62" customFormat="1" x14ac:dyDescent="0.35"/>
    <row r="116281" s="62" customFormat="1" x14ac:dyDescent="0.35"/>
    <row r="116282" s="62" customFormat="1" x14ac:dyDescent="0.35"/>
    <row r="116283" s="62" customFormat="1" x14ac:dyDescent="0.35"/>
    <row r="116284" s="62" customFormat="1" x14ac:dyDescent="0.35"/>
    <row r="116285" s="62" customFormat="1" x14ac:dyDescent="0.35"/>
    <row r="116286" s="62" customFormat="1" x14ac:dyDescent="0.35"/>
    <row r="116287" s="62" customFormat="1" x14ac:dyDescent="0.35"/>
    <row r="116288" s="62" customFormat="1" x14ac:dyDescent="0.35"/>
    <row r="116289" s="62" customFormat="1" x14ac:dyDescent="0.35"/>
    <row r="116290" s="62" customFormat="1" x14ac:dyDescent="0.35"/>
    <row r="116291" s="62" customFormat="1" x14ac:dyDescent="0.35"/>
    <row r="116292" s="62" customFormat="1" x14ac:dyDescent="0.35"/>
    <row r="116293" s="62" customFormat="1" x14ac:dyDescent="0.35"/>
    <row r="116294" s="62" customFormat="1" x14ac:dyDescent="0.35"/>
    <row r="116295" s="62" customFormat="1" x14ac:dyDescent="0.35"/>
    <row r="116296" s="62" customFormat="1" x14ac:dyDescent="0.35"/>
    <row r="116297" s="62" customFormat="1" x14ac:dyDescent="0.35"/>
    <row r="116298" s="62" customFormat="1" x14ac:dyDescent="0.35"/>
    <row r="116299" s="62" customFormat="1" x14ac:dyDescent="0.35"/>
    <row r="116300" s="62" customFormat="1" x14ac:dyDescent="0.35"/>
    <row r="116301" s="62" customFormat="1" x14ac:dyDescent="0.35"/>
    <row r="116302" s="62" customFormat="1" x14ac:dyDescent="0.35"/>
    <row r="116303" s="62" customFormat="1" x14ac:dyDescent="0.35"/>
    <row r="116304" s="62" customFormat="1" x14ac:dyDescent="0.35"/>
    <row r="116305" s="62" customFormat="1" x14ac:dyDescent="0.35"/>
    <row r="116306" s="62" customFormat="1" x14ac:dyDescent="0.35"/>
    <row r="116307" s="62" customFormat="1" x14ac:dyDescent="0.35"/>
    <row r="116308" s="62" customFormat="1" x14ac:dyDescent="0.35"/>
    <row r="116309" s="62" customFormat="1" x14ac:dyDescent="0.35"/>
    <row r="116310" s="62" customFormat="1" x14ac:dyDescent="0.35"/>
    <row r="116311" s="62" customFormat="1" x14ac:dyDescent="0.35"/>
    <row r="116312" s="62" customFormat="1" x14ac:dyDescent="0.35"/>
    <row r="116313" s="62" customFormat="1" x14ac:dyDescent="0.35"/>
    <row r="116314" s="62" customFormat="1" x14ac:dyDescent="0.35"/>
    <row r="116315" s="62" customFormat="1" x14ac:dyDescent="0.35"/>
    <row r="116316" s="62" customFormat="1" x14ac:dyDescent="0.35"/>
    <row r="116317" s="62" customFormat="1" x14ac:dyDescent="0.35"/>
    <row r="116318" s="62" customFormat="1" x14ac:dyDescent="0.35"/>
    <row r="116319" s="62" customFormat="1" x14ac:dyDescent="0.35"/>
    <row r="116320" s="62" customFormat="1" x14ac:dyDescent="0.35"/>
    <row r="116321" s="62" customFormat="1" x14ac:dyDescent="0.35"/>
    <row r="116322" s="62" customFormat="1" x14ac:dyDescent="0.35"/>
    <row r="116323" s="62" customFormat="1" x14ac:dyDescent="0.35"/>
    <row r="116324" s="62" customFormat="1" x14ac:dyDescent="0.35"/>
    <row r="116325" s="62" customFormat="1" x14ac:dyDescent="0.35"/>
    <row r="116326" s="62" customFormat="1" x14ac:dyDescent="0.35"/>
    <row r="116327" s="62" customFormat="1" x14ac:dyDescent="0.35"/>
    <row r="116328" s="62" customFormat="1" x14ac:dyDescent="0.35"/>
    <row r="116329" s="62" customFormat="1" x14ac:dyDescent="0.35"/>
    <row r="116330" s="62" customFormat="1" x14ac:dyDescent="0.35"/>
    <row r="116331" s="62" customFormat="1" x14ac:dyDescent="0.35"/>
    <row r="116332" s="62" customFormat="1" x14ac:dyDescent="0.35"/>
    <row r="116333" s="62" customFormat="1" x14ac:dyDescent="0.35"/>
    <row r="116334" s="62" customFormat="1" x14ac:dyDescent="0.35"/>
    <row r="116335" s="62" customFormat="1" x14ac:dyDescent="0.35"/>
    <row r="116336" s="62" customFormat="1" x14ac:dyDescent="0.35"/>
    <row r="116337" s="62" customFormat="1" x14ac:dyDescent="0.35"/>
    <row r="116338" s="62" customFormat="1" x14ac:dyDescent="0.35"/>
    <row r="116339" s="62" customFormat="1" x14ac:dyDescent="0.35"/>
    <row r="116340" s="62" customFormat="1" x14ac:dyDescent="0.35"/>
    <row r="116341" s="62" customFormat="1" x14ac:dyDescent="0.35"/>
    <row r="116342" s="62" customFormat="1" x14ac:dyDescent="0.35"/>
    <row r="116343" s="62" customFormat="1" x14ac:dyDescent="0.35"/>
    <row r="116344" s="62" customFormat="1" x14ac:dyDescent="0.35"/>
    <row r="116345" s="62" customFormat="1" x14ac:dyDescent="0.35"/>
    <row r="116346" s="62" customFormat="1" x14ac:dyDescent="0.35"/>
    <row r="116347" s="62" customFormat="1" x14ac:dyDescent="0.35"/>
    <row r="116348" s="62" customFormat="1" x14ac:dyDescent="0.35"/>
    <row r="116349" s="62" customFormat="1" x14ac:dyDescent="0.35"/>
    <row r="116350" s="62" customFormat="1" x14ac:dyDescent="0.35"/>
    <row r="116351" s="62" customFormat="1" x14ac:dyDescent="0.35"/>
    <row r="116352" s="62" customFormat="1" x14ac:dyDescent="0.35"/>
    <row r="116353" s="62" customFormat="1" x14ac:dyDescent="0.35"/>
    <row r="116354" s="62" customFormat="1" x14ac:dyDescent="0.35"/>
    <row r="116355" s="62" customFormat="1" x14ac:dyDescent="0.35"/>
    <row r="116356" s="62" customFormat="1" x14ac:dyDescent="0.35"/>
    <row r="116357" s="62" customFormat="1" x14ac:dyDescent="0.35"/>
    <row r="116358" s="62" customFormat="1" x14ac:dyDescent="0.35"/>
    <row r="116359" s="62" customFormat="1" x14ac:dyDescent="0.35"/>
    <row r="116360" s="62" customFormat="1" x14ac:dyDescent="0.35"/>
    <row r="116361" s="62" customFormat="1" x14ac:dyDescent="0.35"/>
    <row r="116362" s="62" customFormat="1" x14ac:dyDescent="0.35"/>
    <row r="116363" s="62" customFormat="1" x14ac:dyDescent="0.35"/>
    <row r="116364" s="62" customFormat="1" x14ac:dyDescent="0.35"/>
    <row r="116365" s="62" customFormat="1" x14ac:dyDescent="0.35"/>
    <row r="116366" s="62" customFormat="1" x14ac:dyDescent="0.35"/>
    <row r="116367" s="62" customFormat="1" x14ac:dyDescent="0.35"/>
    <row r="116368" s="62" customFormat="1" x14ac:dyDescent="0.35"/>
    <row r="116369" s="62" customFormat="1" x14ac:dyDescent="0.35"/>
    <row r="116370" s="62" customFormat="1" x14ac:dyDescent="0.35"/>
    <row r="116371" s="62" customFormat="1" x14ac:dyDescent="0.35"/>
    <row r="116372" s="62" customFormat="1" x14ac:dyDescent="0.35"/>
    <row r="116373" s="62" customFormat="1" x14ac:dyDescent="0.35"/>
    <row r="116374" s="62" customFormat="1" x14ac:dyDescent="0.35"/>
    <row r="116375" s="62" customFormat="1" x14ac:dyDescent="0.35"/>
    <row r="116376" s="62" customFormat="1" x14ac:dyDescent="0.35"/>
    <row r="116377" s="62" customFormat="1" x14ac:dyDescent="0.35"/>
    <row r="116378" s="62" customFormat="1" x14ac:dyDescent="0.35"/>
    <row r="116379" s="62" customFormat="1" x14ac:dyDescent="0.35"/>
    <row r="116380" s="62" customFormat="1" x14ac:dyDescent="0.35"/>
    <row r="116381" s="62" customFormat="1" x14ac:dyDescent="0.35"/>
    <row r="116382" s="62" customFormat="1" x14ac:dyDescent="0.35"/>
    <row r="116383" s="62" customFormat="1" x14ac:dyDescent="0.35"/>
    <row r="116384" s="62" customFormat="1" x14ac:dyDescent="0.35"/>
    <row r="116385" s="62" customFormat="1" x14ac:dyDescent="0.35"/>
    <row r="116386" s="62" customFormat="1" x14ac:dyDescent="0.35"/>
    <row r="116387" s="62" customFormat="1" x14ac:dyDescent="0.35"/>
    <row r="116388" s="62" customFormat="1" x14ac:dyDescent="0.35"/>
    <row r="116389" s="62" customFormat="1" x14ac:dyDescent="0.35"/>
    <row r="116390" s="62" customFormat="1" x14ac:dyDescent="0.35"/>
    <row r="116391" s="62" customFormat="1" x14ac:dyDescent="0.35"/>
    <row r="116392" s="62" customFormat="1" x14ac:dyDescent="0.35"/>
    <row r="116393" s="62" customFormat="1" x14ac:dyDescent="0.35"/>
    <row r="116394" s="62" customFormat="1" x14ac:dyDescent="0.35"/>
    <row r="116395" s="62" customFormat="1" x14ac:dyDescent="0.35"/>
    <row r="116396" s="62" customFormat="1" x14ac:dyDescent="0.35"/>
    <row r="116397" s="62" customFormat="1" x14ac:dyDescent="0.35"/>
    <row r="116398" s="62" customFormat="1" x14ac:dyDescent="0.35"/>
    <row r="116399" s="62" customFormat="1" x14ac:dyDescent="0.35"/>
    <row r="116400" s="62" customFormat="1" x14ac:dyDescent="0.35"/>
    <row r="116401" s="62" customFormat="1" x14ac:dyDescent="0.35"/>
    <row r="116402" s="62" customFormat="1" x14ac:dyDescent="0.35"/>
    <row r="116403" s="62" customFormat="1" x14ac:dyDescent="0.35"/>
    <row r="116404" s="62" customFormat="1" x14ac:dyDescent="0.35"/>
    <row r="116405" s="62" customFormat="1" x14ac:dyDescent="0.35"/>
    <row r="116406" s="62" customFormat="1" x14ac:dyDescent="0.35"/>
    <row r="116407" s="62" customFormat="1" x14ac:dyDescent="0.35"/>
    <row r="116408" s="62" customFormat="1" x14ac:dyDescent="0.35"/>
    <row r="116409" s="62" customFormat="1" x14ac:dyDescent="0.35"/>
    <row r="116410" s="62" customFormat="1" x14ac:dyDescent="0.35"/>
    <row r="116411" s="62" customFormat="1" x14ac:dyDescent="0.35"/>
    <row r="116412" s="62" customFormat="1" x14ac:dyDescent="0.35"/>
    <row r="116413" s="62" customFormat="1" x14ac:dyDescent="0.35"/>
    <row r="116414" s="62" customFormat="1" x14ac:dyDescent="0.35"/>
    <row r="116415" s="62" customFormat="1" x14ac:dyDescent="0.35"/>
    <row r="116416" s="62" customFormat="1" x14ac:dyDescent="0.35"/>
    <row r="116417" s="62" customFormat="1" x14ac:dyDescent="0.35"/>
    <row r="116418" s="62" customFormat="1" x14ac:dyDescent="0.35"/>
    <row r="116419" s="62" customFormat="1" x14ac:dyDescent="0.35"/>
    <row r="116420" s="62" customFormat="1" x14ac:dyDescent="0.35"/>
    <row r="116421" s="62" customFormat="1" x14ac:dyDescent="0.35"/>
    <row r="116422" s="62" customFormat="1" x14ac:dyDescent="0.35"/>
    <row r="116423" s="62" customFormat="1" x14ac:dyDescent="0.35"/>
    <row r="116424" s="62" customFormat="1" x14ac:dyDescent="0.35"/>
    <row r="116425" s="62" customFormat="1" x14ac:dyDescent="0.35"/>
    <row r="116426" s="62" customFormat="1" x14ac:dyDescent="0.35"/>
    <row r="116427" s="62" customFormat="1" x14ac:dyDescent="0.35"/>
    <row r="116428" s="62" customFormat="1" x14ac:dyDescent="0.35"/>
    <row r="116429" s="62" customFormat="1" x14ac:dyDescent="0.35"/>
    <row r="116430" s="62" customFormat="1" x14ac:dyDescent="0.35"/>
    <row r="116431" s="62" customFormat="1" x14ac:dyDescent="0.35"/>
    <row r="116432" s="62" customFormat="1" x14ac:dyDescent="0.35"/>
    <row r="116433" s="62" customFormat="1" x14ac:dyDescent="0.35"/>
    <row r="116434" s="62" customFormat="1" x14ac:dyDescent="0.35"/>
    <row r="116435" s="62" customFormat="1" x14ac:dyDescent="0.35"/>
    <row r="116436" s="62" customFormat="1" x14ac:dyDescent="0.35"/>
    <row r="116437" s="62" customFormat="1" x14ac:dyDescent="0.35"/>
    <row r="116438" s="62" customFormat="1" x14ac:dyDescent="0.35"/>
    <row r="116439" s="62" customFormat="1" x14ac:dyDescent="0.35"/>
    <row r="116440" s="62" customFormat="1" x14ac:dyDescent="0.35"/>
    <row r="116441" s="62" customFormat="1" x14ac:dyDescent="0.35"/>
    <row r="116442" s="62" customFormat="1" x14ac:dyDescent="0.35"/>
    <row r="116443" s="62" customFormat="1" x14ac:dyDescent="0.35"/>
    <row r="116444" s="62" customFormat="1" x14ac:dyDescent="0.35"/>
    <row r="116445" s="62" customFormat="1" x14ac:dyDescent="0.35"/>
    <row r="116446" s="62" customFormat="1" x14ac:dyDescent="0.35"/>
    <row r="116447" s="62" customFormat="1" x14ac:dyDescent="0.35"/>
    <row r="116448" s="62" customFormat="1" x14ac:dyDescent="0.35"/>
    <row r="116449" s="62" customFormat="1" x14ac:dyDescent="0.35"/>
    <row r="116450" s="62" customFormat="1" x14ac:dyDescent="0.35"/>
    <row r="116451" s="62" customFormat="1" x14ac:dyDescent="0.35"/>
    <row r="116452" s="62" customFormat="1" x14ac:dyDescent="0.35"/>
    <row r="116453" s="62" customFormat="1" x14ac:dyDescent="0.35"/>
    <row r="116454" s="62" customFormat="1" x14ac:dyDescent="0.35"/>
    <row r="116455" s="62" customFormat="1" x14ac:dyDescent="0.35"/>
    <row r="116456" s="62" customFormat="1" x14ac:dyDescent="0.35"/>
    <row r="116457" s="62" customFormat="1" x14ac:dyDescent="0.35"/>
    <row r="116458" s="62" customFormat="1" x14ac:dyDescent="0.35"/>
    <row r="116459" s="62" customFormat="1" x14ac:dyDescent="0.35"/>
    <row r="116460" s="62" customFormat="1" x14ac:dyDescent="0.35"/>
    <row r="116461" s="62" customFormat="1" x14ac:dyDescent="0.35"/>
    <row r="116462" s="62" customFormat="1" x14ac:dyDescent="0.35"/>
    <row r="116463" s="62" customFormat="1" x14ac:dyDescent="0.35"/>
    <row r="116464" s="62" customFormat="1" x14ac:dyDescent="0.35"/>
    <row r="116465" s="62" customFormat="1" x14ac:dyDescent="0.35"/>
    <row r="116466" s="62" customFormat="1" x14ac:dyDescent="0.35"/>
    <row r="116467" s="62" customFormat="1" x14ac:dyDescent="0.35"/>
    <row r="116468" s="62" customFormat="1" x14ac:dyDescent="0.35"/>
    <row r="116469" s="62" customFormat="1" x14ac:dyDescent="0.35"/>
    <row r="116470" s="62" customFormat="1" x14ac:dyDescent="0.35"/>
    <row r="116471" s="62" customFormat="1" x14ac:dyDescent="0.35"/>
    <row r="116472" s="62" customFormat="1" x14ac:dyDescent="0.35"/>
    <row r="116473" s="62" customFormat="1" x14ac:dyDescent="0.35"/>
    <row r="116474" s="62" customFormat="1" x14ac:dyDescent="0.35"/>
    <row r="116475" s="62" customFormat="1" x14ac:dyDescent="0.35"/>
    <row r="116476" s="62" customFormat="1" x14ac:dyDescent="0.35"/>
    <row r="116477" s="62" customFormat="1" x14ac:dyDescent="0.35"/>
    <row r="116478" s="62" customFormat="1" x14ac:dyDescent="0.35"/>
    <row r="116479" s="62" customFormat="1" x14ac:dyDescent="0.35"/>
    <row r="116480" s="62" customFormat="1" x14ac:dyDescent="0.35"/>
    <row r="116481" s="62" customFormat="1" x14ac:dyDescent="0.35"/>
    <row r="116482" s="62" customFormat="1" x14ac:dyDescent="0.35"/>
    <row r="116483" s="62" customFormat="1" x14ac:dyDescent="0.35"/>
    <row r="116484" s="62" customFormat="1" x14ac:dyDescent="0.35"/>
    <row r="116485" s="62" customFormat="1" x14ac:dyDescent="0.35"/>
    <row r="116486" s="62" customFormat="1" x14ac:dyDescent="0.35"/>
    <row r="116487" s="62" customFormat="1" x14ac:dyDescent="0.35"/>
    <row r="116488" s="62" customFormat="1" x14ac:dyDescent="0.35"/>
    <row r="116489" s="62" customFormat="1" x14ac:dyDescent="0.35"/>
    <row r="116490" s="62" customFormat="1" x14ac:dyDescent="0.35"/>
    <row r="116491" s="62" customFormat="1" x14ac:dyDescent="0.35"/>
    <row r="116492" s="62" customFormat="1" x14ac:dyDescent="0.35"/>
    <row r="116493" s="62" customFormat="1" x14ac:dyDescent="0.35"/>
    <row r="116494" s="62" customFormat="1" x14ac:dyDescent="0.35"/>
    <row r="116495" s="62" customFormat="1" x14ac:dyDescent="0.35"/>
    <row r="116496" s="62" customFormat="1" x14ac:dyDescent="0.35"/>
    <row r="116497" s="62" customFormat="1" x14ac:dyDescent="0.35"/>
    <row r="116498" s="62" customFormat="1" x14ac:dyDescent="0.35"/>
    <row r="116499" s="62" customFormat="1" x14ac:dyDescent="0.35"/>
    <row r="116500" s="62" customFormat="1" x14ac:dyDescent="0.35"/>
    <row r="116501" s="62" customFormat="1" x14ac:dyDescent="0.35"/>
    <row r="116502" s="62" customFormat="1" x14ac:dyDescent="0.35"/>
    <row r="116503" s="62" customFormat="1" x14ac:dyDescent="0.35"/>
    <row r="116504" s="62" customFormat="1" x14ac:dyDescent="0.35"/>
    <row r="116505" s="62" customFormat="1" x14ac:dyDescent="0.35"/>
    <row r="116506" s="62" customFormat="1" x14ac:dyDescent="0.35"/>
    <row r="116507" s="62" customFormat="1" x14ac:dyDescent="0.35"/>
    <row r="116508" s="62" customFormat="1" x14ac:dyDescent="0.35"/>
    <row r="116509" s="62" customFormat="1" x14ac:dyDescent="0.35"/>
    <row r="116510" s="62" customFormat="1" x14ac:dyDescent="0.35"/>
    <row r="116511" s="62" customFormat="1" x14ac:dyDescent="0.35"/>
    <row r="116512" s="62" customFormat="1" x14ac:dyDescent="0.35"/>
    <row r="116513" s="62" customFormat="1" x14ac:dyDescent="0.35"/>
    <row r="116514" s="62" customFormat="1" x14ac:dyDescent="0.35"/>
    <row r="116515" s="62" customFormat="1" x14ac:dyDescent="0.35"/>
    <row r="116516" s="62" customFormat="1" x14ac:dyDescent="0.35"/>
    <row r="116517" s="62" customFormat="1" x14ac:dyDescent="0.35"/>
    <row r="116518" s="62" customFormat="1" x14ac:dyDescent="0.35"/>
    <row r="116519" s="62" customFormat="1" x14ac:dyDescent="0.35"/>
    <row r="116520" s="62" customFormat="1" x14ac:dyDescent="0.35"/>
    <row r="116521" s="62" customFormat="1" x14ac:dyDescent="0.35"/>
    <row r="116522" s="62" customFormat="1" x14ac:dyDescent="0.35"/>
    <row r="116523" s="62" customFormat="1" x14ac:dyDescent="0.35"/>
    <row r="116524" s="62" customFormat="1" x14ac:dyDescent="0.35"/>
    <row r="116525" s="62" customFormat="1" x14ac:dyDescent="0.35"/>
    <row r="116526" s="62" customFormat="1" x14ac:dyDescent="0.35"/>
    <row r="116527" s="62" customFormat="1" x14ac:dyDescent="0.35"/>
    <row r="116528" s="62" customFormat="1" x14ac:dyDescent="0.35"/>
    <row r="116529" s="62" customFormat="1" x14ac:dyDescent="0.35"/>
    <row r="116530" s="62" customFormat="1" x14ac:dyDescent="0.35"/>
    <row r="116531" s="62" customFormat="1" x14ac:dyDescent="0.35"/>
    <row r="116532" s="62" customFormat="1" x14ac:dyDescent="0.35"/>
    <row r="116533" s="62" customFormat="1" x14ac:dyDescent="0.35"/>
    <row r="116534" s="62" customFormat="1" x14ac:dyDescent="0.35"/>
    <row r="116535" s="62" customFormat="1" x14ac:dyDescent="0.35"/>
    <row r="116536" s="62" customFormat="1" x14ac:dyDescent="0.35"/>
    <row r="116537" s="62" customFormat="1" x14ac:dyDescent="0.35"/>
    <row r="116538" s="62" customFormat="1" x14ac:dyDescent="0.35"/>
    <row r="116539" s="62" customFormat="1" x14ac:dyDescent="0.35"/>
    <row r="116540" s="62" customFormat="1" x14ac:dyDescent="0.35"/>
    <row r="116541" s="62" customFormat="1" x14ac:dyDescent="0.35"/>
    <row r="116542" s="62" customFormat="1" x14ac:dyDescent="0.35"/>
    <row r="116543" s="62" customFormat="1" x14ac:dyDescent="0.35"/>
    <row r="116544" s="62" customFormat="1" x14ac:dyDescent="0.35"/>
    <row r="116545" s="62" customFormat="1" x14ac:dyDescent="0.35"/>
    <row r="116546" s="62" customFormat="1" x14ac:dyDescent="0.35"/>
    <row r="116547" s="62" customFormat="1" x14ac:dyDescent="0.35"/>
    <row r="116548" s="62" customFormat="1" x14ac:dyDescent="0.35"/>
    <row r="116549" s="62" customFormat="1" x14ac:dyDescent="0.35"/>
    <row r="116550" s="62" customFormat="1" x14ac:dyDescent="0.35"/>
    <row r="116551" s="62" customFormat="1" x14ac:dyDescent="0.35"/>
    <row r="116552" s="62" customFormat="1" x14ac:dyDescent="0.35"/>
    <row r="116553" s="62" customFormat="1" x14ac:dyDescent="0.35"/>
    <row r="116554" s="62" customFormat="1" x14ac:dyDescent="0.35"/>
    <row r="116555" s="62" customFormat="1" x14ac:dyDescent="0.35"/>
    <row r="116556" s="62" customFormat="1" x14ac:dyDescent="0.35"/>
    <row r="116557" s="62" customFormat="1" x14ac:dyDescent="0.35"/>
    <row r="116558" s="62" customFormat="1" x14ac:dyDescent="0.35"/>
    <row r="116559" s="62" customFormat="1" x14ac:dyDescent="0.35"/>
    <row r="116560" s="62" customFormat="1" x14ac:dyDescent="0.35"/>
    <row r="116561" s="62" customFormat="1" x14ac:dyDescent="0.35"/>
    <row r="116562" s="62" customFormat="1" x14ac:dyDescent="0.35"/>
    <row r="116563" s="62" customFormat="1" x14ac:dyDescent="0.35"/>
    <row r="116564" s="62" customFormat="1" x14ac:dyDescent="0.35"/>
    <row r="116565" s="62" customFormat="1" x14ac:dyDescent="0.35"/>
    <row r="116566" s="62" customFormat="1" x14ac:dyDescent="0.35"/>
    <row r="116567" s="62" customFormat="1" x14ac:dyDescent="0.35"/>
    <row r="116568" s="62" customFormat="1" x14ac:dyDescent="0.35"/>
    <row r="116569" s="62" customFormat="1" x14ac:dyDescent="0.35"/>
    <row r="116570" s="62" customFormat="1" x14ac:dyDescent="0.35"/>
    <row r="116571" s="62" customFormat="1" x14ac:dyDescent="0.35"/>
    <row r="116572" s="62" customFormat="1" x14ac:dyDescent="0.35"/>
    <row r="116573" s="62" customFormat="1" x14ac:dyDescent="0.35"/>
    <row r="116574" s="62" customFormat="1" x14ac:dyDescent="0.35"/>
    <row r="116575" s="62" customFormat="1" x14ac:dyDescent="0.35"/>
    <row r="116576" s="62" customFormat="1" x14ac:dyDescent="0.35"/>
    <row r="116577" s="62" customFormat="1" x14ac:dyDescent="0.35"/>
    <row r="116578" s="62" customFormat="1" x14ac:dyDescent="0.35"/>
    <row r="116579" s="62" customFormat="1" x14ac:dyDescent="0.35"/>
    <row r="116580" s="62" customFormat="1" x14ac:dyDescent="0.35"/>
    <row r="116581" s="62" customFormat="1" x14ac:dyDescent="0.35"/>
    <row r="116582" s="62" customFormat="1" x14ac:dyDescent="0.35"/>
    <row r="116583" s="62" customFormat="1" x14ac:dyDescent="0.35"/>
    <row r="116584" s="62" customFormat="1" x14ac:dyDescent="0.35"/>
    <row r="116585" s="62" customFormat="1" x14ac:dyDescent="0.35"/>
    <row r="116586" s="62" customFormat="1" x14ac:dyDescent="0.35"/>
    <row r="116587" s="62" customFormat="1" x14ac:dyDescent="0.35"/>
    <row r="116588" s="62" customFormat="1" x14ac:dyDescent="0.35"/>
    <row r="116589" s="62" customFormat="1" x14ac:dyDescent="0.35"/>
    <row r="116590" s="62" customFormat="1" x14ac:dyDescent="0.35"/>
    <row r="116591" s="62" customFormat="1" x14ac:dyDescent="0.35"/>
    <row r="116592" s="62" customFormat="1" x14ac:dyDescent="0.35"/>
    <row r="116593" s="62" customFormat="1" x14ac:dyDescent="0.35"/>
    <row r="116594" s="62" customFormat="1" x14ac:dyDescent="0.35"/>
    <row r="116595" s="62" customFormat="1" x14ac:dyDescent="0.35"/>
    <row r="116596" s="62" customFormat="1" x14ac:dyDescent="0.35"/>
    <row r="116597" s="62" customFormat="1" x14ac:dyDescent="0.35"/>
    <row r="116598" s="62" customFormat="1" x14ac:dyDescent="0.35"/>
    <row r="116599" s="62" customFormat="1" x14ac:dyDescent="0.35"/>
    <row r="116600" s="62" customFormat="1" x14ac:dyDescent="0.35"/>
    <row r="116601" s="62" customFormat="1" x14ac:dyDescent="0.35"/>
    <row r="116602" s="62" customFormat="1" x14ac:dyDescent="0.35"/>
    <row r="116603" s="62" customFormat="1" x14ac:dyDescent="0.35"/>
    <row r="116604" s="62" customFormat="1" x14ac:dyDescent="0.35"/>
    <row r="116605" s="62" customFormat="1" x14ac:dyDescent="0.35"/>
    <row r="116606" s="62" customFormat="1" x14ac:dyDescent="0.35"/>
    <row r="116607" s="62" customFormat="1" x14ac:dyDescent="0.35"/>
    <row r="116608" s="62" customFormat="1" x14ac:dyDescent="0.35"/>
    <row r="116609" s="62" customFormat="1" x14ac:dyDescent="0.35"/>
    <row r="116610" s="62" customFormat="1" x14ac:dyDescent="0.35"/>
    <row r="116611" s="62" customFormat="1" x14ac:dyDescent="0.35"/>
    <row r="116612" s="62" customFormat="1" x14ac:dyDescent="0.35"/>
    <row r="116613" s="62" customFormat="1" x14ac:dyDescent="0.35"/>
    <row r="116614" s="62" customFormat="1" x14ac:dyDescent="0.35"/>
    <row r="116615" s="62" customFormat="1" x14ac:dyDescent="0.35"/>
    <row r="116616" s="62" customFormat="1" x14ac:dyDescent="0.35"/>
    <row r="116617" s="62" customFormat="1" x14ac:dyDescent="0.35"/>
    <row r="116618" s="62" customFormat="1" x14ac:dyDescent="0.35"/>
    <row r="116619" s="62" customFormat="1" x14ac:dyDescent="0.35"/>
    <row r="116620" s="62" customFormat="1" x14ac:dyDescent="0.35"/>
    <row r="116621" s="62" customFormat="1" x14ac:dyDescent="0.35"/>
    <row r="116622" s="62" customFormat="1" x14ac:dyDescent="0.35"/>
    <row r="116623" s="62" customFormat="1" x14ac:dyDescent="0.35"/>
    <row r="116624" s="62" customFormat="1" x14ac:dyDescent="0.35"/>
    <row r="116625" s="62" customFormat="1" x14ac:dyDescent="0.35"/>
    <row r="116626" s="62" customFormat="1" x14ac:dyDescent="0.35"/>
    <row r="116627" s="62" customFormat="1" x14ac:dyDescent="0.35"/>
    <row r="116628" s="62" customFormat="1" x14ac:dyDescent="0.35"/>
    <row r="116629" s="62" customFormat="1" x14ac:dyDescent="0.35"/>
    <row r="116630" s="62" customFormat="1" x14ac:dyDescent="0.35"/>
    <row r="116631" s="62" customFormat="1" x14ac:dyDescent="0.35"/>
    <row r="116632" s="62" customFormat="1" x14ac:dyDescent="0.35"/>
    <row r="116633" s="62" customFormat="1" x14ac:dyDescent="0.35"/>
    <row r="116634" s="62" customFormat="1" x14ac:dyDescent="0.35"/>
    <row r="116635" s="62" customFormat="1" x14ac:dyDescent="0.35"/>
    <row r="116636" s="62" customFormat="1" x14ac:dyDescent="0.35"/>
    <row r="116637" s="62" customFormat="1" x14ac:dyDescent="0.35"/>
    <row r="116638" s="62" customFormat="1" x14ac:dyDescent="0.35"/>
    <row r="116639" s="62" customFormat="1" x14ac:dyDescent="0.35"/>
    <row r="116640" s="62" customFormat="1" x14ac:dyDescent="0.35"/>
    <row r="116641" s="62" customFormat="1" x14ac:dyDescent="0.35"/>
    <row r="116642" s="62" customFormat="1" x14ac:dyDescent="0.35"/>
    <row r="116643" s="62" customFormat="1" x14ac:dyDescent="0.35"/>
    <row r="116644" s="62" customFormat="1" x14ac:dyDescent="0.35"/>
    <row r="116645" s="62" customFormat="1" x14ac:dyDescent="0.35"/>
    <row r="116646" s="62" customFormat="1" x14ac:dyDescent="0.35"/>
    <row r="116647" s="62" customFormat="1" x14ac:dyDescent="0.35"/>
    <row r="116648" s="62" customFormat="1" x14ac:dyDescent="0.35"/>
    <row r="116649" s="62" customFormat="1" x14ac:dyDescent="0.35"/>
    <row r="116650" s="62" customFormat="1" x14ac:dyDescent="0.35"/>
    <row r="116651" s="62" customFormat="1" x14ac:dyDescent="0.35"/>
    <row r="116652" s="62" customFormat="1" x14ac:dyDescent="0.35"/>
    <row r="116653" s="62" customFormat="1" x14ac:dyDescent="0.35"/>
    <row r="116654" s="62" customFormat="1" x14ac:dyDescent="0.35"/>
    <row r="116655" s="62" customFormat="1" x14ac:dyDescent="0.35"/>
    <row r="116656" s="62" customFormat="1" x14ac:dyDescent="0.35"/>
    <row r="116657" s="62" customFormat="1" x14ac:dyDescent="0.35"/>
    <row r="116658" s="62" customFormat="1" x14ac:dyDescent="0.35"/>
    <row r="116659" s="62" customFormat="1" x14ac:dyDescent="0.35"/>
    <row r="116660" s="62" customFormat="1" x14ac:dyDescent="0.35"/>
    <row r="116661" s="62" customFormat="1" x14ac:dyDescent="0.35"/>
    <row r="116662" s="62" customFormat="1" x14ac:dyDescent="0.35"/>
    <row r="116663" s="62" customFormat="1" x14ac:dyDescent="0.35"/>
    <row r="116664" s="62" customFormat="1" x14ac:dyDescent="0.35"/>
    <row r="116665" s="62" customFormat="1" x14ac:dyDescent="0.35"/>
    <row r="116666" s="62" customFormat="1" x14ac:dyDescent="0.35"/>
    <row r="116667" s="62" customFormat="1" x14ac:dyDescent="0.35"/>
    <row r="116668" s="62" customFormat="1" x14ac:dyDescent="0.35"/>
    <row r="116669" s="62" customFormat="1" x14ac:dyDescent="0.35"/>
    <row r="116670" s="62" customFormat="1" x14ac:dyDescent="0.35"/>
    <row r="116671" s="62" customFormat="1" x14ac:dyDescent="0.35"/>
    <row r="116672" s="62" customFormat="1" x14ac:dyDescent="0.35"/>
    <row r="116673" s="62" customFormat="1" x14ac:dyDescent="0.35"/>
    <row r="116674" s="62" customFormat="1" x14ac:dyDescent="0.35"/>
    <row r="116675" s="62" customFormat="1" x14ac:dyDescent="0.35"/>
    <row r="116676" s="62" customFormat="1" x14ac:dyDescent="0.35"/>
    <row r="116677" s="62" customFormat="1" x14ac:dyDescent="0.35"/>
    <row r="116678" s="62" customFormat="1" x14ac:dyDescent="0.35"/>
    <row r="116679" s="62" customFormat="1" x14ac:dyDescent="0.35"/>
    <row r="116680" s="62" customFormat="1" x14ac:dyDescent="0.35"/>
    <row r="116681" s="62" customFormat="1" x14ac:dyDescent="0.35"/>
    <row r="116682" s="62" customFormat="1" x14ac:dyDescent="0.35"/>
    <row r="116683" s="62" customFormat="1" x14ac:dyDescent="0.35"/>
    <row r="116684" s="62" customFormat="1" x14ac:dyDescent="0.35"/>
    <row r="116685" s="62" customFormat="1" x14ac:dyDescent="0.35"/>
    <row r="116686" s="62" customFormat="1" x14ac:dyDescent="0.35"/>
    <row r="116687" s="62" customFormat="1" x14ac:dyDescent="0.35"/>
    <row r="116688" s="62" customFormat="1" x14ac:dyDescent="0.35"/>
    <row r="116689" s="62" customFormat="1" x14ac:dyDescent="0.35"/>
    <row r="116690" s="62" customFormat="1" x14ac:dyDescent="0.35"/>
    <row r="116691" s="62" customFormat="1" x14ac:dyDescent="0.35"/>
    <row r="116692" s="62" customFormat="1" x14ac:dyDescent="0.35"/>
    <row r="116693" s="62" customFormat="1" x14ac:dyDescent="0.35"/>
    <row r="116694" s="62" customFormat="1" x14ac:dyDescent="0.35"/>
    <row r="116695" s="62" customFormat="1" x14ac:dyDescent="0.35"/>
    <row r="116696" s="62" customFormat="1" x14ac:dyDescent="0.35"/>
    <row r="116697" s="62" customFormat="1" x14ac:dyDescent="0.35"/>
    <row r="116698" s="62" customFormat="1" x14ac:dyDescent="0.35"/>
    <row r="116699" s="62" customFormat="1" x14ac:dyDescent="0.35"/>
    <row r="116700" s="62" customFormat="1" x14ac:dyDescent="0.35"/>
    <row r="116701" s="62" customFormat="1" x14ac:dyDescent="0.35"/>
    <row r="116702" s="62" customFormat="1" x14ac:dyDescent="0.35"/>
    <row r="116703" s="62" customFormat="1" x14ac:dyDescent="0.35"/>
    <row r="116704" s="62" customFormat="1" x14ac:dyDescent="0.35"/>
    <row r="116705" s="62" customFormat="1" x14ac:dyDescent="0.35"/>
    <row r="116706" s="62" customFormat="1" x14ac:dyDescent="0.35"/>
    <row r="116707" s="62" customFormat="1" x14ac:dyDescent="0.35"/>
    <row r="116708" s="62" customFormat="1" x14ac:dyDescent="0.35"/>
    <row r="116709" s="62" customFormat="1" x14ac:dyDescent="0.35"/>
    <row r="116710" s="62" customFormat="1" x14ac:dyDescent="0.35"/>
    <row r="116711" s="62" customFormat="1" x14ac:dyDescent="0.35"/>
    <row r="116712" s="62" customFormat="1" x14ac:dyDescent="0.35"/>
    <row r="116713" s="62" customFormat="1" x14ac:dyDescent="0.35"/>
    <row r="116714" s="62" customFormat="1" x14ac:dyDescent="0.35"/>
    <row r="116715" s="62" customFormat="1" x14ac:dyDescent="0.35"/>
    <row r="116716" s="62" customFormat="1" x14ac:dyDescent="0.35"/>
    <row r="116717" s="62" customFormat="1" x14ac:dyDescent="0.35"/>
    <row r="116718" s="62" customFormat="1" x14ac:dyDescent="0.35"/>
    <row r="116719" s="62" customFormat="1" x14ac:dyDescent="0.35"/>
    <row r="116720" s="62" customFormat="1" x14ac:dyDescent="0.35"/>
    <row r="116721" s="62" customFormat="1" x14ac:dyDescent="0.35"/>
    <row r="116722" s="62" customFormat="1" x14ac:dyDescent="0.35"/>
    <row r="116723" s="62" customFormat="1" x14ac:dyDescent="0.35"/>
    <row r="116724" s="62" customFormat="1" x14ac:dyDescent="0.35"/>
    <row r="116725" s="62" customFormat="1" x14ac:dyDescent="0.35"/>
    <row r="116726" s="62" customFormat="1" x14ac:dyDescent="0.35"/>
    <row r="116727" s="62" customFormat="1" x14ac:dyDescent="0.35"/>
    <row r="116728" s="62" customFormat="1" x14ac:dyDescent="0.35"/>
    <row r="116729" s="62" customFormat="1" x14ac:dyDescent="0.35"/>
    <row r="116730" s="62" customFormat="1" x14ac:dyDescent="0.35"/>
    <row r="116731" s="62" customFormat="1" x14ac:dyDescent="0.35"/>
    <row r="116732" s="62" customFormat="1" x14ac:dyDescent="0.35"/>
    <row r="116733" s="62" customFormat="1" x14ac:dyDescent="0.35"/>
    <row r="116734" s="62" customFormat="1" x14ac:dyDescent="0.35"/>
    <row r="116735" s="62" customFormat="1" x14ac:dyDescent="0.35"/>
    <row r="116736" s="62" customFormat="1" x14ac:dyDescent="0.35"/>
    <row r="116737" s="62" customFormat="1" x14ac:dyDescent="0.35"/>
    <row r="116738" s="62" customFormat="1" x14ac:dyDescent="0.35"/>
    <row r="116739" s="62" customFormat="1" x14ac:dyDescent="0.35"/>
    <row r="116740" s="62" customFormat="1" x14ac:dyDescent="0.35"/>
    <row r="116741" s="62" customFormat="1" x14ac:dyDescent="0.35"/>
    <row r="116742" s="62" customFormat="1" x14ac:dyDescent="0.35"/>
    <row r="116743" s="62" customFormat="1" x14ac:dyDescent="0.35"/>
    <row r="116744" s="62" customFormat="1" x14ac:dyDescent="0.35"/>
    <row r="116745" s="62" customFormat="1" x14ac:dyDescent="0.35"/>
    <row r="116746" s="62" customFormat="1" x14ac:dyDescent="0.35"/>
    <row r="116747" s="62" customFormat="1" x14ac:dyDescent="0.35"/>
    <row r="116748" s="62" customFormat="1" x14ac:dyDescent="0.35"/>
    <row r="116749" s="62" customFormat="1" x14ac:dyDescent="0.35"/>
    <row r="116750" s="62" customFormat="1" x14ac:dyDescent="0.35"/>
    <row r="116751" s="62" customFormat="1" x14ac:dyDescent="0.35"/>
    <row r="116752" s="62" customFormat="1" x14ac:dyDescent="0.35"/>
    <row r="116753" s="62" customFormat="1" x14ac:dyDescent="0.35"/>
    <row r="116754" s="62" customFormat="1" x14ac:dyDescent="0.35"/>
    <row r="116755" s="62" customFormat="1" x14ac:dyDescent="0.35"/>
    <row r="116756" s="62" customFormat="1" x14ac:dyDescent="0.35"/>
    <row r="116757" s="62" customFormat="1" x14ac:dyDescent="0.35"/>
    <row r="116758" s="62" customFormat="1" x14ac:dyDescent="0.35"/>
    <row r="116759" s="62" customFormat="1" x14ac:dyDescent="0.35"/>
    <row r="116760" s="62" customFormat="1" x14ac:dyDescent="0.35"/>
    <row r="116761" s="62" customFormat="1" x14ac:dyDescent="0.35"/>
    <row r="116762" s="62" customFormat="1" x14ac:dyDescent="0.35"/>
    <row r="116763" s="62" customFormat="1" x14ac:dyDescent="0.35"/>
    <row r="116764" s="62" customFormat="1" x14ac:dyDescent="0.35"/>
    <row r="116765" s="62" customFormat="1" x14ac:dyDescent="0.35"/>
    <row r="116766" s="62" customFormat="1" x14ac:dyDescent="0.35"/>
    <row r="116767" s="62" customFormat="1" x14ac:dyDescent="0.35"/>
    <row r="116768" s="62" customFormat="1" x14ac:dyDescent="0.35"/>
    <row r="116769" s="62" customFormat="1" x14ac:dyDescent="0.35"/>
    <row r="116770" s="62" customFormat="1" x14ac:dyDescent="0.35"/>
    <row r="116771" s="62" customFormat="1" x14ac:dyDescent="0.35"/>
    <row r="116772" s="62" customFormat="1" x14ac:dyDescent="0.35"/>
    <row r="116773" s="62" customFormat="1" x14ac:dyDescent="0.35"/>
    <row r="116774" s="62" customFormat="1" x14ac:dyDescent="0.35"/>
    <row r="116775" s="62" customFormat="1" x14ac:dyDescent="0.35"/>
    <row r="116776" s="62" customFormat="1" x14ac:dyDescent="0.35"/>
    <row r="116777" s="62" customFormat="1" x14ac:dyDescent="0.35"/>
    <row r="116778" s="62" customFormat="1" x14ac:dyDescent="0.35"/>
    <row r="116779" s="62" customFormat="1" x14ac:dyDescent="0.35"/>
    <row r="116780" s="62" customFormat="1" x14ac:dyDescent="0.35"/>
    <row r="116781" s="62" customFormat="1" x14ac:dyDescent="0.35"/>
    <row r="116782" s="62" customFormat="1" x14ac:dyDescent="0.35"/>
    <row r="116783" s="62" customFormat="1" x14ac:dyDescent="0.35"/>
    <row r="116784" s="62" customFormat="1" x14ac:dyDescent="0.35"/>
    <row r="116785" s="62" customFormat="1" x14ac:dyDescent="0.35"/>
    <row r="116786" s="62" customFormat="1" x14ac:dyDescent="0.35"/>
    <row r="116787" s="62" customFormat="1" x14ac:dyDescent="0.35"/>
    <row r="116788" s="62" customFormat="1" x14ac:dyDescent="0.35"/>
    <row r="116789" s="62" customFormat="1" x14ac:dyDescent="0.35"/>
    <row r="116790" s="62" customFormat="1" x14ac:dyDescent="0.35"/>
    <row r="116791" s="62" customFormat="1" x14ac:dyDescent="0.35"/>
    <row r="116792" s="62" customFormat="1" x14ac:dyDescent="0.35"/>
    <row r="116793" s="62" customFormat="1" x14ac:dyDescent="0.35"/>
    <row r="116794" s="62" customFormat="1" x14ac:dyDescent="0.35"/>
    <row r="116795" s="62" customFormat="1" x14ac:dyDescent="0.35"/>
    <row r="116796" s="62" customFormat="1" x14ac:dyDescent="0.35"/>
    <row r="116797" s="62" customFormat="1" x14ac:dyDescent="0.35"/>
    <row r="116798" s="62" customFormat="1" x14ac:dyDescent="0.35"/>
    <row r="116799" s="62" customFormat="1" x14ac:dyDescent="0.35"/>
    <row r="116800" s="62" customFormat="1" x14ac:dyDescent="0.35"/>
    <row r="116801" s="62" customFormat="1" x14ac:dyDescent="0.35"/>
    <row r="116802" s="62" customFormat="1" x14ac:dyDescent="0.35"/>
    <row r="116803" s="62" customFormat="1" x14ac:dyDescent="0.35"/>
    <row r="116804" s="62" customFormat="1" x14ac:dyDescent="0.35"/>
    <row r="116805" s="62" customFormat="1" x14ac:dyDescent="0.35"/>
    <row r="116806" s="62" customFormat="1" x14ac:dyDescent="0.35"/>
    <row r="116807" s="62" customFormat="1" x14ac:dyDescent="0.35"/>
    <row r="116808" s="62" customFormat="1" x14ac:dyDescent="0.35"/>
    <row r="116809" s="62" customFormat="1" x14ac:dyDescent="0.35"/>
    <row r="116810" s="62" customFormat="1" x14ac:dyDescent="0.35"/>
    <row r="116811" s="62" customFormat="1" x14ac:dyDescent="0.35"/>
    <row r="116812" s="62" customFormat="1" x14ac:dyDescent="0.35"/>
    <row r="116813" s="62" customFormat="1" x14ac:dyDescent="0.35"/>
    <row r="116814" s="62" customFormat="1" x14ac:dyDescent="0.35"/>
    <row r="116815" s="62" customFormat="1" x14ac:dyDescent="0.35"/>
    <row r="116816" s="62" customFormat="1" x14ac:dyDescent="0.35"/>
    <row r="116817" s="62" customFormat="1" x14ac:dyDescent="0.35"/>
    <row r="116818" s="62" customFormat="1" x14ac:dyDescent="0.35"/>
    <row r="116819" s="62" customFormat="1" x14ac:dyDescent="0.35"/>
    <row r="116820" s="62" customFormat="1" x14ac:dyDescent="0.35"/>
    <row r="116821" s="62" customFormat="1" x14ac:dyDescent="0.35"/>
    <row r="116822" s="62" customFormat="1" x14ac:dyDescent="0.35"/>
    <row r="116823" s="62" customFormat="1" x14ac:dyDescent="0.35"/>
    <row r="116824" s="62" customFormat="1" x14ac:dyDescent="0.35"/>
    <row r="116825" s="62" customFormat="1" x14ac:dyDescent="0.35"/>
    <row r="116826" s="62" customFormat="1" x14ac:dyDescent="0.35"/>
    <row r="116827" s="62" customFormat="1" x14ac:dyDescent="0.35"/>
    <row r="116828" s="62" customFormat="1" x14ac:dyDescent="0.35"/>
    <row r="116829" s="62" customFormat="1" x14ac:dyDescent="0.35"/>
    <row r="116830" s="62" customFormat="1" x14ac:dyDescent="0.35"/>
    <row r="116831" s="62" customFormat="1" x14ac:dyDescent="0.35"/>
    <row r="116832" s="62" customFormat="1" x14ac:dyDescent="0.35"/>
    <row r="116833" s="62" customFormat="1" x14ac:dyDescent="0.35"/>
    <row r="116834" s="62" customFormat="1" x14ac:dyDescent="0.35"/>
    <row r="116835" s="62" customFormat="1" x14ac:dyDescent="0.35"/>
    <row r="116836" s="62" customFormat="1" x14ac:dyDescent="0.35"/>
    <row r="116837" s="62" customFormat="1" x14ac:dyDescent="0.35"/>
    <row r="116838" s="62" customFormat="1" x14ac:dyDescent="0.35"/>
    <row r="116839" s="62" customFormat="1" x14ac:dyDescent="0.35"/>
    <row r="116840" s="62" customFormat="1" x14ac:dyDescent="0.35"/>
    <row r="116841" s="62" customFormat="1" x14ac:dyDescent="0.35"/>
    <row r="116842" s="62" customFormat="1" x14ac:dyDescent="0.35"/>
    <row r="116843" s="62" customFormat="1" x14ac:dyDescent="0.35"/>
    <row r="116844" s="62" customFormat="1" x14ac:dyDescent="0.35"/>
    <row r="116845" s="62" customFormat="1" x14ac:dyDescent="0.35"/>
    <row r="116846" s="62" customFormat="1" x14ac:dyDescent="0.35"/>
    <row r="116847" s="62" customFormat="1" x14ac:dyDescent="0.35"/>
    <row r="116848" s="62" customFormat="1" x14ac:dyDescent="0.35"/>
    <row r="116849" s="62" customFormat="1" x14ac:dyDescent="0.35"/>
    <row r="116850" s="62" customFormat="1" x14ac:dyDescent="0.35"/>
    <row r="116851" s="62" customFormat="1" x14ac:dyDescent="0.35"/>
    <row r="116852" s="62" customFormat="1" x14ac:dyDescent="0.35"/>
    <row r="116853" s="62" customFormat="1" x14ac:dyDescent="0.35"/>
    <row r="116854" s="62" customFormat="1" x14ac:dyDescent="0.35"/>
    <row r="116855" s="62" customFormat="1" x14ac:dyDescent="0.35"/>
    <row r="116856" s="62" customFormat="1" x14ac:dyDescent="0.35"/>
    <row r="116857" s="62" customFormat="1" x14ac:dyDescent="0.35"/>
    <row r="116858" s="62" customFormat="1" x14ac:dyDescent="0.35"/>
    <row r="116859" s="62" customFormat="1" x14ac:dyDescent="0.35"/>
    <row r="116860" s="62" customFormat="1" x14ac:dyDescent="0.35"/>
    <row r="116861" s="62" customFormat="1" x14ac:dyDescent="0.35"/>
    <row r="116862" s="62" customFormat="1" x14ac:dyDescent="0.35"/>
    <row r="116863" s="62" customFormat="1" x14ac:dyDescent="0.35"/>
    <row r="116864" s="62" customFormat="1" x14ac:dyDescent="0.35"/>
    <row r="116865" s="62" customFormat="1" x14ac:dyDescent="0.35"/>
    <row r="116866" s="62" customFormat="1" x14ac:dyDescent="0.35"/>
    <row r="116867" s="62" customFormat="1" x14ac:dyDescent="0.35"/>
    <row r="116868" s="62" customFormat="1" x14ac:dyDescent="0.35"/>
    <row r="116869" s="62" customFormat="1" x14ac:dyDescent="0.35"/>
    <row r="116870" s="62" customFormat="1" x14ac:dyDescent="0.35"/>
    <row r="116871" s="62" customFormat="1" x14ac:dyDescent="0.35"/>
    <row r="116872" s="62" customFormat="1" x14ac:dyDescent="0.35"/>
    <row r="116873" s="62" customFormat="1" x14ac:dyDescent="0.35"/>
    <row r="116874" s="62" customFormat="1" x14ac:dyDescent="0.35"/>
    <row r="116875" s="62" customFormat="1" x14ac:dyDescent="0.35"/>
    <row r="116876" s="62" customFormat="1" x14ac:dyDescent="0.35"/>
    <row r="116877" s="62" customFormat="1" x14ac:dyDescent="0.35"/>
    <row r="116878" s="62" customFormat="1" x14ac:dyDescent="0.35"/>
    <row r="116879" s="62" customFormat="1" x14ac:dyDescent="0.35"/>
    <row r="116880" s="62" customFormat="1" x14ac:dyDescent="0.35"/>
    <row r="116881" s="62" customFormat="1" x14ac:dyDescent="0.35"/>
    <row r="116882" s="62" customFormat="1" x14ac:dyDescent="0.35"/>
    <row r="116883" s="62" customFormat="1" x14ac:dyDescent="0.35"/>
    <row r="116884" s="62" customFormat="1" x14ac:dyDescent="0.35"/>
    <row r="116885" s="62" customFormat="1" x14ac:dyDescent="0.35"/>
    <row r="116886" s="62" customFormat="1" x14ac:dyDescent="0.35"/>
    <row r="116887" s="62" customFormat="1" x14ac:dyDescent="0.35"/>
    <row r="116888" s="62" customFormat="1" x14ac:dyDescent="0.35"/>
    <row r="116889" s="62" customFormat="1" x14ac:dyDescent="0.35"/>
    <row r="116890" s="62" customFormat="1" x14ac:dyDescent="0.35"/>
    <row r="116891" s="62" customFormat="1" x14ac:dyDescent="0.35"/>
    <row r="116892" s="62" customFormat="1" x14ac:dyDescent="0.35"/>
    <row r="116893" s="62" customFormat="1" x14ac:dyDescent="0.35"/>
    <row r="116894" s="62" customFormat="1" x14ac:dyDescent="0.35"/>
    <row r="116895" s="62" customFormat="1" x14ac:dyDescent="0.35"/>
    <row r="116896" s="62" customFormat="1" x14ac:dyDescent="0.35"/>
    <row r="116897" s="62" customFormat="1" x14ac:dyDescent="0.35"/>
    <row r="116898" s="62" customFormat="1" x14ac:dyDescent="0.35"/>
    <row r="116899" s="62" customFormat="1" x14ac:dyDescent="0.35"/>
    <row r="116900" s="62" customFormat="1" x14ac:dyDescent="0.35"/>
    <row r="116901" s="62" customFormat="1" x14ac:dyDescent="0.35"/>
    <row r="116902" s="62" customFormat="1" x14ac:dyDescent="0.35"/>
    <row r="116903" s="62" customFormat="1" x14ac:dyDescent="0.35"/>
    <row r="116904" s="62" customFormat="1" x14ac:dyDescent="0.35"/>
    <row r="116905" s="62" customFormat="1" x14ac:dyDescent="0.35"/>
    <row r="116906" s="62" customFormat="1" x14ac:dyDescent="0.35"/>
    <row r="116907" s="62" customFormat="1" x14ac:dyDescent="0.35"/>
    <row r="116908" s="62" customFormat="1" x14ac:dyDescent="0.35"/>
    <row r="116909" s="62" customFormat="1" x14ac:dyDescent="0.35"/>
    <row r="116910" s="62" customFormat="1" x14ac:dyDescent="0.35"/>
    <row r="116911" s="62" customFormat="1" x14ac:dyDescent="0.35"/>
    <row r="116912" s="62" customFormat="1" x14ac:dyDescent="0.35"/>
    <row r="116913" s="62" customFormat="1" x14ac:dyDescent="0.35"/>
    <row r="116914" s="62" customFormat="1" x14ac:dyDescent="0.35"/>
    <row r="116915" s="62" customFormat="1" x14ac:dyDescent="0.35"/>
    <row r="116916" s="62" customFormat="1" x14ac:dyDescent="0.35"/>
    <row r="116917" s="62" customFormat="1" x14ac:dyDescent="0.35"/>
    <row r="116918" s="62" customFormat="1" x14ac:dyDescent="0.35"/>
    <row r="116919" s="62" customFormat="1" x14ac:dyDescent="0.35"/>
    <row r="116920" s="62" customFormat="1" x14ac:dyDescent="0.35"/>
    <row r="116921" s="62" customFormat="1" x14ac:dyDescent="0.35"/>
    <row r="116922" s="62" customFormat="1" x14ac:dyDescent="0.35"/>
    <row r="116923" s="62" customFormat="1" x14ac:dyDescent="0.35"/>
    <row r="116924" s="62" customFormat="1" x14ac:dyDescent="0.35"/>
    <row r="116925" s="62" customFormat="1" x14ac:dyDescent="0.35"/>
    <row r="116926" s="62" customFormat="1" x14ac:dyDescent="0.35"/>
    <row r="116927" s="62" customFormat="1" x14ac:dyDescent="0.35"/>
    <row r="116928" s="62" customFormat="1" x14ac:dyDescent="0.35"/>
    <row r="116929" s="62" customFormat="1" x14ac:dyDescent="0.35"/>
    <row r="116930" s="62" customFormat="1" x14ac:dyDescent="0.35"/>
    <row r="116931" s="62" customFormat="1" x14ac:dyDescent="0.35"/>
    <row r="116932" s="62" customFormat="1" x14ac:dyDescent="0.35"/>
    <row r="116933" s="62" customFormat="1" x14ac:dyDescent="0.35"/>
    <row r="116934" s="62" customFormat="1" x14ac:dyDescent="0.35"/>
    <row r="116935" s="62" customFormat="1" x14ac:dyDescent="0.35"/>
    <row r="116936" s="62" customFormat="1" x14ac:dyDescent="0.35"/>
    <row r="116937" s="62" customFormat="1" x14ac:dyDescent="0.35"/>
    <row r="116938" s="62" customFormat="1" x14ac:dyDescent="0.35"/>
    <row r="116939" s="62" customFormat="1" x14ac:dyDescent="0.35"/>
    <row r="116940" s="62" customFormat="1" x14ac:dyDescent="0.35"/>
    <row r="116941" s="62" customFormat="1" x14ac:dyDescent="0.35"/>
    <row r="116942" s="62" customFormat="1" x14ac:dyDescent="0.35"/>
    <row r="116943" s="62" customFormat="1" x14ac:dyDescent="0.35"/>
    <row r="116944" s="62" customFormat="1" x14ac:dyDescent="0.35"/>
    <row r="116945" s="62" customFormat="1" x14ac:dyDescent="0.35"/>
    <row r="116946" s="62" customFormat="1" x14ac:dyDescent="0.35"/>
    <row r="116947" s="62" customFormat="1" x14ac:dyDescent="0.35"/>
    <row r="116948" s="62" customFormat="1" x14ac:dyDescent="0.35"/>
    <row r="116949" s="62" customFormat="1" x14ac:dyDescent="0.35"/>
    <row r="116950" s="62" customFormat="1" x14ac:dyDescent="0.35"/>
    <row r="116951" s="62" customFormat="1" x14ac:dyDescent="0.35"/>
    <row r="116952" s="62" customFormat="1" x14ac:dyDescent="0.35"/>
    <row r="116953" s="62" customFormat="1" x14ac:dyDescent="0.35"/>
    <row r="116954" s="62" customFormat="1" x14ac:dyDescent="0.35"/>
    <row r="116955" s="62" customFormat="1" x14ac:dyDescent="0.35"/>
    <row r="116956" s="62" customFormat="1" x14ac:dyDescent="0.35"/>
    <row r="116957" s="62" customFormat="1" x14ac:dyDescent="0.35"/>
    <row r="116958" s="62" customFormat="1" x14ac:dyDescent="0.35"/>
    <row r="116959" s="62" customFormat="1" x14ac:dyDescent="0.35"/>
    <row r="116960" s="62" customFormat="1" x14ac:dyDescent="0.35"/>
    <row r="116961" s="62" customFormat="1" x14ac:dyDescent="0.35"/>
    <row r="116962" s="62" customFormat="1" x14ac:dyDescent="0.35"/>
    <row r="116963" s="62" customFormat="1" x14ac:dyDescent="0.35"/>
    <row r="116964" s="62" customFormat="1" x14ac:dyDescent="0.35"/>
    <row r="116965" s="62" customFormat="1" x14ac:dyDescent="0.35"/>
    <row r="116966" s="62" customFormat="1" x14ac:dyDescent="0.35"/>
    <row r="116967" s="62" customFormat="1" x14ac:dyDescent="0.35"/>
    <row r="116968" s="62" customFormat="1" x14ac:dyDescent="0.35"/>
    <row r="116969" s="62" customFormat="1" x14ac:dyDescent="0.35"/>
    <row r="116970" s="62" customFormat="1" x14ac:dyDescent="0.35"/>
    <row r="116971" s="62" customFormat="1" x14ac:dyDescent="0.35"/>
    <row r="116972" s="62" customFormat="1" x14ac:dyDescent="0.35"/>
    <row r="116973" s="62" customFormat="1" x14ac:dyDescent="0.35"/>
    <row r="116974" s="62" customFormat="1" x14ac:dyDescent="0.35"/>
    <row r="116975" s="62" customFormat="1" x14ac:dyDescent="0.35"/>
    <row r="116976" s="62" customFormat="1" x14ac:dyDescent="0.35"/>
    <row r="116977" s="62" customFormat="1" x14ac:dyDescent="0.35"/>
    <row r="116978" s="62" customFormat="1" x14ac:dyDescent="0.35"/>
    <row r="116979" s="62" customFormat="1" x14ac:dyDescent="0.35"/>
    <row r="116980" s="62" customFormat="1" x14ac:dyDescent="0.35"/>
    <row r="116981" s="62" customFormat="1" x14ac:dyDescent="0.35"/>
    <row r="116982" s="62" customFormat="1" x14ac:dyDescent="0.35"/>
    <row r="116983" s="62" customFormat="1" x14ac:dyDescent="0.35"/>
    <row r="116984" s="62" customFormat="1" x14ac:dyDescent="0.35"/>
    <row r="116985" s="62" customFormat="1" x14ac:dyDescent="0.35"/>
    <row r="116986" s="62" customFormat="1" x14ac:dyDescent="0.35"/>
    <row r="116987" s="62" customFormat="1" x14ac:dyDescent="0.35"/>
    <row r="116988" s="62" customFormat="1" x14ac:dyDescent="0.35"/>
    <row r="116989" s="62" customFormat="1" x14ac:dyDescent="0.35"/>
    <row r="116990" s="62" customFormat="1" x14ac:dyDescent="0.35"/>
    <row r="116991" s="62" customFormat="1" x14ac:dyDescent="0.35"/>
    <row r="116992" s="62" customFormat="1" x14ac:dyDescent="0.35"/>
    <row r="116993" s="62" customFormat="1" x14ac:dyDescent="0.35"/>
    <row r="116994" s="62" customFormat="1" x14ac:dyDescent="0.35"/>
    <row r="116995" s="62" customFormat="1" x14ac:dyDescent="0.35"/>
    <row r="116996" s="62" customFormat="1" x14ac:dyDescent="0.35"/>
    <row r="116997" s="62" customFormat="1" x14ac:dyDescent="0.35"/>
    <row r="116998" s="62" customFormat="1" x14ac:dyDescent="0.35"/>
    <row r="116999" s="62" customFormat="1" x14ac:dyDescent="0.35"/>
    <row r="117000" s="62" customFormat="1" x14ac:dyDescent="0.35"/>
    <row r="117001" s="62" customFormat="1" x14ac:dyDescent="0.35"/>
    <row r="117002" s="62" customFormat="1" x14ac:dyDescent="0.35"/>
    <row r="117003" s="62" customFormat="1" x14ac:dyDescent="0.35"/>
    <row r="117004" s="62" customFormat="1" x14ac:dyDescent="0.35"/>
    <row r="117005" s="62" customFormat="1" x14ac:dyDescent="0.35"/>
    <row r="117006" s="62" customFormat="1" x14ac:dyDescent="0.35"/>
    <row r="117007" s="62" customFormat="1" x14ac:dyDescent="0.35"/>
    <row r="117008" s="62" customFormat="1" x14ac:dyDescent="0.35"/>
    <row r="117009" s="62" customFormat="1" x14ac:dyDescent="0.35"/>
    <row r="117010" s="62" customFormat="1" x14ac:dyDescent="0.35"/>
    <row r="117011" s="62" customFormat="1" x14ac:dyDescent="0.35"/>
    <row r="117012" s="62" customFormat="1" x14ac:dyDescent="0.35"/>
    <row r="117013" s="62" customFormat="1" x14ac:dyDescent="0.35"/>
    <row r="117014" s="62" customFormat="1" x14ac:dyDescent="0.35"/>
    <row r="117015" s="62" customFormat="1" x14ac:dyDescent="0.35"/>
    <row r="117016" s="62" customFormat="1" x14ac:dyDescent="0.35"/>
    <row r="117017" s="62" customFormat="1" x14ac:dyDescent="0.35"/>
    <row r="117018" s="62" customFormat="1" x14ac:dyDescent="0.35"/>
    <row r="117019" s="62" customFormat="1" x14ac:dyDescent="0.35"/>
    <row r="117020" s="62" customFormat="1" x14ac:dyDescent="0.35"/>
    <row r="117021" s="62" customFormat="1" x14ac:dyDescent="0.35"/>
    <row r="117022" s="62" customFormat="1" x14ac:dyDescent="0.35"/>
    <row r="117023" s="62" customFormat="1" x14ac:dyDescent="0.35"/>
    <row r="117024" s="62" customFormat="1" x14ac:dyDescent="0.35"/>
    <row r="117025" s="62" customFormat="1" x14ac:dyDescent="0.35"/>
    <row r="117026" s="62" customFormat="1" x14ac:dyDescent="0.35"/>
    <row r="117027" s="62" customFormat="1" x14ac:dyDescent="0.35"/>
    <row r="117028" s="62" customFormat="1" x14ac:dyDescent="0.35"/>
    <row r="117029" s="62" customFormat="1" x14ac:dyDescent="0.35"/>
    <row r="117030" s="62" customFormat="1" x14ac:dyDescent="0.35"/>
    <row r="117031" s="62" customFormat="1" x14ac:dyDescent="0.35"/>
    <row r="117032" s="62" customFormat="1" x14ac:dyDescent="0.35"/>
    <row r="117033" s="62" customFormat="1" x14ac:dyDescent="0.35"/>
    <row r="117034" s="62" customFormat="1" x14ac:dyDescent="0.35"/>
    <row r="117035" s="62" customFormat="1" x14ac:dyDescent="0.35"/>
    <row r="117036" s="62" customFormat="1" x14ac:dyDescent="0.35"/>
    <row r="117037" s="62" customFormat="1" x14ac:dyDescent="0.35"/>
    <row r="117038" s="62" customFormat="1" x14ac:dyDescent="0.35"/>
    <row r="117039" s="62" customFormat="1" x14ac:dyDescent="0.35"/>
    <row r="117040" s="62" customFormat="1" x14ac:dyDescent="0.35"/>
    <row r="117041" s="62" customFormat="1" x14ac:dyDescent="0.35"/>
    <row r="117042" s="62" customFormat="1" x14ac:dyDescent="0.35"/>
    <row r="117043" s="62" customFormat="1" x14ac:dyDescent="0.35"/>
    <row r="117044" s="62" customFormat="1" x14ac:dyDescent="0.35"/>
    <row r="117045" s="62" customFormat="1" x14ac:dyDescent="0.35"/>
    <row r="117046" s="62" customFormat="1" x14ac:dyDescent="0.35"/>
    <row r="117047" s="62" customFormat="1" x14ac:dyDescent="0.35"/>
    <row r="117048" s="62" customFormat="1" x14ac:dyDescent="0.35"/>
    <row r="117049" s="62" customFormat="1" x14ac:dyDescent="0.35"/>
    <row r="117050" s="62" customFormat="1" x14ac:dyDescent="0.35"/>
    <row r="117051" s="62" customFormat="1" x14ac:dyDescent="0.35"/>
    <row r="117052" s="62" customFormat="1" x14ac:dyDescent="0.35"/>
    <row r="117053" s="62" customFormat="1" x14ac:dyDescent="0.35"/>
    <row r="117054" s="62" customFormat="1" x14ac:dyDescent="0.35"/>
    <row r="117055" s="62" customFormat="1" x14ac:dyDescent="0.35"/>
    <row r="117056" s="62" customFormat="1" x14ac:dyDescent="0.35"/>
    <row r="117057" s="62" customFormat="1" x14ac:dyDescent="0.35"/>
    <row r="117058" s="62" customFormat="1" x14ac:dyDescent="0.35"/>
    <row r="117059" s="62" customFormat="1" x14ac:dyDescent="0.35"/>
    <row r="117060" s="62" customFormat="1" x14ac:dyDescent="0.35"/>
    <row r="117061" s="62" customFormat="1" x14ac:dyDescent="0.35"/>
    <row r="117062" s="62" customFormat="1" x14ac:dyDescent="0.35"/>
    <row r="117063" s="62" customFormat="1" x14ac:dyDescent="0.35"/>
    <row r="117064" s="62" customFormat="1" x14ac:dyDescent="0.35"/>
    <row r="117065" s="62" customFormat="1" x14ac:dyDescent="0.35"/>
    <row r="117066" s="62" customFormat="1" x14ac:dyDescent="0.35"/>
    <row r="117067" s="62" customFormat="1" x14ac:dyDescent="0.35"/>
    <row r="117068" s="62" customFormat="1" x14ac:dyDescent="0.35"/>
    <row r="117069" s="62" customFormat="1" x14ac:dyDescent="0.35"/>
    <row r="117070" s="62" customFormat="1" x14ac:dyDescent="0.35"/>
    <row r="117071" s="62" customFormat="1" x14ac:dyDescent="0.35"/>
    <row r="117072" s="62" customFormat="1" x14ac:dyDescent="0.35"/>
    <row r="117073" s="62" customFormat="1" x14ac:dyDescent="0.35"/>
    <row r="117074" s="62" customFormat="1" x14ac:dyDescent="0.35"/>
    <row r="117075" s="62" customFormat="1" x14ac:dyDescent="0.35"/>
    <row r="117076" s="62" customFormat="1" x14ac:dyDescent="0.35"/>
    <row r="117077" s="62" customFormat="1" x14ac:dyDescent="0.35"/>
    <row r="117078" s="62" customFormat="1" x14ac:dyDescent="0.35"/>
    <row r="117079" s="62" customFormat="1" x14ac:dyDescent="0.35"/>
    <row r="117080" s="62" customFormat="1" x14ac:dyDescent="0.35"/>
    <row r="117081" s="62" customFormat="1" x14ac:dyDescent="0.35"/>
    <row r="117082" s="62" customFormat="1" x14ac:dyDescent="0.35"/>
    <row r="117083" s="62" customFormat="1" x14ac:dyDescent="0.35"/>
    <row r="117084" s="62" customFormat="1" x14ac:dyDescent="0.35"/>
    <row r="117085" s="62" customFormat="1" x14ac:dyDescent="0.35"/>
    <row r="117086" s="62" customFormat="1" x14ac:dyDescent="0.35"/>
    <row r="117087" s="62" customFormat="1" x14ac:dyDescent="0.35"/>
    <row r="117088" s="62" customFormat="1" x14ac:dyDescent="0.35"/>
    <row r="117089" s="62" customFormat="1" x14ac:dyDescent="0.35"/>
    <row r="117090" s="62" customFormat="1" x14ac:dyDescent="0.35"/>
    <row r="117091" s="62" customFormat="1" x14ac:dyDescent="0.35"/>
    <row r="117092" s="62" customFormat="1" x14ac:dyDescent="0.35"/>
    <row r="117093" s="62" customFormat="1" x14ac:dyDescent="0.35"/>
    <row r="117094" s="62" customFormat="1" x14ac:dyDescent="0.35"/>
    <row r="117095" s="62" customFormat="1" x14ac:dyDescent="0.35"/>
    <row r="117096" s="62" customFormat="1" x14ac:dyDescent="0.35"/>
    <row r="117097" s="62" customFormat="1" x14ac:dyDescent="0.35"/>
    <row r="117098" s="62" customFormat="1" x14ac:dyDescent="0.35"/>
    <row r="117099" s="62" customFormat="1" x14ac:dyDescent="0.35"/>
    <row r="117100" s="62" customFormat="1" x14ac:dyDescent="0.35"/>
    <row r="117101" s="62" customFormat="1" x14ac:dyDescent="0.35"/>
    <row r="117102" s="62" customFormat="1" x14ac:dyDescent="0.35"/>
    <row r="117103" s="62" customFormat="1" x14ac:dyDescent="0.35"/>
    <row r="117104" s="62" customFormat="1" x14ac:dyDescent="0.35"/>
    <row r="117105" s="62" customFormat="1" x14ac:dyDescent="0.35"/>
    <row r="117106" s="62" customFormat="1" x14ac:dyDescent="0.35"/>
    <row r="117107" s="62" customFormat="1" x14ac:dyDescent="0.35"/>
    <row r="117108" s="62" customFormat="1" x14ac:dyDescent="0.35"/>
    <row r="117109" s="62" customFormat="1" x14ac:dyDescent="0.35"/>
    <row r="117110" s="62" customFormat="1" x14ac:dyDescent="0.35"/>
    <row r="117111" s="62" customFormat="1" x14ac:dyDescent="0.35"/>
    <row r="117112" s="62" customFormat="1" x14ac:dyDescent="0.35"/>
    <row r="117113" s="62" customFormat="1" x14ac:dyDescent="0.35"/>
    <row r="117114" s="62" customFormat="1" x14ac:dyDescent="0.35"/>
    <row r="117115" s="62" customFormat="1" x14ac:dyDescent="0.35"/>
    <row r="117116" s="62" customFormat="1" x14ac:dyDescent="0.35"/>
    <row r="117117" s="62" customFormat="1" x14ac:dyDescent="0.35"/>
    <row r="117118" s="62" customFormat="1" x14ac:dyDescent="0.35"/>
    <row r="117119" s="62" customFormat="1" x14ac:dyDescent="0.35"/>
    <row r="117120" s="62" customFormat="1" x14ac:dyDescent="0.35"/>
    <row r="117121" s="62" customFormat="1" x14ac:dyDescent="0.35"/>
    <row r="117122" s="62" customFormat="1" x14ac:dyDescent="0.35"/>
    <row r="117123" s="62" customFormat="1" x14ac:dyDescent="0.35"/>
    <row r="117124" s="62" customFormat="1" x14ac:dyDescent="0.35"/>
    <row r="117125" s="62" customFormat="1" x14ac:dyDescent="0.35"/>
    <row r="117126" s="62" customFormat="1" x14ac:dyDescent="0.35"/>
    <row r="117127" s="62" customFormat="1" x14ac:dyDescent="0.35"/>
    <row r="117128" s="62" customFormat="1" x14ac:dyDescent="0.35"/>
    <row r="117129" s="62" customFormat="1" x14ac:dyDescent="0.35"/>
    <row r="117130" s="62" customFormat="1" x14ac:dyDescent="0.35"/>
    <row r="117131" s="62" customFormat="1" x14ac:dyDescent="0.35"/>
    <row r="117132" s="62" customFormat="1" x14ac:dyDescent="0.35"/>
    <row r="117133" s="62" customFormat="1" x14ac:dyDescent="0.35"/>
    <row r="117134" s="62" customFormat="1" x14ac:dyDescent="0.35"/>
    <row r="117135" s="62" customFormat="1" x14ac:dyDescent="0.35"/>
    <row r="117136" s="62" customFormat="1" x14ac:dyDescent="0.35"/>
    <row r="117137" s="62" customFormat="1" x14ac:dyDescent="0.35"/>
    <row r="117138" s="62" customFormat="1" x14ac:dyDescent="0.35"/>
    <row r="117139" s="62" customFormat="1" x14ac:dyDescent="0.35"/>
    <row r="117140" s="62" customFormat="1" x14ac:dyDescent="0.35"/>
    <row r="117141" s="62" customFormat="1" x14ac:dyDescent="0.35"/>
    <row r="117142" s="62" customFormat="1" x14ac:dyDescent="0.35"/>
    <row r="117143" s="62" customFormat="1" x14ac:dyDescent="0.35"/>
    <row r="117144" s="62" customFormat="1" x14ac:dyDescent="0.35"/>
    <row r="117145" s="62" customFormat="1" x14ac:dyDescent="0.35"/>
    <row r="117146" s="62" customFormat="1" x14ac:dyDescent="0.35"/>
    <row r="117147" s="62" customFormat="1" x14ac:dyDescent="0.35"/>
    <row r="117148" s="62" customFormat="1" x14ac:dyDescent="0.35"/>
    <row r="117149" s="62" customFormat="1" x14ac:dyDescent="0.35"/>
    <row r="117150" s="62" customFormat="1" x14ac:dyDescent="0.35"/>
    <row r="117151" s="62" customFormat="1" x14ac:dyDescent="0.35"/>
    <row r="117152" s="62" customFormat="1" x14ac:dyDescent="0.35"/>
    <row r="117153" s="62" customFormat="1" x14ac:dyDescent="0.35"/>
    <row r="117154" s="62" customFormat="1" x14ac:dyDescent="0.35"/>
    <row r="117155" s="62" customFormat="1" x14ac:dyDescent="0.35"/>
    <row r="117156" s="62" customFormat="1" x14ac:dyDescent="0.35"/>
    <row r="117157" s="62" customFormat="1" x14ac:dyDescent="0.35"/>
    <row r="117158" s="62" customFormat="1" x14ac:dyDescent="0.35"/>
    <row r="117159" s="62" customFormat="1" x14ac:dyDescent="0.35"/>
    <row r="117160" s="62" customFormat="1" x14ac:dyDescent="0.35"/>
    <row r="117161" s="62" customFormat="1" x14ac:dyDescent="0.35"/>
    <row r="117162" s="62" customFormat="1" x14ac:dyDescent="0.35"/>
    <row r="117163" s="62" customFormat="1" x14ac:dyDescent="0.35"/>
    <row r="117164" s="62" customFormat="1" x14ac:dyDescent="0.35"/>
    <row r="117165" s="62" customFormat="1" x14ac:dyDescent="0.35"/>
    <row r="117166" s="62" customFormat="1" x14ac:dyDescent="0.35"/>
    <row r="117167" s="62" customFormat="1" x14ac:dyDescent="0.35"/>
    <row r="117168" s="62" customFormat="1" x14ac:dyDescent="0.35"/>
    <row r="117169" s="62" customFormat="1" x14ac:dyDescent="0.35"/>
    <row r="117170" s="62" customFormat="1" x14ac:dyDescent="0.35"/>
    <row r="117171" s="62" customFormat="1" x14ac:dyDescent="0.35"/>
    <row r="117172" s="62" customFormat="1" x14ac:dyDescent="0.35"/>
    <row r="117173" s="62" customFormat="1" x14ac:dyDescent="0.35"/>
    <row r="117174" s="62" customFormat="1" x14ac:dyDescent="0.35"/>
    <row r="117175" s="62" customFormat="1" x14ac:dyDescent="0.35"/>
    <row r="117176" s="62" customFormat="1" x14ac:dyDescent="0.35"/>
    <row r="117177" s="62" customFormat="1" x14ac:dyDescent="0.35"/>
    <row r="117178" s="62" customFormat="1" x14ac:dyDescent="0.35"/>
    <row r="117179" s="62" customFormat="1" x14ac:dyDescent="0.35"/>
    <row r="117180" s="62" customFormat="1" x14ac:dyDescent="0.35"/>
    <row r="117181" s="62" customFormat="1" x14ac:dyDescent="0.35"/>
    <row r="117182" s="62" customFormat="1" x14ac:dyDescent="0.35"/>
    <row r="117183" s="62" customFormat="1" x14ac:dyDescent="0.35"/>
    <row r="117184" s="62" customFormat="1" x14ac:dyDescent="0.35"/>
    <row r="117185" s="62" customFormat="1" x14ac:dyDescent="0.35"/>
    <row r="117186" s="62" customFormat="1" x14ac:dyDescent="0.35"/>
    <row r="117187" s="62" customFormat="1" x14ac:dyDescent="0.35"/>
    <row r="117188" s="62" customFormat="1" x14ac:dyDescent="0.35"/>
    <row r="117189" s="62" customFormat="1" x14ac:dyDescent="0.35"/>
    <row r="117190" s="62" customFormat="1" x14ac:dyDescent="0.35"/>
    <row r="117191" s="62" customFormat="1" x14ac:dyDescent="0.35"/>
    <row r="117192" s="62" customFormat="1" x14ac:dyDescent="0.35"/>
    <row r="117193" s="62" customFormat="1" x14ac:dyDescent="0.35"/>
    <row r="117194" s="62" customFormat="1" x14ac:dyDescent="0.35"/>
    <row r="117195" s="62" customFormat="1" x14ac:dyDescent="0.35"/>
    <row r="117196" s="62" customFormat="1" x14ac:dyDescent="0.35"/>
    <row r="117197" s="62" customFormat="1" x14ac:dyDescent="0.35"/>
    <row r="117198" s="62" customFormat="1" x14ac:dyDescent="0.35"/>
    <row r="117199" s="62" customFormat="1" x14ac:dyDescent="0.35"/>
    <row r="117200" s="62" customFormat="1" x14ac:dyDescent="0.35"/>
    <row r="117201" s="62" customFormat="1" x14ac:dyDescent="0.35"/>
    <row r="117202" s="62" customFormat="1" x14ac:dyDescent="0.35"/>
    <row r="117203" s="62" customFormat="1" x14ac:dyDescent="0.35"/>
    <row r="117204" s="62" customFormat="1" x14ac:dyDescent="0.35"/>
    <row r="117205" s="62" customFormat="1" x14ac:dyDescent="0.35"/>
    <row r="117206" s="62" customFormat="1" x14ac:dyDescent="0.35"/>
    <row r="117207" s="62" customFormat="1" x14ac:dyDescent="0.35"/>
    <row r="117208" s="62" customFormat="1" x14ac:dyDescent="0.35"/>
    <row r="117209" s="62" customFormat="1" x14ac:dyDescent="0.35"/>
    <row r="117210" s="62" customFormat="1" x14ac:dyDescent="0.35"/>
    <row r="117211" s="62" customFormat="1" x14ac:dyDescent="0.35"/>
    <row r="117212" s="62" customFormat="1" x14ac:dyDescent="0.35"/>
    <row r="117213" s="62" customFormat="1" x14ac:dyDescent="0.35"/>
    <row r="117214" s="62" customFormat="1" x14ac:dyDescent="0.35"/>
    <row r="117215" s="62" customFormat="1" x14ac:dyDescent="0.35"/>
    <row r="117216" s="62" customFormat="1" x14ac:dyDescent="0.35"/>
    <row r="117217" s="62" customFormat="1" x14ac:dyDescent="0.35"/>
    <row r="117218" s="62" customFormat="1" x14ac:dyDescent="0.35"/>
    <row r="117219" s="62" customFormat="1" x14ac:dyDescent="0.35"/>
    <row r="117220" s="62" customFormat="1" x14ac:dyDescent="0.35"/>
    <row r="117221" s="62" customFormat="1" x14ac:dyDescent="0.35"/>
    <row r="117222" s="62" customFormat="1" x14ac:dyDescent="0.35"/>
    <row r="117223" s="62" customFormat="1" x14ac:dyDescent="0.35"/>
    <row r="117224" s="62" customFormat="1" x14ac:dyDescent="0.35"/>
    <row r="117225" s="62" customFormat="1" x14ac:dyDescent="0.35"/>
    <row r="117226" s="62" customFormat="1" x14ac:dyDescent="0.35"/>
    <row r="117227" s="62" customFormat="1" x14ac:dyDescent="0.35"/>
    <row r="117228" s="62" customFormat="1" x14ac:dyDescent="0.35"/>
    <row r="117229" s="62" customFormat="1" x14ac:dyDescent="0.35"/>
    <row r="117230" s="62" customFormat="1" x14ac:dyDescent="0.35"/>
    <row r="117231" s="62" customFormat="1" x14ac:dyDescent="0.35"/>
    <row r="117232" s="62" customFormat="1" x14ac:dyDescent="0.35"/>
    <row r="117233" s="62" customFormat="1" x14ac:dyDescent="0.35"/>
    <row r="117234" s="62" customFormat="1" x14ac:dyDescent="0.35"/>
    <row r="117235" s="62" customFormat="1" x14ac:dyDescent="0.35"/>
    <row r="117236" s="62" customFormat="1" x14ac:dyDescent="0.35"/>
    <row r="117237" s="62" customFormat="1" x14ac:dyDescent="0.35"/>
    <row r="117238" s="62" customFormat="1" x14ac:dyDescent="0.35"/>
    <row r="117239" s="62" customFormat="1" x14ac:dyDescent="0.35"/>
    <row r="117240" s="62" customFormat="1" x14ac:dyDescent="0.35"/>
    <row r="117241" s="62" customFormat="1" x14ac:dyDescent="0.35"/>
    <row r="117242" s="62" customFormat="1" x14ac:dyDescent="0.35"/>
    <row r="117243" s="62" customFormat="1" x14ac:dyDescent="0.35"/>
    <row r="117244" s="62" customFormat="1" x14ac:dyDescent="0.35"/>
    <row r="117245" s="62" customFormat="1" x14ac:dyDescent="0.35"/>
    <row r="117246" s="62" customFormat="1" x14ac:dyDescent="0.35"/>
    <row r="117247" s="62" customFormat="1" x14ac:dyDescent="0.35"/>
    <row r="117248" s="62" customFormat="1" x14ac:dyDescent="0.35"/>
    <row r="117249" s="62" customFormat="1" x14ac:dyDescent="0.35"/>
    <row r="117250" s="62" customFormat="1" x14ac:dyDescent="0.35"/>
    <row r="117251" s="62" customFormat="1" x14ac:dyDescent="0.35"/>
    <row r="117252" s="62" customFormat="1" x14ac:dyDescent="0.35"/>
    <row r="117253" s="62" customFormat="1" x14ac:dyDescent="0.35"/>
    <row r="117254" s="62" customFormat="1" x14ac:dyDescent="0.35"/>
    <row r="117255" s="62" customFormat="1" x14ac:dyDescent="0.35"/>
    <row r="117256" s="62" customFormat="1" x14ac:dyDescent="0.35"/>
    <row r="117257" s="62" customFormat="1" x14ac:dyDescent="0.35"/>
    <row r="117258" s="62" customFormat="1" x14ac:dyDescent="0.35"/>
    <row r="117259" s="62" customFormat="1" x14ac:dyDescent="0.35"/>
    <row r="117260" s="62" customFormat="1" x14ac:dyDescent="0.35"/>
    <row r="117261" s="62" customFormat="1" x14ac:dyDescent="0.35"/>
    <row r="117262" s="62" customFormat="1" x14ac:dyDescent="0.35"/>
    <row r="117263" s="62" customFormat="1" x14ac:dyDescent="0.35"/>
    <row r="117264" s="62" customFormat="1" x14ac:dyDescent="0.35"/>
    <row r="117265" s="62" customFormat="1" x14ac:dyDescent="0.35"/>
    <row r="117266" s="62" customFormat="1" x14ac:dyDescent="0.35"/>
    <row r="117267" s="62" customFormat="1" x14ac:dyDescent="0.35"/>
    <row r="117268" s="62" customFormat="1" x14ac:dyDescent="0.35"/>
    <row r="117269" s="62" customFormat="1" x14ac:dyDescent="0.35"/>
    <row r="117270" s="62" customFormat="1" x14ac:dyDescent="0.35"/>
    <row r="117271" s="62" customFormat="1" x14ac:dyDescent="0.35"/>
    <row r="117272" s="62" customFormat="1" x14ac:dyDescent="0.35"/>
    <row r="117273" s="62" customFormat="1" x14ac:dyDescent="0.35"/>
    <row r="117274" s="62" customFormat="1" x14ac:dyDescent="0.35"/>
    <row r="117275" s="62" customFormat="1" x14ac:dyDescent="0.35"/>
    <row r="117276" s="62" customFormat="1" x14ac:dyDescent="0.35"/>
    <row r="117277" s="62" customFormat="1" x14ac:dyDescent="0.35"/>
    <row r="117278" s="62" customFormat="1" x14ac:dyDescent="0.35"/>
    <row r="117279" s="62" customFormat="1" x14ac:dyDescent="0.35"/>
    <row r="117280" s="62" customFormat="1" x14ac:dyDescent="0.35"/>
    <row r="117281" s="62" customFormat="1" x14ac:dyDescent="0.35"/>
    <row r="117282" s="62" customFormat="1" x14ac:dyDescent="0.35"/>
    <row r="117283" s="62" customFormat="1" x14ac:dyDescent="0.35"/>
    <row r="117284" s="62" customFormat="1" x14ac:dyDescent="0.35"/>
    <row r="117285" s="62" customFormat="1" x14ac:dyDescent="0.35"/>
    <row r="117286" s="62" customFormat="1" x14ac:dyDescent="0.35"/>
    <row r="117287" s="62" customFormat="1" x14ac:dyDescent="0.35"/>
    <row r="117288" s="62" customFormat="1" x14ac:dyDescent="0.35"/>
    <row r="117289" s="62" customFormat="1" x14ac:dyDescent="0.35"/>
    <row r="117290" s="62" customFormat="1" x14ac:dyDescent="0.35"/>
    <row r="117291" s="62" customFormat="1" x14ac:dyDescent="0.35"/>
    <row r="117292" s="62" customFormat="1" x14ac:dyDescent="0.35"/>
    <row r="117293" s="62" customFormat="1" x14ac:dyDescent="0.35"/>
    <row r="117294" s="62" customFormat="1" x14ac:dyDescent="0.35"/>
    <row r="117295" s="62" customFormat="1" x14ac:dyDescent="0.35"/>
    <row r="117296" s="62" customFormat="1" x14ac:dyDescent="0.35"/>
    <row r="117297" s="62" customFormat="1" x14ac:dyDescent="0.35"/>
    <row r="117298" s="62" customFormat="1" x14ac:dyDescent="0.35"/>
    <row r="117299" s="62" customFormat="1" x14ac:dyDescent="0.35"/>
    <row r="117300" s="62" customFormat="1" x14ac:dyDescent="0.35"/>
    <row r="117301" s="62" customFormat="1" x14ac:dyDescent="0.35"/>
    <row r="117302" s="62" customFormat="1" x14ac:dyDescent="0.35"/>
    <row r="117303" s="62" customFormat="1" x14ac:dyDescent="0.35"/>
    <row r="117304" s="62" customFormat="1" x14ac:dyDescent="0.35"/>
    <row r="117305" s="62" customFormat="1" x14ac:dyDescent="0.35"/>
    <row r="117306" s="62" customFormat="1" x14ac:dyDescent="0.35"/>
    <row r="117307" s="62" customFormat="1" x14ac:dyDescent="0.35"/>
    <row r="117308" s="62" customFormat="1" x14ac:dyDescent="0.35"/>
    <row r="117309" s="62" customFormat="1" x14ac:dyDescent="0.35"/>
    <row r="117310" s="62" customFormat="1" x14ac:dyDescent="0.35"/>
    <row r="117311" s="62" customFormat="1" x14ac:dyDescent="0.35"/>
    <row r="117312" s="62" customFormat="1" x14ac:dyDescent="0.35"/>
    <row r="117313" s="62" customFormat="1" x14ac:dyDescent="0.35"/>
    <row r="117314" s="62" customFormat="1" x14ac:dyDescent="0.35"/>
    <row r="117315" s="62" customFormat="1" x14ac:dyDescent="0.35"/>
    <row r="117316" s="62" customFormat="1" x14ac:dyDescent="0.35"/>
    <row r="117317" s="62" customFormat="1" x14ac:dyDescent="0.35"/>
    <row r="117318" s="62" customFormat="1" x14ac:dyDescent="0.35"/>
    <row r="117319" s="62" customFormat="1" x14ac:dyDescent="0.35"/>
    <row r="117320" s="62" customFormat="1" x14ac:dyDescent="0.35"/>
    <row r="117321" s="62" customFormat="1" x14ac:dyDescent="0.35"/>
    <row r="117322" s="62" customFormat="1" x14ac:dyDescent="0.35"/>
    <row r="117323" s="62" customFormat="1" x14ac:dyDescent="0.35"/>
    <row r="117324" s="62" customFormat="1" x14ac:dyDescent="0.35"/>
    <row r="117325" s="62" customFormat="1" x14ac:dyDescent="0.35"/>
    <row r="117326" s="62" customFormat="1" x14ac:dyDescent="0.35"/>
    <row r="117327" s="62" customFormat="1" x14ac:dyDescent="0.35"/>
    <row r="117328" s="62" customFormat="1" x14ac:dyDescent="0.35"/>
    <row r="117329" s="62" customFormat="1" x14ac:dyDescent="0.35"/>
    <row r="117330" s="62" customFormat="1" x14ac:dyDescent="0.35"/>
    <row r="117331" s="62" customFormat="1" x14ac:dyDescent="0.35"/>
    <row r="117332" s="62" customFormat="1" x14ac:dyDescent="0.35"/>
    <row r="117333" s="62" customFormat="1" x14ac:dyDescent="0.35"/>
    <row r="117334" s="62" customFormat="1" x14ac:dyDescent="0.35"/>
    <row r="117335" s="62" customFormat="1" x14ac:dyDescent="0.35"/>
    <row r="117336" s="62" customFormat="1" x14ac:dyDescent="0.35"/>
    <row r="117337" s="62" customFormat="1" x14ac:dyDescent="0.35"/>
    <row r="117338" s="62" customFormat="1" x14ac:dyDescent="0.35"/>
    <row r="117339" s="62" customFormat="1" x14ac:dyDescent="0.35"/>
    <row r="117340" s="62" customFormat="1" x14ac:dyDescent="0.35"/>
    <row r="117341" s="62" customFormat="1" x14ac:dyDescent="0.35"/>
    <row r="117342" s="62" customFormat="1" x14ac:dyDescent="0.35"/>
    <row r="117343" s="62" customFormat="1" x14ac:dyDescent="0.35"/>
    <row r="117344" s="62" customFormat="1" x14ac:dyDescent="0.35"/>
    <row r="117345" s="62" customFormat="1" x14ac:dyDescent="0.35"/>
    <row r="117346" s="62" customFormat="1" x14ac:dyDescent="0.35"/>
    <row r="117347" s="62" customFormat="1" x14ac:dyDescent="0.35"/>
    <row r="117348" s="62" customFormat="1" x14ac:dyDescent="0.35"/>
    <row r="117349" s="62" customFormat="1" x14ac:dyDescent="0.35"/>
    <row r="117350" s="62" customFormat="1" x14ac:dyDescent="0.35"/>
    <row r="117351" s="62" customFormat="1" x14ac:dyDescent="0.35"/>
    <row r="117352" s="62" customFormat="1" x14ac:dyDescent="0.35"/>
    <row r="117353" s="62" customFormat="1" x14ac:dyDescent="0.35"/>
    <row r="117354" s="62" customFormat="1" x14ac:dyDescent="0.35"/>
    <row r="117355" s="62" customFormat="1" x14ac:dyDescent="0.35"/>
    <row r="117356" s="62" customFormat="1" x14ac:dyDescent="0.35"/>
    <row r="117357" s="62" customFormat="1" x14ac:dyDescent="0.35"/>
    <row r="117358" s="62" customFormat="1" x14ac:dyDescent="0.35"/>
    <row r="117359" s="62" customFormat="1" x14ac:dyDescent="0.35"/>
    <row r="117360" s="62" customFormat="1" x14ac:dyDescent="0.35"/>
    <row r="117361" s="62" customFormat="1" x14ac:dyDescent="0.35"/>
    <row r="117362" s="62" customFormat="1" x14ac:dyDescent="0.35"/>
    <row r="117363" s="62" customFormat="1" x14ac:dyDescent="0.35"/>
    <row r="117364" s="62" customFormat="1" x14ac:dyDescent="0.35"/>
    <row r="117365" s="62" customFormat="1" x14ac:dyDescent="0.35"/>
    <row r="117366" s="62" customFormat="1" x14ac:dyDescent="0.35"/>
    <row r="117367" s="62" customFormat="1" x14ac:dyDescent="0.35"/>
    <row r="117368" s="62" customFormat="1" x14ac:dyDescent="0.35"/>
    <row r="117369" s="62" customFormat="1" x14ac:dyDescent="0.35"/>
    <row r="117370" s="62" customFormat="1" x14ac:dyDescent="0.35"/>
    <row r="117371" s="62" customFormat="1" x14ac:dyDescent="0.35"/>
    <row r="117372" s="62" customFormat="1" x14ac:dyDescent="0.35"/>
    <row r="117373" s="62" customFormat="1" x14ac:dyDescent="0.35"/>
    <row r="117374" s="62" customFormat="1" x14ac:dyDescent="0.35"/>
    <row r="117375" s="62" customFormat="1" x14ac:dyDescent="0.35"/>
    <row r="117376" s="62" customFormat="1" x14ac:dyDescent="0.35"/>
    <row r="117377" s="62" customFormat="1" x14ac:dyDescent="0.35"/>
    <row r="117378" s="62" customFormat="1" x14ac:dyDescent="0.35"/>
    <row r="117379" s="62" customFormat="1" x14ac:dyDescent="0.35"/>
    <row r="117380" s="62" customFormat="1" x14ac:dyDescent="0.35"/>
    <row r="117381" s="62" customFormat="1" x14ac:dyDescent="0.35"/>
    <row r="117382" s="62" customFormat="1" x14ac:dyDescent="0.35"/>
    <row r="117383" s="62" customFormat="1" x14ac:dyDescent="0.35"/>
    <row r="117384" s="62" customFormat="1" x14ac:dyDescent="0.35"/>
    <row r="117385" s="62" customFormat="1" x14ac:dyDescent="0.35"/>
    <row r="117386" s="62" customFormat="1" x14ac:dyDescent="0.35"/>
    <row r="117387" s="62" customFormat="1" x14ac:dyDescent="0.35"/>
    <row r="117388" s="62" customFormat="1" x14ac:dyDescent="0.35"/>
    <row r="117389" s="62" customFormat="1" x14ac:dyDescent="0.35"/>
    <row r="117390" s="62" customFormat="1" x14ac:dyDescent="0.35"/>
    <row r="117391" s="62" customFormat="1" x14ac:dyDescent="0.35"/>
    <row r="117392" s="62" customFormat="1" x14ac:dyDescent="0.35"/>
    <row r="117393" s="62" customFormat="1" x14ac:dyDescent="0.35"/>
    <row r="117394" s="62" customFormat="1" x14ac:dyDescent="0.35"/>
    <row r="117395" s="62" customFormat="1" x14ac:dyDescent="0.35"/>
    <row r="117396" s="62" customFormat="1" x14ac:dyDescent="0.35"/>
    <row r="117397" s="62" customFormat="1" x14ac:dyDescent="0.35"/>
    <row r="117398" s="62" customFormat="1" x14ac:dyDescent="0.35"/>
    <row r="117399" s="62" customFormat="1" x14ac:dyDescent="0.35"/>
    <row r="117400" s="62" customFormat="1" x14ac:dyDescent="0.35"/>
    <row r="117401" s="62" customFormat="1" x14ac:dyDescent="0.35"/>
    <row r="117402" s="62" customFormat="1" x14ac:dyDescent="0.35"/>
    <row r="117403" s="62" customFormat="1" x14ac:dyDescent="0.35"/>
    <row r="117404" s="62" customFormat="1" x14ac:dyDescent="0.35"/>
    <row r="117405" s="62" customFormat="1" x14ac:dyDescent="0.35"/>
    <row r="117406" s="62" customFormat="1" x14ac:dyDescent="0.35"/>
    <row r="117407" s="62" customFormat="1" x14ac:dyDescent="0.35"/>
    <row r="117408" s="62" customFormat="1" x14ac:dyDescent="0.35"/>
    <row r="117409" s="62" customFormat="1" x14ac:dyDescent="0.35"/>
    <row r="117410" s="62" customFormat="1" x14ac:dyDescent="0.35"/>
    <row r="117411" s="62" customFormat="1" x14ac:dyDescent="0.35"/>
    <row r="117412" s="62" customFormat="1" x14ac:dyDescent="0.35"/>
    <row r="117413" s="62" customFormat="1" x14ac:dyDescent="0.35"/>
    <row r="117414" s="62" customFormat="1" x14ac:dyDescent="0.35"/>
    <row r="117415" s="62" customFormat="1" x14ac:dyDescent="0.35"/>
    <row r="117416" s="62" customFormat="1" x14ac:dyDescent="0.35"/>
    <row r="117417" s="62" customFormat="1" x14ac:dyDescent="0.35"/>
    <row r="117418" s="62" customFormat="1" x14ac:dyDescent="0.35"/>
    <row r="117419" s="62" customFormat="1" x14ac:dyDescent="0.35"/>
    <row r="117420" s="62" customFormat="1" x14ac:dyDescent="0.35"/>
    <row r="117421" s="62" customFormat="1" x14ac:dyDescent="0.35"/>
    <row r="117422" s="62" customFormat="1" x14ac:dyDescent="0.35"/>
    <row r="117423" s="62" customFormat="1" x14ac:dyDescent="0.35"/>
    <row r="117424" s="62" customFormat="1" x14ac:dyDescent="0.35"/>
    <row r="117425" s="62" customFormat="1" x14ac:dyDescent="0.35"/>
    <row r="117426" s="62" customFormat="1" x14ac:dyDescent="0.35"/>
    <row r="117427" s="62" customFormat="1" x14ac:dyDescent="0.35"/>
    <row r="117428" s="62" customFormat="1" x14ac:dyDescent="0.35"/>
    <row r="117429" s="62" customFormat="1" x14ac:dyDescent="0.35"/>
    <row r="117430" s="62" customFormat="1" x14ac:dyDescent="0.35"/>
    <row r="117431" s="62" customFormat="1" x14ac:dyDescent="0.35"/>
    <row r="117432" s="62" customFormat="1" x14ac:dyDescent="0.35"/>
    <row r="117433" s="62" customFormat="1" x14ac:dyDescent="0.35"/>
    <row r="117434" s="62" customFormat="1" x14ac:dyDescent="0.35"/>
    <row r="117435" s="62" customFormat="1" x14ac:dyDescent="0.35"/>
    <row r="117436" s="62" customFormat="1" x14ac:dyDescent="0.35"/>
    <row r="117437" s="62" customFormat="1" x14ac:dyDescent="0.35"/>
    <row r="117438" s="62" customFormat="1" x14ac:dyDescent="0.35"/>
    <row r="117439" s="62" customFormat="1" x14ac:dyDescent="0.35"/>
    <row r="117440" s="62" customFormat="1" x14ac:dyDescent="0.35"/>
    <row r="117441" s="62" customFormat="1" x14ac:dyDescent="0.35"/>
    <row r="117442" s="62" customFormat="1" x14ac:dyDescent="0.35"/>
    <row r="117443" s="62" customFormat="1" x14ac:dyDescent="0.35"/>
    <row r="117444" s="62" customFormat="1" x14ac:dyDescent="0.35"/>
    <row r="117445" s="62" customFormat="1" x14ac:dyDescent="0.35"/>
    <row r="117446" s="62" customFormat="1" x14ac:dyDescent="0.35"/>
    <row r="117447" s="62" customFormat="1" x14ac:dyDescent="0.35"/>
    <row r="117448" s="62" customFormat="1" x14ac:dyDescent="0.35"/>
    <row r="117449" s="62" customFormat="1" x14ac:dyDescent="0.35"/>
    <row r="117450" s="62" customFormat="1" x14ac:dyDescent="0.35"/>
    <row r="117451" s="62" customFormat="1" x14ac:dyDescent="0.35"/>
    <row r="117452" s="62" customFormat="1" x14ac:dyDescent="0.35"/>
    <row r="117453" s="62" customFormat="1" x14ac:dyDescent="0.35"/>
    <row r="117454" s="62" customFormat="1" x14ac:dyDescent="0.35"/>
    <row r="117455" s="62" customFormat="1" x14ac:dyDescent="0.35"/>
    <row r="117456" s="62" customFormat="1" x14ac:dyDescent="0.35"/>
    <row r="117457" s="62" customFormat="1" x14ac:dyDescent="0.35"/>
    <row r="117458" s="62" customFormat="1" x14ac:dyDescent="0.35"/>
    <row r="117459" s="62" customFormat="1" x14ac:dyDescent="0.35"/>
    <row r="117460" s="62" customFormat="1" x14ac:dyDescent="0.35"/>
    <row r="117461" s="62" customFormat="1" x14ac:dyDescent="0.35"/>
    <row r="117462" s="62" customFormat="1" x14ac:dyDescent="0.35"/>
    <row r="117463" s="62" customFormat="1" x14ac:dyDescent="0.35"/>
    <row r="117464" s="62" customFormat="1" x14ac:dyDescent="0.35"/>
    <row r="117465" s="62" customFormat="1" x14ac:dyDescent="0.35"/>
    <row r="117466" s="62" customFormat="1" x14ac:dyDescent="0.35"/>
    <row r="117467" s="62" customFormat="1" x14ac:dyDescent="0.35"/>
    <row r="117468" s="62" customFormat="1" x14ac:dyDescent="0.35"/>
    <row r="117469" s="62" customFormat="1" x14ac:dyDescent="0.35"/>
    <row r="117470" s="62" customFormat="1" x14ac:dyDescent="0.35"/>
    <row r="117471" s="62" customFormat="1" x14ac:dyDescent="0.35"/>
    <row r="117472" s="62" customFormat="1" x14ac:dyDescent="0.35"/>
    <row r="117473" s="62" customFormat="1" x14ac:dyDescent="0.35"/>
    <row r="117474" s="62" customFormat="1" x14ac:dyDescent="0.35"/>
    <row r="117475" s="62" customFormat="1" x14ac:dyDescent="0.35"/>
    <row r="117476" s="62" customFormat="1" x14ac:dyDescent="0.35"/>
    <row r="117477" s="62" customFormat="1" x14ac:dyDescent="0.35"/>
    <row r="117478" s="62" customFormat="1" x14ac:dyDescent="0.35"/>
    <row r="117479" s="62" customFormat="1" x14ac:dyDescent="0.35"/>
    <row r="117480" s="62" customFormat="1" x14ac:dyDescent="0.35"/>
    <row r="117481" s="62" customFormat="1" x14ac:dyDescent="0.35"/>
    <row r="117482" s="62" customFormat="1" x14ac:dyDescent="0.35"/>
    <row r="117483" s="62" customFormat="1" x14ac:dyDescent="0.35"/>
    <row r="117484" s="62" customFormat="1" x14ac:dyDescent="0.35"/>
    <row r="117485" s="62" customFormat="1" x14ac:dyDescent="0.35"/>
    <row r="117486" s="62" customFormat="1" x14ac:dyDescent="0.35"/>
    <row r="117487" s="62" customFormat="1" x14ac:dyDescent="0.35"/>
    <row r="117488" s="62" customFormat="1" x14ac:dyDescent="0.35"/>
    <row r="117489" s="62" customFormat="1" x14ac:dyDescent="0.35"/>
    <row r="117490" s="62" customFormat="1" x14ac:dyDescent="0.35"/>
    <row r="117491" s="62" customFormat="1" x14ac:dyDescent="0.35"/>
    <row r="117492" s="62" customFormat="1" x14ac:dyDescent="0.35"/>
    <row r="117493" s="62" customFormat="1" x14ac:dyDescent="0.35"/>
    <row r="117494" s="62" customFormat="1" x14ac:dyDescent="0.35"/>
    <row r="117495" s="62" customFormat="1" x14ac:dyDescent="0.35"/>
    <row r="117496" s="62" customFormat="1" x14ac:dyDescent="0.35"/>
    <row r="117497" s="62" customFormat="1" x14ac:dyDescent="0.35"/>
    <row r="117498" s="62" customFormat="1" x14ac:dyDescent="0.35"/>
    <row r="117499" s="62" customFormat="1" x14ac:dyDescent="0.35"/>
    <row r="117500" s="62" customFormat="1" x14ac:dyDescent="0.35"/>
    <row r="117501" s="62" customFormat="1" x14ac:dyDescent="0.35"/>
    <row r="117502" s="62" customFormat="1" x14ac:dyDescent="0.35"/>
    <row r="117503" s="62" customFormat="1" x14ac:dyDescent="0.35"/>
    <row r="117504" s="62" customFormat="1" x14ac:dyDescent="0.35"/>
    <row r="117505" s="62" customFormat="1" x14ac:dyDescent="0.35"/>
    <row r="117506" s="62" customFormat="1" x14ac:dyDescent="0.35"/>
    <row r="117507" s="62" customFormat="1" x14ac:dyDescent="0.35"/>
    <row r="117508" s="62" customFormat="1" x14ac:dyDescent="0.35"/>
    <row r="117509" s="62" customFormat="1" x14ac:dyDescent="0.35"/>
    <row r="117510" s="62" customFormat="1" x14ac:dyDescent="0.35"/>
    <row r="117511" s="62" customFormat="1" x14ac:dyDescent="0.35"/>
    <row r="117512" s="62" customFormat="1" x14ac:dyDescent="0.35"/>
    <row r="117513" s="62" customFormat="1" x14ac:dyDescent="0.35"/>
    <row r="117514" s="62" customFormat="1" x14ac:dyDescent="0.35"/>
    <row r="117515" s="62" customFormat="1" x14ac:dyDescent="0.35"/>
    <row r="117516" s="62" customFormat="1" x14ac:dyDescent="0.35"/>
    <row r="117517" s="62" customFormat="1" x14ac:dyDescent="0.35"/>
    <row r="117518" s="62" customFormat="1" x14ac:dyDescent="0.35"/>
    <row r="117519" s="62" customFormat="1" x14ac:dyDescent="0.35"/>
    <row r="117520" s="62" customFormat="1" x14ac:dyDescent="0.35"/>
    <row r="117521" s="62" customFormat="1" x14ac:dyDescent="0.35"/>
    <row r="117522" s="62" customFormat="1" x14ac:dyDescent="0.35"/>
    <row r="117523" s="62" customFormat="1" x14ac:dyDescent="0.35"/>
    <row r="117524" s="62" customFormat="1" x14ac:dyDescent="0.35"/>
    <row r="117525" s="62" customFormat="1" x14ac:dyDescent="0.35"/>
    <row r="117526" s="62" customFormat="1" x14ac:dyDescent="0.35"/>
    <row r="117527" s="62" customFormat="1" x14ac:dyDescent="0.35"/>
    <row r="117528" s="62" customFormat="1" x14ac:dyDescent="0.35"/>
    <row r="117529" s="62" customFormat="1" x14ac:dyDescent="0.35"/>
    <row r="117530" s="62" customFormat="1" x14ac:dyDescent="0.35"/>
    <row r="117531" s="62" customFormat="1" x14ac:dyDescent="0.35"/>
    <row r="117532" s="62" customFormat="1" x14ac:dyDescent="0.35"/>
    <row r="117533" s="62" customFormat="1" x14ac:dyDescent="0.35"/>
    <row r="117534" s="62" customFormat="1" x14ac:dyDescent="0.35"/>
    <row r="117535" s="62" customFormat="1" x14ac:dyDescent="0.35"/>
    <row r="117536" s="62" customFormat="1" x14ac:dyDescent="0.35"/>
    <row r="117537" s="62" customFormat="1" x14ac:dyDescent="0.35"/>
    <row r="117538" s="62" customFormat="1" x14ac:dyDescent="0.35"/>
    <row r="117539" s="62" customFormat="1" x14ac:dyDescent="0.35"/>
    <row r="117540" s="62" customFormat="1" x14ac:dyDescent="0.35"/>
    <row r="117541" s="62" customFormat="1" x14ac:dyDescent="0.35"/>
    <row r="117542" s="62" customFormat="1" x14ac:dyDescent="0.35"/>
    <row r="117543" s="62" customFormat="1" x14ac:dyDescent="0.35"/>
    <row r="117544" s="62" customFormat="1" x14ac:dyDescent="0.35"/>
    <row r="117545" s="62" customFormat="1" x14ac:dyDescent="0.35"/>
    <row r="117546" s="62" customFormat="1" x14ac:dyDescent="0.35"/>
    <row r="117547" s="62" customFormat="1" x14ac:dyDescent="0.35"/>
    <row r="117548" s="62" customFormat="1" x14ac:dyDescent="0.35"/>
    <row r="117549" s="62" customFormat="1" x14ac:dyDescent="0.35"/>
    <row r="117550" s="62" customFormat="1" x14ac:dyDescent="0.35"/>
    <row r="117551" s="62" customFormat="1" x14ac:dyDescent="0.35"/>
    <row r="117552" s="62" customFormat="1" x14ac:dyDescent="0.35"/>
    <row r="117553" s="62" customFormat="1" x14ac:dyDescent="0.35"/>
    <row r="117554" s="62" customFormat="1" x14ac:dyDescent="0.35"/>
    <row r="117555" s="62" customFormat="1" x14ac:dyDescent="0.35"/>
    <row r="117556" s="62" customFormat="1" x14ac:dyDescent="0.35"/>
    <row r="117557" s="62" customFormat="1" x14ac:dyDescent="0.35"/>
    <row r="117558" s="62" customFormat="1" x14ac:dyDescent="0.35"/>
    <row r="117559" s="62" customFormat="1" x14ac:dyDescent="0.35"/>
    <row r="117560" s="62" customFormat="1" x14ac:dyDescent="0.35"/>
    <row r="117561" s="62" customFormat="1" x14ac:dyDescent="0.35"/>
    <row r="117562" s="62" customFormat="1" x14ac:dyDescent="0.35"/>
    <row r="117563" s="62" customFormat="1" x14ac:dyDescent="0.35"/>
    <row r="117564" s="62" customFormat="1" x14ac:dyDescent="0.35"/>
    <row r="117565" s="62" customFormat="1" x14ac:dyDescent="0.35"/>
    <row r="117566" s="62" customFormat="1" x14ac:dyDescent="0.35"/>
    <row r="117567" s="62" customFormat="1" x14ac:dyDescent="0.35"/>
    <row r="117568" s="62" customFormat="1" x14ac:dyDescent="0.35"/>
    <row r="117569" s="62" customFormat="1" x14ac:dyDescent="0.35"/>
    <row r="117570" s="62" customFormat="1" x14ac:dyDescent="0.35"/>
    <row r="117571" s="62" customFormat="1" x14ac:dyDescent="0.35"/>
    <row r="117572" s="62" customFormat="1" x14ac:dyDescent="0.35"/>
    <row r="117573" s="62" customFormat="1" x14ac:dyDescent="0.35"/>
    <row r="117574" s="62" customFormat="1" x14ac:dyDescent="0.35"/>
    <row r="117575" s="62" customFormat="1" x14ac:dyDescent="0.35"/>
    <row r="117576" s="62" customFormat="1" x14ac:dyDescent="0.35"/>
    <row r="117577" s="62" customFormat="1" x14ac:dyDescent="0.35"/>
    <row r="117578" s="62" customFormat="1" x14ac:dyDescent="0.35"/>
    <row r="117579" s="62" customFormat="1" x14ac:dyDescent="0.35"/>
    <row r="117580" s="62" customFormat="1" x14ac:dyDescent="0.35"/>
    <row r="117581" s="62" customFormat="1" x14ac:dyDescent="0.35"/>
    <row r="117582" s="62" customFormat="1" x14ac:dyDescent="0.35"/>
    <row r="117583" s="62" customFormat="1" x14ac:dyDescent="0.35"/>
    <row r="117584" s="62" customFormat="1" x14ac:dyDescent="0.35"/>
    <row r="117585" s="62" customFormat="1" x14ac:dyDescent="0.35"/>
    <row r="117586" s="62" customFormat="1" x14ac:dyDescent="0.35"/>
    <row r="117587" s="62" customFormat="1" x14ac:dyDescent="0.35"/>
    <row r="117588" s="62" customFormat="1" x14ac:dyDescent="0.35"/>
    <row r="117589" s="62" customFormat="1" x14ac:dyDescent="0.35"/>
    <row r="117590" s="62" customFormat="1" x14ac:dyDescent="0.35"/>
    <row r="117591" s="62" customFormat="1" x14ac:dyDescent="0.35"/>
    <row r="117592" s="62" customFormat="1" x14ac:dyDescent="0.35"/>
    <row r="117593" s="62" customFormat="1" x14ac:dyDescent="0.35"/>
    <row r="117594" s="62" customFormat="1" x14ac:dyDescent="0.35"/>
    <row r="117595" s="62" customFormat="1" x14ac:dyDescent="0.35"/>
    <row r="117596" s="62" customFormat="1" x14ac:dyDescent="0.35"/>
    <row r="117597" s="62" customFormat="1" x14ac:dyDescent="0.35"/>
    <row r="117598" s="62" customFormat="1" x14ac:dyDescent="0.35"/>
    <row r="117599" s="62" customFormat="1" x14ac:dyDescent="0.35"/>
    <row r="117600" s="62" customFormat="1" x14ac:dyDescent="0.35"/>
    <row r="117601" s="62" customFormat="1" x14ac:dyDescent="0.35"/>
    <row r="117602" s="62" customFormat="1" x14ac:dyDescent="0.35"/>
    <row r="117603" s="62" customFormat="1" x14ac:dyDescent="0.35"/>
    <row r="117604" s="62" customFormat="1" x14ac:dyDescent="0.35"/>
    <row r="117605" s="62" customFormat="1" x14ac:dyDescent="0.35"/>
    <row r="117606" s="62" customFormat="1" x14ac:dyDescent="0.35"/>
    <row r="117607" s="62" customFormat="1" x14ac:dyDescent="0.35"/>
    <row r="117608" s="62" customFormat="1" x14ac:dyDescent="0.35"/>
    <row r="117609" s="62" customFormat="1" x14ac:dyDescent="0.35"/>
    <row r="117610" s="62" customFormat="1" x14ac:dyDescent="0.35"/>
    <row r="117611" s="62" customFormat="1" x14ac:dyDescent="0.35"/>
    <row r="117612" s="62" customFormat="1" x14ac:dyDescent="0.35"/>
    <row r="117613" s="62" customFormat="1" x14ac:dyDescent="0.35"/>
    <row r="117614" s="62" customFormat="1" x14ac:dyDescent="0.35"/>
    <row r="117615" s="62" customFormat="1" x14ac:dyDescent="0.35"/>
    <row r="117616" s="62" customFormat="1" x14ac:dyDescent="0.35"/>
    <row r="117617" s="62" customFormat="1" x14ac:dyDescent="0.35"/>
    <row r="117618" s="62" customFormat="1" x14ac:dyDescent="0.35"/>
    <row r="117619" s="62" customFormat="1" x14ac:dyDescent="0.35"/>
    <row r="117620" s="62" customFormat="1" x14ac:dyDescent="0.35"/>
    <row r="117621" s="62" customFormat="1" x14ac:dyDescent="0.35"/>
    <row r="117622" s="62" customFormat="1" x14ac:dyDescent="0.35"/>
    <row r="117623" s="62" customFormat="1" x14ac:dyDescent="0.35"/>
    <row r="117624" s="62" customFormat="1" x14ac:dyDescent="0.35"/>
    <row r="117625" s="62" customFormat="1" x14ac:dyDescent="0.35"/>
    <row r="117626" s="62" customFormat="1" x14ac:dyDescent="0.35"/>
    <row r="117627" s="62" customFormat="1" x14ac:dyDescent="0.35"/>
    <row r="117628" s="62" customFormat="1" x14ac:dyDescent="0.35"/>
    <row r="117629" s="62" customFormat="1" x14ac:dyDescent="0.35"/>
    <row r="117630" s="62" customFormat="1" x14ac:dyDescent="0.35"/>
    <row r="117631" s="62" customFormat="1" x14ac:dyDescent="0.35"/>
    <row r="117632" s="62" customFormat="1" x14ac:dyDescent="0.35"/>
    <row r="117633" s="62" customFormat="1" x14ac:dyDescent="0.35"/>
    <row r="117634" s="62" customFormat="1" x14ac:dyDescent="0.35"/>
    <row r="117635" s="62" customFormat="1" x14ac:dyDescent="0.35"/>
    <row r="117636" s="62" customFormat="1" x14ac:dyDescent="0.35"/>
    <row r="117637" s="62" customFormat="1" x14ac:dyDescent="0.35"/>
    <row r="117638" s="62" customFormat="1" x14ac:dyDescent="0.35"/>
    <row r="117639" s="62" customFormat="1" x14ac:dyDescent="0.35"/>
    <row r="117640" s="62" customFormat="1" x14ac:dyDescent="0.35"/>
    <row r="117641" s="62" customFormat="1" x14ac:dyDescent="0.35"/>
    <row r="117642" s="62" customFormat="1" x14ac:dyDescent="0.35"/>
    <row r="117643" s="62" customFormat="1" x14ac:dyDescent="0.35"/>
    <row r="117644" s="62" customFormat="1" x14ac:dyDescent="0.35"/>
    <row r="117645" s="62" customFormat="1" x14ac:dyDescent="0.35"/>
    <row r="117646" s="62" customFormat="1" x14ac:dyDescent="0.35"/>
    <row r="117647" s="62" customFormat="1" x14ac:dyDescent="0.35"/>
    <row r="117648" s="62" customFormat="1" x14ac:dyDescent="0.35"/>
    <row r="117649" s="62" customFormat="1" x14ac:dyDescent="0.35"/>
    <row r="117650" s="62" customFormat="1" x14ac:dyDescent="0.35"/>
    <row r="117651" s="62" customFormat="1" x14ac:dyDescent="0.35"/>
    <row r="117652" s="62" customFormat="1" x14ac:dyDescent="0.35"/>
    <row r="117653" s="62" customFormat="1" x14ac:dyDescent="0.35"/>
    <row r="117654" s="62" customFormat="1" x14ac:dyDescent="0.35"/>
    <row r="117655" s="62" customFormat="1" x14ac:dyDescent="0.35"/>
    <row r="117656" s="62" customFormat="1" x14ac:dyDescent="0.35"/>
    <row r="117657" s="62" customFormat="1" x14ac:dyDescent="0.35"/>
    <row r="117658" s="62" customFormat="1" x14ac:dyDescent="0.35"/>
    <row r="117659" s="62" customFormat="1" x14ac:dyDescent="0.35"/>
    <row r="117660" s="62" customFormat="1" x14ac:dyDescent="0.35"/>
    <row r="117661" s="62" customFormat="1" x14ac:dyDescent="0.35"/>
    <row r="117662" s="62" customFormat="1" x14ac:dyDescent="0.35"/>
    <row r="117663" s="62" customFormat="1" x14ac:dyDescent="0.35"/>
    <row r="117664" s="62" customFormat="1" x14ac:dyDescent="0.35"/>
    <row r="117665" s="62" customFormat="1" x14ac:dyDescent="0.35"/>
    <row r="117666" s="62" customFormat="1" x14ac:dyDescent="0.35"/>
    <row r="117667" s="62" customFormat="1" x14ac:dyDescent="0.35"/>
    <row r="117668" s="62" customFormat="1" x14ac:dyDescent="0.35"/>
    <row r="117669" s="62" customFormat="1" x14ac:dyDescent="0.35"/>
    <row r="117670" s="62" customFormat="1" x14ac:dyDescent="0.35"/>
    <row r="117671" s="62" customFormat="1" x14ac:dyDescent="0.35"/>
    <row r="117672" s="62" customFormat="1" x14ac:dyDescent="0.35"/>
    <row r="117673" s="62" customFormat="1" x14ac:dyDescent="0.35"/>
    <row r="117674" s="62" customFormat="1" x14ac:dyDescent="0.35"/>
    <row r="117675" s="62" customFormat="1" x14ac:dyDescent="0.35"/>
    <row r="117676" s="62" customFormat="1" x14ac:dyDescent="0.35"/>
    <row r="117677" s="62" customFormat="1" x14ac:dyDescent="0.35"/>
    <row r="117678" s="62" customFormat="1" x14ac:dyDescent="0.35"/>
    <row r="117679" s="62" customFormat="1" x14ac:dyDescent="0.35"/>
    <row r="117680" s="62" customFormat="1" x14ac:dyDescent="0.35"/>
    <row r="117681" s="62" customFormat="1" x14ac:dyDescent="0.35"/>
    <row r="117682" s="62" customFormat="1" x14ac:dyDescent="0.35"/>
    <row r="117683" s="62" customFormat="1" x14ac:dyDescent="0.35"/>
    <row r="117684" s="62" customFormat="1" x14ac:dyDescent="0.35"/>
    <row r="117685" s="62" customFormat="1" x14ac:dyDescent="0.35"/>
    <row r="117686" s="62" customFormat="1" x14ac:dyDescent="0.35"/>
    <row r="117687" s="62" customFormat="1" x14ac:dyDescent="0.35"/>
    <row r="117688" s="62" customFormat="1" x14ac:dyDescent="0.35"/>
    <row r="117689" s="62" customFormat="1" x14ac:dyDescent="0.35"/>
    <row r="117690" s="62" customFormat="1" x14ac:dyDescent="0.35"/>
    <row r="117691" s="62" customFormat="1" x14ac:dyDescent="0.35"/>
    <row r="117692" s="62" customFormat="1" x14ac:dyDescent="0.35"/>
    <row r="117693" s="62" customFormat="1" x14ac:dyDescent="0.35"/>
    <row r="117694" s="62" customFormat="1" x14ac:dyDescent="0.35"/>
    <row r="117695" s="62" customFormat="1" x14ac:dyDescent="0.35"/>
    <row r="117696" s="62" customFormat="1" x14ac:dyDescent="0.35"/>
    <row r="117697" s="62" customFormat="1" x14ac:dyDescent="0.35"/>
    <row r="117698" s="62" customFormat="1" x14ac:dyDescent="0.35"/>
    <row r="117699" s="62" customFormat="1" x14ac:dyDescent="0.35"/>
    <row r="117700" s="62" customFormat="1" x14ac:dyDescent="0.35"/>
    <row r="117701" s="62" customFormat="1" x14ac:dyDescent="0.35"/>
    <row r="117702" s="62" customFormat="1" x14ac:dyDescent="0.35"/>
    <row r="117703" s="62" customFormat="1" x14ac:dyDescent="0.35"/>
    <row r="117704" s="62" customFormat="1" x14ac:dyDescent="0.35"/>
    <row r="117705" s="62" customFormat="1" x14ac:dyDescent="0.35"/>
    <row r="117706" s="62" customFormat="1" x14ac:dyDescent="0.35"/>
    <row r="117707" s="62" customFormat="1" x14ac:dyDescent="0.35"/>
    <row r="117708" s="62" customFormat="1" x14ac:dyDescent="0.35"/>
    <row r="117709" s="62" customFormat="1" x14ac:dyDescent="0.35"/>
    <row r="117710" s="62" customFormat="1" x14ac:dyDescent="0.35"/>
    <row r="117711" s="62" customFormat="1" x14ac:dyDescent="0.35"/>
    <row r="117712" s="62" customFormat="1" x14ac:dyDescent="0.35"/>
    <row r="117713" s="62" customFormat="1" x14ac:dyDescent="0.35"/>
    <row r="117714" s="62" customFormat="1" x14ac:dyDescent="0.35"/>
    <row r="117715" s="62" customFormat="1" x14ac:dyDescent="0.35"/>
    <row r="117716" s="62" customFormat="1" x14ac:dyDescent="0.35"/>
    <row r="117717" s="62" customFormat="1" x14ac:dyDescent="0.35"/>
    <row r="117718" s="62" customFormat="1" x14ac:dyDescent="0.35"/>
    <row r="117719" s="62" customFormat="1" x14ac:dyDescent="0.35"/>
    <row r="117720" s="62" customFormat="1" x14ac:dyDescent="0.35"/>
    <row r="117721" s="62" customFormat="1" x14ac:dyDescent="0.35"/>
    <row r="117722" s="62" customFormat="1" x14ac:dyDescent="0.35"/>
    <row r="117723" s="62" customFormat="1" x14ac:dyDescent="0.35"/>
    <row r="117724" s="62" customFormat="1" x14ac:dyDescent="0.35"/>
    <row r="117725" s="62" customFormat="1" x14ac:dyDescent="0.35"/>
    <row r="117726" s="62" customFormat="1" x14ac:dyDescent="0.35"/>
    <row r="117727" s="62" customFormat="1" x14ac:dyDescent="0.35"/>
    <row r="117728" s="62" customFormat="1" x14ac:dyDescent="0.35"/>
    <row r="117729" s="62" customFormat="1" x14ac:dyDescent="0.35"/>
    <row r="117730" s="62" customFormat="1" x14ac:dyDescent="0.35"/>
    <row r="117731" s="62" customFormat="1" x14ac:dyDescent="0.35"/>
    <row r="117732" s="62" customFormat="1" x14ac:dyDescent="0.35"/>
    <row r="117733" s="62" customFormat="1" x14ac:dyDescent="0.35"/>
    <row r="117734" s="62" customFormat="1" x14ac:dyDescent="0.35"/>
    <row r="117735" s="62" customFormat="1" x14ac:dyDescent="0.35"/>
    <row r="117736" s="62" customFormat="1" x14ac:dyDescent="0.35"/>
    <row r="117737" s="62" customFormat="1" x14ac:dyDescent="0.35"/>
    <row r="117738" s="62" customFormat="1" x14ac:dyDescent="0.35"/>
    <row r="117739" s="62" customFormat="1" x14ac:dyDescent="0.35"/>
    <row r="117740" s="62" customFormat="1" x14ac:dyDescent="0.35"/>
    <row r="117741" s="62" customFormat="1" x14ac:dyDescent="0.35"/>
    <row r="117742" s="62" customFormat="1" x14ac:dyDescent="0.35"/>
    <row r="117743" s="62" customFormat="1" x14ac:dyDescent="0.35"/>
    <row r="117744" s="62" customFormat="1" x14ac:dyDescent="0.35"/>
    <row r="117745" s="62" customFormat="1" x14ac:dyDescent="0.35"/>
    <row r="117746" s="62" customFormat="1" x14ac:dyDescent="0.35"/>
    <row r="117747" s="62" customFormat="1" x14ac:dyDescent="0.35"/>
    <row r="117748" s="62" customFormat="1" x14ac:dyDescent="0.35"/>
    <row r="117749" s="62" customFormat="1" x14ac:dyDescent="0.35"/>
    <row r="117750" s="62" customFormat="1" x14ac:dyDescent="0.35"/>
    <row r="117751" s="62" customFormat="1" x14ac:dyDescent="0.35"/>
    <row r="117752" s="62" customFormat="1" x14ac:dyDescent="0.35"/>
    <row r="117753" s="62" customFormat="1" x14ac:dyDescent="0.35"/>
    <row r="117754" s="62" customFormat="1" x14ac:dyDescent="0.35"/>
    <row r="117755" s="62" customFormat="1" x14ac:dyDescent="0.35"/>
    <row r="117756" s="62" customFormat="1" x14ac:dyDescent="0.35"/>
    <row r="117757" s="62" customFormat="1" x14ac:dyDescent="0.35"/>
    <row r="117758" s="62" customFormat="1" x14ac:dyDescent="0.35"/>
    <row r="117759" s="62" customFormat="1" x14ac:dyDescent="0.35"/>
    <row r="117760" s="62" customFormat="1" x14ac:dyDescent="0.35"/>
    <row r="117761" s="62" customFormat="1" x14ac:dyDescent="0.35"/>
    <row r="117762" s="62" customFormat="1" x14ac:dyDescent="0.35"/>
    <row r="117763" s="62" customFormat="1" x14ac:dyDescent="0.35"/>
    <row r="117764" s="62" customFormat="1" x14ac:dyDescent="0.35"/>
    <row r="117765" s="62" customFormat="1" x14ac:dyDescent="0.35"/>
    <row r="117766" s="62" customFormat="1" x14ac:dyDescent="0.35"/>
    <row r="117767" s="62" customFormat="1" x14ac:dyDescent="0.35"/>
    <row r="117768" s="62" customFormat="1" x14ac:dyDescent="0.35"/>
    <row r="117769" s="62" customFormat="1" x14ac:dyDescent="0.35"/>
    <row r="117770" s="62" customFormat="1" x14ac:dyDescent="0.35"/>
    <row r="117771" s="62" customFormat="1" x14ac:dyDescent="0.35"/>
    <row r="117772" s="62" customFormat="1" x14ac:dyDescent="0.35"/>
    <row r="117773" s="62" customFormat="1" x14ac:dyDescent="0.35"/>
    <row r="117774" s="62" customFormat="1" x14ac:dyDescent="0.35"/>
    <row r="117775" s="62" customFormat="1" x14ac:dyDescent="0.35"/>
    <row r="117776" s="62" customFormat="1" x14ac:dyDescent="0.35"/>
    <row r="117777" s="62" customFormat="1" x14ac:dyDescent="0.35"/>
    <row r="117778" s="62" customFormat="1" x14ac:dyDescent="0.35"/>
    <row r="117779" s="62" customFormat="1" x14ac:dyDescent="0.35"/>
    <row r="117780" s="62" customFormat="1" x14ac:dyDescent="0.35"/>
    <row r="117781" s="62" customFormat="1" x14ac:dyDescent="0.35"/>
    <row r="117782" s="62" customFormat="1" x14ac:dyDescent="0.35"/>
    <row r="117783" s="62" customFormat="1" x14ac:dyDescent="0.35"/>
    <row r="117784" s="62" customFormat="1" x14ac:dyDescent="0.35"/>
    <row r="117785" s="62" customFormat="1" x14ac:dyDescent="0.35"/>
    <row r="117786" s="62" customFormat="1" x14ac:dyDescent="0.35"/>
    <row r="117787" s="62" customFormat="1" x14ac:dyDescent="0.35"/>
    <row r="117788" s="62" customFormat="1" x14ac:dyDescent="0.35"/>
    <row r="117789" s="62" customFormat="1" x14ac:dyDescent="0.35"/>
    <row r="117790" s="62" customFormat="1" x14ac:dyDescent="0.35"/>
    <row r="117791" s="62" customFormat="1" x14ac:dyDescent="0.35"/>
    <row r="117792" s="62" customFormat="1" x14ac:dyDescent="0.35"/>
    <row r="117793" s="62" customFormat="1" x14ac:dyDescent="0.35"/>
    <row r="117794" s="62" customFormat="1" x14ac:dyDescent="0.35"/>
    <row r="117795" s="62" customFormat="1" x14ac:dyDescent="0.35"/>
    <row r="117796" s="62" customFormat="1" x14ac:dyDescent="0.35"/>
    <row r="117797" s="62" customFormat="1" x14ac:dyDescent="0.35"/>
    <row r="117798" s="62" customFormat="1" x14ac:dyDescent="0.35"/>
    <row r="117799" s="62" customFormat="1" x14ac:dyDescent="0.35"/>
    <row r="117800" s="62" customFormat="1" x14ac:dyDescent="0.35"/>
    <row r="117801" s="62" customFormat="1" x14ac:dyDescent="0.35"/>
    <row r="117802" s="62" customFormat="1" x14ac:dyDescent="0.35"/>
    <row r="117803" s="62" customFormat="1" x14ac:dyDescent="0.35"/>
    <row r="117804" s="62" customFormat="1" x14ac:dyDescent="0.35"/>
    <row r="117805" s="62" customFormat="1" x14ac:dyDescent="0.35"/>
    <row r="117806" s="62" customFormat="1" x14ac:dyDescent="0.35"/>
    <row r="117807" s="62" customFormat="1" x14ac:dyDescent="0.35"/>
    <row r="117808" s="62" customFormat="1" x14ac:dyDescent="0.35"/>
    <row r="117809" s="62" customFormat="1" x14ac:dyDescent="0.35"/>
    <row r="117810" s="62" customFormat="1" x14ac:dyDescent="0.35"/>
    <row r="117811" s="62" customFormat="1" x14ac:dyDescent="0.35"/>
    <row r="117812" s="62" customFormat="1" x14ac:dyDescent="0.35"/>
    <row r="117813" s="62" customFormat="1" x14ac:dyDescent="0.35"/>
    <row r="117814" s="62" customFormat="1" x14ac:dyDescent="0.35"/>
    <row r="117815" s="62" customFormat="1" x14ac:dyDescent="0.35"/>
    <row r="117816" s="62" customFormat="1" x14ac:dyDescent="0.35"/>
    <row r="117817" s="62" customFormat="1" x14ac:dyDescent="0.35"/>
    <row r="117818" s="62" customFormat="1" x14ac:dyDescent="0.35"/>
    <row r="117819" s="62" customFormat="1" x14ac:dyDescent="0.35"/>
    <row r="117820" s="62" customFormat="1" x14ac:dyDescent="0.35"/>
    <row r="117821" s="62" customFormat="1" x14ac:dyDescent="0.35"/>
    <row r="117822" s="62" customFormat="1" x14ac:dyDescent="0.35"/>
    <row r="117823" s="62" customFormat="1" x14ac:dyDescent="0.35"/>
    <row r="117824" s="62" customFormat="1" x14ac:dyDescent="0.35"/>
    <row r="117825" s="62" customFormat="1" x14ac:dyDescent="0.35"/>
    <row r="117826" s="62" customFormat="1" x14ac:dyDescent="0.35"/>
    <row r="117827" s="62" customFormat="1" x14ac:dyDescent="0.35"/>
    <row r="117828" s="62" customFormat="1" x14ac:dyDescent="0.35"/>
    <row r="117829" s="62" customFormat="1" x14ac:dyDescent="0.35"/>
    <row r="117830" s="62" customFormat="1" x14ac:dyDescent="0.35"/>
    <row r="117831" s="62" customFormat="1" x14ac:dyDescent="0.35"/>
    <row r="117832" s="62" customFormat="1" x14ac:dyDescent="0.35"/>
    <row r="117833" s="62" customFormat="1" x14ac:dyDescent="0.35"/>
    <row r="117834" s="62" customFormat="1" x14ac:dyDescent="0.35"/>
    <row r="117835" s="62" customFormat="1" x14ac:dyDescent="0.35"/>
    <row r="117836" s="62" customFormat="1" x14ac:dyDescent="0.35"/>
    <row r="117837" s="62" customFormat="1" x14ac:dyDescent="0.35"/>
    <row r="117838" s="62" customFormat="1" x14ac:dyDescent="0.35"/>
    <row r="117839" s="62" customFormat="1" x14ac:dyDescent="0.35"/>
    <row r="117840" s="62" customFormat="1" x14ac:dyDescent="0.35"/>
    <row r="117841" s="62" customFormat="1" x14ac:dyDescent="0.35"/>
    <row r="117842" s="62" customFormat="1" x14ac:dyDescent="0.35"/>
    <row r="117843" s="62" customFormat="1" x14ac:dyDescent="0.35"/>
    <row r="117844" s="62" customFormat="1" x14ac:dyDescent="0.35"/>
    <row r="117845" s="62" customFormat="1" x14ac:dyDescent="0.35"/>
    <row r="117846" s="62" customFormat="1" x14ac:dyDescent="0.35"/>
    <row r="117847" s="62" customFormat="1" x14ac:dyDescent="0.35"/>
    <row r="117848" s="62" customFormat="1" x14ac:dyDescent="0.35"/>
    <row r="117849" s="62" customFormat="1" x14ac:dyDescent="0.35"/>
    <row r="117850" s="62" customFormat="1" x14ac:dyDescent="0.35"/>
    <row r="117851" s="62" customFormat="1" x14ac:dyDescent="0.35"/>
    <row r="117852" s="62" customFormat="1" x14ac:dyDescent="0.35"/>
    <row r="117853" s="62" customFormat="1" x14ac:dyDescent="0.35"/>
    <row r="117854" s="62" customFormat="1" x14ac:dyDescent="0.35"/>
    <row r="117855" s="62" customFormat="1" x14ac:dyDescent="0.35"/>
    <row r="117856" s="62" customFormat="1" x14ac:dyDescent="0.35"/>
    <row r="117857" s="62" customFormat="1" x14ac:dyDescent="0.35"/>
    <row r="117858" s="62" customFormat="1" x14ac:dyDescent="0.35"/>
    <row r="117859" s="62" customFormat="1" x14ac:dyDescent="0.35"/>
    <row r="117860" s="62" customFormat="1" x14ac:dyDescent="0.35"/>
    <row r="117861" s="62" customFormat="1" x14ac:dyDescent="0.35"/>
    <row r="117862" s="62" customFormat="1" x14ac:dyDescent="0.35"/>
    <row r="117863" s="62" customFormat="1" x14ac:dyDescent="0.35"/>
    <row r="117864" s="62" customFormat="1" x14ac:dyDescent="0.35"/>
    <row r="117865" s="62" customFormat="1" x14ac:dyDescent="0.35"/>
    <row r="117866" s="62" customFormat="1" x14ac:dyDescent="0.35"/>
    <row r="117867" s="62" customFormat="1" x14ac:dyDescent="0.35"/>
    <row r="117868" s="62" customFormat="1" x14ac:dyDescent="0.35"/>
    <row r="117869" s="62" customFormat="1" x14ac:dyDescent="0.35"/>
    <row r="117870" s="62" customFormat="1" x14ac:dyDescent="0.35"/>
    <row r="117871" s="62" customFormat="1" x14ac:dyDescent="0.35"/>
    <row r="117872" s="62" customFormat="1" x14ac:dyDescent="0.35"/>
    <row r="117873" s="62" customFormat="1" x14ac:dyDescent="0.35"/>
    <row r="117874" s="62" customFormat="1" x14ac:dyDescent="0.35"/>
    <row r="117875" s="62" customFormat="1" x14ac:dyDescent="0.35"/>
    <row r="117876" s="62" customFormat="1" x14ac:dyDescent="0.35"/>
    <row r="117877" s="62" customFormat="1" x14ac:dyDescent="0.35"/>
    <row r="117878" s="62" customFormat="1" x14ac:dyDescent="0.35"/>
    <row r="117879" s="62" customFormat="1" x14ac:dyDescent="0.35"/>
    <row r="117880" s="62" customFormat="1" x14ac:dyDescent="0.35"/>
    <row r="117881" s="62" customFormat="1" x14ac:dyDescent="0.35"/>
    <row r="117882" s="62" customFormat="1" x14ac:dyDescent="0.35"/>
    <row r="117883" s="62" customFormat="1" x14ac:dyDescent="0.35"/>
    <row r="117884" s="62" customFormat="1" x14ac:dyDescent="0.35"/>
    <row r="117885" s="62" customFormat="1" x14ac:dyDescent="0.35"/>
    <row r="117886" s="62" customFormat="1" x14ac:dyDescent="0.35"/>
    <row r="117887" s="62" customFormat="1" x14ac:dyDescent="0.35"/>
    <row r="117888" s="62" customFormat="1" x14ac:dyDescent="0.35"/>
    <row r="117889" s="62" customFormat="1" x14ac:dyDescent="0.35"/>
    <row r="117890" s="62" customFormat="1" x14ac:dyDescent="0.35"/>
    <row r="117891" s="62" customFormat="1" x14ac:dyDescent="0.35"/>
    <row r="117892" s="62" customFormat="1" x14ac:dyDescent="0.35"/>
    <row r="117893" s="62" customFormat="1" x14ac:dyDescent="0.35"/>
    <row r="117894" s="62" customFormat="1" x14ac:dyDescent="0.35"/>
    <row r="117895" s="62" customFormat="1" x14ac:dyDescent="0.35"/>
    <row r="117896" s="62" customFormat="1" x14ac:dyDescent="0.35"/>
    <row r="117897" s="62" customFormat="1" x14ac:dyDescent="0.35"/>
    <row r="117898" s="62" customFormat="1" x14ac:dyDescent="0.35"/>
    <row r="117899" s="62" customFormat="1" x14ac:dyDescent="0.35"/>
    <row r="117900" s="62" customFormat="1" x14ac:dyDescent="0.35"/>
    <row r="117901" s="62" customFormat="1" x14ac:dyDescent="0.35"/>
    <row r="117902" s="62" customFormat="1" x14ac:dyDescent="0.35"/>
    <row r="117903" s="62" customFormat="1" x14ac:dyDescent="0.35"/>
    <row r="117904" s="62" customFormat="1" x14ac:dyDescent="0.35"/>
    <row r="117905" s="62" customFormat="1" x14ac:dyDescent="0.35"/>
    <row r="117906" s="62" customFormat="1" x14ac:dyDescent="0.35"/>
    <row r="117907" s="62" customFormat="1" x14ac:dyDescent="0.35"/>
    <row r="117908" s="62" customFormat="1" x14ac:dyDescent="0.35"/>
    <row r="117909" s="62" customFormat="1" x14ac:dyDescent="0.35"/>
    <row r="117910" s="62" customFormat="1" x14ac:dyDescent="0.35"/>
    <row r="117911" s="62" customFormat="1" x14ac:dyDescent="0.35"/>
    <row r="117912" s="62" customFormat="1" x14ac:dyDescent="0.35"/>
    <row r="117913" s="62" customFormat="1" x14ac:dyDescent="0.35"/>
    <row r="117914" s="62" customFormat="1" x14ac:dyDescent="0.35"/>
    <row r="117915" s="62" customFormat="1" x14ac:dyDescent="0.35"/>
    <row r="117916" s="62" customFormat="1" x14ac:dyDescent="0.35"/>
    <row r="117917" s="62" customFormat="1" x14ac:dyDescent="0.35"/>
    <row r="117918" s="62" customFormat="1" x14ac:dyDescent="0.35"/>
    <row r="117919" s="62" customFormat="1" x14ac:dyDescent="0.35"/>
    <row r="117920" s="62" customFormat="1" x14ac:dyDescent="0.35"/>
    <row r="117921" s="62" customFormat="1" x14ac:dyDescent="0.35"/>
    <row r="117922" s="62" customFormat="1" x14ac:dyDescent="0.35"/>
    <row r="117923" s="62" customFormat="1" x14ac:dyDescent="0.35"/>
    <row r="117924" s="62" customFormat="1" x14ac:dyDescent="0.35"/>
    <row r="117925" s="62" customFormat="1" x14ac:dyDescent="0.35"/>
    <row r="117926" s="62" customFormat="1" x14ac:dyDescent="0.35"/>
    <row r="117927" s="62" customFormat="1" x14ac:dyDescent="0.35"/>
    <row r="117928" s="62" customFormat="1" x14ac:dyDescent="0.35"/>
    <row r="117929" s="62" customFormat="1" x14ac:dyDescent="0.35"/>
    <row r="117930" s="62" customFormat="1" x14ac:dyDescent="0.35"/>
    <row r="117931" s="62" customFormat="1" x14ac:dyDescent="0.35"/>
    <row r="117932" s="62" customFormat="1" x14ac:dyDescent="0.35"/>
    <row r="117933" s="62" customFormat="1" x14ac:dyDescent="0.35"/>
    <row r="117934" s="62" customFormat="1" x14ac:dyDescent="0.35"/>
    <row r="117935" s="62" customFormat="1" x14ac:dyDescent="0.35"/>
    <row r="117936" s="62" customFormat="1" x14ac:dyDescent="0.35"/>
    <row r="117937" s="62" customFormat="1" x14ac:dyDescent="0.35"/>
    <row r="117938" s="62" customFormat="1" x14ac:dyDescent="0.35"/>
    <row r="117939" s="62" customFormat="1" x14ac:dyDescent="0.35"/>
    <row r="117940" s="62" customFormat="1" x14ac:dyDescent="0.35"/>
    <row r="117941" s="62" customFormat="1" x14ac:dyDescent="0.35"/>
    <row r="117942" s="62" customFormat="1" x14ac:dyDescent="0.35"/>
    <row r="117943" s="62" customFormat="1" x14ac:dyDescent="0.35"/>
    <row r="117944" s="62" customFormat="1" x14ac:dyDescent="0.35"/>
    <row r="117945" s="62" customFormat="1" x14ac:dyDescent="0.35"/>
    <row r="117946" s="62" customFormat="1" x14ac:dyDescent="0.35"/>
    <row r="117947" s="62" customFormat="1" x14ac:dyDescent="0.35"/>
    <row r="117948" s="62" customFormat="1" x14ac:dyDescent="0.35"/>
    <row r="117949" s="62" customFormat="1" x14ac:dyDescent="0.35"/>
    <row r="117950" s="62" customFormat="1" x14ac:dyDescent="0.35"/>
    <row r="117951" s="62" customFormat="1" x14ac:dyDescent="0.35"/>
    <row r="117952" s="62" customFormat="1" x14ac:dyDescent="0.35"/>
    <row r="117953" s="62" customFormat="1" x14ac:dyDescent="0.35"/>
    <row r="117954" s="62" customFormat="1" x14ac:dyDescent="0.35"/>
    <row r="117955" s="62" customFormat="1" x14ac:dyDescent="0.35"/>
    <row r="117956" s="62" customFormat="1" x14ac:dyDescent="0.35"/>
    <row r="117957" s="62" customFormat="1" x14ac:dyDescent="0.35"/>
    <row r="117958" s="62" customFormat="1" x14ac:dyDescent="0.35"/>
    <row r="117959" s="62" customFormat="1" x14ac:dyDescent="0.35"/>
    <row r="117960" s="62" customFormat="1" x14ac:dyDescent="0.35"/>
    <row r="117961" s="62" customFormat="1" x14ac:dyDescent="0.35"/>
    <row r="117962" s="62" customFormat="1" x14ac:dyDescent="0.35"/>
    <row r="117963" s="62" customFormat="1" x14ac:dyDescent="0.35"/>
    <row r="117964" s="62" customFormat="1" x14ac:dyDescent="0.35"/>
    <row r="117965" s="62" customFormat="1" x14ac:dyDescent="0.35"/>
    <row r="117966" s="62" customFormat="1" x14ac:dyDescent="0.35"/>
    <row r="117967" s="62" customFormat="1" x14ac:dyDescent="0.35"/>
    <row r="117968" s="62" customFormat="1" x14ac:dyDescent="0.35"/>
    <row r="117969" s="62" customFormat="1" x14ac:dyDescent="0.35"/>
    <row r="117970" s="62" customFormat="1" x14ac:dyDescent="0.35"/>
    <row r="117971" s="62" customFormat="1" x14ac:dyDescent="0.35"/>
    <row r="117972" s="62" customFormat="1" x14ac:dyDescent="0.35"/>
    <row r="117973" s="62" customFormat="1" x14ac:dyDescent="0.35"/>
    <row r="117974" s="62" customFormat="1" x14ac:dyDescent="0.35"/>
    <row r="117975" s="62" customFormat="1" x14ac:dyDescent="0.35"/>
    <row r="117976" s="62" customFormat="1" x14ac:dyDescent="0.35"/>
    <row r="117977" s="62" customFormat="1" x14ac:dyDescent="0.35"/>
    <row r="117978" s="62" customFormat="1" x14ac:dyDescent="0.35"/>
    <row r="117979" s="62" customFormat="1" x14ac:dyDescent="0.35"/>
    <row r="117980" s="62" customFormat="1" x14ac:dyDescent="0.35"/>
    <row r="117981" s="62" customFormat="1" x14ac:dyDescent="0.35"/>
    <row r="117982" s="62" customFormat="1" x14ac:dyDescent="0.35"/>
    <row r="117983" s="62" customFormat="1" x14ac:dyDescent="0.35"/>
    <row r="117984" s="62" customFormat="1" x14ac:dyDescent="0.35"/>
    <row r="117985" s="62" customFormat="1" x14ac:dyDescent="0.35"/>
    <row r="117986" s="62" customFormat="1" x14ac:dyDescent="0.35"/>
    <row r="117987" s="62" customFormat="1" x14ac:dyDescent="0.35"/>
    <row r="117988" s="62" customFormat="1" x14ac:dyDescent="0.35"/>
    <row r="117989" s="62" customFormat="1" x14ac:dyDescent="0.35"/>
    <row r="117990" s="62" customFormat="1" x14ac:dyDescent="0.35"/>
    <row r="117991" s="62" customFormat="1" x14ac:dyDescent="0.35"/>
    <row r="117992" s="62" customFormat="1" x14ac:dyDescent="0.35"/>
    <row r="117993" s="62" customFormat="1" x14ac:dyDescent="0.35"/>
    <row r="117994" s="62" customFormat="1" x14ac:dyDescent="0.35"/>
    <row r="117995" s="62" customFormat="1" x14ac:dyDescent="0.35"/>
    <row r="117996" s="62" customFormat="1" x14ac:dyDescent="0.35"/>
    <row r="117997" s="62" customFormat="1" x14ac:dyDescent="0.35"/>
    <row r="117998" s="62" customFormat="1" x14ac:dyDescent="0.35"/>
    <row r="117999" s="62" customFormat="1" x14ac:dyDescent="0.35"/>
    <row r="118000" s="62" customFormat="1" x14ac:dyDescent="0.35"/>
    <row r="118001" s="62" customFormat="1" x14ac:dyDescent="0.35"/>
    <row r="118002" s="62" customFormat="1" x14ac:dyDescent="0.35"/>
    <row r="118003" s="62" customFormat="1" x14ac:dyDescent="0.35"/>
    <row r="118004" s="62" customFormat="1" x14ac:dyDescent="0.35"/>
    <row r="118005" s="62" customFormat="1" x14ac:dyDescent="0.35"/>
    <row r="118006" s="62" customFormat="1" x14ac:dyDescent="0.35"/>
    <row r="118007" s="62" customFormat="1" x14ac:dyDescent="0.35"/>
    <row r="118008" s="62" customFormat="1" x14ac:dyDescent="0.35"/>
    <row r="118009" s="62" customFormat="1" x14ac:dyDescent="0.35"/>
    <row r="118010" s="62" customFormat="1" x14ac:dyDescent="0.35"/>
    <row r="118011" s="62" customFormat="1" x14ac:dyDescent="0.35"/>
    <row r="118012" s="62" customFormat="1" x14ac:dyDescent="0.35"/>
    <row r="118013" s="62" customFormat="1" x14ac:dyDescent="0.35"/>
    <row r="118014" s="62" customFormat="1" x14ac:dyDescent="0.35"/>
    <row r="118015" s="62" customFormat="1" x14ac:dyDescent="0.35"/>
    <row r="118016" s="62" customFormat="1" x14ac:dyDescent="0.35"/>
    <row r="118017" s="62" customFormat="1" x14ac:dyDescent="0.35"/>
    <row r="118018" s="62" customFormat="1" x14ac:dyDescent="0.35"/>
    <row r="118019" s="62" customFormat="1" x14ac:dyDescent="0.35"/>
    <row r="118020" s="62" customFormat="1" x14ac:dyDescent="0.35"/>
    <row r="118021" s="62" customFormat="1" x14ac:dyDescent="0.35"/>
    <row r="118022" s="62" customFormat="1" x14ac:dyDescent="0.35"/>
    <row r="118023" s="62" customFormat="1" x14ac:dyDescent="0.35"/>
    <row r="118024" s="62" customFormat="1" x14ac:dyDescent="0.35"/>
    <row r="118025" s="62" customFormat="1" x14ac:dyDescent="0.35"/>
    <row r="118026" s="62" customFormat="1" x14ac:dyDescent="0.35"/>
    <row r="118027" s="62" customFormat="1" x14ac:dyDescent="0.35"/>
    <row r="118028" s="62" customFormat="1" x14ac:dyDescent="0.35"/>
    <row r="118029" s="62" customFormat="1" x14ac:dyDescent="0.35"/>
    <row r="118030" s="62" customFormat="1" x14ac:dyDescent="0.35"/>
    <row r="118031" s="62" customFormat="1" x14ac:dyDescent="0.35"/>
    <row r="118032" s="62" customFormat="1" x14ac:dyDescent="0.35"/>
    <row r="118033" s="62" customFormat="1" x14ac:dyDescent="0.35"/>
    <row r="118034" s="62" customFormat="1" x14ac:dyDescent="0.35"/>
    <row r="118035" s="62" customFormat="1" x14ac:dyDescent="0.35"/>
    <row r="118036" s="62" customFormat="1" x14ac:dyDescent="0.35"/>
    <row r="118037" s="62" customFormat="1" x14ac:dyDescent="0.35"/>
    <row r="118038" s="62" customFormat="1" x14ac:dyDescent="0.35"/>
    <row r="118039" s="62" customFormat="1" x14ac:dyDescent="0.35"/>
    <row r="118040" s="62" customFormat="1" x14ac:dyDescent="0.35"/>
    <row r="118041" s="62" customFormat="1" x14ac:dyDescent="0.35"/>
    <row r="118042" s="62" customFormat="1" x14ac:dyDescent="0.35"/>
    <row r="118043" s="62" customFormat="1" x14ac:dyDescent="0.35"/>
    <row r="118044" s="62" customFormat="1" x14ac:dyDescent="0.35"/>
    <row r="118045" s="62" customFormat="1" x14ac:dyDescent="0.35"/>
    <row r="118046" s="62" customFormat="1" x14ac:dyDescent="0.35"/>
    <row r="118047" s="62" customFormat="1" x14ac:dyDescent="0.35"/>
    <row r="118048" s="62" customFormat="1" x14ac:dyDescent="0.35"/>
    <row r="118049" s="62" customFormat="1" x14ac:dyDescent="0.35"/>
    <row r="118050" s="62" customFormat="1" x14ac:dyDescent="0.35"/>
    <row r="118051" s="62" customFormat="1" x14ac:dyDescent="0.35"/>
    <row r="118052" s="62" customFormat="1" x14ac:dyDescent="0.35"/>
    <row r="118053" s="62" customFormat="1" x14ac:dyDescent="0.35"/>
    <row r="118054" s="62" customFormat="1" x14ac:dyDescent="0.35"/>
    <row r="118055" s="62" customFormat="1" x14ac:dyDescent="0.35"/>
    <row r="118056" s="62" customFormat="1" x14ac:dyDescent="0.35"/>
    <row r="118057" s="62" customFormat="1" x14ac:dyDescent="0.35"/>
    <row r="118058" s="62" customFormat="1" x14ac:dyDescent="0.35"/>
    <row r="118059" s="62" customFormat="1" x14ac:dyDescent="0.35"/>
    <row r="118060" s="62" customFormat="1" x14ac:dyDescent="0.35"/>
    <row r="118061" s="62" customFormat="1" x14ac:dyDescent="0.35"/>
    <row r="118062" s="62" customFormat="1" x14ac:dyDescent="0.35"/>
    <row r="118063" s="62" customFormat="1" x14ac:dyDescent="0.35"/>
    <row r="118064" s="62" customFormat="1" x14ac:dyDescent="0.35"/>
    <row r="118065" s="62" customFormat="1" x14ac:dyDescent="0.35"/>
    <row r="118066" s="62" customFormat="1" x14ac:dyDescent="0.35"/>
    <row r="118067" s="62" customFormat="1" x14ac:dyDescent="0.35"/>
    <row r="118068" s="62" customFormat="1" x14ac:dyDescent="0.35"/>
    <row r="118069" s="62" customFormat="1" x14ac:dyDescent="0.35"/>
    <row r="118070" s="62" customFormat="1" x14ac:dyDescent="0.35"/>
    <row r="118071" s="62" customFormat="1" x14ac:dyDescent="0.35"/>
    <row r="118072" s="62" customFormat="1" x14ac:dyDescent="0.35"/>
    <row r="118073" s="62" customFormat="1" x14ac:dyDescent="0.35"/>
    <row r="118074" s="62" customFormat="1" x14ac:dyDescent="0.35"/>
    <row r="118075" s="62" customFormat="1" x14ac:dyDescent="0.35"/>
    <row r="118076" s="62" customFormat="1" x14ac:dyDescent="0.35"/>
    <row r="118077" s="62" customFormat="1" x14ac:dyDescent="0.35"/>
    <row r="118078" s="62" customFormat="1" x14ac:dyDescent="0.35"/>
    <row r="118079" s="62" customFormat="1" x14ac:dyDescent="0.35"/>
    <row r="118080" s="62" customFormat="1" x14ac:dyDescent="0.35"/>
    <row r="118081" s="62" customFormat="1" x14ac:dyDescent="0.35"/>
    <row r="118082" s="62" customFormat="1" x14ac:dyDescent="0.35"/>
    <row r="118083" s="62" customFormat="1" x14ac:dyDescent="0.35"/>
    <row r="118084" s="62" customFormat="1" x14ac:dyDescent="0.35"/>
    <row r="118085" s="62" customFormat="1" x14ac:dyDescent="0.35"/>
    <row r="118086" s="62" customFormat="1" x14ac:dyDescent="0.35"/>
    <row r="118087" s="62" customFormat="1" x14ac:dyDescent="0.35"/>
    <row r="118088" s="62" customFormat="1" x14ac:dyDescent="0.35"/>
    <row r="118089" s="62" customFormat="1" x14ac:dyDescent="0.35"/>
    <row r="118090" s="62" customFormat="1" x14ac:dyDescent="0.35"/>
    <row r="118091" s="62" customFormat="1" x14ac:dyDescent="0.35"/>
    <row r="118092" s="62" customFormat="1" x14ac:dyDescent="0.35"/>
    <row r="118093" s="62" customFormat="1" x14ac:dyDescent="0.35"/>
    <row r="118094" s="62" customFormat="1" x14ac:dyDescent="0.35"/>
    <row r="118095" s="62" customFormat="1" x14ac:dyDescent="0.35"/>
    <row r="118096" s="62" customFormat="1" x14ac:dyDescent="0.35"/>
    <row r="118097" s="62" customFormat="1" x14ac:dyDescent="0.35"/>
    <row r="118098" s="62" customFormat="1" x14ac:dyDescent="0.35"/>
    <row r="118099" s="62" customFormat="1" x14ac:dyDescent="0.35"/>
    <row r="118100" s="62" customFormat="1" x14ac:dyDescent="0.35"/>
    <row r="118101" s="62" customFormat="1" x14ac:dyDescent="0.35"/>
    <row r="118102" s="62" customFormat="1" x14ac:dyDescent="0.35"/>
    <row r="118103" s="62" customFormat="1" x14ac:dyDescent="0.35"/>
    <row r="118104" s="62" customFormat="1" x14ac:dyDescent="0.35"/>
    <row r="118105" s="62" customFormat="1" x14ac:dyDescent="0.35"/>
    <row r="118106" s="62" customFormat="1" x14ac:dyDescent="0.35"/>
    <row r="118107" s="62" customFormat="1" x14ac:dyDescent="0.35"/>
    <row r="118108" s="62" customFormat="1" x14ac:dyDescent="0.35"/>
    <row r="118109" s="62" customFormat="1" x14ac:dyDescent="0.35"/>
    <row r="118110" s="62" customFormat="1" x14ac:dyDescent="0.35"/>
    <row r="118111" s="62" customFormat="1" x14ac:dyDescent="0.35"/>
    <row r="118112" s="62" customFormat="1" x14ac:dyDescent="0.35"/>
    <row r="118113" s="62" customFormat="1" x14ac:dyDescent="0.35"/>
    <row r="118114" s="62" customFormat="1" x14ac:dyDescent="0.35"/>
    <row r="118115" s="62" customFormat="1" x14ac:dyDescent="0.35"/>
    <row r="118116" s="62" customFormat="1" x14ac:dyDescent="0.35"/>
    <row r="118117" s="62" customFormat="1" x14ac:dyDescent="0.35"/>
    <row r="118118" s="62" customFormat="1" x14ac:dyDescent="0.35"/>
    <row r="118119" s="62" customFormat="1" x14ac:dyDescent="0.35"/>
    <row r="118120" s="62" customFormat="1" x14ac:dyDescent="0.35"/>
    <row r="118121" s="62" customFormat="1" x14ac:dyDescent="0.35"/>
    <row r="118122" s="62" customFormat="1" x14ac:dyDescent="0.35"/>
    <row r="118123" s="62" customFormat="1" x14ac:dyDescent="0.35"/>
    <row r="118124" s="62" customFormat="1" x14ac:dyDescent="0.35"/>
    <row r="118125" s="62" customFormat="1" x14ac:dyDescent="0.35"/>
    <row r="118126" s="62" customFormat="1" x14ac:dyDescent="0.35"/>
    <row r="118127" s="62" customFormat="1" x14ac:dyDescent="0.35"/>
    <row r="118128" s="62" customFormat="1" x14ac:dyDescent="0.35"/>
    <row r="118129" s="62" customFormat="1" x14ac:dyDescent="0.35"/>
    <row r="118130" s="62" customFormat="1" x14ac:dyDescent="0.35"/>
    <row r="118131" s="62" customFormat="1" x14ac:dyDescent="0.35"/>
    <row r="118132" s="62" customFormat="1" x14ac:dyDescent="0.35"/>
    <row r="118133" s="62" customFormat="1" x14ac:dyDescent="0.35"/>
    <row r="118134" s="62" customFormat="1" x14ac:dyDescent="0.35"/>
    <row r="118135" s="62" customFormat="1" x14ac:dyDescent="0.35"/>
    <row r="118136" s="62" customFormat="1" x14ac:dyDescent="0.35"/>
    <row r="118137" s="62" customFormat="1" x14ac:dyDescent="0.35"/>
    <row r="118138" s="62" customFormat="1" x14ac:dyDescent="0.35"/>
    <row r="118139" s="62" customFormat="1" x14ac:dyDescent="0.35"/>
    <row r="118140" s="62" customFormat="1" x14ac:dyDescent="0.35"/>
    <row r="118141" s="62" customFormat="1" x14ac:dyDescent="0.35"/>
    <row r="118142" s="62" customFormat="1" x14ac:dyDescent="0.35"/>
    <row r="118143" s="62" customFormat="1" x14ac:dyDescent="0.35"/>
    <row r="118144" s="62" customFormat="1" x14ac:dyDescent="0.35"/>
    <row r="118145" s="62" customFormat="1" x14ac:dyDescent="0.35"/>
    <row r="118146" s="62" customFormat="1" x14ac:dyDescent="0.35"/>
    <row r="118147" s="62" customFormat="1" x14ac:dyDescent="0.35"/>
    <row r="118148" s="62" customFormat="1" x14ac:dyDescent="0.35"/>
    <row r="118149" s="62" customFormat="1" x14ac:dyDescent="0.35"/>
    <row r="118150" s="62" customFormat="1" x14ac:dyDescent="0.35"/>
    <row r="118151" s="62" customFormat="1" x14ac:dyDescent="0.35"/>
    <row r="118152" s="62" customFormat="1" x14ac:dyDescent="0.35"/>
    <row r="118153" s="62" customFormat="1" x14ac:dyDescent="0.35"/>
    <row r="118154" s="62" customFormat="1" x14ac:dyDescent="0.35"/>
    <row r="118155" s="62" customFormat="1" x14ac:dyDescent="0.35"/>
    <row r="118156" s="62" customFormat="1" x14ac:dyDescent="0.35"/>
    <row r="118157" s="62" customFormat="1" x14ac:dyDescent="0.35"/>
    <row r="118158" s="62" customFormat="1" x14ac:dyDescent="0.35"/>
    <row r="118159" s="62" customFormat="1" x14ac:dyDescent="0.35"/>
    <row r="118160" s="62" customFormat="1" x14ac:dyDescent="0.35"/>
    <row r="118161" s="62" customFormat="1" x14ac:dyDescent="0.35"/>
    <row r="118162" s="62" customFormat="1" x14ac:dyDescent="0.35"/>
    <row r="118163" s="62" customFormat="1" x14ac:dyDescent="0.35"/>
    <row r="118164" s="62" customFormat="1" x14ac:dyDescent="0.35"/>
    <row r="118165" s="62" customFormat="1" x14ac:dyDescent="0.35"/>
    <row r="118166" s="62" customFormat="1" x14ac:dyDescent="0.35"/>
    <row r="118167" s="62" customFormat="1" x14ac:dyDescent="0.35"/>
    <row r="118168" s="62" customFormat="1" x14ac:dyDescent="0.35"/>
    <row r="118169" s="62" customFormat="1" x14ac:dyDescent="0.35"/>
    <row r="118170" s="62" customFormat="1" x14ac:dyDescent="0.35"/>
    <row r="118171" s="62" customFormat="1" x14ac:dyDescent="0.35"/>
    <row r="118172" s="62" customFormat="1" x14ac:dyDescent="0.35"/>
    <row r="118173" s="62" customFormat="1" x14ac:dyDescent="0.35"/>
    <row r="118174" s="62" customFormat="1" x14ac:dyDescent="0.35"/>
    <row r="118175" s="62" customFormat="1" x14ac:dyDescent="0.35"/>
    <row r="118176" s="62" customFormat="1" x14ac:dyDescent="0.35"/>
    <row r="118177" s="62" customFormat="1" x14ac:dyDescent="0.35"/>
    <row r="118178" s="62" customFormat="1" x14ac:dyDescent="0.35"/>
    <row r="118179" s="62" customFormat="1" x14ac:dyDescent="0.35"/>
    <row r="118180" s="62" customFormat="1" x14ac:dyDescent="0.35"/>
    <row r="118181" s="62" customFormat="1" x14ac:dyDescent="0.35"/>
    <row r="118182" s="62" customFormat="1" x14ac:dyDescent="0.35"/>
    <row r="118183" s="62" customFormat="1" x14ac:dyDescent="0.35"/>
    <row r="118184" s="62" customFormat="1" x14ac:dyDescent="0.35"/>
    <row r="118185" s="62" customFormat="1" x14ac:dyDescent="0.35"/>
    <row r="118186" s="62" customFormat="1" x14ac:dyDescent="0.35"/>
    <row r="118187" s="62" customFormat="1" x14ac:dyDescent="0.35"/>
    <row r="118188" s="62" customFormat="1" x14ac:dyDescent="0.35"/>
    <row r="118189" s="62" customFormat="1" x14ac:dyDescent="0.35"/>
    <row r="118190" s="62" customFormat="1" x14ac:dyDescent="0.35"/>
    <row r="118191" s="62" customFormat="1" x14ac:dyDescent="0.35"/>
    <row r="118192" s="62" customFormat="1" x14ac:dyDescent="0.35"/>
    <row r="118193" s="62" customFormat="1" x14ac:dyDescent="0.35"/>
    <row r="118194" s="62" customFormat="1" x14ac:dyDescent="0.35"/>
    <row r="118195" s="62" customFormat="1" x14ac:dyDescent="0.35"/>
    <row r="118196" s="62" customFormat="1" x14ac:dyDescent="0.35"/>
    <row r="118197" s="62" customFormat="1" x14ac:dyDescent="0.35"/>
    <row r="118198" s="62" customFormat="1" x14ac:dyDescent="0.35"/>
    <row r="118199" s="62" customFormat="1" x14ac:dyDescent="0.35"/>
    <row r="118200" s="62" customFormat="1" x14ac:dyDescent="0.35"/>
    <row r="118201" s="62" customFormat="1" x14ac:dyDescent="0.35"/>
    <row r="118202" s="62" customFormat="1" x14ac:dyDescent="0.35"/>
    <row r="118203" s="62" customFormat="1" x14ac:dyDescent="0.35"/>
    <row r="118204" s="62" customFormat="1" x14ac:dyDescent="0.35"/>
    <row r="118205" s="62" customFormat="1" x14ac:dyDescent="0.35"/>
    <row r="118206" s="62" customFormat="1" x14ac:dyDescent="0.35"/>
    <row r="118207" s="62" customFormat="1" x14ac:dyDescent="0.35"/>
    <row r="118208" s="62" customFormat="1" x14ac:dyDescent="0.35"/>
    <row r="118209" s="62" customFormat="1" x14ac:dyDescent="0.35"/>
    <row r="118210" s="62" customFormat="1" x14ac:dyDescent="0.35"/>
    <row r="118211" s="62" customFormat="1" x14ac:dyDescent="0.35"/>
    <row r="118212" s="62" customFormat="1" x14ac:dyDescent="0.35"/>
    <row r="118213" s="62" customFormat="1" x14ac:dyDescent="0.35"/>
    <row r="118214" s="62" customFormat="1" x14ac:dyDescent="0.35"/>
    <row r="118215" s="62" customFormat="1" x14ac:dyDescent="0.35"/>
    <row r="118216" s="62" customFormat="1" x14ac:dyDescent="0.35"/>
    <row r="118217" s="62" customFormat="1" x14ac:dyDescent="0.35"/>
    <row r="118218" s="62" customFormat="1" x14ac:dyDescent="0.35"/>
    <row r="118219" s="62" customFormat="1" x14ac:dyDescent="0.35"/>
    <row r="118220" s="62" customFormat="1" x14ac:dyDescent="0.35"/>
    <row r="118221" s="62" customFormat="1" x14ac:dyDescent="0.35"/>
    <row r="118222" s="62" customFormat="1" x14ac:dyDescent="0.35"/>
    <row r="118223" s="62" customFormat="1" x14ac:dyDescent="0.35"/>
    <row r="118224" s="62" customFormat="1" x14ac:dyDescent="0.35"/>
    <row r="118225" s="62" customFormat="1" x14ac:dyDescent="0.35"/>
    <row r="118226" s="62" customFormat="1" x14ac:dyDescent="0.35"/>
    <row r="118227" s="62" customFormat="1" x14ac:dyDescent="0.35"/>
    <row r="118228" s="62" customFormat="1" x14ac:dyDescent="0.35"/>
    <row r="118229" s="62" customFormat="1" x14ac:dyDescent="0.35"/>
    <row r="118230" s="62" customFormat="1" x14ac:dyDescent="0.35"/>
    <row r="118231" s="62" customFormat="1" x14ac:dyDescent="0.35"/>
    <row r="118232" s="62" customFormat="1" x14ac:dyDescent="0.35"/>
    <row r="118233" s="62" customFormat="1" x14ac:dyDescent="0.35"/>
    <row r="118234" s="62" customFormat="1" x14ac:dyDescent="0.35"/>
    <row r="118235" s="62" customFormat="1" x14ac:dyDescent="0.35"/>
    <row r="118236" s="62" customFormat="1" x14ac:dyDescent="0.35"/>
    <row r="118237" s="62" customFormat="1" x14ac:dyDescent="0.35"/>
    <row r="118238" s="62" customFormat="1" x14ac:dyDescent="0.35"/>
    <row r="118239" s="62" customFormat="1" x14ac:dyDescent="0.35"/>
    <row r="118240" s="62" customFormat="1" x14ac:dyDescent="0.35"/>
    <row r="118241" s="62" customFormat="1" x14ac:dyDescent="0.35"/>
    <row r="118242" s="62" customFormat="1" x14ac:dyDescent="0.35"/>
    <row r="118243" s="62" customFormat="1" x14ac:dyDescent="0.35"/>
    <row r="118244" s="62" customFormat="1" x14ac:dyDescent="0.35"/>
    <row r="118245" s="62" customFormat="1" x14ac:dyDescent="0.35"/>
    <row r="118246" s="62" customFormat="1" x14ac:dyDescent="0.35"/>
    <row r="118247" s="62" customFormat="1" x14ac:dyDescent="0.35"/>
    <row r="118248" s="62" customFormat="1" x14ac:dyDescent="0.35"/>
    <row r="118249" s="62" customFormat="1" x14ac:dyDescent="0.35"/>
    <row r="118250" s="62" customFormat="1" x14ac:dyDescent="0.35"/>
    <row r="118251" s="62" customFormat="1" x14ac:dyDescent="0.35"/>
    <row r="118252" s="62" customFormat="1" x14ac:dyDescent="0.35"/>
    <row r="118253" s="62" customFormat="1" x14ac:dyDescent="0.35"/>
    <row r="118254" s="62" customFormat="1" x14ac:dyDescent="0.35"/>
    <row r="118255" s="62" customFormat="1" x14ac:dyDescent="0.35"/>
    <row r="118256" s="62" customFormat="1" x14ac:dyDescent="0.35"/>
    <row r="118257" s="62" customFormat="1" x14ac:dyDescent="0.35"/>
    <row r="118258" s="62" customFormat="1" x14ac:dyDescent="0.35"/>
    <row r="118259" s="62" customFormat="1" x14ac:dyDescent="0.35"/>
    <row r="118260" s="62" customFormat="1" x14ac:dyDescent="0.35"/>
    <row r="118261" s="62" customFormat="1" x14ac:dyDescent="0.35"/>
    <row r="118262" s="62" customFormat="1" x14ac:dyDescent="0.35"/>
    <row r="118263" s="62" customFormat="1" x14ac:dyDescent="0.35"/>
    <row r="118264" s="62" customFormat="1" x14ac:dyDescent="0.35"/>
    <row r="118265" s="62" customFormat="1" x14ac:dyDescent="0.35"/>
    <row r="118266" s="62" customFormat="1" x14ac:dyDescent="0.35"/>
    <row r="118267" s="62" customFormat="1" x14ac:dyDescent="0.35"/>
    <row r="118268" s="62" customFormat="1" x14ac:dyDescent="0.35"/>
    <row r="118269" s="62" customFormat="1" x14ac:dyDescent="0.35"/>
    <row r="118270" s="62" customFormat="1" x14ac:dyDescent="0.35"/>
    <row r="118271" s="62" customFormat="1" x14ac:dyDescent="0.35"/>
    <row r="118272" s="62" customFormat="1" x14ac:dyDescent="0.35"/>
    <row r="118273" s="62" customFormat="1" x14ac:dyDescent="0.35"/>
    <row r="118274" s="62" customFormat="1" x14ac:dyDescent="0.35"/>
    <row r="118275" s="62" customFormat="1" x14ac:dyDescent="0.35"/>
    <row r="118276" s="62" customFormat="1" x14ac:dyDescent="0.35"/>
    <row r="118277" s="62" customFormat="1" x14ac:dyDescent="0.35"/>
    <row r="118278" s="62" customFormat="1" x14ac:dyDescent="0.35"/>
    <row r="118279" s="62" customFormat="1" x14ac:dyDescent="0.35"/>
    <row r="118280" s="62" customFormat="1" x14ac:dyDescent="0.35"/>
    <row r="118281" s="62" customFormat="1" x14ac:dyDescent="0.35"/>
    <row r="118282" s="62" customFormat="1" x14ac:dyDescent="0.35"/>
    <row r="118283" s="62" customFormat="1" x14ac:dyDescent="0.35"/>
    <row r="118284" s="62" customFormat="1" x14ac:dyDescent="0.35"/>
    <row r="118285" s="62" customFormat="1" x14ac:dyDescent="0.35"/>
    <row r="118286" s="62" customFormat="1" x14ac:dyDescent="0.35"/>
    <row r="118287" s="62" customFormat="1" x14ac:dyDescent="0.35"/>
    <row r="118288" s="62" customFormat="1" x14ac:dyDescent="0.35"/>
    <row r="118289" s="62" customFormat="1" x14ac:dyDescent="0.35"/>
    <row r="118290" s="62" customFormat="1" x14ac:dyDescent="0.35"/>
    <row r="118291" s="62" customFormat="1" x14ac:dyDescent="0.35"/>
    <row r="118292" s="62" customFormat="1" x14ac:dyDescent="0.35"/>
    <row r="118293" s="62" customFormat="1" x14ac:dyDescent="0.35"/>
    <row r="118294" s="62" customFormat="1" x14ac:dyDescent="0.35"/>
    <row r="118295" s="62" customFormat="1" x14ac:dyDescent="0.35"/>
    <row r="118296" s="62" customFormat="1" x14ac:dyDescent="0.35"/>
    <row r="118297" s="62" customFormat="1" x14ac:dyDescent="0.35"/>
    <row r="118298" s="62" customFormat="1" x14ac:dyDescent="0.35"/>
    <row r="118299" s="62" customFormat="1" x14ac:dyDescent="0.35"/>
    <row r="118300" s="62" customFormat="1" x14ac:dyDescent="0.35"/>
    <row r="118301" s="62" customFormat="1" x14ac:dyDescent="0.35"/>
    <row r="118302" s="62" customFormat="1" x14ac:dyDescent="0.35"/>
    <row r="118303" s="62" customFormat="1" x14ac:dyDescent="0.35"/>
    <row r="118304" s="62" customFormat="1" x14ac:dyDescent="0.35"/>
    <row r="118305" s="62" customFormat="1" x14ac:dyDescent="0.35"/>
    <row r="118306" s="62" customFormat="1" x14ac:dyDescent="0.35"/>
    <row r="118307" s="62" customFormat="1" x14ac:dyDescent="0.35"/>
    <row r="118308" s="62" customFormat="1" x14ac:dyDescent="0.35"/>
    <row r="118309" s="62" customFormat="1" x14ac:dyDescent="0.35"/>
    <row r="118310" s="62" customFormat="1" x14ac:dyDescent="0.35"/>
    <row r="118311" s="62" customFormat="1" x14ac:dyDescent="0.35"/>
    <row r="118312" s="62" customFormat="1" x14ac:dyDescent="0.35"/>
    <row r="118313" s="62" customFormat="1" x14ac:dyDescent="0.35"/>
    <row r="118314" s="62" customFormat="1" x14ac:dyDescent="0.35"/>
    <row r="118315" s="62" customFormat="1" x14ac:dyDescent="0.35"/>
    <row r="118316" s="62" customFormat="1" x14ac:dyDescent="0.35"/>
    <row r="118317" s="62" customFormat="1" x14ac:dyDescent="0.35"/>
    <row r="118318" s="62" customFormat="1" x14ac:dyDescent="0.35"/>
    <row r="118319" s="62" customFormat="1" x14ac:dyDescent="0.35"/>
    <row r="118320" s="62" customFormat="1" x14ac:dyDescent="0.35"/>
    <row r="118321" s="62" customFormat="1" x14ac:dyDescent="0.35"/>
    <row r="118322" s="62" customFormat="1" x14ac:dyDescent="0.35"/>
    <row r="118323" s="62" customFormat="1" x14ac:dyDescent="0.35"/>
    <row r="118324" s="62" customFormat="1" x14ac:dyDescent="0.35"/>
    <row r="118325" s="62" customFormat="1" x14ac:dyDescent="0.35"/>
    <row r="118326" s="62" customFormat="1" x14ac:dyDescent="0.35"/>
    <row r="118327" s="62" customFormat="1" x14ac:dyDescent="0.35"/>
    <row r="118328" s="62" customFormat="1" x14ac:dyDescent="0.35"/>
    <row r="118329" s="62" customFormat="1" x14ac:dyDescent="0.35"/>
    <row r="118330" s="62" customFormat="1" x14ac:dyDescent="0.35"/>
    <row r="118331" s="62" customFormat="1" x14ac:dyDescent="0.35"/>
    <row r="118332" s="62" customFormat="1" x14ac:dyDescent="0.35"/>
    <row r="118333" s="62" customFormat="1" x14ac:dyDescent="0.35"/>
    <row r="118334" s="62" customFormat="1" x14ac:dyDescent="0.35"/>
    <row r="118335" s="62" customFormat="1" x14ac:dyDescent="0.35"/>
    <row r="118336" s="62" customFormat="1" x14ac:dyDescent="0.35"/>
    <row r="118337" s="62" customFormat="1" x14ac:dyDescent="0.35"/>
    <row r="118338" s="62" customFormat="1" x14ac:dyDescent="0.35"/>
    <row r="118339" s="62" customFormat="1" x14ac:dyDescent="0.35"/>
    <row r="118340" s="62" customFormat="1" x14ac:dyDescent="0.35"/>
    <row r="118341" s="62" customFormat="1" x14ac:dyDescent="0.35"/>
    <row r="118342" s="62" customFormat="1" x14ac:dyDescent="0.35"/>
    <row r="118343" s="62" customFormat="1" x14ac:dyDescent="0.35"/>
    <row r="118344" s="62" customFormat="1" x14ac:dyDescent="0.35"/>
    <row r="118345" s="62" customFormat="1" x14ac:dyDescent="0.35"/>
    <row r="118346" s="62" customFormat="1" x14ac:dyDescent="0.35"/>
    <row r="118347" s="62" customFormat="1" x14ac:dyDescent="0.35"/>
    <row r="118348" s="62" customFormat="1" x14ac:dyDescent="0.35"/>
    <row r="118349" s="62" customFormat="1" x14ac:dyDescent="0.35"/>
    <row r="118350" s="62" customFormat="1" x14ac:dyDescent="0.35"/>
    <row r="118351" s="62" customFormat="1" x14ac:dyDescent="0.35"/>
    <row r="118352" s="62" customFormat="1" x14ac:dyDescent="0.35"/>
    <row r="118353" s="62" customFormat="1" x14ac:dyDescent="0.35"/>
    <row r="118354" s="62" customFormat="1" x14ac:dyDescent="0.35"/>
    <row r="118355" s="62" customFormat="1" x14ac:dyDescent="0.35"/>
    <row r="118356" s="62" customFormat="1" x14ac:dyDescent="0.35"/>
    <row r="118357" s="62" customFormat="1" x14ac:dyDescent="0.35"/>
    <row r="118358" s="62" customFormat="1" x14ac:dyDescent="0.35"/>
    <row r="118359" s="62" customFormat="1" x14ac:dyDescent="0.35"/>
    <row r="118360" s="62" customFormat="1" x14ac:dyDescent="0.35"/>
    <row r="118361" s="62" customFormat="1" x14ac:dyDescent="0.35"/>
    <row r="118362" s="62" customFormat="1" x14ac:dyDescent="0.35"/>
    <row r="118363" s="62" customFormat="1" x14ac:dyDescent="0.35"/>
    <row r="118364" s="62" customFormat="1" x14ac:dyDescent="0.35"/>
    <row r="118365" s="62" customFormat="1" x14ac:dyDescent="0.35"/>
    <row r="118366" s="62" customFormat="1" x14ac:dyDescent="0.35"/>
    <row r="118367" s="62" customFormat="1" x14ac:dyDescent="0.35"/>
    <row r="118368" s="62" customFormat="1" x14ac:dyDescent="0.35"/>
    <row r="118369" s="62" customFormat="1" x14ac:dyDescent="0.35"/>
    <row r="118370" s="62" customFormat="1" x14ac:dyDescent="0.35"/>
    <row r="118371" s="62" customFormat="1" x14ac:dyDescent="0.35"/>
    <row r="118372" s="62" customFormat="1" x14ac:dyDescent="0.35"/>
    <row r="118373" s="62" customFormat="1" x14ac:dyDescent="0.35"/>
    <row r="118374" s="62" customFormat="1" x14ac:dyDescent="0.35"/>
    <row r="118375" s="62" customFormat="1" x14ac:dyDescent="0.35"/>
    <row r="118376" s="62" customFormat="1" x14ac:dyDescent="0.35"/>
    <row r="118377" s="62" customFormat="1" x14ac:dyDescent="0.35"/>
    <row r="118378" s="62" customFormat="1" x14ac:dyDescent="0.35"/>
    <row r="118379" s="62" customFormat="1" x14ac:dyDescent="0.35"/>
    <row r="118380" s="62" customFormat="1" x14ac:dyDescent="0.35"/>
    <row r="118381" s="62" customFormat="1" x14ac:dyDescent="0.35"/>
    <row r="118382" s="62" customFormat="1" x14ac:dyDescent="0.35"/>
    <row r="118383" s="62" customFormat="1" x14ac:dyDescent="0.35"/>
    <row r="118384" s="62" customFormat="1" x14ac:dyDescent="0.35"/>
    <row r="118385" s="62" customFormat="1" x14ac:dyDescent="0.35"/>
    <row r="118386" s="62" customFormat="1" x14ac:dyDescent="0.35"/>
    <row r="118387" s="62" customFormat="1" x14ac:dyDescent="0.35"/>
    <row r="118388" s="62" customFormat="1" x14ac:dyDescent="0.35"/>
    <row r="118389" s="62" customFormat="1" x14ac:dyDescent="0.35"/>
    <row r="118390" s="62" customFormat="1" x14ac:dyDescent="0.35"/>
    <row r="118391" s="62" customFormat="1" x14ac:dyDescent="0.35"/>
    <row r="118392" s="62" customFormat="1" x14ac:dyDescent="0.35"/>
    <row r="118393" s="62" customFormat="1" x14ac:dyDescent="0.35"/>
    <row r="118394" s="62" customFormat="1" x14ac:dyDescent="0.35"/>
    <row r="118395" s="62" customFormat="1" x14ac:dyDescent="0.35"/>
    <row r="118396" s="62" customFormat="1" x14ac:dyDescent="0.35"/>
    <row r="118397" s="62" customFormat="1" x14ac:dyDescent="0.35"/>
    <row r="118398" s="62" customFormat="1" x14ac:dyDescent="0.35"/>
    <row r="118399" s="62" customFormat="1" x14ac:dyDescent="0.35"/>
    <row r="118400" s="62" customFormat="1" x14ac:dyDescent="0.35"/>
    <row r="118401" s="62" customFormat="1" x14ac:dyDescent="0.35"/>
    <row r="118402" s="62" customFormat="1" x14ac:dyDescent="0.35"/>
    <row r="118403" s="62" customFormat="1" x14ac:dyDescent="0.35"/>
    <row r="118404" s="62" customFormat="1" x14ac:dyDescent="0.35"/>
    <row r="118405" s="62" customFormat="1" x14ac:dyDescent="0.35"/>
    <row r="118406" s="62" customFormat="1" x14ac:dyDescent="0.35"/>
    <row r="118407" s="62" customFormat="1" x14ac:dyDescent="0.35"/>
    <row r="118408" s="62" customFormat="1" x14ac:dyDescent="0.35"/>
    <row r="118409" s="62" customFormat="1" x14ac:dyDescent="0.35"/>
    <row r="118410" s="62" customFormat="1" x14ac:dyDescent="0.35"/>
    <row r="118411" s="62" customFormat="1" x14ac:dyDescent="0.35"/>
    <row r="118412" s="62" customFormat="1" x14ac:dyDescent="0.35"/>
    <row r="118413" s="62" customFormat="1" x14ac:dyDescent="0.35"/>
    <row r="118414" s="62" customFormat="1" x14ac:dyDescent="0.35"/>
    <row r="118415" s="62" customFormat="1" x14ac:dyDescent="0.35"/>
    <row r="118416" s="62" customFormat="1" x14ac:dyDescent="0.35"/>
    <row r="118417" s="62" customFormat="1" x14ac:dyDescent="0.35"/>
    <row r="118418" s="62" customFormat="1" x14ac:dyDescent="0.35"/>
    <row r="118419" s="62" customFormat="1" x14ac:dyDescent="0.35"/>
    <row r="118420" s="62" customFormat="1" x14ac:dyDescent="0.35"/>
    <row r="118421" s="62" customFormat="1" x14ac:dyDescent="0.35"/>
    <row r="118422" s="62" customFormat="1" x14ac:dyDescent="0.35"/>
    <row r="118423" s="62" customFormat="1" x14ac:dyDescent="0.35"/>
    <row r="118424" s="62" customFormat="1" x14ac:dyDescent="0.35"/>
    <row r="118425" s="62" customFormat="1" x14ac:dyDescent="0.35"/>
    <row r="118426" s="62" customFormat="1" x14ac:dyDescent="0.35"/>
    <row r="118427" s="62" customFormat="1" x14ac:dyDescent="0.35"/>
    <row r="118428" s="62" customFormat="1" x14ac:dyDescent="0.35"/>
    <row r="118429" s="62" customFormat="1" x14ac:dyDescent="0.35"/>
    <row r="118430" s="62" customFormat="1" x14ac:dyDescent="0.35"/>
    <row r="118431" s="62" customFormat="1" x14ac:dyDescent="0.35"/>
    <row r="118432" s="62" customFormat="1" x14ac:dyDescent="0.35"/>
    <row r="118433" s="62" customFormat="1" x14ac:dyDescent="0.35"/>
    <row r="118434" s="62" customFormat="1" x14ac:dyDescent="0.35"/>
    <row r="118435" s="62" customFormat="1" x14ac:dyDescent="0.35"/>
    <row r="118436" s="62" customFormat="1" x14ac:dyDescent="0.35"/>
    <row r="118437" s="62" customFormat="1" x14ac:dyDescent="0.35"/>
    <row r="118438" s="62" customFormat="1" x14ac:dyDescent="0.35"/>
    <row r="118439" s="62" customFormat="1" x14ac:dyDescent="0.35"/>
    <row r="118440" s="62" customFormat="1" x14ac:dyDescent="0.35"/>
    <row r="118441" s="62" customFormat="1" x14ac:dyDescent="0.35"/>
    <row r="118442" s="62" customFormat="1" x14ac:dyDescent="0.35"/>
    <row r="118443" s="62" customFormat="1" x14ac:dyDescent="0.35"/>
    <row r="118444" s="62" customFormat="1" x14ac:dyDescent="0.35"/>
    <row r="118445" s="62" customFormat="1" x14ac:dyDescent="0.35"/>
    <row r="118446" s="62" customFormat="1" x14ac:dyDescent="0.35"/>
    <row r="118447" s="62" customFormat="1" x14ac:dyDescent="0.35"/>
    <row r="118448" s="62" customFormat="1" x14ac:dyDescent="0.35"/>
    <row r="118449" s="62" customFormat="1" x14ac:dyDescent="0.35"/>
    <row r="118450" s="62" customFormat="1" x14ac:dyDescent="0.35"/>
    <row r="118451" s="62" customFormat="1" x14ac:dyDescent="0.35"/>
    <row r="118452" s="62" customFormat="1" x14ac:dyDescent="0.35"/>
    <row r="118453" s="62" customFormat="1" x14ac:dyDescent="0.35"/>
    <row r="118454" s="62" customFormat="1" x14ac:dyDescent="0.35"/>
    <row r="118455" s="62" customFormat="1" x14ac:dyDescent="0.35"/>
    <row r="118456" s="62" customFormat="1" x14ac:dyDescent="0.35"/>
    <row r="118457" s="62" customFormat="1" x14ac:dyDescent="0.35"/>
    <row r="118458" s="62" customFormat="1" x14ac:dyDescent="0.35"/>
    <row r="118459" s="62" customFormat="1" x14ac:dyDescent="0.35"/>
    <row r="118460" s="62" customFormat="1" x14ac:dyDescent="0.35"/>
    <row r="118461" s="62" customFormat="1" x14ac:dyDescent="0.35"/>
    <row r="118462" s="62" customFormat="1" x14ac:dyDescent="0.35"/>
    <row r="118463" s="62" customFormat="1" x14ac:dyDescent="0.35"/>
    <row r="118464" s="62" customFormat="1" x14ac:dyDescent="0.35"/>
    <row r="118465" s="62" customFormat="1" x14ac:dyDescent="0.35"/>
    <row r="118466" s="62" customFormat="1" x14ac:dyDescent="0.35"/>
    <row r="118467" s="62" customFormat="1" x14ac:dyDescent="0.35"/>
    <row r="118468" s="62" customFormat="1" x14ac:dyDescent="0.35"/>
    <row r="118469" s="62" customFormat="1" x14ac:dyDescent="0.35"/>
    <row r="118470" s="62" customFormat="1" x14ac:dyDescent="0.35"/>
    <row r="118471" s="62" customFormat="1" x14ac:dyDescent="0.35"/>
    <row r="118472" s="62" customFormat="1" x14ac:dyDescent="0.35"/>
    <row r="118473" s="62" customFormat="1" x14ac:dyDescent="0.35"/>
    <row r="118474" s="62" customFormat="1" x14ac:dyDescent="0.35"/>
    <row r="118475" s="62" customFormat="1" x14ac:dyDescent="0.35"/>
    <row r="118476" s="62" customFormat="1" x14ac:dyDescent="0.35"/>
    <row r="118477" s="62" customFormat="1" x14ac:dyDescent="0.35"/>
    <row r="118478" s="62" customFormat="1" x14ac:dyDescent="0.35"/>
    <row r="118479" s="62" customFormat="1" x14ac:dyDescent="0.35"/>
    <row r="118480" s="62" customFormat="1" x14ac:dyDescent="0.35"/>
    <row r="118481" s="62" customFormat="1" x14ac:dyDescent="0.35"/>
    <row r="118482" s="62" customFormat="1" x14ac:dyDescent="0.35"/>
    <row r="118483" s="62" customFormat="1" x14ac:dyDescent="0.35"/>
    <row r="118484" s="62" customFormat="1" x14ac:dyDescent="0.35"/>
    <row r="118485" s="62" customFormat="1" x14ac:dyDescent="0.35"/>
    <row r="118486" s="62" customFormat="1" x14ac:dyDescent="0.35"/>
    <row r="118487" s="62" customFormat="1" x14ac:dyDescent="0.35"/>
    <row r="118488" s="62" customFormat="1" x14ac:dyDescent="0.35"/>
    <row r="118489" s="62" customFormat="1" x14ac:dyDescent="0.35"/>
    <row r="118490" s="62" customFormat="1" x14ac:dyDescent="0.35"/>
    <row r="118491" s="62" customFormat="1" x14ac:dyDescent="0.35"/>
    <row r="118492" s="62" customFormat="1" x14ac:dyDescent="0.35"/>
    <row r="118493" s="62" customFormat="1" x14ac:dyDescent="0.35"/>
    <row r="118494" s="62" customFormat="1" x14ac:dyDescent="0.35"/>
    <row r="118495" s="62" customFormat="1" x14ac:dyDescent="0.35"/>
    <row r="118496" s="62" customFormat="1" x14ac:dyDescent="0.35"/>
    <row r="118497" s="62" customFormat="1" x14ac:dyDescent="0.35"/>
    <row r="118498" s="62" customFormat="1" x14ac:dyDescent="0.35"/>
    <row r="118499" s="62" customFormat="1" x14ac:dyDescent="0.35"/>
    <row r="118500" s="62" customFormat="1" x14ac:dyDescent="0.35"/>
    <row r="118501" s="62" customFormat="1" x14ac:dyDescent="0.35"/>
    <row r="118502" s="62" customFormat="1" x14ac:dyDescent="0.35"/>
    <row r="118503" s="62" customFormat="1" x14ac:dyDescent="0.35"/>
    <row r="118504" s="62" customFormat="1" x14ac:dyDescent="0.35"/>
    <row r="118505" s="62" customFormat="1" x14ac:dyDescent="0.35"/>
    <row r="118506" s="62" customFormat="1" x14ac:dyDescent="0.35"/>
    <row r="118507" s="62" customFormat="1" x14ac:dyDescent="0.35"/>
    <row r="118508" s="62" customFormat="1" x14ac:dyDescent="0.35"/>
    <row r="118509" s="62" customFormat="1" x14ac:dyDescent="0.35"/>
    <row r="118510" s="62" customFormat="1" x14ac:dyDescent="0.35"/>
    <row r="118511" s="62" customFormat="1" x14ac:dyDescent="0.35"/>
    <row r="118512" s="62" customFormat="1" x14ac:dyDescent="0.35"/>
    <row r="118513" s="62" customFormat="1" x14ac:dyDescent="0.35"/>
    <row r="118514" s="62" customFormat="1" x14ac:dyDescent="0.35"/>
    <row r="118515" s="62" customFormat="1" x14ac:dyDescent="0.35"/>
    <row r="118516" s="62" customFormat="1" x14ac:dyDescent="0.35"/>
    <row r="118517" s="62" customFormat="1" x14ac:dyDescent="0.35"/>
    <row r="118518" s="62" customFormat="1" x14ac:dyDescent="0.35"/>
    <row r="118519" s="62" customFormat="1" x14ac:dyDescent="0.35"/>
    <row r="118520" s="62" customFormat="1" x14ac:dyDescent="0.35"/>
    <row r="118521" s="62" customFormat="1" x14ac:dyDescent="0.35"/>
    <row r="118522" s="62" customFormat="1" x14ac:dyDescent="0.35"/>
    <row r="118523" s="62" customFormat="1" x14ac:dyDescent="0.35"/>
    <row r="118524" s="62" customFormat="1" x14ac:dyDescent="0.35"/>
    <row r="118525" s="62" customFormat="1" x14ac:dyDescent="0.35"/>
    <row r="118526" s="62" customFormat="1" x14ac:dyDescent="0.35"/>
    <row r="118527" s="62" customFormat="1" x14ac:dyDescent="0.35"/>
    <row r="118528" s="62" customFormat="1" x14ac:dyDescent="0.35"/>
    <row r="118529" s="62" customFormat="1" x14ac:dyDescent="0.35"/>
    <row r="118530" s="62" customFormat="1" x14ac:dyDescent="0.35"/>
    <row r="118531" s="62" customFormat="1" x14ac:dyDescent="0.35"/>
    <row r="118532" s="62" customFormat="1" x14ac:dyDescent="0.35"/>
    <row r="118533" s="62" customFormat="1" x14ac:dyDescent="0.35"/>
    <row r="118534" s="62" customFormat="1" x14ac:dyDescent="0.35"/>
    <row r="118535" s="62" customFormat="1" x14ac:dyDescent="0.35"/>
    <row r="118536" s="62" customFormat="1" x14ac:dyDescent="0.35"/>
    <row r="118537" s="62" customFormat="1" x14ac:dyDescent="0.35"/>
    <row r="118538" s="62" customFormat="1" x14ac:dyDescent="0.35"/>
    <row r="118539" s="62" customFormat="1" x14ac:dyDescent="0.35"/>
    <row r="118540" s="62" customFormat="1" x14ac:dyDescent="0.35"/>
    <row r="118541" s="62" customFormat="1" x14ac:dyDescent="0.35"/>
    <row r="118542" s="62" customFormat="1" x14ac:dyDescent="0.35"/>
    <row r="118543" s="62" customFormat="1" x14ac:dyDescent="0.35"/>
    <row r="118544" s="62" customFormat="1" x14ac:dyDescent="0.35"/>
    <row r="118545" s="62" customFormat="1" x14ac:dyDescent="0.35"/>
    <row r="118546" s="62" customFormat="1" x14ac:dyDescent="0.35"/>
    <row r="118547" s="62" customFormat="1" x14ac:dyDescent="0.35"/>
    <row r="118548" s="62" customFormat="1" x14ac:dyDescent="0.35"/>
    <row r="118549" s="62" customFormat="1" x14ac:dyDescent="0.35"/>
    <row r="118550" s="62" customFormat="1" x14ac:dyDescent="0.35"/>
    <row r="118551" s="62" customFormat="1" x14ac:dyDescent="0.35"/>
    <row r="118552" s="62" customFormat="1" x14ac:dyDescent="0.35"/>
    <row r="118553" s="62" customFormat="1" x14ac:dyDescent="0.35"/>
    <row r="118554" s="62" customFormat="1" x14ac:dyDescent="0.35"/>
    <row r="118555" s="62" customFormat="1" x14ac:dyDescent="0.35"/>
    <row r="118556" s="62" customFormat="1" x14ac:dyDescent="0.35"/>
    <row r="118557" s="62" customFormat="1" x14ac:dyDescent="0.35"/>
    <row r="118558" s="62" customFormat="1" x14ac:dyDescent="0.35"/>
    <row r="118559" s="62" customFormat="1" x14ac:dyDescent="0.35"/>
    <row r="118560" s="62" customFormat="1" x14ac:dyDescent="0.35"/>
    <row r="118561" s="62" customFormat="1" x14ac:dyDescent="0.35"/>
    <row r="118562" s="62" customFormat="1" x14ac:dyDescent="0.35"/>
    <row r="118563" s="62" customFormat="1" x14ac:dyDescent="0.35"/>
    <row r="118564" s="62" customFormat="1" x14ac:dyDescent="0.35"/>
    <row r="118565" s="62" customFormat="1" x14ac:dyDescent="0.35"/>
    <row r="118566" s="62" customFormat="1" x14ac:dyDescent="0.35"/>
    <row r="118567" s="62" customFormat="1" x14ac:dyDescent="0.35"/>
    <row r="118568" s="62" customFormat="1" x14ac:dyDescent="0.35"/>
    <row r="118569" s="62" customFormat="1" x14ac:dyDescent="0.35"/>
    <row r="118570" s="62" customFormat="1" x14ac:dyDescent="0.35"/>
    <row r="118571" s="62" customFormat="1" x14ac:dyDescent="0.35"/>
    <row r="118572" s="62" customFormat="1" x14ac:dyDescent="0.35"/>
    <row r="118573" s="62" customFormat="1" x14ac:dyDescent="0.35"/>
    <row r="118574" s="62" customFormat="1" x14ac:dyDescent="0.35"/>
    <row r="118575" s="62" customFormat="1" x14ac:dyDescent="0.35"/>
    <row r="118576" s="62" customFormat="1" x14ac:dyDescent="0.35"/>
    <row r="118577" s="62" customFormat="1" x14ac:dyDescent="0.35"/>
    <row r="118578" s="62" customFormat="1" x14ac:dyDescent="0.35"/>
    <row r="118579" s="62" customFormat="1" x14ac:dyDescent="0.35"/>
    <row r="118580" s="62" customFormat="1" x14ac:dyDescent="0.35"/>
    <row r="118581" s="62" customFormat="1" x14ac:dyDescent="0.35"/>
    <row r="118582" s="62" customFormat="1" x14ac:dyDescent="0.35"/>
    <row r="118583" s="62" customFormat="1" x14ac:dyDescent="0.35"/>
    <row r="118584" s="62" customFormat="1" x14ac:dyDescent="0.35"/>
    <row r="118585" s="62" customFormat="1" x14ac:dyDescent="0.35"/>
    <row r="118586" s="62" customFormat="1" x14ac:dyDescent="0.35"/>
    <row r="118587" s="62" customFormat="1" x14ac:dyDescent="0.35"/>
    <row r="118588" s="62" customFormat="1" x14ac:dyDescent="0.35"/>
    <row r="118589" s="62" customFormat="1" x14ac:dyDescent="0.35"/>
    <row r="118590" s="62" customFormat="1" x14ac:dyDescent="0.35"/>
    <row r="118591" s="62" customFormat="1" x14ac:dyDescent="0.35"/>
    <row r="118592" s="62" customFormat="1" x14ac:dyDescent="0.35"/>
    <row r="118593" s="62" customFormat="1" x14ac:dyDescent="0.35"/>
    <row r="118594" s="62" customFormat="1" x14ac:dyDescent="0.35"/>
    <row r="118595" s="62" customFormat="1" x14ac:dyDescent="0.35"/>
    <row r="118596" s="62" customFormat="1" x14ac:dyDescent="0.35"/>
    <row r="118597" s="62" customFormat="1" x14ac:dyDescent="0.35"/>
    <row r="118598" s="62" customFormat="1" x14ac:dyDescent="0.35"/>
    <row r="118599" s="62" customFormat="1" x14ac:dyDescent="0.35"/>
    <row r="118600" s="62" customFormat="1" x14ac:dyDescent="0.35"/>
    <row r="118601" s="62" customFormat="1" x14ac:dyDescent="0.35"/>
    <row r="118602" s="62" customFormat="1" x14ac:dyDescent="0.35"/>
    <row r="118603" s="62" customFormat="1" x14ac:dyDescent="0.35"/>
    <row r="118604" s="62" customFormat="1" x14ac:dyDescent="0.35"/>
    <row r="118605" s="62" customFormat="1" x14ac:dyDescent="0.35"/>
    <row r="118606" s="62" customFormat="1" x14ac:dyDescent="0.35"/>
    <row r="118607" s="62" customFormat="1" x14ac:dyDescent="0.35"/>
    <row r="118608" s="62" customFormat="1" x14ac:dyDescent="0.35"/>
    <row r="118609" s="62" customFormat="1" x14ac:dyDescent="0.35"/>
    <row r="118610" s="62" customFormat="1" x14ac:dyDescent="0.35"/>
    <row r="118611" s="62" customFormat="1" x14ac:dyDescent="0.35"/>
    <row r="118612" s="62" customFormat="1" x14ac:dyDescent="0.35"/>
    <row r="118613" s="62" customFormat="1" x14ac:dyDescent="0.35"/>
    <row r="118614" s="62" customFormat="1" x14ac:dyDescent="0.35"/>
    <row r="118615" s="62" customFormat="1" x14ac:dyDescent="0.35"/>
    <row r="118616" s="62" customFormat="1" x14ac:dyDescent="0.35"/>
    <row r="118617" s="62" customFormat="1" x14ac:dyDescent="0.35"/>
    <row r="118618" s="62" customFormat="1" x14ac:dyDescent="0.35"/>
    <row r="118619" s="62" customFormat="1" x14ac:dyDescent="0.35"/>
    <row r="118620" s="62" customFormat="1" x14ac:dyDescent="0.35"/>
    <row r="118621" s="62" customFormat="1" x14ac:dyDescent="0.35"/>
    <row r="118622" s="62" customFormat="1" x14ac:dyDescent="0.35"/>
    <row r="118623" s="62" customFormat="1" x14ac:dyDescent="0.35"/>
    <row r="118624" s="62" customFormat="1" x14ac:dyDescent="0.35"/>
    <row r="118625" s="62" customFormat="1" x14ac:dyDescent="0.35"/>
    <row r="118626" s="62" customFormat="1" x14ac:dyDescent="0.35"/>
    <row r="118627" s="62" customFormat="1" x14ac:dyDescent="0.35"/>
    <row r="118628" s="62" customFormat="1" x14ac:dyDescent="0.35"/>
    <row r="118629" s="62" customFormat="1" x14ac:dyDescent="0.35"/>
    <row r="118630" s="62" customFormat="1" x14ac:dyDescent="0.35"/>
    <row r="118631" s="62" customFormat="1" x14ac:dyDescent="0.35"/>
    <row r="118632" s="62" customFormat="1" x14ac:dyDescent="0.35"/>
    <row r="118633" s="62" customFormat="1" x14ac:dyDescent="0.35"/>
    <row r="118634" s="62" customFormat="1" x14ac:dyDescent="0.35"/>
    <row r="118635" s="62" customFormat="1" x14ac:dyDescent="0.35"/>
    <row r="118636" s="62" customFormat="1" x14ac:dyDescent="0.35"/>
    <row r="118637" s="62" customFormat="1" x14ac:dyDescent="0.35"/>
    <row r="118638" s="62" customFormat="1" x14ac:dyDescent="0.35"/>
    <row r="118639" s="62" customFormat="1" x14ac:dyDescent="0.35"/>
    <row r="118640" s="62" customFormat="1" x14ac:dyDescent="0.35"/>
    <row r="118641" s="62" customFormat="1" x14ac:dyDescent="0.35"/>
    <row r="118642" s="62" customFormat="1" x14ac:dyDescent="0.35"/>
    <row r="118643" s="62" customFormat="1" x14ac:dyDescent="0.35"/>
    <row r="118644" s="62" customFormat="1" x14ac:dyDescent="0.35"/>
    <row r="118645" s="62" customFormat="1" x14ac:dyDescent="0.35"/>
    <row r="118646" s="62" customFormat="1" x14ac:dyDescent="0.35"/>
    <row r="118647" s="62" customFormat="1" x14ac:dyDescent="0.35"/>
    <row r="118648" s="62" customFormat="1" x14ac:dyDescent="0.35"/>
    <row r="118649" s="62" customFormat="1" x14ac:dyDescent="0.35"/>
    <row r="118650" s="62" customFormat="1" x14ac:dyDescent="0.35"/>
    <row r="118651" s="62" customFormat="1" x14ac:dyDescent="0.35"/>
    <row r="118652" s="62" customFormat="1" x14ac:dyDescent="0.35"/>
    <row r="118653" s="62" customFormat="1" x14ac:dyDescent="0.35"/>
    <row r="118654" s="62" customFormat="1" x14ac:dyDescent="0.35"/>
    <row r="118655" s="62" customFormat="1" x14ac:dyDescent="0.35"/>
    <row r="118656" s="62" customFormat="1" x14ac:dyDescent="0.35"/>
    <row r="118657" s="62" customFormat="1" x14ac:dyDescent="0.35"/>
    <row r="118658" s="62" customFormat="1" x14ac:dyDescent="0.35"/>
    <row r="118659" s="62" customFormat="1" x14ac:dyDescent="0.35"/>
    <row r="118660" s="62" customFormat="1" x14ac:dyDescent="0.35"/>
    <row r="118661" s="62" customFormat="1" x14ac:dyDescent="0.35"/>
    <row r="118662" s="62" customFormat="1" x14ac:dyDescent="0.35"/>
    <row r="118663" s="62" customFormat="1" x14ac:dyDescent="0.35"/>
    <row r="118664" s="62" customFormat="1" x14ac:dyDescent="0.35"/>
    <row r="118665" s="62" customFormat="1" x14ac:dyDescent="0.35"/>
    <row r="118666" s="62" customFormat="1" x14ac:dyDescent="0.35"/>
    <row r="118667" s="62" customFormat="1" x14ac:dyDescent="0.35"/>
    <row r="118668" s="62" customFormat="1" x14ac:dyDescent="0.35"/>
    <row r="118669" s="62" customFormat="1" x14ac:dyDescent="0.35"/>
    <row r="118670" s="62" customFormat="1" x14ac:dyDescent="0.35"/>
    <row r="118671" s="62" customFormat="1" x14ac:dyDescent="0.35"/>
    <row r="118672" s="62" customFormat="1" x14ac:dyDescent="0.35"/>
    <row r="118673" s="62" customFormat="1" x14ac:dyDescent="0.35"/>
    <row r="118674" s="62" customFormat="1" x14ac:dyDescent="0.35"/>
    <row r="118675" s="62" customFormat="1" x14ac:dyDescent="0.35"/>
    <row r="118676" s="62" customFormat="1" x14ac:dyDescent="0.35"/>
    <row r="118677" s="62" customFormat="1" x14ac:dyDescent="0.35"/>
    <row r="118678" s="62" customFormat="1" x14ac:dyDescent="0.35"/>
    <row r="118679" s="62" customFormat="1" x14ac:dyDescent="0.35"/>
    <row r="118680" s="62" customFormat="1" x14ac:dyDescent="0.35"/>
    <row r="118681" s="62" customFormat="1" x14ac:dyDescent="0.35"/>
    <row r="118682" s="62" customFormat="1" x14ac:dyDescent="0.35"/>
    <row r="118683" s="62" customFormat="1" x14ac:dyDescent="0.35"/>
    <row r="118684" s="62" customFormat="1" x14ac:dyDescent="0.35"/>
    <row r="118685" s="62" customFormat="1" x14ac:dyDescent="0.35"/>
    <row r="118686" s="62" customFormat="1" x14ac:dyDescent="0.35"/>
    <row r="118687" s="62" customFormat="1" x14ac:dyDescent="0.35"/>
    <row r="118688" s="62" customFormat="1" x14ac:dyDescent="0.35"/>
    <row r="118689" s="62" customFormat="1" x14ac:dyDescent="0.35"/>
    <row r="118690" s="62" customFormat="1" x14ac:dyDescent="0.35"/>
    <row r="118691" s="62" customFormat="1" x14ac:dyDescent="0.35"/>
    <row r="118692" s="62" customFormat="1" x14ac:dyDescent="0.35"/>
    <row r="118693" s="62" customFormat="1" x14ac:dyDescent="0.35"/>
    <row r="118694" s="62" customFormat="1" x14ac:dyDescent="0.35"/>
    <row r="118695" s="62" customFormat="1" x14ac:dyDescent="0.35"/>
    <row r="118696" s="62" customFormat="1" x14ac:dyDescent="0.35"/>
    <row r="118697" s="62" customFormat="1" x14ac:dyDescent="0.35"/>
    <row r="118698" s="62" customFormat="1" x14ac:dyDescent="0.35"/>
    <row r="118699" s="62" customFormat="1" x14ac:dyDescent="0.35"/>
    <row r="118700" s="62" customFormat="1" x14ac:dyDescent="0.35"/>
    <row r="118701" s="62" customFormat="1" x14ac:dyDescent="0.35"/>
    <row r="118702" s="62" customFormat="1" x14ac:dyDescent="0.35"/>
    <row r="118703" s="62" customFormat="1" x14ac:dyDescent="0.35"/>
    <row r="118704" s="62" customFormat="1" x14ac:dyDescent="0.35"/>
    <row r="118705" s="62" customFormat="1" x14ac:dyDescent="0.35"/>
    <row r="118706" s="62" customFormat="1" x14ac:dyDescent="0.35"/>
    <row r="118707" s="62" customFormat="1" x14ac:dyDescent="0.35"/>
    <row r="118708" s="62" customFormat="1" x14ac:dyDescent="0.35"/>
    <row r="118709" s="62" customFormat="1" x14ac:dyDescent="0.35"/>
    <row r="118710" s="62" customFormat="1" x14ac:dyDescent="0.35"/>
    <row r="118711" s="62" customFormat="1" x14ac:dyDescent="0.35"/>
    <row r="118712" s="62" customFormat="1" x14ac:dyDescent="0.35"/>
    <row r="118713" s="62" customFormat="1" x14ac:dyDescent="0.35"/>
    <row r="118714" s="62" customFormat="1" x14ac:dyDescent="0.35"/>
    <row r="118715" s="62" customFormat="1" x14ac:dyDescent="0.35"/>
    <row r="118716" s="62" customFormat="1" x14ac:dyDescent="0.35"/>
    <row r="118717" s="62" customFormat="1" x14ac:dyDescent="0.35"/>
    <row r="118718" s="62" customFormat="1" x14ac:dyDescent="0.35"/>
    <row r="118719" s="62" customFormat="1" x14ac:dyDescent="0.35"/>
    <row r="118720" s="62" customFormat="1" x14ac:dyDescent="0.35"/>
    <row r="118721" s="62" customFormat="1" x14ac:dyDescent="0.35"/>
    <row r="118722" s="62" customFormat="1" x14ac:dyDescent="0.35"/>
    <row r="118723" s="62" customFormat="1" x14ac:dyDescent="0.35"/>
    <row r="118724" s="62" customFormat="1" x14ac:dyDescent="0.35"/>
    <row r="118725" s="62" customFormat="1" x14ac:dyDescent="0.35"/>
    <row r="118726" s="62" customFormat="1" x14ac:dyDescent="0.35"/>
    <row r="118727" s="62" customFormat="1" x14ac:dyDescent="0.35"/>
    <row r="118728" s="62" customFormat="1" x14ac:dyDescent="0.35"/>
    <row r="118729" s="62" customFormat="1" x14ac:dyDescent="0.35"/>
    <row r="118730" s="62" customFormat="1" x14ac:dyDescent="0.35"/>
    <row r="118731" s="62" customFormat="1" x14ac:dyDescent="0.35"/>
    <row r="118732" s="62" customFormat="1" x14ac:dyDescent="0.35"/>
    <row r="118733" s="62" customFormat="1" x14ac:dyDescent="0.35"/>
    <row r="118734" s="62" customFormat="1" x14ac:dyDescent="0.35"/>
    <row r="118735" s="62" customFormat="1" x14ac:dyDescent="0.35"/>
    <row r="118736" s="62" customFormat="1" x14ac:dyDescent="0.35"/>
    <row r="118737" s="62" customFormat="1" x14ac:dyDescent="0.35"/>
    <row r="118738" s="62" customFormat="1" x14ac:dyDescent="0.35"/>
    <row r="118739" s="62" customFormat="1" x14ac:dyDescent="0.35"/>
    <row r="118740" s="62" customFormat="1" x14ac:dyDescent="0.35"/>
    <row r="118741" s="62" customFormat="1" x14ac:dyDescent="0.35"/>
    <row r="118742" s="62" customFormat="1" x14ac:dyDescent="0.35"/>
    <row r="118743" s="62" customFormat="1" x14ac:dyDescent="0.35"/>
    <row r="118744" s="62" customFormat="1" x14ac:dyDescent="0.35"/>
    <row r="118745" s="62" customFormat="1" x14ac:dyDescent="0.35"/>
    <row r="118746" s="62" customFormat="1" x14ac:dyDescent="0.35"/>
    <row r="118747" s="62" customFormat="1" x14ac:dyDescent="0.35"/>
    <row r="118748" s="62" customFormat="1" x14ac:dyDescent="0.35"/>
    <row r="118749" s="62" customFormat="1" x14ac:dyDescent="0.35"/>
    <row r="118750" s="62" customFormat="1" x14ac:dyDescent="0.35"/>
    <row r="118751" s="62" customFormat="1" x14ac:dyDescent="0.35"/>
    <row r="118752" s="62" customFormat="1" x14ac:dyDescent="0.35"/>
    <row r="118753" s="62" customFormat="1" x14ac:dyDescent="0.35"/>
    <row r="118754" s="62" customFormat="1" x14ac:dyDescent="0.35"/>
    <row r="118755" s="62" customFormat="1" x14ac:dyDescent="0.35"/>
    <row r="118756" s="62" customFormat="1" x14ac:dyDescent="0.35"/>
    <row r="118757" s="62" customFormat="1" x14ac:dyDescent="0.35"/>
    <row r="118758" s="62" customFormat="1" x14ac:dyDescent="0.35"/>
    <row r="118759" s="62" customFormat="1" x14ac:dyDescent="0.35"/>
    <row r="118760" s="62" customFormat="1" x14ac:dyDescent="0.35"/>
    <row r="118761" s="62" customFormat="1" x14ac:dyDescent="0.35"/>
    <row r="118762" s="62" customFormat="1" x14ac:dyDescent="0.35"/>
    <row r="118763" s="62" customFormat="1" x14ac:dyDescent="0.35"/>
    <row r="118764" s="62" customFormat="1" x14ac:dyDescent="0.35"/>
    <row r="118765" s="62" customFormat="1" x14ac:dyDescent="0.35"/>
    <row r="118766" s="62" customFormat="1" x14ac:dyDescent="0.35"/>
    <row r="118767" s="62" customFormat="1" x14ac:dyDescent="0.35"/>
    <row r="118768" s="62" customFormat="1" x14ac:dyDescent="0.35"/>
    <row r="118769" s="62" customFormat="1" x14ac:dyDescent="0.35"/>
    <row r="118770" s="62" customFormat="1" x14ac:dyDescent="0.35"/>
    <row r="118771" s="62" customFormat="1" x14ac:dyDescent="0.35"/>
    <row r="118772" s="62" customFormat="1" x14ac:dyDescent="0.35"/>
    <row r="118773" s="62" customFormat="1" x14ac:dyDescent="0.35"/>
    <row r="118774" s="62" customFormat="1" x14ac:dyDescent="0.35"/>
    <row r="118775" s="62" customFormat="1" x14ac:dyDescent="0.35"/>
    <row r="118776" s="62" customFormat="1" x14ac:dyDescent="0.35"/>
    <row r="118777" s="62" customFormat="1" x14ac:dyDescent="0.35"/>
    <row r="118778" s="62" customFormat="1" x14ac:dyDescent="0.35"/>
    <row r="118779" s="62" customFormat="1" x14ac:dyDescent="0.35"/>
    <row r="118780" s="62" customFormat="1" x14ac:dyDescent="0.35"/>
    <row r="118781" s="62" customFormat="1" x14ac:dyDescent="0.35"/>
    <row r="118782" s="62" customFormat="1" x14ac:dyDescent="0.35"/>
    <row r="118783" s="62" customFormat="1" x14ac:dyDescent="0.35"/>
    <row r="118784" s="62" customFormat="1" x14ac:dyDescent="0.35"/>
    <row r="118785" s="62" customFormat="1" x14ac:dyDescent="0.35"/>
    <row r="118786" s="62" customFormat="1" x14ac:dyDescent="0.35"/>
    <row r="118787" s="62" customFormat="1" x14ac:dyDescent="0.35"/>
    <row r="118788" s="62" customFormat="1" x14ac:dyDescent="0.35"/>
    <row r="118789" s="62" customFormat="1" x14ac:dyDescent="0.35"/>
    <row r="118790" s="62" customFormat="1" x14ac:dyDescent="0.35"/>
    <row r="118791" s="62" customFormat="1" x14ac:dyDescent="0.35"/>
    <row r="118792" s="62" customFormat="1" x14ac:dyDescent="0.35"/>
    <row r="118793" s="62" customFormat="1" x14ac:dyDescent="0.35"/>
    <row r="118794" s="62" customFormat="1" x14ac:dyDescent="0.35"/>
    <row r="118795" s="62" customFormat="1" x14ac:dyDescent="0.35"/>
    <row r="118796" s="62" customFormat="1" x14ac:dyDescent="0.35"/>
    <row r="118797" s="62" customFormat="1" x14ac:dyDescent="0.35"/>
    <row r="118798" s="62" customFormat="1" x14ac:dyDescent="0.35"/>
    <row r="118799" s="62" customFormat="1" x14ac:dyDescent="0.35"/>
    <row r="118800" s="62" customFormat="1" x14ac:dyDescent="0.35"/>
    <row r="118801" s="62" customFormat="1" x14ac:dyDescent="0.35"/>
    <row r="118802" s="62" customFormat="1" x14ac:dyDescent="0.35"/>
    <row r="118803" s="62" customFormat="1" x14ac:dyDescent="0.35"/>
    <row r="118804" s="62" customFormat="1" x14ac:dyDescent="0.35"/>
    <row r="118805" s="62" customFormat="1" x14ac:dyDescent="0.35"/>
    <row r="118806" s="62" customFormat="1" x14ac:dyDescent="0.35"/>
    <row r="118807" s="62" customFormat="1" x14ac:dyDescent="0.35"/>
    <row r="118808" s="62" customFormat="1" x14ac:dyDescent="0.35"/>
    <row r="118809" s="62" customFormat="1" x14ac:dyDescent="0.35"/>
    <row r="118810" s="62" customFormat="1" x14ac:dyDescent="0.35"/>
    <row r="118811" s="62" customFormat="1" x14ac:dyDescent="0.35"/>
    <row r="118812" s="62" customFormat="1" x14ac:dyDescent="0.35"/>
    <row r="118813" s="62" customFormat="1" x14ac:dyDescent="0.35"/>
    <row r="118814" s="62" customFormat="1" x14ac:dyDescent="0.35"/>
    <row r="118815" s="62" customFormat="1" x14ac:dyDescent="0.35"/>
    <row r="118816" s="62" customFormat="1" x14ac:dyDescent="0.35"/>
    <row r="118817" s="62" customFormat="1" x14ac:dyDescent="0.35"/>
    <row r="118818" s="62" customFormat="1" x14ac:dyDescent="0.35"/>
    <row r="118819" s="62" customFormat="1" x14ac:dyDescent="0.35"/>
    <row r="118820" s="62" customFormat="1" x14ac:dyDescent="0.35"/>
    <row r="118821" s="62" customFormat="1" x14ac:dyDescent="0.35"/>
    <row r="118822" s="62" customFormat="1" x14ac:dyDescent="0.35"/>
    <row r="118823" s="62" customFormat="1" x14ac:dyDescent="0.35"/>
    <row r="118824" s="62" customFormat="1" x14ac:dyDescent="0.35"/>
    <row r="118825" s="62" customFormat="1" x14ac:dyDescent="0.35"/>
    <row r="118826" s="62" customFormat="1" x14ac:dyDescent="0.35"/>
    <row r="118827" s="62" customFormat="1" x14ac:dyDescent="0.35"/>
    <row r="118828" s="62" customFormat="1" x14ac:dyDescent="0.35"/>
    <row r="118829" s="62" customFormat="1" x14ac:dyDescent="0.35"/>
    <row r="118830" s="62" customFormat="1" x14ac:dyDescent="0.35"/>
    <row r="118831" s="62" customFormat="1" x14ac:dyDescent="0.35"/>
    <row r="118832" s="62" customFormat="1" x14ac:dyDescent="0.35"/>
    <row r="118833" s="62" customFormat="1" x14ac:dyDescent="0.35"/>
    <row r="118834" s="62" customFormat="1" x14ac:dyDescent="0.35"/>
    <row r="118835" s="62" customFormat="1" x14ac:dyDescent="0.35"/>
    <row r="118836" s="62" customFormat="1" x14ac:dyDescent="0.35"/>
    <row r="118837" s="62" customFormat="1" x14ac:dyDescent="0.35"/>
    <row r="118838" s="62" customFormat="1" x14ac:dyDescent="0.35"/>
    <row r="118839" s="62" customFormat="1" x14ac:dyDescent="0.35"/>
    <row r="118840" s="62" customFormat="1" x14ac:dyDescent="0.35"/>
    <row r="118841" s="62" customFormat="1" x14ac:dyDescent="0.35"/>
    <row r="118842" s="62" customFormat="1" x14ac:dyDescent="0.35"/>
    <row r="118843" s="62" customFormat="1" x14ac:dyDescent="0.35"/>
    <row r="118844" s="62" customFormat="1" x14ac:dyDescent="0.35"/>
    <row r="118845" s="62" customFormat="1" x14ac:dyDescent="0.35"/>
    <row r="118846" s="62" customFormat="1" x14ac:dyDescent="0.35"/>
    <row r="118847" s="62" customFormat="1" x14ac:dyDescent="0.35"/>
    <row r="118848" s="62" customFormat="1" x14ac:dyDescent="0.35"/>
    <row r="118849" s="62" customFormat="1" x14ac:dyDescent="0.35"/>
    <row r="118850" s="62" customFormat="1" x14ac:dyDescent="0.35"/>
    <row r="118851" s="62" customFormat="1" x14ac:dyDescent="0.35"/>
    <row r="118852" s="62" customFormat="1" x14ac:dyDescent="0.35"/>
    <row r="118853" s="62" customFormat="1" x14ac:dyDescent="0.35"/>
    <row r="118854" s="62" customFormat="1" x14ac:dyDescent="0.35"/>
    <row r="118855" s="62" customFormat="1" x14ac:dyDescent="0.35"/>
    <row r="118856" s="62" customFormat="1" x14ac:dyDescent="0.35"/>
    <row r="118857" s="62" customFormat="1" x14ac:dyDescent="0.35"/>
    <row r="118858" s="62" customFormat="1" x14ac:dyDescent="0.35"/>
    <row r="118859" s="62" customFormat="1" x14ac:dyDescent="0.35"/>
    <row r="118860" s="62" customFormat="1" x14ac:dyDescent="0.35"/>
    <row r="118861" s="62" customFormat="1" x14ac:dyDescent="0.35"/>
    <row r="118862" s="62" customFormat="1" x14ac:dyDescent="0.35"/>
    <row r="118863" s="62" customFormat="1" x14ac:dyDescent="0.35"/>
    <row r="118864" s="62" customFormat="1" x14ac:dyDescent="0.35"/>
    <row r="118865" s="62" customFormat="1" x14ac:dyDescent="0.35"/>
    <row r="118866" s="62" customFormat="1" x14ac:dyDescent="0.35"/>
    <row r="118867" s="62" customFormat="1" x14ac:dyDescent="0.35"/>
    <row r="118868" s="62" customFormat="1" x14ac:dyDescent="0.35"/>
    <row r="118869" s="62" customFormat="1" x14ac:dyDescent="0.35"/>
    <row r="118870" s="62" customFormat="1" x14ac:dyDescent="0.35"/>
    <row r="118871" s="62" customFormat="1" x14ac:dyDescent="0.35"/>
    <row r="118872" s="62" customFormat="1" x14ac:dyDescent="0.35"/>
    <row r="118873" s="62" customFormat="1" x14ac:dyDescent="0.35"/>
    <row r="118874" s="62" customFormat="1" x14ac:dyDescent="0.35"/>
    <row r="118875" s="62" customFormat="1" x14ac:dyDescent="0.35"/>
    <row r="118876" s="62" customFormat="1" x14ac:dyDescent="0.35"/>
    <row r="118877" s="62" customFormat="1" x14ac:dyDescent="0.35"/>
    <row r="118878" s="62" customFormat="1" x14ac:dyDescent="0.35"/>
    <row r="118879" s="62" customFormat="1" x14ac:dyDescent="0.35"/>
    <row r="118880" s="62" customFormat="1" x14ac:dyDescent="0.35"/>
    <row r="118881" s="62" customFormat="1" x14ac:dyDescent="0.35"/>
    <row r="118882" s="62" customFormat="1" x14ac:dyDescent="0.35"/>
    <row r="118883" s="62" customFormat="1" x14ac:dyDescent="0.35"/>
    <row r="118884" s="62" customFormat="1" x14ac:dyDescent="0.35"/>
    <row r="118885" s="62" customFormat="1" x14ac:dyDescent="0.35"/>
    <row r="118886" s="62" customFormat="1" x14ac:dyDescent="0.35"/>
    <row r="118887" s="62" customFormat="1" x14ac:dyDescent="0.35"/>
    <row r="118888" s="62" customFormat="1" x14ac:dyDescent="0.35"/>
    <row r="118889" s="62" customFormat="1" x14ac:dyDescent="0.35"/>
    <row r="118890" s="62" customFormat="1" x14ac:dyDescent="0.35"/>
    <row r="118891" s="62" customFormat="1" x14ac:dyDescent="0.35"/>
    <row r="118892" s="62" customFormat="1" x14ac:dyDescent="0.35"/>
    <row r="118893" s="62" customFormat="1" x14ac:dyDescent="0.35"/>
    <row r="118894" s="62" customFormat="1" x14ac:dyDescent="0.35"/>
    <row r="118895" s="62" customFormat="1" x14ac:dyDescent="0.35"/>
    <row r="118896" s="62" customFormat="1" x14ac:dyDescent="0.35"/>
    <row r="118897" s="62" customFormat="1" x14ac:dyDescent="0.35"/>
    <row r="118898" s="62" customFormat="1" x14ac:dyDescent="0.35"/>
    <row r="118899" s="62" customFormat="1" x14ac:dyDescent="0.35"/>
    <row r="118900" s="62" customFormat="1" x14ac:dyDescent="0.35"/>
    <row r="118901" s="62" customFormat="1" x14ac:dyDescent="0.35"/>
    <row r="118902" s="62" customFormat="1" x14ac:dyDescent="0.35"/>
    <row r="118903" s="62" customFormat="1" x14ac:dyDescent="0.35"/>
    <row r="118904" s="62" customFormat="1" x14ac:dyDescent="0.35"/>
    <row r="118905" s="62" customFormat="1" x14ac:dyDescent="0.35"/>
    <row r="118906" s="62" customFormat="1" x14ac:dyDescent="0.35"/>
    <row r="118907" s="62" customFormat="1" x14ac:dyDescent="0.35"/>
    <row r="118908" s="62" customFormat="1" x14ac:dyDescent="0.35"/>
    <row r="118909" s="62" customFormat="1" x14ac:dyDescent="0.35"/>
    <row r="118910" s="62" customFormat="1" x14ac:dyDescent="0.35"/>
    <row r="118911" s="62" customFormat="1" x14ac:dyDescent="0.35"/>
    <row r="118912" s="62" customFormat="1" x14ac:dyDescent="0.35"/>
    <row r="118913" s="62" customFormat="1" x14ac:dyDescent="0.35"/>
    <row r="118914" s="62" customFormat="1" x14ac:dyDescent="0.35"/>
    <row r="118915" s="62" customFormat="1" x14ac:dyDescent="0.35"/>
    <row r="118916" s="62" customFormat="1" x14ac:dyDescent="0.35"/>
    <row r="118917" s="62" customFormat="1" x14ac:dyDescent="0.35"/>
    <row r="118918" s="62" customFormat="1" x14ac:dyDescent="0.35"/>
    <row r="118919" s="62" customFormat="1" x14ac:dyDescent="0.35"/>
    <row r="118920" s="62" customFormat="1" x14ac:dyDescent="0.35"/>
    <row r="118921" s="62" customFormat="1" x14ac:dyDescent="0.35"/>
    <row r="118922" s="62" customFormat="1" x14ac:dyDescent="0.35"/>
    <row r="118923" s="62" customFormat="1" x14ac:dyDescent="0.35"/>
    <row r="118924" s="62" customFormat="1" x14ac:dyDescent="0.35"/>
    <row r="118925" s="62" customFormat="1" x14ac:dyDescent="0.35"/>
    <row r="118926" s="62" customFormat="1" x14ac:dyDescent="0.35"/>
    <row r="118927" s="62" customFormat="1" x14ac:dyDescent="0.35"/>
    <row r="118928" s="62" customFormat="1" x14ac:dyDescent="0.35"/>
    <row r="118929" s="62" customFormat="1" x14ac:dyDescent="0.35"/>
    <row r="118930" s="62" customFormat="1" x14ac:dyDescent="0.35"/>
    <row r="118931" s="62" customFormat="1" x14ac:dyDescent="0.35"/>
    <row r="118932" s="62" customFormat="1" x14ac:dyDescent="0.35"/>
    <row r="118933" s="62" customFormat="1" x14ac:dyDescent="0.35"/>
    <row r="118934" s="62" customFormat="1" x14ac:dyDescent="0.35"/>
    <row r="118935" s="62" customFormat="1" x14ac:dyDescent="0.35"/>
    <row r="118936" s="62" customFormat="1" x14ac:dyDescent="0.35"/>
    <row r="118937" s="62" customFormat="1" x14ac:dyDescent="0.35"/>
    <row r="118938" s="62" customFormat="1" x14ac:dyDescent="0.35"/>
    <row r="118939" s="62" customFormat="1" x14ac:dyDescent="0.35"/>
    <row r="118940" s="62" customFormat="1" x14ac:dyDescent="0.35"/>
    <row r="118941" s="62" customFormat="1" x14ac:dyDescent="0.35"/>
    <row r="118942" s="62" customFormat="1" x14ac:dyDescent="0.35"/>
    <row r="118943" s="62" customFormat="1" x14ac:dyDescent="0.35"/>
    <row r="118944" s="62" customFormat="1" x14ac:dyDescent="0.35"/>
    <row r="118945" s="62" customFormat="1" x14ac:dyDescent="0.35"/>
    <row r="118946" s="62" customFormat="1" x14ac:dyDescent="0.35"/>
    <row r="118947" s="62" customFormat="1" x14ac:dyDescent="0.35"/>
    <row r="118948" s="62" customFormat="1" x14ac:dyDescent="0.35"/>
    <row r="118949" s="62" customFormat="1" x14ac:dyDescent="0.35"/>
    <row r="118950" s="62" customFormat="1" x14ac:dyDescent="0.35"/>
    <row r="118951" s="62" customFormat="1" x14ac:dyDescent="0.35"/>
    <row r="118952" s="62" customFormat="1" x14ac:dyDescent="0.35"/>
    <row r="118953" s="62" customFormat="1" x14ac:dyDescent="0.35"/>
    <row r="118954" s="62" customFormat="1" x14ac:dyDescent="0.35"/>
    <row r="118955" s="62" customFormat="1" x14ac:dyDescent="0.35"/>
    <row r="118956" s="62" customFormat="1" x14ac:dyDescent="0.35"/>
    <row r="118957" s="62" customFormat="1" x14ac:dyDescent="0.35"/>
    <row r="118958" s="62" customFormat="1" x14ac:dyDescent="0.35"/>
    <row r="118959" s="62" customFormat="1" x14ac:dyDescent="0.35"/>
    <row r="118960" s="62" customFormat="1" x14ac:dyDescent="0.35"/>
    <row r="118961" s="62" customFormat="1" x14ac:dyDescent="0.35"/>
    <row r="118962" s="62" customFormat="1" x14ac:dyDescent="0.35"/>
    <row r="118963" s="62" customFormat="1" x14ac:dyDescent="0.35"/>
    <row r="118964" s="62" customFormat="1" x14ac:dyDescent="0.35"/>
    <row r="118965" s="62" customFormat="1" x14ac:dyDescent="0.35"/>
    <row r="118966" s="62" customFormat="1" x14ac:dyDescent="0.35"/>
    <row r="118967" s="62" customFormat="1" x14ac:dyDescent="0.35"/>
    <row r="118968" s="62" customFormat="1" x14ac:dyDescent="0.35"/>
    <row r="118969" s="62" customFormat="1" x14ac:dyDescent="0.35"/>
    <row r="118970" s="62" customFormat="1" x14ac:dyDescent="0.35"/>
    <row r="118971" s="62" customFormat="1" x14ac:dyDescent="0.35"/>
    <row r="118972" s="62" customFormat="1" x14ac:dyDescent="0.35"/>
    <row r="118973" s="62" customFormat="1" x14ac:dyDescent="0.35"/>
    <row r="118974" s="62" customFormat="1" x14ac:dyDescent="0.35"/>
    <row r="118975" s="62" customFormat="1" x14ac:dyDescent="0.35"/>
    <row r="118976" s="62" customFormat="1" x14ac:dyDescent="0.35"/>
    <row r="118977" s="62" customFormat="1" x14ac:dyDescent="0.35"/>
    <row r="118978" s="62" customFormat="1" x14ac:dyDescent="0.35"/>
    <row r="118979" s="62" customFormat="1" x14ac:dyDescent="0.35"/>
    <row r="118980" s="62" customFormat="1" x14ac:dyDescent="0.35"/>
    <row r="118981" s="62" customFormat="1" x14ac:dyDescent="0.35"/>
    <row r="118982" s="62" customFormat="1" x14ac:dyDescent="0.35"/>
    <row r="118983" s="62" customFormat="1" x14ac:dyDescent="0.35"/>
    <row r="118984" s="62" customFormat="1" x14ac:dyDescent="0.35"/>
    <row r="118985" s="62" customFormat="1" x14ac:dyDescent="0.35"/>
    <row r="118986" s="62" customFormat="1" x14ac:dyDescent="0.35"/>
    <row r="118987" s="62" customFormat="1" x14ac:dyDescent="0.35"/>
    <row r="118988" s="62" customFormat="1" x14ac:dyDescent="0.35"/>
    <row r="118989" s="62" customFormat="1" x14ac:dyDescent="0.35"/>
    <row r="118990" s="62" customFormat="1" x14ac:dyDescent="0.35"/>
    <row r="118991" s="62" customFormat="1" x14ac:dyDescent="0.35"/>
    <row r="118992" s="62" customFormat="1" x14ac:dyDescent="0.35"/>
    <row r="118993" s="62" customFormat="1" x14ac:dyDescent="0.35"/>
    <row r="118994" s="62" customFormat="1" x14ac:dyDescent="0.35"/>
    <row r="118995" s="62" customFormat="1" x14ac:dyDescent="0.35"/>
    <row r="118996" s="62" customFormat="1" x14ac:dyDescent="0.35"/>
    <row r="118997" s="62" customFormat="1" x14ac:dyDescent="0.35"/>
    <row r="118998" s="62" customFormat="1" x14ac:dyDescent="0.35"/>
    <row r="118999" s="62" customFormat="1" x14ac:dyDescent="0.35"/>
    <row r="119000" s="62" customFormat="1" x14ac:dyDescent="0.35"/>
    <row r="119001" s="62" customFormat="1" x14ac:dyDescent="0.35"/>
    <row r="119002" s="62" customFormat="1" x14ac:dyDescent="0.35"/>
    <row r="119003" s="62" customFormat="1" x14ac:dyDescent="0.35"/>
    <row r="119004" s="62" customFormat="1" x14ac:dyDescent="0.35"/>
    <row r="119005" s="62" customFormat="1" x14ac:dyDescent="0.35"/>
    <row r="119006" s="62" customFormat="1" x14ac:dyDescent="0.35"/>
    <row r="119007" s="62" customFormat="1" x14ac:dyDescent="0.35"/>
    <row r="119008" s="62" customFormat="1" x14ac:dyDescent="0.35"/>
    <row r="119009" s="62" customFormat="1" x14ac:dyDescent="0.35"/>
    <row r="119010" s="62" customFormat="1" x14ac:dyDescent="0.35"/>
    <row r="119011" s="62" customFormat="1" x14ac:dyDescent="0.35"/>
    <row r="119012" s="62" customFormat="1" x14ac:dyDescent="0.35"/>
    <row r="119013" s="62" customFormat="1" x14ac:dyDescent="0.35"/>
    <row r="119014" s="62" customFormat="1" x14ac:dyDescent="0.35"/>
    <row r="119015" s="62" customFormat="1" x14ac:dyDescent="0.35"/>
    <row r="119016" s="62" customFormat="1" x14ac:dyDescent="0.35"/>
    <row r="119017" s="62" customFormat="1" x14ac:dyDescent="0.35"/>
    <row r="119018" s="62" customFormat="1" x14ac:dyDescent="0.35"/>
    <row r="119019" s="62" customFormat="1" x14ac:dyDescent="0.35"/>
    <row r="119020" s="62" customFormat="1" x14ac:dyDescent="0.35"/>
    <row r="119021" s="62" customFormat="1" x14ac:dyDescent="0.35"/>
    <row r="119022" s="62" customFormat="1" x14ac:dyDescent="0.35"/>
    <row r="119023" s="62" customFormat="1" x14ac:dyDescent="0.35"/>
    <row r="119024" s="62" customFormat="1" x14ac:dyDescent="0.35"/>
    <row r="119025" s="62" customFormat="1" x14ac:dyDescent="0.35"/>
    <row r="119026" s="62" customFormat="1" x14ac:dyDescent="0.35"/>
    <row r="119027" s="62" customFormat="1" x14ac:dyDescent="0.35"/>
    <row r="119028" s="62" customFormat="1" x14ac:dyDescent="0.35"/>
    <row r="119029" s="62" customFormat="1" x14ac:dyDescent="0.35"/>
    <row r="119030" s="62" customFormat="1" x14ac:dyDescent="0.35"/>
    <row r="119031" s="62" customFormat="1" x14ac:dyDescent="0.35"/>
    <row r="119032" s="62" customFormat="1" x14ac:dyDescent="0.35"/>
    <row r="119033" s="62" customFormat="1" x14ac:dyDescent="0.35"/>
    <row r="119034" s="62" customFormat="1" x14ac:dyDescent="0.35"/>
    <row r="119035" s="62" customFormat="1" x14ac:dyDescent="0.35"/>
    <row r="119036" s="62" customFormat="1" x14ac:dyDescent="0.35"/>
    <row r="119037" s="62" customFormat="1" x14ac:dyDescent="0.35"/>
    <row r="119038" s="62" customFormat="1" x14ac:dyDescent="0.35"/>
    <row r="119039" s="62" customFormat="1" x14ac:dyDescent="0.35"/>
    <row r="119040" s="62" customFormat="1" x14ac:dyDescent="0.35"/>
    <row r="119041" s="62" customFormat="1" x14ac:dyDescent="0.35"/>
    <row r="119042" s="62" customFormat="1" x14ac:dyDescent="0.35"/>
    <row r="119043" s="62" customFormat="1" x14ac:dyDescent="0.35"/>
    <row r="119044" s="62" customFormat="1" x14ac:dyDescent="0.35"/>
    <row r="119045" s="62" customFormat="1" x14ac:dyDescent="0.35"/>
    <row r="119046" s="62" customFormat="1" x14ac:dyDescent="0.35"/>
    <row r="119047" s="62" customFormat="1" x14ac:dyDescent="0.35"/>
    <row r="119048" s="62" customFormat="1" x14ac:dyDescent="0.35"/>
    <row r="119049" s="62" customFormat="1" x14ac:dyDescent="0.35"/>
    <row r="119050" s="62" customFormat="1" x14ac:dyDescent="0.35"/>
    <row r="119051" s="62" customFormat="1" x14ac:dyDescent="0.35"/>
    <row r="119052" s="62" customFormat="1" x14ac:dyDescent="0.35"/>
    <row r="119053" s="62" customFormat="1" x14ac:dyDescent="0.35"/>
    <row r="119054" s="62" customFormat="1" x14ac:dyDescent="0.35"/>
    <row r="119055" s="62" customFormat="1" x14ac:dyDescent="0.35"/>
    <row r="119056" s="62" customFormat="1" x14ac:dyDescent="0.35"/>
    <row r="119057" s="62" customFormat="1" x14ac:dyDescent="0.35"/>
    <row r="119058" s="62" customFormat="1" x14ac:dyDescent="0.35"/>
    <row r="119059" s="62" customFormat="1" x14ac:dyDescent="0.35"/>
    <row r="119060" s="62" customFormat="1" x14ac:dyDescent="0.35"/>
    <row r="119061" s="62" customFormat="1" x14ac:dyDescent="0.35"/>
    <row r="119062" s="62" customFormat="1" x14ac:dyDescent="0.35"/>
    <row r="119063" s="62" customFormat="1" x14ac:dyDescent="0.35"/>
    <row r="119064" s="62" customFormat="1" x14ac:dyDescent="0.35"/>
    <row r="119065" s="62" customFormat="1" x14ac:dyDescent="0.35"/>
    <row r="119066" s="62" customFormat="1" x14ac:dyDescent="0.35"/>
    <row r="119067" s="62" customFormat="1" x14ac:dyDescent="0.35"/>
    <row r="119068" s="62" customFormat="1" x14ac:dyDescent="0.35"/>
    <row r="119069" s="62" customFormat="1" x14ac:dyDescent="0.35"/>
    <row r="119070" s="62" customFormat="1" x14ac:dyDescent="0.35"/>
    <row r="119071" s="62" customFormat="1" x14ac:dyDescent="0.35"/>
    <row r="119072" s="62" customFormat="1" x14ac:dyDescent="0.35"/>
    <row r="119073" s="62" customFormat="1" x14ac:dyDescent="0.35"/>
    <row r="119074" s="62" customFormat="1" x14ac:dyDescent="0.35"/>
    <row r="119075" s="62" customFormat="1" x14ac:dyDescent="0.35"/>
    <row r="119076" s="62" customFormat="1" x14ac:dyDescent="0.35"/>
    <row r="119077" s="62" customFormat="1" x14ac:dyDescent="0.35"/>
    <row r="119078" s="62" customFormat="1" x14ac:dyDescent="0.35"/>
    <row r="119079" s="62" customFormat="1" x14ac:dyDescent="0.35"/>
    <row r="119080" s="62" customFormat="1" x14ac:dyDescent="0.35"/>
    <row r="119081" s="62" customFormat="1" x14ac:dyDescent="0.35"/>
    <row r="119082" s="62" customFormat="1" x14ac:dyDescent="0.35"/>
    <row r="119083" s="62" customFormat="1" x14ac:dyDescent="0.35"/>
    <row r="119084" s="62" customFormat="1" x14ac:dyDescent="0.35"/>
    <row r="119085" s="62" customFormat="1" x14ac:dyDescent="0.35"/>
    <row r="119086" s="62" customFormat="1" x14ac:dyDescent="0.35"/>
    <row r="119087" s="62" customFormat="1" x14ac:dyDescent="0.35"/>
    <row r="119088" s="62" customFormat="1" x14ac:dyDescent="0.35"/>
    <row r="119089" s="62" customFormat="1" x14ac:dyDescent="0.35"/>
    <row r="119090" s="62" customFormat="1" x14ac:dyDescent="0.35"/>
    <row r="119091" s="62" customFormat="1" x14ac:dyDescent="0.35"/>
    <row r="119092" s="62" customFormat="1" x14ac:dyDescent="0.35"/>
    <row r="119093" s="62" customFormat="1" x14ac:dyDescent="0.35"/>
    <row r="119094" s="62" customFormat="1" x14ac:dyDescent="0.35"/>
    <row r="119095" s="62" customFormat="1" x14ac:dyDescent="0.35"/>
    <row r="119096" s="62" customFormat="1" x14ac:dyDescent="0.35"/>
    <row r="119097" s="62" customFormat="1" x14ac:dyDescent="0.35"/>
    <row r="119098" s="62" customFormat="1" x14ac:dyDescent="0.35"/>
    <row r="119099" s="62" customFormat="1" x14ac:dyDescent="0.35"/>
    <row r="119100" s="62" customFormat="1" x14ac:dyDescent="0.35"/>
    <row r="119101" s="62" customFormat="1" x14ac:dyDescent="0.35"/>
    <row r="119102" s="62" customFormat="1" x14ac:dyDescent="0.35"/>
    <row r="119103" s="62" customFormat="1" x14ac:dyDescent="0.35"/>
    <row r="119104" s="62" customFormat="1" x14ac:dyDescent="0.35"/>
    <row r="119105" s="62" customFormat="1" x14ac:dyDescent="0.35"/>
    <row r="119106" s="62" customFormat="1" x14ac:dyDescent="0.35"/>
    <row r="119107" s="62" customFormat="1" x14ac:dyDescent="0.35"/>
    <row r="119108" s="62" customFormat="1" x14ac:dyDescent="0.35"/>
    <row r="119109" s="62" customFormat="1" x14ac:dyDescent="0.35"/>
    <row r="119110" s="62" customFormat="1" x14ac:dyDescent="0.35"/>
    <row r="119111" s="62" customFormat="1" x14ac:dyDescent="0.35"/>
    <row r="119112" s="62" customFormat="1" x14ac:dyDescent="0.35"/>
    <row r="119113" s="62" customFormat="1" x14ac:dyDescent="0.35"/>
    <row r="119114" s="62" customFormat="1" x14ac:dyDescent="0.35"/>
    <row r="119115" s="62" customFormat="1" x14ac:dyDescent="0.35"/>
    <row r="119116" s="62" customFormat="1" x14ac:dyDescent="0.35"/>
    <row r="119117" s="62" customFormat="1" x14ac:dyDescent="0.35"/>
    <row r="119118" s="62" customFormat="1" x14ac:dyDescent="0.35"/>
    <row r="119119" s="62" customFormat="1" x14ac:dyDescent="0.35"/>
    <row r="119120" s="62" customFormat="1" x14ac:dyDescent="0.35"/>
    <row r="119121" s="62" customFormat="1" x14ac:dyDescent="0.35"/>
    <row r="119122" s="62" customFormat="1" x14ac:dyDescent="0.35"/>
    <row r="119123" s="62" customFormat="1" x14ac:dyDescent="0.35"/>
    <row r="119124" s="62" customFormat="1" x14ac:dyDescent="0.35"/>
    <row r="119125" s="62" customFormat="1" x14ac:dyDescent="0.35"/>
    <row r="119126" s="62" customFormat="1" x14ac:dyDescent="0.35"/>
    <row r="119127" s="62" customFormat="1" x14ac:dyDescent="0.35"/>
    <row r="119128" s="62" customFormat="1" x14ac:dyDescent="0.35"/>
    <row r="119129" s="62" customFormat="1" x14ac:dyDescent="0.35"/>
    <row r="119130" s="62" customFormat="1" x14ac:dyDescent="0.35"/>
    <row r="119131" s="62" customFormat="1" x14ac:dyDescent="0.35"/>
    <row r="119132" s="62" customFormat="1" x14ac:dyDescent="0.35"/>
    <row r="119133" s="62" customFormat="1" x14ac:dyDescent="0.35"/>
    <row r="119134" s="62" customFormat="1" x14ac:dyDescent="0.35"/>
    <row r="119135" s="62" customFormat="1" x14ac:dyDescent="0.35"/>
    <row r="119136" s="62" customFormat="1" x14ac:dyDescent="0.35"/>
    <row r="119137" s="62" customFormat="1" x14ac:dyDescent="0.35"/>
    <row r="119138" s="62" customFormat="1" x14ac:dyDescent="0.35"/>
    <row r="119139" s="62" customFormat="1" x14ac:dyDescent="0.35"/>
    <row r="119140" s="62" customFormat="1" x14ac:dyDescent="0.35"/>
    <row r="119141" s="62" customFormat="1" x14ac:dyDescent="0.35"/>
    <row r="119142" s="62" customFormat="1" x14ac:dyDescent="0.35"/>
    <row r="119143" s="62" customFormat="1" x14ac:dyDescent="0.35"/>
    <row r="119144" s="62" customFormat="1" x14ac:dyDescent="0.35"/>
    <row r="119145" s="62" customFormat="1" x14ac:dyDescent="0.35"/>
    <row r="119146" s="62" customFormat="1" x14ac:dyDescent="0.35"/>
    <row r="119147" s="62" customFormat="1" x14ac:dyDescent="0.35"/>
    <row r="119148" s="62" customFormat="1" x14ac:dyDescent="0.35"/>
    <row r="119149" s="62" customFormat="1" x14ac:dyDescent="0.35"/>
    <row r="119150" s="62" customFormat="1" x14ac:dyDescent="0.35"/>
    <row r="119151" s="62" customFormat="1" x14ac:dyDescent="0.35"/>
    <row r="119152" s="62" customFormat="1" x14ac:dyDescent="0.35"/>
    <row r="119153" s="62" customFormat="1" x14ac:dyDescent="0.35"/>
    <row r="119154" s="62" customFormat="1" x14ac:dyDescent="0.35"/>
    <row r="119155" s="62" customFormat="1" x14ac:dyDescent="0.35"/>
    <row r="119156" s="62" customFormat="1" x14ac:dyDescent="0.35"/>
    <row r="119157" s="62" customFormat="1" x14ac:dyDescent="0.35"/>
    <row r="119158" s="62" customFormat="1" x14ac:dyDescent="0.35"/>
    <row r="119159" s="62" customFormat="1" x14ac:dyDescent="0.35"/>
    <row r="119160" s="62" customFormat="1" x14ac:dyDescent="0.35"/>
    <row r="119161" s="62" customFormat="1" x14ac:dyDescent="0.35"/>
    <row r="119162" s="62" customFormat="1" x14ac:dyDescent="0.35"/>
    <row r="119163" s="62" customFormat="1" x14ac:dyDescent="0.35"/>
    <row r="119164" s="62" customFormat="1" x14ac:dyDescent="0.35"/>
    <row r="119165" s="62" customFormat="1" x14ac:dyDescent="0.35"/>
    <row r="119166" s="62" customFormat="1" x14ac:dyDescent="0.35"/>
    <row r="119167" s="62" customFormat="1" x14ac:dyDescent="0.35"/>
    <row r="119168" s="62" customFormat="1" x14ac:dyDescent="0.35"/>
    <row r="119169" s="62" customFormat="1" x14ac:dyDescent="0.35"/>
    <row r="119170" s="62" customFormat="1" x14ac:dyDescent="0.35"/>
    <row r="119171" s="62" customFormat="1" x14ac:dyDescent="0.35"/>
    <row r="119172" s="62" customFormat="1" x14ac:dyDescent="0.35"/>
    <row r="119173" s="62" customFormat="1" x14ac:dyDescent="0.35"/>
    <row r="119174" s="62" customFormat="1" x14ac:dyDescent="0.35"/>
    <row r="119175" s="62" customFormat="1" x14ac:dyDescent="0.35"/>
    <row r="119176" s="62" customFormat="1" x14ac:dyDescent="0.35"/>
    <row r="119177" s="62" customFormat="1" x14ac:dyDescent="0.35"/>
    <row r="119178" s="62" customFormat="1" x14ac:dyDescent="0.35"/>
    <row r="119179" s="62" customFormat="1" x14ac:dyDescent="0.35"/>
    <row r="119180" s="62" customFormat="1" x14ac:dyDescent="0.35"/>
    <row r="119181" s="62" customFormat="1" x14ac:dyDescent="0.35"/>
    <row r="119182" s="62" customFormat="1" x14ac:dyDescent="0.35"/>
    <row r="119183" s="62" customFormat="1" x14ac:dyDescent="0.35"/>
    <row r="119184" s="62" customFormat="1" x14ac:dyDescent="0.35"/>
    <row r="119185" s="62" customFormat="1" x14ac:dyDescent="0.35"/>
    <row r="119186" s="62" customFormat="1" x14ac:dyDescent="0.35"/>
    <row r="119187" s="62" customFormat="1" x14ac:dyDescent="0.35"/>
    <row r="119188" s="62" customFormat="1" x14ac:dyDescent="0.35"/>
    <row r="119189" s="62" customFormat="1" x14ac:dyDescent="0.35"/>
    <row r="119190" s="62" customFormat="1" x14ac:dyDescent="0.35"/>
    <row r="119191" s="62" customFormat="1" x14ac:dyDescent="0.35"/>
    <row r="119192" s="62" customFormat="1" x14ac:dyDescent="0.35"/>
    <row r="119193" s="62" customFormat="1" x14ac:dyDescent="0.35"/>
    <row r="119194" s="62" customFormat="1" x14ac:dyDescent="0.35"/>
    <row r="119195" s="62" customFormat="1" x14ac:dyDescent="0.35"/>
    <row r="119196" s="62" customFormat="1" x14ac:dyDescent="0.35"/>
    <row r="119197" s="62" customFormat="1" x14ac:dyDescent="0.35"/>
    <row r="119198" s="62" customFormat="1" x14ac:dyDescent="0.35"/>
    <row r="119199" s="62" customFormat="1" x14ac:dyDescent="0.35"/>
    <row r="119200" s="62" customFormat="1" x14ac:dyDescent="0.35"/>
    <row r="119201" s="62" customFormat="1" x14ac:dyDescent="0.35"/>
    <row r="119202" s="62" customFormat="1" x14ac:dyDescent="0.35"/>
    <row r="119203" s="62" customFormat="1" x14ac:dyDescent="0.35"/>
    <row r="119204" s="62" customFormat="1" x14ac:dyDescent="0.35"/>
    <row r="119205" s="62" customFormat="1" x14ac:dyDescent="0.35"/>
    <row r="119206" s="62" customFormat="1" x14ac:dyDescent="0.35"/>
    <row r="119207" s="62" customFormat="1" x14ac:dyDescent="0.35"/>
    <row r="119208" s="62" customFormat="1" x14ac:dyDescent="0.35"/>
    <row r="119209" s="62" customFormat="1" x14ac:dyDescent="0.35"/>
    <row r="119210" s="62" customFormat="1" x14ac:dyDescent="0.35"/>
    <row r="119211" s="62" customFormat="1" x14ac:dyDescent="0.35"/>
    <row r="119212" s="62" customFormat="1" x14ac:dyDescent="0.35"/>
    <row r="119213" s="62" customFormat="1" x14ac:dyDescent="0.35"/>
    <row r="119214" s="62" customFormat="1" x14ac:dyDescent="0.35"/>
    <row r="119215" s="62" customFormat="1" x14ac:dyDescent="0.35"/>
    <row r="119216" s="62" customFormat="1" x14ac:dyDescent="0.35"/>
    <row r="119217" s="62" customFormat="1" x14ac:dyDescent="0.35"/>
    <row r="119218" s="62" customFormat="1" x14ac:dyDescent="0.35"/>
    <row r="119219" s="62" customFormat="1" x14ac:dyDescent="0.35"/>
    <row r="119220" s="62" customFormat="1" x14ac:dyDescent="0.35"/>
    <row r="119221" s="62" customFormat="1" x14ac:dyDescent="0.35"/>
    <row r="119222" s="62" customFormat="1" x14ac:dyDescent="0.35"/>
    <row r="119223" s="62" customFormat="1" x14ac:dyDescent="0.35"/>
    <row r="119224" s="62" customFormat="1" x14ac:dyDescent="0.35"/>
    <row r="119225" s="62" customFormat="1" x14ac:dyDescent="0.35"/>
    <row r="119226" s="62" customFormat="1" x14ac:dyDescent="0.35"/>
    <row r="119227" s="62" customFormat="1" x14ac:dyDescent="0.35"/>
    <row r="119228" s="62" customFormat="1" x14ac:dyDescent="0.35"/>
    <row r="119229" s="62" customFormat="1" x14ac:dyDescent="0.35"/>
    <row r="119230" s="62" customFormat="1" x14ac:dyDescent="0.35"/>
    <row r="119231" s="62" customFormat="1" x14ac:dyDescent="0.35"/>
    <row r="119232" s="62" customFormat="1" x14ac:dyDescent="0.35"/>
    <row r="119233" s="62" customFormat="1" x14ac:dyDescent="0.35"/>
    <row r="119234" s="62" customFormat="1" x14ac:dyDescent="0.35"/>
    <row r="119235" s="62" customFormat="1" x14ac:dyDescent="0.35"/>
    <row r="119236" s="62" customFormat="1" x14ac:dyDescent="0.35"/>
    <row r="119237" s="62" customFormat="1" x14ac:dyDescent="0.35"/>
    <row r="119238" s="62" customFormat="1" x14ac:dyDescent="0.35"/>
    <row r="119239" s="62" customFormat="1" x14ac:dyDescent="0.35"/>
    <row r="119240" s="62" customFormat="1" x14ac:dyDescent="0.35"/>
    <row r="119241" s="62" customFormat="1" x14ac:dyDescent="0.35"/>
    <row r="119242" s="62" customFormat="1" x14ac:dyDescent="0.35"/>
    <row r="119243" s="62" customFormat="1" x14ac:dyDescent="0.35"/>
    <row r="119244" s="62" customFormat="1" x14ac:dyDescent="0.35"/>
    <row r="119245" s="62" customFormat="1" x14ac:dyDescent="0.35"/>
    <row r="119246" s="62" customFormat="1" x14ac:dyDescent="0.35"/>
    <row r="119247" s="62" customFormat="1" x14ac:dyDescent="0.35"/>
    <row r="119248" s="62" customFormat="1" x14ac:dyDescent="0.35"/>
    <row r="119249" s="62" customFormat="1" x14ac:dyDescent="0.35"/>
    <row r="119250" s="62" customFormat="1" x14ac:dyDescent="0.35"/>
    <row r="119251" s="62" customFormat="1" x14ac:dyDescent="0.35"/>
    <row r="119252" s="62" customFormat="1" x14ac:dyDescent="0.35"/>
    <row r="119253" s="62" customFormat="1" x14ac:dyDescent="0.35"/>
    <row r="119254" s="62" customFormat="1" x14ac:dyDescent="0.35"/>
    <row r="119255" s="62" customFormat="1" x14ac:dyDescent="0.35"/>
    <row r="119256" s="62" customFormat="1" x14ac:dyDescent="0.35"/>
    <row r="119257" s="62" customFormat="1" x14ac:dyDescent="0.35"/>
    <row r="119258" s="62" customFormat="1" x14ac:dyDescent="0.35"/>
    <row r="119259" s="62" customFormat="1" x14ac:dyDescent="0.35"/>
    <row r="119260" s="62" customFormat="1" x14ac:dyDescent="0.35"/>
    <row r="119261" s="62" customFormat="1" x14ac:dyDescent="0.35"/>
    <row r="119262" s="62" customFormat="1" x14ac:dyDescent="0.35"/>
    <row r="119263" s="62" customFormat="1" x14ac:dyDescent="0.35"/>
    <row r="119264" s="62" customFormat="1" x14ac:dyDescent="0.35"/>
    <row r="119265" s="62" customFormat="1" x14ac:dyDescent="0.35"/>
    <row r="119266" s="62" customFormat="1" x14ac:dyDescent="0.35"/>
    <row r="119267" s="62" customFormat="1" x14ac:dyDescent="0.35"/>
    <row r="119268" s="62" customFormat="1" x14ac:dyDescent="0.35"/>
    <row r="119269" s="62" customFormat="1" x14ac:dyDescent="0.35"/>
    <row r="119270" s="62" customFormat="1" x14ac:dyDescent="0.35"/>
    <row r="119271" s="62" customFormat="1" x14ac:dyDescent="0.35"/>
    <row r="119272" s="62" customFormat="1" x14ac:dyDescent="0.35"/>
    <row r="119273" s="62" customFormat="1" x14ac:dyDescent="0.35"/>
    <row r="119274" s="62" customFormat="1" x14ac:dyDescent="0.35"/>
    <row r="119275" s="62" customFormat="1" x14ac:dyDescent="0.35"/>
    <row r="119276" s="62" customFormat="1" x14ac:dyDescent="0.35"/>
    <row r="119277" s="62" customFormat="1" x14ac:dyDescent="0.35"/>
    <row r="119278" s="62" customFormat="1" x14ac:dyDescent="0.35"/>
    <row r="119279" s="62" customFormat="1" x14ac:dyDescent="0.35"/>
    <row r="119280" s="62" customFormat="1" x14ac:dyDescent="0.35"/>
    <row r="119281" s="62" customFormat="1" x14ac:dyDescent="0.35"/>
    <row r="119282" s="62" customFormat="1" x14ac:dyDescent="0.35"/>
    <row r="119283" s="62" customFormat="1" x14ac:dyDescent="0.35"/>
    <row r="119284" s="62" customFormat="1" x14ac:dyDescent="0.35"/>
    <row r="119285" s="62" customFormat="1" x14ac:dyDescent="0.35"/>
    <row r="119286" s="62" customFormat="1" x14ac:dyDescent="0.35"/>
    <row r="119287" s="62" customFormat="1" x14ac:dyDescent="0.35"/>
    <row r="119288" s="62" customFormat="1" x14ac:dyDescent="0.35"/>
    <row r="119289" s="62" customFormat="1" x14ac:dyDescent="0.35"/>
    <row r="119290" s="62" customFormat="1" x14ac:dyDescent="0.35"/>
    <row r="119291" s="62" customFormat="1" x14ac:dyDescent="0.35"/>
    <row r="119292" s="62" customFormat="1" x14ac:dyDescent="0.35"/>
    <row r="119293" s="62" customFormat="1" x14ac:dyDescent="0.35"/>
    <row r="119294" s="62" customFormat="1" x14ac:dyDescent="0.35"/>
    <row r="119295" s="62" customFormat="1" x14ac:dyDescent="0.35"/>
    <row r="119296" s="62" customFormat="1" x14ac:dyDescent="0.35"/>
    <row r="119297" s="62" customFormat="1" x14ac:dyDescent="0.35"/>
    <row r="119298" s="62" customFormat="1" x14ac:dyDescent="0.35"/>
    <row r="119299" s="62" customFormat="1" x14ac:dyDescent="0.35"/>
    <row r="119300" s="62" customFormat="1" x14ac:dyDescent="0.35"/>
    <row r="119301" s="62" customFormat="1" x14ac:dyDescent="0.35"/>
    <row r="119302" s="62" customFormat="1" x14ac:dyDescent="0.35"/>
    <row r="119303" s="62" customFormat="1" x14ac:dyDescent="0.35"/>
    <row r="119304" s="62" customFormat="1" x14ac:dyDescent="0.35"/>
    <row r="119305" s="62" customFormat="1" x14ac:dyDescent="0.35"/>
    <row r="119306" s="62" customFormat="1" x14ac:dyDescent="0.35"/>
    <row r="119307" s="62" customFormat="1" x14ac:dyDescent="0.35"/>
    <row r="119308" s="62" customFormat="1" x14ac:dyDescent="0.35"/>
    <row r="119309" s="62" customFormat="1" x14ac:dyDescent="0.35"/>
    <row r="119310" s="62" customFormat="1" x14ac:dyDescent="0.35"/>
    <row r="119311" s="62" customFormat="1" x14ac:dyDescent="0.35"/>
    <row r="119312" s="62" customFormat="1" x14ac:dyDescent="0.35"/>
    <row r="119313" s="62" customFormat="1" x14ac:dyDescent="0.35"/>
    <row r="119314" s="62" customFormat="1" x14ac:dyDescent="0.35"/>
    <row r="119315" s="62" customFormat="1" x14ac:dyDescent="0.35"/>
    <row r="119316" s="62" customFormat="1" x14ac:dyDescent="0.35"/>
    <row r="119317" s="62" customFormat="1" x14ac:dyDescent="0.35"/>
    <row r="119318" s="62" customFormat="1" x14ac:dyDescent="0.35"/>
    <row r="119319" s="62" customFormat="1" x14ac:dyDescent="0.35"/>
    <row r="119320" s="62" customFormat="1" x14ac:dyDescent="0.35"/>
    <row r="119321" s="62" customFormat="1" x14ac:dyDescent="0.35"/>
    <row r="119322" s="62" customFormat="1" x14ac:dyDescent="0.35"/>
    <row r="119323" s="62" customFormat="1" x14ac:dyDescent="0.35"/>
    <row r="119324" s="62" customFormat="1" x14ac:dyDescent="0.35"/>
    <row r="119325" s="62" customFormat="1" x14ac:dyDescent="0.35"/>
    <row r="119326" s="62" customFormat="1" x14ac:dyDescent="0.35"/>
    <row r="119327" s="62" customFormat="1" x14ac:dyDescent="0.35"/>
    <row r="119328" s="62" customFormat="1" x14ac:dyDescent="0.35"/>
    <row r="119329" s="62" customFormat="1" x14ac:dyDescent="0.35"/>
    <row r="119330" s="62" customFormat="1" x14ac:dyDescent="0.35"/>
    <row r="119331" s="62" customFormat="1" x14ac:dyDescent="0.35"/>
    <row r="119332" s="62" customFormat="1" x14ac:dyDescent="0.35"/>
    <row r="119333" s="62" customFormat="1" x14ac:dyDescent="0.35"/>
    <row r="119334" s="62" customFormat="1" x14ac:dyDescent="0.35"/>
    <row r="119335" s="62" customFormat="1" x14ac:dyDescent="0.35"/>
    <row r="119336" s="62" customFormat="1" x14ac:dyDescent="0.35"/>
    <row r="119337" s="62" customFormat="1" x14ac:dyDescent="0.35"/>
    <row r="119338" s="62" customFormat="1" x14ac:dyDescent="0.35"/>
    <row r="119339" s="62" customFormat="1" x14ac:dyDescent="0.35"/>
    <row r="119340" s="62" customFormat="1" x14ac:dyDescent="0.35"/>
    <row r="119341" s="62" customFormat="1" x14ac:dyDescent="0.35"/>
    <row r="119342" s="62" customFormat="1" x14ac:dyDescent="0.35"/>
    <row r="119343" s="62" customFormat="1" x14ac:dyDescent="0.35"/>
    <row r="119344" s="62" customFormat="1" x14ac:dyDescent="0.35"/>
    <row r="119345" s="62" customFormat="1" x14ac:dyDescent="0.35"/>
    <row r="119346" s="62" customFormat="1" x14ac:dyDescent="0.35"/>
    <row r="119347" s="62" customFormat="1" x14ac:dyDescent="0.35"/>
    <row r="119348" s="62" customFormat="1" x14ac:dyDescent="0.35"/>
    <row r="119349" s="62" customFormat="1" x14ac:dyDescent="0.35"/>
    <row r="119350" s="62" customFormat="1" x14ac:dyDescent="0.35"/>
    <row r="119351" s="62" customFormat="1" x14ac:dyDescent="0.35"/>
    <row r="119352" s="62" customFormat="1" x14ac:dyDescent="0.35"/>
    <row r="119353" s="62" customFormat="1" x14ac:dyDescent="0.35"/>
    <row r="119354" s="62" customFormat="1" x14ac:dyDescent="0.35"/>
    <row r="119355" s="62" customFormat="1" x14ac:dyDescent="0.35"/>
    <row r="119356" s="62" customFormat="1" x14ac:dyDescent="0.35"/>
    <row r="119357" s="62" customFormat="1" x14ac:dyDescent="0.35"/>
    <row r="119358" s="62" customFormat="1" x14ac:dyDescent="0.35"/>
    <row r="119359" s="62" customFormat="1" x14ac:dyDescent="0.35"/>
    <row r="119360" s="62" customFormat="1" x14ac:dyDescent="0.35"/>
    <row r="119361" s="62" customFormat="1" x14ac:dyDescent="0.35"/>
    <row r="119362" s="62" customFormat="1" x14ac:dyDescent="0.35"/>
    <row r="119363" s="62" customFormat="1" x14ac:dyDescent="0.35"/>
    <row r="119364" s="62" customFormat="1" x14ac:dyDescent="0.35"/>
    <row r="119365" s="62" customFormat="1" x14ac:dyDescent="0.35"/>
    <row r="119366" s="62" customFormat="1" x14ac:dyDescent="0.35"/>
    <row r="119367" s="62" customFormat="1" x14ac:dyDescent="0.35"/>
    <row r="119368" s="62" customFormat="1" x14ac:dyDescent="0.35"/>
    <row r="119369" s="62" customFormat="1" x14ac:dyDescent="0.35"/>
    <row r="119370" s="62" customFormat="1" x14ac:dyDescent="0.35"/>
    <row r="119371" s="62" customFormat="1" x14ac:dyDescent="0.35"/>
    <row r="119372" s="62" customFormat="1" x14ac:dyDescent="0.35"/>
    <row r="119373" s="62" customFormat="1" x14ac:dyDescent="0.35"/>
    <row r="119374" s="62" customFormat="1" x14ac:dyDescent="0.35"/>
    <row r="119375" s="62" customFormat="1" x14ac:dyDescent="0.35"/>
    <row r="119376" s="62" customFormat="1" x14ac:dyDescent="0.35"/>
    <row r="119377" s="62" customFormat="1" x14ac:dyDescent="0.35"/>
    <row r="119378" s="62" customFormat="1" x14ac:dyDescent="0.35"/>
    <row r="119379" s="62" customFormat="1" x14ac:dyDescent="0.35"/>
    <row r="119380" s="62" customFormat="1" x14ac:dyDescent="0.35"/>
    <row r="119381" s="62" customFormat="1" x14ac:dyDescent="0.35"/>
    <row r="119382" s="62" customFormat="1" x14ac:dyDescent="0.35"/>
    <row r="119383" s="62" customFormat="1" x14ac:dyDescent="0.35"/>
    <row r="119384" s="62" customFormat="1" x14ac:dyDescent="0.35"/>
    <row r="119385" s="62" customFormat="1" x14ac:dyDescent="0.35"/>
    <row r="119386" s="62" customFormat="1" x14ac:dyDescent="0.35"/>
    <row r="119387" s="62" customFormat="1" x14ac:dyDescent="0.35"/>
    <row r="119388" s="62" customFormat="1" x14ac:dyDescent="0.35"/>
    <row r="119389" s="62" customFormat="1" x14ac:dyDescent="0.35"/>
    <row r="119390" s="62" customFormat="1" x14ac:dyDescent="0.35"/>
    <row r="119391" s="62" customFormat="1" x14ac:dyDescent="0.35"/>
    <row r="119392" s="62" customFormat="1" x14ac:dyDescent="0.35"/>
    <row r="119393" s="62" customFormat="1" x14ac:dyDescent="0.35"/>
    <row r="119394" s="62" customFormat="1" x14ac:dyDescent="0.35"/>
    <row r="119395" s="62" customFormat="1" x14ac:dyDescent="0.35"/>
    <row r="119396" s="62" customFormat="1" x14ac:dyDescent="0.35"/>
    <row r="119397" s="62" customFormat="1" x14ac:dyDescent="0.35"/>
    <row r="119398" s="62" customFormat="1" x14ac:dyDescent="0.35"/>
    <row r="119399" s="62" customFormat="1" x14ac:dyDescent="0.35"/>
    <row r="119400" s="62" customFormat="1" x14ac:dyDescent="0.35"/>
    <row r="119401" s="62" customFormat="1" x14ac:dyDescent="0.35"/>
    <row r="119402" s="62" customFormat="1" x14ac:dyDescent="0.35"/>
    <row r="119403" s="62" customFormat="1" x14ac:dyDescent="0.35"/>
    <row r="119404" s="62" customFormat="1" x14ac:dyDescent="0.35"/>
    <row r="119405" s="62" customFormat="1" x14ac:dyDescent="0.35"/>
    <row r="119406" s="62" customFormat="1" x14ac:dyDescent="0.35"/>
    <row r="119407" s="62" customFormat="1" x14ac:dyDescent="0.35"/>
    <row r="119408" s="62" customFormat="1" x14ac:dyDescent="0.35"/>
    <row r="119409" s="62" customFormat="1" x14ac:dyDescent="0.35"/>
    <row r="119410" s="62" customFormat="1" x14ac:dyDescent="0.35"/>
    <row r="119411" s="62" customFormat="1" x14ac:dyDescent="0.35"/>
    <row r="119412" s="62" customFormat="1" x14ac:dyDescent="0.35"/>
    <row r="119413" s="62" customFormat="1" x14ac:dyDescent="0.35"/>
    <row r="119414" s="62" customFormat="1" x14ac:dyDescent="0.35"/>
    <row r="119415" s="62" customFormat="1" x14ac:dyDescent="0.35"/>
    <row r="119416" s="62" customFormat="1" x14ac:dyDescent="0.35"/>
    <row r="119417" s="62" customFormat="1" x14ac:dyDescent="0.35"/>
    <row r="119418" s="62" customFormat="1" x14ac:dyDescent="0.35"/>
    <row r="119419" s="62" customFormat="1" x14ac:dyDescent="0.35"/>
    <row r="119420" s="62" customFormat="1" x14ac:dyDescent="0.35"/>
    <row r="119421" s="62" customFormat="1" x14ac:dyDescent="0.35"/>
    <row r="119422" s="62" customFormat="1" x14ac:dyDescent="0.35"/>
    <row r="119423" s="62" customFormat="1" x14ac:dyDescent="0.35"/>
    <row r="119424" s="62" customFormat="1" x14ac:dyDescent="0.35"/>
    <row r="119425" s="62" customFormat="1" x14ac:dyDescent="0.35"/>
    <row r="119426" s="62" customFormat="1" x14ac:dyDescent="0.35"/>
    <row r="119427" s="62" customFormat="1" x14ac:dyDescent="0.35"/>
    <row r="119428" s="62" customFormat="1" x14ac:dyDescent="0.35"/>
    <row r="119429" s="62" customFormat="1" x14ac:dyDescent="0.35"/>
    <row r="119430" s="62" customFormat="1" x14ac:dyDescent="0.35"/>
    <row r="119431" s="62" customFormat="1" x14ac:dyDescent="0.35"/>
    <row r="119432" s="62" customFormat="1" x14ac:dyDescent="0.35"/>
    <row r="119433" s="62" customFormat="1" x14ac:dyDescent="0.35"/>
    <row r="119434" s="62" customFormat="1" x14ac:dyDescent="0.35"/>
    <row r="119435" s="62" customFormat="1" x14ac:dyDescent="0.35"/>
    <row r="119436" s="62" customFormat="1" x14ac:dyDescent="0.35"/>
    <row r="119437" s="62" customFormat="1" x14ac:dyDescent="0.35"/>
    <row r="119438" s="62" customFormat="1" x14ac:dyDescent="0.35"/>
    <row r="119439" s="62" customFormat="1" x14ac:dyDescent="0.35"/>
    <row r="119440" s="62" customFormat="1" x14ac:dyDescent="0.35"/>
    <row r="119441" s="62" customFormat="1" x14ac:dyDescent="0.35"/>
    <row r="119442" s="62" customFormat="1" x14ac:dyDescent="0.35"/>
    <row r="119443" s="62" customFormat="1" x14ac:dyDescent="0.35"/>
    <row r="119444" s="62" customFormat="1" x14ac:dyDescent="0.35"/>
    <row r="119445" s="62" customFormat="1" x14ac:dyDescent="0.35"/>
    <row r="119446" s="62" customFormat="1" x14ac:dyDescent="0.35"/>
    <row r="119447" s="62" customFormat="1" x14ac:dyDescent="0.35"/>
    <row r="119448" s="62" customFormat="1" x14ac:dyDescent="0.35"/>
    <row r="119449" s="62" customFormat="1" x14ac:dyDescent="0.35"/>
    <row r="119450" s="62" customFormat="1" x14ac:dyDescent="0.35"/>
    <row r="119451" s="62" customFormat="1" x14ac:dyDescent="0.35"/>
    <row r="119452" s="62" customFormat="1" x14ac:dyDescent="0.35"/>
    <row r="119453" s="62" customFormat="1" x14ac:dyDescent="0.35"/>
    <row r="119454" s="62" customFormat="1" x14ac:dyDescent="0.35"/>
    <row r="119455" s="62" customFormat="1" x14ac:dyDescent="0.35"/>
    <row r="119456" s="62" customFormat="1" x14ac:dyDescent="0.35"/>
    <row r="119457" s="62" customFormat="1" x14ac:dyDescent="0.35"/>
    <row r="119458" s="62" customFormat="1" x14ac:dyDescent="0.35"/>
    <row r="119459" s="62" customFormat="1" x14ac:dyDescent="0.35"/>
    <row r="119460" s="62" customFormat="1" x14ac:dyDescent="0.35"/>
    <row r="119461" s="62" customFormat="1" x14ac:dyDescent="0.35"/>
    <row r="119462" s="62" customFormat="1" x14ac:dyDescent="0.35"/>
    <row r="119463" s="62" customFormat="1" x14ac:dyDescent="0.35"/>
    <row r="119464" s="62" customFormat="1" x14ac:dyDescent="0.35"/>
    <row r="119465" s="62" customFormat="1" x14ac:dyDescent="0.35"/>
    <row r="119466" s="62" customFormat="1" x14ac:dyDescent="0.35"/>
    <row r="119467" s="62" customFormat="1" x14ac:dyDescent="0.35"/>
    <row r="119468" s="62" customFormat="1" x14ac:dyDescent="0.35"/>
    <row r="119469" s="62" customFormat="1" x14ac:dyDescent="0.35"/>
    <row r="119470" s="62" customFormat="1" x14ac:dyDescent="0.35"/>
    <row r="119471" s="62" customFormat="1" x14ac:dyDescent="0.35"/>
    <row r="119472" s="62" customFormat="1" x14ac:dyDescent="0.35"/>
    <row r="119473" s="62" customFormat="1" x14ac:dyDescent="0.35"/>
    <row r="119474" s="62" customFormat="1" x14ac:dyDescent="0.35"/>
    <row r="119475" s="62" customFormat="1" x14ac:dyDescent="0.35"/>
    <row r="119476" s="62" customFormat="1" x14ac:dyDescent="0.35"/>
    <row r="119477" s="62" customFormat="1" x14ac:dyDescent="0.35"/>
    <row r="119478" s="62" customFormat="1" x14ac:dyDescent="0.35"/>
    <row r="119479" s="62" customFormat="1" x14ac:dyDescent="0.35"/>
    <row r="119480" s="62" customFormat="1" x14ac:dyDescent="0.35"/>
    <row r="119481" s="62" customFormat="1" x14ac:dyDescent="0.35"/>
    <row r="119482" s="62" customFormat="1" x14ac:dyDescent="0.35"/>
    <row r="119483" s="62" customFormat="1" x14ac:dyDescent="0.35"/>
    <row r="119484" s="62" customFormat="1" x14ac:dyDescent="0.35"/>
    <row r="119485" s="62" customFormat="1" x14ac:dyDescent="0.35"/>
    <row r="119486" s="62" customFormat="1" x14ac:dyDescent="0.35"/>
    <row r="119487" s="62" customFormat="1" x14ac:dyDescent="0.35"/>
    <row r="119488" s="62" customFormat="1" x14ac:dyDescent="0.35"/>
    <row r="119489" s="62" customFormat="1" x14ac:dyDescent="0.35"/>
    <row r="119490" s="62" customFormat="1" x14ac:dyDescent="0.35"/>
    <row r="119491" s="62" customFormat="1" x14ac:dyDescent="0.35"/>
    <row r="119492" s="62" customFormat="1" x14ac:dyDescent="0.35"/>
    <row r="119493" s="62" customFormat="1" x14ac:dyDescent="0.35"/>
    <row r="119494" s="62" customFormat="1" x14ac:dyDescent="0.35"/>
    <row r="119495" s="62" customFormat="1" x14ac:dyDescent="0.35"/>
    <row r="119496" s="62" customFormat="1" x14ac:dyDescent="0.35"/>
    <row r="119497" s="62" customFormat="1" x14ac:dyDescent="0.35"/>
    <row r="119498" s="62" customFormat="1" x14ac:dyDescent="0.35"/>
    <row r="119499" s="62" customFormat="1" x14ac:dyDescent="0.35"/>
    <row r="119500" s="62" customFormat="1" x14ac:dyDescent="0.35"/>
    <row r="119501" s="62" customFormat="1" x14ac:dyDescent="0.35"/>
    <row r="119502" s="62" customFormat="1" x14ac:dyDescent="0.35"/>
    <row r="119503" s="62" customFormat="1" x14ac:dyDescent="0.35"/>
    <row r="119504" s="62" customFormat="1" x14ac:dyDescent="0.35"/>
    <row r="119505" s="62" customFormat="1" x14ac:dyDescent="0.35"/>
    <row r="119506" s="62" customFormat="1" x14ac:dyDescent="0.35"/>
    <row r="119507" s="62" customFormat="1" x14ac:dyDescent="0.35"/>
    <row r="119508" s="62" customFormat="1" x14ac:dyDescent="0.35"/>
    <row r="119509" s="62" customFormat="1" x14ac:dyDescent="0.35"/>
    <row r="119510" s="62" customFormat="1" x14ac:dyDescent="0.35"/>
    <row r="119511" s="62" customFormat="1" x14ac:dyDescent="0.35"/>
    <row r="119512" s="62" customFormat="1" x14ac:dyDescent="0.35"/>
    <row r="119513" s="62" customFormat="1" x14ac:dyDescent="0.35"/>
    <row r="119514" s="62" customFormat="1" x14ac:dyDescent="0.35"/>
    <row r="119515" s="62" customFormat="1" x14ac:dyDescent="0.35"/>
    <row r="119516" s="62" customFormat="1" x14ac:dyDescent="0.35"/>
    <row r="119517" s="62" customFormat="1" x14ac:dyDescent="0.35"/>
    <row r="119518" s="62" customFormat="1" x14ac:dyDescent="0.35"/>
    <row r="119519" s="62" customFormat="1" x14ac:dyDescent="0.35"/>
    <row r="119520" s="62" customFormat="1" x14ac:dyDescent="0.35"/>
    <row r="119521" s="62" customFormat="1" x14ac:dyDescent="0.35"/>
    <row r="119522" s="62" customFormat="1" x14ac:dyDescent="0.35"/>
    <row r="119523" s="62" customFormat="1" x14ac:dyDescent="0.35"/>
    <row r="119524" s="62" customFormat="1" x14ac:dyDescent="0.35"/>
    <row r="119525" s="62" customFormat="1" x14ac:dyDescent="0.35"/>
    <row r="119526" s="62" customFormat="1" x14ac:dyDescent="0.35"/>
    <row r="119527" s="62" customFormat="1" x14ac:dyDescent="0.35"/>
    <row r="119528" s="62" customFormat="1" x14ac:dyDescent="0.35"/>
    <row r="119529" s="62" customFormat="1" x14ac:dyDescent="0.35"/>
    <row r="119530" s="62" customFormat="1" x14ac:dyDescent="0.35"/>
    <row r="119531" s="62" customFormat="1" x14ac:dyDescent="0.35"/>
    <row r="119532" s="62" customFormat="1" x14ac:dyDescent="0.35"/>
    <row r="119533" s="62" customFormat="1" x14ac:dyDescent="0.35"/>
    <row r="119534" s="62" customFormat="1" x14ac:dyDescent="0.35"/>
    <row r="119535" s="62" customFormat="1" x14ac:dyDescent="0.35"/>
    <row r="119536" s="62" customFormat="1" x14ac:dyDescent="0.35"/>
    <row r="119537" s="62" customFormat="1" x14ac:dyDescent="0.35"/>
    <row r="119538" s="62" customFormat="1" x14ac:dyDescent="0.35"/>
    <row r="119539" s="62" customFormat="1" x14ac:dyDescent="0.35"/>
    <row r="119540" s="62" customFormat="1" x14ac:dyDescent="0.35"/>
    <row r="119541" s="62" customFormat="1" x14ac:dyDescent="0.35"/>
    <row r="119542" s="62" customFormat="1" x14ac:dyDescent="0.35"/>
    <row r="119543" s="62" customFormat="1" x14ac:dyDescent="0.35"/>
    <row r="119544" s="62" customFormat="1" x14ac:dyDescent="0.35"/>
    <row r="119545" s="62" customFormat="1" x14ac:dyDescent="0.35"/>
    <row r="119546" s="62" customFormat="1" x14ac:dyDescent="0.35"/>
    <row r="119547" s="62" customFormat="1" x14ac:dyDescent="0.35"/>
    <row r="119548" s="62" customFormat="1" x14ac:dyDescent="0.35"/>
    <row r="119549" s="62" customFormat="1" x14ac:dyDescent="0.35"/>
    <row r="119550" s="62" customFormat="1" x14ac:dyDescent="0.35"/>
    <row r="119551" s="62" customFormat="1" x14ac:dyDescent="0.35"/>
    <row r="119552" s="62" customFormat="1" x14ac:dyDescent="0.35"/>
    <row r="119553" s="62" customFormat="1" x14ac:dyDescent="0.35"/>
    <row r="119554" s="62" customFormat="1" x14ac:dyDescent="0.35"/>
    <row r="119555" s="62" customFormat="1" x14ac:dyDescent="0.35"/>
    <row r="119556" s="62" customFormat="1" x14ac:dyDescent="0.35"/>
    <row r="119557" s="62" customFormat="1" x14ac:dyDescent="0.35"/>
    <row r="119558" s="62" customFormat="1" x14ac:dyDescent="0.35"/>
    <row r="119559" s="62" customFormat="1" x14ac:dyDescent="0.35"/>
    <row r="119560" s="62" customFormat="1" x14ac:dyDescent="0.35"/>
    <row r="119561" s="62" customFormat="1" x14ac:dyDescent="0.35"/>
    <row r="119562" s="62" customFormat="1" x14ac:dyDescent="0.35"/>
    <row r="119563" s="62" customFormat="1" x14ac:dyDescent="0.35"/>
    <row r="119564" s="62" customFormat="1" x14ac:dyDescent="0.35"/>
    <row r="119565" s="62" customFormat="1" x14ac:dyDescent="0.35"/>
    <row r="119566" s="62" customFormat="1" x14ac:dyDescent="0.35"/>
    <row r="119567" s="62" customFormat="1" x14ac:dyDescent="0.35"/>
    <row r="119568" s="62" customFormat="1" x14ac:dyDescent="0.35"/>
    <row r="119569" s="62" customFormat="1" x14ac:dyDescent="0.35"/>
    <row r="119570" s="62" customFormat="1" x14ac:dyDescent="0.35"/>
    <row r="119571" s="62" customFormat="1" x14ac:dyDescent="0.35"/>
    <row r="119572" s="62" customFormat="1" x14ac:dyDescent="0.35"/>
    <row r="119573" s="62" customFormat="1" x14ac:dyDescent="0.35"/>
    <row r="119574" s="62" customFormat="1" x14ac:dyDescent="0.35"/>
    <row r="119575" s="62" customFormat="1" x14ac:dyDescent="0.35"/>
    <row r="119576" s="62" customFormat="1" x14ac:dyDescent="0.35"/>
    <row r="119577" s="62" customFormat="1" x14ac:dyDescent="0.35"/>
    <row r="119578" s="62" customFormat="1" x14ac:dyDescent="0.35"/>
    <row r="119579" s="62" customFormat="1" x14ac:dyDescent="0.35"/>
    <row r="119580" s="62" customFormat="1" x14ac:dyDescent="0.35"/>
    <row r="119581" s="62" customFormat="1" x14ac:dyDescent="0.35"/>
    <row r="119582" s="62" customFormat="1" x14ac:dyDescent="0.35"/>
    <row r="119583" s="62" customFormat="1" x14ac:dyDescent="0.35"/>
    <row r="119584" s="62" customFormat="1" x14ac:dyDescent="0.35"/>
    <row r="119585" s="62" customFormat="1" x14ac:dyDescent="0.35"/>
    <row r="119586" s="62" customFormat="1" x14ac:dyDescent="0.35"/>
    <row r="119587" s="62" customFormat="1" x14ac:dyDescent="0.35"/>
    <row r="119588" s="62" customFormat="1" x14ac:dyDescent="0.35"/>
    <row r="119589" s="62" customFormat="1" x14ac:dyDescent="0.35"/>
    <row r="119590" s="62" customFormat="1" x14ac:dyDescent="0.35"/>
    <row r="119591" s="62" customFormat="1" x14ac:dyDescent="0.35"/>
    <row r="119592" s="62" customFormat="1" x14ac:dyDescent="0.35"/>
    <row r="119593" s="62" customFormat="1" x14ac:dyDescent="0.35"/>
    <row r="119594" s="62" customFormat="1" x14ac:dyDescent="0.35"/>
    <row r="119595" s="62" customFormat="1" x14ac:dyDescent="0.35"/>
    <row r="119596" s="62" customFormat="1" x14ac:dyDescent="0.35"/>
    <row r="119597" s="62" customFormat="1" x14ac:dyDescent="0.35"/>
    <row r="119598" s="62" customFormat="1" x14ac:dyDescent="0.35"/>
    <row r="119599" s="62" customFormat="1" x14ac:dyDescent="0.35"/>
    <row r="119600" s="62" customFormat="1" x14ac:dyDescent="0.35"/>
    <row r="119601" s="62" customFormat="1" x14ac:dyDescent="0.35"/>
    <row r="119602" s="62" customFormat="1" x14ac:dyDescent="0.35"/>
    <row r="119603" s="62" customFormat="1" x14ac:dyDescent="0.35"/>
    <row r="119604" s="62" customFormat="1" x14ac:dyDescent="0.35"/>
    <row r="119605" s="62" customFormat="1" x14ac:dyDescent="0.35"/>
    <row r="119606" s="62" customFormat="1" x14ac:dyDescent="0.35"/>
    <row r="119607" s="62" customFormat="1" x14ac:dyDescent="0.35"/>
    <row r="119608" s="62" customFormat="1" x14ac:dyDescent="0.35"/>
    <row r="119609" s="62" customFormat="1" x14ac:dyDescent="0.35"/>
    <row r="119610" s="62" customFormat="1" x14ac:dyDescent="0.35"/>
    <row r="119611" s="62" customFormat="1" x14ac:dyDescent="0.35"/>
    <row r="119612" s="62" customFormat="1" x14ac:dyDescent="0.35"/>
    <row r="119613" s="62" customFormat="1" x14ac:dyDescent="0.35"/>
    <row r="119614" s="62" customFormat="1" x14ac:dyDescent="0.35"/>
    <row r="119615" s="62" customFormat="1" x14ac:dyDescent="0.35"/>
    <row r="119616" s="62" customFormat="1" x14ac:dyDescent="0.35"/>
    <row r="119617" s="62" customFormat="1" x14ac:dyDescent="0.35"/>
    <row r="119618" s="62" customFormat="1" x14ac:dyDescent="0.35"/>
    <row r="119619" s="62" customFormat="1" x14ac:dyDescent="0.35"/>
    <row r="119620" s="62" customFormat="1" x14ac:dyDescent="0.35"/>
    <row r="119621" s="62" customFormat="1" x14ac:dyDescent="0.35"/>
    <row r="119622" s="62" customFormat="1" x14ac:dyDescent="0.35"/>
    <row r="119623" s="62" customFormat="1" x14ac:dyDescent="0.35"/>
    <row r="119624" s="62" customFormat="1" x14ac:dyDescent="0.35"/>
    <row r="119625" s="62" customFormat="1" x14ac:dyDescent="0.35"/>
    <row r="119626" s="62" customFormat="1" x14ac:dyDescent="0.35"/>
    <row r="119627" s="62" customFormat="1" x14ac:dyDescent="0.35"/>
    <row r="119628" s="62" customFormat="1" x14ac:dyDescent="0.35"/>
    <row r="119629" s="62" customFormat="1" x14ac:dyDescent="0.35"/>
    <row r="119630" s="62" customFormat="1" x14ac:dyDescent="0.35"/>
    <row r="119631" s="62" customFormat="1" x14ac:dyDescent="0.35"/>
    <row r="119632" s="62" customFormat="1" x14ac:dyDescent="0.35"/>
    <row r="119633" s="62" customFormat="1" x14ac:dyDescent="0.35"/>
    <row r="119634" s="62" customFormat="1" x14ac:dyDescent="0.35"/>
    <row r="119635" s="62" customFormat="1" x14ac:dyDescent="0.35"/>
    <row r="119636" s="62" customFormat="1" x14ac:dyDescent="0.35"/>
    <row r="119637" s="62" customFormat="1" x14ac:dyDescent="0.35"/>
    <row r="119638" s="62" customFormat="1" x14ac:dyDescent="0.35"/>
    <row r="119639" s="62" customFormat="1" x14ac:dyDescent="0.35"/>
    <row r="119640" s="62" customFormat="1" x14ac:dyDescent="0.35"/>
    <row r="119641" s="62" customFormat="1" x14ac:dyDescent="0.35"/>
    <row r="119642" s="62" customFormat="1" x14ac:dyDescent="0.35"/>
    <row r="119643" s="62" customFormat="1" x14ac:dyDescent="0.35"/>
    <row r="119644" s="62" customFormat="1" x14ac:dyDescent="0.35"/>
    <row r="119645" s="62" customFormat="1" x14ac:dyDescent="0.35"/>
    <row r="119646" s="62" customFormat="1" x14ac:dyDescent="0.35"/>
    <row r="119647" s="62" customFormat="1" x14ac:dyDescent="0.35"/>
    <row r="119648" s="62" customFormat="1" x14ac:dyDescent="0.35"/>
    <row r="119649" s="62" customFormat="1" x14ac:dyDescent="0.35"/>
    <row r="119650" s="62" customFormat="1" x14ac:dyDescent="0.35"/>
    <row r="119651" s="62" customFormat="1" x14ac:dyDescent="0.35"/>
    <row r="119652" s="62" customFormat="1" x14ac:dyDescent="0.35"/>
    <row r="119653" s="62" customFormat="1" x14ac:dyDescent="0.35"/>
    <row r="119654" s="62" customFormat="1" x14ac:dyDescent="0.35"/>
    <row r="119655" s="62" customFormat="1" x14ac:dyDescent="0.35"/>
    <row r="119656" s="62" customFormat="1" x14ac:dyDescent="0.35"/>
    <row r="119657" s="62" customFormat="1" x14ac:dyDescent="0.35"/>
    <row r="119658" s="62" customFormat="1" x14ac:dyDescent="0.35"/>
    <row r="119659" s="62" customFormat="1" x14ac:dyDescent="0.35"/>
    <row r="119660" s="62" customFormat="1" x14ac:dyDescent="0.35"/>
    <row r="119661" s="62" customFormat="1" x14ac:dyDescent="0.35"/>
    <row r="119662" s="62" customFormat="1" x14ac:dyDescent="0.35"/>
    <row r="119663" s="62" customFormat="1" x14ac:dyDescent="0.35"/>
    <row r="119664" s="62" customFormat="1" x14ac:dyDescent="0.35"/>
    <row r="119665" s="62" customFormat="1" x14ac:dyDescent="0.35"/>
    <row r="119666" s="62" customFormat="1" x14ac:dyDescent="0.35"/>
    <row r="119667" s="62" customFormat="1" x14ac:dyDescent="0.35"/>
    <row r="119668" s="62" customFormat="1" x14ac:dyDescent="0.35"/>
    <row r="119669" s="62" customFormat="1" x14ac:dyDescent="0.35"/>
    <row r="119670" s="62" customFormat="1" x14ac:dyDescent="0.35"/>
    <row r="119671" s="62" customFormat="1" x14ac:dyDescent="0.35"/>
    <row r="119672" s="62" customFormat="1" x14ac:dyDescent="0.35"/>
    <row r="119673" s="62" customFormat="1" x14ac:dyDescent="0.35"/>
    <row r="119674" s="62" customFormat="1" x14ac:dyDescent="0.35"/>
    <row r="119675" s="62" customFormat="1" x14ac:dyDescent="0.35"/>
    <row r="119676" s="62" customFormat="1" x14ac:dyDescent="0.35"/>
    <row r="119677" s="62" customFormat="1" x14ac:dyDescent="0.35"/>
    <row r="119678" s="62" customFormat="1" x14ac:dyDescent="0.35"/>
    <row r="119679" s="62" customFormat="1" x14ac:dyDescent="0.35"/>
    <row r="119680" s="62" customFormat="1" x14ac:dyDescent="0.35"/>
    <row r="119681" s="62" customFormat="1" x14ac:dyDescent="0.35"/>
    <row r="119682" s="62" customFormat="1" x14ac:dyDescent="0.35"/>
    <row r="119683" s="62" customFormat="1" x14ac:dyDescent="0.35"/>
    <row r="119684" s="62" customFormat="1" x14ac:dyDescent="0.35"/>
    <row r="119685" s="62" customFormat="1" x14ac:dyDescent="0.35"/>
    <row r="119686" s="62" customFormat="1" x14ac:dyDescent="0.35"/>
    <row r="119687" s="62" customFormat="1" x14ac:dyDescent="0.35"/>
    <row r="119688" s="62" customFormat="1" x14ac:dyDescent="0.35"/>
    <row r="119689" s="62" customFormat="1" x14ac:dyDescent="0.35"/>
    <row r="119690" s="62" customFormat="1" x14ac:dyDescent="0.35"/>
    <row r="119691" s="62" customFormat="1" x14ac:dyDescent="0.35"/>
    <row r="119692" s="62" customFormat="1" x14ac:dyDescent="0.35"/>
    <row r="119693" s="62" customFormat="1" x14ac:dyDescent="0.35"/>
    <row r="119694" s="62" customFormat="1" x14ac:dyDescent="0.35"/>
    <row r="119695" s="62" customFormat="1" x14ac:dyDescent="0.35"/>
    <row r="119696" s="62" customFormat="1" x14ac:dyDescent="0.35"/>
    <row r="119697" s="62" customFormat="1" x14ac:dyDescent="0.35"/>
    <row r="119698" s="62" customFormat="1" x14ac:dyDescent="0.35"/>
    <row r="119699" s="62" customFormat="1" x14ac:dyDescent="0.35"/>
    <row r="119700" s="62" customFormat="1" x14ac:dyDescent="0.35"/>
    <row r="119701" s="62" customFormat="1" x14ac:dyDescent="0.35"/>
    <row r="119702" s="62" customFormat="1" x14ac:dyDescent="0.35"/>
    <row r="119703" s="62" customFormat="1" x14ac:dyDescent="0.35"/>
    <row r="119704" s="62" customFormat="1" x14ac:dyDescent="0.35"/>
    <row r="119705" s="62" customFormat="1" x14ac:dyDescent="0.35"/>
    <row r="119706" s="62" customFormat="1" x14ac:dyDescent="0.35"/>
    <row r="119707" s="62" customFormat="1" x14ac:dyDescent="0.35"/>
    <row r="119708" s="62" customFormat="1" x14ac:dyDescent="0.35"/>
    <row r="119709" s="62" customFormat="1" x14ac:dyDescent="0.35"/>
    <row r="119710" s="62" customFormat="1" x14ac:dyDescent="0.35"/>
    <row r="119711" s="62" customFormat="1" x14ac:dyDescent="0.35"/>
    <row r="119712" s="62" customFormat="1" x14ac:dyDescent="0.35"/>
    <row r="119713" s="62" customFormat="1" x14ac:dyDescent="0.35"/>
    <row r="119714" s="62" customFormat="1" x14ac:dyDescent="0.35"/>
    <row r="119715" s="62" customFormat="1" x14ac:dyDescent="0.35"/>
    <row r="119716" s="62" customFormat="1" x14ac:dyDescent="0.35"/>
    <row r="119717" s="62" customFormat="1" x14ac:dyDescent="0.35"/>
    <row r="119718" s="62" customFormat="1" x14ac:dyDescent="0.35"/>
    <row r="119719" s="62" customFormat="1" x14ac:dyDescent="0.35"/>
    <row r="119720" s="62" customFormat="1" x14ac:dyDescent="0.35"/>
    <row r="119721" s="62" customFormat="1" x14ac:dyDescent="0.35"/>
    <row r="119722" s="62" customFormat="1" x14ac:dyDescent="0.35"/>
    <row r="119723" s="62" customFormat="1" x14ac:dyDescent="0.35"/>
    <row r="119724" s="62" customFormat="1" x14ac:dyDescent="0.35"/>
    <row r="119725" s="62" customFormat="1" x14ac:dyDescent="0.35"/>
    <row r="119726" s="62" customFormat="1" x14ac:dyDescent="0.35"/>
    <row r="119727" s="62" customFormat="1" x14ac:dyDescent="0.35"/>
    <row r="119728" s="62" customFormat="1" x14ac:dyDescent="0.35"/>
    <row r="119729" s="62" customFormat="1" x14ac:dyDescent="0.35"/>
    <row r="119730" s="62" customFormat="1" x14ac:dyDescent="0.35"/>
    <row r="119731" s="62" customFormat="1" x14ac:dyDescent="0.35"/>
    <row r="119732" s="62" customFormat="1" x14ac:dyDescent="0.35"/>
    <row r="119733" s="62" customFormat="1" x14ac:dyDescent="0.35"/>
    <row r="119734" s="62" customFormat="1" x14ac:dyDescent="0.35"/>
    <row r="119735" s="62" customFormat="1" x14ac:dyDescent="0.35"/>
    <row r="119736" s="62" customFormat="1" x14ac:dyDescent="0.35"/>
    <row r="119737" s="62" customFormat="1" x14ac:dyDescent="0.35"/>
    <row r="119738" s="62" customFormat="1" x14ac:dyDescent="0.35"/>
    <row r="119739" s="62" customFormat="1" x14ac:dyDescent="0.35"/>
    <row r="119740" s="62" customFormat="1" x14ac:dyDescent="0.35"/>
    <row r="119741" s="62" customFormat="1" x14ac:dyDescent="0.35"/>
    <row r="119742" s="62" customFormat="1" x14ac:dyDescent="0.35"/>
    <row r="119743" s="62" customFormat="1" x14ac:dyDescent="0.35"/>
    <row r="119744" s="62" customFormat="1" x14ac:dyDescent="0.35"/>
    <row r="119745" s="62" customFormat="1" x14ac:dyDescent="0.35"/>
    <row r="119746" s="62" customFormat="1" x14ac:dyDescent="0.35"/>
    <row r="119747" s="62" customFormat="1" x14ac:dyDescent="0.35"/>
    <row r="119748" s="62" customFormat="1" x14ac:dyDescent="0.35"/>
    <row r="119749" s="62" customFormat="1" x14ac:dyDescent="0.35"/>
    <row r="119750" s="62" customFormat="1" x14ac:dyDescent="0.35"/>
    <row r="119751" s="62" customFormat="1" x14ac:dyDescent="0.35"/>
    <row r="119752" s="62" customFormat="1" x14ac:dyDescent="0.35"/>
    <row r="119753" s="62" customFormat="1" x14ac:dyDescent="0.35"/>
    <row r="119754" s="62" customFormat="1" x14ac:dyDescent="0.35"/>
    <row r="119755" s="62" customFormat="1" x14ac:dyDescent="0.35"/>
    <row r="119756" s="62" customFormat="1" x14ac:dyDescent="0.35"/>
    <row r="119757" s="62" customFormat="1" x14ac:dyDescent="0.35"/>
    <row r="119758" s="62" customFormat="1" x14ac:dyDescent="0.35"/>
    <row r="119759" s="62" customFormat="1" x14ac:dyDescent="0.35"/>
    <row r="119760" s="62" customFormat="1" x14ac:dyDescent="0.35"/>
    <row r="119761" s="62" customFormat="1" x14ac:dyDescent="0.35"/>
    <row r="119762" s="62" customFormat="1" x14ac:dyDescent="0.35"/>
    <row r="119763" s="62" customFormat="1" x14ac:dyDescent="0.35"/>
    <row r="119764" s="62" customFormat="1" x14ac:dyDescent="0.35"/>
    <row r="119765" s="62" customFormat="1" x14ac:dyDescent="0.35"/>
    <row r="119766" s="62" customFormat="1" x14ac:dyDescent="0.35"/>
    <row r="119767" s="62" customFormat="1" x14ac:dyDescent="0.35"/>
    <row r="119768" s="62" customFormat="1" x14ac:dyDescent="0.35"/>
    <row r="119769" s="62" customFormat="1" x14ac:dyDescent="0.35"/>
    <row r="119770" s="62" customFormat="1" x14ac:dyDescent="0.35"/>
    <row r="119771" s="62" customFormat="1" x14ac:dyDescent="0.35"/>
    <row r="119772" s="62" customFormat="1" x14ac:dyDescent="0.35"/>
    <row r="119773" s="62" customFormat="1" x14ac:dyDescent="0.35"/>
    <row r="119774" s="62" customFormat="1" x14ac:dyDescent="0.35"/>
    <row r="119775" s="62" customFormat="1" x14ac:dyDescent="0.35"/>
    <row r="119776" s="62" customFormat="1" x14ac:dyDescent="0.35"/>
    <row r="119777" s="62" customFormat="1" x14ac:dyDescent="0.35"/>
    <row r="119778" s="62" customFormat="1" x14ac:dyDescent="0.35"/>
    <row r="119779" s="62" customFormat="1" x14ac:dyDescent="0.35"/>
    <row r="119780" s="62" customFormat="1" x14ac:dyDescent="0.35"/>
    <row r="119781" s="62" customFormat="1" x14ac:dyDescent="0.35"/>
    <row r="119782" s="62" customFormat="1" x14ac:dyDescent="0.35"/>
    <row r="119783" s="62" customFormat="1" x14ac:dyDescent="0.35"/>
    <row r="119784" s="62" customFormat="1" x14ac:dyDescent="0.35"/>
    <row r="119785" s="62" customFormat="1" x14ac:dyDescent="0.35"/>
    <row r="119786" s="62" customFormat="1" x14ac:dyDescent="0.35"/>
    <row r="119787" s="62" customFormat="1" x14ac:dyDescent="0.35"/>
    <row r="119788" s="62" customFormat="1" x14ac:dyDescent="0.35"/>
    <row r="119789" s="62" customFormat="1" x14ac:dyDescent="0.35"/>
    <row r="119790" s="62" customFormat="1" x14ac:dyDescent="0.35"/>
    <row r="119791" s="62" customFormat="1" x14ac:dyDescent="0.35"/>
    <row r="119792" s="62" customFormat="1" x14ac:dyDescent="0.35"/>
    <row r="119793" s="62" customFormat="1" x14ac:dyDescent="0.35"/>
    <row r="119794" s="62" customFormat="1" x14ac:dyDescent="0.35"/>
    <row r="119795" s="62" customFormat="1" x14ac:dyDescent="0.35"/>
    <row r="119796" s="62" customFormat="1" x14ac:dyDescent="0.35"/>
    <row r="119797" s="62" customFormat="1" x14ac:dyDescent="0.35"/>
    <row r="119798" s="62" customFormat="1" x14ac:dyDescent="0.35"/>
    <row r="119799" s="62" customFormat="1" x14ac:dyDescent="0.35"/>
    <row r="119800" s="62" customFormat="1" x14ac:dyDescent="0.35"/>
    <row r="119801" s="62" customFormat="1" x14ac:dyDescent="0.35"/>
    <row r="119802" s="62" customFormat="1" x14ac:dyDescent="0.35"/>
    <row r="119803" s="62" customFormat="1" x14ac:dyDescent="0.35"/>
    <row r="119804" s="62" customFormat="1" x14ac:dyDescent="0.35"/>
    <row r="119805" s="62" customFormat="1" x14ac:dyDescent="0.35"/>
    <row r="119806" s="62" customFormat="1" x14ac:dyDescent="0.35"/>
    <row r="119807" s="62" customFormat="1" x14ac:dyDescent="0.35"/>
    <row r="119808" s="62" customFormat="1" x14ac:dyDescent="0.35"/>
    <row r="119809" s="62" customFormat="1" x14ac:dyDescent="0.35"/>
    <row r="119810" s="62" customFormat="1" x14ac:dyDescent="0.35"/>
    <row r="119811" s="62" customFormat="1" x14ac:dyDescent="0.35"/>
    <row r="119812" s="62" customFormat="1" x14ac:dyDescent="0.35"/>
    <row r="119813" s="62" customFormat="1" x14ac:dyDescent="0.35"/>
    <row r="119814" s="62" customFormat="1" x14ac:dyDescent="0.35"/>
    <row r="119815" s="62" customFormat="1" x14ac:dyDescent="0.35"/>
    <row r="119816" s="62" customFormat="1" x14ac:dyDescent="0.35"/>
    <row r="119817" s="62" customFormat="1" x14ac:dyDescent="0.35"/>
    <row r="119818" s="62" customFormat="1" x14ac:dyDescent="0.35"/>
    <row r="119819" s="62" customFormat="1" x14ac:dyDescent="0.35"/>
    <row r="119820" s="62" customFormat="1" x14ac:dyDescent="0.35"/>
    <row r="119821" s="62" customFormat="1" x14ac:dyDescent="0.35"/>
    <row r="119822" s="62" customFormat="1" x14ac:dyDescent="0.35"/>
    <row r="119823" s="62" customFormat="1" x14ac:dyDescent="0.35"/>
    <row r="119824" s="62" customFormat="1" x14ac:dyDescent="0.35"/>
    <row r="119825" s="62" customFormat="1" x14ac:dyDescent="0.35"/>
    <row r="119826" s="62" customFormat="1" x14ac:dyDescent="0.35"/>
    <row r="119827" s="62" customFormat="1" x14ac:dyDescent="0.35"/>
    <row r="119828" s="62" customFormat="1" x14ac:dyDescent="0.35"/>
    <row r="119829" s="62" customFormat="1" x14ac:dyDescent="0.35"/>
    <row r="119830" s="62" customFormat="1" x14ac:dyDescent="0.35"/>
    <row r="119831" s="62" customFormat="1" x14ac:dyDescent="0.35"/>
    <row r="119832" s="62" customFormat="1" x14ac:dyDescent="0.35"/>
    <row r="119833" s="62" customFormat="1" x14ac:dyDescent="0.35"/>
    <row r="119834" s="62" customFormat="1" x14ac:dyDescent="0.35"/>
    <row r="119835" s="62" customFormat="1" x14ac:dyDescent="0.35"/>
    <row r="119836" s="62" customFormat="1" x14ac:dyDescent="0.35"/>
    <row r="119837" s="62" customFormat="1" x14ac:dyDescent="0.35"/>
    <row r="119838" s="62" customFormat="1" x14ac:dyDescent="0.35"/>
    <row r="119839" s="62" customFormat="1" x14ac:dyDescent="0.35"/>
    <row r="119840" s="62" customFormat="1" x14ac:dyDescent="0.35"/>
    <row r="119841" s="62" customFormat="1" x14ac:dyDescent="0.35"/>
    <row r="119842" s="62" customFormat="1" x14ac:dyDescent="0.35"/>
    <row r="119843" s="62" customFormat="1" x14ac:dyDescent="0.35"/>
    <row r="119844" s="62" customFormat="1" x14ac:dyDescent="0.35"/>
    <row r="119845" s="62" customFormat="1" x14ac:dyDescent="0.35"/>
    <row r="119846" s="62" customFormat="1" x14ac:dyDescent="0.35"/>
    <row r="119847" s="62" customFormat="1" x14ac:dyDescent="0.35"/>
    <row r="119848" s="62" customFormat="1" x14ac:dyDescent="0.35"/>
    <row r="119849" s="62" customFormat="1" x14ac:dyDescent="0.35"/>
    <row r="119850" s="62" customFormat="1" x14ac:dyDescent="0.35"/>
    <row r="119851" s="62" customFormat="1" x14ac:dyDescent="0.35"/>
    <row r="119852" s="62" customFormat="1" x14ac:dyDescent="0.35"/>
    <row r="119853" s="62" customFormat="1" x14ac:dyDescent="0.35"/>
    <row r="119854" s="62" customFormat="1" x14ac:dyDescent="0.35"/>
    <row r="119855" s="62" customFormat="1" x14ac:dyDescent="0.35"/>
    <row r="119856" s="62" customFormat="1" x14ac:dyDescent="0.35"/>
    <row r="119857" s="62" customFormat="1" x14ac:dyDescent="0.35"/>
    <row r="119858" s="62" customFormat="1" x14ac:dyDescent="0.35"/>
    <row r="119859" s="62" customFormat="1" x14ac:dyDescent="0.35"/>
    <row r="119860" s="62" customFormat="1" x14ac:dyDescent="0.35"/>
    <row r="119861" s="62" customFormat="1" x14ac:dyDescent="0.35"/>
    <row r="119862" s="62" customFormat="1" x14ac:dyDescent="0.35"/>
    <row r="119863" s="62" customFormat="1" x14ac:dyDescent="0.35"/>
    <row r="119864" s="62" customFormat="1" x14ac:dyDescent="0.35"/>
    <row r="119865" s="62" customFormat="1" x14ac:dyDescent="0.35"/>
    <row r="119866" s="62" customFormat="1" x14ac:dyDescent="0.35"/>
    <row r="119867" s="62" customFormat="1" x14ac:dyDescent="0.35"/>
    <row r="119868" s="62" customFormat="1" x14ac:dyDescent="0.35"/>
    <row r="119869" s="62" customFormat="1" x14ac:dyDescent="0.35"/>
    <row r="119870" s="62" customFormat="1" x14ac:dyDescent="0.35"/>
    <row r="119871" s="62" customFormat="1" x14ac:dyDescent="0.35"/>
    <row r="119872" s="62" customFormat="1" x14ac:dyDescent="0.35"/>
    <row r="119873" s="62" customFormat="1" x14ac:dyDescent="0.35"/>
    <row r="119874" s="62" customFormat="1" x14ac:dyDescent="0.35"/>
    <row r="119875" s="62" customFormat="1" x14ac:dyDescent="0.35"/>
    <row r="119876" s="62" customFormat="1" x14ac:dyDescent="0.35"/>
    <row r="119877" s="62" customFormat="1" x14ac:dyDescent="0.35"/>
    <row r="119878" s="62" customFormat="1" x14ac:dyDescent="0.35"/>
    <row r="119879" s="62" customFormat="1" x14ac:dyDescent="0.35"/>
    <row r="119880" s="62" customFormat="1" x14ac:dyDescent="0.35"/>
    <row r="119881" s="62" customFormat="1" x14ac:dyDescent="0.35"/>
    <row r="119882" s="62" customFormat="1" x14ac:dyDescent="0.35"/>
    <row r="119883" s="62" customFormat="1" x14ac:dyDescent="0.35"/>
    <row r="119884" s="62" customFormat="1" x14ac:dyDescent="0.35"/>
    <row r="119885" s="62" customFormat="1" x14ac:dyDescent="0.35"/>
    <row r="119886" s="62" customFormat="1" x14ac:dyDescent="0.35"/>
    <row r="119887" s="62" customFormat="1" x14ac:dyDescent="0.35"/>
    <row r="119888" s="62" customFormat="1" x14ac:dyDescent="0.35"/>
    <row r="119889" s="62" customFormat="1" x14ac:dyDescent="0.35"/>
    <row r="119890" s="62" customFormat="1" x14ac:dyDescent="0.35"/>
    <row r="119891" s="62" customFormat="1" x14ac:dyDescent="0.35"/>
    <row r="119892" s="62" customFormat="1" x14ac:dyDescent="0.35"/>
    <row r="119893" s="62" customFormat="1" x14ac:dyDescent="0.35"/>
    <row r="119894" s="62" customFormat="1" x14ac:dyDescent="0.35"/>
    <row r="119895" s="62" customFormat="1" x14ac:dyDescent="0.35"/>
    <row r="119896" s="62" customFormat="1" x14ac:dyDescent="0.35"/>
    <row r="119897" s="62" customFormat="1" x14ac:dyDescent="0.35"/>
    <row r="119898" s="62" customFormat="1" x14ac:dyDescent="0.35"/>
    <row r="119899" s="62" customFormat="1" x14ac:dyDescent="0.35"/>
    <row r="119900" s="62" customFormat="1" x14ac:dyDescent="0.35"/>
    <row r="119901" s="62" customFormat="1" x14ac:dyDescent="0.35"/>
    <row r="119902" s="62" customFormat="1" x14ac:dyDescent="0.35"/>
    <row r="119903" s="62" customFormat="1" x14ac:dyDescent="0.35"/>
    <row r="119904" s="62" customFormat="1" x14ac:dyDescent="0.35"/>
    <row r="119905" s="62" customFormat="1" x14ac:dyDescent="0.35"/>
    <row r="119906" s="62" customFormat="1" x14ac:dyDescent="0.35"/>
    <row r="119907" s="62" customFormat="1" x14ac:dyDescent="0.35"/>
    <row r="119908" s="62" customFormat="1" x14ac:dyDescent="0.35"/>
    <row r="119909" s="62" customFormat="1" x14ac:dyDescent="0.35"/>
    <row r="119910" s="62" customFormat="1" x14ac:dyDescent="0.35"/>
    <row r="119911" s="62" customFormat="1" x14ac:dyDescent="0.35"/>
    <row r="119912" s="62" customFormat="1" x14ac:dyDescent="0.35"/>
    <row r="119913" s="62" customFormat="1" x14ac:dyDescent="0.35"/>
    <row r="119914" s="62" customFormat="1" x14ac:dyDescent="0.35"/>
    <row r="119915" s="62" customFormat="1" x14ac:dyDescent="0.35"/>
    <row r="119916" s="62" customFormat="1" x14ac:dyDescent="0.35"/>
    <row r="119917" s="62" customFormat="1" x14ac:dyDescent="0.35"/>
    <row r="119918" s="62" customFormat="1" x14ac:dyDescent="0.35"/>
    <row r="119919" s="62" customFormat="1" x14ac:dyDescent="0.35"/>
    <row r="119920" s="62" customFormat="1" x14ac:dyDescent="0.35"/>
    <row r="119921" s="62" customFormat="1" x14ac:dyDescent="0.35"/>
    <row r="119922" s="62" customFormat="1" x14ac:dyDescent="0.35"/>
    <row r="119923" s="62" customFormat="1" x14ac:dyDescent="0.35"/>
    <row r="119924" s="62" customFormat="1" x14ac:dyDescent="0.35"/>
    <row r="119925" s="62" customFormat="1" x14ac:dyDescent="0.35"/>
    <row r="119926" s="62" customFormat="1" x14ac:dyDescent="0.35"/>
    <row r="119927" s="62" customFormat="1" x14ac:dyDescent="0.35"/>
    <row r="119928" s="62" customFormat="1" x14ac:dyDescent="0.35"/>
    <row r="119929" s="62" customFormat="1" x14ac:dyDescent="0.35"/>
    <row r="119930" s="62" customFormat="1" x14ac:dyDescent="0.35"/>
    <row r="119931" s="62" customFormat="1" x14ac:dyDescent="0.35"/>
    <row r="119932" s="62" customFormat="1" x14ac:dyDescent="0.35"/>
    <row r="119933" s="62" customFormat="1" x14ac:dyDescent="0.35"/>
    <row r="119934" s="62" customFormat="1" x14ac:dyDescent="0.35"/>
    <row r="119935" s="62" customFormat="1" x14ac:dyDescent="0.35"/>
    <row r="119936" s="62" customFormat="1" x14ac:dyDescent="0.35"/>
    <row r="119937" s="62" customFormat="1" x14ac:dyDescent="0.35"/>
    <row r="119938" s="62" customFormat="1" x14ac:dyDescent="0.35"/>
    <row r="119939" s="62" customFormat="1" x14ac:dyDescent="0.35"/>
    <row r="119940" s="62" customFormat="1" x14ac:dyDescent="0.35"/>
    <row r="119941" s="62" customFormat="1" x14ac:dyDescent="0.35"/>
    <row r="119942" s="62" customFormat="1" x14ac:dyDescent="0.35"/>
    <row r="119943" s="62" customFormat="1" x14ac:dyDescent="0.35"/>
    <row r="119944" s="62" customFormat="1" x14ac:dyDescent="0.35"/>
    <row r="119945" s="62" customFormat="1" x14ac:dyDescent="0.35"/>
    <row r="119946" s="62" customFormat="1" x14ac:dyDescent="0.35"/>
    <row r="119947" s="62" customFormat="1" x14ac:dyDescent="0.35"/>
    <row r="119948" s="62" customFormat="1" x14ac:dyDescent="0.35"/>
    <row r="119949" s="62" customFormat="1" x14ac:dyDescent="0.35"/>
    <row r="119950" s="62" customFormat="1" x14ac:dyDescent="0.35"/>
    <row r="119951" s="62" customFormat="1" x14ac:dyDescent="0.35"/>
    <row r="119952" s="62" customFormat="1" x14ac:dyDescent="0.35"/>
    <row r="119953" s="62" customFormat="1" x14ac:dyDescent="0.35"/>
    <row r="119954" s="62" customFormat="1" x14ac:dyDescent="0.35"/>
    <row r="119955" s="62" customFormat="1" x14ac:dyDescent="0.35"/>
    <row r="119956" s="62" customFormat="1" x14ac:dyDescent="0.35"/>
    <row r="119957" s="62" customFormat="1" x14ac:dyDescent="0.35"/>
    <row r="119958" s="62" customFormat="1" x14ac:dyDescent="0.35"/>
    <row r="119959" s="62" customFormat="1" x14ac:dyDescent="0.35"/>
    <row r="119960" s="62" customFormat="1" x14ac:dyDescent="0.35"/>
    <row r="119961" s="62" customFormat="1" x14ac:dyDescent="0.35"/>
    <row r="119962" s="62" customFormat="1" x14ac:dyDescent="0.35"/>
    <row r="119963" s="62" customFormat="1" x14ac:dyDescent="0.35"/>
    <row r="119964" s="62" customFormat="1" x14ac:dyDescent="0.35"/>
    <row r="119965" s="62" customFormat="1" x14ac:dyDescent="0.35"/>
    <row r="119966" s="62" customFormat="1" x14ac:dyDescent="0.35"/>
    <row r="119967" s="62" customFormat="1" x14ac:dyDescent="0.35"/>
    <row r="119968" s="62" customFormat="1" x14ac:dyDescent="0.35"/>
    <row r="119969" s="62" customFormat="1" x14ac:dyDescent="0.35"/>
    <row r="119970" s="62" customFormat="1" x14ac:dyDescent="0.35"/>
    <row r="119971" s="62" customFormat="1" x14ac:dyDescent="0.35"/>
    <row r="119972" s="62" customFormat="1" x14ac:dyDescent="0.35"/>
    <row r="119973" s="62" customFormat="1" x14ac:dyDescent="0.35"/>
    <row r="119974" s="62" customFormat="1" x14ac:dyDescent="0.35"/>
    <row r="119975" s="62" customFormat="1" x14ac:dyDescent="0.35"/>
    <row r="119976" s="62" customFormat="1" x14ac:dyDescent="0.35"/>
    <row r="119977" s="62" customFormat="1" x14ac:dyDescent="0.35"/>
    <row r="119978" s="62" customFormat="1" x14ac:dyDescent="0.35"/>
    <row r="119979" s="62" customFormat="1" x14ac:dyDescent="0.35"/>
    <row r="119980" s="62" customFormat="1" x14ac:dyDescent="0.35"/>
    <row r="119981" s="62" customFormat="1" x14ac:dyDescent="0.35"/>
    <row r="119982" s="62" customFormat="1" x14ac:dyDescent="0.35"/>
    <row r="119983" s="62" customFormat="1" x14ac:dyDescent="0.35"/>
    <row r="119984" s="62" customFormat="1" x14ac:dyDescent="0.35"/>
    <row r="119985" s="62" customFormat="1" x14ac:dyDescent="0.35"/>
    <row r="119986" s="62" customFormat="1" x14ac:dyDescent="0.35"/>
    <row r="119987" s="62" customFormat="1" x14ac:dyDescent="0.35"/>
    <row r="119988" s="62" customFormat="1" x14ac:dyDescent="0.35"/>
    <row r="119989" s="62" customFormat="1" x14ac:dyDescent="0.35"/>
    <row r="119990" s="62" customFormat="1" x14ac:dyDescent="0.35"/>
    <row r="119991" s="62" customFormat="1" x14ac:dyDescent="0.35"/>
    <row r="119992" s="62" customFormat="1" x14ac:dyDescent="0.35"/>
    <row r="119993" s="62" customFormat="1" x14ac:dyDescent="0.35"/>
    <row r="119994" s="62" customFormat="1" x14ac:dyDescent="0.35"/>
    <row r="119995" s="62" customFormat="1" x14ac:dyDescent="0.35"/>
    <row r="119996" s="62" customFormat="1" x14ac:dyDescent="0.35"/>
    <row r="119997" s="62" customFormat="1" x14ac:dyDescent="0.35"/>
    <row r="119998" s="62" customFormat="1" x14ac:dyDescent="0.35"/>
    <row r="119999" s="62" customFormat="1" x14ac:dyDescent="0.35"/>
    <row r="120000" s="62" customFormat="1" x14ac:dyDescent="0.35"/>
    <row r="120001" s="62" customFormat="1" x14ac:dyDescent="0.35"/>
    <row r="120002" s="62" customFormat="1" x14ac:dyDescent="0.35"/>
    <row r="120003" s="62" customFormat="1" x14ac:dyDescent="0.35"/>
    <row r="120004" s="62" customFormat="1" x14ac:dyDescent="0.35"/>
    <row r="120005" s="62" customFormat="1" x14ac:dyDescent="0.35"/>
    <row r="120006" s="62" customFormat="1" x14ac:dyDescent="0.35"/>
    <row r="120007" s="62" customFormat="1" x14ac:dyDescent="0.35"/>
    <row r="120008" s="62" customFormat="1" x14ac:dyDescent="0.35"/>
    <row r="120009" s="62" customFormat="1" x14ac:dyDescent="0.35"/>
    <row r="120010" s="62" customFormat="1" x14ac:dyDescent="0.35"/>
    <row r="120011" s="62" customFormat="1" x14ac:dyDescent="0.35"/>
    <row r="120012" s="62" customFormat="1" x14ac:dyDescent="0.35"/>
    <row r="120013" s="62" customFormat="1" x14ac:dyDescent="0.35"/>
    <row r="120014" s="62" customFormat="1" x14ac:dyDescent="0.35"/>
    <row r="120015" s="62" customFormat="1" x14ac:dyDescent="0.35"/>
    <row r="120016" s="62" customFormat="1" x14ac:dyDescent="0.35"/>
    <row r="120017" s="62" customFormat="1" x14ac:dyDescent="0.35"/>
    <row r="120018" s="62" customFormat="1" x14ac:dyDescent="0.35"/>
    <row r="120019" s="62" customFormat="1" x14ac:dyDescent="0.35"/>
    <row r="120020" s="62" customFormat="1" x14ac:dyDescent="0.35"/>
    <row r="120021" s="62" customFormat="1" x14ac:dyDescent="0.35"/>
    <row r="120022" s="62" customFormat="1" x14ac:dyDescent="0.35"/>
    <row r="120023" s="62" customFormat="1" x14ac:dyDescent="0.35"/>
    <row r="120024" s="62" customFormat="1" x14ac:dyDescent="0.35"/>
    <row r="120025" s="62" customFormat="1" x14ac:dyDescent="0.35"/>
    <row r="120026" s="62" customFormat="1" x14ac:dyDescent="0.35"/>
    <row r="120027" s="62" customFormat="1" x14ac:dyDescent="0.35"/>
    <row r="120028" s="62" customFormat="1" x14ac:dyDescent="0.35"/>
    <row r="120029" s="62" customFormat="1" x14ac:dyDescent="0.35"/>
    <row r="120030" s="62" customFormat="1" x14ac:dyDescent="0.35"/>
    <row r="120031" s="62" customFormat="1" x14ac:dyDescent="0.35"/>
    <row r="120032" s="62" customFormat="1" x14ac:dyDescent="0.35"/>
    <row r="120033" s="62" customFormat="1" x14ac:dyDescent="0.35"/>
    <row r="120034" s="62" customFormat="1" x14ac:dyDescent="0.35"/>
    <row r="120035" s="62" customFormat="1" x14ac:dyDescent="0.35"/>
    <row r="120036" s="62" customFormat="1" x14ac:dyDescent="0.35"/>
    <row r="120037" s="62" customFormat="1" x14ac:dyDescent="0.35"/>
    <row r="120038" s="62" customFormat="1" x14ac:dyDescent="0.35"/>
    <row r="120039" s="62" customFormat="1" x14ac:dyDescent="0.35"/>
    <row r="120040" s="62" customFormat="1" x14ac:dyDescent="0.35"/>
    <row r="120041" s="62" customFormat="1" x14ac:dyDescent="0.35"/>
    <row r="120042" s="62" customFormat="1" x14ac:dyDescent="0.35"/>
    <row r="120043" s="62" customFormat="1" x14ac:dyDescent="0.35"/>
    <row r="120044" s="62" customFormat="1" x14ac:dyDescent="0.35"/>
    <row r="120045" s="62" customFormat="1" x14ac:dyDescent="0.35"/>
    <row r="120046" s="62" customFormat="1" x14ac:dyDescent="0.35"/>
    <row r="120047" s="62" customFormat="1" x14ac:dyDescent="0.35"/>
    <row r="120048" s="62" customFormat="1" x14ac:dyDescent="0.35"/>
    <row r="120049" s="62" customFormat="1" x14ac:dyDescent="0.35"/>
    <row r="120050" s="62" customFormat="1" x14ac:dyDescent="0.35"/>
    <row r="120051" s="62" customFormat="1" x14ac:dyDescent="0.35"/>
    <row r="120052" s="62" customFormat="1" x14ac:dyDescent="0.35"/>
    <row r="120053" s="62" customFormat="1" x14ac:dyDescent="0.35"/>
    <row r="120054" s="62" customFormat="1" x14ac:dyDescent="0.35"/>
    <row r="120055" s="62" customFormat="1" x14ac:dyDescent="0.35"/>
    <row r="120056" s="62" customFormat="1" x14ac:dyDescent="0.35"/>
    <row r="120057" s="62" customFormat="1" x14ac:dyDescent="0.35"/>
    <row r="120058" s="62" customFormat="1" x14ac:dyDescent="0.35"/>
    <row r="120059" s="62" customFormat="1" x14ac:dyDescent="0.35"/>
    <row r="120060" s="62" customFormat="1" x14ac:dyDescent="0.35"/>
    <row r="120061" s="62" customFormat="1" x14ac:dyDescent="0.35"/>
    <row r="120062" s="62" customFormat="1" x14ac:dyDescent="0.35"/>
    <row r="120063" s="62" customFormat="1" x14ac:dyDescent="0.35"/>
    <row r="120064" s="62" customFormat="1" x14ac:dyDescent="0.35"/>
    <row r="120065" s="62" customFormat="1" x14ac:dyDescent="0.35"/>
    <row r="120066" s="62" customFormat="1" x14ac:dyDescent="0.35"/>
    <row r="120067" s="62" customFormat="1" x14ac:dyDescent="0.35"/>
    <row r="120068" s="62" customFormat="1" x14ac:dyDescent="0.35"/>
    <row r="120069" s="62" customFormat="1" x14ac:dyDescent="0.35"/>
    <row r="120070" s="62" customFormat="1" x14ac:dyDescent="0.35"/>
    <row r="120071" s="62" customFormat="1" x14ac:dyDescent="0.35"/>
    <row r="120072" s="62" customFormat="1" x14ac:dyDescent="0.35"/>
    <row r="120073" s="62" customFormat="1" x14ac:dyDescent="0.35"/>
    <row r="120074" s="62" customFormat="1" x14ac:dyDescent="0.35"/>
    <row r="120075" s="62" customFormat="1" x14ac:dyDescent="0.35"/>
    <row r="120076" s="62" customFormat="1" x14ac:dyDescent="0.35"/>
    <row r="120077" s="62" customFormat="1" x14ac:dyDescent="0.35"/>
    <row r="120078" s="62" customFormat="1" x14ac:dyDescent="0.35"/>
    <row r="120079" s="62" customFormat="1" x14ac:dyDescent="0.35"/>
    <row r="120080" s="62" customFormat="1" x14ac:dyDescent="0.35"/>
    <row r="120081" s="62" customFormat="1" x14ac:dyDescent="0.35"/>
    <row r="120082" s="62" customFormat="1" x14ac:dyDescent="0.35"/>
    <row r="120083" s="62" customFormat="1" x14ac:dyDescent="0.35"/>
    <row r="120084" s="62" customFormat="1" x14ac:dyDescent="0.35"/>
    <row r="120085" s="62" customFormat="1" x14ac:dyDescent="0.35"/>
    <row r="120086" s="62" customFormat="1" x14ac:dyDescent="0.35"/>
    <row r="120087" s="62" customFormat="1" x14ac:dyDescent="0.35"/>
    <row r="120088" s="62" customFormat="1" x14ac:dyDescent="0.35"/>
    <row r="120089" s="62" customFormat="1" x14ac:dyDescent="0.35"/>
    <row r="120090" s="62" customFormat="1" x14ac:dyDescent="0.35"/>
    <row r="120091" s="62" customFormat="1" x14ac:dyDescent="0.35"/>
    <row r="120092" s="62" customFormat="1" x14ac:dyDescent="0.35"/>
    <row r="120093" s="62" customFormat="1" x14ac:dyDescent="0.35"/>
    <row r="120094" s="62" customFormat="1" x14ac:dyDescent="0.35"/>
    <row r="120095" s="62" customFormat="1" x14ac:dyDescent="0.35"/>
    <row r="120096" s="62" customFormat="1" x14ac:dyDescent="0.35"/>
    <row r="120097" s="62" customFormat="1" x14ac:dyDescent="0.35"/>
    <row r="120098" s="62" customFormat="1" x14ac:dyDescent="0.35"/>
    <row r="120099" s="62" customFormat="1" x14ac:dyDescent="0.35"/>
    <row r="120100" s="62" customFormat="1" x14ac:dyDescent="0.35"/>
    <row r="120101" s="62" customFormat="1" x14ac:dyDescent="0.35"/>
    <row r="120102" s="62" customFormat="1" x14ac:dyDescent="0.35"/>
    <row r="120103" s="62" customFormat="1" x14ac:dyDescent="0.35"/>
    <row r="120104" s="62" customFormat="1" x14ac:dyDescent="0.35"/>
    <row r="120105" s="62" customFormat="1" x14ac:dyDescent="0.35"/>
    <row r="120106" s="62" customFormat="1" x14ac:dyDescent="0.35"/>
    <row r="120107" s="62" customFormat="1" x14ac:dyDescent="0.35"/>
    <row r="120108" s="62" customFormat="1" x14ac:dyDescent="0.35"/>
    <row r="120109" s="62" customFormat="1" x14ac:dyDescent="0.35"/>
    <row r="120110" s="62" customFormat="1" x14ac:dyDescent="0.35"/>
    <row r="120111" s="62" customFormat="1" x14ac:dyDescent="0.35"/>
    <row r="120112" s="62" customFormat="1" x14ac:dyDescent="0.35"/>
    <row r="120113" s="62" customFormat="1" x14ac:dyDescent="0.35"/>
    <row r="120114" s="62" customFormat="1" x14ac:dyDescent="0.35"/>
    <row r="120115" s="62" customFormat="1" x14ac:dyDescent="0.35"/>
    <row r="120116" s="62" customFormat="1" x14ac:dyDescent="0.35"/>
    <row r="120117" s="62" customFormat="1" x14ac:dyDescent="0.35"/>
    <row r="120118" s="62" customFormat="1" x14ac:dyDescent="0.35"/>
    <row r="120119" s="62" customFormat="1" x14ac:dyDescent="0.35"/>
    <row r="120120" s="62" customFormat="1" x14ac:dyDescent="0.35"/>
    <row r="120121" s="62" customFormat="1" x14ac:dyDescent="0.35"/>
    <row r="120122" s="62" customFormat="1" x14ac:dyDescent="0.35"/>
    <row r="120123" s="62" customFormat="1" x14ac:dyDescent="0.35"/>
    <row r="120124" s="62" customFormat="1" x14ac:dyDescent="0.35"/>
    <row r="120125" s="62" customFormat="1" x14ac:dyDescent="0.35"/>
    <row r="120126" s="62" customFormat="1" x14ac:dyDescent="0.35"/>
    <row r="120127" s="62" customFormat="1" x14ac:dyDescent="0.35"/>
    <row r="120128" s="62" customFormat="1" x14ac:dyDescent="0.35"/>
    <row r="120129" s="62" customFormat="1" x14ac:dyDescent="0.35"/>
    <row r="120130" s="62" customFormat="1" x14ac:dyDescent="0.35"/>
    <row r="120131" s="62" customFormat="1" x14ac:dyDescent="0.35"/>
    <row r="120132" s="62" customFormat="1" x14ac:dyDescent="0.35"/>
    <row r="120133" s="62" customFormat="1" x14ac:dyDescent="0.35"/>
    <row r="120134" s="62" customFormat="1" x14ac:dyDescent="0.35"/>
    <row r="120135" s="62" customFormat="1" x14ac:dyDescent="0.35"/>
    <row r="120136" s="62" customFormat="1" x14ac:dyDescent="0.35"/>
    <row r="120137" s="62" customFormat="1" x14ac:dyDescent="0.35"/>
    <row r="120138" s="62" customFormat="1" x14ac:dyDescent="0.35"/>
    <row r="120139" s="62" customFormat="1" x14ac:dyDescent="0.35"/>
    <row r="120140" s="62" customFormat="1" x14ac:dyDescent="0.35"/>
    <row r="120141" s="62" customFormat="1" x14ac:dyDescent="0.35"/>
    <row r="120142" s="62" customFormat="1" x14ac:dyDescent="0.35"/>
    <row r="120143" s="62" customFormat="1" x14ac:dyDescent="0.35"/>
    <row r="120144" s="62" customFormat="1" x14ac:dyDescent="0.35"/>
    <row r="120145" s="62" customFormat="1" x14ac:dyDescent="0.35"/>
    <row r="120146" s="62" customFormat="1" x14ac:dyDescent="0.35"/>
    <row r="120147" s="62" customFormat="1" x14ac:dyDescent="0.35"/>
    <row r="120148" s="62" customFormat="1" x14ac:dyDescent="0.35"/>
    <row r="120149" s="62" customFormat="1" x14ac:dyDescent="0.35"/>
    <row r="120150" s="62" customFormat="1" x14ac:dyDescent="0.35"/>
    <row r="120151" s="62" customFormat="1" x14ac:dyDescent="0.35"/>
    <row r="120152" s="62" customFormat="1" x14ac:dyDescent="0.35"/>
    <row r="120153" s="62" customFormat="1" x14ac:dyDescent="0.35"/>
    <row r="120154" s="62" customFormat="1" x14ac:dyDescent="0.35"/>
    <row r="120155" s="62" customFormat="1" x14ac:dyDescent="0.35"/>
    <row r="120156" s="62" customFormat="1" x14ac:dyDescent="0.35"/>
    <row r="120157" s="62" customFormat="1" x14ac:dyDescent="0.35"/>
    <row r="120158" s="62" customFormat="1" x14ac:dyDescent="0.35"/>
    <row r="120159" s="62" customFormat="1" x14ac:dyDescent="0.35"/>
    <row r="120160" s="62" customFormat="1" x14ac:dyDescent="0.35"/>
    <row r="120161" s="62" customFormat="1" x14ac:dyDescent="0.35"/>
    <row r="120162" s="62" customFormat="1" x14ac:dyDescent="0.35"/>
    <row r="120163" s="62" customFormat="1" x14ac:dyDescent="0.35"/>
    <row r="120164" s="62" customFormat="1" x14ac:dyDescent="0.35"/>
    <row r="120165" s="62" customFormat="1" x14ac:dyDescent="0.35"/>
    <row r="120166" s="62" customFormat="1" x14ac:dyDescent="0.35"/>
    <row r="120167" s="62" customFormat="1" x14ac:dyDescent="0.35"/>
    <row r="120168" s="62" customFormat="1" x14ac:dyDescent="0.35"/>
    <row r="120169" s="62" customFormat="1" x14ac:dyDescent="0.35"/>
    <row r="120170" s="62" customFormat="1" x14ac:dyDescent="0.35"/>
    <row r="120171" s="62" customFormat="1" x14ac:dyDescent="0.35"/>
    <row r="120172" s="62" customFormat="1" x14ac:dyDescent="0.35"/>
    <row r="120173" s="62" customFormat="1" x14ac:dyDescent="0.35"/>
    <row r="120174" s="62" customFormat="1" x14ac:dyDescent="0.35"/>
    <row r="120175" s="62" customFormat="1" x14ac:dyDescent="0.35"/>
    <row r="120176" s="62" customFormat="1" x14ac:dyDescent="0.35"/>
    <row r="120177" s="62" customFormat="1" x14ac:dyDescent="0.35"/>
    <row r="120178" s="62" customFormat="1" x14ac:dyDescent="0.35"/>
    <row r="120179" s="62" customFormat="1" x14ac:dyDescent="0.35"/>
    <row r="120180" s="62" customFormat="1" x14ac:dyDescent="0.35"/>
    <row r="120181" s="62" customFormat="1" x14ac:dyDescent="0.35"/>
    <row r="120182" s="62" customFormat="1" x14ac:dyDescent="0.35"/>
    <row r="120183" s="62" customFormat="1" x14ac:dyDescent="0.35"/>
    <row r="120184" s="62" customFormat="1" x14ac:dyDescent="0.35"/>
    <row r="120185" s="62" customFormat="1" x14ac:dyDescent="0.35"/>
    <row r="120186" s="62" customFormat="1" x14ac:dyDescent="0.35"/>
    <row r="120187" s="62" customFormat="1" x14ac:dyDescent="0.35"/>
    <row r="120188" s="62" customFormat="1" x14ac:dyDescent="0.35"/>
    <row r="120189" s="62" customFormat="1" x14ac:dyDescent="0.35"/>
    <row r="120190" s="62" customFormat="1" x14ac:dyDescent="0.35"/>
    <row r="120191" s="62" customFormat="1" x14ac:dyDescent="0.35"/>
    <row r="120192" s="62" customFormat="1" x14ac:dyDescent="0.35"/>
    <row r="120193" s="62" customFormat="1" x14ac:dyDescent="0.35"/>
    <row r="120194" s="62" customFormat="1" x14ac:dyDescent="0.35"/>
    <row r="120195" s="62" customFormat="1" x14ac:dyDescent="0.35"/>
    <row r="120196" s="62" customFormat="1" x14ac:dyDescent="0.35"/>
    <row r="120197" s="62" customFormat="1" x14ac:dyDescent="0.35"/>
    <row r="120198" s="62" customFormat="1" x14ac:dyDescent="0.35"/>
    <row r="120199" s="62" customFormat="1" x14ac:dyDescent="0.35"/>
    <row r="120200" s="62" customFormat="1" x14ac:dyDescent="0.35"/>
    <row r="120201" s="62" customFormat="1" x14ac:dyDescent="0.35"/>
    <row r="120202" s="62" customFormat="1" x14ac:dyDescent="0.35"/>
    <row r="120203" s="62" customFormat="1" x14ac:dyDescent="0.35"/>
    <row r="120204" s="62" customFormat="1" x14ac:dyDescent="0.35"/>
    <row r="120205" s="62" customFormat="1" x14ac:dyDescent="0.35"/>
    <row r="120206" s="62" customFormat="1" x14ac:dyDescent="0.35"/>
    <row r="120207" s="62" customFormat="1" x14ac:dyDescent="0.35"/>
    <row r="120208" s="62" customFormat="1" x14ac:dyDescent="0.35"/>
    <row r="120209" s="62" customFormat="1" x14ac:dyDescent="0.35"/>
    <row r="120210" s="62" customFormat="1" x14ac:dyDescent="0.35"/>
    <row r="120211" s="62" customFormat="1" x14ac:dyDescent="0.35"/>
    <row r="120212" s="62" customFormat="1" x14ac:dyDescent="0.35"/>
    <row r="120213" s="62" customFormat="1" x14ac:dyDescent="0.35"/>
    <row r="120214" s="62" customFormat="1" x14ac:dyDescent="0.35"/>
    <row r="120215" s="62" customFormat="1" x14ac:dyDescent="0.35"/>
    <row r="120216" s="62" customFormat="1" x14ac:dyDescent="0.35"/>
    <row r="120217" s="62" customFormat="1" x14ac:dyDescent="0.35"/>
    <row r="120218" s="62" customFormat="1" x14ac:dyDescent="0.35"/>
    <row r="120219" s="62" customFormat="1" x14ac:dyDescent="0.35"/>
    <row r="120220" s="62" customFormat="1" x14ac:dyDescent="0.35"/>
    <row r="120221" s="62" customFormat="1" x14ac:dyDescent="0.35"/>
    <row r="120222" s="62" customFormat="1" x14ac:dyDescent="0.35"/>
    <row r="120223" s="62" customFormat="1" x14ac:dyDescent="0.35"/>
    <row r="120224" s="62" customFormat="1" x14ac:dyDescent="0.35"/>
    <row r="120225" s="62" customFormat="1" x14ac:dyDescent="0.35"/>
    <row r="120226" s="62" customFormat="1" x14ac:dyDescent="0.35"/>
    <row r="120227" s="62" customFormat="1" x14ac:dyDescent="0.35"/>
    <row r="120228" s="62" customFormat="1" x14ac:dyDescent="0.35"/>
    <row r="120229" s="62" customFormat="1" x14ac:dyDescent="0.35"/>
    <row r="120230" s="62" customFormat="1" x14ac:dyDescent="0.35"/>
    <row r="120231" s="62" customFormat="1" x14ac:dyDescent="0.35"/>
    <row r="120232" s="62" customFormat="1" x14ac:dyDescent="0.35"/>
    <row r="120233" s="62" customFormat="1" x14ac:dyDescent="0.35"/>
    <row r="120234" s="62" customFormat="1" x14ac:dyDescent="0.35"/>
    <row r="120235" s="62" customFormat="1" x14ac:dyDescent="0.35"/>
    <row r="120236" s="62" customFormat="1" x14ac:dyDescent="0.35"/>
    <row r="120237" s="62" customFormat="1" x14ac:dyDescent="0.35"/>
    <row r="120238" s="62" customFormat="1" x14ac:dyDescent="0.35"/>
    <row r="120239" s="62" customFormat="1" x14ac:dyDescent="0.35"/>
    <row r="120240" s="62" customFormat="1" x14ac:dyDescent="0.35"/>
    <row r="120241" s="62" customFormat="1" x14ac:dyDescent="0.35"/>
    <row r="120242" s="62" customFormat="1" x14ac:dyDescent="0.35"/>
    <row r="120243" s="62" customFormat="1" x14ac:dyDescent="0.35"/>
    <row r="120244" s="62" customFormat="1" x14ac:dyDescent="0.35"/>
    <row r="120245" s="62" customFormat="1" x14ac:dyDescent="0.35"/>
    <row r="120246" s="62" customFormat="1" x14ac:dyDescent="0.35"/>
    <row r="120247" s="62" customFormat="1" x14ac:dyDescent="0.35"/>
    <row r="120248" s="62" customFormat="1" x14ac:dyDescent="0.35"/>
    <row r="120249" s="62" customFormat="1" x14ac:dyDescent="0.35"/>
    <row r="120250" s="62" customFormat="1" x14ac:dyDescent="0.35"/>
    <row r="120251" s="62" customFormat="1" x14ac:dyDescent="0.35"/>
    <row r="120252" s="62" customFormat="1" x14ac:dyDescent="0.35"/>
    <row r="120253" s="62" customFormat="1" x14ac:dyDescent="0.35"/>
    <row r="120254" s="62" customFormat="1" x14ac:dyDescent="0.35"/>
    <row r="120255" s="62" customFormat="1" x14ac:dyDescent="0.35"/>
    <row r="120256" s="62" customFormat="1" x14ac:dyDescent="0.35"/>
    <row r="120257" s="62" customFormat="1" x14ac:dyDescent="0.35"/>
    <row r="120258" s="62" customFormat="1" x14ac:dyDescent="0.35"/>
    <row r="120259" s="62" customFormat="1" x14ac:dyDescent="0.35"/>
    <row r="120260" s="62" customFormat="1" x14ac:dyDescent="0.35"/>
    <row r="120261" s="62" customFormat="1" x14ac:dyDescent="0.35"/>
    <row r="120262" s="62" customFormat="1" x14ac:dyDescent="0.35"/>
    <row r="120263" s="62" customFormat="1" x14ac:dyDescent="0.35"/>
    <row r="120264" s="62" customFormat="1" x14ac:dyDescent="0.35"/>
    <row r="120265" s="62" customFormat="1" x14ac:dyDescent="0.35"/>
    <row r="120266" s="62" customFormat="1" x14ac:dyDescent="0.35"/>
    <row r="120267" s="62" customFormat="1" x14ac:dyDescent="0.35"/>
    <row r="120268" s="62" customFormat="1" x14ac:dyDescent="0.35"/>
    <row r="120269" s="62" customFormat="1" x14ac:dyDescent="0.35"/>
    <row r="120270" s="62" customFormat="1" x14ac:dyDescent="0.35"/>
    <row r="120271" s="62" customFormat="1" x14ac:dyDescent="0.35"/>
    <row r="120272" s="62" customFormat="1" x14ac:dyDescent="0.35"/>
    <row r="120273" s="62" customFormat="1" x14ac:dyDescent="0.35"/>
    <row r="120274" s="62" customFormat="1" x14ac:dyDescent="0.35"/>
    <row r="120275" s="62" customFormat="1" x14ac:dyDescent="0.35"/>
    <row r="120276" s="62" customFormat="1" x14ac:dyDescent="0.35"/>
    <row r="120277" s="62" customFormat="1" x14ac:dyDescent="0.35"/>
    <row r="120278" s="62" customFormat="1" x14ac:dyDescent="0.35"/>
    <row r="120279" s="62" customFormat="1" x14ac:dyDescent="0.35"/>
    <row r="120280" s="62" customFormat="1" x14ac:dyDescent="0.35"/>
    <row r="120281" s="62" customFormat="1" x14ac:dyDescent="0.35"/>
    <row r="120282" s="62" customFormat="1" x14ac:dyDescent="0.35"/>
    <row r="120283" s="62" customFormat="1" x14ac:dyDescent="0.35"/>
    <row r="120284" s="62" customFormat="1" x14ac:dyDescent="0.35"/>
    <row r="120285" s="62" customFormat="1" x14ac:dyDescent="0.35"/>
    <row r="120286" s="62" customFormat="1" x14ac:dyDescent="0.35"/>
    <row r="120287" s="62" customFormat="1" x14ac:dyDescent="0.35"/>
    <row r="120288" s="62" customFormat="1" x14ac:dyDescent="0.35"/>
    <row r="120289" s="62" customFormat="1" x14ac:dyDescent="0.35"/>
    <row r="120290" s="62" customFormat="1" x14ac:dyDescent="0.35"/>
    <row r="120291" s="62" customFormat="1" x14ac:dyDescent="0.35"/>
    <row r="120292" s="62" customFormat="1" x14ac:dyDescent="0.35"/>
    <row r="120293" s="62" customFormat="1" x14ac:dyDescent="0.35"/>
    <row r="120294" s="62" customFormat="1" x14ac:dyDescent="0.35"/>
    <row r="120295" s="62" customFormat="1" x14ac:dyDescent="0.35"/>
    <row r="120296" s="62" customFormat="1" x14ac:dyDescent="0.35"/>
    <row r="120297" s="62" customFormat="1" x14ac:dyDescent="0.35"/>
    <row r="120298" s="62" customFormat="1" x14ac:dyDescent="0.35"/>
    <row r="120299" s="62" customFormat="1" x14ac:dyDescent="0.35"/>
    <row r="120300" s="62" customFormat="1" x14ac:dyDescent="0.35"/>
    <row r="120301" s="62" customFormat="1" x14ac:dyDescent="0.35"/>
    <row r="120302" s="62" customFormat="1" x14ac:dyDescent="0.35"/>
    <row r="120303" s="62" customFormat="1" x14ac:dyDescent="0.35"/>
    <row r="120304" s="62" customFormat="1" x14ac:dyDescent="0.35"/>
    <row r="120305" s="62" customFormat="1" x14ac:dyDescent="0.35"/>
    <row r="120306" s="62" customFormat="1" x14ac:dyDescent="0.35"/>
    <row r="120307" s="62" customFormat="1" x14ac:dyDescent="0.35"/>
    <row r="120308" s="62" customFormat="1" x14ac:dyDescent="0.35"/>
    <row r="120309" s="62" customFormat="1" x14ac:dyDescent="0.35"/>
    <row r="120310" s="62" customFormat="1" x14ac:dyDescent="0.35"/>
    <row r="120311" s="62" customFormat="1" x14ac:dyDescent="0.35"/>
    <row r="120312" s="62" customFormat="1" x14ac:dyDescent="0.35"/>
    <row r="120313" s="62" customFormat="1" x14ac:dyDescent="0.35"/>
    <row r="120314" s="62" customFormat="1" x14ac:dyDescent="0.35"/>
    <row r="120315" s="62" customFormat="1" x14ac:dyDescent="0.35"/>
    <row r="120316" s="62" customFormat="1" x14ac:dyDescent="0.35"/>
    <row r="120317" s="62" customFormat="1" x14ac:dyDescent="0.35"/>
    <row r="120318" s="62" customFormat="1" x14ac:dyDescent="0.35"/>
    <row r="120319" s="62" customFormat="1" x14ac:dyDescent="0.35"/>
    <row r="120320" s="62" customFormat="1" x14ac:dyDescent="0.35"/>
    <row r="120321" s="62" customFormat="1" x14ac:dyDescent="0.35"/>
    <row r="120322" s="62" customFormat="1" x14ac:dyDescent="0.35"/>
    <row r="120323" s="62" customFormat="1" x14ac:dyDescent="0.35"/>
    <row r="120324" s="62" customFormat="1" x14ac:dyDescent="0.35"/>
    <row r="120325" s="62" customFormat="1" x14ac:dyDescent="0.35"/>
    <row r="120326" s="62" customFormat="1" x14ac:dyDescent="0.35"/>
    <row r="120327" s="62" customFormat="1" x14ac:dyDescent="0.35"/>
    <row r="120328" s="62" customFormat="1" x14ac:dyDescent="0.35"/>
    <row r="120329" s="62" customFormat="1" x14ac:dyDescent="0.35"/>
    <row r="120330" s="62" customFormat="1" x14ac:dyDescent="0.35"/>
    <row r="120331" s="62" customFormat="1" x14ac:dyDescent="0.35"/>
    <row r="120332" s="62" customFormat="1" x14ac:dyDescent="0.35"/>
    <row r="120333" s="62" customFormat="1" x14ac:dyDescent="0.35"/>
    <row r="120334" s="62" customFormat="1" x14ac:dyDescent="0.35"/>
    <row r="120335" s="62" customFormat="1" x14ac:dyDescent="0.35"/>
    <row r="120336" s="62" customFormat="1" x14ac:dyDescent="0.35"/>
    <row r="120337" s="62" customFormat="1" x14ac:dyDescent="0.35"/>
    <row r="120338" s="62" customFormat="1" x14ac:dyDescent="0.35"/>
    <row r="120339" s="62" customFormat="1" x14ac:dyDescent="0.35"/>
    <row r="120340" s="62" customFormat="1" x14ac:dyDescent="0.35"/>
    <row r="120341" s="62" customFormat="1" x14ac:dyDescent="0.35"/>
    <row r="120342" s="62" customFormat="1" x14ac:dyDescent="0.35"/>
    <row r="120343" s="62" customFormat="1" x14ac:dyDescent="0.35"/>
    <row r="120344" s="62" customFormat="1" x14ac:dyDescent="0.35"/>
    <row r="120345" s="62" customFormat="1" x14ac:dyDescent="0.35"/>
    <row r="120346" s="62" customFormat="1" x14ac:dyDescent="0.35"/>
    <row r="120347" s="62" customFormat="1" x14ac:dyDescent="0.35"/>
    <row r="120348" s="62" customFormat="1" x14ac:dyDescent="0.35"/>
    <row r="120349" s="62" customFormat="1" x14ac:dyDescent="0.35"/>
    <row r="120350" s="62" customFormat="1" x14ac:dyDescent="0.35"/>
    <row r="120351" s="62" customFormat="1" x14ac:dyDescent="0.35"/>
    <row r="120352" s="62" customFormat="1" x14ac:dyDescent="0.35"/>
    <row r="120353" s="62" customFormat="1" x14ac:dyDescent="0.35"/>
    <row r="120354" s="62" customFormat="1" x14ac:dyDescent="0.35"/>
    <row r="120355" s="62" customFormat="1" x14ac:dyDescent="0.35"/>
    <row r="120356" s="62" customFormat="1" x14ac:dyDescent="0.35"/>
    <row r="120357" s="62" customFormat="1" x14ac:dyDescent="0.35"/>
    <row r="120358" s="62" customFormat="1" x14ac:dyDescent="0.35"/>
    <row r="120359" s="62" customFormat="1" x14ac:dyDescent="0.35"/>
    <row r="120360" s="62" customFormat="1" x14ac:dyDescent="0.35"/>
    <row r="120361" s="62" customFormat="1" x14ac:dyDescent="0.35"/>
    <row r="120362" s="62" customFormat="1" x14ac:dyDescent="0.35"/>
    <row r="120363" s="62" customFormat="1" x14ac:dyDescent="0.35"/>
    <row r="120364" s="62" customFormat="1" x14ac:dyDescent="0.35"/>
    <row r="120365" s="62" customFormat="1" x14ac:dyDescent="0.35"/>
    <row r="120366" s="62" customFormat="1" x14ac:dyDescent="0.35"/>
    <row r="120367" s="62" customFormat="1" x14ac:dyDescent="0.35"/>
    <row r="120368" s="62" customFormat="1" x14ac:dyDescent="0.35"/>
    <row r="120369" s="62" customFormat="1" x14ac:dyDescent="0.35"/>
    <row r="120370" s="62" customFormat="1" x14ac:dyDescent="0.35"/>
    <row r="120371" s="62" customFormat="1" x14ac:dyDescent="0.35"/>
    <row r="120372" s="62" customFormat="1" x14ac:dyDescent="0.35"/>
    <row r="120373" s="62" customFormat="1" x14ac:dyDescent="0.35"/>
    <row r="120374" s="62" customFormat="1" x14ac:dyDescent="0.35"/>
    <row r="120375" s="62" customFormat="1" x14ac:dyDescent="0.35"/>
    <row r="120376" s="62" customFormat="1" x14ac:dyDescent="0.35"/>
    <row r="120377" s="62" customFormat="1" x14ac:dyDescent="0.35"/>
    <row r="120378" s="62" customFormat="1" x14ac:dyDescent="0.35"/>
    <row r="120379" s="62" customFormat="1" x14ac:dyDescent="0.35"/>
    <row r="120380" s="62" customFormat="1" x14ac:dyDescent="0.35"/>
    <row r="120381" s="62" customFormat="1" x14ac:dyDescent="0.35"/>
    <row r="120382" s="62" customFormat="1" x14ac:dyDescent="0.35"/>
    <row r="120383" s="62" customFormat="1" x14ac:dyDescent="0.35"/>
    <row r="120384" s="62" customFormat="1" x14ac:dyDescent="0.35"/>
    <row r="120385" s="62" customFormat="1" x14ac:dyDescent="0.35"/>
    <row r="120386" s="62" customFormat="1" x14ac:dyDescent="0.35"/>
    <row r="120387" s="62" customFormat="1" x14ac:dyDescent="0.35"/>
    <row r="120388" s="62" customFormat="1" x14ac:dyDescent="0.35"/>
    <row r="120389" s="62" customFormat="1" x14ac:dyDescent="0.35"/>
    <row r="120390" s="62" customFormat="1" x14ac:dyDescent="0.35"/>
    <row r="120391" s="62" customFormat="1" x14ac:dyDescent="0.35"/>
    <row r="120392" s="62" customFormat="1" x14ac:dyDescent="0.35"/>
    <row r="120393" s="62" customFormat="1" x14ac:dyDescent="0.35"/>
    <row r="120394" s="62" customFormat="1" x14ac:dyDescent="0.35"/>
    <row r="120395" s="62" customFormat="1" x14ac:dyDescent="0.35"/>
    <row r="120396" s="62" customFormat="1" x14ac:dyDescent="0.35"/>
    <row r="120397" s="62" customFormat="1" x14ac:dyDescent="0.35"/>
    <row r="120398" s="62" customFormat="1" x14ac:dyDescent="0.35"/>
    <row r="120399" s="62" customFormat="1" x14ac:dyDescent="0.35"/>
    <row r="120400" s="62" customFormat="1" x14ac:dyDescent="0.35"/>
    <row r="120401" s="62" customFormat="1" x14ac:dyDescent="0.35"/>
    <row r="120402" s="62" customFormat="1" x14ac:dyDescent="0.35"/>
    <row r="120403" s="62" customFormat="1" x14ac:dyDescent="0.35"/>
    <row r="120404" s="62" customFormat="1" x14ac:dyDescent="0.35"/>
    <row r="120405" s="62" customFormat="1" x14ac:dyDescent="0.35"/>
    <row r="120406" s="62" customFormat="1" x14ac:dyDescent="0.35"/>
    <row r="120407" s="62" customFormat="1" x14ac:dyDescent="0.35"/>
    <row r="120408" s="62" customFormat="1" x14ac:dyDescent="0.35"/>
    <row r="120409" s="62" customFormat="1" x14ac:dyDescent="0.35"/>
    <row r="120410" s="62" customFormat="1" x14ac:dyDescent="0.35"/>
    <row r="120411" s="62" customFormat="1" x14ac:dyDescent="0.35"/>
    <row r="120412" s="62" customFormat="1" x14ac:dyDescent="0.35"/>
    <row r="120413" s="62" customFormat="1" x14ac:dyDescent="0.35"/>
    <row r="120414" s="62" customFormat="1" x14ac:dyDescent="0.35"/>
    <row r="120415" s="62" customFormat="1" x14ac:dyDescent="0.35"/>
    <row r="120416" s="62" customFormat="1" x14ac:dyDescent="0.35"/>
    <row r="120417" s="62" customFormat="1" x14ac:dyDescent="0.35"/>
    <row r="120418" s="62" customFormat="1" x14ac:dyDescent="0.35"/>
    <row r="120419" s="62" customFormat="1" x14ac:dyDescent="0.35"/>
    <row r="120420" s="62" customFormat="1" x14ac:dyDescent="0.35"/>
    <row r="120421" s="62" customFormat="1" x14ac:dyDescent="0.35"/>
    <row r="120422" s="62" customFormat="1" x14ac:dyDescent="0.35"/>
    <row r="120423" s="62" customFormat="1" x14ac:dyDescent="0.35"/>
    <row r="120424" s="62" customFormat="1" x14ac:dyDescent="0.35"/>
    <row r="120425" s="62" customFormat="1" x14ac:dyDescent="0.35"/>
    <row r="120426" s="62" customFormat="1" x14ac:dyDescent="0.35"/>
    <row r="120427" s="62" customFormat="1" x14ac:dyDescent="0.35"/>
    <row r="120428" s="62" customFormat="1" x14ac:dyDescent="0.35"/>
    <row r="120429" s="62" customFormat="1" x14ac:dyDescent="0.35"/>
    <row r="120430" s="62" customFormat="1" x14ac:dyDescent="0.35"/>
    <row r="120431" s="62" customFormat="1" x14ac:dyDescent="0.35"/>
    <row r="120432" s="62" customFormat="1" x14ac:dyDescent="0.35"/>
    <row r="120433" s="62" customFormat="1" x14ac:dyDescent="0.35"/>
    <row r="120434" s="62" customFormat="1" x14ac:dyDescent="0.35"/>
    <row r="120435" s="62" customFormat="1" x14ac:dyDescent="0.35"/>
    <row r="120436" s="62" customFormat="1" x14ac:dyDescent="0.35"/>
    <row r="120437" s="62" customFormat="1" x14ac:dyDescent="0.35"/>
    <row r="120438" s="62" customFormat="1" x14ac:dyDescent="0.35"/>
    <row r="120439" s="62" customFormat="1" x14ac:dyDescent="0.35"/>
    <row r="120440" s="62" customFormat="1" x14ac:dyDescent="0.35"/>
    <row r="120441" s="62" customFormat="1" x14ac:dyDescent="0.35"/>
    <row r="120442" s="62" customFormat="1" x14ac:dyDescent="0.35"/>
    <row r="120443" s="62" customFormat="1" x14ac:dyDescent="0.35"/>
    <row r="120444" s="62" customFormat="1" x14ac:dyDescent="0.35"/>
    <row r="120445" s="62" customFormat="1" x14ac:dyDescent="0.35"/>
    <row r="120446" s="62" customFormat="1" x14ac:dyDescent="0.35"/>
    <row r="120447" s="62" customFormat="1" x14ac:dyDescent="0.35"/>
    <row r="120448" s="62" customFormat="1" x14ac:dyDescent="0.35"/>
    <row r="120449" s="62" customFormat="1" x14ac:dyDescent="0.35"/>
    <row r="120450" s="62" customFormat="1" x14ac:dyDescent="0.35"/>
    <row r="120451" s="62" customFormat="1" x14ac:dyDescent="0.35"/>
    <row r="120452" s="62" customFormat="1" x14ac:dyDescent="0.35"/>
    <row r="120453" s="62" customFormat="1" x14ac:dyDescent="0.35"/>
    <row r="120454" s="62" customFormat="1" x14ac:dyDescent="0.35"/>
    <row r="120455" s="62" customFormat="1" x14ac:dyDescent="0.35"/>
    <row r="120456" s="62" customFormat="1" x14ac:dyDescent="0.35"/>
    <row r="120457" s="62" customFormat="1" x14ac:dyDescent="0.35"/>
    <row r="120458" s="62" customFormat="1" x14ac:dyDescent="0.35"/>
    <row r="120459" s="62" customFormat="1" x14ac:dyDescent="0.35"/>
    <row r="120460" s="62" customFormat="1" x14ac:dyDescent="0.35"/>
    <row r="120461" s="62" customFormat="1" x14ac:dyDescent="0.35"/>
    <row r="120462" s="62" customFormat="1" x14ac:dyDescent="0.35"/>
    <row r="120463" s="62" customFormat="1" x14ac:dyDescent="0.35"/>
    <row r="120464" s="62" customFormat="1" x14ac:dyDescent="0.35"/>
    <row r="120465" s="62" customFormat="1" x14ac:dyDescent="0.35"/>
    <row r="120466" s="62" customFormat="1" x14ac:dyDescent="0.35"/>
    <row r="120467" s="62" customFormat="1" x14ac:dyDescent="0.35"/>
    <row r="120468" s="62" customFormat="1" x14ac:dyDescent="0.35"/>
    <row r="120469" s="62" customFormat="1" x14ac:dyDescent="0.35"/>
    <row r="120470" s="62" customFormat="1" x14ac:dyDescent="0.35"/>
    <row r="120471" s="62" customFormat="1" x14ac:dyDescent="0.35"/>
    <row r="120472" s="62" customFormat="1" x14ac:dyDescent="0.35"/>
    <row r="120473" s="62" customFormat="1" x14ac:dyDescent="0.35"/>
    <row r="120474" s="62" customFormat="1" x14ac:dyDescent="0.35"/>
    <row r="120475" s="62" customFormat="1" x14ac:dyDescent="0.35"/>
    <row r="120476" s="62" customFormat="1" x14ac:dyDescent="0.35"/>
    <row r="120477" s="62" customFormat="1" x14ac:dyDescent="0.35"/>
    <row r="120478" s="62" customFormat="1" x14ac:dyDescent="0.35"/>
    <row r="120479" s="62" customFormat="1" x14ac:dyDescent="0.35"/>
    <row r="120480" s="62" customFormat="1" x14ac:dyDescent="0.35"/>
    <row r="120481" s="62" customFormat="1" x14ac:dyDescent="0.35"/>
    <row r="120482" s="62" customFormat="1" x14ac:dyDescent="0.35"/>
    <row r="120483" s="62" customFormat="1" x14ac:dyDescent="0.35"/>
    <row r="120484" s="62" customFormat="1" x14ac:dyDescent="0.35"/>
    <row r="120485" s="62" customFormat="1" x14ac:dyDescent="0.35"/>
    <row r="120486" s="62" customFormat="1" x14ac:dyDescent="0.35"/>
    <row r="120487" s="62" customFormat="1" x14ac:dyDescent="0.35"/>
    <row r="120488" s="62" customFormat="1" x14ac:dyDescent="0.35"/>
    <row r="120489" s="62" customFormat="1" x14ac:dyDescent="0.35"/>
    <row r="120490" s="62" customFormat="1" x14ac:dyDescent="0.35"/>
    <row r="120491" s="62" customFormat="1" x14ac:dyDescent="0.35"/>
    <row r="120492" s="62" customFormat="1" x14ac:dyDescent="0.35"/>
    <row r="120493" s="62" customFormat="1" x14ac:dyDescent="0.35"/>
    <row r="120494" s="62" customFormat="1" x14ac:dyDescent="0.35"/>
    <row r="120495" s="62" customFormat="1" x14ac:dyDescent="0.35"/>
    <row r="120496" s="62" customFormat="1" x14ac:dyDescent="0.35"/>
    <row r="120497" s="62" customFormat="1" x14ac:dyDescent="0.35"/>
    <row r="120498" s="62" customFormat="1" x14ac:dyDescent="0.35"/>
    <row r="120499" s="62" customFormat="1" x14ac:dyDescent="0.35"/>
    <row r="120500" s="62" customFormat="1" x14ac:dyDescent="0.35"/>
    <row r="120501" s="62" customFormat="1" x14ac:dyDescent="0.35"/>
    <row r="120502" s="62" customFormat="1" x14ac:dyDescent="0.35"/>
    <row r="120503" s="62" customFormat="1" x14ac:dyDescent="0.35"/>
    <row r="120504" s="62" customFormat="1" x14ac:dyDescent="0.35"/>
    <row r="120505" s="62" customFormat="1" x14ac:dyDescent="0.35"/>
    <row r="120506" s="62" customFormat="1" x14ac:dyDescent="0.35"/>
    <row r="120507" s="62" customFormat="1" x14ac:dyDescent="0.35"/>
    <row r="120508" s="62" customFormat="1" x14ac:dyDescent="0.35"/>
    <row r="120509" s="62" customFormat="1" x14ac:dyDescent="0.35"/>
    <row r="120510" s="62" customFormat="1" x14ac:dyDescent="0.35"/>
    <row r="120511" s="62" customFormat="1" x14ac:dyDescent="0.35"/>
    <row r="120512" s="62" customFormat="1" x14ac:dyDescent="0.35"/>
    <row r="120513" s="62" customFormat="1" x14ac:dyDescent="0.35"/>
    <row r="120514" s="62" customFormat="1" x14ac:dyDescent="0.35"/>
    <row r="120515" s="62" customFormat="1" x14ac:dyDescent="0.35"/>
    <row r="120516" s="62" customFormat="1" x14ac:dyDescent="0.35"/>
    <row r="120517" s="62" customFormat="1" x14ac:dyDescent="0.35"/>
    <row r="120518" s="62" customFormat="1" x14ac:dyDescent="0.35"/>
    <row r="120519" s="62" customFormat="1" x14ac:dyDescent="0.35"/>
    <row r="120520" s="62" customFormat="1" x14ac:dyDescent="0.35"/>
    <row r="120521" s="62" customFormat="1" x14ac:dyDescent="0.35"/>
    <row r="120522" s="62" customFormat="1" x14ac:dyDescent="0.35"/>
    <row r="120523" s="62" customFormat="1" x14ac:dyDescent="0.35"/>
    <row r="120524" s="62" customFormat="1" x14ac:dyDescent="0.35"/>
    <row r="120525" s="62" customFormat="1" x14ac:dyDescent="0.35"/>
    <row r="120526" s="62" customFormat="1" x14ac:dyDescent="0.35"/>
    <row r="120527" s="62" customFormat="1" x14ac:dyDescent="0.35"/>
    <row r="120528" s="62" customFormat="1" x14ac:dyDescent="0.35"/>
    <row r="120529" s="62" customFormat="1" x14ac:dyDescent="0.35"/>
    <row r="120530" s="62" customFormat="1" x14ac:dyDescent="0.35"/>
    <row r="120531" s="62" customFormat="1" x14ac:dyDescent="0.35"/>
    <row r="120532" s="62" customFormat="1" x14ac:dyDescent="0.35"/>
    <row r="120533" s="62" customFormat="1" x14ac:dyDescent="0.35"/>
    <row r="120534" s="62" customFormat="1" x14ac:dyDescent="0.35"/>
    <row r="120535" s="62" customFormat="1" x14ac:dyDescent="0.35"/>
    <row r="120536" s="62" customFormat="1" x14ac:dyDescent="0.35"/>
    <row r="120537" s="62" customFormat="1" x14ac:dyDescent="0.35"/>
    <row r="120538" s="62" customFormat="1" x14ac:dyDescent="0.35"/>
    <row r="120539" s="62" customFormat="1" x14ac:dyDescent="0.35"/>
    <row r="120540" s="62" customFormat="1" x14ac:dyDescent="0.35"/>
    <row r="120541" s="62" customFormat="1" x14ac:dyDescent="0.35"/>
    <row r="120542" s="62" customFormat="1" x14ac:dyDescent="0.35"/>
    <row r="120543" s="62" customFormat="1" x14ac:dyDescent="0.35"/>
    <row r="120544" s="62" customFormat="1" x14ac:dyDescent="0.35"/>
    <row r="120545" s="62" customFormat="1" x14ac:dyDescent="0.35"/>
    <row r="120546" s="62" customFormat="1" x14ac:dyDescent="0.35"/>
    <row r="120547" s="62" customFormat="1" x14ac:dyDescent="0.35"/>
    <row r="120548" s="62" customFormat="1" x14ac:dyDescent="0.35"/>
    <row r="120549" s="62" customFormat="1" x14ac:dyDescent="0.35"/>
    <row r="120550" s="62" customFormat="1" x14ac:dyDescent="0.35"/>
    <row r="120551" s="62" customFormat="1" x14ac:dyDescent="0.35"/>
    <row r="120552" s="62" customFormat="1" x14ac:dyDescent="0.35"/>
    <row r="120553" s="62" customFormat="1" x14ac:dyDescent="0.35"/>
    <row r="120554" s="62" customFormat="1" x14ac:dyDescent="0.35"/>
    <row r="120555" s="62" customFormat="1" x14ac:dyDescent="0.35"/>
    <row r="120556" s="62" customFormat="1" x14ac:dyDescent="0.35"/>
    <row r="120557" s="62" customFormat="1" x14ac:dyDescent="0.35"/>
    <row r="120558" s="62" customFormat="1" x14ac:dyDescent="0.35"/>
    <row r="120559" s="62" customFormat="1" x14ac:dyDescent="0.35"/>
    <row r="120560" s="62" customFormat="1" x14ac:dyDescent="0.35"/>
    <row r="120561" s="62" customFormat="1" x14ac:dyDescent="0.35"/>
    <row r="120562" s="62" customFormat="1" x14ac:dyDescent="0.35"/>
    <row r="120563" s="62" customFormat="1" x14ac:dyDescent="0.35"/>
    <row r="120564" s="62" customFormat="1" x14ac:dyDescent="0.35"/>
    <row r="120565" s="62" customFormat="1" x14ac:dyDescent="0.35"/>
    <row r="120566" s="62" customFormat="1" x14ac:dyDescent="0.35"/>
    <row r="120567" s="62" customFormat="1" x14ac:dyDescent="0.35"/>
    <row r="120568" s="62" customFormat="1" x14ac:dyDescent="0.35"/>
    <row r="120569" s="62" customFormat="1" x14ac:dyDescent="0.35"/>
    <row r="120570" s="62" customFormat="1" x14ac:dyDescent="0.35"/>
    <row r="120571" s="62" customFormat="1" x14ac:dyDescent="0.35"/>
    <row r="120572" s="62" customFormat="1" x14ac:dyDescent="0.35"/>
    <row r="120573" s="62" customFormat="1" x14ac:dyDescent="0.35"/>
    <row r="120574" s="62" customFormat="1" x14ac:dyDescent="0.35"/>
    <row r="120575" s="62" customFormat="1" x14ac:dyDescent="0.35"/>
    <row r="120576" s="62" customFormat="1" x14ac:dyDescent="0.35"/>
    <row r="120577" s="62" customFormat="1" x14ac:dyDescent="0.35"/>
    <row r="120578" s="62" customFormat="1" x14ac:dyDescent="0.35"/>
    <row r="120579" s="62" customFormat="1" x14ac:dyDescent="0.35"/>
    <row r="120580" s="62" customFormat="1" x14ac:dyDescent="0.35"/>
    <row r="120581" s="62" customFormat="1" x14ac:dyDescent="0.35"/>
    <row r="120582" s="62" customFormat="1" x14ac:dyDescent="0.35"/>
    <row r="120583" s="62" customFormat="1" x14ac:dyDescent="0.35"/>
    <row r="120584" s="62" customFormat="1" x14ac:dyDescent="0.35"/>
    <row r="120585" s="62" customFormat="1" x14ac:dyDescent="0.35"/>
    <row r="120586" s="62" customFormat="1" x14ac:dyDescent="0.35"/>
    <row r="120587" s="62" customFormat="1" x14ac:dyDescent="0.35"/>
    <row r="120588" s="62" customFormat="1" x14ac:dyDescent="0.35"/>
    <row r="120589" s="62" customFormat="1" x14ac:dyDescent="0.35"/>
    <row r="120590" s="62" customFormat="1" x14ac:dyDescent="0.35"/>
    <row r="120591" s="62" customFormat="1" x14ac:dyDescent="0.35"/>
    <row r="120592" s="62" customFormat="1" x14ac:dyDescent="0.35"/>
    <row r="120593" s="62" customFormat="1" x14ac:dyDescent="0.35"/>
    <row r="120594" s="62" customFormat="1" x14ac:dyDescent="0.35"/>
    <row r="120595" s="62" customFormat="1" x14ac:dyDescent="0.35"/>
    <row r="120596" s="62" customFormat="1" x14ac:dyDescent="0.35"/>
    <row r="120597" s="62" customFormat="1" x14ac:dyDescent="0.35"/>
    <row r="120598" s="62" customFormat="1" x14ac:dyDescent="0.35"/>
    <row r="120599" s="62" customFormat="1" x14ac:dyDescent="0.35"/>
    <row r="120600" s="62" customFormat="1" x14ac:dyDescent="0.35"/>
    <row r="120601" s="62" customFormat="1" x14ac:dyDescent="0.35"/>
    <row r="120602" s="62" customFormat="1" x14ac:dyDescent="0.35"/>
    <row r="120603" s="62" customFormat="1" x14ac:dyDescent="0.35"/>
    <row r="120604" s="62" customFormat="1" x14ac:dyDescent="0.35"/>
    <row r="120605" s="62" customFormat="1" x14ac:dyDescent="0.35"/>
    <row r="120606" s="62" customFormat="1" x14ac:dyDescent="0.35"/>
    <row r="120607" s="62" customFormat="1" x14ac:dyDescent="0.35"/>
    <row r="120608" s="62" customFormat="1" x14ac:dyDescent="0.35"/>
    <row r="120609" s="62" customFormat="1" x14ac:dyDescent="0.35"/>
    <row r="120610" s="62" customFormat="1" x14ac:dyDescent="0.35"/>
    <row r="120611" s="62" customFormat="1" x14ac:dyDescent="0.35"/>
    <row r="120612" s="62" customFormat="1" x14ac:dyDescent="0.35"/>
    <row r="120613" s="62" customFormat="1" x14ac:dyDescent="0.35"/>
    <row r="120614" s="62" customFormat="1" x14ac:dyDescent="0.35"/>
    <row r="120615" s="62" customFormat="1" x14ac:dyDescent="0.35"/>
    <row r="120616" s="62" customFormat="1" x14ac:dyDescent="0.35"/>
    <row r="120617" s="62" customFormat="1" x14ac:dyDescent="0.35"/>
    <row r="120618" s="62" customFormat="1" x14ac:dyDescent="0.35"/>
    <row r="120619" s="62" customFormat="1" x14ac:dyDescent="0.35"/>
    <row r="120620" s="62" customFormat="1" x14ac:dyDescent="0.35"/>
    <row r="120621" s="62" customFormat="1" x14ac:dyDescent="0.35"/>
    <row r="120622" s="62" customFormat="1" x14ac:dyDescent="0.35"/>
    <row r="120623" s="62" customFormat="1" x14ac:dyDescent="0.35"/>
    <row r="120624" s="62" customFormat="1" x14ac:dyDescent="0.35"/>
    <row r="120625" s="62" customFormat="1" x14ac:dyDescent="0.35"/>
    <row r="120626" s="62" customFormat="1" x14ac:dyDescent="0.35"/>
    <row r="120627" s="62" customFormat="1" x14ac:dyDescent="0.35"/>
    <row r="120628" s="62" customFormat="1" x14ac:dyDescent="0.35"/>
    <row r="120629" s="62" customFormat="1" x14ac:dyDescent="0.35"/>
    <row r="120630" s="62" customFormat="1" x14ac:dyDescent="0.35"/>
    <row r="120631" s="62" customFormat="1" x14ac:dyDescent="0.35"/>
    <row r="120632" s="62" customFormat="1" x14ac:dyDescent="0.35"/>
    <row r="120633" s="62" customFormat="1" x14ac:dyDescent="0.35"/>
    <row r="120634" s="62" customFormat="1" x14ac:dyDescent="0.35"/>
    <row r="120635" s="62" customFormat="1" x14ac:dyDescent="0.35"/>
    <row r="120636" s="62" customFormat="1" x14ac:dyDescent="0.35"/>
    <row r="120637" s="62" customFormat="1" x14ac:dyDescent="0.35"/>
    <row r="120638" s="62" customFormat="1" x14ac:dyDescent="0.35"/>
    <row r="120639" s="62" customFormat="1" x14ac:dyDescent="0.35"/>
    <row r="120640" s="62" customFormat="1" x14ac:dyDescent="0.35"/>
    <row r="120641" s="62" customFormat="1" x14ac:dyDescent="0.35"/>
    <row r="120642" s="62" customFormat="1" x14ac:dyDescent="0.35"/>
    <row r="120643" s="62" customFormat="1" x14ac:dyDescent="0.35"/>
    <row r="120644" s="62" customFormat="1" x14ac:dyDescent="0.35"/>
    <row r="120645" s="62" customFormat="1" x14ac:dyDescent="0.35"/>
    <row r="120646" s="62" customFormat="1" x14ac:dyDescent="0.35"/>
    <row r="120647" s="62" customFormat="1" x14ac:dyDescent="0.35"/>
    <row r="120648" s="62" customFormat="1" x14ac:dyDescent="0.35"/>
    <row r="120649" s="62" customFormat="1" x14ac:dyDescent="0.35"/>
    <row r="120650" s="62" customFormat="1" x14ac:dyDescent="0.35"/>
    <row r="120651" s="62" customFormat="1" x14ac:dyDescent="0.35"/>
    <row r="120652" s="62" customFormat="1" x14ac:dyDescent="0.35"/>
    <row r="120653" s="62" customFormat="1" x14ac:dyDescent="0.35"/>
    <row r="120654" s="62" customFormat="1" x14ac:dyDescent="0.35"/>
    <row r="120655" s="62" customFormat="1" x14ac:dyDescent="0.35"/>
    <row r="120656" s="62" customFormat="1" x14ac:dyDescent="0.35"/>
    <row r="120657" s="62" customFormat="1" x14ac:dyDescent="0.35"/>
    <row r="120658" s="62" customFormat="1" x14ac:dyDescent="0.35"/>
    <row r="120659" s="62" customFormat="1" x14ac:dyDescent="0.35"/>
    <row r="120660" s="62" customFormat="1" x14ac:dyDescent="0.35"/>
    <row r="120661" s="62" customFormat="1" x14ac:dyDescent="0.35"/>
    <row r="120662" s="62" customFormat="1" x14ac:dyDescent="0.35"/>
    <row r="120663" s="62" customFormat="1" x14ac:dyDescent="0.35"/>
    <row r="120664" s="62" customFormat="1" x14ac:dyDescent="0.35"/>
    <row r="120665" s="62" customFormat="1" x14ac:dyDescent="0.35"/>
    <row r="120666" s="62" customFormat="1" x14ac:dyDescent="0.35"/>
    <row r="120667" s="62" customFormat="1" x14ac:dyDescent="0.35"/>
    <row r="120668" s="62" customFormat="1" x14ac:dyDescent="0.35"/>
    <row r="120669" s="62" customFormat="1" x14ac:dyDescent="0.35"/>
    <row r="120670" s="62" customFormat="1" x14ac:dyDescent="0.35"/>
    <row r="120671" s="62" customFormat="1" x14ac:dyDescent="0.35"/>
    <row r="120672" s="62" customFormat="1" x14ac:dyDescent="0.35"/>
    <row r="120673" s="62" customFormat="1" x14ac:dyDescent="0.35"/>
    <row r="120674" s="62" customFormat="1" x14ac:dyDescent="0.35"/>
    <row r="120675" s="62" customFormat="1" x14ac:dyDescent="0.35"/>
    <row r="120676" s="62" customFormat="1" x14ac:dyDescent="0.35"/>
    <row r="120677" s="62" customFormat="1" x14ac:dyDescent="0.35"/>
    <row r="120678" s="62" customFormat="1" x14ac:dyDescent="0.35"/>
    <row r="120679" s="62" customFormat="1" x14ac:dyDescent="0.35"/>
    <row r="120680" s="62" customFormat="1" x14ac:dyDescent="0.35"/>
    <row r="120681" s="62" customFormat="1" x14ac:dyDescent="0.35"/>
    <row r="120682" s="62" customFormat="1" x14ac:dyDescent="0.35"/>
    <row r="120683" s="62" customFormat="1" x14ac:dyDescent="0.35"/>
    <row r="120684" s="62" customFormat="1" x14ac:dyDescent="0.35"/>
    <row r="120685" s="62" customFormat="1" x14ac:dyDescent="0.35"/>
    <row r="120686" s="62" customFormat="1" x14ac:dyDescent="0.35"/>
    <row r="120687" s="62" customFormat="1" x14ac:dyDescent="0.35"/>
    <row r="120688" s="62" customFormat="1" x14ac:dyDescent="0.35"/>
    <row r="120689" s="62" customFormat="1" x14ac:dyDescent="0.35"/>
    <row r="120690" s="62" customFormat="1" x14ac:dyDescent="0.35"/>
    <row r="120691" s="62" customFormat="1" x14ac:dyDescent="0.35"/>
    <row r="120692" s="62" customFormat="1" x14ac:dyDescent="0.35"/>
    <row r="120693" s="62" customFormat="1" x14ac:dyDescent="0.35"/>
    <row r="120694" s="62" customFormat="1" x14ac:dyDescent="0.35"/>
    <row r="120695" s="62" customFormat="1" x14ac:dyDescent="0.35"/>
    <row r="120696" s="62" customFormat="1" x14ac:dyDescent="0.35"/>
    <row r="120697" s="62" customFormat="1" x14ac:dyDescent="0.35"/>
    <row r="120698" s="62" customFormat="1" x14ac:dyDescent="0.35"/>
    <row r="120699" s="62" customFormat="1" x14ac:dyDescent="0.35"/>
    <row r="120700" s="62" customFormat="1" x14ac:dyDescent="0.35"/>
    <row r="120701" s="62" customFormat="1" x14ac:dyDescent="0.35"/>
    <row r="120702" s="62" customFormat="1" x14ac:dyDescent="0.35"/>
    <row r="120703" s="62" customFormat="1" x14ac:dyDescent="0.35"/>
    <row r="120704" s="62" customFormat="1" x14ac:dyDescent="0.35"/>
    <row r="120705" s="62" customFormat="1" x14ac:dyDescent="0.35"/>
    <row r="120706" s="62" customFormat="1" x14ac:dyDescent="0.35"/>
    <row r="120707" s="62" customFormat="1" x14ac:dyDescent="0.35"/>
    <row r="120708" s="62" customFormat="1" x14ac:dyDescent="0.35"/>
    <row r="120709" s="62" customFormat="1" x14ac:dyDescent="0.35"/>
    <row r="120710" s="62" customFormat="1" x14ac:dyDescent="0.35"/>
    <row r="120711" s="62" customFormat="1" x14ac:dyDescent="0.35"/>
    <row r="120712" s="62" customFormat="1" x14ac:dyDescent="0.35"/>
    <row r="120713" s="62" customFormat="1" x14ac:dyDescent="0.35"/>
    <row r="120714" s="62" customFormat="1" x14ac:dyDescent="0.35"/>
    <row r="120715" s="62" customFormat="1" x14ac:dyDescent="0.35"/>
    <row r="120716" s="62" customFormat="1" x14ac:dyDescent="0.35"/>
    <row r="120717" s="62" customFormat="1" x14ac:dyDescent="0.35"/>
    <row r="120718" s="62" customFormat="1" x14ac:dyDescent="0.35"/>
    <row r="120719" s="62" customFormat="1" x14ac:dyDescent="0.35"/>
    <row r="120720" s="62" customFormat="1" x14ac:dyDescent="0.35"/>
    <row r="120721" s="62" customFormat="1" x14ac:dyDescent="0.35"/>
    <row r="120722" s="62" customFormat="1" x14ac:dyDescent="0.35"/>
    <row r="120723" s="62" customFormat="1" x14ac:dyDescent="0.35"/>
    <row r="120724" s="62" customFormat="1" x14ac:dyDescent="0.35"/>
    <row r="120725" s="62" customFormat="1" x14ac:dyDescent="0.35"/>
    <row r="120726" s="62" customFormat="1" x14ac:dyDescent="0.35"/>
    <row r="120727" s="62" customFormat="1" x14ac:dyDescent="0.35"/>
    <row r="120728" s="62" customFormat="1" x14ac:dyDescent="0.35"/>
    <row r="120729" s="62" customFormat="1" x14ac:dyDescent="0.35"/>
    <row r="120730" s="62" customFormat="1" x14ac:dyDescent="0.35"/>
    <row r="120731" s="62" customFormat="1" x14ac:dyDescent="0.35"/>
    <row r="120732" s="62" customFormat="1" x14ac:dyDescent="0.35"/>
    <row r="120733" s="62" customFormat="1" x14ac:dyDescent="0.35"/>
    <row r="120734" s="62" customFormat="1" x14ac:dyDescent="0.35"/>
    <row r="120735" s="62" customFormat="1" x14ac:dyDescent="0.35"/>
    <row r="120736" s="62" customFormat="1" x14ac:dyDescent="0.35"/>
    <row r="120737" s="62" customFormat="1" x14ac:dyDescent="0.35"/>
    <row r="120738" s="62" customFormat="1" x14ac:dyDescent="0.35"/>
    <row r="120739" s="62" customFormat="1" x14ac:dyDescent="0.35"/>
    <row r="120740" s="62" customFormat="1" x14ac:dyDescent="0.35"/>
    <row r="120741" s="62" customFormat="1" x14ac:dyDescent="0.35"/>
    <row r="120742" s="62" customFormat="1" x14ac:dyDescent="0.35"/>
    <row r="120743" s="62" customFormat="1" x14ac:dyDescent="0.35"/>
    <row r="120744" s="62" customFormat="1" x14ac:dyDescent="0.35"/>
    <row r="120745" s="62" customFormat="1" x14ac:dyDescent="0.35"/>
    <row r="120746" s="62" customFormat="1" x14ac:dyDescent="0.35"/>
    <row r="120747" s="62" customFormat="1" x14ac:dyDescent="0.35"/>
    <row r="120748" s="62" customFormat="1" x14ac:dyDescent="0.35"/>
    <row r="120749" s="62" customFormat="1" x14ac:dyDescent="0.35"/>
    <row r="120750" s="62" customFormat="1" x14ac:dyDescent="0.35"/>
    <row r="120751" s="62" customFormat="1" x14ac:dyDescent="0.35"/>
    <row r="120752" s="62" customFormat="1" x14ac:dyDescent="0.35"/>
    <row r="120753" s="62" customFormat="1" x14ac:dyDescent="0.35"/>
    <row r="120754" s="62" customFormat="1" x14ac:dyDescent="0.35"/>
    <row r="120755" s="62" customFormat="1" x14ac:dyDescent="0.35"/>
    <row r="120756" s="62" customFormat="1" x14ac:dyDescent="0.35"/>
    <row r="120757" s="62" customFormat="1" x14ac:dyDescent="0.35"/>
    <row r="120758" s="62" customFormat="1" x14ac:dyDescent="0.35"/>
    <row r="120759" s="62" customFormat="1" x14ac:dyDescent="0.35"/>
    <row r="120760" s="62" customFormat="1" x14ac:dyDescent="0.35"/>
    <row r="120761" s="62" customFormat="1" x14ac:dyDescent="0.35"/>
    <row r="120762" s="62" customFormat="1" x14ac:dyDescent="0.35"/>
    <row r="120763" s="62" customFormat="1" x14ac:dyDescent="0.35"/>
    <row r="120764" s="62" customFormat="1" x14ac:dyDescent="0.35"/>
    <row r="120765" s="62" customFormat="1" x14ac:dyDescent="0.35"/>
    <row r="120766" s="62" customFormat="1" x14ac:dyDescent="0.35"/>
    <row r="120767" s="62" customFormat="1" x14ac:dyDescent="0.35"/>
    <row r="120768" s="62" customFormat="1" x14ac:dyDescent="0.35"/>
    <row r="120769" s="62" customFormat="1" x14ac:dyDescent="0.35"/>
    <row r="120770" s="62" customFormat="1" x14ac:dyDescent="0.35"/>
    <row r="120771" s="62" customFormat="1" x14ac:dyDescent="0.35"/>
    <row r="120772" s="62" customFormat="1" x14ac:dyDescent="0.35"/>
    <row r="120773" s="62" customFormat="1" x14ac:dyDescent="0.35"/>
    <row r="120774" s="62" customFormat="1" x14ac:dyDescent="0.35"/>
    <row r="120775" s="62" customFormat="1" x14ac:dyDescent="0.35"/>
    <row r="120776" s="62" customFormat="1" x14ac:dyDescent="0.35"/>
    <row r="120777" s="62" customFormat="1" x14ac:dyDescent="0.35"/>
    <row r="120778" s="62" customFormat="1" x14ac:dyDescent="0.35"/>
    <row r="120779" s="62" customFormat="1" x14ac:dyDescent="0.35"/>
    <row r="120780" s="62" customFormat="1" x14ac:dyDescent="0.35"/>
    <row r="120781" s="62" customFormat="1" x14ac:dyDescent="0.35"/>
    <row r="120782" s="62" customFormat="1" x14ac:dyDescent="0.35"/>
    <row r="120783" s="62" customFormat="1" x14ac:dyDescent="0.35"/>
    <row r="120784" s="62" customFormat="1" x14ac:dyDescent="0.35"/>
    <row r="120785" s="62" customFormat="1" x14ac:dyDescent="0.35"/>
    <row r="120786" s="62" customFormat="1" x14ac:dyDescent="0.35"/>
    <row r="120787" s="62" customFormat="1" x14ac:dyDescent="0.35"/>
    <row r="120788" s="62" customFormat="1" x14ac:dyDescent="0.35"/>
    <row r="120789" s="62" customFormat="1" x14ac:dyDescent="0.35"/>
    <row r="120790" s="62" customFormat="1" x14ac:dyDescent="0.35"/>
    <row r="120791" s="62" customFormat="1" x14ac:dyDescent="0.35"/>
    <row r="120792" s="62" customFormat="1" x14ac:dyDescent="0.35"/>
    <row r="120793" s="62" customFormat="1" x14ac:dyDescent="0.35"/>
    <row r="120794" s="62" customFormat="1" x14ac:dyDescent="0.35"/>
    <row r="120795" s="62" customFormat="1" x14ac:dyDescent="0.35"/>
    <row r="120796" s="62" customFormat="1" x14ac:dyDescent="0.35"/>
    <row r="120797" s="62" customFormat="1" x14ac:dyDescent="0.35"/>
    <row r="120798" s="62" customFormat="1" x14ac:dyDescent="0.35"/>
    <row r="120799" s="62" customFormat="1" x14ac:dyDescent="0.35"/>
    <row r="120800" s="62" customFormat="1" x14ac:dyDescent="0.35"/>
    <row r="120801" s="62" customFormat="1" x14ac:dyDescent="0.35"/>
    <row r="120802" s="62" customFormat="1" x14ac:dyDescent="0.35"/>
    <row r="120803" s="62" customFormat="1" x14ac:dyDescent="0.35"/>
    <row r="120804" s="62" customFormat="1" x14ac:dyDescent="0.35"/>
    <row r="120805" s="62" customFormat="1" x14ac:dyDescent="0.35"/>
    <row r="120806" s="62" customFormat="1" x14ac:dyDescent="0.35"/>
    <row r="120807" s="62" customFormat="1" x14ac:dyDescent="0.35"/>
    <row r="120808" s="62" customFormat="1" x14ac:dyDescent="0.35"/>
    <row r="120809" s="62" customFormat="1" x14ac:dyDescent="0.35"/>
    <row r="120810" s="62" customFormat="1" x14ac:dyDescent="0.35"/>
    <row r="120811" s="62" customFormat="1" x14ac:dyDescent="0.35"/>
    <row r="120812" s="62" customFormat="1" x14ac:dyDescent="0.35"/>
    <row r="120813" s="62" customFormat="1" x14ac:dyDescent="0.35"/>
    <row r="120814" s="62" customFormat="1" x14ac:dyDescent="0.35"/>
    <row r="120815" s="62" customFormat="1" x14ac:dyDescent="0.35"/>
    <row r="120816" s="62" customFormat="1" x14ac:dyDescent="0.35"/>
    <row r="120817" s="62" customFormat="1" x14ac:dyDescent="0.35"/>
    <row r="120818" s="62" customFormat="1" x14ac:dyDescent="0.35"/>
    <row r="120819" s="62" customFormat="1" x14ac:dyDescent="0.35"/>
    <row r="120820" s="62" customFormat="1" x14ac:dyDescent="0.35"/>
    <row r="120821" s="62" customFormat="1" x14ac:dyDescent="0.35"/>
    <row r="120822" s="62" customFormat="1" x14ac:dyDescent="0.35"/>
    <row r="120823" s="62" customFormat="1" x14ac:dyDescent="0.35"/>
    <row r="120824" s="62" customFormat="1" x14ac:dyDescent="0.35"/>
    <row r="120825" s="62" customFormat="1" x14ac:dyDescent="0.35"/>
    <row r="120826" s="62" customFormat="1" x14ac:dyDescent="0.35"/>
    <row r="120827" s="62" customFormat="1" x14ac:dyDescent="0.35"/>
    <row r="120828" s="62" customFormat="1" x14ac:dyDescent="0.35"/>
    <row r="120829" s="62" customFormat="1" x14ac:dyDescent="0.35"/>
    <row r="120830" s="62" customFormat="1" x14ac:dyDescent="0.35"/>
    <row r="120831" s="62" customFormat="1" x14ac:dyDescent="0.35"/>
    <row r="120832" s="62" customFormat="1" x14ac:dyDescent="0.35"/>
    <row r="120833" s="62" customFormat="1" x14ac:dyDescent="0.35"/>
    <row r="120834" s="62" customFormat="1" x14ac:dyDescent="0.35"/>
    <row r="120835" s="62" customFormat="1" x14ac:dyDescent="0.35"/>
    <row r="120836" s="62" customFormat="1" x14ac:dyDescent="0.35"/>
    <row r="120837" s="62" customFormat="1" x14ac:dyDescent="0.35"/>
    <row r="120838" s="62" customFormat="1" x14ac:dyDescent="0.35"/>
    <row r="120839" s="62" customFormat="1" x14ac:dyDescent="0.35"/>
    <row r="120840" s="62" customFormat="1" x14ac:dyDescent="0.35"/>
    <row r="120841" s="62" customFormat="1" x14ac:dyDescent="0.35"/>
    <row r="120842" s="62" customFormat="1" x14ac:dyDescent="0.35"/>
    <row r="120843" s="62" customFormat="1" x14ac:dyDescent="0.35"/>
    <row r="120844" s="62" customFormat="1" x14ac:dyDescent="0.35"/>
    <row r="120845" s="62" customFormat="1" x14ac:dyDescent="0.35"/>
    <row r="120846" s="62" customFormat="1" x14ac:dyDescent="0.35"/>
    <row r="120847" s="62" customFormat="1" x14ac:dyDescent="0.35"/>
    <row r="120848" s="62" customFormat="1" x14ac:dyDescent="0.35"/>
    <row r="120849" s="62" customFormat="1" x14ac:dyDescent="0.35"/>
    <row r="120850" s="62" customFormat="1" x14ac:dyDescent="0.35"/>
    <row r="120851" s="62" customFormat="1" x14ac:dyDescent="0.35"/>
    <row r="120852" s="62" customFormat="1" x14ac:dyDescent="0.35"/>
    <row r="120853" s="62" customFormat="1" x14ac:dyDescent="0.35"/>
    <row r="120854" s="62" customFormat="1" x14ac:dyDescent="0.35"/>
    <row r="120855" s="62" customFormat="1" x14ac:dyDescent="0.35"/>
    <row r="120856" s="62" customFormat="1" x14ac:dyDescent="0.35"/>
    <row r="120857" s="62" customFormat="1" x14ac:dyDescent="0.35"/>
    <row r="120858" s="62" customFormat="1" x14ac:dyDescent="0.35"/>
    <row r="120859" s="62" customFormat="1" x14ac:dyDescent="0.35"/>
    <row r="120860" s="62" customFormat="1" x14ac:dyDescent="0.35"/>
    <row r="120861" s="62" customFormat="1" x14ac:dyDescent="0.35"/>
    <row r="120862" s="62" customFormat="1" x14ac:dyDescent="0.35"/>
    <row r="120863" s="62" customFormat="1" x14ac:dyDescent="0.35"/>
    <row r="120864" s="62" customFormat="1" x14ac:dyDescent="0.35"/>
    <row r="120865" s="62" customFormat="1" x14ac:dyDescent="0.35"/>
    <row r="120866" s="62" customFormat="1" x14ac:dyDescent="0.35"/>
    <row r="120867" s="62" customFormat="1" x14ac:dyDescent="0.35"/>
    <row r="120868" s="62" customFormat="1" x14ac:dyDescent="0.35"/>
    <row r="120869" s="62" customFormat="1" x14ac:dyDescent="0.35"/>
    <row r="120870" s="62" customFormat="1" x14ac:dyDescent="0.35"/>
    <row r="120871" s="62" customFormat="1" x14ac:dyDescent="0.35"/>
    <row r="120872" s="62" customFormat="1" x14ac:dyDescent="0.35"/>
    <row r="120873" s="62" customFormat="1" x14ac:dyDescent="0.35"/>
    <row r="120874" s="62" customFormat="1" x14ac:dyDescent="0.35"/>
    <row r="120875" s="62" customFormat="1" x14ac:dyDescent="0.35"/>
    <row r="120876" s="62" customFormat="1" x14ac:dyDescent="0.35"/>
    <row r="120877" s="62" customFormat="1" x14ac:dyDescent="0.35"/>
    <row r="120878" s="62" customFormat="1" x14ac:dyDescent="0.35"/>
    <row r="120879" s="62" customFormat="1" x14ac:dyDescent="0.35"/>
    <row r="120880" s="62" customFormat="1" x14ac:dyDescent="0.35"/>
    <row r="120881" s="62" customFormat="1" x14ac:dyDescent="0.35"/>
    <row r="120882" s="62" customFormat="1" x14ac:dyDescent="0.35"/>
    <row r="120883" s="62" customFormat="1" x14ac:dyDescent="0.35"/>
    <row r="120884" s="62" customFormat="1" x14ac:dyDescent="0.35"/>
    <row r="120885" s="62" customFormat="1" x14ac:dyDescent="0.35"/>
    <row r="120886" s="62" customFormat="1" x14ac:dyDescent="0.35"/>
    <row r="120887" s="62" customFormat="1" x14ac:dyDescent="0.35"/>
    <row r="120888" s="62" customFormat="1" x14ac:dyDescent="0.35"/>
    <row r="120889" s="62" customFormat="1" x14ac:dyDescent="0.35"/>
    <row r="120890" s="62" customFormat="1" x14ac:dyDescent="0.35"/>
    <row r="120891" s="62" customFormat="1" x14ac:dyDescent="0.35"/>
    <row r="120892" s="62" customFormat="1" x14ac:dyDescent="0.35"/>
    <row r="120893" s="62" customFormat="1" x14ac:dyDescent="0.35"/>
    <row r="120894" s="62" customFormat="1" x14ac:dyDescent="0.35"/>
    <row r="120895" s="62" customFormat="1" x14ac:dyDescent="0.35"/>
    <row r="120896" s="62" customFormat="1" x14ac:dyDescent="0.35"/>
    <row r="120897" s="62" customFormat="1" x14ac:dyDescent="0.35"/>
    <row r="120898" s="62" customFormat="1" x14ac:dyDescent="0.35"/>
    <row r="120899" s="62" customFormat="1" x14ac:dyDescent="0.35"/>
    <row r="120900" s="62" customFormat="1" x14ac:dyDescent="0.35"/>
    <row r="120901" s="62" customFormat="1" x14ac:dyDescent="0.35"/>
    <row r="120902" s="62" customFormat="1" x14ac:dyDescent="0.35"/>
    <row r="120903" s="62" customFormat="1" x14ac:dyDescent="0.35"/>
    <row r="120904" s="62" customFormat="1" x14ac:dyDescent="0.35"/>
    <row r="120905" s="62" customFormat="1" x14ac:dyDescent="0.35"/>
    <row r="120906" s="62" customFormat="1" x14ac:dyDescent="0.35"/>
    <row r="120907" s="62" customFormat="1" x14ac:dyDescent="0.35"/>
    <row r="120908" s="62" customFormat="1" x14ac:dyDescent="0.35"/>
    <row r="120909" s="62" customFormat="1" x14ac:dyDescent="0.35"/>
    <row r="120910" s="62" customFormat="1" x14ac:dyDescent="0.35"/>
    <row r="120911" s="62" customFormat="1" x14ac:dyDescent="0.35"/>
    <row r="120912" s="62" customFormat="1" x14ac:dyDescent="0.35"/>
    <row r="120913" s="62" customFormat="1" x14ac:dyDescent="0.35"/>
    <row r="120914" s="62" customFormat="1" x14ac:dyDescent="0.35"/>
    <row r="120915" s="62" customFormat="1" x14ac:dyDescent="0.35"/>
    <row r="120916" s="62" customFormat="1" x14ac:dyDescent="0.35"/>
    <row r="120917" s="62" customFormat="1" x14ac:dyDescent="0.35"/>
    <row r="120918" s="62" customFormat="1" x14ac:dyDescent="0.35"/>
    <row r="120919" s="62" customFormat="1" x14ac:dyDescent="0.35"/>
    <row r="120920" s="62" customFormat="1" x14ac:dyDescent="0.35"/>
    <row r="120921" s="62" customFormat="1" x14ac:dyDescent="0.35"/>
    <row r="120922" s="62" customFormat="1" x14ac:dyDescent="0.35"/>
    <row r="120923" s="62" customFormat="1" x14ac:dyDescent="0.35"/>
    <row r="120924" s="62" customFormat="1" x14ac:dyDescent="0.35"/>
    <row r="120925" s="62" customFormat="1" x14ac:dyDescent="0.35"/>
    <row r="120926" s="62" customFormat="1" x14ac:dyDescent="0.35"/>
    <row r="120927" s="62" customFormat="1" x14ac:dyDescent="0.35"/>
    <row r="120928" s="62" customFormat="1" x14ac:dyDescent="0.35"/>
    <row r="120929" s="62" customFormat="1" x14ac:dyDescent="0.35"/>
    <row r="120930" s="62" customFormat="1" x14ac:dyDescent="0.35"/>
    <row r="120931" s="62" customFormat="1" x14ac:dyDescent="0.35"/>
    <row r="120932" s="62" customFormat="1" x14ac:dyDescent="0.35"/>
    <row r="120933" s="62" customFormat="1" x14ac:dyDescent="0.35"/>
    <row r="120934" s="62" customFormat="1" x14ac:dyDescent="0.35"/>
    <row r="120935" s="62" customFormat="1" x14ac:dyDescent="0.35"/>
    <row r="120936" s="62" customFormat="1" x14ac:dyDescent="0.35"/>
    <row r="120937" s="62" customFormat="1" x14ac:dyDescent="0.35"/>
    <row r="120938" s="62" customFormat="1" x14ac:dyDescent="0.35"/>
    <row r="120939" s="62" customFormat="1" x14ac:dyDescent="0.35"/>
    <row r="120940" s="62" customFormat="1" x14ac:dyDescent="0.35"/>
    <row r="120941" s="62" customFormat="1" x14ac:dyDescent="0.35"/>
    <row r="120942" s="62" customFormat="1" x14ac:dyDescent="0.35"/>
    <row r="120943" s="62" customFormat="1" x14ac:dyDescent="0.35"/>
    <row r="120944" s="62" customFormat="1" x14ac:dyDescent="0.35"/>
    <row r="120945" s="62" customFormat="1" x14ac:dyDescent="0.35"/>
    <row r="120946" s="62" customFormat="1" x14ac:dyDescent="0.35"/>
    <row r="120947" s="62" customFormat="1" x14ac:dyDescent="0.35"/>
    <row r="120948" s="62" customFormat="1" x14ac:dyDescent="0.35"/>
    <row r="120949" s="62" customFormat="1" x14ac:dyDescent="0.35"/>
    <row r="120950" s="62" customFormat="1" x14ac:dyDescent="0.35"/>
    <row r="120951" s="62" customFormat="1" x14ac:dyDescent="0.35"/>
    <row r="120952" s="62" customFormat="1" x14ac:dyDescent="0.35"/>
    <row r="120953" s="62" customFormat="1" x14ac:dyDescent="0.35"/>
    <row r="120954" s="62" customFormat="1" x14ac:dyDescent="0.35"/>
    <row r="120955" s="62" customFormat="1" x14ac:dyDescent="0.35"/>
    <row r="120956" s="62" customFormat="1" x14ac:dyDescent="0.35"/>
    <row r="120957" s="62" customFormat="1" x14ac:dyDescent="0.35"/>
    <row r="120958" s="62" customFormat="1" x14ac:dyDescent="0.35"/>
    <row r="120959" s="62" customFormat="1" x14ac:dyDescent="0.35"/>
    <row r="120960" s="62" customFormat="1" x14ac:dyDescent="0.35"/>
    <row r="120961" s="62" customFormat="1" x14ac:dyDescent="0.35"/>
    <row r="120962" s="62" customFormat="1" x14ac:dyDescent="0.35"/>
    <row r="120963" s="62" customFormat="1" x14ac:dyDescent="0.35"/>
    <row r="120964" s="62" customFormat="1" x14ac:dyDescent="0.35"/>
    <row r="120965" s="62" customFormat="1" x14ac:dyDescent="0.35"/>
    <row r="120966" s="62" customFormat="1" x14ac:dyDescent="0.35"/>
    <row r="120967" s="62" customFormat="1" x14ac:dyDescent="0.35"/>
    <row r="120968" s="62" customFormat="1" x14ac:dyDescent="0.35"/>
    <row r="120969" s="62" customFormat="1" x14ac:dyDescent="0.35"/>
    <row r="120970" s="62" customFormat="1" x14ac:dyDescent="0.35"/>
    <row r="120971" s="62" customFormat="1" x14ac:dyDescent="0.35"/>
    <row r="120972" s="62" customFormat="1" x14ac:dyDescent="0.35"/>
    <row r="120973" s="62" customFormat="1" x14ac:dyDescent="0.35"/>
    <row r="120974" s="62" customFormat="1" x14ac:dyDescent="0.35"/>
    <row r="120975" s="62" customFormat="1" x14ac:dyDescent="0.35"/>
    <row r="120976" s="62" customFormat="1" x14ac:dyDescent="0.35"/>
    <row r="120977" s="62" customFormat="1" x14ac:dyDescent="0.35"/>
    <row r="120978" s="62" customFormat="1" x14ac:dyDescent="0.35"/>
    <row r="120979" s="62" customFormat="1" x14ac:dyDescent="0.35"/>
    <row r="120980" s="62" customFormat="1" x14ac:dyDescent="0.35"/>
    <row r="120981" s="62" customFormat="1" x14ac:dyDescent="0.35"/>
    <row r="120982" s="62" customFormat="1" x14ac:dyDescent="0.35"/>
    <row r="120983" s="62" customFormat="1" x14ac:dyDescent="0.35"/>
    <row r="120984" s="62" customFormat="1" x14ac:dyDescent="0.35"/>
    <row r="120985" s="62" customFormat="1" x14ac:dyDescent="0.35"/>
    <row r="120986" s="62" customFormat="1" x14ac:dyDescent="0.35"/>
    <row r="120987" s="62" customFormat="1" x14ac:dyDescent="0.35"/>
    <row r="120988" s="62" customFormat="1" x14ac:dyDescent="0.35"/>
    <row r="120989" s="62" customFormat="1" x14ac:dyDescent="0.35"/>
    <row r="120990" s="62" customFormat="1" x14ac:dyDescent="0.35"/>
    <row r="120991" s="62" customFormat="1" x14ac:dyDescent="0.35"/>
    <row r="120992" s="62" customFormat="1" x14ac:dyDescent="0.35"/>
    <row r="120993" s="62" customFormat="1" x14ac:dyDescent="0.35"/>
    <row r="120994" s="62" customFormat="1" x14ac:dyDescent="0.35"/>
    <row r="120995" s="62" customFormat="1" x14ac:dyDescent="0.35"/>
    <row r="120996" s="62" customFormat="1" x14ac:dyDescent="0.35"/>
    <row r="120997" s="62" customFormat="1" x14ac:dyDescent="0.35"/>
    <row r="120998" s="62" customFormat="1" x14ac:dyDescent="0.35"/>
    <row r="120999" s="62" customFormat="1" x14ac:dyDescent="0.35"/>
    <row r="121000" s="62" customFormat="1" x14ac:dyDescent="0.35"/>
    <row r="121001" s="62" customFormat="1" x14ac:dyDescent="0.35"/>
    <row r="121002" s="62" customFormat="1" x14ac:dyDescent="0.35"/>
    <row r="121003" s="62" customFormat="1" x14ac:dyDescent="0.35"/>
    <row r="121004" s="62" customFormat="1" x14ac:dyDescent="0.35"/>
    <row r="121005" s="62" customFormat="1" x14ac:dyDescent="0.35"/>
    <row r="121006" s="62" customFormat="1" x14ac:dyDescent="0.35"/>
    <row r="121007" s="62" customFormat="1" x14ac:dyDescent="0.35"/>
    <row r="121008" s="62" customFormat="1" x14ac:dyDescent="0.35"/>
    <row r="121009" s="62" customFormat="1" x14ac:dyDescent="0.35"/>
    <row r="121010" s="62" customFormat="1" x14ac:dyDescent="0.35"/>
    <row r="121011" s="62" customFormat="1" x14ac:dyDescent="0.35"/>
    <row r="121012" s="62" customFormat="1" x14ac:dyDescent="0.35"/>
    <row r="121013" s="62" customFormat="1" x14ac:dyDescent="0.35"/>
    <row r="121014" s="62" customFormat="1" x14ac:dyDescent="0.35"/>
    <row r="121015" s="62" customFormat="1" x14ac:dyDescent="0.35"/>
    <row r="121016" s="62" customFormat="1" x14ac:dyDescent="0.35"/>
    <row r="121017" s="62" customFormat="1" x14ac:dyDescent="0.35"/>
    <row r="121018" s="62" customFormat="1" x14ac:dyDescent="0.35"/>
    <row r="121019" s="62" customFormat="1" x14ac:dyDescent="0.35"/>
    <row r="121020" s="62" customFormat="1" x14ac:dyDescent="0.35"/>
    <row r="121021" s="62" customFormat="1" x14ac:dyDescent="0.35"/>
    <row r="121022" s="62" customFormat="1" x14ac:dyDescent="0.35"/>
    <row r="121023" s="62" customFormat="1" x14ac:dyDescent="0.35"/>
    <row r="121024" s="62" customFormat="1" x14ac:dyDescent="0.35"/>
    <row r="121025" s="62" customFormat="1" x14ac:dyDescent="0.35"/>
    <row r="121026" s="62" customFormat="1" x14ac:dyDescent="0.35"/>
    <row r="121027" s="62" customFormat="1" x14ac:dyDescent="0.35"/>
    <row r="121028" s="62" customFormat="1" x14ac:dyDescent="0.35"/>
    <row r="121029" s="62" customFormat="1" x14ac:dyDescent="0.35"/>
    <row r="121030" s="62" customFormat="1" x14ac:dyDescent="0.35"/>
    <row r="121031" s="62" customFormat="1" x14ac:dyDescent="0.35"/>
    <row r="121032" s="62" customFormat="1" x14ac:dyDescent="0.35"/>
    <row r="121033" s="62" customFormat="1" x14ac:dyDescent="0.35"/>
    <row r="121034" s="62" customFormat="1" x14ac:dyDescent="0.35"/>
    <row r="121035" s="62" customFormat="1" x14ac:dyDescent="0.35"/>
    <row r="121036" s="62" customFormat="1" x14ac:dyDescent="0.35"/>
    <row r="121037" s="62" customFormat="1" x14ac:dyDescent="0.35"/>
    <row r="121038" s="62" customFormat="1" x14ac:dyDescent="0.35"/>
    <row r="121039" s="62" customFormat="1" x14ac:dyDescent="0.35"/>
    <row r="121040" s="62" customFormat="1" x14ac:dyDescent="0.35"/>
    <row r="121041" s="62" customFormat="1" x14ac:dyDescent="0.35"/>
    <row r="121042" s="62" customFormat="1" x14ac:dyDescent="0.35"/>
    <row r="121043" s="62" customFormat="1" x14ac:dyDescent="0.35"/>
    <row r="121044" s="62" customFormat="1" x14ac:dyDescent="0.35"/>
    <row r="121045" s="62" customFormat="1" x14ac:dyDescent="0.35"/>
    <row r="121046" s="62" customFormat="1" x14ac:dyDescent="0.35"/>
    <row r="121047" s="62" customFormat="1" x14ac:dyDescent="0.35"/>
    <row r="121048" s="62" customFormat="1" x14ac:dyDescent="0.35"/>
    <row r="121049" s="62" customFormat="1" x14ac:dyDescent="0.35"/>
    <row r="121050" s="62" customFormat="1" x14ac:dyDescent="0.35"/>
    <row r="121051" s="62" customFormat="1" x14ac:dyDescent="0.35"/>
    <row r="121052" s="62" customFormat="1" x14ac:dyDescent="0.35"/>
    <row r="121053" s="62" customFormat="1" x14ac:dyDescent="0.35"/>
    <row r="121054" s="62" customFormat="1" x14ac:dyDescent="0.35"/>
    <row r="121055" s="62" customFormat="1" x14ac:dyDescent="0.35"/>
    <row r="121056" s="62" customFormat="1" x14ac:dyDescent="0.35"/>
    <row r="121057" s="62" customFormat="1" x14ac:dyDescent="0.35"/>
    <row r="121058" s="62" customFormat="1" x14ac:dyDescent="0.35"/>
    <row r="121059" s="62" customFormat="1" x14ac:dyDescent="0.35"/>
    <row r="121060" s="62" customFormat="1" x14ac:dyDescent="0.35"/>
    <row r="121061" s="62" customFormat="1" x14ac:dyDescent="0.35"/>
    <row r="121062" s="62" customFormat="1" x14ac:dyDescent="0.35"/>
    <row r="121063" s="62" customFormat="1" x14ac:dyDescent="0.35"/>
    <row r="121064" s="62" customFormat="1" x14ac:dyDescent="0.35"/>
    <row r="121065" s="62" customFormat="1" x14ac:dyDescent="0.35"/>
    <row r="121066" s="62" customFormat="1" x14ac:dyDescent="0.35"/>
    <row r="121067" s="62" customFormat="1" x14ac:dyDescent="0.35"/>
    <row r="121068" s="62" customFormat="1" x14ac:dyDescent="0.35"/>
    <row r="121069" s="62" customFormat="1" x14ac:dyDescent="0.35"/>
    <row r="121070" s="62" customFormat="1" x14ac:dyDescent="0.35"/>
    <row r="121071" s="62" customFormat="1" x14ac:dyDescent="0.35"/>
    <row r="121072" s="62" customFormat="1" x14ac:dyDescent="0.35"/>
    <row r="121073" s="62" customFormat="1" x14ac:dyDescent="0.35"/>
    <row r="121074" s="62" customFormat="1" x14ac:dyDescent="0.35"/>
    <row r="121075" s="62" customFormat="1" x14ac:dyDescent="0.35"/>
    <row r="121076" s="62" customFormat="1" x14ac:dyDescent="0.35"/>
    <row r="121077" s="62" customFormat="1" x14ac:dyDescent="0.35"/>
    <row r="121078" s="62" customFormat="1" x14ac:dyDescent="0.35"/>
    <row r="121079" s="62" customFormat="1" x14ac:dyDescent="0.35"/>
    <row r="121080" s="62" customFormat="1" x14ac:dyDescent="0.35"/>
    <row r="121081" s="62" customFormat="1" x14ac:dyDescent="0.35"/>
    <row r="121082" s="62" customFormat="1" x14ac:dyDescent="0.35"/>
    <row r="121083" s="62" customFormat="1" x14ac:dyDescent="0.35"/>
    <row r="121084" s="62" customFormat="1" x14ac:dyDescent="0.35"/>
    <row r="121085" s="62" customFormat="1" x14ac:dyDescent="0.35"/>
    <row r="121086" s="62" customFormat="1" x14ac:dyDescent="0.35"/>
    <row r="121087" s="62" customFormat="1" x14ac:dyDescent="0.35"/>
    <row r="121088" s="62" customFormat="1" x14ac:dyDescent="0.35"/>
    <row r="121089" s="62" customFormat="1" x14ac:dyDescent="0.35"/>
    <row r="121090" s="62" customFormat="1" x14ac:dyDescent="0.35"/>
    <row r="121091" s="62" customFormat="1" x14ac:dyDescent="0.35"/>
    <row r="121092" s="62" customFormat="1" x14ac:dyDescent="0.35"/>
    <row r="121093" s="62" customFormat="1" x14ac:dyDescent="0.35"/>
    <row r="121094" s="62" customFormat="1" x14ac:dyDescent="0.35"/>
    <row r="121095" s="62" customFormat="1" x14ac:dyDescent="0.35"/>
    <row r="121096" s="62" customFormat="1" x14ac:dyDescent="0.35"/>
    <row r="121097" s="62" customFormat="1" x14ac:dyDescent="0.35"/>
    <row r="121098" s="62" customFormat="1" x14ac:dyDescent="0.35"/>
    <row r="121099" s="62" customFormat="1" x14ac:dyDescent="0.35"/>
    <row r="121100" s="62" customFormat="1" x14ac:dyDescent="0.35"/>
    <row r="121101" s="62" customFormat="1" x14ac:dyDescent="0.35"/>
    <row r="121102" s="62" customFormat="1" x14ac:dyDescent="0.35"/>
    <row r="121103" s="62" customFormat="1" x14ac:dyDescent="0.35"/>
    <row r="121104" s="62" customFormat="1" x14ac:dyDescent="0.35"/>
    <row r="121105" s="62" customFormat="1" x14ac:dyDescent="0.35"/>
    <row r="121106" s="62" customFormat="1" x14ac:dyDescent="0.35"/>
    <row r="121107" s="62" customFormat="1" x14ac:dyDescent="0.35"/>
    <row r="121108" s="62" customFormat="1" x14ac:dyDescent="0.35"/>
    <row r="121109" s="62" customFormat="1" x14ac:dyDescent="0.35"/>
    <row r="121110" s="62" customFormat="1" x14ac:dyDescent="0.35"/>
    <row r="121111" s="62" customFormat="1" x14ac:dyDescent="0.35"/>
    <row r="121112" s="62" customFormat="1" x14ac:dyDescent="0.35"/>
    <row r="121113" s="62" customFormat="1" x14ac:dyDescent="0.35"/>
    <row r="121114" s="62" customFormat="1" x14ac:dyDescent="0.35"/>
    <row r="121115" s="62" customFormat="1" x14ac:dyDescent="0.35"/>
    <row r="121116" s="62" customFormat="1" x14ac:dyDescent="0.35"/>
    <row r="121117" s="62" customFormat="1" x14ac:dyDescent="0.35"/>
    <row r="121118" s="62" customFormat="1" x14ac:dyDescent="0.35"/>
    <row r="121119" s="62" customFormat="1" x14ac:dyDescent="0.35"/>
    <row r="121120" s="62" customFormat="1" x14ac:dyDescent="0.35"/>
    <row r="121121" s="62" customFormat="1" x14ac:dyDescent="0.35"/>
    <row r="121122" s="62" customFormat="1" x14ac:dyDescent="0.35"/>
    <row r="121123" s="62" customFormat="1" x14ac:dyDescent="0.35"/>
    <row r="121124" s="62" customFormat="1" x14ac:dyDescent="0.35"/>
    <row r="121125" s="62" customFormat="1" x14ac:dyDescent="0.35"/>
    <row r="121126" s="62" customFormat="1" x14ac:dyDescent="0.35"/>
    <row r="121127" s="62" customFormat="1" x14ac:dyDescent="0.35"/>
    <row r="121128" s="62" customFormat="1" x14ac:dyDescent="0.35"/>
    <row r="121129" s="62" customFormat="1" x14ac:dyDescent="0.35"/>
    <row r="121130" s="62" customFormat="1" x14ac:dyDescent="0.35"/>
    <row r="121131" s="62" customFormat="1" x14ac:dyDescent="0.35"/>
    <row r="121132" s="62" customFormat="1" x14ac:dyDescent="0.35"/>
    <row r="121133" s="62" customFormat="1" x14ac:dyDescent="0.35"/>
    <row r="121134" s="62" customFormat="1" x14ac:dyDescent="0.35"/>
    <row r="121135" s="62" customFormat="1" x14ac:dyDescent="0.35"/>
    <row r="121136" s="62" customFormat="1" x14ac:dyDescent="0.35"/>
    <row r="121137" s="62" customFormat="1" x14ac:dyDescent="0.35"/>
    <row r="121138" s="62" customFormat="1" x14ac:dyDescent="0.35"/>
    <row r="121139" s="62" customFormat="1" x14ac:dyDescent="0.35"/>
    <row r="121140" s="62" customFormat="1" x14ac:dyDescent="0.35"/>
    <row r="121141" s="62" customFormat="1" x14ac:dyDescent="0.35"/>
    <row r="121142" s="62" customFormat="1" x14ac:dyDescent="0.35"/>
    <row r="121143" s="62" customFormat="1" x14ac:dyDescent="0.35"/>
    <row r="121144" s="62" customFormat="1" x14ac:dyDescent="0.35"/>
    <row r="121145" s="62" customFormat="1" x14ac:dyDescent="0.35"/>
    <row r="121146" s="62" customFormat="1" x14ac:dyDescent="0.35"/>
    <row r="121147" s="62" customFormat="1" x14ac:dyDescent="0.35"/>
    <row r="121148" s="62" customFormat="1" x14ac:dyDescent="0.35"/>
    <row r="121149" s="62" customFormat="1" x14ac:dyDescent="0.35"/>
    <row r="121150" s="62" customFormat="1" x14ac:dyDescent="0.35"/>
    <row r="121151" s="62" customFormat="1" x14ac:dyDescent="0.35"/>
    <row r="121152" s="62" customFormat="1" x14ac:dyDescent="0.35"/>
    <row r="121153" s="62" customFormat="1" x14ac:dyDescent="0.35"/>
    <row r="121154" s="62" customFormat="1" x14ac:dyDescent="0.35"/>
    <row r="121155" s="62" customFormat="1" x14ac:dyDescent="0.35"/>
    <row r="121156" s="62" customFormat="1" x14ac:dyDescent="0.35"/>
    <row r="121157" s="62" customFormat="1" x14ac:dyDescent="0.35"/>
    <row r="121158" s="62" customFormat="1" x14ac:dyDescent="0.35"/>
    <row r="121159" s="62" customFormat="1" x14ac:dyDescent="0.35"/>
    <row r="121160" s="62" customFormat="1" x14ac:dyDescent="0.35"/>
    <row r="121161" s="62" customFormat="1" x14ac:dyDescent="0.35"/>
    <row r="121162" s="62" customFormat="1" x14ac:dyDescent="0.35"/>
    <row r="121163" s="62" customFormat="1" x14ac:dyDescent="0.35"/>
    <row r="121164" s="62" customFormat="1" x14ac:dyDescent="0.35"/>
    <row r="121165" s="62" customFormat="1" x14ac:dyDescent="0.35"/>
    <row r="121166" s="62" customFormat="1" x14ac:dyDescent="0.35"/>
    <row r="121167" s="62" customFormat="1" x14ac:dyDescent="0.35"/>
    <row r="121168" s="62" customFormat="1" x14ac:dyDescent="0.35"/>
    <row r="121169" s="62" customFormat="1" x14ac:dyDescent="0.35"/>
    <row r="121170" s="62" customFormat="1" x14ac:dyDescent="0.35"/>
    <row r="121171" s="62" customFormat="1" x14ac:dyDescent="0.35"/>
    <row r="121172" s="62" customFormat="1" x14ac:dyDescent="0.35"/>
    <row r="121173" s="62" customFormat="1" x14ac:dyDescent="0.35"/>
    <row r="121174" s="62" customFormat="1" x14ac:dyDescent="0.35"/>
    <row r="121175" s="62" customFormat="1" x14ac:dyDescent="0.35"/>
    <row r="121176" s="62" customFormat="1" x14ac:dyDescent="0.35"/>
    <row r="121177" s="62" customFormat="1" x14ac:dyDescent="0.35"/>
    <row r="121178" s="62" customFormat="1" x14ac:dyDescent="0.35"/>
    <row r="121179" s="62" customFormat="1" x14ac:dyDescent="0.35"/>
    <row r="121180" s="62" customFormat="1" x14ac:dyDescent="0.35"/>
    <row r="121181" s="62" customFormat="1" x14ac:dyDescent="0.35"/>
    <row r="121182" s="62" customFormat="1" x14ac:dyDescent="0.35"/>
    <row r="121183" s="62" customFormat="1" x14ac:dyDescent="0.35"/>
    <row r="121184" s="62" customFormat="1" x14ac:dyDescent="0.35"/>
    <row r="121185" s="62" customFormat="1" x14ac:dyDescent="0.35"/>
    <row r="121186" s="62" customFormat="1" x14ac:dyDescent="0.35"/>
    <row r="121187" s="62" customFormat="1" x14ac:dyDescent="0.35"/>
    <row r="121188" s="62" customFormat="1" x14ac:dyDescent="0.35"/>
    <row r="121189" s="62" customFormat="1" x14ac:dyDescent="0.35"/>
    <row r="121190" s="62" customFormat="1" x14ac:dyDescent="0.35"/>
    <row r="121191" s="62" customFormat="1" x14ac:dyDescent="0.35"/>
    <row r="121192" s="62" customFormat="1" x14ac:dyDescent="0.35"/>
    <row r="121193" s="62" customFormat="1" x14ac:dyDescent="0.35"/>
    <row r="121194" s="62" customFormat="1" x14ac:dyDescent="0.35"/>
    <row r="121195" s="62" customFormat="1" x14ac:dyDescent="0.35"/>
    <row r="121196" s="62" customFormat="1" x14ac:dyDescent="0.35"/>
    <row r="121197" s="62" customFormat="1" x14ac:dyDescent="0.35"/>
    <row r="121198" s="62" customFormat="1" x14ac:dyDescent="0.35"/>
    <row r="121199" s="62" customFormat="1" x14ac:dyDescent="0.35"/>
    <row r="121200" s="62" customFormat="1" x14ac:dyDescent="0.35"/>
    <row r="121201" s="62" customFormat="1" x14ac:dyDescent="0.35"/>
    <row r="121202" s="62" customFormat="1" x14ac:dyDescent="0.35"/>
    <row r="121203" s="62" customFormat="1" x14ac:dyDescent="0.35"/>
    <row r="121204" s="62" customFormat="1" x14ac:dyDescent="0.35"/>
    <row r="121205" s="62" customFormat="1" x14ac:dyDescent="0.35"/>
    <row r="121206" s="62" customFormat="1" x14ac:dyDescent="0.35"/>
    <row r="121207" s="62" customFormat="1" x14ac:dyDescent="0.35"/>
    <row r="121208" s="62" customFormat="1" x14ac:dyDescent="0.35"/>
    <row r="121209" s="62" customFormat="1" x14ac:dyDescent="0.35"/>
    <row r="121210" s="62" customFormat="1" x14ac:dyDescent="0.35"/>
    <row r="121211" s="62" customFormat="1" x14ac:dyDescent="0.35"/>
    <row r="121212" s="62" customFormat="1" x14ac:dyDescent="0.35"/>
    <row r="121213" s="62" customFormat="1" x14ac:dyDescent="0.35"/>
    <row r="121214" s="62" customFormat="1" x14ac:dyDescent="0.35"/>
    <row r="121215" s="62" customFormat="1" x14ac:dyDescent="0.35"/>
    <row r="121216" s="62" customFormat="1" x14ac:dyDescent="0.35"/>
    <row r="121217" s="62" customFormat="1" x14ac:dyDescent="0.35"/>
    <row r="121218" s="62" customFormat="1" x14ac:dyDescent="0.35"/>
    <row r="121219" s="62" customFormat="1" x14ac:dyDescent="0.35"/>
    <row r="121220" s="62" customFormat="1" x14ac:dyDescent="0.35"/>
    <row r="121221" s="62" customFormat="1" x14ac:dyDescent="0.35"/>
    <row r="121222" s="62" customFormat="1" x14ac:dyDescent="0.35"/>
    <row r="121223" s="62" customFormat="1" x14ac:dyDescent="0.35"/>
    <row r="121224" s="62" customFormat="1" x14ac:dyDescent="0.35"/>
    <row r="121225" s="62" customFormat="1" x14ac:dyDescent="0.35"/>
    <row r="121226" s="62" customFormat="1" x14ac:dyDescent="0.35"/>
    <row r="121227" s="62" customFormat="1" x14ac:dyDescent="0.35"/>
    <row r="121228" s="62" customFormat="1" x14ac:dyDescent="0.35"/>
    <row r="121229" s="62" customFormat="1" x14ac:dyDescent="0.35"/>
    <row r="121230" s="62" customFormat="1" x14ac:dyDescent="0.35"/>
    <row r="121231" s="62" customFormat="1" x14ac:dyDescent="0.35"/>
    <row r="121232" s="62" customFormat="1" x14ac:dyDescent="0.35"/>
    <row r="121233" s="62" customFormat="1" x14ac:dyDescent="0.35"/>
    <row r="121234" s="62" customFormat="1" x14ac:dyDescent="0.35"/>
    <row r="121235" s="62" customFormat="1" x14ac:dyDescent="0.35"/>
    <row r="121236" s="62" customFormat="1" x14ac:dyDescent="0.35"/>
    <row r="121237" s="62" customFormat="1" x14ac:dyDescent="0.35"/>
    <row r="121238" s="62" customFormat="1" x14ac:dyDescent="0.35"/>
    <row r="121239" s="62" customFormat="1" x14ac:dyDescent="0.35"/>
    <row r="121240" s="62" customFormat="1" x14ac:dyDescent="0.35"/>
    <row r="121241" s="62" customFormat="1" x14ac:dyDescent="0.35"/>
    <row r="121242" s="62" customFormat="1" x14ac:dyDescent="0.35"/>
    <row r="121243" s="62" customFormat="1" x14ac:dyDescent="0.35"/>
    <row r="121244" s="62" customFormat="1" x14ac:dyDescent="0.35"/>
    <row r="121245" s="62" customFormat="1" x14ac:dyDescent="0.35"/>
    <row r="121246" s="62" customFormat="1" x14ac:dyDescent="0.35"/>
    <row r="121247" s="62" customFormat="1" x14ac:dyDescent="0.35"/>
    <row r="121248" s="62" customFormat="1" x14ac:dyDescent="0.35"/>
    <row r="121249" s="62" customFormat="1" x14ac:dyDescent="0.35"/>
    <row r="121250" s="62" customFormat="1" x14ac:dyDescent="0.35"/>
    <row r="121251" s="62" customFormat="1" x14ac:dyDescent="0.35"/>
    <row r="121252" s="62" customFormat="1" x14ac:dyDescent="0.35"/>
    <row r="121253" s="62" customFormat="1" x14ac:dyDescent="0.35"/>
    <row r="121254" s="62" customFormat="1" x14ac:dyDescent="0.35"/>
    <row r="121255" s="62" customFormat="1" x14ac:dyDescent="0.35"/>
    <row r="121256" s="62" customFormat="1" x14ac:dyDescent="0.35"/>
    <row r="121257" s="62" customFormat="1" x14ac:dyDescent="0.35"/>
    <row r="121258" s="62" customFormat="1" x14ac:dyDescent="0.35"/>
    <row r="121259" s="62" customFormat="1" x14ac:dyDescent="0.35"/>
    <row r="121260" s="62" customFormat="1" x14ac:dyDescent="0.35"/>
    <row r="121261" s="62" customFormat="1" x14ac:dyDescent="0.35"/>
    <row r="121262" s="62" customFormat="1" x14ac:dyDescent="0.35"/>
    <row r="121263" s="62" customFormat="1" x14ac:dyDescent="0.35"/>
    <row r="121264" s="62" customFormat="1" x14ac:dyDescent="0.35"/>
    <row r="121265" s="62" customFormat="1" x14ac:dyDescent="0.35"/>
    <row r="121266" s="62" customFormat="1" x14ac:dyDescent="0.35"/>
    <row r="121267" s="62" customFormat="1" x14ac:dyDescent="0.35"/>
    <row r="121268" s="62" customFormat="1" x14ac:dyDescent="0.35"/>
    <row r="121269" s="62" customFormat="1" x14ac:dyDescent="0.35"/>
    <row r="121270" s="62" customFormat="1" x14ac:dyDescent="0.35"/>
    <row r="121271" s="62" customFormat="1" x14ac:dyDescent="0.35"/>
    <row r="121272" s="62" customFormat="1" x14ac:dyDescent="0.35"/>
    <row r="121273" s="62" customFormat="1" x14ac:dyDescent="0.35"/>
    <row r="121274" s="62" customFormat="1" x14ac:dyDescent="0.35"/>
    <row r="121275" s="62" customFormat="1" x14ac:dyDescent="0.35"/>
    <row r="121276" s="62" customFormat="1" x14ac:dyDescent="0.35"/>
    <row r="121277" s="62" customFormat="1" x14ac:dyDescent="0.35"/>
    <row r="121278" s="62" customFormat="1" x14ac:dyDescent="0.35"/>
    <row r="121279" s="62" customFormat="1" x14ac:dyDescent="0.35"/>
    <row r="121280" s="62" customFormat="1" x14ac:dyDescent="0.35"/>
    <row r="121281" s="62" customFormat="1" x14ac:dyDescent="0.35"/>
    <row r="121282" s="62" customFormat="1" x14ac:dyDescent="0.35"/>
    <row r="121283" s="62" customFormat="1" x14ac:dyDescent="0.35"/>
    <row r="121284" s="62" customFormat="1" x14ac:dyDescent="0.35"/>
    <row r="121285" s="62" customFormat="1" x14ac:dyDescent="0.35"/>
    <row r="121286" s="62" customFormat="1" x14ac:dyDescent="0.35"/>
    <row r="121287" s="62" customFormat="1" x14ac:dyDescent="0.35"/>
    <row r="121288" s="62" customFormat="1" x14ac:dyDescent="0.35"/>
    <row r="121289" s="62" customFormat="1" x14ac:dyDescent="0.35"/>
    <row r="121290" s="62" customFormat="1" x14ac:dyDescent="0.35"/>
    <row r="121291" s="62" customFormat="1" x14ac:dyDescent="0.35"/>
    <row r="121292" s="62" customFormat="1" x14ac:dyDescent="0.35"/>
    <row r="121293" s="62" customFormat="1" x14ac:dyDescent="0.35"/>
    <row r="121294" s="62" customFormat="1" x14ac:dyDescent="0.35"/>
    <row r="121295" s="62" customFormat="1" x14ac:dyDescent="0.35"/>
    <row r="121296" s="62" customFormat="1" x14ac:dyDescent="0.35"/>
    <row r="121297" s="62" customFormat="1" x14ac:dyDescent="0.35"/>
    <row r="121298" s="62" customFormat="1" x14ac:dyDescent="0.35"/>
    <row r="121299" s="62" customFormat="1" x14ac:dyDescent="0.35"/>
    <row r="121300" s="62" customFormat="1" x14ac:dyDescent="0.35"/>
    <row r="121301" s="62" customFormat="1" x14ac:dyDescent="0.35"/>
    <row r="121302" s="62" customFormat="1" x14ac:dyDescent="0.35"/>
    <row r="121303" s="62" customFormat="1" x14ac:dyDescent="0.35"/>
    <row r="121304" s="62" customFormat="1" x14ac:dyDescent="0.35"/>
    <row r="121305" s="62" customFormat="1" x14ac:dyDescent="0.35"/>
    <row r="121306" s="62" customFormat="1" x14ac:dyDescent="0.35"/>
    <row r="121307" s="62" customFormat="1" x14ac:dyDescent="0.35"/>
    <row r="121308" s="62" customFormat="1" x14ac:dyDescent="0.35"/>
    <row r="121309" s="62" customFormat="1" x14ac:dyDescent="0.35"/>
    <row r="121310" s="62" customFormat="1" x14ac:dyDescent="0.35"/>
    <row r="121311" s="62" customFormat="1" x14ac:dyDescent="0.35"/>
    <row r="121312" s="62" customFormat="1" x14ac:dyDescent="0.35"/>
    <row r="121313" s="62" customFormat="1" x14ac:dyDescent="0.35"/>
    <row r="121314" s="62" customFormat="1" x14ac:dyDescent="0.35"/>
    <row r="121315" s="62" customFormat="1" x14ac:dyDescent="0.35"/>
    <row r="121316" s="62" customFormat="1" x14ac:dyDescent="0.35"/>
    <row r="121317" s="62" customFormat="1" x14ac:dyDescent="0.35"/>
    <row r="121318" s="62" customFormat="1" x14ac:dyDescent="0.35"/>
    <row r="121319" s="62" customFormat="1" x14ac:dyDescent="0.35"/>
    <row r="121320" s="62" customFormat="1" x14ac:dyDescent="0.35"/>
    <row r="121321" s="62" customFormat="1" x14ac:dyDescent="0.35"/>
    <row r="121322" s="62" customFormat="1" x14ac:dyDescent="0.35"/>
    <row r="121323" s="62" customFormat="1" x14ac:dyDescent="0.35"/>
    <row r="121324" s="62" customFormat="1" x14ac:dyDescent="0.35"/>
    <row r="121325" s="62" customFormat="1" x14ac:dyDescent="0.35"/>
    <row r="121326" s="62" customFormat="1" x14ac:dyDescent="0.35"/>
    <row r="121327" s="62" customFormat="1" x14ac:dyDescent="0.35"/>
    <row r="121328" s="62" customFormat="1" x14ac:dyDescent="0.35"/>
    <row r="121329" s="62" customFormat="1" x14ac:dyDescent="0.35"/>
    <row r="121330" s="62" customFormat="1" x14ac:dyDescent="0.35"/>
    <row r="121331" s="62" customFormat="1" x14ac:dyDescent="0.35"/>
    <row r="121332" s="62" customFormat="1" x14ac:dyDescent="0.35"/>
    <row r="121333" s="62" customFormat="1" x14ac:dyDescent="0.35"/>
    <row r="121334" s="62" customFormat="1" x14ac:dyDescent="0.35"/>
    <row r="121335" s="62" customFormat="1" x14ac:dyDescent="0.35"/>
    <row r="121336" s="62" customFormat="1" x14ac:dyDescent="0.35"/>
    <row r="121337" s="62" customFormat="1" x14ac:dyDescent="0.35"/>
    <row r="121338" s="62" customFormat="1" x14ac:dyDescent="0.35"/>
    <row r="121339" s="62" customFormat="1" x14ac:dyDescent="0.35"/>
    <row r="121340" s="62" customFormat="1" x14ac:dyDescent="0.35"/>
    <row r="121341" s="62" customFormat="1" x14ac:dyDescent="0.35"/>
    <row r="121342" s="62" customFormat="1" x14ac:dyDescent="0.35"/>
    <row r="121343" s="62" customFormat="1" x14ac:dyDescent="0.35"/>
    <row r="121344" s="62" customFormat="1" x14ac:dyDescent="0.35"/>
    <row r="121345" s="62" customFormat="1" x14ac:dyDescent="0.35"/>
    <row r="121346" s="62" customFormat="1" x14ac:dyDescent="0.35"/>
    <row r="121347" s="62" customFormat="1" x14ac:dyDescent="0.35"/>
    <row r="121348" s="62" customFormat="1" x14ac:dyDescent="0.35"/>
    <row r="121349" s="62" customFormat="1" x14ac:dyDescent="0.35"/>
    <row r="121350" s="62" customFormat="1" x14ac:dyDescent="0.35"/>
    <row r="121351" s="62" customFormat="1" x14ac:dyDescent="0.35"/>
    <row r="121352" s="62" customFormat="1" x14ac:dyDescent="0.35"/>
    <row r="121353" s="62" customFormat="1" x14ac:dyDescent="0.35"/>
    <row r="121354" s="62" customFormat="1" x14ac:dyDescent="0.35"/>
    <row r="121355" s="62" customFormat="1" x14ac:dyDescent="0.35"/>
    <row r="121356" s="62" customFormat="1" x14ac:dyDescent="0.35"/>
    <row r="121357" s="62" customFormat="1" x14ac:dyDescent="0.35"/>
    <row r="121358" s="62" customFormat="1" x14ac:dyDescent="0.35"/>
    <row r="121359" s="62" customFormat="1" x14ac:dyDescent="0.35"/>
    <row r="121360" s="62" customFormat="1" x14ac:dyDescent="0.35"/>
    <row r="121361" s="62" customFormat="1" x14ac:dyDescent="0.35"/>
    <row r="121362" s="62" customFormat="1" x14ac:dyDescent="0.35"/>
    <row r="121363" s="62" customFormat="1" x14ac:dyDescent="0.35"/>
    <row r="121364" s="62" customFormat="1" x14ac:dyDescent="0.35"/>
    <row r="121365" s="62" customFormat="1" x14ac:dyDescent="0.35"/>
    <row r="121366" s="62" customFormat="1" x14ac:dyDescent="0.35"/>
    <row r="121367" s="62" customFormat="1" x14ac:dyDescent="0.35"/>
    <row r="121368" s="62" customFormat="1" x14ac:dyDescent="0.35"/>
    <row r="121369" s="62" customFormat="1" x14ac:dyDescent="0.35"/>
    <row r="121370" s="62" customFormat="1" x14ac:dyDescent="0.35"/>
    <row r="121371" s="62" customFormat="1" x14ac:dyDescent="0.35"/>
    <row r="121372" s="62" customFormat="1" x14ac:dyDescent="0.35"/>
    <row r="121373" s="62" customFormat="1" x14ac:dyDescent="0.35"/>
    <row r="121374" s="62" customFormat="1" x14ac:dyDescent="0.35"/>
    <row r="121375" s="62" customFormat="1" x14ac:dyDescent="0.35"/>
    <row r="121376" s="62" customFormat="1" x14ac:dyDescent="0.35"/>
    <row r="121377" s="62" customFormat="1" x14ac:dyDescent="0.35"/>
    <row r="121378" s="62" customFormat="1" x14ac:dyDescent="0.35"/>
    <row r="121379" s="62" customFormat="1" x14ac:dyDescent="0.35"/>
    <row r="121380" s="62" customFormat="1" x14ac:dyDescent="0.35"/>
    <row r="121381" s="62" customFormat="1" x14ac:dyDescent="0.35"/>
    <row r="121382" s="62" customFormat="1" x14ac:dyDescent="0.35"/>
    <row r="121383" s="62" customFormat="1" x14ac:dyDescent="0.35"/>
    <row r="121384" s="62" customFormat="1" x14ac:dyDescent="0.35"/>
    <row r="121385" s="62" customFormat="1" x14ac:dyDescent="0.35"/>
    <row r="121386" s="62" customFormat="1" x14ac:dyDescent="0.35"/>
    <row r="121387" s="62" customFormat="1" x14ac:dyDescent="0.35"/>
    <row r="121388" s="62" customFormat="1" x14ac:dyDescent="0.35"/>
    <row r="121389" s="62" customFormat="1" x14ac:dyDescent="0.35"/>
    <row r="121390" s="62" customFormat="1" x14ac:dyDescent="0.35"/>
    <row r="121391" s="62" customFormat="1" x14ac:dyDescent="0.35"/>
    <row r="121392" s="62" customFormat="1" x14ac:dyDescent="0.35"/>
    <row r="121393" s="62" customFormat="1" x14ac:dyDescent="0.35"/>
    <row r="121394" s="62" customFormat="1" x14ac:dyDescent="0.35"/>
    <row r="121395" s="62" customFormat="1" x14ac:dyDescent="0.35"/>
    <row r="121396" s="62" customFormat="1" x14ac:dyDescent="0.35"/>
    <row r="121397" s="62" customFormat="1" x14ac:dyDescent="0.35"/>
    <row r="121398" s="62" customFormat="1" x14ac:dyDescent="0.35"/>
    <row r="121399" s="62" customFormat="1" x14ac:dyDescent="0.35"/>
    <row r="121400" s="62" customFormat="1" x14ac:dyDescent="0.35"/>
    <row r="121401" s="62" customFormat="1" x14ac:dyDescent="0.35"/>
    <row r="121402" s="62" customFormat="1" x14ac:dyDescent="0.35"/>
    <row r="121403" s="62" customFormat="1" x14ac:dyDescent="0.35"/>
    <row r="121404" s="62" customFormat="1" x14ac:dyDescent="0.35"/>
    <row r="121405" s="62" customFormat="1" x14ac:dyDescent="0.35"/>
    <row r="121406" s="62" customFormat="1" x14ac:dyDescent="0.35"/>
    <row r="121407" s="62" customFormat="1" x14ac:dyDescent="0.35"/>
    <row r="121408" s="62" customFormat="1" x14ac:dyDescent="0.35"/>
    <row r="121409" s="62" customFormat="1" x14ac:dyDescent="0.35"/>
    <row r="121410" s="62" customFormat="1" x14ac:dyDescent="0.35"/>
    <row r="121411" s="62" customFormat="1" x14ac:dyDescent="0.35"/>
    <row r="121412" s="62" customFormat="1" x14ac:dyDescent="0.35"/>
    <row r="121413" s="62" customFormat="1" x14ac:dyDescent="0.35"/>
    <row r="121414" s="62" customFormat="1" x14ac:dyDescent="0.35"/>
    <row r="121415" s="62" customFormat="1" x14ac:dyDescent="0.35"/>
    <row r="121416" s="62" customFormat="1" x14ac:dyDescent="0.35"/>
    <row r="121417" s="62" customFormat="1" x14ac:dyDescent="0.35"/>
    <row r="121418" s="62" customFormat="1" x14ac:dyDescent="0.35"/>
    <row r="121419" s="62" customFormat="1" x14ac:dyDescent="0.35"/>
    <row r="121420" s="62" customFormat="1" x14ac:dyDescent="0.35"/>
    <row r="121421" s="62" customFormat="1" x14ac:dyDescent="0.35"/>
    <row r="121422" s="62" customFormat="1" x14ac:dyDescent="0.35"/>
    <row r="121423" s="62" customFormat="1" x14ac:dyDescent="0.35"/>
    <row r="121424" s="62" customFormat="1" x14ac:dyDescent="0.35"/>
    <row r="121425" s="62" customFormat="1" x14ac:dyDescent="0.35"/>
    <row r="121426" s="62" customFormat="1" x14ac:dyDescent="0.35"/>
    <row r="121427" s="62" customFormat="1" x14ac:dyDescent="0.35"/>
    <row r="121428" s="62" customFormat="1" x14ac:dyDescent="0.35"/>
    <row r="121429" s="62" customFormat="1" x14ac:dyDescent="0.35"/>
    <row r="121430" s="62" customFormat="1" x14ac:dyDescent="0.35"/>
    <row r="121431" s="62" customFormat="1" x14ac:dyDescent="0.35"/>
    <row r="121432" s="62" customFormat="1" x14ac:dyDescent="0.35"/>
    <row r="121433" s="62" customFormat="1" x14ac:dyDescent="0.35"/>
    <row r="121434" s="62" customFormat="1" x14ac:dyDescent="0.35"/>
    <row r="121435" s="62" customFormat="1" x14ac:dyDescent="0.35"/>
    <row r="121436" s="62" customFormat="1" x14ac:dyDescent="0.35"/>
    <row r="121437" s="62" customFormat="1" x14ac:dyDescent="0.35"/>
    <row r="121438" s="62" customFormat="1" x14ac:dyDescent="0.35"/>
    <row r="121439" s="62" customFormat="1" x14ac:dyDescent="0.35"/>
    <row r="121440" s="62" customFormat="1" x14ac:dyDescent="0.35"/>
    <row r="121441" s="62" customFormat="1" x14ac:dyDescent="0.35"/>
    <row r="121442" s="62" customFormat="1" x14ac:dyDescent="0.35"/>
    <row r="121443" s="62" customFormat="1" x14ac:dyDescent="0.35"/>
    <row r="121444" s="62" customFormat="1" x14ac:dyDescent="0.35"/>
    <row r="121445" s="62" customFormat="1" x14ac:dyDescent="0.35"/>
    <row r="121446" s="62" customFormat="1" x14ac:dyDescent="0.35"/>
    <row r="121447" s="62" customFormat="1" x14ac:dyDescent="0.35"/>
    <row r="121448" s="62" customFormat="1" x14ac:dyDescent="0.35"/>
    <row r="121449" s="62" customFormat="1" x14ac:dyDescent="0.35"/>
    <row r="121450" s="62" customFormat="1" x14ac:dyDescent="0.35"/>
    <row r="121451" s="62" customFormat="1" x14ac:dyDescent="0.35"/>
    <row r="121452" s="62" customFormat="1" x14ac:dyDescent="0.35"/>
    <row r="121453" s="62" customFormat="1" x14ac:dyDescent="0.35"/>
    <row r="121454" s="62" customFormat="1" x14ac:dyDescent="0.35"/>
    <row r="121455" s="62" customFormat="1" x14ac:dyDescent="0.35"/>
    <row r="121456" s="62" customFormat="1" x14ac:dyDescent="0.35"/>
    <row r="121457" s="62" customFormat="1" x14ac:dyDescent="0.35"/>
    <row r="121458" s="62" customFormat="1" x14ac:dyDescent="0.35"/>
    <row r="121459" s="62" customFormat="1" x14ac:dyDescent="0.35"/>
    <row r="121460" s="62" customFormat="1" x14ac:dyDescent="0.35"/>
    <row r="121461" s="62" customFormat="1" x14ac:dyDescent="0.35"/>
    <row r="121462" s="62" customFormat="1" x14ac:dyDescent="0.35"/>
    <row r="121463" s="62" customFormat="1" x14ac:dyDescent="0.35"/>
    <row r="121464" s="62" customFormat="1" x14ac:dyDescent="0.35"/>
    <row r="121465" s="62" customFormat="1" x14ac:dyDescent="0.35"/>
    <row r="121466" s="62" customFormat="1" x14ac:dyDescent="0.35"/>
    <row r="121467" s="62" customFormat="1" x14ac:dyDescent="0.35"/>
    <row r="121468" s="62" customFormat="1" x14ac:dyDescent="0.35"/>
    <row r="121469" s="62" customFormat="1" x14ac:dyDescent="0.35"/>
    <row r="121470" s="62" customFormat="1" x14ac:dyDescent="0.35"/>
    <row r="121471" s="62" customFormat="1" x14ac:dyDescent="0.35"/>
    <row r="121472" s="62" customFormat="1" x14ac:dyDescent="0.35"/>
    <row r="121473" s="62" customFormat="1" x14ac:dyDescent="0.35"/>
    <row r="121474" s="62" customFormat="1" x14ac:dyDescent="0.35"/>
    <row r="121475" s="62" customFormat="1" x14ac:dyDescent="0.35"/>
    <row r="121476" s="62" customFormat="1" x14ac:dyDescent="0.35"/>
    <row r="121477" s="62" customFormat="1" x14ac:dyDescent="0.35"/>
    <row r="121478" s="62" customFormat="1" x14ac:dyDescent="0.35"/>
    <row r="121479" s="62" customFormat="1" x14ac:dyDescent="0.35"/>
    <row r="121480" s="62" customFormat="1" x14ac:dyDescent="0.35"/>
    <row r="121481" s="62" customFormat="1" x14ac:dyDescent="0.35"/>
    <row r="121482" s="62" customFormat="1" x14ac:dyDescent="0.35"/>
    <row r="121483" s="62" customFormat="1" x14ac:dyDescent="0.35"/>
    <row r="121484" s="62" customFormat="1" x14ac:dyDescent="0.35"/>
    <row r="121485" s="62" customFormat="1" x14ac:dyDescent="0.35"/>
    <row r="121486" s="62" customFormat="1" x14ac:dyDescent="0.35"/>
    <row r="121487" s="62" customFormat="1" x14ac:dyDescent="0.35"/>
    <row r="121488" s="62" customFormat="1" x14ac:dyDescent="0.35"/>
    <row r="121489" s="62" customFormat="1" x14ac:dyDescent="0.35"/>
    <row r="121490" s="62" customFormat="1" x14ac:dyDescent="0.35"/>
    <row r="121491" s="62" customFormat="1" x14ac:dyDescent="0.35"/>
    <row r="121492" s="62" customFormat="1" x14ac:dyDescent="0.35"/>
    <row r="121493" s="62" customFormat="1" x14ac:dyDescent="0.35"/>
    <row r="121494" s="62" customFormat="1" x14ac:dyDescent="0.35"/>
    <row r="121495" s="62" customFormat="1" x14ac:dyDescent="0.35"/>
    <row r="121496" s="62" customFormat="1" x14ac:dyDescent="0.35"/>
    <row r="121497" s="62" customFormat="1" x14ac:dyDescent="0.35"/>
    <row r="121498" s="62" customFormat="1" x14ac:dyDescent="0.35"/>
    <row r="121499" s="62" customFormat="1" x14ac:dyDescent="0.35"/>
    <row r="121500" s="62" customFormat="1" x14ac:dyDescent="0.35"/>
    <row r="121501" s="62" customFormat="1" x14ac:dyDescent="0.35"/>
    <row r="121502" s="62" customFormat="1" x14ac:dyDescent="0.35"/>
    <row r="121503" s="62" customFormat="1" x14ac:dyDescent="0.35"/>
    <row r="121504" s="62" customFormat="1" x14ac:dyDescent="0.35"/>
    <row r="121505" s="62" customFormat="1" x14ac:dyDescent="0.35"/>
    <row r="121506" s="62" customFormat="1" x14ac:dyDescent="0.35"/>
    <row r="121507" s="62" customFormat="1" x14ac:dyDescent="0.35"/>
    <row r="121508" s="62" customFormat="1" x14ac:dyDescent="0.35"/>
    <row r="121509" s="62" customFormat="1" x14ac:dyDescent="0.35"/>
    <row r="121510" s="62" customFormat="1" x14ac:dyDescent="0.35"/>
    <row r="121511" s="62" customFormat="1" x14ac:dyDescent="0.35"/>
    <row r="121512" s="62" customFormat="1" x14ac:dyDescent="0.35"/>
    <row r="121513" s="62" customFormat="1" x14ac:dyDescent="0.35"/>
    <row r="121514" s="62" customFormat="1" x14ac:dyDescent="0.35"/>
    <row r="121515" s="62" customFormat="1" x14ac:dyDescent="0.35"/>
    <row r="121516" s="62" customFormat="1" x14ac:dyDescent="0.35"/>
    <row r="121517" s="62" customFormat="1" x14ac:dyDescent="0.35"/>
    <row r="121518" s="62" customFormat="1" x14ac:dyDescent="0.35"/>
    <row r="121519" s="62" customFormat="1" x14ac:dyDescent="0.35"/>
    <row r="121520" s="62" customFormat="1" x14ac:dyDescent="0.35"/>
    <row r="121521" s="62" customFormat="1" x14ac:dyDescent="0.35"/>
    <row r="121522" s="62" customFormat="1" x14ac:dyDescent="0.35"/>
    <row r="121523" s="62" customFormat="1" x14ac:dyDescent="0.35"/>
    <row r="121524" s="62" customFormat="1" x14ac:dyDescent="0.35"/>
    <row r="121525" s="62" customFormat="1" x14ac:dyDescent="0.35"/>
    <row r="121526" s="62" customFormat="1" x14ac:dyDescent="0.35"/>
    <row r="121527" s="62" customFormat="1" x14ac:dyDescent="0.35"/>
    <row r="121528" s="62" customFormat="1" x14ac:dyDescent="0.35"/>
    <row r="121529" s="62" customFormat="1" x14ac:dyDescent="0.35"/>
    <row r="121530" s="62" customFormat="1" x14ac:dyDescent="0.35"/>
    <row r="121531" s="62" customFormat="1" x14ac:dyDescent="0.35"/>
    <row r="121532" s="62" customFormat="1" x14ac:dyDescent="0.35"/>
    <row r="121533" s="62" customFormat="1" x14ac:dyDescent="0.35"/>
    <row r="121534" s="62" customFormat="1" x14ac:dyDescent="0.35"/>
    <row r="121535" s="62" customFormat="1" x14ac:dyDescent="0.35"/>
    <row r="121536" s="62" customFormat="1" x14ac:dyDescent="0.35"/>
    <row r="121537" s="62" customFormat="1" x14ac:dyDescent="0.35"/>
    <row r="121538" s="62" customFormat="1" x14ac:dyDescent="0.35"/>
    <row r="121539" s="62" customFormat="1" x14ac:dyDescent="0.35"/>
    <row r="121540" s="62" customFormat="1" x14ac:dyDescent="0.35"/>
    <row r="121541" s="62" customFormat="1" x14ac:dyDescent="0.35"/>
    <row r="121542" s="62" customFormat="1" x14ac:dyDescent="0.35"/>
    <row r="121543" s="62" customFormat="1" x14ac:dyDescent="0.35"/>
    <row r="121544" s="62" customFormat="1" x14ac:dyDescent="0.35"/>
    <row r="121545" s="62" customFormat="1" x14ac:dyDescent="0.35"/>
    <row r="121546" s="62" customFormat="1" x14ac:dyDescent="0.35"/>
    <row r="121547" s="62" customFormat="1" x14ac:dyDescent="0.35"/>
    <row r="121548" s="62" customFormat="1" x14ac:dyDescent="0.35"/>
    <row r="121549" s="62" customFormat="1" x14ac:dyDescent="0.35"/>
    <row r="121550" s="62" customFormat="1" x14ac:dyDescent="0.35"/>
    <row r="121551" s="62" customFormat="1" x14ac:dyDescent="0.35"/>
    <row r="121552" s="62" customFormat="1" x14ac:dyDescent="0.35"/>
    <row r="121553" s="62" customFormat="1" x14ac:dyDescent="0.35"/>
    <row r="121554" s="62" customFormat="1" x14ac:dyDescent="0.35"/>
    <row r="121555" s="62" customFormat="1" x14ac:dyDescent="0.35"/>
    <row r="121556" s="62" customFormat="1" x14ac:dyDescent="0.35"/>
    <row r="121557" s="62" customFormat="1" x14ac:dyDescent="0.35"/>
    <row r="121558" s="62" customFormat="1" x14ac:dyDescent="0.35"/>
    <row r="121559" s="62" customFormat="1" x14ac:dyDescent="0.35"/>
    <row r="121560" s="62" customFormat="1" x14ac:dyDescent="0.35"/>
    <row r="121561" s="62" customFormat="1" x14ac:dyDescent="0.35"/>
    <row r="121562" s="62" customFormat="1" x14ac:dyDescent="0.35"/>
    <row r="121563" s="62" customFormat="1" x14ac:dyDescent="0.35"/>
    <row r="121564" s="62" customFormat="1" x14ac:dyDescent="0.35"/>
    <row r="121565" s="62" customFormat="1" x14ac:dyDescent="0.35"/>
    <row r="121566" s="62" customFormat="1" x14ac:dyDescent="0.35"/>
    <row r="121567" s="62" customFormat="1" x14ac:dyDescent="0.35"/>
    <row r="121568" s="62" customFormat="1" x14ac:dyDescent="0.35"/>
    <row r="121569" s="62" customFormat="1" x14ac:dyDescent="0.35"/>
    <row r="121570" s="62" customFormat="1" x14ac:dyDescent="0.35"/>
    <row r="121571" s="62" customFormat="1" x14ac:dyDescent="0.35"/>
    <row r="121572" s="62" customFormat="1" x14ac:dyDescent="0.35"/>
    <row r="121573" s="62" customFormat="1" x14ac:dyDescent="0.35"/>
    <row r="121574" s="62" customFormat="1" x14ac:dyDescent="0.35"/>
    <row r="121575" s="62" customFormat="1" x14ac:dyDescent="0.35"/>
    <row r="121576" s="62" customFormat="1" x14ac:dyDescent="0.35"/>
    <row r="121577" s="62" customFormat="1" x14ac:dyDescent="0.35"/>
    <row r="121578" s="62" customFormat="1" x14ac:dyDescent="0.35"/>
    <row r="121579" s="62" customFormat="1" x14ac:dyDescent="0.35"/>
    <row r="121580" s="62" customFormat="1" x14ac:dyDescent="0.35"/>
    <row r="121581" s="62" customFormat="1" x14ac:dyDescent="0.35"/>
    <row r="121582" s="62" customFormat="1" x14ac:dyDescent="0.35"/>
    <row r="121583" s="62" customFormat="1" x14ac:dyDescent="0.35"/>
    <row r="121584" s="62" customFormat="1" x14ac:dyDescent="0.35"/>
    <row r="121585" s="62" customFormat="1" x14ac:dyDescent="0.35"/>
    <row r="121586" s="62" customFormat="1" x14ac:dyDescent="0.35"/>
    <row r="121587" s="62" customFormat="1" x14ac:dyDescent="0.35"/>
    <row r="121588" s="62" customFormat="1" x14ac:dyDescent="0.35"/>
    <row r="121589" s="62" customFormat="1" x14ac:dyDescent="0.35"/>
    <row r="121590" s="62" customFormat="1" x14ac:dyDescent="0.35"/>
    <row r="121591" s="62" customFormat="1" x14ac:dyDescent="0.35"/>
    <row r="121592" s="62" customFormat="1" x14ac:dyDescent="0.35"/>
    <row r="121593" s="62" customFormat="1" x14ac:dyDescent="0.35"/>
    <row r="121594" s="62" customFormat="1" x14ac:dyDescent="0.35"/>
    <row r="121595" s="62" customFormat="1" x14ac:dyDescent="0.35"/>
    <row r="121596" s="62" customFormat="1" x14ac:dyDescent="0.35"/>
    <row r="121597" s="62" customFormat="1" x14ac:dyDescent="0.35"/>
    <row r="121598" s="62" customFormat="1" x14ac:dyDescent="0.35"/>
    <row r="121599" s="62" customFormat="1" x14ac:dyDescent="0.35"/>
    <row r="121600" s="62" customFormat="1" x14ac:dyDescent="0.35"/>
    <row r="121601" s="62" customFormat="1" x14ac:dyDescent="0.35"/>
    <row r="121602" s="62" customFormat="1" x14ac:dyDescent="0.35"/>
    <row r="121603" s="62" customFormat="1" x14ac:dyDescent="0.35"/>
    <row r="121604" s="62" customFormat="1" x14ac:dyDescent="0.35"/>
    <row r="121605" s="62" customFormat="1" x14ac:dyDescent="0.35"/>
    <row r="121606" s="62" customFormat="1" x14ac:dyDescent="0.35"/>
    <row r="121607" s="62" customFormat="1" x14ac:dyDescent="0.35"/>
    <row r="121608" s="62" customFormat="1" x14ac:dyDescent="0.35"/>
    <row r="121609" s="62" customFormat="1" x14ac:dyDescent="0.35"/>
    <row r="121610" s="62" customFormat="1" x14ac:dyDescent="0.35"/>
    <row r="121611" s="62" customFormat="1" x14ac:dyDescent="0.35"/>
    <row r="121612" s="62" customFormat="1" x14ac:dyDescent="0.35"/>
    <row r="121613" s="62" customFormat="1" x14ac:dyDescent="0.35"/>
    <row r="121614" s="62" customFormat="1" x14ac:dyDescent="0.35"/>
    <row r="121615" s="62" customFormat="1" x14ac:dyDescent="0.35"/>
    <row r="121616" s="62" customFormat="1" x14ac:dyDescent="0.35"/>
    <row r="121617" s="62" customFormat="1" x14ac:dyDescent="0.35"/>
    <row r="121618" s="62" customFormat="1" x14ac:dyDescent="0.35"/>
    <row r="121619" s="62" customFormat="1" x14ac:dyDescent="0.35"/>
    <row r="121620" s="62" customFormat="1" x14ac:dyDescent="0.35"/>
    <row r="121621" s="62" customFormat="1" x14ac:dyDescent="0.35"/>
    <row r="121622" s="62" customFormat="1" x14ac:dyDescent="0.35"/>
    <row r="121623" s="62" customFormat="1" x14ac:dyDescent="0.35"/>
    <row r="121624" s="62" customFormat="1" x14ac:dyDescent="0.35"/>
    <row r="121625" s="62" customFormat="1" x14ac:dyDescent="0.35"/>
    <row r="121626" s="62" customFormat="1" x14ac:dyDescent="0.35"/>
    <row r="121627" s="62" customFormat="1" x14ac:dyDescent="0.35"/>
    <row r="121628" s="62" customFormat="1" x14ac:dyDescent="0.35"/>
    <row r="121629" s="62" customFormat="1" x14ac:dyDescent="0.35"/>
    <row r="121630" s="62" customFormat="1" x14ac:dyDescent="0.35"/>
    <row r="121631" s="62" customFormat="1" x14ac:dyDescent="0.35"/>
    <row r="121632" s="62" customFormat="1" x14ac:dyDescent="0.35"/>
    <row r="121633" s="62" customFormat="1" x14ac:dyDescent="0.35"/>
    <row r="121634" s="62" customFormat="1" x14ac:dyDescent="0.35"/>
    <row r="121635" s="62" customFormat="1" x14ac:dyDescent="0.35"/>
    <row r="121636" s="62" customFormat="1" x14ac:dyDescent="0.35"/>
    <row r="121637" s="62" customFormat="1" x14ac:dyDescent="0.35"/>
    <row r="121638" s="62" customFormat="1" x14ac:dyDescent="0.35"/>
    <row r="121639" s="62" customFormat="1" x14ac:dyDescent="0.35"/>
    <row r="121640" s="62" customFormat="1" x14ac:dyDescent="0.35"/>
    <row r="121641" s="62" customFormat="1" x14ac:dyDescent="0.35"/>
    <row r="121642" s="62" customFormat="1" x14ac:dyDescent="0.35"/>
    <row r="121643" s="62" customFormat="1" x14ac:dyDescent="0.35"/>
    <row r="121644" s="62" customFormat="1" x14ac:dyDescent="0.35"/>
    <row r="121645" s="62" customFormat="1" x14ac:dyDescent="0.35"/>
    <row r="121646" s="62" customFormat="1" x14ac:dyDescent="0.35"/>
    <row r="121647" s="62" customFormat="1" x14ac:dyDescent="0.35"/>
    <row r="121648" s="62" customFormat="1" x14ac:dyDescent="0.35"/>
    <row r="121649" s="62" customFormat="1" x14ac:dyDescent="0.35"/>
    <row r="121650" s="62" customFormat="1" x14ac:dyDescent="0.35"/>
    <row r="121651" s="62" customFormat="1" x14ac:dyDescent="0.35"/>
    <row r="121652" s="62" customFormat="1" x14ac:dyDescent="0.35"/>
    <row r="121653" s="62" customFormat="1" x14ac:dyDescent="0.35"/>
    <row r="121654" s="62" customFormat="1" x14ac:dyDescent="0.35"/>
    <row r="121655" s="62" customFormat="1" x14ac:dyDescent="0.35"/>
    <row r="121656" s="62" customFormat="1" x14ac:dyDescent="0.35"/>
    <row r="121657" s="62" customFormat="1" x14ac:dyDescent="0.35"/>
    <row r="121658" s="62" customFormat="1" x14ac:dyDescent="0.35"/>
    <row r="121659" s="62" customFormat="1" x14ac:dyDescent="0.35"/>
    <row r="121660" s="62" customFormat="1" x14ac:dyDescent="0.35"/>
    <row r="121661" s="62" customFormat="1" x14ac:dyDescent="0.35"/>
    <row r="121662" s="62" customFormat="1" x14ac:dyDescent="0.35"/>
    <row r="121663" s="62" customFormat="1" x14ac:dyDescent="0.35"/>
    <row r="121664" s="62" customFormat="1" x14ac:dyDescent="0.35"/>
    <row r="121665" s="62" customFormat="1" x14ac:dyDescent="0.35"/>
    <row r="121666" s="62" customFormat="1" x14ac:dyDescent="0.35"/>
    <row r="121667" s="62" customFormat="1" x14ac:dyDescent="0.35"/>
    <row r="121668" s="62" customFormat="1" x14ac:dyDescent="0.35"/>
    <row r="121669" s="62" customFormat="1" x14ac:dyDescent="0.35"/>
    <row r="121670" s="62" customFormat="1" x14ac:dyDescent="0.35"/>
    <row r="121671" s="62" customFormat="1" x14ac:dyDescent="0.35"/>
    <row r="121672" s="62" customFormat="1" x14ac:dyDescent="0.35"/>
    <row r="121673" s="62" customFormat="1" x14ac:dyDescent="0.35"/>
    <row r="121674" s="62" customFormat="1" x14ac:dyDescent="0.35"/>
    <row r="121675" s="62" customFormat="1" x14ac:dyDescent="0.35"/>
    <row r="121676" s="62" customFormat="1" x14ac:dyDescent="0.35"/>
    <row r="121677" s="62" customFormat="1" x14ac:dyDescent="0.35"/>
    <row r="121678" s="62" customFormat="1" x14ac:dyDescent="0.35"/>
    <row r="121679" s="62" customFormat="1" x14ac:dyDescent="0.35"/>
    <row r="121680" s="62" customFormat="1" x14ac:dyDescent="0.35"/>
    <row r="121681" s="62" customFormat="1" x14ac:dyDescent="0.35"/>
    <row r="121682" s="62" customFormat="1" x14ac:dyDescent="0.35"/>
    <row r="121683" s="62" customFormat="1" x14ac:dyDescent="0.35"/>
    <row r="121684" s="62" customFormat="1" x14ac:dyDescent="0.35"/>
    <row r="121685" s="62" customFormat="1" x14ac:dyDescent="0.35"/>
    <row r="121686" s="62" customFormat="1" x14ac:dyDescent="0.35"/>
    <row r="121687" s="62" customFormat="1" x14ac:dyDescent="0.35"/>
    <row r="121688" s="62" customFormat="1" x14ac:dyDescent="0.35"/>
    <row r="121689" s="62" customFormat="1" x14ac:dyDescent="0.35"/>
    <row r="121690" s="62" customFormat="1" x14ac:dyDescent="0.35"/>
    <row r="121691" s="62" customFormat="1" x14ac:dyDescent="0.35"/>
    <row r="121692" s="62" customFormat="1" x14ac:dyDescent="0.35"/>
    <row r="121693" s="62" customFormat="1" x14ac:dyDescent="0.35"/>
    <row r="121694" s="62" customFormat="1" x14ac:dyDescent="0.35"/>
    <row r="121695" s="62" customFormat="1" x14ac:dyDescent="0.35"/>
    <row r="121696" s="62" customFormat="1" x14ac:dyDescent="0.35"/>
    <row r="121697" s="62" customFormat="1" x14ac:dyDescent="0.35"/>
    <row r="121698" s="62" customFormat="1" x14ac:dyDescent="0.35"/>
    <row r="121699" s="62" customFormat="1" x14ac:dyDescent="0.35"/>
    <row r="121700" s="62" customFormat="1" x14ac:dyDescent="0.35"/>
    <row r="121701" s="62" customFormat="1" x14ac:dyDescent="0.35"/>
    <row r="121702" s="62" customFormat="1" x14ac:dyDescent="0.35"/>
    <row r="121703" s="62" customFormat="1" x14ac:dyDescent="0.35"/>
    <row r="121704" s="62" customFormat="1" x14ac:dyDescent="0.35"/>
    <row r="121705" s="62" customFormat="1" x14ac:dyDescent="0.35"/>
    <row r="121706" s="62" customFormat="1" x14ac:dyDescent="0.35"/>
    <row r="121707" s="62" customFormat="1" x14ac:dyDescent="0.35"/>
    <row r="121708" s="62" customFormat="1" x14ac:dyDescent="0.35"/>
    <row r="121709" s="62" customFormat="1" x14ac:dyDescent="0.35"/>
    <row r="121710" s="62" customFormat="1" x14ac:dyDescent="0.35"/>
    <row r="121711" s="62" customFormat="1" x14ac:dyDescent="0.35"/>
    <row r="121712" s="62" customFormat="1" x14ac:dyDescent="0.35"/>
    <row r="121713" s="62" customFormat="1" x14ac:dyDescent="0.35"/>
    <row r="121714" s="62" customFormat="1" x14ac:dyDescent="0.35"/>
    <row r="121715" s="62" customFormat="1" x14ac:dyDescent="0.35"/>
    <row r="121716" s="62" customFormat="1" x14ac:dyDescent="0.35"/>
    <row r="121717" s="62" customFormat="1" x14ac:dyDescent="0.35"/>
    <row r="121718" s="62" customFormat="1" x14ac:dyDescent="0.35"/>
    <row r="121719" s="62" customFormat="1" x14ac:dyDescent="0.35"/>
    <row r="121720" s="62" customFormat="1" x14ac:dyDescent="0.35"/>
    <row r="121721" s="62" customFormat="1" x14ac:dyDescent="0.35"/>
    <row r="121722" s="62" customFormat="1" x14ac:dyDescent="0.35"/>
    <row r="121723" s="62" customFormat="1" x14ac:dyDescent="0.35"/>
    <row r="121724" s="62" customFormat="1" x14ac:dyDescent="0.35"/>
    <row r="121725" s="62" customFormat="1" x14ac:dyDescent="0.35"/>
    <row r="121726" s="62" customFormat="1" x14ac:dyDescent="0.35"/>
    <row r="121727" s="62" customFormat="1" x14ac:dyDescent="0.35"/>
    <row r="121728" s="62" customFormat="1" x14ac:dyDescent="0.35"/>
    <row r="121729" s="62" customFormat="1" x14ac:dyDescent="0.35"/>
    <row r="121730" s="62" customFormat="1" x14ac:dyDescent="0.35"/>
    <row r="121731" s="62" customFormat="1" x14ac:dyDescent="0.35"/>
    <row r="121732" s="62" customFormat="1" x14ac:dyDescent="0.35"/>
    <row r="121733" s="62" customFormat="1" x14ac:dyDescent="0.35"/>
    <row r="121734" s="62" customFormat="1" x14ac:dyDescent="0.35"/>
    <row r="121735" s="62" customFormat="1" x14ac:dyDescent="0.35"/>
    <row r="121736" s="62" customFormat="1" x14ac:dyDescent="0.35"/>
    <row r="121737" s="62" customFormat="1" x14ac:dyDescent="0.35"/>
    <row r="121738" s="62" customFormat="1" x14ac:dyDescent="0.35"/>
    <row r="121739" s="62" customFormat="1" x14ac:dyDescent="0.35"/>
    <row r="121740" s="62" customFormat="1" x14ac:dyDescent="0.35"/>
    <row r="121741" s="62" customFormat="1" x14ac:dyDescent="0.35"/>
    <row r="121742" s="62" customFormat="1" x14ac:dyDescent="0.35"/>
    <row r="121743" s="62" customFormat="1" x14ac:dyDescent="0.35"/>
    <row r="121744" s="62" customFormat="1" x14ac:dyDescent="0.35"/>
    <row r="121745" s="62" customFormat="1" x14ac:dyDescent="0.35"/>
    <row r="121746" s="62" customFormat="1" x14ac:dyDescent="0.35"/>
    <row r="121747" s="62" customFormat="1" x14ac:dyDescent="0.35"/>
    <row r="121748" s="62" customFormat="1" x14ac:dyDescent="0.35"/>
    <row r="121749" s="62" customFormat="1" x14ac:dyDescent="0.35"/>
    <row r="121750" s="62" customFormat="1" x14ac:dyDescent="0.35"/>
    <row r="121751" s="62" customFormat="1" x14ac:dyDescent="0.35"/>
    <row r="121752" s="62" customFormat="1" x14ac:dyDescent="0.35"/>
    <row r="121753" s="62" customFormat="1" x14ac:dyDescent="0.35"/>
    <row r="121754" s="62" customFormat="1" x14ac:dyDescent="0.35"/>
    <row r="121755" s="62" customFormat="1" x14ac:dyDescent="0.35"/>
    <row r="121756" s="62" customFormat="1" x14ac:dyDescent="0.35"/>
    <row r="121757" s="62" customFormat="1" x14ac:dyDescent="0.35"/>
    <row r="121758" s="62" customFormat="1" x14ac:dyDescent="0.35"/>
    <row r="121759" s="62" customFormat="1" x14ac:dyDescent="0.35"/>
    <row r="121760" s="62" customFormat="1" x14ac:dyDescent="0.35"/>
    <row r="121761" s="62" customFormat="1" x14ac:dyDescent="0.35"/>
    <row r="121762" s="62" customFormat="1" x14ac:dyDescent="0.35"/>
    <row r="121763" s="62" customFormat="1" x14ac:dyDescent="0.35"/>
    <row r="121764" s="62" customFormat="1" x14ac:dyDescent="0.35"/>
    <row r="121765" s="62" customFormat="1" x14ac:dyDescent="0.35"/>
    <row r="121766" s="62" customFormat="1" x14ac:dyDescent="0.35"/>
    <row r="121767" s="62" customFormat="1" x14ac:dyDescent="0.35"/>
    <row r="121768" s="62" customFormat="1" x14ac:dyDescent="0.35"/>
    <row r="121769" s="62" customFormat="1" x14ac:dyDescent="0.35"/>
    <row r="121770" s="62" customFormat="1" x14ac:dyDescent="0.35"/>
    <row r="121771" s="62" customFormat="1" x14ac:dyDescent="0.35"/>
    <row r="121772" s="62" customFormat="1" x14ac:dyDescent="0.35"/>
    <row r="121773" s="62" customFormat="1" x14ac:dyDescent="0.35"/>
    <row r="121774" s="62" customFormat="1" x14ac:dyDescent="0.35"/>
    <row r="121775" s="62" customFormat="1" x14ac:dyDescent="0.35"/>
    <row r="121776" s="62" customFormat="1" x14ac:dyDescent="0.35"/>
    <row r="121777" s="62" customFormat="1" x14ac:dyDescent="0.35"/>
    <row r="121778" s="62" customFormat="1" x14ac:dyDescent="0.35"/>
    <row r="121779" s="62" customFormat="1" x14ac:dyDescent="0.35"/>
    <row r="121780" s="62" customFormat="1" x14ac:dyDescent="0.35"/>
    <row r="121781" s="62" customFormat="1" x14ac:dyDescent="0.35"/>
    <row r="121782" s="62" customFormat="1" x14ac:dyDescent="0.35"/>
    <row r="121783" s="62" customFormat="1" x14ac:dyDescent="0.35"/>
    <row r="121784" s="62" customFormat="1" x14ac:dyDescent="0.35"/>
    <row r="121785" s="62" customFormat="1" x14ac:dyDescent="0.35"/>
    <row r="121786" s="62" customFormat="1" x14ac:dyDescent="0.35"/>
    <row r="121787" s="62" customFormat="1" x14ac:dyDescent="0.35"/>
    <row r="121788" s="62" customFormat="1" x14ac:dyDescent="0.35"/>
    <row r="121789" s="62" customFormat="1" x14ac:dyDescent="0.35"/>
    <row r="121790" s="62" customFormat="1" x14ac:dyDescent="0.35"/>
    <row r="121791" s="62" customFormat="1" x14ac:dyDescent="0.35"/>
    <row r="121792" s="62" customFormat="1" x14ac:dyDescent="0.35"/>
    <row r="121793" s="62" customFormat="1" x14ac:dyDescent="0.35"/>
    <row r="121794" s="62" customFormat="1" x14ac:dyDescent="0.35"/>
    <row r="121795" s="62" customFormat="1" x14ac:dyDescent="0.35"/>
    <row r="121796" s="62" customFormat="1" x14ac:dyDescent="0.35"/>
    <row r="121797" s="62" customFormat="1" x14ac:dyDescent="0.35"/>
    <row r="121798" s="62" customFormat="1" x14ac:dyDescent="0.35"/>
    <row r="121799" s="62" customFormat="1" x14ac:dyDescent="0.35"/>
    <row r="121800" s="62" customFormat="1" x14ac:dyDescent="0.35"/>
    <row r="121801" s="62" customFormat="1" x14ac:dyDescent="0.35"/>
    <row r="121802" s="62" customFormat="1" x14ac:dyDescent="0.35"/>
    <row r="121803" s="62" customFormat="1" x14ac:dyDescent="0.35"/>
    <row r="121804" s="62" customFormat="1" x14ac:dyDescent="0.35"/>
    <row r="121805" s="62" customFormat="1" x14ac:dyDescent="0.35"/>
    <row r="121806" s="62" customFormat="1" x14ac:dyDescent="0.35"/>
    <row r="121807" s="62" customFormat="1" x14ac:dyDescent="0.35"/>
    <row r="121808" s="62" customFormat="1" x14ac:dyDescent="0.35"/>
    <row r="121809" s="62" customFormat="1" x14ac:dyDescent="0.35"/>
    <row r="121810" s="62" customFormat="1" x14ac:dyDescent="0.35"/>
    <row r="121811" s="62" customFormat="1" x14ac:dyDescent="0.35"/>
    <row r="121812" s="62" customFormat="1" x14ac:dyDescent="0.35"/>
    <row r="121813" s="62" customFormat="1" x14ac:dyDescent="0.35"/>
    <row r="121814" s="62" customFormat="1" x14ac:dyDescent="0.35"/>
    <row r="121815" s="62" customFormat="1" x14ac:dyDescent="0.35"/>
    <row r="121816" s="62" customFormat="1" x14ac:dyDescent="0.35"/>
    <row r="121817" s="62" customFormat="1" x14ac:dyDescent="0.35"/>
    <row r="121818" s="62" customFormat="1" x14ac:dyDescent="0.35"/>
    <row r="121819" s="62" customFormat="1" x14ac:dyDescent="0.35"/>
    <row r="121820" s="62" customFormat="1" x14ac:dyDescent="0.35"/>
    <row r="121821" s="62" customFormat="1" x14ac:dyDescent="0.35"/>
    <row r="121822" s="62" customFormat="1" x14ac:dyDescent="0.35"/>
    <row r="121823" s="62" customFormat="1" x14ac:dyDescent="0.35"/>
    <row r="121824" s="62" customFormat="1" x14ac:dyDescent="0.35"/>
    <row r="121825" s="62" customFormat="1" x14ac:dyDescent="0.35"/>
    <row r="121826" s="62" customFormat="1" x14ac:dyDescent="0.35"/>
    <row r="121827" s="62" customFormat="1" x14ac:dyDescent="0.35"/>
    <row r="121828" s="62" customFormat="1" x14ac:dyDescent="0.35"/>
    <row r="121829" s="62" customFormat="1" x14ac:dyDescent="0.35"/>
    <row r="121830" s="62" customFormat="1" x14ac:dyDescent="0.35"/>
    <row r="121831" s="62" customFormat="1" x14ac:dyDescent="0.35"/>
    <row r="121832" s="62" customFormat="1" x14ac:dyDescent="0.35"/>
    <row r="121833" s="62" customFormat="1" x14ac:dyDescent="0.35"/>
    <row r="121834" s="62" customFormat="1" x14ac:dyDescent="0.35"/>
    <row r="121835" s="62" customFormat="1" x14ac:dyDescent="0.35"/>
    <row r="121836" s="62" customFormat="1" x14ac:dyDescent="0.35"/>
    <row r="121837" s="62" customFormat="1" x14ac:dyDescent="0.35"/>
    <row r="121838" s="62" customFormat="1" x14ac:dyDescent="0.35"/>
    <row r="121839" s="62" customFormat="1" x14ac:dyDescent="0.35"/>
    <row r="121840" s="62" customFormat="1" x14ac:dyDescent="0.35"/>
    <row r="121841" s="62" customFormat="1" x14ac:dyDescent="0.35"/>
    <row r="121842" s="62" customFormat="1" x14ac:dyDescent="0.35"/>
    <row r="121843" s="62" customFormat="1" x14ac:dyDescent="0.35"/>
    <row r="121844" s="62" customFormat="1" x14ac:dyDescent="0.35"/>
    <row r="121845" s="62" customFormat="1" x14ac:dyDescent="0.35"/>
    <row r="121846" s="62" customFormat="1" x14ac:dyDescent="0.35"/>
    <row r="121847" s="62" customFormat="1" x14ac:dyDescent="0.35"/>
    <row r="121848" s="62" customFormat="1" x14ac:dyDescent="0.35"/>
    <row r="121849" s="62" customFormat="1" x14ac:dyDescent="0.35"/>
    <row r="121850" s="62" customFormat="1" x14ac:dyDescent="0.35"/>
    <row r="121851" s="62" customFormat="1" x14ac:dyDescent="0.35"/>
    <row r="121852" s="62" customFormat="1" x14ac:dyDescent="0.35"/>
    <row r="121853" s="62" customFormat="1" x14ac:dyDescent="0.35"/>
    <row r="121854" s="62" customFormat="1" x14ac:dyDescent="0.35"/>
    <row r="121855" s="62" customFormat="1" x14ac:dyDescent="0.35"/>
    <row r="121856" s="62" customFormat="1" x14ac:dyDescent="0.35"/>
    <row r="121857" s="62" customFormat="1" x14ac:dyDescent="0.35"/>
    <row r="121858" s="62" customFormat="1" x14ac:dyDescent="0.35"/>
    <row r="121859" s="62" customFormat="1" x14ac:dyDescent="0.35"/>
    <row r="121860" s="62" customFormat="1" x14ac:dyDescent="0.35"/>
    <row r="121861" s="62" customFormat="1" x14ac:dyDescent="0.35"/>
    <row r="121862" s="62" customFormat="1" x14ac:dyDescent="0.35"/>
    <row r="121863" s="62" customFormat="1" x14ac:dyDescent="0.35"/>
    <row r="121864" s="62" customFormat="1" x14ac:dyDescent="0.35"/>
    <row r="121865" s="62" customFormat="1" x14ac:dyDescent="0.35"/>
    <row r="121866" s="62" customFormat="1" x14ac:dyDescent="0.35"/>
    <row r="121867" s="62" customFormat="1" x14ac:dyDescent="0.35"/>
    <row r="121868" s="62" customFormat="1" x14ac:dyDescent="0.35"/>
    <row r="121869" s="62" customFormat="1" x14ac:dyDescent="0.35"/>
    <row r="121870" s="62" customFormat="1" x14ac:dyDescent="0.35"/>
    <row r="121871" s="62" customFormat="1" x14ac:dyDescent="0.35"/>
    <row r="121872" s="62" customFormat="1" x14ac:dyDescent="0.35"/>
    <row r="121873" s="62" customFormat="1" x14ac:dyDescent="0.35"/>
    <row r="121874" s="62" customFormat="1" x14ac:dyDescent="0.35"/>
    <row r="121875" s="62" customFormat="1" x14ac:dyDescent="0.35"/>
    <row r="121876" s="62" customFormat="1" x14ac:dyDescent="0.35"/>
    <row r="121877" s="62" customFormat="1" x14ac:dyDescent="0.35"/>
    <row r="121878" s="62" customFormat="1" x14ac:dyDescent="0.35"/>
    <row r="121879" s="62" customFormat="1" x14ac:dyDescent="0.35"/>
    <row r="121880" s="62" customFormat="1" x14ac:dyDescent="0.35"/>
    <row r="121881" s="62" customFormat="1" x14ac:dyDescent="0.35"/>
    <row r="121882" s="62" customFormat="1" x14ac:dyDescent="0.35"/>
    <row r="121883" s="62" customFormat="1" x14ac:dyDescent="0.35"/>
    <row r="121884" s="62" customFormat="1" x14ac:dyDescent="0.35"/>
    <row r="121885" s="62" customFormat="1" x14ac:dyDescent="0.35"/>
    <row r="121886" s="62" customFormat="1" x14ac:dyDescent="0.35"/>
    <row r="121887" s="62" customFormat="1" x14ac:dyDescent="0.35"/>
    <row r="121888" s="62" customFormat="1" x14ac:dyDescent="0.35"/>
    <row r="121889" s="62" customFormat="1" x14ac:dyDescent="0.35"/>
    <row r="121890" s="62" customFormat="1" x14ac:dyDescent="0.35"/>
    <row r="121891" s="62" customFormat="1" x14ac:dyDescent="0.35"/>
    <row r="121892" s="62" customFormat="1" x14ac:dyDescent="0.35"/>
    <row r="121893" s="62" customFormat="1" x14ac:dyDescent="0.35"/>
    <row r="121894" s="62" customFormat="1" x14ac:dyDescent="0.35"/>
    <row r="121895" s="62" customFormat="1" x14ac:dyDescent="0.35"/>
    <row r="121896" s="62" customFormat="1" x14ac:dyDescent="0.35"/>
    <row r="121897" s="62" customFormat="1" x14ac:dyDescent="0.35"/>
    <row r="121898" s="62" customFormat="1" x14ac:dyDescent="0.35"/>
    <row r="121899" s="62" customFormat="1" x14ac:dyDescent="0.35"/>
    <row r="121900" s="62" customFormat="1" x14ac:dyDescent="0.35"/>
    <row r="121901" s="62" customFormat="1" x14ac:dyDescent="0.35"/>
    <row r="121902" s="62" customFormat="1" x14ac:dyDescent="0.35"/>
    <row r="121903" s="62" customFormat="1" x14ac:dyDescent="0.35"/>
    <row r="121904" s="62" customFormat="1" x14ac:dyDescent="0.35"/>
    <row r="121905" s="62" customFormat="1" x14ac:dyDescent="0.35"/>
    <row r="121906" s="62" customFormat="1" x14ac:dyDescent="0.35"/>
    <row r="121907" s="62" customFormat="1" x14ac:dyDescent="0.35"/>
    <row r="121908" s="62" customFormat="1" x14ac:dyDescent="0.35"/>
    <row r="121909" s="62" customFormat="1" x14ac:dyDescent="0.35"/>
    <row r="121910" s="62" customFormat="1" x14ac:dyDescent="0.35"/>
    <row r="121911" s="62" customFormat="1" x14ac:dyDescent="0.35"/>
    <row r="121912" s="62" customFormat="1" x14ac:dyDescent="0.35"/>
    <row r="121913" s="62" customFormat="1" x14ac:dyDescent="0.35"/>
    <row r="121914" s="62" customFormat="1" x14ac:dyDescent="0.35"/>
    <row r="121915" s="62" customFormat="1" x14ac:dyDescent="0.35"/>
    <row r="121916" s="62" customFormat="1" x14ac:dyDescent="0.35"/>
    <row r="121917" s="62" customFormat="1" x14ac:dyDescent="0.35"/>
    <row r="121918" s="62" customFormat="1" x14ac:dyDescent="0.35"/>
    <row r="121919" s="62" customFormat="1" x14ac:dyDescent="0.35"/>
    <row r="121920" s="62" customFormat="1" x14ac:dyDescent="0.35"/>
    <row r="121921" s="62" customFormat="1" x14ac:dyDescent="0.35"/>
    <row r="121922" s="62" customFormat="1" x14ac:dyDescent="0.35"/>
    <row r="121923" s="62" customFormat="1" x14ac:dyDescent="0.35"/>
    <row r="121924" s="62" customFormat="1" x14ac:dyDescent="0.35"/>
    <row r="121925" s="62" customFormat="1" x14ac:dyDescent="0.35"/>
    <row r="121926" s="62" customFormat="1" x14ac:dyDescent="0.35"/>
    <row r="121927" s="62" customFormat="1" x14ac:dyDescent="0.35"/>
    <row r="121928" s="62" customFormat="1" x14ac:dyDescent="0.35"/>
    <row r="121929" s="62" customFormat="1" x14ac:dyDescent="0.35"/>
    <row r="121930" s="62" customFormat="1" x14ac:dyDescent="0.35"/>
    <row r="121931" s="62" customFormat="1" x14ac:dyDescent="0.35"/>
    <row r="121932" s="62" customFormat="1" x14ac:dyDescent="0.35"/>
    <row r="121933" s="62" customFormat="1" x14ac:dyDescent="0.35"/>
    <row r="121934" s="62" customFormat="1" x14ac:dyDescent="0.35"/>
    <row r="121935" s="62" customFormat="1" x14ac:dyDescent="0.35"/>
    <row r="121936" s="62" customFormat="1" x14ac:dyDescent="0.35"/>
    <row r="121937" s="62" customFormat="1" x14ac:dyDescent="0.35"/>
    <row r="121938" s="62" customFormat="1" x14ac:dyDescent="0.35"/>
    <row r="121939" s="62" customFormat="1" x14ac:dyDescent="0.35"/>
    <row r="121940" s="62" customFormat="1" x14ac:dyDescent="0.35"/>
    <row r="121941" s="62" customFormat="1" x14ac:dyDescent="0.35"/>
    <row r="121942" s="62" customFormat="1" x14ac:dyDescent="0.35"/>
    <row r="121943" s="62" customFormat="1" x14ac:dyDescent="0.35"/>
    <row r="121944" s="62" customFormat="1" x14ac:dyDescent="0.35"/>
    <row r="121945" s="62" customFormat="1" x14ac:dyDescent="0.35"/>
    <row r="121946" s="62" customFormat="1" x14ac:dyDescent="0.35"/>
    <row r="121947" s="62" customFormat="1" x14ac:dyDescent="0.35"/>
    <row r="121948" s="62" customFormat="1" x14ac:dyDescent="0.35"/>
    <row r="121949" s="62" customFormat="1" x14ac:dyDescent="0.35"/>
    <row r="121950" s="62" customFormat="1" x14ac:dyDescent="0.35"/>
    <row r="121951" s="62" customFormat="1" x14ac:dyDescent="0.35"/>
    <row r="121952" s="62" customFormat="1" x14ac:dyDescent="0.35"/>
    <row r="121953" s="62" customFormat="1" x14ac:dyDescent="0.35"/>
    <row r="121954" s="62" customFormat="1" x14ac:dyDescent="0.35"/>
    <row r="121955" s="62" customFormat="1" x14ac:dyDescent="0.35"/>
    <row r="121956" s="62" customFormat="1" x14ac:dyDescent="0.35"/>
    <row r="121957" s="62" customFormat="1" x14ac:dyDescent="0.35"/>
    <row r="121958" s="62" customFormat="1" x14ac:dyDescent="0.35"/>
    <row r="121959" s="62" customFormat="1" x14ac:dyDescent="0.35"/>
    <row r="121960" s="62" customFormat="1" x14ac:dyDescent="0.35"/>
    <row r="121961" s="62" customFormat="1" x14ac:dyDescent="0.35"/>
    <row r="121962" s="62" customFormat="1" x14ac:dyDescent="0.35"/>
    <row r="121963" s="62" customFormat="1" x14ac:dyDescent="0.35"/>
    <row r="121964" s="62" customFormat="1" x14ac:dyDescent="0.35"/>
    <row r="121965" s="62" customFormat="1" x14ac:dyDescent="0.35"/>
    <row r="121966" s="62" customFormat="1" x14ac:dyDescent="0.35"/>
    <row r="121967" s="62" customFormat="1" x14ac:dyDescent="0.35"/>
    <row r="121968" s="62" customFormat="1" x14ac:dyDescent="0.35"/>
    <row r="121969" s="62" customFormat="1" x14ac:dyDescent="0.35"/>
    <row r="121970" s="62" customFormat="1" x14ac:dyDescent="0.35"/>
    <row r="121971" s="62" customFormat="1" x14ac:dyDescent="0.35"/>
    <row r="121972" s="62" customFormat="1" x14ac:dyDescent="0.35"/>
    <row r="121973" s="62" customFormat="1" x14ac:dyDescent="0.35"/>
    <row r="121974" s="62" customFormat="1" x14ac:dyDescent="0.35"/>
    <row r="121975" s="62" customFormat="1" x14ac:dyDescent="0.35"/>
    <row r="121976" s="62" customFormat="1" x14ac:dyDescent="0.35"/>
    <row r="121977" s="62" customFormat="1" x14ac:dyDescent="0.35"/>
    <row r="121978" s="62" customFormat="1" x14ac:dyDescent="0.35"/>
    <row r="121979" s="62" customFormat="1" x14ac:dyDescent="0.35"/>
    <row r="121980" s="62" customFormat="1" x14ac:dyDescent="0.35"/>
    <row r="121981" s="62" customFormat="1" x14ac:dyDescent="0.35"/>
    <row r="121982" s="62" customFormat="1" x14ac:dyDescent="0.35"/>
    <row r="121983" s="62" customFormat="1" x14ac:dyDescent="0.35"/>
    <row r="121984" s="62" customFormat="1" x14ac:dyDescent="0.35"/>
    <row r="121985" s="62" customFormat="1" x14ac:dyDescent="0.35"/>
    <row r="121986" s="62" customFormat="1" x14ac:dyDescent="0.35"/>
    <row r="121987" s="62" customFormat="1" x14ac:dyDescent="0.35"/>
    <row r="121988" s="62" customFormat="1" x14ac:dyDescent="0.35"/>
    <row r="121989" s="62" customFormat="1" x14ac:dyDescent="0.35"/>
    <row r="121990" s="62" customFormat="1" x14ac:dyDescent="0.35"/>
    <row r="121991" s="62" customFormat="1" x14ac:dyDescent="0.35"/>
    <row r="121992" s="62" customFormat="1" x14ac:dyDescent="0.35"/>
    <row r="121993" s="62" customFormat="1" x14ac:dyDescent="0.35"/>
    <row r="121994" s="62" customFormat="1" x14ac:dyDescent="0.35"/>
    <row r="121995" s="62" customFormat="1" x14ac:dyDescent="0.35"/>
    <row r="121996" s="62" customFormat="1" x14ac:dyDescent="0.35"/>
    <row r="121997" s="62" customFormat="1" x14ac:dyDescent="0.35"/>
    <row r="121998" s="62" customFormat="1" x14ac:dyDescent="0.35"/>
    <row r="121999" s="62" customFormat="1" x14ac:dyDescent="0.35"/>
    <row r="122000" s="62" customFormat="1" x14ac:dyDescent="0.35"/>
    <row r="122001" s="62" customFormat="1" x14ac:dyDescent="0.35"/>
    <row r="122002" s="62" customFormat="1" x14ac:dyDescent="0.35"/>
    <row r="122003" s="62" customFormat="1" x14ac:dyDescent="0.35"/>
    <row r="122004" s="62" customFormat="1" x14ac:dyDescent="0.35"/>
    <row r="122005" s="62" customFormat="1" x14ac:dyDescent="0.35"/>
    <row r="122006" s="62" customFormat="1" x14ac:dyDescent="0.35"/>
    <row r="122007" s="62" customFormat="1" x14ac:dyDescent="0.35"/>
    <row r="122008" s="62" customFormat="1" x14ac:dyDescent="0.35"/>
    <row r="122009" s="62" customFormat="1" x14ac:dyDescent="0.35"/>
    <row r="122010" s="62" customFormat="1" x14ac:dyDescent="0.35"/>
    <row r="122011" s="62" customFormat="1" x14ac:dyDescent="0.35"/>
    <row r="122012" s="62" customFormat="1" x14ac:dyDescent="0.35"/>
    <row r="122013" s="62" customFormat="1" x14ac:dyDescent="0.35"/>
    <row r="122014" s="62" customFormat="1" x14ac:dyDescent="0.35"/>
    <row r="122015" s="62" customFormat="1" x14ac:dyDescent="0.35"/>
    <row r="122016" s="62" customFormat="1" x14ac:dyDescent="0.35"/>
    <row r="122017" s="62" customFormat="1" x14ac:dyDescent="0.35"/>
    <row r="122018" s="62" customFormat="1" x14ac:dyDescent="0.35"/>
    <row r="122019" s="62" customFormat="1" x14ac:dyDescent="0.35"/>
    <row r="122020" s="62" customFormat="1" x14ac:dyDescent="0.35"/>
    <row r="122021" s="62" customFormat="1" x14ac:dyDescent="0.35"/>
    <row r="122022" s="62" customFormat="1" x14ac:dyDescent="0.35"/>
    <row r="122023" s="62" customFormat="1" x14ac:dyDescent="0.35"/>
    <row r="122024" s="62" customFormat="1" x14ac:dyDescent="0.35"/>
    <row r="122025" s="62" customFormat="1" x14ac:dyDescent="0.35"/>
    <row r="122026" s="62" customFormat="1" x14ac:dyDescent="0.35"/>
    <row r="122027" s="62" customFormat="1" x14ac:dyDescent="0.35"/>
    <row r="122028" s="62" customFormat="1" x14ac:dyDescent="0.35"/>
    <row r="122029" s="62" customFormat="1" x14ac:dyDescent="0.35"/>
    <row r="122030" s="62" customFormat="1" x14ac:dyDescent="0.35"/>
    <row r="122031" s="62" customFormat="1" x14ac:dyDescent="0.35"/>
    <row r="122032" s="62" customFormat="1" x14ac:dyDescent="0.35"/>
    <row r="122033" s="62" customFormat="1" x14ac:dyDescent="0.35"/>
    <row r="122034" s="62" customFormat="1" x14ac:dyDescent="0.35"/>
    <row r="122035" s="62" customFormat="1" x14ac:dyDescent="0.35"/>
    <row r="122036" s="62" customFormat="1" x14ac:dyDescent="0.35"/>
    <row r="122037" s="62" customFormat="1" x14ac:dyDescent="0.35"/>
    <row r="122038" s="62" customFormat="1" x14ac:dyDescent="0.35"/>
    <row r="122039" s="62" customFormat="1" x14ac:dyDescent="0.35"/>
    <row r="122040" s="62" customFormat="1" x14ac:dyDescent="0.35"/>
    <row r="122041" s="62" customFormat="1" x14ac:dyDescent="0.35"/>
    <row r="122042" s="62" customFormat="1" x14ac:dyDescent="0.35"/>
    <row r="122043" s="62" customFormat="1" x14ac:dyDescent="0.35"/>
    <row r="122044" s="62" customFormat="1" x14ac:dyDescent="0.35"/>
    <row r="122045" s="62" customFormat="1" x14ac:dyDescent="0.35"/>
    <row r="122046" s="62" customFormat="1" x14ac:dyDescent="0.35"/>
    <row r="122047" s="62" customFormat="1" x14ac:dyDescent="0.35"/>
    <row r="122048" s="62" customFormat="1" x14ac:dyDescent="0.35"/>
    <row r="122049" s="62" customFormat="1" x14ac:dyDescent="0.35"/>
    <row r="122050" s="62" customFormat="1" x14ac:dyDescent="0.35"/>
    <row r="122051" s="62" customFormat="1" x14ac:dyDescent="0.35"/>
    <row r="122052" s="62" customFormat="1" x14ac:dyDescent="0.35"/>
    <row r="122053" s="62" customFormat="1" x14ac:dyDescent="0.35"/>
    <row r="122054" s="62" customFormat="1" x14ac:dyDescent="0.35"/>
    <row r="122055" s="62" customFormat="1" x14ac:dyDescent="0.35"/>
    <row r="122056" s="62" customFormat="1" x14ac:dyDescent="0.35"/>
    <row r="122057" s="62" customFormat="1" x14ac:dyDescent="0.35"/>
    <row r="122058" s="62" customFormat="1" x14ac:dyDescent="0.35"/>
    <row r="122059" s="62" customFormat="1" x14ac:dyDescent="0.35"/>
    <row r="122060" s="62" customFormat="1" x14ac:dyDescent="0.35"/>
    <row r="122061" s="62" customFormat="1" x14ac:dyDescent="0.35"/>
    <row r="122062" s="62" customFormat="1" x14ac:dyDescent="0.35"/>
    <row r="122063" s="62" customFormat="1" x14ac:dyDescent="0.35"/>
    <row r="122064" s="62" customFormat="1" x14ac:dyDescent="0.35"/>
    <row r="122065" s="62" customFormat="1" x14ac:dyDescent="0.35"/>
    <row r="122066" s="62" customFormat="1" x14ac:dyDescent="0.35"/>
    <row r="122067" s="62" customFormat="1" x14ac:dyDescent="0.35"/>
    <row r="122068" s="62" customFormat="1" x14ac:dyDescent="0.35"/>
    <row r="122069" s="62" customFormat="1" x14ac:dyDescent="0.35"/>
    <row r="122070" s="62" customFormat="1" x14ac:dyDescent="0.35"/>
    <row r="122071" s="62" customFormat="1" x14ac:dyDescent="0.35"/>
    <row r="122072" s="62" customFormat="1" x14ac:dyDescent="0.35"/>
    <row r="122073" s="62" customFormat="1" x14ac:dyDescent="0.35"/>
    <row r="122074" s="62" customFormat="1" x14ac:dyDescent="0.35"/>
    <row r="122075" s="62" customFormat="1" x14ac:dyDescent="0.35"/>
    <row r="122076" s="62" customFormat="1" x14ac:dyDescent="0.35"/>
    <row r="122077" s="62" customFormat="1" x14ac:dyDescent="0.35"/>
    <row r="122078" s="62" customFormat="1" x14ac:dyDescent="0.35"/>
    <row r="122079" s="62" customFormat="1" x14ac:dyDescent="0.35"/>
    <row r="122080" s="62" customFormat="1" x14ac:dyDescent="0.35"/>
    <row r="122081" s="62" customFormat="1" x14ac:dyDescent="0.35"/>
    <row r="122082" s="62" customFormat="1" x14ac:dyDescent="0.35"/>
    <row r="122083" s="62" customFormat="1" x14ac:dyDescent="0.35"/>
    <row r="122084" s="62" customFormat="1" x14ac:dyDescent="0.35"/>
    <row r="122085" s="62" customFormat="1" x14ac:dyDescent="0.35"/>
    <row r="122086" s="62" customFormat="1" x14ac:dyDescent="0.35"/>
    <row r="122087" s="62" customFormat="1" x14ac:dyDescent="0.35"/>
    <row r="122088" s="62" customFormat="1" x14ac:dyDescent="0.35"/>
    <row r="122089" s="62" customFormat="1" x14ac:dyDescent="0.35"/>
    <row r="122090" s="62" customFormat="1" x14ac:dyDescent="0.35"/>
    <row r="122091" s="62" customFormat="1" x14ac:dyDescent="0.35"/>
    <row r="122092" s="62" customFormat="1" x14ac:dyDescent="0.35"/>
    <row r="122093" s="62" customFormat="1" x14ac:dyDescent="0.35"/>
    <row r="122094" s="62" customFormat="1" x14ac:dyDescent="0.35"/>
    <row r="122095" s="62" customFormat="1" x14ac:dyDescent="0.35"/>
    <row r="122096" s="62" customFormat="1" x14ac:dyDescent="0.35"/>
    <row r="122097" s="62" customFormat="1" x14ac:dyDescent="0.35"/>
    <row r="122098" s="62" customFormat="1" x14ac:dyDescent="0.35"/>
    <row r="122099" s="62" customFormat="1" x14ac:dyDescent="0.35"/>
    <row r="122100" s="62" customFormat="1" x14ac:dyDescent="0.35"/>
    <row r="122101" s="62" customFormat="1" x14ac:dyDescent="0.35"/>
    <row r="122102" s="62" customFormat="1" x14ac:dyDescent="0.35"/>
    <row r="122103" s="62" customFormat="1" x14ac:dyDescent="0.35"/>
    <row r="122104" s="62" customFormat="1" x14ac:dyDescent="0.35"/>
    <row r="122105" s="62" customFormat="1" x14ac:dyDescent="0.35"/>
    <row r="122106" s="62" customFormat="1" x14ac:dyDescent="0.35"/>
    <row r="122107" s="62" customFormat="1" x14ac:dyDescent="0.35"/>
    <row r="122108" s="62" customFormat="1" x14ac:dyDescent="0.35"/>
    <row r="122109" s="62" customFormat="1" x14ac:dyDescent="0.35"/>
    <row r="122110" s="62" customFormat="1" x14ac:dyDescent="0.35"/>
    <row r="122111" s="62" customFormat="1" x14ac:dyDescent="0.35"/>
    <row r="122112" s="62" customFormat="1" x14ac:dyDescent="0.35"/>
    <row r="122113" s="62" customFormat="1" x14ac:dyDescent="0.35"/>
    <row r="122114" s="62" customFormat="1" x14ac:dyDescent="0.35"/>
    <row r="122115" s="62" customFormat="1" x14ac:dyDescent="0.35"/>
    <row r="122116" s="62" customFormat="1" x14ac:dyDescent="0.35"/>
    <row r="122117" s="62" customFormat="1" x14ac:dyDescent="0.35"/>
    <row r="122118" s="62" customFormat="1" x14ac:dyDescent="0.35"/>
    <row r="122119" s="62" customFormat="1" x14ac:dyDescent="0.35"/>
    <row r="122120" s="62" customFormat="1" x14ac:dyDescent="0.35"/>
    <row r="122121" s="62" customFormat="1" x14ac:dyDescent="0.35"/>
    <row r="122122" s="62" customFormat="1" x14ac:dyDescent="0.35"/>
    <row r="122123" s="62" customFormat="1" x14ac:dyDescent="0.35"/>
    <row r="122124" s="62" customFormat="1" x14ac:dyDescent="0.35"/>
    <row r="122125" s="62" customFormat="1" x14ac:dyDescent="0.35"/>
    <row r="122126" s="62" customFormat="1" x14ac:dyDescent="0.35"/>
    <row r="122127" s="62" customFormat="1" x14ac:dyDescent="0.35"/>
    <row r="122128" s="62" customFormat="1" x14ac:dyDescent="0.35"/>
    <row r="122129" s="62" customFormat="1" x14ac:dyDescent="0.35"/>
    <row r="122130" s="62" customFormat="1" x14ac:dyDescent="0.35"/>
    <row r="122131" s="62" customFormat="1" x14ac:dyDescent="0.35"/>
    <row r="122132" s="62" customFormat="1" x14ac:dyDescent="0.35"/>
    <row r="122133" s="62" customFormat="1" x14ac:dyDescent="0.35"/>
    <row r="122134" s="62" customFormat="1" x14ac:dyDescent="0.35"/>
    <row r="122135" s="62" customFormat="1" x14ac:dyDescent="0.35"/>
    <row r="122136" s="62" customFormat="1" x14ac:dyDescent="0.35"/>
    <row r="122137" s="62" customFormat="1" x14ac:dyDescent="0.35"/>
    <row r="122138" s="62" customFormat="1" x14ac:dyDescent="0.35"/>
    <row r="122139" s="62" customFormat="1" x14ac:dyDescent="0.35"/>
    <row r="122140" s="62" customFormat="1" x14ac:dyDescent="0.35"/>
    <row r="122141" s="62" customFormat="1" x14ac:dyDescent="0.35"/>
    <row r="122142" s="62" customFormat="1" x14ac:dyDescent="0.35"/>
    <row r="122143" s="62" customFormat="1" x14ac:dyDescent="0.35"/>
    <row r="122144" s="62" customFormat="1" x14ac:dyDescent="0.35"/>
    <row r="122145" s="62" customFormat="1" x14ac:dyDescent="0.35"/>
    <row r="122146" s="62" customFormat="1" x14ac:dyDescent="0.35"/>
    <row r="122147" s="62" customFormat="1" x14ac:dyDescent="0.35"/>
    <row r="122148" s="62" customFormat="1" x14ac:dyDescent="0.35"/>
    <row r="122149" s="62" customFormat="1" x14ac:dyDescent="0.35"/>
    <row r="122150" s="62" customFormat="1" x14ac:dyDescent="0.35"/>
    <row r="122151" s="62" customFormat="1" x14ac:dyDescent="0.35"/>
    <row r="122152" s="62" customFormat="1" x14ac:dyDescent="0.35"/>
    <row r="122153" s="62" customFormat="1" x14ac:dyDescent="0.35"/>
    <row r="122154" s="62" customFormat="1" x14ac:dyDescent="0.35"/>
    <row r="122155" s="62" customFormat="1" x14ac:dyDescent="0.35"/>
    <row r="122156" s="62" customFormat="1" x14ac:dyDescent="0.35"/>
    <row r="122157" s="62" customFormat="1" x14ac:dyDescent="0.35"/>
    <row r="122158" s="62" customFormat="1" x14ac:dyDescent="0.35"/>
    <row r="122159" s="62" customFormat="1" x14ac:dyDescent="0.35"/>
    <row r="122160" s="62" customFormat="1" x14ac:dyDescent="0.35"/>
    <row r="122161" s="62" customFormat="1" x14ac:dyDescent="0.35"/>
    <row r="122162" s="62" customFormat="1" x14ac:dyDescent="0.35"/>
    <row r="122163" s="62" customFormat="1" x14ac:dyDescent="0.35"/>
    <row r="122164" s="62" customFormat="1" x14ac:dyDescent="0.35"/>
    <row r="122165" s="62" customFormat="1" x14ac:dyDescent="0.35"/>
    <row r="122166" s="62" customFormat="1" x14ac:dyDescent="0.35"/>
    <row r="122167" s="62" customFormat="1" x14ac:dyDescent="0.35"/>
    <row r="122168" s="62" customFormat="1" x14ac:dyDescent="0.35"/>
    <row r="122169" s="62" customFormat="1" x14ac:dyDescent="0.35"/>
    <row r="122170" s="62" customFormat="1" x14ac:dyDescent="0.35"/>
    <row r="122171" s="62" customFormat="1" x14ac:dyDescent="0.35"/>
    <row r="122172" s="62" customFormat="1" x14ac:dyDescent="0.35"/>
    <row r="122173" s="62" customFormat="1" x14ac:dyDescent="0.35"/>
    <row r="122174" s="62" customFormat="1" x14ac:dyDescent="0.35"/>
    <row r="122175" s="62" customFormat="1" x14ac:dyDescent="0.35"/>
    <row r="122176" s="62" customFormat="1" x14ac:dyDescent="0.35"/>
    <row r="122177" s="62" customFormat="1" x14ac:dyDescent="0.35"/>
    <row r="122178" s="62" customFormat="1" x14ac:dyDescent="0.35"/>
    <row r="122179" s="62" customFormat="1" x14ac:dyDescent="0.35"/>
    <row r="122180" s="62" customFormat="1" x14ac:dyDescent="0.35"/>
    <row r="122181" s="62" customFormat="1" x14ac:dyDescent="0.35"/>
    <row r="122182" s="62" customFormat="1" x14ac:dyDescent="0.35"/>
    <row r="122183" s="62" customFormat="1" x14ac:dyDescent="0.35"/>
    <row r="122184" s="62" customFormat="1" x14ac:dyDescent="0.35"/>
    <row r="122185" s="62" customFormat="1" x14ac:dyDescent="0.35"/>
    <row r="122186" s="62" customFormat="1" x14ac:dyDescent="0.35"/>
    <row r="122187" s="62" customFormat="1" x14ac:dyDescent="0.35"/>
    <row r="122188" s="62" customFormat="1" x14ac:dyDescent="0.35"/>
    <row r="122189" s="62" customFormat="1" x14ac:dyDescent="0.35"/>
    <row r="122190" s="62" customFormat="1" x14ac:dyDescent="0.35"/>
    <row r="122191" s="62" customFormat="1" x14ac:dyDescent="0.35"/>
    <row r="122192" s="62" customFormat="1" x14ac:dyDescent="0.35"/>
    <row r="122193" s="62" customFormat="1" x14ac:dyDescent="0.35"/>
    <row r="122194" s="62" customFormat="1" x14ac:dyDescent="0.35"/>
    <row r="122195" s="62" customFormat="1" x14ac:dyDescent="0.35"/>
    <row r="122196" s="62" customFormat="1" x14ac:dyDescent="0.35"/>
    <row r="122197" s="62" customFormat="1" x14ac:dyDescent="0.35"/>
    <row r="122198" s="62" customFormat="1" x14ac:dyDescent="0.35"/>
    <row r="122199" s="62" customFormat="1" x14ac:dyDescent="0.35"/>
    <row r="122200" s="62" customFormat="1" x14ac:dyDescent="0.35"/>
    <row r="122201" s="62" customFormat="1" x14ac:dyDescent="0.35"/>
    <row r="122202" s="62" customFormat="1" x14ac:dyDescent="0.35"/>
    <row r="122203" s="62" customFormat="1" x14ac:dyDescent="0.35"/>
    <row r="122204" s="62" customFormat="1" x14ac:dyDescent="0.35"/>
    <row r="122205" s="62" customFormat="1" x14ac:dyDescent="0.35"/>
    <row r="122206" s="62" customFormat="1" x14ac:dyDescent="0.35"/>
    <row r="122207" s="62" customFormat="1" x14ac:dyDescent="0.35"/>
    <row r="122208" s="62" customFormat="1" x14ac:dyDescent="0.35"/>
    <row r="122209" s="62" customFormat="1" x14ac:dyDescent="0.35"/>
    <row r="122210" s="62" customFormat="1" x14ac:dyDescent="0.35"/>
    <row r="122211" s="62" customFormat="1" x14ac:dyDescent="0.35"/>
    <row r="122212" s="62" customFormat="1" x14ac:dyDescent="0.35"/>
    <row r="122213" s="62" customFormat="1" x14ac:dyDescent="0.35"/>
    <row r="122214" s="62" customFormat="1" x14ac:dyDescent="0.35"/>
    <row r="122215" s="62" customFormat="1" x14ac:dyDescent="0.35"/>
    <row r="122216" s="62" customFormat="1" x14ac:dyDescent="0.35"/>
    <row r="122217" s="62" customFormat="1" x14ac:dyDescent="0.35"/>
    <row r="122218" s="62" customFormat="1" x14ac:dyDescent="0.35"/>
    <row r="122219" s="62" customFormat="1" x14ac:dyDescent="0.35"/>
    <row r="122220" s="62" customFormat="1" x14ac:dyDescent="0.35"/>
    <row r="122221" s="62" customFormat="1" x14ac:dyDescent="0.35"/>
    <row r="122222" s="62" customFormat="1" x14ac:dyDescent="0.35"/>
    <row r="122223" s="62" customFormat="1" x14ac:dyDescent="0.35"/>
    <row r="122224" s="62" customFormat="1" x14ac:dyDescent="0.35"/>
    <row r="122225" s="62" customFormat="1" x14ac:dyDescent="0.35"/>
    <row r="122226" s="62" customFormat="1" x14ac:dyDescent="0.35"/>
    <row r="122227" s="62" customFormat="1" x14ac:dyDescent="0.35"/>
    <row r="122228" s="62" customFormat="1" x14ac:dyDescent="0.35"/>
    <row r="122229" s="62" customFormat="1" x14ac:dyDescent="0.35"/>
    <row r="122230" s="62" customFormat="1" x14ac:dyDescent="0.35"/>
    <row r="122231" s="62" customFormat="1" x14ac:dyDescent="0.35"/>
    <row r="122232" s="62" customFormat="1" x14ac:dyDescent="0.35"/>
    <row r="122233" s="62" customFormat="1" x14ac:dyDescent="0.35"/>
    <row r="122234" s="62" customFormat="1" x14ac:dyDescent="0.35"/>
    <row r="122235" s="62" customFormat="1" x14ac:dyDescent="0.35"/>
    <row r="122236" s="62" customFormat="1" x14ac:dyDescent="0.35"/>
    <row r="122237" s="62" customFormat="1" x14ac:dyDescent="0.35"/>
    <row r="122238" s="62" customFormat="1" x14ac:dyDescent="0.35"/>
    <row r="122239" s="62" customFormat="1" x14ac:dyDescent="0.35"/>
    <row r="122240" s="62" customFormat="1" x14ac:dyDescent="0.35"/>
    <row r="122241" s="62" customFormat="1" x14ac:dyDescent="0.35"/>
    <row r="122242" s="62" customFormat="1" x14ac:dyDescent="0.35"/>
    <row r="122243" s="62" customFormat="1" x14ac:dyDescent="0.35"/>
    <row r="122244" s="62" customFormat="1" x14ac:dyDescent="0.35"/>
    <row r="122245" s="62" customFormat="1" x14ac:dyDescent="0.35"/>
    <row r="122246" s="62" customFormat="1" x14ac:dyDescent="0.35"/>
    <row r="122247" s="62" customFormat="1" x14ac:dyDescent="0.35"/>
    <row r="122248" s="62" customFormat="1" x14ac:dyDescent="0.35"/>
    <row r="122249" s="62" customFormat="1" x14ac:dyDescent="0.35"/>
    <row r="122250" s="62" customFormat="1" x14ac:dyDescent="0.35"/>
    <row r="122251" s="62" customFormat="1" x14ac:dyDescent="0.35"/>
    <row r="122252" s="62" customFormat="1" x14ac:dyDescent="0.35"/>
    <row r="122253" s="62" customFormat="1" x14ac:dyDescent="0.35"/>
    <row r="122254" s="62" customFormat="1" x14ac:dyDescent="0.35"/>
    <row r="122255" s="62" customFormat="1" x14ac:dyDescent="0.35"/>
    <row r="122256" s="62" customFormat="1" x14ac:dyDescent="0.35"/>
    <row r="122257" s="62" customFormat="1" x14ac:dyDescent="0.35"/>
    <row r="122258" s="62" customFormat="1" x14ac:dyDescent="0.35"/>
    <row r="122259" s="62" customFormat="1" x14ac:dyDescent="0.35"/>
    <row r="122260" s="62" customFormat="1" x14ac:dyDescent="0.35"/>
    <row r="122261" s="62" customFormat="1" x14ac:dyDescent="0.35"/>
    <row r="122262" s="62" customFormat="1" x14ac:dyDescent="0.35"/>
    <row r="122263" s="62" customFormat="1" x14ac:dyDescent="0.35"/>
    <row r="122264" s="62" customFormat="1" x14ac:dyDescent="0.35"/>
    <row r="122265" s="62" customFormat="1" x14ac:dyDescent="0.35"/>
    <row r="122266" s="62" customFormat="1" x14ac:dyDescent="0.35"/>
    <row r="122267" s="62" customFormat="1" x14ac:dyDescent="0.35"/>
    <row r="122268" s="62" customFormat="1" x14ac:dyDescent="0.35"/>
    <row r="122269" s="62" customFormat="1" x14ac:dyDescent="0.35"/>
    <row r="122270" s="62" customFormat="1" x14ac:dyDescent="0.35"/>
    <row r="122271" s="62" customFormat="1" x14ac:dyDescent="0.35"/>
    <row r="122272" s="62" customFormat="1" x14ac:dyDescent="0.35"/>
    <row r="122273" s="62" customFormat="1" x14ac:dyDescent="0.35"/>
    <row r="122274" s="62" customFormat="1" x14ac:dyDescent="0.35"/>
    <row r="122275" s="62" customFormat="1" x14ac:dyDescent="0.35"/>
    <row r="122276" s="62" customFormat="1" x14ac:dyDescent="0.35"/>
    <row r="122277" s="62" customFormat="1" x14ac:dyDescent="0.35"/>
    <row r="122278" s="62" customFormat="1" x14ac:dyDescent="0.35"/>
    <row r="122279" s="62" customFormat="1" x14ac:dyDescent="0.35"/>
    <row r="122280" s="62" customFormat="1" x14ac:dyDescent="0.35"/>
    <row r="122281" s="62" customFormat="1" x14ac:dyDescent="0.35"/>
    <row r="122282" s="62" customFormat="1" x14ac:dyDescent="0.35"/>
    <row r="122283" s="62" customFormat="1" x14ac:dyDescent="0.35"/>
    <row r="122284" s="62" customFormat="1" x14ac:dyDescent="0.35"/>
    <row r="122285" s="62" customFormat="1" x14ac:dyDescent="0.35"/>
    <row r="122286" s="62" customFormat="1" x14ac:dyDescent="0.35"/>
    <row r="122287" s="62" customFormat="1" x14ac:dyDescent="0.35"/>
    <row r="122288" s="62" customFormat="1" x14ac:dyDescent="0.35"/>
    <row r="122289" s="62" customFormat="1" x14ac:dyDescent="0.35"/>
    <row r="122290" s="62" customFormat="1" x14ac:dyDescent="0.35"/>
    <row r="122291" s="62" customFormat="1" x14ac:dyDescent="0.35"/>
    <row r="122292" s="62" customFormat="1" x14ac:dyDescent="0.35"/>
    <row r="122293" s="62" customFormat="1" x14ac:dyDescent="0.35"/>
    <row r="122294" s="62" customFormat="1" x14ac:dyDescent="0.35"/>
    <row r="122295" s="62" customFormat="1" x14ac:dyDescent="0.35"/>
    <row r="122296" s="62" customFormat="1" x14ac:dyDescent="0.35"/>
    <row r="122297" s="62" customFormat="1" x14ac:dyDescent="0.35"/>
    <row r="122298" s="62" customFormat="1" x14ac:dyDescent="0.35"/>
    <row r="122299" s="62" customFormat="1" x14ac:dyDescent="0.35"/>
    <row r="122300" s="62" customFormat="1" x14ac:dyDescent="0.35"/>
    <row r="122301" s="62" customFormat="1" x14ac:dyDescent="0.35"/>
    <row r="122302" s="62" customFormat="1" x14ac:dyDescent="0.35"/>
    <row r="122303" s="62" customFormat="1" x14ac:dyDescent="0.35"/>
    <row r="122304" s="62" customFormat="1" x14ac:dyDescent="0.35"/>
    <row r="122305" s="62" customFormat="1" x14ac:dyDescent="0.35"/>
    <row r="122306" s="62" customFormat="1" x14ac:dyDescent="0.35"/>
    <row r="122307" s="62" customFormat="1" x14ac:dyDescent="0.35"/>
    <row r="122308" s="62" customFormat="1" x14ac:dyDescent="0.35"/>
    <row r="122309" s="62" customFormat="1" x14ac:dyDescent="0.35"/>
    <row r="122310" s="62" customFormat="1" x14ac:dyDescent="0.35"/>
    <row r="122311" s="62" customFormat="1" x14ac:dyDescent="0.35"/>
    <row r="122312" s="62" customFormat="1" x14ac:dyDescent="0.35"/>
    <row r="122313" s="62" customFormat="1" x14ac:dyDescent="0.35"/>
    <row r="122314" s="62" customFormat="1" x14ac:dyDescent="0.35"/>
    <row r="122315" s="62" customFormat="1" x14ac:dyDescent="0.35"/>
    <row r="122316" s="62" customFormat="1" x14ac:dyDescent="0.35"/>
    <row r="122317" s="62" customFormat="1" x14ac:dyDescent="0.35"/>
    <row r="122318" s="62" customFormat="1" x14ac:dyDescent="0.35"/>
    <row r="122319" s="62" customFormat="1" x14ac:dyDescent="0.35"/>
    <row r="122320" s="62" customFormat="1" x14ac:dyDescent="0.35"/>
    <row r="122321" s="62" customFormat="1" x14ac:dyDescent="0.35"/>
    <row r="122322" s="62" customFormat="1" x14ac:dyDescent="0.35"/>
    <row r="122323" s="62" customFormat="1" x14ac:dyDescent="0.35"/>
    <row r="122324" s="62" customFormat="1" x14ac:dyDescent="0.35"/>
    <row r="122325" s="62" customFormat="1" x14ac:dyDescent="0.35"/>
    <row r="122326" s="62" customFormat="1" x14ac:dyDescent="0.35"/>
    <row r="122327" s="62" customFormat="1" x14ac:dyDescent="0.35"/>
    <row r="122328" s="62" customFormat="1" x14ac:dyDescent="0.35"/>
    <row r="122329" s="62" customFormat="1" x14ac:dyDescent="0.35"/>
    <row r="122330" s="62" customFormat="1" x14ac:dyDescent="0.35"/>
    <row r="122331" s="62" customFormat="1" x14ac:dyDescent="0.35"/>
    <row r="122332" s="62" customFormat="1" x14ac:dyDescent="0.35"/>
    <row r="122333" s="62" customFormat="1" x14ac:dyDescent="0.35"/>
    <row r="122334" s="62" customFormat="1" x14ac:dyDescent="0.35"/>
    <row r="122335" s="62" customFormat="1" x14ac:dyDescent="0.35"/>
    <row r="122336" s="62" customFormat="1" x14ac:dyDescent="0.35"/>
    <row r="122337" s="62" customFormat="1" x14ac:dyDescent="0.35"/>
    <row r="122338" s="62" customFormat="1" x14ac:dyDescent="0.35"/>
    <row r="122339" s="62" customFormat="1" x14ac:dyDescent="0.35"/>
    <row r="122340" s="62" customFormat="1" x14ac:dyDescent="0.35"/>
    <row r="122341" s="62" customFormat="1" x14ac:dyDescent="0.35"/>
    <row r="122342" s="62" customFormat="1" x14ac:dyDescent="0.35"/>
    <row r="122343" s="62" customFormat="1" x14ac:dyDescent="0.35"/>
    <row r="122344" s="62" customFormat="1" x14ac:dyDescent="0.35"/>
    <row r="122345" s="62" customFormat="1" x14ac:dyDescent="0.35"/>
    <row r="122346" s="62" customFormat="1" x14ac:dyDescent="0.35"/>
    <row r="122347" s="62" customFormat="1" x14ac:dyDescent="0.35"/>
    <row r="122348" s="62" customFormat="1" x14ac:dyDescent="0.35"/>
    <row r="122349" s="62" customFormat="1" x14ac:dyDescent="0.35"/>
    <row r="122350" s="62" customFormat="1" x14ac:dyDescent="0.35"/>
    <row r="122351" s="62" customFormat="1" x14ac:dyDescent="0.35"/>
    <row r="122352" s="62" customFormat="1" x14ac:dyDescent="0.35"/>
    <row r="122353" s="62" customFormat="1" x14ac:dyDescent="0.35"/>
    <row r="122354" s="62" customFormat="1" x14ac:dyDescent="0.35"/>
    <row r="122355" s="62" customFormat="1" x14ac:dyDescent="0.35"/>
    <row r="122356" s="62" customFormat="1" x14ac:dyDescent="0.35"/>
    <row r="122357" s="62" customFormat="1" x14ac:dyDescent="0.35"/>
    <row r="122358" s="62" customFormat="1" x14ac:dyDescent="0.35"/>
    <row r="122359" s="62" customFormat="1" x14ac:dyDescent="0.35"/>
    <row r="122360" s="62" customFormat="1" x14ac:dyDescent="0.35"/>
    <row r="122361" s="62" customFormat="1" x14ac:dyDescent="0.35"/>
    <row r="122362" s="62" customFormat="1" x14ac:dyDescent="0.35"/>
    <row r="122363" s="62" customFormat="1" x14ac:dyDescent="0.35"/>
    <row r="122364" s="62" customFormat="1" x14ac:dyDescent="0.35"/>
    <row r="122365" s="62" customFormat="1" x14ac:dyDescent="0.35"/>
    <row r="122366" s="62" customFormat="1" x14ac:dyDescent="0.35"/>
    <row r="122367" s="62" customFormat="1" x14ac:dyDescent="0.35"/>
    <row r="122368" s="62" customFormat="1" x14ac:dyDescent="0.35"/>
    <row r="122369" s="62" customFormat="1" x14ac:dyDescent="0.35"/>
    <row r="122370" s="62" customFormat="1" x14ac:dyDescent="0.35"/>
    <row r="122371" s="62" customFormat="1" x14ac:dyDescent="0.35"/>
    <row r="122372" s="62" customFormat="1" x14ac:dyDescent="0.35"/>
    <row r="122373" s="62" customFormat="1" x14ac:dyDescent="0.35"/>
    <row r="122374" s="62" customFormat="1" x14ac:dyDescent="0.35"/>
    <row r="122375" s="62" customFormat="1" x14ac:dyDescent="0.35"/>
    <row r="122376" s="62" customFormat="1" x14ac:dyDescent="0.35"/>
    <row r="122377" s="62" customFormat="1" x14ac:dyDescent="0.35"/>
    <row r="122378" s="62" customFormat="1" x14ac:dyDescent="0.35"/>
    <row r="122379" s="62" customFormat="1" x14ac:dyDescent="0.35"/>
    <row r="122380" s="62" customFormat="1" x14ac:dyDescent="0.35"/>
    <row r="122381" s="62" customFormat="1" x14ac:dyDescent="0.35"/>
    <row r="122382" s="62" customFormat="1" x14ac:dyDescent="0.35"/>
    <row r="122383" s="62" customFormat="1" x14ac:dyDescent="0.35"/>
    <row r="122384" s="62" customFormat="1" x14ac:dyDescent="0.35"/>
    <row r="122385" s="62" customFormat="1" x14ac:dyDescent="0.35"/>
    <row r="122386" s="62" customFormat="1" x14ac:dyDescent="0.35"/>
    <row r="122387" s="62" customFormat="1" x14ac:dyDescent="0.35"/>
    <row r="122388" s="62" customFormat="1" x14ac:dyDescent="0.35"/>
    <row r="122389" s="62" customFormat="1" x14ac:dyDescent="0.35"/>
    <row r="122390" s="62" customFormat="1" x14ac:dyDescent="0.35"/>
    <row r="122391" s="62" customFormat="1" x14ac:dyDescent="0.35"/>
    <row r="122392" s="62" customFormat="1" x14ac:dyDescent="0.35"/>
    <row r="122393" s="62" customFormat="1" x14ac:dyDescent="0.35"/>
    <row r="122394" s="62" customFormat="1" x14ac:dyDescent="0.35"/>
    <row r="122395" s="62" customFormat="1" x14ac:dyDescent="0.35"/>
    <row r="122396" s="62" customFormat="1" x14ac:dyDescent="0.35"/>
    <row r="122397" s="62" customFormat="1" x14ac:dyDescent="0.35"/>
    <row r="122398" s="62" customFormat="1" x14ac:dyDescent="0.35"/>
    <row r="122399" s="62" customFormat="1" x14ac:dyDescent="0.35"/>
    <row r="122400" s="62" customFormat="1" x14ac:dyDescent="0.35"/>
    <row r="122401" s="62" customFormat="1" x14ac:dyDescent="0.35"/>
    <row r="122402" s="62" customFormat="1" x14ac:dyDescent="0.35"/>
    <row r="122403" s="62" customFormat="1" x14ac:dyDescent="0.35"/>
    <row r="122404" s="62" customFormat="1" x14ac:dyDescent="0.35"/>
    <row r="122405" s="62" customFormat="1" x14ac:dyDescent="0.35"/>
    <row r="122406" s="62" customFormat="1" x14ac:dyDescent="0.35"/>
    <row r="122407" s="62" customFormat="1" x14ac:dyDescent="0.35"/>
    <row r="122408" s="62" customFormat="1" x14ac:dyDescent="0.35"/>
    <row r="122409" s="62" customFormat="1" x14ac:dyDescent="0.35"/>
    <row r="122410" s="62" customFormat="1" x14ac:dyDescent="0.35"/>
    <row r="122411" s="62" customFormat="1" x14ac:dyDescent="0.35"/>
    <row r="122412" s="62" customFormat="1" x14ac:dyDescent="0.35"/>
    <row r="122413" s="62" customFormat="1" x14ac:dyDescent="0.35"/>
    <row r="122414" s="62" customFormat="1" x14ac:dyDescent="0.35"/>
    <row r="122415" s="62" customFormat="1" x14ac:dyDescent="0.35"/>
    <row r="122416" s="62" customFormat="1" x14ac:dyDescent="0.35"/>
    <row r="122417" s="62" customFormat="1" x14ac:dyDescent="0.35"/>
    <row r="122418" s="62" customFormat="1" x14ac:dyDescent="0.35"/>
    <row r="122419" s="62" customFormat="1" x14ac:dyDescent="0.35"/>
    <row r="122420" s="62" customFormat="1" x14ac:dyDescent="0.35"/>
    <row r="122421" s="62" customFormat="1" x14ac:dyDescent="0.35"/>
    <row r="122422" s="62" customFormat="1" x14ac:dyDescent="0.35"/>
    <row r="122423" s="62" customFormat="1" x14ac:dyDescent="0.35"/>
    <row r="122424" s="62" customFormat="1" x14ac:dyDescent="0.35"/>
    <row r="122425" s="62" customFormat="1" x14ac:dyDescent="0.35"/>
    <row r="122426" s="62" customFormat="1" x14ac:dyDescent="0.35"/>
    <row r="122427" s="62" customFormat="1" x14ac:dyDescent="0.35"/>
    <row r="122428" s="62" customFormat="1" x14ac:dyDescent="0.35"/>
    <row r="122429" s="62" customFormat="1" x14ac:dyDescent="0.35"/>
    <row r="122430" s="62" customFormat="1" x14ac:dyDescent="0.35"/>
    <row r="122431" s="62" customFormat="1" x14ac:dyDescent="0.35"/>
    <row r="122432" s="62" customFormat="1" x14ac:dyDescent="0.35"/>
    <row r="122433" s="62" customFormat="1" x14ac:dyDescent="0.35"/>
    <row r="122434" s="62" customFormat="1" x14ac:dyDescent="0.35"/>
    <row r="122435" s="62" customFormat="1" x14ac:dyDescent="0.35"/>
    <row r="122436" s="62" customFormat="1" x14ac:dyDescent="0.35"/>
    <row r="122437" s="62" customFormat="1" x14ac:dyDescent="0.35"/>
    <row r="122438" s="62" customFormat="1" x14ac:dyDescent="0.35"/>
    <row r="122439" s="62" customFormat="1" x14ac:dyDescent="0.35"/>
    <row r="122440" s="62" customFormat="1" x14ac:dyDescent="0.35"/>
    <row r="122441" s="62" customFormat="1" x14ac:dyDescent="0.35"/>
    <row r="122442" s="62" customFormat="1" x14ac:dyDescent="0.35"/>
    <row r="122443" s="62" customFormat="1" x14ac:dyDescent="0.35"/>
    <row r="122444" s="62" customFormat="1" x14ac:dyDescent="0.35"/>
    <row r="122445" s="62" customFormat="1" x14ac:dyDescent="0.35"/>
    <row r="122446" s="62" customFormat="1" x14ac:dyDescent="0.35"/>
    <row r="122447" s="62" customFormat="1" x14ac:dyDescent="0.35"/>
    <row r="122448" s="62" customFormat="1" x14ac:dyDescent="0.35"/>
    <row r="122449" s="62" customFormat="1" x14ac:dyDescent="0.35"/>
    <row r="122450" s="62" customFormat="1" x14ac:dyDescent="0.35"/>
    <row r="122451" s="62" customFormat="1" x14ac:dyDescent="0.35"/>
    <row r="122452" s="62" customFormat="1" x14ac:dyDescent="0.35"/>
    <row r="122453" s="62" customFormat="1" x14ac:dyDescent="0.35"/>
    <row r="122454" s="62" customFormat="1" x14ac:dyDescent="0.35"/>
    <row r="122455" s="62" customFormat="1" x14ac:dyDescent="0.35"/>
    <row r="122456" s="62" customFormat="1" x14ac:dyDescent="0.35"/>
    <row r="122457" s="62" customFormat="1" x14ac:dyDescent="0.35"/>
    <row r="122458" s="62" customFormat="1" x14ac:dyDescent="0.35"/>
    <row r="122459" s="62" customFormat="1" x14ac:dyDescent="0.35"/>
    <row r="122460" s="62" customFormat="1" x14ac:dyDescent="0.35"/>
    <row r="122461" s="62" customFormat="1" x14ac:dyDescent="0.35"/>
    <row r="122462" s="62" customFormat="1" x14ac:dyDescent="0.35"/>
    <row r="122463" s="62" customFormat="1" x14ac:dyDescent="0.35"/>
    <row r="122464" s="62" customFormat="1" x14ac:dyDescent="0.35"/>
    <row r="122465" s="62" customFormat="1" x14ac:dyDescent="0.35"/>
    <row r="122466" s="62" customFormat="1" x14ac:dyDescent="0.35"/>
    <row r="122467" s="62" customFormat="1" x14ac:dyDescent="0.35"/>
    <row r="122468" s="62" customFormat="1" x14ac:dyDescent="0.35"/>
    <row r="122469" s="62" customFormat="1" x14ac:dyDescent="0.35"/>
    <row r="122470" s="62" customFormat="1" x14ac:dyDescent="0.35"/>
    <row r="122471" s="62" customFormat="1" x14ac:dyDescent="0.35"/>
    <row r="122472" s="62" customFormat="1" x14ac:dyDescent="0.35"/>
    <row r="122473" s="62" customFormat="1" x14ac:dyDescent="0.35"/>
    <row r="122474" s="62" customFormat="1" x14ac:dyDescent="0.35"/>
    <row r="122475" s="62" customFormat="1" x14ac:dyDescent="0.35"/>
    <row r="122476" s="62" customFormat="1" x14ac:dyDescent="0.35"/>
    <row r="122477" s="62" customFormat="1" x14ac:dyDescent="0.35"/>
    <row r="122478" s="62" customFormat="1" x14ac:dyDescent="0.35"/>
    <row r="122479" s="62" customFormat="1" x14ac:dyDescent="0.35"/>
    <row r="122480" s="62" customFormat="1" x14ac:dyDescent="0.35"/>
    <row r="122481" s="62" customFormat="1" x14ac:dyDescent="0.35"/>
    <row r="122482" s="62" customFormat="1" x14ac:dyDescent="0.35"/>
    <row r="122483" s="62" customFormat="1" x14ac:dyDescent="0.35"/>
    <row r="122484" s="62" customFormat="1" x14ac:dyDescent="0.35"/>
    <row r="122485" s="62" customFormat="1" x14ac:dyDescent="0.35"/>
    <row r="122486" s="62" customFormat="1" x14ac:dyDescent="0.35"/>
    <row r="122487" s="62" customFormat="1" x14ac:dyDescent="0.35"/>
    <row r="122488" s="62" customFormat="1" x14ac:dyDescent="0.35"/>
    <row r="122489" s="62" customFormat="1" x14ac:dyDescent="0.35"/>
    <row r="122490" s="62" customFormat="1" x14ac:dyDescent="0.35"/>
    <row r="122491" s="62" customFormat="1" x14ac:dyDescent="0.35"/>
    <row r="122492" s="62" customFormat="1" x14ac:dyDescent="0.35"/>
    <row r="122493" s="62" customFormat="1" x14ac:dyDescent="0.35"/>
    <row r="122494" s="62" customFormat="1" x14ac:dyDescent="0.35"/>
    <row r="122495" s="62" customFormat="1" x14ac:dyDescent="0.35"/>
    <row r="122496" s="62" customFormat="1" x14ac:dyDescent="0.35"/>
    <row r="122497" s="62" customFormat="1" x14ac:dyDescent="0.35"/>
    <row r="122498" s="62" customFormat="1" x14ac:dyDescent="0.35"/>
    <row r="122499" s="62" customFormat="1" x14ac:dyDescent="0.35"/>
    <row r="122500" s="62" customFormat="1" x14ac:dyDescent="0.35"/>
    <row r="122501" s="62" customFormat="1" x14ac:dyDescent="0.35"/>
    <row r="122502" s="62" customFormat="1" x14ac:dyDescent="0.35"/>
    <row r="122503" s="62" customFormat="1" x14ac:dyDescent="0.35"/>
    <row r="122504" s="62" customFormat="1" x14ac:dyDescent="0.35"/>
    <row r="122505" s="62" customFormat="1" x14ac:dyDescent="0.35"/>
    <row r="122506" s="62" customFormat="1" x14ac:dyDescent="0.35"/>
    <row r="122507" s="62" customFormat="1" x14ac:dyDescent="0.35"/>
    <row r="122508" s="62" customFormat="1" x14ac:dyDescent="0.35"/>
    <row r="122509" s="62" customFormat="1" x14ac:dyDescent="0.35"/>
    <row r="122510" s="62" customFormat="1" x14ac:dyDescent="0.35"/>
    <row r="122511" s="62" customFormat="1" x14ac:dyDescent="0.35"/>
    <row r="122512" s="62" customFormat="1" x14ac:dyDescent="0.35"/>
    <row r="122513" s="62" customFormat="1" x14ac:dyDescent="0.35"/>
    <row r="122514" s="62" customFormat="1" x14ac:dyDescent="0.35"/>
    <row r="122515" s="62" customFormat="1" x14ac:dyDescent="0.35"/>
    <row r="122516" s="62" customFormat="1" x14ac:dyDescent="0.35"/>
    <row r="122517" s="62" customFormat="1" x14ac:dyDescent="0.35"/>
    <row r="122518" s="62" customFormat="1" x14ac:dyDescent="0.35"/>
    <row r="122519" s="62" customFormat="1" x14ac:dyDescent="0.35"/>
    <row r="122520" s="62" customFormat="1" x14ac:dyDescent="0.35"/>
    <row r="122521" s="62" customFormat="1" x14ac:dyDescent="0.35"/>
    <row r="122522" s="62" customFormat="1" x14ac:dyDescent="0.35"/>
    <row r="122523" s="62" customFormat="1" x14ac:dyDescent="0.35"/>
    <row r="122524" s="62" customFormat="1" x14ac:dyDescent="0.35"/>
    <row r="122525" s="62" customFormat="1" x14ac:dyDescent="0.35"/>
    <row r="122526" s="62" customFormat="1" x14ac:dyDescent="0.35"/>
    <row r="122527" s="62" customFormat="1" x14ac:dyDescent="0.35"/>
    <row r="122528" s="62" customFormat="1" x14ac:dyDescent="0.35"/>
    <row r="122529" s="62" customFormat="1" x14ac:dyDescent="0.35"/>
    <row r="122530" s="62" customFormat="1" x14ac:dyDescent="0.35"/>
    <row r="122531" s="62" customFormat="1" x14ac:dyDescent="0.35"/>
    <row r="122532" s="62" customFormat="1" x14ac:dyDescent="0.35"/>
    <row r="122533" s="62" customFormat="1" x14ac:dyDescent="0.35"/>
    <row r="122534" s="62" customFormat="1" x14ac:dyDescent="0.35"/>
    <row r="122535" s="62" customFormat="1" x14ac:dyDescent="0.35"/>
    <row r="122536" s="62" customFormat="1" x14ac:dyDescent="0.35"/>
    <row r="122537" s="62" customFormat="1" x14ac:dyDescent="0.35"/>
    <row r="122538" s="62" customFormat="1" x14ac:dyDescent="0.35"/>
    <row r="122539" s="62" customFormat="1" x14ac:dyDescent="0.35"/>
    <row r="122540" s="62" customFormat="1" x14ac:dyDescent="0.35"/>
    <row r="122541" s="62" customFormat="1" x14ac:dyDescent="0.35"/>
    <row r="122542" s="62" customFormat="1" x14ac:dyDescent="0.35"/>
    <row r="122543" s="62" customFormat="1" x14ac:dyDescent="0.35"/>
    <row r="122544" s="62" customFormat="1" x14ac:dyDescent="0.35"/>
    <row r="122545" s="62" customFormat="1" x14ac:dyDescent="0.35"/>
    <row r="122546" s="62" customFormat="1" x14ac:dyDescent="0.35"/>
    <row r="122547" s="62" customFormat="1" x14ac:dyDescent="0.35"/>
    <row r="122548" s="62" customFormat="1" x14ac:dyDescent="0.35"/>
    <row r="122549" s="62" customFormat="1" x14ac:dyDescent="0.35"/>
    <row r="122550" s="62" customFormat="1" x14ac:dyDescent="0.35"/>
    <row r="122551" s="62" customFormat="1" x14ac:dyDescent="0.35"/>
    <row r="122552" s="62" customFormat="1" x14ac:dyDescent="0.35"/>
    <row r="122553" s="62" customFormat="1" x14ac:dyDescent="0.35"/>
    <row r="122554" s="62" customFormat="1" x14ac:dyDescent="0.35"/>
    <row r="122555" s="62" customFormat="1" x14ac:dyDescent="0.35"/>
    <row r="122556" s="62" customFormat="1" x14ac:dyDescent="0.35"/>
    <row r="122557" s="62" customFormat="1" x14ac:dyDescent="0.35"/>
    <row r="122558" s="62" customFormat="1" x14ac:dyDescent="0.35"/>
    <row r="122559" s="62" customFormat="1" x14ac:dyDescent="0.35"/>
    <row r="122560" s="62" customFormat="1" x14ac:dyDescent="0.35"/>
    <row r="122561" s="62" customFormat="1" x14ac:dyDescent="0.35"/>
    <row r="122562" s="62" customFormat="1" x14ac:dyDescent="0.35"/>
    <row r="122563" s="62" customFormat="1" x14ac:dyDescent="0.35"/>
    <row r="122564" s="62" customFormat="1" x14ac:dyDescent="0.35"/>
    <row r="122565" s="62" customFormat="1" x14ac:dyDescent="0.35"/>
    <row r="122566" s="62" customFormat="1" x14ac:dyDescent="0.35"/>
    <row r="122567" s="62" customFormat="1" x14ac:dyDescent="0.35"/>
    <row r="122568" s="62" customFormat="1" x14ac:dyDescent="0.35"/>
    <row r="122569" s="62" customFormat="1" x14ac:dyDescent="0.35"/>
    <row r="122570" s="62" customFormat="1" x14ac:dyDescent="0.35"/>
    <row r="122571" s="62" customFormat="1" x14ac:dyDescent="0.35"/>
    <row r="122572" s="62" customFormat="1" x14ac:dyDescent="0.35"/>
    <row r="122573" s="62" customFormat="1" x14ac:dyDescent="0.35"/>
    <row r="122574" s="62" customFormat="1" x14ac:dyDescent="0.35"/>
    <row r="122575" s="62" customFormat="1" x14ac:dyDescent="0.35"/>
    <row r="122576" s="62" customFormat="1" x14ac:dyDescent="0.35"/>
    <row r="122577" s="62" customFormat="1" x14ac:dyDescent="0.35"/>
    <row r="122578" s="62" customFormat="1" x14ac:dyDescent="0.35"/>
    <row r="122579" s="62" customFormat="1" x14ac:dyDescent="0.35"/>
    <row r="122580" s="62" customFormat="1" x14ac:dyDescent="0.35"/>
    <row r="122581" s="62" customFormat="1" x14ac:dyDescent="0.35"/>
    <row r="122582" s="62" customFormat="1" x14ac:dyDescent="0.35"/>
    <row r="122583" s="62" customFormat="1" x14ac:dyDescent="0.35"/>
    <row r="122584" s="62" customFormat="1" x14ac:dyDescent="0.35"/>
    <row r="122585" s="62" customFormat="1" x14ac:dyDescent="0.35"/>
    <row r="122586" s="62" customFormat="1" x14ac:dyDescent="0.35"/>
    <row r="122587" s="62" customFormat="1" x14ac:dyDescent="0.35"/>
    <row r="122588" s="62" customFormat="1" x14ac:dyDescent="0.35"/>
    <row r="122589" s="62" customFormat="1" x14ac:dyDescent="0.35"/>
    <row r="122590" s="62" customFormat="1" x14ac:dyDescent="0.35"/>
    <row r="122591" s="62" customFormat="1" x14ac:dyDescent="0.35"/>
    <row r="122592" s="62" customFormat="1" x14ac:dyDescent="0.35"/>
    <row r="122593" s="62" customFormat="1" x14ac:dyDescent="0.35"/>
    <row r="122594" s="62" customFormat="1" x14ac:dyDescent="0.35"/>
    <row r="122595" s="62" customFormat="1" x14ac:dyDescent="0.35"/>
    <row r="122596" s="62" customFormat="1" x14ac:dyDescent="0.35"/>
    <row r="122597" s="62" customFormat="1" x14ac:dyDescent="0.35"/>
    <row r="122598" s="62" customFormat="1" x14ac:dyDescent="0.35"/>
    <row r="122599" s="62" customFormat="1" x14ac:dyDescent="0.35"/>
    <row r="122600" s="62" customFormat="1" x14ac:dyDescent="0.35"/>
    <row r="122601" s="62" customFormat="1" x14ac:dyDescent="0.35"/>
    <row r="122602" s="62" customFormat="1" x14ac:dyDescent="0.35"/>
    <row r="122603" s="62" customFormat="1" x14ac:dyDescent="0.35"/>
    <row r="122604" s="62" customFormat="1" x14ac:dyDescent="0.35"/>
    <row r="122605" s="62" customFormat="1" x14ac:dyDescent="0.35"/>
    <row r="122606" s="62" customFormat="1" x14ac:dyDescent="0.35"/>
    <row r="122607" s="62" customFormat="1" x14ac:dyDescent="0.35"/>
    <row r="122608" s="62" customFormat="1" x14ac:dyDescent="0.35"/>
    <row r="122609" s="62" customFormat="1" x14ac:dyDescent="0.35"/>
    <row r="122610" s="62" customFormat="1" x14ac:dyDescent="0.35"/>
    <row r="122611" s="62" customFormat="1" x14ac:dyDescent="0.35"/>
    <row r="122612" s="62" customFormat="1" x14ac:dyDescent="0.35"/>
    <row r="122613" s="62" customFormat="1" x14ac:dyDescent="0.35"/>
    <row r="122614" s="62" customFormat="1" x14ac:dyDescent="0.35"/>
    <row r="122615" s="62" customFormat="1" x14ac:dyDescent="0.35"/>
    <row r="122616" s="62" customFormat="1" x14ac:dyDescent="0.35"/>
    <row r="122617" s="62" customFormat="1" x14ac:dyDescent="0.35"/>
    <row r="122618" s="62" customFormat="1" x14ac:dyDescent="0.35"/>
    <row r="122619" s="62" customFormat="1" x14ac:dyDescent="0.35"/>
    <row r="122620" s="62" customFormat="1" x14ac:dyDescent="0.35"/>
    <row r="122621" s="62" customFormat="1" x14ac:dyDescent="0.35"/>
    <row r="122622" s="62" customFormat="1" x14ac:dyDescent="0.35"/>
    <row r="122623" s="62" customFormat="1" x14ac:dyDescent="0.35"/>
    <row r="122624" s="62" customFormat="1" x14ac:dyDescent="0.35"/>
    <row r="122625" s="62" customFormat="1" x14ac:dyDescent="0.35"/>
    <row r="122626" s="62" customFormat="1" x14ac:dyDescent="0.35"/>
    <row r="122627" s="62" customFormat="1" x14ac:dyDescent="0.35"/>
    <row r="122628" s="62" customFormat="1" x14ac:dyDescent="0.35"/>
    <row r="122629" s="62" customFormat="1" x14ac:dyDescent="0.35"/>
    <row r="122630" s="62" customFormat="1" x14ac:dyDescent="0.35"/>
    <row r="122631" s="62" customFormat="1" x14ac:dyDescent="0.35"/>
    <row r="122632" s="62" customFormat="1" x14ac:dyDescent="0.35"/>
    <row r="122633" s="62" customFormat="1" x14ac:dyDescent="0.35"/>
    <row r="122634" s="62" customFormat="1" x14ac:dyDescent="0.35"/>
    <row r="122635" s="62" customFormat="1" x14ac:dyDescent="0.35"/>
    <row r="122636" s="62" customFormat="1" x14ac:dyDescent="0.35"/>
    <row r="122637" s="62" customFormat="1" x14ac:dyDescent="0.35"/>
    <row r="122638" s="62" customFormat="1" x14ac:dyDescent="0.35"/>
    <row r="122639" s="62" customFormat="1" x14ac:dyDescent="0.35"/>
    <row r="122640" s="62" customFormat="1" x14ac:dyDescent="0.35"/>
    <row r="122641" s="62" customFormat="1" x14ac:dyDescent="0.35"/>
    <row r="122642" s="62" customFormat="1" x14ac:dyDescent="0.35"/>
    <row r="122643" s="62" customFormat="1" x14ac:dyDescent="0.35"/>
    <row r="122644" s="62" customFormat="1" x14ac:dyDescent="0.35"/>
    <row r="122645" s="62" customFormat="1" x14ac:dyDescent="0.35"/>
    <row r="122646" s="62" customFormat="1" x14ac:dyDescent="0.35"/>
    <row r="122647" s="62" customFormat="1" x14ac:dyDescent="0.35"/>
    <row r="122648" s="62" customFormat="1" x14ac:dyDescent="0.35"/>
    <row r="122649" s="62" customFormat="1" x14ac:dyDescent="0.35"/>
    <row r="122650" s="62" customFormat="1" x14ac:dyDescent="0.35"/>
    <row r="122651" s="62" customFormat="1" x14ac:dyDescent="0.35"/>
    <row r="122652" s="62" customFormat="1" x14ac:dyDescent="0.35"/>
    <row r="122653" s="62" customFormat="1" x14ac:dyDescent="0.35"/>
    <row r="122654" s="62" customFormat="1" x14ac:dyDescent="0.35"/>
    <row r="122655" s="62" customFormat="1" x14ac:dyDescent="0.35"/>
    <row r="122656" s="62" customFormat="1" x14ac:dyDescent="0.35"/>
    <row r="122657" s="62" customFormat="1" x14ac:dyDescent="0.35"/>
    <row r="122658" s="62" customFormat="1" x14ac:dyDescent="0.35"/>
    <row r="122659" s="62" customFormat="1" x14ac:dyDescent="0.35"/>
    <row r="122660" s="62" customFormat="1" x14ac:dyDescent="0.35"/>
    <row r="122661" s="62" customFormat="1" x14ac:dyDescent="0.35"/>
    <row r="122662" s="62" customFormat="1" x14ac:dyDescent="0.35"/>
    <row r="122663" s="62" customFormat="1" x14ac:dyDescent="0.35"/>
    <row r="122664" s="62" customFormat="1" x14ac:dyDescent="0.35"/>
    <row r="122665" s="62" customFormat="1" x14ac:dyDescent="0.35"/>
    <row r="122666" s="62" customFormat="1" x14ac:dyDescent="0.35"/>
    <row r="122667" s="62" customFormat="1" x14ac:dyDescent="0.35"/>
    <row r="122668" s="62" customFormat="1" x14ac:dyDescent="0.35"/>
    <row r="122669" s="62" customFormat="1" x14ac:dyDescent="0.35"/>
    <row r="122670" s="62" customFormat="1" x14ac:dyDescent="0.35"/>
    <row r="122671" s="62" customFormat="1" x14ac:dyDescent="0.35"/>
    <row r="122672" s="62" customFormat="1" x14ac:dyDescent="0.35"/>
    <row r="122673" s="62" customFormat="1" x14ac:dyDescent="0.35"/>
    <row r="122674" s="62" customFormat="1" x14ac:dyDescent="0.35"/>
    <row r="122675" s="62" customFormat="1" x14ac:dyDescent="0.35"/>
    <row r="122676" s="62" customFormat="1" x14ac:dyDescent="0.35"/>
    <row r="122677" s="62" customFormat="1" x14ac:dyDescent="0.35"/>
    <row r="122678" s="62" customFormat="1" x14ac:dyDescent="0.35"/>
    <row r="122679" s="62" customFormat="1" x14ac:dyDescent="0.35"/>
    <row r="122680" s="62" customFormat="1" x14ac:dyDescent="0.35"/>
    <row r="122681" s="62" customFormat="1" x14ac:dyDescent="0.35"/>
    <row r="122682" s="62" customFormat="1" x14ac:dyDescent="0.35"/>
    <row r="122683" s="62" customFormat="1" x14ac:dyDescent="0.35"/>
    <row r="122684" s="62" customFormat="1" x14ac:dyDescent="0.35"/>
    <row r="122685" s="62" customFormat="1" x14ac:dyDescent="0.35"/>
    <row r="122686" s="62" customFormat="1" x14ac:dyDescent="0.35"/>
    <row r="122687" s="62" customFormat="1" x14ac:dyDescent="0.35"/>
    <row r="122688" s="62" customFormat="1" x14ac:dyDescent="0.35"/>
    <row r="122689" s="62" customFormat="1" x14ac:dyDescent="0.35"/>
    <row r="122690" s="62" customFormat="1" x14ac:dyDescent="0.35"/>
    <row r="122691" s="62" customFormat="1" x14ac:dyDescent="0.35"/>
    <row r="122692" s="62" customFormat="1" x14ac:dyDescent="0.35"/>
    <row r="122693" s="62" customFormat="1" x14ac:dyDescent="0.35"/>
    <row r="122694" s="62" customFormat="1" x14ac:dyDescent="0.35"/>
    <row r="122695" s="62" customFormat="1" x14ac:dyDescent="0.35"/>
    <row r="122696" s="62" customFormat="1" x14ac:dyDescent="0.35"/>
    <row r="122697" s="62" customFormat="1" x14ac:dyDescent="0.35"/>
    <row r="122698" s="62" customFormat="1" x14ac:dyDescent="0.35"/>
    <row r="122699" s="62" customFormat="1" x14ac:dyDescent="0.35"/>
    <row r="122700" s="62" customFormat="1" x14ac:dyDescent="0.35"/>
    <row r="122701" s="62" customFormat="1" x14ac:dyDescent="0.35"/>
    <row r="122702" s="62" customFormat="1" x14ac:dyDescent="0.35"/>
    <row r="122703" s="62" customFormat="1" x14ac:dyDescent="0.35"/>
    <row r="122704" s="62" customFormat="1" x14ac:dyDescent="0.35"/>
    <row r="122705" s="62" customFormat="1" x14ac:dyDescent="0.35"/>
    <row r="122706" s="62" customFormat="1" x14ac:dyDescent="0.35"/>
    <row r="122707" s="62" customFormat="1" x14ac:dyDescent="0.35"/>
    <row r="122708" s="62" customFormat="1" x14ac:dyDescent="0.35"/>
    <row r="122709" s="62" customFormat="1" x14ac:dyDescent="0.35"/>
    <row r="122710" s="62" customFormat="1" x14ac:dyDescent="0.35"/>
    <row r="122711" s="62" customFormat="1" x14ac:dyDescent="0.35"/>
    <row r="122712" s="62" customFormat="1" x14ac:dyDescent="0.35"/>
    <row r="122713" s="62" customFormat="1" x14ac:dyDescent="0.35"/>
    <row r="122714" s="62" customFormat="1" x14ac:dyDescent="0.35"/>
    <row r="122715" s="62" customFormat="1" x14ac:dyDescent="0.35"/>
    <row r="122716" s="62" customFormat="1" x14ac:dyDescent="0.35"/>
    <row r="122717" s="62" customFormat="1" x14ac:dyDescent="0.35"/>
    <row r="122718" s="62" customFormat="1" x14ac:dyDescent="0.35"/>
    <row r="122719" s="62" customFormat="1" x14ac:dyDescent="0.35"/>
    <row r="122720" s="62" customFormat="1" x14ac:dyDescent="0.35"/>
    <row r="122721" s="62" customFormat="1" x14ac:dyDescent="0.35"/>
    <row r="122722" s="62" customFormat="1" x14ac:dyDescent="0.35"/>
    <row r="122723" s="62" customFormat="1" x14ac:dyDescent="0.35"/>
    <row r="122724" s="62" customFormat="1" x14ac:dyDescent="0.35"/>
    <row r="122725" s="62" customFormat="1" x14ac:dyDescent="0.35"/>
    <row r="122726" s="62" customFormat="1" x14ac:dyDescent="0.35"/>
    <row r="122727" s="62" customFormat="1" x14ac:dyDescent="0.35"/>
    <row r="122728" s="62" customFormat="1" x14ac:dyDescent="0.35"/>
    <row r="122729" s="62" customFormat="1" x14ac:dyDescent="0.35"/>
    <row r="122730" s="62" customFormat="1" x14ac:dyDescent="0.35"/>
    <row r="122731" s="62" customFormat="1" x14ac:dyDescent="0.35"/>
    <row r="122732" s="62" customFormat="1" x14ac:dyDescent="0.35"/>
    <row r="122733" s="62" customFormat="1" x14ac:dyDescent="0.35"/>
    <row r="122734" s="62" customFormat="1" x14ac:dyDescent="0.35"/>
    <row r="122735" s="62" customFormat="1" x14ac:dyDescent="0.35"/>
    <row r="122736" s="62" customFormat="1" x14ac:dyDescent="0.35"/>
    <row r="122737" s="62" customFormat="1" x14ac:dyDescent="0.35"/>
    <row r="122738" s="62" customFormat="1" x14ac:dyDescent="0.35"/>
    <row r="122739" s="62" customFormat="1" x14ac:dyDescent="0.35"/>
    <row r="122740" s="62" customFormat="1" x14ac:dyDescent="0.35"/>
    <row r="122741" s="62" customFormat="1" x14ac:dyDescent="0.35"/>
    <row r="122742" s="62" customFormat="1" x14ac:dyDescent="0.35"/>
    <row r="122743" s="62" customFormat="1" x14ac:dyDescent="0.35"/>
    <row r="122744" s="62" customFormat="1" x14ac:dyDescent="0.35"/>
    <row r="122745" s="62" customFormat="1" x14ac:dyDescent="0.35"/>
    <row r="122746" s="62" customFormat="1" x14ac:dyDescent="0.35"/>
    <row r="122747" s="62" customFormat="1" x14ac:dyDescent="0.35"/>
    <row r="122748" s="62" customFormat="1" x14ac:dyDescent="0.35"/>
    <row r="122749" s="62" customFormat="1" x14ac:dyDescent="0.35"/>
    <row r="122750" s="62" customFormat="1" x14ac:dyDescent="0.35"/>
    <row r="122751" s="62" customFormat="1" x14ac:dyDescent="0.35"/>
    <row r="122752" s="62" customFormat="1" x14ac:dyDescent="0.35"/>
    <row r="122753" s="62" customFormat="1" x14ac:dyDescent="0.35"/>
    <row r="122754" s="62" customFormat="1" x14ac:dyDescent="0.35"/>
    <row r="122755" s="62" customFormat="1" x14ac:dyDescent="0.35"/>
    <row r="122756" s="62" customFormat="1" x14ac:dyDescent="0.35"/>
    <row r="122757" s="62" customFormat="1" x14ac:dyDescent="0.35"/>
    <row r="122758" s="62" customFormat="1" x14ac:dyDescent="0.35"/>
    <row r="122759" s="62" customFormat="1" x14ac:dyDescent="0.35"/>
    <row r="122760" s="62" customFormat="1" x14ac:dyDescent="0.35"/>
    <row r="122761" s="62" customFormat="1" x14ac:dyDescent="0.35"/>
    <row r="122762" s="62" customFormat="1" x14ac:dyDescent="0.35"/>
    <row r="122763" s="62" customFormat="1" x14ac:dyDescent="0.35"/>
    <row r="122764" s="62" customFormat="1" x14ac:dyDescent="0.35"/>
    <row r="122765" s="62" customFormat="1" x14ac:dyDescent="0.35"/>
    <row r="122766" s="62" customFormat="1" x14ac:dyDescent="0.35"/>
    <row r="122767" s="62" customFormat="1" x14ac:dyDescent="0.35"/>
    <row r="122768" s="62" customFormat="1" x14ac:dyDescent="0.35"/>
    <row r="122769" s="62" customFormat="1" x14ac:dyDescent="0.35"/>
    <row r="122770" s="62" customFormat="1" x14ac:dyDescent="0.35"/>
    <row r="122771" s="62" customFormat="1" x14ac:dyDescent="0.35"/>
    <row r="122772" s="62" customFormat="1" x14ac:dyDescent="0.35"/>
    <row r="122773" s="62" customFormat="1" x14ac:dyDescent="0.35"/>
    <row r="122774" s="62" customFormat="1" x14ac:dyDescent="0.35"/>
    <row r="122775" s="62" customFormat="1" x14ac:dyDescent="0.35"/>
    <row r="122776" s="62" customFormat="1" x14ac:dyDescent="0.35"/>
    <row r="122777" s="62" customFormat="1" x14ac:dyDescent="0.35"/>
    <row r="122778" s="62" customFormat="1" x14ac:dyDescent="0.35"/>
    <row r="122779" s="62" customFormat="1" x14ac:dyDescent="0.35"/>
    <row r="122780" s="62" customFormat="1" x14ac:dyDescent="0.35"/>
    <row r="122781" s="62" customFormat="1" x14ac:dyDescent="0.35"/>
    <row r="122782" s="62" customFormat="1" x14ac:dyDescent="0.35"/>
    <row r="122783" s="62" customFormat="1" x14ac:dyDescent="0.35"/>
    <row r="122784" s="62" customFormat="1" x14ac:dyDescent="0.35"/>
    <row r="122785" s="62" customFormat="1" x14ac:dyDescent="0.35"/>
    <row r="122786" s="62" customFormat="1" x14ac:dyDescent="0.35"/>
    <row r="122787" s="62" customFormat="1" x14ac:dyDescent="0.35"/>
    <row r="122788" s="62" customFormat="1" x14ac:dyDescent="0.35"/>
    <row r="122789" s="62" customFormat="1" x14ac:dyDescent="0.35"/>
    <row r="122790" s="62" customFormat="1" x14ac:dyDescent="0.35"/>
    <row r="122791" s="62" customFormat="1" x14ac:dyDescent="0.35"/>
    <row r="122792" s="62" customFormat="1" x14ac:dyDescent="0.35"/>
    <row r="122793" s="62" customFormat="1" x14ac:dyDescent="0.35"/>
    <row r="122794" s="62" customFormat="1" x14ac:dyDescent="0.35"/>
    <row r="122795" s="62" customFormat="1" x14ac:dyDescent="0.35"/>
    <row r="122796" s="62" customFormat="1" x14ac:dyDescent="0.35"/>
    <row r="122797" s="62" customFormat="1" x14ac:dyDescent="0.35"/>
    <row r="122798" s="62" customFormat="1" x14ac:dyDescent="0.35"/>
    <row r="122799" s="62" customFormat="1" x14ac:dyDescent="0.35"/>
    <row r="122800" s="62" customFormat="1" x14ac:dyDescent="0.35"/>
    <row r="122801" s="62" customFormat="1" x14ac:dyDescent="0.35"/>
    <row r="122802" s="62" customFormat="1" x14ac:dyDescent="0.35"/>
    <row r="122803" s="62" customFormat="1" x14ac:dyDescent="0.35"/>
    <row r="122804" s="62" customFormat="1" x14ac:dyDescent="0.35"/>
    <row r="122805" s="62" customFormat="1" x14ac:dyDescent="0.35"/>
    <row r="122806" s="62" customFormat="1" x14ac:dyDescent="0.35"/>
    <row r="122807" s="62" customFormat="1" x14ac:dyDescent="0.35"/>
    <row r="122808" s="62" customFormat="1" x14ac:dyDescent="0.35"/>
    <row r="122809" s="62" customFormat="1" x14ac:dyDescent="0.35"/>
    <row r="122810" s="62" customFormat="1" x14ac:dyDescent="0.35"/>
    <row r="122811" s="62" customFormat="1" x14ac:dyDescent="0.35"/>
    <row r="122812" s="62" customFormat="1" x14ac:dyDescent="0.35"/>
    <row r="122813" s="62" customFormat="1" x14ac:dyDescent="0.35"/>
    <row r="122814" s="62" customFormat="1" x14ac:dyDescent="0.35"/>
    <row r="122815" s="62" customFormat="1" x14ac:dyDescent="0.35"/>
    <row r="122816" s="62" customFormat="1" x14ac:dyDescent="0.35"/>
    <row r="122817" s="62" customFormat="1" x14ac:dyDescent="0.35"/>
    <row r="122818" s="62" customFormat="1" x14ac:dyDescent="0.35"/>
    <row r="122819" s="62" customFormat="1" x14ac:dyDescent="0.35"/>
    <row r="122820" s="62" customFormat="1" x14ac:dyDescent="0.35"/>
    <row r="122821" s="62" customFormat="1" x14ac:dyDescent="0.35"/>
    <row r="122822" s="62" customFormat="1" x14ac:dyDescent="0.35"/>
    <row r="122823" s="62" customFormat="1" x14ac:dyDescent="0.35"/>
    <row r="122824" s="62" customFormat="1" x14ac:dyDescent="0.35"/>
    <row r="122825" s="62" customFormat="1" x14ac:dyDescent="0.35"/>
    <row r="122826" s="62" customFormat="1" x14ac:dyDescent="0.35"/>
    <row r="122827" s="62" customFormat="1" x14ac:dyDescent="0.35"/>
    <row r="122828" s="62" customFormat="1" x14ac:dyDescent="0.35"/>
    <row r="122829" s="62" customFormat="1" x14ac:dyDescent="0.35"/>
    <row r="122830" s="62" customFormat="1" x14ac:dyDescent="0.35"/>
    <row r="122831" s="62" customFormat="1" x14ac:dyDescent="0.35"/>
    <row r="122832" s="62" customFormat="1" x14ac:dyDescent="0.35"/>
    <row r="122833" s="62" customFormat="1" x14ac:dyDescent="0.35"/>
    <row r="122834" s="62" customFormat="1" x14ac:dyDescent="0.35"/>
    <row r="122835" s="62" customFormat="1" x14ac:dyDescent="0.35"/>
    <row r="122836" s="62" customFormat="1" x14ac:dyDescent="0.35"/>
    <row r="122837" s="62" customFormat="1" x14ac:dyDescent="0.35"/>
    <row r="122838" s="62" customFormat="1" x14ac:dyDescent="0.35"/>
    <row r="122839" s="62" customFormat="1" x14ac:dyDescent="0.35"/>
    <row r="122840" s="62" customFormat="1" x14ac:dyDescent="0.35"/>
    <row r="122841" s="62" customFormat="1" x14ac:dyDescent="0.35"/>
    <row r="122842" s="62" customFormat="1" x14ac:dyDescent="0.35"/>
    <row r="122843" s="62" customFormat="1" x14ac:dyDescent="0.35"/>
    <row r="122844" s="62" customFormat="1" x14ac:dyDescent="0.35"/>
    <row r="122845" s="62" customFormat="1" x14ac:dyDescent="0.35"/>
    <row r="122846" s="62" customFormat="1" x14ac:dyDescent="0.35"/>
    <row r="122847" s="62" customFormat="1" x14ac:dyDescent="0.35"/>
    <row r="122848" s="62" customFormat="1" x14ac:dyDescent="0.35"/>
    <row r="122849" s="62" customFormat="1" x14ac:dyDescent="0.35"/>
    <row r="122850" s="62" customFormat="1" x14ac:dyDescent="0.35"/>
    <row r="122851" s="62" customFormat="1" x14ac:dyDescent="0.35"/>
    <row r="122852" s="62" customFormat="1" x14ac:dyDescent="0.35"/>
    <row r="122853" s="62" customFormat="1" x14ac:dyDescent="0.35"/>
    <row r="122854" s="62" customFormat="1" x14ac:dyDescent="0.35"/>
    <row r="122855" s="62" customFormat="1" x14ac:dyDescent="0.35"/>
    <row r="122856" s="62" customFormat="1" x14ac:dyDescent="0.35"/>
    <row r="122857" s="62" customFormat="1" x14ac:dyDescent="0.35"/>
    <row r="122858" s="62" customFormat="1" x14ac:dyDescent="0.35"/>
    <row r="122859" s="62" customFormat="1" x14ac:dyDescent="0.35"/>
    <row r="122860" s="62" customFormat="1" x14ac:dyDescent="0.35"/>
    <row r="122861" s="62" customFormat="1" x14ac:dyDescent="0.35"/>
    <row r="122862" s="62" customFormat="1" x14ac:dyDescent="0.35"/>
    <row r="122863" s="62" customFormat="1" x14ac:dyDescent="0.35"/>
    <row r="122864" s="62" customFormat="1" x14ac:dyDescent="0.35"/>
    <row r="122865" s="62" customFormat="1" x14ac:dyDescent="0.35"/>
    <row r="122866" s="62" customFormat="1" x14ac:dyDescent="0.35"/>
    <row r="122867" s="62" customFormat="1" x14ac:dyDescent="0.35"/>
    <row r="122868" s="62" customFormat="1" x14ac:dyDescent="0.35"/>
    <row r="122869" s="62" customFormat="1" x14ac:dyDescent="0.35"/>
    <row r="122870" s="62" customFormat="1" x14ac:dyDescent="0.35"/>
    <row r="122871" s="62" customFormat="1" x14ac:dyDescent="0.35"/>
    <row r="122872" s="62" customFormat="1" x14ac:dyDescent="0.35"/>
    <row r="122873" s="62" customFormat="1" x14ac:dyDescent="0.35"/>
    <row r="122874" s="62" customFormat="1" x14ac:dyDescent="0.35"/>
    <row r="122875" s="62" customFormat="1" x14ac:dyDescent="0.35"/>
    <row r="122876" s="62" customFormat="1" x14ac:dyDescent="0.35"/>
    <row r="122877" s="62" customFormat="1" x14ac:dyDescent="0.35"/>
    <row r="122878" s="62" customFormat="1" x14ac:dyDescent="0.35"/>
    <row r="122879" s="62" customFormat="1" x14ac:dyDescent="0.35"/>
    <row r="122880" s="62" customFormat="1" x14ac:dyDescent="0.35"/>
    <row r="122881" s="62" customFormat="1" x14ac:dyDescent="0.35"/>
    <row r="122882" s="62" customFormat="1" x14ac:dyDescent="0.35"/>
    <row r="122883" s="62" customFormat="1" x14ac:dyDescent="0.35"/>
    <row r="122884" s="62" customFormat="1" x14ac:dyDescent="0.35"/>
    <row r="122885" s="62" customFormat="1" x14ac:dyDescent="0.35"/>
    <row r="122886" s="62" customFormat="1" x14ac:dyDescent="0.35"/>
    <row r="122887" s="62" customFormat="1" x14ac:dyDescent="0.35"/>
    <row r="122888" s="62" customFormat="1" x14ac:dyDescent="0.35"/>
    <row r="122889" s="62" customFormat="1" x14ac:dyDescent="0.35"/>
    <row r="122890" s="62" customFormat="1" x14ac:dyDescent="0.35"/>
    <row r="122891" s="62" customFormat="1" x14ac:dyDescent="0.35"/>
    <row r="122892" s="62" customFormat="1" x14ac:dyDescent="0.35"/>
    <row r="122893" s="62" customFormat="1" x14ac:dyDescent="0.35"/>
    <row r="122894" s="62" customFormat="1" x14ac:dyDescent="0.35"/>
    <row r="122895" s="62" customFormat="1" x14ac:dyDescent="0.35"/>
    <row r="122896" s="62" customFormat="1" x14ac:dyDescent="0.35"/>
    <row r="122897" s="62" customFormat="1" x14ac:dyDescent="0.35"/>
    <row r="122898" s="62" customFormat="1" x14ac:dyDescent="0.35"/>
    <row r="122899" s="62" customFormat="1" x14ac:dyDescent="0.35"/>
    <row r="122900" s="62" customFormat="1" x14ac:dyDescent="0.35"/>
    <row r="122901" s="62" customFormat="1" x14ac:dyDescent="0.35"/>
    <row r="122902" s="62" customFormat="1" x14ac:dyDescent="0.35"/>
    <row r="122903" s="62" customFormat="1" x14ac:dyDescent="0.35"/>
    <row r="122904" s="62" customFormat="1" x14ac:dyDescent="0.35"/>
    <row r="122905" s="62" customFormat="1" x14ac:dyDescent="0.35"/>
    <row r="122906" s="62" customFormat="1" x14ac:dyDescent="0.35"/>
    <row r="122907" s="62" customFormat="1" x14ac:dyDescent="0.35"/>
    <row r="122908" s="62" customFormat="1" x14ac:dyDescent="0.35"/>
    <row r="122909" s="62" customFormat="1" x14ac:dyDescent="0.35"/>
    <row r="122910" s="62" customFormat="1" x14ac:dyDescent="0.35"/>
    <row r="122911" s="62" customFormat="1" x14ac:dyDescent="0.35"/>
    <row r="122912" s="62" customFormat="1" x14ac:dyDescent="0.35"/>
    <row r="122913" s="62" customFormat="1" x14ac:dyDescent="0.35"/>
    <row r="122914" s="62" customFormat="1" x14ac:dyDescent="0.35"/>
    <row r="122915" s="62" customFormat="1" x14ac:dyDescent="0.35"/>
    <row r="122916" s="62" customFormat="1" x14ac:dyDescent="0.35"/>
    <row r="122917" s="62" customFormat="1" x14ac:dyDescent="0.35"/>
    <row r="122918" s="62" customFormat="1" x14ac:dyDescent="0.35"/>
    <row r="122919" s="62" customFormat="1" x14ac:dyDescent="0.35"/>
    <row r="122920" s="62" customFormat="1" x14ac:dyDescent="0.35"/>
    <row r="122921" s="62" customFormat="1" x14ac:dyDescent="0.35"/>
    <row r="122922" s="62" customFormat="1" x14ac:dyDescent="0.35"/>
    <row r="122923" s="62" customFormat="1" x14ac:dyDescent="0.35"/>
    <row r="122924" s="62" customFormat="1" x14ac:dyDescent="0.35"/>
    <row r="122925" s="62" customFormat="1" x14ac:dyDescent="0.35"/>
    <row r="122926" s="62" customFormat="1" x14ac:dyDescent="0.35"/>
    <row r="122927" s="62" customFormat="1" x14ac:dyDescent="0.35"/>
    <row r="122928" s="62" customFormat="1" x14ac:dyDescent="0.35"/>
    <row r="122929" s="62" customFormat="1" x14ac:dyDescent="0.35"/>
    <row r="122930" s="62" customFormat="1" x14ac:dyDescent="0.35"/>
    <row r="122931" s="62" customFormat="1" x14ac:dyDescent="0.35"/>
    <row r="122932" s="62" customFormat="1" x14ac:dyDescent="0.35"/>
    <row r="122933" s="62" customFormat="1" x14ac:dyDescent="0.35"/>
    <row r="122934" s="62" customFormat="1" x14ac:dyDescent="0.35"/>
    <row r="122935" s="62" customFormat="1" x14ac:dyDescent="0.35"/>
    <row r="122936" s="62" customFormat="1" x14ac:dyDescent="0.35"/>
    <row r="122937" s="62" customFormat="1" x14ac:dyDescent="0.35"/>
    <row r="122938" s="62" customFormat="1" x14ac:dyDescent="0.35"/>
    <row r="122939" s="62" customFormat="1" x14ac:dyDescent="0.35"/>
    <row r="122940" s="62" customFormat="1" x14ac:dyDescent="0.35"/>
    <row r="122941" s="62" customFormat="1" x14ac:dyDescent="0.35"/>
    <row r="122942" s="62" customFormat="1" x14ac:dyDescent="0.35"/>
    <row r="122943" s="62" customFormat="1" x14ac:dyDescent="0.35"/>
    <row r="122944" s="62" customFormat="1" x14ac:dyDescent="0.35"/>
    <row r="122945" s="62" customFormat="1" x14ac:dyDescent="0.35"/>
    <row r="122946" s="62" customFormat="1" x14ac:dyDescent="0.35"/>
    <row r="122947" s="62" customFormat="1" x14ac:dyDescent="0.35"/>
    <row r="122948" s="62" customFormat="1" x14ac:dyDescent="0.35"/>
    <row r="122949" s="62" customFormat="1" x14ac:dyDescent="0.35"/>
    <row r="122950" s="62" customFormat="1" x14ac:dyDescent="0.35"/>
    <row r="122951" s="62" customFormat="1" x14ac:dyDescent="0.35"/>
    <row r="122952" s="62" customFormat="1" x14ac:dyDescent="0.35"/>
    <row r="122953" s="62" customFormat="1" x14ac:dyDescent="0.35"/>
    <row r="122954" s="62" customFormat="1" x14ac:dyDescent="0.35"/>
    <row r="122955" s="62" customFormat="1" x14ac:dyDescent="0.35"/>
    <row r="122956" s="62" customFormat="1" x14ac:dyDescent="0.35"/>
    <row r="122957" s="62" customFormat="1" x14ac:dyDescent="0.35"/>
    <row r="122958" s="62" customFormat="1" x14ac:dyDescent="0.35"/>
    <row r="122959" s="62" customFormat="1" x14ac:dyDescent="0.35"/>
    <row r="122960" s="62" customFormat="1" x14ac:dyDescent="0.35"/>
    <row r="122961" s="62" customFormat="1" x14ac:dyDescent="0.35"/>
    <row r="122962" s="62" customFormat="1" x14ac:dyDescent="0.35"/>
    <row r="122963" s="62" customFormat="1" x14ac:dyDescent="0.35"/>
    <row r="122964" s="62" customFormat="1" x14ac:dyDescent="0.35"/>
    <row r="122965" s="62" customFormat="1" x14ac:dyDescent="0.35"/>
    <row r="122966" s="62" customFormat="1" x14ac:dyDescent="0.35"/>
    <row r="122967" s="62" customFormat="1" x14ac:dyDescent="0.35"/>
    <row r="122968" s="62" customFormat="1" x14ac:dyDescent="0.35"/>
    <row r="122969" s="62" customFormat="1" x14ac:dyDescent="0.35"/>
    <row r="122970" s="62" customFormat="1" x14ac:dyDescent="0.35"/>
    <row r="122971" s="62" customFormat="1" x14ac:dyDescent="0.35"/>
    <row r="122972" s="62" customFormat="1" x14ac:dyDescent="0.35"/>
    <row r="122973" s="62" customFormat="1" x14ac:dyDescent="0.35"/>
    <row r="122974" s="62" customFormat="1" x14ac:dyDescent="0.35"/>
    <row r="122975" s="62" customFormat="1" x14ac:dyDescent="0.35"/>
    <row r="122976" s="62" customFormat="1" x14ac:dyDescent="0.35"/>
    <row r="122977" s="62" customFormat="1" x14ac:dyDescent="0.35"/>
    <row r="122978" s="62" customFormat="1" x14ac:dyDescent="0.35"/>
    <row r="122979" s="62" customFormat="1" x14ac:dyDescent="0.35"/>
    <row r="122980" s="62" customFormat="1" x14ac:dyDescent="0.35"/>
    <row r="122981" s="62" customFormat="1" x14ac:dyDescent="0.35"/>
    <row r="122982" s="62" customFormat="1" x14ac:dyDescent="0.35"/>
    <row r="122983" s="62" customFormat="1" x14ac:dyDescent="0.35"/>
    <row r="122984" s="62" customFormat="1" x14ac:dyDescent="0.35"/>
    <row r="122985" s="62" customFormat="1" x14ac:dyDescent="0.35"/>
    <row r="122986" s="62" customFormat="1" x14ac:dyDescent="0.35"/>
    <row r="122987" s="62" customFormat="1" x14ac:dyDescent="0.35"/>
    <row r="122988" s="62" customFormat="1" x14ac:dyDescent="0.35"/>
    <row r="122989" s="62" customFormat="1" x14ac:dyDescent="0.35"/>
    <row r="122990" s="62" customFormat="1" x14ac:dyDescent="0.35"/>
    <row r="122991" s="62" customFormat="1" x14ac:dyDescent="0.35"/>
    <row r="122992" s="62" customFormat="1" x14ac:dyDescent="0.35"/>
    <row r="122993" s="62" customFormat="1" x14ac:dyDescent="0.35"/>
    <row r="122994" s="62" customFormat="1" x14ac:dyDescent="0.35"/>
    <row r="122995" s="62" customFormat="1" x14ac:dyDescent="0.35"/>
    <row r="122996" s="62" customFormat="1" x14ac:dyDescent="0.35"/>
    <row r="122997" s="62" customFormat="1" x14ac:dyDescent="0.35"/>
    <row r="122998" s="62" customFormat="1" x14ac:dyDescent="0.35"/>
    <row r="122999" s="62" customFormat="1" x14ac:dyDescent="0.35"/>
    <row r="123000" s="62" customFormat="1" x14ac:dyDescent="0.35"/>
    <row r="123001" s="62" customFormat="1" x14ac:dyDescent="0.35"/>
    <row r="123002" s="62" customFormat="1" x14ac:dyDescent="0.35"/>
    <row r="123003" s="62" customFormat="1" x14ac:dyDescent="0.35"/>
    <row r="123004" s="62" customFormat="1" x14ac:dyDescent="0.35"/>
    <row r="123005" s="62" customFormat="1" x14ac:dyDescent="0.35"/>
    <row r="123006" s="62" customFormat="1" x14ac:dyDescent="0.35"/>
    <row r="123007" s="62" customFormat="1" x14ac:dyDescent="0.35"/>
    <row r="123008" s="62" customFormat="1" x14ac:dyDescent="0.35"/>
    <row r="123009" s="62" customFormat="1" x14ac:dyDescent="0.35"/>
    <row r="123010" s="62" customFormat="1" x14ac:dyDescent="0.35"/>
    <row r="123011" s="62" customFormat="1" x14ac:dyDescent="0.35"/>
    <row r="123012" s="62" customFormat="1" x14ac:dyDescent="0.35"/>
    <row r="123013" s="62" customFormat="1" x14ac:dyDescent="0.35"/>
    <row r="123014" s="62" customFormat="1" x14ac:dyDescent="0.35"/>
    <row r="123015" s="62" customFormat="1" x14ac:dyDescent="0.35"/>
    <row r="123016" s="62" customFormat="1" x14ac:dyDescent="0.35"/>
    <row r="123017" s="62" customFormat="1" x14ac:dyDescent="0.35"/>
    <row r="123018" s="62" customFormat="1" x14ac:dyDescent="0.35"/>
    <row r="123019" s="62" customFormat="1" x14ac:dyDescent="0.35"/>
    <row r="123020" s="62" customFormat="1" x14ac:dyDescent="0.35"/>
    <row r="123021" s="62" customFormat="1" x14ac:dyDescent="0.35"/>
    <row r="123022" s="62" customFormat="1" x14ac:dyDescent="0.35"/>
    <row r="123023" s="62" customFormat="1" x14ac:dyDescent="0.35"/>
    <row r="123024" s="62" customFormat="1" x14ac:dyDescent="0.35"/>
    <row r="123025" s="62" customFormat="1" x14ac:dyDescent="0.35"/>
    <row r="123026" s="62" customFormat="1" x14ac:dyDescent="0.35"/>
    <row r="123027" s="62" customFormat="1" x14ac:dyDescent="0.35"/>
    <row r="123028" s="62" customFormat="1" x14ac:dyDescent="0.35"/>
    <row r="123029" s="62" customFormat="1" x14ac:dyDescent="0.35"/>
    <row r="123030" s="62" customFormat="1" x14ac:dyDescent="0.35"/>
    <row r="123031" s="62" customFormat="1" x14ac:dyDescent="0.35"/>
    <row r="123032" s="62" customFormat="1" x14ac:dyDescent="0.35"/>
    <row r="123033" s="62" customFormat="1" x14ac:dyDescent="0.35"/>
    <row r="123034" s="62" customFormat="1" x14ac:dyDescent="0.35"/>
    <row r="123035" s="62" customFormat="1" x14ac:dyDescent="0.35"/>
    <row r="123036" s="62" customFormat="1" x14ac:dyDescent="0.35"/>
    <row r="123037" s="62" customFormat="1" x14ac:dyDescent="0.35"/>
    <row r="123038" s="62" customFormat="1" x14ac:dyDescent="0.35"/>
    <row r="123039" s="62" customFormat="1" x14ac:dyDescent="0.35"/>
    <row r="123040" s="62" customFormat="1" x14ac:dyDescent="0.35"/>
    <row r="123041" s="62" customFormat="1" x14ac:dyDescent="0.35"/>
    <row r="123042" s="62" customFormat="1" x14ac:dyDescent="0.35"/>
    <row r="123043" s="62" customFormat="1" x14ac:dyDescent="0.35"/>
    <row r="123044" s="62" customFormat="1" x14ac:dyDescent="0.35"/>
    <row r="123045" s="62" customFormat="1" x14ac:dyDescent="0.35"/>
    <row r="123046" s="62" customFormat="1" x14ac:dyDescent="0.35"/>
    <row r="123047" s="62" customFormat="1" x14ac:dyDescent="0.35"/>
    <row r="123048" s="62" customFormat="1" x14ac:dyDescent="0.35"/>
    <row r="123049" s="62" customFormat="1" x14ac:dyDescent="0.35"/>
    <row r="123050" s="62" customFormat="1" x14ac:dyDescent="0.35"/>
    <row r="123051" s="62" customFormat="1" x14ac:dyDescent="0.35"/>
    <row r="123052" s="62" customFormat="1" x14ac:dyDescent="0.35"/>
    <row r="123053" s="62" customFormat="1" x14ac:dyDescent="0.35"/>
    <row r="123054" s="62" customFormat="1" x14ac:dyDescent="0.35"/>
    <row r="123055" s="62" customFormat="1" x14ac:dyDescent="0.35"/>
    <row r="123056" s="62" customFormat="1" x14ac:dyDescent="0.35"/>
    <row r="123057" s="62" customFormat="1" x14ac:dyDescent="0.35"/>
    <row r="123058" s="62" customFormat="1" x14ac:dyDescent="0.35"/>
    <row r="123059" s="62" customFormat="1" x14ac:dyDescent="0.35"/>
    <row r="123060" s="62" customFormat="1" x14ac:dyDescent="0.35"/>
    <row r="123061" s="62" customFormat="1" x14ac:dyDescent="0.35"/>
    <row r="123062" s="62" customFormat="1" x14ac:dyDescent="0.35"/>
    <row r="123063" s="62" customFormat="1" x14ac:dyDescent="0.35"/>
    <row r="123064" s="62" customFormat="1" x14ac:dyDescent="0.35"/>
    <row r="123065" s="62" customFormat="1" x14ac:dyDescent="0.35"/>
    <row r="123066" s="62" customFormat="1" x14ac:dyDescent="0.35"/>
    <row r="123067" s="62" customFormat="1" x14ac:dyDescent="0.35"/>
    <row r="123068" s="62" customFormat="1" x14ac:dyDescent="0.35"/>
    <row r="123069" s="62" customFormat="1" x14ac:dyDescent="0.35"/>
    <row r="123070" s="62" customFormat="1" x14ac:dyDescent="0.35"/>
    <row r="123071" s="62" customFormat="1" x14ac:dyDescent="0.35"/>
    <row r="123072" s="62" customFormat="1" x14ac:dyDescent="0.35"/>
    <row r="123073" s="62" customFormat="1" x14ac:dyDescent="0.35"/>
    <row r="123074" s="62" customFormat="1" x14ac:dyDescent="0.35"/>
    <row r="123075" s="62" customFormat="1" x14ac:dyDescent="0.35"/>
    <row r="123076" s="62" customFormat="1" x14ac:dyDescent="0.35"/>
    <row r="123077" s="62" customFormat="1" x14ac:dyDescent="0.35"/>
    <row r="123078" s="62" customFormat="1" x14ac:dyDescent="0.35"/>
    <row r="123079" s="62" customFormat="1" x14ac:dyDescent="0.35"/>
    <row r="123080" s="62" customFormat="1" x14ac:dyDescent="0.35"/>
    <row r="123081" s="62" customFormat="1" x14ac:dyDescent="0.35"/>
    <row r="123082" s="62" customFormat="1" x14ac:dyDescent="0.35"/>
    <row r="123083" s="62" customFormat="1" x14ac:dyDescent="0.35"/>
    <row r="123084" s="62" customFormat="1" x14ac:dyDescent="0.35"/>
    <row r="123085" s="62" customFormat="1" x14ac:dyDescent="0.35"/>
    <row r="123086" s="62" customFormat="1" x14ac:dyDescent="0.35"/>
    <row r="123087" s="62" customFormat="1" x14ac:dyDescent="0.35"/>
    <row r="123088" s="62" customFormat="1" x14ac:dyDescent="0.35"/>
    <row r="123089" s="62" customFormat="1" x14ac:dyDescent="0.35"/>
    <row r="123090" s="62" customFormat="1" x14ac:dyDescent="0.35"/>
    <row r="123091" s="62" customFormat="1" x14ac:dyDescent="0.35"/>
    <row r="123092" s="62" customFormat="1" x14ac:dyDescent="0.35"/>
    <row r="123093" s="62" customFormat="1" x14ac:dyDescent="0.35"/>
    <row r="123094" s="62" customFormat="1" x14ac:dyDescent="0.35"/>
    <row r="123095" s="62" customFormat="1" x14ac:dyDescent="0.35"/>
    <row r="123096" s="62" customFormat="1" x14ac:dyDescent="0.35"/>
    <row r="123097" s="62" customFormat="1" x14ac:dyDescent="0.35"/>
    <row r="123098" s="62" customFormat="1" x14ac:dyDescent="0.35"/>
    <row r="123099" s="62" customFormat="1" x14ac:dyDescent="0.35"/>
    <row r="123100" s="62" customFormat="1" x14ac:dyDescent="0.35"/>
    <row r="123101" s="62" customFormat="1" x14ac:dyDescent="0.35"/>
    <row r="123102" s="62" customFormat="1" x14ac:dyDescent="0.35"/>
    <row r="123103" s="62" customFormat="1" x14ac:dyDescent="0.35"/>
    <row r="123104" s="62" customFormat="1" x14ac:dyDescent="0.35"/>
    <row r="123105" s="62" customFormat="1" x14ac:dyDescent="0.35"/>
    <row r="123106" s="62" customFormat="1" x14ac:dyDescent="0.35"/>
    <row r="123107" s="62" customFormat="1" x14ac:dyDescent="0.35"/>
    <row r="123108" s="62" customFormat="1" x14ac:dyDescent="0.35"/>
    <row r="123109" s="62" customFormat="1" x14ac:dyDescent="0.35"/>
    <row r="123110" s="62" customFormat="1" x14ac:dyDescent="0.35"/>
    <row r="123111" s="62" customFormat="1" x14ac:dyDescent="0.35"/>
    <row r="123112" s="62" customFormat="1" x14ac:dyDescent="0.35"/>
    <row r="123113" s="62" customFormat="1" x14ac:dyDescent="0.35"/>
    <row r="123114" s="62" customFormat="1" x14ac:dyDescent="0.35"/>
    <row r="123115" s="62" customFormat="1" x14ac:dyDescent="0.35"/>
    <row r="123116" s="62" customFormat="1" x14ac:dyDescent="0.35"/>
    <row r="123117" s="62" customFormat="1" x14ac:dyDescent="0.35"/>
    <row r="123118" s="62" customFormat="1" x14ac:dyDescent="0.35"/>
    <row r="123119" s="62" customFormat="1" x14ac:dyDescent="0.35"/>
    <row r="123120" s="62" customFormat="1" x14ac:dyDescent="0.35"/>
    <row r="123121" s="62" customFormat="1" x14ac:dyDescent="0.35"/>
    <row r="123122" s="62" customFormat="1" x14ac:dyDescent="0.35"/>
    <row r="123123" s="62" customFormat="1" x14ac:dyDescent="0.35"/>
    <row r="123124" s="62" customFormat="1" x14ac:dyDescent="0.35"/>
    <row r="123125" s="62" customFormat="1" x14ac:dyDescent="0.35"/>
    <row r="123126" s="62" customFormat="1" x14ac:dyDescent="0.35"/>
    <row r="123127" s="62" customFormat="1" x14ac:dyDescent="0.35"/>
    <row r="123128" s="62" customFormat="1" x14ac:dyDescent="0.35"/>
    <row r="123129" s="62" customFormat="1" x14ac:dyDescent="0.35"/>
    <row r="123130" s="62" customFormat="1" x14ac:dyDescent="0.35"/>
    <row r="123131" s="62" customFormat="1" x14ac:dyDescent="0.35"/>
    <row r="123132" s="62" customFormat="1" x14ac:dyDescent="0.35"/>
    <row r="123133" s="62" customFormat="1" x14ac:dyDescent="0.35"/>
    <row r="123134" s="62" customFormat="1" x14ac:dyDescent="0.35"/>
    <row r="123135" s="62" customFormat="1" x14ac:dyDescent="0.35"/>
    <row r="123136" s="62" customFormat="1" x14ac:dyDescent="0.35"/>
    <row r="123137" s="62" customFormat="1" x14ac:dyDescent="0.35"/>
    <row r="123138" s="62" customFormat="1" x14ac:dyDescent="0.35"/>
    <row r="123139" s="62" customFormat="1" x14ac:dyDescent="0.35"/>
    <row r="123140" s="62" customFormat="1" x14ac:dyDescent="0.35"/>
    <row r="123141" s="62" customFormat="1" x14ac:dyDescent="0.35"/>
    <row r="123142" s="62" customFormat="1" x14ac:dyDescent="0.35"/>
    <row r="123143" s="62" customFormat="1" x14ac:dyDescent="0.35"/>
    <row r="123144" s="62" customFormat="1" x14ac:dyDescent="0.35"/>
    <row r="123145" s="62" customFormat="1" x14ac:dyDescent="0.35"/>
    <row r="123146" s="62" customFormat="1" x14ac:dyDescent="0.35"/>
    <row r="123147" s="62" customFormat="1" x14ac:dyDescent="0.35"/>
    <row r="123148" s="62" customFormat="1" x14ac:dyDescent="0.35"/>
    <row r="123149" s="62" customFormat="1" x14ac:dyDescent="0.35"/>
    <row r="123150" s="62" customFormat="1" x14ac:dyDescent="0.35"/>
    <row r="123151" s="62" customFormat="1" x14ac:dyDescent="0.35"/>
    <row r="123152" s="62" customFormat="1" x14ac:dyDescent="0.35"/>
    <row r="123153" s="62" customFormat="1" x14ac:dyDescent="0.35"/>
    <row r="123154" s="62" customFormat="1" x14ac:dyDescent="0.35"/>
    <row r="123155" s="62" customFormat="1" x14ac:dyDescent="0.35"/>
    <row r="123156" s="62" customFormat="1" x14ac:dyDescent="0.35"/>
    <row r="123157" s="62" customFormat="1" x14ac:dyDescent="0.35"/>
    <row r="123158" s="62" customFormat="1" x14ac:dyDescent="0.35"/>
    <row r="123159" s="62" customFormat="1" x14ac:dyDescent="0.35"/>
    <row r="123160" s="62" customFormat="1" x14ac:dyDescent="0.35"/>
    <row r="123161" s="62" customFormat="1" x14ac:dyDescent="0.35"/>
    <row r="123162" s="62" customFormat="1" x14ac:dyDescent="0.35"/>
    <row r="123163" s="62" customFormat="1" x14ac:dyDescent="0.35"/>
    <row r="123164" s="62" customFormat="1" x14ac:dyDescent="0.35"/>
    <row r="123165" s="62" customFormat="1" x14ac:dyDescent="0.35"/>
    <row r="123166" s="62" customFormat="1" x14ac:dyDescent="0.35"/>
    <row r="123167" s="62" customFormat="1" x14ac:dyDescent="0.35"/>
    <row r="123168" s="62" customFormat="1" x14ac:dyDescent="0.35"/>
    <row r="123169" s="62" customFormat="1" x14ac:dyDescent="0.35"/>
    <row r="123170" s="62" customFormat="1" x14ac:dyDescent="0.35"/>
    <row r="123171" s="62" customFormat="1" x14ac:dyDescent="0.35"/>
    <row r="123172" s="62" customFormat="1" x14ac:dyDescent="0.35"/>
    <row r="123173" s="62" customFormat="1" x14ac:dyDescent="0.35"/>
    <row r="123174" s="62" customFormat="1" x14ac:dyDescent="0.35"/>
    <row r="123175" s="62" customFormat="1" x14ac:dyDescent="0.35"/>
    <row r="123176" s="62" customFormat="1" x14ac:dyDescent="0.35"/>
    <row r="123177" s="62" customFormat="1" x14ac:dyDescent="0.35"/>
    <row r="123178" s="62" customFormat="1" x14ac:dyDescent="0.35"/>
    <row r="123179" s="62" customFormat="1" x14ac:dyDescent="0.35"/>
    <row r="123180" s="62" customFormat="1" x14ac:dyDescent="0.35"/>
    <row r="123181" s="62" customFormat="1" x14ac:dyDescent="0.35"/>
    <row r="123182" s="62" customFormat="1" x14ac:dyDescent="0.35"/>
    <row r="123183" s="62" customFormat="1" x14ac:dyDescent="0.35"/>
    <row r="123184" s="62" customFormat="1" x14ac:dyDescent="0.35"/>
    <row r="123185" s="62" customFormat="1" x14ac:dyDescent="0.35"/>
    <row r="123186" s="62" customFormat="1" x14ac:dyDescent="0.35"/>
    <row r="123187" s="62" customFormat="1" x14ac:dyDescent="0.35"/>
    <row r="123188" s="62" customFormat="1" x14ac:dyDescent="0.35"/>
    <row r="123189" s="62" customFormat="1" x14ac:dyDescent="0.35"/>
    <row r="123190" s="62" customFormat="1" x14ac:dyDescent="0.35"/>
    <row r="123191" s="62" customFormat="1" x14ac:dyDescent="0.35"/>
    <row r="123192" s="62" customFormat="1" x14ac:dyDescent="0.35"/>
    <row r="123193" s="62" customFormat="1" x14ac:dyDescent="0.35"/>
    <row r="123194" s="62" customFormat="1" x14ac:dyDescent="0.35"/>
    <row r="123195" s="62" customFormat="1" x14ac:dyDescent="0.35"/>
    <row r="123196" s="62" customFormat="1" x14ac:dyDescent="0.35"/>
    <row r="123197" s="62" customFormat="1" x14ac:dyDescent="0.35"/>
    <row r="123198" s="62" customFormat="1" x14ac:dyDescent="0.35"/>
    <row r="123199" s="62" customFormat="1" x14ac:dyDescent="0.35"/>
    <row r="123200" s="62" customFormat="1" x14ac:dyDescent="0.35"/>
    <row r="123201" s="62" customFormat="1" x14ac:dyDescent="0.35"/>
    <row r="123202" s="62" customFormat="1" x14ac:dyDescent="0.35"/>
    <row r="123203" s="62" customFormat="1" x14ac:dyDescent="0.35"/>
    <row r="123204" s="62" customFormat="1" x14ac:dyDescent="0.35"/>
    <row r="123205" s="62" customFormat="1" x14ac:dyDescent="0.35"/>
    <row r="123206" s="62" customFormat="1" x14ac:dyDescent="0.35"/>
    <row r="123207" s="62" customFormat="1" x14ac:dyDescent="0.35"/>
    <row r="123208" s="62" customFormat="1" x14ac:dyDescent="0.35"/>
    <row r="123209" s="62" customFormat="1" x14ac:dyDescent="0.35"/>
    <row r="123210" s="62" customFormat="1" x14ac:dyDescent="0.35"/>
    <row r="123211" s="62" customFormat="1" x14ac:dyDescent="0.35"/>
    <row r="123212" s="62" customFormat="1" x14ac:dyDescent="0.35"/>
    <row r="123213" s="62" customFormat="1" x14ac:dyDescent="0.35"/>
    <row r="123214" s="62" customFormat="1" x14ac:dyDescent="0.35"/>
    <row r="123215" s="62" customFormat="1" x14ac:dyDescent="0.35"/>
    <row r="123216" s="62" customFormat="1" x14ac:dyDescent="0.35"/>
    <row r="123217" s="62" customFormat="1" x14ac:dyDescent="0.35"/>
    <row r="123218" s="62" customFormat="1" x14ac:dyDescent="0.35"/>
    <row r="123219" s="62" customFormat="1" x14ac:dyDescent="0.35"/>
    <row r="123220" s="62" customFormat="1" x14ac:dyDescent="0.35"/>
    <row r="123221" s="62" customFormat="1" x14ac:dyDescent="0.35"/>
    <row r="123222" s="62" customFormat="1" x14ac:dyDescent="0.35"/>
    <row r="123223" s="62" customFormat="1" x14ac:dyDescent="0.35"/>
    <row r="123224" s="62" customFormat="1" x14ac:dyDescent="0.35"/>
    <row r="123225" s="62" customFormat="1" x14ac:dyDescent="0.35"/>
    <row r="123226" s="62" customFormat="1" x14ac:dyDescent="0.35"/>
    <row r="123227" s="62" customFormat="1" x14ac:dyDescent="0.35"/>
    <row r="123228" s="62" customFormat="1" x14ac:dyDescent="0.35"/>
    <row r="123229" s="62" customFormat="1" x14ac:dyDescent="0.35"/>
    <row r="123230" s="62" customFormat="1" x14ac:dyDescent="0.35"/>
    <row r="123231" s="62" customFormat="1" x14ac:dyDescent="0.35"/>
    <row r="123232" s="62" customFormat="1" x14ac:dyDescent="0.35"/>
    <row r="123233" s="62" customFormat="1" x14ac:dyDescent="0.35"/>
    <row r="123234" s="62" customFormat="1" x14ac:dyDescent="0.35"/>
    <row r="123235" s="62" customFormat="1" x14ac:dyDescent="0.35"/>
    <row r="123236" s="62" customFormat="1" x14ac:dyDescent="0.35"/>
    <row r="123237" s="62" customFormat="1" x14ac:dyDescent="0.35"/>
    <row r="123238" s="62" customFormat="1" x14ac:dyDescent="0.35"/>
    <row r="123239" s="62" customFormat="1" x14ac:dyDescent="0.35"/>
    <row r="123240" s="62" customFormat="1" x14ac:dyDescent="0.35"/>
    <row r="123241" s="62" customFormat="1" x14ac:dyDescent="0.35"/>
    <row r="123242" s="62" customFormat="1" x14ac:dyDescent="0.35"/>
    <row r="123243" s="62" customFormat="1" x14ac:dyDescent="0.35"/>
    <row r="123244" s="62" customFormat="1" x14ac:dyDescent="0.35"/>
    <row r="123245" s="62" customFormat="1" x14ac:dyDescent="0.35"/>
    <row r="123246" s="62" customFormat="1" x14ac:dyDescent="0.35"/>
    <row r="123247" s="62" customFormat="1" x14ac:dyDescent="0.35"/>
    <row r="123248" s="62" customFormat="1" x14ac:dyDescent="0.35"/>
    <row r="123249" s="62" customFormat="1" x14ac:dyDescent="0.35"/>
    <row r="123250" s="62" customFormat="1" x14ac:dyDescent="0.35"/>
    <row r="123251" s="62" customFormat="1" x14ac:dyDescent="0.35"/>
    <row r="123252" s="62" customFormat="1" x14ac:dyDescent="0.35"/>
    <row r="123253" s="62" customFormat="1" x14ac:dyDescent="0.35"/>
    <row r="123254" s="62" customFormat="1" x14ac:dyDescent="0.35"/>
    <row r="123255" s="62" customFormat="1" x14ac:dyDescent="0.35"/>
    <row r="123256" s="62" customFormat="1" x14ac:dyDescent="0.35"/>
    <row r="123257" s="62" customFormat="1" x14ac:dyDescent="0.35"/>
    <row r="123258" s="62" customFormat="1" x14ac:dyDescent="0.35"/>
    <row r="123259" s="62" customFormat="1" x14ac:dyDescent="0.35"/>
    <row r="123260" s="62" customFormat="1" x14ac:dyDescent="0.35"/>
    <row r="123261" s="62" customFormat="1" x14ac:dyDescent="0.35"/>
    <row r="123262" s="62" customFormat="1" x14ac:dyDescent="0.35"/>
    <row r="123263" s="62" customFormat="1" x14ac:dyDescent="0.35"/>
    <row r="123264" s="62" customFormat="1" x14ac:dyDescent="0.35"/>
    <row r="123265" s="62" customFormat="1" x14ac:dyDescent="0.35"/>
    <row r="123266" s="62" customFormat="1" x14ac:dyDescent="0.35"/>
    <row r="123267" s="62" customFormat="1" x14ac:dyDescent="0.35"/>
    <row r="123268" s="62" customFormat="1" x14ac:dyDescent="0.35"/>
    <row r="123269" s="62" customFormat="1" x14ac:dyDescent="0.35"/>
    <row r="123270" s="62" customFormat="1" x14ac:dyDescent="0.35"/>
    <row r="123271" s="62" customFormat="1" x14ac:dyDescent="0.35"/>
    <row r="123272" s="62" customFormat="1" x14ac:dyDescent="0.35"/>
    <row r="123273" s="62" customFormat="1" x14ac:dyDescent="0.35"/>
    <row r="123274" s="62" customFormat="1" x14ac:dyDescent="0.35"/>
    <row r="123275" s="62" customFormat="1" x14ac:dyDescent="0.35"/>
    <row r="123276" s="62" customFormat="1" x14ac:dyDescent="0.35"/>
    <row r="123277" s="62" customFormat="1" x14ac:dyDescent="0.35"/>
    <row r="123278" s="62" customFormat="1" x14ac:dyDescent="0.35"/>
    <row r="123279" s="62" customFormat="1" x14ac:dyDescent="0.35"/>
    <row r="123280" s="62" customFormat="1" x14ac:dyDescent="0.35"/>
    <row r="123281" s="62" customFormat="1" x14ac:dyDescent="0.35"/>
    <row r="123282" s="62" customFormat="1" x14ac:dyDescent="0.35"/>
    <row r="123283" s="62" customFormat="1" x14ac:dyDescent="0.35"/>
    <row r="123284" s="62" customFormat="1" x14ac:dyDescent="0.35"/>
    <row r="123285" s="62" customFormat="1" x14ac:dyDescent="0.35"/>
    <row r="123286" s="62" customFormat="1" x14ac:dyDescent="0.35"/>
    <row r="123287" s="62" customFormat="1" x14ac:dyDescent="0.35"/>
    <row r="123288" s="62" customFormat="1" x14ac:dyDescent="0.35"/>
    <row r="123289" s="62" customFormat="1" x14ac:dyDescent="0.35"/>
    <row r="123290" s="62" customFormat="1" x14ac:dyDescent="0.35"/>
    <row r="123291" s="62" customFormat="1" x14ac:dyDescent="0.35"/>
    <row r="123292" s="62" customFormat="1" x14ac:dyDescent="0.35"/>
    <row r="123293" s="62" customFormat="1" x14ac:dyDescent="0.35"/>
    <row r="123294" s="62" customFormat="1" x14ac:dyDescent="0.35"/>
    <row r="123295" s="62" customFormat="1" x14ac:dyDescent="0.35"/>
    <row r="123296" s="62" customFormat="1" x14ac:dyDescent="0.35"/>
    <row r="123297" s="62" customFormat="1" x14ac:dyDescent="0.35"/>
    <row r="123298" s="62" customFormat="1" x14ac:dyDescent="0.35"/>
    <row r="123299" s="62" customFormat="1" x14ac:dyDescent="0.35"/>
    <row r="123300" s="62" customFormat="1" x14ac:dyDescent="0.35"/>
    <row r="123301" s="62" customFormat="1" x14ac:dyDescent="0.35"/>
    <row r="123302" s="62" customFormat="1" x14ac:dyDescent="0.35"/>
    <row r="123303" s="62" customFormat="1" x14ac:dyDescent="0.35"/>
    <row r="123304" s="62" customFormat="1" x14ac:dyDescent="0.35"/>
    <row r="123305" s="62" customFormat="1" x14ac:dyDescent="0.35"/>
    <row r="123306" s="62" customFormat="1" x14ac:dyDescent="0.35"/>
    <row r="123307" s="62" customFormat="1" x14ac:dyDescent="0.35"/>
    <row r="123308" s="62" customFormat="1" x14ac:dyDescent="0.35"/>
    <row r="123309" s="62" customFormat="1" x14ac:dyDescent="0.35"/>
    <row r="123310" s="62" customFormat="1" x14ac:dyDescent="0.35"/>
    <row r="123311" s="62" customFormat="1" x14ac:dyDescent="0.35"/>
    <row r="123312" s="62" customFormat="1" x14ac:dyDescent="0.35"/>
    <row r="123313" s="62" customFormat="1" x14ac:dyDescent="0.35"/>
    <row r="123314" s="62" customFormat="1" x14ac:dyDescent="0.35"/>
    <row r="123315" s="62" customFormat="1" x14ac:dyDescent="0.35"/>
    <row r="123316" s="62" customFormat="1" x14ac:dyDescent="0.35"/>
    <row r="123317" s="62" customFormat="1" x14ac:dyDescent="0.35"/>
    <row r="123318" s="62" customFormat="1" x14ac:dyDescent="0.35"/>
    <row r="123319" s="62" customFormat="1" x14ac:dyDescent="0.35"/>
    <row r="123320" s="62" customFormat="1" x14ac:dyDescent="0.35"/>
    <row r="123321" s="62" customFormat="1" x14ac:dyDescent="0.35"/>
    <row r="123322" s="62" customFormat="1" x14ac:dyDescent="0.35"/>
    <row r="123323" s="62" customFormat="1" x14ac:dyDescent="0.35"/>
    <row r="123324" s="62" customFormat="1" x14ac:dyDescent="0.35"/>
    <row r="123325" s="62" customFormat="1" x14ac:dyDescent="0.35"/>
    <row r="123326" s="62" customFormat="1" x14ac:dyDescent="0.35"/>
    <row r="123327" s="62" customFormat="1" x14ac:dyDescent="0.35"/>
    <row r="123328" s="62" customFormat="1" x14ac:dyDescent="0.35"/>
    <row r="123329" s="62" customFormat="1" x14ac:dyDescent="0.35"/>
    <row r="123330" s="62" customFormat="1" x14ac:dyDescent="0.35"/>
    <row r="123331" s="62" customFormat="1" x14ac:dyDescent="0.35"/>
    <row r="123332" s="62" customFormat="1" x14ac:dyDescent="0.35"/>
    <row r="123333" s="62" customFormat="1" x14ac:dyDescent="0.35"/>
    <row r="123334" s="62" customFormat="1" x14ac:dyDescent="0.35"/>
    <row r="123335" s="62" customFormat="1" x14ac:dyDescent="0.35"/>
    <row r="123336" s="62" customFormat="1" x14ac:dyDescent="0.35"/>
    <row r="123337" s="62" customFormat="1" x14ac:dyDescent="0.35"/>
    <row r="123338" s="62" customFormat="1" x14ac:dyDescent="0.35"/>
    <row r="123339" s="62" customFormat="1" x14ac:dyDescent="0.35"/>
    <row r="123340" s="62" customFormat="1" x14ac:dyDescent="0.35"/>
    <row r="123341" s="62" customFormat="1" x14ac:dyDescent="0.35"/>
    <row r="123342" s="62" customFormat="1" x14ac:dyDescent="0.35"/>
    <row r="123343" s="62" customFormat="1" x14ac:dyDescent="0.35"/>
    <row r="123344" s="62" customFormat="1" x14ac:dyDescent="0.35"/>
    <row r="123345" s="62" customFormat="1" x14ac:dyDescent="0.35"/>
    <row r="123346" s="62" customFormat="1" x14ac:dyDescent="0.35"/>
    <row r="123347" s="62" customFormat="1" x14ac:dyDescent="0.35"/>
    <row r="123348" s="62" customFormat="1" x14ac:dyDescent="0.35"/>
    <row r="123349" s="62" customFormat="1" x14ac:dyDescent="0.35"/>
    <row r="123350" s="62" customFormat="1" x14ac:dyDescent="0.35"/>
    <row r="123351" s="62" customFormat="1" x14ac:dyDescent="0.35"/>
    <row r="123352" s="62" customFormat="1" x14ac:dyDescent="0.35"/>
    <row r="123353" s="62" customFormat="1" x14ac:dyDescent="0.35"/>
    <row r="123354" s="62" customFormat="1" x14ac:dyDescent="0.35"/>
    <row r="123355" s="62" customFormat="1" x14ac:dyDescent="0.35"/>
    <row r="123356" s="62" customFormat="1" x14ac:dyDescent="0.35"/>
    <row r="123357" s="62" customFormat="1" x14ac:dyDescent="0.35"/>
    <row r="123358" s="62" customFormat="1" x14ac:dyDescent="0.35"/>
    <row r="123359" s="62" customFormat="1" x14ac:dyDescent="0.35"/>
    <row r="123360" s="62" customFormat="1" x14ac:dyDescent="0.35"/>
    <row r="123361" s="62" customFormat="1" x14ac:dyDescent="0.35"/>
    <row r="123362" s="62" customFormat="1" x14ac:dyDescent="0.35"/>
    <row r="123363" s="62" customFormat="1" x14ac:dyDescent="0.35"/>
    <row r="123364" s="62" customFormat="1" x14ac:dyDescent="0.35"/>
    <row r="123365" s="62" customFormat="1" x14ac:dyDescent="0.35"/>
    <row r="123366" s="62" customFormat="1" x14ac:dyDescent="0.35"/>
    <row r="123367" s="62" customFormat="1" x14ac:dyDescent="0.35"/>
    <row r="123368" s="62" customFormat="1" x14ac:dyDescent="0.35"/>
    <row r="123369" s="62" customFormat="1" x14ac:dyDescent="0.35"/>
    <row r="123370" s="62" customFormat="1" x14ac:dyDescent="0.35"/>
    <row r="123371" s="62" customFormat="1" x14ac:dyDescent="0.35"/>
    <row r="123372" s="62" customFormat="1" x14ac:dyDescent="0.35"/>
    <row r="123373" s="62" customFormat="1" x14ac:dyDescent="0.35"/>
    <row r="123374" s="62" customFormat="1" x14ac:dyDescent="0.35"/>
    <row r="123375" s="62" customFormat="1" x14ac:dyDescent="0.35"/>
    <row r="123376" s="62" customFormat="1" x14ac:dyDescent="0.35"/>
    <row r="123377" s="62" customFormat="1" x14ac:dyDescent="0.35"/>
    <row r="123378" s="62" customFormat="1" x14ac:dyDescent="0.35"/>
    <row r="123379" s="62" customFormat="1" x14ac:dyDescent="0.35"/>
    <row r="123380" s="62" customFormat="1" x14ac:dyDescent="0.35"/>
    <row r="123381" s="62" customFormat="1" x14ac:dyDescent="0.35"/>
    <row r="123382" s="62" customFormat="1" x14ac:dyDescent="0.35"/>
    <row r="123383" s="62" customFormat="1" x14ac:dyDescent="0.35"/>
    <row r="123384" s="62" customFormat="1" x14ac:dyDescent="0.35"/>
    <row r="123385" s="62" customFormat="1" x14ac:dyDescent="0.35"/>
    <row r="123386" s="62" customFormat="1" x14ac:dyDescent="0.35"/>
    <row r="123387" s="62" customFormat="1" x14ac:dyDescent="0.35"/>
    <row r="123388" s="62" customFormat="1" x14ac:dyDescent="0.35"/>
    <row r="123389" s="62" customFormat="1" x14ac:dyDescent="0.35"/>
    <row r="123390" s="62" customFormat="1" x14ac:dyDescent="0.35"/>
    <row r="123391" s="62" customFormat="1" x14ac:dyDescent="0.35"/>
    <row r="123392" s="62" customFormat="1" x14ac:dyDescent="0.35"/>
    <row r="123393" s="62" customFormat="1" x14ac:dyDescent="0.35"/>
    <row r="123394" s="62" customFormat="1" x14ac:dyDescent="0.35"/>
    <row r="123395" s="62" customFormat="1" x14ac:dyDescent="0.35"/>
    <row r="123396" s="62" customFormat="1" x14ac:dyDescent="0.35"/>
    <row r="123397" s="62" customFormat="1" x14ac:dyDescent="0.35"/>
    <row r="123398" s="62" customFormat="1" x14ac:dyDescent="0.35"/>
    <row r="123399" s="62" customFormat="1" x14ac:dyDescent="0.35"/>
    <row r="123400" s="62" customFormat="1" x14ac:dyDescent="0.35"/>
    <row r="123401" s="62" customFormat="1" x14ac:dyDescent="0.35"/>
    <row r="123402" s="62" customFormat="1" x14ac:dyDescent="0.35"/>
    <row r="123403" s="62" customFormat="1" x14ac:dyDescent="0.35"/>
    <row r="123404" s="62" customFormat="1" x14ac:dyDescent="0.35"/>
    <row r="123405" s="62" customFormat="1" x14ac:dyDescent="0.35"/>
    <row r="123406" s="62" customFormat="1" x14ac:dyDescent="0.35"/>
    <row r="123407" s="62" customFormat="1" x14ac:dyDescent="0.35"/>
    <row r="123408" s="62" customFormat="1" x14ac:dyDescent="0.35"/>
    <row r="123409" s="62" customFormat="1" x14ac:dyDescent="0.35"/>
    <row r="123410" s="62" customFormat="1" x14ac:dyDescent="0.35"/>
    <row r="123411" s="62" customFormat="1" x14ac:dyDescent="0.35"/>
    <row r="123412" s="62" customFormat="1" x14ac:dyDescent="0.35"/>
    <row r="123413" s="62" customFormat="1" x14ac:dyDescent="0.35"/>
    <row r="123414" s="62" customFormat="1" x14ac:dyDescent="0.35"/>
    <row r="123415" s="62" customFormat="1" x14ac:dyDescent="0.35"/>
    <row r="123416" s="62" customFormat="1" x14ac:dyDescent="0.35"/>
    <row r="123417" s="62" customFormat="1" x14ac:dyDescent="0.35"/>
    <row r="123418" s="62" customFormat="1" x14ac:dyDescent="0.35"/>
    <row r="123419" s="62" customFormat="1" x14ac:dyDescent="0.35"/>
    <row r="123420" s="62" customFormat="1" x14ac:dyDescent="0.35"/>
    <row r="123421" s="62" customFormat="1" x14ac:dyDescent="0.35"/>
    <row r="123422" s="62" customFormat="1" x14ac:dyDescent="0.35"/>
    <row r="123423" s="62" customFormat="1" x14ac:dyDescent="0.35"/>
    <row r="123424" s="62" customFormat="1" x14ac:dyDescent="0.35"/>
    <row r="123425" s="62" customFormat="1" x14ac:dyDescent="0.35"/>
    <row r="123426" s="62" customFormat="1" x14ac:dyDescent="0.35"/>
    <row r="123427" s="62" customFormat="1" x14ac:dyDescent="0.35"/>
    <row r="123428" s="62" customFormat="1" x14ac:dyDescent="0.35"/>
    <row r="123429" s="62" customFormat="1" x14ac:dyDescent="0.35"/>
    <row r="123430" s="62" customFormat="1" x14ac:dyDescent="0.35"/>
    <row r="123431" s="62" customFormat="1" x14ac:dyDescent="0.35"/>
    <row r="123432" s="62" customFormat="1" x14ac:dyDescent="0.35"/>
    <row r="123433" s="62" customFormat="1" x14ac:dyDescent="0.35"/>
    <row r="123434" s="62" customFormat="1" x14ac:dyDescent="0.35"/>
    <row r="123435" s="62" customFormat="1" x14ac:dyDescent="0.35"/>
    <row r="123436" s="62" customFormat="1" x14ac:dyDescent="0.35"/>
    <row r="123437" s="62" customFormat="1" x14ac:dyDescent="0.35"/>
    <row r="123438" s="62" customFormat="1" x14ac:dyDescent="0.35"/>
    <row r="123439" s="62" customFormat="1" x14ac:dyDescent="0.35"/>
    <row r="123440" s="62" customFormat="1" x14ac:dyDescent="0.35"/>
    <row r="123441" s="62" customFormat="1" x14ac:dyDescent="0.35"/>
    <row r="123442" s="62" customFormat="1" x14ac:dyDescent="0.35"/>
    <row r="123443" s="62" customFormat="1" x14ac:dyDescent="0.35"/>
    <row r="123444" s="62" customFormat="1" x14ac:dyDescent="0.35"/>
    <row r="123445" s="62" customFormat="1" x14ac:dyDescent="0.35"/>
    <row r="123446" s="62" customFormat="1" x14ac:dyDescent="0.35"/>
    <row r="123447" s="62" customFormat="1" x14ac:dyDescent="0.35"/>
    <row r="123448" s="62" customFormat="1" x14ac:dyDescent="0.35"/>
    <row r="123449" s="62" customFormat="1" x14ac:dyDescent="0.35"/>
    <row r="123450" s="62" customFormat="1" x14ac:dyDescent="0.35"/>
    <row r="123451" s="62" customFormat="1" x14ac:dyDescent="0.35"/>
    <row r="123452" s="62" customFormat="1" x14ac:dyDescent="0.35"/>
    <row r="123453" s="62" customFormat="1" x14ac:dyDescent="0.35"/>
    <row r="123454" s="62" customFormat="1" x14ac:dyDescent="0.35"/>
    <row r="123455" s="62" customFormat="1" x14ac:dyDescent="0.35"/>
    <row r="123456" s="62" customFormat="1" x14ac:dyDescent="0.35"/>
    <row r="123457" s="62" customFormat="1" x14ac:dyDescent="0.35"/>
    <row r="123458" s="62" customFormat="1" x14ac:dyDescent="0.35"/>
    <row r="123459" s="62" customFormat="1" x14ac:dyDescent="0.35"/>
    <row r="123460" s="62" customFormat="1" x14ac:dyDescent="0.35"/>
    <row r="123461" s="62" customFormat="1" x14ac:dyDescent="0.35"/>
    <row r="123462" s="62" customFormat="1" x14ac:dyDescent="0.35"/>
    <row r="123463" s="62" customFormat="1" x14ac:dyDescent="0.35"/>
    <row r="123464" s="62" customFormat="1" x14ac:dyDescent="0.35"/>
    <row r="123465" s="62" customFormat="1" x14ac:dyDescent="0.35"/>
    <row r="123466" s="62" customFormat="1" x14ac:dyDescent="0.35"/>
    <row r="123467" s="62" customFormat="1" x14ac:dyDescent="0.35"/>
    <row r="123468" s="62" customFormat="1" x14ac:dyDescent="0.35"/>
    <row r="123469" s="62" customFormat="1" x14ac:dyDescent="0.35"/>
    <row r="123470" s="62" customFormat="1" x14ac:dyDescent="0.35"/>
    <row r="123471" s="62" customFormat="1" x14ac:dyDescent="0.35"/>
    <row r="123472" s="62" customFormat="1" x14ac:dyDescent="0.35"/>
    <row r="123473" s="62" customFormat="1" x14ac:dyDescent="0.35"/>
    <row r="123474" s="62" customFormat="1" x14ac:dyDescent="0.35"/>
    <row r="123475" s="62" customFormat="1" x14ac:dyDescent="0.35"/>
    <row r="123476" s="62" customFormat="1" x14ac:dyDescent="0.35"/>
    <row r="123477" s="62" customFormat="1" x14ac:dyDescent="0.35"/>
    <row r="123478" s="62" customFormat="1" x14ac:dyDescent="0.35"/>
    <row r="123479" s="62" customFormat="1" x14ac:dyDescent="0.35"/>
    <row r="123480" s="62" customFormat="1" x14ac:dyDescent="0.35"/>
    <row r="123481" s="62" customFormat="1" x14ac:dyDescent="0.35"/>
    <row r="123482" s="62" customFormat="1" x14ac:dyDescent="0.35"/>
    <row r="123483" s="62" customFormat="1" x14ac:dyDescent="0.35"/>
    <row r="123484" s="62" customFormat="1" x14ac:dyDescent="0.35"/>
    <row r="123485" s="62" customFormat="1" x14ac:dyDescent="0.35"/>
    <row r="123486" s="62" customFormat="1" x14ac:dyDescent="0.35"/>
    <row r="123487" s="62" customFormat="1" x14ac:dyDescent="0.35"/>
    <row r="123488" s="62" customFormat="1" x14ac:dyDescent="0.35"/>
    <row r="123489" s="62" customFormat="1" x14ac:dyDescent="0.35"/>
    <row r="123490" s="62" customFormat="1" x14ac:dyDescent="0.35"/>
    <row r="123491" s="62" customFormat="1" x14ac:dyDescent="0.35"/>
    <row r="123492" s="62" customFormat="1" x14ac:dyDescent="0.35"/>
    <row r="123493" s="62" customFormat="1" x14ac:dyDescent="0.35"/>
    <row r="123494" s="62" customFormat="1" x14ac:dyDescent="0.35"/>
    <row r="123495" s="62" customFormat="1" x14ac:dyDescent="0.35"/>
    <row r="123496" s="62" customFormat="1" x14ac:dyDescent="0.35"/>
    <row r="123497" s="62" customFormat="1" x14ac:dyDescent="0.35"/>
    <row r="123498" s="62" customFormat="1" x14ac:dyDescent="0.35"/>
    <row r="123499" s="62" customFormat="1" x14ac:dyDescent="0.35"/>
    <row r="123500" s="62" customFormat="1" x14ac:dyDescent="0.35"/>
    <row r="123501" s="62" customFormat="1" x14ac:dyDescent="0.35"/>
    <row r="123502" s="62" customFormat="1" x14ac:dyDescent="0.35"/>
    <row r="123503" s="62" customFormat="1" x14ac:dyDescent="0.35"/>
    <row r="123504" s="62" customFormat="1" x14ac:dyDescent="0.35"/>
    <row r="123505" s="62" customFormat="1" x14ac:dyDescent="0.35"/>
    <row r="123506" s="62" customFormat="1" x14ac:dyDescent="0.35"/>
    <row r="123507" s="62" customFormat="1" x14ac:dyDescent="0.35"/>
    <row r="123508" s="62" customFormat="1" x14ac:dyDescent="0.35"/>
    <row r="123509" s="62" customFormat="1" x14ac:dyDescent="0.35"/>
    <row r="123510" s="62" customFormat="1" x14ac:dyDescent="0.35"/>
    <row r="123511" s="62" customFormat="1" x14ac:dyDescent="0.35"/>
    <row r="123512" s="62" customFormat="1" x14ac:dyDescent="0.35"/>
    <row r="123513" s="62" customFormat="1" x14ac:dyDescent="0.35"/>
    <row r="123514" s="62" customFormat="1" x14ac:dyDescent="0.35"/>
    <row r="123515" s="62" customFormat="1" x14ac:dyDescent="0.35"/>
    <row r="123516" s="62" customFormat="1" x14ac:dyDescent="0.35"/>
    <row r="123517" s="62" customFormat="1" x14ac:dyDescent="0.35"/>
    <row r="123518" s="62" customFormat="1" x14ac:dyDescent="0.35"/>
    <row r="123519" s="62" customFormat="1" x14ac:dyDescent="0.35"/>
    <row r="123520" s="62" customFormat="1" x14ac:dyDescent="0.35"/>
    <row r="123521" s="62" customFormat="1" x14ac:dyDescent="0.35"/>
    <row r="123522" s="62" customFormat="1" x14ac:dyDescent="0.35"/>
    <row r="123523" s="62" customFormat="1" x14ac:dyDescent="0.35"/>
    <row r="123524" s="62" customFormat="1" x14ac:dyDescent="0.35"/>
    <row r="123525" s="62" customFormat="1" x14ac:dyDescent="0.35"/>
    <row r="123526" s="62" customFormat="1" x14ac:dyDescent="0.35"/>
    <row r="123527" s="62" customFormat="1" x14ac:dyDescent="0.35"/>
    <row r="123528" s="62" customFormat="1" x14ac:dyDescent="0.35"/>
    <row r="123529" s="62" customFormat="1" x14ac:dyDescent="0.35"/>
    <row r="123530" s="62" customFormat="1" x14ac:dyDescent="0.35"/>
    <row r="123531" s="62" customFormat="1" x14ac:dyDescent="0.35"/>
    <row r="123532" s="62" customFormat="1" x14ac:dyDescent="0.35"/>
    <row r="123533" s="62" customFormat="1" x14ac:dyDescent="0.35"/>
    <row r="123534" s="62" customFormat="1" x14ac:dyDescent="0.35"/>
    <row r="123535" s="62" customFormat="1" x14ac:dyDescent="0.35"/>
    <row r="123536" s="62" customFormat="1" x14ac:dyDescent="0.35"/>
    <row r="123537" s="62" customFormat="1" x14ac:dyDescent="0.35"/>
    <row r="123538" s="62" customFormat="1" x14ac:dyDescent="0.35"/>
    <row r="123539" s="62" customFormat="1" x14ac:dyDescent="0.35"/>
    <row r="123540" s="62" customFormat="1" x14ac:dyDescent="0.35"/>
    <row r="123541" s="62" customFormat="1" x14ac:dyDescent="0.35"/>
    <row r="123542" s="62" customFormat="1" x14ac:dyDescent="0.35"/>
    <row r="123543" s="62" customFormat="1" x14ac:dyDescent="0.35"/>
    <row r="123544" s="62" customFormat="1" x14ac:dyDescent="0.35"/>
    <row r="123545" s="62" customFormat="1" x14ac:dyDescent="0.35"/>
    <row r="123546" s="62" customFormat="1" x14ac:dyDescent="0.35"/>
    <row r="123547" s="62" customFormat="1" x14ac:dyDescent="0.35"/>
    <row r="123548" s="62" customFormat="1" x14ac:dyDescent="0.35"/>
    <row r="123549" s="62" customFormat="1" x14ac:dyDescent="0.35"/>
    <row r="123550" s="62" customFormat="1" x14ac:dyDescent="0.35"/>
    <row r="123551" s="62" customFormat="1" x14ac:dyDescent="0.35"/>
    <row r="123552" s="62" customFormat="1" x14ac:dyDescent="0.35"/>
    <row r="123553" s="62" customFormat="1" x14ac:dyDescent="0.35"/>
    <row r="123554" s="62" customFormat="1" x14ac:dyDescent="0.35"/>
    <row r="123555" s="62" customFormat="1" x14ac:dyDescent="0.35"/>
    <row r="123556" s="62" customFormat="1" x14ac:dyDescent="0.35"/>
    <row r="123557" s="62" customFormat="1" x14ac:dyDescent="0.35"/>
    <row r="123558" s="62" customFormat="1" x14ac:dyDescent="0.35"/>
    <row r="123559" s="62" customFormat="1" x14ac:dyDescent="0.35"/>
    <row r="123560" s="62" customFormat="1" x14ac:dyDescent="0.35"/>
    <row r="123561" s="62" customFormat="1" x14ac:dyDescent="0.35"/>
    <row r="123562" s="62" customFormat="1" x14ac:dyDescent="0.35"/>
    <row r="123563" s="62" customFormat="1" x14ac:dyDescent="0.35"/>
    <row r="123564" s="62" customFormat="1" x14ac:dyDescent="0.35"/>
    <row r="123565" s="62" customFormat="1" x14ac:dyDescent="0.35"/>
    <row r="123566" s="62" customFormat="1" x14ac:dyDescent="0.35"/>
    <row r="123567" s="62" customFormat="1" x14ac:dyDescent="0.35"/>
    <row r="123568" s="62" customFormat="1" x14ac:dyDescent="0.35"/>
    <row r="123569" s="62" customFormat="1" x14ac:dyDescent="0.35"/>
    <row r="123570" s="62" customFormat="1" x14ac:dyDescent="0.35"/>
    <row r="123571" s="62" customFormat="1" x14ac:dyDescent="0.35"/>
    <row r="123572" s="62" customFormat="1" x14ac:dyDescent="0.35"/>
    <row r="123573" s="62" customFormat="1" x14ac:dyDescent="0.35"/>
    <row r="123574" s="62" customFormat="1" x14ac:dyDescent="0.35"/>
    <row r="123575" s="62" customFormat="1" x14ac:dyDescent="0.35"/>
    <row r="123576" s="62" customFormat="1" x14ac:dyDescent="0.35"/>
    <row r="123577" s="62" customFormat="1" x14ac:dyDescent="0.35"/>
    <row r="123578" s="62" customFormat="1" x14ac:dyDescent="0.35"/>
    <row r="123579" s="62" customFormat="1" x14ac:dyDescent="0.35"/>
    <row r="123580" s="62" customFormat="1" x14ac:dyDescent="0.35"/>
    <row r="123581" s="62" customFormat="1" x14ac:dyDescent="0.35"/>
    <row r="123582" s="62" customFormat="1" x14ac:dyDescent="0.35"/>
    <row r="123583" s="62" customFormat="1" x14ac:dyDescent="0.35"/>
    <row r="123584" s="62" customFormat="1" x14ac:dyDescent="0.35"/>
    <row r="123585" s="62" customFormat="1" x14ac:dyDescent="0.35"/>
    <row r="123586" s="62" customFormat="1" x14ac:dyDescent="0.35"/>
    <row r="123587" s="62" customFormat="1" x14ac:dyDescent="0.35"/>
    <row r="123588" s="62" customFormat="1" x14ac:dyDescent="0.35"/>
    <row r="123589" s="62" customFormat="1" x14ac:dyDescent="0.35"/>
    <row r="123590" s="62" customFormat="1" x14ac:dyDescent="0.35"/>
    <row r="123591" s="62" customFormat="1" x14ac:dyDescent="0.35"/>
    <row r="123592" s="62" customFormat="1" x14ac:dyDescent="0.35"/>
    <row r="123593" s="62" customFormat="1" x14ac:dyDescent="0.35"/>
    <row r="123594" s="62" customFormat="1" x14ac:dyDescent="0.35"/>
    <row r="123595" s="62" customFormat="1" x14ac:dyDescent="0.35"/>
    <row r="123596" s="62" customFormat="1" x14ac:dyDescent="0.35"/>
    <row r="123597" s="62" customFormat="1" x14ac:dyDescent="0.35"/>
    <row r="123598" s="62" customFormat="1" x14ac:dyDescent="0.35"/>
    <row r="123599" s="62" customFormat="1" x14ac:dyDescent="0.35"/>
    <row r="123600" s="62" customFormat="1" x14ac:dyDescent="0.35"/>
    <row r="123601" s="62" customFormat="1" x14ac:dyDescent="0.35"/>
    <row r="123602" s="62" customFormat="1" x14ac:dyDescent="0.35"/>
    <row r="123603" s="62" customFormat="1" x14ac:dyDescent="0.35"/>
    <row r="123604" s="62" customFormat="1" x14ac:dyDescent="0.35"/>
    <row r="123605" s="62" customFormat="1" x14ac:dyDescent="0.35"/>
    <row r="123606" s="62" customFormat="1" x14ac:dyDescent="0.35"/>
    <row r="123607" s="62" customFormat="1" x14ac:dyDescent="0.35"/>
    <row r="123608" s="62" customFormat="1" x14ac:dyDescent="0.35"/>
    <row r="123609" s="62" customFormat="1" x14ac:dyDescent="0.35"/>
    <row r="123610" s="62" customFormat="1" x14ac:dyDescent="0.35"/>
    <row r="123611" s="62" customFormat="1" x14ac:dyDescent="0.35"/>
    <row r="123612" s="62" customFormat="1" x14ac:dyDescent="0.35"/>
    <row r="123613" s="62" customFormat="1" x14ac:dyDescent="0.35"/>
    <row r="123614" s="62" customFormat="1" x14ac:dyDescent="0.35"/>
    <row r="123615" s="62" customFormat="1" x14ac:dyDescent="0.35"/>
    <row r="123616" s="62" customFormat="1" x14ac:dyDescent="0.35"/>
    <row r="123617" s="62" customFormat="1" x14ac:dyDescent="0.35"/>
    <row r="123618" s="62" customFormat="1" x14ac:dyDescent="0.35"/>
    <row r="123619" s="62" customFormat="1" x14ac:dyDescent="0.35"/>
    <row r="123620" s="62" customFormat="1" x14ac:dyDescent="0.35"/>
    <row r="123621" s="62" customFormat="1" x14ac:dyDescent="0.35"/>
    <row r="123622" s="62" customFormat="1" x14ac:dyDescent="0.35"/>
    <row r="123623" s="62" customFormat="1" x14ac:dyDescent="0.35"/>
    <row r="123624" s="62" customFormat="1" x14ac:dyDescent="0.35"/>
    <row r="123625" s="62" customFormat="1" x14ac:dyDescent="0.35"/>
    <row r="123626" s="62" customFormat="1" x14ac:dyDescent="0.35"/>
    <row r="123627" s="62" customFormat="1" x14ac:dyDescent="0.35"/>
    <row r="123628" s="62" customFormat="1" x14ac:dyDescent="0.35"/>
    <row r="123629" s="62" customFormat="1" x14ac:dyDescent="0.35"/>
    <row r="123630" s="62" customFormat="1" x14ac:dyDescent="0.35"/>
    <row r="123631" s="62" customFormat="1" x14ac:dyDescent="0.35"/>
    <row r="123632" s="62" customFormat="1" x14ac:dyDescent="0.35"/>
    <row r="123633" s="62" customFormat="1" x14ac:dyDescent="0.35"/>
    <row r="123634" s="62" customFormat="1" x14ac:dyDescent="0.35"/>
    <row r="123635" s="62" customFormat="1" x14ac:dyDescent="0.35"/>
    <row r="123636" s="62" customFormat="1" x14ac:dyDescent="0.35"/>
    <row r="123637" s="62" customFormat="1" x14ac:dyDescent="0.35"/>
    <row r="123638" s="62" customFormat="1" x14ac:dyDescent="0.35"/>
    <row r="123639" s="62" customFormat="1" x14ac:dyDescent="0.35"/>
    <row r="123640" s="62" customFormat="1" x14ac:dyDescent="0.35"/>
    <row r="123641" s="62" customFormat="1" x14ac:dyDescent="0.35"/>
    <row r="123642" s="62" customFormat="1" x14ac:dyDescent="0.35"/>
    <row r="123643" s="62" customFormat="1" x14ac:dyDescent="0.35"/>
    <row r="123644" s="62" customFormat="1" x14ac:dyDescent="0.35"/>
    <row r="123645" s="62" customFormat="1" x14ac:dyDescent="0.35"/>
    <row r="123646" s="62" customFormat="1" x14ac:dyDescent="0.35"/>
    <row r="123647" s="62" customFormat="1" x14ac:dyDescent="0.35"/>
    <row r="123648" s="62" customFormat="1" x14ac:dyDescent="0.35"/>
    <row r="123649" s="62" customFormat="1" x14ac:dyDescent="0.35"/>
    <row r="123650" s="62" customFormat="1" x14ac:dyDescent="0.35"/>
    <row r="123651" s="62" customFormat="1" x14ac:dyDescent="0.35"/>
    <row r="123652" s="62" customFormat="1" x14ac:dyDescent="0.35"/>
    <row r="123653" s="62" customFormat="1" x14ac:dyDescent="0.35"/>
    <row r="123654" s="62" customFormat="1" x14ac:dyDescent="0.35"/>
    <row r="123655" s="62" customFormat="1" x14ac:dyDescent="0.35"/>
    <row r="123656" s="62" customFormat="1" x14ac:dyDescent="0.35"/>
    <row r="123657" s="62" customFormat="1" x14ac:dyDescent="0.35"/>
    <row r="123658" s="62" customFormat="1" x14ac:dyDescent="0.35"/>
    <row r="123659" s="62" customFormat="1" x14ac:dyDescent="0.35"/>
    <row r="123660" s="62" customFormat="1" x14ac:dyDescent="0.35"/>
    <row r="123661" s="62" customFormat="1" x14ac:dyDescent="0.35"/>
    <row r="123662" s="62" customFormat="1" x14ac:dyDescent="0.35"/>
    <row r="123663" s="62" customFormat="1" x14ac:dyDescent="0.35"/>
    <row r="123664" s="62" customFormat="1" x14ac:dyDescent="0.35"/>
    <row r="123665" s="62" customFormat="1" x14ac:dyDescent="0.35"/>
    <row r="123666" s="62" customFormat="1" x14ac:dyDescent="0.35"/>
    <row r="123667" s="62" customFormat="1" x14ac:dyDescent="0.35"/>
    <row r="123668" s="62" customFormat="1" x14ac:dyDescent="0.35"/>
    <row r="123669" s="62" customFormat="1" x14ac:dyDescent="0.35"/>
    <row r="123670" s="62" customFormat="1" x14ac:dyDescent="0.35"/>
    <row r="123671" s="62" customFormat="1" x14ac:dyDescent="0.35"/>
    <row r="123672" s="62" customFormat="1" x14ac:dyDescent="0.35"/>
    <row r="123673" s="62" customFormat="1" x14ac:dyDescent="0.35"/>
    <row r="123674" s="62" customFormat="1" x14ac:dyDescent="0.35"/>
    <row r="123675" s="62" customFormat="1" x14ac:dyDescent="0.35"/>
    <row r="123676" s="62" customFormat="1" x14ac:dyDescent="0.35"/>
    <row r="123677" s="62" customFormat="1" x14ac:dyDescent="0.35"/>
    <row r="123678" s="62" customFormat="1" x14ac:dyDescent="0.35"/>
    <row r="123679" s="62" customFormat="1" x14ac:dyDescent="0.35"/>
    <row r="123680" s="62" customFormat="1" x14ac:dyDescent="0.35"/>
    <row r="123681" s="62" customFormat="1" x14ac:dyDescent="0.35"/>
    <row r="123682" s="62" customFormat="1" x14ac:dyDescent="0.35"/>
    <row r="123683" s="62" customFormat="1" x14ac:dyDescent="0.35"/>
    <row r="123684" s="62" customFormat="1" x14ac:dyDescent="0.35"/>
    <row r="123685" s="62" customFormat="1" x14ac:dyDescent="0.35"/>
    <row r="123686" s="62" customFormat="1" x14ac:dyDescent="0.35"/>
    <row r="123687" s="62" customFormat="1" x14ac:dyDescent="0.35"/>
    <row r="123688" s="62" customFormat="1" x14ac:dyDescent="0.35"/>
    <row r="123689" s="62" customFormat="1" x14ac:dyDescent="0.35"/>
    <row r="123690" s="62" customFormat="1" x14ac:dyDescent="0.35"/>
    <row r="123691" s="62" customFormat="1" x14ac:dyDescent="0.35"/>
    <row r="123692" s="62" customFormat="1" x14ac:dyDescent="0.35"/>
    <row r="123693" s="62" customFormat="1" x14ac:dyDescent="0.35"/>
    <row r="123694" s="62" customFormat="1" x14ac:dyDescent="0.35"/>
    <row r="123695" s="62" customFormat="1" x14ac:dyDescent="0.35"/>
    <row r="123696" s="62" customFormat="1" x14ac:dyDescent="0.35"/>
    <row r="123697" s="62" customFormat="1" x14ac:dyDescent="0.35"/>
    <row r="123698" s="62" customFormat="1" x14ac:dyDescent="0.35"/>
    <row r="123699" s="62" customFormat="1" x14ac:dyDescent="0.35"/>
    <row r="123700" s="62" customFormat="1" x14ac:dyDescent="0.35"/>
    <row r="123701" s="62" customFormat="1" x14ac:dyDescent="0.35"/>
    <row r="123702" s="62" customFormat="1" x14ac:dyDescent="0.35"/>
    <row r="123703" s="62" customFormat="1" x14ac:dyDescent="0.35"/>
    <row r="123704" s="62" customFormat="1" x14ac:dyDescent="0.35"/>
    <row r="123705" s="62" customFormat="1" x14ac:dyDescent="0.35"/>
    <row r="123706" s="62" customFormat="1" x14ac:dyDescent="0.35"/>
    <row r="123707" s="62" customFormat="1" x14ac:dyDescent="0.35"/>
    <row r="123708" s="62" customFormat="1" x14ac:dyDescent="0.35"/>
    <row r="123709" s="62" customFormat="1" x14ac:dyDescent="0.35"/>
    <row r="123710" s="62" customFormat="1" x14ac:dyDescent="0.35"/>
    <row r="123711" s="62" customFormat="1" x14ac:dyDescent="0.35"/>
    <row r="123712" s="62" customFormat="1" x14ac:dyDescent="0.35"/>
    <row r="123713" s="62" customFormat="1" x14ac:dyDescent="0.35"/>
    <row r="123714" s="62" customFormat="1" x14ac:dyDescent="0.35"/>
    <row r="123715" s="62" customFormat="1" x14ac:dyDescent="0.35"/>
    <row r="123716" s="62" customFormat="1" x14ac:dyDescent="0.35"/>
    <row r="123717" s="62" customFormat="1" x14ac:dyDescent="0.35"/>
    <row r="123718" s="62" customFormat="1" x14ac:dyDescent="0.35"/>
    <row r="123719" s="62" customFormat="1" x14ac:dyDescent="0.35"/>
    <row r="123720" s="62" customFormat="1" x14ac:dyDescent="0.35"/>
    <row r="123721" s="62" customFormat="1" x14ac:dyDescent="0.35"/>
    <row r="123722" s="62" customFormat="1" x14ac:dyDescent="0.35"/>
    <row r="123723" s="62" customFormat="1" x14ac:dyDescent="0.35"/>
    <row r="123724" s="62" customFormat="1" x14ac:dyDescent="0.35"/>
    <row r="123725" s="62" customFormat="1" x14ac:dyDescent="0.35"/>
    <row r="123726" s="62" customFormat="1" x14ac:dyDescent="0.35"/>
    <row r="123727" s="62" customFormat="1" x14ac:dyDescent="0.35"/>
    <row r="123728" s="62" customFormat="1" x14ac:dyDescent="0.35"/>
    <row r="123729" s="62" customFormat="1" x14ac:dyDescent="0.35"/>
    <row r="123730" s="62" customFormat="1" x14ac:dyDescent="0.35"/>
    <row r="123731" s="62" customFormat="1" x14ac:dyDescent="0.35"/>
    <row r="123732" s="62" customFormat="1" x14ac:dyDescent="0.35"/>
    <row r="123733" s="62" customFormat="1" x14ac:dyDescent="0.35"/>
    <row r="123734" s="62" customFormat="1" x14ac:dyDescent="0.35"/>
    <row r="123735" s="62" customFormat="1" x14ac:dyDescent="0.35"/>
    <row r="123736" s="62" customFormat="1" x14ac:dyDescent="0.35"/>
    <row r="123737" s="62" customFormat="1" x14ac:dyDescent="0.35"/>
    <row r="123738" s="62" customFormat="1" x14ac:dyDescent="0.35"/>
    <row r="123739" s="62" customFormat="1" x14ac:dyDescent="0.35"/>
    <row r="123740" s="62" customFormat="1" x14ac:dyDescent="0.35"/>
    <row r="123741" s="62" customFormat="1" x14ac:dyDescent="0.35"/>
    <row r="123742" s="62" customFormat="1" x14ac:dyDescent="0.35"/>
    <row r="123743" s="62" customFormat="1" x14ac:dyDescent="0.35"/>
    <row r="123744" s="62" customFormat="1" x14ac:dyDescent="0.35"/>
    <row r="123745" s="62" customFormat="1" x14ac:dyDescent="0.35"/>
    <row r="123746" s="62" customFormat="1" x14ac:dyDescent="0.35"/>
    <row r="123747" s="62" customFormat="1" x14ac:dyDescent="0.35"/>
    <row r="123748" s="62" customFormat="1" x14ac:dyDescent="0.35"/>
    <row r="123749" s="62" customFormat="1" x14ac:dyDescent="0.35"/>
    <row r="123750" s="62" customFormat="1" x14ac:dyDescent="0.35"/>
    <row r="123751" s="62" customFormat="1" x14ac:dyDescent="0.35"/>
    <row r="123752" s="62" customFormat="1" x14ac:dyDescent="0.35"/>
    <row r="123753" s="62" customFormat="1" x14ac:dyDescent="0.35"/>
    <row r="123754" s="62" customFormat="1" x14ac:dyDescent="0.35"/>
    <row r="123755" s="62" customFormat="1" x14ac:dyDescent="0.35"/>
    <row r="123756" s="62" customFormat="1" x14ac:dyDescent="0.35"/>
    <row r="123757" s="62" customFormat="1" x14ac:dyDescent="0.35"/>
    <row r="123758" s="62" customFormat="1" x14ac:dyDescent="0.35"/>
    <row r="123759" s="62" customFormat="1" x14ac:dyDescent="0.35"/>
    <row r="123760" s="62" customFormat="1" x14ac:dyDescent="0.35"/>
    <row r="123761" s="62" customFormat="1" x14ac:dyDescent="0.35"/>
    <row r="123762" s="62" customFormat="1" x14ac:dyDescent="0.35"/>
    <row r="123763" s="62" customFormat="1" x14ac:dyDescent="0.35"/>
    <row r="123764" s="62" customFormat="1" x14ac:dyDescent="0.35"/>
    <row r="123765" s="62" customFormat="1" x14ac:dyDescent="0.35"/>
    <row r="123766" s="62" customFormat="1" x14ac:dyDescent="0.35"/>
    <row r="123767" s="62" customFormat="1" x14ac:dyDescent="0.35"/>
    <row r="123768" s="62" customFormat="1" x14ac:dyDescent="0.35"/>
    <row r="123769" s="62" customFormat="1" x14ac:dyDescent="0.35"/>
    <row r="123770" s="62" customFormat="1" x14ac:dyDescent="0.35"/>
    <row r="123771" s="62" customFormat="1" x14ac:dyDescent="0.35"/>
    <row r="123772" s="62" customFormat="1" x14ac:dyDescent="0.35"/>
    <row r="123773" s="62" customFormat="1" x14ac:dyDescent="0.35"/>
    <row r="123774" s="62" customFormat="1" x14ac:dyDescent="0.35"/>
    <row r="123775" s="62" customFormat="1" x14ac:dyDescent="0.35"/>
    <row r="123776" s="62" customFormat="1" x14ac:dyDescent="0.35"/>
    <row r="123777" s="62" customFormat="1" x14ac:dyDescent="0.35"/>
    <row r="123778" s="62" customFormat="1" x14ac:dyDescent="0.35"/>
    <row r="123779" s="62" customFormat="1" x14ac:dyDescent="0.35"/>
    <row r="123780" s="62" customFormat="1" x14ac:dyDescent="0.35"/>
    <row r="123781" s="62" customFormat="1" x14ac:dyDescent="0.35"/>
    <row r="123782" s="62" customFormat="1" x14ac:dyDescent="0.35"/>
    <row r="123783" s="62" customFormat="1" x14ac:dyDescent="0.35"/>
    <row r="123784" s="62" customFormat="1" x14ac:dyDescent="0.35"/>
    <row r="123785" s="62" customFormat="1" x14ac:dyDescent="0.35"/>
    <row r="123786" s="62" customFormat="1" x14ac:dyDescent="0.35"/>
    <row r="123787" s="62" customFormat="1" x14ac:dyDescent="0.35"/>
    <row r="123788" s="62" customFormat="1" x14ac:dyDescent="0.35"/>
    <row r="123789" s="62" customFormat="1" x14ac:dyDescent="0.35"/>
    <row r="123790" s="62" customFormat="1" x14ac:dyDescent="0.35"/>
    <row r="123791" s="62" customFormat="1" x14ac:dyDescent="0.35"/>
    <row r="123792" s="62" customFormat="1" x14ac:dyDescent="0.35"/>
    <row r="123793" s="62" customFormat="1" x14ac:dyDescent="0.35"/>
    <row r="123794" s="62" customFormat="1" x14ac:dyDescent="0.35"/>
    <row r="123795" s="62" customFormat="1" x14ac:dyDescent="0.35"/>
    <row r="123796" s="62" customFormat="1" x14ac:dyDescent="0.35"/>
    <row r="123797" s="62" customFormat="1" x14ac:dyDescent="0.35"/>
    <row r="123798" s="62" customFormat="1" x14ac:dyDescent="0.35"/>
    <row r="123799" s="62" customFormat="1" x14ac:dyDescent="0.35"/>
    <row r="123800" s="62" customFormat="1" x14ac:dyDescent="0.35"/>
    <row r="123801" s="62" customFormat="1" x14ac:dyDescent="0.35"/>
    <row r="123802" s="62" customFormat="1" x14ac:dyDescent="0.35"/>
    <row r="123803" s="62" customFormat="1" x14ac:dyDescent="0.35"/>
    <row r="123804" s="62" customFormat="1" x14ac:dyDescent="0.35"/>
    <row r="123805" s="62" customFormat="1" x14ac:dyDescent="0.35"/>
    <row r="123806" s="62" customFormat="1" x14ac:dyDescent="0.35"/>
    <row r="123807" s="62" customFormat="1" x14ac:dyDescent="0.35"/>
    <row r="123808" s="62" customFormat="1" x14ac:dyDescent="0.35"/>
    <row r="123809" s="62" customFormat="1" x14ac:dyDescent="0.35"/>
    <row r="123810" s="62" customFormat="1" x14ac:dyDescent="0.35"/>
    <row r="123811" s="62" customFormat="1" x14ac:dyDescent="0.35"/>
    <row r="123812" s="62" customFormat="1" x14ac:dyDescent="0.35"/>
    <row r="123813" s="62" customFormat="1" x14ac:dyDescent="0.35"/>
    <row r="123814" s="62" customFormat="1" x14ac:dyDescent="0.35"/>
    <row r="123815" s="62" customFormat="1" x14ac:dyDescent="0.35"/>
    <row r="123816" s="62" customFormat="1" x14ac:dyDescent="0.35"/>
    <row r="123817" s="62" customFormat="1" x14ac:dyDescent="0.35"/>
    <row r="123818" s="62" customFormat="1" x14ac:dyDescent="0.35"/>
    <row r="123819" s="62" customFormat="1" x14ac:dyDescent="0.35"/>
    <row r="123820" s="62" customFormat="1" x14ac:dyDescent="0.35"/>
    <row r="123821" s="62" customFormat="1" x14ac:dyDescent="0.35"/>
    <row r="123822" s="62" customFormat="1" x14ac:dyDescent="0.35"/>
    <row r="123823" s="62" customFormat="1" x14ac:dyDescent="0.35"/>
    <row r="123824" s="62" customFormat="1" x14ac:dyDescent="0.35"/>
    <row r="123825" s="62" customFormat="1" x14ac:dyDescent="0.35"/>
    <row r="123826" s="62" customFormat="1" x14ac:dyDescent="0.35"/>
    <row r="123827" s="62" customFormat="1" x14ac:dyDescent="0.35"/>
    <row r="123828" s="62" customFormat="1" x14ac:dyDescent="0.35"/>
    <row r="123829" s="62" customFormat="1" x14ac:dyDescent="0.35"/>
    <row r="123830" s="62" customFormat="1" x14ac:dyDescent="0.35"/>
    <row r="123831" s="62" customFormat="1" x14ac:dyDescent="0.35"/>
    <row r="123832" s="62" customFormat="1" x14ac:dyDescent="0.35"/>
    <row r="123833" s="62" customFormat="1" x14ac:dyDescent="0.35"/>
    <row r="123834" s="62" customFormat="1" x14ac:dyDescent="0.35"/>
    <row r="123835" s="62" customFormat="1" x14ac:dyDescent="0.35"/>
    <row r="123836" s="62" customFormat="1" x14ac:dyDescent="0.35"/>
    <row r="123837" s="62" customFormat="1" x14ac:dyDescent="0.35"/>
    <row r="123838" s="62" customFormat="1" x14ac:dyDescent="0.35"/>
    <row r="123839" s="62" customFormat="1" x14ac:dyDescent="0.35"/>
    <row r="123840" s="62" customFormat="1" x14ac:dyDescent="0.35"/>
    <row r="123841" s="62" customFormat="1" x14ac:dyDescent="0.35"/>
    <row r="123842" s="62" customFormat="1" x14ac:dyDescent="0.35"/>
    <row r="123843" s="62" customFormat="1" x14ac:dyDescent="0.35"/>
    <row r="123844" s="62" customFormat="1" x14ac:dyDescent="0.35"/>
    <row r="123845" s="62" customFormat="1" x14ac:dyDescent="0.35"/>
    <row r="123846" s="62" customFormat="1" x14ac:dyDescent="0.35"/>
    <row r="123847" s="62" customFormat="1" x14ac:dyDescent="0.35"/>
    <row r="123848" s="62" customFormat="1" x14ac:dyDescent="0.35"/>
    <row r="123849" s="62" customFormat="1" x14ac:dyDescent="0.35"/>
    <row r="123850" s="62" customFormat="1" x14ac:dyDescent="0.35"/>
    <row r="123851" s="62" customFormat="1" x14ac:dyDescent="0.35"/>
    <row r="123852" s="62" customFormat="1" x14ac:dyDescent="0.35"/>
    <row r="123853" s="62" customFormat="1" x14ac:dyDescent="0.35"/>
    <row r="123854" s="62" customFormat="1" x14ac:dyDescent="0.35"/>
    <row r="123855" s="62" customFormat="1" x14ac:dyDescent="0.35"/>
    <row r="123856" s="62" customFormat="1" x14ac:dyDescent="0.35"/>
    <row r="123857" s="62" customFormat="1" x14ac:dyDescent="0.35"/>
    <row r="123858" s="62" customFormat="1" x14ac:dyDescent="0.35"/>
    <row r="123859" s="62" customFormat="1" x14ac:dyDescent="0.35"/>
    <row r="123860" s="62" customFormat="1" x14ac:dyDescent="0.35"/>
    <row r="123861" s="62" customFormat="1" x14ac:dyDescent="0.35"/>
    <row r="123862" s="62" customFormat="1" x14ac:dyDescent="0.35"/>
    <row r="123863" s="62" customFormat="1" x14ac:dyDescent="0.35"/>
    <row r="123864" s="62" customFormat="1" x14ac:dyDescent="0.35"/>
    <row r="123865" s="62" customFormat="1" x14ac:dyDescent="0.35"/>
    <row r="123866" s="62" customFormat="1" x14ac:dyDescent="0.35"/>
    <row r="123867" s="62" customFormat="1" x14ac:dyDescent="0.35"/>
    <row r="123868" s="62" customFormat="1" x14ac:dyDescent="0.35"/>
    <row r="123869" s="62" customFormat="1" x14ac:dyDescent="0.35"/>
    <row r="123870" s="62" customFormat="1" x14ac:dyDescent="0.35"/>
    <row r="123871" s="62" customFormat="1" x14ac:dyDescent="0.35"/>
    <row r="123872" s="62" customFormat="1" x14ac:dyDescent="0.35"/>
    <row r="123873" s="62" customFormat="1" x14ac:dyDescent="0.35"/>
    <row r="123874" s="62" customFormat="1" x14ac:dyDescent="0.35"/>
    <row r="123875" s="62" customFormat="1" x14ac:dyDescent="0.35"/>
    <row r="123876" s="62" customFormat="1" x14ac:dyDescent="0.35"/>
    <row r="123877" s="62" customFormat="1" x14ac:dyDescent="0.35"/>
    <row r="123878" s="62" customFormat="1" x14ac:dyDescent="0.35"/>
    <row r="123879" s="62" customFormat="1" x14ac:dyDescent="0.35"/>
    <row r="123880" s="62" customFormat="1" x14ac:dyDescent="0.35"/>
    <row r="123881" s="62" customFormat="1" x14ac:dyDescent="0.35"/>
    <row r="123882" s="62" customFormat="1" x14ac:dyDescent="0.35"/>
    <row r="123883" s="62" customFormat="1" x14ac:dyDescent="0.35"/>
    <row r="123884" s="62" customFormat="1" x14ac:dyDescent="0.35"/>
    <row r="123885" s="62" customFormat="1" x14ac:dyDescent="0.35"/>
    <row r="123886" s="62" customFormat="1" x14ac:dyDescent="0.35"/>
    <row r="123887" s="62" customFormat="1" x14ac:dyDescent="0.35"/>
    <row r="123888" s="62" customFormat="1" x14ac:dyDescent="0.35"/>
    <row r="123889" s="62" customFormat="1" x14ac:dyDescent="0.35"/>
    <row r="123890" s="62" customFormat="1" x14ac:dyDescent="0.35"/>
    <row r="123891" s="62" customFormat="1" x14ac:dyDescent="0.35"/>
    <row r="123892" s="62" customFormat="1" x14ac:dyDescent="0.35"/>
    <row r="123893" s="62" customFormat="1" x14ac:dyDescent="0.35"/>
    <row r="123894" s="62" customFormat="1" x14ac:dyDescent="0.35"/>
    <row r="123895" s="62" customFormat="1" x14ac:dyDescent="0.35"/>
    <row r="123896" s="62" customFormat="1" x14ac:dyDescent="0.35"/>
    <row r="123897" s="62" customFormat="1" x14ac:dyDescent="0.35"/>
    <row r="123898" s="62" customFormat="1" x14ac:dyDescent="0.35"/>
    <row r="123899" s="62" customFormat="1" x14ac:dyDescent="0.35"/>
    <row r="123900" s="62" customFormat="1" x14ac:dyDescent="0.35"/>
    <row r="123901" s="62" customFormat="1" x14ac:dyDescent="0.35"/>
    <row r="123902" s="62" customFormat="1" x14ac:dyDescent="0.35"/>
    <row r="123903" s="62" customFormat="1" x14ac:dyDescent="0.35"/>
    <row r="123904" s="62" customFormat="1" x14ac:dyDescent="0.35"/>
    <row r="123905" s="62" customFormat="1" x14ac:dyDescent="0.35"/>
    <row r="123906" s="62" customFormat="1" x14ac:dyDescent="0.35"/>
    <row r="123907" s="62" customFormat="1" x14ac:dyDescent="0.35"/>
    <row r="123908" s="62" customFormat="1" x14ac:dyDescent="0.35"/>
    <row r="123909" s="62" customFormat="1" x14ac:dyDescent="0.35"/>
    <row r="123910" s="62" customFormat="1" x14ac:dyDescent="0.35"/>
    <row r="123911" s="62" customFormat="1" x14ac:dyDescent="0.35"/>
    <row r="123912" s="62" customFormat="1" x14ac:dyDescent="0.35"/>
    <row r="123913" s="62" customFormat="1" x14ac:dyDescent="0.35"/>
    <row r="123914" s="62" customFormat="1" x14ac:dyDescent="0.35"/>
    <row r="123915" s="62" customFormat="1" x14ac:dyDescent="0.35"/>
    <row r="123916" s="62" customFormat="1" x14ac:dyDescent="0.35"/>
    <row r="123917" s="62" customFormat="1" x14ac:dyDescent="0.35"/>
    <row r="123918" s="62" customFormat="1" x14ac:dyDescent="0.35"/>
    <row r="123919" s="62" customFormat="1" x14ac:dyDescent="0.35"/>
    <row r="123920" s="62" customFormat="1" x14ac:dyDescent="0.35"/>
    <row r="123921" s="62" customFormat="1" x14ac:dyDescent="0.35"/>
    <row r="123922" s="62" customFormat="1" x14ac:dyDescent="0.35"/>
    <row r="123923" s="62" customFormat="1" x14ac:dyDescent="0.35"/>
    <row r="123924" s="62" customFormat="1" x14ac:dyDescent="0.35"/>
    <row r="123925" s="62" customFormat="1" x14ac:dyDescent="0.35"/>
    <row r="123926" s="62" customFormat="1" x14ac:dyDescent="0.35"/>
    <row r="123927" s="62" customFormat="1" x14ac:dyDescent="0.35"/>
    <row r="123928" s="62" customFormat="1" x14ac:dyDescent="0.35"/>
    <row r="123929" s="62" customFormat="1" x14ac:dyDescent="0.35"/>
    <row r="123930" s="62" customFormat="1" x14ac:dyDescent="0.35"/>
    <row r="123931" s="62" customFormat="1" x14ac:dyDescent="0.35"/>
    <row r="123932" s="62" customFormat="1" x14ac:dyDescent="0.35"/>
    <row r="123933" s="62" customFormat="1" x14ac:dyDescent="0.35"/>
    <row r="123934" s="62" customFormat="1" x14ac:dyDescent="0.35"/>
    <row r="123935" s="62" customFormat="1" x14ac:dyDescent="0.35"/>
    <row r="123936" s="62" customFormat="1" x14ac:dyDescent="0.35"/>
    <row r="123937" s="62" customFormat="1" x14ac:dyDescent="0.35"/>
    <row r="123938" s="62" customFormat="1" x14ac:dyDescent="0.35"/>
    <row r="123939" s="62" customFormat="1" x14ac:dyDescent="0.35"/>
    <row r="123940" s="62" customFormat="1" x14ac:dyDescent="0.35"/>
    <row r="123941" s="62" customFormat="1" x14ac:dyDescent="0.35"/>
    <row r="123942" s="62" customFormat="1" x14ac:dyDescent="0.35"/>
    <row r="123943" s="62" customFormat="1" x14ac:dyDescent="0.35"/>
    <row r="123944" s="62" customFormat="1" x14ac:dyDescent="0.35"/>
    <row r="123945" s="62" customFormat="1" x14ac:dyDescent="0.35"/>
    <row r="123946" s="62" customFormat="1" x14ac:dyDescent="0.35"/>
    <row r="123947" s="62" customFormat="1" x14ac:dyDescent="0.35"/>
    <row r="123948" s="62" customFormat="1" x14ac:dyDescent="0.35"/>
    <row r="123949" s="62" customFormat="1" x14ac:dyDescent="0.35"/>
    <row r="123950" s="62" customFormat="1" x14ac:dyDescent="0.35"/>
    <row r="123951" s="62" customFormat="1" x14ac:dyDescent="0.35"/>
    <row r="123952" s="62" customFormat="1" x14ac:dyDescent="0.35"/>
    <row r="123953" s="62" customFormat="1" x14ac:dyDescent="0.35"/>
    <row r="123954" s="62" customFormat="1" x14ac:dyDescent="0.35"/>
    <row r="123955" s="62" customFormat="1" x14ac:dyDescent="0.35"/>
    <row r="123956" s="62" customFormat="1" x14ac:dyDescent="0.35"/>
    <row r="123957" s="62" customFormat="1" x14ac:dyDescent="0.35"/>
    <row r="123958" s="62" customFormat="1" x14ac:dyDescent="0.35"/>
    <row r="123959" s="62" customFormat="1" x14ac:dyDescent="0.35"/>
    <row r="123960" s="62" customFormat="1" x14ac:dyDescent="0.35"/>
    <row r="123961" s="62" customFormat="1" x14ac:dyDescent="0.35"/>
    <row r="123962" s="62" customFormat="1" x14ac:dyDescent="0.35"/>
    <row r="123963" s="62" customFormat="1" x14ac:dyDescent="0.35"/>
    <row r="123964" s="62" customFormat="1" x14ac:dyDescent="0.35"/>
    <row r="123965" s="62" customFormat="1" x14ac:dyDescent="0.35"/>
    <row r="123966" s="62" customFormat="1" x14ac:dyDescent="0.35"/>
    <row r="123967" s="62" customFormat="1" x14ac:dyDescent="0.35"/>
    <row r="123968" s="62" customFormat="1" x14ac:dyDescent="0.35"/>
    <row r="123969" s="62" customFormat="1" x14ac:dyDescent="0.35"/>
    <row r="123970" s="62" customFormat="1" x14ac:dyDescent="0.35"/>
    <row r="123971" s="62" customFormat="1" x14ac:dyDescent="0.35"/>
    <row r="123972" s="62" customFormat="1" x14ac:dyDescent="0.35"/>
    <row r="123973" s="62" customFormat="1" x14ac:dyDescent="0.35"/>
    <row r="123974" s="62" customFormat="1" x14ac:dyDescent="0.35"/>
    <row r="123975" s="62" customFormat="1" x14ac:dyDescent="0.35"/>
    <row r="123976" s="62" customFormat="1" x14ac:dyDescent="0.35"/>
    <row r="123977" s="62" customFormat="1" x14ac:dyDescent="0.35"/>
    <row r="123978" s="62" customFormat="1" x14ac:dyDescent="0.35"/>
    <row r="123979" s="62" customFormat="1" x14ac:dyDescent="0.35"/>
    <row r="123980" s="62" customFormat="1" x14ac:dyDescent="0.35"/>
    <row r="123981" s="62" customFormat="1" x14ac:dyDescent="0.35"/>
    <row r="123982" s="62" customFormat="1" x14ac:dyDescent="0.35"/>
    <row r="123983" s="62" customFormat="1" x14ac:dyDescent="0.35"/>
    <row r="123984" s="62" customFormat="1" x14ac:dyDescent="0.35"/>
    <row r="123985" s="62" customFormat="1" x14ac:dyDescent="0.35"/>
    <row r="123986" s="62" customFormat="1" x14ac:dyDescent="0.35"/>
    <row r="123987" s="62" customFormat="1" x14ac:dyDescent="0.35"/>
    <row r="123988" s="62" customFormat="1" x14ac:dyDescent="0.35"/>
    <row r="123989" s="62" customFormat="1" x14ac:dyDescent="0.35"/>
    <row r="123990" s="62" customFormat="1" x14ac:dyDescent="0.35"/>
    <row r="123991" s="62" customFormat="1" x14ac:dyDescent="0.35"/>
    <row r="123992" s="62" customFormat="1" x14ac:dyDescent="0.35"/>
    <row r="123993" s="62" customFormat="1" x14ac:dyDescent="0.35"/>
    <row r="123994" s="62" customFormat="1" x14ac:dyDescent="0.35"/>
    <row r="123995" s="62" customFormat="1" x14ac:dyDescent="0.35"/>
    <row r="123996" s="62" customFormat="1" x14ac:dyDescent="0.35"/>
    <row r="123997" s="62" customFormat="1" x14ac:dyDescent="0.35"/>
    <row r="123998" s="62" customFormat="1" x14ac:dyDescent="0.35"/>
    <row r="123999" s="62" customFormat="1" x14ac:dyDescent="0.35"/>
    <row r="124000" s="62" customFormat="1" x14ac:dyDescent="0.35"/>
    <row r="124001" s="62" customFormat="1" x14ac:dyDescent="0.35"/>
    <row r="124002" s="62" customFormat="1" x14ac:dyDescent="0.35"/>
    <row r="124003" s="62" customFormat="1" x14ac:dyDescent="0.35"/>
    <row r="124004" s="62" customFormat="1" x14ac:dyDescent="0.35"/>
    <row r="124005" s="62" customFormat="1" x14ac:dyDescent="0.35"/>
    <row r="124006" s="62" customFormat="1" x14ac:dyDescent="0.35"/>
    <row r="124007" s="62" customFormat="1" x14ac:dyDescent="0.35"/>
    <row r="124008" s="62" customFormat="1" x14ac:dyDescent="0.35"/>
    <row r="124009" s="62" customFormat="1" x14ac:dyDescent="0.35"/>
    <row r="124010" s="62" customFormat="1" x14ac:dyDescent="0.35"/>
    <row r="124011" s="62" customFormat="1" x14ac:dyDescent="0.35"/>
    <row r="124012" s="62" customFormat="1" x14ac:dyDescent="0.35"/>
    <row r="124013" s="62" customFormat="1" x14ac:dyDescent="0.35"/>
    <row r="124014" s="62" customFormat="1" x14ac:dyDescent="0.35"/>
    <row r="124015" s="62" customFormat="1" x14ac:dyDescent="0.35"/>
    <row r="124016" s="62" customFormat="1" x14ac:dyDescent="0.35"/>
    <row r="124017" s="62" customFormat="1" x14ac:dyDescent="0.35"/>
    <row r="124018" s="62" customFormat="1" x14ac:dyDescent="0.35"/>
    <row r="124019" s="62" customFormat="1" x14ac:dyDescent="0.35"/>
    <row r="124020" s="62" customFormat="1" x14ac:dyDescent="0.35"/>
    <row r="124021" s="62" customFormat="1" x14ac:dyDescent="0.35"/>
    <row r="124022" s="62" customFormat="1" x14ac:dyDescent="0.35"/>
    <row r="124023" s="62" customFormat="1" x14ac:dyDescent="0.35"/>
    <row r="124024" s="62" customFormat="1" x14ac:dyDescent="0.35"/>
    <row r="124025" s="62" customFormat="1" x14ac:dyDescent="0.35"/>
    <row r="124026" s="62" customFormat="1" x14ac:dyDescent="0.35"/>
    <row r="124027" s="62" customFormat="1" x14ac:dyDescent="0.35"/>
    <row r="124028" s="62" customFormat="1" x14ac:dyDescent="0.35"/>
    <row r="124029" s="62" customFormat="1" x14ac:dyDescent="0.35"/>
    <row r="124030" s="62" customFormat="1" x14ac:dyDescent="0.35"/>
    <row r="124031" s="62" customFormat="1" x14ac:dyDescent="0.35"/>
    <row r="124032" s="62" customFormat="1" x14ac:dyDescent="0.35"/>
    <row r="124033" s="62" customFormat="1" x14ac:dyDescent="0.35"/>
    <row r="124034" s="62" customFormat="1" x14ac:dyDescent="0.35"/>
    <row r="124035" s="62" customFormat="1" x14ac:dyDescent="0.35"/>
    <row r="124036" s="62" customFormat="1" x14ac:dyDescent="0.35"/>
    <row r="124037" s="62" customFormat="1" x14ac:dyDescent="0.35"/>
    <row r="124038" s="62" customFormat="1" x14ac:dyDescent="0.35"/>
    <row r="124039" s="62" customFormat="1" x14ac:dyDescent="0.35"/>
    <row r="124040" s="62" customFormat="1" x14ac:dyDescent="0.35"/>
    <row r="124041" s="62" customFormat="1" x14ac:dyDescent="0.35"/>
    <row r="124042" s="62" customFormat="1" x14ac:dyDescent="0.35"/>
    <row r="124043" s="62" customFormat="1" x14ac:dyDescent="0.35"/>
    <row r="124044" s="62" customFormat="1" x14ac:dyDescent="0.35"/>
    <row r="124045" s="62" customFormat="1" x14ac:dyDescent="0.35"/>
    <row r="124046" s="62" customFormat="1" x14ac:dyDescent="0.35"/>
    <row r="124047" s="62" customFormat="1" x14ac:dyDescent="0.35"/>
    <row r="124048" s="62" customFormat="1" x14ac:dyDescent="0.35"/>
    <row r="124049" s="62" customFormat="1" x14ac:dyDescent="0.35"/>
    <row r="124050" s="62" customFormat="1" x14ac:dyDescent="0.35"/>
    <row r="124051" s="62" customFormat="1" x14ac:dyDescent="0.35"/>
    <row r="124052" s="62" customFormat="1" x14ac:dyDescent="0.35"/>
    <row r="124053" s="62" customFormat="1" x14ac:dyDescent="0.35"/>
    <row r="124054" s="62" customFormat="1" x14ac:dyDescent="0.35"/>
    <row r="124055" s="62" customFormat="1" x14ac:dyDescent="0.35"/>
    <row r="124056" s="62" customFormat="1" x14ac:dyDescent="0.35"/>
    <row r="124057" s="62" customFormat="1" x14ac:dyDescent="0.35"/>
    <row r="124058" s="62" customFormat="1" x14ac:dyDescent="0.35"/>
    <row r="124059" s="62" customFormat="1" x14ac:dyDescent="0.35"/>
    <row r="124060" s="62" customFormat="1" x14ac:dyDescent="0.35"/>
    <row r="124061" s="62" customFormat="1" x14ac:dyDescent="0.35"/>
    <row r="124062" s="62" customFormat="1" x14ac:dyDescent="0.35"/>
    <row r="124063" s="62" customFormat="1" x14ac:dyDescent="0.35"/>
    <row r="124064" s="62" customFormat="1" x14ac:dyDescent="0.35"/>
    <row r="124065" s="62" customFormat="1" x14ac:dyDescent="0.35"/>
    <row r="124066" s="62" customFormat="1" x14ac:dyDescent="0.35"/>
    <row r="124067" s="62" customFormat="1" x14ac:dyDescent="0.35"/>
    <row r="124068" s="62" customFormat="1" x14ac:dyDescent="0.35"/>
    <row r="124069" s="62" customFormat="1" x14ac:dyDescent="0.35"/>
    <row r="124070" s="62" customFormat="1" x14ac:dyDescent="0.35"/>
    <row r="124071" s="62" customFormat="1" x14ac:dyDescent="0.35"/>
    <row r="124072" s="62" customFormat="1" x14ac:dyDescent="0.35"/>
    <row r="124073" s="62" customFormat="1" x14ac:dyDescent="0.35"/>
    <row r="124074" s="62" customFormat="1" x14ac:dyDescent="0.35"/>
    <row r="124075" s="62" customFormat="1" x14ac:dyDescent="0.35"/>
    <row r="124076" s="62" customFormat="1" x14ac:dyDescent="0.35"/>
    <row r="124077" s="62" customFormat="1" x14ac:dyDescent="0.35"/>
    <row r="124078" s="62" customFormat="1" x14ac:dyDescent="0.35"/>
    <row r="124079" s="62" customFormat="1" x14ac:dyDescent="0.35"/>
    <row r="124080" s="62" customFormat="1" x14ac:dyDescent="0.35"/>
    <row r="124081" s="62" customFormat="1" x14ac:dyDescent="0.35"/>
    <row r="124082" s="62" customFormat="1" x14ac:dyDescent="0.35"/>
    <row r="124083" s="62" customFormat="1" x14ac:dyDescent="0.35"/>
    <row r="124084" s="62" customFormat="1" x14ac:dyDescent="0.35"/>
    <row r="124085" s="62" customFormat="1" x14ac:dyDescent="0.35"/>
    <row r="124086" s="62" customFormat="1" x14ac:dyDescent="0.35"/>
    <row r="124087" s="62" customFormat="1" x14ac:dyDescent="0.35"/>
    <row r="124088" s="62" customFormat="1" x14ac:dyDescent="0.35"/>
    <row r="124089" s="62" customFormat="1" x14ac:dyDescent="0.35"/>
    <row r="124090" s="62" customFormat="1" x14ac:dyDescent="0.35"/>
    <row r="124091" s="62" customFormat="1" x14ac:dyDescent="0.35"/>
    <row r="124092" s="62" customFormat="1" x14ac:dyDescent="0.35"/>
    <row r="124093" s="62" customFormat="1" x14ac:dyDescent="0.35"/>
    <row r="124094" s="62" customFormat="1" x14ac:dyDescent="0.35"/>
    <row r="124095" s="62" customFormat="1" x14ac:dyDescent="0.35"/>
    <row r="124096" s="62" customFormat="1" x14ac:dyDescent="0.35"/>
    <row r="124097" s="62" customFormat="1" x14ac:dyDescent="0.35"/>
    <row r="124098" s="62" customFormat="1" x14ac:dyDescent="0.35"/>
    <row r="124099" s="62" customFormat="1" x14ac:dyDescent="0.35"/>
    <row r="124100" s="62" customFormat="1" x14ac:dyDescent="0.35"/>
    <row r="124101" s="62" customFormat="1" x14ac:dyDescent="0.35"/>
    <row r="124102" s="62" customFormat="1" x14ac:dyDescent="0.35"/>
    <row r="124103" s="62" customFormat="1" x14ac:dyDescent="0.35"/>
    <row r="124104" s="62" customFormat="1" x14ac:dyDescent="0.35"/>
    <row r="124105" s="62" customFormat="1" x14ac:dyDescent="0.35"/>
    <row r="124106" s="62" customFormat="1" x14ac:dyDescent="0.35"/>
    <row r="124107" s="62" customFormat="1" x14ac:dyDescent="0.35"/>
    <row r="124108" s="62" customFormat="1" x14ac:dyDescent="0.35"/>
    <row r="124109" s="62" customFormat="1" x14ac:dyDescent="0.35"/>
    <row r="124110" s="62" customFormat="1" x14ac:dyDescent="0.35"/>
    <row r="124111" s="62" customFormat="1" x14ac:dyDescent="0.35"/>
    <row r="124112" s="62" customFormat="1" x14ac:dyDescent="0.35"/>
    <row r="124113" s="62" customFormat="1" x14ac:dyDescent="0.35"/>
    <row r="124114" s="62" customFormat="1" x14ac:dyDescent="0.35"/>
    <row r="124115" s="62" customFormat="1" x14ac:dyDescent="0.35"/>
    <row r="124116" s="62" customFormat="1" x14ac:dyDescent="0.35"/>
    <row r="124117" s="62" customFormat="1" x14ac:dyDescent="0.35"/>
    <row r="124118" s="62" customFormat="1" x14ac:dyDescent="0.35"/>
    <row r="124119" s="62" customFormat="1" x14ac:dyDescent="0.35"/>
    <row r="124120" s="62" customFormat="1" x14ac:dyDescent="0.35"/>
    <row r="124121" s="62" customFormat="1" x14ac:dyDescent="0.35"/>
    <row r="124122" s="62" customFormat="1" x14ac:dyDescent="0.35"/>
    <row r="124123" s="62" customFormat="1" x14ac:dyDescent="0.35"/>
    <row r="124124" s="62" customFormat="1" x14ac:dyDescent="0.35"/>
    <row r="124125" s="62" customFormat="1" x14ac:dyDescent="0.35"/>
    <row r="124126" s="62" customFormat="1" x14ac:dyDescent="0.35"/>
    <row r="124127" s="62" customFormat="1" x14ac:dyDescent="0.35"/>
    <row r="124128" s="62" customFormat="1" x14ac:dyDescent="0.35"/>
    <row r="124129" s="62" customFormat="1" x14ac:dyDescent="0.35"/>
    <row r="124130" s="62" customFormat="1" x14ac:dyDescent="0.35"/>
    <row r="124131" s="62" customFormat="1" x14ac:dyDescent="0.35"/>
    <row r="124132" s="62" customFormat="1" x14ac:dyDescent="0.35"/>
    <row r="124133" s="62" customFormat="1" x14ac:dyDescent="0.35"/>
    <row r="124134" s="62" customFormat="1" x14ac:dyDescent="0.35"/>
    <row r="124135" s="62" customFormat="1" x14ac:dyDescent="0.35"/>
    <row r="124136" s="62" customFormat="1" x14ac:dyDescent="0.35"/>
    <row r="124137" s="62" customFormat="1" x14ac:dyDescent="0.35"/>
    <row r="124138" s="62" customFormat="1" x14ac:dyDescent="0.35"/>
    <row r="124139" s="62" customFormat="1" x14ac:dyDescent="0.35"/>
    <row r="124140" s="62" customFormat="1" x14ac:dyDescent="0.35"/>
    <row r="124141" s="62" customFormat="1" x14ac:dyDescent="0.35"/>
    <row r="124142" s="62" customFormat="1" x14ac:dyDescent="0.35"/>
    <row r="124143" s="62" customFormat="1" x14ac:dyDescent="0.35"/>
    <row r="124144" s="62" customFormat="1" x14ac:dyDescent="0.35"/>
    <row r="124145" s="62" customFormat="1" x14ac:dyDescent="0.35"/>
    <row r="124146" s="62" customFormat="1" x14ac:dyDescent="0.35"/>
    <row r="124147" s="62" customFormat="1" x14ac:dyDescent="0.35"/>
    <row r="124148" s="62" customFormat="1" x14ac:dyDescent="0.35"/>
    <row r="124149" s="62" customFormat="1" x14ac:dyDescent="0.35"/>
    <row r="124150" s="62" customFormat="1" x14ac:dyDescent="0.35"/>
    <row r="124151" s="62" customFormat="1" x14ac:dyDescent="0.35"/>
    <row r="124152" s="62" customFormat="1" x14ac:dyDescent="0.35"/>
    <row r="124153" s="62" customFormat="1" x14ac:dyDescent="0.35"/>
    <row r="124154" s="62" customFormat="1" x14ac:dyDescent="0.35"/>
    <row r="124155" s="62" customFormat="1" x14ac:dyDescent="0.35"/>
    <row r="124156" s="62" customFormat="1" x14ac:dyDescent="0.35"/>
    <row r="124157" s="62" customFormat="1" x14ac:dyDescent="0.35"/>
    <row r="124158" s="62" customFormat="1" x14ac:dyDescent="0.35"/>
    <row r="124159" s="62" customFormat="1" x14ac:dyDescent="0.35"/>
    <row r="124160" s="62" customFormat="1" x14ac:dyDescent="0.35"/>
    <row r="124161" s="62" customFormat="1" x14ac:dyDescent="0.35"/>
    <row r="124162" s="62" customFormat="1" x14ac:dyDescent="0.35"/>
    <row r="124163" s="62" customFormat="1" x14ac:dyDescent="0.35"/>
    <row r="124164" s="62" customFormat="1" x14ac:dyDescent="0.35"/>
    <row r="124165" s="62" customFormat="1" x14ac:dyDescent="0.35"/>
    <row r="124166" s="62" customFormat="1" x14ac:dyDescent="0.35"/>
    <row r="124167" s="62" customFormat="1" x14ac:dyDescent="0.35"/>
    <row r="124168" s="62" customFormat="1" x14ac:dyDescent="0.35"/>
    <row r="124169" s="62" customFormat="1" x14ac:dyDescent="0.35"/>
    <row r="124170" s="62" customFormat="1" x14ac:dyDescent="0.35"/>
    <row r="124171" s="62" customFormat="1" x14ac:dyDescent="0.35"/>
    <row r="124172" s="62" customFormat="1" x14ac:dyDescent="0.35"/>
    <row r="124173" s="62" customFormat="1" x14ac:dyDescent="0.35"/>
    <row r="124174" s="62" customFormat="1" x14ac:dyDescent="0.35"/>
    <row r="124175" s="62" customFormat="1" x14ac:dyDescent="0.35"/>
    <row r="124176" s="62" customFormat="1" x14ac:dyDescent="0.35"/>
    <row r="124177" s="62" customFormat="1" x14ac:dyDescent="0.35"/>
    <row r="124178" s="62" customFormat="1" x14ac:dyDescent="0.35"/>
    <row r="124179" s="62" customFormat="1" x14ac:dyDescent="0.35"/>
    <row r="124180" s="62" customFormat="1" x14ac:dyDescent="0.35"/>
    <row r="124181" s="62" customFormat="1" x14ac:dyDescent="0.35"/>
    <row r="124182" s="62" customFormat="1" x14ac:dyDescent="0.35"/>
    <row r="124183" s="62" customFormat="1" x14ac:dyDescent="0.35"/>
    <row r="124184" s="62" customFormat="1" x14ac:dyDescent="0.35"/>
    <row r="124185" s="62" customFormat="1" x14ac:dyDescent="0.35"/>
    <row r="124186" s="62" customFormat="1" x14ac:dyDescent="0.35"/>
    <row r="124187" s="62" customFormat="1" x14ac:dyDescent="0.35"/>
    <row r="124188" s="62" customFormat="1" x14ac:dyDescent="0.35"/>
    <row r="124189" s="62" customFormat="1" x14ac:dyDescent="0.35"/>
    <row r="124190" s="62" customFormat="1" x14ac:dyDescent="0.35"/>
    <row r="124191" s="62" customFormat="1" x14ac:dyDescent="0.35"/>
    <row r="124192" s="62" customFormat="1" x14ac:dyDescent="0.35"/>
    <row r="124193" s="62" customFormat="1" x14ac:dyDescent="0.35"/>
    <row r="124194" s="62" customFormat="1" x14ac:dyDescent="0.35"/>
    <row r="124195" s="62" customFormat="1" x14ac:dyDescent="0.35"/>
    <row r="124196" s="62" customFormat="1" x14ac:dyDescent="0.35"/>
    <row r="124197" s="62" customFormat="1" x14ac:dyDescent="0.35"/>
    <row r="124198" s="62" customFormat="1" x14ac:dyDescent="0.35"/>
    <row r="124199" s="62" customFormat="1" x14ac:dyDescent="0.35"/>
    <row r="124200" s="62" customFormat="1" x14ac:dyDescent="0.35"/>
    <row r="124201" s="62" customFormat="1" x14ac:dyDescent="0.35"/>
    <row r="124202" s="62" customFormat="1" x14ac:dyDescent="0.35"/>
    <row r="124203" s="62" customFormat="1" x14ac:dyDescent="0.35"/>
    <row r="124204" s="62" customFormat="1" x14ac:dyDescent="0.35"/>
    <row r="124205" s="62" customFormat="1" x14ac:dyDescent="0.35"/>
    <row r="124206" s="62" customFormat="1" x14ac:dyDescent="0.35"/>
    <row r="124207" s="62" customFormat="1" x14ac:dyDescent="0.35"/>
    <row r="124208" s="62" customFormat="1" x14ac:dyDescent="0.35"/>
    <row r="124209" s="62" customFormat="1" x14ac:dyDescent="0.35"/>
    <row r="124210" s="62" customFormat="1" x14ac:dyDescent="0.35"/>
    <row r="124211" s="62" customFormat="1" x14ac:dyDescent="0.35"/>
    <row r="124212" s="62" customFormat="1" x14ac:dyDescent="0.35"/>
    <row r="124213" s="62" customFormat="1" x14ac:dyDescent="0.35"/>
    <row r="124214" s="62" customFormat="1" x14ac:dyDescent="0.35"/>
    <row r="124215" s="62" customFormat="1" x14ac:dyDescent="0.35"/>
    <row r="124216" s="62" customFormat="1" x14ac:dyDescent="0.35"/>
    <row r="124217" s="62" customFormat="1" x14ac:dyDescent="0.35"/>
    <row r="124218" s="62" customFormat="1" x14ac:dyDescent="0.35"/>
    <row r="124219" s="62" customFormat="1" x14ac:dyDescent="0.35"/>
    <row r="124220" s="62" customFormat="1" x14ac:dyDescent="0.35"/>
    <row r="124221" s="62" customFormat="1" x14ac:dyDescent="0.35"/>
    <row r="124222" s="62" customFormat="1" x14ac:dyDescent="0.35"/>
    <row r="124223" s="62" customFormat="1" x14ac:dyDescent="0.35"/>
    <row r="124224" s="62" customFormat="1" x14ac:dyDescent="0.35"/>
    <row r="124225" s="62" customFormat="1" x14ac:dyDescent="0.35"/>
    <row r="124226" s="62" customFormat="1" x14ac:dyDescent="0.35"/>
    <row r="124227" s="62" customFormat="1" x14ac:dyDescent="0.35"/>
    <row r="124228" s="62" customFormat="1" x14ac:dyDescent="0.35"/>
    <row r="124229" s="62" customFormat="1" x14ac:dyDescent="0.35"/>
    <row r="124230" s="62" customFormat="1" x14ac:dyDescent="0.35"/>
    <row r="124231" s="62" customFormat="1" x14ac:dyDescent="0.35"/>
    <row r="124232" s="62" customFormat="1" x14ac:dyDescent="0.35"/>
    <row r="124233" s="62" customFormat="1" x14ac:dyDescent="0.35"/>
    <row r="124234" s="62" customFormat="1" x14ac:dyDescent="0.35"/>
    <row r="124235" s="62" customFormat="1" x14ac:dyDescent="0.35"/>
    <row r="124236" s="62" customFormat="1" x14ac:dyDescent="0.35"/>
    <row r="124237" s="62" customFormat="1" x14ac:dyDescent="0.35"/>
    <row r="124238" s="62" customFormat="1" x14ac:dyDescent="0.35"/>
    <row r="124239" s="62" customFormat="1" x14ac:dyDescent="0.35"/>
    <row r="124240" s="62" customFormat="1" x14ac:dyDescent="0.35"/>
    <row r="124241" s="62" customFormat="1" x14ac:dyDescent="0.35"/>
    <row r="124242" s="62" customFormat="1" x14ac:dyDescent="0.35"/>
    <row r="124243" s="62" customFormat="1" x14ac:dyDescent="0.35"/>
    <row r="124244" s="62" customFormat="1" x14ac:dyDescent="0.35"/>
    <row r="124245" s="62" customFormat="1" x14ac:dyDescent="0.35"/>
    <row r="124246" s="62" customFormat="1" x14ac:dyDescent="0.35"/>
    <row r="124247" s="62" customFormat="1" x14ac:dyDescent="0.35"/>
    <row r="124248" s="62" customFormat="1" x14ac:dyDescent="0.35"/>
    <row r="124249" s="62" customFormat="1" x14ac:dyDescent="0.35"/>
    <row r="124250" s="62" customFormat="1" x14ac:dyDescent="0.35"/>
    <row r="124251" s="62" customFormat="1" x14ac:dyDescent="0.35"/>
    <row r="124252" s="62" customFormat="1" x14ac:dyDescent="0.35"/>
    <row r="124253" s="62" customFormat="1" x14ac:dyDescent="0.35"/>
    <row r="124254" s="62" customFormat="1" x14ac:dyDescent="0.35"/>
    <row r="124255" s="62" customFormat="1" x14ac:dyDescent="0.35"/>
    <row r="124256" s="62" customFormat="1" x14ac:dyDescent="0.35"/>
    <row r="124257" s="62" customFormat="1" x14ac:dyDescent="0.35"/>
    <row r="124258" s="62" customFormat="1" x14ac:dyDescent="0.35"/>
    <row r="124259" s="62" customFormat="1" x14ac:dyDescent="0.35"/>
    <row r="124260" s="62" customFormat="1" x14ac:dyDescent="0.35"/>
    <row r="124261" s="62" customFormat="1" x14ac:dyDescent="0.35"/>
    <row r="124262" s="62" customFormat="1" x14ac:dyDescent="0.35"/>
    <row r="124263" s="62" customFormat="1" x14ac:dyDescent="0.35"/>
    <row r="124264" s="62" customFormat="1" x14ac:dyDescent="0.35"/>
    <row r="124265" s="62" customFormat="1" x14ac:dyDescent="0.35"/>
    <row r="124266" s="62" customFormat="1" x14ac:dyDescent="0.35"/>
    <row r="124267" s="62" customFormat="1" x14ac:dyDescent="0.35"/>
    <row r="124268" s="62" customFormat="1" x14ac:dyDescent="0.35"/>
    <row r="124269" s="62" customFormat="1" x14ac:dyDescent="0.35"/>
    <row r="124270" s="62" customFormat="1" x14ac:dyDescent="0.35"/>
    <row r="124271" s="62" customFormat="1" x14ac:dyDescent="0.35"/>
    <row r="124272" s="62" customFormat="1" x14ac:dyDescent="0.35"/>
    <row r="124273" s="62" customFormat="1" x14ac:dyDescent="0.35"/>
    <row r="124274" s="62" customFormat="1" x14ac:dyDescent="0.35"/>
    <row r="124275" s="62" customFormat="1" x14ac:dyDescent="0.35"/>
    <row r="124276" s="62" customFormat="1" x14ac:dyDescent="0.35"/>
    <row r="124277" s="62" customFormat="1" x14ac:dyDescent="0.35"/>
    <row r="124278" s="62" customFormat="1" x14ac:dyDescent="0.35"/>
    <row r="124279" s="62" customFormat="1" x14ac:dyDescent="0.35"/>
    <row r="124280" s="62" customFormat="1" x14ac:dyDescent="0.35"/>
    <row r="124281" s="62" customFormat="1" x14ac:dyDescent="0.35"/>
    <row r="124282" s="62" customFormat="1" x14ac:dyDescent="0.35"/>
    <row r="124283" s="62" customFormat="1" x14ac:dyDescent="0.35"/>
    <row r="124284" s="62" customFormat="1" x14ac:dyDescent="0.35"/>
    <row r="124285" s="62" customFormat="1" x14ac:dyDescent="0.35"/>
    <row r="124286" s="62" customFormat="1" x14ac:dyDescent="0.35"/>
    <row r="124287" s="62" customFormat="1" x14ac:dyDescent="0.35"/>
    <row r="124288" s="62" customFormat="1" x14ac:dyDescent="0.35"/>
    <row r="124289" s="62" customFormat="1" x14ac:dyDescent="0.35"/>
    <row r="124290" s="62" customFormat="1" x14ac:dyDescent="0.35"/>
    <row r="124291" s="62" customFormat="1" x14ac:dyDescent="0.35"/>
    <row r="124292" s="62" customFormat="1" x14ac:dyDescent="0.35"/>
    <row r="124293" s="62" customFormat="1" x14ac:dyDescent="0.35"/>
    <row r="124294" s="62" customFormat="1" x14ac:dyDescent="0.35"/>
    <row r="124295" s="62" customFormat="1" x14ac:dyDescent="0.35"/>
    <row r="124296" s="62" customFormat="1" x14ac:dyDescent="0.35"/>
    <row r="124297" s="62" customFormat="1" x14ac:dyDescent="0.35"/>
    <row r="124298" s="62" customFormat="1" x14ac:dyDescent="0.35"/>
    <row r="124299" s="62" customFormat="1" x14ac:dyDescent="0.35"/>
    <row r="124300" s="62" customFormat="1" x14ac:dyDescent="0.35"/>
    <row r="124301" s="62" customFormat="1" x14ac:dyDescent="0.35"/>
    <row r="124302" s="62" customFormat="1" x14ac:dyDescent="0.35"/>
    <row r="124303" s="62" customFormat="1" x14ac:dyDescent="0.35"/>
    <row r="124304" s="62" customFormat="1" x14ac:dyDescent="0.35"/>
    <row r="124305" s="62" customFormat="1" x14ac:dyDescent="0.35"/>
    <row r="124306" s="62" customFormat="1" x14ac:dyDescent="0.35"/>
    <row r="124307" s="62" customFormat="1" x14ac:dyDescent="0.35"/>
    <row r="124308" s="62" customFormat="1" x14ac:dyDescent="0.35"/>
    <row r="124309" s="62" customFormat="1" x14ac:dyDescent="0.35"/>
    <row r="124310" s="62" customFormat="1" x14ac:dyDescent="0.35"/>
    <row r="124311" s="62" customFormat="1" x14ac:dyDescent="0.35"/>
    <row r="124312" s="62" customFormat="1" x14ac:dyDescent="0.35"/>
    <row r="124313" s="62" customFormat="1" x14ac:dyDescent="0.35"/>
    <row r="124314" s="62" customFormat="1" x14ac:dyDescent="0.35"/>
    <row r="124315" s="62" customFormat="1" x14ac:dyDescent="0.35"/>
    <row r="124316" s="62" customFormat="1" x14ac:dyDescent="0.35"/>
    <row r="124317" s="62" customFormat="1" x14ac:dyDescent="0.35"/>
    <row r="124318" s="62" customFormat="1" x14ac:dyDescent="0.35"/>
    <row r="124319" s="62" customFormat="1" x14ac:dyDescent="0.35"/>
    <row r="124320" s="62" customFormat="1" x14ac:dyDescent="0.35"/>
    <row r="124321" s="62" customFormat="1" x14ac:dyDescent="0.35"/>
    <row r="124322" s="62" customFormat="1" x14ac:dyDescent="0.35"/>
    <row r="124323" s="62" customFormat="1" x14ac:dyDescent="0.35"/>
    <row r="124324" s="62" customFormat="1" x14ac:dyDescent="0.35"/>
    <row r="124325" s="62" customFormat="1" x14ac:dyDescent="0.35"/>
    <row r="124326" s="62" customFormat="1" x14ac:dyDescent="0.35"/>
    <row r="124327" s="62" customFormat="1" x14ac:dyDescent="0.35"/>
    <row r="124328" s="62" customFormat="1" x14ac:dyDescent="0.35"/>
    <row r="124329" s="62" customFormat="1" x14ac:dyDescent="0.35"/>
    <row r="124330" s="62" customFormat="1" x14ac:dyDescent="0.35"/>
    <row r="124331" s="62" customFormat="1" x14ac:dyDescent="0.35"/>
    <row r="124332" s="62" customFormat="1" x14ac:dyDescent="0.35"/>
    <row r="124333" s="62" customFormat="1" x14ac:dyDescent="0.35"/>
    <row r="124334" s="62" customFormat="1" x14ac:dyDescent="0.35"/>
    <row r="124335" s="62" customFormat="1" x14ac:dyDescent="0.35"/>
    <row r="124336" s="62" customFormat="1" x14ac:dyDescent="0.35"/>
    <row r="124337" s="62" customFormat="1" x14ac:dyDescent="0.35"/>
    <row r="124338" s="62" customFormat="1" x14ac:dyDescent="0.35"/>
    <row r="124339" s="62" customFormat="1" x14ac:dyDescent="0.35"/>
    <row r="124340" s="62" customFormat="1" x14ac:dyDescent="0.35"/>
    <row r="124341" s="62" customFormat="1" x14ac:dyDescent="0.35"/>
    <row r="124342" s="62" customFormat="1" x14ac:dyDescent="0.35"/>
    <row r="124343" s="62" customFormat="1" x14ac:dyDescent="0.35"/>
    <row r="124344" s="62" customFormat="1" x14ac:dyDescent="0.35"/>
    <row r="124345" s="62" customFormat="1" x14ac:dyDescent="0.35"/>
    <row r="124346" s="62" customFormat="1" x14ac:dyDescent="0.35"/>
    <row r="124347" s="62" customFormat="1" x14ac:dyDescent="0.35"/>
    <row r="124348" s="62" customFormat="1" x14ac:dyDescent="0.35"/>
    <row r="124349" s="62" customFormat="1" x14ac:dyDescent="0.35"/>
    <row r="124350" s="62" customFormat="1" x14ac:dyDescent="0.35"/>
    <row r="124351" s="62" customFormat="1" x14ac:dyDescent="0.35"/>
    <row r="124352" s="62" customFormat="1" x14ac:dyDescent="0.35"/>
    <row r="124353" s="62" customFormat="1" x14ac:dyDescent="0.35"/>
    <row r="124354" s="62" customFormat="1" x14ac:dyDescent="0.35"/>
    <row r="124355" s="62" customFormat="1" x14ac:dyDescent="0.35"/>
    <row r="124356" s="62" customFormat="1" x14ac:dyDescent="0.35"/>
    <row r="124357" s="62" customFormat="1" x14ac:dyDescent="0.35"/>
    <row r="124358" s="62" customFormat="1" x14ac:dyDescent="0.35"/>
    <row r="124359" s="62" customFormat="1" x14ac:dyDescent="0.35"/>
    <row r="124360" s="62" customFormat="1" x14ac:dyDescent="0.35"/>
    <row r="124361" s="62" customFormat="1" x14ac:dyDescent="0.35"/>
    <row r="124362" s="62" customFormat="1" x14ac:dyDescent="0.35"/>
    <row r="124363" s="62" customFormat="1" x14ac:dyDescent="0.35"/>
    <row r="124364" s="62" customFormat="1" x14ac:dyDescent="0.35"/>
    <row r="124365" s="62" customFormat="1" x14ac:dyDescent="0.35"/>
    <row r="124366" s="62" customFormat="1" x14ac:dyDescent="0.35"/>
    <row r="124367" s="62" customFormat="1" x14ac:dyDescent="0.35"/>
    <row r="124368" s="62" customFormat="1" x14ac:dyDescent="0.35"/>
    <row r="124369" s="62" customFormat="1" x14ac:dyDescent="0.35"/>
    <row r="124370" s="62" customFormat="1" x14ac:dyDescent="0.35"/>
    <row r="124371" s="62" customFormat="1" x14ac:dyDescent="0.35"/>
    <row r="124372" s="62" customFormat="1" x14ac:dyDescent="0.35"/>
    <row r="124373" s="62" customFormat="1" x14ac:dyDescent="0.35"/>
    <row r="124374" s="62" customFormat="1" x14ac:dyDescent="0.35"/>
    <row r="124375" s="62" customFormat="1" x14ac:dyDescent="0.35"/>
    <row r="124376" s="62" customFormat="1" x14ac:dyDescent="0.35"/>
    <row r="124377" s="62" customFormat="1" x14ac:dyDescent="0.35"/>
    <row r="124378" s="62" customFormat="1" x14ac:dyDescent="0.35"/>
    <row r="124379" s="62" customFormat="1" x14ac:dyDescent="0.35"/>
    <row r="124380" s="62" customFormat="1" x14ac:dyDescent="0.35"/>
    <row r="124381" s="62" customFormat="1" x14ac:dyDescent="0.35"/>
    <row r="124382" s="62" customFormat="1" x14ac:dyDescent="0.35"/>
    <row r="124383" s="62" customFormat="1" x14ac:dyDescent="0.35"/>
    <row r="124384" s="62" customFormat="1" x14ac:dyDescent="0.35"/>
    <row r="124385" s="62" customFormat="1" x14ac:dyDescent="0.35"/>
    <row r="124386" s="62" customFormat="1" x14ac:dyDescent="0.35"/>
    <row r="124387" s="62" customFormat="1" x14ac:dyDescent="0.35"/>
    <row r="124388" s="62" customFormat="1" x14ac:dyDescent="0.35"/>
    <row r="124389" s="62" customFormat="1" x14ac:dyDescent="0.35"/>
    <row r="124390" s="62" customFormat="1" x14ac:dyDescent="0.35"/>
    <row r="124391" s="62" customFormat="1" x14ac:dyDescent="0.35"/>
    <row r="124392" s="62" customFormat="1" x14ac:dyDescent="0.35"/>
    <row r="124393" s="62" customFormat="1" x14ac:dyDescent="0.35"/>
    <row r="124394" s="62" customFormat="1" x14ac:dyDescent="0.35"/>
    <row r="124395" s="62" customFormat="1" x14ac:dyDescent="0.35"/>
    <row r="124396" s="62" customFormat="1" x14ac:dyDescent="0.35"/>
    <row r="124397" s="62" customFormat="1" x14ac:dyDescent="0.35"/>
    <row r="124398" s="62" customFormat="1" x14ac:dyDescent="0.35"/>
    <row r="124399" s="62" customFormat="1" x14ac:dyDescent="0.35"/>
    <row r="124400" s="62" customFormat="1" x14ac:dyDescent="0.35"/>
    <row r="124401" s="62" customFormat="1" x14ac:dyDescent="0.35"/>
    <row r="124402" s="62" customFormat="1" x14ac:dyDescent="0.35"/>
    <row r="124403" s="62" customFormat="1" x14ac:dyDescent="0.35"/>
    <row r="124404" s="62" customFormat="1" x14ac:dyDescent="0.35"/>
    <row r="124405" s="62" customFormat="1" x14ac:dyDescent="0.35"/>
    <row r="124406" s="62" customFormat="1" x14ac:dyDescent="0.35"/>
    <row r="124407" s="62" customFormat="1" x14ac:dyDescent="0.35"/>
    <row r="124408" s="62" customFormat="1" x14ac:dyDescent="0.35"/>
    <row r="124409" s="62" customFormat="1" x14ac:dyDescent="0.35"/>
    <row r="124410" s="62" customFormat="1" x14ac:dyDescent="0.35"/>
    <row r="124411" s="62" customFormat="1" x14ac:dyDescent="0.35"/>
    <row r="124412" s="62" customFormat="1" x14ac:dyDescent="0.35"/>
    <row r="124413" s="62" customFormat="1" x14ac:dyDescent="0.35"/>
    <row r="124414" s="62" customFormat="1" x14ac:dyDescent="0.35"/>
    <row r="124415" s="62" customFormat="1" x14ac:dyDescent="0.35"/>
    <row r="124416" s="62" customFormat="1" x14ac:dyDescent="0.35"/>
    <row r="124417" s="62" customFormat="1" x14ac:dyDescent="0.35"/>
    <row r="124418" s="62" customFormat="1" x14ac:dyDescent="0.35"/>
    <row r="124419" s="62" customFormat="1" x14ac:dyDescent="0.35"/>
    <row r="124420" s="62" customFormat="1" x14ac:dyDescent="0.35"/>
    <row r="124421" s="62" customFormat="1" x14ac:dyDescent="0.35"/>
    <row r="124422" s="62" customFormat="1" x14ac:dyDescent="0.35"/>
    <row r="124423" s="62" customFormat="1" x14ac:dyDescent="0.35"/>
    <row r="124424" s="62" customFormat="1" x14ac:dyDescent="0.35"/>
    <row r="124425" s="62" customFormat="1" x14ac:dyDescent="0.35"/>
    <row r="124426" s="62" customFormat="1" x14ac:dyDescent="0.35"/>
    <row r="124427" s="62" customFormat="1" x14ac:dyDescent="0.35"/>
    <row r="124428" s="62" customFormat="1" x14ac:dyDescent="0.35"/>
    <row r="124429" s="62" customFormat="1" x14ac:dyDescent="0.35"/>
    <row r="124430" s="62" customFormat="1" x14ac:dyDescent="0.35"/>
    <row r="124431" s="62" customFormat="1" x14ac:dyDescent="0.35"/>
    <row r="124432" s="62" customFormat="1" x14ac:dyDescent="0.35"/>
    <row r="124433" s="62" customFormat="1" x14ac:dyDescent="0.35"/>
    <row r="124434" s="62" customFormat="1" x14ac:dyDescent="0.35"/>
    <row r="124435" s="62" customFormat="1" x14ac:dyDescent="0.35"/>
    <row r="124436" s="62" customFormat="1" x14ac:dyDescent="0.35"/>
    <row r="124437" s="62" customFormat="1" x14ac:dyDescent="0.35"/>
    <row r="124438" s="62" customFormat="1" x14ac:dyDescent="0.35"/>
    <row r="124439" s="62" customFormat="1" x14ac:dyDescent="0.35"/>
    <row r="124440" s="62" customFormat="1" x14ac:dyDescent="0.35"/>
    <row r="124441" s="62" customFormat="1" x14ac:dyDescent="0.35"/>
    <row r="124442" s="62" customFormat="1" x14ac:dyDescent="0.35"/>
    <row r="124443" s="62" customFormat="1" x14ac:dyDescent="0.35"/>
    <row r="124444" s="62" customFormat="1" x14ac:dyDescent="0.35"/>
    <row r="124445" s="62" customFormat="1" x14ac:dyDescent="0.35"/>
    <row r="124446" s="62" customFormat="1" x14ac:dyDescent="0.35"/>
    <row r="124447" s="62" customFormat="1" x14ac:dyDescent="0.35"/>
    <row r="124448" s="62" customFormat="1" x14ac:dyDescent="0.35"/>
    <row r="124449" s="62" customFormat="1" x14ac:dyDescent="0.35"/>
    <row r="124450" s="62" customFormat="1" x14ac:dyDescent="0.35"/>
    <row r="124451" s="62" customFormat="1" x14ac:dyDescent="0.35"/>
    <row r="124452" s="62" customFormat="1" x14ac:dyDescent="0.35"/>
    <row r="124453" s="62" customFormat="1" x14ac:dyDescent="0.35"/>
    <row r="124454" s="62" customFormat="1" x14ac:dyDescent="0.35"/>
    <row r="124455" s="62" customFormat="1" x14ac:dyDescent="0.35"/>
    <row r="124456" s="62" customFormat="1" x14ac:dyDescent="0.35"/>
    <row r="124457" s="62" customFormat="1" x14ac:dyDescent="0.35"/>
    <row r="124458" s="62" customFormat="1" x14ac:dyDescent="0.35"/>
    <row r="124459" s="62" customFormat="1" x14ac:dyDescent="0.35"/>
    <row r="124460" s="62" customFormat="1" x14ac:dyDescent="0.35"/>
    <row r="124461" s="62" customFormat="1" x14ac:dyDescent="0.35"/>
    <row r="124462" s="62" customFormat="1" x14ac:dyDescent="0.35"/>
    <row r="124463" s="62" customFormat="1" x14ac:dyDescent="0.35"/>
    <row r="124464" s="62" customFormat="1" x14ac:dyDescent="0.35"/>
    <row r="124465" s="62" customFormat="1" x14ac:dyDescent="0.35"/>
    <row r="124466" s="62" customFormat="1" x14ac:dyDescent="0.35"/>
    <row r="124467" s="62" customFormat="1" x14ac:dyDescent="0.35"/>
    <row r="124468" s="62" customFormat="1" x14ac:dyDescent="0.35"/>
    <row r="124469" s="62" customFormat="1" x14ac:dyDescent="0.35"/>
    <row r="124470" s="62" customFormat="1" x14ac:dyDescent="0.35"/>
    <row r="124471" s="62" customFormat="1" x14ac:dyDescent="0.35"/>
    <row r="124472" s="62" customFormat="1" x14ac:dyDescent="0.35"/>
    <row r="124473" s="62" customFormat="1" x14ac:dyDescent="0.35"/>
    <row r="124474" s="62" customFormat="1" x14ac:dyDescent="0.35"/>
    <row r="124475" s="62" customFormat="1" x14ac:dyDescent="0.35"/>
    <row r="124476" s="62" customFormat="1" x14ac:dyDescent="0.35"/>
    <row r="124477" s="62" customFormat="1" x14ac:dyDescent="0.35"/>
    <row r="124478" s="62" customFormat="1" x14ac:dyDescent="0.35"/>
    <row r="124479" s="62" customFormat="1" x14ac:dyDescent="0.35"/>
    <row r="124480" s="62" customFormat="1" x14ac:dyDescent="0.35"/>
    <row r="124481" s="62" customFormat="1" x14ac:dyDescent="0.35"/>
    <row r="124482" s="62" customFormat="1" x14ac:dyDescent="0.35"/>
    <row r="124483" s="62" customFormat="1" x14ac:dyDescent="0.35"/>
    <row r="124484" s="62" customFormat="1" x14ac:dyDescent="0.35"/>
    <row r="124485" s="62" customFormat="1" x14ac:dyDescent="0.35"/>
    <row r="124486" s="62" customFormat="1" x14ac:dyDescent="0.35"/>
    <row r="124487" s="62" customFormat="1" x14ac:dyDescent="0.35"/>
    <row r="124488" s="62" customFormat="1" x14ac:dyDescent="0.35"/>
    <row r="124489" s="62" customFormat="1" x14ac:dyDescent="0.35"/>
    <row r="124490" s="62" customFormat="1" x14ac:dyDescent="0.35"/>
    <row r="124491" s="62" customFormat="1" x14ac:dyDescent="0.35"/>
    <row r="124492" s="62" customFormat="1" x14ac:dyDescent="0.35"/>
    <row r="124493" s="62" customFormat="1" x14ac:dyDescent="0.35"/>
    <row r="124494" s="62" customFormat="1" x14ac:dyDescent="0.35"/>
    <row r="124495" s="62" customFormat="1" x14ac:dyDescent="0.35"/>
    <row r="124496" s="62" customFormat="1" x14ac:dyDescent="0.35"/>
    <row r="124497" s="62" customFormat="1" x14ac:dyDescent="0.35"/>
    <row r="124498" s="62" customFormat="1" x14ac:dyDescent="0.35"/>
    <row r="124499" s="62" customFormat="1" x14ac:dyDescent="0.35"/>
    <row r="124500" s="62" customFormat="1" x14ac:dyDescent="0.35"/>
    <row r="124501" s="62" customFormat="1" x14ac:dyDescent="0.35"/>
    <row r="124502" s="62" customFormat="1" x14ac:dyDescent="0.35"/>
    <row r="124503" s="62" customFormat="1" x14ac:dyDescent="0.35"/>
    <row r="124504" s="62" customFormat="1" x14ac:dyDescent="0.35"/>
    <row r="124505" s="62" customFormat="1" x14ac:dyDescent="0.35"/>
    <row r="124506" s="62" customFormat="1" x14ac:dyDescent="0.35"/>
    <row r="124507" s="62" customFormat="1" x14ac:dyDescent="0.35"/>
    <row r="124508" s="62" customFormat="1" x14ac:dyDescent="0.35"/>
    <row r="124509" s="62" customFormat="1" x14ac:dyDescent="0.35"/>
    <row r="124510" s="62" customFormat="1" x14ac:dyDescent="0.35"/>
    <row r="124511" s="62" customFormat="1" x14ac:dyDescent="0.35"/>
    <row r="124512" s="62" customFormat="1" x14ac:dyDescent="0.35"/>
    <row r="124513" s="62" customFormat="1" x14ac:dyDescent="0.35"/>
    <row r="124514" s="62" customFormat="1" x14ac:dyDescent="0.35"/>
    <row r="124515" s="62" customFormat="1" x14ac:dyDescent="0.35"/>
    <row r="124516" s="62" customFormat="1" x14ac:dyDescent="0.35"/>
    <row r="124517" s="62" customFormat="1" x14ac:dyDescent="0.35"/>
    <row r="124518" s="62" customFormat="1" x14ac:dyDescent="0.35"/>
    <row r="124519" s="62" customFormat="1" x14ac:dyDescent="0.35"/>
    <row r="124520" s="62" customFormat="1" x14ac:dyDescent="0.35"/>
    <row r="124521" s="62" customFormat="1" x14ac:dyDescent="0.35"/>
    <row r="124522" s="62" customFormat="1" x14ac:dyDescent="0.35"/>
    <row r="124523" s="62" customFormat="1" x14ac:dyDescent="0.35"/>
    <row r="124524" s="62" customFormat="1" x14ac:dyDescent="0.35"/>
    <row r="124525" s="62" customFormat="1" x14ac:dyDescent="0.35"/>
    <row r="124526" s="62" customFormat="1" x14ac:dyDescent="0.35"/>
    <row r="124527" s="62" customFormat="1" x14ac:dyDescent="0.35"/>
    <row r="124528" s="62" customFormat="1" x14ac:dyDescent="0.35"/>
    <row r="124529" s="62" customFormat="1" x14ac:dyDescent="0.35"/>
    <row r="124530" s="62" customFormat="1" x14ac:dyDescent="0.35"/>
    <row r="124531" s="62" customFormat="1" x14ac:dyDescent="0.35"/>
    <row r="124532" s="62" customFormat="1" x14ac:dyDescent="0.35"/>
    <row r="124533" s="62" customFormat="1" x14ac:dyDescent="0.35"/>
    <row r="124534" s="62" customFormat="1" x14ac:dyDescent="0.35"/>
    <row r="124535" s="62" customFormat="1" x14ac:dyDescent="0.35"/>
    <row r="124536" s="62" customFormat="1" x14ac:dyDescent="0.35"/>
    <row r="124537" s="62" customFormat="1" x14ac:dyDescent="0.35"/>
    <row r="124538" s="62" customFormat="1" x14ac:dyDescent="0.35"/>
    <row r="124539" s="62" customFormat="1" x14ac:dyDescent="0.35"/>
    <row r="124540" s="62" customFormat="1" x14ac:dyDescent="0.35"/>
    <row r="124541" s="62" customFormat="1" x14ac:dyDescent="0.35"/>
    <row r="124542" s="62" customFormat="1" x14ac:dyDescent="0.35"/>
    <row r="124543" s="62" customFormat="1" x14ac:dyDescent="0.35"/>
    <row r="124544" s="62" customFormat="1" x14ac:dyDescent="0.35"/>
    <row r="124545" s="62" customFormat="1" x14ac:dyDescent="0.35"/>
    <row r="124546" s="62" customFormat="1" x14ac:dyDescent="0.35"/>
    <row r="124547" s="62" customFormat="1" x14ac:dyDescent="0.35"/>
    <row r="124548" s="62" customFormat="1" x14ac:dyDescent="0.35"/>
    <row r="124549" s="62" customFormat="1" x14ac:dyDescent="0.35"/>
    <row r="124550" s="62" customFormat="1" x14ac:dyDescent="0.35"/>
    <row r="124551" s="62" customFormat="1" x14ac:dyDescent="0.35"/>
    <row r="124552" s="62" customFormat="1" x14ac:dyDescent="0.35"/>
    <row r="124553" s="62" customFormat="1" x14ac:dyDescent="0.35"/>
    <row r="124554" s="62" customFormat="1" x14ac:dyDescent="0.35"/>
    <row r="124555" s="62" customFormat="1" x14ac:dyDescent="0.35"/>
    <row r="124556" s="62" customFormat="1" x14ac:dyDescent="0.35"/>
    <row r="124557" s="62" customFormat="1" x14ac:dyDescent="0.35"/>
    <row r="124558" s="62" customFormat="1" x14ac:dyDescent="0.35"/>
    <row r="124559" s="62" customFormat="1" x14ac:dyDescent="0.35"/>
    <row r="124560" s="62" customFormat="1" x14ac:dyDescent="0.35"/>
    <row r="124561" s="62" customFormat="1" x14ac:dyDescent="0.35"/>
    <row r="124562" s="62" customFormat="1" x14ac:dyDescent="0.35"/>
    <row r="124563" s="62" customFormat="1" x14ac:dyDescent="0.35"/>
    <row r="124564" s="62" customFormat="1" x14ac:dyDescent="0.35"/>
    <row r="124565" s="62" customFormat="1" x14ac:dyDescent="0.35"/>
    <row r="124566" s="62" customFormat="1" x14ac:dyDescent="0.35"/>
    <row r="124567" s="62" customFormat="1" x14ac:dyDescent="0.35"/>
    <row r="124568" s="62" customFormat="1" x14ac:dyDescent="0.35"/>
    <row r="124569" s="62" customFormat="1" x14ac:dyDescent="0.35"/>
    <row r="124570" s="62" customFormat="1" x14ac:dyDescent="0.35"/>
    <row r="124571" s="62" customFormat="1" x14ac:dyDescent="0.35"/>
    <row r="124572" s="62" customFormat="1" x14ac:dyDescent="0.35"/>
    <row r="124573" s="62" customFormat="1" x14ac:dyDescent="0.35"/>
    <row r="124574" s="62" customFormat="1" x14ac:dyDescent="0.35"/>
    <row r="124575" s="62" customFormat="1" x14ac:dyDescent="0.35"/>
    <row r="124576" s="62" customFormat="1" x14ac:dyDescent="0.35"/>
    <row r="124577" s="62" customFormat="1" x14ac:dyDescent="0.35"/>
    <row r="124578" s="62" customFormat="1" x14ac:dyDescent="0.35"/>
    <row r="124579" s="62" customFormat="1" x14ac:dyDescent="0.35"/>
    <row r="124580" s="62" customFormat="1" x14ac:dyDescent="0.35"/>
    <row r="124581" s="62" customFormat="1" x14ac:dyDescent="0.35"/>
    <row r="124582" s="62" customFormat="1" x14ac:dyDescent="0.35"/>
    <row r="124583" s="62" customFormat="1" x14ac:dyDescent="0.35"/>
    <row r="124584" s="62" customFormat="1" x14ac:dyDescent="0.35"/>
    <row r="124585" s="62" customFormat="1" x14ac:dyDescent="0.35"/>
    <row r="124586" s="62" customFormat="1" x14ac:dyDescent="0.35"/>
    <row r="124587" s="62" customFormat="1" x14ac:dyDescent="0.35"/>
    <row r="124588" s="62" customFormat="1" x14ac:dyDescent="0.35"/>
    <row r="124589" s="62" customFormat="1" x14ac:dyDescent="0.35"/>
    <row r="124590" s="62" customFormat="1" x14ac:dyDescent="0.35"/>
    <row r="124591" s="62" customFormat="1" x14ac:dyDescent="0.35"/>
    <row r="124592" s="62" customFormat="1" x14ac:dyDescent="0.35"/>
    <row r="124593" s="62" customFormat="1" x14ac:dyDescent="0.35"/>
    <row r="124594" s="62" customFormat="1" x14ac:dyDescent="0.35"/>
    <row r="124595" s="62" customFormat="1" x14ac:dyDescent="0.35"/>
    <row r="124596" s="62" customFormat="1" x14ac:dyDescent="0.35"/>
    <row r="124597" s="62" customFormat="1" x14ac:dyDescent="0.35"/>
    <row r="124598" s="62" customFormat="1" x14ac:dyDescent="0.35"/>
    <row r="124599" s="62" customFormat="1" x14ac:dyDescent="0.35"/>
    <row r="124600" s="62" customFormat="1" x14ac:dyDescent="0.35"/>
    <row r="124601" s="62" customFormat="1" x14ac:dyDescent="0.35"/>
    <row r="124602" s="62" customFormat="1" x14ac:dyDescent="0.35"/>
    <row r="124603" s="62" customFormat="1" x14ac:dyDescent="0.35"/>
    <row r="124604" s="62" customFormat="1" x14ac:dyDescent="0.35"/>
    <row r="124605" s="62" customFormat="1" x14ac:dyDescent="0.35"/>
    <row r="124606" s="62" customFormat="1" x14ac:dyDescent="0.35"/>
    <row r="124607" s="62" customFormat="1" x14ac:dyDescent="0.35"/>
    <row r="124608" s="62" customFormat="1" x14ac:dyDescent="0.35"/>
    <row r="124609" s="62" customFormat="1" x14ac:dyDescent="0.35"/>
    <row r="124610" s="62" customFormat="1" x14ac:dyDescent="0.35"/>
    <row r="124611" s="62" customFormat="1" x14ac:dyDescent="0.35"/>
    <row r="124612" s="62" customFormat="1" x14ac:dyDescent="0.35"/>
    <row r="124613" s="62" customFormat="1" x14ac:dyDescent="0.35"/>
    <row r="124614" s="62" customFormat="1" x14ac:dyDescent="0.35"/>
    <row r="124615" s="62" customFormat="1" x14ac:dyDescent="0.35"/>
    <row r="124616" s="62" customFormat="1" x14ac:dyDescent="0.35"/>
    <row r="124617" s="62" customFormat="1" x14ac:dyDescent="0.35"/>
    <row r="124618" s="62" customFormat="1" x14ac:dyDescent="0.35"/>
    <row r="124619" s="62" customFormat="1" x14ac:dyDescent="0.35"/>
    <row r="124620" s="62" customFormat="1" x14ac:dyDescent="0.35"/>
    <row r="124621" s="62" customFormat="1" x14ac:dyDescent="0.35"/>
    <row r="124622" s="62" customFormat="1" x14ac:dyDescent="0.35"/>
    <row r="124623" s="62" customFormat="1" x14ac:dyDescent="0.35"/>
    <row r="124624" s="62" customFormat="1" x14ac:dyDescent="0.35"/>
    <row r="124625" s="62" customFormat="1" x14ac:dyDescent="0.35"/>
    <row r="124626" s="62" customFormat="1" x14ac:dyDescent="0.35"/>
    <row r="124627" s="62" customFormat="1" x14ac:dyDescent="0.35"/>
    <row r="124628" s="62" customFormat="1" x14ac:dyDescent="0.35"/>
    <row r="124629" s="62" customFormat="1" x14ac:dyDescent="0.35"/>
    <row r="124630" s="62" customFormat="1" x14ac:dyDescent="0.35"/>
    <row r="124631" s="62" customFormat="1" x14ac:dyDescent="0.35"/>
    <row r="124632" s="62" customFormat="1" x14ac:dyDescent="0.35"/>
    <row r="124633" s="62" customFormat="1" x14ac:dyDescent="0.35"/>
    <row r="124634" s="62" customFormat="1" x14ac:dyDescent="0.35"/>
    <row r="124635" s="62" customFormat="1" x14ac:dyDescent="0.35"/>
    <row r="124636" s="62" customFormat="1" x14ac:dyDescent="0.35"/>
    <row r="124637" s="62" customFormat="1" x14ac:dyDescent="0.35"/>
    <row r="124638" s="62" customFormat="1" x14ac:dyDescent="0.35"/>
    <row r="124639" s="62" customFormat="1" x14ac:dyDescent="0.35"/>
    <row r="124640" s="62" customFormat="1" x14ac:dyDescent="0.35"/>
    <row r="124641" s="62" customFormat="1" x14ac:dyDescent="0.35"/>
    <row r="124642" s="62" customFormat="1" x14ac:dyDescent="0.35"/>
    <row r="124643" s="62" customFormat="1" x14ac:dyDescent="0.35"/>
    <row r="124644" s="62" customFormat="1" x14ac:dyDescent="0.35"/>
    <row r="124645" s="62" customFormat="1" x14ac:dyDescent="0.35"/>
    <row r="124646" s="62" customFormat="1" x14ac:dyDescent="0.35"/>
    <row r="124647" s="62" customFormat="1" x14ac:dyDescent="0.35"/>
    <row r="124648" s="62" customFormat="1" x14ac:dyDescent="0.35"/>
    <row r="124649" s="62" customFormat="1" x14ac:dyDescent="0.35"/>
    <row r="124650" s="62" customFormat="1" x14ac:dyDescent="0.35"/>
    <row r="124651" s="62" customFormat="1" x14ac:dyDescent="0.35"/>
    <row r="124652" s="62" customFormat="1" x14ac:dyDescent="0.35"/>
    <row r="124653" s="62" customFormat="1" x14ac:dyDescent="0.35"/>
    <row r="124654" s="62" customFormat="1" x14ac:dyDescent="0.35"/>
    <row r="124655" s="62" customFormat="1" x14ac:dyDescent="0.35"/>
    <row r="124656" s="62" customFormat="1" x14ac:dyDescent="0.35"/>
    <row r="124657" s="62" customFormat="1" x14ac:dyDescent="0.35"/>
    <row r="124658" s="62" customFormat="1" x14ac:dyDescent="0.35"/>
    <row r="124659" s="62" customFormat="1" x14ac:dyDescent="0.35"/>
    <row r="124660" s="62" customFormat="1" x14ac:dyDescent="0.35"/>
    <row r="124661" s="62" customFormat="1" x14ac:dyDescent="0.35"/>
    <row r="124662" s="62" customFormat="1" x14ac:dyDescent="0.35"/>
    <row r="124663" s="62" customFormat="1" x14ac:dyDescent="0.35"/>
    <row r="124664" s="62" customFormat="1" x14ac:dyDescent="0.35"/>
    <row r="124665" s="62" customFormat="1" x14ac:dyDescent="0.35"/>
    <row r="124666" s="62" customFormat="1" x14ac:dyDescent="0.35"/>
    <row r="124667" s="62" customFormat="1" x14ac:dyDescent="0.35"/>
    <row r="124668" s="62" customFormat="1" x14ac:dyDescent="0.35"/>
    <row r="124669" s="62" customFormat="1" x14ac:dyDescent="0.35"/>
    <row r="124670" s="62" customFormat="1" x14ac:dyDescent="0.35"/>
    <row r="124671" s="62" customFormat="1" x14ac:dyDescent="0.35"/>
    <row r="124672" s="62" customFormat="1" x14ac:dyDescent="0.35"/>
    <row r="124673" s="62" customFormat="1" x14ac:dyDescent="0.35"/>
    <row r="124674" s="62" customFormat="1" x14ac:dyDescent="0.35"/>
    <row r="124675" s="62" customFormat="1" x14ac:dyDescent="0.35"/>
    <row r="124676" s="62" customFormat="1" x14ac:dyDescent="0.35"/>
    <row r="124677" s="62" customFormat="1" x14ac:dyDescent="0.35"/>
    <row r="124678" s="62" customFormat="1" x14ac:dyDescent="0.35"/>
    <row r="124679" s="62" customFormat="1" x14ac:dyDescent="0.35"/>
    <row r="124680" s="62" customFormat="1" x14ac:dyDescent="0.35"/>
    <row r="124681" s="62" customFormat="1" x14ac:dyDescent="0.35"/>
    <row r="124682" s="62" customFormat="1" x14ac:dyDescent="0.35"/>
    <row r="124683" s="62" customFormat="1" x14ac:dyDescent="0.35"/>
    <row r="124684" s="62" customFormat="1" x14ac:dyDescent="0.35"/>
    <row r="124685" s="62" customFormat="1" x14ac:dyDescent="0.35"/>
    <row r="124686" s="62" customFormat="1" x14ac:dyDescent="0.35"/>
    <row r="124687" s="62" customFormat="1" x14ac:dyDescent="0.35"/>
    <row r="124688" s="62" customFormat="1" x14ac:dyDescent="0.35"/>
    <row r="124689" s="62" customFormat="1" x14ac:dyDescent="0.35"/>
    <row r="124690" s="62" customFormat="1" x14ac:dyDescent="0.35"/>
    <row r="124691" s="62" customFormat="1" x14ac:dyDescent="0.35"/>
    <row r="124692" s="62" customFormat="1" x14ac:dyDescent="0.35"/>
    <row r="124693" s="62" customFormat="1" x14ac:dyDescent="0.35"/>
    <row r="124694" s="62" customFormat="1" x14ac:dyDescent="0.35"/>
    <row r="124695" s="62" customFormat="1" x14ac:dyDescent="0.35"/>
    <row r="124696" s="62" customFormat="1" x14ac:dyDescent="0.35"/>
    <row r="124697" s="62" customFormat="1" x14ac:dyDescent="0.35"/>
    <row r="124698" s="62" customFormat="1" x14ac:dyDescent="0.35"/>
    <row r="124699" s="62" customFormat="1" x14ac:dyDescent="0.35"/>
    <row r="124700" s="62" customFormat="1" x14ac:dyDescent="0.35"/>
    <row r="124701" s="62" customFormat="1" x14ac:dyDescent="0.35"/>
    <row r="124702" s="62" customFormat="1" x14ac:dyDescent="0.35"/>
    <row r="124703" s="62" customFormat="1" x14ac:dyDescent="0.35"/>
    <row r="124704" s="62" customFormat="1" x14ac:dyDescent="0.35"/>
    <row r="124705" s="62" customFormat="1" x14ac:dyDescent="0.35"/>
    <row r="124706" s="62" customFormat="1" x14ac:dyDescent="0.35"/>
    <row r="124707" s="62" customFormat="1" x14ac:dyDescent="0.35"/>
    <row r="124708" s="62" customFormat="1" x14ac:dyDescent="0.35"/>
    <row r="124709" s="62" customFormat="1" x14ac:dyDescent="0.35"/>
    <row r="124710" s="62" customFormat="1" x14ac:dyDescent="0.35"/>
    <row r="124711" s="62" customFormat="1" x14ac:dyDescent="0.35"/>
    <row r="124712" s="62" customFormat="1" x14ac:dyDescent="0.35"/>
    <row r="124713" s="62" customFormat="1" x14ac:dyDescent="0.35"/>
    <row r="124714" s="62" customFormat="1" x14ac:dyDescent="0.35"/>
    <row r="124715" s="62" customFormat="1" x14ac:dyDescent="0.35"/>
    <row r="124716" s="62" customFormat="1" x14ac:dyDescent="0.35"/>
    <row r="124717" s="62" customFormat="1" x14ac:dyDescent="0.35"/>
    <row r="124718" s="62" customFormat="1" x14ac:dyDescent="0.35"/>
    <row r="124719" s="62" customFormat="1" x14ac:dyDescent="0.35"/>
    <row r="124720" s="62" customFormat="1" x14ac:dyDescent="0.35"/>
    <row r="124721" s="62" customFormat="1" x14ac:dyDescent="0.35"/>
    <row r="124722" s="62" customFormat="1" x14ac:dyDescent="0.35"/>
    <row r="124723" s="62" customFormat="1" x14ac:dyDescent="0.35"/>
    <row r="124724" s="62" customFormat="1" x14ac:dyDescent="0.35"/>
    <row r="124725" s="62" customFormat="1" x14ac:dyDescent="0.35"/>
    <row r="124726" s="62" customFormat="1" x14ac:dyDescent="0.35"/>
    <row r="124727" s="62" customFormat="1" x14ac:dyDescent="0.35"/>
    <row r="124728" s="62" customFormat="1" x14ac:dyDescent="0.35"/>
    <row r="124729" s="62" customFormat="1" x14ac:dyDescent="0.35"/>
    <row r="124730" s="62" customFormat="1" x14ac:dyDescent="0.35"/>
    <row r="124731" s="62" customFormat="1" x14ac:dyDescent="0.35"/>
    <row r="124732" s="62" customFormat="1" x14ac:dyDescent="0.35"/>
    <row r="124733" s="62" customFormat="1" x14ac:dyDescent="0.35"/>
    <row r="124734" s="62" customFormat="1" x14ac:dyDescent="0.35"/>
    <row r="124735" s="62" customFormat="1" x14ac:dyDescent="0.35"/>
    <row r="124736" s="62" customFormat="1" x14ac:dyDescent="0.35"/>
    <row r="124737" s="62" customFormat="1" x14ac:dyDescent="0.35"/>
    <row r="124738" s="62" customFormat="1" x14ac:dyDescent="0.35"/>
    <row r="124739" s="62" customFormat="1" x14ac:dyDescent="0.35"/>
    <row r="124740" s="62" customFormat="1" x14ac:dyDescent="0.35"/>
    <row r="124741" s="62" customFormat="1" x14ac:dyDescent="0.35"/>
    <row r="124742" s="62" customFormat="1" x14ac:dyDescent="0.35"/>
    <row r="124743" s="62" customFormat="1" x14ac:dyDescent="0.35"/>
    <row r="124744" s="62" customFormat="1" x14ac:dyDescent="0.35"/>
    <row r="124745" s="62" customFormat="1" x14ac:dyDescent="0.35"/>
    <row r="124746" s="62" customFormat="1" x14ac:dyDescent="0.35"/>
    <row r="124747" s="62" customFormat="1" x14ac:dyDescent="0.35"/>
    <row r="124748" s="62" customFormat="1" x14ac:dyDescent="0.35"/>
    <row r="124749" s="62" customFormat="1" x14ac:dyDescent="0.35"/>
    <row r="124750" s="62" customFormat="1" x14ac:dyDescent="0.35"/>
    <row r="124751" s="62" customFormat="1" x14ac:dyDescent="0.35"/>
    <row r="124752" s="62" customFormat="1" x14ac:dyDescent="0.35"/>
    <row r="124753" s="62" customFormat="1" x14ac:dyDescent="0.35"/>
    <row r="124754" s="62" customFormat="1" x14ac:dyDescent="0.35"/>
    <row r="124755" s="62" customFormat="1" x14ac:dyDescent="0.35"/>
    <row r="124756" s="62" customFormat="1" x14ac:dyDescent="0.35"/>
    <row r="124757" s="62" customFormat="1" x14ac:dyDescent="0.35"/>
    <row r="124758" s="62" customFormat="1" x14ac:dyDescent="0.35"/>
    <row r="124759" s="62" customFormat="1" x14ac:dyDescent="0.35"/>
    <row r="124760" s="62" customFormat="1" x14ac:dyDescent="0.35"/>
    <row r="124761" s="62" customFormat="1" x14ac:dyDescent="0.35"/>
    <row r="124762" s="62" customFormat="1" x14ac:dyDescent="0.35"/>
    <row r="124763" s="62" customFormat="1" x14ac:dyDescent="0.35"/>
    <row r="124764" s="62" customFormat="1" x14ac:dyDescent="0.35"/>
    <row r="124765" s="62" customFormat="1" x14ac:dyDescent="0.35"/>
    <row r="124766" s="62" customFormat="1" x14ac:dyDescent="0.35"/>
    <row r="124767" s="62" customFormat="1" x14ac:dyDescent="0.35"/>
    <row r="124768" s="62" customFormat="1" x14ac:dyDescent="0.35"/>
    <row r="124769" s="62" customFormat="1" x14ac:dyDescent="0.35"/>
    <row r="124770" s="62" customFormat="1" x14ac:dyDescent="0.35"/>
    <row r="124771" s="62" customFormat="1" x14ac:dyDescent="0.35"/>
    <row r="124772" s="62" customFormat="1" x14ac:dyDescent="0.35"/>
    <row r="124773" s="62" customFormat="1" x14ac:dyDescent="0.35"/>
    <row r="124774" s="62" customFormat="1" x14ac:dyDescent="0.35"/>
    <row r="124775" s="62" customFormat="1" x14ac:dyDescent="0.35"/>
    <row r="124776" s="62" customFormat="1" x14ac:dyDescent="0.35"/>
    <row r="124777" s="62" customFormat="1" x14ac:dyDescent="0.35"/>
    <row r="124778" s="62" customFormat="1" x14ac:dyDescent="0.35"/>
    <row r="124779" s="62" customFormat="1" x14ac:dyDescent="0.35"/>
    <row r="124780" s="62" customFormat="1" x14ac:dyDescent="0.35"/>
    <row r="124781" s="62" customFormat="1" x14ac:dyDescent="0.35"/>
    <row r="124782" s="62" customFormat="1" x14ac:dyDescent="0.35"/>
    <row r="124783" s="62" customFormat="1" x14ac:dyDescent="0.35"/>
    <row r="124784" s="62" customFormat="1" x14ac:dyDescent="0.35"/>
    <row r="124785" s="62" customFormat="1" x14ac:dyDescent="0.35"/>
    <row r="124786" s="62" customFormat="1" x14ac:dyDescent="0.35"/>
    <row r="124787" s="62" customFormat="1" x14ac:dyDescent="0.35"/>
    <row r="124788" s="62" customFormat="1" x14ac:dyDescent="0.35"/>
    <row r="124789" s="62" customFormat="1" x14ac:dyDescent="0.35"/>
    <row r="124790" s="62" customFormat="1" x14ac:dyDescent="0.35"/>
    <row r="124791" s="62" customFormat="1" x14ac:dyDescent="0.35"/>
    <row r="124792" s="62" customFormat="1" x14ac:dyDescent="0.35"/>
    <row r="124793" s="62" customFormat="1" x14ac:dyDescent="0.35"/>
    <row r="124794" s="62" customFormat="1" x14ac:dyDescent="0.35"/>
    <row r="124795" s="62" customFormat="1" x14ac:dyDescent="0.35"/>
    <row r="124796" s="62" customFormat="1" x14ac:dyDescent="0.35"/>
    <row r="124797" s="62" customFormat="1" x14ac:dyDescent="0.35"/>
    <row r="124798" s="62" customFormat="1" x14ac:dyDescent="0.35"/>
    <row r="124799" s="62" customFormat="1" x14ac:dyDescent="0.35"/>
    <row r="124800" s="62" customFormat="1" x14ac:dyDescent="0.35"/>
    <row r="124801" s="62" customFormat="1" x14ac:dyDescent="0.35"/>
    <row r="124802" s="62" customFormat="1" x14ac:dyDescent="0.35"/>
    <row r="124803" s="62" customFormat="1" x14ac:dyDescent="0.35"/>
    <row r="124804" s="62" customFormat="1" x14ac:dyDescent="0.35"/>
    <row r="124805" s="62" customFormat="1" x14ac:dyDescent="0.35"/>
    <row r="124806" s="62" customFormat="1" x14ac:dyDescent="0.35"/>
    <row r="124807" s="62" customFormat="1" x14ac:dyDescent="0.35"/>
    <row r="124808" s="62" customFormat="1" x14ac:dyDescent="0.35"/>
    <row r="124809" s="62" customFormat="1" x14ac:dyDescent="0.35"/>
    <row r="124810" s="62" customFormat="1" x14ac:dyDescent="0.35"/>
    <row r="124811" s="62" customFormat="1" x14ac:dyDescent="0.35"/>
    <row r="124812" s="62" customFormat="1" x14ac:dyDescent="0.35"/>
    <row r="124813" s="62" customFormat="1" x14ac:dyDescent="0.35"/>
    <row r="124814" s="62" customFormat="1" x14ac:dyDescent="0.35"/>
    <row r="124815" s="62" customFormat="1" x14ac:dyDescent="0.35"/>
    <row r="124816" s="62" customFormat="1" x14ac:dyDescent="0.35"/>
    <row r="124817" s="62" customFormat="1" x14ac:dyDescent="0.35"/>
    <row r="124818" s="62" customFormat="1" x14ac:dyDescent="0.35"/>
    <row r="124819" s="62" customFormat="1" x14ac:dyDescent="0.35"/>
    <row r="124820" s="62" customFormat="1" x14ac:dyDescent="0.35"/>
    <row r="124821" s="62" customFormat="1" x14ac:dyDescent="0.35"/>
    <row r="124822" s="62" customFormat="1" x14ac:dyDescent="0.35"/>
    <row r="124823" s="62" customFormat="1" x14ac:dyDescent="0.35"/>
    <row r="124824" s="62" customFormat="1" x14ac:dyDescent="0.35"/>
    <row r="124825" s="62" customFormat="1" x14ac:dyDescent="0.35"/>
    <row r="124826" s="62" customFormat="1" x14ac:dyDescent="0.35"/>
    <row r="124827" s="62" customFormat="1" x14ac:dyDescent="0.35"/>
    <row r="124828" s="62" customFormat="1" x14ac:dyDescent="0.35"/>
    <row r="124829" s="62" customFormat="1" x14ac:dyDescent="0.35"/>
    <row r="124830" s="62" customFormat="1" x14ac:dyDescent="0.35"/>
    <row r="124831" s="62" customFormat="1" x14ac:dyDescent="0.35"/>
    <row r="124832" s="62" customFormat="1" x14ac:dyDescent="0.35"/>
    <row r="124833" s="62" customFormat="1" x14ac:dyDescent="0.35"/>
    <row r="124834" s="62" customFormat="1" x14ac:dyDescent="0.35"/>
    <row r="124835" s="62" customFormat="1" x14ac:dyDescent="0.35"/>
    <row r="124836" s="62" customFormat="1" x14ac:dyDescent="0.35"/>
    <row r="124837" s="62" customFormat="1" x14ac:dyDescent="0.35"/>
    <row r="124838" s="62" customFormat="1" x14ac:dyDescent="0.35"/>
    <row r="124839" s="62" customFormat="1" x14ac:dyDescent="0.35"/>
    <row r="124840" s="62" customFormat="1" x14ac:dyDescent="0.35"/>
    <row r="124841" s="62" customFormat="1" x14ac:dyDescent="0.35"/>
    <row r="124842" s="62" customFormat="1" x14ac:dyDescent="0.35"/>
    <row r="124843" s="62" customFormat="1" x14ac:dyDescent="0.35"/>
    <row r="124844" s="62" customFormat="1" x14ac:dyDescent="0.35"/>
    <row r="124845" s="62" customFormat="1" x14ac:dyDescent="0.35"/>
    <row r="124846" s="62" customFormat="1" x14ac:dyDescent="0.35"/>
    <row r="124847" s="62" customFormat="1" x14ac:dyDescent="0.35"/>
    <row r="124848" s="62" customFormat="1" x14ac:dyDescent="0.35"/>
    <row r="124849" s="62" customFormat="1" x14ac:dyDescent="0.35"/>
    <row r="124850" s="62" customFormat="1" x14ac:dyDescent="0.35"/>
    <row r="124851" s="62" customFormat="1" x14ac:dyDescent="0.35"/>
    <row r="124852" s="62" customFormat="1" x14ac:dyDescent="0.35"/>
    <row r="124853" s="62" customFormat="1" x14ac:dyDescent="0.35"/>
    <row r="124854" s="62" customFormat="1" x14ac:dyDescent="0.35"/>
    <row r="124855" s="62" customFormat="1" x14ac:dyDescent="0.35"/>
    <row r="124856" s="62" customFormat="1" x14ac:dyDescent="0.35"/>
    <row r="124857" s="62" customFormat="1" x14ac:dyDescent="0.35"/>
    <row r="124858" s="62" customFormat="1" x14ac:dyDescent="0.35"/>
    <row r="124859" s="62" customFormat="1" x14ac:dyDescent="0.35"/>
    <row r="124860" s="62" customFormat="1" x14ac:dyDescent="0.35"/>
    <row r="124861" s="62" customFormat="1" x14ac:dyDescent="0.35"/>
    <row r="124862" s="62" customFormat="1" x14ac:dyDescent="0.35"/>
    <row r="124863" s="62" customFormat="1" x14ac:dyDescent="0.35"/>
    <row r="124864" s="62" customFormat="1" x14ac:dyDescent="0.35"/>
    <row r="124865" s="62" customFormat="1" x14ac:dyDescent="0.35"/>
    <row r="124866" s="62" customFormat="1" x14ac:dyDescent="0.35"/>
    <row r="124867" s="62" customFormat="1" x14ac:dyDescent="0.35"/>
    <row r="124868" s="62" customFormat="1" x14ac:dyDescent="0.35"/>
    <row r="124869" s="62" customFormat="1" x14ac:dyDescent="0.35"/>
    <row r="124870" s="62" customFormat="1" x14ac:dyDescent="0.35"/>
    <row r="124871" s="62" customFormat="1" x14ac:dyDescent="0.35"/>
    <row r="124872" s="62" customFormat="1" x14ac:dyDescent="0.35"/>
    <row r="124873" s="62" customFormat="1" x14ac:dyDescent="0.35"/>
    <row r="124874" s="62" customFormat="1" x14ac:dyDescent="0.35"/>
    <row r="124875" s="62" customFormat="1" x14ac:dyDescent="0.35"/>
    <row r="124876" s="62" customFormat="1" x14ac:dyDescent="0.35"/>
    <row r="124877" s="62" customFormat="1" x14ac:dyDescent="0.35"/>
    <row r="124878" s="62" customFormat="1" x14ac:dyDescent="0.35"/>
    <row r="124879" s="62" customFormat="1" x14ac:dyDescent="0.35"/>
    <row r="124880" s="62" customFormat="1" x14ac:dyDescent="0.35"/>
    <row r="124881" s="62" customFormat="1" x14ac:dyDescent="0.35"/>
    <row r="124882" s="62" customFormat="1" x14ac:dyDescent="0.35"/>
    <row r="124883" s="62" customFormat="1" x14ac:dyDescent="0.35"/>
    <row r="124884" s="62" customFormat="1" x14ac:dyDescent="0.35"/>
    <row r="124885" s="62" customFormat="1" x14ac:dyDescent="0.35"/>
    <row r="124886" s="62" customFormat="1" x14ac:dyDescent="0.35"/>
    <row r="124887" s="62" customFormat="1" x14ac:dyDescent="0.35"/>
    <row r="124888" s="62" customFormat="1" x14ac:dyDescent="0.35"/>
    <row r="124889" s="62" customFormat="1" x14ac:dyDescent="0.35"/>
    <row r="124890" s="62" customFormat="1" x14ac:dyDescent="0.35"/>
    <row r="124891" s="62" customFormat="1" x14ac:dyDescent="0.35"/>
    <row r="124892" s="62" customFormat="1" x14ac:dyDescent="0.35"/>
    <row r="124893" s="62" customFormat="1" x14ac:dyDescent="0.35"/>
    <row r="124894" s="62" customFormat="1" x14ac:dyDescent="0.35"/>
    <row r="124895" s="62" customFormat="1" x14ac:dyDescent="0.35"/>
    <row r="124896" s="62" customFormat="1" x14ac:dyDescent="0.35"/>
    <row r="124897" s="62" customFormat="1" x14ac:dyDescent="0.35"/>
    <row r="124898" s="62" customFormat="1" x14ac:dyDescent="0.35"/>
    <row r="124899" s="62" customFormat="1" x14ac:dyDescent="0.35"/>
    <row r="124900" s="62" customFormat="1" x14ac:dyDescent="0.35"/>
    <row r="124901" s="62" customFormat="1" x14ac:dyDescent="0.35"/>
    <row r="124902" s="62" customFormat="1" x14ac:dyDescent="0.35"/>
    <row r="124903" s="62" customFormat="1" x14ac:dyDescent="0.35"/>
    <row r="124904" s="62" customFormat="1" x14ac:dyDescent="0.35"/>
    <row r="124905" s="62" customFormat="1" x14ac:dyDescent="0.35"/>
    <row r="124906" s="62" customFormat="1" x14ac:dyDescent="0.35"/>
    <row r="124907" s="62" customFormat="1" x14ac:dyDescent="0.35"/>
    <row r="124908" s="62" customFormat="1" x14ac:dyDescent="0.35"/>
    <row r="124909" s="62" customFormat="1" x14ac:dyDescent="0.35"/>
    <row r="124910" s="62" customFormat="1" x14ac:dyDescent="0.35"/>
    <row r="124911" s="62" customFormat="1" x14ac:dyDescent="0.35"/>
    <row r="124912" s="62" customFormat="1" x14ac:dyDescent="0.35"/>
    <row r="124913" s="62" customFormat="1" x14ac:dyDescent="0.35"/>
    <row r="124914" s="62" customFormat="1" x14ac:dyDescent="0.35"/>
    <row r="124915" s="62" customFormat="1" x14ac:dyDescent="0.35"/>
    <row r="124916" s="62" customFormat="1" x14ac:dyDescent="0.35"/>
    <row r="124917" s="62" customFormat="1" x14ac:dyDescent="0.35"/>
    <row r="124918" s="62" customFormat="1" x14ac:dyDescent="0.35"/>
    <row r="124919" s="62" customFormat="1" x14ac:dyDescent="0.35"/>
    <row r="124920" s="62" customFormat="1" x14ac:dyDescent="0.35"/>
    <row r="124921" s="62" customFormat="1" x14ac:dyDescent="0.35"/>
    <row r="124922" s="62" customFormat="1" x14ac:dyDescent="0.35"/>
    <row r="124923" s="62" customFormat="1" x14ac:dyDescent="0.35"/>
    <row r="124924" s="62" customFormat="1" x14ac:dyDescent="0.35"/>
    <row r="124925" s="62" customFormat="1" x14ac:dyDescent="0.35"/>
    <row r="124926" s="62" customFormat="1" x14ac:dyDescent="0.35"/>
    <row r="124927" s="62" customFormat="1" x14ac:dyDescent="0.35"/>
    <row r="124928" s="62" customFormat="1" x14ac:dyDescent="0.35"/>
    <row r="124929" s="62" customFormat="1" x14ac:dyDescent="0.35"/>
    <row r="124930" s="62" customFormat="1" x14ac:dyDescent="0.35"/>
    <row r="124931" s="62" customFormat="1" x14ac:dyDescent="0.35"/>
    <row r="124932" s="62" customFormat="1" x14ac:dyDescent="0.35"/>
    <row r="124933" s="62" customFormat="1" x14ac:dyDescent="0.35"/>
    <row r="124934" s="62" customFormat="1" x14ac:dyDescent="0.35"/>
    <row r="124935" s="62" customFormat="1" x14ac:dyDescent="0.35"/>
    <row r="124936" s="62" customFormat="1" x14ac:dyDescent="0.35"/>
    <row r="124937" s="62" customFormat="1" x14ac:dyDescent="0.35"/>
    <row r="124938" s="62" customFormat="1" x14ac:dyDescent="0.35"/>
    <row r="124939" s="62" customFormat="1" x14ac:dyDescent="0.35"/>
    <row r="124940" s="62" customFormat="1" x14ac:dyDescent="0.35"/>
    <row r="124941" s="62" customFormat="1" x14ac:dyDescent="0.35"/>
    <row r="124942" s="62" customFormat="1" x14ac:dyDescent="0.35"/>
    <row r="124943" s="62" customFormat="1" x14ac:dyDescent="0.35"/>
    <row r="124944" s="62" customFormat="1" x14ac:dyDescent="0.35"/>
    <row r="124945" s="62" customFormat="1" x14ac:dyDescent="0.35"/>
    <row r="124946" s="62" customFormat="1" x14ac:dyDescent="0.35"/>
    <row r="124947" s="62" customFormat="1" x14ac:dyDescent="0.35"/>
    <row r="124948" s="62" customFormat="1" x14ac:dyDescent="0.35"/>
    <row r="124949" s="62" customFormat="1" x14ac:dyDescent="0.35"/>
    <row r="124950" s="62" customFormat="1" x14ac:dyDescent="0.35"/>
    <row r="124951" s="62" customFormat="1" x14ac:dyDescent="0.35"/>
    <row r="124952" s="62" customFormat="1" x14ac:dyDescent="0.35"/>
    <row r="124953" s="62" customFormat="1" x14ac:dyDescent="0.35"/>
    <row r="124954" s="62" customFormat="1" x14ac:dyDescent="0.35"/>
    <row r="124955" s="62" customFormat="1" x14ac:dyDescent="0.35"/>
    <row r="124956" s="62" customFormat="1" x14ac:dyDescent="0.35"/>
    <row r="124957" s="62" customFormat="1" x14ac:dyDescent="0.35"/>
    <row r="124958" s="62" customFormat="1" x14ac:dyDescent="0.35"/>
    <row r="124959" s="62" customFormat="1" x14ac:dyDescent="0.35"/>
    <row r="124960" s="62" customFormat="1" x14ac:dyDescent="0.35"/>
    <row r="124961" s="62" customFormat="1" x14ac:dyDescent="0.35"/>
    <row r="124962" s="62" customFormat="1" x14ac:dyDescent="0.35"/>
    <row r="124963" s="62" customFormat="1" x14ac:dyDescent="0.35"/>
    <row r="124964" s="62" customFormat="1" x14ac:dyDescent="0.35"/>
    <row r="124965" s="62" customFormat="1" x14ac:dyDescent="0.35"/>
    <row r="124966" s="62" customFormat="1" x14ac:dyDescent="0.35"/>
    <row r="124967" s="62" customFormat="1" x14ac:dyDescent="0.35"/>
    <row r="124968" s="62" customFormat="1" x14ac:dyDescent="0.35"/>
    <row r="124969" s="62" customFormat="1" x14ac:dyDescent="0.35"/>
    <row r="124970" s="62" customFormat="1" x14ac:dyDescent="0.35"/>
    <row r="124971" s="62" customFormat="1" x14ac:dyDescent="0.35"/>
    <row r="124972" s="62" customFormat="1" x14ac:dyDescent="0.35"/>
    <row r="124973" s="62" customFormat="1" x14ac:dyDescent="0.35"/>
    <row r="124974" s="62" customFormat="1" x14ac:dyDescent="0.35"/>
    <row r="124975" s="62" customFormat="1" x14ac:dyDescent="0.35"/>
    <row r="124976" s="62" customFormat="1" x14ac:dyDescent="0.35"/>
    <row r="124977" s="62" customFormat="1" x14ac:dyDescent="0.35"/>
    <row r="124978" s="62" customFormat="1" x14ac:dyDescent="0.35"/>
    <row r="124979" s="62" customFormat="1" x14ac:dyDescent="0.35"/>
    <row r="124980" s="62" customFormat="1" x14ac:dyDescent="0.35"/>
    <row r="124981" s="62" customFormat="1" x14ac:dyDescent="0.35"/>
    <row r="124982" s="62" customFormat="1" x14ac:dyDescent="0.35"/>
    <row r="124983" s="62" customFormat="1" x14ac:dyDescent="0.35"/>
    <row r="124984" s="62" customFormat="1" x14ac:dyDescent="0.35"/>
    <row r="124985" s="62" customFormat="1" x14ac:dyDescent="0.35"/>
    <row r="124986" s="62" customFormat="1" x14ac:dyDescent="0.35"/>
    <row r="124987" s="62" customFormat="1" x14ac:dyDescent="0.35"/>
    <row r="124988" s="62" customFormat="1" x14ac:dyDescent="0.35"/>
    <row r="124989" s="62" customFormat="1" x14ac:dyDescent="0.35"/>
    <row r="124990" s="62" customFormat="1" x14ac:dyDescent="0.35"/>
    <row r="124991" s="62" customFormat="1" x14ac:dyDescent="0.35"/>
    <row r="124992" s="62" customFormat="1" x14ac:dyDescent="0.35"/>
    <row r="124993" s="62" customFormat="1" x14ac:dyDescent="0.35"/>
    <row r="124994" s="62" customFormat="1" x14ac:dyDescent="0.35"/>
    <row r="124995" s="62" customFormat="1" x14ac:dyDescent="0.35"/>
    <row r="124996" s="62" customFormat="1" x14ac:dyDescent="0.35"/>
    <row r="124997" s="62" customFormat="1" x14ac:dyDescent="0.35"/>
    <row r="124998" s="62" customFormat="1" x14ac:dyDescent="0.35"/>
    <row r="124999" s="62" customFormat="1" x14ac:dyDescent="0.35"/>
    <row r="125000" s="62" customFormat="1" x14ac:dyDescent="0.35"/>
    <row r="125001" s="62" customFormat="1" x14ac:dyDescent="0.35"/>
    <row r="125002" s="62" customFormat="1" x14ac:dyDescent="0.35"/>
    <row r="125003" s="62" customFormat="1" x14ac:dyDescent="0.35"/>
    <row r="125004" s="62" customFormat="1" x14ac:dyDescent="0.35"/>
    <row r="125005" s="62" customFormat="1" x14ac:dyDescent="0.35"/>
    <row r="125006" s="62" customFormat="1" x14ac:dyDescent="0.35"/>
    <row r="125007" s="62" customFormat="1" x14ac:dyDescent="0.35"/>
    <row r="125008" s="62" customFormat="1" x14ac:dyDescent="0.35"/>
    <row r="125009" s="62" customFormat="1" x14ac:dyDescent="0.35"/>
    <row r="125010" s="62" customFormat="1" x14ac:dyDescent="0.35"/>
    <row r="125011" s="62" customFormat="1" x14ac:dyDescent="0.35"/>
    <row r="125012" s="62" customFormat="1" x14ac:dyDescent="0.35"/>
    <row r="125013" s="62" customFormat="1" x14ac:dyDescent="0.35"/>
    <row r="125014" s="62" customFormat="1" x14ac:dyDescent="0.35"/>
    <row r="125015" s="62" customFormat="1" x14ac:dyDescent="0.35"/>
    <row r="125016" s="62" customFormat="1" x14ac:dyDescent="0.35"/>
    <row r="125017" s="62" customFormat="1" x14ac:dyDescent="0.35"/>
    <row r="125018" s="62" customFormat="1" x14ac:dyDescent="0.35"/>
    <row r="125019" s="62" customFormat="1" x14ac:dyDescent="0.35"/>
    <row r="125020" s="62" customFormat="1" x14ac:dyDescent="0.35"/>
    <row r="125021" s="62" customFormat="1" x14ac:dyDescent="0.35"/>
    <row r="125022" s="62" customFormat="1" x14ac:dyDescent="0.35"/>
    <row r="125023" s="62" customFormat="1" x14ac:dyDescent="0.35"/>
    <row r="125024" s="62" customFormat="1" x14ac:dyDescent="0.35"/>
    <row r="125025" s="62" customFormat="1" x14ac:dyDescent="0.35"/>
    <row r="125026" s="62" customFormat="1" x14ac:dyDescent="0.35"/>
    <row r="125027" s="62" customFormat="1" x14ac:dyDescent="0.35"/>
    <row r="125028" s="62" customFormat="1" x14ac:dyDescent="0.35"/>
    <row r="125029" s="62" customFormat="1" x14ac:dyDescent="0.35"/>
    <row r="125030" s="62" customFormat="1" x14ac:dyDescent="0.35"/>
    <row r="125031" s="62" customFormat="1" x14ac:dyDescent="0.35"/>
    <row r="125032" s="62" customFormat="1" x14ac:dyDescent="0.35"/>
    <row r="125033" s="62" customFormat="1" x14ac:dyDescent="0.35"/>
    <row r="125034" s="62" customFormat="1" x14ac:dyDescent="0.35"/>
    <row r="125035" s="62" customFormat="1" x14ac:dyDescent="0.35"/>
    <row r="125036" s="62" customFormat="1" x14ac:dyDescent="0.35"/>
    <row r="125037" s="62" customFormat="1" x14ac:dyDescent="0.35"/>
    <row r="125038" s="62" customFormat="1" x14ac:dyDescent="0.35"/>
    <row r="125039" s="62" customFormat="1" x14ac:dyDescent="0.35"/>
    <row r="125040" s="62" customFormat="1" x14ac:dyDescent="0.35"/>
    <row r="125041" s="62" customFormat="1" x14ac:dyDescent="0.35"/>
    <row r="125042" s="62" customFormat="1" x14ac:dyDescent="0.35"/>
    <row r="125043" s="62" customFormat="1" x14ac:dyDescent="0.35"/>
    <row r="125044" s="62" customFormat="1" x14ac:dyDescent="0.35"/>
    <row r="125045" s="62" customFormat="1" x14ac:dyDescent="0.35"/>
    <row r="125046" s="62" customFormat="1" x14ac:dyDescent="0.35"/>
    <row r="125047" s="62" customFormat="1" x14ac:dyDescent="0.35"/>
    <row r="125048" s="62" customFormat="1" x14ac:dyDescent="0.35"/>
    <row r="125049" s="62" customFormat="1" x14ac:dyDescent="0.35"/>
    <row r="125050" s="62" customFormat="1" x14ac:dyDescent="0.35"/>
    <row r="125051" s="62" customFormat="1" x14ac:dyDescent="0.35"/>
    <row r="125052" s="62" customFormat="1" x14ac:dyDescent="0.35"/>
    <row r="125053" s="62" customFormat="1" x14ac:dyDescent="0.35"/>
    <row r="125054" s="62" customFormat="1" x14ac:dyDescent="0.35"/>
    <row r="125055" s="62" customFormat="1" x14ac:dyDescent="0.35"/>
    <row r="125056" s="62" customFormat="1" x14ac:dyDescent="0.35"/>
    <row r="125057" s="62" customFormat="1" x14ac:dyDescent="0.35"/>
    <row r="125058" s="62" customFormat="1" x14ac:dyDescent="0.35"/>
    <row r="125059" s="62" customFormat="1" x14ac:dyDescent="0.35"/>
    <row r="125060" s="62" customFormat="1" x14ac:dyDescent="0.35"/>
    <row r="125061" s="62" customFormat="1" x14ac:dyDescent="0.35"/>
    <row r="125062" s="62" customFormat="1" x14ac:dyDescent="0.35"/>
    <row r="125063" s="62" customFormat="1" x14ac:dyDescent="0.35"/>
    <row r="125064" s="62" customFormat="1" x14ac:dyDescent="0.35"/>
    <row r="125065" s="62" customFormat="1" x14ac:dyDescent="0.35"/>
    <row r="125066" s="62" customFormat="1" x14ac:dyDescent="0.35"/>
    <row r="125067" s="62" customFormat="1" x14ac:dyDescent="0.35"/>
    <row r="125068" s="62" customFormat="1" x14ac:dyDescent="0.35"/>
    <row r="125069" s="62" customFormat="1" x14ac:dyDescent="0.35"/>
    <row r="125070" s="62" customFormat="1" x14ac:dyDescent="0.35"/>
    <row r="125071" s="62" customFormat="1" x14ac:dyDescent="0.35"/>
    <row r="125072" s="62" customFormat="1" x14ac:dyDescent="0.35"/>
    <row r="125073" s="62" customFormat="1" x14ac:dyDescent="0.35"/>
    <row r="125074" s="62" customFormat="1" x14ac:dyDescent="0.35"/>
    <row r="125075" s="62" customFormat="1" x14ac:dyDescent="0.35"/>
    <row r="125076" s="62" customFormat="1" x14ac:dyDescent="0.35"/>
    <row r="125077" s="62" customFormat="1" x14ac:dyDescent="0.35"/>
    <row r="125078" s="62" customFormat="1" x14ac:dyDescent="0.35"/>
    <row r="125079" s="62" customFormat="1" x14ac:dyDescent="0.35"/>
    <row r="125080" s="62" customFormat="1" x14ac:dyDescent="0.35"/>
    <row r="125081" s="62" customFormat="1" x14ac:dyDescent="0.35"/>
    <row r="125082" s="62" customFormat="1" x14ac:dyDescent="0.35"/>
    <row r="125083" s="62" customFormat="1" x14ac:dyDescent="0.35"/>
    <row r="125084" s="62" customFormat="1" x14ac:dyDescent="0.35"/>
    <row r="125085" s="62" customFormat="1" x14ac:dyDescent="0.35"/>
    <row r="125086" s="62" customFormat="1" x14ac:dyDescent="0.35"/>
    <row r="125087" s="62" customFormat="1" x14ac:dyDescent="0.35"/>
    <row r="125088" s="62" customFormat="1" x14ac:dyDescent="0.35"/>
    <row r="125089" s="62" customFormat="1" x14ac:dyDescent="0.35"/>
    <row r="125090" s="62" customFormat="1" x14ac:dyDescent="0.35"/>
    <row r="125091" s="62" customFormat="1" x14ac:dyDescent="0.35"/>
    <row r="125092" s="62" customFormat="1" x14ac:dyDescent="0.35"/>
    <row r="125093" s="62" customFormat="1" x14ac:dyDescent="0.35"/>
    <row r="125094" s="62" customFormat="1" x14ac:dyDescent="0.35"/>
    <row r="125095" s="62" customFormat="1" x14ac:dyDescent="0.35"/>
    <row r="125096" s="62" customFormat="1" x14ac:dyDescent="0.35"/>
    <row r="125097" s="62" customFormat="1" x14ac:dyDescent="0.35"/>
    <row r="125098" s="62" customFormat="1" x14ac:dyDescent="0.35"/>
    <row r="125099" s="62" customFormat="1" x14ac:dyDescent="0.35"/>
    <row r="125100" s="62" customFormat="1" x14ac:dyDescent="0.35"/>
    <row r="125101" s="62" customFormat="1" x14ac:dyDescent="0.35"/>
    <row r="125102" s="62" customFormat="1" x14ac:dyDescent="0.35"/>
    <row r="125103" s="62" customFormat="1" x14ac:dyDescent="0.35"/>
    <row r="125104" s="62" customFormat="1" x14ac:dyDescent="0.35"/>
    <row r="125105" s="62" customFormat="1" x14ac:dyDescent="0.35"/>
    <row r="125106" s="62" customFormat="1" x14ac:dyDescent="0.35"/>
    <row r="125107" s="62" customFormat="1" x14ac:dyDescent="0.35"/>
    <row r="125108" s="62" customFormat="1" x14ac:dyDescent="0.35"/>
    <row r="125109" s="62" customFormat="1" x14ac:dyDescent="0.35"/>
    <row r="125110" s="62" customFormat="1" x14ac:dyDescent="0.35"/>
    <row r="125111" s="62" customFormat="1" x14ac:dyDescent="0.35"/>
    <row r="125112" s="62" customFormat="1" x14ac:dyDescent="0.35"/>
    <row r="125113" s="62" customFormat="1" x14ac:dyDescent="0.35"/>
    <row r="125114" s="62" customFormat="1" x14ac:dyDescent="0.35"/>
    <row r="125115" s="62" customFormat="1" x14ac:dyDescent="0.35"/>
    <row r="125116" s="62" customFormat="1" x14ac:dyDescent="0.35"/>
    <row r="125117" s="62" customFormat="1" x14ac:dyDescent="0.35"/>
    <row r="125118" s="62" customFormat="1" x14ac:dyDescent="0.35"/>
    <row r="125119" s="62" customFormat="1" x14ac:dyDescent="0.35"/>
    <row r="125120" s="62" customFormat="1" x14ac:dyDescent="0.35"/>
    <row r="125121" s="62" customFormat="1" x14ac:dyDescent="0.35"/>
    <row r="125122" s="62" customFormat="1" x14ac:dyDescent="0.35"/>
    <row r="125123" s="62" customFormat="1" x14ac:dyDescent="0.35"/>
    <row r="125124" s="62" customFormat="1" x14ac:dyDescent="0.35"/>
    <row r="125125" s="62" customFormat="1" x14ac:dyDescent="0.35"/>
    <row r="125126" s="62" customFormat="1" x14ac:dyDescent="0.35"/>
    <row r="125127" s="62" customFormat="1" x14ac:dyDescent="0.35"/>
    <row r="125128" s="62" customFormat="1" x14ac:dyDescent="0.35"/>
    <row r="125129" s="62" customFormat="1" x14ac:dyDescent="0.35"/>
    <row r="125130" s="62" customFormat="1" x14ac:dyDescent="0.35"/>
    <row r="125131" s="62" customFormat="1" x14ac:dyDescent="0.35"/>
    <row r="125132" s="62" customFormat="1" x14ac:dyDescent="0.35"/>
    <row r="125133" s="62" customFormat="1" x14ac:dyDescent="0.35"/>
    <row r="125134" s="62" customFormat="1" x14ac:dyDescent="0.35"/>
    <row r="125135" s="62" customFormat="1" x14ac:dyDescent="0.35"/>
    <row r="125136" s="62" customFormat="1" x14ac:dyDescent="0.35"/>
    <row r="125137" s="62" customFormat="1" x14ac:dyDescent="0.35"/>
    <row r="125138" s="62" customFormat="1" x14ac:dyDescent="0.35"/>
    <row r="125139" s="62" customFormat="1" x14ac:dyDescent="0.35"/>
    <row r="125140" s="62" customFormat="1" x14ac:dyDescent="0.35"/>
    <row r="125141" s="62" customFormat="1" x14ac:dyDescent="0.35"/>
    <row r="125142" s="62" customFormat="1" x14ac:dyDescent="0.35"/>
    <row r="125143" s="62" customFormat="1" x14ac:dyDescent="0.35"/>
    <row r="125144" s="62" customFormat="1" x14ac:dyDescent="0.35"/>
    <row r="125145" s="62" customFormat="1" x14ac:dyDescent="0.35"/>
    <row r="125146" s="62" customFormat="1" x14ac:dyDescent="0.35"/>
    <row r="125147" s="62" customFormat="1" x14ac:dyDescent="0.35"/>
    <row r="125148" s="62" customFormat="1" x14ac:dyDescent="0.35"/>
    <row r="125149" s="62" customFormat="1" x14ac:dyDescent="0.35"/>
    <row r="125150" s="62" customFormat="1" x14ac:dyDescent="0.35"/>
    <row r="125151" s="62" customFormat="1" x14ac:dyDescent="0.35"/>
    <row r="125152" s="62" customFormat="1" x14ac:dyDescent="0.35"/>
    <row r="125153" s="62" customFormat="1" x14ac:dyDescent="0.35"/>
    <row r="125154" s="62" customFormat="1" x14ac:dyDescent="0.35"/>
    <row r="125155" s="62" customFormat="1" x14ac:dyDescent="0.35"/>
    <row r="125156" s="62" customFormat="1" x14ac:dyDescent="0.35"/>
    <row r="125157" s="62" customFormat="1" x14ac:dyDescent="0.35"/>
    <row r="125158" s="62" customFormat="1" x14ac:dyDescent="0.35"/>
    <row r="125159" s="62" customFormat="1" x14ac:dyDescent="0.35"/>
    <row r="125160" s="62" customFormat="1" x14ac:dyDescent="0.35"/>
    <row r="125161" s="62" customFormat="1" x14ac:dyDescent="0.35"/>
    <row r="125162" s="62" customFormat="1" x14ac:dyDescent="0.35"/>
    <row r="125163" s="62" customFormat="1" x14ac:dyDescent="0.35"/>
    <row r="125164" s="62" customFormat="1" x14ac:dyDescent="0.35"/>
    <row r="125165" s="62" customFormat="1" x14ac:dyDescent="0.35"/>
    <row r="125166" s="62" customFormat="1" x14ac:dyDescent="0.35"/>
    <row r="125167" s="62" customFormat="1" x14ac:dyDescent="0.35"/>
    <row r="125168" s="62" customFormat="1" x14ac:dyDescent="0.35"/>
    <row r="125169" s="62" customFormat="1" x14ac:dyDescent="0.35"/>
    <row r="125170" s="62" customFormat="1" x14ac:dyDescent="0.35"/>
    <row r="125171" s="62" customFormat="1" x14ac:dyDescent="0.35"/>
    <row r="125172" s="62" customFormat="1" x14ac:dyDescent="0.35"/>
    <row r="125173" s="62" customFormat="1" x14ac:dyDescent="0.35"/>
    <row r="125174" s="62" customFormat="1" x14ac:dyDescent="0.35"/>
    <row r="125175" s="62" customFormat="1" x14ac:dyDescent="0.35"/>
    <row r="125176" s="62" customFormat="1" x14ac:dyDescent="0.35"/>
    <row r="125177" s="62" customFormat="1" x14ac:dyDescent="0.35"/>
    <row r="125178" s="62" customFormat="1" x14ac:dyDescent="0.35"/>
    <row r="125179" s="62" customFormat="1" x14ac:dyDescent="0.35"/>
    <row r="125180" s="62" customFormat="1" x14ac:dyDescent="0.35"/>
    <row r="125181" s="62" customFormat="1" x14ac:dyDescent="0.35"/>
    <row r="125182" s="62" customFormat="1" x14ac:dyDescent="0.35"/>
    <row r="125183" s="62" customFormat="1" x14ac:dyDescent="0.35"/>
    <row r="125184" s="62" customFormat="1" x14ac:dyDescent="0.35"/>
    <row r="125185" s="62" customFormat="1" x14ac:dyDescent="0.35"/>
    <row r="125186" s="62" customFormat="1" x14ac:dyDescent="0.35"/>
    <row r="125187" s="62" customFormat="1" x14ac:dyDescent="0.35"/>
    <row r="125188" s="62" customFormat="1" x14ac:dyDescent="0.35"/>
    <row r="125189" s="62" customFormat="1" x14ac:dyDescent="0.35"/>
    <row r="125190" s="62" customFormat="1" x14ac:dyDescent="0.35"/>
    <row r="125191" s="62" customFormat="1" x14ac:dyDescent="0.35"/>
    <row r="125192" s="62" customFormat="1" x14ac:dyDescent="0.35"/>
    <row r="125193" s="62" customFormat="1" x14ac:dyDescent="0.35"/>
    <row r="125194" s="62" customFormat="1" x14ac:dyDescent="0.35"/>
    <row r="125195" s="62" customFormat="1" x14ac:dyDescent="0.35"/>
    <row r="125196" s="62" customFormat="1" x14ac:dyDescent="0.35"/>
    <row r="125197" s="62" customFormat="1" x14ac:dyDescent="0.35"/>
    <row r="125198" s="62" customFormat="1" x14ac:dyDescent="0.35"/>
    <row r="125199" s="62" customFormat="1" x14ac:dyDescent="0.35"/>
    <row r="125200" s="62" customFormat="1" x14ac:dyDescent="0.35"/>
    <row r="125201" s="62" customFormat="1" x14ac:dyDescent="0.35"/>
    <row r="125202" s="62" customFormat="1" x14ac:dyDescent="0.35"/>
    <row r="125203" s="62" customFormat="1" x14ac:dyDescent="0.35"/>
    <row r="125204" s="62" customFormat="1" x14ac:dyDescent="0.35"/>
    <row r="125205" s="62" customFormat="1" x14ac:dyDescent="0.35"/>
    <row r="125206" s="62" customFormat="1" x14ac:dyDescent="0.35"/>
    <row r="125207" s="62" customFormat="1" x14ac:dyDescent="0.35"/>
    <row r="125208" s="62" customFormat="1" x14ac:dyDescent="0.35"/>
    <row r="125209" s="62" customFormat="1" x14ac:dyDescent="0.35"/>
    <row r="125210" s="62" customFormat="1" x14ac:dyDescent="0.35"/>
    <row r="125211" s="62" customFormat="1" x14ac:dyDescent="0.35"/>
    <row r="125212" s="62" customFormat="1" x14ac:dyDescent="0.35"/>
    <row r="125213" s="62" customFormat="1" x14ac:dyDescent="0.35"/>
    <row r="125214" s="62" customFormat="1" x14ac:dyDescent="0.35"/>
    <row r="125215" s="62" customFormat="1" x14ac:dyDescent="0.35"/>
    <row r="125216" s="62" customFormat="1" x14ac:dyDescent="0.35"/>
    <row r="125217" s="62" customFormat="1" x14ac:dyDescent="0.35"/>
    <row r="125218" s="62" customFormat="1" x14ac:dyDescent="0.35"/>
    <row r="125219" s="62" customFormat="1" x14ac:dyDescent="0.35"/>
    <row r="125220" s="62" customFormat="1" x14ac:dyDescent="0.35"/>
    <row r="125221" s="62" customFormat="1" x14ac:dyDescent="0.35"/>
    <row r="125222" s="62" customFormat="1" x14ac:dyDescent="0.35"/>
    <row r="125223" s="62" customFormat="1" x14ac:dyDescent="0.35"/>
    <row r="125224" s="62" customFormat="1" x14ac:dyDescent="0.35"/>
    <row r="125225" s="62" customFormat="1" x14ac:dyDescent="0.35"/>
    <row r="125226" s="62" customFormat="1" x14ac:dyDescent="0.35"/>
    <row r="125227" s="62" customFormat="1" x14ac:dyDescent="0.35"/>
    <row r="125228" s="62" customFormat="1" x14ac:dyDescent="0.35"/>
    <row r="125229" s="62" customFormat="1" x14ac:dyDescent="0.35"/>
    <row r="125230" s="62" customFormat="1" x14ac:dyDescent="0.35"/>
    <row r="125231" s="62" customFormat="1" x14ac:dyDescent="0.35"/>
    <row r="125232" s="62" customFormat="1" x14ac:dyDescent="0.35"/>
    <row r="125233" s="62" customFormat="1" x14ac:dyDescent="0.35"/>
    <row r="125234" s="62" customFormat="1" x14ac:dyDescent="0.35"/>
    <row r="125235" s="62" customFormat="1" x14ac:dyDescent="0.35"/>
    <row r="125236" s="62" customFormat="1" x14ac:dyDescent="0.35"/>
    <row r="125237" s="62" customFormat="1" x14ac:dyDescent="0.35"/>
    <row r="125238" s="62" customFormat="1" x14ac:dyDescent="0.35"/>
    <row r="125239" s="62" customFormat="1" x14ac:dyDescent="0.35"/>
    <row r="125240" s="62" customFormat="1" x14ac:dyDescent="0.35"/>
    <row r="125241" s="62" customFormat="1" x14ac:dyDescent="0.35"/>
    <row r="125242" s="62" customFormat="1" x14ac:dyDescent="0.35"/>
    <row r="125243" s="62" customFormat="1" x14ac:dyDescent="0.35"/>
    <row r="125244" s="62" customFormat="1" x14ac:dyDescent="0.35"/>
    <row r="125245" s="62" customFormat="1" x14ac:dyDescent="0.35"/>
    <row r="125246" s="62" customFormat="1" x14ac:dyDescent="0.35"/>
    <row r="125247" s="62" customFormat="1" x14ac:dyDescent="0.35"/>
    <row r="125248" s="62" customFormat="1" x14ac:dyDescent="0.35"/>
    <row r="125249" s="62" customFormat="1" x14ac:dyDescent="0.35"/>
    <row r="125250" s="62" customFormat="1" x14ac:dyDescent="0.35"/>
    <row r="125251" s="62" customFormat="1" x14ac:dyDescent="0.35"/>
    <row r="125252" s="62" customFormat="1" x14ac:dyDescent="0.35"/>
    <row r="125253" s="62" customFormat="1" x14ac:dyDescent="0.35"/>
    <row r="125254" s="62" customFormat="1" x14ac:dyDescent="0.35"/>
    <row r="125255" s="62" customFormat="1" x14ac:dyDescent="0.35"/>
    <row r="125256" s="62" customFormat="1" x14ac:dyDescent="0.35"/>
    <row r="125257" s="62" customFormat="1" x14ac:dyDescent="0.35"/>
    <row r="125258" s="62" customFormat="1" x14ac:dyDescent="0.35"/>
    <row r="125259" s="62" customFormat="1" x14ac:dyDescent="0.35"/>
    <row r="125260" s="62" customFormat="1" x14ac:dyDescent="0.35"/>
    <row r="125261" s="62" customFormat="1" x14ac:dyDescent="0.35"/>
    <row r="125262" s="62" customFormat="1" x14ac:dyDescent="0.35"/>
    <row r="125263" s="62" customFormat="1" x14ac:dyDescent="0.35"/>
    <row r="125264" s="62" customFormat="1" x14ac:dyDescent="0.35"/>
    <row r="125265" s="62" customFormat="1" x14ac:dyDescent="0.35"/>
    <row r="125266" s="62" customFormat="1" x14ac:dyDescent="0.35"/>
    <row r="125267" s="62" customFormat="1" x14ac:dyDescent="0.35"/>
    <row r="125268" s="62" customFormat="1" x14ac:dyDescent="0.35"/>
    <row r="125269" s="62" customFormat="1" x14ac:dyDescent="0.35"/>
    <row r="125270" s="62" customFormat="1" x14ac:dyDescent="0.35"/>
    <row r="125271" s="62" customFormat="1" x14ac:dyDescent="0.35"/>
    <row r="125272" s="62" customFormat="1" x14ac:dyDescent="0.35"/>
    <row r="125273" s="62" customFormat="1" x14ac:dyDescent="0.35"/>
    <row r="125274" s="62" customFormat="1" x14ac:dyDescent="0.35"/>
    <row r="125275" s="62" customFormat="1" x14ac:dyDescent="0.35"/>
    <row r="125276" s="62" customFormat="1" x14ac:dyDescent="0.35"/>
    <row r="125277" s="62" customFormat="1" x14ac:dyDescent="0.35"/>
    <row r="125278" s="62" customFormat="1" x14ac:dyDescent="0.35"/>
    <row r="125279" s="62" customFormat="1" x14ac:dyDescent="0.35"/>
    <row r="125280" s="62" customFormat="1" x14ac:dyDescent="0.35"/>
    <row r="125281" s="62" customFormat="1" x14ac:dyDescent="0.35"/>
    <row r="125282" s="62" customFormat="1" x14ac:dyDescent="0.35"/>
    <row r="125283" s="62" customFormat="1" x14ac:dyDescent="0.35"/>
    <row r="125284" s="62" customFormat="1" x14ac:dyDescent="0.35"/>
    <row r="125285" s="62" customFormat="1" x14ac:dyDescent="0.35"/>
    <row r="125286" s="62" customFormat="1" x14ac:dyDescent="0.35"/>
    <row r="125287" s="62" customFormat="1" x14ac:dyDescent="0.35"/>
    <row r="125288" s="62" customFormat="1" x14ac:dyDescent="0.35"/>
    <row r="125289" s="62" customFormat="1" x14ac:dyDescent="0.35"/>
    <row r="125290" s="62" customFormat="1" x14ac:dyDescent="0.35"/>
    <row r="125291" s="62" customFormat="1" x14ac:dyDescent="0.35"/>
    <row r="125292" s="62" customFormat="1" x14ac:dyDescent="0.35"/>
    <row r="125293" s="62" customFormat="1" x14ac:dyDescent="0.35"/>
    <row r="125294" s="62" customFormat="1" x14ac:dyDescent="0.35"/>
    <row r="125295" s="62" customFormat="1" x14ac:dyDescent="0.35"/>
    <row r="125296" s="62" customFormat="1" x14ac:dyDescent="0.35"/>
    <row r="125297" s="62" customFormat="1" x14ac:dyDescent="0.35"/>
    <row r="125298" s="62" customFormat="1" x14ac:dyDescent="0.35"/>
    <row r="125299" s="62" customFormat="1" x14ac:dyDescent="0.35"/>
    <row r="125300" s="62" customFormat="1" x14ac:dyDescent="0.35"/>
    <row r="125301" s="62" customFormat="1" x14ac:dyDescent="0.35"/>
    <row r="125302" s="62" customFormat="1" x14ac:dyDescent="0.35"/>
    <row r="125303" s="62" customFormat="1" x14ac:dyDescent="0.35"/>
    <row r="125304" s="62" customFormat="1" x14ac:dyDescent="0.35"/>
    <row r="125305" s="62" customFormat="1" x14ac:dyDescent="0.35"/>
    <row r="125306" s="62" customFormat="1" x14ac:dyDescent="0.35"/>
    <row r="125307" s="62" customFormat="1" x14ac:dyDescent="0.35"/>
    <row r="125308" s="62" customFormat="1" x14ac:dyDescent="0.35"/>
    <row r="125309" s="62" customFormat="1" x14ac:dyDescent="0.35"/>
    <row r="125310" s="62" customFormat="1" x14ac:dyDescent="0.35"/>
    <row r="125311" s="62" customFormat="1" x14ac:dyDescent="0.35"/>
    <row r="125312" s="62" customFormat="1" x14ac:dyDescent="0.35"/>
    <row r="125313" s="62" customFormat="1" x14ac:dyDescent="0.35"/>
    <row r="125314" s="62" customFormat="1" x14ac:dyDescent="0.35"/>
    <row r="125315" s="62" customFormat="1" x14ac:dyDescent="0.35"/>
    <row r="125316" s="62" customFormat="1" x14ac:dyDescent="0.35"/>
    <row r="125317" s="62" customFormat="1" x14ac:dyDescent="0.35"/>
    <row r="125318" s="62" customFormat="1" x14ac:dyDescent="0.35"/>
    <row r="125319" s="62" customFormat="1" x14ac:dyDescent="0.35"/>
    <row r="125320" s="62" customFormat="1" x14ac:dyDescent="0.35"/>
    <row r="125321" s="62" customFormat="1" x14ac:dyDescent="0.35"/>
    <row r="125322" s="62" customFormat="1" x14ac:dyDescent="0.35"/>
    <row r="125323" s="62" customFormat="1" x14ac:dyDescent="0.35"/>
    <row r="125324" s="62" customFormat="1" x14ac:dyDescent="0.35"/>
    <row r="125325" s="62" customFormat="1" x14ac:dyDescent="0.35"/>
    <row r="125326" s="62" customFormat="1" x14ac:dyDescent="0.35"/>
    <row r="125327" s="62" customFormat="1" x14ac:dyDescent="0.35"/>
    <row r="125328" s="62" customFormat="1" x14ac:dyDescent="0.35"/>
    <row r="125329" s="62" customFormat="1" x14ac:dyDescent="0.35"/>
    <row r="125330" s="62" customFormat="1" x14ac:dyDescent="0.35"/>
    <row r="125331" s="62" customFormat="1" x14ac:dyDescent="0.35"/>
    <row r="125332" s="62" customFormat="1" x14ac:dyDescent="0.35"/>
    <row r="125333" s="62" customFormat="1" x14ac:dyDescent="0.35"/>
    <row r="125334" s="62" customFormat="1" x14ac:dyDescent="0.35"/>
    <row r="125335" s="62" customFormat="1" x14ac:dyDescent="0.35"/>
    <row r="125336" s="62" customFormat="1" x14ac:dyDescent="0.35"/>
    <row r="125337" s="62" customFormat="1" x14ac:dyDescent="0.35"/>
    <row r="125338" s="62" customFormat="1" x14ac:dyDescent="0.35"/>
    <row r="125339" s="62" customFormat="1" x14ac:dyDescent="0.35"/>
    <row r="125340" s="62" customFormat="1" x14ac:dyDescent="0.35"/>
    <row r="125341" s="62" customFormat="1" x14ac:dyDescent="0.35"/>
    <row r="125342" s="62" customFormat="1" x14ac:dyDescent="0.35"/>
    <row r="125343" s="62" customFormat="1" x14ac:dyDescent="0.35"/>
    <row r="125344" s="62" customFormat="1" x14ac:dyDescent="0.35"/>
    <row r="125345" s="62" customFormat="1" x14ac:dyDescent="0.35"/>
    <row r="125346" s="62" customFormat="1" x14ac:dyDescent="0.35"/>
    <row r="125347" s="62" customFormat="1" x14ac:dyDescent="0.35"/>
    <row r="125348" s="62" customFormat="1" x14ac:dyDescent="0.35"/>
    <row r="125349" s="62" customFormat="1" x14ac:dyDescent="0.35"/>
    <row r="125350" s="62" customFormat="1" x14ac:dyDescent="0.35"/>
    <row r="125351" s="62" customFormat="1" x14ac:dyDescent="0.35"/>
    <row r="125352" s="62" customFormat="1" x14ac:dyDescent="0.35"/>
    <row r="125353" s="62" customFormat="1" x14ac:dyDescent="0.35"/>
    <row r="125354" s="62" customFormat="1" x14ac:dyDescent="0.35"/>
    <row r="125355" s="62" customFormat="1" x14ac:dyDescent="0.35"/>
    <row r="125356" s="62" customFormat="1" x14ac:dyDescent="0.35"/>
    <row r="125357" s="62" customFormat="1" x14ac:dyDescent="0.35"/>
    <row r="125358" s="62" customFormat="1" x14ac:dyDescent="0.35"/>
    <row r="125359" s="62" customFormat="1" x14ac:dyDescent="0.35"/>
    <row r="125360" s="62" customFormat="1" x14ac:dyDescent="0.35"/>
    <row r="125361" s="62" customFormat="1" x14ac:dyDescent="0.35"/>
    <row r="125362" s="62" customFormat="1" x14ac:dyDescent="0.35"/>
    <row r="125363" s="62" customFormat="1" x14ac:dyDescent="0.35"/>
    <row r="125364" s="62" customFormat="1" x14ac:dyDescent="0.35"/>
    <row r="125365" s="62" customFormat="1" x14ac:dyDescent="0.35"/>
    <row r="125366" s="62" customFormat="1" x14ac:dyDescent="0.35"/>
    <row r="125367" s="62" customFormat="1" x14ac:dyDescent="0.35"/>
    <row r="125368" s="62" customFormat="1" x14ac:dyDescent="0.35"/>
    <row r="125369" s="62" customFormat="1" x14ac:dyDescent="0.35"/>
    <row r="125370" s="62" customFormat="1" x14ac:dyDescent="0.35"/>
    <row r="125371" s="62" customFormat="1" x14ac:dyDescent="0.35"/>
    <row r="125372" s="62" customFormat="1" x14ac:dyDescent="0.35"/>
    <row r="125373" s="62" customFormat="1" x14ac:dyDescent="0.35"/>
    <row r="125374" s="62" customFormat="1" x14ac:dyDescent="0.35"/>
    <row r="125375" s="62" customFormat="1" x14ac:dyDescent="0.35"/>
    <row r="125376" s="62" customFormat="1" x14ac:dyDescent="0.35"/>
    <row r="125377" s="62" customFormat="1" x14ac:dyDescent="0.35"/>
    <row r="125378" s="62" customFormat="1" x14ac:dyDescent="0.35"/>
    <row r="125379" s="62" customFormat="1" x14ac:dyDescent="0.35"/>
    <row r="125380" s="62" customFormat="1" x14ac:dyDescent="0.35"/>
    <row r="125381" s="62" customFormat="1" x14ac:dyDescent="0.35"/>
    <row r="125382" s="62" customFormat="1" x14ac:dyDescent="0.35"/>
    <row r="125383" s="62" customFormat="1" x14ac:dyDescent="0.35"/>
    <row r="125384" s="62" customFormat="1" x14ac:dyDescent="0.35"/>
    <row r="125385" s="62" customFormat="1" x14ac:dyDescent="0.35"/>
    <row r="125386" s="62" customFormat="1" x14ac:dyDescent="0.35"/>
    <row r="125387" s="62" customFormat="1" x14ac:dyDescent="0.35"/>
    <row r="125388" s="62" customFormat="1" x14ac:dyDescent="0.35"/>
    <row r="125389" s="62" customFormat="1" x14ac:dyDescent="0.35"/>
    <row r="125390" s="62" customFormat="1" x14ac:dyDescent="0.35"/>
    <row r="125391" s="62" customFormat="1" x14ac:dyDescent="0.35"/>
    <row r="125392" s="62" customFormat="1" x14ac:dyDescent="0.35"/>
    <row r="125393" s="62" customFormat="1" x14ac:dyDescent="0.35"/>
    <row r="125394" s="62" customFormat="1" x14ac:dyDescent="0.35"/>
    <row r="125395" s="62" customFormat="1" x14ac:dyDescent="0.35"/>
    <row r="125396" s="62" customFormat="1" x14ac:dyDescent="0.35"/>
    <row r="125397" s="62" customFormat="1" x14ac:dyDescent="0.35"/>
    <row r="125398" s="62" customFormat="1" x14ac:dyDescent="0.35"/>
    <row r="125399" s="62" customFormat="1" x14ac:dyDescent="0.35"/>
    <row r="125400" s="62" customFormat="1" x14ac:dyDescent="0.35"/>
    <row r="125401" s="62" customFormat="1" x14ac:dyDescent="0.35"/>
    <row r="125402" s="62" customFormat="1" x14ac:dyDescent="0.35"/>
    <row r="125403" s="62" customFormat="1" x14ac:dyDescent="0.35"/>
    <row r="125404" s="62" customFormat="1" x14ac:dyDescent="0.35"/>
    <row r="125405" s="62" customFormat="1" x14ac:dyDescent="0.35"/>
    <row r="125406" s="62" customFormat="1" x14ac:dyDescent="0.35"/>
    <row r="125407" s="62" customFormat="1" x14ac:dyDescent="0.35"/>
    <row r="125408" s="62" customFormat="1" x14ac:dyDescent="0.35"/>
    <row r="125409" s="62" customFormat="1" x14ac:dyDescent="0.35"/>
    <row r="125410" s="62" customFormat="1" x14ac:dyDescent="0.35"/>
    <row r="125411" s="62" customFormat="1" x14ac:dyDescent="0.35"/>
    <row r="125412" s="62" customFormat="1" x14ac:dyDescent="0.35"/>
    <row r="125413" s="62" customFormat="1" x14ac:dyDescent="0.35"/>
    <row r="125414" s="62" customFormat="1" x14ac:dyDescent="0.35"/>
    <row r="125415" s="62" customFormat="1" x14ac:dyDescent="0.35"/>
    <row r="125416" s="62" customFormat="1" x14ac:dyDescent="0.35"/>
    <row r="125417" s="62" customFormat="1" x14ac:dyDescent="0.35"/>
    <row r="125418" s="62" customFormat="1" x14ac:dyDescent="0.35"/>
    <row r="125419" s="62" customFormat="1" x14ac:dyDescent="0.35"/>
    <row r="125420" s="62" customFormat="1" x14ac:dyDescent="0.35"/>
    <row r="125421" s="62" customFormat="1" x14ac:dyDescent="0.35"/>
    <row r="125422" s="62" customFormat="1" x14ac:dyDescent="0.35"/>
    <row r="125423" s="62" customFormat="1" x14ac:dyDescent="0.35"/>
    <row r="125424" s="62" customFormat="1" x14ac:dyDescent="0.35"/>
    <row r="125425" s="62" customFormat="1" x14ac:dyDescent="0.35"/>
    <row r="125426" s="62" customFormat="1" x14ac:dyDescent="0.35"/>
    <row r="125427" s="62" customFormat="1" x14ac:dyDescent="0.35"/>
    <row r="125428" s="62" customFormat="1" x14ac:dyDescent="0.35"/>
    <row r="125429" s="62" customFormat="1" x14ac:dyDescent="0.35"/>
    <row r="125430" s="62" customFormat="1" x14ac:dyDescent="0.35"/>
    <row r="125431" s="62" customFormat="1" x14ac:dyDescent="0.35"/>
    <row r="125432" s="62" customFormat="1" x14ac:dyDescent="0.35"/>
    <row r="125433" s="62" customFormat="1" x14ac:dyDescent="0.35"/>
    <row r="125434" s="62" customFormat="1" x14ac:dyDescent="0.35"/>
    <row r="125435" s="62" customFormat="1" x14ac:dyDescent="0.35"/>
    <row r="125436" s="62" customFormat="1" x14ac:dyDescent="0.35"/>
    <row r="125437" s="62" customFormat="1" x14ac:dyDescent="0.35"/>
    <row r="125438" s="62" customFormat="1" x14ac:dyDescent="0.35"/>
    <row r="125439" s="62" customFormat="1" x14ac:dyDescent="0.35"/>
    <row r="125440" s="62" customFormat="1" x14ac:dyDescent="0.35"/>
    <row r="125441" s="62" customFormat="1" x14ac:dyDescent="0.35"/>
    <row r="125442" s="62" customFormat="1" x14ac:dyDescent="0.35"/>
    <row r="125443" s="62" customFormat="1" x14ac:dyDescent="0.35"/>
    <row r="125444" s="62" customFormat="1" x14ac:dyDescent="0.35"/>
    <row r="125445" s="62" customFormat="1" x14ac:dyDescent="0.35"/>
    <row r="125446" s="62" customFormat="1" x14ac:dyDescent="0.35"/>
    <row r="125447" s="62" customFormat="1" x14ac:dyDescent="0.35"/>
    <row r="125448" s="62" customFormat="1" x14ac:dyDescent="0.35"/>
    <row r="125449" s="62" customFormat="1" x14ac:dyDescent="0.35"/>
    <row r="125450" s="62" customFormat="1" x14ac:dyDescent="0.35"/>
    <row r="125451" s="62" customFormat="1" x14ac:dyDescent="0.35"/>
    <row r="125452" s="62" customFormat="1" x14ac:dyDescent="0.35"/>
    <row r="125453" s="62" customFormat="1" x14ac:dyDescent="0.35"/>
    <row r="125454" s="62" customFormat="1" x14ac:dyDescent="0.35"/>
    <row r="125455" s="62" customFormat="1" x14ac:dyDescent="0.35"/>
    <row r="125456" s="62" customFormat="1" x14ac:dyDescent="0.35"/>
    <row r="125457" s="62" customFormat="1" x14ac:dyDescent="0.35"/>
    <row r="125458" s="62" customFormat="1" x14ac:dyDescent="0.35"/>
    <row r="125459" s="62" customFormat="1" x14ac:dyDescent="0.35"/>
    <row r="125460" s="62" customFormat="1" x14ac:dyDescent="0.35"/>
    <row r="125461" s="62" customFormat="1" x14ac:dyDescent="0.35"/>
    <row r="125462" s="62" customFormat="1" x14ac:dyDescent="0.35"/>
    <row r="125463" s="62" customFormat="1" x14ac:dyDescent="0.35"/>
    <row r="125464" s="62" customFormat="1" x14ac:dyDescent="0.35"/>
    <row r="125465" s="62" customFormat="1" x14ac:dyDescent="0.35"/>
    <row r="125466" s="62" customFormat="1" x14ac:dyDescent="0.35"/>
    <row r="125467" s="62" customFormat="1" x14ac:dyDescent="0.35"/>
    <row r="125468" s="62" customFormat="1" x14ac:dyDescent="0.35"/>
    <row r="125469" s="62" customFormat="1" x14ac:dyDescent="0.35"/>
    <row r="125470" s="62" customFormat="1" x14ac:dyDescent="0.35"/>
    <row r="125471" s="62" customFormat="1" x14ac:dyDescent="0.35"/>
    <row r="125472" s="62" customFormat="1" x14ac:dyDescent="0.35"/>
    <row r="125473" s="62" customFormat="1" x14ac:dyDescent="0.35"/>
    <row r="125474" s="62" customFormat="1" x14ac:dyDescent="0.35"/>
    <row r="125475" s="62" customFormat="1" x14ac:dyDescent="0.35"/>
    <row r="125476" s="62" customFormat="1" x14ac:dyDescent="0.35"/>
    <row r="125477" s="62" customFormat="1" x14ac:dyDescent="0.35"/>
    <row r="125478" s="62" customFormat="1" x14ac:dyDescent="0.35"/>
    <row r="125479" s="62" customFormat="1" x14ac:dyDescent="0.35"/>
    <row r="125480" s="62" customFormat="1" x14ac:dyDescent="0.35"/>
    <row r="125481" s="62" customFormat="1" x14ac:dyDescent="0.35"/>
    <row r="125482" s="62" customFormat="1" x14ac:dyDescent="0.35"/>
    <row r="125483" s="62" customFormat="1" x14ac:dyDescent="0.35"/>
    <row r="125484" s="62" customFormat="1" x14ac:dyDescent="0.35"/>
    <row r="125485" s="62" customFormat="1" x14ac:dyDescent="0.35"/>
    <row r="125486" s="62" customFormat="1" x14ac:dyDescent="0.35"/>
    <row r="125487" s="62" customFormat="1" x14ac:dyDescent="0.35"/>
    <row r="125488" s="62" customFormat="1" x14ac:dyDescent="0.35"/>
    <row r="125489" s="62" customFormat="1" x14ac:dyDescent="0.35"/>
    <row r="125490" s="62" customFormat="1" x14ac:dyDescent="0.35"/>
    <row r="125491" s="62" customFormat="1" x14ac:dyDescent="0.35"/>
    <row r="125492" s="62" customFormat="1" x14ac:dyDescent="0.35"/>
    <row r="125493" s="62" customFormat="1" x14ac:dyDescent="0.35"/>
    <row r="125494" s="62" customFormat="1" x14ac:dyDescent="0.35"/>
    <row r="125495" s="62" customFormat="1" x14ac:dyDescent="0.35"/>
    <row r="125496" s="62" customFormat="1" x14ac:dyDescent="0.35"/>
    <row r="125497" s="62" customFormat="1" x14ac:dyDescent="0.35"/>
    <row r="125498" s="62" customFormat="1" x14ac:dyDescent="0.35"/>
    <row r="125499" s="62" customFormat="1" x14ac:dyDescent="0.35"/>
    <row r="125500" s="62" customFormat="1" x14ac:dyDescent="0.35"/>
    <row r="125501" s="62" customFormat="1" x14ac:dyDescent="0.35"/>
    <row r="125502" s="62" customFormat="1" x14ac:dyDescent="0.35"/>
    <row r="125503" s="62" customFormat="1" x14ac:dyDescent="0.35"/>
    <row r="125504" s="62" customFormat="1" x14ac:dyDescent="0.35"/>
    <row r="125505" s="62" customFormat="1" x14ac:dyDescent="0.35"/>
    <row r="125506" s="62" customFormat="1" x14ac:dyDescent="0.35"/>
    <row r="125507" s="62" customFormat="1" x14ac:dyDescent="0.35"/>
    <row r="125508" s="62" customFormat="1" x14ac:dyDescent="0.35"/>
    <row r="125509" s="62" customFormat="1" x14ac:dyDescent="0.35"/>
    <row r="125510" s="62" customFormat="1" x14ac:dyDescent="0.35"/>
    <row r="125511" s="62" customFormat="1" x14ac:dyDescent="0.35"/>
    <row r="125512" s="62" customFormat="1" x14ac:dyDescent="0.35"/>
    <row r="125513" s="62" customFormat="1" x14ac:dyDescent="0.35"/>
    <row r="125514" s="62" customFormat="1" x14ac:dyDescent="0.35"/>
    <row r="125515" s="62" customFormat="1" x14ac:dyDescent="0.35"/>
    <row r="125516" s="62" customFormat="1" x14ac:dyDescent="0.35"/>
    <row r="125517" s="62" customFormat="1" x14ac:dyDescent="0.35"/>
    <row r="125518" s="62" customFormat="1" x14ac:dyDescent="0.35"/>
    <row r="125519" s="62" customFormat="1" x14ac:dyDescent="0.35"/>
    <row r="125520" s="62" customFormat="1" x14ac:dyDescent="0.35"/>
    <row r="125521" s="62" customFormat="1" x14ac:dyDescent="0.35"/>
    <row r="125522" s="62" customFormat="1" x14ac:dyDescent="0.35"/>
    <row r="125523" s="62" customFormat="1" x14ac:dyDescent="0.35"/>
    <row r="125524" s="62" customFormat="1" x14ac:dyDescent="0.35"/>
    <row r="125525" s="62" customFormat="1" x14ac:dyDescent="0.35"/>
    <row r="125526" s="62" customFormat="1" x14ac:dyDescent="0.35"/>
    <row r="125527" s="62" customFormat="1" x14ac:dyDescent="0.35"/>
    <row r="125528" s="62" customFormat="1" x14ac:dyDescent="0.35"/>
    <row r="125529" s="62" customFormat="1" x14ac:dyDescent="0.35"/>
    <row r="125530" s="62" customFormat="1" x14ac:dyDescent="0.35"/>
    <row r="125531" s="62" customFormat="1" x14ac:dyDescent="0.35"/>
    <row r="125532" s="62" customFormat="1" x14ac:dyDescent="0.35"/>
    <row r="125533" s="62" customFormat="1" x14ac:dyDescent="0.35"/>
    <row r="125534" s="62" customFormat="1" x14ac:dyDescent="0.35"/>
    <row r="125535" s="62" customFormat="1" x14ac:dyDescent="0.35"/>
    <row r="125536" s="62" customFormat="1" x14ac:dyDescent="0.35"/>
    <row r="125537" s="62" customFormat="1" x14ac:dyDescent="0.35"/>
    <row r="125538" s="62" customFormat="1" x14ac:dyDescent="0.35"/>
    <row r="125539" s="62" customFormat="1" x14ac:dyDescent="0.35"/>
    <row r="125540" s="62" customFormat="1" x14ac:dyDescent="0.35"/>
    <row r="125541" s="62" customFormat="1" x14ac:dyDescent="0.35"/>
    <row r="125542" s="62" customFormat="1" x14ac:dyDescent="0.35"/>
    <row r="125543" s="62" customFormat="1" x14ac:dyDescent="0.35"/>
    <row r="125544" s="62" customFormat="1" x14ac:dyDescent="0.35"/>
    <row r="125545" s="62" customFormat="1" x14ac:dyDescent="0.35"/>
    <row r="125546" s="62" customFormat="1" x14ac:dyDescent="0.35"/>
    <row r="125547" s="62" customFormat="1" x14ac:dyDescent="0.35"/>
    <row r="125548" s="62" customFormat="1" x14ac:dyDescent="0.35"/>
    <row r="125549" s="62" customFormat="1" x14ac:dyDescent="0.35"/>
    <row r="125550" s="62" customFormat="1" x14ac:dyDescent="0.35"/>
    <row r="125551" s="62" customFormat="1" x14ac:dyDescent="0.35"/>
    <row r="125552" s="62" customFormat="1" x14ac:dyDescent="0.35"/>
    <row r="125553" s="62" customFormat="1" x14ac:dyDescent="0.35"/>
    <row r="125554" s="62" customFormat="1" x14ac:dyDescent="0.35"/>
    <row r="125555" s="62" customFormat="1" x14ac:dyDescent="0.35"/>
    <row r="125556" s="62" customFormat="1" x14ac:dyDescent="0.35"/>
    <row r="125557" s="62" customFormat="1" x14ac:dyDescent="0.35"/>
    <row r="125558" s="62" customFormat="1" x14ac:dyDescent="0.35"/>
    <row r="125559" s="62" customFormat="1" x14ac:dyDescent="0.35"/>
    <row r="125560" s="62" customFormat="1" x14ac:dyDescent="0.35"/>
    <row r="125561" s="62" customFormat="1" x14ac:dyDescent="0.35"/>
    <row r="125562" s="62" customFormat="1" x14ac:dyDescent="0.35"/>
    <row r="125563" s="62" customFormat="1" x14ac:dyDescent="0.35"/>
    <row r="125564" s="62" customFormat="1" x14ac:dyDescent="0.35"/>
    <row r="125565" s="62" customFormat="1" x14ac:dyDescent="0.35"/>
    <row r="125566" s="62" customFormat="1" x14ac:dyDescent="0.35"/>
    <row r="125567" s="62" customFormat="1" x14ac:dyDescent="0.35"/>
    <row r="125568" s="62" customFormat="1" x14ac:dyDescent="0.35"/>
    <row r="125569" s="62" customFormat="1" x14ac:dyDescent="0.35"/>
    <row r="125570" s="62" customFormat="1" x14ac:dyDescent="0.35"/>
    <row r="125571" s="62" customFormat="1" x14ac:dyDescent="0.35"/>
    <row r="125572" s="62" customFormat="1" x14ac:dyDescent="0.35"/>
    <row r="125573" s="62" customFormat="1" x14ac:dyDescent="0.35"/>
    <row r="125574" s="62" customFormat="1" x14ac:dyDescent="0.35"/>
    <row r="125575" s="62" customFormat="1" x14ac:dyDescent="0.35"/>
    <row r="125576" s="62" customFormat="1" x14ac:dyDescent="0.35"/>
    <row r="125577" s="62" customFormat="1" x14ac:dyDescent="0.35"/>
    <row r="125578" s="62" customFormat="1" x14ac:dyDescent="0.35"/>
    <row r="125579" s="62" customFormat="1" x14ac:dyDescent="0.35"/>
    <row r="125580" s="62" customFormat="1" x14ac:dyDescent="0.35"/>
    <row r="125581" s="62" customFormat="1" x14ac:dyDescent="0.35"/>
    <row r="125582" s="62" customFormat="1" x14ac:dyDescent="0.35"/>
    <row r="125583" s="62" customFormat="1" x14ac:dyDescent="0.35"/>
    <row r="125584" s="62" customFormat="1" x14ac:dyDescent="0.35"/>
    <row r="125585" s="62" customFormat="1" x14ac:dyDescent="0.35"/>
    <row r="125586" s="62" customFormat="1" x14ac:dyDescent="0.35"/>
    <row r="125587" s="62" customFormat="1" x14ac:dyDescent="0.35"/>
    <row r="125588" s="62" customFormat="1" x14ac:dyDescent="0.35"/>
    <row r="125589" s="62" customFormat="1" x14ac:dyDescent="0.35"/>
    <row r="125590" s="62" customFormat="1" x14ac:dyDescent="0.35"/>
    <row r="125591" s="62" customFormat="1" x14ac:dyDescent="0.35"/>
    <row r="125592" s="62" customFormat="1" x14ac:dyDescent="0.35"/>
    <row r="125593" s="62" customFormat="1" x14ac:dyDescent="0.35"/>
    <row r="125594" s="62" customFormat="1" x14ac:dyDescent="0.35"/>
    <row r="125595" s="62" customFormat="1" x14ac:dyDescent="0.35"/>
    <row r="125596" s="62" customFormat="1" x14ac:dyDescent="0.35"/>
    <row r="125597" s="62" customFormat="1" x14ac:dyDescent="0.35"/>
    <row r="125598" s="62" customFormat="1" x14ac:dyDescent="0.35"/>
    <row r="125599" s="62" customFormat="1" x14ac:dyDescent="0.35"/>
    <row r="125600" s="62" customFormat="1" x14ac:dyDescent="0.35"/>
    <row r="125601" s="62" customFormat="1" x14ac:dyDescent="0.35"/>
    <row r="125602" s="62" customFormat="1" x14ac:dyDescent="0.35"/>
    <row r="125603" s="62" customFormat="1" x14ac:dyDescent="0.35"/>
    <row r="125604" s="62" customFormat="1" x14ac:dyDescent="0.35"/>
    <row r="125605" s="62" customFormat="1" x14ac:dyDescent="0.35"/>
    <row r="125606" s="62" customFormat="1" x14ac:dyDescent="0.35"/>
    <row r="125607" s="62" customFormat="1" x14ac:dyDescent="0.35"/>
    <row r="125608" s="62" customFormat="1" x14ac:dyDescent="0.35"/>
    <row r="125609" s="62" customFormat="1" x14ac:dyDescent="0.35"/>
    <row r="125610" s="62" customFormat="1" x14ac:dyDescent="0.35"/>
    <row r="125611" s="62" customFormat="1" x14ac:dyDescent="0.35"/>
    <row r="125612" s="62" customFormat="1" x14ac:dyDescent="0.35"/>
    <row r="125613" s="62" customFormat="1" x14ac:dyDescent="0.35"/>
    <row r="125614" s="62" customFormat="1" x14ac:dyDescent="0.35"/>
    <row r="125615" s="62" customFormat="1" x14ac:dyDescent="0.35"/>
    <row r="125616" s="62" customFormat="1" x14ac:dyDescent="0.35"/>
    <row r="125617" s="62" customFormat="1" x14ac:dyDescent="0.35"/>
    <row r="125618" s="62" customFormat="1" x14ac:dyDescent="0.35"/>
    <row r="125619" s="62" customFormat="1" x14ac:dyDescent="0.35"/>
    <row r="125620" s="62" customFormat="1" x14ac:dyDescent="0.35"/>
    <row r="125621" s="62" customFormat="1" x14ac:dyDescent="0.35"/>
    <row r="125622" s="62" customFormat="1" x14ac:dyDescent="0.35"/>
    <row r="125623" s="62" customFormat="1" x14ac:dyDescent="0.35"/>
    <row r="125624" s="62" customFormat="1" x14ac:dyDescent="0.35"/>
    <row r="125625" s="62" customFormat="1" x14ac:dyDescent="0.35"/>
    <row r="125626" s="62" customFormat="1" x14ac:dyDescent="0.35"/>
    <row r="125627" s="62" customFormat="1" x14ac:dyDescent="0.35"/>
    <row r="125628" s="62" customFormat="1" x14ac:dyDescent="0.35"/>
    <row r="125629" s="62" customFormat="1" x14ac:dyDescent="0.35"/>
    <row r="125630" s="62" customFormat="1" x14ac:dyDescent="0.35"/>
    <row r="125631" s="62" customFormat="1" x14ac:dyDescent="0.35"/>
    <row r="125632" s="62" customFormat="1" x14ac:dyDescent="0.35"/>
    <row r="125633" s="62" customFormat="1" x14ac:dyDescent="0.35"/>
    <row r="125634" s="62" customFormat="1" x14ac:dyDescent="0.35"/>
    <row r="125635" s="62" customFormat="1" x14ac:dyDescent="0.35"/>
    <row r="125636" s="62" customFormat="1" x14ac:dyDescent="0.35"/>
    <row r="125637" s="62" customFormat="1" x14ac:dyDescent="0.35"/>
    <row r="125638" s="62" customFormat="1" x14ac:dyDescent="0.35"/>
    <row r="125639" s="62" customFormat="1" x14ac:dyDescent="0.35"/>
    <row r="125640" s="62" customFormat="1" x14ac:dyDescent="0.35"/>
    <row r="125641" s="62" customFormat="1" x14ac:dyDescent="0.35"/>
    <row r="125642" s="62" customFormat="1" x14ac:dyDescent="0.35"/>
    <row r="125643" s="62" customFormat="1" x14ac:dyDescent="0.35"/>
    <row r="125644" s="62" customFormat="1" x14ac:dyDescent="0.35"/>
    <row r="125645" s="62" customFormat="1" x14ac:dyDescent="0.35"/>
    <row r="125646" s="62" customFormat="1" x14ac:dyDescent="0.35"/>
    <row r="125647" s="62" customFormat="1" x14ac:dyDescent="0.35"/>
    <row r="125648" s="62" customFormat="1" x14ac:dyDescent="0.35"/>
    <row r="125649" s="62" customFormat="1" x14ac:dyDescent="0.35"/>
    <row r="125650" s="62" customFormat="1" x14ac:dyDescent="0.35"/>
    <row r="125651" s="62" customFormat="1" x14ac:dyDescent="0.35"/>
    <row r="125652" s="62" customFormat="1" x14ac:dyDescent="0.35"/>
    <row r="125653" s="62" customFormat="1" x14ac:dyDescent="0.35"/>
    <row r="125654" s="62" customFormat="1" x14ac:dyDescent="0.35"/>
    <row r="125655" s="62" customFormat="1" x14ac:dyDescent="0.35"/>
    <row r="125656" s="62" customFormat="1" x14ac:dyDescent="0.35"/>
    <row r="125657" s="62" customFormat="1" x14ac:dyDescent="0.35"/>
    <row r="125658" s="62" customFormat="1" x14ac:dyDescent="0.35"/>
    <row r="125659" s="62" customFormat="1" x14ac:dyDescent="0.35"/>
    <row r="125660" s="62" customFormat="1" x14ac:dyDescent="0.35"/>
    <row r="125661" s="62" customFormat="1" x14ac:dyDescent="0.35"/>
    <row r="125662" s="62" customFormat="1" x14ac:dyDescent="0.35"/>
    <row r="125663" s="62" customFormat="1" x14ac:dyDescent="0.35"/>
    <row r="125664" s="62" customFormat="1" x14ac:dyDescent="0.35"/>
    <row r="125665" s="62" customFormat="1" x14ac:dyDescent="0.35"/>
    <row r="125666" s="62" customFormat="1" x14ac:dyDescent="0.35"/>
    <row r="125667" s="62" customFormat="1" x14ac:dyDescent="0.35"/>
    <row r="125668" s="62" customFormat="1" x14ac:dyDescent="0.35"/>
    <row r="125669" s="62" customFormat="1" x14ac:dyDescent="0.35"/>
    <row r="125670" s="62" customFormat="1" x14ac:dyDescent="0.35"/>
    <row r="125671" s="62" customFormat="1" x14ac:dyDescent="0.35"/>
    <row r="125672" s="62" customFormat="1" x14ac:dyDescent="0.35"/>
    <row r="125673" s="62" customFormat="1" x14ac:dyDescent="0.35"/>
    <row r="125674" s="62" customFormat="1" x14ac:dyDescent="0.35"/>
    <row r="125675" s="62" customFormat="1" x14ac:dyDescent="0.35"/>
    <row r="125676" s="62" customFormat="1" x14ac:dyDescent="0.35"/>
    <row r="125677" s="62" customFormat="1" x14ac:dyDescent="0.35"/>
    <row r="125678" s="62" customFormat="1" x14ac:dyDescent="0.35"/>
    <row r="125679" s="62" customFormat="1" x14ac:dyDescent="0.35"/>
    <row r="125680" s="62" customFormat="1" x14ac:dyDescent="0.35"/>
    <row r="125681" s="62" customFormat="1" x14ac:dyDescent="0.35"/>
    <row r="125682" s="62" customFormat="1" x14ac:dyDescent="0.35"/>
    <row r="125683" s="62" customFormat="1" x14ac:dyDescent="0.35"/>
    <row r="125684" s="62" customFormat="1" x14ac:dyDescent="0.35"/>
    <row r="125685" s="62" customFormat="1" x14ac:dyDescent="0.35"/>
    <row r="125686" s="62" customFormat="1" x14ac:dyDescent="0.35"/>
    <row r="125687" s="62" customFormat="1" x14ac:dyDescent="0.35"/>
    <row r="125688" s="62" customFormat="1" x14ac:dyDescent="0.35"/>
    <row r="125689" s="62" customFormat="1" x14ac:dyDescent="0.35"/>
    <row r="125690" s="62" customFormat="1" x14ac:dyDescent="0.35"/>
    <row r="125691" s="62" customFormat="1" x14ac:dyDescent="0.35"/>
    <row r="125692" s="62" customFormat="1" x14ac:dyDescent="0.35"/>
    <row r="125693" s="62" customFormat="1" x14ac:dyDescent="0.35"/>
    <row r="125694" s="62" customFormat="1" x14ac:dyDescent="0.35"/>
    <row r="125695" s="62" customFormat="1" x14ac:dyDescent="0.35"/>
    <row r="125696" s="62" customFormat="1" x14ac:dyDescent="0.35"/>
    <row r="125697" s="62" customFormat="1" x14ac:dyDescent="0.35"/>
    <row r="125698" s="62" customFormat="1" x14ac:dyDescent="0.35"/>
    <row r="125699" s="62" customFormat="1" x14ac:dyDescent="0.35"/>
    <row r="125700" s="62" customFormat="1" x14ac:dyDescent="0.35"/>
    <row r="125701" s="62" customFormat="1" x14ac:dyDescent="0.35"/>
    <row r="125702" s="62" customFormat="1" x14ac:dyDescent="0.35"/>
    <row r="125703" s="62" customFormat="1" x14ac:dyDescent="0.35"/>
    <row r="125704" s="62" customFormat="1" x14ac:dyDescent="0.35"/>
    <row r="125705" s="62" customFormat="1" x14ac:dyDescent="0.35"/>
    <row r="125706" s="62" customFormat="1" x14ac:dyDescent="0.35"/>
    <row r="125707" s="62" customFormat="1" x14ac:dyDescent="0.35"/>
    <row r="125708" s="62" customFormat="1" x14ac:dyDescent="0.35"/>
    <row r="125709" s="62" customFormat="1" x14ac:dyDescent="0.35"/>
    <row r="125710" s="62" customFormat="1" x14ac:dyDescent="0.35"/>
    <row r="125711" s="62" customFormat="1" x14ac:dyDescent="0.35"/>
    <row r="125712" s="62" customFormat="1" x14ac:dyDescent="0.35"/>
    <row r="125713" s="62" customFormat="1" x14ac:dyDescent="0.35"/>
    <row r="125714" s="62" customFormat="1" x14ac:dyDescent="0.35"/>
    <row r="125715" s="62" customFormat="1" x14ac:dyDescent="0.35"/>
    <row r="125716" s="62" customFormat="1" x14ac:dyDescent="0.35"/>
    <row r="125717" s="62" customFormat="1" x14ac:dyDescent="0.35"/>
    <row r="125718" s="62" customFormat="1" x14ac:dyDescent="0.35"/>
    <row r="125719" s="62" customFormat="1" x14ac:dyDescent="0.35"/>
    <row r="125720" s="62" customFormat="1" x14ac:dyDescent="0.35"/>
    <row r="125721" s="62" customFormat="1" x14ac:dyDescent="0.35"/>
    <row r="125722" s="62" customFormat="1" x14ac:dyDescent="0.35"/>
    <row r="125723" s="62" customFormat="1" x14ac:dyDescent="0.35"/>
    <row r="125724" s="62" customFormat="1" x14ac:dyDescent="0.35"/>
    <row r="125725" s="62" customFormat="1" x14ac:dyDescent="0.35"/>
    <row r="125726" s="62" customFormat="1" x14ac:dyDescent="0.35"/>
    <row r="125727" s="62" customFormat="1" x14ac:dyDescent="0.35"/>
    <row r="125728" s="62" customFormat="1" x14ac:dyDescent="0.35"/>
    <row r="125729" s="62" customFormat="1" x14ac:dyDescent="0.35"/>
    <row r="125730" s="62" customFormat="1" x14ac:dyDescent="0.35"/>
    <row r="125731" s="62" customFormat="1" x14ac:dyDescent="0.35"/>
    <row r="125732" s="62" customFormat="1" x14ac:dyDescent="0.35"/>
    <row r="125733" s="62" customFormat="1" x14ac:dyDescent="0.35"/>
    <row r="125734" s="62" customFormat="1" x14ac:dyDescent="0.35"/>
    <row r="125735" s="62" customFormat="1" x14ac:dyDescent="0.35"/>
    <row r="125736" s="62" customFormat="1" x14ac:dyDescent="0.35"/>
    <row r="125737" s="62" customFormat="1" x14ac:dyDescent="0.35"/>
    <row r="125738" s="62" customFormat="1" x14ac:dyDescent="0.35"/>
    <row r="125739" s="62" customFormat="1" x14ac:dyDescent="0.35"/>
    <row r="125740" s="62" customFormat="1" x14ac:dyDescent="0.35"/>
    <row r="125741" s="62" customFormat="1" x14ac:dyDescent="0.35"/>
    <row r="125742" s="62" customFormat="1" x14ac:dyDescent="0.35"/>
    <row r="125743" s="62" customFormat="1" x14ac:dyDescent="0.35"/>
    <row r="125744" s="62" customFormat="1" x14ac:dyDescent="0.35"/>
    <row r="125745" s="62" customFormat="1" x14ac:dyDescent="0.35"/>
    <row r="125746" s="62" customFormat="1" x14ac:dyDescent="0.35"/>
    <row r="125747" s="62" customFormat="1" x14ac:dyDescent="0.35"/>
    <row r="125748" s="62" customFormat="1" x14ac:dyDescent="0.35"/>
    <row r="125749" s="62" customFormat="1" x14ac:dyDescent="0.35"/>
    <row r="125750" s="62" customFormat="1" x14ac:dyDescent="0.35"/>
    <row r="125751" s="62" customFormat="1" x14ac:dyDescent="0.35"/>
    <row r="125752" s="62" customFormat="1" x14ac:dyDescent="0.35"/>
    <row r="125753" s="62" customFormat="1" x14ac:dyDescent="0.35"/>
    <row r="125754" s="62" customFormat="1" x14ac:dyDescent="0.35"/>
    <row r="125755" s="62" customFormat="1" x14ac:dyDescent="0.35"/>
    <row r="125756" s="62" customFormat="1" x14ac:dyDescent="0.35"/>
    <row r="125757" s="62" customFormat="1" x14ac:dyDescent="0.35"/>
    <row r="125758" s="62" customFormat="1" x14ac:dyDescent="0.35"/>
    <row r="125759" s="62" customFormat="1" x14ac:dyDescent="0.35"/>
    <row r="125760" s="62" customFormat="1" x14ac:dyDescent="0.35"/>
    <row r="125761" s="62" customFormat="1" x14ac:dyDescent="0.35"/>
    <row r="125762" s="62" customFormat="1" x14ac:dyDescent="0.35"/>
    <row r="125763" s="62" customFormat="1" x14ac:dyDescent="0.35"/>
    <row r="125764" s="62" customFormat="1" x14ac:dyDescent="0.35"/>
    <row r="125765" s="62" customFormat="1" x14ac:dyDescent="0.35"/>
    <row r="125766" s="62" customFormat="1" x14ac:dyDescent="0.35"/>
    <row r="125767" s="62" customFormat="1" x14ac:dyDescent="0.35"/>
    <row r="125768" s="62" customFormat="1" x14ac:dyDescent="0.35"/>
    <row r="125769" s="62" customFormat="1" x14ac:dyDescent="0.35"/>
    <row r="125770" s="62" customFormat="1" x14ac:dyDescent="0.35"/>
    <row r="125771" s="62" customFormat="1" x14ac:dyDescent="0.35"/>
    <row r="125772" s="62" customFormat="1" x14ac:dyDescent="0.35"/>
    <row r="125773" s="62" customFormat="1" x14ac:dyDescent="0.35"/>
    <row r="125774" s="62" customFormat="1" x14ac:dyDescent="0.35"/>
    <row r="125775" s="62" customFormat="1" x14ac:dyDescent="0.35"/>
    <row r="125776" s="62" customFormat="1" x14ac:dyDescent="0.35"/>
    <row r="125777" s="62" customFormat="1" x14ac:dyDescent="0.35"/>
    <row r="125778" s="62" customFormat="1" x14ac:dyDescent="0.35"/>
    <row r="125779" s="62" customFormat="1" x14ac:dyDescent="0.35"/>
    <row r="125780" s="62" customFormat="1" x14ac:dyDescent="0.35"/>
    <row r="125781" s="62" customFormat="1" x14ac:dyDescent="0.35"/>
    <row r="125782" s="62" customFormat="1" x14ac:dyDescent="0.35"/>
    <row r="125783" s="62" customFormat="1" x14ac:dyDescent="0.35"/>
    <row r="125784" s="62" customFormat="1" x14ac:dyDescent="0.35"/>
    <row r="125785" s="62" customFormat="1" x14ac:dyDescent="0.35"/>
    <row r="125786" s="62" customFormat="1" x14ac:dyDescent="0.35"/>
    <row r="125787" s="62" customFormat="1" x14ac:dyDescent="0.35"/>
    <row r="125788" s="62" customFormat="1" x14ac:dyDescent="0.35"/>
    <row r="125789" s="62" customFormat="1" x14ac:dyDescent="0.35"/>
    <row r="125790" s="62" customFormat="1" x14ac:dyDescent="0.35"/>
    <row r="125791" s="62" customFormat="1" x14ac:dyDescent="0.35"/>
    <row r="125792" s="62" customFormat="1" x14ac:dyDescent="0.35"/>
    <row r="125793" s="62" customFormat="1" x14ac:dyDescent="0.35"/>
    <row r="125794" s="62" customFormat="1" x14ac:dyDescent="0.35"/>
    <row r="125795" s="62" customFormat="1" x14ac:dyDescent="0.35"/>
    <row r="125796" s="62" customFormat="1" x14ac:dyDescent="0.35"/>
    <row r="125797" s="62" customFormat="1" x14ac:dyDescent="0.35"/>
    <row r="125798" s="62" customFormat="1" x14ac:dyDescent="0.35"/>
    <row r="125799" s="62" customFormat="1" x14ac:dyDescent="0.35"/>
    <row r="125800" s="62" customFormat="1" x14ac:dyDescent="0.35"/>
    <row r="125801" s="62" customFormat="1" x14ac:dyDescent="0.35"/>
    <row r="125802" s="62" customFormat="1" x14ac:dyDescent="0.35"/>
    <row r="125803" s="62" customFormat="1" x14ac:dyDescent="0.35"/>
    <row r="125804" s="62" customFormat="1" x14ac:dyDescent="0.35"/>
    <row r="125805" s="62" customFormat="1" x14ac:dyDescent="0.35"/>
    <row r="125806" s="62" customFormat="1" x14ac:dyDescent="0.35"/>
    <row r="125807" s="62" customFormat="1" x14ac:dyDescent="0.35"/>
    <row r="125808" s="62" customFormat="1" x14ac:dyDescent="0.35"/>
    <row r="125809" s="62" customFormat="1" x14ac:dyDescent="0.35"/>
    <row r="125810" s="62" customFormat="1" x14ac:dyDescent="0.35"/>
    <row r="125811" s="62" customFormat="1" x14ac:dyDescent="0.35"/>
    <row r="125812" s="62" customFormat="1" x14ac:dyDescent="0.35"/>
    <row r="125813" s="62" customFormat="1" x14ac:dyDescent="0.35"/>
    <row r="125814" s="62" customFormat="1" x14ac:dyDescent="0.35"/>
    <row r="125815" s="62" customFormat="1" x14ac:dyDescent="0.35"/>
    <row r="125816" s="62" customFormat="1" x14ac:dyDescent="0.35"/>
    <row r="125817" s="62" customFormat="1" x14ac:dyDescent="0.35"/>
    <row r="125818" s="62" customFormat="1" x14ac:dyDescent="0.35"/>
    <row r="125819" s="62" customFormat="1" x14ac:dyDescent="0.35"/>
    <row r="125820" s="62" customFormat="1" x14ac:dyDescent="0.35"/>
    <row r="125821" s="62" customFormat="1" x14ac:dyDescent="0.35"/>
    <row r="125822" s="62" customFormat="1" x14ac:dyDescent="0.35"/>
    <row r="125823" s="62" customFormat="1" x14ac:dyDescent="0.35"/>
    <row r="125824" s="62" customFormat="1" x14ac:dyDescent="0.35"/>
    <row r="125825" s="62" customFormat="1" x14ac:dyDescent="0.35"/>
    <row r="125826" s="62" customFormat="1" x14ac:dyDescent="0.35"/>
    <row r="125827" s="62" customFormat="1" x14ac:dyDescent="0.35"/>
    <row r="125828" s="62" customFormat="1" x14ac:dyDescent="0.35"/>
    <row r="125829" s="62" customFormat="1" x14ac:dyDescent="0.35"/>
    <row r="125830" s="62" customFormat="1" x14ac:dyDescent="0.35"/>
    <row r="125831" s="62" customFormat="1" x14ac:dyDescent="0.35"/>
    <row r="125832" s="62" customFormat="1" x14ac:dyDescent="0.35"/>
    <row r="125833" s="62" customFormat="1" x14ac:dyDescent="0.35"/>
    <row r="125834" s="62" customFormat="1" x14ac:dyDescent="0.35"/>
    <row r="125835" s="62" customFormat="1" x14ac:dyDescent="0.35"/>
    <row r="125836" s="62" customFormat="1" x14ac:dyDescent="0.35"/>
    <row r="125837" s="62" customFormat="1" x14ac:dyDescent="0.35"/>
    <row r="125838" s="62" customFormat="1" x14ac:dyDescent="0.35"/>
    <row r="125839" s="62" customFormat="1" x14ac:dyDescent="0.35"/>
    <row r="125840" s="62" customFormat="1" x14ac:dyDescent="0.35"/>
    <row r="125841" s="62" customFormat="1" x14ac:dyDescent="0.35"/>
    <row r="125842" s="62" customFormat="1" x14ac:dyDescent="0.35"/>
    <row r="125843" s="62" customFormat="1" x14ac:dyDescent="0.35"/>
    <row r="125844" s="62" customFormat="1" x14ac:dyDescent="0.35"/>
    <row r="125845" s="62" customFormat="1" x14ac:dyDescent="0.35"/>
    <row r="125846" s="62" customFormat="1" x14ac:dyDescent="0.35"/>
    <row r="125847" s="62" customFormat="1" x14ac:dyDescent="0.35"/>
    <row r="125848" s="62" customFormat="1" x14ac:dyDescent="0.35"/>
    <row r="125849" s="62" customFormat="1" x14ac:dyDescent="0.35"/>
    <row r="125850" s="62" customFormat="1" x14ac:dyDescent="0.35"/>
    <row r="125851" s="62" customFormat="1" x14ac:dyDescent="0.35"/>
    <row r="125852" s="62" customFormat="1" x14ac:dyDescent="0.35"/>
    <row r="125853" s="62" customFormat="1" x14ac:dyDescent="0.35"/>
    <row r="125854" s="62" customFormat="1" x14ac:dyDescent="0.35"/>
    <row r="125855" s="62" customFormat="1" x14ac:dyDescent="0.35"/>
    <row r="125856" s="62" customFormat="1" x14ac:dyDescent="0.35"/>
    <row r="125857" s="62" customFormat="1" x14ac:dyDescent="0.35"/>
    <row r="125858" s="62" customFormat="1" x14ac:dyDescent="0.35"/>
    <row r="125859" s="62" customFormat="1" x14ac:dyDescent="0.35"/>
    <row r="125860" s="62" customFormat="1" x14ac:dyDescent="0.35"/>
    <row r="125861" s="62" customFormat="1" x14ac:dyDescent="0.35"/>
    <row r="125862" s="62" customFormat="1" x14ac:dyDescent="0.35"/>
    <row r="125863" s="62" customFormat="1" x14ac:dyDescent="0.35"/>
    <row r="125864" s="62" customFormat="1" x14ac:dyDescent="0.35"/>
    <row r="125865" s="62" customFormat="1" x14ac:dyDescent="0.35"/>
    <row r="125866" s="62" customFormat="1" x14ac:dyDescent="0.35"/>
    <row r="125867" s="62" customFormat="1" x14ac:dyDescent="0.35"/>
    <row r="125868" s="62" customFormat="1" x14ac:dyDescent="0.35"/>
    <row r="125869" s="62" customFormat="1" x14ac:dyDescent="0.35"/>
    <row r="125870" s="62" customFormat="1" x14ac:dyDescent="0.35"/>
    <row r="125871" s="62" customFormat="1" x14ac:dyDescent="0.35"/>
    <row r="125872" s="62" customFormat="1" x14ac:dyDescent="0.35"/>
    <row r="125873" s="62" customFormat="1" x14ac:dyDescent="0.35"/>
    <row r="125874" s="62" customFormat="1" x14ac:dyDescent="0.35"/>
    <row r="125875" s="62" customFormat="1" x14ac:dyDescent="0.35"/>
    <row r="125876" s="62" customFormat="1" x14ac:dyDescent="0.35"/>
    <row r="125877" s="62" customFormat="1" x14ac:dyDescent="0.35"/>
    <row r="125878" s="62" customFormat="1" x14ac:dyDescent="0.35"/>
    <row r="125879" s="62" customFormat="1" x14ac:dyDescent="0.35"/>
    <row r="125880" s="62" customFormat="1" x14ac:dyDescent="0.35"/>
    <row r="125881" s="62" customFormat="1" x14ac:dyDescent="0.35"/>
    <row r="125882" s="62" customFormat="1" x14ac:dyDescent="0.35"/>
    <row r="125883" s="62" customFormat="1" x14ac:dyDescent="0.35"/>
    <row r="125884" s="62" customFormat="1" x14ac:dyDescent="0.35"/>
    <row r="125885" s="62" customFormat="1" x14ac:dyDescent="0.35"/>
    <row r="125886" s="62" customFormat="1" x14ac:dyDescent="0.35"/>
    <row r="125887" s="62" customFormat="1" x14ac:dyDescent="0.35"/>
    <row r="125888" s="62" customFormat="1" x14ac:dyDescent="0.35"/>
    <row r="125889" s="62" customFormat="1" x14ac:dyDescent="0.35"/>
    <row r="125890" s="62" customFormat="1" x14ac:dyDescent="0.35"/>
    <row r="125891" s="62" customFormat="1" x14ac:dyDescent="0.35"/>
    <row r="125892" s="62" customFormat="1" x14ac:dyDescent="0.35"/>
    <row r="125893" s="62" customFormat="1" x14ac:dyDescent="0.35"/>
    <row r="125894" s="62" customFormat="1" x14ac:dyDescent="0.35"/>
    <row r="125895" s="62" customFormat="1" x14ac:dyDescent="0.35"/>
    <row r="125896" s="62" customFormat="1" x14ac:dyDescent="0.35"/>
    <row r="125897" s="62" customFormat="1" x14ac:dyDescent="0.35"/>
    <row r="125898" s="62" customFormat="1" x14ac:dyDescent="0.35"/>
    <row r="125899" s="62" customFormat="1" x14ac:dyDescent="0.35"/>
    <row r="125900" s="62" customFormat="1" x14ac:dyDescent="0.35"/>
    <row r="125901" s="62" customFormat="1" x14ac:dyDescent="0.35"/>
    <row r="125902" s="62" customFormat="1" x14ac:dyDescent="0.35"/>
    <row r="125903" s="62" customFormat="1" x14ac:dyDescent="0.35"/>
    <row r="125904" s="62" customFormat="1" x14ac:dyDescent="0.35"/>
    <row r="125905" s="62" customFormat="1" x14ac:dyDescent="0.35"/>
    <row r="125906" s="62" customFormat="1" x14ac:dyDescent="0.35"/>
    <row r="125907" s="62" customFormat="1" x14ac:dyDescent="0.35"/>
    <row r="125908" s="62" customFormat="1" x14ac:dyDescent="0.35"/>
    <row r="125909" s="62" customFormat="1" x14ac:dyDescent="0.35"/>
    <row r="125910" s="62" customFormat="1" x14ac:dyDescent="0.35"/>
    <row r="125911" s="62" customFormat="1" x14ac:dyDescent="0.35"/>
    <row r="125912" s="62" customFormat="1" x14ac:dyDescent="0.35"/>
    <row r="125913" s="62" customFormat="1" x14ac:dyDescent="0.35"/>
    <row r="125914" s="62" customFormat="1" x14ac:dyDescent="0.35"/>
    <row r="125915" s="62" customFormat="1" x14ac:dyDescent="0.35"/>
    <row r="125916" s="62" customFormat="1" x14ac:dyDescent="0.35"/>
    <row r="125917" s="62" customFormat="1" x14ac:dyDescent="0.35"/>
    <row r="125918" s="62" customFormat="1" x14ac:dyDescent="0.35"/>
    <row r="125919" s="62" customFormat="1" x14ac:dyDescent="0.35"/>
    <row r="125920" s="62" customFormat="1" x14ac:dyDescent="0.35"/>
    <row r="125921" s="62" customFormat="1" x14ac:dyDescent="0.35"/>
    <row r="125922" s="62" customFormat="1" x14ac:dyDescent="0.35"/>
    <row r="125923" s="62" customFormat="1" x14ac:dyDescent="0.35"/>
    <row r="125924" s="62" customFormat="1" x14ac:dyDescent="0.35"/>
    <row r="125925" s="62" customFormat="1" x14ac:dyDescent="0.35"/>
    <row r="125926" s="62" customFormat="1" x14ac:dyDescent="0.35"/>
    <row r="125927" s="62" customFormat="1" x14ac:dyDescent="0.35"/>
    <row r="125928" s="62" customFormat="1" x14ac:dyDescent="0.35"/>
    <row r="125929" s="62" customFormat="1" x14ac:dyDescent="0.35"/>
    <row r="125930" s="62" customFormat="1" x14ac:dyDescent="0.35"/>
    <row r="125931" s="62" customFormat="1" x14ac:dyDescent="0.35"/>
    <row r="125932" s="62" customFormat="1" x14ac:dyDescent="0.35"/>
    <row r="125933" s="62" customFormat="1" x14ac:dyDescent="0.35"/>
    <row r="125934" s="62" customFormat="1" x14ac:dyDescent="0.35"/>
    <row r="125935" s="62" customFormat="1" x14ac:dyDescent="0.35"/>
    <row r="125936" s="62" customFormat="1" x14ac:dyDescent="0.35"/>
    <row r="125937" s="62" customFormat="1" x14ac:dyDescent="0.35"/>
    <row r="125938" s="62" customFormat="1" x14ac:dyDescent="0.35"/>
    <row r="125939" s="62" customFormat="1" x14ac:dyDescent="0.35"/>
    <row r="125940" s="62" customFormat="1" x14ac:dyDescent="0.35"/>
    <row r="125941" s="62" customFormat="1" x14ac:dyDescent="0.35"/>
    <row r="125942" s="62" customFormat="1" x14ac:dyDescent="0.35"/>
    <row r="125943" s="62" customFormat="1" x14ac:dyDescent="0.35"/>
    <row r="125944" s="62" customFormat="1" x14ac:dyDescent="0.35"/>
    <row r="125945" s="62" customFormat="1" x14ac:dyDescent="0.35"/>
    <row r="125946" s="62" customFormat="1" x14ac:dyDescent="0.35"/>
    <row r="125947" s="62" customFormat="1" x14ac:dyDescent="0.35"/>
    <row r="125948" s="62" customFormat="1" x14ac:dyDescent="0.35"/>
    <row r="125949" s="62" customFormat="1" x14ac:dyDescent="0.35"/>
    <row r="125950" s="62" customFormat="1" x14ac:dyDescent="0.35"/>
    <row r="125951" s="62" customFormat="1" x14ac:dyDescent="0.35"/>
    <row r="125952" s="62" customFormat="1" x14ac:dyDescent="0.35"/>
    <row r="125953" s="62" customFormat="1" x14ac:dyDescent="0.35"/>
    <row r="125954" s="62" customFormat="1" x14ac:dyDescent="0.35"/>
    <row r="125955" s="62" customFormat="1" x14ac:dyDescent="0.35"/>
    <row r="125956" s="62" customFormat="1" x14ac:dyDescent="0.35"/>
    <row r="125957" s="62" customFormat="1" x14ac:dyDescent="0.35"/>
    <row r="125958" s="62" customFormat="1" x14ac:dyDescent="0.35"/>
    <row r="125959" s="62" customFormat="1" x14ac:dyDescent="0.35"/>
    <row r="125960" s="62" customFormat="1" x14ac:dyDescent="0.35"/>
    <row r="125961" s="62" customFormat="1" x14ac:dyDescent="0.35"/>
    <row r="125962" s="62" customFormat="1" x14ac:dyDescent="0.35"/>
    <row r="125963" s="62" customFormat="1" x14ac:dyDescent="0.35"/>
    <row r="125964" s="62" customFormat="1" x14ac:dyDescent="0.35"/>
    <row r="125965" s="62" customFormat="1" x14ac:dyDescent="0.35"/>
    <row r="125966" s="62" customFormat="1" x14ac:dyDescent="0.35"/>
    <row r="125967" s="62" customFormat="1" x14ac:dyDescent="0.35"/>
    <row r="125968" s="62" customFormat="1" x14ac:dyDescent="0.35"/>
    <row r="125969" s="62" customFormat="1" x14ac:dyDescent="0.35"/>
    <row r="125970" s="62" customFormat="1" x14ac:dyDescent="0.35"/>
    <row r="125971" s="62" customFormat="1" x14ac:dyDescent="0.35"/>
    <row r="125972" s="62" customFormat="1" x14ac:dyDescent="0.35"/>
    <row r="125973" s="62" customFormat="1" x14ac:dyDescent="0.35"/>
    <row r="125974" s="62" customFormat="1" x14ac:dyDescent="0.35"/>
    <row r="125975" s="62" customFormat="1" x14ac:dyDescent="0.35"/>
    <row r="125976" s="62" customFormat="1" x14ac:dyDescent="0.35"/>
    <row r="125977" s="62" customFormat="1" x14ac:dyDescent="0.35"/>
    <row r="125978" s="62" customFormat="1" x14ac:dyDescent="0.35"/>
    <row r="125979" s="62" customFormat="1" x14ac:dyDescent="0.35"/>
    <row r="125980" s="62" customFormat="1" x14ac:dyDescent="0.35"/>
    <row r="125981" s="62" customFormat="1" x14ac:dyDescent="0.35"/>
    <row r="125982" s="62" customFormat="1" x14ac:dyDescent="0.35"/>
    <row r="125983" s="62" customFormat="1" x14ac:dyDescent="0.35"/>
    <row r="125984" s="62" customFormat="1" x14ac:dyDescent="0.35"/>
    <row r="125985" s="62" customFormat="1" x14ac:dyDescent="0.35"/>
    <row r="125986" s="62" customFormat="1" x14ac:dyDescent="0.35"/>
    <row r="125987" s="62" customFormat="1" x14ac:dyDescent="0.35"/>
    <row r="125988" s="62" customFormat="1" x14ac:dyDescent="0.35"/>
    <row r="125989" s="62" customFormat="1" x14ac:dyDescent="0.35"/>
    <row r="125990" s="62" customFormat="1" x14ac:dyDescent="0.35"/>
    <row r="125991" s="62" customFormat="1" x14ac:dyDescent="0.35"/>
    <row r="125992" s="62" customFormat="1" x14ac:dyDescent="0.35"/>
    <row r="125993" s="62" customFormat="1" x14ac:dyDescent="0.35"/>
    <row r="125994" s="62" customFormat="1" x14ac:dyDescent="0.35"/>
    <row r="125995" s="62" customFormat="1" x14ac:dyDescent="0.35"/>
    <row r="125996" s="62" customFormat="1" x14ac:dyDescent="0.35"/>
    <row r="125997" s="62" customFormat="1" x14ac:dyDescent="0.35"/>
    <row r="125998" s="62" customFormat="1" x14ac:dyDescent="0.35"/>
    <row r="125999" s="62" customFormat="1" x14ac:dyDescent="0.35"/>
    <row r="126000" s="62" customFormat="1" x14ac:dyDescent="0.35"/>
    <row r="126001" s="62" customFormat="1" x14ac:dyDescent="0.35"/>
    <row r="126002" s="62" customFormat="1" x14ac:dyDescent="0.35"/>
    <row r="126003" s="62" customFormat="1" x14ac:dyDescent="0.35"/>
    <row r="126004" s="62" customFormat="1" x14ac:dyDescent="0.35"/>
    <row r="126005" s="62" customFormat="1" x14ac:dyDescent="0.35"/>
    <row r="126006" s="62" customFormat="1" x14ac:dyDescent="0.35"/>
    <row r="126007" s="62" customFormat="1" x14ac:dyDescent="0.35"/>
    <row r="126008" s="62" customFormat="1" x14ac:dyDescent="0.35"/>
    <row r="126009" s="62" customFormat="1" x14ac:dyDescent="0.35"/>
    <row r="126010" s="62" customFormat="1" x14ac:dyDescent="0.35"/>
    <row r="126011" s="62" customFormat="1" x14ac:dyDescent="0.35"/>
    <row r="126012" s="62" customFormat="1" x14ac:dyDescent="0.35"/>
    <row r="126013" s="62" customFormat="1" x14ac:dyDescent="0.35"/>
    <row r="126014" s="62" customFormat="1" x14ac:dyDescent="0.35"/>
    <row r="126015" s="62" customFormat="1" x14ac:dyDescent="0.35"/>
    <row r="126016" s="62" customFormat="1" x14ac:dyDescent="0.35"/>
    <row r="126017" s="62" customFormat="1" x14ac:dyDescent="0.35"/>
    <row r="126018" s="62" customFormat="1" x14ac:dyDescent="0.35"/>
    <row r="126019" s="62" customFormat="1" x14ac:dyDescent="0.35"/>
    <row r="126020" s="62" customFormat="1" x14ac:dyDescent="0.35"/>
    <row r="126021" s="62" customFormat="1" x14ac:dyDescent="0.35"/>
    <row r="126022" s="62" customFormat="1" x14ac:dyDescent="0.35"/>
    <row r="126023" s="62" customFormat="1" x14ac:dyDescent="0.35"/>
    <row r="126024" s="62" customFormat="1" x14ac:dyDescent="0.35"/>
    <row r="126025" s="62" customFormat="1" x14ac:dyDescent="0.35"/>
    <row r="126026" s="62" customFormat="1" x14ac:dyDescent="0.35"/>
    <row r="126027" s="62" customFormat="1" x14ac:dyDescent="0.35"/>
    <row r="126028" s="62" customFormat="1" x14ac:dyDescent="0.35"/>
    <row r="126029" s="62" customFormat="1" x14ac:dyDescent="0.35"/>
    <row r="126030" s="62" customFormat="1" x14ac:dyDescent="0.35"/>
    <row r="126031" s="62" customFormat="1" x14ac:dyDescent="0.35"/>
    <row r="126032" s="62" customFormat="1" x14ac:dyDescent="0.35"/>
    <row r="126033" s="62" customFormat="1" x14ac:dyDescent="0.35"/>
    <row r="126034" s="62" customFormat="1" x14ac:dyDescent="0.35"/>
    <row r="126035" s="62" customFormat="1" x14ac:dyDescent="0.35"/>
    <row r="126036" s="62" customFormat="1" x14ac:dyDescent="0.35"/>
    <row r="126037" s="62" customFormat="1" x14ac:dyDescent="0.35"/>
    <row r="126038" s="62" customFormat="1" x14ac:dyDescent="0.35"/>
    <row r="126039" s="62" customFormat="1" x14ac:dyDescent="0.35"/>
    <row r="126040" s="62" customFormat="1" x14ac:dyDescent="0.35"/>
    <row r="126041" s="62" customFormat="1" x14ac:dyDescent="0.35"/>
    <row r="126042" s="62" customFormat="1" x14ac:dyDescent="0.35"/>
    <row r="126043" s="62" customFormat="1" x14ac:dyDescent="0.35"/>
    <row r="126044" s="62" customFormat="1" x14ac:dyDescent="0.35"/>
    <row r="126045" s="62" customFormat="1" x14ac:dyDescent="0.35"/>
    <row r="126046" s="62" customFormat="1" x14ac:dyDescent="0.35"/>
    <row r="126047" s="62" customFormat="1" x14ac:dyDescent="0.35"/>
    <row r="126048" s="62" customFormat="1" x14ac:dyDescent="0.35"/>
    <row r="126049" s="62" customFormat="1" x14ac:dyDescent="0.35"/>
    <row r="126050" s="62" customFormat="1" x14ac:dyDescent="0.35"/>
    <row r="126051" s="62" customFormat="1" x14ac:dyDescent="0.35"/>
    <row r="126052" s="62" customFormat="1" x14ac:dyDescent="0.35"/>
    <row r="126053" s="62" customFormat="1" x14ac:dyDescent="0.35"/>
    <row r="126054" s="62" customFormat="1" x14ac:dyDescent="0.35"/>
    <row r="126055" s="62" customFormat="1" x14ac:dyDescent="0.35"/>
    <row r="126056" s="62" customFormat="1" x14ac:dyDescent="0.35"/>
    <row r="126057" s="62" customFormat="1" x14ac:dyDescent="0.35"/>
    <row r="126058" s="62" customFormat="1" x14ac:dyDescent="0.35"/>
    <row r="126059" s="62" customFormat="1" x14ac:dyDescent="0.35"/>
    <row r="126060" s="62" customFormat="1" x14ac:dyDescent="0.35"/>
    <row r="126061" s="62" customFormat="1" x14ac:dyDescent="0.35"/>
    <row r="126062" s="62" customFormat="1" x14ac:dyDescent="0.35"/>
    <row r="126063" s="62" customFormat="1" x14ac:dyDescent="0.35"/>
    <row r="126064" s="62" customFormat="1" x14ac:dyDescent="0.35"/>
    <row r="126065" s="62" customFormat="1" x14ac:dyDescent="0.35"/>
    <row r="126066" s="62" customFormat="1" x14ac:dyDescent="0.35"/>
    <row r="126067" s="62" customFormat="1" x14ac:dyDescent="0.35"/>
    <row r="126068" s="62" customFormat="1" x14ac:dyDescent="0.35"/>
    <row r="126069" s="62" customFormat="1" x14ac:dyDescent="0.35"/>
    <row r="126070" s="62" customFormat="1" x14ac:dyDescent="0.35"/>
    <row r="126071" s="62" customFormat="1" x14ac:dyDescent="0.35"/>
    <row r="126072" s="62" customFormat="1" x14ac:dyDescent="0.35"/>
    <row r="126073" s="62" customFormat="1" x14ac:dyDescent="0.35"/>
    <row r="126074" s="62" customFormat="1" x14ac:dyDescent="0.35"/>
    <row r="126075" s="62" customFormat="1" x14ac:dyDescent="0.35"/>
    <row r="126076" s="62" customFormat="1" x14ac:dyDescent="0.35"/>
    <row r="126077" s="62" customFormat="1" x14ac:dyDescent="0.35"/>
    <row r="126078" s="62" customFormat="1" x14ac:dyDescent="0.35"/>
    <row r="126079" s="62" customFormat="1" x14ac:dyDescent="0.35"/>
    <row r="126080" s="62" customFormat="1" x14ac:dyDescent="0.35"/>
    <row r="126081" s="62" customFormat="1" x14ac:dyDescent="0.35"/>
    <row r="126082" s="62" customFormat="1" x14ac:dyDescent="0.35"/>
    <row r="126083" s="62" customFormat="1" x14ac:dyDescent="0.35"/>
    <row r="126084" s="62" customFormat="1" x14ac:dyDescent="0.35"/>
    <row r="126085" s="62" customFormat="1" x14ac:dyDescent="0.35"/>
    <row r="126086" s="62" customFormat="1" x14ac:dyDescent="0.35"/>
    <row r="126087" s="62" customFormat="1" x14ac:dyDescent="0.35"/>
    <row r="126088" s="62" customFormat="1" x14ac:dyDescent="0.35"/>
    <row r="126089" s="62" customFormat="1" x14ac:dyDescent="0.35"/>
    <row r="126090" s="62" customFormat="1" x14ac:dyDescent="0.35"/>
    <row r="126091" s="62" customFormat="1" x14ac:dyDescent="0.35"/>
    <row r="126092" s="62" customFormat="1" x14ac:dyDescent="0.35"/>
    <row r="126093" s="62" customFormat="1" x14ac:dyDescent="0.35"/>
    <row r="126094" s="62" customFormat="1" x14ac:dyDescent="0.35"/>
    <row r="126095" s="62" customFormat="1" x14ac:dyDescent="0.35"/>
    <row r="126096" s="62" customFormat="1" x14ac:dyDescent="0.35"/>
    <row r="126097" s="62" customFormat="1" x14ac:dyDescent="0.35"/>
    <row r="126098" s="62" customFormat="1" x14ac:dyDescent="0.35"/>
    <row r="126099" s="62" customFormat="1" x14ac:dyDescent="0.35"/>
    <row r="126100" s="62" customFormat="1" x14ac:dyDescent="0.35"/>
    <row r="126101" s="62" customFormat="1" x14ac:dyDescent="0.35"/>
    <row r="126102" s="62" customFormat="1" x14ac:dyDescent="0.35"/>
    <row r="126103" s="62" customFormat="1" x14ac:dyDescent="0.35"/>
    <row r="126104" s="62" customFormat="1" x14ac:dyDescent="0.35"/>
    <row r="126105" s="62" customFormat="1" x14ac:dyDescent="0.35"/>
    <row r="126106" s="62" customFormat="1" x14ac:dyDescent="0.35"/>
    <row r="126107" s="62" customFormat="1" x14ac:dyDescent="0.35"/>
    <row r="126108" s="62" customFormat="1" x14ac:dyDescent="0.35"/>
    <row r="126109" s="62" customFormat="1" x14ac:dyDescent="0.35"/>
    <row r="126110" s="62" customFormat="1" x14ac:dyDescent="0.35"/>
    <row r="126111" s="62" customFormat="1" x14ac:dyDescent="0.35"/>
    <row r="126112" s="62" customFormat="1" x14ac:dyDescent="0.35"/>
    <row r="126113" s="62" customFormat="1" x14ac:dyDescent="0.35"/>
    <row r="126114" s="62" customFormat="1" x14ac:dyDescent="0.35"/>
    <row r="126115" s="62" customFormat="1" x14ac:dyDescent="0.35"/>
    <row r="126116" s="62" customFormat="1" x14ac:dyDescent="0.35"/>
    <row r="126117" s="62" customFormat="1" x14ac:dyDescent="0.35"/>
    <row r="126118" s="62" customFormat="1" x14ac:dyDescent="0.35"/>
    <row r="126119" s="62" customFormat="1" x14ac:dyDescent="0.35"/>
    <row r="126120" s="62" customFormat="1" x14ac:dyDescent="0.35"/>
    <row r="126121" s="62" customFormat="1" x14ac:dyDescent="0.35"/>
    <row r="126122" s="62" customFormat="1" x14ac:dyDescent="0.35"/>
    <row r="126123" s="62" customFormat="1" x14ac:dyDescent="0.35"/>
    <row r="126124" s="62" customFormat="1" x14ac:dyDescent="0.35"/>
    <row r="126125" s="62" customFormat="1" x14ac:dyDescent="0.35"/>
    <row r="126126" s="62" customFormat="1" x14ac:dyDescent="0.35"/>
    <row r="126127" s="62" customFormat="1" x14ac:dyDescent="0.35"/>
    <row r="126128" s="62" customFormat="1" x14ac:dyDescent="0.35"/>
    <row r="126129" s="62" customFormat="1" x14ac:dyDescent="0.35"/>
    <row r="126130" s="62" customFormat="1" x14ac:dyDescent="0.35"/>
    <row r="126131" s="62" customFormat="1" x14ac:dyDescent="0.35"/>
    <row r="126132" s="62" customFormat="1" x14ac:dyDescent="0.35"/>
    <row r="126133" s="62" customFormat="1" x14ac:dyDescent="0.35"/>
    <row r="126134" s="62" customFormat="1" x14ac:dyDescent="0.35"/>
    <row r="126135" s="62" customFormat="1" x14ac:dyDescent="0.35"/>
    <row r="126136" s="62" customFormat="1" x14ac:dyDescent="0.35"/>
    <row r="126137" s="62" customFormat="1" x14ac:dyDescent="0.35"/>
    <row r="126138" s="62" customFormat="1" x14ac:dyDescent="0.35"/>
    <row r="126139" s="62" customFormat="1" x14ac:dyDescent="0.35"/>
    <row r="126140" s="62" customFormat="1" x14ac:dyDescent="0.35"/>
    <row r="126141" s="62" customFormat="1" x14ac:dyDescent="0.35"/>
    <row r="126142" s="62" customFormat="1" x14ac:dyDescent="0.35"/>
    <row r="126143" s="62" customFormat="1" x14ac:dyDescent="0.35"/>
    <row r="126144" s="62" customFormat="1" x14ac:dyDescent="0.35"/>
    <row r="126145" s="62" customFormat="1" x14ac:dyDescent="0.35"/>
    <row r="126146" s="62" customFormat="1" x14ac:dyDescent="0.35"/>
    <row r="126147" s="62" customFormat="1" x14ac:dyDescent="0.35"/>
    <row r="126148" s="62" customFormat="1" x14ac:dyDescent="0.35"/>
    <row r="126149" s="62" customFormat="1" x14ac:dyDescent="0.35"/>
    <row r="126150" s="62" customFormat="1" x14ac:dyDescent="0.35"/>
    <row r="126151" s="62" customFormat="1" x14ac:dyDescent="0.35"/>
    <row r="126152" s="62" customFormat="1" x14ac:dyDescent="0.35"/>
    <row r="126153" s="62" customFormat="1" x14ac:dyDescent="0.35"/>
    <row r="126154" s="62" customFormat="1" x14ac:dyDescent="0.35"/>
    <row r="126155" s="62" customFormat="1" x14ac:dyDescent="0.35"/>
    <row r="126156" s="62" customFormat="1" x14ac:dyDescent="0.35"/>
    <row r="126157" s="62" customFormat="1" x14ac:dyDescent="0.35"/>
    <row r="126158" s="62" customFormat="1" x14ac:dyDescent="0.35"/>
    <row r="126159" s="62" customFormat="1" x14ac:dyDescent="0.35"/>
    <row r="126160" s="62" customFormat="1" x14ac:dyDescent="0.35"/>
    <row r="126161" s="62" customFormat="1" x14ac:dyDescent="0.35"/>
    <row r="126162" s="62" customFormat="1" x14ac:dyDescent="0.35"/>
    <row r="126163" s="62" customFormat="1" x14ac:dyDescent="0.35"/>
    <row r="126164" s="62" customFormat="1" x14ac:dyDescent="0.35"/>
    <row r="126165" s="62" customFormat="1" x14ac:dyDescent="0.35"/>
    <row r="126166" s="62" customFormat="1" x14ac:dyDescent="0.35"/>
    <row r="126167" s="62" customFormat="1" x14ac:dyDescent="0.35"/>
    <row r="126168" s="62" customFormat="1" x14ac:dyDescent="0.35"/>
    <row r="126169" s="62" customFormat="1" x14ac:dyDescent="0.35"/>
    <row r="126170" s="62" customFormat="1" x14ac:dyDescent="0.35"/>
    <row r="126171" s="62" customFormat="1" x14ac:dyDescent="0.35"/>
    <row r="126172" s="62" customFormat="1" x14ac:dyDescent="0.35"/>
    <row r="126173" s="62" customFormat="1" x14ac:dyDescent="0.35"/>
    <row r="126174" s="62" customFormat="1" x14ac:dyDescent="0.35"/>
    <row r="126175" s="62" customFormat="1" x14ac:dyDescent="0.35"/>
    <row r="126176" s="62" customFormat="1" x14ac:dyDescent="0.35"/>
    <row r="126177" s="62" customFormat="1" x14ac:dyDescent="0.35"/>
    <row r="126178" s="62" customFormat="1" x14ac:dyDescent="0.35"/>
    <row r="126179" s="62" customFormat="1" x14ac:dyDescent="0.35"/>
    <row r="126180" s="62" customFormat="1" x14ac:dyDescent="0.35"/>
    <row r="126181" s="62" customFormat="1" x14ac:dyDescent="0.35"/>
    <row r="126182" s="62" customFormat="1" x14ac:dyDescent="0.35"/>
    <row r="126183" s="62" customFormat="1" x14ac:dyDescent="0.35"/>
    <row r="126184" s="62" customFormat="1" x14ac:dyDescent="0.35"/>
    <row r="126185" s="62" customFormat="1" x14ac:dyDescent="0.35"/>
    <row r="126186" s="62" customFormat="1" x14ac:dyDescent="0.35"/>
    <row r="126187" s="62" customFormat="1" x14ac:dyDescent="0.35"/>
    <row r="126188" s="62" customFormat="1" x14ac:dyDescent="0.35"/>
    <row r="126189" s="62" customFormat="1" x14ac:dyDescent="0.35"/>
    <row r="126190" s="62" customFormat="1" x14ac:dyDescent="0.35"/>
    <row r="126191" s="62" customFormat="1" x14ac:dyDescent="0.35"/>
    <row r="126192" s="62" customFormat="1" x14ac:dyDescent="0.35"/>
    <row r="126193" s="62" customFormat="1" x14ac:dyDescent="0.35"/>
    <row r="126194" s="62" customFormat="1" x14ac:dyDescent="0.35"/>
    <row r="126195" s="62" customFormat="1" x14ac:dyDescent="0.35"/>
    <row r="126196" s="62" customFormat="1" x14ac:dyDescent="0.35"/>
    <row r="126197" s="62" customFormat="1" x14ac:dyDescent="0.35"/>
    <row r="126198" s="62" customFormat="1" x14ac:dyDescent="0.35"/>
    <row r="126199" s="62" customFormat="1" x14ac:dyDescent="0.35"/>
    <row r="126200" s="62" customFormat="1" x14ac:dyDescent="0.35"/>
    <row r="126201" s="62" customFormat="1" x14ac:dyDescent="0.35"/>
    <row r="126202" s="62" customFormat="1" x14ac:dyDescent="0.35"/>
    <row r="126203" s="62" customFormat="1" x14ac:dyDescent="0.35"/>
    <row r="126204" s="62" customFormat="1" x14ac:dyDescent="0.35"/>
    <row r="126205" s="62" customFormat="1" x14ac:dyDescent="0.35"/>
    <row r="126206" s="62" customFormat="1" x14ac:dyDescent="0.35"/>
    <row r="126207" s="62" customFormat="1" x14ac:dyDescent="0.35"/>
    <row r="126208" s="62" customFormat="1" x14ac:dyDescent="0.35"/>
    <row r="126209" s="62" customFormat="1" x14ac:dyDescent="0.35"/>
    <row r="126210" s="62" customFormat="1" x14ac:dyDescent="0.35"/>
    <row r="126211" s="62" customFormat="1" x14ac:dyDescent="0.35"/>
    <row r="126212" s="62" customFormat="1" x14ac:dyDescent="0.35"/>
    <row r="126213" s="62" customFormat="1" x14ac:dyDescent="0.35"/>
    <row r="126214" s="62" customFormat="1" x14ac:dyDescent="0.35"/>
    <row r="126215" s="62" customFormat="1" x14ac:dyDescent="0.35"/>
    <row r="126216" s="62" customFormat="1" x14ac:dyDescent="0.35"/>
    <row r="126217" s="62" customFormat="1" x14ac:dyDescent="0.35"/>
    <row r="126218" s="62" customFormat="1" x14ac:dyDescent="0.35"/>
    <row r="126219" s="62" customFormat="1" x14ac:dyDescent="0.35"/>
    <row r="126220" s="62" customFormat="1" x14ac:dyDescent="0.35"/>
    <row r="126221" s="62" customFormat="1" x14ac:dyDescent="0.35"/>
    <row r="126222" s="62" customFormat="1" x14ac:dyDescent="0.35"/>
    <row r="126223" s="62" customFormat="1" x14ac:dyDescent="0.35"/>
    <row r="126224" s="62" customFormat="1" x14ac:dyDescent="0.35"/>
    <row r="126225" s="62" customFormat="1" x14ac:dyDescent="0.35"/>
    <row r="126226" s="62" customFormat="1" x14ac:dyDescent="0.35"/>
    <row r="126227" s="62" customFormat="1" x14ac:dyDescent="0.35"/>
    <row r="126228" s="62" customFormat="1" x14ac:dyDescent="0.35"/>
    <row r="126229" s="62" customFormat="1" x14ac:dyDescent="0.35"/>
    <row r="126230" s="62" customFormat="1" x14ac:dyDescent="0.35"/>
    <row r="126231" s="62" customFormat="1" x14ac:dyDescent="0.35"/>
    <row r="126232" s="62" customFormat="1" x14ac:dyDescent="0.35"/>
    <row r="126233" s="62" customFormat="1" x14ac:dyDescent="0.35"/>
    <row r="126234" s="62" customFormat="1" x14ac:dyDescent="0.35"/>
    <row r="126235" s="62" customFormat="1" x14ac:dyDescent="0.35"/>
    <row r="126236" s="62" customFormat="1" x14ac:dyDescent="0.35"/>
    <row r="126237" s="62" customFormat="1" x14ac:dyDescent="0.35"/>
    <row r="126238" s="62" customFormat="1" x14ac:dyDescent="0.35"/>
    <row r="126239" s="62" customFormat="1" x14ac:dyDescent="0.35"/>
    <row r="126240" s="62" customFormat="1" x14ac:dyDescent="0.35"/>
    <row r="126241" s="62" customFormat="1" x14ac:dyDescent="0.35"/>
    <row r="126242" s="62" customFormat="1" x14ac:dyDescent="0.35"/>
    <row r="126243" s="62" customFormat="1" x14ac:dyDescent="0.35"/>
    <row r="126244" s="62" customFormat="1" x14ac:dyDescent="0.35"/>
    <row r="126245" s="62" customFormat="1" x14ac:dyDescent="0.35"/>
    <row r="126246" s="62" customFormat="1" x14ac:dyDescent="0.35"/>
    <row r="126247" s="62" customFormat="1" x14ac:dyDescent="0.35"/>
    <row r="126248" s="62" customFormat="1" x14ac:dyDescent="0.35"/>
    <row r="126249" s="62" customFormat="1" x14ac:dyDescent="0.35"/>
    <row r="126250" s="62" customFormat="1" x14ac:dyDescent="0.35"/>
    <row r="126251" s="62" customFormat="1" x14ac:dyDescent="0.35"/>
    <row r="126252" s="62" customFormat="1" x14ac:dyDescent="0.35"/>
    <row r="126253" s="62" customFormat="1" x14ac:dyDescent="0.35"/>
    <row r="126254" s="62" customFormat="1" x14ac:dyDescent="0.35"/>
    <row r="126255" s="62" customFormat="1" x14ac:dyDescent="0.35"/>
    <row r="126256" s="62" customFormat="1" x14ac:dyDescent="0.35"/>
    <row r="126257" s="62" customFormat="1" x14ac:dyDescent="0.35"/>
    <row r="126258" s="62" customFormat="1" x14ac:dyDescent="0.35"/>
    <row r="126259" s="62" customFormat="1" x14ac:dyDescent="0.35"/>
    <row r="126260" s="62" customFormat="1" x14ac:dyDescent="0.35"/>
    <row r="126261" s="62" customFormat="1" x14ac:dyDescent="0.35"/>
    <row r="126262" s="62" customFormat="1" x14ac:dyDescent="0.35"/>
    <row r="126263" s="62" customFormat="1" x14ac:dyDescent="0.35"/>
    <row r="126264" s="62" customFormat="1" x14ac:dyDescent="0.35"/>
    <row r="126265" s="62" customFormat="1" x14ac:dyDescent="0.35"/>
    <row r="126266" s="62" customFormat="1" x14ac:dyDescent="0.35"/>
    <row r="126267" s="62" customFormat="1" x14ac:dyDescent="0.35"/>
    <row r="126268" s="62" customFormat="1" x14ac:dyDescent="0.35"/>
    <row r="126269" s="62" customFormat="1" x14ac:dyDescent="0.35"/>
    <row r="126270" s="62" customFormat="1" x14ac:dyDescent="0.35"/>
    <row r="126271" s="62" customFormat="1" x14ac:dyDescent="0.35"/>
    <row r="126272" s="62" customFormat="1" x14ac:dyDescent="0.35"/>
    <row r="126273" s="62" customFormat="1" x14ac:dyDescent="0.35"/>
    <row r="126274" s="62" customFormat="1" x14ac:dyDescent="0.35"/>
    <row r="126275" s="62" customFormat="1" x14ac:dyDescent="0.35"/>
    <row r="126276" s="62" customFormat="1" x14ac:dyDescent="0.35"/>
    <row r="126277" s="62" customFormat="1" x14ac:dyDescent="0.35"/>
    <row r="126278" s="62" customFormat="1" x14ac:dyDescent="0.35"/>
    <row r="126279" s="62" customFormat="1" x14ac:dyDescent="0.35"/>
    <row r="126280" s="62" customFormat="1" x14ac:dyDescent="0.35"/>
    <row r="126281" s="62" customFormat="1" x14ac:dyDescent="0.35"/>
    <row r="126282" s="62" customFormat="1" x14ac:dyDescent="0.35"/>
    <row r="126283" s="62" customFormat="1" x14ac:dyDescent="0.35"/>
    <row r="126284" s="62" customFormat="1" x14ac:dyDescent="0.35"/>
    <row r="126285" s="62" customFormat="1" x14ac:dyDescent="0.35"/>
    <row r="126286" s="62" customFormat="1" x14ac:dyDescent="0.35"/>
    <row r="126287" s="62" customFormat="1" x14ac:dyDescent="0.35"/>
    <row r="126288" s="62" customFormat="1" x14ac:dyDescent="0.35"/>
    <row r="126289" s="62" customFormat="1" x14ac:dyDescent="0.35"/>
    <row r="126290" s="62" customFormat="1" x14ac:dyDescent="0.35"/>
    <row r="126291" s="62" customFormat="1" x14ac:dyDescent="0.35"/>
    <row r="126292" s="62" customFormat="1" x14ac:dyDescent="0.35"/>
    <row r="126293" s="62" customFormat="1" x14ac:dyDescent="0.35"/>
    <row r="126294" s="62" customFormat="1" x14ac:dyDescent="0.35"/>
    <row r="126295" s="62" customFormat="1" x14ac:dyDescent="0.35"/>
    <row r="126296" s="62" customFormat="1" x14ac:dyDescent="0.35"/>
    <row r="126297" s="62" customFormat="1" x14ac:dyDescent="0.35"/>
    <row r="126298" s="62" customFormat="1" x14ac:dyDescent="0.35"/>
    <row r="126299" s="62" customFormat="1" x14ac:dyDescent="0.35"/>
    <row r="126300" s="62" customFormat="1" x14ac:dyDescent="0.35"/>
    <row r="126301" s="62" customFormat="1" x14ac:dyDescent="0.35"/>
    <row r="126302" s="62" customFormat="1" x14ac:dyDescent="0.35"/>
    <row r="126303" s="62" customFormat="1" x14ac:dyDescent="0.35"/>
    <row r="126304" s="62" customFormat="1" x14ac:dyDescent="0.35"/>
    <row r="126305" s="62" customFormat="1" x14ac:dyDescent="0.35"/>
    <row r="126306" s="62" customFormat="1" x14ac:dyDescent="0.35"/>
    <row r="126307" s="62" customFormat="1" x14ac:dyDescent="0.35"/>
    <row r="126308" s="62" customFormat="1" x14ac:dyDescent="0.35"/>
    <row r="126309" s="62" customFormat="1" x14ac:dyDescent="0.35"/>
    <row r="126310" s="62" customFormat="1" x14ac:dyDescent="0.35"/>
    <row r="126311" s="62" customFormat="1" x14ac:dyDescent="0.35"/>
    <row r="126312" s="62" customFormat="1" x14ac:dyDescent="0.35"/>
    <row r="126313" s="62" customFormat="1" x14ac:dyDescent="0.35"/>
    <row r="126314" s="62" customFormat="1" x14ac:dyDescent="0.35"/>
    <row r="126315" s="62" customFormat="1" x14ac:dyDescent="0.35"/>
    <row r="126316" s="62" customFormat="1" x14ac:dyDescent="0.35"/>
    <row r="126317" s="62" customFormat="1" x14ac:dyDescent="0.35"/>
    <row r="126318" s="62" customFormat="1" x14ac:dyDescent="0.35"/>
    <row r="126319" s="62" customFormat="1" x14ac:dyDescent="0.35"/>
    <row r="126320" s="62" customFormat="1" x14ac:dyDescent="0.35"/>
    <row r="126321" s="62" customFormat="1" x14ac:dyDescent="0.35"/>
    <row r="126322" s="62" customFormat="1" x14ac:dyDescent="0.35"/>
    <row r="126323" s="62" customFormat="1" x14ac:dyDescent="0.35"/>
    <row r="126324" s="62" customFormat="1" x14ac:dyDescent="0.35"/>
    <row r="126325" s="62" customFormat="1" x14ac:dyDescent="0.35"/>
    <row r="126326" s="62" customFormat="1" x14ac:dyDescent="0.35"/>
    <row r="126327" s="62" customFormat="1" x14ac:dyDescent="0.35"/>
    <row r="126328" s="62" customFormat="1" x14ac:dyDescent="0.35"/>
    <row r="126329" s="62" customFormat="1" x14ac:dyDescent="0.35"/>
    <row r="126330" s="62" customFormat="1" x14ac:dyDescent="0.35"/>
    <row r="126331" s="62" customFormat="1" x14ac:dyDescent="0.35"/>
    <row r="126332" s="62" customFormat="1" x14ac:dyDescent="0.35"/>
    <row r="126333" s="62" customFormat="1" x14ac:dyDescent="0.35"/>
    <row r="126334" s="62" customFormat="1" x14ac:dyDescent="0.35"/>
    <row r="126335" s="62" customFormat="1" x14ac:dyDescent="0.35"/>
    <row r="126336" s="62" customFormat="1" x14ac:dyDescent="0.35"/>
    <row r="126337" s="62" customFormat="1" x14ac:dyDescent="0.35"/>
    <row r="126338" s="62" customFormat="1" x14ac:dyDescent="0.35"/>
    <row r="126339" s="62" customFormat="1" x14ac:dyDescent="0.35"/>
    <row r="126340" s="62" customFormat="1" x14ac:dyDescent="0.35"/>
    <row r="126341" s="62" customFormat="1" x14ac:dyDescent="0.35"/>
    <row r="126342" s="62" customFormat="1" x14ac:dyDescent="0.35"/>
    <row r="126343" s="62" customFormat="1" x14ac:dyDescent="0.35"/>
    <row r="126344" s="62" customFormat="1" x14ac:dyDescent="0.35"/>
    <row r="126345" s="62" customFormat="1" x14ac:dyDescent="0.35"/>
    <row r="126346" s="62" customFormat="1" x14ac:dyDescent="0.35"/>
    <row r="126347" s="62" customFormat="1" x14ac:dyDescent="0.35"/>
    <row r="126348" s="62" customFormat="1" x14ac:dyDescent="0.35"/>
    <row r="126349" s="62" customFormat="1" x14ac:dyDescent="0.35"/>
    <row r="126350" s="62" customFormat="1" x14ac:dyDescent="0.35"/>
    <row r="126351" s="62" customFormat="1" x14ac:dyDescent="0.35"/>
    <row r="126352" s="62" customFormat="1" x14ac:dyDescent="0.35"/>
    <row r="126353" s="62" customFormat="1" x14ac:dyDescent="0.35"/>
    <row r="126354" s="62" customFormat="1" x14ac:dyDescent="0.35"/>
    <row r="126355" s="62" customFormat="1" x14ac:dyDescent="0.35"/>
    <row r="126356" s="62" customFormat="1" x14ac:dyDescent="0.35"/>
    <row r="126357" s="62" customFormat="1" x14ac:dyDescent="0.35"/>
    <row r="126358" s="62" customFormat="1" x14ac:dyDescent="0.35"/>
    <row r="126359" s="62" customFormat="1" x14ac:dyDescent="0.35"/>
    <row r="126360" s="62" customFormat="1" x14ac:dyDescent="0.35"/>
    <row r="126361" s="62" customFormat="1" x14ac:dyDescent="0.35"/>
    <row r="126362" s="62" customFormat="1" x14ac:dyDescent="0.35"/>
    <row r="126363" s="62" customFormat="1" x14ac:dyDescent="0.35"/>
    <row r="126364" s="62" customFormat="1" x14ac:dyDescent="0.35"/>
    <row r="126365" s="62" customFormat="1" x14ac:dyDescent="0.35"/>
    <row r="126366" s="62" customFormat="1" x14ac:dyDescent="0.35"/>
    <row r="126367" s="62" customFormat="1" x14ac:dyDescent="0.35"/>
    <row r="126368" s="62" customFormat="1" x14ac:dyDescent="0.35"/>
    <row r="126369" s="62" customFormat="1" x14ac:dyDescent="0.35"/>
    <row r="126370" s="62" customFormat="1" x14ac:dyDescent="0.35"/>
    <row r="126371" s="62" customFormat="1" x14ac:dyDescent="0.35"/>
    <row r="126372" s="62" customFormat="1" x14ac:dyDescent="0.35"/>
    <row r="126373" s="62" customFormat="1" x14ac:dyDescent="0.35"/>
    <row r="126374" s="62" customFormat="1" x14ac:dyDescent="0.35"/>
    <row r="126375" s="62" customFormat="1" x14ac:dyDescent="0.35"/>
    <row r="126376" s="62" customFormat="1" x14ac:dyDescent="0.35"/>
    <row r="126377" s="62" customFormat="1" x14ac:dyDescent="0.35"/>
    <row r="126378" s="62" customFormat="1" x14ac:dyDescent="0.35"/>
    <row r="126379" s="62" customFormat="1" x14ac:dyDescent="0.35"/>
    <row r="126380" s="62" customFormat="1" x14ac:dyDescent="0.35"/>
    <row r="126381" s="62" customFormat="1" x14ac:dyDescent="0.35"/>
    <row r="126382" s="62" customFormat="1" x14ac:dyDescent="0.35"/>
    <row r="126383" s="62" customFormat="1" x14ac:dyDescent="0.35"/>
    <row r="126384" s="62" customFormat="1" x14ac:dyDescent="0.35"/>
    <row r="126385" s="62" customFormat="1" x14ac:dyDescent="0.35"/>
    <row r="126386" s="62" customFormat="1" x14ac:dyDescent="0.35"/>
    <row r="126387" s="62" customFormat="1" x14ac:dyDescent="0.35"/>
    <row r="126388" s="62" customFormat="1" x14ac:dyDescent="0.35"/>
    <row r="126389" s="62" customFormat="1" x14ac:dyDescent="0.35"/>
    <row r="126390" s="62" customFormat="1" x14ac:dyDescent="0.35"/>
    <row r="126391" s="62" customFormat="1" x14ac:dyDescent="0.35"/>
    <row r="126392" s="62" customFormat="1" x14ac:dyDescent="0.35"/>
    <row r="126393" s="62" customFormat="1" x14ac:dyDescent="0.35"/>
    <row r="126394" s="62" customFormat="1" x14ac:dyDescent="0.35"/>
    <row r="126395" s="62" customFormat="1" x14ac:dyDescent="0.35"/>
    <row r="126396" s="62" customFormat="1" x14ac:dyDescent="0.35"/>
    <row r="126397" s="62" customFormat="1" x14ac:dyDescent="0.35"/>
    <row r="126398" s="62" customFormat="1" x14ac:dyDescent="0.35"/>
    <row r="126399" s="62" customFormat="1" x14ac:dyDescent="0.35"/>
    <row r="126400" s="62" customFormat="1" x14ac:dyDescent="0.35"/>
    <row r="126401" s="62" customFormat="1" x14ac:dyDescent="0.35"/>
    <row r="126402" s="62" customFormat="1" x14ac:dyDescent="0.35"/>
    <row r="126403" s="62" customFormat="1" x14ac:dyDescent="0.35"/>
    <row r="126404" s="62" customFormat="1" x14ac:dyDescent="0.35"/>
    <row r="126405" s="62" customFormat="1" x14ac:dyDescent="0.35"/>
    <row r="126406" s="62" customFormat="1" x14ac:dyDescent="0.35"/>
    <row r="126407" s="62" customFormat="1" x14ac:dyDescent="0.35"/>
    <row r="126408" s="62" customFormat="1" x14ac:dyDescent="0.35"/>
    <row r="126409" s="62" customFormat="1" x14ac:dyDescent="0.35"/>
    <row r="126410" s="62" customFormat="1" x14ac:dyDescent="0.35"/>
    <row r="126411" s="62" customFormat="1" x14ac:dyDescent="0.35"/>
    <row r="126412" s="62" customFormat="1" x14ac:dyDescent="0.35"/>
    <row r="126413" s="62" customFormat="1" x14ac:dyDescent="0.35"/>
    <row r="126414" s="62" customFormat="1" x14ac:dyDescent="0.35"/>
    <row r="126415" s="62" customFormat="1" x14ac:dyDescent="0.35"/>
    <row r="126416" s="62" customFormat="1" x14ac:dyDescent="0.35"/>
    <row r="126417" s="62" customFormat="1" x14ac:dyDescent="0.35"/>
    <row r="126418" s="62" customFormat="1" x14ac:dyDescent="0.35"/>
    <row r="126419" s="62" customFormat="1" x14ac:dyDescent="0.35"/>
    <row r="126420" s="62" customFormat="1" x14ac:dyDescent="0.35"/>
    <row r="126421" s="62" customFormat="1" x14ac:dyDescent="0.35"/>
    <row r="126422" s="62" customFormat="1" x14ac:dyDescent="0.35"/>
    <row r="126423" s="62" customFormat="1" x14ac:dyDescent="0.35"/>
    <row r="126424" s="62" customFormat="1" x14ac:dyDescent="0.35"/>
    <row r="126425" s="62" customFormat="1" x14ac:dyDescent="0.35"/>
    <row r="126426" s="62" customFormat="1" x14ac:dyDescent="0.35"/>
    <row r="126427" s="62" customFormat="1" x14ac:dyDescent="0.35"/>
    <row r="126428" s="62" customFormat="1" x14ac:dyDescent="0.35"/>
    <row r="126429" s="62" customFormat="1" x14ac:dyDescent="0.35"/>
    <row r="126430" s="62" customFormat="1" x14ac:dyDescent="0.35"/>
    <row r="126431" s="62" customFormat="1" x14ac:dyDescent="0.35"/>
    <row r="126432" s="62" customFormat="1" x14ac:dyDescent="0.35"/>
    <row r="126433" s="62" customFormat="1" x14ac:dyDescent="0.35"/>
    <row r="126434" s="62" customFormat="1" x14ac:dyDescent="0.35"/>
    <row r="126435" s="62" customFormat="1" x14ac:dyDescent="0.35"/>
    <row r="126436" s="62" customFormat="1" x14ac:dyDescent="0.35"/>
    <row r="126437" s="62" customFormat="1" x14ac:dyDescent="0.35"/>
    <row r="126438" s="62" customFormat="1" x14ac:dyDescent="0.35"/>
    <row r="126439" s="62" customFormat="1" x14ac:dyDescent="0.35"/>
    <row r="126440" s="62" customFormat="1" x14ac:dyDescent="0.35"/>
    <row r="126441" s="62" customFormat="1" x14ac:dyDescent="0.35"/>
    <row r="126442" s="62" customFormat="1" x14ac:dyDescent="0.35"/>
    <row r="126443" s="62" customFormat="1" x14ac:dyDescent="0.35"/>
    <row r="126444" s="62" customFormat="1" x14ac:dyDescent="0.35"/>
    <row r="126445" s="62" customFormat="1" x14ac:dyDescent="0.35"/>
    <row r="126446" s="62" customFormat="1" x14ac:dyDescent="0.35"/>
    <row r="126447" s="62" customFormat="1" x14ac:dyDescent="0.35"/>
    <row r="126448" s="62" customFormat="1" x14ac:dyDescent="0.35"/>
    <row r="126449" s="62" customFormat="1" x14ac:dyDescent="0.35"/>
    <row r="126450" s="62" customFormat="1" x14ac:dyDescent="0.35"/>
    <row r="126451" s="62" customFormat="1" x14ac:dyDescent="0.35"/>
    <row r="126452" s="62" customFormat="1" x14ac:dyDescent="0.35"/>
    <row r="126453" s="62" customFormat="1" x14ac:dyDescent="0.35"/>
    <row r="126454" s="62" customFormat="1" x14ac:dyDescent="0.35"/>
    <row r="126455" s="62" customFormat="1" x14ac:dyDescent="0.35"/>
    <row r="126456" s="62" customFormat="1" x14ac:dyDescent="0.35"/>
    <row r="126457" s="62" customFormat="1" x14ac:dyDescent="0.35"/>
    <row r="126458" s="62" customFormat="1" x14ac:dyDescent="0.35"/>
    <row r="126459" s="62" customFormat="1" x14ac:dyDescent="0.35"/>
    <row r="126460" s="62" customFormat="1" x14ac:dyDescent="0.35"/>
    <row r="126461" s="62" customFormat="1" x14ac:dyDescent="0.35"/>
    <row r="126462" s="62" customFormat="1" x14ac:dyDescent="0.35"/>
    <row r="126463" s="62" customFormat="1" x14ac:dyDescent="0.35"/>
    <row r="126464" s="62" customFormat="1" x14ac:dyDescent="0.35"/>
    <row r="126465" s="62" customFormat="1" x14ac:dyDescent="0.35"/>
    <row r="126466" s="62" customFormat="1" x14ac:dyDescent="0.35"/>
    <row r="126467" s="62" customFormat="1" x14ac:dyDescent="0.35"/>
    <row r="126468" s="62" customFormat="1" x14ac:dyDescent="0.35"/>
    <row r="126469" s="62" customFormat="1" x14ac:dyDescent="0.35"/>
    <row r="126470" s="62" customFormat="1" x14ac:dyDescent="0.35"/>
    <row r="126471" s="62" customFormat="1" x14ac:dyDescent="0.35"/>
    <row r="126472" s="62" customFormat="1" x14ac:dyDescent="0.35"/>
    <row r="126473" s="62" customFormat="1" x14ac:dyDescent="0.35"/>
    <row r="126474" s="62" customFormat="1" x14ac:dyDescent="0.35"/>
    <row r="126475" s="62" customFormat="1" x14ac:dyDescent="0.35"/>
    <row r="126476" s="62" customFormat="1" x14ac:dyDescent="0.35"/>
    <row r="126477" s="62" customFormat="1" x14ac:dyDescent="0.35"/>
    <row r="126478" s="62" customFormat="1" x14ac:dyDescent="0.35"/>
    <row r="126479" s="62" customFormat="1" x14ac:dyDescent="0.35"/>
    <row r="126480" s="62" customFormat="1" x14ac:dyDescent="0.35"/>
    <row r="126481" s="62" customFormat="1" x14ac:dyDescent="0.35"/>
    <row r="126482" s="62" customFormat="1" x14ac:dyDescent="0.35"/>
    <row r="126483" s="62" customFormat="1" x14ac:dyDescent="0.35"/>
    <row r="126484" s="62" customFormat="1" x14ac:dyDescent="0.35"/>
    <row r="126485" s="62" customFormat="1" x14ac:dyDescent="0.35"/>
    <row r="126486" s="62" customFormat="1" x14ac:dyDescent="0.35"/>
    <row r="126487" s="62" customFormat="1" x14ac:dyDescent="0.35"/>
    <row r="126488" s="62" customFormat="1" x14ac:dyDescent="0.35"/>
    <row r="126489" s="62" customFormat="1" x14ac:dyDescent="0.35"/>
    <row r="126490" s="62" customFormat="1" x14ac:dyDescent="0.35"/>
    <row r="126491" s="62" customFormat="1" x14ac:dyDescent="0.35"/>
    <row r="126492" s="62" customFormat="1" x14ac:dyDescent="0.35"/>
    <row r="126493" s="62" customFormat="1" x14ac:dyDescent="0.35"/>
    <row r="126494" s="62" customFormat="1" x14ac:dyDescent="0.35"/>
    <row r="126495" s="62" customFormat="1" x14ac:dyDescent="0.35"/>
    <row r="126496" s="62" customFormat="1" x14ac:dyDescent="0.35"/>
    <row r="126497" s="62" customFormat="1" x14ac:dyDescent="0.35"/>
    <row r="126498" s="62" customFormat="1" x14ac:dyDescent="0.35"/>
    <row r="126499" s="62" customFormat="1" x14ac:dyDescent="0.35"/>
    <row r="126500" s="62" customFormat="1" x14ac:dyDescent="0.35"/>
    <row r="126501" s="62" customFormat="1" x14ac:dyDescent="0.35"/>
    <row r="126502" s="62" customFormat="1" x14ac:dyDescent="0.35"/>
    <row r="126503" s="62" customFormat="1" x14ac:dyDescent="0.35"/>
    <row r="126504" s="62" customFormat="1" x14ac:dyDescent="0.35"/>
    <row r="126505" s="62" customFormat="1" x14ac:dyDescent="0.35"/>
    <row r="126506" s="62" customFormat="1" x14ac:dyDescent="0.35"/>
    <row r="126507" s="62" customFormat="1" x14ac:dyDescent="0.35"/>
    <row r="126508" s="62" customFormat="1" x14ac:dyDescent="0.35"/>
    <row r="126509" s="62" customFormat="1" x14ac:dyDescent="0.35"/>
    <row r="126510" s="62" customFormat="1" x14ac:dyDescent="0.35"/>
    <row r="126511" s="62" customFormat="1" x14ac:dyDescent="0.35"/>
    <row r="126512" s="62" customFormat="1" x14ac:dyDescent="0.35"/>
    <row r="126513" s="62" customFormat="1" x14ac:dyDescent="0.35"/>
    <row r="126514" s="62" customFormat="1" x14ac:dyDescent="0.35"/>
    <row r="126515" s="62" customFormat="1" x14ac:dyDescent="0.35"/>
    <row r="126516" s="62" customFormat="1" x14ac:dyDescent="0.35"/>
    <row r="126517" s="62" customFormat="1" x14ac:dyDescent="0.35"/>
    <row r="126518" s="62" customFormat="1" x14ac:dyDescent="0.35"/>
    <row r="126519" s="62" customFormat="1" x14ac:dyDescent="0.35"/>
    <row r="126520" s="62" customFormat="1" x14ac:dyDescent="0.35"/>
    <row r="126521" s="62" customFormat="1" x14ac:dyDescent="0.35"/>
    <row r="126522" s="62" customFormat="1" x14ac:dyDescent="0.35"/>
    <row r="126523" s="62" customFormat="1" x14ac:dyDescent="0.35"/>
    <row r="126524" s="62" customFormat="1" x14ac:dyDescent="0.35"/>
    <row r="126525" s="62" customFormat="1" x14ac:dyDescent="0.35"/>
    <row r="126526" s="62" customFormat="1" x14ac:dyDescent="0.35"/>
    <row r="126527" s="62" customFormat="1" x14ac:dyDescent="0.35"/>
    <row r="126528" s="62" customFormat="1" x14ac:dyDescent="0.35"/>
    <row r="126529" s="62" customFormat="1" x14ac:dyDescent="0.35"/>
    <row r="126530" s="62" customFormat="1" x14ac:dyDescent="0.35"/>
    <row r="126531" s="62" customFormat="1" x14ac:dyDescent="0.35"/>
    <row r="126532" s="62" customFormat="1" x14ac:dyDescent="0.35"/>
    <row r="126533" s="62" customFormat="1" x14ac:dyDescent="0.35"/>
    <row r="126534" s="62" customFormat="1" x14ac:dyDescent="0.35"/>
    <row r="126535" s="62" customFormat="1" x14ac:dyDescent="0.35"/>
    <row r="126536" s="62" customFormat="1" x14ac:dyDescent="0.35"/>
    <row r="126537" s="62" customFormat="1" x14ac:dyDescent="0.35"/>
    <row r="126538" s="62" customFormat="1" x14ac:dyDescent="0.35"/>
    <row r="126539" s="62" customFormat="1" x14ac:dyDescent="0.35"/>
    <row r="126540" s="62" customFormat="1" x14ac:dyDescent="0.35"/>
    <row r="126541" s="62" customFormat="1" x14ac:dyDescent="0.35"/>
    <row r="126542" s="62" customFormat="1" x14ac:dyDescent="0.35"/>
    <row r="126543" s="62" customFormat="1" x14ac:dyDescent="0.35"/>
    <row r="126544" s="62" customFormat="1" x14ac:dyDescent="0.35"/>
    <row r="126545" s="62" customFormat="1" x14ac:dyDescent="0.35"/>
    <row r="126546" s="62" customFormat="1" x14ac:dyDescent="0.35"/>
    <row r="126547" s="62" customFormat="1" x14ac:dyDescent="0.35"/>
    <row r="126548" s="62" customFormat="1" x14ac:dyDescent="0.35"/>
    <row r="126549" s="62" customFormat="1" x14ac:dyDescent="0.35"/>
    <row r="126550" s="62" customFormat="1" x14ac:dyDescent="0.35"/>
    <row r="126551" s="62" customFormat="1" x14ac:dyDescent="0.35"/>
    <row r="126552" s="62" customFormat="1" x14ac:dyDescent="0.35"/>
    <row r="126553" s="62" customFormat="1" x14ac:dyDescent="0.35"/>
    <row r="126554" s="62" customFormat="1" x14ac:dyDescent="0.35"/>
    <row r="126555" s="62" customFormat="1" x14ac:dyDescent="0.35"/>
    <row r="126556" s="62" customFormat="1" x14ac:dyDescent="0.35"/>
    <row r="126557" s="62" customFormat="1" x14ac:dyDescent="0.35"/>
    <row r="126558" s="62" customFormat="1" x14ac:dyDescent="0.35"/>
    <row r="126559" s="62" customFormat="1" x14ac:dyDescent="0.35"/>
    <row r="126560" s="62" customFormat="1" x14ac:dyDescent="0.35"/>
    <row r="126561" s="62" customFormat="1" x14ac:dyDescent="0.35"/>
    <row r="126562" s="62" customFormat="1" x14ac:dyDescent="0.35"/>
    <row r="126563" s="62" customFormat="1" x14ac:dyDescent="0.35"/>
    <row r="126564" s="62" customFormat="1" x14ac:dyDescent="0.35"/>
    <row r="126565" s="62" customFormat="1" x14ac:dyDescent="0.35"/>
    <row r="126566" s="62" customFormat="1" x14ac:dyDescent="0.35"/>
    <row r="126567" s="62" customFormat="1" x14ac:dyDescent="0.35"/>
    <row r="126568" s="62" customFormat="1" x14ac:dyDescent="0.35"/>
    <row r="126569" s="62" customFormat="1" x14ac:dyDescent="0.35"/>
    <row r="126570" s="62" customFormat="1" x14ac:dyDescent="0.35"/>
    <row r="126571" s="62" customFormat="1" x14ac:dyDescent="0.35"/>
    <row r="126572" s="62" customFormat="1" x14ac:dyDescent="0.35"/>
    <row r="126573" s="62" customFormat="1" x14ac:dyDescent="0.35"/>
    <row r="126574" s="62" customFormat="1" x14ac:dyDescent="0.35"/>
    <row r="126575" s="62" customFormat="1" x14ac:dyDescent="0.35"/>
    <row r="126576" s="62" customFormat="1" x14ac:dyDescent="0.35"/>
    <row r="126577" s="62" customFormat="1" x14ac:dyDescent="0.35"/>
    <row r="126578" s="62" customFormat="1" x14ac:dyDescent="0.35"/>
    <row r="126579" s="62" customFormat="1" x14ac:dyDescent="0.35"/>
    <row r="126580" s="62" customFormat="1" x14ac:dyDescent="0.35"/>
    <row r="126581" s="62" customFormat="1" x14ac:dyDescent="0.35"/>
    <row r="126582" s="62" customFormat="1" x14ac:dyDescent="0.35"/>
    <row r="126583" s="62" customFormat="1" x14ac:dyDescent="0.35"/>
    <row r="126584" s="62" customFormat="1" x14ac:dyDescent="0.35"/>
    <row r="126585" s="62" customFormat="1" x14ac:dyDescent="0.35"/>
    <row r="126586" s="62" customFormat="1" x14ac:dyDescent="0.35"/>
    <row r="126587" s="62" customFormat="1" x14ac:dyDescent="0.35"/>
    <row r="126588" s="62" customFormat="1" x14ac:dyDescent="0.35"/>
    <row r="126589" s="62" customFormat="1" x14ac:dyDescent="0.35"/>
    <row r="126590" s="62" customFormat="1" x14ac:dyDescent="0.35"/>
    <row r="126591" s="62" customFormat="1" x14ac:dyDescent="0.35"/>
    <row r="126592" s="62" customFormat="1" x14ac:dyDescent="0.35"/>
    <row r="126593" s="62" customFormat="1" x14ac:dyDescent="0.35"/>
    <row r="126594" s="62" customFormat="1" x14ac:dyDescent="0.35"/>
    <row r="126595" s="62" customFormat="1" x14ac:dyDescent="0.35"/>
    <row r="126596" s="62" customFormat="1" x14ac:dyDescent="0.35"/>
    <row r="126597" s="62" customFormat="1" x14ac:dyDescent="0.35"/>
    <row r="126598" s="62" customFormat="1" x14ac:dyDescent="0.35"/>
    <row r="126599" s="62" customFormat="1" x14ac:dyDescent="0.35"/>
    <row r="126600" s="62" customFormat="1" x14ac:dyDescent="0.35"/>
    <row r="126601" s="62" customFormat="1" x14ac:dyDescent="0.35"/>
    <row r="126602" s="62" customFormat="1" x14ac:dyDescent="0.35"/>
    <row r="126603" s="62" customFormat="1" x14ac:dyDescent="0.35"/>
    <row r="126604" s="62" customFormat="1" x14ac:dyDescent="0.35"/>
    <row r="126605" s="62" customFormat="1" x14ac:dyDescent="0.35"/>
    <row r="126606" s="62" customFormat="1" x14ac:dyDescent="0.35"/>
    <row r="126607" s="62" customFormat="1" x14ac:dyDescent="0.35"/>
    <row r="126608" s="62" customFormat="1" x14ac:dyDescent="0.35"/>
    <row r="126609" s="62" customFormat="1" x14ac:dyDescent="0.35"/>
    <row r="126610" s="62" customFormat="1" x14ac:dyDescent="0.35"/>
    <row r="126611" s="62" customFormat="1" x14ac:dyDescent="0.35"/>
    <row r="126612" s="62" customFormat="1" x14ac:dyDescent="0.35"/>
    <row r="126613" s="62" customFormat="1" x14ac:dyDescent="0.35"/>
    <row r="126614" s="62" customFormat="1" x14ac:dyDescent="0.35"/>
    <row r="126615" s="62" customFormat="1" x14ac:dyDescent="0.35"/>
    <row r="126616" s="62" customFormat="1" x14ac:dyDescent="0.35"/>
    <row r="126617" s="62" customFormat="1" x14ac:dyDescent="0.35"/>
    <row r="126618" s="62" customFormat="1" x14ac:dyDescent="0.35"/>
    <row r="126619" s="62" customFormat="1" x14ac:dyDescent="0.35"/>
    <row r="126620" s="62" customFormat="1" x14ac:dyDescent="0.35"/>
    <row r="126621" s="62" customFormat="1" x14ac:dyDescent="0.35"/>
    <row r="126622" s="62" customFormat="1" x14ac:dyDescent="0.35"/>
    <row r="126623" s="62" customFormat="1" x14ac:dyDescent="0.35"/>
    <row r="126624" s="62" customFormat="1" x14ac:dyDescent="0.35"/>
    <row r="126625" s="62" customFormat="1" x14ac:dyDescent="0.35"/>
    <row r="126626" s="62" customFormat="1" x14ac:dyDescent="0.35"/>
    <row r="126627" s="62" customFormat="1" x14ac:dyDescent="0.35"/>
    <row r="126628" s="62" customFormat="1" x14ac:dyDescent="0.35"/>
    <row r="126629" s="62" customFormat="1" x14ac:dyDescent="0.35"/>
    <row r="126630" s="62" customFormat="1" x14ac:dyDescent="0.35"/>
    <row r="126631" s="62" customFormat="1" x14ac:dyDescent="0.35"/>
    <row r="126632" s="62" customFormat="1" x14ac:dyDescent="0.35"/>
    <row r="126633" s="62" customFormat="1" x14ac:dyDescent="0.35"/>
    <row r="126634" s="62" customFormat="1" x14ac:dyDescent="0.35"/>
    <row r="126635" s="62" customFormat="1" x14ac:dyDescent="0.35"/>
    <row r="126636" s="62" customFormat="1" x14ac:dyDescent="0.35"/>
    <row r="126637" s="62" customFormat="1" x14ac:dyDescent="0.35"/>
    <row r="126638" s="62" customFormat="1" x14ac:dyDescent="0.35"/>
    <row r="126639" s="62" customFormat="1" x14ac:dyDescent="0.35"/>
    <row r="126640" s="62" customFormat="1" x14ac:dyDescent="0.35"/>
    <row r="126641" s="62" customFormat="1" x14ac:dyDescent="0.35"/>
    <row r="126642" s="62" customFormat="1" x14ac:dyDescent="0.35"/>
    <row r="126643" s="62" customFormat="1" x14ac:dyDescent="0.35"/>
    <row r="126644" s="62" customFormat="1" x14ac:dyDescent="0.35"/>
    <row r="126645" s="62" customFormat="1" x14ac:dyDescent="0.35"/>
    <row r="126646" s="62" customFormat="1" x14ac:dyDescent="0.35"/>
    <row r="126647" s="62" customFormat="1" x14ac:dyDescent="0.35"/>
    <row r="126648" s="62" customFormat="1" x14ac:dyDescent="0.35"/>
    <row r="126649" s="62" customFormat="1" x14ac:dyDescent="0.35"/>
    <row r="126650" s="62" customFormat="1" x14ac:dyDescent="0.35"/>
    <row r="126651" s="62" customFormat="1" x14ac:dyDescent="0.35"/>
    <row r="126652" s="62" customFormat="1" x14ac:dyDescent="0.35"/>
    <row r="126653" s="62" customFormat="1" x14ac:dyDescent="0.35"/>
    <row r="126654" s="62" customFormat="1" x14ac:dyDescent="0.35"/>
    <row r="126655" s="62" customFormat="1" x14ac:dyDescent="0.35"/>
    <row r="126656" s="62" customFormat="1" x14ac:dyDescent="0.35"/>
    <row r="126657" s="62" customFormat="1" x14ac:dyDescent="0.35"/>
    <row r="126658" s="62" customFormat="1" x14ac:dyDescent="0.35"/>
    <row r="126659" s="62" customFormat="1" x14ac:dyDescent="0.35"/>
    <row r="126660" s="62" customFormat="1" x14ac:dyDescent="0.35"/>
    <row r="126661" s="62" customFormat="1" x14ac:dyDescent="0.35"/>
    <row r="126662" s="62" customFormat="1" x14ac:dyDescent="0.35"/>
    <row r="126663" s="62" customFormat="1" x14ac:dyDescent="0.35"/>
    <row r="126664" s="62" customFormat="1" x14ac:dyDescent="0.35"/>
    <row r="126665" s="62" customFormat="1" x14ac:dyDescent="0.35"/>
    <row r="126666" s="62" customFormat="1" x14ac:dyDescent="0.35"/>
    <row r="126667" s="62" customFormat="1" x14ac:dyDescent="0.35"/>
    <row r="126668" s="62" customFormat="1" x14ac:dyDescent="0.35"/>
    <row r="126669" s="62" customFormat="1" x14ac:dyDescent="0.35"/>
    <row r="126670" s="62" customFormat="1" x14ac:dyDescent="0.35"/>
    <row r="126671" s="62" customFormat="1" x14ac:dyDescent="0.35"/>
    <row r="126672" s="62" customFormat="1" x14ac:dyDescent="0.35"/>
    <row r="126673" s="62" customFormat="1" x14ac:dyDescent="0.35"/>
    <row r="126674" s="62" customFormat="1" x14ac:dyDescent="0.35"/>
    <row r="126675" s="62" customFormat="1" x14ac:dyDescent="0.35"/>
    <row r="126676" s="62" customFormat="1" x14ac:dyDescent="0.35"/>
    <row r="126677" s="62" customFormat="1" x14ac:dyDescent="0.35"/>
    <row r="126678" s="62" customFormat="1" x14ac:dyDescent="0.35"/>
    <row r="126679" s="62" customFormat="1" x14ac:dyDescent="0.35"/>
    <row r="126680" s="62" customFormat="1" x14ac:dyDescent="0.35"/>
    <row r="126681" s="62" customFormat="1" x14ac:dyDescent="0.35"/>
    <row r="126682" s="62" customFormat="1" x14ac:dyDescent="0.35"/>
    <row r="126683" s="62" customFormat="1" x14ac:dyDescent="0.35"/>
    <row r="126684" s="62" customFormat="1" x14ac:dyDescent="0.35"/>
    <row r="126685" s="62" customFormat="1" x14ac:dyDescent="0.35"/>
    <row r="126686" s="62" customFormat="1" x14ac:dyDescent="0.35"/>
    <row r="126687" s="62" customFormat="1" x14ac:dyDescent="0.35"/>
    <row r="126688" s="62" customFormat="1" x14ac:dyDescent="0.35"/>
    <row r="126689" s="62" customFormat="1" x14ac:dyDescent="0.35"/>
    <row r="126690" s="62" customFormat="1" x14ac:dyDescent="0.35"/>
    <row r="126691" s="62" customFormat="1" x14ac:dyDescent="0.35"/>
    <row r="126692" s="62" customFormat="1" x14ac:dyDescent="0.35"/>
    <row r="126693" s="62" customFormat="1" x14ac:dyDescent="0.35"/>
    <row r="126694" s="62" customFormat="1" x14ac:dyDescent="0.35"/>
    <row r="126695" s="62" customFormat="1" x14ac:dyDescent="0.35"/>
    <row r="126696" s="62" customFormat="1" x14ac:dyDescent="0.35"/>
    <row r="126697" s="62" customFormat="1" x14ac:dyDescent="0.35"/>
    <row r="126698" s="62" customFormat="1" x14ac:dyDescent="0.35"/>
    <row r="126699" s="62" customFormat="1" x14ac:dyDescent="0.35"/>
    <row r="126700" s="62" customFormat="1" x14ac:dyDescent="0.35"/>
    <row r="126701" s="62" customFormat="1" x14ac:dyDescent="0.35"/>
    <row r="126702" s="62" customFormat="1" x14ac:dyDescent="0.35"/>
    <row r="126703" s="62" customFormat="1" x14ac:dyDescent="0.35"/>
    <row r="126704" s="62" customFormat="1" x14ac:dyDescent="0.35"/>
    <row r="126705" s="62" customFormat="1" x14ac:dyDescent="0.35"/>
    <row r="126706" s="62" customFormat="1" x14ac:dyDescent="0.35"/>
    <row r="126707" s="62" customFormat="1" x14ac:dyDescent="0.35"/>
    <row r="126708" s="62" customFormat="1" x14ac:dyDescent="0.35"/>
    <row r="126709" s="62" customFormat="1" x14ac:dyDescent="0.35"/>
    <row r="126710" s="62" customFormat="1" x14ac:dyDescent="0.35"/>
    <row r="126711" s="62" customFormat="1" x14ac:dyDescent="0.35"/>
    <row r="126712" s="62" customFormat="1" x14ac:dyDescent="0.35"/>
    <row r="126713" s="62" customFormat="1" x14ac:dyDescent="0.35"/>
    <row r="126714" s="62" customFormat="1" x14ac:dyDescent="0.35"/>
    <row r="126715" s="62" customFormat="1" x14ac:dyDescent="0.35"/>
    <row r="126716" s="62" customFormat="1" x14ac:dyDescent="0.35"/>
    <row r="126717" s="62" customFormat="1" x14ac:dyDescent="0.35"/>
    <row r="126718" s="62" customFormat="1" x14ac:dyDescent="0.35"/>
    <row r="126719" s="62" customFormat="1" x14ac:dyDescent="0.35"/>
    <row r="126720" s="62" customFormat="1" x14ac:dyDescent="0.35"/>
    <row r="126721" s="62" customFormat="1" x14ac:dyDescent="0.35"/>
    <row r="126722" s="62" customFormat="1" x14ac:dyDescent="0.35"/>
    <row r="126723" s="62" customFormat="1" x14ac:dyDescent="0.35"/>
    <row r="126724" s="62" customFormat="1" x14ac:dyDescent="0.35"/>
    <row r="126725" s="62" customFormat="1" x14ac:dyDescent="0.35"/>
    <row r="126726" s="62" customFormat="1" x14ac:dyDescent="0.35"/>
    <row r="126727" s="62" customFormat="1" x14ac:dyDescent="0.35"/>
    <row r="126728" s="62" customFormat="1" x14ac:dyDescent="0.35"/>
    <row r="126729" s="62" customFormat="1" x14ac:dyDescent="0.35"/>
    <row r="126730" s="62" customFormat="1" x14ac:dyDescent="0.35"/>
    <row r="126731" s="62" customFormat="1" x14ac:dyDescent="0.35"/>
    <row r="126732" s="62" customFormat="1" x14ac:dyDescent="0.35"/>
    <row r="126733" s="62" customFormat="1" x14ac:dyDescent="0.35"/>
    <row r="126734" s="62" customFormat="1" x14ac:dyDescent="0.35"/>
    <row r="126735" s="62" customFormat="1" x14ac:dyDescent="0.35"/>
    <row r="126736" s="62" customFormat="1" x14ac:dyDescent="0.35"/>
    <row r="126737" s="62" customFormat="1" x14ac:dyDescent="0.35"/>
    <row r="126738" s="62" customFormat="1" x14ac:dyDescent="0.35"/>
    <row r="126739" s="62" customFormat="1" x14ac:dyDescent="0.35"/>
    <row r="126740" s="62" customFormat="1" x14ac:dyDescent="0.35"/>
    <row r="126741" s="62" customFormat="1" x14ac:dyDescent="0.35"/>
    <row r="126742" s="62" customFormat="1" x14ac:dyDescent="0.35"/>
    <row r="126743" s="62" customFormat="1" x14ac:dyDescent="0.35"/>
    <row r="126744" s="62" customFormat="1" x14ac:dyDescent="0.35"/>
    <row r="126745" s="62" customFormat="1" x14ac:dyDescent="0.35"/>
    <row r="126746" s="62" customFormat="1" x14ac:dyDescent="0.35"/>
    <row r="126747" s="62" customFormat="1" x14ac:dyDescent="0.35"/>
    <row r="126748" s="62" customFormat="1" x14ac:dyDescent="0.35"/>
    <row r="126749" s="62" customFormat="1" x14ac:dyDescent="0.35"/>
    <row r="126750" s="62" customFormat="1" x14ac:dyDescent="0.35"/>
    <row r="126751" s="62" customFormat="1" x14ac:dyDescent="0.35"/>
    <row r="126752" s="62" customFormat="1" x14ac:dyDescent="0.35"/>
    <row r="126753" s="62" customFormat="1" x14ac:dyDescent="0.35"/>
    <row r="126754" s="62" customFormat="1" x14ac:dyDescent="0.35"/>
    <row r="126755" s="62" customFormat="1" x14ac:dyDescent="0.35"/>
    <row r="126756" s="62" customFormat="1" x14ac:dyDescent="0.35"/>
    <row r="126757" s="62" customFormat="1" x14ac:dyDescent="0.35"/>
    <row r="126758" s="62" customFormat="1" x14ac:dyDescent="0.35"/>
    <row r="126759" s="62" customFormat="1" x14ac:dyDescent="0.35"/>
    <row r="126760" s="62" customFormat="1" x14ac:dyDescent="0.35"/>
    <row r="126761" s="62" customFormat="1" x14ac:dyDescent="0.35"/>
    <row r="126762" s="62" customFormat="1" x14ac:dyDescent="0.35"/>
    <row r="126763" s="62" customFormat="1" x14ac:dyDescent="0.35"/>
    <row r="126764" s="62" customFormat="1" x14ac:dyDescent="0.35"/>
    <row r="126765" s="62" customFormat="1" x14ac:dyDescent="0.35"/>
    <row r="126766" s="62" customFormat="1" x14ac:dyDescent="0.35"/>
    <row r="126767" s="62" customFormat="1" x14ac:dyDescent="0.35"/>
    <row r="126768" s="62" customFormat="1" x14ac:dyDescent="0.35"/>
    <row r="126769" s="62" customFormat="1" x14ac:dyDescent="0.35"/>
    <row r="126770" s="62" customFormat="1" x14ac:dyDescent="0.35"/>
    <row r="126771" s="62" customFormat="1" x14ac:dyDescent="0.35"/>
    <row r="126772" s="62" customFormat="1" x14ac:dyDescent="0.35"/>
    <row r="126773" s="62" customFormat="1" x14ac:dyDescent="0.35"/>
    <row r="126774" s="62" customFormat="1" x14ac:dyDescent="0.35"/>
    <row r="126775" s="62" customFormat="1" x14ac:dyDescent="0.35"/>
    <row r="126776" s="62" customFormat="1" x14ac:dyDescent="0.35"/>
    <row r="126777" s="62" customFormat="1" x14ac:dyDescent="0.35"/>
    <row r="126778" s="62" customFormat="1" x14ac:dyDescent="0.35"/>
    <row r="126779" s="62" customFormat="1" x14ac:dyDescent="0.35"/>
    <row r="126780" s="62" customFormat="1" x14ac:dyDescent="0.35"/>
    <row r="126781" s="62" customFormat="1" x14ac:dyDescent="0.35"/>
    <row r="126782" s="62" customFormat="1" x14ac:dyDescent="0.35"/>
    <row r="126783" s="62" customFormat="1" x14ac:dyDescent="0.35"/>
    <row r="126784" s="62" customFormat="1" x14ac:dyDescent="0.35"/>
    <row r="126785" s="62" customFormat="1" x14ac:dyDescent="0.35"/>
    <row r="126786" s="62" customFormat="1" x14ac:dyDescent="0.35"/>
    <row r="126787" s="62" customFormat="1" x14ac:dyDescent="0.35"/>
    <row r="126788" s="62" customFormat="1" x14ac:dyDescent="0.35"/>
    <row r="126789" s="62" customFormat="1" x14ac:dyDescent="0.35"/>
    <row r="126790" s="62" customFormat="1" x14ac:dyDescent="0.35"/>
    <row r="126791" s="62" customFormat="1" x14ac:dyDescent="0.35"/>
    <row r="126792" s="62" customFormat="1" x14ac:dyDescent="0.35"/>
    <row r="126793" s="62" customFormat="1" x14ac:dyDescent="0.35"/>
    <row r="126794" s="62" customFormat="1" x14ac:dyDescent="0.35"/>
    <row r="126795" s="62" customFormat="1" x14ac:dyDescent="0.35"/>
    <row r="126796" s="62" customFormat="1" x14ac:dyDescent="0.35"/>
    <row r="126797" s="62" customFormat="1" x14ac:dyDescent="0.35"/>
    <row r="126798" s="62" customFormat="1" x14ac:dyDescent="0.35"/>
    <row r="126799" s="62" customFormat="1" x14ac:dyDescent="0.35"/>
    <row r="126800" s="62" customFormat="1" x14ac:dyDescent="0.35"/>
    <row r="126801" s="62" customFormat="1" x14ac:dyDescent="0.35"/>
    <row r="126802" s="62" customFormat="1" x14ac:dyDescent="0.35"/>
    <row r="126803" s="62" customFormat="1" x14ac:dyDescent="0.35"/>
    <row r="126804" s="62" customFormat="1" x14ac:dyDescent="0.35"/>
    <row r="126805" s="62" customFormat="1" x14ac:dyDescent="0.35"/>
    <row r="126806" s="62" customFormat="1" x14ac:dyDescent="0.35"/>
    <row r="126807" s="62" customFormat="1" x14ac:dyDescent="0.35"/>
    <row r="126808" s="62" customFormat="1" x14ac:dyDescent="0.35"/>
    <row r="126809" s="62" customFormat="1" x14ac:dyDescent="0.35"/>
    <row r="126810" s="62" customFormat="1" x14ac:dyDescent="0.35"/>
    <row r="126811" s="62" customFormat="1" x14ac:dyDescent="0.35"/>
    <row r="126812" s="62" customFormat="1" x14ac:dyDescent="0.35"/>
    <row r="126813" s="62" customFormat="1" x14ac:dyDescent="0.35"/>
    <row r="126814" s="62" customFormat="1" x14ac:dyDescent="0.35"/>
    <row r="126815" s="62" customFormat="1" x14ac:dyDescent="0.35"/>
    <row r="126816" s="62" customFormat="1" x14ac:dyDescent="0.35"/>
    <row r="126817" s="62" customFormat="1" x14ac:dyDescent="0.35"/>
    <row r="126818" s="62" customFormat="1" x14ac:dyDescent="0.35"/>
    <row r="126819" s="62" customFormat="1" x14ac:dyDescent="0.35"/>
    <row r="126820" s="62" customFormat="1" x14ac:dyDescent="0.35"/>
    <row r="126821" s="62" customFormat="1" x14ac:dyDescent="0.35"/>
    <row r="126822" s="62" customFormat="1" x14ac:dyDescent="0.35"/>
    <row r="126823" s="62" customFormat="1" x14ac:dyDescent="0.35"/>
    <row r="126824" s="62" customFormat="1" x14ac:dyDescent="0.35"/>
    <row r="126825" s="62" customFormat="1" x14ac:dyDescent="0.35"/>
    <row r="126826" s="62" customFormat="1" x14ac:dyDescent="0.35"/>
    <row r="126827" s="62" customFormat="1" x14ac:dyDescent="0.35"/>
    <row r="126828" s="62" customFormat="1" x14ac:dyDescent="0.35"/>
    <row r="126829" s="62" customFormat="1" x14ac:dyDescent="0.35"/>
    <row r="126830" s="62" customFormat="1" x14ac:dyDescent="0.35"/>
    <row r="126831" s="62" customFormat="1" x14ac:dyDescent="0.35"/>
    <row r="126832" s="62" customFormat="1" x14ac:dyDescent="0.35"/>
    <row r="126833" s="62" customFormat="1" x14ac:dyDescent="0.35"/>
    <row r="126834" s="62" customFormat="1" x14ac:dyDescent="0.35"/>
    <row r="126835" s="62" customFormat="1" x14ac:dyDescent="0.35"/>
    <row r="126836" s="62" customFormat="1" x14ac:dyDescent="0.35"/>
    <row r="126837" s="62" customFormat="1" x14ac:dyDescent="0.35"/>
    <row r="126838" s="62" customFormat="1" x14ac:dyDescent="0.35"/>
    <row r="126839" s="62" customFormat="1" x14ac:dyDescent="0.35"/>
    <row r="126840" s="62" customFormat="1" x14ac:dyDescent="0.35"/>
    <row r="126841" s="62" customFormat="1" x14ac:dyDescent="0.35"/>
    <row r="126842" s="62" customFormat="1" x14ac:dyDescent="0.35"/>
    <row r="126843" s="62" customFormat="1" x14ac:dyDescent="0.35"/>
    <row r="126844" s="62" customFormat="1" x14ac:dyDescent="0.35"/>
    <row r="126845" s="62" customFormat="1" x14ac:dyDescent="0.35"/>
    <row r="126846" s="62" customFormat="1" x14ac:dyDescent="0.35"/>
    <row r="126847" s="62" customFormat="1" x14ac:dyDescent="0.35"/>
    <row r="126848" s="62" customFormat="1" x14ac:dyDescent="0.35"/>
    <row r="126849" s="62" customFormat="1" x14ac:dyDescent="0.35"/>
    <row r="126850" s="62" customFormat="1" x14ac:dyDescent="0.35"/>
    <row r="126851" s="62" customFormat="1" x14ac:dyDescent="0.35"/>
    <row r="126852" s="62" customFormat="1" x14ac:dyDescent="0.35"/>
    <row r="126853" s="62" customFormat="1" x14ac:dyDescent="0.35"/>
    <row r="126854" s="62" customFormat="1" x14ac:dyDescent="0.35"/>
    <row r="126855" s="62" customFormat="1" x14ac:dyDescent="0.35"/>
    <row r="126856" s="62" customFormat="1" x14ac:dyDescent="0.35"/>
    <row r="126857" s="62" customFormat="1" x14ac:dyDescent="0.35"/>
    <row r="126858" s="62" customFormat="1" x14ac:dyDescent="0.35"/>
    <row r="126859" s="62" customFormat="1" x14ac:dyDescent="0.35"/>
    <row r="126860" s="62" customFormat="1" x14ac:dyDescent="0.35"/>
    <row r="126861" s="62" customFormat="1" x14ac:dyDescent="0.35"/>
    <row r="126862" s="62" customFormat="1" x14ac:dyDescent="0.35"/>
    <row r="126863" s="62" customFormat="1" x14ac:dyDescent="0.35"/>
    <row r="126864" s="62" customFormat="1" x14ac:dyDescent="0.35"/>
    <row r="126865" s="62" customFormat="1" x14ac:dyDescent="0.35"/>
    <row r="126866" s="62" customFormat="1" x14ac:dyDescent="0.35"/>
    <row r="126867" s="62" customFormat="1" x14ac:dyDescent="0.35"/>
    <row r="126868" s="62" customFormat="1" x14ac:dyDescent="0.35"/>
    <row r="126869" s="62" customFormat="1" x14ac:dyDescent="0.35"/>
    <row r="126870" s="62" customFormat="1" x14ac:dyDescent="0.35"/>
    <row r="126871" s="62" customFormat="1" x14ac:dyDescent="0.35"/>
    <row r="126872" s="62" customFormat="1" x14ac:dyDescent="0.35"/>
    <row r="126873" s="62" customFormat="1" x14ac:dyDescent="0.35"/>
    <row r="126874" s="62" customFormat="1" x14ac:dyDescent="0.35"/>
    <row r="126875" s="62" customFormat="1" x14ac:dyDescent="0.35"/>
    <row r="126876" s="62" customFormat="1" x14ac:dyDescent="0.35"/>
    <row r="126877" s="62" customFormat="1" x14ac:dyDescent="0.35"/>
    <row r="126878" s="62" customFormat="1" x14ac:dyDescent="0.35"/>
    <row r="126879" s="62" customFormat="1" x14ac:dyDescent="0.35"/>
    <row r="126880" s="62" customFormat="1" x14ac:dyDescent="0.35"/>
    <row r="126881" s="62" customFormat="1" x14ac:dyDescent="0.35"/>
    <row r="126882" s="62" customFormat="1" x14ac:dyDescent="0.35"/>
    <row r="126883" s="62" customFormat="1" x14ac:dyDescent="0.35"/>
    <row r="126884" s="62" customFormat="1" x14ac:dyDescent="0.35"/>
    <row r="126885" s="62" customFormat="1" x14ac:dyDescent="0.35"/>
    <row r="126886" s="62" customFormat="1" x14ac:dyDescent="0.35"/>
    <row r="126887" s="62" customFormat="1" x14ac:dyDescent="0.35"/>
    <row r="126888" s="62" customFormat="1" x14ac:dyDescent="0.35"/>
    <row r="126889" s="62" customFormat="1" x14ac:dyDescent="0.35"/>
    <row r="126890" s="62" customFormat="1" x14ac:dyDescent="0.35"/>
    <row r="126891" s="62" customFormat="1" x14ac:dyDescent="0.35"/>
    <row r="126892" s="62" customFormat="1" x14ac:dyDescent="0.35"/>
    <row r="126893" s="62" customFormat="1" x14ac:dyDescent="0.35"/>
    <row r="126894" s="62" customFormat="1" x14ac:dyDescent="0.35"/>
    <row r="126895" s="62" customFormat="1" x14ac:dyDescent="0.35"/>
    <row r="126896" s="62" customFormat="1" x14ac:dyDescent="0.35"/>
    <row r="126897" s="62" customFormat="1" x14ac:dyDescent="0.35"/>
    <row r="126898" s="62" customFormat="1" x14ac:dyDescent="0.35"/>
    <row r="126899" s="62" customFormat="1" x14ac:dyDescent="0.35"/>
    <row r="126900" s="62" customFormat="1" x14ac:dyDescent="0.35"/>
    <row r="126901" s="62" customFormat="1" x14ac:dyDescent="0.35"/>
    <row r="126902" s="62" customFormat="1" x14ac:dyDescent="0.35"/>
    <row r="126903" s="62" customFormat="1" x14ac:dyDescent="0.35"/>
    <row r="126904" s="62" customFormat="1" x14ac:dyDescent="0.35"/>
    <row r="126905" s="62" customFormat="1" x14ac:dyDescent="0.35"/>
    <row r="126906" s="62" customFormat="1" x14ac:dyDescent="0.35"/>
    <row r="126907" s="62" customFormat="1" x14ac:dyDescent="0.35"/>
    <row r="126908" s="62" customFormat="1" x14ac:dyDescent="0.35"/>
    <row r="126909" s="62" customFormat="1" x14ac:dyDescent="0.35"/>
    <row r="126910" s="62" customFormat="1" x14ac:dyDescent="0.35"/>
    <row r="126911" s="62" customFormat="1" x14ac:dyDescent="0.35"/>
    <row r="126912" s="62" customFormat="1" x14ac:dyDescent="0.35"/>
    <row r="126913" s="62" customFormat="1" x14ac:dyDescent="0.35"/>
    <row r="126914" s="62" customFormat="1" x14ac:dyDescent="0.35"/>
    <row r="126915" s="62" customFormat="1" x14ac:dyDescent="0.35"/>
    <row r="126916" s="62" customFormat="1" x14ac:dyDescent="0.35"/>
    <row r="126917" s="62" customFormat="1" x14ac:dyDescent="0.35"/>
    <row r="126918" s="62" customFormat="1" x14ac:dyDescent="0.35"/>
    <row r="126919" s="62" customFormat="1" x14ac:dyDescent="0.35"/>
    <row r="126920" s="62" customFormat="1" x14ac:dyDescent="0.35"/>
    <row r="126921" s="62" customFormat="1" x14ac:dyDescent="0.35"/>
    <row r="126922" s="62" customFormat="1" x14ac:dyDescent="0.35"/>
    <row r="126923" s="62" customFormat="1" x14ac:dyDescent="0.35"/>
    <row r="126924" s="62" customFormat="1" x14ac:dyDescent="0.35"/>
    <row r="126925" s="62" customFormat="1" x14ac:dyDescent="0.35"/>
    <row r="126926" s="62" customFormat="1" x14ac:dyDescent="0.35"/>
    <row r="126927" s="62" customFormat="1" x14ac:dyDescent="0.35"/>
    <row r="126928" s="62" customFormat="1" x14ac:dyDescent="0.35"/>
    <row r="126929" s="62" customFormat="1" x14ac:dyDescent="0.35"/>
    <row r="126930" s="62" customFormat="1" x14ac:dyDescent="0.35"/>
    <row r="126931" s="62" customFormat="1" x14ac:dyDescent="0.35"/>
    <row r="126932" s="62" customFormat="1" x14ac:dyDescent="0.35"/>
    <row r="126933" s="62" customFormat="1" x14ac:dyDescent="0.35"/>
    <row r="126934" s="62" customFormat="1" x14ac:dyDescent="0.35"/>
    <row r="126935" s="62" customFormat="1" x14ac:dyDescent="0.35"/>
    <row r="126936" s="62" customFormat="1" x14ac:dyDescent="0.35"/>
    <row r="126937" s="62" customFormat="1" x14ac:dyDescent="0.35"/>
    <row r="126938" s="62" customFormat="1" x14ac:dyDescent="0.35"/>
    <row r="126939" s="62" customFormat="1" x14ac:dyDescent="0.35"/>
    <row r="126940" s="62" customFormat="1" x14ac:dyDescent="0.35"/>
    <row r="126941" s="62" customFormat="1" x14ac:dyDescent="0.35"/>
    <row r="126942" s="62" customFormat="1" x14ac:dyDescent="0.35"/>
    <row r="126943" s="62" customFormat="1" x14ac:dyDescent="0.35"/>
    <row r="126944" s="62" customFormat="1" x14ac:dyDescent="0.35"/>
    <row r="126945" s="62" customFormat="1" x14ac:dyDescent="0.35"/>
    <row r="126946" s="62" customFormat="1" x14ac:dyDescent="0.35"/>
    <row r="126947" s="62" customFormat="1" x14ac:dyDescent="0.35"/>
    <row r="126948" s="62" customFormat="1" x14ac:dyDescent="0.35"/>
    <row r="126949" s="62" customFormat="1" x14ac:dyDescent="0.35"/>
    <row r="126950" s="62" customFormat="1" x14ac:dyDescent="0.35"/>
    <row r="126951" s="62" customFormat="1" x14ac:dyDescent="0.35"/>
    <row r="126952" s="62" customFormat="1" x14ac:dyDescent="0.35"/>
    <row r="126953" s="62" customFormat="1" x14ac:dyDescent="0.35"/>
    <row r="126954" s="62" customFormat="1" x14ac:dyDescent="0.35"/>
    <row r="126955" s="62" customFormat="1" x14ac:dyDescent="0.35"/>
    <row r="126956" s="62" customFormat="1" x14ac:dyDescent="0.35"/>
    <row r="126957" s="62" customFormat="1" x14ac:dyDescent="0.35"/>
    <row r="126958" s="62" customFormat="1" x14ac:dyDescent="0.35"/>
    <row r="126959" s="62" customFormat="1" x14ac:dyDescent="0.35"/>
    <row r="126960" s="62" customFormat="1" x14ac:dyDescent="0.35"/>
    <row r="126961" s="62" customFormat="1" x14ac:dyDescent="0.35"/>
    <row r="126962" s="62" customFormat="1" x14ac:dyDescent="0.35"/>
    <row r="126963" s="62" customFormat="1" x14ac:dyDescent="0.35"/>
    <row r="126964" s="62" customFormat="1" x14ac:dyDescent="0.35"/>
    <row r="126965" s="62" customFormat="1" x14ac:dyDescent="0.35"/>
    <row r="126966" s="62" customFormat="1" x14ac:dyDescent="0.35"/>
    <row r="126967" s="62" customFormat="1" x14ac:dyDescent="0.35"/>
    <row r="126968" s="62" customFormat="1" x14ac:dyDescent="0.35"/>
    <row r="126969" s="62" customFormat="1" x14ac:dyDescent="0.35"/>
    <row r="126970" s="62" customFormat="1" x14ac:dyDescent="0.35"/>
    <row r="126971" s="62" customFormat="1" x14ac:dyDescent="0.35"/>
    <row r="126972" s="62" customFormat="1" x14ac:dyDescent="0.35"/>
    <row r="126973" s="62" customFormat="1" x14ac:dyDescent="0.35"/>
    <row r="126974" s="62" customFormat="1" x14ac:dyDescent="0.35"/>
    <row r="126975" s="62" customFormat="1" x14ac:dyDescent="0.35"/>
    <row r="126976" s="62" customFormat="1" x14ac:dyDescent="0.35"/>
    <row r="126977" s="62" customFormat="1" x14ac:dyDescent="0.35"/>
    <row r="126978" s="62" customFormat="1" x14ac:dyDescent="0.35"/>
    <row r="126979" s="62" customFormat="1" x14ac:dyDescent="0.35"/>
    <row r="126980" s="62" customFormat="1" x14ac:dyDescent="0.35"/>
    <row r="126981" s="62" customFormat="1" x14ac:dyDescent="0.35"/>
    <row r="126982" s="62" customFormat="1" x14ac:dyDescent="0.35"/>
    <row r="126983" s="62" customFormat="1" x14ac:dyDescent="0.35"/>
    <row r="126984" s="62" customFormat="1" x14ac:dyDescent="0.35"/>
    <row r="126985" s="62" customFormat="1" x14ac:dyDescent="0.35"/>
    <row r="126986" s="62" customFormat="1" x14ac:dyDescent="0.35"/>
    <row r="126987" s="62" customFormat="1" x14ac:dyDescent="0.35"/>
    <row r="126988" s="62" customFormat="1" x14ac:dyDescent="0.35"/>
    <row r="126989" s="62" customFormat="1" x14ac:dyDescent="0.35"/>
    <row r="126990" s="62" customFormat="1" x14ac:dyDescent="0.35"/>
    <row r="126991" s="62" customFormat="1" x14ac:dyDescent="0.35"/>
    <row r="126992" s="62" customFormat="1" x14ac:dyDescent="0.35"/>
    <row r="126993" s="62" customFormat="1" x14ac:dyDescent="0.35"/>
    <row r="126994" s="62" customFormat="1" x14ac:dyDescent="0.35"/>
    <row r="126995" s="62" customFormat="1" x14ac:dyDescent="0.35"/>
    <row r="126996" s="62" customFormat="1" x14ac:dyDescent="0.35"/>
    <row r="126997" s="62" customFormat="1" x14ac:dyDescent="0.35"/>
    <row r="126998" s="62" customFormat="1" x14ac:dyDescent="0.35"/>
    <row r="126999" s="62" customFormat="1" x14ac:dyDescent="0.35"/>
    <row r="127000" s="62" customFormat="1" x14ac:dyDescent="0.35"/>
    <row r="127001" s="62" customFormat="1" x14ac:dyDescent="0.35"/>
    <row r="127002" s="62" customFormat="1" x14ac:dyDescent="0.35"/>
    <row r="127003" s="62" customFormat="1" x14ac:dyDescent="0.35"/>
    <row r="127004" s="62" customFormat="1" x14ac:dyDescent="0.35"/>
    <row r="127005" s="62" customFormat="1" x14ac:dyDescent="0.35"/>
    <row r="127006" s="62" customFormat="1" x14ac:dyDescent="0.35"/>
    <row r="127007" s="62" customFormat="1" x14ac:dyDescent="0.35"/>
    <row r="127008" s="62" customFormat="1" x14ac:dyDescent="0.35"/>
    <row r="127009" s="62" customFormat="1" x14ac:dyDescent="0.35"/>
    <row r="127010" s="62" customFormat="1" x14ac:dyDescent="0.35"/>
    <row r="127011" s="62" customFormat="1" x14ac:dyDescent="0.35"/>
    <row r="127012" s="62" customFormat="1" x14ac:dyDescent="0.35"/>
    <row r="127013" s="62" customFormat="1" x14ac:dyDescent="0.35"/>
    <row r="127014" s="62" customFormat="1" x14ac:dyDescent="0.35"/>
    <row r="127015" s="62" customFormat="1" x14ac:dyDescent="0.35"/>
    <row r="127016" s="62" customFormat="1" x14ac:dyDescent="0.35"/>
    <row r="127017" s="62" customFormat="1" x14ac:dyDescent="0.35"/>
    <row r="127018" s="62" customFormat="1" x14ac:dyDescent="0.35"/>
    <row r="127019" s="62" customFormat="1" x14ac:dyDescent="0.35"/>
    <row r="127020" s="62" customFormat="1" x14ac:dyDescent="0.35"/>
    <row r="127021" s="62" customFormat="1" x14ac:dyDescent="0.35"/>
    <row r="127022" s="62" customFormat="1" x14ac:dyDescent="0.35"/>
    <row r="127023" s="62" customFormat="1" x14ac:dyDescent="0.35"/>
    <row r="127024" s="62" customFormat="1" x14ac:dyDescent="0.35"/>
    <row r="127025" s="62" customFormat="1" x14ac:dyDescent="0.35"/>
    <row r="127026" s="62" customFormat="1" x14ac:dyDescent="0.35"/>
    <row r="127027" s="62" customFormat="1" x14ac:dyDescent="0.35"/>
    <row r="127028" s="62" customFormat="1" x14ac:dyDescent="0.35"/>
    <row r="127029" s="62" customFormat="1" x14ac:dyDescent="0.35"/>
    <row r="127030" s="62" customFormat="1" x14ac:dyDescent="0.35"/>
    <row r="127031" s="62" customFormat="1" x14ac:dyDescent="0.35"/>
    <row r="127032" s="62" customFormat="1" x14ac:dyDescent="0.35"/>
    <row r="127033" s="62" customFormat="1" x14ac:dyDescent="0.35"/>
    <row r="127034" s="62" customFormat="1" x14ac:dyDescent="0.35"/>
    <row r="127035" s="62" customFormat="1" x14ac:dyDescent="0.35"/>
    <row r="127036" s="62" customFormat="1" x14ac:dyDescent="0.35"/>
    <row r="127037" s="62" customFormat="1" x14ac:dyDescent="0.35"/>
    <row r="127038" s="62" customFormat="1" x14ac:dyDescent="0.35"/>
    <row r="127039" s="62" customFormat="1" x14ac:dyDescent="0.35"/>
    <row r="127040" s="62" customFormat="1" x14ac:dyDescent="0.35"/>
    <row r="127041" s="62" customFormat="1" x14ac:dyDescent="0.35"/>
    <row r="127042" s="62" customFormat="1" x14ac:dyDescent="0.35"/>
    <row r="127043" s="62" customFormat="1" x14ac:dyDescent="0.35"/>
    <row r="127044" s="62" customFormat="1" x14ac:dyDescent="0.35"/>
    <row r="127045" s="62" customFormat="1" x14ac:dyDescent="0.35"/>
    <row r="127046" s="62" customFormat="1" x14ac:dyDescent="0.35"/>
    <row r="127047" s="62" customFormat="1" x14ac:dyDescent="0.35"/>
    <row r="127048" s="62" customFormat="1" x14ac:dyDescent="0.35"/>
    <row r="127049" s="62" customFormat="1" x14ac:dyDescent="0.35"/>
    <row r="127050" s="62" customFormat="1" x14ac:dyDescent="0.35"/>
    <row r="127051" s="62" customFormat="1" x14ac:dyDescent="0.35"/>
    <row r="127052" s="62" customFormat="1" x14ac:dyDescent="0.35"/>
    <row r="127053" s="62" customFormat="1" x14ac:dyDescent="0.35"/>
    <row r="127054" s="62" customFormat="1" x14ac:dyDescent="0.35"/>
    <row r="127055" s="62" customFormat="1" x14ac:dyDescent="0.35"/>
    <row r="127056" s="62" customFormat="1" x14ac:dyDescent="0.35"/>
    <row r="127057" s="62" customFormat="1" x14ac:dyDescent="0.35"/>
    <row r="127058" s="62" customFormat="1" x14ac:dyDescent="0.35"/>
    <row r="127059" s="62" customFormat="1" x14ac:dyDescent="0.35"/>
    <row r="127060" s="62" customFormat="1" x14ac:dyDescent="0.35"/>
    <row r="127061" s="62" customFormat="1" x14ac:dyDescent="0.35"/>
    <row r="127062" s="62" customFormat="1" x14ac:dyDescent="0.35"/>
    <row r="127063" s="62" customFormat="1" x14ac:dyDescent="0.35"/>
    <row r="127064" s="62" customFormat="1" x14ac:dyDescent="0.35"/>
    <row r="127065" s="62" customFormat="1" x14ac:dyDescent="0.35"/>
    <row r="127066" s="62" customFormat="1" x14ac:dyDescent="0.35"/>
    <row r="127067" s="62" customFormat="1" x14ac:dyDescent="0.35"/>
    <row r="127068" s="62" customFormat="1" x14ac:dyDescent="0.35"/>
    <row r="127069" s="62" customFormat="1" x14ac:dyDescent="0.35"/>
    <row r="127070" s="62" customFormat="1" x14ac:dyDescent="0.35"/>
    <row r="127071" s="62" customFormat="1" x14ac:dyDescent="0.35"/>
    <row r="127072" s="62" customFormat="1" x14ac:dyDescent="0.35"/>
    <row r="127073" s="62" customFormat="1" x14ac:dyDescent="0.35"/>
    <row r="127074" s="62" customFormat="1" x14ac:dyDescent="0.35"/>
    <row r="127075" s="62" customFormat="1" x14ac:dyDescent="0.35"/>
    <row r="127076" s="62" customFormat="1" x14ac:dyDescent="0.35"/>
    <row r="127077" s="62" customFormat="1" x14ac:dyDescent="0.35"/>
    <row r="127078" s="62" customFormat="1" x14ac:dyDescent="0.35"/>
    <row r="127079" s="62" customFormat="1" x14ac:dyDescent="0.35"/>
    <row r="127080" s="62" customFormat="1" x14ac:dyDescent="0.35"/>
    <row r="127081" s="62" customFormat="1" x14ac:dyDescent="0.35"/>
    <row r="127082" s="62" customFormat="1" x14ac:dyDescent="0.35"/>
    <row r="127083" s="62" customFormat="1" x14ac:dyDescent="0.35"/>
    <row r="127084" s="62" customFormat="1" x14ac:dyDescent="0.35"/>
    <row r="127085" s="62" customFormat="1" x14ac:dyDescent="0.35"/>
    <row r="127086" s="62" customFormat="1" x14ac:dyDescent="0.35"/>
    <row r="127087" s="62" customFormat="1" x14ac:dyDescent="0.35"/>
    <row r="127088" s="62" customFormat="1" x14ac:dyDescent="0.35"/>
    <row r="127089" s="62" customFormat="1" x14ac:dyDescent="0.35"/>
    <row r="127090" s="62" customFormat="1" x14ac:dyDescent="0.35"/>
    <row r="127091" s="62" customFormat="1" x14ac:dyDescent="0.35"/>
    <row r="127092" s="62" customFormat="1" x14ac:dyDescent="0.35"/>
    <row r="127093" s="62" customFormat="1" x14ac:dyDescent="0.35"/>
    <row r="127094" s="62" customFormat="1" x14ac:dyDescent="0.35"/>
    <row r="127095" s="62" customFormat="1" x14ac:dyDescent="0.35"/>
    <row r="127096" s="62" customFormat="1" x14ac:dyDescent="0.35"/>
    <row r="127097" s="62" customFormat="1" x14ac:dyDescent="0.35"/>
    <row r="127098" s="62" customFormat="1" x14ac:dyDescent="0.35"/>
    <row r="127099" s="62" customFormat="1" x14ac:dyDescent="0.35"/>
    <row r="127100" s="62" customFormat="1" x14ac:dyDescent="0.35"/>
    <row r="127101" s="62" customFormat="1" x14ac:dyDescent="0.35"/>
    <row r="127102" s="62" customFormat="1" x14ac:dyDescent="0.35"/>
    <row r="127103" s="62" customFormat="1" x14ac:dyDescent="0.35"/>
    <row r="127104" s="62" customFormat="1" x14ac:dyDescent="0.35"/>
    <row r="127105" s="62" customFormat="1" x14ac:dyDescent="0.35"/>
    <row r="127106" s="62" customFormat="1" x14ac:dyDescent="0.35"/>
    <row r="127107" s="62" customFormat="1" x14ac:dyDescent="0.35"/>
    <row r="127108" s="62" customFormat="1" x14ac:dyDescent="0.35"/>
    <row r="127109" s="62" customFormat="1" x14ac:dyDescent="0.35"/>
    <row r="127110" s="62" customFormat="1" x14ac:dyDescent="0.35"/>
    <row r="127111" s="62" customFormat="1" x14ac:dyDescent="0.35"/>
    <row r="127112" s="62" customFormat="1" x14ac:dyDescent="0.35"/>
    <row r="127113" s="62" customFormat="1" x14ac:dyDescent="0.35"/>
    <row r="127114" s="62" customFormat="1" x14ac:dyDescent="0.35"/>
    <row r="127115" s="62" customFormat="1" x14ac:dyDescent="0.35"/>
    <row r="127116" s="62" customFormat="1" x14ac:dyDescent="0.35"/>
    <row r="127117" s="62" customFormat="1" x14ac:dyDescent="0.35"/>
    <row r="127118" s="62" customFormat="1" x14ac:dyDescent="0.35"/>
    <row r="127119" s="62" customFormat="1" x14ac:dyDescent="0.35"/>
    <row r="127120" s="62" customFormat="1" x14ac:dyDescent="0.35"/>
    <row r="127121" s="62" customFormat="1" x14ac:dyDescent="0.35"/>
    <row r="127122" s="62" customFormat="1" x14ac:dyDescent="0.35"/>
    <row r="127123" s="62" customFormat="1" x14ac:dyDescent="0.35"/>
    <row r="127124" s="62" customFormat="1" x14ac:dyDescent="0.35"/>
    <row r="127125" s="62" customFormat="1" x14ac:dyDescent="0.35"/>
    <row r="127126" s="62" customFormat="1" x14ac:dyDescent="0.35"/>
    <row r="127127" s="62" customFormat="1" x14ac:dyDescent="0.35"/>
    <row r="127128" s="62" customFormat="1" x14ac:dyDescent="0.35"/>
    <row r="127129" s="62" customFormat="1" x14ac:dyDescent="0.35"/>
    <row r="127130" s="62" customFormat="1" x14ac:dyDescent="0.35"/>
    <row r="127131" s="62" customFormat="1" x14ac:dyDescent="0.35"/>
    <row r="127132" s="62" customFormat="1" x14ac:dyDescent="0.35"/>
    <row r="127133" s="62" customFormat="1" x14ac:dyDescent="0.35"/>
    <row r="127134" s="62" customFormat="1" x14ac:dyDescent="0.35"/>
    <row r="127135" s="62" customFormat="1" x14ac:dyDescent="0.35"/>
    <row r="127136" s="62" customFormat="1" x14ac:dyDescent="0.35"/>
    <row r="127137" s="62" customFormat="1" x14ac:dyDescent="0.35"/>
    <row r="127138" s="62" customFormat="1" x14ac:dyDescent="0.35"/>
    <row r="127139" s="62" customFormat="1" x14ac:dyDescent="0.35"/>
    <row r="127140" s="62" customFormat="1" x14ac:dyDescent="0.35"/>
    <row r="127141" s="62" customFormat="1" x14ac:dyDescent="0.35"/>
    <row r="127142" s="62" customFormat="1" x14ac:dyDescent="0.35"/>
    <row r="127143" s="62" customFormat="1" x14ac:dyDescent="0.35"/>
    <row r="127144" s="62" customFormat="1" x14ac:dyDescent="0.35"/>
    <row r="127145" s="62" customFormat="1" x14ac:dyDescent="0.35"/>
    <row r="127146" s="62" customFormat="1" x14ac:dyDescent="0.35"/>
    <row r="127147" s="62" customFormat="1" x14ac:dyDescent="0.35"/>
    <row r="127148" s="62" customFormat="1" x14ac:dyDescent="0.35"/>
    <row r="127149" s="62" customFormat="1" x14ac:dyDescent="0.35"/>
    <row r="127150" s="62" customFormat="1" x14ac:dyDescent="0.35"/>
    <row r="127151" s="62" customFormat="1" x14ac:dyDescent="0.35"/>
    <row r="127152" s="62" customFormat="1" x14ac:dyDescent="0.35"/>
    <row r="127153" s="62" customFormat="1" x14ac:dyDescent="0.35"/>
    <row r="127154" s="62" customFormat="1" x14ac:dyDescent="0.35"/>
    <row r="127155" s="62" customFormat="1" x14ac:dyDescent="0.35"/>
    <row r="127156" s="62" customFormat="1" x14ac:dyDescent="0.35"/>
    <row r="127157" s="62" customFormat="1" x14ac:dyDescent="0.35"/>
    <row r="127158" s="62" customFormat="1" x14ac:dyDescent="0.35"/>
    <row r="127159" s="62" customFormat="1" x14ac:dyDescent="0.35"/>
    <row r="127160" s="62" customFormat="1" x14ac:dyDescent="0.35"/>
    <row r="127161" s="62" customFormat="1" x14ac:dyDescent="0.35"/>
    <row r="127162" s="62" customFormat="1" x14ac:dyDescent="0.35"/>
    <row r="127163" s="62" customFormat="1" x14ac:dyDescent="0.35"/>
    <row r="127164" s="62" customFormat="1" x14ac:dyDescent="0.35"/>
    <row r="127165" s="62" customFormat="1" x14ac:dyDescent="0.35"/>
    <row r="127166" s="62" customFormat="1" x14ac:dyDescent="0.35"/>
    <row r="127167" s="62" customFormat="1" x14ac:dyDescent="0.35"/>
    <row r="127168" s="62" customFormat="1" x14ac:dyDescent="0.35"/>
    <row r="127169" s="62" customFormat="1" x14ac:dyDescent="0.35"/>
    <row r="127170" s="62" customFormat="1" x14ac:dyDescent="0.35"/>
    <row r="127171" s="62" customFormat="1" x14ac:dyDescent="0.35"/>
    <row r="127172" s="62" customFormat="1" x14ac:dyDescent="0.35"/>
    <row r="127173" s="62" customFormat="1" x14ac:dyDescent="0.35"/>
    <row r="127174" s="62" customFormat="1" x14ac:dyDescent="0.35"/>
    <row r="127175" s="62" customFormat="1" x14ac:dyDescent="0.35"/>
    <row r="127176" s="62" customFormat="1" x14ac:dyDescent="0.35"/>
    <row r="127177" s="62" customFormat="1" x14ac:dyDescent="0.35"/>
    <row r="127178" s="62" customFormat="1" x14ac:dyDescent="0.35"/>
    <row r="127179" s="62" customFormat="1" x14ac:dyDescent="0.35"/>
    <row r="127180" s="62" customFormat="1" x14ac:dyDescent="0.35"/>
    <row r="127181" s="62" customFormat="1" x14ac:dyDescent="0.35"/>
    <row r="127182" s="62" customFormat="1" x14ac:dyDescent="0.35"/>
    <row r="127183" s="62" customFormat="1" x14ac:dyDescent="0.35"/>
    <row r="127184" s="62" customFormat="1" x14ac:dyDescent="0.35"/>
    <row r="127185" s="62" customFormat="1" x14ac:dyDescent="0.35"/>
    <row r="127186" s="62" customFormat="1" x14ac:dyDescent="0.35"/>
    <row r="127187" s="62" customFormat="1" x14ac:dyDescent="0.35"/>
    <row r="127188" s="62" customFormat="1" x14ac:dyDescent="0.35"/>
    <row r="127189" s="62" customFormat="1" x14ac:dyDescent="0.35"/>
    <row r="127190" s="62" customFormat="1" x14ac:dyDescent="0.35"/>
    <row r="127191" s="62" customFormat="1" x14ac:dyDescent="0.35"/>
    <row r="127192" s="62" customFormat="1" x14ac:dyDescent="0.35"/>
    <row r="127193" s="62" customFormat="1" x14ac:dyDescent="0.35"/>
    <row r="127194" s="62" customFormat="1" x14ac:dyDescent="0.35"/>
    <row r="127195" s="62" customFormat="1" x14ac:dyDescent="0.35"/>
    <row r="127196" s="62" customFormat="1" x14ac:dyDescent="0.35"/>
    <row r="127197" s="62" customFormat="1" x14ac:dyDescent="0.35"/>
    <row r="127198" s="62" customFormat="1" x14ac:dyDescent="0.35"/>
    <row r="127199" s="62" customFormat="1" x14ac:dyDescent="0.35"/>
    <row r="127200" s="62" customFormat="1" x14ac:dyDescent="0.35"/>
    <row r="127201" s="62" customFormat="1" x14ac:dyDescent="0.35"/>
    <row r="127202" s="62" customFormat="1" x14ac:dyDescent="0.35"/>
    <row r="127203" s="62" customFormat="1" x14ac:dyDescent="0.35"/>
    <row r="127204" s="62" customFormat="1" x14ac:dyDescent="0.35"/>
    <row r="127205" s="62" customFormat="1" x14ac:dyDescent="0.35"/>
    <row r="127206" s="62" customFormat="1" x14ac:dyDescent="0.35"/>
    <row r="127207" s="62" customFormat="1" x14ac:dyDescent="0.35"/>
    <row r="127208" s="62" customFormat="1" x14ac:dyDescent="0.35"/>
    <row r="127209" s="62" customFormat="1" x14ac:dyDescent="0.35"/>
    <row r="127210" s="62" customFormat="1" x14ac:dyDescent="0.35"/>
    <row r="127211" s="62" customFormat="1" x14ac:dyDescent="0.35"/>
    <row r="127212" s="62" customFormat="1" x14ac:dyDescent="0.35"/>
    <row r="127213" s="62" customFormat="1" x14ac:dyDescent="0.35"/>
    <row r="127214" s="62" customFormat="1" x14ac:dyDescent="0.35"/>
    <row r="127215" s="62" customFormat="1" x14ac:dyDescent="0.35"/>
    <row r="127216" s="62" customFormat="1" x14ac:dyDescent="0.35"/>
    <row r="127217" s="62" customFormat="1" x14ac:dyDescent="0.35"/>
    <row r="127218" s="62" customFormat="1" x14ac:dyDescent="0.35"/>
    <row r="127219" s="62" customFormat="1" x14ac:dyDescent="0.35"/>
    <row r="127220" s="62" customFormat="1" x14ac:dyDescent="0.35"/>
    <row r="127221" s="62" customFormat="1" x14ac:dyDescent="0.35"/>
    <row r="127222" s="62" customFormat="1" x14ac:dyDescent="0.35"/>
    <row r="127223" s="62" customFormat="1" x14ac:dyDescent="0.35"/>
    <row r="127224" s="62" customFormat="1" x14ac:dyDescent="0.35"/>
    <row r="127225" s="62" customFormat="1" x14ac:dyDescent="0.35"/>
    <row r="127226" s="62" customFormat="1" x14ac:dyDescent="0.35"/>
    <row r="127227" s="62" customFormat="1" x14ac:dyDescent="0.35"/>
    <row r="127228" s="62" customFormat="1" x14ac:dyDescent="0.35"/>
    <row r="127229" s="62" customFormat="1" x14ac:dyDescent="0.35"/>
    <row r="127230" s="62" customFormat="1" x14ac:dyDescent="0.35"/>
    <row r="127231" s="62" customFormat="1" x14ac:dyDescent="0.35"/>
    <row r="127232" s="62" customFormat="1" x14ac:dyDescent="0.35"/>
    <row r="127233" s="62" customFormat="1" x14ac:dyDescent="0.35"/>
    <row r="127234" s="62" customFormat="1" x14ac:dyDescent="0.35"/>
    <row r="127235" s="62" customFormat="1" x14ac:dyDescent="0.35"/>
    <row r="127236" s="62" customFormat="1" x14ac:dyDescent="0.35"/>
    <row r="127237" s="62" customFormat="1" x14ac:dyDescent="0.35"/>
    <row r="127238" s="62" customFormat="1" x14ac:dyDescent="0.35"/>
    <row r="127239" s="62" customFormat="1" x14ac:dyDescent="0.35"/>
    <row r="127240" s="62" customFormat="1" x14ac:dyDescent="0.35"/>
    <row r="127241" s="62" customFormat="1" x14ac:dyDescent="0.35"/>
    <row r="127242" s="62" customFormat="1" x14ac:dyDescent="0.35"/>
    <row r="127243" s="62" customFormat="1" x14ac:dyDescent="0.35"/>
    <row r="127244" s="62" customFormat="1" x14ac:dyDescent="0.35"/>
    <row r="127245" s="62" customFormat="1" x14ac:dyDescent="0.35"/>
    <row r="127246" s="62" customFormat="1" x14ac:dyDescent="0.35"/>
    <row r="127247" s="62" customFormat="1" x14ac:dyDescent="0.35"/>
    <row r="127248" s="62" customFormat="1" x14ac:dyDescent="0.35"/>
    <row r="127249" s="62" customFormat="1" x14ac:dyDescent="0.35"/>
    <row r="127250" s="62" customFormat="1" x14ac:dyDescent="0.35"/>
    <row r="127251" s="62" customFormat="1" x14ac:dyDescent="0.35"/>
    <row r="127252" s="62" customFormat="1" x14ac:dyDescent="0.35"/>
    <row r="127253" s="62" customFormat="1" x14ac:dyDescent="0.35"/>
    <row r="127254" s="62" customFormat="1" x14ac:dyDescent="0.35"/>
    <row r="127255" s="62" customFormat="1" x14ac:dyDescent="0.35"/>
    <row r="127256" s="62" customFormat="1" x14ac:dyDescent="0.35"/>
    <row r="127257" s="62" customFormat="1" x14ac:dyDescent="0.35"/>
    <row r="127258" s="62" customFormat="1" x14ac:dyDescent="0.35"/>
    <row r="127259" s="62" customFormat="1" x14ac:dyDescent="0.35"/>
    <row r="127260" s="62" customFormat="1" x14ac:dyDescent="0.35"/>
    <row r="127261" s="62" customFormat="1" x14ac:dyDescent="0.35"/>
    <row r="127262" s="62" customFormat="1" x14ac:dyDescent="0.35"/>
    <row r="127263" s="62" customFormat="1" x14ac:dyDescent="0.35"/>
    <row r="127264" s="62" customFormat="1" x14ac:dyDescent="0.35"/>
    <row r="127265" s="62" customFormat="1" x14ac:dyDescent="0.35"/>
    <row r="127266" s="62" customFormat="1" x14ac:dyDescent="0.35"/>
    <row r="127267" s="62" customFormat="1" x14ac:dyDescent="0.35"/>
    <row r="127268" s="62" customFormat="1" x14ac:dyDescent="0.35"/>
    <row r="127269" s="62" customFormat="1" x14ac:dyDescent="0.35"/>
    <row r="127270" s="62" customFormat="1" x14ac:dyDescent="0.35"/>
    <row r="127271" s="62" customFormat="1" x14ac:dyDescent="0.35"/>
    <row r="127272" s="62" customFormat="1" x14ac:dyDescent="0.35"/>
    <row r="127273" s="62" customFormat="1" x14ac:dyDescent="0.35"/>
    <row r="127274" s="62" customFormat="1" x14ac:dyDescent="0.35"/>
    <row r="127275" s="62" customFormat="1" x14ac:dyDescent="0.35"/>
    <row r="127276" s="62" customFormat="1" x14ac:dyDescent="0.35"/>
    <row r="127277" s="62" customFormat="1" x14ac:dyDescent="0.35"/>
    <row r="127278" s="62" customFormat="1" x14ac:dyDescent="0.35"/>
    <row r="127279" s="62" customFormat="1" x14ac:dyDescent="0.35"/>
    <row r="127280" s="62" customFormat="1" x14ac:dyDescent="0.35"/>
    <row r="127281" s="62" customFormat="1" x14ac:dyDescent="0.35"/>
    <row r="127282" s="62" customFormat="1" x14ac:dyDescent="0.35"/>
    <row r="127283" s="62" customFormat="1" x14ac:dyDescent="0.35"/>
    <row r="127284" s="62" customFormat="1" x14ac:dyDescent="0.35"/>
    <row r="127285" s="62" customFormat="1" x14ac:dyDescent="0.35"/>
    <row r="127286" s="62" customFormat="1" x14ac:dyDescent="0.35"/>
    <row r="127287" s="62" customFormat="1" x14ac:dyDescent="0.35"/>
    <row r="127288" s="62" customFormat="1" x14ac:dyDescent="0.35"/>
    <row r="127289" s="62" customFormat="1" x14ac:dyDescent="0.35"/>
    <row r="127290" s="62" customFormat="1" x14ac:dyDescent="0.35"/>
    <row r="127291" s="62" customFormat="1" x14ac:dyDescent="0.35"/>
    <row r="127292" s="62" customFormat="1" x14ac:dyDescent="0.35"/>
    <row r="127293" s="62" customFormat="1" x14ac:dyDescent="0.35"/>
    <row r="127294" s="62" customFormat="1" x14ac:dyDescent="0.35"/>
    <row r="127295" s="62" customFormat="1" x14ac:dyDescent="0.35"/>
    <row r="127296" s="62" customFormat="1" x14ac:dyDescent="0.35"/>
    <row r="127297" s="62" customFormat="1" x14ac:dyDescent="0.35"/>
    <row r="127298" s="62" customFormat="1" x14ac:dyDescent="0.35"/>
    <row r="127299" s="62" customFormat="1" x14ac:dyDescent="0.35"/>
    <row r="127300" s="62" customFormat="1" x14ac:dyDescent="0.35"/>
    <row r="127301" s="62" customFormat="1" x14ac:dyDescent="0.35"/>
    <row r="127302" s="62" customFormat="1" x14ac:dyDescent="0.35"/>
    <row r="127303" s="62" customFormat="1" x14ac:dyDescent="0.35"/>
    <row r="127304" s="62" customFormat="1" x14ac:dyDescent="0.35"/>
    <row r="127305" s="62" customFormat="1" x14ac:dyDescent="0.35"/>
    <row r="127306" s="62" customFormat="1" x14ac:dyDescent="0.35"/>
    <row r="127307" s="62" customFormat="1" x14ac:dyDescent="0.35"/>
    <row r="127308" s="62" customFormat="1" x14ac:dyDescent="0.35"/>
    <row r="127309" s="62" customFormat="1" x14ac:dyDescent="0.35"/>
    <row r="127310" s="62" customFormat="1" x14ac:dyDescent="0.35"/>
    <row r="127311" s="62" customFormat="1" x14ac:dyDescent="0.35"/>
    <row r="127312" s="62" customFormat="1" x14ac:dyDescent="0.35"/>
    <row r="127313" s="62" customFormat="1" x14ac:dyDescent="0.35"/>
    <row r="127314" s="62" customFormat="1" x14ac:dyDescent="0.35"/>
    <row r="127315" s="62" customFormat="1" x14ac:dyDescent="0.35"/>
    <row r="127316" s="62" customFormat="1" x14ac:dyDescent="0.35"/>
    <row r="127317" s="62" customFormat="1" x14ac:dyDescent="0.35"/>
    <row r="127318" s="62" customFormat="1" x14ac:dyDescent="0.35"/>
    <row r="127319" s="62" customFormat="1" x14ac:dyDescent="0.35"/>
    <row r="127320" s="62" customFormat="1" x14ac:dyDescent="0.35"/>
    <row r="127321" s="62" customFormat="1" x14ac:dyDescent="0.35"/>
    <row r="127322" s="62" customFormat="1" x14ac:dyDescent="0.35"/>
    <row r="127323" s="62" customFormat="1" x14ac:dyDescent="0.35"/>
    <row r="127324" s="62" customFormat="1" x14ac:dyDescent="0.35"/>
    <row r="127325" s="62" customFormat="1" x14ac:dyDescent="0.35"/>
    <row r="127326" s="62" customFormat="1" x14ac:dyDescent="0.35"/>
    <row r="127327" s="62" customFormat="1" x14ac:dyDescent="0.35"/>
    <row r="127328" s="62" customFormat="1" x14ac:dyDescent="0.35"/>
    <row r="127329" s="62" customFormat="1" x14ac:dyDescent="0.35"/>
    <row r="127330" s="62" customFormat="1" x14ac:dyDescent="0.35"/>
    <row r="127331" s="62" customFormat="1" x14ac:dyDescent="0.35"/>
    <row r="127332" s="62" customFormat="1" x14ac:dyDescent="0.35"/>
    <row r="127333" s="62" customFormat="1" x14ac:dyDescent="0.35"/>
    <row r="127334" s="62" customFormat="1" x14ac:dyDescent="0.35"/>
    <row r="127335" s="62" customFormat="1" x14ac:dyDescent="0.35"/>
    <row r="127336" s="62" customFormat="1" x14ac:dyDescent="0.35"/>
    <row r="127337" s="62" customFormat="1" x14ac:dyDescent="0.35"/>
    <row r="127338" s="62" customFormat="1" x14ac:dyDescent="0.35"/>
    <row r="127339" s="62" customFormat="1" x14ac:dyDescent="0.35"/>
    <row r="127340" s="62" customFormat="1" x14ac:dyDescent="0.35"/>
    <row r="127341" s="62" customFormat="1" x14ac:dyDescent="0.35"/>
    <row r="127342" s="62" customFormat="1" x14ac:dyDescent="0.35"/>
    <row r="127343" s="62" customFormat="1" x14ac:dyDescent="0.35"/>
    <row r="127344" s="62" customFormat="1" x14ac:dyDescent="0.35"/>
    <row r="127345" s="62" customFormat="1" x14ac:dyDescent="0.35"/>
    <row r="127346" s="62" customFormat="1" x14ac:dyDescent="0.35"/>
    <row r="127347" s="62" customFormat="1" x14ac:dyDescent="0.35"/>
    <row r="127348" s="62" customFormat="1" x14ac:dyDescent="0.35"/>
    <row r="127349" s="62" customFormat="1" x14ac:dyDescent="0.35"/>
    <row r="127350" s="62" customFormat="1" x14ac:dyDescent="0.35"/>
    <row r="127351" s="62" customFormat="1" x14ac:dyDescent="0.35"/>
    <row r="127352" s="62" customFormat="1" x14ac:dyDescent="0.35"/>
    <row r="127353" s="62" customFormat="1" x14ac:dyDescent="0.35"/>
    <row r="127354" s="62" customFormat="1" x14ac:dyDescent="0.35"/>
    <row r="127355" s="62" customFormat="1" x14ac:dyDescent="0.35"/>
    <row r="127356" s="62" customFormat="1" x14ac:dyDescent="0.35"/>
    <row r="127357" s="62" customFormat="1" x14ac:dyDescent="0.35"/>
    <row r="127358" s="62" customFormat="1" x14ac:dyDescent="0.35"/>
    <row r="127359" s="62" customFormat="1" x14ac:dyDescent="0.35"/>
    <row r="127360" s="62" customFormat="1" x14ac:dyDescent="0.35"/>
    <row r="127361" s="62" customFormat="1" x14ac:dyDescent="0.35"/>
    <row r="127362" s="62" customFormat="1" x14ac:dyDescent="0.35"/>
    <row r="127363" s="62" customFormat="1" x14ac:dyDescent="0.35"/>
    <row r="127364" s="62" customFormat="1" x14ac:dyDescent="0.35"/>
    <row r="127365" s="62" customFormat="1" x14ac:dyDescent="0.35"/>
    <row r="127366" s="62" customFormat="1" x14ac:dyDescent="0.35"/>
    <row r="127367" s="62" customFormat="1" x14ac:dyDescent="0.35"/>
    <row r="127368" s="62" customFormat="1" x14ac:dyDescent="0.35"/>
    <row r="127369" s="62" customFormat="1" x14ac:dyDescent="0.35"/>
    <row r="127370" s="62" customFormat="1" x14ac:dyDescent="0.35"/>
    <row r="127371" s="62" customFormat="1" x14ac:dyDescent="0.35"/>
    <row r="127372" s="62" customFormat="1" x14ac:dyDescent="0.35"/>
    <row r="127373" s="62" customFormat="1" x14ac:dyDescent="0.35"/>
    <row r="127374" s="62" customFormat="1" x14ac:dyDescent="0.35"/>
    <row r="127375" s="62" customFormat="1" x14ac:dyDescent="0.35"/>
    <row r="127376" s="62" customFormat="1" x14ac:dyDescent="0.35"/>
    <row r="127377" s="62" customFormat="1" x14ac:dyDescent="0.35"/>
    <row r="127378" s="62" customFormat="1" x14ac:dyDescent="0.35"/>
    <row r="127379" s="62" customFormat="1" x14ac:dyDescent="0.35"/>
    <row r="127380" s="62" customFormat="1" x14ac:dyDescent="0.35"/>
    <row r="127381" s="62" customFormat="1" x14ac:dyDescent="0.35"/>
    <row r="127382" s="62" customFormat="1" x14ac:dyDescent="0.35"/>
    <row r="127383" s="62" customFormat="1" x14ac:dyDescent="0.35"/>
    <row r="127384" s="62" customFormat="1" x14ac:dyDescent="0.35"/>
    <row r="127385" s="62" customFormat="1" x14ac:dyDescent="0.35"/>
    <row r="127386" s="62" customFormat="1" x14ac:dyDescent="0.35"/>
    <row r="127387" s="62" customFormat="1" x14ac:dyDescent="0.35"/>
    <row r="127388" s="62" customFormat="1" x14ac:dyDescent="0.35"/>
    <row r="127389" s="62" customFormat="1" x14ac:dyDescent="0.35"/>
    <row r="127390" s="62" customFormat="1" x14ac:dyDescent="0.35"/>
    <row r="127391" s="62" customFormat="1" x14ac:dyDescent="0.35"/>
    <row r="127392" s="62" customFormat="1" x14ac:dyDescent="0.35"/>
    <row r="127393" s="62" customFormat="1" x14ac:dyDescent="0.35"/>
    <row r="127394" s="62" customFormat="1" x14ac:dyDescent="0.35"/>
    <row r="127395" s="62" customFormat="1" x14ac:dyDescent="0.35"/>
    <row r="127396" s="62" customFormat="1" x14ac:dyDescent="0.35"/>
    <row r="127397" s="62" customFormat="1" x14ac:dyDescent="0.35"/>
    <row r="127398" s="62" customFormat="1" x14ac:dyDescent="0.35"/>
    <row r="127399" s="62" customFormat="1" x14ac:dyDescent="0.35"/>
    <row r="127400" s="62" customFormat="1" x14ac:dyDescent="0.35"/>
    <row r="127401" s="62" customFormat="1" x14ac:dyDescent="0.35"/>
    <row r="127402" s="62" customFormat="1" x14ac:dyDescent="0.35"/>
    <row r="127403" s="62" customFormat="1" x14ac:dyDescent="0.35"/>
    <row r="127404" s="62" customFormat="1" x14ac:dyDescent="0.35"/>
    <row r="127405" s="62" customFormat="1" x14ac:dyDescent="0.35"/>
    <row r="127406" s="62" customFormat="1" x14ac:dyDescent="0.35"/>
    <row r="127407" s="62" customFormat="1" x14ac:dyDescent="0.35"/>
    <row r="127408" s="62" customFormat="1" x14ac:dyDescent="0.35"/>
    <row r="127409" s="62" customFormat="1" x14ac:dyDescent="0.35"/>
    <row r="127410" s="62" customFormat="1" x14ac:dyDescent="0.35"/>
    <row r="127411" s="62" customFormat="1" x14ac:dyDescent="0.35"/>
    <row r="127412" s="62" customFormat="1" x14ac:dyDescent="0.35"/>
    <row r="127413" s="62" customFormat="1" x14ac:dyDescent="0.35"/>
    <row r="127414" s="62" customFormat="1" x14ac:dyDescent="0.35"/>
    <row r="127415" s="62" customFormat="1" x14ac:dyDescent="0.35"/>
    <row r="127416" s="62" customFormat="1" x14ac:dyDescent="0.35"/>
    <row r="127417" s="62" customFormat="1" x14ac:dyDescent="0.35"/>
    <row r="127418" s="62" customFormat="1" x14ac:dyDescent="0.35"/>
    <row r="127419" s="62" customFormat="1" x14ac:dyDescent="0.35"/>
    <row r="127420" s="62" customFormat="1" x14ac:dyDescent="0.35"/>
    <row r="127421" s="62" customFormat="1" x14ac:dyDescent="0.35"/>
    <row r="127422" s="62" customFormat="1" x14ac:dyDescent="0.35"/>
    <row r="127423" s="62" customFormat="1" x14ac:dyDescent="0.35"/>
    <row r="127424" s="62" customFormat="1" x14ac:dyDescent="0.35"/>
    <row r="127425" s="62" customFormat="1" x14ac:dyDescent="0.35"/>
    <row r="127426" s="62" customFormat="1" x14ac:dyDescent="0.35"/>
    <row r="127427" s="62" customFormat="1" x14ac:dyDescent="0.35"/>
    <row r="127428" s="62" customFormat="1" x14ac:dyDescent="0.35"/>
    <row r="127429" s="62" customFormat="1" x14ac:dyDescent="0.35"/>
    <row r="127430" s="62" customFormat="1" x14ac:dyDescent="0.35"/>
    <row r="127431" s="62" customFormat="1" x14ac:dyDescent="0.35"/>
    <row r="127432" s="62" customFormat="1" x14ac:dyDescent="0.35"/>
    <row r="127433" s="62" customFormat="1" x14ac:dyDescent="0.35"/>
    <row r="127434" s="62" customFormat="1" x14ac:dyDescent="0.35"/>
    <row r="127435" s="62" customFormat="1" x14ac:dyDescent="0.35"/>
    <row r="127436" s="62" customFormat="1" x14ac:dyDescent="0.35"/>
    <row r="127437" s="62" customFormat="1" x14ac:dyDescent="0.35"/>
    <row r="127438" s="62" customFormat="1" x14ac:dyDescent="0.35"/>
    <row r="127439" s="62" customFormat="1" x14ac:dyDescent="0.35"/>
    <row r="127440" s="62" customFormat="1" x14ac:dyDescent="0.35"/>
    <row r="127441" s="62" customFormat="1" x14ac:dyDescent="0.35"/>
    <row r="127442" s="62" customFormat="1" x14ac:dyDescent="0.35"/>
    <row r="127443" s="62" customFormat="1" x14ac:dyDescent="0.35"/>
    <row r="127444" s="62" customFormat="1" x14ac:dyDescent="0.35"/>
    <row r="127445" s="62" customFormat="1" x14ac:dyDescent="0.35"/>
    <row r="127446" s="62" customFormat="1" x14ac:dyDescent="0.35"/>
    <row r="127447" s="62" customFormat="1" x14ac:dyDescent="0.35"/>
    <row r="127448" s="62" customFormat="1" x14ac:dyDescent="0.35"/>
    <row r="127449" s="62" customFormat="1" x14ac:dyDescent="0.35"/>
    <row r="127450" s="62" customFormat="1" x14ac:dyDescent="0.35"/>
    <row r="127451" s="62" customFormat="1" x14ac:dyDescent="0.35"/>
    <row r="127452" s="62" customFormat="1" x14ac:dyDescent="0.35"/>
    <row r="127453" s="62" customFormat="1" x14ac:dyDescent="0.35"/>
    <row r="127454" s="62" customFormat="1" x14ac:dyDescent="0.35"/>
    <row r="127455" s="62" customFormat="1" x14ac:dyDescent="0.35"/>
    <row r="127456" s="62" customFormat="1" x14ac:dyDescent="0.35"/>
    <row r="127457" s="62" customFormat="1" x14ac:dyDescent="0.35"/>
    <row r="127458" s="62" customFormat="1" x14ac:dyDescent="0.35"/>
    <row r="127459" s="62" customFormat="1" x14ac:dyDescent="0.35"/>
    <row r="127460" s="62" customFormat="1" x14ac:dyDescent="0.35"/>
    <row r="127461" s="62" customFormat="1" x14ac:dyDescent="0.35"/>
    <row r="127462" s="62" customFormat="1" x14ac:dyDescent="0.35"/>
    <row r="127463" s="62" customFormat="1" x14ac:dyDescent="0.35"/>
    <row r="127464" s="62" customFormat="1" x14ac:dyDescent="0.35"/>
    <row r="127465" s="62" customFormat="1" x14ac:dyDescent="0.35"/>
    <row r="127466" s="62" customFormat="1" x14ac:dyDescent="0.35"/>
    <row r="127467" s="62" customFormat="1" x14ac:dyDescent="0.35"/>
    <row r="127468" s="62" customFormat="1" x14ac:dyDescent="0.35"/>
    <row r="127469" s="62" customFormat="1" x14ac:dyDescent="0.35"/>
    <row r="127470" s="62" customFormat="1" x14ac:dyDescent="0.35"/>
    <row r="127471" s="62" customFormat="1" x14ac:dyDescent="0.35"/>
    <row r="127472" s="62" customFormat="1" x14ac:dyDescent="0.35"/>
    <row r="127473" s="62" customFormat="1" x14ac:dyDescent="0.35"/>
    <row r="127474" s="62" customFormat="1" x14ac:dyDescent="0.35"/>
    <row r="127475" s="62" customFormat="1" x14ac:dyDescent="0.35"/>
    <row r="127476" s="62" customFormat="1" x14ac:dyDescent="0.35"/>
    <row r="127477" s="62" customFormat="1" x14ac:dyDescent="0.35"/>
    <row r="127478" s="62" customFormat="1" x14ac:dyDescent="0.35"/>
    <row r="127479" s="62" customFormat="1" x14ac:dyDescent="0.35"/>
    <row r="127480" s="62" customFormat="1" x14ac:dyDescent="0.35"/>
    <row r="127481" s="62" customFormat="1" x14ac:dyDescent="0.35"/>
    <row r="127482" s="62" customFormat="1" x14ac:dyDescent="0.35"/>
    <row r="127483" s="62" customFormat="1" x14ac:dyDescent="0.35"/>
    <row r="127484" s="62" customFormat="1" x14ac:dyDescent="0.35"/>
    <row r="127485" s="62" customFormat="1" x14ac:dyDescent="0.35"/>
    <row r="127486" s="62" customFormat="1" x14ac:dyDescent="0.35"/>
    <row r="127487" s="62" customFormat="1" x14ac:dyDescent="0.35"/>
    <row r="127488" s="62" customFormat="1" x14ac:dyDescent="0.35"/>
    <row r="127489" s="62" customFormat="1" x14ac:dyDescent="0.35"/>
    <row r="127490" s="62" customFormat="1" x14ac:dyDescent="0.35"/>
    <row r="127491" s="62" customFormat="1" x14ac:dyDescent="0.35"/>
    <row r="127492" s="62" customFormat="1" x14ac:dyDescent="0.35"/>
    <row r="127493" s="62" customFormat="1" x14ac:dyDescent="0.35"/>
    <row r="127494" s="62" customFormat="1" x14ac:dyDescent="0.35"/>
    <row r="127495" s="62" customFormat="1" x14ac:dyDescent="0.35"/>
    <row r="127496" s="62" customFormat="1" x14ac:dyDescent="0.35"/>
    <row r="127497" s="62" customFormat="1" x14ac:dyDescent="0.35"/>
    <row r="127498" s="62" customFormat="1" x14ac:dyDescent="0.35"/>
    <row r="127499" s="62" customFormat="1" x14ac:dyDescent="0.35"/>
    <row r="127500" s="62" customFormat="1" x14ac:dyDescent="0.35"/>
    <row r="127501" s="62" customFormat="1" x14ac:dyDescent="0.35"/>
    <row r="127502" s="62" customFormat="1" x14ac:dyDescent="0.35"/>
    <row r="127503" s="62" customFormat="1" x14ac:dyDescent="0.35"/>
    <row r="127504" s="62" customFormat="1" x14ac:dyDescent="0.35"/>
    <row r="127505" s="62" customFormat="1" x14ac:dyDescent="0.35"/>
    <row r="127506" s="62" customFormat="1" x14ac:dyDescent="0.35"/>
    <row r="127507" s="62" customFormat="1" x14ac:dyDescent="0.35"/>
    <row r="127508" s="62" customFormat="1" x14ac:dyDescent="0.35"/>
    <row r="127509" s="62" customFormat="1" x14ac:dyDescent="0.35"/>
    <row r="127510" s="62" customFormat="1" x14ac:dyDescent="0.35"/>
    <row r="127511" s="62" customFormat="1" x14ac:dyDescent="0.35"/>
    <row r="127512" s="62" customFormat="1" x14ac:dyDescent="0.35"/>
    <row r="127513" s="62" customFormat="1" x14ac:dyDescent="0.35"/>
    <row r="127514" s="62" customFormat="1" x14ac:dyDescent="0.35"/>
    <row r="127515" s="62" customFormat="1" x14ac:dyDescent="0.35"/>
    <row r="127516" s="62" customFormat="1" x14ac:dyDescent="0.35"/>
    <row r="127517" s="62" customFormat="1" x14ac:dyDescent="0.35"/>
    <row r="127518" s="62" customFormat="1" x14ac:dyDescent="0.35"/>
    <row r="127519" s="62" customFormat="1" x14ac:dyDescent="0.35"/>
    <row r="127520" s="62" customFormat="1" x14ac:dyDescent="0.35"/>
    <row r="127521" s="62" customFormat="1" x14ac:dyDescent="0.35"/>
    <row r="127522" s="62" customFormat="1" x14ac:dyDescent="0.35"/>
    <row r="127523" s="62" customFormat="1" x14ac:dyDescent="0.35"/>
    <row r="127524" s="62" customFormat="1" x14ac:dyDescent="0.35"/>
    <row r="127525" s="62" customFormat="1" x14ac:dyDescent="0.35"/>
    <row r="127526" s="62" customFormat="1" x14ac:dyDescent="0.35"/>
    <row r="127527" s="62" customFormat="1" x14ac:dyDescent="0.35"/>
    <row r="127528" s="62" customFormat="1" x14ac:dyDescent="0.35"/>
    <row r="127529" s="62" customFormat="1" x14ac:dyDescent="0.35"/>
    <row r="127530" s="62" customFormat="1" x14ac:dyDescent="0.35"/>
    <row r="127531" s="62" customFormat="1" x14ac:dyDescent="0.35"/>
    <row r="127532" s="62" customFormat="1" x14ac:dyDescent="0.35"/>
    <row r="127533" s="62" customFormat="1" x14ac:dyDescent="0.35"/>
    <row r="127534" s="62" customFormat="1" x14ac:dyDescent="0.35"/>
    <row r="127535" s="62" customFormat="1" x14ac:dyDescent="0.35"/>
    <row r="127536" s="62" customFormat="1" x14ac:dyDescent="0.35"/>
    <row r="127537" s="62" customFormat="1" x14ac:dyDescent="0.35"/>
    <row r="127538" s="62" customFormat="1" x14ac:dyDescent="0.35"/>
    <row r="127539" s="62" customFormat="1" x14ac:dyDescent="0.35"/>
    <row r="127540" s="62" customFormat="1" x14ac:dyDescent="0.35"/>
    <row r="127541" s="62" customFormat="1" x14ac:dyDescent="0.35"/>
    <row r="127542" s="62" customFormat="1" x14ac:dyDescent="0.35"/>
    <row r="127543" s="62" customFormat="1" x14ac:dyDescent="0.35"/>
    <row r="127544" s="62" customFormat="1" x14ac:dyDescent="0.35"/>
    <row r="127545" s="62" customFormat="1" x14ac:dyDescent="0.35"/>
    <row r="127546" s="62" customFormat="1" x14ac:dyDescent="0.35"/>
    <row r="127547" s="62" customFormat="1" x14ac:dyDescent="0.35"/>
    <row r="127548" s="62" customFormat="1" x14ac:dyDescent="0.35"/>
    <row r="127549" s="62" customFormat="1" x14ac:dyDescent="0.35"/>
    <row r="127550" s="62" customFormat="1" x14ac:dyDescent="0.35"/>
    <row r="127551" s="62" customFormat="1" x14ac:dyDescent="0.35"/>
    <row r="127552" s="62" customFormat="1" x14ac:dyDescent="0.35"/>
    <row r="127553" s="62" customFormat="1" x14ac:dyDescent="0.35"/>
    <row r="127554" s="62" customFormat="1" x14ac:dyDescent="0.35"/>
    <row r="127555" s="62" customFormat="1" x14ac:dyDescent="0.35"/>
    <row r="127556" s="62" customFormat="1" x14ac:dyDescent="0.35"/>
    <row r="127557" s="62" customFormat="1" x14ac:dyDescent="0.35"/>
    <row r="127558" s="62" customFormat="1" x14ac:dyDescent="0.35"/>
    <row r="127559" s="62" customFormat="1" x14ac:dyDescent="0.35"/>
    <row r="127560" s="62" customFormat="1" x14ac:dyDescent="0.35"/>
    <row r="127561" s="62" customFormat="1" x14ac:dyDescent="0.35"/>
    <row r="127562" s="62" customFormat="1" x14ac:dyDescent="0.35"/>
    <row r="127563" s="62" customFormat="1" x14ac:dyDescent="0.35"/>
    <row r="127564" s="62" customFormat="1" x14ac:dyDescent="0.35"/>
    <row r="127565" s="62" customFormat="1" x14ac:dyDescent="0.35"/>
    <row r="127566" s="62" customFormat="1" x14ac:dyDescent="0.35"/>
    <row r="127567" s="62" customFormat="1" x14ac:dyDescent="0.35"/>
    <row r="127568" s="62" customFormat="1" x14ac:dyDescent="0.35"/>
    <row r="127569" s="62" customFormat="1" x14ac:dyDescent="0.35"/>
    <row r="127570" s="62" customFormat="1" x14ac:dyDescent="0.35"/>
    <row r="127571" s="62" customFormat="1" x14ac:dyDescent="0.35"/>
    <row r="127572" s="62" customFormat="1" x14ac:dyDescent="0.35"/>
    <row r="127573" s="62" customFormat="1" x14ac:dyDescent="0.35"/>
    <row r="127574" s="62" customFormat="1" x14ac:dyDescent="0.35"/>
    <row r="127575" s="62" customFormat="1" x14ac:dyDescent="0.35"/>
    <row r="127576" s="62" customFormat="1" x14ac:dyDescent="0.35"/>
    <row r="127577" s="62" customFormat="1" x14ac:dyDescent="0.35"/>
    <row r="127578" s="62" customFormat="1" x14ac:dyDescent="0.35"/>
    <row r="127579" s="62" customFormat="1" x14ac:dyDescent="0.35"/>
    <row r="127580" s="62" customFormat="1" x14ac:dyDescent="0.35"/>
    <row r="127581" s="62" customFormat="1" x14ac:dyDescent="0.35"/>
    <row r="127582" s="62" customFormat="1" x14ac:dyDescent="0.35"/>
    <row r="127583" s="62" customFormat="1" x14ac:dyDescent="0.35"/>
    <row r="127584" s="62" customFormat="1" x14ac:dyDescent="0.35"/>
    <row r="127585" s="62" customFormat="1" x14ac:dyDescent="0.35"/>
    <row r="127586" s="62" customFormat="1" x14ac:dyDescent="0.35"/>
    <row r="127587" s="62" customFormat="1" x14ac:dyDescent="0.35"/>
    <row r="127588" s="62" customFormat="1" x14ac:dyDescent="0.35"/>
    <row r="127589" s="62" customFormat="1" x14ac:dyDescent="0.35"/>
    <row r="127590" s="62" customFormat="1" x14ac:dyDescent="0.35"/>
    <row r="127591" s="62" customFormat="1" x14ac:dyDescent="0.35"/>
    <row r="127592" s="62" customFormat="1" x14ac:dyDescent="0.35"/>
    <row r="127593" s="62" customFormat="1" x14ac:dyDescent="0.35"/>
    <row r="127594" s="62" customFormat="1" x14ac:dyDescent="0.35"/>
    <row r="127595" s="62" customFormat="1" x14ac:dyDescent="0.35"/>
    <row r="127596" s="62" customFormat="1" x14ac:dyDescent="0.35"/>
    <row r="127597" s="62" customFormat="1" x14ac:dyDescent="0.35"/>
    <row r="127598" s="62" customFormat="1" x14ac:dyDescent="0.35"/>
    <row r="127599" s="62" customFormat="1" x14ac:dyDescent="0.35"/>
    <row r="127600" s="62" customFormat="1" x14ac:dyDescent="0.35"/>
    <row r="127601" s="62" customFormat="1" x14ac:dyDescent="0.35"/>
    <row r="127602" s="62" customFormat="1" x14ac:dyDescent="0.35"/>
    <row r="127603" s="62" customFormat="1" x14ac:dyDescent="0.35"/>
    <row r="127604" s="62" customFormat="1" x14ac:dyDescent="0.35"/>
    <row r="127605" s="62" customFormat="1" x14ac:dyDescent="0.35"/>
    <row r="127606" s="62" customFormat="1" x14ac:dyDescent="0.35"/>
    <row r="127607" s="62" customFormat="1" x14ac:dyDescent="0.35"/>
    <row r="127608" s="62" customFormat="1" x14ac:dyDescent="0.35"/>
    <row r="127609" s="62" customFormat="1" x14ac:dyDescent="0.35"/>
    <row r="127610" s="62" customFormat="1" x14ac:dyDescent="0.35"/>
    <row r="127611" s="62" customFormat="1" x14ac:dyDescent="0.35"/>
    <row r="127612" s="62" customFormat="1" x14ac:dyDescent="0.35"/>
    <row r="127613" s="62" customFormat="1" x14ac:dyDescent="0.35"/>
    <row r="127614" s="62" customFormat="1" x14ac:dyDescent="0.35"/>
    <row r="127615" s="62" customFormat="1" x14ac:dyDescent="0.35"/>
    <row r="127616" s="62" customFormat="1" x14ac:dyDescent="0.35"/>
    <row r="127617" s="62" customFormat="1" x14ac:dyDescent="0.35"/>
    <row r="127618" s="62" customFormat="1" x14ac:dyDescent="0.35"/>
    <row r="127619" s="62" customFormat="1" x14ac:dyDescent="0.35"/>
    <row r="127620" s="62" customFormat="1" x14ac:dyDescent="0.35"/>
    <row r="127621" s="62" customFormat="1" x14ac:dyDescent="0.35"/>
    <row r="127622" s="62" customFormat="1" x14ac:dyDescent="0.35"/>
    <row r="127623" s="62" customFormat="1" x14ac:dyDescent="0.35"/>
    <row r="127624" s="62" customFormat="1" x14ac:dyDescent="0.35"/>
    <row r="127625" s="62" customFormat="1" x14ac:dyDescent="0.35"/>
    <row r="127626" s="62" customFormat="1" x14ac:dyDescent="0.35"/>
    <row r="127627" s="62" customFormat="1" x14ac:dyDescent="0.35"/>
    <row r="127628" s="62" customFormat="1" x14ac:dyDescent="0.35"/>
    <row r="127629" s="62" customFormat="1" x14ac:dyDescent="0.35"/>
    <row r="127630" s="62" customFormat="1" x14ac:dyDescent="0.35"/>
    <row r="127631" s="62" customFormat="1" x14ac:dyDescent="0.35"/>
    <row r="127632" s="62" customFormat="1" x14ac:dyDescent="0.35"/>
    <row r="127633" s="62" customFormat="1" x14ac:dyDescent="0.35"/>
    <row r="127634" s="62" customFormat="1" x14ac:dyDescent="0.35"/>
    <row r="127635" s="62" customFormat="1" x14ac:dyDescent="0.35"/>
    <row r="127636" s="62" customFormat="1" x14ac:dyDescent="0.35"/>
    <row r="127637" s="62" customFormat="1" x14ac:dyDescent="0.35"/>
    <row r="127638" s="62" customFormat="1" x14ac:dyDescent="0.35"/>
    <row r="127639" s="62" customFormat="1" x14ac:dyDescent="0.35"/>
    <row r="127640" s="62" customFormat="1" x14ac:dyDescent="0.35"/>
    <row r="127641" s="62" customFormat="1" x14ac:dyDescent="0.35"/>
    <row r="127642" s="62" customFormat="1" x14ac:dyDescent="0.35"/>
    <row r="127643" s="62" customFormat="1" x14ac:dyDescent="0.35"/>
    <row r="127644" s="62" customFormat="1" x14ac:dyDescent="0.35"/>
    <row r="127645" s="62" customFormat="1" x14ac:dyDescent="0.35"/>
    <row r="127646" s="62" customFormat="1" x14ac:dyDescent="0.35"/>
    <row r="127647" s="62" customFormat="1" x14ac:dyDescent="0.35"/>
    <row r="127648" s="62" customFormat="1" x14ac:dyDescent="0.35"/>
    <row r="127649" s="62" customFormat="1" x14ac:dyDescent="0.35"/>
    <row r="127650" s="62" customFormat="1" x14ac:dyDescent="0.35"/>
    <row r="127651" s="62" customFormat="1" x14ac:dyDescent="0.35"/>
    <row r="127652" s="62" customFormat="1" x14ac:dyDescent="0.35"/>
    <row r="127653" s="62" customFormat="1" x14ac:dyDescent="0.35"/>
    <row r="127654" s="62" customFormat="1" x14ac:dyDescent="0.35"/>
    <row r="127655" s="62" customFormat="1" x14ac:dyDescent="0.35"/>
    <row r="127656" s="62" customFormat="1" x14ac:dyDescent="0.35"/>
    <row r="127657" s="62" customFormat="1" x14ac:dyDescent="0.35"/>
    <row r="127658" s="62" customFormat="1" x14ac:dyDescent="0.35"/>
    <row r="127659" s="62" customFormat="1" x14ac:dyDescent="0.35"/>
    <row r="127660" s="62" customFormat="1" x14ac:dyDescent="0.35"/>
    <row r="127661" s="62" customFormat="1" x14ac:dyDescent="0.35"/>
    <row r="127662" s="62" customFormat="1" x14ac:dyDescent="0.35"/>
    <row r="127663" s="62" customFormat="1" x14ac:dyDescent="0.35"/>
    <row r="127664" s="62" customFormat="1" x14ac:dyDescent="0.35"/>
    <row r="127665" s="62" customFormat="1" x14ac:dyDescent="0.35"/>
    <row r="127666" s="62" customFormat="1" x14ac:dyDescent="0.35"/>
    <row r="127667" s="62" customFormat="1" x14ac:dyDescent="0.35"/>
    <row r="127668" s="62" customFormat="1" x14ac:dyDescent="0.35"/>
    <row r="127669" s="62" customFormat="1" x14ac:dyDescent="0.35"/>
    <row r="127670" s="62" customFormat="1" x14ac:dyDescent="0.35"/>
    <row r="127671" s="62" customFormat="1" x14ac:dyDescent="0.35"/>
    <row r="127672" s="62" customFormat="1" x14ac:dyDescent="0.35"/>
    <row r="127673" s="62" customFormat="1" x14ac:dyDescent="0.35"/>
    <row r="127674" s="62" customFormat="1" x14ac:dyDescent="0.35"/>
    <row r="127675" s="62" customFormat="1" x14ac:dyDescent="0.35"/>
    <row r="127676" s="62" customFormat="1" x14ac:dyDescent="0.35"/>
    <row r="127677" s="62" customFormat="1" x14ac:dyDescent="0.35"/>
    <row r="127678" s="62" customFormat="1" x14ac:dyDescent="0.35"/>
    <row r="127679" s="62" customFormat="1" x14ac:dyDescent="0.35"/>
    <row r="127680" s="62" customFormat="1" x14ac:dyDescent="0.35"/>
    <row r="127681" s="62" customFormat="1" x14ac:dyDescent="0.35"/>
    <row r="127682" s="62" customFormat="1" x14ac:dyDescent="0.35"/>
    <row r="127683" s="62" customFormat="1" x14ac:dyDescent="0.35"/>
    <row r="127684" s="62" customFormat="1" x14ac:dyDescent="0.35"/>
    <row r="127685" s="62" customFormat="1" x14ac:dyDescent="0.35"/>
    <row r="127686" s="62" customFormat="1" x14ac:dyDescent="0.35"/>
    <row r="127687" s="62" customFormat="1" x14ac:dyDescent="0.35"/>
    <row r="127688" s="62" customFormat="1" x14ac:dyDescent="0.35"/>
    <row r="127689" s="62" customFormat="1" x14ac:dyDescent="0.35"/>
    <row r="127690" s="62" customFormat="1" x14ac:dyDescent="0.35"/>
    <row r="127691" s="62" customFormat="1" x14ac:dyDescent="0.35"/>
    <row r="127692" s="62" customFormat="1" x14ac:dyDescent="0.35"/>
    <row r="127693" s="62" customFormat="1" x14ac:dyDescent="0.35"/>
    <row r="127694" s="62" customFormat="1" x14ac:dyDescent="0.35"/>
    <row r="127695" s="62" customFormat="1" x14ac:dyDescent="0.35"/>
    <row r="127696" s="62" customFormat="1" x14ac:dyDescent="0.35"/>
    <row r="127697" s="62" customFormat="1" x14ac:dyDescent="0.35"/>
    <row r="127698" s="62" customFormat="1" x14ac:dyDescent="0.35"/>
    <row r="127699" s="62" customFormat="1" x14ac:dyDescent="0.35"/>
    <row r="127700" s="62" customFormat="1" x14ac:dyDescent="0.35"/>
    <row r="127701" s="62" customFormat="1" x14ac:dyDescent="0.35"/>
    <row r="127702" s="62" customFormat="1" x14ac:dyDescent="0.35"/>
    <row r="127703" s="62" customFormat="1" x14ac:dyDescent="0.35"/>
    <row r="127704" s="62" customFormat="1" x14ac:dyDescent="0.35"/>
    <row r="127705" s="62" customFormat="1" x14ac:dyDescent="0.35"/>
    <row r="127706" s="62" customFormat="1" x14ac:dyDescent="0.35"/>
    <row r="127707" s="62" customFormat="1" x14ac:dyDescent="0.35"/>
    <row r="127708" s="62" customFormat="1" x14ac:dyDescent="0.35"/>
    <row r="127709" s="62" customFormat="1" x14ac:dyDescent="0.35"/>
    <row r="127710" s="62" customFormat="1" x14ac:dyDescent="0.35"/>
    <row r="127711" s="62" customFormat="1" x14ac:dyDescent="0.35"/>
    <row r="127712" s="62" customFormat="1" x14ac:dyDescent="0.35"/>
    <row r="127713" s="62" customFormat="1" x14ac:dyDescent="0.35"/>
    <row r="127714" s="62" customFormat="1" x14ac:dyDescent="0.35"/>
    <row r="127715" s="62" customFormat="1" x14ac:dyDescent="0.35"/>
    <row r="127716" s="62" customFormat="1" x14ac:dyDescent="0.35"/>
    <row r="127717" s="62" customFormat="1" x14ac:dyDescent="0.35"/>
    <row r="127718" s="62" customFormat="1" x14ac:dyDescent="0.35"/>
    <row r="127719" s="62" customFormat="1" x14ac:dyDescent="0.35"/>
    <row r="127720" s="62" customFormat="1" x14ac:dyDescent="0.35"/>
    <row r="127721" s="62" customFormat="1" x14ac:dyDescent="0.35"/>
    <row r="127722" s="62" customFormat="1" x14ac:dyDescent="0.35"/>
    <row r="127723" s="62" customFormat="1" x14ac:dyDescent="0.35"/>
    <row r="127724" s="62" customFormat="1" x14ac:dyDescent="0.35"/>
    <row r="127725" s="62" customFormat="1" x14ac:dyDescent="0.35"/>
    <row r="127726" s="62" customFormat="1" x14ac:dyDescent="0.35"/>
    <row r="127727" s="62" customFormat="1" x14ac:dyDescent="0.35"/>
    <row r="127728" s="62" customFormat="1" x14ac:dyDescent="0.35"/>
    <row r="127729" s="62" customFormat="1" x14ac:dyDescent="0.35"/>
    <row r="127730" s="62" customFormat="1" x14ac:dyDescent="0.35"/>
    <row r="127731" s="62" customFormat="1" x14ac:dyDescent="0.35"/>
    <row r="127732" s="62" customFormat="1" x14ac:dyDescent="0.35"/>
    <row r="127733" s="62" customFormat="1" x14ac:dyDescent="0.35"/>
    <row r="127734" s="62" customFormat="1" x14ac:dyDescent="0.35"/>
    <row r="127735" s="62" customFormat="1" x14ac:dyDescent="0.35"/>
    <row r="127736" s="62" customFormat="1" x14ac:dyDescent="0.35"/>
    <row r="127737" s="62" customFormat="1" x14ac:dyDescent="0.35"/>
    <row r="127738" s="62" customFormat="1" x14ac:dyDescent="0.35"/>
    <row r="127739" s="62" customFormat="1" x14ac:dyDescent="0.35"/>
    <row r="127740" s="62" customFormat="1" x14ac:dyDescent="0.35"/>
    <row r="127741" s="62" customFormat="1" x14ac:dyDescent="0.35"/>
    <row r="127742" s="62" customFormat="1" x14ac:dyDescent="0.35"/>
    <row r="127743" s="62" customFormat="1" x14ac:dyDescent="0.35"/>
    <row r="127744" s="62" customFormat="1" x14ac:dyDescent="0.35"/>
    <row r="127745" s="62" customFormat="1" x14ac:dyDescent="0.35"/>
    <row r="127746" s="62" customFormat="1" x14ac:dyDescent="0.35"/>
    <row r="127747" s="62" customFormat="1" x14ac:dyDescent="0.35"/>
    <row r="127748" s="62" customFormat="1" x14ac:dyDescent="0.35"/>
    <row r="127749" s="62" customFormat="1" x14ac:dyDescent="0.35"/>
    <row r="127750" s="62" customFormat="1" x14ac:dyDescent="0.35"/>
    <row r="127751" s="62" customFormat="1" x14ac:dyDescent="0.35"/>
    <row r="127752" s="62" customFormat="1" x14ac:dyDescent="0.35"/>
    <row r="127753" s="62" customFormat="1" x14ac:dyDescent="0.35"/>
    <row r="127754" s="62" customFormat="1" x14ac:dyDescent="0.35"/>
    <row r="127755" s="62" customFormat="1" x14ac:dyDescent="0.35"/>
    <row r="127756" s="62" customFormat="1" x14ac:dyDescent="0.35"/>
    <row r="127757" s="62" customFormat="1" x14ac:dyDescent="0.35"/>
    <row r="127758" s="62" customFormat="1" x14ac:dyDescent="0.35"/>
    <row r="127759" s="62" customFormat="1" x14ac:dyDescent="0.35"/>
    <row r="127760" s="62" customFormat="1" x14ac:dyDescent="0.35"/>
    <row r="127761" s="62" customFormat="1" x14ac:dyDescent="0.35"/>
    <row r="127762" s="62" customFormat="1" x14ac:dyDescent="0.35"/>
    <row r="127763" s="62" customFormat="1" x14ac:dyDescent="0.35"/>
    <row r="127764" s="62" customFormat="1" x14ac:dyDescent="0.35"/>
    <row r="127765" s="62" customFormat="1" x14ac:dyDescent="0.35"/>
    <row r="127766" s="62" customFormat="1" x14ac:dyDescent="0.35"/>
    <row r="127767" s="62" customFormat="1" x14ac:dyDescent="0.35"/>
    <row r="127768" s="62" customFormat="1" x14ac:dyDescent="0.35"/>
    <row r="127769" s="62" customFormat="1" x14ac:dyDescent="0.35"/>
    <row r="127770" s="62" customFormat="1" x14ac:dyDescent="0.35"/>
    <row r="127771" s="62" customFormat="1" x14ac:dyDescent="0.35"/>
    <row r="127772" s="62" customFormat="1" x14ac:dyDescent="0.35"/>
    <row r="127773" s="62" customFormat="1" x14ac:dyDescent="0.35"/>
    <row r="127774" s="62" customFormat="1" x14ac:dyDescent="0.35"/>
    <row r="127775" s="62" customFormat="1" x14ac:dyDescent="0.35"/>
    <row r="127776" s="62" customFormat="1" x14ac:dyDescent="0.35"/>
    <row r="127777" s="62" customFormat="1" x14ac:dyDescent="0.35"/>
    <row r="127778" s="62" customFormat="1" x14ac:dyDescent="0.35"/>
    <row r="127779" s="62" customFormat="1" x14ac:dyDescent="0.35"/>
    <row r="127780" s="62" customFormat="1" x14ac:dyDescent="0.35"/>
    <row r="127781" s="62" customFormat="1" x14ac:dyDescent="0.35"/>
    <row r="127782" s="62" customFormat="1" x14ac:dyDescent="0.35"/>
    <row r="127783" s="62" customFormat="1" x14ac:dyDescent="0.35"/>
    <row r="127784" s="62" customFormat="1" x14ac:dyDescent="0.35"/>
    <row r="127785" s="62" customFormat="1" x14ac:dyDescent="0.35"/>
    <row r="127786" s="62" customFormat="1" x14ac:dyDescent="0.35"/>
    <row r="127787" s="62" customFormat="1" x14ac:dyDescent="0.35"/>
    <row r="127788" s="62" customFormat="1" x14ac:dyDescent="0.35"/>
    <row r="127789" s="62" customFormat="1" x14ac:dyDescent="0.35"/>
    <row r="127790" s="62" customFormat="1" x14ac:dyDescent="0.35"/>
    <row r="127791" s="62" customFormat="1" x14ac:dyDescent="0.35"/>
    <row r="127792" s="62" customFormat="1" x14ac:dyDescent="0.35"/>
    <row r="127793" s="62" customFormat="1" x14ac:dyDescent="0.35"/>
    <row r="127794" s="62" customFormat="1" x14ac:dyDescent="0.35"/>
    <row r="127795" s="62" customFormat="1" x14ac:dyDescent="0.35"/>
    <row r="127796" s="62" customFormat="1" x14ac:dyDescent="0.35"/>
    <row r="127797" s="62" customFormat="1" x14ac:dyDescent="0.35"/>
    <row r="127798" s="62" customFormat="1" x14ac:dyDescent="0.35"/>
    <row r="127799" s="62" customFormat="1" x14ac:dyDescent="0.35"/>
    <row r="127800" s="62" customFormat="1" x14ac:dyDescent="0.35"/>
    <row r="127801" s="62" customFormat="1" x14ac:dyDescent="0.35"/>
    <row r="127802" s="62" customFormat="1" x14ac:dyDescent="0.35"/>
    <row r="127803" s="62" customFormat="1" x14ac:dyDescent="0.35"/>
    <row r="127804" s="62" customFormat="1" x14ac:dyDescent="0.35"/>
    <row r="127805" s="62" customFormat="1" x14ac:dyDescent="0.35"/>
    <row r="127806" s="62" customFormat="1" x14ac:dyDescent="0.35"/>
    <row r="127807" s="62" customFormat="1" x14ac:dyDescent="0.35"/>
    <row r="127808" s="62" customFormat="1" x14ac:dyDescent="0.35"/>
    <row r="127809" s="62" customFormat="1" x14ac:dyDescent="0.35"/>
    <row r="127810" s="62" customFormat="1" x14ac:dyDescent="0.35"/>
    <row r="127811" s="62" customFormat="1" x14ac:dyDescent="0.35"/>
    <row r="127812" s="62" customFormat="1" x14ac:dyDescent="0.35"/>
    <row r="127813" s="62" customFormat="1" x14ac:dyDescent="0.35"/>
    <row r="127814" s="62" customFormat="1" x14ac:dyDescent="0.35"/>
    <row r="127815" s="62" customFormat="1" x14ac:dyDescent="0.35"/>
    <row r="127816" s="62" customFormat="1" x14ac:dyDescent="0.35"/>
    <row r="127817" s="62" customFormat="1" x14ac:dyDescent="0.35"/>
    <row r="127818" s="62" customFormat="1" x14ac:dyDescent="0.35"/>
    <row r="127819" s="62" customFormat="1" x14ac:dyDescent="0.35"/>
    <row r="127820" s="62" customFormat="1" x14ac:dyDescent="0.35"/>
    <row r="127821" s="62" customFormat="1" x14ac:dyDescent="0.35"/>
    <row r="127822" s="62" customFormat="1" x14ac:dyDescent="0.35"/>
    <row r="127823" s="62" customFormat="1" x14ac:dyDescent="0.35"/>
    <row r="127824" s="62" customFormat="1" x14ac:dyDescent="0.35"/>
    <row r="127825" s="62" customFormat="1" x14ac:dyDescent="0.35"/>
    <row r="127826" s="62" customFormat="1" x14ac:dyDescent="0.35"/>
    <row r="127827" s="62" customFormat="1" x14ac:dyDescent="0.35"/>
    <row r="127828" s="62" customFormat="1" x14ac:dyDescent="0.35"/>
    <row r="127829" s="62" customFormat="1" x14ac:dyDescent="0.35"/>
    <row r="127830" s="62" customFormat="1" x14ac:dyDescent="0.35"/>
    <row r="127831" s="62" customFormat="1" x14ac:dyDescent="0.35"/>
    <row r="127832" s="62" customFormat="1" x14ac:dyDescent="0.35"/>
    <row r="127833" s="62" customFormat="1" x14ac:dyDescent="0.35"/>
    <row r="127834" s="62" customFormat="1" x14ac:dyDescent="0.35"/>
    <row r="127835" s="62" customFormat="1" x14ac:dyDescent="0.35"/>
    <row r="127836" s="62" customFormat="1" x14ac:dyDescent="0.35"/>
    <row r="127837" s="62" customFormat="1" x14ac:dyDescent="0.35"/>
    <row r="127838" s="62" customFormat="1" x14ac:dyDescent="0.35"/>
    <row r="127839" s="62" customFormat="1" x14ac:dyDescent="0.35"/>
    <row r="127840" s="62" customFormat="1" x14ac:dyDescent="0.35"/>
    <row r="127841" s="62" customFormat="1" x14ac:dyDescent="0.35"/>
    <row r="127842" s="62" customFormat="1" x14ac:dyDescent="0.35"/>
    <row r="127843" s="62" customFormat="1" x14ac:dyDescent="0.35"/>
    <row r="127844" s="62" customFormat="1" x14ac:dyDescent="0.35"/>
    <row r="127845" s="62" customFormat="1" x14ac:dyDescent="0.35"/>
    <row r="127846" s="62" customFormat="1" x14ac:dyDescent="0.35"/>
    <row r="127847" s="62" customFormat="1" x14ac:dyDescent="0.35"/>
    <row r="127848" s="62" customFormat="1" x14ac:dyDescent="0.35"/>
    <row r="127849" s="62" customFormat="1" x14ac:dyDescent="0.35"/>
    <row r="127850" s="62" customFormat="1" x14ac:dyDescent="0.35"/>
    <row r="127851" s="62" customFormat="1" x14ac:dyDescent="0.35"/>
    <row r="127852" s="62" customFormat="1" x14ac:dyDescent="0.35"/>
    <row r="127853" s="62" customFormat="1" x14ac:dyDescent="0.35"/>
    <row r="127854" s="62" customFormat="1" x14ac:dyDescent="0.35"/>
    <row r="127855" s="62" customFormat="1" x14ac:dyDescent="0.35"/>
    <row r="127856" s="62" customFormat="1" x14ac:dyDescent="0.35"/>
    <row r="127857" s="62" customFormat="1" x14ac:dyDescent="0.35"/>
    <row r="127858" s="62" customFormat="1" x14ac:dyDescent="0.35"/>
    <row r="127859" s="62" customFormat="1" x14ac:dyDescent="0.35"/>
    <row r="127860" s="62" customFormat="1" x14ac:dyDescent="0.35"/>
    <row r="127861" s="62" customFormat="1" x14ac:dyDescent="0.35"/>
    <row r="127862" s="62" customFormat="1" x14ac:dyDescent="0.35"/>
    <row r="127863" s="62" customFormat="1" x14ac:dyDescent="0.35"/>
    <row r="127864" s="62" customFormat="1" x14ac:dyDescent="0.35"/>
    <row r="127865" s="62" customFormat="1" x14ac:dyDescent="0.35"/>
    <row r="127866" s="62" customFormat="1" x14ac:dyDescent="0.35"/>
    <row r="127867" s="62" customFormat="1" x14ac:dyDescent="0.35"/>
    <row r="127868" s="62" customFormat="1" x14ac:dyDescent="0.35"/>
    <row r="127869" s="62" customFormat="1" x14ac:dyDescent="0.35"/>
    <row r="127870" s="62" customFormat="1" x14ac:dyDescent="0.35"/>
    <row r="127871" s="62" customFormat="1" x14ac:dyDescent="0.35"/>
    <row r="127872" s="62" customFormat="1" x14ac:dyDescent="0.35"/>
    <row r="127873" s="62" customFormat="1" x14ac:dyDescent="0.35"/>
    <row r="127874" s="62" customFormat="1" x14ac:dyDescent="0.35"/>
    <row r="127875" s="62" customFormat="1" x14ac:dyDescent="0.35"/>
    <row r="127876" s="62" customFormat="1" x14ac:dyDescent="0.35"/>
    <row r="127877" s="62" customFormat="1" x14ac:dyDescent="0.35"/>
    <row r="127878" s="62" customFormat="1" x14ac:dyDescent="0.35"/>
    <row r="127879" s="62" customFormat="1" x14ac:dyDescent="0.35"/>
    <row r="127880" s="62" customFormat="1" x14ac:dyDescent="0.35"/>
    <row r="127881" s="62" customFormat="1" x14ac:dyDescent="0.35"/>
    <row r="127882" s="62" customFormat="1" x14ac:dyDescent="0.35"/>
    <row r="127883" s="62" customFormat="1" x14ac:dyDescent="0.35"/>
    <row r="127884" s="62" customFormat="1" x14ac:dyDescent="0.35"/>
    <row r="127885" s="62" customFormat="1" x14ac:dyDescent="0.35"/>
    <row r="127886" s="62" customFormat="1" x14ac:dyDescent="0.35"/>
    <row r="127887" s="62" customFormat="1" x14ac:dyDescent="0.35"/>
    <row r="127888" s="62" customFormat="1" x14ac:dyDescent="0.35"/>
    <row r="127889" s="62" customFormat="1" x14ac:dyDescent="0.35"/>
    <row r="127890" s="62" customFormat="1" x14ac:dyDescent="0.35"/>
    <row r="127891" s="62" customFormat="1" x14ac:dyDescent="0.35"/>
    <row r="127892" s="62" customFormat="1" x14ac:dyDescent="0.35"/>
    <row r="127893" s="62" customFormat="1" x14ac:dyDescent="0.35"/>
    <row r="127894" s="62" customFormat="1" x14ac:dyDescent="0.35"/>
    <row r="127895" s="62" customFormat="1" x14ac:dyDescent="0.35"/>
    <row r="127896" s="62" customFormat="1" x14ac:dyDescent="0.35"/>
    <row r="127897" s="62" customFormat="1" x14ac:dyDescent="0.35"/>
    <row r="127898" s="62" customFormat="1" x14ac:dyDescent="0.35"/>
    <row r="127899" s="62" customFormat="1" x14ac:dyDescent="0.35"/>
    <row r="127900" s="62" customFormat="1" x14ac:dyDescent="0.35"/>
    <row r="127901" s="62" customFormat="1" x14ac:dyDescent="0.35"/>
    <row r="127902" s="62" customFormat="1" x14ac:dyDescent="0.35"/>
    <row r="127903" s="62" customFormat="1" x14ac:dyDescent="0.35"/>
    <row r="127904" s="62" customFormat="1" x14ac:dyDescent="0.35"/>
    <row r="127905" s="62" customFormat="1" x14ac:dyDescent="0.35"/>
    <row r="127906" s="62" customFormat="1" x14ac:dyDescent="0.35"/>
    <row r="127907" s="62" customFormat="1" x14ac:dyDescent="0.35"/>
    <row r="127908" s="62" customFormat="1" x14ac:dyDescent="0.35"/>
    <row r="127909" s="62" customFormat="1" x14ac:dyDescent="0.35"/>
    <row r="127910" s="62" customFormat="1" x14ac:dyDescent="0.35"/>
    <row r="127911" s="62" customFormat="1" x14ac:dyDescent="0.35"/>
    <row r="127912" s="62" customFormat="1" x14ac:dyDescent="0.35"/>
    <row r="127913" s="62" customFormat="1" x14ac:dyDescent="0.35"/>
    <row r="127914" s="62" customFormat="1" x14ac:dyDescent="0.35"/>
    <row r="127915" s="62" customFormat="1" x14ac:dyDescent="0.35"/>
    <row r="127916" s="62" customFormat="1" x14ac:dyDescent="0.35"/>
    <row r="127917" s="62" customFormat="1" x14ac:dyDescent="0.35"/>
    <row r="127918" s="62" customFormat="1" x14ac:dyDescent="0.35"/>
    <row r="127919" s="62" customFormat="1" x14ac:dyDescent="0.35"/>
    <row r="127920" s="62" customFormat="1" x14ac:dyDescent="0.35"/>
    <row r="127921" s="62" customFormat="1" x14ac:dyDescent="0.35"/>
    <row r="127922" s="62" customFormat="1" x14ac:dyDescent="0.35"/>
    <row r="127923" s="62" customFormat="1" x14ac:dyDescent="0.35"/>
    <row r="127924" s="62" customFormat="1" x14ac:dyDescent="0.35"/>
    <row r="127925" s="62" customFormat="1" x14ac:dyDescent="0.35"/>
    <row r="127926" s="62" customFormat="1" x14ac:dyDescent="0.35"/>
    <row r="127927" s="62" customFormat="1" x14ac:dyDescent="0.35"/>
    <row r="127928" s="62" customFormat="1" x14ac:dyDescent="0.35"/>
    <row r="127929" s="62" customFormat="1" x14ac:dyDescent="0.35"/>
    <row r="127930" s="62" customFormat="1" x14ac:dyDescent="0.35"/>
    <row r="127931" s="62" customFormat="1" x14ac:dyDescent="0.35"/>
    <row r="127932" s="62" customFormat="1" x14ac:dyDescent="0.35"/>
    <row r="127933" s="62" customFormat="1" x14ac:dyDescent="0.35"/>
    <row r="127934" s="62" customFormat="1" x14ac:dyDescent="0.35"/>
    <row r="127935" s="62" customFormat="1" x14ac:dyDescent="0.35"/>
    <row r="127936" s="62" customFormat="1" x14ac:dyDescent="0.35"/>
    <row r="127937" s="62" customFormat="1" x14ac:dyDescent="0.35"/>
    <row r="127938" s="62" customFormat="1" x14ac:dyDescent="0.35"/>
    <row r="127939" s="62" customFormat="1" x14ac:dyDescent="0.35"/>
    <row r="127940" s="62" customFormat="1" x14ac:dyDescent="0.35"/>
    <row r="127941" s="62" customFormat="1" x14ac:dyDescent="0.35"/>
    <row r="127942" s="62" customFormat="1" x14ac:dyDescent="0.35"/>
    <row r="127943" s="62" customFormat="1" x14ac:dyDescent="0.35"/>
    <row r="127944" s="62" customFormat="1" x14ac:dyDescent="0.35"/>
    <row r="127945" s="62" customFormat="1" x14ac:dyDescent="0.35"/>
    <row r="127946" s="62" customFormat="1" x14ac:dyDescent="0.35"/>
    <row r="127947" s="62" customFormat="1" x14ac:dyDescent="0.35"/>
    <row r="127948" s="62" customFormat="1" x14ac:dyDescent="0.35"/>
    <row r="127949" s="62" customFormat="1" x14ac:dyDescent="0.35"/>
    <row r="127950" s="62" customFormat="1" x14ac:dyDescent="0.35"/>
    <row r="127951" s="62" customFormat="1" x14ac:dyDescent="0.35"/>
    <row r="127952" s="62" customFormat="1" x14ac:dyDescent="0.35"/>
    <row r="127953" s="62" customFormat="1" x14ac:dyDescent="0.35"/>
    <row r="127954" s="62" customFormat="1" x14ac:dyDescent="0.35"/>
    <row r="127955" s="62" customFormat="1" x14ac:dyDescent="0.35"/>
    <row r="127956" s="62" customFormat="1" x14ac:dyDescent="0.35"/>
    <row r="127957" s="62" customFormat="1" x14ac:dyDescent="0.35"/>
    <row r="127958" s="62" customFormat="1" x14ac:dyDescent="0.35"/>
    <row r="127959" s="62" customFormat="1" x14ac:dyDescent="0.35"/>
    <row r="127960" s="62" customFormat="1" x14ac:dyDescent="0.35"/>
    <row r="127961" s="62" customFormat="1" x14ac:dyDescent="0.35"/>
    <row r="127962" s="62" customFormat="1" x14ac:dyDescent="0.35"/>
    <row r="127963" s="62" customFormat="1" x14ac:dyDescent="0.35"/>
    <row r="127964" s="62" customFormat="1" x14ac:dyDescent="0.35"/>
    <row r="127965" s="62" customFormat="1" x14ac:dyDescent="0.35"/>
    <row r="127966" s="62" customFormat="1" x14ac:dyDescent="0.35"/>
    <row r="127967" s="62" customFormat="1" x14ac:dyDescent="0.35"/>
    <row r="127968" s="62" customFormat="1" x14ac:dyDescent="0.35"/>
    <row r="127969" s="62" customFormat="1" x14ac:dyDescent="0.35"/>
    <row r="127970" s="62" customFormat="1" x14ac:dyDescent="0.35"/>
    <row r="127971" s="62" customFormat="1" x14ac:dyDescent="0.35"/>
    <row r="127972" s="62" customFormat="1" x14ac:dyDescent="0.35"/>
    <row r="127973" s="62" customFormat="1" x14ac:dyDescent="0.35"/>
    <row r="127974" s="62" customFormat="1" x14ac:dyDescent="0.35"/>
    <row r="127975" s="62" customFormat="1" x14ac:dyDescent="0.35"/>
    <row r="127976" s="62" customFormat="1" x14ac:dyDescent="0.35"/>
    <row r="127977" s="62" customFormat="1" x14ac:dyDescent="0.35"/>
    <row r="127978" s="62" customFormat="1" x14ac:dyDescent="0.35"/>
    <row r="127979" s="62" customFormat="1" x14ac:dyDescent="0.35"/>
    <row r="127980" s="62" customFormat="1" x14ac:dyDescent="0.35"/>
    <row r="127981" s="62" customFormat="1" x14ac:dyDescent="0.35"/>
    <row r="127982" s="62" customFormat="1" x14ac:dyDescent="0.35"/>
    <row r="127983" s="62" customFormat="1" x14ac:dyDescent="0.35"/>
    <row r="127984" s="62" customFormat="1" x14ac:dyDescent="0.35"/>
    <row r="127985" s="62" customFormat="1" x14ac:dyDescent="0.35"/>
    <row r="127986" s="62" customFormat="1" x14ac:dyDescent="0.35"/>
    <row r="127987" s="62" customFormat="1" x14ac:dyDescent="0.35"/>
    <row r="127988" s="62" customFormat="1" x14ac:dyDescent="0.35"/>
    <row r="127989" s="62" customFormat="1" x14ac:dyDescent="0.35"/>
    <row r="127990" s="62" customFormat="1" x14ac:dyDescent="0.35"/>
    <row r="127991" s="62" customFormat="1" x14ac:dyDescent="0.35"/>
    <row r="127992" s="62" customFormat="1" x14ac:dyDescent="0.35"/>
    <row r="127993" s="62" customFormat="1" x14ac:dyDescent="0.35"/>
    <row r="127994" s="62" customFormat="1" x14ac:dyDescent="0.35"/>
    <row r="127995" s="62" customFormat="1" x14ac:dyDescent="0.35"/>
    <row r="127996" s="62" customFormat="1" x14ac:dyDescent="0.35"/>
    <row r="127997" s="62" customFormat="1" x14ac:dyDescent="0.35"/>
    <row r="127998" s="62" customFormat="1" x14ac:dyDescent="0.35"/>
    <row r="127999" s="62" customFormat="1" x14ac:dyDescent="0.35"/>
    <row r="128000" s="62" customFormat="1" x14ac:dyDescent="0.35"/>
    <row r="128001" s="62" customFormat="1" x14ac:dyDescent="0.35"/>
    <row r="128002" s="62" customFormat="1" x14ac:dyDescent="0.35"/>
    <row r="128003" s="62" customFormat="1" x14ac:dyDescent="0.35"/>
    <row r="128004" s="62" customFormat="1" x14ac:dyDescent="0.35"/>
    <row r="128005" s="62" customFormat="1" x14ac:dyDescent="0.35"/>
    <row r="128006" s="62" customFormat="1" x14ac:dyDescent="0.35"/>
    <row r="128007" s="62" customFormat="1" x14ac:dyDescent="0.35"/>
    <row r="128008" s="62" customFormat="1" x14ac:dyDescent="0.35"/>
    <row r="128009" s="62" customFormat="1" x14ac:dyDescent="0.35"/>
    <row r="128010" s="62" customFormat="1" x14ac:dyDescent="0.35"/>
    <row r="128011" s="62" customFormat="1" x14ac:dyDescent="0.35"/>
    <row r="128012" s="62" customFormat="1" x14ac:dyDescent="0.35"/>
    <row r="128013" s="62" customFormat="1" x14ac:dyDescent="0.35"/>
    <row r="128014" s="62" customFormat="1" x14ac:dyDescent="0.35"/>
    <row r="128015" s="62" customFormat="1" x14ac:dyDescent="0.35"/>
    <row r="128016" s="62" customFormat="1" x14ac:dyDescent="0.35"/>
    <row r="128017" s="62" customFormat="1" x14ac:dyDescent="0.35"/>
    <row r="128018" s="62" customFormat="1" x14ac:dyDescent="0.35"/>
    <row r="128019" s="62" customFormat="1" x14ac:dyDescent="0.35"/>
    <row r="128020" s="62" customFormat="1" x14ac:dyDescent="0.35"/>
    <row r="128021" s="62" customFormat="1" x14ac:dyDescent="0.35"/>
    <row r="128022" s="62" customFormat="1" x14ac:dyDescent="0.35"/>
    <row r="128023" s="62" customFormat="1" x14ac:dyDescent="0.35"/>
    <row r="128024" s="62" customFormat="1" x14ac:dyDescent="0.35"/>
    <row r="128025" s="62" customFormat="1" x14ac:dyDescent="0.35"/>
    <row r="128026" s="62" customFormat="1" x14ac:dyDescent="0.35"/>
    <row r="128027" s="62" customFormat="1" x14ac:dyDescent="0.35"/>
    <row r="128028" s="62" customFormat="1" x14ac:dyDescent="0.35"/>
    <row r="128029" s="62" customFormat="1" x14ac:dyDescent="0.35"/>
    <row r="128030" s="62" customFormat="1" x14ac:dyDescent="0.35"/>
    <row r="128031" s="62" customFormat="1" x14ac:dyDescent="0.35"/>
    <row r="128032" s="62" customFormat="1" x14ac:dyDescent="0.35"/>
    <row r="128033" s="62" customFormat="1" x14ac:dyDescent="0.35"/>
    <row r="128034" s="62" customFormat="1" x14ac:dyDescent="0.35"/>
    <row r="128035" s="62" customFormat="1" x14ac:dyDescent="0.35"/>
    <row r="128036" s="62" customFormat="1" x14ac:dyDescent="0.35"/>
    <row r="128037" s="62" customFormat="1" x14ac:dyDescent="0.35"/>
    <row r="128038" s="62" customFormat="1" x14ac:dyDescent="0.35"/>
    <row r="128039" s="62" customFormat="1" x14ac:dyDescent="0.35"/>
    <row r="128040" s="62" customFormat="1" x14ac:dyDescent="0.35"/>
    <row r="128041" s="62" customFormat="1" x14ac:dyDescent="0.35"/>
    <row r="128042" s="62" customFormat="1" x14ac:dyDescent="0.35"/>
    <row r="128043" s="62" customFormat="1" x14ac:dyDescent="0.35"/>
    <row r="128044" s="62" customFormat="1" x14ac:dyDescent="0.35"/>
    <row r="128045" s="62" customFormat="1" x14ac:dyDescent="0.35"/>
    <row r="128046" s="62" customFormat="1" x14ac:dyDescent="0.35"/>
    <row r="128047" s="62" customFormat="1" x14ac:dyDescent="0.35"/>
    <row r="128048" s="62" customFormat="1" x14ac:dyDescent="0.35"/>
    <row r="128049" s="62" customFormat="1" x14ac:dyDescent="0.35"/>
    <row r="128050" s="62" customFormat="1" x14ac:dyDescent="0.35"/>
    <row r="128051" s="62" customFormat="1" x14ac:dyDescent="0.35"/>
    <row r="128052" s="62" customFormat="1" x14ac:dyDescent="0.35"/>
    <row r="128053" s="62" customFormat="1" x14ac:dyDescent="0.35"/>
    <row r="128054" s="62" customFormat="1" x14ac:dyDescent="0.35"/>
    <row r="128055" s="62" customFormat="1" x14ac:dyDescent="0.35"/>
    <row r="128056" s="62" customFormat="1" x14ac:dyDescent="0.35"/>
    <row r="128057" s="62" customFormat="1" x14ac:dyDescent="0.35"/>
    <row r="128058" s="62" customFormat="1" x14ac:dyDescent="0.35"/>
    <row r="128059" s="62" customFormat="1" x14ac:dyDescent="0.35"/>
    <row r="128060" s="62" customFormat="1" x14ac:dyDescent="0.35"/>
    <row r="128061" s="62" customFormat="1" x14ac:dyDescent="0.35"/>
    <row r="128062" s="62" customFormat="1" x14ac:dyDescent="0.35"/>
    <row r="128063" s="62" customFormat="1" x14ac:dyDescent="0.35"/>
    <row r="128064" s="62" customFormat="1" x14ac:dyDescent="0.35"/>
    <row r="128065" s="62" customFormat="1" x14ac:dyDescent="0.35"/>
    <row r="128066" s="62" customFormat="1" x14ac:dyDescent="0.35"/>
    <row r="128067" s="62" customFormat="1" x14ac:dyDescent="0.35"/>
    <row r="128068" s="62" customFormat="1" x14ac:dyDescent="0.35"/>
    <row r="128069" s="62" customFormat="1" x14ac:dyDescent="0.35"/>
    <row r="128070" s="62" customFormat="1" x14ac:dyDescent="0.35"/>
    <row r="128071" s="62" customFormat="1" x14ac:dyDescent="0.35"/>
    <row r="128072" s="62" customFormat="1" x14ac:dyDescent="0.35"/>
    <row r="128073" s="62" customFormat="1" x14ac:dyDescent="0.35"/>
    <row r="128074" s="62" customFormat="1" x14ac:dyDescent="0.35"/>
    <row r="128075" s="62" customFormat="1" x14ac:dyDescent="0.35"/>
    <row r="128076" s="62" customFormat="1" x14ac:dyDescent="0.35"/>
    <row r="128077" s="62" customFormat="1" x14ac:dyDescent="0.35"/>
    <row r="128078" s="62" customFormat="1" x14ac:dyDescent="0.35"/>
    <row r="128079" s="62" customFormat="1" x14ac:dyDescent="0.35"/>
    <row r="128080" s="62" customFormat="1" x14ac:dyDescent="0.35"/>
    <row r="128081" s="62" customFormat="1" x14ac:dyDescent="0.35"/>
    <row r="128082" s="62" customFormat="1" x14ac:dyDescent="0.35"/>
    <row r="128083" s="62" customFormat="1" x14ac:dyDescent="0.35"/>
    <row r="128084" s="62" customFormat="1" x14ac:dyDescent="0.35"/>
    <row r="128085" s="62" customFormat="1" x14ac:dyDescent="0.35"/>
    <row r="128086" s="62" customFormat="1" x14ac:dyDescent="0.35"/>
    <row r="128087" s="62" customFormat="1" x14ac:dyDescent="0.35"/>
    <row r="128088" s="62" customFormat="1" x14ac:dyDescent="0.35"/>
    <row r="128089" s="62" customFormat="1" x14ac:dyDescent="0.35"/>
    <row r="128090" s="62" customFormat="1" x14ac:dyDescent="0.35"/>
    <row r="128091" s="62" customFormat="1" x14ac:dyDescent="0.35"/>
    <row r="128092" s="62" customFormat="1" x14ac:dyDescent="0.35"/>
    <row r="128093" s="62" customFormat="1" x14ac:dyDescent="0.35"/>
    <row r="128094" s="62" customFormat="1" x14ac:dyDescent="0.35"/>
    <row r="128095" s="62" customFormat="1" x14ac:dyDescent="0.35"/>
    <row r="128096" s="62" customFormat="1" x14ac:dyDescent="0.35"/>
    <row r="128097" s="62" customFormat="1" x14ac:dyDescent="0.35"/>
    <row r="128098" s="62" customFormat="1" x14ac:dyDescent="0.35"/>
    <row r="128099" s="62" customFormat="1" x14ac:dyDescent="0.35"/>
    <row r="128100" s="62" customFormat="1" x14ac:dyDescent="0.35"/>
    <row r="128101" s="62" customFormat="1" x14ac:dyDescent="0.35"/>
    <row r="128102" s="62" customFormat="1" x14ac:dyDescent="0.35"/>
    <row r="128103" s="62" customFormat="1" x14ac:dyDescent="0.35"/>
    <row r="128104" s="62" customFormat="1" x14ac:dyDescent="0.35"/>
    <row r="128105" s="62" customFormat="1" x14ac:dyDescent="0.35"/>
    <row r="128106" s="62" customFormat="1" x14ac:dyDescent="0.35"/>
    <row r="128107" s="62" customFormat="1" x14ac:dyDescent="0.35"/>
    <row r="128108" s="62" customFormat="1" x14ac:dyDescent="0.35"/>
    <row r="128109" s="62" customFormat="1" x14ac:dyDescent="0.35"/>
    <row r="128110" s="62" customFormat="1" x14ac:dyDescent="0.35"/>
    <row r="128111" s="62" customFormat="1" x14ac:dyDescent="0.35"/>
    <row r="128112" s="62" customFormat="1" x14ac:dyDescent="0.35"/>
    <row r="128113" s="62" customFormat="1" x14ac:dyDescent="0.35"/>
    <row r="128114" s="62" customFormat="1" x14ac:dyDescent="0.35"/>
    <row r="128115" s="62" customFormat="1" x14ac:dyDescent="0.35"/>
    <row r="128116" s="62" customFormat="1" x14ac:dyDescent="0.35"/>
    <row r="128117" s="62" customFormat="1" x14ac:dyDescent="0.35"/>
    <row r="128118" s="62" customFormat="1" x14ac:dyDescent="0.35"/>
    <row r="128119" s="62" customFormat="1" x14ac:dyDescent="0.35"/>
    <row r="128120" s="62" customFormat="1" x14ac:dyDescent="0.35"/>
    <row r="128121" s="62" customFormat="1" x14ac:dyDescent="0.35"/>
    <row r="128122" s="62" customFormat="1" x14ac:dyDescent="0.35"/>
    <row r="128123" s="62" customFormat="1" x14ac:dyDescent="0.35"/>
    <row r="128124" s="62" customFormat="1" x14ac:dyDescent="0.35"/>
    <row r="128125" s="62" customFormat="1" x14ac:dyDescent="0.35"/>
    <row r="128126" s="62" customFormat="1" x14ac:dyDescent="0.35"/>
    <row r="128127" s="62" customFormat="1" x14ac:dyDescent="0.35"/>
    <row r="128128" s="62" customFormat="1" x14ac:dyDescent="0.35"/>
    <row r="128129" s="62" customFormat="1" x14ac:dyDescent="0.35"/>
    <row r="128130" s="62" customFormat="1" x14ac:dyDescent="0.35"/>
    <row r="128131" s="62" customFormat="1" x14ac:dyDescent="0.35"/>
    <row r="128132" s="62" customFormat="1" x14ac:dyDescent="0.35"/>
    <row r="128133" s="62" customFormat="1" x14ac:dyDescent="0.35"/>
    <row r="128134" s="62" customFormat="1" x14ac:dyDescent="0.35"/>
    <row r="128135" s="62" customFormat="1" x14ac:dyDescent="0.35"/>
    <row r="128136" s="62" customFormat="1" x14ac:dyDescent="0.35"/>
    <row r="128137" s="62" customFormat="1" x14ac:dyDescent="0.35"/>
    <row r="128138" s="62" customFormat="1" x14ac:dyDescent="0.35"/>
    <row r="128139" s="62" customFormat="1" x14ac:dyDescent="0.35"/>
    <row r="128140" s="62" customFormat="1" x14ac:dyDescent="0.35"/>
    <row r="128141" s="62" customFormat="1" x14ac:dyDescent="0.35"/>
    <row r="128142" s="62" customFormat="1" x14ac:dyDescent="0.35"/>
    <row r="128143" s="62" customFormat="1" x14ac:dyDescent="0.35"/>
    <row r="128144" s="62" customFormat="1" x14ac:dyDescent="0.35"/>
    <row r="128145" s="62" customFormat="1" x14ac:dyDescent="0.35"/>
    <row r="128146" s="62" customFormat="1" x14ac:dyDescent="0.35"/>
    <row r="128147" s="62" customFormat="1" x14ac:dyDescent="0.35"/>
    <row r="128148" s="62" customFormat="1" x14ac:dyDescent="0.35"/>
    <row r="128149" s="62" customFormat="1" x14ac:dyDescent="0.35"/>
    <row r="128150" s="62" customFormat="1" x14ac:dyDescent="0.35"/>
    <row r="128151" s="62" customFormat="1" x14ac:dyDescent="0.35"/>
    <row r="128152" s="62" customFormat="1" x14ac:dyDescent="0.35"/>
    <row r="128153" s="62" customFormat="1" x14ac:dyDescent="0.35"/>
    <row r="128154" s="62" customFormat="1" x14ac:dyDescent="0.35"/>
    <row r="128155" s="62" customFormat="1" x14ac:dyDescent="0.35"/>
    <row r="128156" s="62" customFormat="1" x14ac:dyDescent="0.35"/>
    <row r="128157" s="62" customFormat="1" x14ac:dyDescent="0.35"/>
    <row r="128158" s="62" customFormat="1" x14ac:dyDescent="0.35"/>
    <row r="128159" s="62" customFormat="1" x14ac:dyDescent="0.35"/>
    <row r="128160" s="62" customFormat="1" x14ac:dyDescent="0.35"/>
    <row r="128161" s="62" customFormat="1" x14ac:dyDescent="0.35"/>
    <row r="128162" s="62" customFormat="1" x14ac:dyDescent="0.35"/>
    <row r="128163" s="62" customFormat="1" x14ac:dyDescent="0.35"/>
    <row r="128164" s="62" customFormat="1" x14ac:dyDescent="0.35"/>
    <row r="128165" s="62" customFormat="1" x14ac:dyDescent="0.35"/>
    <row r="128166" s="62" customFormat="1" x14ac:dyDescent="0.35"/>
    <row r="128167" s="62" customFormat="1" x14ac:dyDescent="0.35"/>
    <row r="128168" s="62" customFormat="1" x14ac:dyDescent="0.35"/>
    <row r="128169" s="62" customFormat="1" x14ac:dyDescent="0.35"/>
    <row r="128170" s="62" customFormat="1" x14ac:dyDescent="0.35"/>
    <row r="128171" s="62" customFormat="1" x14ac:dyDescent="0.35"/>
    <row r="128172" s="62" customFormat="1" x14ac:dyDescent="0.35"/>
    <row r="128173" s="62" customFormat="1" x14ac:dyDescent="0.35"/>
    <row r="128174" s="62" customFormat="1" x14ac:dyDescent="0.35"/>
    <row r="128175" s="62" customFormat="1" x14ac:dyDescent="0.35"/>
    <row r="128176" s="62" customFormat="1" x14ac:dyDescent="0.35"/>
    <row r="128177" s="62" customFormat="1" x14ac:dyDescent="0.35"/>
    <row r="128178" s="62" customFormat="1" x14ac:dyDescent="0.35"/>
    <row r="128179" s="62" customFormat="1" x14ac:dyDescent="0.35"/>
    <row r="128180" s="62" customFormat="1" x14ac:dyDescent="0.35"/>
    <row r="128181" s="62" customFormat="1" x14ac:dyDescent="0.35"/>
    <row r="128182" s="62" customFormat="1" x14ac:dyDescent="0.35"/>
    <row r="128183" s="62" customFormat="1" x14ac:dyDescent="0.35"/>
    <row r="128184" s="62" customFormat="1" x14ac:dyDescent="0.35"/>
    <row r="128185" s="62" customFormat="1" x14ac:dyDescent="0.35"/>
    <row r="128186" s="62" customFormat="1" x14ac:dyDescent="0.35"/>
    <row r="128187" s="62" customFormat="1" x14ac:dyDescent="0.35"/>
    <row r="128188" s="62" customFormat="1" x14ac:dyDescent="0.35"/>
    <row r="128189" s="62" customFormat="1" x14ac:dyDescent="0.35"/>
    <row r="128190" s="62" customFormat="1" x14ac:dyDescent="0.35"/>
    <row r="128191" s="62" customFormat="1" x14ac:dyDescent="0.35"/>
    <row r="128192" s="62" customFormat="1" x14ac:dyDescent="0.35"/>
    <row r="128193" s="62" customFormat="1" x14ac:dyDescent="0.35"/>
    <row r="128194" s="62" customFormat="1" x14ac:dyDescent="0.35"/>
    <row r="128195" s="62" customFormat="1" x14ac:dyDescent="0.35"/>
    <row r="128196" s="62" customFormat="1" x14ac:dyDescent="0.35"/>
    <row r="128197" s="62" customFormat="1" x14ac:dyDescent="0.35"/>
    <row r="128198" s="62" customFormat="1" x14ac:dyDescent="0.35"/>
    <row r="128199" s="62" customFormat="1" x14ac:dyDescent="0.35"/>
    <row r="128200" s="62" customFormat="1" x14ac:dyDescent="0.35"/>
    <row r="128201" s="62" customFormat="1" x14ac:dyDescent="0.35"/>
    <row r="128202" s="62" customFormat="1" x14ac:dyDescent="0.35"/>
    <row r="128203" s="62" customFormat="1" x14ac:dyDescent="0.35"/>
    <row r="128204" s="62" customFormat="1" x14ac:dyDescent="0.35"/>
    <row r="128205" s="62" customFormat="1" x14ac:dyDescent="0.35"/>
    <row r="128206" s="62" customFormat="1" x14ac:dyDescent="0.35"/>
    <row r="128207" s="62" customFormat="1" x14ac:dyDescent="0.35"/>
    <row r="128208" s="62" customFormat="1" x14ac:dyDescent="0.35"/>
    <row r="128209" s="62" customFormat="1" x14ac:dyDescent="0.35"/>
    <row r="128210" s="62" customFormat="1" x14ac:dyDescent="0.35"/>
    <row r="128211" s="62" customFormat="1" x14ac:dyDescent="0.35"/>
    <row r="128212" s="62" customFormat="1" x14ac:dyDescent="0.35"/>
    <row r="128213" s="62" customFormat="1" x14ac:dyDescent="0.35"/>
    <row r="128214" s="62" customFormat="1" x14ac:dyDescent="0.35"/>
    <row r="128215" s="62" customFormat="1" x14ac:dyDescent="0.35"/>
    <row r="128216" s="62" customFormat="1" x14ac:dyDescent="0.35"/>
    <row r="128217" s="62" customFormat="1" x14ac:dyDescent="0.35"/>
    <row r="128218" s="62" customFormat="1" x14ac:dyDescent="0.35"/>
    <row r="128219" s="62" customFormat="1" x14ac:dyDescent="0.35"/>
    <row r="128220" s="62" customFormat="1" x14ac:dyDescent="0.35"/>
    <row r="128221" s="62" customFormat="1" x14ac:dyDescent="0.35"/>
    <row r="128222" s="62" customFormat="1" x14ac:dyDescent="0.35"/>
    <row r="128223" s="62" customFormat="1" x14ac:dyDescent="0.35"/>
    <row r="128224" s="62" customFormat="1" x14ac:dyDescent="0.35"/>
    <row r="128225" s="62" customFormat="1" x14ac:dyDescent="0.35"/>
    <row r="128226" s="62" customFormat="1" x14ac:dyDescent="0.35"/>
    <row r="128227" s="62" customFormat="1" x14ac:dyDescent="0.35"/>
    <row r="128228" s="62" customFormat="1" x14ac:dyDescent="0.35"/>
    <row r="128229" s="62" customFormat="1" x14ac:dyDescent="0.35"/>
    <row r="128230" s="62" customFormat="1" x14ac:dyDescent="0.35"/>
    <row r="128231" s="62" customFormat="1" x14ac:dyDescent="0.35"/>
    <row r="128232" s="62" customFormat="1" x14ac:dyDescent="0.35"/>
    <row r="128233" s="62" customFormat="1" x14ac:dyDescent="0.35"/>
    <row r="128234" s="62" customFormat="1" x14ac:dyDescent="0.35"/>
    <row r="128235" s="62" customFormat="1" x14ac:dyDescent="0.35"/>
    <row r="128236" s="62" customFormat="1" x14ac:dyDescent="0.35"/>
    <row r="128237" s="62" customFormat="1" x14ac:dyDescent="0.35"/>
    <row r="128238" s="62" customFormat="1" x14ac:dyDescent="0.35"/>
    <row r="128239" s="62" customFormat="1" x14ac:dyDescent="0.35"/>
    <row r="128240" s="62" customFormat="1" x14ac:dyDescent="0.35"/>
    <row r="128241" s="62" customFormat="1" x14ac:dyDescent="0.35"/>
    <row r="128242" s="62" customFormat="1" x14ac:dyDescent="0.35"/>
    <row r="128243" s="62" customFormat="1" x14ac:dyDescent="0.35"/>
    <row r="128244" s="62" customFormat="1" x14ac:dyDescent="0.35"/>
    <row r="128245" s="62" customFormat="1" x14ac:dyDescent="0.35"/>
    <row r="128246" s="62" customFormat="1" x14ac:dyDescent="0.35"/>
    <row r="128247" s="62" customFormat="1" x14ac:dyDescent="0.35"/>
    <row r="128248" s="62" customFormat="1" x14ac:dyDescent="0.35"/>
    <row r="128249" s="62" customFormat="1" x14ac:dyDescent="0.35"/>
    <row r="128250" s="62" customFormat="1" x14ac:dyDescent="0.35"/>
    <row r="128251" s="62" customFormat="1" x14ac:dyDescent="0.35"/>
    <row r="128252" s="62" customFormat="1" x14ac:dyDescent="0.35"/>
    <row r="128253" s="62" customFormat="1" x14ac:dyDescent="0.35"/>
    <row r="128254" s="62" customFormat="1" x14ac:dyDescent="0.35"/>
    <row r="128255" s="62" customFormat="1" x14ac:dyDescent="0.35"/>
    <row r="128256" s="62" customFormat="1" x14ac:dyDescent="0.35"/>
    <row r="128257" s="62" customFormat="1" x14ac:dyDescent="0.35"/>
    <row r="128258" s="62" customFormat="1" x14ac:dyDescent="0.35"/>
    <row r="128259" s="62" customFormat="1" x14ac:dyDescent="0.35"/>
    <row r="128260" s="62" customFormat="1" x14ac:dyDescent="0.35"/>
    <row r="128261" s="62" customFormat="1" x14ac:dyDescent="0.35"/>
    <row r="128262" s="62" customFormat="1" x14ac:dyDescent="0.35"/>
    <row r="128263" s="62" customFormat="1" x14ac:dyDescent="0.35"/>
    <row r="128264" s="62" customFormat="1" x14ac:dyDescent="0.35"/>
    <row r="128265" s="62" customFormat="1" x14ac:dyDescent="0.35"/>
    <row r="128266" s="62" customFormat="1" x14ac:dyDescent="0.35"/>
    <row r="128267" s="62" customFormat="1" x14ac:dyDescent="0.35"/>
    <row r="128268" s="62" customFormat="1" x14ac:dyDescent="0.35"/>
    <row r="128269" s="62" customFormat="1" x14ac:dyDescent="0.35"/>
    <row r="128270" s="62" customFormat="1" x14ac:dyDescent="0.35"/>
    <row r="128271" s="62" customFormat="1" x14ac:dyDescent="0.35"/>
    <row r="128272" s="62" customFormat="1" x14ac:dyDescent="0.35"/>
    <row r="128273" s="62" customFormat="1" x14ac:dyDescent="0.35"/>
    <row r="128274" s="62" customFormat="1" x14ac:dyDescent="0.35"/>
    <row r="128275" s="62" customFormat="1" x14ac:dyDescent="0.35"/>
    <row r="128276" s="62" customFormat="1" x14ac:dyDescent="0.35"/>
    <row r="128277" s="62" customFormat="1" x14ac:dyDescent="0.35"/>
    <row r="128278" s="62" customFormat="1" x14ac:dyDescent="0.35"/>
    <row r="128279" s="62" customFormat="1" x14ac:dyDescent="0.35"/>
    <row r="128280" s="62" customFormat="1" x14ac:dyDescent="0.35"/>
    <row r="128281" s="62" customFormat="1" x14ac:dyDescent="0.35"/>
    <row r="128282" s="62" customFormat="1" x14ac:dyDescent="0.35"/>
    <row r="128283" s="62" customFormat="1" x14ac:dyDescent="0.35"/>
    <row r="128284" s="62" customFormat="1" x14ac:dyDescent="0.35"/>
    <row r="128285" s="62" customFormat="1" x14ac:dyDescent="0.35"/>
    <row r="128286" s="62" customFormat="1" x14ac:dyDescent="0.35"/>
    <row r="128287" s="62" customFormat="1" x14ac:dyDescent="0.35"/>
    <row r="128288" s="62" customFormat="1" x14ac:dyDescent="0.35"/>
    <row r="128289" s="62" customFormat="1" x14ac:dyDescent="0.35"/>
    <row r="128290" s="62" customFormat="1" x14ac:dyDescent="0.35"/>
    <row r="128291" s="62" customFormat="1" x14ac:dyDescent="0.35"/>
    <row r="128292" s="62" customFormat="1" x14ac:dyDescent="0.35"/>
    <row r="128293" s="62" customFormat="1" x14ac:dyDescent="0.35"/>
    <row r="128294" s="62" customFormat="1" x14ac:dyDescent="0.35"/>
    <row r="128295" s="62" customFormat="1" x14ac:dyDescent="0.35"/>
    <row r="128296" s="62" customFormat="1" x14ac:dyDescent="0.35"/>
    <row r="128297" s="62" customFormat="1" x14ac:dyDescent="0.35"/>
    <row r="128298" s="62" customFormat="1" x14ac:dyDescent="0.35"/>
    <row r="128299" s="62" customFormat="1" x14ac:dyDescent="0.35"/>
    <row r="128300" s="62" customFormat="1" x14ac:dyDescent="0.35"/>
    <row r="128301" s="62" customFormat="1" x14ac:dyDescent="0.35"/>
    <row r="128302" s="62" customFormat="1" x14ac:dyDescent="0.35"/>
    <row r="128303" s="62" customFormat="1" x14ac:dyDescent="0.35"/>
    <row r="128304" s="62" customFormat="1" x14ac:dyDescent="0.35"/>
    <row r="128305" s="62" customFormat="1" x14ac:dyDescent="0.35"/>
    <row r="128306" s="62" customFormat="1" x14ac:dyDescent="0.35"/>
    <row r="128307" s="62" customFormat="1" x14ac:dyDescent="0.35"/>
    <row r="128308" s="62" customFormat="1" x14ac:dyDescent="0.35"/>
    <row r="128309" s="62" customFormat="1" x14ac:dyDescent="0.35"/>
    <row r="128310" s="62" customFormat="1" x14ac:dyDescent="0.35"/>
    <row r="128311" s="62" customFormat="1" x14ac:dyDescent="0.35"/>
    <row r="128312" s="62" customFormat="1" x14ac:dyDescent="0.35"/>
    <row r="128313" s="62" customFormat="1" x14ac:dyDescent="0.35"/>
    <row r="128314" s="62" customFormat="1" x14ac:dyDescent="0.35"/>
    <row r="128315" s="62" customFormat="1" x14ac:dyDescent="0.35"/>
    <row r="128316" s="62" customFormat="1" x14ac:dyDescent="0.35"/>
    <row r="128317" s="62" customFormat="1" x14ac:dyDescent="0.35"/>
    <row r="128318" s="62" customFormat="1" x14ac:dyDescent="0.35"/>
    <row r="128319" s="62" customFormat="1" x14ac:dyDescent="0.35"/>
    <row r="128320" s="62" customFormat="1" x14ac:dyDescent="0.35"/>
    <row r="128321" s="62" customFormat="1" x14ac:dyDescent="0.35"/>
    <row r="128322" s="62" customFormat="1" x14ac:dyDescent="0.35"/>
    <row r="128323" s="62" customFormat="1" x14ac:dyDescent="0.35"/>
    <row r="128324" s="62" customFormat="1" x14ac:dyDescent="0.35"/>
    <row r="128325" s="62" customFormat="1" x14ac:dyDescent="0.35"/>
    <row r="128326" s="62" customFormat="1" x14ac:dyDescent="0.35"/>
    <row r="128327" s="62" customFormat="1" x14ac:dyDescent="0.35"/>
    <row r="128328" s="62" customFormat="1" x14ac:dyDescent="0.35"/>
    <row r="128329" s="62" customFormat="1" x14ac:dyDescent="0.35"/>
    <row r="128330" s="62" customFormat="1" x14ac:dyDescent="0.35"/>
    <row r="128331" s="62" customFormat="1" x14ac:dyDescent="0.35"/>
    <row r="128332" s="62" customFormat="1" x14ac:dyDescent="0.35"/>
    <row r="128333" s="62" customFormat="1" x14ac:dyDescent="0.35"/>
    <row r="128334" s="62" customFormat="1" x14ac:dyDescent="0.35"/>
    <row r="128335" s="62" customFormat="1" x14ac:dyDescent="0.35"/>
    <row r="128336" s="62" customFormat="1" x14ac:dyDescent="0.35"/>
    <row r="128337" s="62" customFormat="1" x14ac:dyDescent="0.35"/>
    <row r="128338" s="62" customFormat="1" x14ac:dyDescent="0.35"/>
    <row r="128339" s="62" customFormat="1" x14ac:dyDescent="0.35"/>
    <row r="128340" s="62" customFormat="1" x14ac:dyDescent="0.35"/>
    <row r="128341" s="62" customFormat="1" x14ac:dyDescent="0.35"/>
    <row r="128342" s="62" customFormat="1" x14ac:dyDescent="0.35"/>
    <row r="128343" s="62" customFormat="1" x14ac:dyDescent="0.35"/>
    <row r="128344" s="62" customFormat="1" x14ac:dyDescent="0.35"/>
    <row r="128345" s="62" customFormat="1" x14ac:dyDescent="0.35"/>
    <row r="128346" s="62" customFormat="1" x14ac:dyDescent="0.35"/>
    <row r="128347" s="62" customFormat="1" x14ac:dyDescent="0.35"/>
    <row r="128348" s="62" customFormat="1" x14ac:dyDescent="0.35"/>
    <row r="128349" s="62" customFormat="1" x14ac:dyDescent="0.35"/>
    <row r="128350" s="62" customFormat="1" x14ac:dyDescent="0.35"/>
    <row r="128351" s="62" customFormat="1" x14ac:dyDescent="0.35"/>
    <row r="128352" s="62" customFormat="1" x14ac:dyDescent="0.35"/>
    <row r="128353" s="62" customFormat="1" x14ac:dyDescent="0.35"/>
    <row r="128354" s="62" customFormat="1" x14ac:dyDescent="0.35"/>
    <row r="128355" s="62" customFormat="1" x14ac:dyDescent="0.35"/>
    <row r="128356" s="62" customFormat="1" x14ac:dyDescent="0.35"/>
    <row r="128357" s="62" customFormat="1" x14ac:dyDescent="0.35"/>
    <row r="128358" s="62" customFormat="1" x14ac:dyDescent="0.35"/>
    <row r="128359" s="62" customFormat="1" x14ac:dyDescent="0.35"/>
    <row r="128360" s="62" customFormat="1" x14ac:dyDescent="0.35"/>
    <row r="128361" s="62" customFormat="1" x14ac:dyDescent="0.35"/>
    <row r="128362" s="62" customFormat="1" x14ac:dyDescent="0.35"/>
    <row r="128363" s="62" customFormat="1" x14ac:dyDescent="0.35"/>
    <row r="128364" s="62" customFormat="1" x14ac:dyDescent="0.35"/>
    <row r="128365" s="62" customFormat="1" x14ac:dyDescent="0.35"/>
    <row r="128366" s="62" customFormat="1" x14ac:dyDescent="0.35"/>
    <row r="128367" s="62" customFormat="1" x14ac:dyDescent="0.35"/>
    <row r="128368" s="62" customFormat="1" x14ac:dyDescent="0.35"/>
    <row r="128369" s="62" customFormat="1" x14ac:dyDescent="0.35"/>
    <row r="128370" s="62" customFormat="1" x14ac:dyDescent="0.35"/>
    <row r="128371" s="62" customFormat="1" x14ac:dyDescent="0.35"/>
    <row r="128372" s="62" customFormat="1" x14ac:dyDescent="0.35"/>
    <row r="128373" s="62" customFormat="1" x14ac:dyDescent="0.35"/>
    <row r="128374" s="62" customFormat="1" x14ac:dyDescent="0.35"/>
    <row r="128375" s="62" customFormat="1" x14ac:dyDescent="0.35"/>
    <row r="128376" s="62" customFormat="1" x14ac:dyDescent="0.35"/>
    <row r="128377" s="62" customFormat="1" x14ac:dyDescent="0.35"/>
    <row r="128378" s="62" customFormat="1" x14ac:dyDescent="0.35"/>
    <row r="128379" s="62" customFormat="1" x14ac:dyDescent="0.35"/>
    <row r="128380" s="62" customFormat="1" x14ac:dyDescent="0.35"/>
    <row r="128381" s="62" customFormat="1" x14ac:dyDescent="0.35"/>
    <row r="128382" s="62" customFormat="1" x14ac:dyDescent="0.35"/>
    <row r="128383" s="62" customFormat="1" x14ac:dyDescent="0.35"/>
    <row r="128384" s="62" customFormat="1" x14ac:dyDescent="0.35"/>
    <row r="128385" s="62" customFormat="1" x14ac:dyDescent="0.35"/>
    <row r="128386" s="62" customFormat="1" x14ac:dyDescent="0.35"/>
    <row r="128387" s="62" customFormat="1" x14ac:dyDescent="0.35"/>
    <row r="128388" s="62" customFormat="1" x14ac:dyDescent="0.35"/>
    <row r="128389" s="62" customFormat="1" x14ac:dyDescent="0.35"/>
    <row r="128390" s="62" customFormat="1" x14ac:dyDescent="0.35"/>
    <row r="128391" s="62" customFormat="1" x14ac:dyDescent="0.35"/>
    <row r="128392" s="62" customFormat="1" x14ac:dyDescent="0.35"/>
    <row r="128393" s="62" customFormat="1" x14ac:dyDescent="0.35"/>
    <row r="128394" s="62" customFormat="1" x14ac:dyDescent="0.35"/>
    <row r="128395" s="62" customFormat="1" x14ac:dyDescent="0.35"/>
    <row r="128396" s="62" customFormat="1" x14ac:dyDescent="0.35"/>
    <row r="128397" s="62" customFormat="1" x14ac:dyDescent="0.35"/>
    <row r="128398" s="62" customFormat="1" x14ac:dyDescent="0.35"/>
    <row r="128399" s="62" customFormat="1" x14ac:dyDescent="0.35"/>
    <row r="128400" s="62" customFormat="1" x14ac:dyDescent="0.35"/>
    <row r="128401" s="62" customFormat="1" x14ac:dyDescent="0.35"/>
    <row r="128402" s="62" customFormat="1" x14ac:dyDescent="0.35"/>
    <row r="128403" s="62" customFormat="1" x14ac:dyDescent="0.35"/>
    <row r="128404" s="62" customFormat="1" x14ac:dyDescent="0.35"/>
    <row r="128405" s="62" customFormat="1" x14ac:dyDescent="0.35"/>
    <row r="128406" s="62" customFormat="1" x14ac:dyDescent="0.35"/>
    <row r="128407" s="62" customFormat="1" x14ac:dyDescent="0.35"/>
    <row r="128408" s="62" customFormat="1" x14ac:dyDescent="0.35"/>
    <row r="128409" s="62" customFormat="1" x14ac:dyDescent="0.35"/>
    <row r="128410" s="62" customFormat="1" x14ac:dyDescent="0.35"/>
    <row r="128411" s="62" customFormat="1" x14ac:dyDescent="0.35"/>
    <row r="128412" s="62" customFormat="1" x14ac:dyDescent="0.35"/>
    <row r="128413" s="62" customFormat="1" x14ac:dyDescent="0.35"/>
    <row r="128414" s="62" customFormat="1" x14ac:dyDescent="0.35"/>
    <row r="128415" s="62" customFormat="1" x14ac:dyDescent="0.35"/>
    <row r="128416" s="62" customFormat="1" x14ac:dyDescent="0.35"/>
    <row r="128417" s="62" customFormat="1" x14ac:dyDescent="0.35"/>
    <row r="128418" s="62" customFormat="1" x14ac:dyDescent="0.35"/>
    <row r="128419" s="62" customFormat="1" x14ac:dyDescent="0.35"/>
    <row r="128420" s="62" customFormat="1" x14ac:dyDescent="0.35"/>
    <row r="128421" s="62" customFormat="1" x14ac:dyDescent="0.35"/>
    <row r="128422" s="62" customFormat="1" x14ac:dyDescent="0.35"/>
    <row r="128423" s="62" customFormat="1" x14ac:dyDescent="0.35"/>
    <row r="128424" s="62" customFormat="1" x14ac:dyDescent="0.35"/>
    <row r="128425" s="62" customFormat="1" x14ac:dyDescent="0.35"/>
    <row r="128426" s="62" customFormat="1" x14ac:dyDescent="0.35"/>
    <row r="128427" s="62" customFormat="1" x14ac:dyDescent="0.35"/>
    <row r="128428" s="62" customFormat="1" x14ac:dyDescent="0.35"/>
    <row r="128429" s="62" customFormat="1" x14ac:dyDescent="0.35"/>
    <row r="128430" s="62" customFormat="1" x14ac:dyDescent="0.35"/>
    <row r="128431" s="62" customFormat="1" x14ac:dyDescent="0.35"/>
    <row r="128432" s="62" customFormat="1" x14ac:dyDescent="0.35"/>
    <row r="128433" s="62" customFormat="1" x14ac:dyDescent="0.35"/>
    <row r="128434" s="62" customFormat="1" x14ac:dyDescent="0.35"/>
    <row r="128435" s="62" customFormat="1" x14ac:dyDescent="0.35"/>
    <row r="128436" s="62" customFormat="1" x14ac:dyDescent="0.35"/>
    <row r="128437" s="62" customFormat="1" x14ac:dyDescent="0.35"/>
    <row r="128438" s="62" customFormat="1" x14ac:dyDescent="0.35"/>
    <row r="128439" s="62" customFormat="1" x14ac:dyDescent="0.35"/>
    <row r="128440" s="62" customFormat="1" x14ac:dyDescent="0.35"/>
    <row r="128441" s="62" customFormat="1" x14ac:dyDescent="0.35"/>
    <row r="128442" s="62" customFormat="1" x14ac:dyDescent="0.35"/>
    <row r="128443" s="62" customFormat="1" x14ac:dyDescent="0.35"/>
    <row r="128444" s="62" customFormat="1" x14ac:dyDescent="0.35"/>
    <row r="128445" s="62" customFormat="1" x14ac:dyDescent="0.35"/>
    <row r="128446" s="62" customFormat="1" x14ac:dyDescent="0.35"/>
    <row r="128447" s="62" customFormat="1" x14ac:dyDescent="0.35"/>
    <row r="128448" s="62" customFormat="1" x14ac:dyDescent="0.35"/>
    <row r="128449" s="62" customFormat="1" x14ac:dyDescent="0.35"/>
    <row r="128450" s="62" customFormat="1" x14ac:dyDescent="0.35"/>
    <row r="128451" s="62" customFormat="1" x14ac:dyDescent="0.35"/>
    <row r="128452" s="62" customFormat="1" x14ac:dyDescent="0.35"/>
    <row r="128453" s="62" customFormat="1" x14ac:dyDescent="0.35"/>
    <row r="128454" s="62" customFormat="1" x14ac:dyDescent="0.35"/>
    <row r="128455" s="62" customFormat="1" x14ac:dyDescent="0.35"/>
    <row r="128456" s="62" customFormat="1" x14ac:dyDescent="0.35"/>
    <row r="128457" s="62" customFormat="1" x14ac:dyDescent="0.35"/>
    <row r="128458" s="62" customFormat="1" x14ac:dyDescent="0.35"/>
    <row r="128459" s="62" customFormat="1" x14ac:dyDescent="0.35"/>
    <row r="128460" s="62" customFormat="1" x14ac:dyDescent="0.35"/>
    <row r="128461" s="62" customFormat="1" x14ac:dyDescent="0.35"/>
    <row r="128462" s="62" customFormat="1" x14ac:dyDescent="0.35"/>
    <row r="128463" s="62" customFormat="1" x14ac:dyDescent="0.35"/>
    <row r="128464" s="62" customFormat="1" x14ac:dyDescent="0.35"/>
    <row r="128465" s="62" customFormat="1" x14ac:dyDescent="0.35"/>
    <row r="128466" s="62" customFormat="1" x14ac:dyDescent="0.35"/>
    <row r="128467" s="62" customFormat="1" x14ac:dyDescent="0.35"/>
    <row r="128468" s="62" customFormat="1" x14ac:dyDescent="0.35"/>
    <row r="128469" s="62" customFormat="1" x14ac:dyDescent="0.35"/>
    <row r="128470" s="62" customFormat="1" x14ac:dyDescent="0.35"/>
    <row r="128471" s="62" customFormat="1" x14ac:dyDescent="0.35"/>
    <row r="128472" s="62" customFormat="1" x14ac:dyDescent="0.35"/>
    <row r="128473" s="62" customFormat="1" x14ac:dyDescent="0.35"/>
    <row r="128474" s="62" customFormat="1" x14ac:dyDescent="0.35"/>
    <row r="128475" s="62" customFormat="1" x14ac:dyDescent="0.35"/>
    <row r="128476" s="62" customFormat="1" x14ac:dyDescent="0.35"/>
    <row r="128477" s="62" customFormat="1" x14ac:dyDescent="0.35"/>
    <row r="128478" s="62" customFormat="1" x14ac:dyDescent="0.35"/>
    <row r="128479" s="62" customFormat="1" x14ac:dyDescent="0.35"/>
    <row r="128480" s="62" customFormat="1" x14ac:dyDescent="0.35"/>
    <row r="128481" s="62" customFormat="1" x14ac:dyDescent="0.35"/>
    <row r="128482" s="62" customFormat="1" x14ac:dyDescent="0.35"/>
    <row r="128483" s="62" customFormat="1" x14ac:dyDescent="0.35"/>
    <row r="128484" s="62" customFormat="1" x14ac:dyDescent="0.35"/>
    <row r="128485" s="62" customFormat="1" x14ac:dyDescent="0.35"/>
    <row r="128486" s="62" customFormat="1" x14ac:dyDescent="0.35"/>
    <row r="128487" s="62" customFormat="1" x14ac:dyDescent="0.35"/>
    <row r="128488" s="62" customFormat="1" x14ac:dyDescent="0.35"/>
    <row r="128489" s="62" customFormat="1" x14ac:dyDescent="0.35"/>
    <row r="128490" s="62" customFormat="1" x14ac:dyDescent="0.35"/>
    <row r="128491" s="62" customFormat="1" x14ac:dyDescent="0.35"/>
    <row r="128492" s="62" customFormat="1" x14ac:dyDescent="0.35"/>
    <row r="128493" s="62" customFormat="1" x14ac:dyDescent="0.35"/>
    <row r="128494" s="62" customFormat="1" x14ac:dyDescent="0.35"/>
    <row r="128495" s="62" customFormat="1" x14ac:dyDescent="0.35"/>
    <row r="128496" s="62" customFormat="1" x14ac:dyDescent="0.35"/>
    <row r="128497" s="62" customFormat="1" x14ac:dyDescent="0.35"/>
    <row r="128498" s="62" customFormat="1" x14ac:dyDescent="0.35"/>
    <row r="128499" s="62" customFormat="1" x14ac:dyDescent="0.35"/>
    <row r="128500" s="62" customFormat="1" x14ac:dyDescent="0.35"/>
    <row r="128501" s="62" customFormat="1" x14ac:dyDescent="0.35"/>
    <row r="128502" s="62" customFormat="1" x14ac:dyDescent="0.35"/>
    <row r="128503" s="62" customFormat="1" x14ac:dyDescent="0.35"/>
    <row r="128504" s="62" customFormat="1" x14ac:dyDescent="0.35"/>
    <row r="128505" s="62" customFormat="1" x14ac:dyDescent="0.35"/>
    <row r="128506" s="62" customFormat="1" x14ac:dyDescent="0.35"/>
    <row r="128507" s="62" customFormat="1" x14ac:dyDescent="0.35"/>
    <row r="128508" s="62" customFormat="1" x14ac:dyDescent="0.35"/>
    <row r="128509" s="62" customFormat="1" x14ac:dyDescent="0.35"/>
    <row r="128510" s="62" customFormat="1" x14ac:dyDescent="0.35"/>
    <row r="128511" s="62" customFormat="1" x14ac:dyDescent="0.35"/>
    <row r="128512" s="62" customFormat="1" x14ac:dyDescent="0.35"/>
    <row r="128513" s="62" customFormat="1" x14ac:dyDescent="0.35"/>
    <row r="128514" s="62" customFormat="1" x14ac:dyDescent="0.35"/>
    <row r="128515" s="62" customFormat="1" x14ac:dyDescent="0.35"/>
    <row r="128516" s="62" customFormat="1" x14ac:dyDescent="0.35"/>
    <row r="128517" s="62" customFormat="1" x14ac:dyDescent="0.35"/>
    <row r="128518" s="62" customFormat="1" x14ac:dyDescent="0.35"/>
    <row r="128519" s="62" customFormat="1" x14ac:dyDescent="0.35"/>
    <row r="128520" s="62" customFormat="1" x14ac:dyDescent="0.35"/>
    <row r="128521" s="62" customFormat="1" x14ac:dyDescent="0.35"/>
    <row r="128522" s="62" customFormat="1" x14ac:dyDescent="0.35"/>
    <row r="128523" s="62" customFormat="1" x14ac:dyDescent="0.35"/>
    <row r="128524" s="62" customFormat="1" x14ac:dyDescent="0.35"/>
    <row r="128525" s="62" customFormat="1" x14ac:dyDescent="0.35"/>
    <row r="128526" s="62" customFormat="1" x14ac:dyDescent="0.35"/>
    <row r="128527" s="62" customFormat="1" x14ac:dyDescent="0.35"/>
    <row r="128528" s="62" customFormat="1" x14ac:dyDescent="0.35"/>
    <row r="128529" s="62" customFormat="1" x14ac:dyDescent="0.35"/>
    <row r="128530" s="62" customFormat="1" x14ac:dyDescent="0.35"/>
    <row r="128531" s="62" customFormat="1" x14ac:dyDescent="0.35"/>
    <row r="128532" s="62" customFormat="1" x14ac:dyDescent="0.35"/>
    <row r="128533" s="62" customFormat="1" x14ac:dyDescent="0.35"/>
    <row r="128534" s="62" customFormat="1" x14ac:dyDescent="0.35"/>
    <row r="128535" s="62" customFormat="1" x14ac:dyDescent="0.35"/>
    <row r="128536" s="62" customFormat="1" x14ac:dyDescent="0.35"/>
    <row r="128537" s="62" customFormat="1" x14ac:dyDescent="0.35"/>
    <row r="128538" s="62" customFormat="1" x14ac:dyDescent="0.35"/>
    <row r="128539" s="62" customFormat="1" x14ac:dyDescent="0.35"/>
    <row r="128540" s="62" customFormat="1" x14ac:dyDescent="0.35"/>
    <row r="128541" s="62" customFormat="1" x14ac:dyDescent="0.35"/>
    <row r="128542" s="62" customFormat="1" x14ac:dyDescent="0.35"/>
    <row r="128543" s="62" customFormat="1" x14ac:dyDescent="0.35"/>
    <row r="128544" s="62" customFormat="1" x14ac:dyDescent="0.35"/>
    <row r="128545" s="62" customFormat="1" x14ac:dyDescent="0.35"/>
    <row r="128546" s="62" customFormat="1" x14ac:dyDescent="0.35"/>
    <row r="128547" s="62" customFormat="1" x14ac:dyDescent="0.35"/>
    <row r="128548" s="62" customFormat="1" x14ac:dyDescent="0.35"/>
    <row r="128549" s="62" customFormat="1" x14ac:dyDescent="0.35"/>
    <row r="128550" s="62" customFormat="1" x14ac:dyDescent="0.35"/>
    <row r="128551" s="62" customFormat="1" x14ac:dyDescent="0.35"/>
    <row r="128552" s="62" customFormat="1" x14ac:dyDescent="0.35"/>
    <row r="128553" s="62" customFormat="1" x14ac:dyDescent="0.35"/>
    <row r="128554" s="62" customFormat="1" x14ac:dyDescent="0.35"/>
    <row r="128555" s="62" customFormat="1" x14ac:dyDescent="0.35"/>
    <row r="128556" s="62" customFormat="1" x14ac:dyDescent="0.35"/>
    <row r="128557" s="62" customFormat="1" x14ac:dyDescent="0.35"/>
    <row r="128558" s="62" customFormat="1" x14ac:dyDescent="0.35"/>
    <row r="128559" s="62" customFormat="1" x14ac:dyDescent="0.35"/>
    <row r="128560" s="62" customFormat="1" x14ac:dyDescent="0.35"/>
    <row r="128561" s="62" customFormat="1" x14ac:dyDescent="0.35"/>
    <row r="128562" s="62" customFormat="1" x14ac:dyDescent="0.35"/>
    <row r="128563" s="62" customFormat="1" x14ac:dyDescent="0.35"/>
    <row r="128564" s="62" customFormat="1" x14ac:dyDescent="0.35"/>
    <row r="128565" s="62" customFormat="1" x14ac:dyDescent="0.35"/>
    <row r="128566" s="62" customFormat="1" x14ac:dyDescent="0.35"/>
    <row r="128567" s="62" customFormat="1" x14ac:dyDescent="0.35"/>
    <row r="128568" s="62" customFormat="1" x14ac:dyDescent="0.35"/>
    <row r="128569" s="62" customFormat="1" x14ac:dyDescent="0.35"/>
    <row r="128570" s="62" customFormat="1" x14ac:dyDescent="0.35"/>
    <row r="128571" s="62" customFormat="1" x14ac:dyDescent="0.35"/>
    <row r="128572" s="62" customFormat="1" x14ac:dyDescent="0.35"/>
    <row r="128573" s="62" customFormat="1" x14ac:dyDescent="0.35"/>
    <row r="128574" s="62" customFormat="1" x14ac:dyDescent="0.35"/>
    <row r="128575" s="62" customFormat="1" x14ac:dyDescent="0.35"/>
    <row r="128576" s="62" customFormat="1" x14ac:dyDescent="0.35"/>
    <row r="128577" s="62" customFormat="1" x14ac:dyDescent="0.35"/>
    <row r="128578" s="62" customFormat="1" x14ac:dyDescent="0.35"/>
    <row r="128579" s="62" customFormat="1" x14ac:dyDescent="0.35"/>
    <row r="128580" s="62" customFormat="1" x14ac:dyDescent="0.35"/>
    <row r="128581" s="62" customFormat="1" x14ac:dyDescent="0.35"/>
    <row r="128582" s="62" customFormat="1" x14ac:dyDescent="0.35"/>
    <row r="128583" s="62" customFormat="1" x14ac:dyDescent="0.35"/>
    <row r="128584" s="62" customFormat="1" x14ac:dyDescent="0.35"/>
    <row r="128585" s="62" customFormat="1" x14ac:dyDescent="0.35"/>
    <row r="128586" s="62" customFormat="1" x14ac:dyDescent="0.35"/>
    <row r="128587" s="62" customFormat="1" x14ac:dyDescent="0.35"/>
    <row r="128588" s="62" customFormat="1" x14ac:dyDescent="0.35"/>
    <row r="128589" s="62" customFormat="1" x14ac:dyDescent="0.35"/>
    <row r="128590" s="62" customFormat="1" x14ac:dyDescent="0.35"/>
    <row r="128591" s="62" customFormat="1" x14ac:dyDescent="0.35"/>
    <row r="128592" s="62" customFormat="1" x14ac:dyDescent="0.35"/>
    <row r="128593" s="62" customFormat="1" x14ac:dyDescent="0.35"/>
    <row r="128594" s="62" customFormat="1" x14ac:dyDescent="0.35"/>
    <row r="128595" s="62" customFormat="1" x14ac:dyDescent="0.35"/>
    <row r="128596" s="62" customFormat="1" x14ac:dyDescent="0.35"/>
    <row r="128597" s="62" customFormat="1" x14ac:dyDescent="0.35"/>
    <row r="128598" s="62" customFormat="1" x14ac:dyDescent="0.35"/>
    <row r="128599" s="62" customFormat="1" x14ac:dyDescent="0.35"/>
    <row r="128600" s="62" customFormat="1" x14ac:dyDescent="0.35"/>
    <row r="128601" s="62" customFormat="1" x14ac:dyDescent="0.35"/>
    <row r="128602" s="62" customFormat="1" x14ac:dyDescent="0.35"/>
    <row r="128603" s="62" customFormat="1" x14ac:dyDescent="0.35"/>
    <row r="128604" s="62" customFormat="1" x14ac:dyDescent="0.35"/>
    <row r="128605" s="62" customFormat="1" x14ac:dyDescent="0.35"/>
    <row r="128606" s="62" customFormat="1" x14ac:dyDescent="0.35"/>
    <row r="128607" s="62" customFormat="1" x14ac:dyDescent="0.35"/>
    <row r="128608" s="62" customFormat="1" x14ac:dyDescent="0.35"/>
    <row r="128609" s="62" customFormat="1" x14ac:dyDescent="0.35"/>
    <row r="128610" s="62" customFormat="1" x14ac:dyDescent="0.35"/>
    <row r="128611" s="62" customFormat="1" x14ac:dyDescent="0.35"/>
    <row r="128612" s="62" customFormat="1" x14ac:dyDescent="0.35"/>
    <row r="128613" s="62" customFormat="1" x14ac:dyDescent="0.35"/>
    <row r="128614" s="62" customFormat="1" x14ac:dyDescent="0.35"/>
    <row r="128615" s="62" customFormat="1" x14ac:dyDescent="0.35"/>
    <row r="128616" s="62" customFormat="1" x14ac:dyDescent="0.35"/>
    <row r="128617" s="62" customFormat="1" x14ac:dyDescent="0.35"/>
    <row r="128618" s="62" customFormat="1" x14ac:dyDescent="0.35"/>
    <row r="128619" s="62" customFormat="1" x14ac:dyDescent="0.35"/>
    <row r="128620" s="62" customFormat="1" x14ac:dyDescent="0.35"/>
    <row r="128621" s="62" customFormat="1" x14ac:dyDescent="0.35"/>
    <row r="128622" s="62" customFormat="1" x14ac:dyDescent="0.35"/>
    <row r="128623" s="62" customFormat="1" x14ac:dyDescent="0.35"/>
    <row r="128624" s="62" customFormat="1" x14ac:dyDescent="0.35"/>
    <row r="128625" s="62" customFormat="1" x14ac:dyDescent="0.35"/>
    <row r="128626" s="62" customFormat="1" x14ac:dyDescent="0.35"/>
    <row r="128627" s="62" customFormat="1" x14ac:dyDescent="0.35"/>
    <row r="128628" s="62" customFormat="1" x14ac:dyDescent="0.35"/>
    <row r="128629" s="62" customFormat="1" x14ac:dyDescent="0.35"/>
    <row r="128630" s="62" customFormat="1" x14ac:dyDescent="0.35"/>
    <row r="128631" s="62" customFormat="1" x14ac:dyDescent="0.35"/>
    <row r="128632" s="62" customFormat="1" x14ac:dyDescent="0.35"/>
    <row r="128633" s="62" customFormat="1" x14ac:dyDescent="0.35"/>
    <row r="128634" s="62" customFormat="1" x14ac:dyDescent="0.35"/>
    <row r="128635" s="62" customFormat="1" x14ac:dyDescent="0.35"/>
    <row r="128636" s="62" customFormat="1" x14ac:dyDescent="0.35"/>
    <row r="128637" s="62" customFormat="1" x14ac:dyDescent="0.35"/>
    <row r="128638" s="62" customFormat="1" x14ac:dyDescent="0.35"/>
    <row r="128639" s="62" customFormat="1" x14ac:dyDescent="0.35"/>
    <row r="128640" s="62" customFormat="1" x14ac:dyDescent="0.35"/>
    <row r="128641" s="62" customFormat="1" x14ac:dyDescent="0.35"/>
    <row r="128642" s="62" customFormat="1" x14ac:dyDescent="0.35"/>
    <row r="128643" s="62" customFormat="1" x14ac:dyDescent="0.35"/>
    <row r="128644" s="62" customFormat="1" x14ac:dyDescent="0.35"/>
    <row r="128645" s="62" customFormat="1" x14ac:dyDescent="0.35"/>
    <row r="128646" s="62" customFormat="1" x14ac:dyDescent="0.35"/>
    <row r="128647" s="62" customFormat="1" x14ac:dyDescent="0.35"/>
    <row r="128648" s="62" customFormat="1" x14ac:dyDescent="0.35"/>
    <row r="128649" s="62" customFormat="1" x14ac:dyDescent="0.35"/>
    <row r="128650" s="62" customFormat="1" x14ac:dyDescent="0.35"/>
    <row r="128651" s="62" customFormat="1" x14ac:dyDescent="0.35"/>
    <row r="128652" s="62" customFormat="1" x14ac:dyDescent="0.35"/>
    <row r="128653" s="62" customFormat="1" x14ac:dyDescent="0.35"/>
    <row r="128654" s="62" customFormat="1" x14ac:dyDescent="0.35"/>
    <row r="128655" s="62" customFormat="1" x14ac:dyDescent="0.35"/>
    <row r="128656" s="62" customFormat="1" x14ac:dyDescent="0.35"/>
    <row r="128657" s="62" customFormat="1" x14ac:dyDescent="0.35"/>
    <row r="128658" s="62" customFormat="1" x14ac:dyDescent="0.35"/>
    <row r="128659" s="62" customFormat="1" x14ac:dyDescent="0.35"/>
    <row r="128660" s="62" customFormat="1" x14ac:dyDescent="0.35"/>
    <row r="128661" s="62" customFormat="1" x14ac:dyDescent="0.35"/>
    <row r="128662" s="62" customFormat="1" x14ac:dyDescent="0.35"/>
    <row r="128663" s="62" customFormat="1" x14ac:dyDescent="0.35"/>
    <row r="128664" s="62" customFormat="1" x14ac:dyDescent="0.35"/>
    <row r="128665" s="62" customFormat="1" x14ac:dyDescent="0.35"/>
    <row r="128666" s="62" customFormat="1" x14ac:dyDescent="0.35"/>
    <row r="128667" s="62" customFormat="1" x14ac:dyDescent="0.35"/>
    <row r="128668" s="62" customFormat="1" x14ac:dyDescent="0.35"/>
    <row r="128669" s="62" customFormat="1" x14ac:dyDescent="0.35"/>
    <row r="128670" s="62" customFormat="1" x14ac:dyDescent="0.35"/>
    <row r="128671" s="62" customFormat="1" x14ac:dyDescent="0.35"/>
    <row r="128672" s="62" customFormat="1" x14ac:dyDescent="0.35"/>
    <row r="128673" s="62" customFormat="1" x14ac:dyDescent="0.35"/>
    <row r="128674" s="62" customFormat="1" x14ac:dyDescent="0.35"/>
    <row r="128675" s="62" customFormat="1" x14ac:dyDescent="0.35"/>
    <row r="128676" s="62" customFormat="1" x14ac:dyDescent="0.35"/>
    <row r="128677" s="62" customFormat="1" x14ac:dyDescent="0.35"/>
    <row r="128678" s="62" customFormat="1" x14ac:dyDescent="0.35"/>
    <row r="128679" s="62" customFormat="1" x14ac:dyDescent="0.35"/>
    <row r="128680" s="62" customFormat="1" x14ac:dyDescent="0.35"/>
    <row r="128681" s="62" customFormat="1" x14ac:dyDescent="0.35"/>
    <row r="128682" s="62" customFormat="1" x14ac:dyDescent="0.35"/>
    <row r="128683" s="62" customFormat="1" x14ac:dyDescent="0.35"/>
    <row r="128684" s="62" customFormat="1" x14ac:dyDescent="0.35"/>
    <row r="128685" s="62" customFormat="1" x14ac:dyDescent="0.35"/>
    <row r="128686" s="62" customFormat="1" x14ac:dyDescent="0.35"/>
    <row r="128687" s="62" customFormat="1" x14ac:dyDescent="0.35"/>
    <row r="128688" s="62" customFormat="1" x14ac:dyDescent="0.35"/>
    <row r="128689" s="62" customFormat="1" x14ac:dyDescent="0.35"/>
    <row r="128690" s="62" customFormat="1" x14ac:dyDescent="0.35"/>
    <row r="128691" s="62" customFormat="1" x14ac:dyDescent="0.35"/>
    <row r="128692" s="62" customFormat="1" x14ac:dyDescent="0.35"/>
    <row r="128693" s="62" customFormat="1" x14ac:dyDescent="0.35"/>
    <row r="128694" s="62" customFormat="1" x14ac:dyDescent="0.35"/>
    <row r="128695" s="62" customFormat="1" x14ac:dyDescent="0.35"/>
    <row r="128696" s="62" customFormat="1" x14ac:dyDescent="0.35"/>
    <row r="128697" s="62" customFormat="1" x14ac:dyDescent="0.35"/>
    <row r="128698" s="62" customFormat="1" x14ac:dyDescent="0.35"/>
    <row r="128699" s="62" customFormat="1" x14ac:dyDescent="0.35"/>
    <row r="128700" s="62" customFormat="1" x14ac:dyDescent="0.35"/>
    <row r="128701" s="62" customFormat="1" x14ac:dyDescent="0.35"/>
    <row r="128702" s="62" customFormat="1" x14ac:dyDescent="0.35"/>
    <row r="128703" s="62" customFormat="1" x14ac:dyDescent="0.35"/>
    <row r="128704" s="62" customFormat="1" x14ac:dyDescent="0.35"/>
    <row r="128705" s="62" customFormat="1" x14ac:dyDescent="0.35"/>
    <row r="128706" s="62" customFormat="1" x14ac:dyDescent="0.35"/>
    <row r="128707" s="62" customFormat="1" x14ac:dyDescent="0.35"/>
    <row r="128708" s="62" customFormat="1" x14ac:dyDescent="0.35"/>
    <row r="128709" s="62" customFormat="1" x14ac:dyDescent="0.35"/>
    <row r="128710" s="62" customFormat="1" x14ac:dyDescent="0.35"/>
    <row r="128711" s="62" customFormat="1" x14ac:dyDescent="0.35"/>
    <row r="128712" s="62" customFormat="1" x14ac:dyDescent="0.35"/>
    <row r="128713" s="62" customFormat="1" x14ac:dyDescent="0.35"/>
    <row r="128714" s="62" customFormat="1" x14ac:dyDescent="0.35"/>
    <row r="128715" s="62" customFormat="1" x14ac:dyDescent="0.35"/>
    <row r="128716" s="62" customFormat="1" x14ac:dyDescent="0.35"/>
    <row r="128717" s="62" customFormat="1" x14ac:dyDescent="0.35"/>
    <row r="128718" s="62" customFormat="1" x14ac:dyDescent="0.35"/>
    <row r="128719" s="62" customFormat="1" x14ac:dyDescent="0.35"/>
    <row r="128720" s="62" customFormat="1" x14ac:dyDescent="0.35"/>
    <row r="128721" s="62" customFormat="1" x14ac:dyDescent="0.35"/>
    <row r="128722" s="62" customFormat="1" x14ac:dyDescent="0.35"/>
    <row r="128723" s="62" customFormat="1" x14ac:dyDescent="0.35"/>
    <row r="128724" s="62" customFormat="1" x14ac:dyDescent="0.35"/>
    <row r="128725" s="62" customFormat="1" x14ac:dyDescent="0.35"/>
    <row r="128726" s="62" customFormat="1" x14ac:dyDescent="0.35"/>
    <row r="128727" s="62" customFormat="1" x14ac:dyDescent="0.35"/>
    <row r="128728" s="62" customFormat="1" x14ac:dyDescent="0.35"/>
    <row r="128729" s="62" customFormat="1" x14ac:dyDescent="0.35"/>
    <row r="128730" s="62" customFormat="1" x14ac:dyDescent="0.35"/>
    <row r="128731" s="62" customFormat="1" x14ac:dyDescent="0.35"/>
    <row r="128732" s="62" customFormat="1" x14ac:dyDescent="0.35"/>
    <row r="128733" s="62" customFormat="1" x14ac:dyDescent="0.35"/>
    <row r="128734" s="62" customFormat="1" x14ac:dyDescent="0.35"/>
    <row r="128735" s="62" customFormat="1" x14ac:dyDescent="0.35"/>
    <row r="128736" s="62" customFormat="1" x14ac:dyDescent="0.35"/>
    <row r="128737" s="62" customFormat="1" x14ac:dyDescent="0.35"/>
    <row r="128738" s="62" customFormat="1" x14ac:dyDescent="0.35"/>
    <row r="128739" s="62" customFormat="1" x14ac:dyDescent="0.35"/>
    <row r="128740" s="62" customFormat="1" x14ac:dyDescent="0.35"/>
    <row r="128741" s="62" customFormat="1" x14ac:dyDescent="0.35"/>
    <row r="128742" s="62" customFormat="1" x14ac:dyDescent="0.35"/>
    <row r="128743" s="62" customFormat="1" x14ac:dyDescent="0.35"/>
    <row r="128744" s="62" customFormat="1" x14ac:dyDescent="0.35"/>
    <row r="128745" s="62" customFormat="1" x14ac:dyDescent="0.35"/>
    <row r="128746" s="62" customFormat="1" x14ac:dyDescent="0.35"/>
    <row r="128747" s="62" customFormat="1" x14ac:dyDescent="0.35"/>
    <row r="128748" s="62" customFormat="1" x14ac:dyDescent="0.35"/>
    <row r="128749" s="62" customFormat="1" x14ac:dyDescent="0.35"/>
    <row r="128750" s="62" customFormat="1" x14ac:dyDescent="0.35"/>
    <row r="128751" s="62" customFormat="1" x14ac:dyDescent="0.35"/>
    <row r="128752" s="62" customFormat="1" x14ac:dyDescent="0.35"/>
    <row r="128753" s="62" customFormat="1" x14ac:dyDescent="0.35"/>
    <row r="128754" s="62" customFormat="1" x14ac:dyDescent="0.35"/>
    <row r="128755" s="62" customFormat="1" x14ac:dyDescent="0.35"/>
    <row r="128756" s="62" customFormat="1" x14ac:dyDescent="0.35"/>
    <row r="128757" s="62" customFormat="1" x14ac:dyDescent="0.35"/>
    <row r="128758" s="62" customFormat="1" x14ac:dyDescent="0.35"/>
    <row r="128759" s="62" customFormat="1" x14ac:dyDescent="0.35"/>
    <row r="128760" s="62" customFormat="1" x14ac:dyDescent="0.35"/>
    <row r="128761" s="62" customFormat="1" x14ac:dyDescent="0.35"/>
    <row r="128762" s="62" customFormat="1" x14ac:dyDescent="0.35"/>
    <row r="128763" s="62" customFormat="1" x14ac:dyDescent="0.35"/>
    <row r="128764" s="62" customFormat="1" x14ac:dyDescent="0.35"/>
    <row r="128765" s="62" customFormat="1" x14ac:dyDescent="0.35"/>
    <row r="128766" s="62" customFormat="1" x14ac:dyDescent="0.35"/>
    <row r="128767" s="62" customFormat="1" x14ac:dyDescent="0.35"/>
    <row r="128768" s="62" customFormat="1" x14ac:dyDescent="0.35"/>
    <row r="128769" s="62" customFormat="1" x14ac:dyDescent="0.35"/>
    <row r="128770" s="62" customFormat="1" x14ac:dyDescent="0.35"/>
    <row r="128771" s="62" customFormat="1" x14ac:dyDescent="0.35"/>
    <row r="128772" s="62" customFormat="1" x14ac:dyDescent="0.35"/>
    <row r="128773" s="62" customFormat="1" x14ac:dyDescent="0.35"/>
    <row r="128774" s="62" customFormat="1" x14ac:dyDescent="0.35"/>
    <row r="128775" s="62" customFormat="1" x14ac:dyDescent="0.35"/>
    <row r="128776" s="62" customFormat="1" x14ac:dyDescent="0.35"/>
    <row r="128777" s="62" customFormat="1" x14ac:dyDescent="0.35"/>
    <row r="128778" s="62" customFormat="1" x14ac:dyDescent="0.35"/>
    <row r="128779" s="62" customFormat="1" x14ac:dyDescent="0.35"/>
    <row r="128780" s="62" customFormat="1" x14ac:dyDescent="0.35"/>
    <row r="128781" s="62" customFormat="1" x14ac:dyDescent="0.35"/>
    <row r="128782" s="62" customFormat="1" x14ac:dyDescent="0.35"/>
    <row r="128783" s="62" customFormat="1" x14ac:dyDescent="0.35"/>
    <row r="128784" s="62" customFormat="1" x14ac:dyDescent="0.35"/>
    <row r="128785" s="62" customFormat="1" x14ac:dyDescent="0.35"/>
    <row r="128786" s="62" customFormat="1" x14ac:dyDescent="0.35"/>
    <row r="128787" s="62" customFormat="1" x14ac:dyDescent="0.35"/>
    <row r="128788" s="62" customFormat="1" x14ac:dyDescent="0.35"/>
    <row r="128789" s="62" customFormat="1" x14ac:dyDescent="0.35"/>
    <row r="128790" s="62" customFormat="1" x14ac:dyDescent="0.35"/>
    <row r="128791" s="62" customFormat="1" x14ac:dyDescent="0.35"/>
    <row r="128792" s="62" customFormat="1" x14ac:dyDescent="0.35"/>
    <row r="128793" s="62" customFormat="1" x14ac:dyDescent="0.35"/>
    <row r="128794" s="62" customFormat="1" x14ac:dyDescent="0.35"/>
    <row r="128795" s="62" customFormat="1" x14ac:dyDescent="0.35"/>
    <row r="128796" s="62" customFormat="1" x14ac:dyDescent="0.35"/>
    <row r="128797" s="62" customFormat="1" x14ac:dyDescent="0.35"/>
    <row r="128798" s="62" customFormat="1" x14ac:dyDescent="0.35"/>
    <row r="128799" s="62" customFormat="1" x14ac:dyDescent="0.35"/>
    <row r="128800" s="62" customFormat="1" x14ac:dyDescent="0.35"/>
    <row r="128801" s="62" customFormat="1" x14ac:dyDescent="0.35"/>
    <row r="128802" s="62" customFormat="1" x14ac:dyDescent="0.35"/>
    <row r="128803" s="62" customFormat="1" x14ac:dyDescent="0.35"/>
    <row r="128804" s="62" customFormat="1" x14ac:dyDescent="0.35"/>
    <row r="128805" s="62" customFormat="1" x14ac:dyDescent="0.35"/>
    <row r="128806" s="62" customFormat="1" x14ac:dyDescent="0.35"/>
    <row r="128807" s="62" customFormat="1" x14ac:dyDescent="0.35"/>
    <row r="128808" s="62" customFormat="1" x14ac:dyDescent="0.35"/>
    <row r="128809" s="62" customFormat="1" x14ac:dyDescent="0.35"/>
    <row r="128810" s="62" customFormat="1" x14ac:dyDescent="0.35"/>
    <row r="128811" s="62" customFormat="1" x14ac:dyDescent="0.35"/>
    <row r="128812" s="62" customFormat="1" x14ac:dyDescent="0.35"/>
    <row r="128813" s="62" customFormat="1" x14ac:dyDescent="0.35"/>
    <row r="128814" s="62" customFormat="1" x14ac:dyDescent="0.35"/>
    <row r="128815" s="62" customFormat="1" x14ac:dyDescent="0.35"/>
    <row r="128816" s="62" customFormat="1" x14ac:dyDescent="0.35"/>
    <row r="128817" s="62" customFormat="1" x14ac:dyDescent="0.35"/>
    <row r="128818" s="62" customFormat="1" x14ac:dyDescent="0.35"/>
    <row r="128819" s="62" customFormat="1" x14ac:dyDescent="0.35"/>
    <row r="128820" s="62" customFormat="1" x14ac:dyDescent="0.35"/>
    <row r="128821" s="62" customFormat="1" x14ac:dyDescent="0.35"/>
    <row r="128822" s="62" customFormat="1" x14ac:dyDescent="0.35"/>
    <row r="128823" s="62" customFormat="1" x14ac:dyDescent="0.35"/>
    <row r="128824" s="62" customFormat="1" x14ac:dyDescent="0.35"/>
    <row r="128825" s="62" customFormat="1" x14ac:dyDescent="0.35"/>
    <row r="128826" s="62" customFormat="1" x14ac:dyDescent="0.35"/>
    <row r="128827" s="62" customFormat="1" x14ac:dyDescent="0.35"/>
    <row r="128828" s="62" customFormat="1" x14ac:dyDescent="0.35"/>
    <row r="128829" s="62" customFormat="1" x14ac:dyDescent="0.35"/>
    <row r="128830" s="62" customFormat="1" x14ac:dyDescent="0.35"/>
    <row r="128831" s="62" customFormat="1" x14ac:dyDescent="0.35"/>
    <row r="128832" s="62" customFormat="1" x14ac:dyDescent="0.35"/>
    <row r="128833" s="62" customFormat="1" x14ac:dyDescent="0.35"/>
    <row r="128834" s="62" customFormat="1" x14ac:dyDescent="0.35"/>
    <row r="128835" s="62" customFormat="1" x14ac:dyDescent="0.35"/>
    <row r="128836" s="62" customFormat="1" x14ac:dyDescent="0.35"/>
    <row r="128837" s="62" customFormat="1" x14ac:dyDescent="0.35"/>
    <row r="128838" s="62" customFormat="1" x14ac:dyDescent="0.35"/>
    <row r="128839" s="62" customFormat="1" x14ac:dyDescent="0.35"/>
    <row r="128840" s="62" customFormat="1" x14ac:dyDescent="0.35"/>
    <row r="128841" s="62" customFormat="1" x14ac:dyDescent="0.35"/>
    <row r="128842" s="62" customFormat="1" x14ac:dyDescent="0.35"/>
    <row r="128843" s="62" customFormat="1" x14ac:dyDescent="0.35"/>
    <row r="128844" s="62" customFormat="1" x14ac:dyDescent="0.35"/>
    <row r="128845" s="62" customFormat="1" x14ac:dyDescent="0.35"/>
    <row r="128846" s="62" customFormat="1" x14ac:dyDescent="0.35"/>
    <row r="128847" s="62" customFormat="1" x14ac:dyDescent="0.35"/>
    <row r="128848" s="62" customFormat="1" x14ac:dyDescent="0.35"/>
    <row r="128849" s="62" customFormat="1" x14ac:dyDescent="0.35"/>
    <row r="128850" s="62" customFormat="1" x14ac:dyDescent="0.35"/>
    <row r="128851" s="62" customFormat="1" x14ac:dyDescent="0.35"/>
    <row r="128852" s="62" customFormat="1" x14ac:dyDescent="0.35"/>
    <row r="128853" s="62" customFormat="1" x14ac:dyDescent="0.35"/>
    <row r="128854" s="62" customFormat="1" x14ac:dyDescent="0.35"/>
    <row r="128855" s="62" customFormat="1" x14ac:dyDescent="0.35"/>
    <row r="128856" s="62" customFormat="1" x14ac:dyDescent="0.35"/>
    <row r="128857" s="62" customFormat="1" x14ac:dyDescent="0.35"/>
    <row r="128858" s="62" customFormat="1" x14ac:dyDescent="0.35"/>
    <row r="128859" s="62" customFormat="1" x14ac:dyDescent="0.35"/>
    <row r="128860" s="62" customFormat="1" x14ac:dyDescent="0.35"/>
    <row r="128861" s="62" customFormat="1" x14ac:dyDescent="0.35"/>
    <row r="128862" s="62" customFormat="1" x14ac:dyDescent="0.35"/>
    <row r="128863" s="62" customFormat="1" x14ac:dyDescent="0.35"/>
    <row r="128864" s="62" customFormat="1" x14ac:dyDescent="0.35"/>
    <row r="128865" s="62" customFormat="1" x14ac:dyDescent="0.35"/>
    <row r="128866" s="62" customFormat="1" x14ac:dyDescent="0.35"/>
    <row r="128867" s="62" customFormat="1" x14ac:dyDescent="0.35"/>
    <row r="128868" s="62" customFormat="1" x14ac:dyDescent="0.35"/>
    <row r="128869" s="62" customFormat="1" x14ac:dyDescent="0.35"/>
    <row r="128870" s="62" customFormat="1" x14ac:dyDescent="0.35"/>
    <row r="128871" s="62" customFormat="1" x14ac:dyDescent="0.35"/>
    <row r="128872" s="62" customFormat="1" x14ac:dyDescent="0.35"/>
    <row r="128873" s="62" customFormat="1" x14ac:dyDescent="0.35"/>
    <row r="128874" s="62" customFormat="1" x14ac:dyDescent="0.35"/>
    <row r="128875" s="62" customFormat="1" x14ac:dyDescent="0.35"/>
    <row r="128876" s="62" customFormat="1" x14ac:dyDescent="0.35"/>
    <row r="128877" s="62" customFormat="1" x14ac:dyDescent="0.35"/>
    <row r="128878" s="62" customFormat="1" x14ac:dyDescent="0.35"/>
    <row r="128879" s="62" customFormat="1" x14ac:dyDescent="0.35"/>
    <row r="128880" s="62" customFormat="1" x14ac:dyDescent="0.35"/>
    <row r="128881" s="62" customFormat="1" x14ac:dyDescent="0.35"/>
    <row r="128882" s="62" customFormat="1" x14ac:dyDescent="0.35"/>
    <row r="128883" s="62" customFormat="1" x14ac:dyDescent="0.35"/>
    <row r="128884" s="62" customFormat="1" x14ac:dyDescent="0.35"/>
    <row r="128885" s="62" customFormat="1" x14ac:dyDescent="0.35"/>
    <row r="128886" s="62" customFormat="1" x14ac:dyDescent="0.35"/>
    <row r="128887" s="62" customFormat="1" x14ac:dyDescent="0.35"/>
    <row r="128888" s="62" customFormat="1" x14ac:dyDescent="0.35"/>
    <row r="128889" s="62" customFormat="1" x14ac:dyDescent="0.35"/>
    <row r="128890" s="62" customFormat="1" x14ac:dyDescent="0.35"/>
    <row r="128891" s="62" customFormat="1" x14ac:dyDescent="0.35"/>
    <row r="128892" s="62" customFormat="1" x14ac:dyDescent="0.35"/>
    <row r="128893" s="62" customFormat="1" x14ac:dyDescent="0.35"/>
    <row r="128894" s="62" customFormat="1" x14ac:dyDescent="0.35"/>
    <row r="128895" s="62" customFormat="1" x14ac:dyDescent="0.35"/>
    <row r="128896" s="62" customFormat="1" x14ac:dyDescent="0.35"/>
    <row r="128897" s="62" customFormat="1" x14ac:dyDescent="0.35"/>
    <row r="128898" s="62" customFormat="1" x14ac:dyDescent="0.35"/>
    <row r="128899" s="62" customFormat="1" x14ac:dyDescent="0.35"/>
    <row r="128900" s="62" customFormat="1" x14ac:dyDescent="0.35"/>
    <row r="128901" s="62" customFormat="1" x14ac:dyDescent="0.35"/>
    <row r="128902" s="62" customFormat="1" x14ac:dyDescent="0.35"/>
    <row r="128903" s="62" customFormat="1" x14ac:dyDescent="0.35"/>
    <row r="128904" s="62" customFormat="1" x14ac:dyDescent="0.35"/>
    <row r="128905" s="62" customFormat="1" x14ac:dyDescent="0.35"/>
    <row r="128906" s="62" customFormat="1" x14ac:dyDescent="0.35"/>
    <row r="128907" s="62" customFormat="1" x14ac:dyDescent="0.35"/>
    <row r="128908" s="62" customFormat="1" x14ac:dyDescent="0.35"/>
    <row r="128909" s="62" customFormat="1" x14ac:dyDescent="0.35"/>
    <row r="128910" s="62" customFormat="1" x14ac:dyDescent="0.35"/>
    <row r="128911" s="62" customFormat="1" x14ac:dyDescent="0.35"/>
    <row r="128912" s="62" customFormat="1" x14ac:dyDescent="0.35"/>
    <row r="128913" s="62" customFormat="1" x14ac:dyDescent="0.35"/>
    <row r="128914" s="62" customFormat="1" x14ac:dyDescent="0.35"/>
    <row r="128915" s="62" customFormat="1" x14ac:dyDescent="0.35"/>
    <row r="128916" s="62" customFormat="1" x14ac:dyDescent="0.35"/>
    <row r="128917" s="62" customFormat="1" x14ac:dyDescent="0.35"/>
    <row r="128918" s="62" customFormat="1" x14ac:dyDescent="0.35"/>
    <row r="128919" s="62" customFormat="1" x14ac:dyDescent="0.35"/>
    <row r="128920" s="62" customFormat="1" x14ac:dyDescent="0.35"/>
    <row r="128921" s="62" customFormat="1" x14ac:dyDescent="0.35"/>
    <row r="128922" s="62" customFormat="1" x14ac:dyDescent="0.35"/>
    <row r="128923" s="62" customFormat="1" x14ac:dyDescent="0.35"/>
    <row r="128924" s="62" customFormat="1" x14ac:dyDescent="0.35"/>
    <row r="128925" s="62" customFormat="1" x14ac:dyDescent="0.35"/>
    <row r="128926" s="62" customFormat="1" x14ac:dyDescent="0.35"/>
    <row r="128927" s="62" customFormat="1" x14ac:dyDescent="0.35"/>
    <row r="128928" s="62" customFormat="1" x14ac:dyDescent="0.35"/>
    <row r="128929" s="62" customFormat="1" x14ac:dyDescent="0.35"/>
    <row r="128930" s="62" customFormat="1" x14ac:dyDescent="0.35"/>
    <row r="128931" s="62" customFormat="1" x14ac:dyDescent="0.35"/>
    <row r="128932" s="62" customFormat="1" x14ac:dyDescent="0.35"/>
    <row r="128933" s="62" customFormat="1" x14ac:dyDescent="0.35"/>
    <row r="128934" s="62" customFormat="1" x14ac:dyDescent="0.35"/>
    <row r="128935" s="62" customFormat="1" x14ac:dyDescent="0.35"/>
    <row r="128936" s="62" customFormat="1" x14ac:dyDescent="0.35"/>
    <row r="128937" s="62" customFormat="1" x14ac:dyDescent="0.35"/>
    <row r="128938" s="62" customFormat="1" x14ac:dyDescent="0.35"/>
    <row r="128939" s="62" customFormat="1" x14ac:dyDescent="0.35"/>
    <row r="128940" s="62" customFormat="1" x14ac:dyDescent="0.35"/>
    <row r="128941" s="62" customFormat="1" x14ac:dyDescent="0.35"/>
    <row r="128942" s="62" customFormat="1" x14ac:dyDescent="0.35"/>
    <row r="128943" s="62" customFormat="1" x14ac:dyDescent="0.35"/>
    <row r="128944" s="62" customFormat="1" x14ac:dyDescent="0.35"/>
    <row r="128945" s="62" customFormat="1" x14ac:dyDescent="0.35"/>
    <row r="128946" s="62" customFormat="1" x14ac:dyDescent="0.35"/>
    <row r="128947" s="62" customFormat="1" x14ac:dyDescent="0.35"/>
    <row r="128948" s="62" customFormat="1" x14ac:dyDescent="0.35"/>
    <row r="128949" s="62" customFormat="1" x14ac:dyDescent="0.35"/>
    <row r="128950" s="62" customFormat="1" x14ac:dyDescent="0.35"/>
    <row r="128951" s="62" customFormat="1" x14ac:dyDescent="0.35"/>
    <row r="128952" s="62" customFormat="1" x14ac:dyDescent="0.35"/>
    <row r="128953" s="62" customFormat="1" x14ac:dyDescent="0.35"/>
    <row r="128954" s="62" customFormat="1" x14ac:dyDescent="0.35"/>
    <row r="128955" s="62" customFormat="1" x14ac:dyDescent="0.35"/>
    <row r="128956" s="62" customFormat="1" x14ac:dyDescent="0.35"/>
    <row r="128957" s="62" customFormat="1" x14ac:dyDescent="0.35"/>
    <row r="128958" s="62" customFormat="1" x14ac:dyDescent="0.35"/>
    <row r="128959" s="62" customFormat="1" x14ac:dyDescent="0.35"/>
    <row r="128960" s="62" customFormat="1" x14ac:dyDescent="0.35"/>
    <row r="128961" s="62" customFormat="1" x14ac:dyDescent="0.35"/>
    <row r="128962" s="62" customFormat="1" x14ac:dyDescent="0.35"/>
    <row r="128963" s="62" customFormat="1" x14ac:dyDescent="0.35"/>
    <row r="128964" s="62" customFormat="1" x14ac:dyDescent="0.35"/>
    <row r="128965" s="62" customFormat="1" x14ac:dyDescent="0.35"/>
    <row r="128966" s="62" customFormat="1" x14ac:dyDescent="0.35"/>
    <row r="128967" s="62" customFormat="1" x14ac:dyDescent="0.35"/>
    <row r="128968" s="62" customFormat="1" x14ac:dyDescent="0.35"/>
    <row r="128969" s="62" customFormat="1" x14ac:dyDescent="0.35"/>
    <row r="128970" s="62" customFormat="1" x14ac:dyDescent="0.35"/>
    <row r="128971" s="62" customFormat="1" x14ac:dyDescent="0.35"/>
    <row r="128972" s="62" customFormat="1" x14ac:dyDescent="0.35"/>
    <row r="128973" s="62" customFormat="1" x14ac:dyDescent="0.35"/>
    <row r="128974" s="62" customFormat="1" x14ac:dyDescent="0.35"/>
    <row r="128975" s="62" customFormat="1" x14ac:dyDescent="0.35"/>
    <row r="128976" s="62" customFormat="1" x14ac:dyDescent="0.35"/>
    <row r="128977" s="62" customFormat="1" x14ac:dyDescent="0.35"/>
    <row r="128978" s="62" customFormat="1" x14ac:dyDescent="0.35"/>
    <row r="128979" s="62" customFormat="1" x14ac:dyDescent="0.35"/>
    <row r="128980" s="62" customFormat="1" x14ac:dyDescent="0.35"/>
    <row r="128981" s="62" customFormat="1" x14ac:dyDescent="0.35"/>
    <row r="128982" s="62" customFormat="1" x14ac:dyDescent="0.35"/>
    <row r="128983" s="62" customFormat="1" x14ac:dyDescent="0.35"/>
    <row r="128984" s="62" customFormat="1" x14ac:dyDescent="0.35"/>
    <row r="128985" s="62" customFormat="1" x14ac:dyDescent="0.35"/>
    <row r="128986" s="62" customFormat="1" x14ac:dyDescent="0.35"/>
    <row r="128987" s="62" customFormat="1" x14ac:dyDescent="0.35"/>
    <row r="128988" s="62" customFormat="1" x14ac:dyDescent="0.35"/>
    <row r="128989" s="62" customFormat="1" x14ac:dyDescent="0.35"/>
    <row r="128990" s="62" customFormat="1" x14ac:dyDescent="0.35"/>
    <row r="128991" s="62" customFormat="1" x14ac:dyDescent="0.35"/>
    <row r="128992" s="62" customFormat="1" x14ac:dyDescent="0.35"/>
    <row r="128993" s="62" customFormat="1" x14ac:dyDescent="0.35"/>
    <row r="128994" s="62" customFormat="1" x14ac:dyDescent="0.35"/>
    <row r="128995" s="62" customFormat="1" x14ac:dyDescent="0.35"/>
    <row r="128996" s="62" customFormat="1" x14ac:dyDescent="0.35"/>
    <row r="128997" s="62" customFormat="1" x14ac:dyDescent="0.35"/>
    <row r="128998" s="62" customFormat="1" x14ac:dyDescent="0.35"/>
    <row r="128999" s="62" customFormat="1" x14ac:dyDescent="0.35"/>
    <row r="129000" s="62" customFormat="1" x14ac:dyDescent="0.35"/>
    <row r="129001" s="62" customFormat="1" x14ac:dyDescent="0.35"/>
    <row r="129002" s="62" customFormat="1" x14ac:dyDescent="0.35"/>
    <row r="129003" s="62" customFormat="1" x14ac:dyDescent="0.35"/>
    <row r="129004" s="62" customFormat="1" x14ac:dyDescent="0.35"/>
    <row r="129005" s="62" customFormat="1" x14ac:dyDescent="0.35"/>
    <row r="129006" s="62" customFormat="1" x14ac:dyDescent="0.35"/>
    <row r="129007" s="62" customFormat="1" x14ac:dyDescent="0.35"/>
    <row r="129008" s="62" customFormat="1" x14ac:dyDescent="0.35"/>
    <row r="129009" s="62" customFormat="1" x14ac:dyDescent="0.35"/>
    <row r="129010" s="62" customFormat="1" x14ac:dyDescent="0.35"/>
    <row r="129011" s="62" customFormat="1" x14ac:dyDescent="0.35"/>
    <row r="129012" s="62" customFormat="1" x14ac:dyDescent="0.35"/>
    <row r="129013" s="62" customFormat="1" x14ac:dyDescent="0.35"/>
    <row r="129014" s="62" customFormat="1" x14ac:dyDescent="0.35"/>
    <row r="129015" s="62" customFormat="1" x14ac:dyDescent="0.35"/>
    <row r="129016" s="62" customFormat="1" x14ac:dyDescent="0.35"/>
    <row r="129017" s="62" customFormat="1" x14ac:dyDescent="0.35"/>
    <row r="129018" s="62" customFormat="1" x14ac:dyDescent="0.35"/>
    <row r="129019" s="62" customFormat="1" x14ac:dyDescent="0.35"/>
    <row r="129020" s="62" customFormat="1" x14ac:dyDescent="0.35"/>
    <row r="129021" s="62" customFormat="1" x14ac:dyDescent="0.35"/>
    <row r="129022" s="62" customFormat="1" x14ac:dyDescent="0.35"/>
    <row r="129023" s="62" customFormat="1" x14ac:dyDescent="0.35"/>
    <row r="129024" s="62" customFormat="1" x14ac:dyDescent="0.35"/>
    <row r="129025" s="62" customFormat="1" x14ac:dyDescent="0.35"/>
    <row r="129026" s="62" customFormat="1" x14ac:dyDescent="0.35"/>
    <row r="129027" s="62" customFormat="1" x14ac:dyDescent="0.35"/>
    <row r="129028" s="62" customFormat="1" x14ac:dyDescent="0.35"/>
    <row r="129029" s="62" customFormat="1" x14ac:dyDescent="0.35"/>
    <row r="129030" s="62" customFormat="1" x14ac:dyDescent="0.35"/>
    <row r="129031" s="62" customFormat="1" x14ac:dyDescent="0.35"/>
    <row r="129032" s="62" customFormat="1" x14ac:dyDescent="0.35"/>
    <row r="129033" s="62" customFormat="1" x14ac:dyDescent="0.35"/>
    <row r="129034" s="62" customFormat="1" x14ac:dyDescent="0.35"/>
    <row r="129035" s="62" customFormat="1" x14ac:dyDescent="0.35"/>
    <row r="129036" s="62" customFormat="1" x14ac:dyDescent="0.35"/>
    <row r="129037" s="62" customFormat="1" x14ac:dyDescent="0.35"/>
    <row r="129038" s="62" customFormat="1" x14ac:dyDescent="0.35"/>
    <row r="129039" s="62" customFormat="1" x14ac:dyDescent="0.35"/>
    <row r="129040" s="62" customFormat="1" x14ac:dyDescent="0.35"/>
    <row r="129041" s="62" customFormat="1" x14ac:dyDescent="0.35"/>
    <row r="129042" s="62" customFormat="1" x14ac:dyDescent="0.35"/>
    <row r="129043" s="62" customFormat="1" x14ac:dyDescent="0.35"/>
    <row r="129044" s="62" customFormat="1" x14ac:dyDescent="0.35"/>
    <row r="129045" s="62" customFormat="1" x14ac:dyDescent="0.35"/>
    <row r="129046" s="62" customFormat="1" x14ac:dyDescent="0.35"/>
    <row r="129047" s="62" customFormat="1" x14ac:dyDescent="0.35"/>
    <row r="129048" s="62" customFormat="1" x14ac:dyDescent="0.35"/>
    <row r="129049" s="62" customFormat="1" x14ac:dyDescent="0.35"/>
    <row r="129050" s="62" customFormat="1" x14ac:dyDescent="0.35"/>
    <row r="129051" s="62" customFormat="1" x14ac:dyDescent="0.35"/>
    <row r="129052" s="62" customFormat="1" x14ac:dyDescent="0.35"/>
    <row r="129053" s="62" customFormat="1" x14ac:dyDescent="0.35"/>
    <row r="129054" s="62" customFormat="1" x14ac:dyDescent="0.35"/>
    <row r="129055" s="62" customFormat="1" x14ac:dyDescent="0.35"/>
    <row r="129056" s="62" customFormat="1" x14ac:dyDescent="0.35"/>
    <row r="129057" s="62" customFormat="1" x14ac:dyDescent="0.35"/>
    <row r="129058" s="62" customFormat="1" x14ac:dyDescent="0.35"/>
    <row r="129059" s="62" customFormat="1" x14ac:dyDescent="0.35"/>
    <row r="129060" s="62" customFormat="1" x14ac:dyDescent="0.35"/>
    <row r="129061" s="62" customFormat="1" x14ac:dyDescent="0.35"/>
    <row r="129062" s="62" customFormat="1" x14ac:dyDescent="0.35"/>
    <row r="129063" s="62" customFormat="1" x14ac:dyDescent="0.35"/>
    <row r="129064" s="62" customFormat="1" x14ac:dyDescent="0.35"/>
    <row r="129065" s="62" customFormat="1" x14ac:dyDescent="0.35"/>
    <row r="129066" s="62" customFormat="1" x14ac:dyDescent="0.35"/>
    <row r="129067" s="62" customFormat="1" x14ac:dyDescent="0.35"/>
    <row r="129068" s="62" customFormat="1" x14ac:dyDescent="0.35"/>
    <row r="129069" s="62" customFormat="1" x14ac:dyDescent="0.35"/>
    <row r="129070" s="62" customFormat="1" x14ac:dyDescent="0.35"/>
    <row r="129071" s="62" customFormat="1" x14ac:dyDescent="0.35"/>
    <row r="129072" s="62" customFormat="1" x14ac:dyDescent="0.35"/>
    <row r="129073" s="62" customFormat="1" x14ac:dyDescent="0.35"/>
    <row r="129074" s="62" customFormat="1" x14ac:dyDescent="0.35"/>
    <row r="129075" s="62" customFormat="1" x14ac:dyDescent="0.35"/>
    <row r="129076" s="62" customFormat="1" x14ac:dyDescent="0.35"/>
    <row r="129077" s="62" customFormat="1" x14ac:dyDescent="0.35"/>
    <row r="129078" s="62" customFormat="1" x14ac:dyDescent="0.35"/>
    <row r="129079" s="62" customFormat="1" x14ac:dyDescent="0.35"/>
    <row r="129080" s="62" customFormat="1" x14ac:dyDescent="0.35"/>
    <row r="129081" s="62" customFormat="1" x14ac:dyDescent="0.35"/>
    <row r="129082" s="62" customFormat="1" x14ac:dyDescent="0.35"/>
    <row r="129083" s="62" customFormat="1" x14ac:dyDescent="0.35"/>
    <row r="129084" s="62" customFormat="1" x14ac:dyDescent="0.35"/>
    <row r="129085" s="62" customFormat="1" x14ac:dyDescent="0.35"/>
    <row r="129086" s="62" customFormat="1" x14ac:dyDescent="0.35"/>
    <row r="129087" s="62" customFormat="1" x14ac:dyDescent="0.35"/>
    <row r="129088" s="62" customFormat="1" x14ac:dyDescent="0.35"/>
    <row r="129089" s="62" customFormat="1" x14ac:dyDescent="0.35"/>
    <row r="129090" s="62" customFormat="1" x14ac:dyDescent="0.35"/>
    <row r="129091" s="62" customFormat="1" x14ac:dyDescent="0.35"/>
    <row r="129092" s="62" customFormat="1" x14ac:dyDescent="0.35"/>
    <row r="129093" s="62" customFormat="1" x14ac:dyDescent="0.35"/>
    <row r="129094" s="62" customFormat="1" x14ac:dyDescent="0.35"/>
    <row r="129095" s="62" customFormat="1" x14ac:dyDescent="0.35"/>
    <row r="129096" s="62" customFormat="1" x14ac:dyDescent="0.35"/>
    <row r="129097" s="62" customFormat="1" x14ac:dyDescent="0.35"/>
    <row r="129098" s="62" customFormat="1" x14ac:dyDescent="0.35"/>
    <row r="129099" s="62" customFormat="1" x14ac:dyDescent="0.35"/>
    <row r="129100" s="62" customFormat="1" x14ac:dyDescent="0.35"/>
    <row r="129101" s="62" customFormat="1" x14ac:dyDescent="0.35"/>
    <row r="129102" s="62" customFormat="1" x14ac:dyDescent="0.35"/>
    <row r="129103" s="62" customFormat="1" x14ac:dyDescent="0.35"/>
    <row r="129104" s="62" customFormat="1" x14ac:dyDescent="0.35"/>
    <row r="129105" s="62" customFormat="1" x14ac:dyDescent="0.35"/>
    <row r="129106" s="62" customFormat="1" x14ac:dyDescent="0.35"/>
    <row r="129107" s="62" customFormat="1" x14ac:dyDescent="0.35"/>
    <row r="129108" s="62" customFormat="1" x14ac:dyDescent="0.35"/>
    <row r="129109" s="62" customFormat="1" x14ac:dyDescent="0.35"/>
    <row r="129110" s="62" customFormat="1" x14ac:dyDescent="0.35"/>
    <row r="129111" s="62" customFormat="1" x14ac:dyDescent="0.35"/>
    <row r="129112" s="62" customFormat="1" x14ac:dyDescent="0.35"/>
    <row r="129113" s="62" customFormat="1" x14ac:dyDescent="0.35"/>
    <row r="129114" s="62" customFormat="1" x14ac:dyDescent="0.35"/>
    <row r="129115" s="62" customFormat="1" x14ac:dyDescent="0.35"/>
    <row r="129116" s="62" customFormat="1" x14ac:dyDescent="0.35"/>
    <row r="129117" s="62" customFormat="1" x14ac:dyDescent="0.35"/>
    <row r="129118" s="62" customFormat="1" x14ac:dyDescent="0.35"/>
    <row r="129119" s="62" customFormat="1" x14ac:dyDescent="0.35"/>
    <row r="129120" s="62" customFormat="1" x14ac:dyDescent="0.35"/>
    <row r="129121" s="62" customFormat="1" x14ac:dyDescent="0.35"/>
    <row r="129122" s="62" customFormat="1" x14ac:dyDescent="0.35"/>
    <row r="129123" s="62" customFormat="1" x14ac:dyDescent="0.35"/>
    <row r="129124" s="62" customFormat="1" x14ac:dyDescent="0.35"/>
    <row r="129125" s="62" customFormat="1" x14ac:dyDescent="0.35"/>
    <row r="129126" s="62" customFormat="1" x14ac:dyDescent="0.35"/>
    <row r="129127" s="62" customFormat="1" x14ac:dyDescent="0.35"/>
    <row r="129128" s="62" customFormat="1" x14ac:dyDescent="0.35"/>
    <row r="129129" s="62" customFormat="1" x14ac:dyDescent="0.35"/>
    <row r="129130" s="62" customFormat="1" x14ac:dyDescent="0.35"/>
    <row r="129131" s="62" customFormat="1" x14ac:dyDescent="0.35"/>
    <row r="129132" s="62" customFormat="1" x14ac:dyDescent="0.35"/>
    <row r="129133" s="62" customFormat="1" x14ac:dyDescent="0.35"/>
    <row r="129134" s="62" customFormat="1" x14ac:dyDescent="0.35"/>
    <row r="129135" s="62" customFormat="1" x14ac:dyDescent="0.35"/>
    <row r="129136" s="62" customFormat="1" x14ac:dyDescent="0.35"/>
    <row r="129137" s="62" customFormat="1" x14ac:dyDescent="0.35"/>
    <row r="129138" s="62" customFormat="1" x14ac:dyDescent="0.35"/>
    <row r="129139" s="62" customFormat="1" x14ac:dyDescent="0.35"/>
    <row r="129140" s="62" customFormat="1" x14ac:dyDescent="0.35"/>
    <row r="129141" s="62" customFormat="1" x14ac:dyDescent="0.35"/>
    <row r="129142" s="62" customFormat="1" x14ac:dyDescent="0.35"/>
    <row r="129143" s="62" customFormat="1" x14ac:dyDescent="0.35"/>
    <row r="129144" s="62" customFormat="1" x14ac:dyDescent="0.35"/>
    <row r="129145" s="62" customFormat="1" x14ac:dyDescent="0.35"/>
    <row r="129146" s="62" customFormat="1" x14ac:dyDescent="0.35"/>
    <row r="129147" s="62" customFormat="1" x14ac:dyDescent="0.35"/>
    <row r="129148" s="62" customFormat="1" x14ac:dyDescent="0.35"/>
    <row r="129149" s="62" customFormat="1" x14ac:dyDescent="0.35"/>
    <row r="129150" s="62" customFormat="1" x14ac:dyDescent="0.35"/>
    <row r="129151" s="62" customFormat="1" x14ac:dyDescent="0.35"/>
    <row r="129152" s="62" customFormat="1" x14ac:dyDescent="0.35"/>
    <row r="129153" s="62" customFormat="1" x14ac:dyDescent="0.35"/>
    <row r="129154" s="62" customFormat="1" x14ac:dyDescent="0.35"/>
    <row r="129155" s="62" customFormat="1" x14ac:dyDescent="0.35"/>
    <row r="129156" s="62" customFormat="1" x14ac:dyDescent="0.35"/>
    <row r="129157" s="62" customFormat="1" x14ac:dyDescent="0.35"/>
    <row r="129158" s="62" customFormat="1" x14ac:dyDescent="0.35"/>
    <row r="129159" s="62" customFormat="1" x14ac:dyDescent="0.35"/>
    <row r="129160" s="62" customFormat="1" x14ac:dyDescent="0.35"/>
    <row r="129161" s="62" customFormat="1" x14ac:dyDescent="0.35"/>
    <row r="129162" s="62" customFormat="1" x14ac:dyDescent="0.35"/>
    <row r="129163" s="62" customFormat="1" x14ac:dyDescent="0.35"/>
    <row r="129164" s="62" customFormat="1" x14ac:dyDescent="0.35"/>
    <row r="129165" s="62" customFormat="1" x14ac:dyDescent="0.35"/>
    <row r="129166" s="62" customFormat="1" x14ac:dyDescent="0.35"/>
    <row r="129167" s="62" customFormat="1" x14ac:dyDescent="0.35"/>
    <row r="129168" s="62" customFormat="1" x14ac:dyDescent="0.35"/>
    <row r="129169" s="62" customFormat="1" x14ac:dyDescent="0.35"/>
    <row r="129170" s="62" customFormat="1" x14ac:dyDescent="0.35"/>
    <row r="129171" s="62" customFormat="1" x14ac:dyDescent="0.35"/>
    <row r="129172" s="62" customFormat="1" x14ac:dyDescent="0.35"/>
    <row r="129173" s="62" customFormat="1" x14ac:dyDescent="0.35"/>
    <row r="129174" s="62" customFormat="1" x14ac:dyDescent="0.35"/>
    <row r="129175" s="62" customFormat="1" x14ac:dyDescent="0.35"/>
    <row r="129176" s="62" customFormat="1" x14ac:dyDescent="0.35"/>
    <row r="129177" s="62" customFormat="1" x14ac:dyDescent="0.35"/>
    <row r="129178" s="62" customFormat="1" x14ac:dyDescent="0.35"/>
    <row r="129179" s="62" customFormat="1" x14ac:dyDescent="0.35"/>
    <row r="129180" s="62" customFormat="1" x14ac:dyDescent="0.35"/>
    <row r="129181" s="62" customFormat="1" x14ac:dyDescent="0.35"/>
    <row r="129182" s="62" customFormat="1" x14ac:dyDescent="0.35"/>
    <row r="129183" s="62" customFormat="1" x14ac:dyDescent="0.35"/>
    <row r="129184" s="62" customFormat="1" x14ac:dyDescent="0.35"/>
    <row r="129185" s="62" customFormat="1" x14ac:dyDescent="0.35"/>
    <row r="129186" s="62" customFormat="1" x14ac:dyDescent="0.35"/>
    <row r="129187" s="62" customFormat="1" x14ac:dyDescent="0.35"/>
    <row r="129188" s="62" customFormat="1" x14ac:dyDescent="0.35"/>
    <row r="129189" s="62" customFormat="1" x14ac:dyDescent="0.35"/>
    <row r="129190" s="62" customFormat="1" x14ac:dyDescent="0.35"/>
    <row r="129191" s="62" customFormat="1" x14ac:dyDescent="0.35"/>
    <row r="129192" s="62" customFormat="1" x14ac:dyDescent="0.35"/>
    <row r="129193" s="62" customFormat="1" x14ac:dyDescent="0.35"/>
    <row r="129194" s="62" customFormat="1" x14ac:dyDescent="0.35"/>
    <row r="129195" s="62" customFormat="1" x14ac:dyDescent="0.35"/>
    <row r="129196" s="62" customFormat="1" x14ac:dyDescent="0.35"/>
    <row r="129197" s="62" customFormat="1" x14ac:dyDescent="0.35"/>
    <row r="129198" s="62" customFormat="1" x14ac:dyDescent="0.35"/>
    <row r="129199" s="62" customFormat="1" x14ac:dyDescent="0.35"/>
    <row r="129200" s="62" customFormat="1" x14ac:dyDescent="0.35"/>
    <row r="129201" s="62" customFormat="1" x14ac:dyDescent="0.35"/>
    <row r="129202" s="62" customFormat="1" x14ac:dyDescent="0.35"/>
    <row r="129203" s="62" customFormat="1" x14ac:dyDescent="0.35"/>
    <row r="129204" s="62" customFormat="1" x14ac:dyDescent="0.35"/>
    <row r="129205" s="62" customFormat="1" x14ac:dyDescent="0.35"/>
    <row r="129206" s="62" customFormat="1" x14ac:dyDescent="0.35"/>
    <row r="129207" s="62" customFormat="1" x14ac:dyDescent="0.35"/>
    <row r="129208" s="62" customFormat="1" x14ac:dyDescent="0.35"/>
    <row r="129209" s="62" customFormat="1" x14ac:dyDescent="0.35"/>
    <row r="129210" s="62" customFormat="1" x14ac:dyDescent="0.35"/>
    <row r="129211" s="62" customFormat="1" x14ac:dyDescent="0.35"/>
    <row r="129212" s="62" customFormat="1" x14ac:dyDescent="0.35"/>
    <row r="129213" s="62" customFormat="1" x14ac:dyDescent="0.35"/>
    <row r="129214" s="62" customFormat="1" x14ac:dyDescent="0.35"/>
    <row r="129215" s="62" customFormat="1" x14ac:dyDescent="0.35"/>
    <row r="129216" s="62" customFormat="1" x14ac:dyDescent="0.35"/>
    <row r="129217" s="62" customFormat="1" x14ac:dyDescent="0.35"/>
    <row r="129218" s="62" customFormat="1" x14ac:dyDescent="0.35"/>
    <row r="129219" s="62" customFormat="1" x14ac:dyDescent="0.35"/>
    <row r="129220" s="62" customFormat="1" x14ac:dyDescent="0.35"/>
    <row r="129221" s="62" customFormat="1" x14ac:dyDescent="0.35"/>
    <row r="129222" s="62" customFormat="1" x14ac:dyDescent="0.35"/>
    <row r="129223" s="62" customFormat="1" x14ac:dyDescent="0.35"/>
    <row r="129224" s="62" customFormat="1" x14ac:dyDescent="0.35"/>
    <row r="129225" s="62" customFormat="1" x14ac:dyDescent="0.35"/>
    <row r="129226" s="62" customFormat="1" x14ac:dyDescent="0.35"/>
    <row r="129227" s="62" customFormat="1" x14ac:dyDescent="0.35"/>
    <row r="129228" s="62" customFormat="1" x14ac:dyDescent="0.35"/>
    <row r="129229" s="62" customFormat="1" x14ac:dyDescent="0.35"/>
    <row r="129230" s="62" customFormat="1" x14ac:dyDescent="0.35"/>
    <row r="129231" s="62" customFormat="1" x14ac:dyDescent="0.35"/>
    <row r="129232" s="62" customFormat="1" x14ac:dyDescent="0.35"/>
    <row r="129233" s="62" customFormat="1" x14ac:dyDescent="0.35"/>
    <row r="129234" s="62" customFormat="1" x14ac:dyDescent="0.35"/>
    <row r="129235" s="62" customFormat="1" x14ac:dyDescent="0.35"/>
    <row r="129236" s="62" customFormat="1" x14ac:dyDescent="0.35"/>
    <row r="129237" s="62" customFormat="1" x14ac:dyDescent="0.35"/>
    <row r="129238" s="62" customFormat="1" x14ac:dyDescent="0.35"/>
    <row r="129239" s="62" customFormat="1" x14ac:dyDescent="0.35"/>
    <row r="129240" s="62" customFormat="1" x14ac:dyDescent="0.35"/>
    <row r="129241" s="62" customFormat="1" x14ac:dyDescent="0.35"/>
    <row r="129242" s="62" customFormat="1" x14ac:dyDescent="0.35"/>
    <row r="129243" s="62" customFormat="1" x14ac:dyDescent="0.35"/>
    <row r="129244" s="62" customFormat="1" x14ac:dyDescent="0.35"/>
    <row r="129245" s="62" customFormat="1" x14ac:dyDescent="0.35"/>
    <row r="129246" s="62" customFormat="1" x14ac:dyDescent="0.35"/>
    <row r="129247" s="62" customFormat="1" x14ac:dyDescent="0.35"/>
    <row r="129248" s="62" customFormat="1" x14ac:dyDescent="0.35"/>
    <row r="129249" s="62" customFormat="1" x14ac:dyDescent="0.35"/>
    <row r="129250" s="62" customFormat="1" x14ac:dyDescent="0.35"/>
    <row r="129251" s="62" customFormat="1" x14ac:dyDescent="0.35"/>
    <row r="129252" s="62" customFormat="1" x14ac:dyDescent="0.35"/>
    <row r="129253" s="62" customFormat="1" x14ac:dyDescent="0.35"/>
    <row r="129254" s="62" customFormat="1" x14ac:dyDescent="0.35"/>
    <row r="129255" s="62" customFormat="1" x14ac:dyDescent="0.35"/>
    <row r="129256" s="62" customFormat="1" x14ac:dyDescent="0.35"/>
    <row r="129257" s="62" customFormat="1" x14ac:dyDescent="0.35"/>
    <row r="129258" s="62" customFormat="1" x14ac:dyDescent="0.35"/>
    <row r="129259" s="62" customFormat="1" x14ac:dyDescent="0.35"/>
    <row r="129260" s="62" customFormat="1" x14ac:dyDescent="0.35"/>
    <row r="129261" s="62" customFormat="1" x14ac:dyDescent="0.35"/>
    <row r="129262" s="62" customFormat="1" x14ac:dyDescent="0.35"/>
    <row r="129263" s="62" customFormat="1" x14ac:dyDescent="0.35"/>
    <row r="129264" s="62" customFormat="1" x14ac:dyDescent="0.35"/>
    <row r="129265" s="62" customFormat="1" x14ac:dyDescent="0.35"/>
    <row r="129266" s="62" customFormat="1" x14ac:dyDescent="0.35"/>
    <row r="129267" s="62" customFormat="1" x14ac:dyDescent="0.35"/>
    <row r="129268" s="62" customFormat="1" x14ac:dyDescent="0.35"/>
    <row r="129269" s="62" customFormat="1" x14ac:dyDescent="0.35"/>
    <row r="129270" s="62" customFormat="1" x14ac:dyDescent="0.35"/>
    <row r="129271" s="62" customFormat="1" x14ac:dyDescent="0.35"/>
    <row r="129272" s="62" customFormat="1" x14ac:dyDescent="0.35"/>
    <row r="129273" s="62" customFormat="1" x14ac:dyDescent="0.35"/>
    <row r="129274" s="62" customFormat="1" x14ac:dyDescent="0.35"/>
    <row r="129275" s="62" customFormat="1" x14ac:dyDescent="0.35"/>
    <row r="129276" s="62" customFormat="1" x14ac:dyDescent="0.35"/>
    <row r="129277" s="62" customFormat="1" x14ac:dyDescent="0.35"/>
    <row r="129278" s="62" customFormat="1" x14ac:dyDescent="0.35"/>
    <row r="129279" s="62" customFormat="1" x14ac:dyDescent="0.35"/>
    <row r="129280" s="62" customFormat="1" x14ac:dyDescent="0.35"/>
    <row r="129281" s="62" customFormat="1" x14ac:dyDescent="0.35"/>
    <row r="129282" s="62" customFormat="1" x14ac:dyDescent="0.35"/>
    <row r="129283" s="62" customFormat="1" x14ac:dyDescent="0.35"/>
    <row r="129284" s="62" customFormat="1" x14ac:dyDescent="0.35"/>
    <row r="129285" s="62" customFormat="1" x14ac:dyDescent="0.35"/>
    <row r="129286" s="62" customFormat="1" x14ac:dyDescent="0.35"/>
    <row r="129287" s="62" customFormat="1" x14ac:dyDescent="0.35"/>
    <row r="129288" s="62" customFormat="1" x14ac:dyDescent="0.35"/>
    <row r="129289" s="62" customFormat="1" x14ac:dyDescent="0.35"/>
    <row r="129290" s="62" customFormat="1" x14ac:dyDescent="0.35"/>
    <row r="129291" s="62" customFormat="1" x14ac:dyDescent="0.35"/>
    <row r="129292" s="62" customFormat="1" x14ac:dyDescent="0.35"/>
    <row r="129293" s="62" customFormat="1" x14ac:dyDescent="0.35"/>
    <row r="129294" s="62" customFormat="1" x14ac:dyDescent="0.35"/>
    <row r="129295" s="62" customFormat="1" x14ac:dyDescent="0.35"/>
    <row r="129296" s="62" customFormat="1" x14ac:dyDescent="0.35"/>
    <row r="129297" s="62" customFormat="1" x14ac:dyDescent="0.35"/>
    <row r="129298" s="62" customFormat="1" x14ac:dyDescent="0.35"/>
    <row r="129299" s="62" customFormat="1" x14ac:dyDescent="0.35"/>
    <row r="129300" s="62" customFormat="1" x14ac:dyDescent="0.35"/>
    <row r="129301" s="62" customFormat="1" x14ac:dyDescent="0.35"/>
    <row r="129302" s="62" customFormat="1" x14ac:dyDescent="0.35"/>
    <row r="129303" s="62" customFormat="1" x14ac:dyDescent="0.35"/>
    <row r="129304" s="62" customFormat="1" x14ac:dyDescent="0.35"/>
    <row r="129305" s="62" customFormat="1" x14ac:dyDescent="0.35"/>
    <row r="129306" s="62" customFormat="1" x14ac:dyDescent="0.35"/>
    <row r="129307" s="62" customFormat="1" x14ac:dyDescent="0.35"/>
    <row r="129308" s="62" customFormat="1" x14ac:dyDescent="0.35"/>
    <row r="129309" s="62" customFormat="1" x14ac:dyDescent="0.35"/>
    <row r="129310" s="62" customFormat="1" x14ac:dyDescent="0.35"/>
    <row r="129311" s="62" customFormat="1" x14ac:dyDescent="0.35"/>
    <row r="129312" s="62" customFormat="1" x14ac:dyDescent="0.35"/>
    <row r="129313" s="62" customFormat="1" x14ac:dyDescent="0.35"/>
    <row r="129314" s="62" customFormat="1" x14ac:dyDescent="0.35"/>
    <row r="129315" s="62" customFormat="1" x14ac:dyDescent="0.35"/>
    <row r="129316" s="62" customFormat="1" x14ac:dyDescent="0.35"/>
    <row r="129317" s="62" customFormat="1" x14ac:dyDescent="0.35"/>
    <row r="129318" s="62" customFormat="1" x14ac:dyDescent="0.35"/>
    <row r="129319" s="62" customFormat="1" x14ac:dyDescent="0.35"/>
    <row r="129320" s="62" customFormat="1" x14ac:dyDescent="0.35"/>
    <row r="129321" s="62" customFormat="1" x14ac:dyDescent="0.35"/>
    <row r="129322" s="62" customFormat="1" x14ac:dyDescent="0.35"/>
    <row r="129323" s="62" customFormat="1" x14ac:dyDescent="0.35"/>
    <row r="129324" s="62" customFormat="1" x14ac:dyDescent="0.35"/>
    <row r="129325" s="62" customFormat="1" x14ac:dyDescent="0.35"/>
    <row r="129326" s="62" customFormat="1" x14ac:dyDescent="0.35"/>
    <row r="129327" s="62" customFormat="1" x14ac:dyDescent="0.35"/>
    <row r="129328" s="62" customFormat="1" x14ac:dyDescent="0.35"/>
    <row r="129329" s="62" customFormat="1" x14ac:dyDescent="0.35"/>
    <row r="129330" s="62" customFormat="1" x14ac:dyDescent="0.35"/>
    <row r="129331" s="62" customFormat="1" x14ac:dyDescent="0.35"/>
    <row r="129332" s="62" customFormat="1" x14ac:dyDescent="0.35"/>
    <row r="129333" s="62" customFormat="1" x14ac:dyDescent="0.35"/>
    <row r="129334" s="62" customFormat="1" x14ac:dyDescent="0.35"/>
    <row r="129335" s="62" customFormat="1" x14ac:dyDescent="0.35"/>
    <row r="129336" s="62" customFormat="1" x14ac:dyDescent="0.35"/>
    <row r="129337" s="62" customFormat="1" x14ac:dyDescent="0.35"/>
    <row r="129338" s="62" customFormat="1" x14ac:dyDescent="0.35"/>
    <row r="129339" s="62" customFormat="1" x14ac:dyDescent="0.35"/>
    <row r="129340" s="62" customFormat="1" x14ac:dyDescent="0.35"/>
    <row r="129341" s="62" customFormat="1" x14ac:dyDescent="0.35"/>
    <row r="129342" s="62" customFormat="1" x14ac:dyDescent="0.35"/>
    <row r="129343" s="62" customFormat="1" x14ac:dyDescent="0.35"/>
    <row r="129344" s="62" customFormat="1" x14ac:dyDescent="0.35"/>
    <row r="129345" s="62" customFormat="1" x14ac:dyDescent="0.35"/>
    <row r="129346" s="62" customFormat="1" x14ac:dyDescent="0.35"/>
    <row r="129347" s="62" customFormat="1" x14ac:dyDescent="0.35"/>
    <row r="129348" s="62" customFormat="1" x14ac:dyDescent="0.35"/>
    <row r="129349" s="62" customFormat="1" x14ac:dyDescent="0.35"/>
    <row r="129350" s="62" customFormat="1" x14ac:dyDescent="0.35"/>
    <row r="129351" s="62" customFormat="1" x14ac:dyDescent="0.35"/>
    <row r="129352" s="62" customFormat="1" x14ac:dyDescent="0.35"/>
    <row r="129353" s="62" customFormat="1" x14ac:dyDescent="0.35"/>
    <row r="129354" s="62" customFormat="1" x14ac:dyDescent="0.35"/>
    <row r="129355" s="62" customFormat="1" x14ac:dyDescent="0.35"/>
    <row r="129356" s="62" customFormat="1" x14ac:dyDescent="0.35"/>
    <row r="129357" s="62" customFormat="1" x14ac:dyDescent="0.35"/>
    <row r="129358" s="62" customFormat="1" x14ac:dyDescent="0.35"/>
    <row r="129359" s="62" customFormat="1" x14ac:dyDescent="0.35"/>
    <row r="129360" s="62" customFormat="1" x14ac:dyDescent="0.35"/>
    <row r="129361" s="62" customFormat="1" x14ac:dyDescent="0.35"/>
    <row r="129362" s="62" customFormat="1" x14ac:dyDescent="0.35"/>
    <row r="129363" s="62" customFormat="1" x14ac:dyDescent="0.35"/>
    <row r="129364" s="62" customFormat="1" x14ac:dyDescent="0.35"/>
    <row r="129365" s="62" customFormat="1" x14ac:dyDescent="0.35"/>
    <row r="129366" s="62" customFormat="1" x14ac:dyDescent="0.35"/>
    <row r="129367" s="62" customFormat="1" x14ac:dyDescent="0.35"/>
    <row r="129368" s="62" customFormat="1" x14ac:dyDescent="0.35"/>
    <row r="129369" s="62" customFormat="1" x14ac:dyDescent="0.35"/>
    <row r="129370" s="62" customFormat="1" x14ac:dyDescent="0.35"/>
    <row r="129371" s="62" customFormat="1" x14ac:dyDescent="0.35"/>
    <row r="129372" s="62" customFormat="1" x14ac:dyDescent="0.35"/>
    <row r="129373" s="62" customFormat="1" x14ac:dyDescent="0.35"/>
    <row r="129374" s="62" customFormat="1" x14ac:dyDescent="0.35"/>
    <row r="129375" s="62" customFormat="1" x14ac:dyDescent="0.35"/>
    <row r="129376" s="62" customFormat="1" x14ac:dyDescent="0.35"/>
    <row r="129377" s="62" customFormat="1" x14ac:dyDescent="0.35"/>
    <row r="129378" s="62" customFormat="1" x14ac:dyDescent="0.35"/>
    <row r="129379" s="62" customFormat="1" x14ac:dyDescent="0.35"/>
    <row r="129380" s="62" customFormat="1" x14ac:dyDescent="0.35"/>
    <row r="129381" s="62" customFormat="1" x14ac:dyDescent="0.35"/>
    <row r="129382" s="62" customFormat="1" x14ac:dyDescent="0.35"/>
    <row r="129383" s="62" customFormat="1" x14ac:dyDescent="0.35"/>
    <row r="129384" s="62" customFormat="1" x14ac:dyDescent="0.35"/>
    <row r="129385" s="62" customFormat="1" x14ac:dyDescent="0.35"/>
    <row r="129386" s="62" customFormat="1" x14ac:dyDescent="0.35"/>
    <row r="129387" s="62" customFormat="1" x14ac:dyDescent="0.35"/>
    <row r="129388" s="62" customFormat="1" x14ac:dyDescent="0.35"/>
    <row r="129389" s="62" customFormat="1" x14ac:dyDescent="0.35"/>
    <row r="129390" s="62" customFormat="1" x14ac:dyDescent="0.35"/>
    <row r="129391" s="62" customFormat="1" x14ac:dyDescent="0.35"/>
    <row r="129392" s="62" customFormat="1" x14ac:dyDescent="0.35"/>
    <row r="129393" s="62" customFormat="1" x14ac:dyDescent="0.35"/>
    <row r="129394" s="62" customFormat="1" x14ac:dyDescent="0.35"/>
    <row r="129395" s="62" customFormat="1" x14ac:dyDescent="0.35"/>
    <row r="129396" s="62" customFormat="1" x14ac:dyDescent="0.35"/>
    <row r="129397" s="62" customFormat="1" x14ac:dyDescent="0.35"/>
    <row r="129398" s="62" customFormat="1" x14ac:dyDescent="0.35"/>
    <row r="129399" s="62" customFormat="1" x14ac:dyDescent="0.35"/>
    <row r="129400" s="62" customFormat="1" x14ac:dyDescent="0.35"/>
    <row r="129401" s="62" customFormat="1" x14ac:dyDescent="0.35"/>
    <row r="129402" s="62" customFormat="1" x14ac:dyDescent="0.35"/>
    <row r="129403" s="62" customFormat="1" x14ac:dyDescent="0.35"/>
    <row r="129404" s="62" customFormat="1" x14ac:dyDescent="0.35"/>
    <row r="129405" s="62" customFormat="1" x14ac:dyDescent="0.35"/>
    <row r="129406" s="62" customFormat="1" x14ac:dyDescent="0.35"/>
    <row r="129407" s="62" customFormat="1" x14ac:dyDescent="0.35"/>
    <row r="129408" s="62" customFormat="1" x14ac:dyDescent="0.35"/>
    <row r="129409" s="62" customFormat="1" x14ac:dyDescent="0.35"/>
    <row r="129410" s="62" customFormat="1" x14ac:dyDescent="0.35"/>
    <row r="129411" s="62" customFormat="1" x14ac:dyDescent="0.35"/>
    <row r="129412" s="62" customFormat="1" x14ac:dyDescent="0.35"/>
    <row r="129413" s="62" customFormat="1" x14ac:dyDescent="0.35"/>
    <row r="129414" s="62" customFormat="1" x14ac:dyDescent="0.35"/>
    <row r="129415" s="62" customFormat="1" x14ac:dyDescent="0.35"/>
    <row r="129416" s="62" customFormat="1" x14ac:dyDescent="0.35"/>
    <row r="129417" s="62" customFormat="1" x14ac:dyDescent="0.35"/>
    <row r="129418" s="62" customFormat="1" x14ac:dyDescent="0.35"/>
    <row r="129419" s="62" customFormat="1" x14ac:dyDescent="0.35"/>
    <row r="129420" s="62" customFormat="1" x14ac:dyDescent="0.35"/>
    <row r="129421" s="62" customFormat="1" x14ac:dyDescent="0.35"/>
    <row r="129422" s="62" customFormat="1" x14ac:dyDescent="0.35"/>
    <row r="129423" s="62" customFormat="1" x14ac:dyDescent="0.35"/>
    <row r="129424" s="62" customFormat="1" x14ac:dyDescent="0.35"/>
    <row r="129425" s="62" customFormat="1" x14ac:dyDescent="0.35"/>
    <row r="129426" s="62" customFormat="1" x14ac:dyDescent="0.35"/>
    <row r="129427" s="62" customFormat="1" x14ac:dyDescent="0.35"/>
    <row r="129428" s="62" customFormat="1" x14ac:dyDescent="0.35"/>
    <row r="129429" s="62" customFormat="1" x14ac:dyDescent="0.35"/>
    <row r="129430" s="62" customFormat="1" x14ac:dyDescent="0.35"/>
    <row r="129431" s="62" customFormat="1" x14ac:dyDescent="0.35"/>
    <row r="129432" s="62" customFormat="1" x14ac:dyDescent="0.35"/>
    <row r="129433" s="62" customFormat="1" x14ac:dyDescent="0.35"/>
    <row r="129434" s="62" customFormat="1" x14ac:dyDescent="0.35"/>
    <row r="129435" s="62" customFormat="1" x14ac:dyDescent="0.35"/>
    <row r="129436" s="62" customFormat="1" x14ac:dyDescent="0.35"/>
    <row r="129437" s="62" customFormat="1" x14ac:dyDescent="0.35"/>
    <row r="129438" s="62" customFormat="1" x14ac:dyDescent="0.35"/>
    <row r="129439" s="62" customFormat="1" x14ac:dyDescent="0.35"/>
    <row r="129440" s="62" customFormat="1" x14ac:dyDescent="0.35"/>
    <row r="129441" s="62" customFormat="1" x14ac:dyDescent="0.35"/>
    <row r="129442" s="62" customFormat="1" x14ac:dyDescent="0.35"/>
    <row r="129443" s="62" customFormat="1" x14ac:dyDescent="0.35"/>
    <row r="129444" s="62" customFormat="1" x14ac:dyDescent="0.35"/>
    <row r="129445" s="62" customFormat="1" x14ac:dyDescent="0.35"/>
    <row r="129446" s="62" customFormat="1" x14ac:dyDescent="0.35"/>
    <row r="129447" s="62" customFormat="1" x14ac:dyDescent="0.35"/>
    <row r="129448" s="62" customFormat="1" x14ac:dyDescent="0.35"/>
    <row r="129449" s="62" customFormat="1" x14ac:dyDescent="0.35"/>
    <row r="129450" s="62" customFormat="1" x14ac:dyDescent="0.35"/>
    <row r="129451" s="62" customFormat="1" x14ac:dyDescent="0.35"/>
    <row r="129452" s="62" customFormat="1" x14ac:dyDescent="0.35"/>
    <row r="129453" s="62" customFormat="1" x14ac:dyDescent="0.35"/>
    <row r="129454" s="62" customFormat="1" x14ac:dyDescent="0.35"/>
    <row r="129455" s="62" customFormat="1" x14ac:dyDescent="0.35"/>
    <row r="129456" s="62" customFormat="1" x14ac:dyDescent="0.35"/>
    <row r="129457" s="62" customFormat="1" x14ac:dyDescent="0.35"/>
    <row r="129458" s="62" customFormat="1" x14ac:dyDescent="0.35"/>
    <row r="129459" s="62" customFormat="1" x14ac:dyDescent="0.35"/>
    <row r="129460" s="62" customFormat="1" x14ac:dyDescent="0.35"/>
    <row r="129461" s="62" customFormat="1" x14ac:dyDescent="0.35"/>
    <row r="129462" s="62" customFormat="1" x14ac:dyDescent="0.35"/>
    <row r="129463" s="62" customFormat="1" x14ac:dyDescent="0.35"/>
    <row r="129464" s="62" customFormat="1" x14ac:dyDescent="0.35"/>
    <row r="129465" s="62" customFormat="1" x14ac:dyDescent="0.35"/>
    <row r="129466" s="62" customFormat="1" x14ac:dyDescent="0.35"/>
    <row r="129467" s="62" customFormat="1" x14ac:dyDescent="0.35"/>
    <row r="129468" s="62" customFormat="1" x14ac:dyDescent="0.35"/>
    <row r="129469" s="62" customFormat="1" x14ac:dyDescent="0.35"/>
    <row r="129470" s="62" customFormat="1" x14ac:dyDescent="0.35"/>
    <row r="129471" s="62" customFormat="1" x14ac:dyDescent="0.35"/>
    <row r="129472" s="62" customFormat="1" x14ac:dyDescent="0.35"/>
    <row r="129473" s="62" customFormat="1" x14ac:dyDescent="0.35"/>
    <row r="129474" s="62" customFormat="1" x14ac:dyDescent="0.35"/>
    <row r="129475" s="62" customFormat="1" x14ac:dyDescent="0.35"/>
    <row r="129476" s="62" customFormat="1" x14ac:dyDescent="0.35"/>
    <row r="129477" s="62" customFormat="1" x14ac:dyDescent="0.35"/>
    <row r="129478" s="62" customFormat="1" x14ac:dyDescent="0.35"/>
    <row r="129479" s="62" customFormat="1" x14ac:dyDescent="0.35"/>
    <row r="129480" s="62" customFormat="1" x14ac:dyDescent="0.35"/>
    <row r="129481" s="62" customFormat="1" x14ac:dyDescent="0.35"/>
    <row r="129482" s="62" customFormat="1" x14ac:dyDescent="0.35"/>
    <row r="129483" s="62" customFormat="1" x14ac:dyDescent="0.35"/>
    <row r="129484" s="62" customFormat="1" x14ac:dyDescent="0.35"/>
    <row r="129485" s="62" customFormat="1" x14ac:dyDescent="0.35"/>
    <row r="129486" s="62" customFormat="1" x14ac:dyDescent="0.35"/>
    <row r="129487" s="62" customFormat="1" x14ac:dyDescent="0.35"/>
    <row r="129488" s="62" customFormat="1" x14ac:dyDescent="0.35"/>
    <row r="129489" s="62" customFormat="1" x14ac:dyDescent="0.35"/>
    <row r="129490" s="62" customFormat="1" x14ac:dyDescent="0.35"/>
    <row r="129491" s="62" customFormat="1" x14ac:dyDescent="0.35"/>
    <row r="129492" s="62" customFormat="1" x14ac:dyDescent="0.35"/>
    <row r="129493" s="62" customFormat="1" x14ac:dyDescent="0.35"/>
    <row r="129494" s="62" customFormat="1" x14ac:dyDescent="0.35"/>
    <row r="129495" s="62" customFormat="1" x14ac:dyDescent="0.35"/>
    <row r="129496" s="62" customFormat="1" x14ac:dyDescent="0.35"/>
    <row r="129497" s="62" customFormat="1" x14ac:dyDescent="0.35"/>
    <row r="129498" s="62" customFormat="1" x14ac:dyDescent="0.35"/>
    <row r="129499" s="62" customFormat="1" x14ac:dyDescent="0.35"/>
    <row r="129500" s="62" customFormat="1" x14ac:dyDescent="0.35"/>
    <row r="129501" s="62" customFormat="1" x14ac:dyDescent="0.35"/>
    <row r="129502" s="62" customFormat="1" x14ac:dyDescent="0.35"/>
    <row r="129503" s="62" customFormat="1" x14ac:dyDescent="0.35"/>
    <row r="129504" s="62" customFormat="1" x14ac:dyDescent="0.35"/>
    <row r="129505" s="62" customFormat="1" x14ac:dyDescent="0.35"/>
    <row r="129506" s="62" customFormat="1" x14ac:dyDescent="0.35"/>
    <row r="129507" s="62" customFormat="1" x14ac:dyDescent="0.35"/>
    <row r="129508" s="62" customFormat="1" x14ac:dyDescent="0.35"/>
    <row r="129509" s="62" customFormat="1" x14ac:dyDescent="0.35"/>
    <row r="129510" s="62" customFormat="1" x14ac:dyDescent="0.35"/>
    <row r="129511" s="62" customFormat="1" x14ac:dyDescent="0.35"/>
    <row r="129512" s="62" customFormat="1" x14ac:dyDescent="0.35"/>
    <row r="129513" s="62" customFormat="1" x14ac:dyDescent="0.35"/>
    <row r="129514" s="62" customFormat="1" x14ac:dyDescent="0.35"/>
    <row r="129515" s="62" customFormat="1" x14ac:dyDescent="0.35"/>
    <row r="129516" s="62" customFormat="1" x14ac:dyDescent="0.35"/>
    <row r="129517" s="62" customFormat="1" x14ac:dyDescent="0.35"/>
    <row r="129518" s="62" customFormat="1" x14ac:dyDescent="0.35"/>
    <row r="129519" s="62" customFormat="1" x14ac:dyDescent="0.35"/>
    <row r="129520" s="62" customFormat="1" x14ac:dyDescent="0.35"/>
    <row r="129521" s="62" customFormat="1" x14ac:dyDescent="0.35"/>
    <row r="129522" s="62" customFormat="1" x14ac:dyDescent="0.35"/>
    <row r="129523" s="62" customFormat="1" x14ac:dyDescent="0.35"/>
    <row r="129524" s="62" customFormat="1" x14ac:dyDescent="0.35"/>
    <row r="129525" s="62" customFormat="1" x14ac:dyDescent="0.35"/>
    <row r="129526" s="62" customFormat="1" x14ac:dyDescent="0.35"/>
    <row r="129527" s="62" customFormat="1" x14ac:dyDescent="0.35"/>
    <row r="129528" s="62" customFormat="1" x14ac:dyDescent="0.35"/>
    <row r="129529" s="62" customFormat="1" x14ac:dyDescent="0.35"/>
    <row r="129530" s="62" customFormat="1" x14ac:dyDescent="0.35"/>
    <row r="129531" s="62" customFormat="1" x14ac:dyDescent="0.35"/>
    <row r="129532" s="62" customFormat="1" x14ac:dyDescent="0.35"/>
    <row r="129533" s="62" customFormat="1" x14ac:dyDescent="0.35"/>
    <row r="129534" s="62" customFormat="1" x14ac:dyDescent="0.35"/>
    <row r="129535" s="62" customFormat="1" x14ac:dyDescent="0.35"/>
    <row r="129536" s="62" customFormat="1" x14ac:dyDescent="0.35"/>
    <row r="129537" s="62" customFormat="1" x14ac:dyDescent="0.35"/>
    <row r="129538" s="62" customFormat="1" x14ac:dyDescent="0.35"/>
    <row r="129539" s="62" customFormat="1" x14ac:dyDescent="0.35"/>
    <row r="129540" s="62" customFormat="1" x14ac:dyDescent="0.35"/>
    <row r="129541" s="62" customFormat="1" x14ac:dyDescent="0.35"/>
    <row r="129542" s="62" customFormat="1" x14ac:dyDescent="0.35"/>
    <row r="129543" s="62" customFormat="1" x14ac:dyDescent="0.35"/>
    <row r="129544" s="62" customFormat="1" x14ac:dyDescent="0.35"/>
    <row r="129545" s="62" customFormat="1" x14ac:dyDescent="0.35"/>
    <row r="129546" s="62" customFormat="1" x14ac:dyDescent="0.35"/>
    <row r="129547" s="62" customFormat="1" x14ac:dyDescent="0.35"/>
    <row r="129548" s="62" customFormat="1" x14ac:dyDescent="0.35"/>
    <row r="129549" s="62" customFormat="1" x14ac:dyDescent="0.35"/>
    <row r="129550" s="62" customFormat="1" x14ac:dyDescent="0.35"/>
    <row r="129551" s="62" customFormat="1" x14ac:dyDescent="0.35"/>
    <row r="129552" s="62" customFormat="1" x14ac:dyDescent="0.35"/>
    <row r="129553" s="62" customFormat="1" x14ac:dyDescent="0.35"/>
    <row r="129554" s="62" customFormat="1" x14ac:dyDescent="0.35"/>
    <row r="129555" s="62" customFormat="1" x14ac:dyDescent="0.35"/>
    <row r="129556" s="62" customFormat="1" x14ac:dyDescent="0.35"/>
    <row r="129557" s="62" customFormat="1" x14ac:dyDescent="0.35"/>
    <row r="129558" s="62" customFormat="1" x14ac:dyDescent="0.35"/>
    <row r="129559" s="62" customFormat="1" x14ac:dyDescent="0.35"/>
    <row r="129560" s="62" customFormat="1" x14ac:dyDescent="0.35"/>
    <row r="129561" s="62" customFormat="1" x14ac:dyDescent="0.35"/>
    <row r="129562" s="62" customFormat="1" x14ac:dyDescent="0.35"/>
    <row r="129563" s="62" customFormat="1" x14ac:dyDescent="0.35"/>
    <row r="129564" s="62" customFormat="1" x14ac:dyDescent="0.35"/>
    <row r="129565" s="62" customFormat="1" x14ac:dyDescent="0.35"/>
    <row r="129566" s="62" customFormat="1" x14ac:dyDescent="0.35"/>
    <row r="129567" s="62" customFormat="1" x14ac:dyDescent="0.35"/>
    <row r="129568" s="62" customFormat="1" x14ac:dyDescent="0.35"/>
    <row r="129569" s="62" customFormat="1" x14ac:dyDescent="0.35"/>
    <row r="129570" s="62" customFormat="1" x14ac:dyDescent="0.35"/>
    <row r="129571" s="62" customFormat="1" x14ac:dyDescent="0.35"/>
    <row r="129572" s="62" customFormat="1" x14ac:dyDescent="0.35"/>
    <row r="129573" s="62" customFormat="1" x14ac:dyDescent="0.35"/>
    <row r="129574" s="62" customFormat="1" x14ac:dyDescent="0.35"/>
    <row r="129575" s="62" customFormat="1" x14ac:dyDescent="0.35"/>
    <row r="129576" s="62" customFormat="1" x14ac:dyDescent="0.35"/>
    <row r="129577" s="62" customFormat="1" x14ac:dyDescent="0.35"/>
    <row r="129578" s="62" customFormat="1" x14ac:dyDescent="0.35"/>
    <row r="129579" s="62" customFormat="1" x14ac:dyDescent="0.35"/>
    <row r="129580" s="62" customFormat="1" x14ac:dyDescent="0.35"/>
    <row r="129581" s="62" customFormat="1" x14ac:dyDescent="0.35"/>
    <row r="129582" s="62" customFormat="1" x14ac:dyDescent="0.35"/>
    <row r="129583" s="62" customFormat="1" x14ac:dyDescent="0.35"/>
    <row r="129584" s="62" customFormat="1" x14ac:dyDescent="0.35"/>
    <row r="129585" s="62" customFormat="1" x14ac:dyDescent="0.35"/>
    <row r="129586" s="62" customFormat="1" x14ac:dyDescent="0.35"/>
    <row r="129587" s="62" customFormat="1" x14ac:dyDescent="0.35"/>
    <row r="129588" s="62" customFormat="1" x14ac:dyDescent="0.35"/>
    <row r="129589" s="62" customFormat="1" x14ac:dyDescent="0.35"/>
    <row r="129590" s="62" customFormat="1" x14ac:dyDescent="0.35"/>
    <row r="129591" s="62" customFormat="1" x14ac:dyDescent="0.35"/>
    <row r="129592" s="62" customFormat="1" x14ac:dyDescent="0.35"/>
    <row r="129593" s="62" customFormat="1" x14ac:dyDescent="0.35"/>
    <row r="129594" s="62" customFormat="1" x14ac:dyDescent="0.35"/>
    <row r="129595" s="62" customFormat="1" x14ac:dyDescent="0.35"/>
    <row r="129596" s="62" customFormat="1" x14ac:dyDescent="0.35"/>
    <row r="129597" s="62" customFormat="1" x14ac:dyDescent="0.35"/>
    <row r="129598" s="62" customFormat="1" x14ac:dyDescent="0.35"/>
    <row r="129599" s="62" customFormat="1" x14ac:dyDescent="0.35"/>
    <row r="129600" s="62" customFormat="1" x14ac:dyDescent="0.35"/>
    <row r="129601" s="62" customFormat="1" x14ac:dyDescent="0.35"/>
    <row r="129602" s="62" customFormat="1" x14ac:dyDescent="0.35"/>
    <row r="129603" s="62" customFormat="1" x14ac:dyDescent="0.35"/>
    <row r="129604" s="62" customFormat="1" x14ac:dyDescent="0.35"/>
    <row r="129605" s="62" customFormat="1" x14ac:dyDescent="0.35"/>
    <row r="129606" s="62" customFormat="1" x14ac:dyDescent="0.35"/>
    <row r="129607" s="62" customFormat="1" x14ac:dyDescent="0.35"/>
    <row r="129608" s="62" customFormat="1" x14ac:dyDescent="0.35"/>
    <row r="129609" s="62" customFormat="1" x14ac:dyDescent="0.35"/>
    <row r="129610" s="62" customFormat="1" x14ac:dyDescent="0.35"/>
    <row r="129611" s="62" customFormat="1" x14ac:dyDescent="0.35"/>
    <row r="129612" s="62" customFormat="1" x14ac:dyDescent="0.35"/>
    <row r="129613" s="62" customFormat="1" x14ac:dyDescent="0.35"/>
    <row r="129614" s="62" customFormat="1" x14ac:dyDescent="0.35"/>
    <row r="129615" s="62" customFormat="1" x14ac:dyDescent="0.35"/>
    <row r="129616" s="62" customFormat="1" x14ac:dyDescent="0.35"/>
    <row r="129617" s="62" customFormat="1" x14ac:dyDescent="0.35"/>
    <row r="129618" s="62" customFormat="1" x14ac:dyDescent="0.35"/>
    <row r="129619" s="62" customFormat="1" x14ac:dyDescent="0.35"/>
    <row r="129620" s="62" customFormat="1" x14ac:dyDescent="0.35"/>
    <row r="129621" s="62" customFormat="1" x14ac:dyDescent="0.35"/>
    <row r="129622" s="62" customFormat="1" x14ac:dyDescent="0.35"/>
    <row r="129623" s="62" customFormat="1" x14ac:dyDescent="0.35"/>
    <row r="129624" s="62" customFormat="1" x14ac:dyDescent="0.35"/>
    <row r="129625" s="62" customFormat="1" x14ac:dyDescent="0.35"/>
    <row r="129626" s="62" customFormat="1" x14ac:dyDescent="0.35"/>
    <row r="129627" s="62" customFormat="1" x14ac:dyDescent="0.35"/>
    <row r="129628" s="62" customFormat="1" x14ac:dyDescent="0.35"/>
    <row r="129629" s="62" customFormat="1" x14ac:dyDescent="0.35"/>
    <row r="129630" s="62" customFormat="1" x14ac:dyDescent="0.35"/>
    <row r="129631" s="62" customFormat="1" x14ac:dyDescent="0.35"/>
    <row r="129632" s="62" customFormat="1" x14ac:dyDescent="0.35"/>
    <row r="129633" s="62" customFormat="1" x14ac:dyDescent="0.35"/>
    <row r="129634" s="62" customFormat="1" x14ac:dyDescent="0.35"/>
    <row r="129635" s="62" customFormat="1" x14ac:dyDescent="0.35"/>
    <row r="129636" s="62" customFormat="1" x14ac:dyDescent="0.35"/>
    <row r="129637" s="62" customFormat="1" x14ac:dyDescent="0.35"/>
    <row r="129638" s="62" customFormat="1" x14ac:dyDescent="0.35"/>
    <row r="129639" s="62" customFormat="1" x14ac:dyDescent="0.35"/>
    <row r="129640" s="62" customFormat="1" x14ac:dyDescent="0.35"/>
    <row r="129641" s="62" customFormat="1" x14ac:dyDescent="0.35"/>
    <row r="129642" s="62" customFormat="1" x14ac:dyDescent="0.35"/>
    <row r="129643" s="62" customFormat="1" x14ac:dyDescent="0.35"/>
    <row r="129644" s="62" customFormat="1" x14ac:dyDescent="0.35"/>
    <row r="129645" s="62" customFormat="1" x14ac:dyDescent="0.35"/>
    <row r="129646" s="62" customFormat="1" x14ac:dyDescent="0.35"/>
    <row r="129647" s="62" customFormat="1" x14ac:dyDescent="0.35"/>
    <row r="129648" s="62" customFormat="1" x14ac:dyDescent="0.35"/>
    <row r="129649" s="62" customFormat="1" x14ac:dyDescent="0.35"/>
    <row r="129650" s="62" customFormat="1" x14ac:dyDescent="0.35"/>
    <row r="129651" s="62" customFormat="1" x14ac:dyDescent="0.35"/>
    <row r="129652" s="62" customFormat="1" x14ac:dyDescent="0.35"/>
    <row r="129653" s="62" customFormat="1" x14ac:dyDescent="0.35"/>
    <row r="129654" s="62" customFormat="1" x14ac:dyDescent="0.35"/>
    <row r="129655" s="62" customFormat="1" x14ac:dyDescent="0.35"/>
    <row r="129656" s="62" customFormat="1" x14ac:dyDescent="0.35"/>
    <row r="129657" s="62" customFormat="1" x14ac:dyDescent="0.35"/>
    <row r="129658" s="62" customFormat="1" x14ac:dyDescent="0.35"/>
    <row r="129659" s="62" customFormat="1" x14ac:dyDescent="0.35"/>
    <row r="129660" s="62" customFormat="1" x14ac:dyDescent="0.35"/>
    <row r="129661" s="62" customFormat="1" x14ac:dyDescent="0.35"/>
    <row r="129662" s="62" customFormat="1" x14ac:dyDescent="0.35"/>
    <row r="129663" s="62" customFormat="1" x14ac:dyDescent="0.35"/>
    <row r="129664" s="62" customFormat="1" x14ac:dyDescent="0.35"/>
    <row r="129665" s="62" customFormat="1" x14ac:dyDescent="0.35"/>
    <row r="129666" s="62" customFormat="1" x14ac:dyDescent="0.35"/>
    <row r="129667" s="62" customFormat="1" x14ac:dyDescent="0.35"/>
    <row r="129668" s="62" customFormat="1" x14ac:dyDescent="0.35"/>
    <row r="129669" s="62" customFormat="1" x14ac:dyDescent="0.35"/>
    <row r="129670" s="62" customFormat="1" x14ac:dyDescent="0.35"/>
    <row r="129671" s="62" customFormat="1" x14ac:dyDescent="0.35"/>
    <row r="129672" s="62" customFormat="1" x14ac:dyDescent="0.35"/>
    <row r="129673" s="62" customFormat="1" x14ac:dyDescent="0.35"/>
    <row r="129674" s="62" customFormat="1" x14ac:dyDescent="0.35"/>
    <row r="129675" s="62" customFormat="1" x14ac:dyDescent="0.35"/>
    <row r="129676" s="62" customFormat="1" x14ac:dyDescent="0.35"/>
    <row r="129677" s="62" customFormat="1" x14ac:dyDescent="0.35"/>
    <row r="129678" s="62" customFormat="1" x14ac:dyDescent="0.35"/>
    <row r="129679" s="62" customFormat="1" x14ac:dyDescent="0.35"/>
    <row r="129680" s="62" customFormat="1" x14ac:dyDescent="0.35"/>
    <row r="129681" s="62" customFormat="1" x14ac:dyDescent="0.35"/>
    <row r="129682" s="62" customFormat="1" x14ac:dyDescent="0.35"/>
    <row r="129683" s="62" customFormat="1" x14ac:dyDescent="0.35"/>
    <row r="129684" s="62" customFormat="1" x14ac:dyDescent="0.35"/>
    <row r="129685" s="62" customFormat="1" x14ac:dyDescent="0.35"/>
    <row r="129686" s="62" customFormat="1" x14ac:dyDescent="0.35"/>
    <row r="129687" s="62" customFormat="1" x14ac:dyDescent="0.35"/>
    <row r="129688" s="62" customFormat="1" x14ac:dyDescent="0.35"/>
    <row r="129689" s="62" customFormat="1" x14ac:dyDescent="0.35"/>
    <row r="129690" s="62" customFormat="1" x14ac:dyDescent="0.35"/>
    <row r="129691" s="62" customFormat="1" x14ac:dyDescent="0.35"/>
    <row r="129692" s="62" customFormat="1" x14ac:dyDescent="0.35"/>
    <row r="129693" s="62" customFormat="1" x14ac:dyDescent="0.35"/>
    <row r="129694" s="62" customFormat="1" x14ac:dyDescent="0.35"/>
    <row r="129695" s="62" customFormat="1" x14ac:dyDescent="0.35"/>
    <row r="129696" s="62" customFormat="1" x14ac:dyDescent="0.35"/>
    <row r="129697" s="62" customFormat="1" x14ac:dyDescent="0.35"/>
    <row r="129698" s="62" customFormat="1" x14ac:dyDescent="0.35"/>
    <row r="129699" s="62" customFormat="1" x14ac:dyDescent="0.35"/>
    <row r="129700" s="62" customFormat="1" x14ac:dyDescent="0.35"/>
    <row r="129701" s="62" customFormat="1" x14ac:dyDescent="0.35"/>
    <row r="129702" s="62" customFormat="1" x14ac:dyDescent="0.35"/>
    <row r="129703" s="62" customFormat="1" x14ac:dyDescent="0.35"/>
    <row r="129704" s="62" customFormat="1" x14ac:dyDescent="0.35"/>
    <row r="129705" s="62" customFormat="1" x14ac:dyDescent="0.35"/>
    <row r="129706" s="62" customFormat="1" x14ac:dyDescent="0.35"/>
    <row r="129707" s="62" customFormat="1" x14ac:dyDescent="0.35"/>
    <row r="129708" s="62" customFormat="1" x14ac:dyDescent="0.35"/>
    <row r="129709" s="62" customFormat="1" x14ac:dyDescent="0.35"/>
    <row r="129710" s="62" customFormat="1" x14ac:dyDescent="0.35"/>
    <row r="129711" s="62" customFormat="1" x14ac:dyDescent="0.35"/>
    <row r="129712" s="62" customFormat="1" x14ac:dyDescent="0.35"/>
    <row r="129713" s="62" customFormat="1" x14ac:dyDescent="0.35"/>
    <row r="129714" s="62" customFormat="1" x14ac:dyDescent="0.35"/>
    <row r="129715" s="62" customFormat="1" x14ac:dyDescent="0.35"/>
    <row r="129716" s="62" customFormat="1" x14ac:dyDescent="0.35"/>
    <row r="129717" s="62" customFormat="1" x14ac:dyDescent="0.35"/>
    <row r="129718" s="62" customFormat="1" x14ac:dyDescent="0.35"/>
    <row r="129719" s="62" customFormat="1" x14ac:dyDescent="0.35"/>
    <row r="129720" s="62" customFormat="1" x14ac:dyDescent="0.35"/>
    <row r="129721" s="62" customFormat="1" x14ac:dyDescent="0.35"/>
    <row r="129722" s="62" customFormat="1" x14ac:dyDescent="0.35"/>
    <row r="129723" s="62" customFormat="1" x14ac:dyDescent="0.35"/>
    <row r="129724" s="62" customFormat="1" x14ac:dyDescent="0.35"/>
    <row r="129725" s="62" customFormat="1" x14ac:dyDescent="0.35"/>
    <row r="129726" s="62" customFormat="1" x14ac:dyDescent="0.35"/>
    <row r="129727" s="62" customFormat="1" x14ac:dyDescent="0.35"/>
    <row r="129728" s="62" customFormat="1" x14ac:dyDescent="0.35"/>
    <row r="129729" s="62" customFormat="1" x14ac:dyDescent="0.35"/>
    <row r="129730" s="62" customFormat="1" x14ac:dyDescent="0.35"/>
    <row r="129731" s="62" customFormat="1" x14ac:dyDescent="0.35"/>
    <row r="129732" s="62" customFormat="1" x14ac:dyDescent="0.35"/>
    <row r="129733" s="62" customFormat="1" x14ac:dyDescent="0.35"/>
    <row r="129734" s="62" customFormat="1" x14ac:dyDescent="0.35"/>
    <row r="129735" s="62" customFormat="1" x14ac:dyDescent="0.35"/>
    <row r="129736" s="62" customFormat="1" x14ac:dyDescent="0.35"/>
    <row r="129737" s="62" customFormat="1" x14ac:dyDescent="0.35"/>
    <row r="129738" s="62" customFormat="1" x14ac:dyDescent="0.35"/>
    <row r="129739" s="62" customFormat="1" x14ac:dyDescent="0.35"/>
    <row r="129740" s="62" customFormat="1" x14ac:dyDescent="0.35"/>
    <row r="129741" s="62" customFormat="1" x14ac:dyDescent="0.35"/>
    <row r="129742" s="62" customFormat="1" x14ac:dyDescent="0.35"/>
    <row r="129743" s="62" customFormat="1" x14ac:dyDescent="0.35"/>
    <row r="129744" s="62" customFormat="1" x14ac:dyDescent="0.35"/>
    <row r="129745" s="62" customFormat="1" x14ac:dyDescent="0.35"/>
    <row r="129746" s="62" customFormat="1" x14ac:dyDescent="0.35"/>
    <row r="129747" s="62" customFormat="1" x14ac:dyDescent="0.35"/>
    <row r="129748" s="62" customFormat="1" x14ac:dyDescent="0.35"/>
    <row r="129749" s="62" customFormat="1" x14ac:dyDescent="0.35"/>
    <row r="129750" s="62" customFormat="1" x14ac:dyDescent="0.35"/>
    <row r="129751" s="62" customFormat="1" x14ac:dyDescent="0.35"/>
    <row r="129752" s="62" customFormat="1" x14ac:dyDescent="0.35"/>
    <row r="129753" s="62" customFormat="1" x14ac:dyDescent="0.35"/>
    <row r="129754" s="62" customFormat="1" x14ac:dyDescent="0.35"/>
    <row r="129755" s="62" customFormat="1" x14ac:dyDescent="0.35"/>
    <row r="129756" s="62" customFormat="1" x14ac:dyDescent="0.35"/>
    <row r="129757" s="62" customFormat="1" x14ac:dyDescent="0.35"/>
    <row r="129758" s="62" customFormat="1" x14ac:dyDescent="0.35"/>
    <row r="129759" s="62" customFormat="1" x14ac:dyDescent="0.35"/>
    <row r="129760" s="62" customFormat="1" x14ac:dyDescent="0.35"/>
    <row r="129761" s="62" customFormat="1" x14ac:dyDescent="0.35"/>
    <row r="129762" s="62" customFormat="1" x14ac:dyDescent="0.35"/>
    <row r="129763" s="62" customFormat="1" x14ac:dyDescent="0.35"/>
    <row r="129764" s="62" customFormat="1" x14ac:dyDescent="0.35"/>
    <row r="129765" s="62" customFormat="1" x14ac:dyDescent="0.35"/>
    <row r="129766" s="62" customFormat="1" x14ac:dyDescent="0.35"/>
    <row r="129767" s="62" customFormat="1" x14ac:dyDescent="0.35"/>
    <row r="129768" s="62" customFormat="1" x14ac:dyDescent="0.35"/>
    <row r="129769" s="62" customFormat="1" x14ac:dyDescent="0.35"/>
    <row r="129770" s="62" customFormat="1" x14ac:dyDescent="0.35"/>
    <row r="129771" s="62" customFormat="1" x14ac:dyDescent="0.35"/>
    <row r="129772" s="62" customFormat="1" x14ac:dyDescent="0.35"/>
    <row r="129773" s="62" customFormat="1" x14ac:dyDescent="0.35"/>
    <row r="129774" s="62" customFormat="1" x14ac:dyDescent="0.35"/>
    <row r="129775" s="62" customFormat="1" x14ac:dyDescent="0.35"/>
    <row r="129776" s="62" customFormat="1" x14ac:dyDescent="0.35"/>
    <row r="129777" s="62" customFormat="1" x14ac:dyDescent="0.35"/>
    <row r="129778" s="62" customFormat="1" x14ac:dyDescent="0.35"/>
    <row r="129779" s="62" customFormat="1" x14ac:dyDescent="0.35"/>
    <row r="129780" s="62" customFormat="1" x14ac:dyDescent="0.35"/>
    <row r="129781" s="62" customFormat="1" x14ac:dyDescent="0.35"/>
    <row r="129782" s="62" customFormat="1" x14ac:dyDescent="0.35"/>
    <row r="129783" s="62" customFormat="1" x14ac:dyDescent="0.35"/>
    <row r="129784" s="62" customFormat="1" x14ac:dyDescent="0.35"/>
    <row r="129785" s="62" customFormat="1" x14ac:dyDescent="0.35"/>
    <row r="129786" s="62" customFormat="1" x14ac:dyDescent="0.35"/>
    <row r="129787" s="62" customFormat="1" x14ac:dyDescent="0.35"/>
    <row r="129788" s="62" customFormat="1" x14ac:dyDescent="0.35"/>
    <row r="129789" s="62" customFormat="1" x14ac:dyDescent="0.35"/>
    <row r="129790" s="62" customFormat="1" x14ac:dyDescent="0.35"/>
    <row r="129791" s="62" customFormat="1" x14ac:dyDescent="0.35"/>
    <row r="129792" s="62" customFormat="1" x14ac:dyDescent="0.35"/>
    <row r="129793" s="62" customFormat="1" x14ac:dyDescent="0.35"/>
    <row r="129794" s="62" customFormat="1" x14ac:dyDescent="0.35"/>
    <row r="129795" s="62" customFormat="1" x14ac:dyDescent="0.35"/>
    <row r="129796" s="62" customFormat="1" x14ac:dyDescent="0.35"/>
    <row r="129797" s="62" customFormat="1" x14ac:dyDescent="0.35"/>
    <row r="129798" s="62" customFormat="1" x14ac:dyDescent="0.35"/>
    <row r="129799" s="62" customFormat="1" x14ac:dyDescent="0.35"/>
    <row r="129800" s="62" customFormat="1" x14ac:dyDescent="0.35"/>
    <row r="129801" s="62" customFormat="1" x14ac:dyDescent="0.35"/>
    <row r="129802" s="62" customFormat="1" x14ac:dyDescent="0.35"/>
    <row r="129803" s="62" customFormat="1" x14ac:dyDescent="0.35"/>
    <row r="129804" s="62" customFormat="1" x14ac:dyDescent="0.35"/>
    <row r="129805" s="62" customFormat="1" x14ac:dyDescent="0.35"/>
    <row r="129806" s="62" customFormat="1" x14ac:dyDescent="0.35"/>
    <row r="129807" s="62" customFormat="1" x14ac:dyDescent="0.35"/>
    <row r="129808" s="62" customFormat="1" x14ac:dyDescent="0.35"/>
    <row r="129809" s="62" customFormat="1" x14ac:dyDescent="0.35"/>
    <row r="129810" s="62" customFormat="1" x14ac:dyDescent="0.35"/>
    <row r="129811" s="62" customFormat="1" x14ac:dyDescent="0.35"/>
    <row r="129812" s="62" customFormat="1" x14ac:dyDescent="0.35"/>
    <row r="129813" s="62" customFormat="1" x14ac:dyDescent="0.35"/>
    <row r="129814" s="62" customFormat="1" x14ac:dyDescent="0.35"/>
    <row r="129815" s="62" customFormat="1" x14ac:dyDescent="0.35"/>
    <row r="129816" s="62" customFormat="1" x14ac:dyDescent="0.35"/>
    <row r="129817" s="62" customFormat="1" x14ac:dyDescent="0.35"/>
    <row r="129818" s="62" customFormat="1" x14ac:dyDescent="0.35"/>
    <row r="129819" s="62" customFormat="1" x14ac:dyDescent="0.35"/>
    <row r="129820" s="62" customFormat="1" x14ac:dyDescent="0.35"/>
    <row r="129821" s="62" customFormat="1" x14ac:dyDescent="0.35"/>
    <row r="129822" s="62" customFormat="1" x14ac:dyDescent="0.35"/>
    <row r="129823" s="62" customFormat="1" x14ac:dyDescent="0.35"/>
    <row r="129824" s="62" customFormat="1" x14ac:dyDescent="0.35"/>
    <row r="129825" s="62" customFormat="1" x14ac:dyDescent="0.35"/>
    <row r="129826" s="62" customFormat="1" x14ac:dyDescent="0.35"/>
    <row r="129827" s="62" customFormat="1" x14ac:dyDescent="0.35"/>
    <row r="129828" s="62" customFormat="1" x14ac:dyDescent="0.35"/>
    <row r="129829" s="62" customFormat="1" x14ac:dyDescent="0.35"/>
    <row r="129830" s="62" customFormat="1" x14ac:dyDescent="0.35"/>
    <row r="129831" s="62" customFormat="1" x14ac:dyDescent="0.35"/>
    <row r="129832" s="62" customFormat="1" x14ac:dyDescent="0.35"/>
    <row r="129833" s="62" customFormat="1" x14ac:dyDescent="0.35"/>
    <row r="129834" s="62" customFormat="1" x14ac:dyDescent="0.35"/>
    <row r="129835" s="62" customFormat="1" x14ac:dyDescent="0.35"/>
    <row r="129836" s="62" customFormat="1" x14ac:dyDescent="0.35"/>
    <row r="129837" s="62" customFormat="1" x14ac:dyDescent="0.35"/>
    <row r="129838" s="62" customFormat="1" x14ac:dyDescent="0.35"/>
    <row r="129839" s="62" customFormat="1" x14ac:dyDescent="0.35"/>
    <row r="129840" s="62" customFormat="1" x14ac:dyDescent="0.35"/>
    <row r="129841" s="62" customFormat="1" x14ac:dyDescent="0.35"/>
    <row r="129842" s="62" customFormat="1" x14ac:dyDescent="0.35"/>
    <row r="129843" s="62" customFormat="1" x14ac:dyDescent="0.35"/>
    <row r="129844" s="62" customFormat="1" x14ac:dyDescent="0.35"/>
    <row r="129845" s="62" customFormat="1" x14ac:dyDescent="0.35"/>
    <row r="129846" s="62" customFormat="1" x14ac:dyDescent="0.35"/>
    <row r="129847" s="62" customFormat="1" x14ac:dyDescent="0.35"/>
    <row r="129848" s="62" customFormat="1" x14ac:dyDescent="0.35"/>
    <row r="129849" s="62" customFormat="1" x14ac:dyDescent="0.35"/>
    <row r="129850" s="62" customFormat="1" x14ac:dyDescent="0.35"/>
    <row r="129851" s="62" customFormat="1" x14ac:dyDescent="0.35"/>
    <row r="129852" s="62" customFormat="1" x14ac:dyDescent="0.35"/>
    <row r="129853" s="62" customFormat="1" x14ac:dyDescent="0.35"/>
    <row r="129854" s="62" customFormat="1" x14ac:dyDescent="0.35"/>
    <row r="129855" s="62" customFormat="1" x14ac:dyDescent="0.35"/>
    <row r="129856" s="62" customFormat="1" x14ac:dyDescent="0.35"/>
    <row r="129857" s="62" customFormat="1" x14ac:dyDescent="0.35"/>
    <row r="129858" s="62" customFormat="1" x14ac:dyDescent="0.35"/>
    <row r="129859" s="62" customFormat="1" x14ac:dyDescent="0.35"/>
    <row r="129860" s="62" customFormat="1" x14ac:dyDescent="0.35"/>
    <row r="129861" s="62" customFormat="1" x14ac:dyDescent="0.35"/>
    <row r="129862" s="62" customFormat="1" x14ac:dyDescent="0.35"/>
    <row r="129863" s="62" customFormat="1" x14ac:dyDescent="0.35"/>
    <row r="129864" s="62" customFormat="1" x14ac:dyDescent="0.35"/>
    <row r="129865" s="62" customFormat="1" x14ac:dyDescent="0.35"/>
    <row r="129866" s="62" customFormat="1" x14ac:dyDescent="0.35"/>
    <row r="129867" s="62" customFormat="1" x14ac:dyDescent="0.35"/>
    <row r="129868" s="62" customFormat="1" x14ac:dyDescent="0.35"/>
    <row r="129869" s="62" customFormat="1" x14ac:dyDescent="0.35"/>
    <row r="129870" s="62" customFormat="1" x14ac:dyDescent="0.35"/>
    <row r="129871" s="62" customFormat="1" x14ac:dyDescent="0.35"/>
    <row r="129872" s="62" customFormat="1" x14ac:dyDescent="0.35"/>
    <row r="129873" s="62" customFormat="1" x14ac:dyDescent="0.35"/>
    <row r="129874" s="62" customFormat="1" x14ac:dyDescent="0.35"/>
    <row r="129875" s="62" customFormat="1" x14ac:dyDescent="0.35"/>
    <row r="129876" s="62" customFormat="1" x14ac:dyDescent="0.35"/>
    <row r="129877" s="62" customFormat="1" x14ac:dyDescent="0.35"/>
    <row r="129878" s="62" customFormat="1" x14ac:dyDescent="0.35"/>
    <row r="129879" s="62" customFormat="1" x14ac:dyDescent="0.35"/>
    <row r="129880" s="62" customFormat="1" x14ac:dyDescent="0.35"/>
    <row r="129881" s="62" customFormat="1" x14ac:dyDescent="0.35"/>
    <row r="129882" s="62" customFormat="1" x14ac:dyDescent="0.35"/>
    <row r="129883" s="62" customFormat="1" x14ac:dyDescent="0.35"/>
    <row r="129884" s="62" customFormat="1" x14ac:dyDescent="0.35"/>
    <row r="129885" s="62" customFormat="1" x14ac:dyDescent="0.35"/>
    <row r="129886" s="62" customFormat="1" x14ac:dyDescent="0.35"/>
    <row r="129887" s="62" customFormat="1" x14ac:dyDescent="0.35"/>
    <row r="129888" s="62" customFormat="1" x14ac:dyDescent="0.35"/>
    <row r="129889" s="62" customFormat="1" x14ac:dyDescent="0.35"/>
    <row r="129890" s="62" customFormat="1" x14ac:dyDescent="0.35"/>
    <row r="129891" s="62" customFormat="1" x14ac:dyDescent="0.35"/>
    <row r="129892" s="62" customFormat="1" x14ac:dyDescent="0.35"/>
    <row r="129893" s="62" customFormat="1" x14ac:dyDescent="0.35"/>
    <row r="129894" s="62" customFormat="1" x14ac:dyDescent="0.35"/>
    <row r="129895" s="62" customFormat="1" x14ac:dyDescent="0.35"/>
    <row r="129896" s="62" customFormat="1" x14ac:dyDescent="0.35"/>
    <row r="129897" s="62" customFormat="1" x14ac:dyDescent="0.35"/>
    <row r="129898" s="62" customFormat="1" x14ac:dyDescent="0.35"/>
    <row r="129899" s="62" customFormat="1" x14ac:dyDescent="0.35"/>
    <row r="129900" s="62" customFormat="1" x14ac:dyDescent="0.35"/>
    <row r="129901" s="62" customFormat="1" x14ac:dyDescent="0.35"/>
    <row r="129902" s="62" customFormat="1" x14ac:dyDescent="0.35"/>
    <row r="129903" s="62" customFormat="1" x14ac:dyDescent="0.35"/>
    <row r="129904" s="62" customFormat="1" x14ac:dyDescent="0.35"/>
    <row r="129905" s="62" customFormat="1" x14ac:dyDescent="0.35"/>
    <row r="129906" s="62" customFormat="1" x14ac:dyDescent="0.35"/>
    <row r="129907" s="62" customFormat="1" x14ac:dyDescent="0.35"/>
    <row r="129908" s="62" customFormat="1" x14ac:dyDescent="0.35"/>
    <row r="129909" s="62" customFormat="1" x14ac:dyDescent="0.35"/>
    <row r="129910" s="62" customFormat="1" x14ac:dyDescent="0.35"/>
    <row r="129911" s="62" customFormat="1" x14ac:dyDescent="0.35"/>
    <row r="129912" s="62" customFormat="1" x14ac:dyDescent="0.35"/>
    <row r="129913" s="62" customFormat="1" x14ac:dyDescent="0.35"/>
    <row r="129914" s="62" customFormat="1" x14ac:dyDescent="0.35"/>
    <row r="129915" s="62" customFormat="1" x14ac:dyDescent="0.35"/>
    <row r="129916" s="62" customFormat="1" x14ac:dyDescent="0.35"/>
    <row r="129917" s="62" customFormat="1" x14ac:dyDescent="0.35"/>
    <row r="129918" s="62" customFormat="1" x14ac:dyDescent="0.35"/>
    <row r="129919" s="62" customFormat="1" x14ac:dyDescent="0.35"/>
    <row r="129920" s="62" customFormat="1" x14ac:dyDescent="0.35"/>
    <row r="129921" s="62" customFormat="1" x14ac:dyDescent="0.35"/>
    <row r="129922" s="62" customFormat="1" x14ac:dyDescent="0.35"/>
    <row r="129923" s="62" customFormat="1" x14ac:dyDescent="0.35"/>
    <row r="129924" s="62" customFormat="1" x14ac:dyDescent="0.35"/>
    <row r="129925" s="62" customFormat="1" x14ac:dyDescent="0.35"/>
    <row r="129926" s="62" customFormat="1" x14ac:dyDescent="0.35"/>
    <row r="129927" s="62" customFormat="1" x14ac:dyDescent="0.35"/>
    <row r="129928" s="62" customFormat="1" x14ac:dyDescent="0.35"/>
    <row r="129929" s="62" customFormat="1" x14ac:dyDescent="0.35"/>
    <row r="129930" s="62" customFormat="1" x14ac:dyDescent="0.35"/>
    <row r="129931" s="62" customFormat="1" x14ac:dyDescent="0.35"/>
    <row r="129932" s="62" customFormat="1" x14ac:dyDescent="0.35"/>
    <row r="129933" s="62" customFormat="1" x14ac:dyDescent="0.35"/>
    <row r="129934" s="62" customFormat="1" x14ac:dyDescent="0.35"/>
    <row r="129935" s="62" customFormat="1" x14ac:dyDescent="0.35"/>
    <row r="129936" s="62" customFormat="1" x14ac:dyDescent="0.35"/>
    <row r="129937" s="62" customFormat="1" x14ac:dyDescent="0.35"/>
    <row r="129938" s="62" customFormat="1" x14ac:dyDescent="0.35"/>
    <row r="129939" s="62" customFormat="1" x14ac:dyDescent="0.35"/>
    <row r="129940" s="62" customFormat="1" x14ac:dyDescent="0.35"/>
    <row r="129941" s="62" customFormat="1" x14ac:dyDescent="0.35"/>
    <row r="129942" s="62" customFormat="1" x14ac:dyDescent="0.35"/>
    <row r="129943" s="62" customFormat="1" x14ac:dyDescent="0.35"/>
    <row r="129944" s="62" customFormat="1" x14ac:dyDescent="0.35"/>
    <row r="129945" s="62" customFormat="1" x14ac:dyDescent="0.35"/>
    <row r="129946" s="62" customFormat="1" x14ac:dyDescent="0.35"/>
    <row r="129947" s="62" customFormat="1" x14ac:dyDescent="0.35"/>
    <row r="129948" s="62" customFormat="1" x14ac:dyDescent="0.35"/>
    <row r="129949" s="62" customFormat="1" x14ac:dyDescent="0.35"/>
    <row r="129950" s="62" customFormat="1" x14ac:dyDescent="0.35"/>
    <row r="129951" s="62" customFormat="1" x14ac:dyDescent="0.35"/>
    <row r="129952" s="62" customFormat="1" x14ac:dyDescent="0.35"/>
    <row r="129953" s="62" customFormat="1" x14ac:dyDescent="0.35"/>
    <row r="129954" s="62" customFormat="1" x14ac:dyDescent="0.35"/>
    <row r="129955" s="62" customFormat="1" x14ac:dyDescent="0.35"/>
    <row r="129956" s="62" customFormat="1" x14ac:dyDescent="0.35"/>
    <row r="129957" s="62" customFormat="1" x14ac:dyDescent="0.35"/>
    <row r="129958" s="62" customFormat="1" x14ac:dyDescent="0.35"/>
    <row r="129959" s="62" customFormat="1" x14ac:dyDescent="0.35"/>
    <row r="129960" s="62" customFormat="1" x14ac:dyDescent="0.35"/>
    <row r="129961" s="62" customFormat="1" x14ac:dyDescent="0.35"/>
    <row r="129962" s="62" customFormat="1" x14ac:dyDescent="0.35"/>
    <row r="129963" s="62" customFormat="1" x14ac:dyDescent="0.35"/>
    <row r="129964" s="62" customFormat="1" x14ac:dyDescent="0.35"/>
    <row r="129965" s="62" customFormat="1" x14ac:dyDescent="0.35"/>
    <row r="129966" s="62" customFormat="1" x14ac:dyDescent="0.35"/>
    <row r="129967" s="62" customFormat="1" x14ac:dyDescent="0.35"/>
    <row r="129968" s="62" customFormat="1" x14ac:dyDescent="0.35"/>
    <row r="129969" s="62" customFormat="1" x14ac:dyDescent="0.35"/>
    <row r="129970" s="62" customFormat="1" x14ac:dyDescent="0.35"/>
    <row r="129971" s="62" customFormat="1" x14ac:dyDescent="0.35"/>
    <row r="129972" s="62" customFormat="1" x14ac:dyDescent="0.35"/>
    <row r="129973" s="62" customFormat="1" x14ac:dyDescent="0.35"/>
    <row r="129974" s="62" customFormat="1" x14ac:dyDescent="0.35"/>
    <row r="129975" s="62" customFormat="1" x14ac:dyDescent="0.35"/>
    <row r="129976" s="62" customFormat="1" x14ac:dyDescent="0.35"/>
    <row r="129977" s="62" customFormat="1" x14ac:dyDescent="0.35"/>
    <row r="129978" s="62" customFormat="1" x14ac:dyDescent="0.35"/>
    <row r="129979" s="62" customFormat="1" x14ac:dyDescent="0.35"/>
    <row r="129980" s="62" customFormat="1" x14ac:dyDescent="0.35"/>
    <row r="129981" s="62" customFormat="1" x14ac:dyDescent="0.35"/>
    <row r="129982" s="62" customFormat="1" x14ac:dyDescent="0.35"/>
    <row r="129983" s="62" customFormat="1" x14ac:dyDescent="0.35"/>
    <row r="129984" s="62" customFormat="1" x14ac:dyDescent="0.35"/>
    <row r="129985" s="62" customFormat="1" x14ac:dyDescent="0.35"/>
    <row r="129986" s="62" customFormat="1" x14ac:dyDescent="0.35"/>
    <row r="129987" s="62" customFormat="1" x14ac:dyDescent="0.35"/>
    <row r="129988" s="62" customFormat="1" x14ac:dyDescent="0.35"/>
    <row r="129989" s="62" customFormat="1" x14ac:dyDescent="0.35"/>
    <row r="129990" s="62" customFormat="1" x14ac:dyDescent="0.35"/>
    <row r="129991" s="62" customFormat="1" x14ac:dyDescent="0.35"/>
    <row r="129992" s="62" customFormat="1" x14ac:dyDescent="0.35"/>
    <row r="129993" s="62" customFormat="1" x14ac:dyDescent="0.35"/>
    <row r="129994" s="62" customFormat="1" x14ac:dyDescent="0.35"/>
    <row r="129995" s="62" customFormat="1" x14ac:dyDescent="0.35"/>
    <row r="129996" s="62" customFormat="1" x14ac:dyDescent="0.35"/>
    <row r="129997" s="62" customFormat="1" x14ac:dyDescent="0.35"/>
    <row r="129998" s="62" customFormat="1" x14ac:dyDescent="0.35"/>
    <row r="129999" s="62" customFormat="1" x14ac:dyDescent="0.35"/>
    <row r="130000" s="62" customFormat="1" x14ac:dyDescent="0.35"/>
    <row r="130001" s="62" customFormat="1" x14ac:dyDescent="0.35"/>
    <row r="130002" s="62" customFormat="1" x14ac:dyDescent="0.35"/>
    <row r="130003" s="62" customFormat="1" x14ac:dyDescent="0.35"/>
    <row r="130004" s="62" customFormat="1" x14ac:dyDescent="0.35"/>
    <row r="130005" s="62" customFormat="1" x14ac:dyDescent="0.35"/>
    <row r="130006" s="62" customFormat="1" x14ac:dyDescent="0.35"/>
    <row r="130007" s="62" customFormat="1" x14ac:dyDescent="0.35"/>
    <row r="130008" s="62" customFormat="1" x14ac:dyDescent="0.35"/>
    <row r="130009" s="62" customFormat="1" x14ac:dyDescent="0.35"/>
    <row r="130010" s="62" customFormat="1" x14ac:dyDescent="0.35"/>
    <row r="130011" s="62" customFormat="1" x14ac:dyDescent="0.35"/>
    <row r="130012" s="62" customFormat="1" x14ac:dyDescent="0.35"/>
    <row r="130013" s="62" customFormat="1" x14ac:dyDescent="0.35"/>
    <row r="130014" s="62" customFormat="1" x14ac:dyDescent="0.35"/>
    <row r="130015" s="62" customFormat="1" x14ac:dyDescent="0.35"/>
    <row r="130016" s="62" customFormat="1" x14ac:dyDescent="0.35"/>
    <row r="130017" s="62" customFormat="1" x14ac:dyDescent="0.35"/>
    <row r="130018" s="62" customFormat="1" x14ac:dyDescent="0.35"/>
    <row r="130019" s="62" customFormat="1" x14ac:dyDescent="0.35"/>
    <row r="130020" s="62" customFormat="1" x14ac:dyDescent="0.35"/>
    <row r="130021" s="62" customFormat="1" x14ac:dyDescent="0.35"/>
    <row r="130022" s="62" customFormat="1" x14ac:dyDescent="0.35"/>
    <row r="130023" s="62" customFormat="1" x14ac:dyDescent="0.35"/>
    <row r="130024" s="62" customFormat="1" x14ac:dyDescent="0.35"/>
    <row r="130025" s="62" customFormat="1" x14ac:dyDescent="0.35"/>
    <row r="130026" s="62" customFormat="1" x14ac:dyDescent="0.35"/>
    <row r="130027" s="62" customFormat="1" x14ac:dyDescent="0.35"/>
    <row r="130028" s="62" customFormat="1" x14ac:dyDescent="0.35"/>
    <row r="130029" s="62" customFormat="1" x14ac:dyDescent="0.35"/>
    <row r="130030" s="62" customFormat="1" x14ac:dyDescent="0.35"/>
    <row r="130031" s="62" customFormat="1" x14ac:dyDescent="0.35"/>
    <row r="130032" s="62" customFormat="1" x14ac:dyDescent="0.35"/>
    <row r="130033" s="62" customFormat="1" x14ac:dyDescent="0.35"/>
    <row r="130034" s="62" customFormat="1" x14ac:dyDescent="0.35"/>
    <row r="130035" s="62" customFormat="1" x14ac:dyDescent="0.35"/>
    <row r="130036" s="62" customFormat="1" x14ac:dyDescent="0.35"/>
    <row r="130037" s="62" customFormat="1" x14ac:dyDescent="0.35"/>
    <row r="130038" s="62" customFormat="1" x14ac:dyDescent="0.35"/>
    <row r="130039" s="62" customFormat="1" x14ac:dyDescent="0.35"/>
    <row r="130040" s="62" customFormat="1" x14ac:dyDescent="0.35"/>
    <row r="130041" s="62" customFormat="1" x14ac:dyDescent="0.35"/>
    <row r="130042" s="62" customFormat="1" x14ac:dyDescent="0.35"/>
    <row r="130043" s="62" customFormat="1" x14ac:dyDescent="0.35"/>
    <row r="130044" s="62" customFormat="1" x14ac:dyDescent="0.35"/>
    <row r="130045" s="62" customFormat="1" x14ac:dyDescent="0.35"/>
    <row r="130046" s="62" customFormat="1" x14ac:dyDescent="0.35"/>
    <row r="130047" s="62" customFormat="1" x14ac:dyDescent="0.35"/>
    <row r="130048" s="62" customFormat="1" x14ac:dyDescent="0.35"/>
    <row r="130049" s="62" customFormat="1" x14ac:dyDescent="0.35"/>
    <row r="130050" s="62" customFormat="1" x14ac:dyDescent="0.35"/>
    <row r="130051" s="62" customFormat="1" x14ac:dyDescent="0.35"/>
    <row r="130052" s="62" customFormat="1" x14ac:dyDescent="0.35"/>
    <row r="130053" s="62" customFormat="1" x14ac:dyDescent="0.35"/>
    <row r="130054" s="62" customFormat="1" x14ac:dyDescent="0.35"/>
    <row r="130055" s="62" customFormat="1" x14ac:dyDescent="0.35"/>
    <row r="130056" s="62" customFormat="1" x14ac:dyDescent="0.35"/>
    <row r="130057" s="62" customFormat="1" x14ac:dyDescent="0.35"/>
    <row r="130058" s="62" customFormat="1" x14ac:dyDescent="0.35"/>
    <row r="130059" s="62" customFormat="1" x14ac:dyDescent="0.35"/>
    <row r="130060" s="62" customFormat="1" x14ac:dyDescent="0.35"/>
    <row r="130061" s="62" customFormat="1" x14ac:dyDescent="0.35"/>
    <row r="130062" s="62" customFormat="1" x14ac:dyDescent="0.35"/>
    <row r="130063" s="62" customFormat="1" x14ac:dyDescent="0.35"/>
    <row r="130064" s="62" customFormat="1" x14ac:dyDescent="0.35"/>
    <row r="130065" s="62" customFormat="1" x14ac:dyDescent="0.35"/>
    <row r="130066" s="62" customFormat="1" x14ac:dyDescent="0.35"/>
    <row r="130067" s="62" customFormat="1" x14ac:dyDescent="0.35"/>
    <row r="130068" s="62" customFormat="1" x14ac:dyDescent="0.35"/>
    <row r="130069" s="62" customFormat="1" x14ac:dyDescent="0.35"/>
    <row r="130070" s="62" customFormat="1" x14ac:dyDescent="0.35"/>
    <row r="130071" s="62" customFormat="1" x14ac:dyDescent="0.35"/>
    <row r="130072" s="62" customFormat="1" x14ac:dyDescent="0.35"/>
    <row r="130073" s="62" customFormat="1" x14ac:dyDescent="0.35"/>
    <row r="130074" s="62" customFormat="1" x14ac:dyDescent="0.35"/>
    <row r="130075" s="62" customFormat="1" x14ac:dyDescent="0.35"/>
    <row r="130076" s="62" customFormat="1" x14ac:dyDescent="0.35"/>
    <row r="130077" s="62" customFormat="1" x14ac:dyDescent="0.35"/>
    <row r="130078" s="62" customFormat="1" x14ac:dyDescent="0.35"/>
    <row r="130079" s="62" customFormat="1" x14ac:dyDescent="0.35"/>
    <row r="130080" s="62" customFormat="1" x14ac:dyDescent="0.35"/>
    <row r="130081" s="62" customFormat="1" x14ac:dyDescent="0.35"/>
    <row r="130082" s="62" customFormat="1" x14ac:dyDescent="0.35"/>
    <row r="130083" s="62" customFormat="1" x14ac:dyDescent="0.35"/>
    <row r="130084" s="62" customFormat="1" x14ac:dyDescent="0.35"/>
    <row r="130085" s="62" customFormat="1" x14ac:dyDescent="0.35"/>
    <row r="130086" s="62" customFormat="1" x14ac:dyDescent="0.35"/>
    <row r="130087" s="62" customFormat="1" x14ac:dyDescent="0.35"/>
    <row r="130088" s="62" customFormat="1" x14ac:dyDescent="0.35"/>
    <row r="130089" s="62" customFormat="1" x14ac:dyDescent="0.35"/>
    <row r="130090" s="62" customFormat="1" x14ac:dyDescent="0.35"/>
    <row r="130091" s="62" customFormat="1" x14ac:dyDescent="0.35"/>
    <row r="130092" s="62" customFormat="1" x14ac:dyDescent="0.35"/>
    <row r="130093" s="62" customFormat="1" x14ac:dyDescent="0.35"/>
    <row r="130094" s="62" customFormat="1" x14ac:dyDescent="0.35"/>
    <row r="130095" s="62" customFormat="1" x14ac:dyDescent="0.35"/>
    <row r="130096" s="62" customFormat="1" x14ac:dyDescent="0.35"/>
    <row r="130097" s="62" customFormat="1" x14ac:dyDescent="0.35"/>
    <row r="130098" s="62" customFormat="1" x14ac:dyDescent="0.35"/>
    <row r="130099" s="62" customFormat="1" x14ac:dyDescent="0.35"/>
    <row r="130100" s="62" customFormat="1" x14ac:dyDescent="0.35"/>
    <row r="130101" s="62" customFormat="1" x14ac:dyDescent="0.35"/>
    <row r="130102" s="62" customFormat="1" x14ac:dyDescent="0.35"/>
    <row r="130103" s="62" customFormat="1" x14ac:dyDescent="0.35"/>
    <row r="130104" s="62" customFormat="1" x14ac:dyDescent="0.35"/>
    <row r="130105" s="62" customFormat="1" x14ac:dyDescent="0.35"/>
    <row r="130106" s="62" customFormat="1" x14ac:dyDescent="0.35"/>
    <row r="130107" s="62" customFormat="1" x14ac:dyDescent="0.35"/>
    <row r="130108" s="62" customFormat="1" x14ac:dyDescent="0.35"/>
    <row r="130109" s="62" customFormat="1" x14ac:dyDescent="0.35"/>
    <row r="130110" s="62" customFormat="1" x14ac:dyDescent="0.35"/>
    <row r="130111" s="62" customFormat="1" x14ac:dyDescent="0.35"/>
    <row r="130112" s="62" customFormat="1" x14ac:dyDescent="0.35"/>
    <row r="130113" s="62" customFormat="1" x14ac:dyDescent="0.35"/>
    <row r="130114" s="62" customFormat="1" x14ac:dyDescent="0.35"/>
    <row r="130115" s="62" customFormat="1" x14ac:dyDescent="0.35"/>
    <row r="130116" s="62" customFormat="1" x14ac:dyDescent="0.35"/>
    <row r="130117" s="62" customFormat="1" x14ac:dyDescent="0.35"/>
    <row r="130118" s="62" customFormat="1" x14ac:dyDescent="0.35"/>
    <row r="130119" s="62" customFormat="1" x14ac:dyDescent="0.35"/>
    <row r="130120" s="62" customFormat="1" x14ac:dyDescent="0.35"/>
    <row r="130121" s="62" customFormat="1" x14ac:dyDescent="0.35"/>
    <row r="130122" s="62" customFormat="1" x14ac:dyDescent="0.35"/>
    <row r="130123" s="62" customFormat="1" x14ac:dyDescent="0.35"/>
    <row r="130124" s="62" customFormat="1" x14ac:dyDescent="0.35"/>
    <row r="130125" s="62" customFormat="1" x14ac:dyDescent="0.35"/>
    <row r="130126" s="62" customFormat="1" x14ac:dyDescent="0.35"/>
    <row r="130127" s="62" customFormat="1" x14ac:dyDescent="0.35"/>
    <row r="130128" s="62" customFormat="1" x14ac:dyDescent="0.35"/>
    <row r="130129" s="62" customFormat="1" x14ac:dyDescent="0.35"/>
    <row r="130130" s="62" customFormat="1" x14ac:dyDescent="0.35"/>
    <row r="130131" s="62" customFormat="1" x14ac:dyDescent="0.35"/>
    <row r="130132" s="62" customFormat="1" x14ac:dyDescent="0.35"/>
    <row r="130133" s="62" customFormat="1" x14ac:dyDescent="0.35"/>
    <row r="130134" s="62" customFormat="1" x14ac:dyDescent="0.35"/>
    <row r="130135" s="62" customFormat="1" x14ac:dyDescent="0.35"/>
    <row r="130136" s="62" customFormat="1" x14ac:dyDescent="0.35"/>
    <row r="130137" s="62" customFormat="1" x14ac:dyDescent="0.35"/>
    <row r="130138" s="62" customFormat="1" x14ac:dyDescent="0.35"/>
    <row r="130139" s="62" customFormat="1" x14ac:dyDescent="0.35"/>
    <row r="130140" s="62" customFormat="1" x14ac:dyDescent="0.35"/>
    <row r="130141" s="62" customFormat="1" x14ac:dyDescent="0.35"/>
    <row r="130142" s="62" customFormat="1" x14ac:dyDescent="0.35"/>
    <row r="130143" s="62" customFormat="1" x14ac:dyDescent="0.35"/>
    <row r="130144" s="62" customFormat="1" x14ac:dyDescent="0.35"/>
    <row r="130145" s="62" customFormat="1" x14ac:dyDescent="0.35"/>
    <row r="130146" s="62" customFormat="1" x14ac:dyDescent="0.35"/>
    <row r="130147" s="62" customFormat="1" x14ac:dyDescent="0.35"/>
    <row r="130148" s="62" customFormat="1" x14ac:dyDescent="0.35"/>
    <row r="130149" s="62" customFormat="1" x14ac:dyDescent="0.35"/>
    <row r="130150" s="62" customFormat="1" x14ac:dyDescent="0.35"/>
    <row r="130151" s="62" customFormat="1" x14ac:dyDescent="0.35"/>
    <row r="130152" s="62" customFormat="1" x14ac:dyDescent="0.35"/>
    <row r="130153" s="62" customFormat="1" x14ac:dyDescent="0.35"/>
    <row r="130154" s="62" customFormat="1" x14ac:dyDescent="0.35"/>
    <row r="130155" s="62" customFormat="1" x14ac:dyDescent="0.35"/>
    <row r="130156" s="62" customFormat="1" x14ac:dyDescent="0.35"/>
    <row r="130157" s="62" customFormat="1" x14ac:dyDescent="0.35"/>
    <row r="130158" s="62" customFormat="1" x14ac:dyDescent="0.35"/>
    <row r="130159" s="62" customFormat="1" x14ac:dyDescent="0.35"/>
    <row r="130160" s="62" customFormat="1" x14ac:dyDescent="0.35"/>
    <row r="130161" s="62" customFormat="1" x14ac:dyDescent="0.35"/>
    <row r="130162" s="62" customFormat="1" x14ac:dyDescent="0.35"/>
    <row r="130163" s="62" customFormat="1" x14ac:dyDescent="0.35"/>
    <row r="130164" s="62" customFormat="1" x14ac:dyDescent="0.35"/>
    <row r="130165" s="62" customFormat="1" x14ac:dyDescent="0.35"/>
    <row r="130166" s="62" customFormat="1" x14ac:dyDescent="0.35"/>
    <row r="130167" s="62" customFormat="1" x14ac:dyDescent="0.35"/>
    <row r="130168" s="62" customFormat="1" x14ac:dyDescent="0.35"/>
    <row r="130169" s="62" customFormat="1" x14ac:dyDescent="0.35"/>
    <row r="130170" s="62" customFormat="1" x14ac:dyDescent="0.35"/>
    <row r="130171" s="62" customFormat="1" x14ac:dyDescent="0.35"/>
    <row r="130172" s="62" customFormat="1" x14ac:dyDescent="0.35"/>
    <row r="130173" s="62" customFormat="1" x14ac:dyDescent="0.35"/>
    <row r="130174" s="62" customFormat="1" x14ac:dyDescent="0.35"/>
    <row r="130175" s="62" customFormat="1" x14ac:dyDescent="0.35"/>
    <row r="130176" s="62" customFormat="1" x14ac:dyDescent="0.35"/>
    <row r="130177" s="62" customFormat="1" x14ac:dyDescent="0.35"/>
    <row r="130178" s="62" customFormat="1" x14ac:dyDescent="0.35"/>
    <row r="130179" s="62" customFormat="1" x14ac:dyDescent="0.35"/>
    <row r="130180" s="62" customFormat="1" x14ac:dyDescent="0.35"/>
    <row r="130181" s="62" customFormat="1" x14ac:dyDescent="0.35"/>
    <row r="130182" s="62" customFormat="1" x14ac:dyDescent="0.35"/>
    <row r="130183" s="62" customFormat="1" x14ac:dyDescent="0.35"/>
    <row r="130184" s="62" customFormat="1" x14ac:dyDescent="0.35"/>
    <row r="130185" s="62" customFormat="1" x14ac:dyDescent="0.35"/>
    <row r="130186" s="62" customFormat="1" x14ac:dyDescent="0.35"/>
    <row r="130187" s="62" customFormat="1" x14ac:dyDescent="0.35"/>
    <row r="130188" s="62" customFormat="1" x14ac:dyDescent="0.35"/>
    <row r="130189" s="62" customFormat="1" x14ac:dyDescent="0.35"/>
    <row r="130190" s="62" customFormat="1" x14ac:dyDescent="0.35"/>
    <row r="130191" s="62" customFormat="1" x14ac:dyDescent="0.35"/>
    <row r="130192" s="62" customFormat="1" x14ac:dyDescent="0.35"/>
    <row r="130193" s="62" customFormat="1" x14ac:dyDescent="0.35"/>
    <row r="130194" s="62" customFormat="1" x14ac:dyDescent="0.35"/>
    <row r="130195" s="62" customFormat="1" x14ac:dyDescent="0.35"/>
    <row r="130196" s="62" customFormat="1" x14ac:dyDescent="0.35"/>
    <row r="130197" s="62" customFormat="1" x14ac:dyDescent="0.35"/>
    <row r="130198" s="62" customFormat="1" x14ac:dyDescent="0.35"/>
    <row r="130199" s="62" customFormat="1" x14ac:dyDescent="0.35"/>
    <row r="130200" s="62" customFormat="1" x14ac:dyDescent="0.35"/>
    <row r="130201" s="62" customFormat="1" x14ac:dyDescent="0.35"/>
    <row r="130202" s="62" customFormat="1" x14ac:dyDescent="0.35"/>
    <row r="130203" s="62" customFormat="1" x14ac:dyDescent="0.35"/>
    <row r="130204" s="62" customFormat="1" x14ac:dyDescent="0.35"/>
    <row r="130205" s="62" customFormat="1" x14ac:dyDescent="0.35"/>
    <row r="130206" s="62" customFormat="1" x14ac:dyDescent="0.35"/>
    <row r="130207" s="62" customFormat="1" x14ac:dyDescent="0.35"/>
    <row r="130208" s="62" customFormat="1" x14ac:dyDescent="0.35"/>
    <row r="130209" s="62" customFormat="1" x14ac:dyDescent="0.35"/>
    <row r="130210" s="62" customFormat="1" x14ac:dyDescent="0.35"/>
    <row r="130211" s="62" customFormat="1" x14ac:dyDescent="0.35"/>
    <row r="130212" s="62" customFormat="1" x14ac:dyDescent="0.35"/>
    <row r="130213" s="62" customFormat="1" x14ac:dyDescent="0.35"/>
    <row r="130214" s="62" customFormat="1" x14ac:dyDescent="0.35"/>
    <row r="130215" s="62" customFormat="1" x14ac:dyDescent="0.35"/>
    <row r="130216" s="62" customFormat="1" x14ac:dyDescent="0.35"/>
    <row r="130217" s="62" customFormat="1" x14ac:dyDescent="0.35"/>
    <row r="130218" s="62" customFormat="1" x14ac:dyDescent="0.35"/>
    <row r="130219" s="62" customFormat="1" x14ac:dyDescent="0.35"/>
    <row r="130220" s="62" customFormat="1" x14ac:dyDescent="0.35"/>
    <row r="130221" s="62" customFormat="1" x14ac:dyDescent="0.35"/>
    <row r="130222" s="62" customFormat="1" x14ac:dyDescent="0.35"/>
    <row r="130223" s="62" customFormat="1" x14ac:dyDescent="0.35"/>
    <row r="130224" s="62" customFormat="1" x14ac:dyDescent="0.35"/>
    <row r="130225" s="62" customFormat="1" x14ac:dyDescent="0.35"/>
    <row r="130226" s="62" customFormat="1" x14ac:dyDescent="0.35"/>
    <row r="130227" s="62" customFormat="1" x14ac:dyDescent="0.35"/>
    <row r="130228" s="62" customFormat="1" x14ac:dyDescent="0.35"/>
    <row r="130229" s="62" customFormat="1" x14ac:dyDescent="0.35"/>
    <row r="130230" s="62" customFormat="1" x14ac:dyDescent="0.35"/>
    <row r="130231" s="62" customFormat="1" x14ac:dyDescent="0.35"/>
    <row r="130232" s="62" customFormat="1" x14ac:dyDescent="0.35"/>
    <row r="130233" s="62" customFormat="1" x14ac:dyDescent="0.35"/>
    <row r="130234" s="62" customFormat="1" x14ac:dyDescent="0.35"/>
    <row r="130235" s="62" customFormat="1" x14ac:dyDescent="0.35"/>
    <row r="130236" s="62" customFormat="1" x14ac:dyDescent="0.35"/>
    <row r="130237" s="62" customFormat="1" x14ac:dyDescent="0.35"/>
    <row r="130238" s="62" customFormat="1" x14ac:dyDescent="0.35"/>
    <row r="130239" s="62" customFormat="1" x14ac:dyDescent="0.35"/>
    <row r="130240" s="62" customFormat="1" x14ac:dyDescent="0.35"/>
    <row r="130241" s="62" customFormat="1" x14ac:dyDescent="0.35"/>
    <row r="130242" s="62" customFormat="1" x14ac:dyDescent="0.35"/>
    <row r="130243" s="62" customFormat="1" x14ac:dyDescent="0.35"/>
    <row r="130244" s="62" customFormat="1" x14ac:dyDescent="0.35"/>
    <row r="130245" s="62" customFormat="1" x14ac:dyDescent="0.35"/>
    <row r="130246" s="62" customFormat="1" x14ac:dyDescent="0.35"/>
    <row r="130247" s="62" customFormat="1" x14ac:dyDescent="0.35"/>
    <row r="130248" s="62" customFormat="1" x14ac:dyDescent="0.35"/>
    <row r="130249" s="62" customFormat="1" x14ac:dyDescent="0.35"/>
    <row r="130250" s="62" customFormat="1" x14ac:dyDescent="0.35"/>
    <row r="130251" s="62" customFormat="1" x14ac:dyDescent="0.35"/>
    <row r="130252" s="62" customFormat="1" x14ac:dyDescent="0.35"/>
    <row r="130253" s="62" customFormat="1" x14ac:dyDescent="0.35"/>
    <row r="130254" s="62" customFormat="1" x14ac:dyDescent="0.35"/>
    <row r="130255" s="62" customFormat="1" x14ac:dyDescent="0.35"/>
    <row r="130256" s="62" customFormat="1" x14ac:dyDescent="0.35"/>
    <row r="130257" s="62" customFormat="1" x14ac:dyDescent="0.35"/>
    <row r="130258" s="62" customFormat="1" x14ac:dyDescent="0.35"/>
    <row r="130259" s="62" customFormat="1" x14ac:dyDescent="0.35"/>
    <row r="130260" s="62" customFormat="1" x14ac:dyDescent="0.35"/>
    <row r="130261" s="62" customFormat="1" x14ac:dyDescent="0.35"/>
    <row r="130262" s="62" customFormat="1" x14ac:dyDescent="0.35"/>
    <row r="130263" s="62" customFormat="1" x14ac:dyDescent="0.35"/>
    <row r="130264" s="62" customFormat="1" x14ac:dyDescent="0.35"/>
    <row r="130265" s="62" customFormat="1" x14ac:dyDescent="0.35"/>
    <row r="130266" s="62" customFormat="1" x14ac:dyDescent="0.35"/>
    <row r="130267" s="62" customFormat="1" x14ac:dyDescent="0.35"/>
    <row r="130268" s="62" customFormat="1" x14ac:dyDescent="0.35"/>
    <row r="130269" s="62" customFormat="1" x14ac:dyDescent="0.35"/>
    <row r="130270" s="62" customFormat="1" x14ac:dyDescent="0.35"/>
    <row r="130271" s="62" customFormat="1" x14ac:dyDescent="0.35"/>
    <row r="130272" s="62" customFormat="1" x14ac:dyDescent="0.35"/>
    <row r="130273" s="62" customFormat="1" x14ac:dyDescent="0.35"/>
    <row r="130274" s="62" customFormat="1" x14ac:dyDescent="0.35"/>
    <row r="130275" s="62" customFormat="1" x14ac:dyDescent="0.35"/>
    <row r="130276" s="62" customFormat="1" x14ac:dyDescent="0.35"/>
    <row r="130277" s="62" customFormat="1" x14ac:dyDescent="0.35"/>
    <row r="130278" s="62" customFormat="1" x14ac:dyDescent="0.35"/>
    <row r="130279" s="62" customFormat="1" x14ac:dyDescent="0.35"/>
    <row r="130280" s="62" customFormat="1" x14ac:dyDescent="0.35"/>
    <row r="130281" s="62" customFormat="1" x14ac:dyDescent="0.35"/>
    <row r="130282" s="62" customFormat="1" x14ac:dyDescent="0.35"/>
    <row r="130283" s="62" customFormat="1" x14ac:dyDescent="0.35"/>
    <row r="130284" s="62" customFormat="1" x14ac:dyDescent="0.35"/>
    <row r="130285" s="62" customFormat="1" x14ac:dyDescent="0.35"/>
    <row r="130286" s="62" customFormat="1" x14ac:dyDescent="0.35"/>
    <row r="130287" s="62" customFormat="1" x14ac:dyDescent="0.35"/>
    <row r="130288" s="62" customFormat="1" x14ac:dyDescent="0.35"/>
    <row r="130289" s="62" customFormat="1" x14ac:dyDescent="0.35"/>
    <row r="130290" s="62" customFormat="1" x14ac:dyDescent="0.35"/>
    <row r="130291" s="62" customFormat="1" x14ac:dyDescent="0.35"/>
    <row r="130292" s="62" customFormat="1" x14ac:dyDescent="0.35"/>
    <row r="130293" s="62" customFormat="1" x14ac:dyDescent="0.35"/>
    <row r="130294" s="62" customFormat="1" x14ac:dyDescent="0.35"/>
    <row r="130295" s="62" customFormat="1" x14ac:dyDescent="0.35"/>
    <row r="130296" s="62" customFormat="1" x14ac:dyDescent="0.35"/>
    <row r="130297" s="62" customFormat="1" x14ac:dyDescent="0.35"/>
    <row r="130298" s="62" customFormat="1" x14ac:dyDescent="0.35"/>
    <row r="130299" s="62" customFormat="1" x14ac:dyDescent="0.35"/>
    <row r="130300" s="62" customFormat="1" x14ac:dyDescent="0.35"/>
    <row r="130301" s="62" customFormat="1" x14ac:dyDescent="0.35"/>
    <row r="130302" s="62" customFormat="1" x14ac:dyDescent="0.35"/>
    <row r="130303" s="62" customFormat="1" x14ac:dyDescent="0.35"/>
    <row r="130304" s="62" customFormat="1" x14ac:dyDescent="0.35"/>
    <row r="130305" s="62" customFormat="1" x14ac:dyDescent="0.35"/>
    <row r="130306" s="62" customFormat="1" x14ac:dyDescent="0.35"/>
    <row r="130307" s="62" customFormat="1" x14ac:dyDescent="0.35"/>
    <row r="130308" s="62" customFormat="1" x14ac:dyDescent="0.35"/>
    <row r="130309" s="62" customFormat="1" x14ac:dyDescent="0.35"/>
    <row r="130310" s="62" customFormat="1" x14ac:dyDescent="0.35"/>
    <row r="130311" s="62" customFormat="1" x14ac:dyDescent="0.35"/>
    <row r="130312" s="62" customFormat="1" x14ac:dyDescent="0.35"/>
    <row r="130313" s="62" customFormat="1" x14ac:dyDescent="0.35"/>
    <row r="130314" s="62" customFormat="1" x14ac:dyDescent="0.35"/>
    <row r="130315" s="62" customFormat="1" x14ac:dyDescent="0.35"/>
    <row r="130316" s="62" customFormat="1" x14ac:dyDescent="0.35"/>
    <row r="130317" s="62" customFormat="1" x14ac:dyDescent="0.35"/>
    <row r="130318" s="62" customFormat="1" x14ac:dyDescent="0.35"/>
    <row r="130319" s="62" customFormat="1" x14ac:dyDescent="0.35"/>
    <row r="130320" s="62" customFormat="1" x14ac:dyDescent="0.35"/>
    <row r="130321" s="62" customFormat="1" x14ac:dyDescent="0.35"/>
    <row r="130322" s="62" customFormat="1" x14ac:dyDescent="0.35"/>
    <row r="130323" s="62" customFormat="1" x14ac:dyDescent="0.35"/>
    <row r="130324" s="62" customFormat="1" x14ac:dyDescent="0.35"/>
    <row r="130325" s="62" customFormat="1" x14ac:dyDescent="0.35"/>
    <row r="130326" s="62" customFormat="1" x14ac:dyDescent="0.35"/>
    <row r="130327" s="62" customFormat="1" x14ac:dyDescent="0.35"/>
    <row r="130328" s="62" customFormat="1" x14ac:dyDescent="0.35"/>
    <row r="130329" s="62" customFormat="1" x14ac:dyDescent="0.35"/>
    <row r="130330" s="62" customFormat="1" x14ac:dyDescent="0.35"/>
    <row r="130331" s="62" customFormat="1" x14ac:dyDescent="0.35"/>
    <row r="130332" s="62" customFormat="1" x14ac:dyDescent="0.35"/>
    <row r="130333" s="62" customFormat="1" x14ac:dyDescent="0.35"/>
    <row r="130334" s="62" customFormat="1" x14ac:dyDescent="0.35"/>
    <row r="130335" s="62" customFormat="1" x14ac:dyDescent="0.35"/>
    <row r="130336" s="62" customFormat="1" x14ac:dyDescent="0.35"/>
    <row r="130337" s="62" customFormat="1" x14ac:dyDescent="0.35"/>
    <row r="130338" s="62" customFormat="1" x14ac:dyDescent="0.35"/>
    <row r="130339" s="62" customFormat="1" x14ac:dyDescent="0.35"/>
    <row r="130340" s="62" customFormat="1" x14ac:dyDescent="0.35"/>
    <row r="130341" s="62" customFormat="1" x14ac:dyDescent="0.35"/>
    <row r="130342" s="62" customFormat="1" x14ac:dyDescent="0.35"/>
    <row r="130343" s="62" customFormat="1" x14ac:dyDescent="0.35"/>
    <row r="130344" s="62" customFormat="1" x14ac:dyDescent="0.35"/>
    <row r="130345" s="62" customFormat="1" x14ac:dyDescent="0.35"/>
    <row r="130346" s="62" customFormat="1" x14ac:dyDescent="0.35"/>
    <row r="130347" s="62" customFormat="1" x14ac:dyDescent="0.35"/>
    <row r="130348" s="62" customFormat="1" x14ac:dyDescent="0.35"/>
    <row r="130349" s="62" customFormat="1" x14ac:dyDescent="0.35"/>
    <row r="130350" s="62" customFormat="1" x14ac:dyDescent="0.35"/>
    <row r="130351" s="62" customFormat="1" x14ac:dyDescent="0.35"/>
    <row r="130352" s="62" customFormat="1" x14ac:dyDescent="0.35"/>
    <row r="130353" s="62" customFormat="1" x14ac:dyDescent="0.35"/>
    <row r="130354" s="62" customFormat="1" x14ac:dyDescent="0.35"/>
    <row r="130355" s="62" customFormat="1" x14ac:dyDescent="0.35"/>
    <row r="130356" s="62" customFormat="1" x14ac:dyDescent="0.35"/>
    <row r="130357" s="62" customFormat="1" x14ac:dyDescent="0.35"/>
    <row r="130358" s="62" customFormat="1" x14ac:dyDescent="0.35"/>
    <row r="130359" s="62" customFormat="1" x14ac:dyDescent="0.35"/>
    <row r="130360" s="62" customFormat="1" x14ac:dyDescent="0.35"/>
    <row r="130361" s="62" customFormat="1" x14ac:dyDescent="0.35"/>
    <row r="130362" s="62" customFormat="1" x14ac:dyDescent="0.35"/>
    <row r="130363" s="62" customFormat="1" x14ac:dyDescent="0.35"/>
    <row r="130364" s="62" customFormat="1" x14ac:dyDescent="0.35"/>
    <row r="130365" s="62" customFormat="1" x14ac:dyDescent="0.35"/>
    <row r="130366" s="62" customFormat="1" x14ac:dyDescent="0.35"/>
    <row r="130367" s="62" customFormat="1" x14ac:dyDescent="0.35"/>
    <row r="130368" s="62" customFormat="1" x14ac:dyDescent="0.35"/>
    <row r="130369" s="62" customFormat="1" x14ac:dyDescent="0.35"/>
    <row r="130370" s="62" customFormat="1" x14ac:dyDescent="0.35"/>
    <row r="130371" s="62" customFormat="1" x14ac:dyDescent="0.35"/>
    <row r="130372" s="62" customFormat="1" x14ac:dyDescent="0.35"/>
    <row r="130373" s="62" customFormat="1" x14ac:dyDescent="0.35"/>
    <row r="130374" s="62" customFormat="1" x14ac:dyDescent="0.35"/>
    <row r="130375" s="62" customFormat="1" x14ac:dyDescent="0.35"/>
    <row r="130376" s="62" customFormat="1" x14ac:dyDescent="0.35"/>
    <row r="130377" s="62" customFormat="1" x14ac:dyDescent="0.35"/>
    <row r="130378" s="62" customFormat="1" x14ac:dyDescent="0.35"/>
    <row r="130379" s="62" customFormat="1" x14ac:dyDescent="0.35"/>
    <row r="130380" s="62" customFormat="1" x14ac:dyDescent="0.35"/>
    <row r="130381" s="62" customFormat="1" x14ac:dyDescent="0.35"/>
    <row r="130382" s="62" customFormat="1" x14ac:dyDescent="0.35"/>
    <row r="130383" s="62" customFormat="1" x14ac:dyDescent="0.35"/>
    <row r="130384" s="62" customFormat="1" x14ac:dyDescent="0.35"/>
    <row r="130385" s="62" customFormat="1" x14ac:dyDescent="0.35"/>
    <row r="130386" s="62" customFormat="1" x14ac:dyDescent="0.35"/>
    <row r="130387" s="62" customFormat="1" x14ac:dyDescent="0.35"/>
    <row r="130388" s="62" customFormat="1" x14ac:dyDescent="0.35"/>
    <row r="130389" s="62" customFormat="1" x14ac:dyDescent="0.35"/>
    <row r="130390" s="62" customFormat="1" x14ac:dyDescent="0.35"/>
    <row r="130391" s="62" customFormat="1" x14ac:dyDescent="0.35"/>
    <row r="130392" s="62" customFormat="1" x14ac:dyDescent="0.35"/>
    <row r="130393" s="62" customFormat="1" x14ac:dyDescent="0.35"/>
    <row r="130394" s="62" customFormat="1" x14ac:dyDescent="0.35"/>
    <row r="130395" s="62" customFormat="1" x14ac:dyDescent="0.35"/>
    <row r="130396" s="62" customFormat="1" x14ac:dyDescent="0.35"/>
    <row r="130397" s="62" customFormat="1" x14ac:dyDescent="0.35"/>
    <row r="130398" s="62" customFormat="1" x14ac:dyDescent="0.35"/>
    <row r="130399" s="62" customFormat="1" x14ac:dyDescent="0.35"/>
    <row r="130400" s="62" customFormat="1" x14ac:dyDescent="0.35"/>
    <row r="130401" s="62" customFormat="1" x14ac:dyDescent="0.35"/>
    <row r="130402" s="62" customFormat="1" x14ac:dyDescent="0.35"/>
    <row r="130403" s="62" customFormat="1" x14ac:dyDescent="0.35"/>
    <row r="130404" s="62" customFormat="1" x14ac:dyDescent="0.35"/>
    <row r="130405" s="62" customFormat="1" x14ac:dyDescent="0.35"/>
    <row r="130406" s="62" customFormat="1" x14ac:dyDescent="0.35"/>
    <row r="130407" s="62" customFormat="1" x14ac:dyDescent="0.35"/>
    <row r="130408" s="62" customFormat="1" x14ac:dyDescent="0.35"/>
    <row r="130409" s="62" customFormat="1" x14ac:dyDescent="0.35"/>
    <row r="130410" s="62" customFormat="1" x14ac:dyDescent="0.35"/>
    <row r="130411" s="62" customFormat="1" x14ac:dyDescent="0.35"/>
    <row r="130412" s="62" customFormat="1" x14ac:dyDescent="0.35"/>
    <row r="130413" s="62" customFormat="1" x14ac:dyDescent="0.35"/>
    <row r="130414" s="62" customFormat="1" x14ac:dyDescent="0.35"/>
    <row r="130415" s="62" customFormat="1" x14ac:dyDescent="0.35"/>
    <row r="130416" s="62" customFormat="1" x14ac:dyDescent="0.35"/>
    <row r="130417" s="62" customFormat="1" x14ac:dyDescent="0.35"/>
    <row r="130418" s="62" customFormat="1" x14ac:dyDescent="0.35"/>
    <row r="130419" s="62" customFormat="1" x14ac:dyDescent="0.35"/>
    <row r="130420" s="62" customFormat="1" x14ac:dyDescent="0.35"/>
    <row r="130421" s="62" customFormat="1" x14ac:dyDescent="0.35"/>
    <row r="130422" s="62" customFormat="1" x14ac:dyDescent="0.35"/>
    <row r="130423" s="62" customFormat="1" x14ac:dyDescent="0.35"/>
    <row r="130424" s="62" customFormat="1" x14ac:dyDescent="0.35"/>
    <row r="130425" s="62" customFormat="1" x14ac:dyDescent="0.35"/>
    <row r="130426" s="62" customFormat="1" x14ac:dyDescent="0.35"/>
    <row r="130427" s="62" customFormat="1" x14ac:dyDescent="0.35"/>
    <row r="130428" s="62" customFormat="1" x14ac:dyDescent="0.35"/>
    <row r="130429" s="62" customFormat="1" x14ac:dyDescent="0.35"/>
    <row r="130430" s="62" customFormat="1" x14ac:dyDescent="0.35"/>
    <row r="130431" s="62" customFormat="1" x14ac:dyDescent="0.35"/>
    <row r="130432" s="62" customFormat="1" x14ac:dyDescent="0.35"/>
    <row r="130433" s="62" customFormat="1" x14ac:dyDescent="0.35"/>
    <row r="130434" s="62" customFormat="1" x14ac:dyDescent="0.35"/>
    <row r="130435" s="62" customFormat="1" x14ac:dyDescent="0.35"/>
    <row r="130436" s="62" customFormat="1" x14ac:dyDescent="0.35"/>
    <row r="130437" s="62" customFormat="1" x14ac:dyDescent="0.35"/>
    <row r="130438" s="62" customFormat="1" x14ac:dyDescent="0.35"/>
    <row r="130439" s="62" customFormat="1" x14ac:dyDescent="0.35"/>
    <row r="130440" s="62" customFormat="1" x14ac:dyDescent="0.35"/>
    <row r="130441" s="62" customFormat="1" x14ac:dyDescent="0.35"/>
    <row r="130442" s="62" customFormat="1" x14ac:dyDescent="0.35"/>
    <row r="130443" s="62" customFormat="1" x14ac:dyDescent="0.35"/>
    <row r="130444" s="62" customFormat="1" x14ac:dyDescent="0.35"/>
    <row r="130445" s="62" customFormat="1" x14ac:dyDescent="0.35"/>
    <row r="130446" s="62" customFormat="1" x14ac:dyDescent="0.35"/>
    <row r="130447" s="62" customFormat="1" x14ac:dyDescent="0.35"/>
    <row r="130448" s="62" customFormat="1" x14ac:dyDescent="0.35"/>
    <row r="130449" s="62" customFormat="1" x14ac:dyDescent="0.35"/>
    <row r="130450" s="62" customFormat="1" x14ac:dyDescent="0.35"/>
    <row r="130451" s="62" customFormat="1" x14ac:dyDescent="0.35"/>
    <row r="130452" s="62" customFormat="1" x14ac:dyDescent="0.35"/>
    <row r="130453" s="62" customFormat="1" x14ac:dyDescent="0.35"/>
    <row r="130454" s="62" customFormat="1" x14ac:dyDescent="0.35"/>
    <row r="130455" s="62" customFormat="1" x14ac:dyDescent="0.35"/>
    <row r="130456" s="62" customFormat="1" x14ac:dyDescent="0.35"/>
    <row r="130457" s="62" customFormat="1" x14ac:dyDescent="0.35"/>
    <row r="130458" s="62" customFormat="1" x14ac:dyDescent="0.35"/>
    <row r="130459" s="62" customFormat="1" x14ac:dyDescent="0.35"/>
    <row r="130460" s="62" customFormat="1" x14ac:dyDescent="0.35"/>
    <row r="130461" s="62" customFormat="1" x14ac:dyDescent="0.35"/>
    <row r="130462" s="62" customFormat="1" x14ac:dyDescent="0.35"/>
    <row r="130463" s="62" customFormat="1" x14ac:dyDescent="0.35"/>
    <row r="130464" s="62" customFormat="1" x14ac:dyDescent="0.35"/>
    <row r="130465" s="62" customFormat="1" x14ac:dyDescent="0.35"/>
    <row r="130466" s="62" customFormat="1" x14ac:dyDescent="0.35"/>
    <row r="130467" s="62" customFormat="1" x14ac:dyDescent="0.35"/>
    <row r="130468" s="62" customFormat="1" x14ac:dyDescent="0.35"/>
    <row r="130469" s="62" customFormat="1" x14ac:dyDescent="0.35"/>
    <row r="130470" s="62" customFormat="1" x14ac:dyDescent="0.35"/>
    <row r="130471" s="62" customFormat="1" x14ac:dyDescent="0.35"/>
    <row r="130472" s="62" customFormat="1" x14ac:dyDescent="0.35"/>
    <row r="130473" s="62" customFormat="1" x14ac:dyDescent="0.35"/>
    <row r="130474" s="62" customFormat="1" x14ac:dyDescent="0.35"/>
    <row r="130475" s="62" customFormat="1" x14ac:dyDescent="0.35"/>
    <row r="130476" s="62" customFormat="1" x14ac:dyDescent="0.35"/>
    <row r="130477" s="62" customFormat="1" x14ac:dyDescent="0.35"/>
    <row r="130478" s="62" customFormat="1" x14ac:dyDescent="0.35"/>
    <row r="130479" s="62" customFormat="1" x14ac:dyDescent="0.35"/>
    <row r="130480" s="62" customFormat="1" x14ac:dyDescent="0.35"/>
    <row r="130481" s="62" customFormat="1" x14ac:dyDescent="0.35"/>
    <row r="130482" s="62" customFormat="1" x14ac:dyDescent="0.35"/>
    <row r="130483" s="62" customFormat="1" x14ac:dyDescent="0.35"/>
    <row r="130484" s="62" customFormat="1" x14ac:dyDescent="0.35"/>
    <row r="130485" s="62" customFormat="1" x14ac:dyDescent="0.35"/>
    <row r="130486" s="62" customFormat="1" x14ac:dyDescent="0.35"/>
    <row r="130487" s="62" customFormat="1" x14ac:dyDescent="0.35"/>
    <row r="130488" s="62" customFormat="1" x14ac:dyDescent="0.35"/>
    <row r="130489" s="62" customFormat="1" x14ac:dyDescent="0.35"/>
    <row r="130490" s="62" customFormat="1" x14ac:dyDescent="0.35"/>
    <row r="130491" s="62" customFormat="1" x14ac:dyDescent="0.35"/>
    <row r="130492" s="62" customFormat="1" x14ac:dyDescent="0.35"/>
    <row r="130493" s="62" customFormat="1" x14ac:dyDescent="0.35"/>
    <row r="130494" s="62" customFormat="1" x14ac:dyDescent="0.35"/>
    <row r="130495" s="62" customFormat="1" x14ac:dyDescent="0.35"/>
    <row r="130496" s="62" customFormat="1" x14ac:dyDescent="0.35"/>
    <row r="130497" s="62" customFormat="1" x14ac:dyDescent="0.35"/>
    <row r="130498" s="62" customFormat="1" x14ac:dyDescent="0.35"/>
    <row r="130499" s="62" customFormat="1" x14ac:dyDescent="0.35"/>
    <row r="130500" s="62" customFormat="1" x14ac:dyDescent="0.35"/>
    <row r="130501" s="62" customFormat="1" x14ac:dyDescent="0.35"/>
    <row r="130502" s="62" customFormat="1" x14ac:dyDescent="0.35"/>
    <row r="130503" s="62" customFormat="1" x14ac:dyDescent="0.35"/>
    <row r="130504" s="62" customFormat="1" x14ac:dyDescent="0.35"/>
    <row r="130505" s="62" customFormat="1" x14ac:dyDescent="0.35"/>
    <row r="130506" s="62" customFormat="1" x14ac:dyDescent="0.35"/>
    <row r="130507" s="62" customFormat="1" x14ac:dyDescent="0.35"/>
    <row r="130508" s="62" customFormat="1" x14ac:dyDescent="0.35"/>
    <row r="130509" s="62" customFormat="1" x14ac:dyDescent="0.35"/>
    <row r="130510" s="62" customFormat="1" x14ac:dyDescent="0.35"/>
    <row r="130511" s="62" customFormat="1" x14ac:dyDescent="0.35"/>
    <row r="130512" s="62" customFormat="1" x14ac:dyDescent="0.35"/>
    <row r="130513" s="62" customFormat="1" x14ac:dyDescent="0.35"/>
    <row r="130514" s="62" customFormat="1" x14ac:dyDescent="0.35"/>
    <row r="130515" s="62" customFormat="1" x14ac:dyDescent="0.35"/>
    <row r="130516" s="62" customFormat="1" x14ac:dyDescent="0.35"/>
    <row r="130517" s="62" customFormat="1" x14ac:dyDescent="0.35"/>
    <row r="130518" s="62" customFormat="1" x14ac:dyDescent="0.35"/>
    <row r="130519" s="62" customFormat="1" x14ac:dyDescent="0.35"/>
    <row r="130520" s="62" customFormat="1" x14ac:dyDescent="0.35"/>
    <row r="130521" s="62" customFormat="1" x14ac:dyDescent="0.35"/>
    <row r="130522" s="62" customFormat="1" x14ac:dyDescent="0.35"/>
    <row r="130523" s="62" customFormat="1" x14ac:dyDescent="0.35"/>
    <row r="130524" s="62" customFormat="1" x14ac:dyDescent="0.35"/>
    <row r="130525" s="62" customFormat="1" x14ac:dyDescent="0.35"/>
    <row r="130526" s="62" customFormat="1" x14ac:dyDescent="0.35"/>
    <row r="130527" s="62" customFormat="1" x14ac:dyDescent="0.35"/>
    <row r="130528" s="62" customFormat="1" x14ac:dyDescent="0.35"/>
    <row r="130529" s="62" customFormat="1" x14ac:dyDescent="0.35"/>
    <row r="130530" s="62" customFormat="1" x14ac:dyDescent="0.35"/>
    <row r="130531" s="62" customFormat="1" x14ac:dyDescent="0.35"/>
    <row r="130532" s="62" customFormat="1" x14ac:dyDescent="0.35"/>
    <row r="130533" s="62" customFormat="1" x14ac:dyDescent="0.35"/>
    <row r="130534" s="62" customFormat="1" x14ac:dyDescent="0.35"/>
    <row r="130535" s="62" customFormat="1" x14ac:dyDescent="0.35"/>
    <row r="130536" s="62" customFormat="1" x14ac:dyDescent="0.35"/>
    <row r="130537" s="62" customFormat="1" x14ac:dyDescent="0.35"/>
    <row r="130538" s="62" customFormat="1" x14ac:dyDescent="0.35"/>
    <row r="130539" s="62" customFormat="1" x14ac:dyDescent="0.35"/>
    <row r="130540" s="62" customFormat="1" x14ac:dyDescent="0.35"/>
    <row r="130541" s="62" customFormat="1" x14ac:dyDescent="0.35"/>
    <row r="130542" s="62" customFormat="1" x14ac:dyDescent="0.35"/>
    <row r="130543" s="62" customFormat="1" x14ac:dyDescent="0.35"/>
    <row r="130544" s="62" customFormat="1" x14ac:dyDescent="0.35"/>
    <row r="130545" s="62" customFormat="1" x14ac:dyDescent="0.35"/>
    <row r="130546" s="62" customFormat="1" x14ac:dyDescent="0.35"/>
    <row r="130547" s="62" customFormat="1" x14ac:dyDescent="0.35"/>
    <row r="130548" s="62" customFormat="1" x14ac:dyDescent="0.35"/>
    <row r="130549" s="62" customFormat="1" x14ac:dyDescent="0.35"/>
    <row r="130550" s="62" customFormat="1" x14ac:dyDescent="0.35"/>
    <row r="130551" s="62" customFormat="1" x14ac:dyDescent="0.35"/>
    <row r="130552" s="62" customFormat="1" x14ac:dyDescent="0.35"/>
    <row r="130553" s="62" customFormat="1" x14ac:dyDescent="0.35"/>
    <row r="130554" s="62" customFormat="1" x14ac:dyDescent="0.35"/>
    <row r="130555" s="62" customFormat="1" x14ac:dyDescent="0.35"/>
    <row r="130556" s="62" customFormat="1" x14ac:dyDescent="0.35"/>
    <row r="130557" s="62" customFormat="1" x14ac:dyDescent="0.35"/>
    <row r="130558" s="62" customFormat="1" x14ac:dyDescent="0.35"/>
    <row r="130559" s="62" customFormat="1" x14ac:dyDescent="0.35"/>
    <row r="130560" s="62" customFormat="1" x14ac:dyDescent="0.35"/>
    <row r="130561" s="62" customFormat="1" x14ac:dyDescent="0.35"/>
    <row r="130562" s="62" customFormat="1" x14ac:dyDescent="0.35"/>
    <row r="130563" s="62" customFormat="1" x14ac:dyDescent="0.35"/>
    <row r="130564" s="62" customFormat="1" x14ac:dyDescent="0.35"/>
    <row r="130565" s="62" customFormat="1" x14ac:dyDescent="0.35"/>
    <row r="130566" s="62" customFormat="1" x14ac:dyDescent="0.35"/>
    <row r="130567" s="62" customFormat="1" x14ac:dyDescent="0.35"/>
    <row r="130568" s="62" customFormat="1" x14ac:dyDescent="0.35"/>
    <row r="130569" s="62" customFormat="1" x14ac:dyDescent="0.35"/>
    <row r="130570" s="62" customFormat="1" x14ac:dyDescent="0.35"/>
    <row r="130571" s="62" customFormat="1" x14ac:dyDescent="0.35"/>
    <row r="130572" s="62" customFormat="1" x14ac:dyDescent="0.35"/>
    <row r="130573" s="62" customFormat="1" x14ac:dyDescent="0.35"/>
    <row r="130574" s="62" customFormat="1" x14ac:dyDescent="0.35"/>
    <row r="130575" s="62" customFormat="1" x14ac:dyDescent="0.35"/>
    <row r="130576" s="62" customFormat="1" x14ac:dyDescent="0.35"/>
    <row r="130577" s="62" customFormat="1" x14ac:dyDescent="0.35"/>
    <row r="130578" s="62" customFormat="1" x14ac:dyDescent="0.35"/>
    <row r="130579" s="62" customFormat="1" x14ac:dyDescent="0.35"/>
    <row r="130580" s="62" customFormat="1" x14ac:dyDescent="0.35"/>
    <row r="130581" s="62" customFormat="1" x14ac:dyDescent="0.35"/>
    <row r="130582" s="62" customFormat="1" x14ac:dyDescent="0.35"/>
    <row r="130583" s="62" customFormat="1" x14ac:dyDescent="0.35"/>
    <row r="130584" s="62" customFormat="1" x14ac:dyDescent="0.35"/>
    <row r="130585" s="62" customFormat="1" x14ac:dyDescent="0.35"/>
    <row r="130586" s="62" customFormat="1" x14ac:dyDescent="0.35"/>
    <row r="130587" s="62" customFormat="1" x14ac:dyDescent="0.35"/>
    <row r="130588" s="62" customFormat="1" x14ac:dyDescent="0.35"/>
    <row r="130589" s="62" customFormat="1" x14ac:dyDescent="0.35"/>
    <row r="130590" s="62" customFormat="1" x14ac:dyDescent="0.35"/>
    <row r="130591" s="62" customFormat="1" x14ac:dyDescent="0.35"/>
    <row r="130592" s="62" customFormat="1" x14ac:dyDescent="0.35"/>
    <row r="130593" s="62" customFormat="1" x14ac:dyDescent="0.35"/>
    <row r="130594" s="62" customFormat="1" x14ac:dyDescent="0.35"/>
    <row r="130595" s="62" customFormat="1" x14ac:dyDescent="0.35"/>
    <row r="130596" s="62" customFormat="1" x14ac:dyDescent="0.35"/>
    <row r="130597" s="62" customFormat="1" x14ac:dyDescent="0.35"/>
    <row r="130598" s="62" customFormat="1" x14ac:dyDescent="0.35"/>
    <row r="130599" s="62" customFormat="1" x14ac:dyDescent="0.35"/>
    <row r="130600" s="62" customFormat="1" x14ac:dyDescent="0.35"/>
    <row r="130601" s="62" customFormat="1" x14ac:dyDescent="0.35"/>
    <row r="130602" s="62" customFormat="1" x14ac:dyDescent="0.35"/>
    <row r="130603" s="62" customFormat="1" x14ac:dyDescent="0.35"/>
    <row r="130604" s="62" customFormat="1" x14ac:dyDescent="0.35"/>
    <row r="130605" s="62" customFormat="1" x14ac:dyDescent="0.35"/>
    <row r="130606" s="62" customFormat="1" x14ac:dyDescent="0.35"/>
    <row r="130607" s="62" customFormat="1" x14ac:dyDescent="0.35"/>
    <row r="130608" s="62" customFormat="1" x14ac:dyDescent="0.35"/>
    <row r="130609" s="62" customFormat="1" x14ac:dyDescent="0.35"/>
    <row r="130610" s="62" customFormat="1" x14ac:dyDescent="0.35"/>
    <row r="130611" s="62" customFormat="1" x14ac:dyDescent="0.35"/>
    <row r="130612" s="62" customFormat="1" x14ac:dyDescent="0.35"/>
    <row r="130613" s="62" customFormat="1" x14ac:dyDescent="0.35"/>
    <row r="130614" s="62" customFormat="1" x14ac:dyDescent="0.35"/>
    <row r="130615" s="62" customFormat="1" x14ac:dyDescent="0.35"/>
    <row r="130616" s="62" customFormat="1" x14ac:dyDescent="0.35"/>
    <row r="130617" s="62" customFormat="1" x14ac:dyDescent="0.35"/>
    <row r="130618" s="62" customFormat="1" x14ac:dyDescent="0.35"/>
    <row r="130619" s="62" customFormat="1" x14ac:dyDescent="0.35"/>
    <row r="130620" s="62" customFormat="1" x14ac:dyDescent="0.35"/>
    <row r="130621" s="62" customFormat="1" x14ac:dyDescent="0.35"/>
    <row r="130622" s="62" customFormat="1" x14ac:dyDescent="0.35"/>
    <row r="130623" s="62" customFormat="1" x14ac:dyDescent="0.35"/>
    <row r="130624" s="62" customFormat="1" x14ac:dyDescent="0.35"/>
    <row r="130625" s="62" customFormat="1" x14ac:dyDescent="0.35"/>
    <row r="130626" s="62" customFormat="1" x14ac:dyDescent="0.35"/>
    <row r="130627" s="62" customFormat="1" x14ac:dyDescent="0.35"/>
    <row r="130628" s="62" customFormat="1" x14ac:dyDescent="0.35"/>
    <row r="130629" s="62" customFormat="1" x14ac:dyDescent="0.35"/>
    <row r="130630" s="62" customFormat="1" x14ac:dyDescent="0.35"/>
    <row r="130631" s="62" customFormat="1" x14ac:dyDescent="0.35"/>
    <row r="130632" s="62" customFormat="1" x14ac:dyDescent="0.35"/>
    <row r="130633" s="62" customFormat="1" x14ac:dyDescent="0.35"/>
    <row r="130634" s="62" customFormat="1" x14ac:dyDescent="0.35"/>
    <row r="130635" s="62" customFormat="1" x14ac:dyDescent="0.35"/>
    <row r="130636" s="62" customFormat="1" x14ac:dyDescent="0.35"/>
    <row r="130637" s="62" customFormat="1" x14ac:dyDescent="0.35"/>
    <row r="130638" s="62" customFormat="1" x14ac:dyDescent="0.35"/>
    <row r="130639" s="62" customFormat="1" x14ac:dyDescent="0.35"/>
    <row r="130640" s="62" customFormat="1" x14ac:dyDescent="0.35"/>
    <row r="130641" s="62" customFormat="1" x14ac:dyDescent="0.35"/>
    <row r="130642" s="62" customFormat="1" x14ac:dyDescent="0.35"/>
    <row r="130643" s="62" customFormat="1" x14ac:dyDescent="0.35"/>
    <row r="130644" s="62" customFormat="1" x14ac:dyDescent="0.35"/>
    <row r="130645" s="62" customFormat="1" x14ac:dyDescent="0.35"/>
    <row r="130646" s="62" customFormat="1" x14ac:dyDescent="0.35"/>
    <row r="130647" s="62" customFormat="1" x14ac:dyDescent="0.35"/>
    <row r="130648" s="62" customFormat="1" x14ac:dyDescent="0.35"/>
    <row r="130649" s="62" customFormat="1" x14ac:dyDescent="0.35"/>
    <row r="130650" s="62" customFormat="1" x14ac:dyDescent="0.35"/>
    <row r="130651" s="62" customFormat="1" x14ac:dyDescent="0.35"/>
    <row r="130652" s="62" customFormat="1" x14ac:dyDescent="0.35"/>
    <row r="130653" s="62" customFormat="1" x14ac:dyDescent="0.35"/>
    <row r="130654" s="62" customFormat="1" x14ac:dyDescent="0.35"/>
    <row r="130655" s="62" customFormat="1" x14ac:dyDescent="0.35"/>
    <row r="130656" s="62" customFormat="1" x14ac:dyDescent="0.35"/>
    <row r="130657" s="62" customFormat="1" x14ac:dyDescent="0.35"/>
    <row r="130658" s="62" customFormat="1" x14ac:dyDescent="0.35"/>
    <row r="130659" s="62" customFormat="1" x14ac:dyDescent="0.35"/>
    <row r="130660" s="62" customFormat="1" x14ac:dyDescent="0.35"/>
    <row r="130661" s="62" customFormat="1" x14ac:dyDescent="0.35"/>
    <row r="130662" s="62" customFormat="1" x14ac:dyDescent="0.35"/>
    <row r="130663" s="62" customFormat="1" x14ac:dyDescent="0.35"/>
    <row r="130664" s="62" customFormat="1" x14ac:dyDescent="0.35"/>
    <row r="130665" s="62" customFormat="1" x14ac:dyDescent="0.35"/>
    <row r="130666" s="62" customFormat="1" x14ac:dyDescent="0.35"/>
    <row r="130667" s="62" customFormat="1" x14ac:dyDescent="0.35"/>
    <row r="130668" s="62" customFormat="1" x14ac:dyDescent="0.35"/>
    <row r="130669" s="62" customFormat="1" x14ac:dyDescent="0.35"/>
    <row r="130670" s="62" customFormat="1" x14ac:dyDescent="0.35"/>
    <row r="130671" s="62" customFormat="1" x14ac:dyDescent="0.35"/>
    <row r="130672" s="62" customFormat="1" x14ac:dyDescent="0.35"/>
    <row r="130673" s="62" customFormat="1" x14ac:dyDescent="0.35"/>
    <row r="130674" s="62" customFormat="1" x14ac:dyDescent="0.35"/>
    <row r="130675" s="62" customFormat="1" x14ac:dyDescent="0.35"/>
    <row r="130676" s="62" customFormat="1" x14ac:dyDescent="0.35"/>
    <row r="130677" s="62" customFormat="1" x14ac:dyDescent="0.35"/>
    <row r="130678" s="62" customFormat="1" x14ac:dyDescent="0.35"/>
    <row r="130679" s="62" customFormat="1" x14ac:dyDescent="0.35"/>
    <row r="130680" s="62" customFormat="1" x14ac:dyDescent="0.35"/>
    <row r="130681" s="62" customFormat="1" x14ac:dyDescent="0.35"/>
    <row r="130682" s="62" customFormat="1" x14ac:dyDescent="0.35"/>
    <row r="130683" s="62" customFormat="1" x14ac:dyDescent="0.35"/>
    <row r="130684" s="62" customFormat="1" x14ac:dyDescent="0.35"/>
    <row r="130685" s="62" customFormat="1" x14ac:dyDescent="0.35"/>
    <row r="130686" s="62" customFormat="1" x14ac:dyDescent="0.35"/>
    <row r="130687" s="62" customFormat="1" x14ac:dyDescent="0.35"/>
    <row r="130688" s="62" customFormat="1" x14ac:dyDescent="0.35"/>
    <row r="130689" s="62" customFormat="1" x14ac:dyDescent="0.35"/>
    <row r="130690" s="62" customFormat="1" x14ac:dyDescent="0.35"/>
    <row r="130691" s="62" customFormat="1" x14ac:dyDescent="0.35"/>
    <row r="130692" s="62" customFormat="1" x14ac:dyDescent="0.35"/>
    <row r="130693" s="62" customFormat="1" x14ac:dyDescent="0.35"/>
    <row r="130694" s="62" customFormat="1" x14ac:dyDescent="0.35"/>
    <row r="130695" s="62" customFormat="1" x14ac:dyDescent="0.35"/>
    <row r="130696" s="62" customFormat="1" x14ac:dyDescent="0.35"/>
    <row r="130697" s="62" customFormat="1" x14ac:dyDescent="0.35"/>
    <row r="130698" s="62" customFormat="1" x14ac:dyDescent="0.35"/>
    <row r="130699" s="62" customFormat="1" x14ac:dyDescent="0.35"/>
    <row r="130700" s="62" customFormat="1" x14ac:dyDescent="0.35"/>
    <row r="130701" s="62" customFormat="1" x14ac:dyDescent="0.35"/>
    <row r="130702" s="62" customFormat="1" x14ac:dyDescent="0.35"/>
    <row r="130703" s="62" customFormat="1" x14ac:dyDescent="0.35"/>
    <row r="130704" s="62" customFormat="1" x14ac:dyDescent="0.35"/>
    <row r="130705" s="62" customFormat="1" x14ac:dyDescent="0.35"/>
    <row r="130706" s="62" customFormat="1" x14ac:dyDescent="0.35"/>
    <row r="130707" s="62" customFormat="1" x14ac:dyDescent="0.35"/>
    <row r="130708" s="62" customFormat="1" x14ac:dyDescent="0.35"/>
    <row r="130709" s="62" customFormat="1" x14ac:dyDescent="0.35"/>
    <row r="130710" s="62" customFormat="1" x14ac:dyDescent="0.35"/>
    <row r="130711" s="62" customFormat="1" x14ac:dyDescent="0.35"/>
    <row r="130712" s="62" customFormat="1" x14ac:dyDescent="0.35"/>
    <row r="130713" s="62" customFormat="1" x14ac:dyDescent="0.35"/>
    <row r="130714" s="62" customFormat="1" x14ac:dyDescent="0.35"/>
    <row r="130715" s="62" customFormat="1" x14ac:dyDescent="0.35"/>
    <row r="130716" s="62" customFormat="1" x14ac:dyDescent="0.35"/>
    <row r="130717" s="62" customFormat="1" x14ac:dyDescent="0.35"/>
    <row r="130718" s="62" customFormat="1" x14ac:dyDescent="0.35"/>
    <row r="130719" s="62" customFormat="1" x14ac:dyDescent="0.35"/>
    <row r="130720" s="62" customFormat="1" x14ac:dyDescent="0.35"/>
    <row r="130721" s="62" customFormat="1" x14ac:dyDescent="0.35"/>
    <row r="130722" s="62" customFormat="1" x14ac:dyDescent="0.35"/>
    <row r="130723" s="62" customFormat="1" x14ac:dyDescent="0.35"/>
    <row r="130724" s="62" customFormat="1" x14ac:dyDescent="0.35"/>
    <row r="130725" s="62" customFormat="1" x14ac:dyDescent="0.35"/>
    <row r="130726" s="62" customFormat="1" x14ac:dyDescent="0.35"/>
    <row r="130727" s="62" customFormat="1" x14ac:dyDescent="0.35"/>
    <row r="130728" s="62" customFormat="1" x14ac:dyDescent="0.35"/>
    <row r="130729" s="62" customFormat="1" x14ac:dyDescent="0.35"/>
    <row r="130730" s="62" customFormat="1" x14ac:dyDescent="0.35"/>
    <row r="130731" s="62" customFormat="1" x14ac:dyDescent="0.35"/>
    <row r="130732" s="62" customFormat="1" x14ac:dyDescent="0.35"/>
    <row r="130733" s="62" customFormat="1" x14ac:dyDescent="0.35"/>
    <row r="130734" s="62" customFormat="1" x14ac:dyDescent="0.35"/>
    <row r="130735" s="62" customFormat="1" x14ac:dyDescent="0.35"/>
    <row r="130736" s="62" customFormat="1" x14ac:dyDescent="0.35"/>
    <row r="130737" s="62" customFormat="1" x14ac:dyDescent="0.35"/>
    <row r="130738" s="62" customFormat="1" x14ac:dyDescent="0.35"/>
    <row r="130739" s="62" customFormat="1" x14ac:dyDescent="0.35"/>
    <row r="130740" s="62" customFormat="1" x14ac:dyDescent="0.35"/>
    <row r="130741" s="62" customFormat="1" x14ac:dyDescent="0.35"/>
    <row r="130742" s="62" customFormat="1" x14ac:dyDescent="0.35"/>
    <row r="130743" s="62" customFormat="1" x14ac:dyDescent="0.35"/>
    <row r="130744" s="62" customFormat="1" x14ac:dyDescent="0.35"/>
    <row r="130745" s="62" customFormat="1" x14ac:dyDescent="0.35"/>
    <row r="130746" s="62" customFormat="1" x14ac:dyDescent="0.35"/>
    <row r="130747" s="62" customFormat="1" x14ac:dyDescent="0.35"/>
    <row r="130748" s="62" customFormat="1" x14ac:dyDescent="0.35"/>
    <row r="130749" s="62" customFormat="1" x14ac:dyDescent="0.35"/>
    <row r="130750" s="62" customFormat="1" x14ac:dyDescent="0.35"/>
    <row r="130751" s="62" customFormat="1" x14ac:dyDescent="0.35"/>
    <row r="130752" s="62" customFormat="1" x14ac:dyDescent="0.35"/>
    <row r="130753" s="62" customFormat="1" x14ac:dyDescent="0.35"/>
    <row r="130754" s="62" customFormat="1" x14ac:dyDescent="0.35"/>
    <row r="130755" s="62" customFormat="1" x14ac:dyDescent="0.35"/>
    <row r="130756" s="62" customFormat="1" x14ac:dyDescent="0.35"/>
    <row r="130757" s="62" customFormat="1" x14ac:dyDescent="0.35"/>
    <row r="130758" s="62" customFormat="1" x14ac:dyDescent="0.35"/>
    <row r="130759" s="62" customFormat="1" x14ac:dyDescent="0.35"/>
    <row r="130760" s="62" customFormat="1" x14ac:dyDescent="0.35"/>
    <row r="130761" s="62" customFormat="1" x14ac:dyDescent="0.35"/>
    <row r="130762" s="62" customFormat="1" x14ac:dyDescent="0.35"/>
    <row r="130763" s="62" customFormat="1" x14ac:dyDescent="0.35"/>
    <row r="130764" s="62" customFormat="1" x14ac:dyDescent="0.35"/>
    <row r="130765" s="62" customFormat="1" x14ac:dyDescent="0.35"/>
    <row r="130766" s="62" customFormat="1" x14ac:dyDescent="0.35"/>
    <row r="130767" s="62" customFormat="1" x14ac:dyDescent="0.35"/>
    <row r="130768" s="62" customFormat="1" x14ac:dyDescent="0.35"/>
    <row r="130769" s="62" customFormat="1" x14ac:dyDescent="0.35"/>
    <row r="130770" s="62" customFormat="1" x14ac:dyDescent="0.35"/>
    <row r="130771" s="62" customFormat="1" x14ac:dyDescent="0.35"/>
    <row r="130772" s="62" customFormat="1" x14ac:dyDescent="0.35"/>
    <row r="130773" s="62" customFormat="1" x14ac:dyDescent="0.35"/>
    <row r="130774" s="62" customFormat="1" x14ac:dyDescent="0.35"/>
    <row r="130775" s="62" customFormat="1" x14ac:dyDescent="0.35"/>
    <row r="130776" s="62" customFormat="1" x14ac:dyDescent="0.35"/>
    <row r="130777" s="62" customFormat="1" x14ac:dyDescent="0.35"/>
    <row r="130778" s="62" customFormat="1" x14ac:dyDescent="0.35"/>
    <row r="130779" s="62" customFormat="1" x14ac:dyDescent="0.35"/>
    <row r="130780" s="62" customFormat="1" x14ac:dyDescent="0.35"/>
    <row r="130781" s="62" customFormat="1" x14ac:dyDescent="0.35"/>
    <row r="130782" s="62" customFormat="1" x14ac:dyDescent="0.35"/>
    <row r="130783" s="62" customFormat="1" x14ac:dyDescent="0.35"/>
    <row r="130784" s="62" customFormat="1" x14ac:dyDescent="0.35"/>
    <row r="130785" s="62" customFormat="1" x14ac:dyDescent="0.35"/>
    <row r="130786" s="62" customFormat="1" x14ac:dyDescent="0.35"/>
    <row r="130787" s="62" customFormat="1" x14ac:dyDescent="0.35"/>
    <row r="130788" s="62" customFormat="1" x14ac:dyDescent="0.35"/>
    <row r="130789" s="62" customFormat="1" x14ac:dyDescent="0.35"/>
    <row r="130790" s="62" customFormat="1" x14ac:dyDescent="0.35"/>
    <row r="130791" s="62" customFormat="1" x14ac:dyDescent="0.35"/>
    <row r="130792" s="62" customFormat="1" x14ac:dyDescent="0.35"/>
    <row r="130793" s="62" customFormat="1" x14ac:dyDescent="0.35"/>
    <row r="130794" s="62" customFormat="1" x14ac:dyDescent="0.35"/>
    <row r="130795" s="62" customFormat="1" x14ac:dyDescent="0.35"/>
    <row r="130796" s="62" customFormat="1" x14ac:dyDescent="0.35"/>
    <row r="130797" s="62" customFormat="1" x14ac:dyDescent="0.35"/>
    <row r="130798" s="62" customFormat="1" x14ac:dyDescent="0.35"/>
    <row r="130799" s="62" customFormat="1" x14ac:dyDescent="0.35"/>
    <row r="130800" s="62" customFormat="1" x14ac:dyDescent="0.35"/>
    <row r="130801" s="62" customFormat="1" x14ac:dyDescent="0.35"/>
    <row r="130802" s="62" customFormat="1" x14ac:dyDescent="0.35"/>
    <row r="130803" s="62" customFormat="1" x14ac:dyDescent="0.35"/>
    <row r="130804" s="62" customFormat="1" x14ac:dyDescent="0.35"/>
    <row r="130805" s="62" customFormat="1" x14ac:dyDescent="0.35"/>
    <row r="130806" s="62" customFormat="1" x14ac:dyDescent="0.35"/>
    <row r="130807" s="62" customFormat="1" x14ac:dyDescent="0.35"/>
    <row r="130808" s="62" customFormat="1" x14ac:dyDescent="0.35"/>
    <row r="130809" s="62" customFormat="1" x14ac:dyDescent="0.35"/>
    <row r="130810" s="62" customFormat="1" x14ac:dyDescent="0.35"/>
    <row r="130811" s="62" customFormat="1" x14ac:dyDescent="0.35"/>
    <row r="130812" s="62" customFormat="1" x14ac:dyDescent="0.35"/>
    <row r="130813" s="62" customFormat="1" x14ac:dyDescent="0.35"/>
    <row r="130814" s="62" customFormat="1" x14ac:dyDescent="0.35"/>
    <row r="130815" s="62" customFormat="1" x14ac:dyDescent="0.35"/>
    <row r="130816" s="62" customFormat="1" x14ac:dyDescent="0.35"/>
    <row r="130817" s="62" customFormat="1" x14ac:dyDescent="0.35"/>
    <row r="130818" s="62" customFormat="1" x14ac:dyDescent="0.35"/>
    <row r="130819" s="62" customFormat="1" x14ac:dyDescent="0.35"/>
    <row r="130820" s="62" customFormat="1" x14ac:dyDescent="0.35"/>
    <row r="130821" s="62" customFormat="1" x14ac:dyDescent="0.35"/>
    <row r="130822" s="62" customFormat="1" x14ac:dyDescent="0.35"/>
    <row r="130823" s="62" customFormat="1" x14ac:dyDescent="0.35"/>
    <row r="130824" s="62" customFormat="1" x14ac:dyDescent="0.35"/>
    <row r="130825" s="62" customFormat="1" x14ac:dyDescent="0.35"/>
    <row r="130826" s="62" customFormat="1" x14ac:dyDescent="0.35"/>
    <row r="130827" s="62" customFormat="1" x14ac:dyDescent="0.35"/>
    <row r="130828" s="62" customFormat="1" x14ac:dyDescent="0.35"/>
    <row r="130829" s="62" customFormat="1" x14ac:dyDescent="0.35"/>
    <row r="130830" s="62" customFormat="1" x14ac:dyDescent="0.35"/>
    <row r="130831" s="62" customFormat="1" x14ac:dyDescent="0.35"/>
    <row r="130832" s="62" customFormat="1" x14ac:dyDescent="0.35"/>
    <row r="130833" s="62" customFormat="1" x14ac:dyDescent="0.35"/>
    <row r="130834" s="62" customFormat="1" x14ac:dyDescent="0.35"/>
    <row r="130835" s="62" customFormat="1" x14ac:dyDescent="0.35"/>
    <row r="130836" s="62" customFormat="1" x14ac:dyDescent="0.35"/>
    <row r="130837" s="62" customFormat="1" x14ac:dyDescent="0.35"/>
    <row r="130838" s="62" customFormat="1" x14ac:dyDescent="0.35"/>
    <row r="130839" s="62" customFormat="1" x14ac:dyDescent="0.35"/>
    <row r="130840" s="62" customFormat="1" x14ac:dyDescent="0.35"/>
    <row r="130841" s="62" customFormat="1" x14ac:dyDescent="0.35"/>
    <row r="130842" s="62" customFormat="1" x14ac:dyDescent="0.35"/>
    <row r="130843" s="62" customFormat="1" x14ac:dyDescent="0.35"/>
    <row r="130844" s="62" customFormat="1" x14ac:dyDescent="0.35"/>
    <row r="130845" s="62" customFormat="1" x14ac:dyDescent="0.35"/>
    <row r="130846" s="62" customFormat="1" x14ac:dyDescent="0.35"/>
    <row r="130847" s="62" customFormat="1" x14ac:dyDescent="0.35"/>
    <row r="130848" s="62" customFormat="1" x14ac:dyDescent="0.35"/>
    <row r="130849" s="62" customFormat="1" x14ac:dyDescent="0.35"/>
    <row r="130850" s="62" customFormat="1" x14ac:dyDescent="0.35"/>
    <row r="130851" s="62" customFormat="1" x14ac:dyDescent="0.35"/>
    <row r="130852" s="62" customFormat="1" x14ac:dyDescent="0.35"/>
    <row r="130853" s="62" customFormat="1" x14ac:dyDescent="0.35"/>
    <row r="130854" s="62" customFormat="1" x14ac:dyDescent="0.35"/>
    <row r="130855" s="62" customFormat="1" x14ac:dyDescent="0.35"/>
    <row r="130856" s="62" customFormat="1" x14ac:dyDescent="0.35"/>
    <row r="130857" s="62" customFormat="1" x14ac:dyDescent="0.35"/>
    <row r="130858" s="62" customFormat="1" x14ac:dyDescent="0.35"/>
    <row r="130859" s="62" customFormat="1" x14ac:dyDescent="0.35"/>
    <row r="130860" s="62" customFormat="1" x14ac:dyDescent="0.35"/>
    <row r="130861" s="62" customFormat="1" x14ac:dyDescent="0.35"/>
    <row r="130862" s="62" customFormat="1" x14ac:dyDescent="0.35"/>
    <row r="130863" s="62" customFormat="1" x14ac:dyDescent="0.35"/>
    <row r="130864" s="62" customFormat="1" x14ac:dyDescent="0.35"/>
    <row r="130865" s="62" customFormat="1" x14ac:dyDescent="0.35"/>
    <row r="130866" s="62" customFormat="1" x14ac:dyDescent="0.35"/>
    <row r="130867" s="62" customFormat="1" x14ac:dyDescent="0.35"/>
    <row r="130868" s="62" customFormat="1" x14ac:dyDescent="0.35"/>
    <row r="130869" s="62" customFormat="1" x14ac:dyDescent="0.35"/>
    <row r="130870" s="62" customFormat="1" x14ac:dyDescent="0.35"/>
    <row r="130871" s="62" customFormat="1" x14ac:dyDescent="0.35"/>
    <row r="130872" s="62" customFormat="1" x14ac:dyDescent="0.35"/>
    <row r="130873" s="62" customFormat="1" x14ac:dyDescent="0.35"/>
    <row r="130874" s="62" customFormat="1" x14ac:dyDescent="0.35"/>
    <row r="130875" s="62" customFormat="1" x14ac:dyDescent="0.35"/>
    <row r="130876" s="62" customFormat="1" x14ac:dyDescent="0.35"/>
    <row r="130877" s="62" customFormat="1" x14ac:dyDescent="0.35"/>
    <row r="130878" s="62" customFormat="1" x14ac:dyDescent="0.35"/>
    <row r="130879" s="62" customFormat="1" x14ac:dyDescent="0.35"/>
    <row r="130880" s="62" customFormat="1" x14ac:dyDescent="0.35"/>
    <row r="130881" s="62" customFormat="1" x14ac:dyDescent="0.35"/>
    <row r="130882" s="62" customFormat="1" x14ac:dyDescent="0.35"/>
    <row r="130883" s="62" customFormat="1" x14ac:dyDescent="0.35"/>
    <row r="130884" s="62" customFormat="1" x14ac:dyDescent="0.35"/>
    <row r="130885" s="62" customFormat="1" x14ac:dyDescent="0.35"/>
    <row r="130886" s="62" customFormat="1" x14ac:dyDescent="0.35"/>
    <row r="130887" s="62" customFormat="1" x14ac:dyDescent="0.35"/>
    <row r="130888" s="62" customFormat="1" x14ac:dyDescent="0.35"/>
    <row r="130889" s="62" customFormat="1" x14ac:dyDescent="0.35"/>
    <row r="130890" s="62" customFormat="1" x14ac:dyDescent="0.35"/>
    <row r="130891" s="62" customFormat="1" x14ac:dyDescent="0.35"/>
    <row r="130892" s="62" customFormat="1" x14ac:dyDescent="0.35"/>
    <row r="130893" s="62" customFormat="1" x14ac:dyDescent="0.35"/>
    <row r="130894" s="62" customFormat="1" x14ac:dyDescent="0.35"/>
    <row r="130895" s="62" customFormat="1" x14ac:dyDescent="0.35"/>
    <row r="130896" s="62" customFormat="1" x14ac:dyDescent="0.35"/>
    <row r="130897" s="62" customFormat="1" x14ac:dyDescent="0.35"/>
    <row r="130898" s="62" customFormat="1" x14ac:dyDescent="0.35"/>
    <row r="130899" s="62" customFormat="1" x14ac:dyDescent="0.35"/>
    <row r="130900" s="62" customFormat="1" x14ac:dyDescent="0.35"/>
    <row r="130901" s="62" customFormat="1" x14ac:dyDescent="0.35"/>
    <row r="130902" s="62" customFormat="1" x14ac:dyDescent="0.35"/>
    <row r="130903" s="62" customFormat="1" x14ac:dyDescent="0.35"/>
    <row r="130904" s="62" customFormat="1" x14ac:dyDescent="0.35"/>
    <row r="130905" s="62" customFormat="1" x14ac:dyDescent="0.35"/>
    <row r="130906" s="62" customFormat="1" x14ac:dyDescent="0.35"/>
    <row r="130907" s="62" customFormat="1" x14ac:dyDescent="0.35"/>
    <row r="130908" s="62" customFormat="1" x14ac:dyDescent="0.35"/>
    <row r="130909" s="62" customFormat="1" x14ac:dyDescent="0.35"/>
    <row r="130910" s="62" customFormat="1" x14ac:dyDescent="0.35"/>
    <row r="130911" s="62" customFormat="1" x14ac:dyDescent="0.35"/>
    <row r="130912" s="62" customFormat="1" x14ac:dyDescent="0.35"/>
    <row r="130913" s="62" customFormat="1" x14ac:dyDescent="0.35"/>
    <row r="130914" s="62" customFormat="1" x14ac:dyDescent="0.35"/>
    <row r="130915" s="62" customFormat="1" x14ac:dyDescent="0.35"/>
    <row r="130916" s="62" customFormat="1" x14ac:dyDescent="0.35"/>
    <row r="130917" s="62" customFormat="1" x14ac:dyDescent="0.35"/>
    <row r="130918" s="62" customFormat="1" x14ac:dyDescent="0.35"/>
    <row r="130919" s="62" customFormat="1" x14ac:dyDescent="0.35"/>
    <row r="130920" s="62" customFormat="1" x14ac:dyDescent="0.35"/>
    <row r="130921" s="62" customFormat="1" x14ac:dyDescent="0.35"/>
    <row r="130922" s="62" customFormat="1" x14ac:dyDescent="0.35"/>
    <row r="130923" s="62" customFormat="1" x14ac:dyDescent="0.35"/>
    <row r="130924" s="62" customFormat="1" x14ac:dyDescent="0.35"/>
    <row r="130925" s="62" customFormat="1" x14ac:dyDescent="0.35"/>
    <row r="130926" s="62" customFormat="1" x14ac:dyDescent="0.35"/>
    <row r="130927" s="62" customFormat="1" x14ac:dyDescent="0.35"/>
    <row r="130928" s="62" customFormat="1" x14ac:dyDescent="0.35"/>
    <row r="130929" s="62" customFormat="1" x14ac:dyDescent="0.35"/>
    <row r="130930" s="62" customFormat="1" x14ac:dyDescent="0.35"/>
    <row r="130931" s="62" customFormat="1" x14ac:dyDescent="0.35"/>
    <row r="130932" s="62" customFormat="1" x14ac:dyDescent="0.35"/>
    <row r="130933" s="62" customFormat="1" x14ac:dyDescent="0.35"/>
    <row r="130934" s="62" customFormat="1" x14ac:dyDescent="0.35"/>
    <row r="130935" s="62" customFormat="1" x14ac:dyDescent="0.35"/>
    <row r="130936" s="62" customFormat="1" x14ac:dyDescent="0.35"/>
    <row r="130937" s="62" customFormat="1" x14ac:dyDescent="0.35"/>
    <row r="130938" s="62" customFormat="1" x14ac:dyDescent="0.35"/>
    <row r="130939" s="62" customFormat="1" x14ac:dyDescent="0.35"/>
    <row r="130940" s="62" customFormat="1" x14ac:dyDescent="0.35"/>
    <row r="130941" s="62" customFormat="1" x14ac:dyDescent="0.35"/>
    <row r="130942" s="62" customFormat="1" x14ac:dyDescent="0.35"/>
    <row r="130943" s="62" customFormat="1" x14ac:dyDescent="0.35"/>
    <row r="130944" s="62" customFormat="1" x14ac:dyDescent="0.35"/>
    <row r="130945" s="62" customFormat="1" x14ac:dyDescent="0.35"/>
    <row r="130946" s="62" customFormat="1" x14ac:dyDescent="0.35"/>
    <row r="130947" s="62" customFormat="1" x14ac:dyDescent="0.35"/>
    <row r="130948" s="62" customFormat="1" x14ac:dyDescent="0.35"/>
    <row r="130949" s="62" customFormat="1" x14ac:dyDescent="0.35"/>
    <row r="130950" s="62" customFormat="1" x14ac:dyDescent="0.35"/>
    <row r="130951" s="62" customFormat="1" x14ac:dyDescent="0.35"/>
    <row r="130952" s="62" customFormat="1" x14ac:dyDescent="0.35"/>
    <row r="130953" s="62" customFormat="1" x14ac:dyDescent="0.35"/>
    <row r="130954" s="62" customFormat="1" x14ac:dyDescent="0.35"/>
    <row r="130955" s="62" customFormat="1" x14ac:dyDescent="0.35"/>
    <row r="130956" s="62" customFormat="1" x14ac:dyDescent="0.35"/>
    <row r="130957" s="62" customFormat="1" x14ac:dyDescent="0.35"/>
    <row r="130958" s="62" customFormat="1" x14ac:dyDescent="0.35"/>
    <row r="130959" s="62" customFormat="1" x14ac:dyDescent="0.35"/>
    <row r="130960" s="62" customFormat="1" x14ac:dyDescent="0.35"/>
    <row r="130961" s="62" customFormat="1" x14ac:dyDescent="0.35"/>
    <row r="130962" s="62" customFormat="1" x14ac:dyDescent="0.35"/>
    <row r="130963" s="62" customFormat="1" x14ac:dyDescent="0.35"/>
    <row r="130964" s="62" customFormat="1" x14ac:dyDescent="0.35"/>
    <row r="130965" s="62" customFormat="1" x14ac:dyDescent="0.35"/>
    <row r="130966" s="62" customFormat="1" x14ac:dyDescent="0.35"/>
    <row r="130967" s="62" customFormat="1" x14ac:dyDescent="0.35"/>
    <row r="130968" s="62" customFormat="1" x14ac:dyDescent="0.35"/>
    <row r="130969" s="62" customFormat="1" x14ac:dyDescent="0.35"/>
    <row r="130970" s="62" customFormat="1" x14ac:dyDescent="0.35"/>
    <row r="130971" s="62" customFormat="1" x14ac:dyDescent="0.35"/>
    <row r="130972" s="62" customFormat="1" x14ac:dyDescent="0.35"/>
    <row r="130973" s="62" customFormat="1" x14ac:dyDescent="0.35"/>
    <row r="130974" s="62" customFormat="1" x14ac:dyDescent="0.35"/>
    <row r="130975" s="62" customFormat="1" x14ac:dyDescent="0.35"/>
    <row r="130976" s="62" customFormat="1" x14ac:dyDescent="0.35"/>
    <row r="130977" s="62" customFormat="1" x14ac:dyDescent="0.35"/>
    <row r="130978" s="62" customFormat="1" x14ac:dyDescent="0.35"/>
    <row r="130979" s="62" customFormat="1" x14ac:dyDescent="0.35"/>
    <row r="130980" s="62" customFormat="1" x14ac:dyDescent="0.35"/>
    <row r="130981" s="62" customFormat="1" x14ac:dyDescent="0.35"/>
    <row r="130982" s="62" customFormat="1" x14ac:dyDescent="0.35"/>
    <row r="130983" s="62" customFormat="1" x14ac:dyDescent="0.35"/>
    <row r="130984" s="62" customFormat="1" x14ac:dyDescent="0.35"/>
    <row r="130985" s="62" customFormat="1" x14ac:dyDescent="0.35"/>
    <row r="130986" s="62" customFormat="1" x14ac:dyDescent="0.35"/>
    <row r="130987" s="62" customFormat="1" x14ac:dyDescent="0.35"/>
    <row r="130988" s="62" customFormat="1" x14ac:dyDescent="0.35"/>
    <row r="130989" s="62" customFormat="1" x14ac:dyDescent="0.35"/>
    <row r="130990" s="62" customFormat="1" x14ac:dyDescent="0.35"/>
    <row r="130991" s="62" customFormat="1" x14ac:dyDescent="0.35"/>
    <row r="130992" s="62" customFormat="1" x14ac:dyDescent="0.35"/>
    <row r="130993" s="62" customFormat="1" x14ac:dyDescent="0.35"/>
    <row r="130994" s="62" customFormat="1" x14ac:dyDescent="0.35"/>
    <row r="130995" s="62" customFormat="1" x14ac:dyDescent="0.35"/>
    <row r="130996" s="62" customFormat="1" x14ac:dyDescent="0.35"/>
    <row r="130997" s="62" customFormat="1" x14ac:dyDescent="0.35"/>
    <row r="130998" s="62" customFormat="1" x14ac:dyDescent="0.35"/>
    <row r="130999" s="62" customFormat="1" x14ac:dyDescent="0.35"/>
    <row r="131000" s="62" customFormat="1" x14ac:dyDescent="0.35"/>
    <row r="131001" s="62" customFormat="1" x14ac:dyDescent="0.35"/>
    <row r="131002" s="62" customFormat="1" x14ac:dyDescent="0.35"/>
    <row r="131003" s="62" customFormat="1" x14ac:dyDescent="0.35"/>
    <row r="131004" s="62" customFormat="1" x14ac:dyDescent="0.35"/>
    <row r="131005" s="62" customFormat="1" x14ac:dyDescent="0.35"/>
    <row r="131006" s="62" customFormat="1" x14ac:dyDescent="0.35"/>
    <row r="131007" s="62" customFormat="1" x14ac:dyDescent="0.35"/>
    <row r="131008" s="62" customFormat="1" x14ac:dyDescent="0.35"/>
    <row r="131009" s="62" customFormat="1" x14ac:dyDescent="0.35"/>
    <row r="131010" s="62" customFormat="1" x14ac:dyDescent="0.35"/>
    <row r="131011" s="62" customFormat="1" x14ac:dyDescent="0.35"/>
    <row r="131012" s="62" customFormat="1" x14ac:dyDescent="0.35"/>
    <row r="131013" s="62" customFormat="1" x14ac:dyDescent="0.35"/>
    <row r="131014" s="62" customFormat="1" x14ac:dyDescent="0.35"/>
    <row r="131015" s="62" customFormat="1" x14ac:dyDescent="0.35"/>
    <row r="131016" s="62" customFormat="1" x14ac:dyDescent="0.35"/>
    <row r="131017" s="62" customFormat="1" x14ac:dyDescent="0.35"/>
    <row r="131018" s="62" customFormat="1" x14ac:dyDescent="0.35"/>
    <row r="131019" s="62" customFormat="1" x14ac:dyDescent="0.35"/>
    <row r="131020" s="62" customFormat="1" x14ac:dyDescent="0.35"/>
    <row r="131021" s="62" customFormat="1" x14ac:dyDescent="0.35"/>
    <row r="131022" s="62" customFormat="1" x14ac:dyDescent="0.35"/>
    <row r="131023" s="62" customFormat="1" x14ac:dyDescent="0.35"/>
    <row r="131024" s="62" customFormat="1" x14ac:dyDescent="0.35"/>
    <row r="131025" s="62" customFormat="1" x14ac:dyDescent="0.35"/>
    <row r="131026" s="62" customFormat="1" x14ac:dyDescent="0.35"/>
    <row r="131027" s="62" customFormat="1" x14ac:dyDescent="0.35"/>
    <row r="131028" s="62" customFormat="1" x14ac:dyDescent="0.35"/>
    <row r="131029" s="62" customFormat="1" x14ac:dyDescent="0.35"/>
    <row r="131030" s="62" customFormat="1" x14ac:dyDescent="0.35"/>
    <row r="131031" s="62" customFormat="1" x14ac:dyDescent="0.35"/>
    <row r="131032" s="62" customFormat="1" x14ac:dyDescent="0.35"/>
    <row r="131033" s="62" customFormat="1" x14ac:dyDescent="0.35"/>
    <row r="131034" s="62" customFormat="1" x14ac:dyDescent="0.35"/>
    <row r="131035" s="62" customFormat="1" x14ac:dyDescent="0.35"/>
    <row r="131036" s="62" customFormat="1" x14ac:dyDescent="0.35"/>
    <row r="131037" s="62" customFormat="1" x14ac:dyDescent="0.35"/>
    <row r="131038" s="62" customFormat="1" x14ac:dyDescent="0.35"/>
    <row r="131039" s="62" customFormat="1" x14ac:dyDescent="0.35"/>
    <row r="131040" s="62" customFormat="1" x14ac:dyDescent="0.35"/>
    <row r="131041" s="62" customFormat="1" x14ac:dyDescent="0.35"/>
    <row r="131042" s="62" customFormat="1" x14ac:dyDescent="0.35"/>
    <row r="131043" s="62" customFormat="1" x14ac:dyDescent="0.35"/>
    <row r="131044" s="62" customFormat="1" x14ac:dyDescent="0.35"/>
    <row r="131045" s="62" customFormat="1" x14ac:dyDescent="0.35"/>
    <row r="131046" s="62" customFormat="1" x14ac:dyDescent="0.35"/>
    <row r="131047" s="62" customFormat="1" x14ac:dyDescent="0.35"/>
    <row r="131048" s="62" customFormat="1" x14ac:dyDescent="0.35"/>
    <row r="131049" s="62" customFormat="1" x14ac:dyDescent="0.35"/>
    <row r="131050" s="62" customFormat="1" x14ac:dyDescent="0.35"/>
    <row r="131051" s="62" customFormat="1" x14ac:dyDescent="0.35"/>
    <row r="131052" s="62" customFormat="1" x14ac:dyDescent="0.35"/>
    <row r="131053" s="62" customFormat="1" x14ac:dyDescent="0.35"/>
    <row r="131054" s="62" customFormat="1" x14ac:dyDescent="0.35"/>
    <row r="131055" s="62" customFormat="1" x14ac:dyDescent="0.35"/>
    <row r="131056" s="62" customFormat="1" x14ac:dyDescent="0.35"/>
    <row r="131057" s="62" customFormat="1" x14ac:dyDescent="0.35"/>
    <row r="131058" s="62" customFormat="1" x14ac:dyDescent="0.35"/>
    <row r="131059" s="62" customFormat="1" x14ac:dyDescent="0.35"/>
    <row r="131060" s="62" customFormat="1" x14ac:dyDescent="0.35"/>
    <row r="131061" s="62" customFormat="1" x14ac:dyDescent="0.35"/>
    <row r="131062" s="62" customFormat="1" x14ac:dyDescent="0.35"/>
    <row r="131063" s="62" customFormat="1" x14ac:dyDescent="0.35"/>
    <row r="131064" s="62" customFormat="1" x14ac:dyDescent="0.35"/>
    <row r="131065" s="62" customFormat="1" x14ac:dyDescent="0.35"/>
    <row r="131066" s="62" customFormat="1" x14ac:dyDescent="0.35"/>
    <row r="131067" s="62" customFormat="1" x14ac:dyDescent="0.35"/>
    <row r="131068" s="62" customFormat="1" x14ac:dyDescent="0.35"/>
    <row r="131069" s="62" customFormat="1" x14ac:dyDescent="0.35"/>
    <row r="131070" s="62" customFormat="1" x14ac:dyDescent="0.35"/>
    <row r="131071" s="62" customFormat="1" x14ac:dyDescent="0.35"/>
    <row r="131072" s="62" customFormat="1" x14ac:dyDescent="0.35"/>
    <row r="131073" s="62" customFormat="1" x14ac:dyDescent="0.35"/>
    <row r="131074" s="62" customFormat="1" x14ac:dyDescent="0.35"/>
    <row r="131075" s="62" customFormat="1" x14ac:dyDescent="0.35"/>
    <row r="131076" s="62" customFormat="1" x14ac:dyDescent="0.35"/>
    <row r="131077" s="62" customFormat="1" x14ac:dyDescent="0.35"/>
    <row r="131078" s="62" customFormat="1" x14ac:dyDescent="0.35"/>
    <row r="131079" s="62" customFormat="1" x14ac:dyDescent="0.35"/>
    <row r="131080" s="62" customFormat="1" x14ac:dyDescent="0.35"/>
    <row r="131081" s="62" customFormat="1" x14ac:dyDescent="0.35"/>
    <row r="131082" s="62" customFormat="1" x14ac:dyDescent="0.35"/>
    <row r="131083" s="62" customFormat="1" x14ac:dyDescent="0.35"/>
    <row r="131084" s="62" customFormat="1" x14ac:dyDescent="0.35"/>
    <row r="131085" s="62" customFormat="1" x14ac:dyDescent="0.35"/>
    <row r="131086" s="62" customFormat="1" x14ac:dyDescent="0.35"/>
    <row r="131087" s="62" customFormat="1" x14ac:dyDescent="0.35"/>
    <row r="131088" s="62" customFormat="1" x14ac:dyDescent="0.35"/>
    <row r="131089" s="62" customFormat="1" x14ac:dyDescent="0.35"/>
    <row r="131090" s="62" customFormat="1" x14ac:dyDescent="0.35"/>
    <row r="131091" s="62" customFormat="1" x14ac:dyDescent="0.35"/>
    <row r="131092" s="62" customFormat="1" x14ac:dyDescent="0.35"/>
    <row r="131093" s="62" customFormat="1" x14ac:dyDescent="0.35"/>
    <row r="131094" s="62" customFormat="1" x14ac:dyDescent="0.35"/>
    <row r="131095" s="62" customFormat="1" x14ac:dyDescent="0.35"/>
    <row r="131096" s="62" customFormat="1" x14ac:dyDescent="0.35"/>
    <row r="131097" s="62" customFormat="1" x14ac:dyDescent="0.35"/>
    <row r="131098" s="62" customFormat="1" x14ac:dyDescent="0.35"/>
    <row r="131099" s="62" customFormat="1" x14ac:dyDescent="0.35"/>
    <row r="131100" s="62" customFormat="1" x14ac:dyDescent="0.35"/>
    <row r="131101" s="62" customFormat="1" x14ac:dyDescent="0.35"/>
    <row r="131102" s="62" customFormat="1" x14ac:dyDescent="0.35"/>
    <row r="131103" s="62" customFormat="1" x14ac:dyDescent="0.35"/>
    <row r="131104" s="62" customFormat="1" x14ac:dyDescent="0.35"/>
    <row r="131105" s="62" customFormat="1" x14ac:dyDescent="0.35"/>
    <row r="131106" s="62" customFormat="1" x14ac:dyDescent="0.35"/>
    <row r="131107" s="62" customFormat="1" x14ac:dyDescent="0.35"/>
    <row r="131108" s="62" customFormat="1" x14ac:dyDescent="0.35"/>
    <row r="131109" s="62" customFormat="1" x14ac:dyDescent="0.35"/>
    <row r="131110" s="62" customFormat="1" x14ac:dyDescent="0.35"/>
    <row r="131111" s="62" customFormat="1" x14ac:dyDescent="0.35"/>
    <row r="131112" s="62" customFormat="1" x14ac:dyDescent="0.35"/>
    <row r="131113" s="62" customFormat="1" x14ac:dyDescent="0.35"/>
    <row r="131114" s="62" customFormat="1" x14ac:dyDescent="0.35"/>
    <row r="131115" s="62" customFormat="1" x14ac:dyDescent="0.35"/>
    <row r="131116" s="62" customFormat="1" x14ac:dyDescent="0.35"/>
    <row r="131117" s="62" customFormat="1" x14ac:dyDescent="0.35"/>
    <row r="131118" s="62" customFormat="1" x14ac:dyDescent="0.35"/>
    <row r="131119" s="62" customFormat="1" x14ac:dyDescent="0.35"/>
    <row r="131120" s="62" customFormat="1" x14ac:dyDescent="0.35"/>
    <row r="131121" s="62" customFormat="1" x14ac:dyDescent="0.35"/>
    <row r="131122" s="62" customFormat="1" x14ac:dyDescent="0.35"/>
    <row r="131123" s="62" customFormat="1" x14ac:dyDescent="0.35"/>
    <row r="131124" s="62" customFormat="1" x14ac:dyDescent="0.35"/>
    <row r="131125" s="62" customFormat="1" x14ac:dyDescent="0.35"/>
    <row r="131126" s="62" customFormat="1" x14ac:dyDescent="0.35"/>
    <row r="131127" s="62" customFormat="1" x14ac:dyDescent="0.35"/>
    <row r="131128" s="62" customFormat="1" x14ac:dyDescent="0.35"/>
    <row r="131129" s="62" customFormat="1" x14ac:dyDescent="0.35"/>
    <row r="131130" s="62" customFormat="1" x14ac:dyDescent="0.35"/>
    <row r="131131" s="62" customFormat="1" x14ac:dyDescent="0.35"/>
    <row r="131132" s="62" customFormat="1" x14ac:dyDescent="0.35"/>
    <row r="131133" s="62" customFormat="1" x14ac:dyDescent="0.35"/>
    <row r="131134" s="62" customFormat="1" x14ac:dyDescent="0.35"/>
    <row r="131135" s="62" customFormat="1" x14ac:dyDescent="0.35"/>
    <row r="131136" s="62" customFormat="1" x14ac:dyDescent="0.35"/>
    <row r="131137" s="62" customFormat="1" x14ac:dyDescent="0.35"/>
    <row r="131138" s="62" customFormat="1" x14ac:dyDescent="0.35"/>
    <row r="131139" s="62" customFormat="1" x14ac:dyDescent="0.35"/>
    <row r="131140" s="62" customFormat="1" x14ac:dyDescent="0.35"/>
    <row r="131141" s="62" customFormat="1" x14ac:dyDescent="0.35"/>
    <row r="131142" s="62" customFormat="1" x14ac:dyDescent="0.35"/>
    <row r="131143" s="62" customFormat="1" x14ac:dyDescent="0.35"/>
    <row r="131144" s="62" customFormat="1" x14ac:dyDescent="0.35"/>
    <row r="131145" s="62" customFormat="1" x14ac:dyDescent="0.35"/>
    <row r="131146" s="62" customFormat="1" x14ac:dyDescent="0.35"/>
    <row r="131147" s="62" customFormat="1" x14ac:dyDescent="0.35"/>
    <row r="131148" s="62" customFormat="1" x14ac:dyDescent="0.35"/>
    <row r="131149" s="62" customFormat="1" x14ac:dyDescent="0.35"/>
    <row r="131150" s="62" customFormat="1" x14ac:dyDescent="0.35"/>
    <row r="131151" s="62" customFormat="1" x14ac:dyDescent="0.35"/>
    <row r="131152" s="62" customFormat="1" x14ac:dyDescent="0.35"/>
    <row r="131153" s="62" customFormat="1" x14ac:dyDescent="0.35"/>
    <row r="131154" s="62" customFormat="1" x14ac:dyDescent="0.35"/>
    <row r="131155" s="62" customFormat="1" x14ac:dyDescent="0.35"/>
    <row r="131156" s="62" customFormat="1" x14ac:dyDescent="0.35"/>
    <row r="131157" s="62" customFormat="1" x14ac:dyDescent="0.35"/>
    <row r="131158" s="62" customFormat="1" x14ac:dyDescent="0.35"/>
    <row r="131159" s="62" customFormat="1" x14ac:dyDescent="0.35"/>
    <row r="131160" s="62" customFormat="1" x14ac:dyDescent="0.35"/>
    <row r="131161" s="62" customFormat="1" x14ac:dyDescent="0.35"/>
    <row r="131162" s="62" customFormat="1" x14ac:dyDescent="0.35"/>
    <row r="131163" s="62" customFormat="1" x14ac:dyDescent="0.35"/>
    <row r="131164" s="62" customFormat="1" x14ac:dyDescent="0.35"/>
    <row r="131165" s="62" customFormat="1" x14ac:dyDescent="0.35"/>
    <row r="131166" s="62" customFormat="1" x14ac:dyDescent="0.35"/>
    <row r="131167" s="62" customFormat="1" x14ac:dyDescent="0.35"/>
    <row r="131168" s="62" customFormat="1" x14ac:dyDescent="0.35"/>
    <row r="131169" s="62" customFormat="1" x14ac:dyDescent="0.35"/>
    <row r="131170" s="62" customFormat="1" x14ac:dyDescent="0.35"/>
    <row r="131171" s="62" customFormat="1" x14ac:dyDescent="0.35"/>
    <row r="131172" s="62" customFormat="1" x14ac:dyDescent="0.35"/>
    <row r="131173" s="62" customFormat="1" x14ac:dyDescent="0.35"/>
    <row r="131174" s="62" customFormat="1" x14ac:dyDescent="0.35"/>
    <row r="131175" s="62" customFormat="1" x14ac:dyDescent="0.35"/>
    <row r="131176" s="62" customFormat="1" x14ac:dyDescent="0.35"/>
    <row r="131177" s="62" customFormat="1" x14ac:dyDescent="0.35"/>
    <row r="131178" s="62" customFormat="1" x14ac:dyDescent="0.35"/>
    <row r="131179" s="62" customFormat="1" x14ac:dyDescent="0.35"/>
    <row r="131180" s="62" customFormat="1" x14ac:dyDescent="0.35"/>
    <row r="131181" s="62" customFormat="1" x14ac:dyDescent="0.35"/>
    <row r="131182" s="62" customFormat="1" x14ac:dyDescent="0.35"/>
    <row r="131183" s="62" customFormat="1" x14ac:dyDescent="0.35"/>
    <row r="131184" s="62" customFormat="1" x14ac:dyDescent="0.35"/>
    <row r="131185" s="62" customFormat="1" x14ac:dyDescent="0.35"/>
    <row r="131186" s="62" customFormat="1" x14ac:dyDescent="0.35"/>
    <row r="131187" s="62" customFormat="1" x14ac:dyDescent="0.35"/>
    <row r="131188" s="62" customFormat="1" x14ac:dyDescent="0.35"/>
    <row r="131189" s="62" customFormat="1" x14ac:dyDescent="0.35"/>
    <row r="131190" s="62" customFormat="1" x14ac:dyDescent="0.35"/>
    <row r="131191" s="62" customFormat="1" x14ac:dyDescent="0.35"/>
    <row r="131192" s="62" customFormat="1" x14ac:dyDescent="0.35"/>
    <row r="131193" s="62" customFormat="1" x14ac:dyDescent="0.35"/>
    <row r="131194" s="62" customFormat="1" x14ac:dyDescent="0.35"/>
    <row r="131195" s="62" customFormat="1" x14ac:dyDescent="0.35"/>
    <row r="131196" s="62" customFormat="1" x14ac:dyDescent="0.35"/>
    <row r="131197" s="62" customFormat="1" x14ac:dyDescent="0.35"/>
    <row r="131198" s="62" customFormat="1" x14ac:dyDescent="0.35"/>
    <row r="131199" s="62" customFormat="1" x14ac:dyDescent="0.35"/>
    <row r="131200" s="62" customFormat="1" x14ac:dyDescent="0.35"/>
    <row r="131201" s="62" customFormat="1" x14ac:dyDescent="0.35"/>
    <row r="131202" s="62" customFormat="1" x14ac:dyDescent="0.35"/>
    <row r="131203" s="62" customFormat="1" x14ac:dyDescent="0.35"/>
    <row r="131204" s="62" customFormat="1" x14ac:dyDescent="0.35"/>
    <row r="131205" s="62" customFormat="1" x14ac:dyDescent="0.35"/>
    <row r="131206" s="62" customFormat="1" x14ac:dyDescent="0.35"/>
    <row r="131207" s="62" customFormat="1" x14ac:dyDescent="0.35"/>
    <row r="131208" s="62" customFormat="1" x14ac:dyDescent="0.35"/>
    <row r="131209" s="62" customFormat="1" x14ac:dyDescent="0.35"/>
    <row r="131210" s="62" customFormat="1" x14ac:dyDescent="0.35"/>
    <row r="131211" s="62" customFormat="1" x14ac:dyDescent="0.35"/>
    <row r="131212" s="62" customFormat="1" x14ac:dyDescent="0.35"/>
    <row r="131213" s="62" customFormat="1" x14ac:dyDescent="0.35"/>
    <row r="131214" s="62" customFormat="1" x14ac:dyDescent="0.35"/>
    <row r="131215" s="62" customFormat="1" x14ac:dyDescent="0.35"/>
    <row r="131216" s="62" customFormat="1" x14ac:dyDescent="0.35"/>
    <row r="131217" s="62" customFormat="1" x14ac:dyDescent="0.35"/>
    <row r="131218" s="62" customFormat="1" x14ac:dyDescent="0.35"/>
    <row r="131219" s="62" customFormat="1" x14ac:dyDescent="0.35"/>
    <row r="131220" s="62" customFormat="1" x14ac:dyDescent="0.35"/>
    <row r="131221" s="62" customFormat="1" x14ac:dyDescent="0.35"/>
    <row r="131222" s="62" customFormat="1" x14ac:dyDescent="0.35"/>
    <row r="131223" s="62" customFormat="1" x14ac:dyDescent="0.35"/>
    <row r="131224" s="62" customFormat="1" x14ac:dyDescent="0.35"/>
    <row r="131225" s="62" customFormat="1" x14ac:dyDescent="0.35"/>
    <row r="131226" s="62" customFormat="1" x14ac:dyDescent="0.35"/>
    <row r="131227" s="62" customFormat="1" x14ac:dyDescent="0.35"/>
    <row r="131228" s="62" customFormat="1" x14ac:dyDescent="0.35"/>
    <row r="131229" s="62" customFormat="1" x14ac:dyDescent="0.35"/>
    <row r="131230" s="62" customFormat="1" x14ac:dyDescent="0.35"/>
    <row r="131231" s="62" customFormat="1" x14ac:dyDescent="0.35"/>
    <row r="131232" s="62" customFormat="1" x14ac:dyDescent="0.35"/>
    <row r="131233" s="62" customFormat="1" x14ac:dyDescent="0.35"/>
    <row r="131234" s="62" customFormat="1" x14ac:dyDescent="0.35"/>
    <row r="131235" s="62" customFormat="1" x14ac:dyDescent="0.35"/>
    <row r="131236" s="62" customFormat="1" x14ac:dyDescent="0.35"/>
    <row r="131237" s="62" customFormat="1" x14ac:dyDescent="0.35"/>
    <row r="131238" s="62" customFormat="1" x14ac:dyDescent="0.35"/>
    <row r="131239" s="62" customFormat="1" x14ac:dyDescent="0.35"/>
    <row r="131240" s="62" customFormat="1" x14ac:dyDescent="0.35"/>
    <row r="131241" s="62" customFormat="1" x14ac:dyDescent="0.35"/>
    <row r="131242" s="62" customFormat="1" x14ac:dyDescent="0.35"/>
    <row r="131243" s="62" customFormat="1" x14ac:dyDescent="0.35"/>
    <row r="131244" s="62" customFormat="1" x14ac:dyDescent="0.35"/>
    <row r="131245" s="62" customFormat="1" x14ac:dyDescent="0.35"/>
    <row r="131246" s="62" customFormat="1" x14ac:dyDescent="0.35"/>
    <row r="131247" s="62" customFormat="1" x14ac:dyDescent="0.35"/>
    <row r="131248" s="62" customFormat="1" x14ac:dyDescent="0.35"/>
    <row r="131249" s="62" customFormat="1" x14ac:dyDescent="0.35"/>
    <row r="131250" s="62" customFormat="1" x14ac:dyDescent="0.35"/>
    <row r="131251" s="62" customFormat="1" x14ac:dyDescent="0.35"/>
    <row r="131252" s="62" customFormat="1" x14ac:dyDescent="0.35"/>
    <row r="131253" s="62" customFormat="1" x14ac:dyDescent="0.35"/>
    <row r="131254" s="62" customFormat="1" x14ac:dyDescent="0.35"/>
    <row r="131255" s="62" customFormat="1" x14ac:dyDescent="0.35"/>
    <row r="131256" s="62" customFormat="1" x14ac:dyDescent="0.35"/>
    <row r="131257" s="62" customFormat="1" x14ac:dyDescent="0.35"/>
    <row r="131258" s="62" customFormat="1" x14ac:dyDescent="0.35"/>
    <row r="131259" s="62" customFormat="1" x14ac:dyDescent="0.35"/>
    <row r="131260" s="62" customFormat="1" x14ac:dyDescent="0.35"/>
    <row r="131261" s="62" customFormat="1" x14ac:dyDescent="0.35"/>
    <row r="131262" s="62" customFormat="1" x14ac:dyDescent="0.35"/>
    <row r="131263" s="62" customFormat="1" x14ac:dyDescent="0.35"/>
    <row r="131264" s="62" customFormat="1" x14ac:dyDescent="0.35"/>
    <row r="131265" s="62" customFormat="1" x14ac:dyDescent="0.35"/>
    <row r="131266" s="62" customFormat="1" x14ac:dyDescent="0.35"/>
    <row r="131267" s="62" customFormat="1" x14ac:dyDescent="0.35"/>
    <row r="131268" s="62" customFormat="1" x14ac:dyDescent="0.35"/>
    <row r="131269" s="62" customFormat="1" x14ac:dyDescent="0.35"/>
    <row r="131270" s="62" customFormat="1" x14ac:dyDescent="0.35"/>
    <row r="131271" s="62" customFormat="1" x14ac:dyDescent="0.35"/>
    <row r="131272" s="62" customFormat="1" x14ac:dyDescent="0.35"/>
    <row r="131273" s="62" customFormat="1" x14ac:dyDescent="0.35"/>
    <row r="131274" s="62" customFormat="1" x14ac:dyDescent="0.35"/>
    <row r="131275" s="62" customFormat="1" x14ac:dyDescent="0.35"/>
    <row r="131276" s="62" customFormat="1" x14ac:dyDescent="0.35"/>
    <row r="131277" s="62" customFormat="1" x14ac:dyDescent="0.35"/>
    <row r="131278" s="62" customFormat="1" x14ac:dyDescent="0.35"/>
    <row r="131279" s="62" customFormat="1" x14ac:dyDescent="0.35"/>
    <row r="131280" s="62" customFormat="1" x14ac:dyDescent="0.35"/>
    <row r="131281" s="62" customFormat="1" x14ac:dyDescent="0.35"/>
    <row r="131282" s="62" customFormat="1" x14ac:dyDescent="0.35"/>
    <row r="131283" s="62" customFormat="1" x14ac:dyDescent="0.35"/>
    <row r="131284" s="62" customFormat="1" x14ac:dyDescent="0.35"/>
    <row r="131285" s="62" customFormat="1" x14ac:dyDescent="0.35"/>
    <row r="131286" s="62" customFormat="1" x14ac:dyDescent="0.35"/>
    <row r="131287" s="62" customFormat="1" x14ac:dyDescent="0.35"/>
    <row r="131288" s="62" customFormat="1" x14ac:dyDescent="0.35"/>
    <row r="131289" s="62" customFormat="1" x14ac:dyDescent="0.35"/>
    <row r="131290" s="62" customFormat="1" x14ac:dyDescent="0.35"/>
    <row r="131291" s="62" customFormat="1" x14ac:dyDescent="0.35"/>
    <row r="131292" s="62" customFormat="1" x14ac:dyDescent="0.35"/>
    <row r="131293" s="62" customFormat="1" x14ac:dyDescent="0.35"/>
    <row r="131294" s="62" customFormat="1" x14ac:dyDescent="0.35"/>
    <row r="131295" s="62" customFormat="1" x14ac:dyDescent="0.35"/>
    <row r="131296" s="62" customFormat="1" x14ac:dyDescent="0.35"/>
    <row r="131297" s="62" customFormat="1" x14ac:dyDescent="0.35"/>
    <row r="131298" s="62" customFormat="1" x14ac:dyDescent="0.35"/>
    <row r="131299" s="62" customFormat="1" x14ac:dyDescent="0.35"/>
    <row r="131300" s="62" customFormat="1" x14ac:dyDescent="0.35"/>
    <row r="131301" s="62" customFormat="1" x14ac:dyDescent="0.35"/>
    <row r="131302" s="62" customFormat="1" x14ac:dyDescent="0.35"/>
    <row r="131303" s="62" customFormat="1" x14ac:dyDescent="0.35"/>
    <row r="131304" s="62" customFormat="1" x14ac:dyDescent="0.35"/>
    <row r="131305" s="62" customFormat="1" x14ac:dyDescent="0.35"/>
    <row r="131306" s="62" customFormat="1" x14ac:dyDescent="0.35"/>
    <row r="131307" s="62" customFormat="1" x14ac:dyDescent="0.35"/>
    <row r="131308" s="62" customFormat="1" x14ac:dyDescent="0.35"/>
    <row r="131309" s="62" customFormat="1" x14ac:dyDescent="0.35"/>
    <row r="131310" s="62" customFormat="1" x14ac:dyDescent="0.35"/>
    <row r="131311" s="62" customFormat="1" x14ac:dyDescent="0.35"/>
    <row r="131312" s="62" customFormat="1" x14ac:dyDescent="0.35"/>
    <row r="131313" s="62" customFormat="1" x14ac:dyDescent="0.35"/>
    <row r="131314" s="62" customFormat="1" x14ac:dyDescent="0.35"/>
    <row r="131315" s="62" customFormat="1" x14ac:dyDescent="0.35"/>
    <row r="131316" s="62" customFormat="1" x14ac:dyDescent="0.35"/>
    <row r="131317" s="62" customFormat="1" x14ac:dyDescent="0.35"/>
    <row r="131318" s="62" customFormat="1" x14ac:dyDescent="0.35"/>
    <row r="131319" s="62" customFormat="1" x14ac:dyDescent="0.35"/>
    <row r="131320" s="62" customFormat="1" x14ac:dyDescent="0.35"/>
    <row r="131321" s="62" customFormat="1" x14ac:dyDescent="0.35"/>
    <row r="131322" s="62" customFormat="1" x14ac:dyDescent="0.35"/>
    <row r="131323" s="62" customFormat="1" x14ac:dyDescent="0.35"/>
    <row r="131324" s="62" customFormat="1" x14ac:dyDescent="0.35"/>
    <row r="131325" s="62" customFormat="1" x14ac:dyDescent="0.35"/>
    <row r="131326" s="62" customFormat="1" x14ac:dyDescent="0.35"/>
    <row r="131327" s="62" customFormat="1" x14ac:dyDescent="0.35"/>
    <row r="131328" s="62" customFormat="1" x14ac:dyDescent="0.35"/>
    <row r="131329" s="62" customFormat="1" x14ac:dyDescent="0.35"/>
    <row r="131330" s="62" customFormat="1" x14ac:dyDescent="0.35"/>
    <row r="131331" s="62" customFormat="1" x14ac:dyDescent="0.35"/>
    <row r="131332" s="62" customFormat="1" x14ac:dyDescent="0.35"/>
    <row r="131333" s="62" customFormat="1" x14ac:dyDescent="0.35"/>
    <row r="131334" s="62" customFormat="1" x14ac:dyDescent="0.35"/>
    <row r="131335" s="62" customFormat="1" x14ac:dyDescent="0.35"/>
    <row r="131336" s="62" customFormat="1" x14ac:dyDescent="0.35"/>
    <row r="131337" s="62" customFormat="1" x14ac:dyDescent="0.35"/>
    <row r="131338" s="62" customFormat="1" x14ac:dyDescent="0.35"/>
    <row r="131339" s="62" customFormat="1" x14ac:dyDescent="0.35"/>
    <row r="131340" s="62" customFormat="1" x14ac:dyDescent="0.35"/>
    <row r="131341" s="62" customFormat="1" x14ac:dyDescent="0.35"/>
    <row r="131342" s="62" customFormat="1" x14ac:dyDescent="0.35"/>
    <row r="131343" s="62" customFormat="1" x14ac:dyDescent="0.35"/>
    <row r="131344" s="62" customFormat="1" x14ac:dyDescent="0.35"/>
    <row r="131345" s="62" customFormat="1" x14ac:dyDescent="0.35"/>
    <row r="131346" s="62" customFormat="1" x14ac:dyDescent="0.35"/>
    <row r="131347" s="62" customFormat="1" x14ac:dyDescent="0.35"/>
    <row r="131348" s="62" customFormat="1" x14ac:dyDescent="0.35"/>
    <row r="131349" s="62" customFormat="1" x14ac:dyDescent="0.35"/>
    <row r="131350" s="62" customFormat="1" x14ac:dyDescent="0.35"/>
    <row r="131351" s="62" customFormat="1" x14ac:dyDescent="0.35"/>
    <row r="131352" s="62" customFormat="1" x14ac:dyDescent="0.35"/>
    <row r="131353" s="62" customFormat="1" x14ac:dyDescent="0.35"/>
    <row r="131354" s="62" customFormat="1" x14ac:dyDescent="0.35"/>
    <row r="131355" s="62" customFormat="1" x14ac:dyDescent="0.35"/>
    <row r="131356" s="62" customFormat="1" x14ac:dyDescent="0.35"/>
    <row r="131357" s="62" customFormat="1" x14ac:dyDescent="0.35"/>
    <row r="131358" s="62" customFormat="1" x14ac:dyDescent="0.35"/>
    <row r="131359" s="62" customFormat="1" x14ac:dyDescent="0.35"/>
    <row r="131360" s="62" customFormat="1" x14ac:dyDescent="0.35"/>
    <row r="131361" s="62" customFormat="1" x14ac:dyDescent="0.35"/>
    <row r="131362" s="62" customFormat="1" x14ac:dyDescent="0.35"/>
    <row r="131363" s="62" customFormat="1" x14ac:dyDescent="0.35"/>
    <row r="131364" s="62" customFormat="1" x14ac:dyDescent="0.35"/>
    <row r="131365" s="62" customFormat="1" x14ac:dyDescent="0.35"/>
    <row r="131366" s="62" customFormat="1" x14ac:dyDescent="0.35"/>
    <row r="131367" s="62" customFormat="1" x14ac:dyDescent="0.35"/>
    <row r="131368" s="62" customFormat="1" x14ac:dyDescent="0.35"/>
    <row r="131369" s="62" customFormat="1" x14ac:dyDescent="0.35"/>
    <row r="131370" s="62" customFormat="1" x14ac:dyDescent="0.35"/>
    <row r="131371" s="62" customFormat="1" x14ac:dyDescent="0.35"/>
    <row r="131372" s="62" customFormat="1" x14ac:dyDescent="0.35"/>
    <row r="131373" s="62" customFormat="1" x14ac:dyDescent="0.35"/>
    <row r="131374" s="62" customFormat="1" x14ac:dyDescent="0.35"/>
    <row r="131375" s="62" customFormat="1" x14ac:dyDescent="0.35"/>
    <row r="131376" s="62" customFormat="1" x14ac:dyDescent="0.35"/>
    <row r="131377" s="62" customFormat="1" x14ac:dyDescent="0.35"/>
    <row r="131378" s="62" customFormat="1" x14ac:dyDescent="0.35"/>
    <row r="131379" s="62" customFormat="1" x14ac:dyDescent="0.35"/>
    <row r="131380" s="62" customFormat="1" x14ac:dyDescent="0.35"/>
    <row r="131381" s="62" customFormat="1" x14ac:dyDescent="0.35"/>
    <row r="131382" s="62" customFormat="1" x14ac:dyDescent="0.35"/>
    <row r="131383" s="62" customFormat="1" x14ac:dyDescent="0.35"/>
    <row r="131384" s="62" customFormat="1" x14ac:dyDescent="0.35"/>
    <row r="131385" s="62" customFormat="1" x14ac:dyDescent="0.35"/>
    <row r="131386" s="62" customFormat="1" x14ac:dyDescent="0.35"/>
    <row r="131387" s="62" customFormat="1" x14ac:dyDescent="0.35"/>
    <row r="131388" s="62" customFormat="1" x14ac:dyDescent="0.35"/>
    <row r="131389" s="62" customFormat="1" x14ac:dyDescent="0.35"/>
    <row r="131390" s="62" customFormat="1" x14ac:dyDescent="0.35"/>
    <row r="131391" s="62" customFormat="1" x14ac:dyDescent="0.35"/>
    <row r="131392" s="62" customFormat="1" x14ac:dyDescent="0.35"/>
    <row r="131393" s="62" customFormat="1" x14ac:dyDescent="0.35"/>
    <row r="131394" s="62" customFormat="1" x14ac:dyDescent="0.35"/>
    <row r="131395" s="62" customFormat="1" x14ac:dyDescent="0.35"/>
    <row r="131396" s="62" customFormat="1" x14ac:dyDescent="0.35"/>
    <row r="131397" s="62" customFormat="1" x14ac:dyDescent="0.35"/>
    <row r="131398" s="62" customFormat="1" x14ac:dyDescent="0.35"/>
    <row r="131399" s="62" customFormat="1" x14ac:dyDescent="0.35"/>
    <row r="131400" s="62" customFormat="1" x14ac:dyDescent="0.35"/>
    <row r="131401" s="62" customFormat="1" x14ac:dyDescent="0.35"/>
    <row r="131402" s="62" customFormat="1" x14ac:dyDescent="0.35"/>
    <row r="131403" s="62" customFormat="1" x14ac:dyDescent="0.35"/>
    <row r="131404" s="62" customFormat="1" x14ac:dyDescent="0.35"/>
    <row r="131405" s="62" customFormat="1" x14ac:dyDescent="0.35"/>
    <row r="131406" s="62" customFormat="1" x14ac:dyDescent="0.35"/>
    <row r="131407" s="62" customFormat="1" x14ac:dyDescent="0.35"/>
    <row r="131408" s="62" customFormat="1" x14ac:dyDescent="0.35"/>
    <row r="131409" s="62" customFormat="1" x14ac:dyDescent="0.35"/>
    <row r="131410" s="62" customFormat="1" x14ac:dyDescent="0.35"/>
    <row r="131411" s="62" customFormat="1" x14ac:dyDescent="0.35"/>
    <row r="131412" s="62" customFormat="1" x14ac:dyDescent="0.35"/>
    <row r="131413" s="62" customFormat="1" x14ac:dyDescent="0.35"/>
    <row r="131414" s="62" customFormat="1" x14ac:dyDescent="0.35"/>
    <row r="131415" s="62" customFormat="1" x14ac:dyDescent="0.35"/>
    <row r="131416" s="62" customFormat="1" x14ac:dyDescent="0.35"/>
    <row r="131417" s="62" customFormat="1" x14ac:dyDescent="0.35"/>
    <row r="131418" s="62" customFormat="1" x14ac:dyDescent="0.35"/>
    <row r="131419" s="62" customFormat="1" x14ac:dyDescent="0.35"/>
    <row r="131420" s="62" customFormat="1" x14ac:dyDescent="0.35"/>
    <row r="131421" s="62" customFormat="1" x14ac:dyDescent="0.35"/>
    <row r="131422" s="62" customFormat="1" x14ac:dyDescent="0.35"/>
    <row r="131423" s="62" customFormat="1" x14ac:dyDescent="0.35"/>
    <row r="131424" s="62" customFormat="1" x14ac:dyDescent="0.35"/>
    <row r="131425" s="62" customFormat="1" x14ac:dyDescent="0.35"/>
    <row r="131426" s="62" customFormat="1" x14ac:dyDescent="0.35"/>
    <row r="131427" s="62" customFormat="1" x14ac:dyDescent="0.35"/>
    <row r="131428" s="62" customFormat="1" x14ac:dyDescent="0.35"/>
    <row r="131429" s="62" customFormat="1" x14ac:dyDescent="0.35"/>
    <row r="131430" s="62" customFormat="1" x14ac:dyDescent="0.35"/>
    <row r="131431" s="62" customFormat="1" x14ac:dyDescent="0.35"/>
    <row r="131432" s="62" customFormat="1" x14ac:dyDescent="0.35"/>
    <row r="131433" s="62" customFormat="1" x14ac:dyDescent="0.35"/>
    <row r="131434" s="62" customFormat="1" x14ac:dyDescent="0.35"/>
    <row r="131435" s="62" customFormat="1" x14ac:dyDescent="0.35"/>
    <row r="131436" s="62" customFormat="1" x14ac:dyDescent="0.35"/>
    <row r="131437" s="62" customFormat="1" x14ac:dyDescent="0.35"/>
    <row r="131438" s="62" customFormat="1" x14ac:dyDescent="0.35"/>
    <row r="131439" s="62" customFormat="1" x14ac:dyDescent="0.35"/>
    <row r="131440" s="62" customFormat="1" x14ac:dyDescent="0.35"/>
    <row r="131441" s="62" customFormat="1" x14ac:dyDescent="0.35"/>
    <row r="131442" s="62" customFormat="1" x14ac:dyDescent="0.35"/>
    <row r="131443" s="62" customFormat="1" x14ac:dyDescent="0.35"/>
    <row r="131444" s="62" customFormat="1" x14ac:dyDescent="0.35"/>
    <row r="131445" s="62" customFormat="1" x14ac:dyDescent="0.35"/>
    <row r="131446" s="62" customFormat="1" x14ac:dyDescent="0.35"/>
    <row r="131447" s="62" customFormat="1" x14ac:dyDescent="0.35"/>
    <row r="131448" s="62" customFormat="1" x14ac:dyDescent="0.35"/>
    <row r="131449" s="62" customFormat="1" x14ac:dyDescent="0.35"/>
    <row r="131450" s="62" customFormat="1" x14ac:dyDescent="0.35"/>
    <row r="131451" s="62" customFormat="1" x14ac:dyDescent="0.35"/>
    <row r="131452" s="62" customFormat="1" x14ac:dyDescent="0.35"/>
    <row r="131453" s="62" customFormat="1" x14ac:dyDescent="0.35"/>
    <row r="131454" s="62" customFormat="1" x14ac:dyDescent="0.35"/>
    <row r="131455" s="62" customFormat="1" x14ac:dyDescent="0.35"/>
    <row r="131456" s="62" customFormat="1" x14ac:dyDescent="0.35"/>
    <row r="131457" s="62" customFormat="1" x14ac:dyDescent="0.35"/>
    <row r="131458" s="62" customFormat="1" x14ac:dyDescent="0.35"/>
    <row r="131459" s="62" customFormat="1" x14ac:dyDescent="0.35"/>
    <row r="131460" s="62" customFormat="1" x14ac:dyDescent="0.35"/>
    <row r="131461" s="62" customFormat="1" x14ac:dyDescent="0.35"/>
    <row r="131462" s="62" customFormat="1" x14ac:dyDescent="0.35"/>
    <row r="131463" s="62" customFormat="1" x14ac:dyDescent="0.35"/>
    <row r="131464" s="62" customFormat="1" x14ac:dyDescent="0.35"/>
    <row r="131465" s="62" customFormat="1" x14ac:dyDescent="0.35"/>
    <row r="131466" s="62" customFormat="1" x14ac:dyDescent="0.35"/>
    <row r="131467" s="62" customFormat="1" x14ac:dyDescent="0.35"/>
    <row r="131468" s="62" customFormat="1" x14ac:dyDescent="0.35"/>
    <row r="131469" s="62" customFormat="1" x14ac:dyDescent="0.35"/>
    <row r="131470" s="62" customFormat="1" x14ac:dyDescent="0.35"/>
    <row r="131471" s="62" customFormat="1" x14ac:dyDescent="0.35"/>
    <row r="131472" s="62" customFormat="1" x14ac:dyDescent="0.35"/>
    <row r="131473" s="62" customFormat="1" x14ac:dyDescent="0.35"/>
    <row r="131474" s="62" customFormat="1" x14ac:dyDescent="0.35"/>
    <row r="131475" s="62" customFormat="1" x14ac:dyDescent="0.35"/>
    <row r="131476" s="62" customFormat="1" x14ac:dyDescent="0.35"/>
    <row r="131477" s="62" customFormat="1" x14ac:dyDescent="0.35"/>
    <row r="131478" s="62" customFormat="1" x14ac:dyDescent="0.35"/>
    <row r="131479" s="62" customFormat="1" x14ac:dyDescent="0.35"/>
    <row r="131480" s="62" customFormat="1" x14ac:dyDescent="0.35"/>
    <row r="131481" s="62" customFormat="1" x14ac:dyDescent="0.35"/>
    <row r="131482" s="62" customFormat="1" x14ac:dyDescent="0.35"/>
    <row r="131483" s="62" customFormat="1" x14ac:dyDescent="0.35"/>
    <row r="131484" s="62" customFormat="1" x14ac:dyDescent="0.35"/>
    <row r="131485" s="62" customFormat="1" x14ac:dyDescent="0.35"/>
    <row r="131486" s="62" customFormat="1" x14ac:dyDescent="0.35"/>
    <row r="131487" s="62" customFormat="1" x14ac:dyDescent="0.35"/>
    <row r="131488" s="62" customFormat="1" x14ac:dyDescent="0.35"/>
    <row r="131489" s="62" customFormat="1" x14ac:dyDescent="0.35"/>
    <row r="131490" s="62" customFormat="1" x14ac:dyDescent="0.35"/>
    <row r="131491" s="62" customFormat="1" x14ac:dyDescent="0.35"/>
    <row r="131492" s="62" customFormat="1" x14ac:dyDescent="0.35"/>
    <row r="131493" s="62" customFormat="1" x14ac:dyDescent="0.35"/>
    <row r="131494" s="62" customFormat="1" x14ac:dyDescent="0.35"/>
    <row r="131495" s="62" customFormat="1" x14ac:dyDescent="0.35"/>
    <row r="131496" s="62" customFormat="1" x14ac:dyDescent="0.35"/>
    <row r="131497" s="62" customFormat="1" x14ac:dyDescent="0.35"/>
    <row r="131498" s="62" customFormat="1" x14ac:dyDescent="0.35"/>
    <row r="131499" s="62" customFormat="1" x14ac:dyDescent="0.35"/>
    <row r="131500" s="62" customFormat="1" x14ac:dyDescent="0.35"/>
    <row r="131501" s="62" customFormat="1" x14ac:dyDescent="0.35"/>
    <row r="131502" s="62" customFormat="1" x14ac:dyDescent="0.35"/>
    <row r="131503" s="62" customFormat="1" x14ac:dyDescent="0.35"/>
    <row r="131504" s="62" customFormat="1" x14ac:dyDescent="0.35"/>
    <row r="131505" s="62" customFormat="1" x14ac:dyDescent="0.35"/>
    <row r="131506" s="62" customFormat="1" x14ac:dyDescent="0.35"/>
    <row r="131507" s="62" customFormat="1" x14ac:dyDescent="0.35"/>
    <row r="131508" s="62" customFormat="1" x14ac:dyDescent="0.35"/>
    <row r="131509" s="62" customFormat="1" x14ac:dyDescent="0.35"/>
    <row r="131510" s="62" customFormat="1" x14ac:dyDescent="0.35"/>
    <row r="131511" s="62" customFormat="1" x14ac:dyDescent="0.35"/>
    <row r="131512" s="62" customFormat="1" x14ac:dyDescent="0.35"/>
    <row r="131513" s="62" customFormat="1" x14ac:dyDescent="0.35"/>
    <row r="131514" s="62" customFormat="1" x14ac:dyDescent="0.35"/>
    <row r="131515" s="62" customFormat="1" x14ac:dyDescent="0.35"/>
    <row r="131516" s="62" customFormat="1" x14ac:dyDescent="0.35"/>
    <row r="131517" s="62" customFormat="1" x14ac:dyDescent="0.35"/>
    <row r="131518" s="62" customFormat="1" x14ac:dyDescent="0.35"/>
    <row r="131519" s="62" customFormat="1" x14ac:dyDescent="0.35"/>
    <row r="131520" s="62" customFormat="1" x14ac:dyDescent="0.35"/>
    <row r="131521" s="62" customFormat="1" x14ac:dyDescent="0.35"/>
    <row r="131522" s="62" customFormat="1" x14ac:dyDescent="0.35"/>
    <row r="131523" s="62" customFormat="1" x14ac:dyDescent="0.35"/>
    <row r="131524" s="62" customFormat="1" x14ac:dyDescent="0.35"/>
    <row r="131525" s="62" customFormat="1" x14ac:dyDescent="0.35"/>
    <row r="131526" s="62" customFormat="1" x14ac:dyDescent="0.35"/>
    <row r="131527" s="62" customFormat="1" x14ac:dyDescent="0.35"/>
    <row r="131528" s="62" customFormat="1" x14ac:dyDescent="0.35"/>
    <row r="131529" s="62" customFormat="1" x14ac:dyDescent="0.35"/>
    <row r="131530" s="62" customFormat="1" x14ac:dyDescent="0.35"/>
    <row r="131531" s="62" customFormat="1" x14ac:dyDescent="0.35"/>
    <row r="131532" s="62" customFormat="1" x14ac:dyDescent="0.35"/>
    <row r="131533" s="62" customFormat="1" x14ac:dyDescent="0.35"/>
    <row r="131534" s="62" customFormat="1" x14ac:dyDescent="0.35"/>
    <row r="131535" s="62" customFormat="1" x14ac:dyDescent="0.35"/>
    <row r="131536" s="62" customFormat="1" x14ac:dyDescent="0.35"/>
    <row r="131537" s="62" customFormat="1" x14ac:dyDescent="0.35"/>
    <row r="131538" s="62" customFormat="1" x14ac:dyDescent="0.35"/>
    <row r="131539" s="62" customFormat="1" x14ac:dyDescent="0.35"/>
    <row r="131540" s="62" customFormat="1" x14ac:dyDescent="0.35"/>
    <row r="131541" s="62" customFormat="1" x14ac:dyDescent="0.35"/>
    <row r="131542" s="62" customFormat="1" x14ac:dyDescent="0.35"/>
    <row r="131543" s="62" customFormat="1" x14ac:dyDescent="0.35"/>
    <row r="131544" s="62" customFormat="1" x14ac:dyDescent="0.35"/>
    <row r="131545" s="62" customFormat="1" x14ac:dyDescent="0.35"/>
    <row r="131546" s="62" customFormat="1" x14ac:dyDescent="0.35"/>
    <row r="131547" s="62" customFormat="1" x14ac:dyDescent="0.35"/>
    <row r="131548" s="62" customFormat="1" x14ac:dyDescent="0.35"/>
    <row r="131549" s="62" customFormat="1" x14ac:dyDescent="0.35"/>
    <row r="131550" s="62" customFormat="1" x14ac:dyDescent="0.35"/>
    <row r="131551" s="62" customFormat="1" x14ac:dyDescent="0.35"/>
    <row r="131552" s="62" customFormat="1" x14ac:dyDescent="0.35"/>
    <row r="131553" s="62" customFormat="1" x14ac:dyDescent="0.35"/>
    <row r="131554" s="62" customFormat="1" x14ac:dyDescent="0.35"/>
    <row r="131555" s="62" customFormat="1" x14ac:dyDescent="0.35"/>
    <row r="131556" s="62" customFormat="1" x14ac:dyDescent="0.35"/>
    <row r="131557" s="62" customFormat="1" x14ac:dyDescent="0.35"/>
    <row r="131558" s="62" customFormat="1" x14ac:dyDescent="0.35"/>
    <row r="131559" s="62" customFormat="1" x14ac:dyDescent="0.35"/>
    <row r="131560" s="62" customFormat="1" x14ac:dyDescent="0.35"/>
    <row r="131561" s="62" customFormat="1" x14ac:dyDescent="0.35"/>
    <row r="131562" s="62" customFormat="1" x14ac:dyDescent="0.35"/>
    <row r="131563" s="62" customFormat="1" x14ac:dyDescent="0.35"/>
    <row r="131564" s="62" customFormat="1" x14ac:dyDescent="0.35"/>
    <row r="131565" s="62" customFormat="1" x14ac:dyDescent="0.35"/>
    <row r="131566" s="62" customFormat="1" x14ac:dyDescent="0.35"/>
    <row r="131567" s="62" customFormat="1" x14ac:dyDescent="0.35"/>
    <row r="131568" s="62" customFormat="1" x14ac:dyDescent="0.35"/>
    <row r="131569" s="62" customFormat="1" x14ac:dyDescent="0.35"/>
    <row r="131570" s="62" customFormat="1" x14ac:dyDescent="0.35"/>
    <row r="131571" s="62" customFormat="1" x14ac:dyDescent="0.35"/>
    <row r="131572" s="62" customFormat="1" x14ac:dyDescent="0.35"/>
    <row r="131573" s="62" customFormat="1" x14ac:dyDescent="0.35"/>
    <row r="131574" s="62" customFormat="1" x14ac:dyDescent="0.35"/>
    <row r="131575" s="62" customFormat="1" x14ac:dyDescent="0.35"/>
    <row r="131576" s="62" customFormat="1" x14ac:dyDescent="0.35"/>
    <row r="131577" s="62" customFormat="1" x14ac:dyDescent="0.35"/>
    <row r="131578" s="62" customFormat="1" x14ac:dyDescent="0.35"/>
    <row r="131579" s="62" customFormat="1" x14ac:dyDescent="0.35"/>
    <row r="131580" s="62" customFormat="1" x14ac:dyDescent="0.35"/>
    <row r="131581" s="62" customFormat="1" x14ac:dyDescent="0.35"/>
    <row r="131582" s="62" customFormat="1" x14ac:dyDescent="0.35"/>
    <row r="131583" s="62" customFormat="1" x14ac:dyDescent="0.35"/>
    <row r="131584" s="62" customFormat="1" x14ac:dyDescent="0.35"/>
    <row r="131585" s="62" customFormat="1" x14ac:dyDescent="0.35"/>
    <row r="131586" s="62" customFormat="1" x14ac:dyDescent="0.35"/>
    <row r="131587" s="62" customFormat="1" x14ac:dyDescent="0.35"/>
    <row r="131588" s="62" customFormat="1" x14ac:dyDescent="0.35"/>
    <row r="131589" s="62" customFormat="1" x14ac:dyDescent="0.35"/>
    <row r="131590" s="62" customFormat="1" x14ac:dyDescent="0.35"/>
    <row r="131591" s="62" customFormat="1" x14ac:dyDescent="0.35"/>
    <row r="131592" s="62" customFormat="1" x14ac:dyDescent="0.35"/>
    <row r="131593" s="62" customFormat="1" x14ac:dyDescent="0.35"/>
    <row r="131594" s="62" customFormat="1" x14ac:dyDescent="0.35"/>
    <row r="131595" s="62" customFormat="1" x14ac:dyDescent="0.35"/>
    <row r="131596" s="62" customFormat="1" x14ac:dyDescent="0.35"/>
    <row r="131597" s="62" customFormat="1" x14ac:dyDescent="0.35"/>
    <row r="131598" s="62" customFormat="1" x14ac:dyDescent="0.35"/>
    <row r="131599" s="62" customFormat="1" x14ac:dyDescent="0.35"/>
    <row r="131600" s="62" customFormat="1" x14ac:dyDescent="0.35"/>
    <row r="131601" s="62" customFormat="1" x14ac:dyDescent="0.35"/>
    <row r="131602" s="62" customFormat="1" x14ac:dyDescent="0.35"/>
    <row r="131603" s="62" customFormat="1" x14ac:dyDescent="0.35"/>
    <row r="131604" s="62" customFormat="1" x14ac:dyDescent="0.35"/>
    <row r="131605" s="62" customFormat="1" x14ac:dyDescent="0.35"/>
    <row r="131606" s="62" customFormat="1" x14ac:dyDescent="0.35"/>
    <row r="131607" s="62" customFormat="1" x14ac:dyDescent="0.35"/>
    <row r="131608" s="62" customFormat="1" x14ac:dyDescent="0.35"/>
    <row r="131609" s="62" customFormat="1" x14ac:dyDescent="0.35"/>
    <row r="131610" s="62" customFormat="1" x14ac:dyDescent="0.35"/>
    <row r="131611" s="62" customFormat="1" x14ac:dyDescent="0.35"/>
    <row r="131612" s="62" customFormat="1" x14ac:dyDescent="0.35"/>
    <row r="131613" s="62" customFormat="1" x14ac:dyDescent="0.35"/>
    <row r="131614" s="62" customFormat="1" x14ac:dyDescent="0.35"/>
    <row r="131615" s="62" customFormat="1" x14ac:dyDescent="0.35"/>
    <row r="131616" s="62" customFormat="1" x14ac:dyDescent="0.35"/>
    <row r="131617" s="62" customFormat="1" x14ac:dyDescent="0.35"/>
    <row r="131618" s="62" customFormat="1" x14ac:dyDescent="0.35"/>
    <row r="131619" s="62" customFormat="1" x14ac:dyDescent="0.35"/>
    <row r="131620" s="62" customFormat="1" x14ac:dyDescent="0.35"/>
    <row r="131621" s="62" customFormat="1" x14ac:dyDescent="0.35"/>
    <row r="131622" s="62" customFormat="1" x14ac:dyDescent="0.35"/>
    <row r="131623" s="62" customFormat="1" x14ac:dyDescent="0.35"/>
    <row r="131624" s="62" customFormat="1" x14ac:dyDescent="0.35"/>
    <row r="131625" s="62" customFormat="1" x14ac:dyDescent="0.35"/>
    <row r="131626" s="62" customFormat="1" x14ac:dyDescent="0.35"/>
    <row r="131627" s="62" customFormat="1" x14ac:dyDescent="0.35"/>
    <row r="131628" s="62" customFormat="1" x14ac:dyDescent="0.35"/>
    <row r="131629" s="62" customFormat="1" x14ac:dyDescent="0.35"/>
    <row r="131630" s="62" customFormat="1" x14ac:dyDescent="0.35"/>
    <row r="131631" s="62" customFormat="1" x14ac:dyDescent="0.35"/>
    <row r="131632" s="62" customFormat="1" x14ac:dyDescent="0.35"/>
    <row r="131633" s="62" customFormat="1" x14ac:dyDescent="0.35"/>
    <row r="131634" s="62" customFormat="1" x14ac:dyDescent="0.35"/>
    <row r="131635" s="62" customFormat="1" x14ac:dyDescent="0.35"/>
    <row r="131636" s="62" customFormat="1" x14ac:dyDescent="0.35"/>
    <row r="131637" s="62" customFormat="1" x14ac:dyDescent="0.35"/>
    <row r="131638" s="62" customFormat="1" x14ac:dyDescent="0.35"/>
    <row r="131639" s="62" customFormat="1" x14ac:dyDescent="0.35"/>
    <row r="131640" s="62" customFormat="1" x14ac:dyDescent="0.35"/>
    <row r="131641" s="62" customFormat="1" x14ac:dyDescent="0.35"/>
    <row r="131642" s="62" customFormat="1" x14ac:dyDescent="0.35"/>
    <row r="131643" s="62" customFormat="1" x14ac:dyDescent="0.35"/>
    <row r="131644" s="62" customFormat="1" x14ac:dyDescent="0.35"/>
    <row r="131645" s="62" customFormat="1" x14ac:dyDescent="0.35"/>
    <row r="131646" s="62" customFormat="1" x14ac:dyDescent="0.35"/>
    <row r="131647" s="62" customFormat="1" x14ac:dyDescent="0.35"/>
    <row r="131648" s="62" customFormat="1" x14ac:dyDescent="0.35"/>
    <row r="131649" s="62" customFormat="1" x14ac:dyDescent="0.35"/>
    <row r="131650" s="62" customFormat="1" x14ac:dyDescent="0.35"/>
    <row r="131651" s="62" customFormat="1" x14ac:dyDescent="0.35"/>
    <row r="131652" s="62" customFormat="1" x14ac:dyDescent="0.35"/>
    <row r="131653" s="62" customFormat="1" x14ac:dyDescent="0.35"/>
    <row r="131654" s="62" customFormat="1" x14ac:dyDescent="0.35"/>
    <row r="131655" s="62" customFormat="1" x14ac:dyDescent="0.35"/>
    <row r="131656" s="62" customFormat="1" x14ac:dyDescent="0.35"/>
    <row r="131657" s="62" customFormat="1" x14ac:dyDescent="0.35"/>
    <row r="131658" s="62" customFormat="1" x14ac:dyDescent="0.35"/>
    <row r="131659" s="62" customFormat="1" x14ac:dyDescent="0.35"/>
    <row r="131660" s="62" customFormat="1" x14ac:dyDescent="0.35"/>
    <row r="131661" s="62" customFormat="1" x14ac:dyDescent="0.35"/>
    <row r="131662" s="62" customFormat="1" x14ac:dyDescent="0.35"/>
    <row r="131663" s="62" customFormat="1" x14ac:dyDescent="0.35"/>
    <row r="131664" s="62" customFormat="1" x14ac:dyDescent="0.35"/>
    <row r="131665" s="62" customFormat="1" x14ac:dyDescent="0.35"/>
    <row r="131666" s="62" customFormat="1" x14ac:dyDescent="0.35"/>
    <row r="131667" s="62" customFormat="1" x14ac:dyDescent="0.35"/>
    <row r="131668" s="62" customFormat="1" x14ac:dyDescent="0.35"/>
    <row r="131669" s="62" customFormat="1" x14ac:dyDescent="0.35"/>
    <row r="131670" s="62" customFormat="1" x14ac:dyDescent="0.35"/>
    <row r="131671" s="62" customFormat="1" x14ac:dyDescent="0.35"/>
    <row r="131672" s="62" customFormat="1" x14ac:dyDescent="0.35"/>
    <row r="131673" s="62" customFormat="1" x14ac:dyDescent="0.35"/>
    <row r="131674" s="62" customFormat="1" x14ac:dyDescent="0.35"/>
    <row r="131675" s="62" customFormat="1" x14ac:dyDescent="0.35"/>
    <row r="131676" s="62" customFormat="1" x14ac:dyDescent="0.35"/>
    <row r="131677" s="62" customFormat="1" x14ac:dyDescent="0.35"/>
    <row r="131678" s="62" customFormat="1" x14ac:dyDescent="0.35"/>
    <row r="131679" s="62" customFormat="1" x14ac:dyDescent="0.35"/>
    <row r="131680" s="62" customFormat="1" x14ac:dyDescent="0.35"/>
    <row r="131681" s="62" customFormat="1" x14ac:dyDescent="0.35"/>
    <row r="131682" s="62" customFormat="1" x14ac:dyDescent="0.35"/>
    <row r="131683" s="62" customFormat="1" x14ac:dyDescent="0.35"/>
    <row r="131684" s="62" customFormat="1" x14ac:dyDescent="0.35"/>
    <row r="131685" s="62" customFormat="1" x14ac:dyDescent="0.35"/>
    <row r="131686" s="62" customFormat="1" x14ac:dyDescent="0.35"/>
    <row r="131687" s="62" customFormat="1" x14ac:dyDescent="0.35"/>
    <row r="131688" s="62" customFormat="1" x14ac:dyDescent="0.35"/>
    <row r="131689" s="62" customFormat="1" x14ac:dyDescent="0.35"/>
    <row r="131690" s="62" customFormat="1" x14ac:dyDescent="0.35"/>
    <row r="131691" s="62" customFormat="1" x14ac:dyDescent="0.35"/>
    <row r="131692" s="62" customFormat="1" x14ac:dyDescent="0.35"/>
    <row r="131693" s="62" customFormat="1" x14ac:dyDescent="0.35"/>
    <row r="131694" s="62" customFormat="1" x14ac:dyDescent="0.35"/>
    <row r="131695" s="62" customFormat="1" x14ac:dyDescent="0.35"/>
    <row r="131696" s="62" customFormat="1" x14ac:dyDescent="0.35"/>
    <row r="131697" s="62" customFormat="1" x14ac:dyDescent="0.35"/>
    <row r="131698" s="62" customFormat="1" x14ac:dyDescent="0.35"/>
    <row r="131699" s="62" customFormat="1" x14ac:dyDescent="0.35"/>
    <row r="131700" s="62" customFormat="1" x14ac:dyDescent="0.35"/>
    <row r="131701" s="62" customFormat="1" x14ac:dyDescent="0.35"/>
    <row r="131702" s="62" customFormat="1" x14ac:dyDescent="0.35"/>
    <row r="131703" s="62" customFormat="1" x14ac:dyDescent="0.35"/>
    <row r="131704" s="62" customFormat="1" x14ac:dyDescent="0.35"/>
    <row r="131705" s="62" customFormat="1" x14ac:dyDescent="0.35"/>
    <row r="131706" s="62" customFormat="1" x14ac:dyDescent="0.35"/>
    <row r="131707" s="62" customFormat="1" x14ac:dyDescent="0.35"/>
    <row r="131708" s="62" customFormat="1" x14ac:dyDescent="0.35"/>
    <row r="131709" s="62" customFormat="1" x14ac:dyDescent="0.35"/>
    <row r="131710" s="62" customFormat="1" x14ac:dyDescent="0.35"/>
    <row r="131711" s="62" customFormat="1" x14ac:dyDescent="0.35"/>
    <row r="131712" s="62" customFormat="1" x14ac:dyDescent="0.35"/>
    <row r="131713" s="62" customFormat="1" x14ac:dyDescent="0.35"/>
    <row r="131714" s="62" customFormat="1" x14ac:dyDescent="0.35"/>
    <row r="131715" s="62" customFormat="1" x14ac:dyDescent="0.35"/>
    <row r="131716" s="62" customFormat="1" x14ac:dyDescent="0.35"/>
    <row r="131717" s="62" customFormat="1" x14ac:dyDescent="0.35"/>
    <row r="131718" s="62" customFormat="1" x14ac:dyDescent="0.35"/>
    <row r="131719" s="62" customFormat="1" x14ac:dyDescent="0.35"/>
    <row r="131720" s="62" customFormat="1" x14ac:dyDescent="0.35"/>
    <row r="131721" s="62" customFormat="1" x14ac:dyDescent="0.35"/>
    <row r="131722" s="62" customFormat="1" x14ac:dyDescent="0.35"/>
    <row r="131723" s="62" customFormat="1" x14ac:dyDescent="0.35"/>
    <row r="131724" s="62" customFormat="1" x14ac:dyDescent="0.35"/>
    <row r="131725" s="62" customFormat="1" x14ac:dyDescent="0.35"/>
    <row r="131726" s="62" customFormat="1" x14ac:dyDescent="0.35"/>
    <row r="131727" s="62" customFormat="1" x14ac:dyDescent="0.35"/>
    <row r="131728" s="62" customFormat="1" x14ac:dyDescent="0.35"/>
    <row r="131729" s="62" customFormat="1" x14ac:dyDescent="0.35"/>
    <row r="131730" s="62" customFormat="1" x14ac:dyDescent="0.35"/>
    <row r="131731" s="62" customFormat="1" x14ac:dyDescent="0.35"/>
    <row r="131732" s="62" customFormat="1" x14ac:dyDescent="0.35"/>
    <row r="131733" s="62" customFormat="1" x14ac:dyDescent="0.35"/>
    <row r="131734" s="62" customFormat="1" x14ac:dyDescent="0.35"/>
    <row r="131735" s="62" customFormat="1" x14ac:dyDescent="0.35"/>
    <row r="131736" s="62" customFormat="1" x14ac:dyDescent="0.35"/>
    <row r="131737" s="62" customFormat="1" x14ac:dyDescent="0.35"/>
    <row r="131738" s="62" customFormat="1" x14ac:dyDescent="0.35"/>
    <row r="131739" s="62" customFormat="1" x14ac:dyDescent="0.35"/>
    <row r="131740" s="62" customFormat="1" x14ac:dyDescent="0.35"/>
    <row r="131741" s="62" customFormat="1" x14ac:dyDescent="0.35"/>
    <row r="131742" s="62" customFormat="1" x14ac:dyDescent="0.35"/>
    <row r="131743" s="62" customFormat="1" x14ac:dyDescent="0.35"/>
    <row r="131744" s="62" customFormat="1" x14ac:dyDescent="0.35"/>
    <row r="131745" s="62" customFormat="1" x14ac:dyDescent="0.35"/>
    <row r="131746" s="62" customFormat="1" x14ac:dyDescent="0.35"/>
    <row r="131747" s="62" customFormat="1" x14ac:dyDescent="0.35"/>
    <row r="131748" s="62" customFormat="1" x14ac:dyDescent="0.35"/>
    <row r="131749" s="62" customFormat="1" x14ac:dyDescent="0.35"/>
    <row r="131750" s="62" customFormat="1" x14ac:dyDescent="0.35"/>
    <row r="131751" s="62" customFormat="1" x14ac:dyDescent="0.35"/>
    <row r="131752" s="62" customFormat="1" x14ac:dyDescent="0.35"/>
    <row r="131753" s="62" customFormat="1" x14ac:dyDescent="0.35"/>
    <row r="131754" s="62" customFormat="1" x14ac:dyDescent="0.35"/>
    <row r="131755" s="62" customFormat="1" x14ac:dyDescent="0.35"/>
    <row r="131756" s="62" customFormat="1" x14ac:dyDescent="0.35"/>
    <row r="131757" s="62" customFormat="1" x14ac:dyDescent="0.35"/>
    <row r="131758" s="62" customFormat="1" x14ac:dyDescent="0.35"/>
    <row r="131759" s="62" customFormat="1" x14ac:dyDescent="0.35"/>
    <row r="131760" s="62" customFormat="1" x14ac:dyDescent="0.35"/>
    <row r="131761" s="62" customFormat="1" x14ac:dyDescent="0.35"/>
    <row r="131762" s="62" customFormat="1" x14ac:dyDescent="0.35"/>
    <row r="131763" s="62" customFormat="1" x14ac:dyDescent="0.35"/>
    <row r="131764" s="62" customFormat="1" x14ac:dyDescent="0.35"/>
    <row r="131765" s="62" customFormat="1" x14ac:dyDescent="0.35"/>
    <row r="131766" s="62" customFormat="1" x14ac:dyDescent="0.35"/>
    <row r="131767" s="62" customFormat="1" x14ac:dyDescent="0.35"/>
    <row r="131768" s="62" customFormat="1" x14ac:dyDescent="0.35"/>
    <row r="131769" s="62" customFormat="1" x14ac:dyDescent="0.35"/>
    <row r="131770" s="62" customFormat="1" x14ac:dyDescent="0.35"/>
    <row r="131771" s="62" customFormat="1" x14ac:dyDescent="0.35"/>
    <row r="131772" s="62" customFormat="1" x14ac:dyDescent="0.35"/>
    <row r="131773" s="62" customFormat="1" x14ac:dyDescent="0.35"/>
    <row r="131774" s="62" customFormat="1" x14ac:dyDescent="0.35"/>
    <row r="131775" s="62" customFormat="1" x14ac:dyDescent="0.35"/>
    <row r="131776" s="62" customFormat="1" x14ac:dyDescent="0.35"/>
    <row r="131777" s="62" customFormat="1" x14ac:dyDescent="0.35"/>
    <row r="131778" s="62" customFormat="1" x14ac:dyDescent="0.35"/>
    <row r="131779" s="62" customFormat="1" x14ac:dyDescent="0.35"/>
    <row r="131780" s="62" customFormat="1" x14ac:dyDescent="0.35"/>
    <row r="131781" s="62" customFormat="1" x14ac:dyDescent="0.35"/>
    <row r="131782" s="62" customFormat="1" x14ac:dyDescent="0.35"/>
    <row r="131783" s="62" customFormat="1" x14ac:dyDescent="0.35"/>
    <row r="131784" s="62" customFormat="1" x14ac:dyDescent="0.35"/>
    <row r="131785" s="62" customFormat="1" x14ac:dyDescent="0.35"/>
    <row r="131786" s="62" customFormat="1" x14ac:dyDescent="0.35"/>
    <row r="131787" s="62" customFormat="1" x14ac:dyDescent="0.35"/>
    <row r="131788" s="62" customFormat="1" x14ac:dyDescent="0.35"/>
    <row r="131789" s="62" customFormat="1" x14ac:dyDescent="0.35"/>
    <row r="131790" s="62" customFormat="1" x14ac:dyDescent="0.35"/>
    <row r="131791" s="62" customFormat="1" x14ac:dyDescent="0.35"/>
    <row r="131792" s="62" customFormat="1" x14ac:dyDescent="0.35"/>
    <row r="131793" s="62" customFormat="1" x14ac:dyDescent="0.35"/>
    <row r="131794" s="62" customFormat="1" x14ac:dyDescent="0.35"/>
    <row r="131795" s="62" customFormat="1" x14ac:dyDescent="0.35"/>
    <row r="131796" s="62" customFormat="1" x14ac:dyDescent="0.35"/>
    <row r="131797" s="62" customFormat="1" x14ac:dyDescent="0.35"/>
    <row r="131798" s="62" customFormat="1" x14ac:dyDescent="0.35"/>
    <row r="131799" s="62" customFormat="1" x14ac:dyDescent="0.35"/>
    <row r="131800" s="62" customFormat="1" x14ac:dyDescent="0.35"/>
    <row r="131801" s="62" customFormat="1" x14ac:dyDescent="0.35"/>
    <row r="131802" s="62" customFormat="1" x14ac:dyDescent="0.35"/>
    <row r="131803" s="62" customFormat="1" x14ac:dyDescent="0.35"/>
    <row r="131804" s="62" customFormat="1" x14ac:dyDescent="0.35"/>
    <row r="131805" s="62" customFormat="1" x14ac:dyDescent="0.35"/>
    <row r="131806" s="62" customFormat="1" x14ac:dyDescent="0.35"/>
    <row r="131807" s="62" customFormat="1" x14ac:dyDescent="0.35"/>
    <row r="131808" s="62" customFormat="1" x14ac:dyDescent="0.35"/>
    <row r="131809" s="62" customFormat="1" x14ac:dyDescent="0.35"/>
    <row r="131810" s="62" customFormat="1" x14ac:dyDescent="0.35"/>
    <row r="131811" s="62" customFormat="1" x14ac:dyDescent="0.35"/>
    <row r="131812" s="62" customFormat="1" x14ac:dyDescent="0.35"/>
    <row r="131813" s="62" customFormat="1" x14ac:dyDescent="0.35"/>
    <row r="131814" s="62" customFormat="1" x14ac:dyDescent="0.35"/>
    <row r="131815" s="62" customFormat="1" x14ac:dyDescent="0.35"/>
    <row r="131816" s="62" customFormat="1" x14ac:dyDescent="0.35"/>
    <row r="131817" s="62" customFormat="1" x14ac:dyDescent="0.35"/>
    <row r="131818" s="62" customFormat="1" x14ac:dyDescent="0.35"/>
    <row r="131819" s="62" customFormat="1" x14ac:dyDescent="0.35"/>
    <row r="131820" s="62" customFormat="1" x14ac:dyDescent="0.35"/>
    <row r="131821" s="62" customFormat="1" x14ac:dyDescent="0.35"/>
    <row r="131822" s="62" customFormat="1" x14ac:dyDescent="0.35"/>
    <row r="131823" s="62" customFormat="1" x14ac:dyDescent="0.35"/>
    <row r="131824" s="62" customFormat="1" x14ac:dyDescent="0.35"/>
    <row r="131825" s="62" customFormat="1" x14ac:dyDescent="0.35"/>
    <row r="131826" s="62" customFormat="1" x14ac:dyDescent="0.35"/>
    <row r="131827" s="62" customFormat="1" x14ac:dyDescent="0.35"/>
    <row r="131828" s="62" customFormat="1" x14ac:dyDescent="0.35"/>
    <row r="131829" s="62" customFormat="1" x14ac:dyDescent="0.35"/>
    <row r="131830" s="62" customFormat="1" x14ac:dyDescent="0.35"/>
    <row r="131831" s="62" customFormat="1" x14ac:dyDescent="0.35"/>
    <row r="131832" s="62" customFormat="1" x14ac:dyDescent="0.35"/>
    <row r="131833" s="62" customFormat="1" x14ac:dyDescent="0.35"/>
    <row r="131834" s="62" customFormat="1" x14ac:dyDescent="0.35"/>
    <row r="131835" s="62" customFormat="1" x14ac:dyDescent="0.35"/>
    <row r="131836" s="62" customFormat="1" x14ac:dyDescent="0.35"/>
    <row r="131837" s="62" customFormat="1" x14ac:dyDescent="0.35"/>
    <row r="131838" s="62" customFormat="1" x14ac:dyDescent="0.35"/>
    <row r="131839" s="62" customFormat="1" x14ac:dyDescent="0.35"/>
    <row r="131840" s="62" customFormat="1" x14ac:dyDescent="0.35"/>
    <row r="131841" s="62" customFormat="1" x14ac:dyDescent="0.35"/>
    <row r="131842" s="62" customFormat="1" x14ac:dyDescent="0.35"/>
    <row r="131843" s="62" customFormat="1" x14ac:dyDescent="0.35"/>
    <row r="131844" s="62" customFormat="1" x14ac:dyDescent="0.35"/>
    <row r="131845" s="62" customFormat="1" x14ac:dyDescent="0.35"/>
    <row r="131846" s="62" customFormat="1" x14ac:dyDescent="0.35"/>
    <row r="131847" s="62" customFormat="1" x14ac:dyDescent="0.35"/>
    <row r="131848" s="62" customFormat="1" x14ac:dyDescent="0.35"/>
    <row r="131849" s="62" customFormat="1" x14ac:dyDescent="0.35"/>
    <row r="131850" s="62" customFormat="1" x14ac:dyDescent="0.35"/>
    <row r="131851" s="62" customFormat="1" x14ac:dyDescent="0.35"/>
    <row r="131852" s="62" customFormat="1" x14ac:dyDescent="0.35"/>
    <row r="131853" s="62" customFormat="1" x14ac:dyDescent="0.35"/>
    <row r="131854" s="62" customFormat="1" x14ac:dyDescent="0.35"/>
    <row r="131855" s="62" customFormat="1" x14ac:dyDescent="0.35"/>
    <row r="131856" s="62" customFormat="1" x14ac:dyDescent="0.35"/>
    <row r="131857" s="62" customFormat="1" x14ac:dyDescent="0.35"/>
    <row r="131858" s="62" customFormat="1" x14ac:dyDescent="0.35"/>
    <row r="131859" s="62" customFormat="1" x14ac:dyDescent="0.35"/>
    <row r="131860" s="62" customFormat="1" x14ac:dyDescent="0.35"/>
    <row r="131861" s="62" customFormat="1" x14ac:dyDescent="0.35"/>
    <row r="131862" s="62" customFormat="1" x14ac:dyDescent="0.35"/>
    <row r="131863" s="62" customFormat="1" x14ac:dyDescent="0.35"/>
    <row r="131864" s="62" customFormat="1" x14ac:dyDescent="0.35"/>
    <row r="131865" s="62" customFormat="1" x14ac:dyDescent="0.35"/>
    <row r="131866" s="62" customFormat="1" x14ac:dyDescent="0.35"/>
    <row r="131867" s="62" customFormat="1" x14ac:dyDescent="0.35"/>
    <row r="131868" s="62" customFormat="1" x14ac:dyDescent="0.35"/>
    <row r="131869" s="62" customFormat="1" x14ac:dyDescent="0.35"/>
    <row r="131870" s="62" customFormat="1" x14ac:dyDescent="0.35"/>
    <row r="131871" s="62" customFormat="1" x14ac:dyDescent="0.35"/>
    <row r="131872" s="62" customFormat="1" x14ac:dyDescent="0.35"/>
    <row r="131873" s="62" customFormat="1" x14ac:dyDescent="0.35"/>
    <row r="131874" s="62" customFormat="1" x14ac:dyDescent="0.35"/>
    <row r="131875" s="62" customFormat="1" x14ac:dyDescent="0.35"/>
    <row r="131876" s="62" customFormat="1" x14ac:dyDescent="0.35"/>
    <row r="131877" s="62" customFormat="1" x14ac:dyDescent="0.35"/>
    <row r="131878" s="62" customFormat="1" x14ac:dyDescent="0.35"/>
    <row r="131879" s="62" customFormat="1" x14ac:dyDescent="0.35"/>
    <row r="131880" s="62" customFormat="1" x14ac:dyDescent="0.35"/>
    <row r="131881" s="62" customFormat="1" x14ac:dyDescent="0.35"/>
    <row r="131882" s="62" customFormat="1" x14ac:dyDescent="0.35"/>
    <row r="131883" s="62" customFormat="1" x14ac:dyDescent="0.35"/>
    <row r="131884" s="62" customFormat="1" x14ac:dyDescent="0.35"/>
    <row r="131885" s="62" customFormat="1" x14ac:dyDescent="0.35"/>
    <row r="131886" s="62" customFormat="1" x14ac:dyDescent="0.35"/>
    <row r="131887" s="62" customFormat="1" x14ac:dyDescent="0.35"/>
    <row r="131888" s="62" customFormat="1" x14ac:dyDescent="0.35"/>
    <row r="131889" s="62" customFormat="1" x14ac:dyDescent="0.35"/>
    <row r="131890" s="62" customFormat="1" x14ac:dyDescent="0.35"/>
    <row r="131891" s="62" customFormat="1" x14ac:dyDescent="0.35"/>
    <row r="131892" s="62" customFormat="1" x14ac:dyDescent="0.35"/>
    <row r="131893" s="62" customFormat="1" x14ac:dyDescent="0.35"/>
    <row r="131894" s="62" customFormat="1" x14ac:dyDescent="0.35"/>
    <row r="131895" s="62" customFormat="1" x14ac:dyDescent="0.35"/>
    <row r="131896" s="62" customFormat="1" x14ac:dyDescent="0.35"/>
    <row r="131897" s="62" customFormat="1" x14ac:dyDescent="0.35"/>
    <row r="131898" s="62" customFormat="1" x14ac:dyDescent="0.35"/>
    <row r="131899" s="62" customFormat="1" x14ac:dyDescent="0.35"/>
    <row r="131900" s="62" customFormat="1" x14ac:dyDescent="0.35"/>
    <row r="131901" s="62" customFormat="1" x14ac:dyDescent="0.35"/>
    <row r="131902" s="62" customFormat="1" x14ac:dyDescent="0.35"/>
    <row r="131903" s="62" customFormat="1" x14ac:dyDescent="0.35"/>
    <row r="131904" s="62" customFormat="1" x14ac:dyDescent="0.35"/>
    <row r="131905" s="62" customFormat="1" x14ac:dyDescent="0.35"/>
    <row r="131906" s="62" customFormat="1" x14ac:dyDescent="0.35"/>
    <row r="131907" s="62" customFormat="1" x14ac:dyDescent="0.35"/>
    <row r="131908" s="62" customFormat="1" x14ac:dyDescent="0.35"/>
    <row r="131909" s="62" customFormat="1" x14ac:dyDescent="0.35"/>
    <row r="131910" s="62" customFormat="1" x14ac:dyDescent="0.35"/>
    <row r="131911" s="62" customFormat="1" x14ac:dyDescent="0.35"/>
    <row r="131912" s="62" customFormat="1" x14ac:dyDescent="0.35"/>
    <row r="131913" s="62" customFormat="1" x14ac:dyDescent="0.35"/>
    <row r="131914" s="62" customFormat="1" x14ac:dyDescent="0.35"/>
    <row r="131915" s="62" customFormat="1" x14ac:dyDescent="0.35"/>
    <row r="131916" s="62" customFormat="1" x14ac:dyDescent="0.35"/>
    <row r="131917" s="62" customFormat="1" x14ac:dyDescent="0.35"/>
    <row r="131918" s="62" customFormat="1" x14ac:dyDescent="0.35"/>
    <row r="131919" s="62" customFormat="1" x14ac:dyDescent="0.35"/>
    <row r="131920" s="62" customFormat="1" x14ac:dyDescent="0.35"/>
    <row r="131921" s="62" customFormat="1" x14ac:dyDescent="0.35"/>
    <row r="131922" s="62" customFormat="1" x14ac:dyDescent="0.35"/>
    <row r="131923" s="62" customFormat="1" x14ac:dyDescent="0.35"/>
    <row r="131924" s="62" customFormat="1" x14ac:dyDescent="0.35"/>
    <row r="131925" s="62" customFormat="1" x14ac:dyDescent="0.35"/>
    <row r="131926" s="62" customFormat="1" x14ac:dyDescent="0.35"/>
    <row r="131927" s="62" customFormat="1" x14ac:dyDescent="0.35"/>
    <row r="131928" s="62" customFormat="1" x14ac:dyDescent="0.35"/>
    <row r="131929" s="62" customFormat="1" x14ac:dyDescent="0.35"/>
    <row r="131930" s="62" customFormat="1" x14ac:dyDescent="0.35"/>
    <row r="131931" s="62" customFormat="1" x14ac:dyDescent="0.35"/>
    <row r="131932" s="62" customFormat="1" x14ac:dyDescent="0.35"/>
    <row r="131933" s="62" customFormat="1" x14ac:dyDescent="0.35"/>
    <row r="131934" s="62" customFormat="1" x14ac:dyDescent="0.35"/>
    <row r="131935" s="62" customFormat="1" x14ac:dyDescent="0.35"/>
    <row r="131936" s="62" customFormat="1" x14ac:dyDescent="0.35"/>
    <row r="131937" s="62" customFormat="1" x14ac:dyDescent="0.35"/>
    <row r="131938" s="62" customFormat="1" x14ac:dyDescent="0.35"/>
    <row r="131939" s="62" customFormat="1" x14ac:dyDescent="0.35"/>
    <row r="131940" s="62" customFormat="1" x14ac:dyDescent="0.35"/>
    <row r="131941" s="62" customFormat="1" x14ac:dyDescent="0.35"/>
    <row r="131942" s="62" customFormat="1" x14ac:dyDescent="0.35"/>
    <row r="131943" s="62" customFormat="1" x14ac:dyDescent="0.35"/>
    <row r="131944" s="62" customFormat="1" x14ac:dyDescent="0.35"/>
    <row r="131945" s="62" customFormat="1" x14ac:dyDescent="0.35"/>
    <row r="131946" s="62" customFormat="1" x14ac:dyDescent="0.35"/>
    <row r="131947" s="62" customFormat="1" x14ac:dyDescent="0.35"/>
    <row r="131948" s="62" customFormat="1" x14ac:dyDescent="0.35"/>
    <row r="131949" s="62" customFormat="1" x14ac:dyDescent="0.35"/>
    <row r="131950" s="62" customFormat="1" x14ac:dyDescent="0.35"/>
    <row r="131951" s="62" customFormat="1" x14ac:dyDescent="0.35"/>
    <row r="131952" s="62" customFormat="1" x14ac:dyDescent="0.35"/>
    <row r="131953" s="62" customFormat="1" x14ac:dyDescent="0.35"/>
    <row r="131954" s="62" customFormat="1" x14ac:dyDescent="0.35"/>
    <row r="131955" s="62" customFormat="1" x14ac:dyDescent="0.35"/>
    <row r="131956" s="62" customFormat="1" x14ac:dyDescent="0.35"/>
    <row r="131957" s="62" customFormat="1" x14ac:dyDescent="0.35"/>
    <row r="131958" s="62" customFormat="1" x14ac:dyDescent="0.35"/>
    <row r="131959" s="62" customFormat="1" x14ac:dyDescent="0.35"/>
    <row r="131960" s="62" customFormat="1" x14ac:dyDescent="0.35"/>
    <row r="131961" s="62" customFormat="1" x14ac:dyDescent="0.35"/>
    <row r="131962" s="62" customFormat="1" x14ac:dyDescent="0.35"/>
    <row r="131963" s="62" customFormat="1" x14ac:dyDescent="0.35"/>
    <row r="131964" s="62" customFormat="1" x14ac:dyDescent="0.35"/>
    <row r="131965" s="62" customFormat="1" x14ac:dyDescent="0.35"/>
    <row r="131966" s="62" customFormat="1" x14ac:dyDescent="0.35"/>
    <row r="131967" s="62" customFormat="1" x14ac:dyDescent="0.35"/>
    <row r="131968" s="62" customFormat="1" x14ac:dyDescent="0.35"/>
    <row r="131969" s="62" customFormat="1" x14ac:dyDescent="0.35"/>
    <row r="131970" s="62" customFormat="1" x14ac:dyDescent="0.35"/>
    <row r="131971" s="62" customFormat="1" x14ac:dyDescent="0.35"/>
    <row r="131972" s="62" customFormat="1" x14ac:dyDescent="0.35"/>
    <row r="131973" s="62" customFormat="1" x14ac:dyDescent="0.35"/>
    <row r="131974" s="62" customFormat="1" x14ac:dyDescent="0.35"/>
    <row r="131975" s="62" customFormat="1" x14ac:dyDescent="0.35"/>
    <row r="131976" s="62" customFormat="1" x14ac:dyDescent="0.35"/>
    <row r="131977" s="62" customFormat="1" x14ac:dyDescent="0.35"/>
    <row r="131978" s="62" customFormat="1" x14ac:dyDescent="0.35"/>
    <row r="131979" s="62" customFormat="1" x14ac:dyDescent="0.35"/>
    <row r="131980" s="62" customFormat="1" x14ac:dyDescent="0.35"/>
    <row r="131981" s="62" customFormat="1" x14ac:dyDescent="0.35"/>
    <row r="131982" s="62" customFormat="1" x14ac:dyDescent="0.35"/>
    <row r="131983" s="62" customFormat="1" x14ac:dyDescent="0.35"/>
    <row r="131984" s="62" customFormat="1" x14ac:dyDescent="0.35"/>
    <row r="131985" s="62" customFormat="1" x14ac:dyDescent="0.35"/>
    <row r="131986" s="62" customFormat="1" x14ac:dyDescent="0.35"/>
    <row r="131987" s="62" customFormat="1" x14ac:dyDescent="0.35"/>
    <row r="131988" s="62" customFormat="1" x14ac:dyDescent="0.35"/>
    <row r="131989" s="62" customFormat="1" x14ac:dyDescent="0.35"/>
    <row r="131990" s="62" customFormat="1" x14ac:dyDescent="0.35"/>
    <row r="131991" s="62" customFormat="1" x14ac:dyDescent="0.35"/>
    <row r="131992" s="62" customFormat="1" x14ac:dyDescent="0.35"/>
    <row r="131993" s="62" customFormat="1" x14ac:dyDescent="0.35"/>
    <row r="131994" s="62" customFormat="1" x14ac:dyDescent="0.35"/>
    <row r="131995" s="62" customFormat="1" x14ac:dyDescent="0.35"/>
    <row r="131996" s="62" customFormat="1" x14ac:dyDescent="0.35"/>
    <row r="131997" s="62" customFormat="1" x14ac:dyDescent="0.35"/>
    <row r="131998" s="62" customFormat="1" x14ac:dyDescent="0.35"/>
    <row r="131999" s="62" customFormat="1" x14ac:dyDescent="0.35"/>
    <row r="132000" s="62" customFormat="1" x14ac:dyDescent="0.35"/>
    <row r="132001" s="62" customFormat="1" x14ac:dyDescent="0.35"/>
    <row r="132002" s="62" customFormat="1" x14ac:dyDescent="0.35"/>
    <row r="132003" s="62" customFormat="1" x14ac:dyDescent="0.35"/>
    <row r="132004" s="62" customFormat="1" x14ac:dyDescent="0.35"/>
    <row r="132005" s="62" customFormat="1" x14ac:dyDescent="0.35"/>
    <row r="132006" s="62" customFormat="1" x14ac:dyDescent="0.35"/>
    <row r="132007" s="62" customFormat="1" x14ac:dyDescent="0.35"/>
    <row r="132008" s="62" customFormat="1" x14ac:dyDescent="0.35"/>
    <row r="132009" s="62" customFormat="1" x14ac:dyDescent="0.35"/>
    <row r="132010" s="62" customFormat="1" x14ac:dyDescent="0.35"/>
    <row r="132011" s="62" customFormat="1" x14ac:dyDescent="0.35"/>
    <row r="132012" s="62" customFormat="1" x14ac:dyDescent="0.35"/>
    <row r="132013" s="62" customFormat="1" x14ac:dyDescent="0.35"/>
    <row r="132014" s="62" customFormat="1" x14ac:dyDescent="0.35"/>
    <row r="132015" s="62" customFormat="1" x14ac:dyDescent="0.35"/>
    <row r="132016" s="62" customFormat="1" x14ac:dyDescent="0.35"/>
    <row r="132017" s="62" customFormat="1" x14ac:dyDescent="0.35"/>
    <row r="132018" s="62" customFormat="1" x14ac:dyDescent="0.35"/>
    <row r="132019" s="62" customFormat="1" x14ac:dyDescent="0.35"/>
    <row r="132020" s="62" customFormat="1" x14ac:dyDescent="0.35"/>
    <row r="132021" s="62" customFormat="1" x14ac:dyDescent="0.35"/>
    <row r="132022" s="62" customFormat="1" x14ac:dyDescent="0.35"/>
    <row r="132023" s="62" customFormat="1" x14ac:dyDescent="0.35"/>
    <row r="132024" s="62" customFormat="1" x14ac:dyDescent="0.35"/>
    <row r="132025" s="62" customFormat="1" x14ac:dyDescent="0.35"/>
    <row r="132026" s="62" customFormat="1" x14ac:dyDescent="0.35"/>
    <row r="132027" s="62" customFormat="1" x14ac:dyDescent="0.35"/>
    <row r="132028" s="62" customFormat="1" x14ac:dyDescent="0.35"/>
    <row r="132029" s="62" customFormat="1" x14ac:dyDescent="0.35"/>
    <row r="132030" s="62" customFormat="1" x14ac:dyDescent="0.35"/>
    <row r="132031" s="62" customFormat="1" x14ac:dyDescent="0.35"/>
    <row r="132032" s="62" customFormat="1" x14ac:dyDescent="0.35"/>
    <row r="132033" s="62" customFormat="1" x14ac:dyDescent="0.35"/>
    <row r="132034" s="62" customFormat="1" x14ac:dyDescent="0.35"/>
    <row r="132035" s="62" customFormat="1" x14ac:dyDescent="0.35"/>
    <row r="132036" s="62" customFormat="1" x14ac:dyDescent="0.35"/>
    <row r="132037" s="62" customFormat="1" x14ac:dyDescent="0.35"/>
    <row r="132038" s="62" customFormat="1" x14ac:dyDescent="0.35"/>
    <row r="132039" s="62" customFormat="1" x14ac:dyDescent="0.35"/>
    <row r="132040" s="62" customFormat="1" x14ac:dyDescent="0.35"/>
    <row r="132041" s="62" customFormat="1" x14ac:dyDescent="0.35"/>
    <row r="132042" s="62" customFormat="1" x14ac:dyDescent="0.35"/>
    <row r="132043" s="62" customFormat="1" x14ac:dyDescent="0.35"/>
    <row r="132044" s="62" customFormat="1" x14ac:dyDescent="0.35"/>
    <row r="132045" s="62" customFormat="1" x14ac:dyDescent="0.35"/>
    <row r="132046" s="62" customFormat="1" x14ac:dyDescent="0.35"/>
    <row r="132047" s="62" customFormat="1" x14ac:dyDescent="0.35"/>
    <row r="132048" s="62" customFormat="1" x14ac:dyDescent="0.35"/>
    <row r="132049" s="62" customFormat="1" x14ac:dyDescent="0.35"/>
    <row r="132050" s="62" customFormat="1" x14ac:dyDescent="0.35"/>
    <row r="132051" s="62" customFormat="1" x14ac:dyDescent="0.35"/>
    <row r="132052" s="62" customFormat="1" x14ac:dyDescent="0.35"/>
    <row r="132053" s="62" customFormat="1" x14ac:dyDescent="0.35"/>
    <row r="132054" s="62" customFormat="1" x14ac:dyDescent="0.35"/>
    <row r="132055" s="62" customFormat="1" x14ac:dyDescent="0.35"/>
    <row r="132056" s="62" customFormat="1" x14ac:dyDescent="0.35"/>
    <row r="132057" s="62" customFormat="1" x14ac:dyDescent="0.35"/>
    <row r="132058" s="62" customFormat="1" x14ac:dyDescent="0.35"/>
    <row r="132059" s="62" customFormat="1" x14ac:dyDescent="0.35"/>
    <row r="132060" s="62" customFormat="1" x14ac:dyDescent="0.35"/>
    <row r="132061" s="62" customFormat="1" x14ac:dyDescent="0.35"/>
    <row r="132062" s="62" customFormat="1" x14ac:dyDescent="0.35"/>
    <row r="132063" s="62" customFormat="1" x14ac:dyDescent="0.35"/>
    <row r="132064" s="62" customFormat="1" x14ac:dyDescent="0.35"/>
    <row r="132065" s="62" customFormat="1" x14ac:dyDescent="0.35"/>
    <row r="132066" s="62" customFormat="1" x14ac:dyDescent="0.35"/>
    <row r="132067" s="62" customFormat="1" x14ac:dyDescent="0.35"/>
    <row r="132068" s="62" customFormat="1" x14ac:dyDescent="0.35"/>
    <row r="132069" s="62" customFormat="1" x14ac:dyDescent="0.35"/>
    <row r="132070" s="62" customFormat="1" x14ac:dyDescent="0.35"/>
    <row r="132071" s="62" customFormat="1" x14ac:dyDescent="0.35"/>
    <row r="132072" s="62" customFormat="1" x14ac:dyDescent="0.35"/>
    <row r="132073" s="62" customFormat="1" x14ac:dyDescent="0.35"/>
    <row r="132074" s="62" customFormat="1" x14ac:dyDescent="0.35"/>
    <row r="132075" s="62" customFormat="1" x14ac:dyDescent="0.35"/>
    <row r="132076" s="62" customFormat="1" x14ac:dyDescent="0.35"/>
    <row r="132077" s="62" customFormat="1" x14ac:dyDescent="0.35"/>
    <row r="132078" s="62" customFormat="1" x14ac:dyDescent="0.35"/>
    <row r="132079" s="62" customFormat="1" x14ac:dyDescent="0.35"/>
    <row r="132080" s="62" customFormat="1" x14ac:dyDescent="0.35"/>
    <row r="132081" s="62" customFormat="1" x14ac:dyDescent="0.35"/>
    <row r="132082" s="62" customFormat="1" x14ac:dyDescent="0.35"/>
    <row r="132083" s="62" customFormat="1" x14ac:dyDescent="0.35"/>
    <row r="132084" s="62" customFormat="1" x14ac:dyDescent="0.35"/>
    <row r="132085" s="62" customFormat="1" x14ac:dyDescent="0.35"/>
    <row r="132086" s="62" customFormat="1" x14ac:dyDescent="0.35"/>
    <row r="132087" s="62" customFormat="1" x14ac:dyDescent="0.35"/>
    <row r="132088" s="62" customFormat="1" x14ac:dyDescent="0.35"/>
    <row r="132089" s="62" customFormat="1" x14ac:dyDescent="0.35"/>
    <row r="132090" s="62" customFormat="1" x14ac:dyDescent="0.35"/>
    <row r="132091" s="62" customFormat="1" x14ac:dyDescent="0.35"/>
    <row r="132092" s="62" customFormat="1" x14ac:dyDescent="0.35"/>
    <row r="132093" s="62" customFormat="1" x14ac:dyDescent="0.35"/>
    <row r="132094" s="62" customFormat="1" x14ac:dyDescent="0.35"/>
    <row r="132095" s="62" customFormat="1" x14ac:dyDescent="0.35"/>
    <row r="132096" s="62" customFormat="1" x14ac:dyDescent="0.35"/>
    <row r="132097" s="62" customFormat="1" x14ac:dyDescent="0.35"/>
    <row r="132098" s="62" customFormat="1" x14ac:dyDescent="0.35"/>
    <row r="132099" s="62" customFormat="1" x14ac:dyDescent="0.35"/>
    <row r="132100" s="62" customFormat="1" x14ac:dyDescent="0.35"/>
    <row r="132101" s="62" customFormat="1" x14ac:dyDescent="0.35"/>
    <row r="132102" s="62" customFormat="1" x14ac:dyDescent="0.35"/>
    <row r="132103" s="62" customFormat="1" x14ac:dyDescent="0.35"/>
    <row r="132104" s="62" customFormat="1" x14ac:dyDescent="0.35"/>
    <row r="132105" s="62" customFormat="1" x14ac:dyDescent="0.35"/>
    <row r="132106" s="62" customFormat="1" x14ac:dyDescent="0.35"/>
    <row r="132107" s="62" customFormat="1" x14ac:dyDescent="0.35"/>
    <row r="132108" s="62" customFormat="1" x14ac:dyDescent="0.35"/>
    <row r="132109" s="62" customFormat="1" x14ac:dyDescent="0.35"/>
    <row r="132110" s="62" customFormat="1" x14ac:dyDescent="0.35"/>
    <row r="132111" s="62" customFormat="1" x14ac:dyDescent="0.35"/>
    <row r="132112" s="62" customFormat="1" x14ac:dyDescent="0.35"/>
    <row r="132113" s="62" customFormat="1" x14ac:dyDescent="0.35"/>
    <row r="132114" s="62" customFormat="1" x14ac:dyDescent="0.35"/>
    <row r="132115" s="62" customFormat="1" x14ac:dyDescent="0.35"/>
    <row r="132116" s="62" customFormat="1" x14ac:dyDescent="0.35"/>
    <row r="132117" s="62" customFormat="1" x14ac:dyDescent="0.35"/>
    <row r="132118" s="62" customFormat="1" x14ac:dyDescent="0.35"/>
    <row r="132119" s="62" customFormat="1" x14ac:dyDescent="0.35"/>
    <row r="132120" s="62" customFormat="1" x14ac:dyDescent="0.35"/>
    <row r="132121" s="62" customFormat="1" x14ac:dyDescent="0.35"/>
    <row r="132122" s="62" customFormat="1" x14ac:dyDescent="0.35"/>
    <row r="132123" s="62" customFormat="1" x14ac:dyDescent="0.35"/>
    <row r="132124" s="62" customFormat="1" x14ac:dyDescent="0.35"/>
    <row r="132125" s="62" customFormat="1" x14ac:dyDescent="0.35"/>
    <row r="132126" s="62" customFormat="1" x14ac:dyDescent="0.35"/>
    <row r="132127" s="62" customFormat="1" x14ac:dyDescent="0.35"/>
    <row r="132128" s="62" customFormat="1" x14ac:dyDescent="0.35"/>
    <row r="132129" s="62" customFormat="1" x14ac:dyDescent="0.35"/>
    <row r="132130" s="62" customFormat="1" x14ac:dyDescent="0.35"/>
    <row r="132131" s="62" customFormat="1" x14ac:dyDescent="0.35"/>
    <row r="132132" s="62" customFormat="1" x14ac:dyDescent="0.35"/>
    <row r="132133" s="62" customFormat="1" x14ac:dyDescent="0.35"/>
    <row r="132134" s="62" customFormat="1" x14ac:dyDescent="0.35"/>
    <row r="132135" s="62" customFormat="1" x14ac:dyDescent="0.35"/>
    <row r="132136" s="62" customFormat="1" x14ac:dyDescent="0.35"/>
    <row r="132137" s="62" customFormat="1" x14ac:dyDescent="0.35"/>
    <row r="132138" s="62" customFormat="1" x14ac:dyDescent="0.35"/>
    <row r="132139" s="62" customFormat="1" x14ac:dyDescent="0.35"/>
    <row r="132140" s="62" customFormat="1" x14ac:dyDescent="0.35"/>
    <row r="132141" s="62" customFormat="1" x14ac:dyDescent="0.35"/>
    <row r="132142" s="62" customFormat="1" x14ac:dyDescent="0.35"/>
    <row r="132143" s="62" customFormat="1" x14ac:dyDescent="0.35"/>
    <row r="132144" s="62" customFormat="1" x14ac:dyDescent="0.35"/>
    <row r="132145" s="62" customFormat="1" x14ac:dyDescent="0.35"/>
    <row r="132146" s="62" customFormat="1" x14ac:dyDescent="0.35"/>
    <row r="132147" s="62" customFormat="1" x14ac:dyDescent="0.35"/>
    <row r="132148" s="62" customFormat="1" x14ac:dyDescent="0.35"/>
    <row r="132149" s="62" customFormat="1" x14ac:dyDescent="0.35"/>
    <row r="132150" s="62" customFormat="1" x14ac:dyDescent="0.35"/>
    <row r="132151" s="62" customFormat="1" x14ac:dyDescent="0.35"/>
    <row r="132152" s="62" customFormat="1" x14ac:dyDescent="0.35"/>
    <row r="132153" s="62" customFormat="1" x14ac:dyDescent="0.35"/>
    <row r="132154" s="62" customFormat="1" x14ac:dyDescent="0.35"/>
    <row r="132155" s="62" customFormat="1" x14ac:dyDescent="0.35"/>
    <row r="132156" s="62" customFormat="1" x14ac:dyDescent="0.35"/>
    <row r="132157" s="62" customFormat="1" x14ac:dyDescent="0.35"/>
    <row r="132158" s="62" customFormat="1" x14ac:dyDescent="0.35"/>
    <row r="132159" s="62" customFormat="1" x14ac:dyDescent="0.35"/>
    <row r="132160" s="62" customFormat="1" x14ac:dyDescent="0.35"/>
    <row r="132161" s="62" customFormat="1" x14ac:dyDescent="0.35"/>
    <row r="132162" s="62" customFormat="1" x14ac:dyDescent="0.35"/>
    <row r="132163" s="62" customFormat="1" x14ac:dyDescent="0.35"/>
    <row r="132164" s="62" customFormat="1" x14ac:dyDescent="0.35"/>
    <row r="132165" s="62" customFormat="1" x14ac:dyDescent="0.35"/>
    <row r="132166" s="62" customFormat="1" x14ac:dyDescent="0.35"/>
    <row r="132167" s="62" customFormat="1" x14ac:dyDescent="0.35"/>
    <row r="132168" s="62" customFormat="1" x14ac:dyDescent="0.35"/>
    <row r="132169" s="62" customFormat="1" x14ac:dyDescent="0.35"/>
    <row r="132170" s="62" customFormat="1" x14ac:dyDescent="0.35"/>
    <row r="132171" s="62" customFormat="1" x14ac:dyDescent="0.35"/>
    <row r="132172" s="62" customFormat="1" x14ac:dyDescent="0.35"/>
    <row r="132173" s="62" customFormat="1" x14ac:dyDescent="0.35"/>
    <row r="132174" s="62" customFormat="1" x14ac:dyDescent="0.35"/>
    <row r="132175" s="62" customFormat="1" x14ac:dyDescent="0.35"/>
    <row r="132176" s="62" customFormat="1" x14ac:dyDescent="0.35"/>
    <row r="132177" s="62" customFormat="1" x14ac:dyDescent="0.35"/>
    <row r="132178" s="62" customFormat="1" x14ac:dyDescent="0.35"/>
    <row r="132179" s="62" customFormat="1" x14ac:dyDescent="0.35"/>
    <row r="132180" s="62" customFormat="1" x14ac:dyDescent="0.35"/>
    <row r="132181" s="62" customFormat="1" x14ac:dyDescent="0.35"/>
    <row r="132182" s="62" customFormat="1" x14ac:dyDescent="0.35"/>
    <row r="132183" s="62" customFormat="1" x14ac:dyDescent="0.35"/>
    <row r="132184" s="62" customFormat="1" x14ac:dyDescent="0.35"/>
    <row r="132185" s="62" customFormat="1" x14ac:dyDescent="0.35"/>
    <row r="132186" s="62" customFormat="1" x14ac:dyDescent="0.35"/>
    <row r="132187" s="62" customFormat="1" x14ac:dyDescent="0.35"/>
    <row r="132188" s="62" customFormat="1" x14ac:dyDescent="0.35"/>
    <row r="132189" s="62" customFormat="1" x14ac:dyDescent="0.35"/>
    <row r="132190" s="62" customFormat="1" x14ac:dyDescent="0.35"/>
    <row r="132191" s="62" customFormat="1" x14ac:dyDescent="0.35"/>
    <row r="132192" s="62" customFormat="1" x14ac:dyDescent="0.35"/>
    <row r="132193" s="62" customFormat="1" x14ac:dyDescent="0.35"/>
    <row r="132194" s="62" customFormat="1" x14ac:dyDescent="0.35"/>
    <row r="132195" s="62" customFormat="1" x14ac:dyDescent="0.35"/>
    <row r="132196" s="62" customFormat="1" x14ac:dyDescent="0.35"/>
    <row r="132197" s="62" customFormat="1" x14ac:dyDescent="0.35"/>
    <row r="132198" s="62" customFormat="1" x14ac:dyDescent="0.35"/>
    <row r="132199" s="62" customFormat="1" x14ac:dyDescent="0.35"/>
    <row r="132200" s="62" customFormat="1" x14ac:dyDescent="0.35"/>
    <row r="132201" s="62" customFormat="1" x14ac:dyDescent="0.35"/>
    <row r="132202" s="62" customFormat="1" x14ac:dyDescent="0.35"/>
    <row r="132203" s="62" customFormat="1" x14ac:dyDescent="0.35"/>
    <row r="132204" s="62" customFormat="1" x14ac:dyDescent="0.35"/>
    <row r="132205" s="62" customFormat="1" x14ac:dyDescent="0.35"/>
    <row r="132206" s="62" customFormat="1" x14ac:dyDescent="0.35"/>
    <row r="132207" s="62" customFormat="1" x14ac:dyDescent="0.35"/>
    <row r="132208" s="62" customFormat="1" x14ac:dyDescent="0.35"/>
    <row r="132209" s="62" customFormat="1" x14ac:dyDescent="0.35"/>
    <row r="132210" s="62" customFormat="1" x14ac:dyDescent="0.35"/>
    <row r="132211" s="62" customFormat="1" x14ac:dyDescent="0.35"/>
    <row r="132212" s="62" customFormat="1" x14ac:dyDescent="0.35"/>
    <row r="132213" s="62" customFormat="1" x14ac:dyDescent="0.35"/>
    <row r="132214" s="62" customFormat="1" x14ac:dyDescent="0.35"/>
    <row r="132215" s="62" customFormat="1" x14ac:dyDescent="0.35"/>
    <row r="132216" s="62" customFormat="1" x14ac:dyDescent="0.35"/>
    <row r="132217" s="62" customFormat="1" x14ac:dyDescent="0.35"/>
    <row r="132218" s="62" customFormat="1" x14ac:dyDescent="0.35"/>
    <row r="132219" s="62" customFormat="1" x14ac:dyDescent="0.35"/>
    <row r="132220" s="62" customFormat="1" x14ac:dyDescent="0.35"/>
    <row r="132221" s="62" customFormat="1" x14ac:dyDescent="0.35"/>
    <row r="132222" s="62" customFormat="1" x14ac:dyDescent="0.35"/>
    <row r="132223" s="62" customFormat="1" x14ac:dyDescent="0.35"/>
    <row r="132224" s="62" customFormat="1" x14ac:dyDescent="0.35"/>
    <row r="132225" s="62" customFormat="1" x14ac:dyDescent="0.35"/>
    <row r="132226" s="62" customFormat="1" x14ac:dyDescent="0.35"/>
    <row r="132227" s="62" customFormat="1" x14ac:dyDescent="0.35"/>
    <row r="132228" s="62" customFormat="1" x14ac:dyDescent="0.35"/>
    <row r="132229" s="62" customFormat="1" x14ac:dyDescent="0.35"/>
    <row r="132230" s="62" customFormat="1" x14ac:dyDescent="0.35"/>
    <row r="132231" s="62" customFormat="1" x14ac:dyDescent="0.35"/>
    <row r="132232" s="62" customFormat="1" x14ac:dyDescent="0.35"/>
    <row r="132233" s="62" customFormat="1" x14ac:dyDescent="0.35"/>
    <row r="132234" s="62" customFormat="1" x14ac:dyDescent="0.35"/>
    <row r="132235" s="62" customFormat="1" x14ac:dyDescent="0.35"/>
    <row r="132236" s="62" customFormat="1" x14ac:dyDescent="0.35"/>
    <row r="132237" s="62" customFormat="1" x14ac:dyDescent="0.35"/>
    <row r="132238" s="62" customFormat="1" x14ac:dyDescent="0.35"/>
    <row r="132239" s="62" customFormat="1" x14ac:dyDescent="0.35"/>
    <row r="132240" s="62" customFormat="1" x14ac:dyDescent="0.35"/>
    <row r="132241" s="62" customFormat="1" x14ac:dyDescent="0.35"/>
    <row r="132242" s="62" customFormat="1" x14ac:dyDescent="0.35"/>
    <row r="132243" s="62" customFormat="1" x14ac:dyDescent="0.35"/>
    <row r="132244" s="62" customFormat="1" x14ac:dyDescent="0.35"/>
    <row r="132245" s="62" customFormat="1" x14ac:dyDescent="0.35"/>
    <row r="132246" s="62" customFormat="1" x14ac:dyDescent="0.35"/>
    <row r="132247" s="62" customFormat="1" x14ac:dyDescent="0.35"/>
    <row r="132248" s="62" customFormat="1" x14ac:dyDescent="0.35"/>
    <row r="132249" s="62" customFormat="1" x14ac:dyDescent="0.35"/>
    <row r="132250" s="62" customFormat="1" x14ac:dyDescent="0.35"/>
    <row r="132251" s="62" customFormat="1" x14ac:dyDescent="0.35"/>
    <row r="132252" s="62" customFormat="1" x14ac:dyDescent="0.35"/>
    <row r="132253" s="62" customFormat="1" x14ac:dyDescent="0.35"/>
    <row r="132254" s="62" customFormat="1" x14ac:dyDescent="0.35"/>
    <row r="132255" s="62" customFormat="1" x14ac:dyDescent="0.35"/>
    <row r="132256" s="62" customFormat="1" x14ac:dyDescent="0.35"/>
    <row r="132257" s="62" customFormat="1" x14ac:dyDescent="0.35"/>
    <row r="132258" s="62" customFormat="1" x14ac:dyDescent="0.35"/>
    <row r="132259" s="62" customFormat="1" x14ac:dyDescent="0.35"/>
    <row r="132260" s="62" customFormat="1" x14ac:dyDescent="0.35"/>
    <row r="132261" s="62" customFormat="1" x14ac:dyDescent="0.35"/>
    <row r="132262" s="62" customFormat="1" x14ac:dyDescent="0.35"/>
    <row r="132263" s="62" customFormat="1" x14ac:dyDescent="0.35"/>
    <row r="132264" s="62" customFormat="1" x14ac:dyDescent="0.35"/>
    <row r="132265" s="62" customFormat="1" x14ac:dyDescent="0.35"/>
    <row r="132266" s="62" customFormat="1" x14ac:dyDescent="0.35"/>
    <row r="132267" s="62" customFormat="1" x14ac:dyDescent="0.35"/>
    <row r="132268" s="62" customFormat="1" x14ac:dyDescent="0.35"/>
    <row r="132269" s="62" customFormat="1" x14ac:dyDescent="0.35"/>
    <row r="132270" s="62" customFormat="1" x14ac:dyDescent="0.35"/>
    <row r="132271" s="62" customFormat="1" x14ac:dyDescent="0.35"/>
    <row r="132272" s="62" customFormat="1" x14ac:dyDescent="0.35"/>
    <row r="132273" s="62" customFormat="1" x14ac:dyDescent="0.35"/>
    <row r="132274" s="62" customFormat="1" x14ac:dyDescent="0.35"/>
    <row r="132275" s="62" customFormat="1" x14ac:dyDescent="0.35"/>
    <row r="132276" s="62" customFormat="1" x14ac:dyDescent="0.35"/>
    <row r="132277" s="62" customFormat="1" x14ac:dyDescent="0.35"/>
    <row r="132278" s="62" customFormat="1" x14ac:dyDescent="0.35"/>
    <row r="132279" s="62" customFormat="1" x14ac:dyDescent="0.35"/>
    <row r="132280" s="62" customFormat="1" x14ac:dyDescent="0.35"/>
    <row r="132281" s="62" customFormat="1" x14ac:dyDescent="0.35"/>
    <row r="132282" s="62" customFormat="1" x14ac:dyDescent="0.35"/>
    <row r="132283" s="62" customFormat="1" x14ac:dyDescent="0.35"/>
    <row r="132284" s="62" customFormat="1" x14ac:dyDescent="0.35"/>
    <row r="132285" s="62" customFormat="1" x14ac:dyDescent="0.35"/>
    <row r="132286" s="62" customFormat="1" x14ac:dyDescent="0.35"/>
    <row r="132287" s="62" customFormat="1" x14ac:dyDescent="0.35"/>
    <row r="132288" s="62" customFormat="1" x14ac:dyDescent="0.35"/>
    <row r="132289" s="62" customFormat="1" x14ac:dyDescent="0.35"/>
    <row r="132290" s="62" customFormat="1" x14ac:dyDescent="0.35"/>
    <row r="132291" s="62" customFormat="1" x14ac:dyDescent="0.35"/>
    <row r="132292" s="62" customFormat="1" x14ac:dyDescent="0.35"/>
    <row r="132293" s="62" customFormat="1" x14ac:dyDescent="0.35"/>
    <row r="132294" s="62" customFormat="1" x14ac:dyDescent="0.35"/>
    <row r="132295" s="62" customFormat="1" x14ac:dyDescent="0.35"/>
    <row r="132296" s="62" customFormat="1" x14ac:dyDescent="0.35"/>
    <row r="132297" s="62" customFormat="1" x14ac:dyDescent="0.35"/>
    <row r="132298" s="62" customFormat="1" x14ac:dyDescent="0.35"/>
    <row r="132299" s="62" customFormat="1" x14ac:dyDescent="0.35"/>
    <row r="132300" s="62" customFormat="1" x14ac:dyDescent="0.35"/>
    <row r="132301" s="62" customFormat="1" x14ac:dyDescent="0.35"/>
    <row r="132302" s="62" customFormat="1" x14ac:dyDescent="0.35"/>
    <row r="132303" s="62" customFormat="1" x14ac:dyDescent="0.35"/>
    <row r="132304" s="62" customFormat="1" x14ac:dyDescent="0.35"/>
    <row r="132305" s="62" customFormat="1" x14ac:dyDescent="0.35"/>
    <row r="132306" s="62" customFormat="1" x14ac:dyDescent="0.35"/>
    <row r="132307" s="62" customFormat="1" x14ac:dyDescent="0.35"/>
    <row r="132308" s="62" customFormat="1" x14ac:dyDescent="0.35"/>
    <row r="132309" s="62" customFormat="1" x14ac:dyDescent="0.35"/>
    <row r="132310" s="62" customFormat="1" x14ac:dyDescent="0.35"/>
    <row r="132311" s="62" customFormat="1" x14ac:dyDescent="0.35"/>
    <row r="132312" s="62" customFormat="1" x14ac:dyDescent="0.35"/>
    <row r="132313" s="62" customFormat="1" x14ac:dyDescent="0.35"/>
    <row r="132314" s="62" customFormat="1" x14ac:dyDescent="0.35"/>
    <row r="132315" s="62" customFormat="1" x14ac:dyDescent="0.35"/>
    <row r="132316" s="62" customFormat="1" x14ac:dyDescent="0.35"/>
    <row r="132317" s="62" customFormat="1" x14ac:dyDescent="0.35"/>
    <row r="132318" s="62" customFormat="1" x14ac:dyDescent="0.35"/>
    <row r="132319" s="62" customFormat="1" x14ac:dyDescent="0.35"/>
    <row r="132320" s="62" customFormat="1" x14ac:dyDescent="0.35"/>
    <row r="132321" s="62" customFormat="1" x14ac:dyDescent="0.35"/>
    <row r="132322" s="62" customFormat="1" x14ac:dyDescent="0.35"/>
    <row r="132323" s="62" customFormat="1" x14ac:dyDescent="0.35"/>
    <row r="132324" s="62" customFormat="1" x14ac:dyDescent="0.35"/>
    <row r="132325" s="62" customFormat="1" x14ac:dyDescent="0.35"/>
    <row r="132326" s="62" customFormat="1" x14ac:dyDescent="0.35"/>
    <row r="132327" s="62" customFormat="1" x14ac:dyDescent="0.35"/>
    <row r="132328" s="62" customFormat="1" x14ac:dyDescent="0.35"/>
    <row r="132329" s="62" customFormat="1" x14ac:dyDescent="0.35"/>
    <row r="132330" s="62" customFormat="1" x14ac:dyDescent="0.35"/>
    <row r="132331" s="62" customFormat="1" x14ac:dyDescent="0.35"/>
    <row r="132332" s="62" customFormat="1" x14ac:dyDescent="0.35"/>
    <row r="132333" s="62" customFormat="1" x14ac:dyDescent="0.35"/>
    <row r="132334" s="62" customFormat="1" x14ac:dyDescent="0.35"/>
    <row r="132335" s="62" customFormat="1" x14ac:dyDescent="0.35"/>
    <row r="132336" s="62" customFormat="1" x14ac:dyDescent="0.35"/>
    <row r="132337" s="62" customFormat="1" x14ac:dyDescent="0.35"/>
    <row r="132338" s="62" customFormat="1" x14ac:dyDescent="0.35"/>
    <row r="132339" s="62" customFormat="1" x14ac:dyDescent="0.35"/>
    <row r="132340" s="62" customFormat="1" x14ac:dyDescent="0.35"/>
    <row r="132341" s="62" customFormat="1" x14ac:dyDescent="0.35"/>
    <row r="132342" s="62" customFormat="1" x14ac:dyDescent="0.35"/>
    <row r="132343" s="62" customFormat="1" x14ac:dyDescent="0.35"/>
    <row r="132344" s="62" customFormat="1" x14ac:dyDescent="0.35"/>
    <row r="132345" s="62" customFormat="1" x14ac:dyDescent="0.35"/>
    <row r="132346" s="62" customFormat="1" x14ac:dyDescent="0.35"/>
    <row r="132347" s="62" customFormat="1" x14ac:dyDescent="0.35"/>
    <row r="132348" s="62" customFormat="1" x14ac:dyDescent="0.35"/>
    <row r="132349" s="62" customFormat="1" x14ac:dyDescent="0.35"/>
    <row r="132350" s="62" customFormat="1" x14ac:dyDescent="0.35"/>
    <row r="132351" s="62" customFormat="1" x14ac:dyDescent="0.35"/>
    <row r="132352" s="62" customFormat="1" x14ac:dyDescent="0.35"/>
    <row r="132353" s="62" customFormat="1" x14ac:dyDescent="0.35"/>
    <row r="132354" s="62" customFormat="1" x14ac:dyDescent="0.35"/>
    <row r="132355" s="62" customFormat="1" x14ac:dyDescent="0.35"/>
    <row r="132356" s="62" customFormat="1" x14ac:dyDescent="0.35"/>
    <row r="132357" s="62" customFormat="1" x14ac:dyDescent="0.35"/>
    <row r="132358" s="62" customFormat="1" x14ac:dyDescent="0.35"/>
    <row r="132359" s="62" customFormat="1" x14ac:dyDescent="0.35"/>
    <row r="132360" s="62" customFormat="1" x14ac:dyDescent="0.35"/>
    <row r="132361" s="62" customFormat="1" x14ac:dyDescent="0.35"/>
    <row r="132362" s="62" customFormat="1" x14ac:dyDescent="0.35"/>
    <row r="132363" s="62" customFormat="1" x14ac:dyDescent="0.35"/>
    <row r="132364" s="62" customFormat="1" x14ac:dyDescent="0.35"/>
    <row r="132365" s="62" customFormat="1" x14ac:dyDescent="0.35"/>
    <row r="132366" s="62" customFormat="1" x14ac:dyDescent="0.35"/>
    <row r="132367" s="62" customFormat="1" x14ac:dyDescent="0.35"/>
    <row r="132368" s="62" customFormat="1" x14ac:dyDescent="0.35"/>
    <row r="132369" s="62" customFormat="1" x14ac:dyDescent="0.35"/>
    <row r="132370" s="62" customFormat="1" x14ac:dyDescent="0.35"/>
    <row r="132371" s="62" customFormat="1" x14ac:dyDescent="0.35"/>
    <row r="132372" s="62" customFormat="1" x14ac:dyDescent="0.35"/>
    <row r="132373" s="62" customFormat="1" x14ac:dyDescent="0.35"/>
    <row r="132374" s="62" customFormat="1" x14ac:dyDescent="0.35"/>
    <row r="132375" s="62" customFormat="1" x14ac:dyDescent="0.35"/>
    <row r="132376" s="62" customFormat="1" x14ac:dyDescent="0.35"/>
    <row r="132377" s="62" customFormat="1" x14ac:dyDescent="0.35"/>
    <row r="132378" s="62" customFormat="1" x14ac:dyDescent="0.35"/>
    <row r="132379" s="62" customFormat="1" x14ac:dyDescent="0.35"/>
    <row r="132380" s="62" customFormat="1" x14ac:dyDescent="0.35"/>
    <row r="132381" s="62" customFormat="1" x14ac:dyDescent="0.35"/>
    <row r="132382" s="62" customFormat="1" x14ac:dyDescent="0.35"/>
    <row r="132383" s="62" customFormat="1" x14ac:dyDescent="0.35"/>
    <row r="132384" s="62" customFormat="1" x14ac:dyDescent="0.35"/>
    <row r="132385" s="62" customFormat="1" x14ac:dyDescent="0.35"/>
    <row r="132386" s="62" customFormat="1" x14ac:dyDescent="0.35"/>
    <row r="132387" s="62" customFormat="1" x14ac:dyDescent="0.35"/>
    <row r="132388" s="62" customFormat="1" x14ac:dyDescent="0.35"/>
    <row r="132389" s="62" customFormat="1" x14ac:dyDescent="0.35"/>
    <row r="132390" s="62" customFormat="1" x14ac:dyDescent="0.35"/>
    <row r="132391" s="62" customFormat="1" x14ac:dyDescent="0.35"/>
    <row r="132392" s="62" customFormat="1" x14ac:dyDescent="0.35"/>
    <row r="132393" s="62" customFormat="1" x14ac:dyDescent="0.35"/>
    <row r="132394" s="62" customFormat="1" x14ac:dyDescent="0.35"/>
    <row r="132395" s="62" customFormat="1" x14ac:dyDescent="0.35"/>
    <row r="132396" s="62" customFormat="1" x14ac:dyDescent="0.35"/>
    <row r="132397" s="62" customFormat="1" x14ac:dyDescent="0.35"/>
    <row r="132398" s="62" customFormat="1" x14ac:dyDescent="0.35"/>
    <row r="132399" s="62" customFormat="1" x14ac:dyDescent="0.35"/>
    <row r="132400" s="62" customFormat="1" x14ac:dyDescent="0.35"/>
    <row r="132401" s="62" customFormat="1" x14ac:dyDescent="0.35"/>
    <row r="132402" s="62" customFormat="1" x14ac:dyDescent="0.35"/>
    <row r="132403" s="62" customFormat="1" x14ac:dyDescent="0.35"/>
    <row r="132404" s="62" customFormat="1" x14ac:dyDescent="0.35"/>
    <row r="132405" s="62" customFormat="1" x14ac:dyDescent="0.35"/>
    <row r="132406" s="62" customFormat="1" x14ac:dyDescent="0.35"/>
    <row r="132407" s="62" customFormat="1" x14ac:dyDescent="0.35"/>
    <row r="132408" s="62" customFormat="1" x14ac:dyDescent="0.35"/>
    <row r="132409" s="62" customFormat="1" x14ac:dyDescent="0.35"/>
    <row r="132410" s="62" customFormat="1" x14ac:dyDescent="0.35"/>
    <row r="132411" s="62" customFormat="1" x14ac:dyDescent="0.35"/>
    <row r="132412" s="62" customFormat="1" x14ac:dyDescent="0.35"/>
    <row r="132413" s="62" customFormat="1" x14ac:dyDescent="0.35"/>
    <row r="132414" s="62" customFormat="1" x14ac:dyDescent="0.35"/>
    <row r="132415" s="62" customFormat="1" x14ac:dyDescent="0.35"/>
    <row r="132416" s="62" customFormat="1" x14ac:dyDescent="0.35"/>
    <row r="132417" s="62" customFormat="1" x14ac:dyDescent="0.35"/>
    <row r="132418" s="62" customFormat="1" x14ac:dyDescent="0.35"/>
    <row r="132419" s="62" customFormat="1" x14ac:dyDescent="0.35"/>
    <row r="132420" s="62" customFormat="1" x14ac:dyDescent="0.35"/>
    <row r="132421" s="62" customFormat="1" x14ac:dyDescent="0.35"/>
    <row r="132422" s="62" customFormat="1" x14ac:dyDescent="0.35"/>
    <row r="132423" s="62" customFormat="1" x14ac:dyDescent="0.35"/>
    <row r="132424" s="62" customFormat="1" x14ac:dyDescent="0.35"/>
    <row r="132425" s="62" customFormat="1" x14ac:dyDescent="0.35"/>
    <row r="132426" s="62" customFormat="1" x14ac:dyDescent="0.35"/>
    <row r="132427" s="62" customFormat="1" x14ac:dyDescent="0.35"/>
    <row r="132428" s="62" customFormat="1" x14ac:dyDescent="0.35"/>
    <row r="132429" s="62" customFormat="1" x14ac:dyDescent="0.35"/>
    <row r="132430" s="62" customFormat="1" x14ac:dyDescent="0.35"/>
    <row r="132431" s="62" customFormat="1" x14ac:dyDescent="0.35"/>
    <row r="132432" s="62" customFormat="1" x14ac:dyDescent="0.35"/>
    <row r="132433" s="62" customFormat="1" x14ac:dyDescent="0.35"/>
    <row r="132434" s="62" customFormat="1" x14ac:dyDescent="0.35"/>
    <row r="132435" s="62" customFormat="1" x14ac:dyDescent="0.35"/>
    <row r="132436" s="62" customFormat="1" x14ac:dyDescent="0.35"/>
    <row r="132437" s="62" customFormat="1" x14ac:dyDescent="0.35"/>
    <row r="132438" s="62" customFormat="1" x14ac:dyDescent="0.35"/>
    <row r="132439" s="62" customFormat="1" x14ac:dyDescent="0.35"/>
    <row r="132440" s="62" customFormat="1" x14ac:dyDescent="0.35"/>
    <row r="132441" s="62" customFormat="1" x14ac:dyDescent="0.35"/>
    <row r="132442" s="62" customFormat="1" x14ac:dyDescent="0.35"/>
    <row r="132443" s="62" customFormat="1" x14ac:dyDescent="0.35"/>
    <row r="132444" s="62" customFormat="1" x14ac:dyDescent="0.35"/>
    <row r="132445" s="62" customFormat="1" x14ac:dyDescent="0.35"/>
    <row r="132446" s="62" customFormat="1" x14ac:dyDescent="0.35"/>
    <row r="132447" s="62" customFormat="1" x14ac:dyDescent="0.35"/>
    <row r="132448" s="62" customFormat="1" x14ac:dyDescent="0.35"/>
    <row r="132449" s="62" customFormat="1" x14ac:dyDescent="0.35"/>
    <row r="132450" s="62" customFormat="1" x14ac:dyDescent="0.35"/>
    <row r="132451" s="62" customFormat="1" x14ac:dyDescent="0.35"/>
    <row r="132452" s="62" customFormat="1" x14ac:dyDescent="0.35"/>
    <row r="132453" s="62" customFormat="1" x14ac:dyDescent="0.35"/>
    <row r="132454" s="62" customFormat="1" x14ac:dyDescent="0.35"/>
    <row r="132455" s="62" customFormat="1" x14ac:dyDescent="0.35"/>
    <row r="132456" s="62" customFormat="1" x14ac:dyDescent="0.35"/>
    <row r="132457" s="62" customFormat="1" x14ac:dyDescent="0.35"/>
    <row r="132458" s="62" customFormat="1" x14ac:dyDescent="0.35"/>
    <row r="132459" s="62" customFormat="1" x14ac:dyDescent="0.35"/>
    <row r="132460" s="62" customFormat="1" x14ac:dyDescent="0.35"/>
    <row r="132461" s="62" customFormat="1" x14ac:dyDescent="0.35"/>
    <row r="132462" s="62" customFormat="1" x14ac:dyDescent="0.35"/>
    <row r="132463" s="62" customFormat="1" x14ac:dyDescent="0.35"/>
    <row r="132464" s="62" customFormat="1" x14ac:dyDescent="0.35"/>
    <row r="132465" s="62" customFormat="1" x14ac:dyDescent="0.35"/>
    <row r="132466" s="62" customFormat="1" x14ac:dyDescent="0.35"/>
    <row r="132467" s="62" customFormat="1" x14ac:dyDescent="0.35"/>
    <row r="132468" s="62" customFormat="1" x14ac:dyDescent="0.35"/>
    <row r="132469" s="62" customFormat="1" x14ac:dyDescent="0.35"/>
    <row r="132470" s="62" customFormat="1" x14ac:dyDescent="0.35"/>
    <row r="132471" s="62" customFormat="1" x14ac:dyDescent="0.35"/>
    <row r="132472" s="62" customFormat="1" x14ac:dyDescent="0.35"/>
    <row r="132473" s="62" customFormat="1" x14ac:dyDescent="0.35"/>
    <row r="132474" s="62" customFormat="1" x14ac:dyDescent="0.35"/>
    <row r="132475" s="62" customFormat="1" x14ac:dyDescent="0.35"/>
    <row r="132476" s="62" customFormat="1" x14ac:dyDescent="0.35"/>
    <row r="132477" s="62" customFormat="1" x14ac:dyDescent="0.35"/>
    <row r="132478" s="62" customFormat="1" x14ac:dyDescent="0.35"/>
    <row r="132479" s="62" customFormat="1" x14ac:dyDescent="0.35"/>
    <row r="132480" s="62" customFormat="1" x14ac:dyDescent="0.35"/>
    <row r="132481" s="62" customFormat="1" x14ac:dyDescent="0.35"/>
    <row r="132482" s="62" customFormat="1" x14ac:dyDescent="0.35"/>
    <row r="132483" s="62" customFormat="1" x14ac:dyDescent="0.35"/>
    <row r="132484" s="62" customFormat="1" x14ac:dyDescent="0.35"/>
    <row r="132485" s="62" customFormat="1" x14ac:dyDescent="0.35"/>
    <row r="132486" s="62" customFormat="1" x14ac:dyDescent="0.35"/>
    <row r="132487" s="62" customFormat="1" x14ac:dyDescent="0.35"/>
    <row r="132488" s="62" customFormat="1" x14ac:dyDescent="0.35"/>
    <row r="132489" s="62" customFormat="1" x14ac:dyDescent="0.35"/>
    <row r="132490" s="62" customFormat="1" x14ac:dyDescent="0.35"/>
    <row r="132491" s="62" customFormat="1" x14ac:dyDescent="0.35"/>
    <row r="132492" s="62" customFormat="1" x14ac:dyDescent="0.35"/>
    <row r="132493" s="62" customFormat="1" x14ac:dyDescent="0.35"/>
    <row r="132494" s="62" customFormat="1" x14ac:dyDescent="0.35"/>
    <row r="132495" s="62" customFormat="1" x14ac:dyDescent="0.35"/>
    <row r="132496" s="62" customFormat="1" x14ac:dyDescent="0.35"/>
    <row r="132497" s="62" customFormat="1" x14ac:dyDescent="0.35"/>
    <row r="132498" s="62" customFormat="1" x14ac:dyDescent="0.35"/>
    <row r="132499" s="62" customFormat="1" x14ac:dyDescent="0.35"/>
    <row r="132500" s="62" customFormat="1" x14ac:dyDescent="0.35"/>
    <row r="132501" s="62" customFormat="1" x14ac:dyDescent="0.35"/>
    <row r="132502" s="62" customFormat="1" x14ac:dyDescent="0.35"/>
    <row r="132503" s="62" customFormat="1" x14ac:dyDescent="0.35"/>
    <row r="132504" s="62" customFormat="1" x14ac:dyDescent="0.35"/>
    <row r="132505" s="62" customFormat="1" x14ac:dyDescent="0.35"/>
    <row r="132506" s="62" customFormat="1" x14ac:dyDescent="0.35"/>
    <row r="132507" s="62" customFormat="1" x14ac:dyDescent="0.35"/>
    <row r="132508" s="62" customFormat="1" x14ac:dyDescent="0.35"/>
    <row r="132509" s="62" customFormat="1" x14ac:dyDescent="0.35"/>
    <row r="132510" s="62" customFormat="1" x14ac:dyDescent="0.35"/>
    <row r="132511" s="62" customFormat="1" x14ac:dyDescent="0.35"/>
    <row r="132512" s="62" customFormat="1" x14ac:dyDescent="0.35"/>
    <row r="132513" s="62" customFormat="1" x14ac:dyDescent="0.35"/>
    <row r="132514" s="62" customFormat="1" x14ac:dyDescent="0.35"/>
    <row r="132515" s="62" customFormat="1" x14ac:dyDescent="0.35"/>
    <row r="132516" s="62" customFormat="1" x14ac:dyDescent="0.35"/>
    <row r="132517" s="62" customFormat="1" x14ac:dyDescent="0.35"/>
    <row r="132518" s="62" customFormat="1" x14ac:dyDescent="0.35"/>
    <row r="132519" s="62" customFormat="1" x14ac:dyDescent="0.35"/>
    <row r="132520" s="62" customFormat="1" x14ac:dyDescent="0.35"/>
    <row r="132521" s="62" customFormat="1" x14ac:dyDescent="0.35"/>
    <row r="132522" s="62" customFormat="1" x14ac:dyDescent="0.35"/>
    <row r="132523" s="62" customFormat="1" x14ac:dyDescent="0.35"/>
    <row r="132524" s="62" customFormat="1" x14ac:dyDescent="0.35"/>
    <row r="132525" s="62" customFormat="1" x14ac:dyDescent="0.35"/>
    <row r="132526" s="62" customFormat="1" x14ac:dyDescent="0.35"/>
    <row r="132527" s="62" customFormat="1" x14ac:dyDescent="0.35"/>
    <row r="132528" s="62" customFormat="1" x14ac:dyDescent="0.35"/>
    <row r="132529" s="62" customFormat="1" x14ac:dyDescent="0.35"/>
    <row r="132530" s="62" customFormat="1" x14ac:dyDescent="0.35"/>
    <row r="132531" s="62" customFormat="1" x14ac:dyDescent="0.35"/>
    <row r="132532" s="62" customFormat="1" x14ac:dyDescent="0.35"/>
    <row r="132533" s="62" customFormat="1" x14ac:dyDescent="0.35"/>
    <row r="132534" s="62" customFormat="1" x14ac:dyDescent="0.35"/>
    <row r="132535" s="62" customFormat="1" x14ac:dyDescent="0.35"/>
    <row r="132536" s="62" customFormat="1" x14ac:dyDescent="0.35"/>
    <row r="132537" s="62" customFormat="1" x14ac:dyDescent="0.35"/>
    <row r="132538" s="62" customFormat="1" x14ac:dyDescent="0.35"/>
    <row r="132539" s="62" customFormat="1" x14ac:dyDescent="0.35"/>
    <row r="132540" s="62" customFormat="1" x14ac:dyDescent="0.35"/>
    <row r="132541" s="62" customFormat="1" x14ac:dyDescent="0.35"/>
    <row r="132542" s="62" customFormat="1" x14ac:dyDescent="0.35"/>
    <row r="132543" s="62" customFormat="1" x14ac:dyDescent="0.35"/>
    <row r="132544" s="62" customFormat="1" x14ac:dyDescent="0.35"/>
    <row r="132545" s="62" customFormat="1" x14ac:dyDescent="0.35"/>
    <row r="132546" s="62" customFormat="1" x14ac:dyDescent="0.35"/>
    <row r="132547" s="62" customFormat="1" x14ac:dyDescent="0.35"/>
    <row r="132548" s="62" customFormat="1" x14ac:dyDescent="0.35"/>
    <row r="132549" s="62" customFormat="1" x14ac:dyDescent="0.35"/>
    <row r="132550" s="62" customFormat="1" x14ac:dyDescent="0.35"/>
    <row r="132551" s="62" customFormat="1" x14ac:dyDescent="0.35"/>
    <row r="132552" s="62" customFormat="1" x14ac:dyDescent="0.35"/>
    <row r="132553" s="62" customFormat="1" x14ac:dyDescent="0.35"/>
    <row r="132554" s="62" customFormat="1" x14ac:dyDescent="0.35"/>
    <row r="132555" s="62" customFormat="1" x14ac:dyDescent="0.35"/>
    <row r="132556" s="62" customFormat="1" x14ac:dyDescent="0.35"/>
    <row r="132557" s="62" customFormat="1" x14ac:dyDescent="0.35"/>
    <row r="132558" s="62" customFormat="1" x14ac:dyDescent="0.35"/>
    <row r="132559" s="62" customFormat="1" x14ac:dyDescent="0.35"/>
    <row r="132560" s="62" customFormat="1" x14ac:dyDescent="0.35"/>
    <row r="132561" s="62" customFormat="1" x14ac:dyDescent="0.35"/>
    <row r="132562" s="62" customFormat="1" x14ac:dyDescent="0.35"/>
    <row r="132563" s="62" customFormat="1" x14ac:dyDescent="0.35"/>
    <row r="132564" s="62" customFormat="1" x14ac:dyDescent="0.35"/>
    <row r="132565" s="62" customFormat="1" x14ac:dyDescent="0.35"/>
    <row r="132566" s="62" customFormat="1" x14ac:dyDescent="0.35"/>
    <row r="132567" s="62" customFormat="1" x14ac:dyDescent="0.35"/>
    <row r="132568" s="62" customFormat="1" x14ac:dyDescent="0.35"/>
    <row r="132569" s="62" customFormat="1" x14ac:dyDescent="0.35"/>
    <row r="132570" s="62" customFormat="1" x14ac:dyDescent="0.35"/>
    <row r="132571" s="62" customFormat="1" x14ac:dyDescent="0.35"/>
    <row r="132572" s="62" customFormat="1" x14ac:dyDescent="0.35"/>
    <row r="132573" s="62" customFormat="1" x14ac:dyDescent="0.35"/>
    <row r="132574" s="62" customFormat="1" x14ac:dyDescent="0.35"/>
    <row r="132575" s="62" customFormat="1" x14ac:dyDescent="0.35"/>
    <row r="132576" s="62" customFormat="1" x14ac:dyDescent="0.35"/>
    <row r="132577" s="62" customFormat="1" x14ac:dyDescent="0.35"/>
    <row r="132578" s="62" customFormat="1" x14ac:dyDescent="0.35"/>
    <row r="132579" s="62" customFormat="1" x14ac:dyDescent="0.35"/>
    <row r="132580" s="62" customFormat="1" x14ac:dyDescent="0.35"/>
    <row r="132581" s="62" customFormat="1" x14ac:dyDescent="0.35"/>
    <row r="132582" s="62" customFormat="1" x14ac:dyDescent="0.35"/>
    <row r="132583" s="62" customFormat="1" x14ac:dyDescent="0.35"/>
    <row r="132584" s="62" customFormat="1" x14ac:dyDescent="0.35"/>
    <row r="132585" s="62" customFormat="1" x14ac:dyDescent="0.35"/>
    <row r="132586" s="62" customFormat="1" x14ac:dyDescent="0.35"/>
    <row r="132587" s="62" customFormat="1" x14ac:dyDescent="0.35"/>
    <row r="132588" s="62" customFormat="1" x14ac:dyDescent="0.35"/>
    <row r="132589" s="62" customFormat="1" x14ac:dyDescent="0.35"/>
    <row r="132590" s="62" customFormat="1" x14ac:dyDescent="0.35"/>
    <row r="132591" s="62" customFormat="1" x14ac:dyDescent="0.35"/>
    <row r="132592" s="62" customFormat="1" x14ac:dyDescent="0.35"/>
    <row r="132593" s="62" customFormat="1" x14ac:dyDescent="0.35"/>
    <row r="132594" s="62" customFormat="1" x14ac:dyDescent="0.35"/>
    <row r="132595" s="62" customFormat="1" x14ac:dyDescent="0.35"/>
    <row r="132596" s="62" customFormat="1" x14ac:dyDescent="0.35"/>
    <row r="132597" s="62" customFormat="1" x14ac:dyDescent="0.35"/>
    <row r="132598" s="62" customFormat="1" x14ac:dyDescent="0.35"/>
    <row r="132599" s="62" customFormat="1" x14ac:dyDescent="0.35"/>
    <row r="132600" s="62" customFormat="1" x14ac:dyDescent="0.35"/>
    <row r="132601" s="62" customFormat="1" x14ac:dyDescent="0.35"/>
    <row r="132602" s="62" customFormat="1" x14ac:dyDescent="0.35"/>
    <row r="132603" s="62" customFormat="1" x14ac:dyDescent="0.35"/>
    <row r="132604" s="62" customFormat="1" x14ac:dyDescent="0.35"/>
    <row r="132605" s="62" customFormat="1" x14ac:dyDescent="0.35"/>
    <row r="132606" s="62" customFormat="1" x14ac:dyDescent="0.35"/>
    <row r="132607" s="62" customFormat="1" x14ac:dyDescent="0.35"/>
    <row r="132608" s="62" customFormat="1" x14ac:dyDescent="0.35"/>
    <row r="132609" s="62" customFormat="1" x14ac:dyDescent="0.35"/>
    <row r="132610" s="62" customFormat="1" x14ac:dyDescent="0.35"/>
    <row r="132611" s="62" customFormat="1" x14ac:dyDescent="0.35"/>
    <row r="132612" s="62" customFormat="1" x14ac:dyDescent="0.35"/>
    <row r="132613" s="62" customFormat="1" x14ac:dyDescent="0.35"/>
    <row r="132614" s="62" customFormat="1" x14ac:dyDescent="0.35"/>
    <row r="132615" s="62" customFormat="1" x14ac:dyDescent="0.35"/>
    <row r="132616" s="62" customFormat="1" x14ac:dyDescent="0.35"/>
    <row r="132617" s="62" customFormat="1" x14ac:dyDescent="0.35"/>
    <row r="132618" s="62" customFormat="1" x14ac:dyDescent="0.35"/>
    <row r="132619" s="62" customFormat="1" x14ac:dyDescent="0.35"/>
    <row r="132620" s="62" customFormat="1" x14ac:dyDescent="0.35"/>
    <row r="132621" s="62" customFormat="1" x14ac:dyDescent="0.35"/>
    <row r="132622" s="62" customFormat="1" x14ac:dyDescent="0.35"/>
    <row r="132623" s="62" customFormat="1" x14ac:dyDescent="0.35"/>
    <row r="132624" s="62" customFormat="1" x14ac:dyDescent="0.35"/>
    <row r="132625" s="62" customFormat="1" x14ac:dyDescent="0.35"/>
    <row r="132626" s="62" customFormat="1" x14ac:dyDescent="0.35"/>
    <row r="132627" s="62" customFormat="1" x14ac:dyDescent="0.35"/>
    <row r="132628" s="62" customFormat="1" x14ac:dyDescent="0.35"/>
    <row r="132629" s="62" customFormat="1" x14ac:dyDescent="0.35"/>
    <row r="132630" s="62" customFormat="1" x14ac:dyDescent="0.35"/>
    <row r="132631" s="62" customFormat="1" x14ac:dyDescent="0.35"/>
    <row r="132632" s="62" customFormat="1" x14ac:dyDescent="0.35"/>
    <row r="132633" s="62" customFormat="1" x14ac:dyDescent="0.35"/>
    <row r="132634" s="62" customFormat="1" x14ac:dyDescent="0.35"/>
    <row r="132635" s="62" customFormat="1" x14ac:dyDescent="0.35"/>
    <row r="132636" s="62" customFormat="1" x14ac:dyDescent="0.35"/>
    <row r="132637" s="62" customFormat="1" x14ac:dyDescent="0.35"/>
    <row r="132638" s="62" customFormat="1" x14ac:dyDescent="0.35"/>
    <row r="132639" s="62" customFormat="1" x14ac:dyDescent="0.35"/>
    <row r="132640" s="62" customFormat="1" x14ac:dyDescent="0.35"/>
    <row r="132641" s="62" customFormat="1" x14ac:dyDescent="0.35"/>
    <row r="132642" s="62" customFormat="1" x14ac:dyDescent="0.35"/>
    <row r="132643" s="62" customFormat="1" x14ac:dyDescent="0.35"/>
    <row r="132644" s="62" customFormat="1" x14ac:dyDescent="0.35"/>
    <row r="132645" s="62" customFormat="1" x14ac:dyDescent="0.35"/>
    <row r="132646" s="62" customFormat="1" x14ac:dyDescent="0.35"/>
    <row r="132647" s="62" customFormat="1" x14ac:dyDescent="0.35"/>
    <row r="132648" s="62" customFormat="1" x14ac:dyDescent="0.35"/>
    <row r="132649" s="62" customFormat="1" x14ac:dyDescent="0.35"/>
    <row r="132650" s="62" customFormat="1" x14ac:dyDescent="0.35"/>
    <row r="132651" s="62" customFormat="1" x14ac:dyDescent="0.35"/>
    <row r="132652" s="62" customFormat="1" x14ac:dyDescent="0.35"/>
    <row r="132653" s="62" customFormat="1" x14ac:dyDescent="0.35"/>
    <row r="132654" s="62" customFormat="1" x14ac:dyDescent="0.35"/>
    <row r="132655" s="62" customFormat="1" x14ac:dyDescent="0.35"/>
    <row r="132656" s="62" customFormat="1" x14ac:dyDescent="0.35"/>
    <row r="132657" s="62" customFormat="1" x14ac:dyDescent="0.35"/>
    <row r="132658" s="62" customFormat="1" x14ac:dyDescent="0.35"/>
    <row r="132659" s="62" customFormat="1" x14ac:dyDescent="0.35"/>
    <row r="132660" s="62" customFormat="1" x14ac:dyDescent="0.35"/>
    <row r="132661" s="62" customFormat="1" x14ac:dyDescent="0.35"/>
    <row r="132662" s="62" customFormat="1" x14ac:dyDescent="0.35"/>
    <row r="132663" s="62" customFormat="1" x14ac:dyDescent="0.35"/>
    <row r="132664" s="62" customFormat="1" x14ac:dyDescent="0.35"/>
    <row r="132665" s="62" customFormat="1" x14ac:dyDescent="0.35"/>
    <row r="132666" s="62" customFormat="1" x14ac:dyDescent="0.35"/>
    <row r="132667" s="62" customFormat="1" x14ac:dyDescent="0.35"/>
    <row r="132668" s="62" customFormat="1" x14ac:dyDescent="0.35"/>
    <row r="132669" s="62" customFormat="1" x14ac:dyDescent="0.35"/>
    <row r="132670" s="62" customFormat="1" x14ac:dyDescent="0.35"/>
    <row r="132671" s="62" customFormat="1" x14ac:dyDescent="0.35"/>
    <row r="132672" s="62" customFormat="1" x14ac:dyDescent="0.35"/>
    <row r="132673" s="62" customFormat="1" x14ac:dyDescent="0.35"/>
    <row r="132674" s="62" customFormat="1" x14ac:dyDescent="0.35"/>
    <row r="132675" s="62" customFormat="1" x14ac:dyDescent="0.35"/>
    <row r="132676" s="62" customFormat="1" x14ac:dyDescent="0.35"/>
    <row r="132677" s="62" customFormat="1" x14ac:dyDescent="0.35"/>
    <row r="132678" s="62" customFormat="1" x14ac:dyDescent="0.35"/>
    <row r="132679" s="62" customFormat="1" x14ac:dyDescent="0.35"/>
    <row r="132680" s="62" customFormat="1" x14ac:dyDescent="0.35"/>
    <row r="132681" s="62" customFormat="1" x14ac:dyDescent="0.35"/>
    <row r="132682" s="62" customFormat="1" x14ac:dyDescent="0.35"/>
    <row r="132683" s="62" customFormat="1" x14ac:dyDescent="0.35"/>
    <row r="132684" s="62" customFormat="1" x14ac:dyDescent="0.35"/>
    <row r="132685" s="62" customFormat="1" x14ac:dyDescent="0.35"/>
    <row r="132686" s="62" customFormat="1" x14ac:dyDescent="0.35"/>
    <row r="132687" s="62" customFormat="1" x14ac:dyDescent="0.35"/>
    <row r="132688" s="62" customFormat="1" x14ac:dyDescent="0.35"/>
    <row r="132689" s="62" customFormat="1" x14ac:dyDescent="0.35"/>
    <row r="132690" s="62" customFormat="1" x14ac:dyDescent="0.35"/>
    <row r="132691" s="62" customFormat="1" x14ac:dyDescent="0.35"/>
    <row r="132692" s="62" customFormat="1" x14ac:dyDescent="0.35"/>
    <row r="132693" s="62" customFormat="1" x14ac:dyDescent="0.35"/>
    <row r="132694" s="62" customFormat="1" x14ac:dyDescent="0.35"/>
    <row r="132695" s="62" customFormat="1" x14ac:dyDescent="0.35"/>
    <row r="132696" s="62" customFormat="1" x14ac:dyDescent="0.35"/>
    <row r="132697" s="62" customFormat="1" x14ac:dyDescent="0.35"/>
    <row r="132698" s="62" customFormat="1" x14ac:dyDescent="0.35"/>
    <row r="132699" s="62" customFormat="1" x14ac:dyDescent="0.35"/>
    <row r="132700" s="62" customFormat="1" x14ac:dyDescent="0.35"/>
    <row r="132701" s="62" customFormat="1" x14ac:dyDescent="0.35"/>
    <row r="132702" s="62" customFormat="1" x14ac:dyDescent="0.35"/>
    <row r="132703" s="62" customFormat="1" x14ac:dyDescent="0.35"/>
    <row r="132704" s="62" customFormat="1" x14ac:dyDescent="0.35"/>
    <row r="132705" s="62" customFormat="1" x14ac:dyDescent="0.35"/>
    <row r="132706" s="62" customFormat="1" x14ac:dyDescent="0.35"/>
    <row r="132707" s="62" customFormat="1" x14ac:dyDescent="0.35"/>
    <row r="132708" s="62" customFormat="1" x14ac:dyDescent="0.35"/>
    <row r="132709" s="62" customFormat="1" x14ac:dyDescent="0.35"/>
    <row r="132710" s="62" customFormat="1" x14ac:dyDescent="0.35"/>
    <row r="132711" s="62" customFormat="1" x14ac:dyDescent="0.35"/>
    <row r="132712" s="62" customFormat="1" x14ac:dyDescent="0.35"/>
    <row r="132713" s="62" customFormat="1" x14ac:dyDescent="0.35"/>
    <row r="132714" s="62" customFormat="1" x14ac:dyDescent="0.35"/>
    <row r="132715" s="62" customFormat="1" x14ac:dyDescent="0.35"/>
    <row r="132716" s="62" customFormat="1" x14ac:dyDescent="0.35"/>
    <row r="132717" s="62" customFormat="1" x14ac:dyDescent="0.35"/>
    <row r="132718" s="62" customFormat="1" x14ac:dyDescent="0.35"/>
    <row r="132719" s="62" customFormat="1" x14ac:dyDescent="0.35"/>
    <row r="132720" s="62" customFormat="1" x14ac:dyDescent="0.35"/>
    <row r="132721" s="62" customFormat="1" x14ac:dyDescent="0.35"/>
    <row r="132722" s="62" customFormat="1" x14ac:dyDescent="0.35"/>
    <row r="132723" s="62" customFormat="1" x14ac:dyDescent="0.35"/>
    <row r="132724" s="62" customFormat="1" x14ac:dyDescent="0.35"/>
    <row r="132725" s="62" customFormat="1" x14ac:dyDescent="0.35"/>
    <row r="132726" s="62" customFormat="1" x14ac:dyDescent="0.35"/>
    <row r="132727" s="62" customFormat="1" x14ac:dyDescent="0.35"/>
    <row r="132728" s="62" customFormat="1" x14ac:dyDescent="0.35"/>
    <row r="132729" s="62" customFormat="1" x14ac:dyDescent="0.35"/>
    <row r="132730" s="62" customFormat="1" x14ac:dyDescent="0.35"/>
    <row r="132731" s="62" customFormat="1" x14ac:dyDescent="0.35"/>
    <row r="132732" s="62" customFormat="1" x14ac:dyDescent="0.35"/>
    <row r="132733" s="62" customFormat="1" x14ac:dyDescent="0.35"/>
    <row r="132734" s="62" customFormat="1" x14ac:dyDescent="0.35"/>
    <row r="132735" s="62" customFormat="1" x14ac:dyDescent="0.35"/>
    <row r="132736" s="62" customFormat="1" x14ac:dyDescent="0.35"/>
    <row r="132737" s="62" customFormat="1" x14ac:dyDescent="0.35"/>
    <row r="132738" s="62" customFormat="1" x14ac:dyDescent="0.35"/>
    <row r="132739" s="62" customFormat="1" x14ac:dyDescent="0.35"/>
    <row r="132740" s="62" customFormat="1" x14ac:dyDescent="0.35"/>
    <row r="132741" s="62" customFormat="1" x14ac:dyDescent="0.35"/>
    <row r="132742" s="62" customFormat="1" x14ac:dyDescent="0.35"/>
    <row r="132743" s="62" customFormat="1" x14ac:dyDescent="0.35"/>
    <row r="132744" s="62" customFormat="1" x14ac:dyDescent="0.35"/>
    <row r="132745" s="62" customFormat="1" x14ac:dyDescent="0.35"/>
    <row r="132746" s="62" customFormat="1" x14ac:dyDescent="0.35"/>
    <row r="132747" s="62" customFormat="1" x14ac:dyDescent="0.35"/>
    <row r="132748" s="62" customFormat="1" x14ac:dyDescent="0.35"/>
    <row r="132749" s="62" customFormat="1" x14ac:dyDescent="0.35"/>
    <row r="132750" s="62" customFormat="1" x14ac:dyDescent="0.35"/>
    <row r="132751" s="62" customFormat="1" x14ac:dyDescent="0.35"/>
    <row r="132752" s="62" customFormat="1" x14ac:dyDescent="0.35"/>
    <row r="132753" s="62" customFormat="1" x14ac:dyDescent="0.35"/>
    <row r="132754" s="62" customFormat="1" x14ac:dyDescent="0.35"/>
    <row r="132755" s="62" customFormat="1" x14ac:dyDescent="0.35"/>
    <row r="132756" s="62" customFormat="1" x14ac:dyDescent="0.35"/>
    <row r="132757" s="62" customFormat="1" x14ac:dyDescent="0.35"/>
    <row r="132758" s="62" customFormat="1" x14ac:dyDescent="0.35"/>
    <row r="132759" s="62" customFormat="1" x14ac:dyDescent="0.35"/>
    <row r="132760" s="62" customFormat="1" x14ac:dyDescent="0.35"/>
    <row r="132761" s="62" customFormat="1" x14ac:dyDescent="0.35"/>
    <row r="132762" s="62" customFormat="1" x14ac:dyDescent="0.35"/>
    <row r="132763" s="62" customFormat="1" x14ac:dyDescent="0.35"/>
    <row r="132764" s="62" customFormat="1" x14ac:dyDescent="0.35"/>
    <row r="132765" s="62" customFormat="1" x14ac:dyDescent="0.35"/>
    <row r="132766" s="62" customFormat="1" x14ac:dyDescent="0.35"/>
    <row r="132767" s="62" customFormat="1" x14ac:dyDescent="0.35"/>
    <row r="132768" s="62" customFormat="1" x14ac:dyDescent="0.35"/>
    <row r="132769" s="62" customFormat="1" x14ac:dyDescent="0.35"/>
    <row r="132770" s="62" customFormat="1" x14ac:dyDescent="0.35"/>
    <row r="132771" s="62" customFormat="1" x14ac:dyDescent="0.35"/>
    <row r="132772" s="62" customFormat="1" x14ac:dyDescent="0.35"/>
    <row r="132773" s="62" customFormat="1" x14ac:dyDescent="0.35"/>
    <row r="132774" s="62" customFormat="1" x14ac:dyDescent="0.35"/>
    <row r="132775" s="62" customFormat="1" x14ac:dyDescent="0.35"/>
    <row r="132776" s="62" customFormat="1" x14ac:dyDescent="0.35"/>
    <row r="132777" s="62" customFormat="1" x14ac:dyDescent="0.35"/>
    <row r="132778" s="62" customFormat="1" x14ac:dyDescent="0.35"/>
    <row r="132779" s="62" customFormat="1" x14ac:dyDescent="0.35"/>
    <row r="132780" s="62" customFormat="1" x14ac:dyDescent="0.35"/>
    <row r="132781" s="62" customFormat="1" x14ac:dyDescent="0.35"/>
    <row r="132782" s="62" customFormat="1" x14ac:dyDescent="0.35"/>
    <row r="132783" s="62" customFormat="1" x14ac:dyDescent="0.35"/>
    <row r="132784" s="62" customFormat="1" x14ac:dyDescent="0.35"/>
    <row r="132785" s="62" customFormat="1" x14ac:dyDescent="0.35"/>
    <row r="132786" s="62" customFormat="1" x14ac:dyDescent="0.35"/>
    <row r="132787" s="62" customFormat="1" x14ac:dyDescent="0.35"/>
    <row r="132788" s="62" customFormat="1" x14ac:dyDescent="0.35"/>
    <row r="132789" s="62" customFormat="1" x14ac:dyDescent="0.35"/>
    <row r="132790" s="62" customFormat="1" x14ac:dyDescent="0.35"/>
    <row r="132791" s="62" customFormat="1" x14ac:dyDescent="0.35"/>
    <row r="132792" s="62" customFormat="1" x14ac:dyDescent="0.35"/>
    <row r="132793" s="62" customFormat="1" x14ac:dyDescent="0.35"/>
    <row r="132794" s="62" customFormat="1" x14ac:dyDescent="0.35"/>
    <row r="132795" s="62" customFormat="1" x14ac:dyDescent="0.35"/>
    <row r="132796" s="62" customFormat="1" x14ac:dyDescent="0.35"/>
    <row r="132797" s="62" customFormat="1" x14ac:dyDescent="0.35"/>
    <row r="132798" s="62" customFormat="1" x14ac:dyDescent="0.35"/>
    <row r="132799" s="62" customFormat="1" x14ac:dyDescent="0.35"/>
    <row r="132800" s="62" customFormat="1" x14ac:dyDescent="0.35"/>
    <row r="132801" s="62" customFormat="1" x14ac:dyDescent="0.35"/>
    <row r="132802" s="62" customFormat="1" x14ac:dyDescent="0.35"/>
    <row r="132803" s="62" customFormat="1" x14ac:dyDescent="0.35"/>
    <row r="132804" s="62" customFormat="1" x14ac:dyDescent="0.35"/>
    <row r="132805" s="62" customFormat="1" x14ac:dyDescent="0.35"/>
    <row r="132806" s="62" customFormat="1" x14ac:dyDescent="0.35"/>
    <row r="132807" s="62" customFormat="1" x14ac:dyDescent="0.35"/>
    <row r="132808" s="62" customFormat="1" x14ac:dyDescent="0.35"/>
    <row r="132809" s="62" customFormat="1" x14ac:dyDescent="0.35"/>
    <row r="132810" s="62" customFormat="1" x14ac:dyDescent="0.35"/>
    <row r="132811" s="62" customFormat="1" x14ac:dyDescent="0.35"/>
    <row r="132812" s="62" customFormat="1" x14ac:dyDescent="0.35"/>
    <row r="132813" s="62" customFormat="1" x14ac:dyDescent="0.35"/>
    <row r="132814" s="62" customFormat="1" x14ac:dyDescent="0.35"/>
    <row r="132815" s="62" customFormat="1" x14ac:dyDescent="0.35"/>
    <row r="132816" s="62" customFormat="1" x14ac:dyDescent="0.35"/>
    <row r="132817" s="62" customFormat="1" x14ac:dyDescent="0.35"/>
    <row r="132818" s="62" customFormat="1" x14ac:dyDescent="0.35"/>
    <row r="132819" s="62" customFormat="1" x14ac:dyDescent="0.35"/>
    <row r="132820" s="62" customFormat="1" x14ac:dyDescent="0.35"/>
    <row r="132821" s="62" customFormat="1" x14ac:dyDescent="0.35"/>
    <row r="132822" s="62" customFormat="1" x14ac:dyDescent="0.35"/>
    <row r="132823" s="62" customFormat="1" x14ac:dyDescent="0.35"/>
    <row r="132824" s="62" customFormat="1" x14ac:dyDescent="0.35"/>
    <row r="132825" s="62" customFormat="1" x14ac:dyDescent="0.35"/>
    <row r="132826" s="62" customFormat="1" x14ac:dyDescent="0.35"/>
    <row r="132827" s="62" customFormat="1" x14ac:dyDescent="0.35"/>
    <row r="132828" s="62" customFormat="1" x14ac:dyDescent="0.35"/>
    <row r="132829" s="62" customFormat="1" x14ac:dyDescent="0.35"/>
    <row r="132830" s="62" customFormat="1" x14ac:dyDescent="0.35"/>
    <row r="132831" s="62" customFormat="1" x14ac:dyDescent="0.35"/>
    <row r="132832" s="62" customFormat="1" x14ac:dyDescent="0.35"/>
    <row r="132833" s="62" customFormat="1" x14ac:dyDescent="0.35"/>
    <row r="132834" s="62" customFormat="1" x14ac:dyDescent="0.35"/>
    <row r="132835" s="62" customFormat="1" x14ac:dyDescent="0.35"/>
    <row r="132836" s="62" customFormat="1" x14ac:dyDescent="0.35"/>
    <row r="132837" s="62" customFormat="1" x14ac:dyDescent="0.35"/>
    <row r="132838" s="62" customFormat="1" x14ac:dyDescent="0.35"/>
    <row r="132839" s="62" customFormat="1" x14ac:dyDescent="0.35"/>
    <row r="132840" s="62" customFormat="1" x14ac:dyDescent="0.35"/>
    <row r="132841" s="62" customFormat="1" x14ac:dyDescent="0.35"/>
    <row r="132842" s="62" customFormat="1" x14ac:dyDescent="0.35"/>
    <row r="132843" s="62" customFormat="1" x14ac:dyDescent="0.35"/>
    <row r="132844" s="62" customFormat="1" x14ac:dyDescent="0.35"/>
    <row r="132845" s="62" customFormat="1" x14ac:dyDescent="0.35"/>
    <row r="132846" s="62" customFormat="1" x14ac:dyDescent="0.35"/>
    <row r="132847" s="62" customFormat="1" x14ac:dyDescent="0.35"/>
    <row r="132848" s="62" customFormat="1" x14ac:dyDescent="0.35"/>
    <row r="132849" s="62" customFormat="1" x14ac:dyDescent="0.35"/>
    <row r="132850" s="62" customFormat="1" x14ac:dyDescent="0.35"/>
    <row r="132851" s="62" customFormat="1" x14ac:dyDescent="0.35"/>
    <row r="132852" s="62" customFormat="1" x14ac:dyDescent="0.35"/>
    <row r="132853" s="62" customFormat="1" x14ac:dyDescent="0.35"/>
    <row r="132854" s="62" customFormat="1" x14ac:dyDescent="0.35"/>
    <row r="132855" s="62" customFormat="1" x14ac:dyDescent="0.35"/>
    <row r="132856" s="62" customFormat="1" x14ac:dyDescent="0.35"/>
    <row r="132857" s="62" customFormat="1" x14ac:dyDescent="0.35"/>
    <row r="132858" s="62" customFormat="1" x14ac:dyDescent="0.35"/>
    <row r="132859" s="62" customFormat="1" x14ac:dyDescent="0.35"/>
    <row r="132860" s="62" customFormat="1" x14ac:dyDescent="0.35"/>
    <row r="132861" s="62" customFormat="1" x14ac:dyDescent="0.35"/>
    <row r="132862" s="62" customFormat="1" x14ac:dyDescent="0.35"/>
    <row r="132863" s="62" customFormat="1" x14ac:dyDescent="0.35"/>
    <row r="132864" s="62" customFormat="1" x14ac:dyDescent="0.35"/>
    <row r="132865" s="62" customFormat="1" x14ac:dyDescent="0.35"/>
    <row r="132866" s="62" customFormat="1" x14ac:dyDescent="0.35"/>
    <row r="132867" s="62" customFormat="1" x14ac:dyDescent="0.35"/>
    <row r="132868" s="62" customFormat="1" x14ac:dyDescent="0.35"/>
    <row r="132869" s="62" customFormat="1" x14ac:dyDescent="0.35"/>
    <row r="132870" s="62" customFormat="1" x14ac:dyDescent="0.35"/>
    <row r="132871" s="62" customFormat="1" x14ac:dyDescent="0.35"/>
    <row r="132872" s="62" customFormat="1" x14ac:dyDescent="0.35"/>
    <row r="132873" s="62" customFormat="1" x14ac:dyDescent="0.35"/>
    <row r="132874" s="62" customFormat="1" x14ac:dyDescent="0.35"/>
    <row r="132875" s="62" customFormat="1" x14ac:dyDescent="0.35"/>
    <row r="132876" s="62" customFormat="1" x14ac:dyDescent="0.35"/>
    <row r="132877" s="62" customFormat="1" x14ac:dyDescent="0.35"/>
    <row r="132878" s="62" customFormat="1" x14ac:dyDescent="0.35"/>
    <row r="132879" s="62" customFormat="1" x14ac:dyDescent="0.35"/>
    <row r="132880" s="62" customFormat="1" x14ac:dyDescent="0.35"/>
    <row r="132881" s="62" customFormat="1" x14ac:dyDescent="0.35"/>
    <row r="132882" s="62" customFormat="1" x14ac:dyDescent="0.35"/>
    <row r="132883" s="62" customFormat="1" x14ac:dyDescent="0.35"/>
    <row r="132884" s="62" customFormat="1" x14ac:dyDescent="0.35"/>
    <row r="132885" s="62" customFormat="1" x14ac:dyDescent="0.35"/>
    <row r="132886" s="62" customFormat="1" x14ac:dyDescent="0.35"/>
    <row r="132887" s="62" customFormat="1" x14ac:dyDescent="0.35"/>
    <row r="132888" s="62" customFormat="1" x14ac:dyDescent="0.35"/>
    <row r="132889" s="62" customFormat="1" x14ac:dyDescent="0.35"/>
    <row r="132890" s="62" customFormat="1" x14ac:dyDescent="0.35"/>
    <row r="132891" s="62" customFormat="1" x14ac:dyDescent="0.35"/>
    <row r="132892" s="62" customFormat="1" x14ac:dyDescent="0.35"/>
    <row r="132893" s="62" customFormat="1" x14ac:dyDescent="0.35"/>
    <row r="132894" s="62" customFormat="1" x14ac:dyDescent="0.35"/>
    <row r="132895" s="62" customFormat="1" x14ac:dyDescent="0.35"/>
    <row r="132896" s="62" customFormat="1" x14ac:dyDescent="0.35"/>
    <row r="132897" s="62" customFormat="1" x14ac:dyDescent="0.35"/>
    <row r="132898" s="62" customFormat="1" x14ac:dyDescent="0.35"/>
    <row r="132899" s="62" customFormat="1" x14ac:dyDescent="0.35"/>
    <row r="132900" s="62" customFormat="1" x14ac:dyDescent="0.35"/>
    <row r="132901" s="62" customFormat="1" x14ac:dyDescent="0.35"/>
    <row r="132902" s="62" customFormat="1" x14ac:dyDescent="0.35"/>
    <row r="132903" s="62" customFormat="1" x14ac:dyDescent="0.35"/>
    <row r="132904" s="62" customFormat="1" x14ac:dyDescent="0.35"/>
    <row r="132905" s="62" customFormat="1" x14ac:dyDescent="0.35"/>
    <row r="132906" s="62" customFormat="1" x14ac:dyDescent="0.35"/>
    <row r="132907" s="62" customFormat="1" x14ac:dyDescent="0.35"/>
    <row r="132908" s="62" customFormat="1" x14ac:dyDescent="0.35"/>
    <row r="132909" s="62" customFormat="1" x14ac:dyDescent="0.35"/>
    <row r="132910" s="62" customFormat="1" x14ac:dyDescent="0.35"/>
    <row r="132911" s="62" customFormat="1" x14ac:dyDescent="0.35"/>
    <row r="132912" s="62" customFormat="1" x14ac:dyDescent="0.35"/>
    <row r="132913" s="62" customFormat="1" x14ac:dyDescent="0.35"/>
    <row r="132914" s="62" customFormat="1" x14ac:dyDescent="0.35"/>
    <row r="132915" s="62" customFormat="1" x14ac:dyDescent="0.35"/>
    <row r="132916" s="62" customFormat="1" x14ac:dyDescent="0.35"/>
    <row r="132917" s="62" customFormat="1" x14ac:dyDescent="0.35"/>
    <row r="132918" s="62" customFormat="1" x14ac:dyDescent="0.35"/>
    <row r="132919" s="62" customFormat="1" x14ac:dyDescent="0.35"/>
    <row r="132920" s="62" customFormat="1" x14ac:dyDescent="0.35"/>
    <row r="132921" s="62" customFormat="1" x14ac:dyDescent="0.35"/>
    <row r="132922" s="62" customFormat="1" x14ac:dyDescent="0.35"/>
    <row r="132923" s="62" customFormat="1" x14ac:dyDescent="0.35"/>
    <row r="132924" s="62" customFormat="1" x14ac:dyDescent="0.35"/>
    <row r="132925" s="62" customFormat="1" x14ac:dyDescent="0.35"/>
    <row r="132926" s="62" customFormat="1" x14ac:dyDescent="0.35"/>
    <row r="132927" s="62" customFormat="1" x14ac:dyDescent="0.35"/>
    <row r="132928" s="62" customFormat="1" x14ac:dyDescent="0.35"/>
    <row r="132929" s="62" customFormat="1" x14ac:dyDescent="0.35"/>
    <row r="132930" s="62" customFormat="1" x14ac:dyDescent="0.35"/>
    <row r="132931" s="62" customFormat="1" x14ac:dyDescent="0.35"/>
    <row r="132932" s="62" customFormat="1" x14ac:dyDescent="0.35"/>
    <row r="132933" s="62" customFormat="1" x14ac:dyDescent="0.35"/>
    <row r="132934" s="62" customFormat="1" x14ac:dyDescent="0.35"/>
    <row r="132935" s="62" customFormat="1" x14ac:dyDescent="0.35"/>
    <row r="132936" s="62" customFormat="1" x14ac:dyDescent="0.35"/>
    <row r="132937" s="62" customFormat="1" x14ac:dyDescent="0.35"/>
    <row r="132938" s="62" customFormat="1" x14ac:dyDescent="0.35"/>
    <row r="132939" s="62" customFormat="1" x14ac:dyDescent="0.35"/>
    <row r="132940" s="62" customFormat="1" x14ac:dyDescent="0.35"/>
    <row r="132941" s="62" customFormat="1" x14ac:dyDescent="0.35"/>
    <row r="132942" s="62" customFormat="1" x14ac:dyDescent="0.35"/>
    <row r="132943" s="62" customFormat="1" x14ac:dyDescent="0.35"/>
    <row r="132944" s="62" customFormat="1" x14ac:dyDescent="0.35"/>
    <row r="132945" s="62" customFormat="1" x14ac:dyDescent="0.35"/>
    <row r="132946" s="62" customFormat="1" x14ac:dyDescent="0.35"/>
    <row r="132947" s="62" customFormat="1" x14ac:dyDescent="0.35"/>
    <row r="132948" s="62" customFormat="1" x14ac:dyDescent="0.35"/>
    <row r="132949" s="62" customFormat="1" x14ac:dyDescent="0.35"/>
    <row r="132950" s="62" customFormat="1" x14ac:dyDescent="0.35"/>
    <row r="132951" s="62" customFormat="1" x14ac:dyDescent="0.35"/>
    <row r="132952" s="62" customFormat="1" x14ac:dyDescent="0.35"/>
    <row r="132953" s="62" customFormat="1" x14ac:dyDescent="0.35"/>
    <row r="132954" s="62" customFormat="1" x14ac:dyDescent="0.35"/>
    <row r="132955" s="62" customFormat="1" x14ac:dyDescent="0.35"/>
    <row r="132956" s="62" customFormat="1" x14ac:dyDescent="0.35"/>
    <row r="132957" s="62" customFormat="1" x14ac:dyDescent="0.35"/>
    <row r="132958" s="62" customFormat="1" x14ac:dyDescent="0.35"/>
    <row r="132959" s="62" customFormat="1" x14ac:dyDescent="0.35"/>
    <row r="132960" s="62" customFormat="1" x14ac:dyDescent="0.35"/>
    <row r="132961" s="62" customFormat="1" x14ac:dyDescent="0.35"/>
    <row r="132962" s="62" customFormat="1" x14ac:dyDescent="0.35"/>
    <row r="132963" s="62" customFormat="1" x14ac:dyDescent="0.35"/>
    <row r="132964" s="62" customFormat="1" x14ac:dyDescent="0.35"/>
    <row r="132965" s="62" customFormat="1" x14ac:dyDescent="0.35"/>
    <row r="132966" s="62" customFormat="1" x14ac:dyDescent="0.35"/>
    <row r="132967" s="62" customFormat="1" x14ac:dyDescent="0.35"/>
    <row r="132968" s="62" customFormat="1" x14ac:dyDescent="0.35"/>
    <row r="132969" s="62" customFormat="1" x14ac:dyDescent="0.35"/>
    <row r="132970" s="62" customFormat="1" x14ac:dyDescent="0.35"/>
    <row r="132971" s="62" customFormat="1" x14ac:dyDescent="0.35"/>
    <row r="132972" s="62" customFormat="1" x14ac:dyDescent="0.35"/>
    <row r="132973" s="62" customFormat="1" x14ac:dyDescent="0.35"/>
    <row r="132974" s="62" customFormat="1" x14ac:dyDescent="0.35"/>
    <row r="132975" s="62" customFormat="1" x14ac:dyDescent="0.35"/>
    <row r="132976" s="62" customFormat="1" x14ac:dyDescent="0.35"/>
    <row r="132977" s="62" customFormat="1" x14ac:dyDescent="0.35"/>
    <row r="132978" s="62" customFormat="1" x14ac:dyDescent="0.35"/>
    <row r="132979" s="62" customFormat="1" x14ac:dyDescent="0.35"/>
    <row r="132980" s="62" customFormat="1" x14ac:dyDescent="0.35"/>
    <row r="132981" s="62" customFormat="1" x14ac:dyDescent="0.35"/>
    <row r="132982" s="62" customFormat="1" x14ac:dyDescent="0.35"/>
    <row r="132983" s="62" customFormat="1" x14ac:dyDescent="0.35"/>
    <row r="132984" s="62" customFormat="1" x14ac:dyDescent="0.35"/>
    <row r="132985" s="62" customFormat="1" x14ac:dyDescent="0.35"/>
    <row r="132986" s="62" customFormat="1" x14ac:dyDescent="0.35"/>
    <row r="132987" s="62" customFormat="1" x14ac:dyDescent="0.35"/>
    <row r="132988" s="62" customFormat="1" x14ac:dyDescent="0.35"/>
    <row r="132989" s="62" customFormat="1" x14ac:dyDescent="0.35"/>
    <row r="132990" s="62" customFormat="1" x14ac:dyDescent="0.35"/>
    <row r="132991" s="62" customFormat="1" x14ac:dyDescent="0.35"/>
    <row r="132992" s="62" customFormat="1" x14ac:dyDescent="0.35"/>
    <row r="132993" s="62" customFormat="1" x14ac:dyDescent="0.35"/>
    <row r="132994" s="62" customFormat="1" x14ac:dyDescent="0.35"/>
    <row r="132995" s="62" customFormat="1" x14ac:dyDescent="0.35"/>
    <row r="132996" s="62" customFormat="1" x14ac:dyDescent="0.35"/>
    <row r="132997" s="62" customFormat="1" x14ac:dyDescent="0.35"/>
    <row r="132998" s="62" customFormat="1" x14ac:dyDescent="0.35"/>
    <row r="132999" s="62" customFormat="1" x14ac:dyDescent="0.35"/>
    <row r="133000" s="62" customFormat="1" x14ac:dyDescent="0.35"/>
    <row r="133001" s="62" customFormat="1" x14ac:dyDescent="0.35"/>
    <row r="133002" s="62" customFormat="1" x14ac:dyDescent="0.35"/>
    <row r="133003" s="62" customFormat="1" x14ac:dyDescent="0.35"/>
    <row r="133004" s="62" customFormat="1" x14ac:dyDescent="0.35"/>
    <row r="133005" s="62" customFormat="1" x14ac:dyDescent="0.35"/>
    <row r="133006" s="62" customFormat="1" x14ac:dyDescent="0.35"/>
    <row r="133007" s="62" customFormat="1" x14ac:dyDescent="0.35"/>
    <row r="133008" s="62" customFormat="1" x14ac:dyDescent="0.35"/>
    <row r="133009" s="62" customFormat="1" x14ac:dyDescent="0.35"/>
    <row r="133010" s="62" customFormat="1" x14ac:dyDescent="0.35"/>
    <row r="133011" s="62" customFormat="1" x14ac:dyDescent="0.35"/>
    <row r="133012" s="62" customFormat="1" x14ac:dyDescent="0.35"/>
    <row r="133013" s="62" customFormat="1" x14ac:dyDescent="0.35"/>
    <row r="133014" s="62" customFormat="1" x14ac:dyDescent="0.35"/>
    <row r="133015" s="62" customFormat="1" x14ac:dyDescent="0.35"/>
    <row r="133016" s="62" customFormat="1" x14ac:dyDescent="0.35"/>
    <row r="133017" s="62" customFormat="1" x14ac:dyDescent="0.35"/>
    <row r="133018" s="62" customFormat="1" x14ac:dyDescent="0.35"/>
    <row r="133019" s="62" customFormat="1" x14ac:dyDescent="0.35"/>
    <row r="133020" s="62" customFormat="1" x14ac:dyDescent="0.35"/>
    <row r="133021" s="62" customFormat="1" x14ac:dyDescent="0.35"/>
    <row r="133022" s="62" customFormat="1" x14ac:dyDescent="0.35"/>
    <row r="133023" s="62" customFormat="1" x14ac:dyDescent="0.35"/>
    <row r="133024" s="62" customFormat="1" x14ac:dyDescent="0.35"/>
    <row r="133025" s="62" customFormat="1" x14ac:dyDescent="0.35"/>
    <row r="133026" s="62" customFormat="1" x14ac:dyDescent="0.35"/>
    <row r="133027" s="62" customFormat="1" x14ac:dyDescent="0.35"/>
    <row r="133028" s="62" customFormat="1" x14ac:dyDescent="0.35"/>
    <row r="133029" s="62" customFormat="1" x14ac:dyDescent="0.35"/>
    <row r="133030" s="62" customFormat="1" x14ac:dyDescent="0.35"/>
    <row r="133031" s="62" customFormat="1" x14ac:dyDescent="0.35"/>
    <row r="133032" s="62" customFormat="1" x14ac:dyDescent="0.35"/>
    <row r="133033" s="62" customFormat="1" x14ac:dyDescent="0.35"/>
    <row r="133034" s="62" customFormat="1" x14ac:dyDescent="0.35"/>
    <row r="133035" s="62" customFormat="1" x14ac:dyDescent="0.35"/>
    <row r="133036" s="62" customFormat="1" x14ac:dyDescent="0.35"/>
    <row r="133037" s="62" customFormat="1" x14ac:dyDescent="0.35"/>
    <row r="133038" s="62" customFormat="1" x14ac:dyDescent="0.35"/>
    <row r="133039" s="62" customFormat="1" x14ac:dyDescent="0.35"/>
    <row r="133040" s="62" customFormat="1" x14ac:dyDescent="0.35"/>
    <row r="133041" s="62" customFormat="1" x14ac:dyDescent="0.35"/>
    <row r="133042" s="62" customFormat="1" x14ac:dyDescent="0.35"/>
    <row r="133043" s="62" customFormat="1" x14ac:dyDescent="0.35"/>
    <row r="133044" s="62" customFormat="1" x14ac:dyDescent="0.35"/>
    <row r="133045" s="62" customFormat="1" x14ac:dyDescent="0.35"/>
    <row r="133046" s="62" customFormat="1" x14ac:dyDescent="0.35"/>
    <row r="133047" s="62" customFormat="1" x14ac:dyDescent="0.35"/>
    <row r="133048" s="62" customFormat="1" x14ac:dyDescent="0.35"/>
    <row r="133049" s="62" customFormat="1" x14ac:dyDescent="0.35"/>
    <row r="133050" s="62" customFormat="1" x14ac:dyDescent="0.35"/>
    <row r="133051" s="62" customFormat="1" x14ac:dyDescent="0.35"/>
    <row r="133052" s="62" customFormat="1" x14ac:dyDescent="0.35"/>
    <row r="133053" s="62" customFormat="1" x14ac:dyDescent="0.35"/>
    <row r="133054" s="62" customFormat="1" x14ac:dyDescent="0.35"/>
    <row r="133055" s="62" customFormat="1" x14ac:dyDescent="0.35"/>
    <row r="133056" s="62" customFormat="1" x14ac:dyDescent="0.35"/>
    <row r="133057" s="62" customFormat="1" x14ac:dyDescent="0.35"/>
    <row r="133058" s="62" customFormat="1" x14ac:dyDescent="0.35"/>
    <row r="133059" s="62" customFormat="1" x14ac:dyDescent="0.35"/>
    <row r="133060" s="62" customFormat="1" x14ac:dyDescent="0.35"/>
    <row r="133061" s="62" customFormat="1" x14ac:dyDescent="0.35"/>
    <row r="133062" s="62" customFormat="1" x14ac:dyDescent="0.35"/>
    <row r="133063" s="62" customFormat="1" x14ac:dyDescent="0.35"/>
    <row r="133064" s="62" customFormat="1" x14ac:dyDescent="0.35"/>
    <row r="133065" s="62" customFormat="1" x14ac:dyDescent="0.35"/>
    <row r="133066" s="62" customFormat="1" x14ac:dyDescent="0.35"/>
    <row r="133067" s="62" customFormat="1" x14ac:dyDescent="0.35"/>
    <row r="133068" s="62" customFormat="1" x14ac:dyDescent="0.35"/>
    <row r="133069" s="62" customFormat="1" x14ac:dyDescent="0.35"/>
    <row r="133070" s="62" customFormat="1" x14ac:dyDescent="0.35"/>
    <row r="133071" s="62" customFormat="1" x14ac:dyDescent="0.35"/>
    <row r="133072" s="62" customFormat="1" x14ac:dyDescent="0.35"/>
    <row r="133073" s="62" customFormat="1" x14ac:dyDescent="0.35"/>
    <row r="133074" s="62" customFormat="1" x14ac:dyDescent="0.35"/>
    <row r="133075" s="62" customFormat="1" x14ac:dyDescent="0.35"/>
    <row r="133076" s="62" customFormat="1" x14ac:dyDescent="0.35"/>
    <row r="133077" s="62" customFormat="1" x14ac:dyDescent="0.35"/>
    <row r="133078" s="62" customFormat="1" x14ac:dyDescent="0.35"/>
    <row r="133079" s="62" customFormat="1" x14ac:dyDescent="0.35"/>
    <row r="133080" s="62" customFormat="1" x14ac:dyDescent="0.35"/>
    <row r="133081" s="62" customFormat="1" x14ac:dyDescent="0.35"/>
    <row r="133082" s="62" customFormat="1" x14ac:dyDescent="0.35"/>
    <row r="133083" s="62" customFormat="1" x14ac:dyDescent="0.35"/>
    <row r="133084" s="62" customFormat="1" x14ac:dyDescent="0.35"/>
    <row r="133085" s="62" customFormat="1" x14ac:dyDescent="0.35"/>
    <row r="133086" s="62" customFormat="1" x14ac:dyDescent="0.35"/>
    <row r="133087" s="62" customFormat="1" x14ac:dyDescent="0.35"/>
    <row r="133088" s="62" customFormat="1" x14ac:dyDescent="0.35"/>
    <row r="133089" s="62" customFormat="1" x14ac:dyDescent="0.35"/>
    <row r="133090" s="62" customFormat="1" x14ac:dyDescent="0.35"/>
    <row r="133091" s="62" customFormat="1" x14ac:dyDescent="0.35"/>
    <row r="133092" s="62" customFormat="1" x14ac:dyDescent="0.35"/>
    <row r="133093" s="62" customFormat="1" x14ac:dyDescent="0.35"/>
    <row r="133094" s="62" customFormat="1" x14ac:dyDescent="0.35"/>
    <row r="133095" s="62" customFormat="1" x14ac:dyDescent="0.35"/>
    <row r="133096" s="62" customFormat="1" x14ac:dyDescent="0.35"/>
    <row r="133097" s="62" customFormat="1" x14ac:dyDescent="0.35"/>
    <row r="133098" s="62" customFormat="1" x14ac:dyDescent="0.35"/>
    <row r="133099" s="62" customFormat="1" x14ac:dyDescent="0.35"/>
    <row r="133100" s="62" customFormat="1" x14ac:dyDescent="0.35"/>
    <row r="133101" s="62" customFormat="1" x14ac:dyDescent="0.35"/>
    <row r="133102" s="62" customFormat="1" x14ac:dyDescent="0.35"/>
    <row r="133103" s="62" customFormat="1" x14ac:dyDescent="0.35"/>
    <row r="133104" s="62" customFormat="1" x14ac:dyDescent="0.35"/>
    <row r="133105" s="62" customFormat="1" x14ac:dyDescent="0.35"/>
    <row r="133106" s="62" customFormat="1" x14ac:dyDescent="0.35"/>
    <row r="133107" s="62" customFormat="1" x14ac:dyDescent="0.35"/>
    <row r="133108" s="62" customFormat="1" x14ac:dyDescent="0.35"/>
    <row r="133109" s="62" customFormat="1" x14ac:dyDescent="0.35"/>
    <row r="133110" s="62" customFormat="1" x14ac:dyDescent="0.35"/>
    <row r="133111" s="62" customFormat="1" x14ac:dyDescent="0.35"/>
    <row r="133112" s="62" customFormat="1" x14ac:dyDescent="0.35"/>
    <row r="133113" s="62" customFormat="1" x14ac:dyDescent="0.35"/>
    <row r="133114" s="62" customFormat="1" x14ac:dyDescent="0.35"/>
    <row r="133115" s="62" customFormat="1" x14ac:dyDescent="0.35"/>
    <row r="133116" s="62" customFormat="1" x14ac:dyDescent="0.35"/>
    <row r="133117" s="62" customFormat="1" x14ac:dyDescent="0.35"/>
    <row r="133118" s="62" customFormat="1" x14ac:dyDescent="0.35"/>
    <row r="133119" s="62" customFormat="1" x14ac:dyDescent="0.35"/>
    <row r="133120" s="62" customFormat="1" x14ac:dyDescent="0.35"/>
    <row r="133121" s="62" customFormat="1" x14ac:dyDescent="0.35"/>
    <row r="133122" s="62" customFormat="1" x14ac:dyDescent="0.35"/>
    <row r="133123" s="62" customFormat="1" x14ac:dyDescent="0.35"/>
    <row r="133124" s="62" customFormat="1" x14ac:dyDescent="0.35"/>
    <row r="133125" s="62" customFormat="1" x14ac:dyDescent="0.35"/>
    <row r="133126" s="62" customFormat="1" x14ac:dyDescent="0.35"/>
    <row r="133127" s="62" customFormat="1" x14ac:dyDescent="0.35"/>
    <row r="133128" s="62" customFormat="1" x14ac:dyDescent="0.35"/>
    <row r="133129" s="62" customFormat="1" x14ac:dyDescent="0.35"/>
    <row r="133130" s="62" customFormat="1" x14ac:dyDescent="0.35"/>
    <row r="133131" s="62" customFormat="1" x14ac:dyDescent="0.35"/>
    <row r="133132" s="62" customFormat="1" x14ac:dyDescent="0.35"/>
    <row r="133133" s="62" customFormat="1" x14ac:dyDescent="0.35"/>
    <row r="133134" s="62" customFormat="1" x14ac:dyDescent="0.35"/>
    <row r="133135" s="62" customFormat="1" x14ac:dyDescent="0.35"/>
    <row r="133136" s="62" customFormat="1" x14ac:dyDescent="0.35"/>
    <row r="133137" s="62" customFormat="1" x14ac:dyDescent="0.35"/>
    <row r="133138" s="62" customFormat="1" x14ac:dyDescent="0.35"/>
    <row r="133139" s="62" customFormat="1" x14ac:dyDescent="0.35"/>
    <row r="133140" s="62" customFormat="1" x14ac:dyDescent="0.35"/>
    <row r="133141" s="62" customFormat="1" x14ac:dyDescent="0.35"/>
    <row r="133142" s="62" customFormat="1" x14ac:dyDescent="0.35"/>
    <row r="133143" s="62" customFormat="1" x14ac:dyDescent="0.35"/>
    <row r="133144" s="62" customFormat="1" x14ac:dyDescent="0.35"/>
    <row r="133145" s="62" customFormat="1" x14ac:dyDescent="0.35"/>
    <row r="133146" s="62" customFormat="1" x14ac:dyDescent="0.35"/>
    <row r="133147" s="62" customFormat="1" x14ac:dyDescent="0.35"/>
    <row r="133148" s="62" customFormat="1" x14ac:dyDescent="0.35"/>
    <row r="133149" s="62" customFormat="1" x14ac:dyDescent="0.35"/>
    <row r="133150" s="62" customFormat="1" x14ac:dyDescent="0.35"/>
    <row r="133151" s="62" customFormat="1" x14ac:dyDescent="0.35"/>
    <row r="133152" s="62" customFormat="1" x14ac:dyDescent="0.35"/>
    <row r="133153" s="62" customFormat="1" x14ac:dyDescent="0.35"/>
    <row r="133154" s="62" customFormat="1" x14ac:dyDescent="0.35"/>
    <row r="133155" s="62" customFormat="1" x14ac:dyDescent="0.35"/>
    <row r="133156" s="62" customFormat="1" x14ac:dyDescent="0.35"/>
    <row r="133157" s="62" customFormat="1" x14ac:dyDescent="0.35"/>
    <row r="133158" s="62" customFormat="1" x14ac:dyDescent="0.35"/>
    <row r="133159" s="62" customFormat="1" x14ac:dyDescent="0.35"/>
    <row r="133160" s="62" customFormat="1" x14ac:dyDescent="0.35"/>
    <row r="133161" s="62" customFormat="1" x14ac:dyDescent="0.35"/>
    <row r="133162" s="62" customFormat="1" x14ac:dyDescent="0.35"/>
    <row r="133163" s="62" customFormat="1" x14ac:dyDescent="0.35"/>
    <row r="133164" s="62" customFormat="1" x14ac:dyDescent="0.35"/>
    <row r="133165" s="62" customFormat="1" x14ac:dyDescent="0.35"/>
    <row r="133166" s="62" customFormat="1" x14ac:dyDescent="0.35"/>
    <row r="133167" s="62" customFormat="1" x14ac:dyDescent="0.35"/>
    <row r="133168" s="62" customFormat="1" x14ac:dyDescent="0.35"/>
    <row r="133169" s="62" customFormat="1" x14ac:dyDescent="0.35"/>
    <row r="133170" s="62" customFormat="1" x14ac:dyDescent="0.35"/>
    <row r="133171" s="62" customFormat="1" x14ac:dyDescent="0.35"/>
    <row r="133172" s="62" customFormat="1" x14ac:dyDescent="0.35"/>
    <row r="133173" s="62" customFormat="1" x14ac:dyDescent="0.35"/>
    <row r="133174" s="62" customFormat="1" x14ac:dyDescent="0.35"/>
    <row r="133175" s="62" customFormat="1" x14ac:dyDescent="0.35"/>
    <row r="133176" s="62" customFormat="1" x14ac:dyDescent="0.35"/>
    <row r="133177" s="62" customFormat="1" x14ac:dyDescent="0.35"/>
    <row r="133178" s="62" customFormat="1" x14ac:dyDescent="0.35"/>
    <row r="133179" s="62" customFormat="1" x14ac:dyDescent="0.35"/>
    <row r="133180" s="62" customFormat="1" x14ac:dyDescent="0.35"/>
    <row r="133181" s="62" customFormat="1" x14ac:dyDescent="0.35"/>
    <row r="133182" s="62" customFormat="1" x14ac:dyDescent="0.35"/>
    <row r="133183" s="62" customFormat="1" x14ac:dyDescent="0.35"/>
    <row r="133184" s="62" customFormat="1" x14ac:dyDescent="0.35"/>
    <row r="133185" s="62" customFormat="1" x14ac:dyDescent="0.35"/>
    <row r="133186" s="62" customFormat="1" x14ac:dyDescent="0.35"/>
    <row r="133187" s="62" customFormat="1" x14ac:dyDescent="0.35"/>
    <row r="133188" s="62" customFormat="1" x14ac:dyDescent="0.35"/>
    <row r="133189" s="62" customFormat="1" x14ac:dyDescent="0.35"/>
    <row r="133190" s="62" customFormat="1" x14ac:dyDescent="0.35"/>
    <row r="133191" s="62" customFormat="1" x14ac:dyDescent="0.35"/>
    <row r="133192" s="62" customFormat="1" x14ac:dyDescent="0.35"/>
    <row r="133193" s="62" customFormat="1" x14ac:dyDescent="0.35"/>
    <row r="133194" s="62" customFormat="1" x14ac:dyDescent="0.35"/>
    <row r="133195" s="62" customFormat="1" x14ac:dyDescent="0.35"/>
    <row r="133196" s="62" customFormat="1" x14ac:dyDescent="0.35"/>
    <row r="133197" s="62" customFormat="1" x14ac:dyDescent="0.35"/>
    <row r="133198" s="62" customFormat="1" x14ac:dyDescent="0.35"/>
    <row r="133199" s="62" customFormat="1" x14ac:dyDescent="0.35"/>
    <row r="133200" s="62" customFormat="1" x14ac:dyDescent="0.35"/>
    <row r="133201" s="62" customFormat="1" x14ac:dyDescent="0.35"/>
    <row r="133202" s="62" customFormat="1" x14ac:dyDescent="0.35"/>
    <row r="133203" s="62" customFormat="1" x14ac:dyDescent="0.35"/>
    <row r="133204" s="62" customFormat="1" x14ac:dyDescent="0.35"/>
    <row r="133205" s="62" customFormat="1" x14ac:dyDescent="0.35"/>
    <row r="133206" s="62" customFormat="1" x14ac:dyDescent="0.35"/>
    <row r="133207" s="62" customFormat="1" x14ac:dyDescent="0.35"/>
    <row r="133208" s="62" customFormat="1" x14ac:dyDescent="0.35"/>
    <row r="133209" s="62" customFormat="1" x14ac:dyDescent="0.35"/>
    <row r="133210" s="62" customFormat="1" x14ac:dyDescent="0.35"/>
    <row r="133211" s="62" customFormat="1" x14ac:dyDescent="0.35"/>
    <row r="133212" s="62" customFormat="1" x14ac:dyDescent="0.35"/>
    <row r="133213" s="62" customFormat="1" x14ac:dyDescent="0.35"/>
    <row r="133214" s="62" customFormat="1" x14ac:dyDescent="0.35"/>
    <row r="133215" s="62" customFormat="1" x14ac:dyDescent="0.35"/>
    <row r="133216" s="62" customFormat="1" x14ac:dyDescent="0.35"/>
    <row r="133217" s="62" customFormat="1" x14ac:dyDescent="0.35"/>
    <row r="133218" s="62" customFormat="1" x14ac:dyDescent="0.35"/>
    <row r="133219" s="62" customFormat="1" x14ac:dyDescent="0.35"/>
    <row r="133220" s="62" customFormat="1" x14ac:dyDescent="0.35"/>
    <row r="133221" s="62" customFormat="1" x14ac:dyDescent="0.35"/>
    <row r="133222" s="62" customFormat="1" x14ac:dyDescent="0.35"/>
    <row r="133223" s="62" customFormat="1" x14ac:dyDescent="0.35"/>
    <row r="133224" s="62" customFormat="1" x14ac:dyDescent="0.35"/>
    <row r="133225" s="62" customFormat="1" x14ac:dyDescent="0.35"/>
    <row r="133226" s="62" customFormat="1" x14ac:dyDescent="0.35"/>
    <row r="133227" s="62" customFormat="1" x14ac:dyDescent="0.35"/>
    <row r="133228" s="62" customFormat="1" x14ac:dyDescent="0.35"/>
    <row r="133229" s="62" customFormat="1" x14ac:dyDescent="0.35"/>
    <row r="133230" s="62" customFormat="1" x14ac:dyDescent="0.35"/>
    <row r="133231" s="62" customFormat="1" x14ac:dyDescent="0.35"/>
    <row r="133232" s="62" customFormat="1" x14ac:dyDescent="0.35"/>
    <row r="133233" s="62" customFormat="1" x14ac:dyDescent="0.35"/>
    <row r="133234" s="62" customFormat="1" x14ac:dyDescent="0.35"/>
    <row r="133235" s="62" customFormat="1" x14ac:dyDescent="0.35"/>
    <row r="133236" s="62" customFormat="1" x14ac:dyDescent="0.35"/>
    <row r="133237" s="62" customFormat="1" x14ac:dyDescent="0.35"/>
    <row r="133238" s="62" customFormat="1" x14ac:dyDescent="0.35"/>
    <row r="133239" s="62" customFormat="1" x14ac:dyDescent="0.35"/>
    <row r="133240" s="62" customFormat="1" x14ac:dyDescent="0.35"/>
    <row r="133241" s="62" customFormat="1" x14ac:dyDescent="0.35"/>
    <row r="133242" s="62" customFormat="1" x14ac:dyDescent="0.35"/>
    <row r="133243" s="62" customFormat="1" x14ac:dyDescent="0.35"/>
    <row r="133244" s="62" customFormat="1" x14ac:dyDescent="0.35"/>
    <row r="133245" s="62" customFormat="1" x14ac:dyDescent="0.35"/>
    <row r="133246" s="62" customFormat="1" x14ac:dyDescent="0.35"/>
    <row r="133247" s="62" customFormat="1" x14ac:dyDescent="0.35"/>
    <row r="133248" s="62" customFormat="1" x14ac:dyDescent="0.35"/>
    <row r="133249" s="62" customFormat="1" x14ac:dyDescent="0.35"/>
    <row r="133250" s="62" customFormat="1" x14ac:dyDescent="0.35"/>
    <row r="133251" s="62" customFormat="1" x14ac:dyDescent="0.35"/>
    <row r="133252" s="62" customFormat="1" x14ac:dyDescent="0.35"/>
    <row r="133253" s="62" customFormat="1" x14ac:dyDescent="0.35"/>
    <row r="133254" s="62" customFormat="1" x14ac:dyDescent="0.35"/>
    <row r="133255" s="62" customFormat="1" x14ac:dyDescent="0.35"/>
    <row r="133256" s="62" customFormat="1" x14ac:dyDescent="0.35"/>
    <row r="133257" s="62" customFormat="1" x14ac:dyDescent="0.35"/>
    <row r="133258" s="62" customFormat="1" x14ac:dyDescent="0.35"/>
    <row r="133259" s="62" customFormat="1" x14ac:dyDescent="0.35"/>
    <row r="133260" s="62" customFormat="1" x14ac:dyDescent="0.35"/>
    <row r="133261" s="62" customFormat="1" x14ac:dyDescent="0.35"/>
    <row r="133262" s="62" customFormat="1" x14ac:dyDescent="0.35"/>
    <row r="133263" s="62" customFormat="1" x14ac:dyDescent="0.35"/>
    <row r="133264" s="62" customFormat="1" x14ac:dyDescent="0.35"/>
    <row r="133265" s="62" customFormat="1" x14ac:dyDescent="0.35"/>
    <row r="133266" s="62" customFormat="1" x14ac:dyDescent="0.35"/>
    <row r="133267" s="62" customFormat="1" x14ac:dyDescent="0.35"/>
    <row r="133268" s="62" customFormat="1" x14ac:dyDescent="0.35"/>
    <row r="133269" s="62" customFormat="1" x14ac:dyDescent="0.35"/>
    <row r="133270" s="62" customFormat="1" x14ac:dyDescent="0.35"/>
    <row r="133271" s="62" customFormat="1" x14ac:dyDescent="0.35"/>
    <row r="133272" s="62" customFormat="1" x14ac:dyDescent="0.35"/>
    <row r="133273" s="62" customFormat="1" x14ac:dyDescent="0.35"/>
    <row r="133274" s="62" customFormat="1" x14ac:dyDescent="0.35"/>
    <row r="133275" s="62" customFormat="1" x14ac:dyDescent="0.35"/>
    <row r="133276" s="62" customFormat="1" x14ac:dyDescent="0.35"/>
    <row r="133277" s="62" customFormat="1" x14ac:dyDescent="0.35"/>
    <row r="133278" s="62" customFormat="1" x14ac:dyDescent="0.35"/>
    <row r="133279" s="62" customFormat="1" x14ac:dyDescent="0.35"/>
    <row r="133280" s="62" customFormat="1" x14ac:dyDescent="0.35"/>
    <row r="133281" s="62" customFormat="1" x14ac:dyDescent="0.35"/>
    <row r="133282" s="62" customFormat="1" x14ac:dyDescent="0.35"/>
    <row r="133283" s="62" customFormat="1" x14ac:dyDescent="0.35"/>
    <row r="133284" s="62" customFormat="1" x14ac:dyDescent="0.35"/>
    <row r="133285" s="62" customFormat="1" x14ac:dyDescent="0.35"/>
    <row r="133286" s="62" customFormat="1" x14ac:dyDescent="0.35"/>
    <row r="133287" s="62" customFormat="1" x14ac:dyDescent="0.35"/>
    <row r="133288" s="62" customFormat="1" x14ac:dyDescent="0.35"/>
    <row r="133289" s="62" customFormat="1" x14ac:dyDescent="0.35"/>
    <row r="133290" s="62" customFormat="1" x14ac:dyDescent="0.35"/>
    <row r="133291" s="62" customFormat="1" x14ac:dyDescent="0.35"/>
    <row r="133292" s="62" customFormat="1" x14ac:dyDescent="0.35"/>
    <row r="133293" s="62" customFormat="1" x14ac:dyDescent="0.35"/>
    <row r="133294" s="62" customFormat="1" x14ac:dyDescent="0.35"/>
    <row r="133295" s="62" customFormat="1" x14ac:dyDescent="0.35"/>
    <row r="133296" s="62" customFormat="1" x14ac:dyDescent="0.35"/>
    <row r="133297" s="62" customFormat="1" x14ac:dyDescent="0.35"/>
    <row r="133298" s="62" customFormat="1" x14ac:dyDescent="0.35"/>
    <row r="133299" s="62" customFormat="1" x14ac:dyDescent="0.35"/>
    <row r="133300" s="62" customFormat="1" x14ac:dyDescent="0.35"/>
    <row r="133301" s="62" customFormat="1" x14ac:dyDescent="0.35"/>
    <row r="133302" s="62" customFormat="1" x14ac:dyDescent="0.35"/>
    <row r="133303" s="62" customFormat="1" x14ac:dyDescent="0.35"/>
    <row r="133304" s="62" customFormat="1" x14ac:dyDescent="0.35"/>
    <row r="133305" s="62" customFormat="1" x14ac:dyDescent="0.35"/>
    <row r="133306" s="62" customFormat="1" x14ac:dyDescent="0.35"/>
    <row r="133307" s="62" customFormat="1" x14ac:dyDescent="0.35"/>
    <row r="133308" s="62" customFormat="1" x14ac:dyDescent="0.35"/>
    <row r="133309" s="62" customFormat="1" x14ac:dyDescent="0.35"/>
    <row r="133310" s="62" customFormat="1" x14ac:dyDescent="0.35"/>
    <row r="133311" s="62" customFormat="1" x14ac:dyDescent="0.35"/>
    <row r="133312" s="62" customFormat="1" x14ac:dyDescent="0.35"/>
    <row r="133313" s="62" customFormat="1" x14ac:dyDescent="0.35"/>
    <row r="133314" s="62" customFormat="1" x14ac:dyDescent="0.35"/>
    <row r="133315" s="62" customFormat="1" x14ac:dyDescent="0.35"/>
    <row r="133316" s="62" customFormat="1" x14ac:dyDescent="0.35"/>
    <row r="133317" s="62" customFormat="1" x14ac:dyDescent="0.35"/>
    <row r="133318" s="62" customFormat="1" x14ac:dyDescent="0.35"/>
    <row r="133319" s="62" customFormat="1" x14ac:dyDescent="0.35"/>
    <row r="133320" s="62" customFormat="1" x14ac:dyDescent="0.35"/>
    <row r="133321" s="62" customFormat="1" x14ac:dyDescent="0.35"/>
    <row r="133322" s="62" customFormat="1" x14ac:dyDescent="0.35"/>
    <row r="133323" s="62" customFormat="1" x14ac:dyDescent="0.35"/>
    <row r="133324" s="62" customFormat="1" x14ac:dyDescent="0.35"/>
    <row r="133325" s="62" customFormat="1" x14ac:dyDescent="0.35"/>
    <row r="133326" s="62" customFormat="1" x14ac:dyDescent="0.35"/>
    <row r="133327" s="62" customFormat="1" x14ac:dyDescent="0.35"/>
    <row r="133328" s="62" customFormat="1" x14ac:dyDescent="0.35"/>
    <row r="133329" s="62" customFormat="1" x14ac:dyDescent="0.35"/>
    <row r="133330" s="62" customFormat="1" x14ac:dyDescent="0.35"/>
    <row r="133331" s="62" customFormat="1" x14ac:dyDescent="0.35"/>
    <row r="133332" s="62" customFormat="1" x14ac:dyDescent="0.35"/>
    <row r="133333" s="62" customFormat="1" x14ac:dyDescent="0.35"/>
    <row r="133334" s="62" customFormat="1" x14ac:dyDescent="0.35"/>
    <row r="133335" s="62" customFormat="1" x14ac:dyDescent="0.35"/>
    <row r="133336" s="62" customFormat="1" x14ac:dyDescent="0.35"/>
    <row r="133337" s="62" customFormat="1" x14ac:dyDescent="0.35"/>
    <row r="133338" s="62" customFormat="1" x14ac:dyDescent="0.35"/>
    <row r="133339" s="62" customFormat="1" x14ac:dyDescent="0.35"/>
    <row r="133340" s="62" customFormat="1" x14ac:dyDescent="0.35"/>
    <row r="133341" s="62" customFormat="1" x14ac:dyDescent="0.35"/>
    <row r="133342" s="62" customFormat="1" x14ac:dyDescent="0.35"/>
    <row r="133343" s="62" customFormat="1" x14ac:dyDescent="0.35"/>
    <row r="133344" s="62" customFormat="1" x14ac:dyDescent="0.35"/>
    <row r="133345" s="62" customFormat="1" x14ac:dyDescent="0.35"/>
    <row r="133346" s="62" customFormat="1" x14ac:dyDescent="0.35"/>
    <row r="133347" s="62" customFormat="1" x14ac:dyDescent="0.35"/>
    <row r="133348" s="62" customFormat="1" x14ac:dyDescent="0.35"/>
    <row r="133349" s="62" customFormat="1" x14ac:dyDescent="0.35"/>
    <row r="133350" s="62" customFormat="1" x14ac:dyDescent="0.35"/>
    <row r="133351" s="62" customFormat="1" x14ac:dyDescent="0.35"/>
    <row r="133352" s="62" customFormat="1" x14ac:dyDescent="0.35"/>
    <row r="133353" s="62" customFormat="1" x14ac:dyDescent="0.35"/>
    <row r="133354" s="62" customFormat="1" x14ac:dyDescent="0.35"/>
    <row r="133355" s="62" customFormat="1" x14ac:dyDescent="0.35"/>
    <row r="133356" s="62" customFormat="1" x14ac:dyDescent="0.35"/>
    <row r="133357" s="62" customFormat="1" x14ac:dyDescent="0.35"/>
    <row r="133358" s="62" customFormat="1" x14ac:dyDescent="0.35"/>
    <row r="133359" s="62" customFormat="1" x14ac:dyDescent="0.35"/>
    <row r="133360" s="62" customFormat="1" x14ac:dyDescent="0.35"/>
    <row r="133361" s="62" customFormat="1" x14ac:dyDescent="0.35"/>
    <row r="133362" s="62" customFormat="1" x14ac:dyDescent="0.35"/>
    <row r="133363" s="62" customFormat="1" x14ac:dyDescent="0.35"/>
    <row r="133364" s="62" customFormat="1" x14ac:dyDescent="0.35"/>
    <row r="133365" s="62" customFormat="1" x14ac:dyDescent="0.35"/>
    <row r="133366" s="62" customFormat="1" x14ac:dyDescent="0.35"/>
    <row r="133367" s="62" customFormat="1" x14ac:dyDescent="0.35"/>
    <row r="133368" s="62" customFormat="1" x14ac:dyDescent="0.35"/>
    <row r="133369" s="62" customFormat="1" x14ac:dyDescent="0.35"/>
    <row r="133370" s="62" customFormat="1" x14ac:dyDescent="0.35"/>
    <row r="133371" s="62" customFormat="1" x14ac:dyDescent="0.35"/>
    <row r="133372" s="62" customFormat="1" x14ac:dyDescent="0.35"/>
    <row r="133373" s="62" customFormat="1" x14ac:dyDescent="0.35"/>
    <row r="133374" s="62" customFormat="1" x14ac:dyDescent="0.35"/>
    <row r="133375" s="62" customFormat="1" x14ac:dyDescent="0.35"/>
    <row r="133376" s="62" customFormat="1" x14ac:dyDescent="0.35"/>
    <row r="133377" s="62" customFormat="1" x14ac:dyDescent="0.35"/>
    <row r="133378" s="62" customFormat="1" x14ac:dyDescent="0.35"/>
    <row r="133379" s="62" customFormat="1" x14ac:dyDescent="0.35"/>
    <row r="133380" s="62" customFormat="1" x14ac:dyDescent="0.35"/>
    <row r="133381" s="62" customFormat="1" x14ac:dyDescent="0.35"/>
    <row r="133382" s="62" customFormat="1" x14ac:dyDescent="0.35"/>
    <row r="133383" s="62" customFormat="1" x14ac:dyDescent="0.35"/>
    <row r="133384" s="62" customFormat="1" x14ac:dyDescent="0.35"/>
    <row r="133385" s="62" customFormat="1" x14ac:dyDescent="0.35"/>
    <row r="133386" s="62" customFormat="1" x14ac:dyDescent="0.35"/>
    <row r="133387" s="62" customFormat="1" x14ac:dyDescent="0.35"/>
    <row r="133388" s="62" customFormat="1" x14ac:dyDescent="0.35"/>
    <row r="133389" s="62" customFormat="1" x14ac:dyDescent="0.35"/>
    <row r="133390" s="62" customFormat="1" x14ac:dyDescent="0.35"/>
    <row r="133391" s="62" customFormat="1" x14ac:dyDescent="0.35"/>
    <row r="133392" s="62" customFormat="1" x14ac:dyDescent="0.35"/>
    <row r="133393" s="62" customFormat="1" x14ac:dyDescent="0.35"/>
    <row r="133394" s="62" customFormat="1" x14ac:dyDescent="0.35"/>
    <row r="133395" s="62" customFormat="1" x14ac:dyDescent="0.35"/>
    <row r="133396" s="62" customFormat="1" x14ac:dyDescent="0.35"/>
    <row r="133397" s="62" customFormat="1" x14ac:dyDescent="0.35"/>
    <row r="133398" s="62" customFormat="1" x14ac:dyDescent="0.35"/>
    <row r="133399" s="62" customFormat="1" x14ac:dyDescent="0.35"/>
    <row r="133400" s="62" customFormat="1" x14ac:dyDescent="0.35"/>
    <row r="133401" s="62" customFormat="1" x14ac:dyDescent="0.35"/>
    <row r="133402" s="62" customFormat="1" x14ac:dyDescent="0.35"/>
    <row r="133403" s="62" customFormat="1" x14ac:dyDescent="0.35"/>
    <row r="133404" s="62" customFormat="1" x14ac:dyDescent="0.35"/>
    <row r="133405" s="62" customFormat="1" x14ac:dyDescent="0.35"/>
    <row r="133406" s="62" customFormat="1" x14ac:dyDescent="0.35"/>
    <row r="133407" s="62" customFormat="1" x14ac:dyDescent="0.35"/>
    <row r="133408" s="62" customFormat="1" x14ac:dyDescent="0.35"/>
    <row r="133409" s="62" customFormat="1" x14ac:dyDescent="0.35"/>
    <row r="133410" s="62" customFormat="1" x14ac:dyDescent="0.35"/>
    <row r="133411" s="62" customFormat="1" x14ac:dyDescent="0.35"/>
    <row r="133412" s="62" customFormat="1" x14ac:dyDescent="0.35"/>
    <row r="133413" s="62" customFormat="1" x14ac:dyDescent="0.35"/>
    <row r="133414" s="62" customFormat="1" x14ac:dyDescent="0.35"/>
    <row r="133415" s="62" customFormat="1" x14ac:dyDescent="0.35"/>
    <row r="133416" s="62" customFormat="1" x14ac:dyDescent="0.35"/>
    <row r="133417" s="62" customFormat="1" x14ac:dyDescent="0.35"/>
    <row r="133418" s="62" customFormat="1" x14ac:dyDescent="0.35"/>
    <row r="133419" s="62" customFormat="1" x14ac:dyDescent="0.35"/>
    <row r="133420" s="62" customFormat="1" x14ac:dyDescent="0.35"/>
    <row r="133421" s="62" customFormat="1" x14ac:dyDescent="0.35"/>
    <row r="133422" s="62" customFormat="1" x14ac:dyDescent="0.35"/>
    <row r="133423" s="62" customFormat="1" x14ac:dyDescent="0.35"/>
    <row r="133424" s="62" customFormat="1" x14ac:dyDescent="0.35"/>
    <row r="133425" s="62" customFormat="1" x14ac:dyDescent="0.35"/>
    <row r="133426" s="62" customFormat="1" x14ac:dyDescent="0.35"/>
    <row r="133427" s="62" customFormat="1" x14ac:dyDescent="0.35"/>
    <row r="133428" s="62" customFormat="1" x14ac:dyDescent="0.35"/>
    <row r="133429" s="62" customFormat="1" x14ac:dyDescent="0.35"/>
    <row r="133430" s="62" customFormat="1" x14ac:dyDescent="0.35"/>
    <row r="133431" s="62" customFormat="1" x14ac:dyDescent="0.35"/>
    <row r="133432" s="62" customFormat="1" x14ac:dyDescent="0.35"/>
    <row r="133433" s="62" customFormat="1" x14ac:dyDescent="0.35"/>
    <row r="133434" s="62" customFormat="1" x14ac:dyDescent="0.35"/>
    <row r="133435" s="62" customFormat="1" x14ac:dyDescent="0.35"/>
    <row r="133436" s="62" customFormat="1" x14ac:dyDescent="0.35"/>
    <row r="133437" s="62" customFormat="1" x14ac:dyDescent="0.35"/>
    <row r="133438" s="62" customFormat="1" x14ac:dyDescent="0.35"/>
    <row r="133439" s="62" customFormat="1" x14ac:dyDescent="0.35"/>
    <row r="133440" s="62" customFormat="1" x14ac:dyDescent="0.35"/>
    <row r="133441" s="62" customFormat="1" x14ac:dyDescent="0.35"/>
    <row r="133442" s="62" customFormat="1" x14ac:dyDescent="0.35"/>
    <row r="133443" s="62" customFormat="1" x14ac:dyDescent="0.35"/>
    <row r="133444" s="62" customFormat="1" x14ac:dyDescent="0.35"/>
    <row r="133445" s="62" customFormat="1" x14ac:dyDescent="0.35"/>
    <row r="133446" s="62" customFormat="1" x14ac:dyDescent="0.35"/>
    <row r="133447" s="62" customFormat="1" x14ac:dyDescent="0.35"/>
    <row r="133448" s="62" customFormat="1" x14ac:dyDescent="0.35"/>
    <row r="133449" s="62" customFormat="1" x14ac:dyDescent="0.35"/>
    <row r="133450" s="62" customFormat="1" x14ac:dyDescent="0.35"/>
    <row r="133451" s="62" customFormat="1" x14ac:dyDescent="0.35"/>
    <row r="133452" s="62" customFormat="1" x14ac:dyDescent="0.35"/>
    <row r="133453" s="62" customFormat="1" x14ac:dyDescent="0.35"/>
    <row r="133454" s="62" customFormat="1" x14ac:dyDescent="0.35"/>
    <row r="133455" s="62" customFormat="1" x14ac:dyDescent="0.35"/>
    <row r="133456" s="62" customFormat="1" x14ac:dyDescent="0.35"/>
    <row r="133457" s="62" customFormat="1" x14ac:dyDescent="0.35"/>
    <row r="133458" s="62" customFormat="1" x14ac:dyDescent="0.35"/>
    <row r="133459" s="62" customFormat="1" x14ac:dyDescent="0.35"/>
    <row r="133460" s="62" customFormat="1" x14ac:dyDescent="0.35"/>
    <row r="133461" s="62" customFormat="1" x14ac:dyDescent="0.35"/>
    <row r="133462" s="62" customFormat="1" x14ac:dyDescent="0.35"/>
    <row r="133463" s="62" customFormat="1" x14ac:dyDescent="0.35"/>
    <row r="133464" s="62" customFormat="1" x14ac:dyDescent="0.35"/>
    <row r="133465" s="62" customFormat="1" x14ac:dyDescent="0.35"/>
    <row r="133466" s="62" customFormat="1" x14ac:dyDescent="0.35"/>
    <row r="133467" s="62" customFormat="1" x14ac:dyDescent="0.35"/>
    <row r="133468" s="62" customFormat="1" x14ac:dyDescent="0.35"/>
    <row r="133469" s="62" customFormat="1" x14ac:dyDescent="0.35"/>
    <row r="133470" s="62" customFormat="1" x14ac:dyDescent="0.35"/>
    <row r="133471" s="62" customFormat="1" x14ac:dyDescent="0.35"/>
    <row r="133472" s="62" customFormat="1" x14ac:dyDescent="0.35"/>
    <row r="133473" s="62" customFormat="1" x14ac:dyDescent="0.35"/>
    <row r="133474" s="62" customFormat="1" x14ac:dyDescent="0.35"/>
    <row r="133475" s="62" customFormat="1" x14ac:dyDescent="0.35"/>
    <row r="133476" s="62" customFormat="1" x14ac:dyDescent="0.35"/>
    <row r="133477" s="62" customFormat="1" x14ac:dyDescent="0.35"/>
    <row r="133478" s="62" customFormat="1" x14ac:dyDescent="0.35"/>
    <row r="133479" s="62" customFormat="1" x14ac:dyDescent="0.35"/>
    <row r="133480" s="62" customFormat="1" x14ac:dyDescent="0.35"/>
    <row r="133481" s="62" customFormat="1" x14ac:dyDescent="0.35"/>
    <row r="133482" s="62" customFormat="1" x14ac:dyDescent="0.35"/>
    <row r="133483" s="62" customFormat="1" x14ac:dyDescent="0.35"/>
    <row r="133484" s="62" customFormat="1" x14ac:dyDescent="0.35"/>
    <row r="133485" s="62" customFormat="1" x14ac:dyDescent="0.35"/>
    <row r="133486" s="62" customFormat="1" x14ac:dyDescent="0.35"/>
    <row r="133487" s="62" customFormat="1" x14ac:dyDescent="0.35"/>
    <row r="133488" s="62" customFormat="1" x14ac:dyDescent="0.35"/>
    <row r="133489" s="62" customFormat="1" x14ac:dyDescent="0.35"/>
    <row r="133490" s="62" customFormat="1" x14ac:dyDescent="0.35"/>
    <row r="133491" s="62" customFormat="1" x14ac:dyDescent="0.35"/>
    <row r="133492" s="62" customFormat="1" x14ac:dyDescent="0.35"/>
    <row r="133493" s="62" customFormat="1" x14ac:dyDescent="0.35"/>
    <row r="133494" s="62" customFormat="1" x14ac:dyDescent="0.35"/>
    <row r="133495" s="62" customFormat="1" x14ac:dyDescent="0.35"/>
    <row r="133496" s="62" customFormat="1" x14ac:dyDescent="0.35"/>
    <row r="133497" s="62" customFormat="1" x14ac:dyDescent="0.35"/>
    <row r="133498" s="62" customFormat="1" x14ac:dyDescent="0.35"/>
    <row r="133499" s="62" customFormat="1" x14ac:dyDescent="0.35"/>
    <row r="133500" s="62" customFormat="1" x14ac:dyDescent="0.35"/>
    <row r="133501" s="62" customFormat="1" x14ac:dyDescent="0.35"/>
    <row r="133502" s="62" customFormat="1" x14ac:dyDescent="0.35"/>
    <row r="133503" s="62" customFormat="1" x14ac:dyDescent="0.35"/>
    <row r="133504" s="62" customFormat="1" x14ac:dyDescent="0.35"/>
    <row r="133505" s="62" customFormat="1" x14ac:dyDescent="0.35"/>
    <row r="133506" s="62" customFormat="1" x14ac:dyDescent="0.35"/>
    <row r="133507" s="62" customFormat="1" x14ac:dyDescent="0.35"/>
    <row r="133508" s="62" customFormat="1" x14ac:dyDescent="0.35"/>
    <row r="133509" s="62" customFormat="1" x14ac:dyDescent="0.35"/>
    <row r="133510" s="62" customFormat="1" x14ac:dyDescent="0.35"/>
    <row r="133511" s="62" customFormat="1" x14ac:dyDescent="0.35"/>
    <row r="133512" s="62" customFormat="1" x14ac:dyDescent="0.35"/>
    <row r="133513" s="62" customFormat="1" x14ac:dyDescent="0.35"/>
    <row r="133514" s="62" customFormat="1" x14ac:dyDescent="0.35"/>
    <row r="133515" s="62" customFormat="1" x14ac:dyDescent="0.35"/>
    <row r="133516" s="62" customFormat="1" x14ac:dyDescent="0.35"/>
    <row r="133517" s="62" customFormat="1" x14ac:dyDescent="0.35"/>
    <row r="133518" s="62" customFormat="1" x14ac:dyDescent="0.35"/>
    <row r="133519" s="62" customFormat="1" x14ac:dyDescent="0.35"/>
    <row r="133520" s="62" customFormat="1" x14ac:dyDescent="0.35"/>
    <row r="133521" s="62" customFormat="1" x14ac:dyDescent="0.35"/>
    <row r="133522" s="62" customFormat="1" x14ac:dyDescent="0.35"/>
    <row r="133523" s="62" customFormat="1" x14ac:dyDescent="0.35"/>
    <row r="133524" s="62" customFormat="1" x14ac:dyDescent="0.35"/>
    <row r="133525" s="62" customFormat="1" x14ac:dyDescent="0.35"/>
    <row r="133526" s="62" customFormat="1" x14ac:dyDescent="0.35"/>
    <row r="133527" s="62" customFormat="1" x14ac:dyDescent="0.35"/>
    <row r="133528" s="62" customFormat="1" x14ac:dyDescent="0.35"/>
    <row r="133529" s="62" customFormat="1" x14ac:dyDescent="0.35"/>
    <row r="133530" s="62" customFormat="1" x14ac:dyDescent="0.35"/>
    <row r="133531" s="62" customFormat="1" x14ac:dyDescent="0.35"/>
    <row r="133532" s="62" customFormat="1" x14ac:dyDescent="0.35"/>
    <row r="133533" s="62" customFormat="1" x14ac:dyDescent="0.35"/>
    <row r="133534" s="62" customFormat="1" x14ac:dyDescent="0.35"/>
    <row r="133535" s="62" customFormat="1" x14ac:dyDescent="0.35"/>
    <row r="133536" s="62" customFormat="1" x14ac:dyDescent="0.35"/>
    <row r="133537" s="62" customFormat="1" x14ac:dyDescent="0.35"/>
    <row r="133538" s="62" customFormat="1" x14ac:dyDescent="0.35"/>
    <row r="133539" s="62" customFormat="1" x14ac:dyDescent="0.35"/>
    <row r="133540" s="62" customFormat="1" x14ac:dyDescent="0.35"/>
    <row r="133541" s="62" customFormat="1" x14ac:dyDescent="0.35"/>
    <row r="133542" s="62" customFormat="1" x14ac:dyDescent="0.35"/>
    <row r="133543" s="62" customFormat="1" x14ac:dyDescent="0.35"/>
    <row r="133544" s="62" customFormat="1" x14ac:dyDescent="0.35"/>
    <row r="133545" s="62" customFormat="1" x14ac:dyDescent="0.35"/>
    <row r="133546" s="62" customFormat="1" x14ac:dyDescent="0.35"/>
    <row r="133547" s="62" customFormat="1" x14ac:dyDescent="0.35"/>
    <row r="133548" s="62" customFormat="1" x14ac:dyDescent="0.35"/>
    <row r="133549" s="62" customFormat="1" x14ac:dyDescent="0.35"/>
    <row r="133550" s="62" customFormat="1" x14ac:dyDescent="0.35"/>
    <row r="133551" s="62" customFormat="1" x14ac:dyDescent="0.35"/>
    <row r="133552" s="62" customFormat="1" x14ac:dyDescent="0.35"/>
    <row r="133553" s="62" customFormat="1" x14ac:dyDescent="0.35"/>
    <row r="133554" s="62" customFormat="1" x14ac:dyDescent="0.35"/>
    <row r="133555" s="62" customFormat="1" x14ac:dyDescent="0.35"/>
    <row r="133556" s="62" customFormat="1" x14ac:dyDescent="0.35"/>
    <row r="133557" s="62" customFormat="1" x14ac:dyDescent="0.35"/>
    <row r="133558" s="62" customFormat="1" x14ac:dyDescent="0.35"/>
    <row r="133559" s="62" customFormat="1" x14ac:dyDescent="0.35"/>
    <row r="133560" s="62" customFormat="1" x14ac:dyDescent="0.35"/>
    <row r="133561" s="62" customFormat="1" x14ac:dyDescent="0.35"/>
    <row r="133562" s="62" customFormat="1" x14ac:dyDescent="0.35"/>
    <row r="133563" s="62" customFormat="1" x14ac:dyDescent="0.35"/>
    <row r="133564" s="62" customFormat="1" x14ac:dyDescent="0.35"/>
    <row r="133565" s="62" customFormat="1" x14ac:dyDescent="0.35"/>
    <row r="133566" s="62" customFormat="1" x14ac:dyDescent="0.35"/>
    <row r="133567" s="62" customFormat="1" x14ac:dyDescent="0.35"/>
    <row r="133568" s="62" customFormat="1" x14ac:dyDescent="0.35"/>
    <row r="133569" s="62" customFormat="1" x14ac:dyDescent="0.35"/>
    <row r="133570" s="62" customFormat="1" x14ac:dyDescent="0.35"/>
    <row r="133571" s="62" customFormat="1" x14ac:dyDescent="0.35"/>
    <row r="133572" s="62" customFormat="1" x14ac:dyDescent="0.35"/>
    <row r="133573" s="62" customFormat="1" x14ac:dyDescent="0.35"/>
    <row r="133574" s="62" customFormat="1" x14ac:dyDescent="0.35"/>
    <row r="133575" s="62" customFormat="1" x14ac:dyDescent="0.35"/>
    <row r="133576" s="62" customFormat="1" x14ac:dyDescent="0.35"/>
    <row r="133577" s="62" customFormat="1" x14ac:dyDescent="0.35"/>
    <row r="133578" s="62" customFormat="1" x14ac:dyDescent="0.35"/>
    <row r="133579" s="62" customFormat="1" x14ac:dyDescent="0.35"/>
    <row r="133580" s="62" customFormat="1" x14ac:dyDescent="0.35"/>
    <row r="133581" s="62" customFormat="1" x14ac:dyDescent="0.35"/>
    <row r="133582" s="62" customFormat="1" x14ac:dyDescent="0.35"/>
    <row r="133583" s="62" customFormat="1" x14ac:dyDescent="0.35"/>
    <row r="133584" s="62" customFormat="1" x14ac:dyDescent="0.35"/>
    <row r="133585" s="62" customFormat="1" x14ac:dyDescent="0.35"/>
    <row r="133586" s="62" customFormat="1" x14ac:dyDescent="0.35"/>
    <row r="133587" s="62" customFormat="1" x14ac:dyDescent="0.35"/>
    <row r="133588" s="62" customFormat="1" x14ac:dyDescent="0.35"/>
    <row r="133589" s="62" customFormat="1" x14ac:dyDescent="0.35"/>
    <row r="133590" s="62" customFormat="1" x14ac:dyDescent="0.35"/>
    <row r="133591" s="62" customFormat="1" x14ac:dyDescent="0.35"/>
    <row r="133592" s="62" customFormat="1" x14ac:dyDescent="0.35"/>
    <row r="133593" s="62" customFormat="1" x14ac:dyDescent="0.35"/>
    <row r="133594" s="62" customFormat="1" x14ac:dyDescent="0.35"/>
    <row r="133595" s="62" customFormat="1" x14ac:dyDescent="0.35"/>
    <row r="133596" s="62" customFormat="1" x14ac:dyDescent="0.35"/>
    <row r="133597" s="62" customFormat="1" x14ac:dyDescent="0.35"/>
    <row r="133598" s="62" customFormat="1" x14ac:dyDescent="0.35"/>
    <row r="133599" s="62" customFormat="1" x14ac:dyDescent="0.35"/>
    <row r="133600" s="62" customFormat="1" x14ac:dyDescent="0.35"/>
    <row r="133601" s="62" customFormat="1" x14ac:dyDescent="0.35"/>
    <row r="133602" s="62" customFormat="1" x14ac:dyDescent="0.35"/>
    <row r="133603" s="62" customFormat="1" x14ac:dyDescent="0.35"/>
    <row r="133604" s="62" customFormat="1" x14ac:dyDescent="0.35"/>
    <row r="133605" s="62" customFormat="1" x14ac:dyDescent="0.35"/>
    <row r="133606" s="62" customFormat="1" x14ac:dyDescent="0.35"/>
    <row r="133607" s="62" customFormat="1" x14ac:dyDescent="0.35"/>
    <row r="133608" s="62" customFormat="1" x14ac:dyDescent="0.35"/>
    <row r="133609" s="62" customFormat="1" x14ac:dyDescent="0.35"/>
    <row r="133610" s="62" customFormat="1" x14ac:dyDescent="0.35"/>
    <row r="133611" s="62" customFormat="1" x14ac:dyDescent="0.35"/>
    <row r="133612" s="62" customFormat="1" x14ac:dyDescent="0.35"/>
    <row r="133613" s="62" customFormat="1" x14ac:dyDescent="0.35"/>
    <row r="133614" s="62" customFormat="1" x14ac:dyDescent="0.35"/>
    <row r="133615" s="62" customFormat="1" x14ac:dyDescent="0.35"/>
    <row r="133616" s="62" customFormat="1" x14ac:dyDescent="0.35"/>
    <row r="133617" s="62" customFormat="1" x14ac:dyDescent="0.35"/>
    <row r="133618" s="62" customFormat="1" x14ac:dyDescent="0.35"/>
    <row r="133619" s="62" customFormat="1" x14ac:dyDescent="0.35"/>
    <row r="133620" s="62" customFormat="1" x14ac:dyDescent="0.35"/>
    <row r="133621" s="62" customFormat="1" x14ac:dyDescent="0.35"/>
    <row r="133622" s="62" customFormat="1" x14ac:dyDescent="0.35"/>
    <row r="133623" s="62" customFormat="1" x14ac:dyDescent="0.35"/>
    <row r="133624" s="62" customFormat="1" x14ac:dyDescent="0.35"/>
    <row r="133625" s="62" customFormat="1" x14ac:dyDescent="0.35"/>
    <row r="133626" s="62" customFormat="1" x14ac:dyDescent="0.35"/>
    <row r="133627" s="62" customFormat="1" x14ac:dyDescent="0.35"/>
    <row r="133628" s="62" customFormat="1" x14ac:dyDescent="0.35"/>
    <row r="133629" s="62" customFormat="1" x14ac:dyDescent="0.35"/>
    <row r="133630" s="62" customFormat="1" x14ac:dyDescent="0.35"/>
    <row r="133631" s="62" customFormat="1" x14ac:dyDescent="0.35"/>
    <row r="133632" s="62" customFormat="1" x14ac:dyDescent="0.35"/>
    <row r="133633" s="62" customFormat="1" x14ac:dyDescent="0.35"/>
    <row r="133634" s="62" customFormat="1" x14ac:dyDescent="0.35"/>
    <row r="133635" s="62" customFormat="1" x14ac:dyDescent="0.35"/>
    <row r="133636" s="62" customFormat="1" x14ac:dyDescent="0.35"/>
    <row r="133637" s="62" customFormat="1" x14ac:dyDescent="0.35"/>
    <row r="133638" s="62" customFormat="1" x14ac:dyDescent="0.35"/>
    <row r="133639" s="62" customFormat="1" x14ac:dyDescent="0.35"/>
    <row r="133640" s="62" customFormat="1" x14ac:dyDescent="0.35"/>
    <row r="133641" s="62" customFormat="1" x14ac:dyDescent="0.35"/>
    <row r="133642" s="62" customFormat="1" x14ac:dyDescent="0.35"/>
    <row r="133643" s="62" customFormat="1" x14ac:dyDescent="0.35"/>
    <row r="133644" s="62" customFormat="1" x14ac:dyDescent="0.35"/>
    <row r="133645" s="62" customFormat="1" x14ac:dyDescent="0.35"/>
    <row r="133646" s="62" customFormat="1" x14ac:dyDescent="0.35"/>
    <row r="133647" s="62" customFormat="1" x14ac:dyDescent="0.35"/>
    <row r="133648" s="62" customFormat="1" x14ac:dyDescent="0.35"/>
    <row r="133649" s="62" customFormat="1" x14ac:dyDescent="0.35"/>
    <row r="133650" s="62" customFormat="1" x14ac:dyDescent="0.35"/>
    <row r="133651" s="62" customFormat="1" x14ac:dyDescent="0.35"/>
    <row r="133652" s="62" customFormat="1" x14ac:dyDescent="0.35"/>
    <row r="133653" s="62" customFormat="1" x14ac:dyDescent="0.35"/>
    <row r="133654" s="62" customFormat="1" x14ac:dyDescent="0.35"/>
    <row r="133655" s="62" customFormat="1" x14ac:dyDescent="0.35"/>
    <row r="133656" s="62" customFormat="1" x14ac:dyDescent="0.35"/>
    <row r="133657" s="62" customFormat="1" x14ac:dyDescent="0.35"/>
    <row r="133658" s="62" customFormat="1" x14ac:dyDescent="0.35"/>
    <row r="133659" s="62" customFormat="1" x14ac:dyDescent="0.35"/>
    <row r="133660" s="62" customFormat="1" x14ac:dyDescent="0.35"/>
    <row r="133661" s="62" customFormat="1" x14ac:dyDescent="0.35"/>
    <row r="133662" s="62" customFormat="1" x14ac:dyDescent="0.35"/>
    <row r="133663" s="62" customFormat="1" x14ac:dyDescent="0.35"/>
    <row r="133664" s="62" customFormat="1" x14ac:dyDescent="0.35"/>
    <row r="133665" s="62" customFormat="1" x14ac:dyDescent="0.35"/>
    <row r="133666" s="62" customFormat="1" x14ac:dyDescent="0.35"/>
    <row r="133667" s="62" customFormat="1" x14ac:dyDescent="0.35"/>
    <row r="133668" s="62" customFormat="1" x14ac:dyDescent="0.35"/>
    <row r="133669" s="62" customFormat="1" x14ac:dyDescent="0.35"/>
    <row r="133670" s="62" customFormat="1" x14ac:dyDescent="0.35"/>
    <row r="133671" s="62" customFormat="1" x14ac:dyDescent="0.35"/>
    <row r="133672" s="62" customFormat="1" x14ac:dyDescent="0.35"/>
    <row r="133673" s="62" customFormat="1" x14ac:dyDescent="0.35"/>
    <row r="133674" s="62" customFormat="1" x14ac:dyDescent="0.35"/>
    <row r="133675" s="62" customFormat="1" x14ac:dyDescent="0.35"/>
    <row r="133676" s="62" customFormat="1" x14ac:dyDescent="0.35"/>
    <row r="133677" s="62" customFormat="1" x14ac:dyDescent="0.35"/>
    <row r="133678" s="62" customFormat="1" x14ac:dyDescent="0.35"/>
    <row r="133679" s="62" customFormat="1" x14ac:dyDescent="0.35"/>
    <row r="133680" s="62" customFormat="1" x14ac:dyDescent="0.35"/>
    <row r="133681" s="62" customFormat="1" x14ac:dyDescent="0.35"/>
    <row r="133682" s="62" customFormat="1" x14ac:dyDescent="0.35"/>
    <row r="133683" s="62" customFormat="1" x14ac:dyDescent="0.35"/>
    <row r="133684" s="62" customFormat="1" x14ac:dyDescent="0.35"/>
    <row r="133685" s="62" customFormat="1" x14ac:dyDescent="0.35"/>
    <row r="133686" s="62" customFormat="1" x14ac:dyDescent="0.35"/>
    <row r="133687" s="62" customFormat="1" x14ac:dyDescent="0.35"/>
    <row r="133688" s="62" customFormat="1" x14ac:dyDescent="0.35"/>
    <row r="133689" s="62" customFormat="1" x14ac:dyDescent="0.35"/>
    <row r="133690" s="62" customFormat="1" x14ac:dyDescent="0.35"/>
    <row r="133691" s="62" customFormat="1" x14ac:dyDescent="0.35"/>
    <row r="133692" s="62" customFormat="1" x14ac:dyDescent="0.35"/>
    <row r="133693" s="62" customFormat="1" x14ac:dyDescent="0.35"/>
    <row r="133694" s="62" customFormat="1" x14ac:dyDescent="0.35"/>
    <row r="133695" s="62" customFormat="1" x14ac:dyDescent="0.35"/>
    <row r="133696" s="62" customFormat="1" x14ac:dyDescent="0.35"/>
    <row r="133697" s="62" customFormat="1" x14ac:dyDescent="0.35"/>
    <row r="133698" s="62" customFormat="1" x14ac:dyDescent="0.35"/>
    <row r="133699" s="62" customFormat="1" x14ac:dyDescent="0.35"/>
    <row r="133700" s="62" customFormat="1" x14ac:dyDescent="0.35"/>
    <row r="133701" s="62" customFormat="1" x14ac:dyDescent="0.35"/>
    <row r="133702" s="62" customFormat="1" x14ac:dyDescent="0.35"/>
    <row r="133703" s="62" customFormat="1" x14ac:dyDescent="0.35"/>
    <row r="133704" s="62" customFormat="1" x14ac:dyDescent="0.35"/>
    <row r="133705" s="62" customFormat="1" x14ac:dyDescent="0.35"/>
    <row r="133706" s="62" customFormat="1" x14ac:dyDescent="0.35"/>
    <row r="133707" s="62" customFormat="1" x14ac:dyDescent="0.35"/>
    <row r="133708" s="62" customFormat="1" x14ac:dyDescent="0.35"/>
    <row r="133709" s="62" customFormat="1" x14ac:dyDescent="0.35"/>
    <row r="133710" s="62" customFormat="1" x14ac:dyDescent="0.35"/>
    <row r="133711" s="62" customFormat="1" x14ac:dyDescent="0.35"/>
    <row r="133712" s="62" customFormat="1" x14ac:dyDescent="0.35"/>
    <row r="133713" s="62" customFormat="1" x14ac:dyDescent="0.35"/>
    <row r="133714" s="62" customFormat="1" x14ac:dyDescent="0.35"/>
    <row r="133715" s="62" customFormat="1" x14ac:dyDescent="0.35"/>
    <row r="133716" s="62" customFormat="1" x14ac:dyDescent="0.35"/>
    <row r="133717" s="62" customFormat="1" x14ac:dyDescent="0.35"/>
    <row r="133718" s="62" customFormat="1" x14ac:dyDescent="0.35"/>
    <row r="133719" s="62" customFormat="1" x14ac:dyDescent="0.35"/>
    <row r="133720" s="62" customFormat="1" x14ac:dyDescent="0.35"/>
    <row r="133721" s="62" customFormat="1" x14ac:dyDescent="0.35"/>
    <row r="133722" s="62" customFormat="1" x14ac:dyDescent="0.35"/>
    <row r="133723" s="62" customFormat="1" x14ac:dyDescent="0.35"/>
    <row r="133724" s="62" customFormat="1" x14ac:dyDescent="0.35"/>
    <row r="133725" s="62" customFormat="1" x14ac:dyDescent="0.35"/>
    <row r="133726" s="62" customFormat="1" x14ac:dyDescent="0.35"/>
    <row r="133727" s="62" customFormat="1" x14ac:dyDescent="0.35"/>
    <row r="133728" s="62" customFormat="1" x14ac:dyDescent="0.35"/>
    <row r="133729" s="62" customFormat="1" x14ac:dyDescent="0.35"/>
    <row r="133730" s="62" customFormat="1" x14ac:dyDescent="0.35"/>
    <row r="133731" s="62" customFormat="1" x14ac:dyDescent="0.35"/>
    <row r="133732" s="62" customFormat="1" x14ac:dyDescent="0.35"/>
    <row r="133733" s="62" customFormat="1" x14ac:dyDescent="0.35"/>
    <row r="133734" s="62" customFormat="1" x14ac:dyDescent="0.35"/>
    <row r="133735" s="62" customFormat="1" x14ac:dyDescent="0.35"/>
    <row r="133736" s="62" customFormat="1" x14ac:dyDescent="0.35"/>
    <row r="133737" s="62" customFormat="1" x14ac:dyDescent="0.35"/>
    <row r="133738" s="62" customFormat="1" x14ac:dyDescent="0.35"/>
    <row r="133739" s="62" customFormat="1" x14ac:dyDescent="0.35"/>
    <row r="133740" s="62" customFormat="1" x14ac:dyDescent="0.35"/>
    <row r="133741" s="62" customFormat="1" x14ac:dyDescent="0.35"/>
    <row r="133742" s="62" customFormat="1" x14ac:dyDescent="0.35"/>
    <row r="133743" s="62" customFormat="1" x14ac:dyDescent="0.35"/>
    <row r="133744" s="62" customFormat="1" x14ac:dyDescent="0.35"/>
    <row r="133745" s="62" customFormat="1" x14ac:dyDescent="0.35"/>
    <row r="133746" s="62" customFormat="1" x14ac:dyDescent="0.35"/>
    <row r="133747" s="62" customFormat="1" x14ac:dyDescent="0.35"/>
    <row r="133748" s="62" customFormat="1" x14ac:dyDescent="0.35"/>
    <row r="133749" s="62" customFormat="1" x14ac:dyDescent="0.35"/>
    <row r="133750" s="62" customFormat="1" x14ac:dyDescent="0.35"/>
    <row r="133751" s="62" customFormat="1" x14ac:dyDescent="0.35"/>
    <row r="133752" s="62" customFormat="1" x14ac:dyDescent="0.35"/>
    <row r="133753" s="62" customFormat="1" x14ac:dyDescent="0.35"/>
    <row r="133754" s="62" customFormat="1" x14ac:dyDescent="0.35"/>
    <row r="133755" s="62" customFormat="1" x14ac:dyDescent="0.35"/>
    <row r="133756" s="62" customFormat="1" x14ac:dyDescent="0.35"/>
    <row r="133757" s="62" customFormat="1" x14ac:dyDescent="0.35"/>
    <row r="133758" s="62" customFormat="1" x14ac:dyDescent="0.35"/>
    <row r="133759" s="62" customFormat="1" x14ac:dyDescent="0.35"/>
    <row r="133760" s="62" customFormat="1" x14ac:dyDescent="0.35"/>
    <row r="133761" s="62" customFormat="1" x14ac:dyDescent="0.35"/>
    <row r="133762" s="62" customFormat="1" x14ac:dyDescent="0.35"/>
    <row r="133763" s="62" customFormat="1" x14ac:dyDescent="0.35"/>
    <row r="133764" s="62" customFormat="1" x14ac:dyDescent="0.35"/>
    <row r="133765" s="62" customFormat="1" x14ac:dyDescent="0.35"/>
    <row r="133766" s="62" customFormat="1" x14ac:dyDescent="0.35"/>
    <row r="133767" s="62" customFormat="1" x14ac:dyDescent="0.35"/>
    <row r="133768" s="62" customFormat="1" x14ac:dyDescent="0.35"/>
    <row r="133769" s="62" customFormat="1" x14ac:dyDescent="0.35"/>
    <row r="133770" s="62" customFormat="1" x14ac:dyDescent="0.35"/>
    <row r="133771" s="62" customFormat="1" x14ac:dyDescent="0.35"/>
    <row r="133772" s="62" customFormat="1" x14ac:dyDescent="0.35"/>
    <row r="133773" s="62" customFormat="1" x14ac:dyDescent="0.35"/>
    <row r="133774" s="62" customFormat="1" x14ac:dyDescent="0.35"/>
    <row r="133775" s="62" customFormat="1" x14ac:dyDescent="0.35"/>
    <row r="133776" s="62" customFormat="1" x14ac:dyDescent="0.35"/>
    <row r="133777" s="62" customFormat="1" x14ac:dyDescent="0.35"/>
    <row r="133778" s="62" customFormat="1" x14ac:dyDescent="0.35"/>
    <row r="133779" s="62" customFormat="1" x14ac:dyDescent="0.35"/>
    <row r="133780" s="62" customFormat="1" x14ac:dyDescent="0.35"/>
    <row r="133781" s="62" customFormat="1" x14ac:dyDescent="0.35"/>
    <row r="133782" s="62" customFormat="1" x14ac:dyDescent="0.35"/>
    <row r="133783" s="62" customFormat="1" x14ac:dyDescent="0.35"/>
    <row r="133784" s="62" customFormat="1" x14ac:dyDescent="0.35"/>
    <row r="133785" s="62" customFormat="1" x14ac:dyDescent="0.35"/>
    <row r="133786" s="62" customFormat="1" x14ac:dyDescent="0.35"/>
    <row r="133787" s="62" customFormat="1" x14ac:dyDescent="0.35"/>
    <row r="133788" s="62" customFormat="1" x14ac:dyDescent="0.35"/>
    <row r="133789" s="62" customFormat="1" x14ac:dyDescent="0.35"/>
    <row r="133790" s="62" customFormat="1" x14ac:dyDescent="0.35"/>
    <row r="133791" s="62" customFormat="1" x14ac:dyDescent="0.35"/>
    <row r="133792" s="62" customFormat="1" x14ac:dyDescent="0.35"/>
    <row r="133793" s="62" customFormat="1" x14ac:dyDescent="0.35"/>
    <row r="133794" s="62" customFormat="1" x14ac:dyDescent="0.35"/>
    <row r="133795" s="62" customFormat="1" x14ac:dyDescent="0.35"/>
    <row r="133796" s="62" customFormat="1" x14ac:dyDescent="0.35"/>
    <row r="133797" s="62" customFormat="1" x14ac:dyDescent="0.35"/>
    <row r="133798" s="62" customFormat="1" x14ac:dyDescent="0.35"/>
    <row r="133799" s="62" customFormat="1" x14ac:dyDescent="0.35"/>
    <row r="133800" s="62" customFormat="1" x14ac:dyDescent="0.35"/>
    <row r="133801" s="62" customFormat="1" x14ac:dyDescent="0.35"/>
    <row r="133802" s="62" customFormat="1" x14ac:dyDescent="0.35"/>
    <row r="133803" s="62" customFormat="1" x14ac:dyDescent="0.35"/>
    <row r="133804" s="62" customFormat="1" x14ac:dyDescent="0.35"/>
    <row r="133805" s="62" customFormat="1" x14ac:dyDescent="0.35"/>
    <row r="133806" s="62" customFormat="1" x14ac:dyDescent="0.35"/>
    <row r="133807" s="62" customFormat="1" x14ac:dyDescent="0.35"/>
    <row r="133808" s="62" customFormat="1" x14ac:dyDescent="0.35"/>
    <row r="133809" s="62" customFormat="1" x14ac:dyDescent="0.35"/>
    <row r="133810" s="62" customFormat="1" x14ac:dyDescent="0.35"/>
    <row r="133811" s="62" customFormat="1" x14ac:dyDescent="0.35"/>
    <row r="133812" s="62" customFormat="1" x14ac:dyDescent="0.35"/>
    <row r="133813" s="62" customFormat="1" x14ac:dyDescent="0.35"/>
    <row r="133814" s="62" customFormat="1" x14ac:dyDescent="0.35"/>
    <row r="133815" s="62" customFormat="1" x14ac:dyDescent="0.35"/>
    <row r="133816" s="62" customFormat="1" x14ac:dyDescent="0.35"/>
    <row r="133817" s="62" customFormat="1" x14ac:dyDescent="0.35"/>
    <row r="133818" s="62" customFormat="1" x14ac:dyDescent="0.35"/>
    <row r="133819" s="62" customFormat="1" x14ac:dyDescent="0.35"/>
    <row r="133820" s="62" customFormat="1" x14ac:dyDescent="0.35"/>
    <row r="133821" s="62" customFormat="1" x14ac:dyDescent="0.35"/>
    <row r="133822" s="62" customFormat="1" x14ac:dyDescent="0.35"/>
    <row r="133823" s="62" customFormat="1" x14ac:dyDescent="0.35"/>
    <row r="133824" s="62" customFormat="1" x14ac:dyDescent="0.35"/>
    <row r="133825" s="62" customFormat="1" x14ac:dyDescent="0.35"/>
    <row r="133826" s="62" customFormat="1" x14ac:dyDescent="0.35"/>
    <row r="133827" s="62" customFormat="1" x14ac:dyDescent="0.35"/>
    <row r="133828" s="62" customFormat="1" x14ac:dyDescent="0.35"/>
    <row r="133829" s="62" customFormat="1" x14ac:dyDescent="0.35"/>
    <row r="133830" s="62" customFormat="1" x14ac:dyDescent="0.35"/>
    <row r="133831" s="62" customFormat="1" x14ac:dyDescent="0.35"/>
    <row r="133832" s="62" customFormat="1" x14ac:dyDescent="0.35"/>
    <row r="133833" s="62" customFormat="1" x14ac:dyDescent="0.35"/>
    <row r="133834" s="62" customFormat="1" x14ac:dyDescent="0.35"/>
    <row r="133835" s="62" customFormat="1" x14ac:dyDescent="0.35"/>
    <row r="133836" s="62" customFormat="1" x14ac:dyDescent="0.35"/>
    <row r="133837" s="62" customFormat="1" x14ac:dyDescent="0.35"/>
    <row r="133838" s="62" customFormat="1" x14ac:dyDescent="0.35"/>
    <row r="133839" s="62" customFormat="1" x14ac:dyDescent="0.35"/>
    <row r="133840" s="62" customFormat="1" x14ac:dyDescent="0.35"/>
    <row r="133841" s="62" customFormat="1" x14ac:dyDescent="0.35"/>
    <row r="133842" s="62" customFormat="1" x14ac:dyDescent="0.35"/>
    <row r="133843" s="62" customFormat="1" x14ac:dyDescent="0.35"/>
    <row r="133844" s="62" customFormat="1" x14ac:dyDescent="0.35"/>
    <row r="133845" s="62" customFormat="1" x14ac:dyDescent="0.35"/>
    <row r="133846" s="62" customFormat="1" x14ac:dyDescent="0.35"/>
    <row r="133847" s="62" customFormat="1" x14ac:dyDescent="0.35"/>
    <row r="133848" s="62" customFormat="1" x14ac:dyDescent="0.35"/>
    <row r="133849" s="62" customFormat="1" x14ac:dyDescent="0.35"/>
    <row r="133850" s="62" customFormat="1" x14ac:dyDescent="0.35"/>
    <row r="133851" s="62" customFormat="1" x14ac:dyDescent="0.35"/>
    <row r="133852" s="62" customFormat="1" x14ac:dyDescent="0.35"/>
    <row r="133853" s="62" customFormat="1" x14ac:dyDescent="0.35"/>
    <row r="133854" s="62" customFormat="1" x14ac:dyDescent="0.35"/>
    <row r="133855" s="62" customFormat="1" x14ac:dyDescent="0.35"/>
    <row r="133856" s="62" customFormat="1" x14ac:dyDescent="0.35"/>
    <row r="133857" s="62" customFormat="1" x14ac:dyDescent="0.35"/>
    <row r="133858" s="62" customFormat="1" x14ac:dyDescent="0.35"/>
    <row r="133859" s="62" customFormat="1" x14ac:dyDescent="0.35"/>
    <row r="133860" s="62" customFormat="1" x14ac:dyDescent="0.35"/>
    <row r="133861" s="62" customFormat="1" x14ac:dyDescent="0.35"/>
    <row r="133862" s="62" customFormat="1" x14ac:dyDescent="0.35"/>
    <row r="133863" s="62" customFormat="1" x14ac:dyDescent="0.35"/>
    <row r="133864" s="62" customFormat="1" x14ac:dyDescent="0.35"/>
    <row r="133865" s="62" customFormat="1" x14ac:dyDescent="0.35"/>
    <row r="133866" s="62" customFormat="1" x14ac:dyDescent="0.35"/>
    <row r="133867" s="62" customFormat="1" x14ac:dyDescent="0.35"/>
    <row r="133868" s="62" customFormat="1" x14ac:dyDescent="0.35"/>
    <row r="133869" s="62" customFormat="1" x14ac:dyDescent="0.35"/>
    <row r="133870" s="62" customFormat="1" x14ac:dyDescent="0.35"/>
    <row r="133871" s="62" customFormat="1" x14ac:dyDescent="0.35"/>
    <row r="133872" s="62" customFormat="1" x14ac:dyDescent="0.35"/>
    <row r="133873" s="62" customFormat="1" x14ac:dyDescent="0.35"/>
    <row r="133874" s="62" customFormat="1" x14ac:dyDescent="0.35"/>
    <row r="133875" s="62" customFormat="1" x14ac:dyDescent="0.35"/>
    <row r="133876" s="62" customFormat="1" x14ac:dyDescent="0.35"/>
    <row r="133877" s="62" customFormat="1" x14ac:dyDescent="0.35"/>
    <row r="133878" s="62" customFormat="1" x14ac:dyDescent="0.35"/>
    <row r="133879" s="62" customFormat="1" x14ac:dyDescent="0.35"/>
    <row r="133880" s="62" customFormat="1" x14ac:dyDescent="0.35"/>
    <row r="133881" s="62" customFormat="1" x14ac:dyDescent="0.35"/>
    <row r="133882" s="62" customFormat="1" x14ac:dyDescent="0.35"/>
    <row r="133883" s="62" customFormat="1" x14ac:dyDescent="0.35"/>
    <row r="133884" s="62" customFormat="1" x14ac:dyDescent="0.35"/>
    <row r="133885" s="62" customFormat="1" x14ac:dyDescent="0.35"/>
    <row r="133886" s="62" customFormat="1" x14ac:dyDescent="0.35"/>
    <row r="133887" s="62" customFormat="1" x14ac:dyDescent="0.35"/>
    <row r="133888" s="62" customFormat="1" x14ac:dyDescent="0.35"/>
    <row r="133889" s="62" customFormat="1" x14ac:dyDescent="0.35"/>
    <row r="133890" s="62" customFormat="1" x14ac:dyDescent="0.35"/>
    <row r="133891" s="62" customFormat="1" x14ac:dyDescent="0.35"/>
    <row r="133892" s="62" customFormat="1" x14ac:dyDescent="0.35"/>
    <row r="133893" s="62" customFormat="1" x14ac:dyDescent="0.35"/>
    <row r="133894" s="62" customFormat="1" x14ac:dyDescent="0.35"/>
    <row r="133895" s="62" customFormat="1" x14ac:dyDescent="0.35"/>
    <row r="133896" s="62" customFormat="1" x14ac:dyDescent="0.35"/>
    <row r="133897" s="62" customFormat="1" x14ac:dyDescent="0.35"/>
    <row r="133898" s="62" customFormat="1" x14ac:dyDescent="0.35"/>
    <row r="133899" s="62" customFormat="1" x14ac:dyDescent="0.35"/>
    <row r="133900" s="62" customFormat="1" x14ac:dyDescent="0.35"/>
    <row r="133901" s="62" customFormat="1" x14ac:dyDescent="0.35"/>
    <row r="133902" s="62" customFormat="1" x14ac:dyDescent="0.35"/>
    <row r="133903" s="62" customFormat="1" x14ac:dyDescent="0.35"/>
    <row r="133904" s="62" customFormat="1" x14ac:dyDescent="0.35"/>
    <row r="133905" s="62" customFormat="1" x14ac:dyDescent="0.35"/>
    <row r="133906" s="62" customFormat="1" x14ac:dyDescent="0.35"/>
    <row r="133907" s="62" customFormat="1" x14ac:dyDescent="0.35"/>
    <row r="133908" s="62" customFormat="1" x14ac:dyDescent="0.35"/>
    <row r="133909" s="62" customFormat="1" x14ac:dyDescent="0.35"/>
    <row r="133910" s="62" customFormat="1" x14ac:dyDescent="0.35"/>
    <row r="133911" s="62" customFormat="1" x14ac:dyDescent="0.35"/>
    <row r="133912" s="62" customFormat="1" x14ac:dyDescent="0.35"/>
    <row r="133913" s="62" customFormat="1" x14ac:dyDescent="0.35"/>
    <row r="133914" s="62" customFormat="1" x14ac:dyDescent="0.35"/>
    <row r="133915" s="62" customFormat="1" x14ac:dyDescent="0.35"/>
    <row r="133916" s="62" customFormat="1" x14ac:dyDescent="0.35"/>
    <row r="133917" s="62" customFormat="1" x14ac:dyDescent="0.35"/>
    <row r="133918" s="62" customFormat="1" x14ac:dyDescent="0.35"/>
    <row r="133919" s="62" customFormat="1" x14ac:dyDescent="0.35"/>
    <row r="133920" s="62" customFormat="1" x14ac:dyDescent="0.35"/>
    <row r="133921" s="62" customFormat="1" x14ac:dyDescent="0.35"/>
    <row r="133922" s="62" customFormat="1" x14ac:dyDescent="0.35"/>
    <row r="133923" s="62" customFormat="1" x14ac:dyDescent="0.35"/>
    <row r="133924" s="62" customFormat="1" x14ac:dyDescent="0.35"/>
    <row r="133925" s="62" customFormat="1" x14ac:dyDescent="0.35"/>
    <row r="133926" s="62" customFormat="1" x14ac:dyDescent="0.35"/>
    <row r="133927" s="62" customFormat="1" x14ac:dyDescent="0.35"/>
    <row r="133928" s="62" customFormat="1" x14ac:dyDescent="0.35"/>
    <row r="133929" s="62" customFormat="1" x14ac:dyDescent="0.35"/>
    <row r="133930" s="62" customFormat="1" x14ac:dyDescent="0.35"/>
    <row r="133931" s="62" customFormat="1" x14ac:dyDescent="0.35"/>
    <row r="133932" s="62" customFormat="1" x14ac:dyDescent="0.35"/>
    <row r="133933" s="62" customFormat="1" x14ac:dyDescent="0.35"/>
    <row r="133934" s="62" customFormat="1" x14ac:dyDescent="0.35"/>
    <row r="133935" s="62" customFormat="1" x14ac:dyDescent="0.35"/>
    <row r="133936" s="62" customFormat="1" x14ac:dyDescent="0.35"/>
    <row r="133937" s="62" customFormat="1" x14ac:dyDescent="0.35"/>
    <row r="133938" s="62" customFormat="1" x14ac:dyDescent="0.35"/>
    <row r="133939" s="62" customFormat="1" x14ac:dyDescent="0.35"/>
    <row r="133940" s="62" customFormat="1" x14ac:dyDescent="0.35"/>
    <row r="133941" s="62" customFormat="1" x14ac:dyDescent="0.35"/>
    <row r="133942" s="62" customFormat="1" x14ac:dyDescent="0.35"/>
    <row r="133943" s="62" customFormat="1" x14ac:dyDescent="0.35"/>
    <row r="133944" s="62" customFormat="1" x14ac:dyDescent="0.35"/>
    <row r="133945" s="62" customFormat="1" x14ac:dyDescent="0.35"/>
    <row r="133946" s="62" customFormat="1" x14ac:dyDescent="0.35"/>
    <row r="133947" s="62" customFormat="1" x14ac:dyDescent="0.35"/>
    <row r="133948" s="62" customFormat="1" x14ac:dyDescent="0.35"/>
    <row r="133949" s="62" customFormat="1" x14ac:dyDescent="0.35"/>
    <row r="133950" s="62" customFormat="1" x14ac:dyDescent="0.35"/>
    <row r="133951" s="62" customFormat="1" x14ac:dyDescent="0.35"/>
    <row r="133952" s="62" customFormat="1" x14ac:dyDescent="0.35"/>
    <row r="133953" s="62" customFormat="1" x14ac:dyDescent="0.35"/>
    <row r="133954" s="62" customFormat="1" x14ac:dyDescent="0.35"/>
    <row r="133955" s="62" customFormat="1" x14ac:dyDescent="0.35"/>
    <row r="133956" s="62" customFormat="1" x14ac:dyDescent="0.35"/>
    <row r="133957" s="62" customFormat="1" x14ac:dyDescent="0.35"/>
    <row r="133958" s="62" customFormat="1" x14ac:dyDescent="0.35"/>
    <row r="133959" s="62" customFormat="1" x14ac:dyDescent="0.35"/>
    <row r="133960" s="62" customFormat="1" x14ac:dyDescent="0.35"/>
    <row r="133961" s="62" customFormat="1" x14ac:dyDescent="0.35"/>
    <row r="133962" s="62" customFormat="1" x14ac:dyDescent="0.35"/>
    <row r="133963" s="62" customFormat="1" x14ac:dyDescent="0.35"/>
    <row r="133964" s="62" customFormat="1" x14ac:dyDescent="0.35"/>
    <row r="133965" s="62" customFormat="1" x14ac:dyDescent="0.35"/>
    <row r="133966" s="62" customFormat="1" x14ac:dyDescent="0.35"/>
    <row r="133967" s="62" customFormat="1" x14ac:dyDescent="0.35"/>
    <row r="133968" s="62" customFormat="1" x14ac:dyDescent="0.35"/>
    <row r="133969" s="62" customFormat="1" x14ac:dyDescent="0.35"/>
    <row r="133970" s="62" customFormat="1" x14ac:dyDescent="0.35"/>
    <row r="133971" s="62" customFormat="1" x14ac:dyDescent="0.35"/>
    <row r="133972" s="62" customFormat="1" x14ac:dyDescent="0.35"/>
    <row r="133973" s="62" customFormat="1" x14ac:dyDescent="0.35"/>
    <row r="133974" s="62" customFormat="1" x14ac:dyDescent="0.35"/>
    <row r="133975" s="62" customFormat="1" x14ac:dyDescent="0.35"/>
    <row r="133976" s="62" customFormat="1" x14ac:dyDescent="0.35"/>
    <row r="133977" s="62" customFormat="1" x14ac:dyDescent="0.35"/>
    <row r="133978" s="62" customFormat="1" x14ac:dyDescent="0.35"/>
    <row r="133979" s="62" customFormat="1" x14ac:dyDescent="0.35"/>
    <row r="133980" s="62" customFormat="1" x14ac:dyDescent="0.35"/>
    <row r="133981" s="62" customFormat="1" x14ac:dyDescent="0.35"/>
    <row r="133982" s="62" customFormat="1" x14ac:dyDescent="0.35"/>
    <row r="133983" s="62" customFormat="1" x14ac:dyDescent="0.35"/>
    <row r="133984" s="62" customFormat="1" x14ac:dyDescent="0.35"/>
    <row r="133985" s="62" customFormat="1" x14ac:dyDescent="0.35"/>
    <row r="133986" s="62" customFormat="1" x14ac:dyDescent="0.35"/>
    <row r="133987" s="62" customFormat="1" x14ac:dyDescent="0.35"/>
    <row r="133988" s="62" customFormat="1" x14ac:dyDescent="0.35"/>
    <row r="133989" s="62" customFormat="1" x14ac:dyDescent="0.35"/>
    <row r="133990" s="62" customFormat="1" x14ac:dyDescent="0.35"/>
    <row r="133991" s="62" customFormat="1" x14ac:dyDescent="0.35"/>
    <row r="133992" s="62" customFormat="1" x14ac:dyDescent="0.35"/>
    <row r="133993" s="62" customFormat="1" x14ac:dyDescent="0.35"/>
    <row r="133994" s="62" customFormat="1" x14ac:dyDescent="0.35"/>
    <row r="133995" s="62" customFormat="1" x14ac:dyDescent="0.35"/>
    <row r="133996" s="62" customFormat="1" x14ac:dyDescent="0.35"/>
    <row r="133997" s="62" customFormat="1" x14ac:dyDescent="0.35"/>
    <row r="133998" s="62" customFormat="1" x14ac:dyDescent="0.35"/>
    <row r="133999" s="62" customFormat="1" x14ac:dyDescent="0.35"/>
    <row r="134000" s="62" customFormat="1" x14ac:dyDescent="0.35"/>
    <row r="134001" s="62" customFormat="1" x14ac:dyDescent="0.35"/>
    <row r="134002" s="62" customFormat="1" x14ac:dyDescent="0.35"/>
    <row r="134003" s="62" customFormat="1" x14ac:dyDescent="0.35"/>
    <row r="134004" s="62" customFormat="1" x14ac:dyDescent="0.35"/>
    <row r="134005" s="62" customFormat="1" x14ac:dyDescent="0.35"/>
    <row r="134006" s="62" customFormat="1" x14ac:dyDescent="0.35"/>
    <row r="134007" s="62" customFormat="1" x14ac:dyDescent="0.35"/>
    <row r="134008" s="62" customFormat="1" x14ac:dyDescent="0.35"/>
    <row r="134009" s="62" customFormat="1" x14ac:dyDescent="0.35"/>
    <row r="134010" s="62" customFormat="1" x14ac:dyDescent="0.35"/>
    <row r="134011" s="62" customFormat="1" x14ac:dyDescent="0.35"/>
    <row r="134012" s="62" customFormat="1" x14ac:dyDescent="0.35"/>
    <row r="134013" s="62" customFormat="1" x14ac:dyDescent="0.35"/>
    <row r="134014" s="62" customFormat="1" x14ac:dyDescent="0.35"/>
    <row r="134015" s="62" customFormat="1" x14ac:dyDescent="0.35"/>
    <row r="134016" s="62" customFormat="1" x14ac:dyDescent="0.35"/>
    <row r="134017" s="62" customFormat="1" x14ac:dyDescent="0.35"/>
    <row r="134018" s="62" customFormat="1" x14ac:dyDescent="0.35"/>
    <row r="134019" s="62" customFormat="1" x14ac:dyDescent="0.35"/>
    <row r="134020" s="62" customFormat="1" x14ac:dyDescent="0.35"/>
    <row r="134021" s="62" customFormat="1" x14ac:dyDescent="0.35"/>
    <row r="134022" s="62" customFormat="1" x14ac:dyDescent="0.35"/>
    <row r="134023" s="62" customFormat="1" x14ac:dyDescent="0.35"/>
    <row r="134024" s="62" customFormat="1" x14ac:dyDescent="0.35"/>
    <row r="134025" s="62" customFormat="1" x14ac:dyDescent="0.35"/>
    <row r="134026" s="62" customFormat="1" x14ac:dyDescent="0.35"/>
    <row r="134027" s="62" customFormat="1" x14ac:dyDescent="0.35"/>
    <row r="134028" s="62" customFormat="1" x14ac:dyDescent="0.35"/>
    <row r="134029" s="62" customFormat="1" x14ac:dyDescent="0.35"/>
    <row r="134030" s="62" customFormat="1" x14ac:dyDescent="0.35"/>
    <row r="134031" s="62" customFormat="1" x14ac:dyDescent="0.35"/>
    <row r="134032" s="62" customFormat="1" x14ac:dyDescent="0.35"/>
    <row r="134033" s="62" customFormat="1" x14ac:dyDescent="0.35"/>
    <row r="134034" s="62" customFormat="1" x14ac:dyDescent="0.35"/>
    <row r="134035" s="62" customFormat="1" x14ac:dyDescent="0.35"/>
    <row r="134036" s="62" customFormat="1" x14ac:dyDescent="0.35"/>
    <row r="134037" s="62" customFormat="1" x14ac:dyDescent="0.35"/>
    <row r="134038" s="62" customFormat="1" x14ac:dyDescent="0.35"/>
    <row r="134039" s="62" customFormat="1" x14ac:dyDescent="0.35"/>
    <row r="134040" s="62" customFormat="1" x14ac:dyDescent="0.35"/>
    <row r="134041" s="62" customFormat="1" x14ac:dyDescent="0.35"/>
    <row r="134042" s="62" customFormat="1" x14ac:dyDescent="0.35"/>
    <row r="134043" s="62" customFormat="1" x14ac:dyDescent="0.35"/>
    <row r="134044" s="62" customFormat="1" x14ac:dyDescent="0.35"/>
    <row r="134045" s="62" customFormat="1" x14ac:dyDescent="0.35"/>
    <row r="134046" s="62" customFormat="1" x14ac:dyDescent="0.35"/>
    <row r="134047" s="62" customFormat="1" x14ac:dyDescent="0.35"/>
    <row r="134048" s="62" customFormat="1" x14ac:dyDescent="0.35"/>
    <row r="134049" s="62" customFormat="1" x14ac:dyDescent="0.35"/>
    <row r="134050" s="62" customFormat="1" x14ac:dyDescent="0.35"/>
    <row r="134051" s="62" customFormat="1" x14ac:dyDescent="0.35"/>
    <row r="134052" s="62" customFormat="1" x14ac:dyDescent="0.35"/>
    <row r="134053" s="62" customFormat="1" x14ac:dyDescent="0.35"/>
    <row r="134054" s="62" customFormat="1" x14ac:dyDescent="0.35"/>
    <row r="134055" s="62" customFormat="1" x14ac:dyDescent="0.35"/>
    <row r="134056" s="62" customFormat="1" x14ac:dyDescent="0.35"/>
    <row r="134057" s="62" customFormat="1" x14ac:dyDescent="0.35"/>
    <row r="134058" s="62" customFormat="1" x14ac:dyDescent="0.35"/>
    <row r="134059" s="62" customFormat="1" x14ac:dyDescent="0.35"/>
    <row r="134060" s="62" customFormat="1" x14ac:dyDescent="0.35"/>
    <row r="134061" s="62" customFormat="1" x14ac:dyDescent="0.35"/>
    <row r="134062" s="62" customFormat="1" x14ac:dyDescent="0.35"/>
    <row r="134063" s="62" customFormat="1" x14ac:dyDescent="0.35"/>
    <row r="134064" s="62" customFormat="1" x14ac:dyDescent="0.35"/>
    <row r="134065" s="62" customFormat="1" x14ac:dyDescent="0.35"/>
    <row r="134066" s="62" customFormat="1" x14ac:dyDescent="0.35"/>
    <row r="134067" s="62" customFormat="1" x14ac:dyDescent="0.35"/>
    <row r="134068" s="62" customFormat="1" x14ac:dyDescent="0.35"/>
    <row r="134069" s="62" customFormat="1" x14ac:dyDescent="0.35"/>
    <row r="134070" s="62" customFormat="1" x14ac:dyDescent="0.35"/>
    <row r="134071" s="62" customFormat="1" x14ac:dyDescent="0.35"/>
    <row r="134072" s="62" customFormat="1" x14ac:dyDescent="0.35"/>
    <row r="134073" s="62" customFormat="1" x14ac:dyDescent="0.35"/>
    <row r="134074" s="62" customFormat="1" x14ac:dyDescent="0.35"/>
    <row r="134075" s="62" customFormat="1" x14ac:dyDescent="0.35"/>
    <row r="134076" s="62" customFormat="1" x14ac:dyDescent="0.35"/>
    <row r="134077" s="62" customFormat="1" x14ac:dyDescent="0.35"/>
    <row r="134078" s="62" customFormat="1" x14ac:dyDescent="0.35"/>
    <row r="134079" s="62" customFormat="1" x14ac:dyDescent="0.35"/>
    <row r="134080" s="62" customFormat="1" x14ac:dyDescent="0.35"/>
    <row r="134081" s="62" customFormat="1" x14ac:dyDescent="0.35"/>
    <row r="134082" s="62" customFormat="1" x14ac:dyDescent="0.35"/>
    <row r="134083" s="62" customFormat="1" x14ac:dyDescent="0.35"/>
    <row r="134084" s="62" customFormat="1" x14ac:dyDescent="0.35"/>
    <row r="134085" s="62" customFormat="1" x14ac:dyDescent="0.35"/>
    <row r="134086" s="62" customFormat="1" x14ac:dyDescent="0.35"/>
    <row r="134087" s="62" customFormat="1" x14ac:dyDescent="0.35"/>
    <row r="134088" s="62" customFormat="1" x14ac:dyDescent="0.35"/>
    <row r="134089" s="62" customFormat="1" x14ac:dyDescent="0.35"/>
    <row r="134090" s="62" customFormat="1" x14ac:dyDescent="0.35"/>
    <row r="134091" s="62" customFormat="1" x14ac:dyDescent="0.35"/>
    <row r="134092" s="62" customFormat="1" x14ac:dyDescent="0.35"/>
    <row r="134093" s="62" customFormat="1" x14ac:dyDescent="0.35"/>
    <row r="134094" s="62" customFormat="1" x14ac:dyDescent="0.35"/>
    <row r="134095" s="62" customFormat="1" x14ac:dyDescent="0.35"/>
    <row r="134096" s="62" customFormat="1" x14ac:dyDescent="0.35"/>
    <row r="134097" s="62" customFormat="1" x14ac:dyDescent="0.35"/>
    <row r="134098" s="62" customFormat="1" x14ac:dyDescent="0.35"/>
    <row r="134099" s="62" customFormat="1" x14ac:dyDescent="0.35"/>
    <row r="134100" s="62" customFormat="1" x14ac:dyDescent="0.35"/>
    <row r="134101" s="62" customFormat="1" x14ac:dyDescent="0.35"/>
    <row r="134102" s="62" customFormat="1" x14ac:dyDescent="0.35"/>
    <row r="134103" s="62" customFormat="1" x14ac:dyDescent="0.35"/>
    <row r="134104" s="62" customFormat="1" x14ac:dyDescent="0.35"/>
    <row r="134105" s="62" customFormat="1" x14ac:dyDescent="0.35"/>
    <row r="134106" s="62" customFormat="1" x14ac:dyDescent="0.35"/>
    <row r="134107" s="62" customFormat="1" x14ac:dyDescent="0.35"/>
    <row r="134108" s="62" customFormat="1" x14ac:dyDescent="0.35"/>
    <row r="134109" s="62" customFormat="1" x14ac:dyDescent="0.35"/>
    <row r="134110" s="62" customFormat="1" x14ac:dyDescent="0.35"/>
    <row r="134111" s="62" customFormat="1" x14ac:dyDescent="0.35"/>
    <row r="134112" s="62" customFormat="1" x14ac:dyDescent="0.35"/>
    <row r="134113" s="62" customFormat="1" x14ac:dyDescent="0.35"/>
    <row r="134114" s="62" customFormat="1" x14ac:dyDescent="0.35"/>
    <row r="134115" s="62" customFormat="1" x14ac:dyDescent="0.35"/>
    <row r="134116" s="62" customFormat="1" x14ac:dyDescent="0.35"/>
    <row r="134117" s="62" customFormat="1" x14ac:dyDescent="0.35"/>
    <row r="134118" s="62" customFormat="1" x14ac:dyDescent="0.35"/>
    <row r="134119" s="62" customFormat="1" x14ac:dyDescent="0.35"/>
    <row r="134120" s="62" customFormat="1" x14ac:dyDescent="0.35"/>
    <row r="134121" s="62" customFormat="1" x14ac:dyDescent="0.35"/>
    <row r="134122" s="62" customFormat="1" x14ac:dyDescent="0.35"/>
    <row r="134123" s="62" customFormat="1" x14ac:dyDescent="0.35"/>
    <row r="134124" s="62" customFormat="1" x14ac:dyDescent="0.35"/>
    <row r="134125" s="62" customFormat="1" x14ac:dyDescent="0.35"/>
    <row r="134126" s="62" customFormat="1" x14ac:dyDescent="0.35"/>
    <row r="134127" s="62" customFormat="1" x14ac:dyDescent="0.35"/>
    <row r="134128" s="62" customFormat="1" x14ac:dyDescent="0.35"/>
    <row r="134129" s="62" customFormat="1" x14ac:dyDescent="0.35"/>
    <row r="134130" s="62" customFormat="1" x14ac:dyDescent="0.35"/>
    <row r="134131" s="62" customFormat="1" x14ac:dyDescent="0.35"/>
    <row r="134132" s="62" customFormat="1" x14ac:dyDescent="0.35"/>
    <row r="134133" s="62" customFormat="1" x14ac:dyDescent="0.35"/>
    <row r="134134" s="62" customFormat="1" x14ac:dyDescent="0.35"/>
    <row r="134135" s="62" customFormat="1" x14ac:dyDescent="0.35"/>
    <row r="134136" s="62" customFormat="1" x14ac:dyDescent="0.35"/>
    <row r="134137" s="62" customFormat="1" x14ac:dyDescent="0.35"/>
    <row r="134138" s="62" customFormat="1" x14ac:dyDescent="0.35"/>
    <row r="134139" s="62" customFormat="1" x14ac:dyDescent="0.35"/>
    <row r="134140" s="62" customFormat="1" x14ac:dyDescent="0.35"/>
    <row r="134141" s="62" customFormat="1" x14ac:dyDescent="0.35"/>
    <row r="134142" s="62" customFormat="1" x14ac:dyDescent="0.35"/>
    <row r="134143" s="62" customFormat="1" x14ac:dyDescent="0.35"/>
    <row r="134144" s="62" customFormat="1" x14ac:dyDescent="0.35"/>
    <row r="134145" s="62" customFormat="1" x14ac:dyDescent="0.35"/>
    <row r="134146" s="62" customFormat="1" x14ac:dyDescent="0.35"/>
    <row r="134147" s="62" customFormat="1" x14ac:dyDescent="0.35"/>
    <row r="134148" s="62" customFormat="1" x14ac:dyDescent="0.35"/>
    <row r="134149" s="62" customFormat="1" x14ac:dyDescent="0.35"/>
    <row r="134150" s="62" customFormat="1" x14ac:dyDescent="0.35"/>
    <row r="134151" s="62" customFormat="1" x14ac:dyDescent="0.35"/>
    <row r="134152" s="62" customFormat="1" x14ac:dyDescent="0.35"/>
    <row r="134153" s="62" customFormat="1" x14ac:dyDescent="0.35"/>
    <row r="134154" s="62" customFormat="1" x14ac:dyDescent="0.35"/>
    <row r="134155" s="62" customFormat="1" x14ac:dyDescent="0.35"/>
    <row r="134156" s="62" customFormat="1" x14ac:dyDescent="0.35"/>
    <row r="134157" s="62" customFormat="1" x14ac:dyDescent="0.35"/>
    <row r="134158" s="62" customFormat="1" x14ac:dyDescent="0.35"/>
    <row r="134159" s="62" customFormat="1" x14ac:dyDescent="0.35"/>
    <row r="134160" s="62" customFormat="1" x14ac:dyDescent="0.35"/>
    <row r="134161" s="62" customFormat="1" x14ac:dyDescent="0.35"/>
    <row r="134162" s="62" customFormat="1" x14ac:dyDescent="0.35"/>
    <row r="134163" s="62" customFormat="1" x14ac:dyDescent="0.35"/>
    <row r="134164" s="62" customFormat="1" x14ac:dyDescent="0.35"/>
    <row r="134165" s="62" customFormat="1" x14ac:dyDescent="0.35"/>
    <row r="134166" s="62" customFormat="1" x14ac:dyDescent="0.35"/>
    <row r="134167" s="62" customFormat="1" x14ac:dyDescent="0.35"/>
    <row r="134168" s="62" customFormat="1" x14ac:dyDescent="0.35"/>
    <row r="134169" s="62" customFormat="1" x14ac:dyDescent="0.35"/>
    <row r="134170" s="62" customFormat="1" x14ac:dyDescent="0.35"/>
    <row r="134171" s="62" customFormat="1" x14ac:dyDescent="0.35"/>
    <row r="134172" s="62" customFormat="1" x14ac:dyDescent="0.35"/>
    <row r="134173" s="62" customFormat="1" x14ac:dyDescent="0.35"/>
    <row r="134174" s="62" customFormat="1" x14ac:dyDescent="0.35"/>
    <row r="134175" s="62" customFormat="1" x14ac:dyDescent="0.35"/>
    <row r="134176" s="62" customFormat="1" x14ac:dyDescent="0.35"/>
    <row r="134177" s="62" customFormat="1" x14ac:dyDescent="0.35"/>
    <row r="134178" s="62" customFormat="1" x14ac:dyDescent="0.35"/>
    <row r="134179" s="62" customFormat="1" x14ac:dyDescent="0.35"/>
    <row r="134180" s="62" customFormat="1" x14ac:dyDescent="0.35"/>
    <row r="134181" s="62" customFormat="1" x14ac:dyDescent="0.35"/>
    <row r="134182" s="62" customFormat="1" x14ac:dyDescent="0.35"/>
    <row r="134183" s="62" customFormat="1" x14ac:dyDescent="0.35"/>
    <row r="134184" s="62" customFormat="1" x14ac:dyDescent="0.35"/>
    <row r="134185" s="62" customFormat="1" x14ac:dyDescent="0.35"/>
    <row r="134186" s="62" customFormat="1" x14ac:dyDescent="0.35"/>
    <row r="134187" s="62" customFormat="1" x14ac:dyDescent="0.35"/>
    <row r="134188" s="62" customFormat="1" x14ac:dyDescent="0.35"/>
    <row r="134189" s="62" customFormat="1" x14ac:dyDescent="0.35"/>
    <row r="134190" s="62" customFormat="1" x14ac:dyDescent="0.35"/>
    <row r="134191" s="62" customFormat="1" x14ac:dyDescent="0.35"/>
    <row r="134192" s="62" customFormat="1" x14ac:dyDescent="0.35"/>
    <row r="134193" s="62" customFormat="1" x14ac:dyDescent="0.35"/>
    <row r="134194" s="62" customFormat="1" x14ac:dyDescent="0.35"/>
    <row r="134195" s="62" customFormat="1" x14ac:dyDescent="0.35"/>
    <row r="134196" s="62" customFormat="1" x14ac:dyDescent="0.35"/>
    <row r="134197" s="62" customFormat="1" x14ac:dyDescent="0.35"/>
    <row r="134198" s="62" customFormat="1" x14ac:dyDescent="0.35"/>
    <row r="134199" s="62" customFormat="1" x14ac:dyDescent="0.35"/>
    <row r="134200" s="62" customFormat="1" x14ac:dyDescent="0.35"/>
    <row r="134201" s="62" customFormat="1" x14ac:dyDescent="0.35"/>
    <row r="134202" s="62" customFormat="1" x14ac:dyDescent="0.35"/>
    <row r="134203" s="62" customFormat="1" x14ac:dyDescent="0.35"/>
    <row r="134204" s="62" customFormat="1" x14ac:dyDescent="0.35"/>
    <row r="134205" s="62" customFormat="1" x14ac:dyDescent="0.35"/>
    <row r="134206" s="62" customFormat="1" x14ac:dyDescent="0.35"/>
    <row r="134207" s="62" customFormat="1" x14ac:dyDescent="0.35"/>
    <row r="134208" s="62" customFormat="1" x14ac:dyDescent="0.35"/>
    <row r="134209" s="62" customFormat="1" x14ac:dyDescent="0.35"/>
    <row r="134210" s="62" customFormat="1" x14ac:dyDescent="0.35"/>
    <row r="134211" s="62" customFormat="1" x14ac:dyDescent="0.35"/>
    <row r="134212" s="62" customFormat="1" x14ac:dyDescent="0.35"/>
    <row r="134213" s="62" customFormat="1" x14ac:dyDescent="0.35"/>
    <row r="134214" s="62" customFormat="1" x14ac:dyDescent="0.35"/>
    <row r="134215" s="62" customFormat="1" x14ac:dyDescent="0.35"/>
    <row r="134216" s="62" customFormat="1" x14ac:dyDescent="0.35"/>
    <row r="134217" s="62" customFormat="1" x14ac:dyDescent="0.35"/>
    <row r="134218" s="62" customFormat="1" x14ac:dyDescent="0.35"/>
    <row r="134219" s="62" customFormat="1" x14ac:dyDescent="0.35"/>
    <row r="134220" s="62" customFormat="1" x14ac:dyDescent="0.35"/>
    <row r="134221" s="62" customFormat="1" x14ac:dyDescent="0.35"/>
    <row r="134222" s="62" customFormat="1" x14ac:dyDescent="0.35"/>
    <row r="134223" s="62" customFormat="1" x14ac:dyDescent="0.35"/>
    <row r="134224" s="62" customFormat="1" x14ac:dyDescent="0.35"/>
    <row r="134225" s="62" customFormat="1" x14ac:dyDescent="0.35"/>
    <row r="134226" s="62" customFormat="1" x14ac:dyDescent="0.35"/>
    <row r="134227" s="62" customFormat="1" x14ac:dyDescent="0.35"/>
    <row r="134228" s="62" customFormat="1" x14ac:dyDescent="0.35"/>
    <row r="134229" s="62" customFormat="1" x14ac:dyDescent="0.35"/>
    <row r="134230" s="62" customFormat="1" x14ac:dyDescent="0.35"/>
    <row r="134231" s="62" customFormat="1" x14ac:dyDescent="0.35"/>
    <row r="134232" s="62" customFormat="1" x14ac:dyDescent="0.35"/>
    <row r="134233" s="62" customFormat="1" x14ac:dyDescent="0.35"/>
    <row r="134234" s="62" customFormat="1" x14ac:dyDescent="0.35"/>
    <row r="134235" s="62" customFormat="1" x14ac:dyDescent="0.35"/>
    <row r="134236" s="62" customFormat="1" x14ac:dyDescent="0.35"/>
    <row r="134237" s="62" customFormat="1" x14ac:dyDescent="0.35"/>
    <row r="134238" s="62" customFormat="1" x14ac:dyDescent="0.35"/>
    <row r="134239" s="62" customFormat="1" x14ac:dyDescent="0.35"/>
    <row r="134240" s="62" customFormat="1" x14ac:dyDescent="0.35"/>
    <row r="134241" s="62" customFormat="1" x14ac:dyDescent="0.35"/>
    <row r="134242" s="62" customFormat="1" x14ac:dyDescent="0.35"/>
    <row r="134243" s="62" customFormat="1" x14ac:dyDescent="0.35"/>
    <row r="134244" s="62" customFormat="1" x14ac:dyDescent="0.35"/>
    <row r="134245" s="62" customFormat="1" x14ac:dyDescent="0.35"/>
    <row r="134246" s="62" customFormat="1" x14ac:dyDescent="0.35"/>
    <row r="134247" s="62" customFormat="1" x14ac:dyDescent="0.35"/>
    <row r="134248" s="62" customFormat="1" x14ac:dyDescent="0.35"/>
    <row r="134249" s="62" customFormat="1" x14ac:dyDescent="0.35"/>
    <row r="134250" s="62" customFormat="1" x14ac:dyDescent="0.35"/>
    <row r="134251" s="62" customFormat="1" x14ac:dyDescent="0.35"/>
    <row r="134252" s="62" customFormat="1" x14ac:dyDescent="0.35"/>
    <row r="134253" s="62" customFormat="1" x14ac:dyDescent="0.35"/>
    <row r="134254" s="62" customFormat="1" x14ac:dyDescent="0.35"/>
    <row r="134255" s="62" customFormat="1" x14ac:dyDescent="0.35"/>
    <row r="134256" s="62" customFormat="1" x14ac:dyDescent="0.35"/>
    <row r="134257" s="62" customFormat="1" x14ac:dyDescent="0.35"/>
    <row r="134258" s="62" customFormat="1" x14ac:dyDescent="0.35"/>
    <row r="134259" s="62" customFormat="1" x14ac:dyDescent="0.35"/>
    <row r="134260" s="62" customFormat="1" x14ac:dyDescent="0.35"/>
    <row r="134261" s="62" customFormat="1" x14ac:dyDescent="0.35"/>
    <row r="134262" s="62" customFormat="1" x14ac:dyDescent="0.35"/>
    <row r="134263" s="62" customFormat="1" x14ac:dyDescent="0.35"/>
    <row r="134264" s="62" customFormat="1" x14ac:dyDescent="0.35"/>
    <row r="134265" s="62" customFormat="1" x14ac:dyDescent="0.35"/>
    <row r="134266" s="62" customFormat="1" x14ac:dyDescent="0.35"/>
    <row r="134267" s="62" customFormat="1" x14ac:dyDescent="0.35"/>
    <row r="134268" s="62" customFormat="1" x14ac:dyDescent="0.35"/>
    <row r="134269" s="62" customFormat="1" x14ac:dyDescent="0.35"/>
    <row r="134270" s="62" customFormat="1" x14ac:dyDescent="0.35"/>
    <row r="134271" s="62" customFormat="1" x14ac:dyDescent="0.35"/>
    <row r="134272" s="62" customFormat="1" x14ac:dyDescent="0.35"/>
    <row r="134273" s="62" customFormat="1" x14ac:dyDescent="0.35"/>
    <row r="134274" s="62" customFormat="1" x14ac:dyDescent="0.35"/>
    <row r="134275" s="62" customFormat="1" x14ac:dyDescent="0.35"/>
    <row r="134276" s="62" customFormat="1" x14ac:dyDescent="0.35"/>
    <row r="134277" s="62" customFormat="1" x14ac:dyDescent="0.35"/>
    <row r="134278" s="62" customFormat="1" x14ac:dyDescent="0.35"/>
    <row r="134279" s="62" customFormat="1" x14ac:dyDescent="0.35"/>
    <row r="134280" s="62" customFormat="1" x14ac:dyDescent="0.35"/>
    <row r="134281" s="62" customFormat="1" x14ac:dyDescent="0.35"/>
    <row r="134282" s="62" customFormat="1" x14ac:dyDescent="0.35"/>
    <row r="134283" s="62" customFormat="1" x14ac:dyDescent="0.35"/>
    <row r="134284" s="62" customFormat="1" x14ac:dyDescent="0.35"/>
    <row r="134285" s="62" customFormat="1" x14ac:dyDescent="0.35"/>
    <row r="134286" s="62" customFormat="1" x14ac:dyDescent="0.35"/>
    <row r="134287" s="62" customFormat="1" x14ac:dyDescent="0.35"/>
    <row r="134288" s="62" customFormat="1" x14ac:dyDescent="0.35"/>
    <row r="134289" s="62" customFormat="1" x14ac:dyDescent="0.35"/>
    <row r="134290" s="62" customFormat="1" x14ac:dyDescent="0.35"/>
    <row r="134291" s="62" customFormat="1" x14ac:dyDescent="0.35"/>
    <row r="134292" s="62" customFormat="1" x14ac:dyDescent="0.35"/>
    <row r="134293" s="62" customFormat="1" x14ac:dyDescent="0.35"/>
    <row r="134294" s="62" customFormat="1" x14ac:dyDescent="0.35"/>
    <row r="134295" s="62" customFormat="1" x14ac:dyDescent="0.35"/>
    <row r="134296" s="62" customFormat="1" x14ac:dyDescent="0.35"/>
    <row r="134297" s="62" customFormat="1" x14ac:dyDescent="0.35"/>
    <row r="134298" s="62" customFormat="1" x14ac:dyDescent="0.35"/>
    <row r="134299" s="62" customFormat="1" x14ac:dyDescent="0.35"/>
    <row r="134300" s="62" customFormat="1" x14ac:dyDescent="0.35"/>
    <row r="134301" s="62" customFormat="1" x14ac:dyDescent="0.35"/>
    <row r="134302" s="62" customFormat="1" x14ac:dyDescent="0.35"/>
    <row r="134303" s="62" customFormat="1" x14ac:dyDescent="0.35"/>
    <row r="134304" s="62" customFormat="1" x14ac:dyDescent="0.35"/>
    <row r="134305" s="62" customFormat="1" x14ac:dyDescent="0.35"/>
    <row r="134306" s="62" customFormat="1" x14ac:dyDescent="0.35"/>
    <row r="134307" s="62" customFormat="1" x14ac:dyDescent="0.35"/>
    <row r="134308" s="62" customFormat="1" x14ac:dyDescent="0.35"/>
    <row r="134309" s="62" customFormat="1" x14ac:dyDescent="0.35"/>
    <row r="134310" s="62" customFormat="1" x14ac:dyDescent="0.35"/>
    <row r="134311" s="62" customFormat="1" x14ac:dyDescent="0.35"/>
    <row r="134312" s="62" customFormat="1" x14ac:dyDescent="0.35"/>
    <row r="134313" s="62" customFormat="1" x14ac:dyDescent="0.35"/>
    <row r="134314" s="62" customFormat="1" x14ac:dyDescent="0.35"/>
    <row r="134315" s="62" customFormat="1" x14ac:dyDescent="0.35"/>
    <row r="134316" s="62" customFormat="1" x14ac:dyDescent="0.35"/>
    <row r="134317" s="62" customFormat="1" x14ac:dyDescent="0.35"/>
    <row r="134318" s="62" customFormat="1" x14ac:dyDescent="0.35"/>
    <row r="134319" s="62" customFormat="1" x14ac:dyDescent="0.35"/>
    <row r="134320" s="62" customFormat="1" x14ac:dyDescent="0.35"/>
    <row r="134321" s="62" customFormat="1" x14ac:dyDescent="0.35"/>
    <row r="134322" s="62" customFormat="1" x14ac:dyDescent="0.35"/>
    <row r="134323" s="62" customFormat="1" x14ac:dyDescent="0.35"/>
    <row r="134324" s="62" customFormat="1" x14ac:dyDescent="0.35"/>
    <row r="134325" s="62" customFormat="1" x14ac:dyDescent="0.35"/>
    <row r="134326" s="62" customFormat="1" x14ac:dyDescent="0.35"/>
    <row r="134327" s="62" customFormat="1" x14ac:dyDescent="0.35"/>
    <row r="134328" s="62" customFormat="1" x14ac:dyDescent="0.35"/>
    <row r="134329" s="62" customFormat="1" x14ac:dyDescent="0.35"/>
    <row r="134330" s="62" customFormat="1" x14ac:dyDescent="0.35"/>
    <row r="134331" s="62" customFormat="1" x14ac:dyDescent="0.35"/>
    <row r="134332" s="62" customFormat="1" x14ac:dyDescent="0.35"/>
    <row r="134333" s="62" customFormat="1" x14ac:dyDescent="0.35"/>
    <row r="134334" s="62" customFormat="1" x14ac:dyDescent="0.35"/>
    <row r="134335" s="62" customFormat="1" x14ac:dyDescent="0.35"/>
    <row r="134336" s="62" customFormat="1" x14ac:dyDescent="0.35"/>
    <row r="134337" s="62" customFormat="1" x14ac:dyDescent="0.35"/>
    <row r="134338" s="62" customFormat="1" x14ac:dyDescent="0.35"/>
    <row r="134339" s="62" customFormat="1" x14ac:dyDescent="0.35"/>
    <row r="134340" s="62" customFormat="1" x14ac:dyDescent="0.35"/>
    <row r="134341" s="62" customFormat="1" x14ac:dyDescent="0.35"/>
    <row r="134342" s="62" customFormat="1" x14ac:dyDescent="0.35"/>
    <row r="134343" s="62" customFormat="1" x14ac:dyDescent="0.35"/>
    <row r="134344" s="62" customFormat="1" x14ac:dyDescent="0.35"/>
    <row r="134345" s="62" customFormat="1" x14ac:dyDescent="0.35"/>
    <row r="134346" s="62" customFormat="1" x14ac:dyDescent="0.35"/>
    <row r="134347" s="62" customFormat="1" x14ac:dyDescent="0.35"/>
    <row r="134348" s="62" customFormat="1" x14ac:dyDescent="0.35"/>
    <row r="134349" s="62" customFormat="1" x14ac:dyDescent="0.35"/>
    <row r="134350" s="62" customFormat="1" x14ac:dyDescent="0.35"/>
    <row r="134351" s="62" customFormat="1" x14ac:dyDescent="0.35"/>
    <row r="134352" s="62" customFormat="1" x14ac:dyDescent="0.35"/>
    <row r="134353" s="62" customFormat="1" x14ac:dyDescent="0.35"/>
    <row r="134354" s="62" customFormat="1" x14ac:dyDescent="0.35"/>
    <row r="134355" s="62" customFormat="1" x14ac:dyDescent="0.35"/>
    <row r="134356" s="62" customFormat="1" x14ac:dyDescent="0.35"/>
    <row r="134357" s="62" customFormat="1" x14ac:dyDescent="0.35"/>
    <row r="134358" s="62" customFormat="1" x14ac:dyDescent="0.35"/>
    <row r="134359" s="62" customFormat="1" x14ac:dyDescent="0.35"/>
    <row r="134360" s="62" customFormat="1" x14ac:dyDescent="0.35"/>
    <row r="134361" s="62" customFormat="1" x14ac:dyDescent="0.35"/>
    <row r="134362" s="62" customFormat="1" x14ac:dyDescent="0.35"/>
    <row r="134363" s="62" customFormat="1" x14ac:dyDescent="0.35"/>
    <row r="134364" s="62" customFormat="1" x14ac:dyDescent="0.35"/>
    <row r="134365" s="62" customFormat="1" x14ac:dyDescent="0.35"/>
    <row r="134366" s="62" customFormat="1" x14ac:dyDescent="0.35"/>
    <row r="134367" s="62" customFormat="1" x14ac:dyDescent="0.35"/>
    <row r="134368" s="62" customFormat="1" x14ac:dyDescent="0.35"/>
    <row r="134369" s="62" customFormat="1" x14ac:dyDescent="0.35"/>
    <row r="134370" s="62" customFormat="1" x14ac:dyDescent="0.35"/>
    <row r="134371" s="62" customFormat="1" x14ac:dyDescent="0.35"/>
    <row r="134372" s="62" customFormat="1" x14ac:dyDescent="0.35"/>
    <row r="134373" s="62" customFormat="1" x14ac:dyDescent="0.35"/>
    <row r="134374" s="62" customFormat="1" x14ac:dyDescent="0.35"/>
    <row r="134375" s="62" customFormat="1" x14ac:dyDescent="0.35"/>
    <row r="134376" s="62" customFormat="1" x14ac:dyDescent="0.35"/>
    <row r="134377" s="62" customFormat="1" x14ac:dyDescent="0.35"/>
    <row r="134378" s="62" customFormat="1" x14ac:dyDescent="0.35"/>
    <row r="134379" s="62" customFormat="1" x14ac:dyDescent="0.35"/>
    <row r="134380" s="62" customFormat="1" x14ac:dyDescent="0.35"/>
    <row r="134381" s="62" customFormat="1" x14ac:dyDescent="0.35"/>
    <row r="134382" s="62" customFormat="1" x14ac:dyDescent="0.35"/>
    <row r="134383" s="62" customFormat="1" x14ac:dyDescent="0.35"/>
    <row r="134384" s="62" customFormat="1" x14ac:dyDescent="0.35"/>
    <row r="134385" s="62" customFormat="1" x14ac:dyDescent="0.35"/>
    <row r="134386" s="62" customFormat="1" x14ac:dyDescent="0.35"/>
    <row r="134387" s="62" customFormat="1" x14ac:dyDescent="0.35"/>
    <row r="134388" s="62" customFormat="1" x14ac:dyDescent="0.35"/>
    <row r="134389" s="62" customFormat="1" x14ac:dyDescent="0.35"/>
    <row r="134390" s="62" customFormat="1" x14ac:dyDescent="0.35"/>
    <row r="134391" s="62" customFormat="1" x14ac:dyDescent="0.35"/>
    <row r="134392" s="62" customFormat="1" x14ac:dyDescent="0.35"/>
    <row r="134393" s="62" customFormat="1" x14ac:dyDescent="0.35"/>
    <row r="134394" s="62" customFormat="1" x14ac:dyDescent="0.35"/>
    <row r="134395" s="62" customFormat="1" x14ac:dyDescent="0.35"/>
    <row r="134396" s="62" customFormat="1" x14ac:dyDescent="0.35"/>
    <row r="134397" s="62" customFormat="1" x14ac:dyDescent="0.35"/>
    <row r="134398" s="62" customFormat="1" x14ac:dyDescent="0.35"/>
    <row r="134399" s="62" customFormat="1" x14ac:dyDescent="0.35"/>
    <row r="134400" s="62" customFormat="1" x14ac:dyDescent="0.35"/>
    <row r="134401" s="62" customFormat="1" x14ac:dyDescent="0.35"/>
    <row r="134402" s="62" customFormat="1" x14ac:dyDescent="0.35"/>
    <row r="134403" s="62" customFormat="1" x14ac:dyDescent="0.35"/>
    <row r="134404" s="62" customFormat="1" x14ac:dyDescent="0.35"/>
    <row r="134405" s="62" customFormat="1" x14ac:dyDescent="0.35"/>
    <row r="134406" s="62" customFormat="1" x14ac:dyDescent="0.35"/>
    <row r="134407" s="62" customFormat="1" x14ac:dyDescent="0.35"/>
    <row r="134408" s="62" customFormat="1" x14ac:dyDescent="0.35"/>
    <row r="134409" s="62" customFormat="1" x14ac:dyDescent="0.35"/>
    <row r="134410" s="62" customFormat="1" x14ac:dyDescent="0.35"/>
    <row r="134411" s="62" customFormat="1" x14ac:dyDescent="0.35"/>
    <row r="134412" s="62" customFormat="1" x14ac:dyDescent="0.35"/>
    <row r="134413" s="62" customFormat="1" x14ac:dyDescent="0.35"/>
    <row r="134414" s="62" customFormat="1" x14ac:dyDescent="0.35"/>
    <row r="134415" s="62" customFormat="1" x14ac:dyDescent="0.35"/>
    <row r="134416" s="62" customFormat="1" x14ac:dyDescent="0.35"/>
    <row r="134417" s="62" customFormat="1" x14ac:dyDescent="0.35"/>
    <row r="134418" s="62" customFormat="1" x14ac:dyDescent="0.35"/>
    <row r="134419" s="62" customFormat="1" x14ac:dyDescent="0.35"/>
    <row r="134420" s="62" customFormat="1" x14ac:dyDescent="0.35"/>
    <row r="134421" s="62" customFormat="1" x14ac:dyDescent="0.35"/>
    <row r="134422" s="62" customFormat="1" x14ac:dyDescent="0.35"/>
    <row r="134423" s="62" customFormat="1" x14ac:dyDescent="0.35"/>
    <row r="134424" s="62" customFormat="1" x14ac:dyDescent="0.35"/>
    <row r="134425" s="62" customFormat="1" x14ac:dyDescent="0.35"/>
    <row r="134426" s="62" customFormat="1" x14ac:dyDescent="0.35"/>
    <row r="134427" s="62" customFormat="1" x14ac:dyDescent="0.35"/>
    <row r="134428" s="62" customFormat="1" x14ac:dyDescent="0.35"/>
    <row r="134429" s="62" customFormat="1" x14ac:dyDescent="0.35"/>
    <row r="134430" s="62" customFormat="1" x14ac:dyDescent="0.35"/>
    <row r="134431" s="62" customFormat="1" x14ac:dyDescent="0.35"/>
    <row r="134432" s="62" customFormat="1" x14ac:dyDescent="0.35"/>
    <row r="134433" s="62" customFormat="1" x14ac:dyDescent="0.35"/>
    <row r="134434" s="62" customFormat="1" x14ac:dyDescent="0.35"/>
    <row r="134435" s="62" customFormat="1" x14ac:dyDescent="0.35"/>
    <row r="134436" s="62" customFormat="1" x14ac:dyDescent="0.35"/>
    <row r="134437" s="62" customFormat="1" x14ac:dyDescent="0.35"/>
    <row r="134438" s="62" customFormat="1" x14ac:dyDescent="0.35"/>
    <row r="134439" s="62" customFormat="1" x14ac:dyDescent="0.35"/>
    <row r="134440" s="62" customFormat="1" x14ac:dyDescent="0.35"/>
    <row r="134441" s="62" customFormat="1" x14ac:dyDescent="0.35"/>
    <row r="134442" s="62" customFormat="1" x14ac:dyDescent="0.35"/>
    <row r="134443" s="62" customFormat="1" x14ac:dyDescent="0.35"/>
    <row r="134444" s="62" customFormat="1" x14ac:dyDescent="0.35"/>
    <row r="134445" s="62" customFormat="1" x14ac:dyDescent="0.35"/>
    <row r="134446" s="62" customFormat="1" x14ac:dyDescent="0.35"/>
    <row r="134447" s="62" customFormat="1" x14ac:dyDescent="0.35"/>
    <row r="134448" s="62" customFormat="1" x14ac:dyDescent="0.35"/>
    <row r="134449" s="62" customFormat="1" x14ac:dyDescent="0.35"/>
    <row r="134450" s="62" customFormat="1" x14ac:dyDescent="0.35"/>
    <row r="134451" s="62" customFormat="1" x14ac:dyDescent="0.35"/>
    <row r="134452" s="62" customFormat="1" x14ac:dyDescent="0.35"/>
    <row r="134453" s="62" customFormat="1" x14ac:dyDescent="0.35"/>
    <row r="134454" s="62" customFormat="1" x14ac:dyDescent="0.35"/>
    <row r="134455" s="62" customFormat="1" x14ac:dyDescent="0.35"/>
    <row r="134456" s="62" customFormat="1" x14ac:dyDescent="0.35"/>
    <row r="134457" s="62" customFormat="1" x14ac:dyDescent="0.35"/>
    <row r="134458" s="62" customFormat="1" x14ac:dyDescent="0.35"/>
    <row r="134459" s="62" customFormat="1" x14ac:dyDescent="0.35"/>
    <row r="134460" s="62" customFormat="1" x14ac:dyDescent="0.35"/>
    <row r="134461" s="62" customFormat="1" x14ac:dyDescent="0.35"/>
    <row r="134462" s="62" customFormat="1" x14ac:dyDescent="0.35"/>
    <row r="134463" s="62" customFormat="1" x14ac:dyDescent="0.35"/>
    <row r="134464" s="62" customFormat="1" x14ac:dyDescent="0.35"/>
    <row r="134465" s="62" customFormat="1" x14ac:dyDescent="0.35"/>
    <row r="134466" s="62" customFormat="1" x14ac:dyDescent="0.35"/>
    <row r="134467" s="62" customFormat="1" x14ac:dyDescent="0.35"/>
    <row r="134468" s="62" customFormat="1" x14ac:dyDescent="0.35"/>
    <row r="134469" s="62" customFormat="1" x14ac:dyDescent="0.35"/>
    <row r="134470" s="62" customFormat="1" x14ac:dyDescent="0.35"/>
    <row r="134471" s="62" customFormat="1" x14ac:dyDescent="0.35"/>
    <row r="134472" s="62" customFormat="1" x14ac:dyDescent="0.35"/>
    <row r="134473" s="62" customFormat="1" x14ac:dyDescent="0.35"/>
    <row r="134474" s="62" customFormat="1" x14ac:dyDescent="0.35"/>
    <row r="134475" s="62" customFormat="1" x14ac:dyDescent="0.35"/>
    <row r="134476" s="62" customFormat="1" x14ac:dyDescent="0.35"/>
    <row r="134477" s="62" customFormat="1" x14ac:dyDescent="0.35"/>
    <row r="134478" s="62" customFormat="1" x14ac:dyDescent="0.35"/>
    <row r="134479" s="62" customFormat="1" x14ac:dyDescent="0.35"/>
    <row r="134480" s="62" customFormat="1" x14ac:dyDescent="0.35"/>
    <row r="134481" s="62" customFormat="1" x14ac:dyDescent="0.35"/>
    <row r="134482" s="62" customFormat="1" x14ac:dyDescent="0.35"/>
    <row r="134483" s="62" customFormat="1" x14ac:dyDescent="0.35"/>
    <row r="134484" s="62" customFormat="1" x14ac:dyDescent="0.35"/>
    <row r="134485" s="62" customFormat="1" x14ac:dyDescent="0.35"/>
    <row r="134486" s="62" customFormat="1" x14ac:dyDescent="0.35"/>
    <row r="134487" s="62" customFormat="1" x14ac:dyDescent="0.35"/>
    <row r="134488" s="62" customFormat="1" x14ac:dyDescent="0.35"/>
    <row r="134489" s="62" customFormat="1" x14ac:dyDescent="0.35"/>
    <row r="134490" s="62" customFormat="1" x14ac:dyDescent="0.35"/>
    <row r="134491" s="62" customFormat="1" x14ac:dyDescent="0.35"/>
    <row r="134492" s="62" customFormat="1" x14ac:dyDescent="0.35"/>
    <row r="134493" s="62" customFormat="1" x14ac:dyDescent="0.35"/>
    <row r="134494" s="62" customFormat="1" x14ac:dyDescent="0.35"/>
    <row r="134495" s="62" customFormat="1" x14ac:dyDescent="0.35"/>
    <row r="134496" s="62" customFormat="1" x14ac:dyDescent="0.35"/>
    <row r="134497" s="62" customFormat="1" x14ac:dyDescent="0.35"/>
    <row r="134498" s="62" customFormat="1" x14ac:dyDescent="0.35"/>
    <row r="134499" s="62" customFormat="1" x14ac:dyDescent="0.35"/>
    <row r="134500" s="62" customFormat="1" x14ac:dyDescent="0.35"/>
    <row r="134501" s="62" customFormat="1" x14ac:dyDescent="0.35"/>
    <row r="134502" s="62" customFormat="1" x14ac:dyDescent="0.35"/>
    <row r="134503" s="62" customFormat="1" x14ac:dyDescent="0.35"/>
    <row r="134504" s="62" customFormat="1" x14ac:dyDescent="0.35"/>
    <row r="134505" s="62" customFormat="1" x14ac:dyDescent="0.35"/>
    <row r="134506" s="62" customFormat="1" x14ac:dyDescent="0.35"/>
    <row r="134507" s="62" customFormat="1" x14ac:dyDescent="0.35"/>
    <row r="134508" s="62" customFormat="1" x14ac:dyDescent="0.35"/>
    <row r="134509" s="62" customFormat="1" x14ac:dyDescent="0.35"/>
    <row r="134510" s="62" customFormat="1" x14ac:dyDescent="0.35"/>
    <row r="134511" s="62" customFormat="1" x14ac:dyDescent="0.35"/>
    <row r="134512" s="62" customFormat="1" x14ac:dyDescent="0.35"/>
    <row r="134513" s="62" customFormat="1" x14ac:dyDescent="0.35"/>
    <row r="134514" s="62" customFormat="1" x14ac:dyDescent="0.35"/>
    <row r="134515" s="62" customFormat="1" x14ac:dyDescent="0.35"/>
    <row r="134516" s="62" customFormat="1" x14ac:dyDescent="0.35"/>
    <row r="134517" s="62" customFormat="1" x14ac:dyDescent="0.35"/>
    <row r="134518" s="62" customFormat="1" x14ac:dyDescent="0.35"/>
    <row r="134519" s="62" customFormat="1" x14ac:dyDescent="0.35"/>
    <row r="134520" s="62" customFormat="1" x14ac:dyDescent="0.35"/>
    <row r="134521" s="62" customFormat="1" x14ac:dyDescent="0.35"/>
    <row r="134522" s="62" customFormat="1" x14ac:dyDescent="0.35"/>
    <row r="134523" s="62" customFormat="1" x14ac:dyDescent="0.35"/>
    <row r="134524" s="62" customFormat="1" x14ac:dyDescent="0.35"/>
    <row r="134525" s="62" customFormat="1" x14ac:dyDescent="0.35"/>
    <row r="134526" s="62" customFormat="1" x14ac:dyDescent="0.35"/>
    <row r="134527" s="62" customFormat="1" x14ac:dyDescent="0.35"/>
    <row r="134528" s="62" customFormat="1" x14ac:dyDescent="0.35"/>
    <row r="134529" s="62" customFormat="1" x14ac:dyDescent="0.35"/>
    <row r="134530" s="62" customFormat="1" x14ac:dyDescent="0.35"/>
    <row r="134531" s="62" customFormat="1" x14ac:dyDescent="0.35"/>
    <row r="134532" s="62" customFormat="1" x14ac:dyDescent="0.35"/>
    <row r="134533" s="62" customFormat="1" x14ac:dyDescent="0.35"/>
    <row r="134534" s="62" customFormat="1" x14ac:dyDescent="0.35"/>
    <row r="134535" s="62" customFormat="1" x14ac:dyDescent="0.35"/>
    <row r="134536" s="62" customFormat="1" x14ac:dyDescent="0.35"/>
    <row r="134537" s="62" customFormat="1" x14ac:dyDescent="0.35"/>
    <row r="134538" s="62" customFormat="1" x14ac:dyDescent="0.35"/>
    <row r="134539" s="62" customFormat="1" x14ac:dyDescent="0.35"/>
    <row r="134540" s="62" customFormat="1" x14ac:dyDescent="0.35"/>
    <row r="134541" s="62" customFormat="1" x14ac:dyDescent="0.35"/>
    <row r="134542" s="62" customFormat="1" x14ac:dyDescent="0.35"/>
    <row r="134543" s="62" customFormat="1" x14ac:dyDescent="0.35"/>
    <row r="134544" s="62" customFormat="1" x14ac:dyDescent="0.35"/>
    <row r="134545" s="62" customFormat="1" x14ac:dyDescent="0.35"/>
    <row r="134546" s="62" customFormat="1" x14ac:dyDescent="0.35"/>
    <row r="134547" s="62" customFormat="1" x14ac:dyDescent="0.35"/>
    <row r="134548" s="62" customFormat="1" x14ac:dyDescent="0.35"/>
    <row r="134549" s="62" customFormat="1" x14ac:dyDescent="0.35"/>
    <row r="134550" s="62" customFormat="1" x14ac:dyDescent="0.35"/>
    <row r="134551" s="62" customFormat="1" x14ac:dyDescent="0.35"/>
    <row r="134552" s="62" customFormat="1" x14ac:dyDescent="0.35"/>
    <row r="134553" s="62" customFormat="1" x14ac:dyDescent="0.35"/>
    <row r="134554" s="62" customFormat="1" x14ac:dyDescent="0.35"/>
    <row r="134555" s="62" customFormat="1" x14ac:dyDescent="0.35"/>
    <row r="134556" s="62" customFormat="1" x14ac:dyDescent="0.35"/>
    <row r="134557" s="62" customFormat="1" x14ac:dyDescent="0.35"/>
    <row r="134558" s="62" customFormat="1" x14ac:dyDescent="0.35"/>
    <row r="134559" s="62" customFormat="1" x14ac:dyDescent="0.35"/>
    <row r="134560" s="62" customFormat="1" x14ac:dyDescent="0.35"/>
    <row r="134561" s="62" customFormat="1" x14ac:dyDescent="0.35"/>
    <row r="134562" s="62" customFormat="1" x14ac:dyDescent="0.35"/>
    <row r="134563" s="62" customFormat="1" x14ac:dyDescent="0.35"/>
    <row r="134564" s="62" customFormat="1" x14ac:dyDescent="0.35"/>
    <row r="134565" s="62" customFormat="1" x14ac:dyDescent="0.35"/>
    <row r="134566" s="62" customFormat="1" x14ac:dyDescent="0.35"/>
    <row r="134567" s="62" customFormat="1" x14ac:dyDescent="0.35"/>
    <row r="134568" s="62" customFormat="1" x14ac:dyDescent="0.35"/>
    <row r="134569" s="62" customFormat="1" x14ac:dyDescent="0.35"/>
    <row r="134570" s="62" customFormat="1" x14ac:dyDescent="0.35"/>
    <row r="134571" s="62" customFormat="1" x14ac:dyDescent="0.35"/>
    <row r="134572" s="62" customFormat="1" x14ac:dyDescent="0.35"/>
    <row r="134573" s="62" customFormat="1" x14ac:dyDescent="0.35"/>
    <row r="134574" s="62" customFormat="1" x14ac:dyDescent="0.35"/>
    <row r="134575" s="62" customFormat="1" x14ac:dyDescent="0.35"/>
    <row r="134576" s="62" customFormat="1" x14ac:dyDescent="0.35"/>
    <row r="134577" s="62" customFormat="1" x14ac:dyDescent="0.35"/>
    <row r="134578" s="62" customFormat="1" x14ac:dyDescent="0.35"/>
    <row r="134579" s="62" customFormat="1" x14ac:dyDescent="0.35"/>
    <row r="134580" s="62" customFormat="1" x14ac:dyDescent="0.35"/>
    <row r="134581" s="62" customFormat="1" x14ac:dyDescent="0.35"/>
    <row r="134582" s="62" customFormat="1" x14ac:dyDescent="0.35"/>
    <row r="134583" s="62" customFormat="1" x14ac:dyDescent="0.35"/>
    <row r="134584" s="62" customFormat="1" x14ac:dyDescent="0.35"/>
    <row r="134585" s="62" customFormat="1" x14ac:dyDescent="0.35"/>
    <row r="134586" s="62" customFormat="1" x14ac:dyDescent="0.35"/>
    <row r="134587" s="62" customFormat="1" x14ac:dyDescent="0.35"/>
    <row r="134588" s="62" customFormat="1" x14ac:dyDescent="0.35"/>
    <row r="134589" s="62" customFormat="1" x14ac:dyDescent="0.35"/>
    <row r="134590" s="62" customFormat="1" x14ac:dyDescent="0.35"/>
    <row r="134591" s="62" customFormat="1" x14ac:dyDescent="0.35"/>
    <row r="134592" s="62" customFormat="1" x14ac:dyDescent="0.35"/>
    <row r="134593" s="62" customFormat="1" x14ac:dyDescent="0.35"/>
    <row r="134594" s="62" customFormat="1" x14ac:dyDescent="0.35"/>
    <row r="134595" s="62" customFormat="1" x14ac:dyDescent="0.35"/>
    <row r="134596" s="62" customFormat="1" x14ac:dyDescent="0.35"/>
    <row r="134597" s="62" customFormat="1" x14ac:dyDescent="0.35"/>
    <row r="134598" s="62" customFormat="1" x14ac:dyDescent="0.35"/>
    <row r="134599" s="62" customFormat="1" x14ac:dyDescent="0.35"/>
    <row r="134600" s="62" customFormat="1" x14ac:dyDescent="0.35"/>
    <row r="134601" s="62" customFormat="1" x14ac:dyDescent="0.35"/>
    <row r="134602" s="62" customFormat="1" x14ac:dyDescent="0.35"/>
    <row r="134603" s="62" customFormat="1" x14ac:dyDescent="0.35"/>
    <row r="134604" s="62" customFormat="1" x14ac:dyDescent="0.35"/>
    <row r="134605" s="62" customFormat="1" x14ac:dyDescent="0.35"/>
    <row r="134606" s="62" customFormat="1" x14ac:dyDescent="0.35"/>
    <row r="134607" s="62" customFormat="1" x14ac:dyDescent="0.35"/>
    <row r="134608" s="62" customFormat="1" x14ac:dyDescent="0.35"/>
    <row r="134609" s="62" customFormat="1" x14ac:dyDescent="0.35"/>
    <row r="134610" s="62" customFormat="1" x14ac:dyDescent="0.35"/>
    <row r="134611" s="62" customFormat="1" x14ac:dyDescent="0.35"/>
    <row r="134612" s="62" customFormat="1" x14ac:dyDescent="0.35"/>
    <row r="134613" s="62" customFormat="1" x14ac:dyDescent="0.35"/>
    <row r="134614" s="62" customFormat="1" x14ac:dyDescent="0.35"/>
    <row r="134615" s="62" customFormat="1" x14ac:dyDescent="0.35"/>
    <row r="134616" s="62" customFormat="1" x14ac:dyDescent="0.35"/>
    <row r="134617" s="62" customFormat="1" x14ac:dyDescent="0.35"/>
    <row r="134618" s="62" customFormat="1" x14ac:dyDescent="0.35"/>
    <row r="134619" s="62" customFormat="1" x14ac:dyDescent="0.35"/>
    <row r="134620" s="62" customFormat="1" x14ac:dyDescent="0.35"/>
    <row r="134621" s="62" customFormat="1" x14ac:dyDescent="0.35"/>
    <row r="134622" s="62" customFormat="1" x14ac:dyDescent="0.35"/>
    <row r="134623" s="62" customFormat="1" x14ac:dyDescent="0.35"/>
    <row r="134624" s="62" customFormat="1" x14ac:dyDescent="0.35"/>
    <row r="134625" s="62" customFormat="1" x14ac:dyDescent="0.35"/>
    <row r="134626" s="62" customFormat="1" x14ac:dyDescent="0.35"/>
    <row r="134627" s="62" customFormat="1" x14ac:dyDescent="0.35"/>
    <row r="134628" s="62" customFormat="1" x14ac:dyDescent="0.35"/>
    <row r="134629" s="62" customFormat="1" x14ac:dyDescent="0.35"/>
    <row r="134630" s="62" customFormat="1" x14ac:dyDescent="0.35"/>
    <row r="134631" s="62" customFormat="1" x14ac:dyDescent="0.35"/>
    <row r="134632" s="62" customFormat="1" x14ac:dyDescent="0.35"/>
    <row r="134633" s="62" customFormat="1" x14ac:dyDescent="0.35"/>
    <row r="134634" s="62" customFormat="1" x14ac:dyDescent="0.35"/>
    <row r="134635" s="62" customFormat="1" x14ac:dyDescent="0.35"/>
    <row r="134636" s="62" customFormat="1" x14ac:dyDescent="0.35"/>
    <row r="134637" s="62" customFormat="1" x14ac:dyDescent="0.35"/>
    <row r="134638" s="62" customFormat="1" x14ac:dyDescent="0.35"/>
    <row r="134639" s="62" customFormat="1" x14ac:dyDescent="0.35"/>
    <row r="134640" s="62" customFormat="1" x14ac:dyDescent="0.35"/>
    <row r="134641" s="62" customFormat="1" x14ac:dyDescent="0.35"/>
    <row r="134642" s="62" customFormat="1" x14ac:dyDescent="0.35"/>
    <row r="134643" s="62" customFormat="1" x14ac:dyDescent="0.35"/>
    <row r="134644" s="62" customFormat="1" x14ac:dyDescent="0.35"/>
    <row r="134645" s="62" customFormat="1" x14ac:dyDescent="0.35"/>
    <row r="134646" s="62" customFormat="1" x14ac:dyDescent="0.35"/>
    <row r="134647" s="62" customFormat="1" x14ac:dyDescent="0.35"/>
    <row r="134648" s="62" customFormat="1" x14ac:dyDescent="0.35"/>
    <row r="134649" s="62" customFormat="1" x14ac:dyDescent="0.35"/>
    <row r="134650" s="62" customFormat="1" x14ac:dyDescent="0.35"/>
    <row r="134651" s="62" customFormat="1" x14ac:dyDescent="0.35"/>
    <row r="134652" s="62" customFormat="1" x14ac:dyDescent="0.35"/>
    <row r="134653" s="62" customFormat="1" x14ac:dyDescent="0.35"/>
    <row r="134654" s="62" customFormat="1" x14ac:dyDescent="0.35"/>
    <row r="134655" s="62" customFormat="1" x14ac:dyDescent="0.35"/>
    <row r="134656" s="62" customFormat="1" x14ac:dyDescent="0.35"/>
    <row r="134657" s="62" customFormat="1" x14ac:dyDescent="0.35"/>
    <row r="134658" s="62" customFormat="1" x14ac:dyDescent="0.35"/>
    <row r="134659" s="62" customFormat="1" x14ac:dyDescent="0.35"/>
    <row r="134660" s="62" customFormat="1" x14ac:dyDescent="0.35"/>
    <row r="134661" s="62" customFormat="1" x14ac:dyDescent="0.35"/>
    <row r="134662" s="62" customFormat="1" x14ac:dyDescent="0.35"/>
    <row r="134663" s="62" customFormat="1" x14ac:dyDescent="0.35"/>
    <row r="134664" s="62" customFormat="1" x14ac:dyDescent="0.35"/>
    <row r="134665" s="62" customFormat="1" x14ac:dyDescent="0.35"/>
    <row r="134666" s="62" customFormat="1" x14ac:dyDescent="0.35"/>
    <row r="134667" s="62" customFormat="1" x14ac:dyDescent="0.35"/>
    <row r="134668" s="62" customFormat="1" x14ac:dyDescent="0.35"/>
    <row r="134669" s="62" customFormat="1" x14ac:dyDescent="0.35"/>
    <row r="134670" s="62" customFormat="1" x14ac:dyDescent="0.35"/>
    <row r="134671" s="62" customFormat="1" x14ac:dyDescent="0.35"/>
    <row r="134672" s="62" customFormat="1" x14ac:dyDescent="0.35"/>
    <row r="134673" s="62" customFormat="1" x14ac:dyDescent="0.35"/>
    <row r="134674" s="62" customFormat="1" x14ac:dyDescent="0.35"/>
    <row r="134675" s="62" customFormat="1" x14ac:dyDescent="0.35"/>
    <row r="134676" s="62" customFormat="1" x14ac:dyDescent="0.35"/>
    <row r="134677" s="62" customFormat="1" x14ac:dyDescent="0.35"/>
    <row r="134678" s="62" customFormat="1" x14ac:dyDescent="0.35"/>
    <row r="134679" s="62" customFormat="1" x14ac:dyDescent="0.35"/>
    <row r="134680" s="62" customFormat="1" x14ac:dyDescent="0.35"/>
    <row r="134681" s="62" customFormat="1" x14ac:dyDescent="0.35"/>
    <row r="134682" s="62" customFormat="1" x14ac:dyDescent="0.35"/>
    <row r="134683" s="62" customFormat="1" x14ac:dyDescent="0.35"/>
    <row r="134684" s="62" customFormat="1" x14ac:dyDescent="0.35"/>
    <row r="134685" s="62" customFormat="1" x14ac:dyDescent="0.35"/>
    <row r="134686" s="62" customFormat="1" x14ac:dyDescent="0.35"/>
    <row r="134687" s="62" customFormat="1" x14ac:dyDescent="0.35"/>
    <row r="134688" s="62" customFormat="1" x14ac:dyDescent="0.35"/>
    <row r="134689" s="62" customFormat="1" x14ac:dyDescent="0.35"/>
    <row r="134690" s="62" customFormat="1" x14ac:dyDescent="0.35"/>
    <row r="134691" s="62" customFormat="1" x14ac:dyDescent="0.35"/>
    <row r="134692" s="62" customFormat="1" x14ac:dyDescent="0.35"/>
    <row r="134693" s="62" customFormat="1" x14ac:dyDescent="0.35"/>
    <row r="134694" s="62" customFormat="1" x14ac:dyDescent="0.35"/>
    <row r="134695" s="62" customFormat="1" x14ac:dyDescent="0.35"/>
    <row r="134696" s="62" customFormat="1" x14ac:dyDescent="0.35"/>
    <row r="134697" s="62" customFormat="1" x14ac:dyDescent="0.35"/>
    <row r="134698" s="62" customFormat="1" x14ac:dyDescent="0.35"/>
    <row r="134699" s="62" customFormat="1" x14ac:dyDescent="0.35"/>
    <row r="134700" s="62" customFormat="1" x14ac:dyDescent="0.35"/>
    <row r="134701" s="62" customFormat="1" x14ac:dyDescent="0.35"/>
    <row r="134702" s="62" customFormat="1" x14ac:dyDescent="0.35"/>
    <row r="134703" s="62" customFormat="1" x14ac:dyDescent="0.35"/>
    <row r="134704" s="62" customFormat="1" x14ac:dyDescent="0.35"/>
    <row r="134705" s="62" customFormat="1" x14ac:dyDescent="0.35"/>
    <row r="134706" s="62" customFormat="1" x14ac:dyDescent="0.35"/>
    <row r="134707" s="62" customFormat="1" x14ac:dyDescent="0.35"/>
    <row r="134708" s="62" customFormat="1" x14ac:dyDescent="0.35"/>
    <row r="134709" s="62" customFormat="1" x14ac:dyDescent="0.35"/>
    <row r="134710" s="62" customFormat="1" x14ac:dyDescent="0.35"/>
    <row r="134711" s="62" customFormat="1" x14ac:dyDescent="0.35"/>
    <row r="134712" s="62" customFormat="1" x14ac:dyDescent="0.35"/>
    <row r="134713" s="62" customFormat="1" x14ac:dyDescent="0.35"/>
    <row r="134714" s="62" customFormat="1" x14ac:dyDescent="0.35"/>
    <row r="134715" s="62" customFormat="1" x14ac:dyDescent="0.35"/>
    <row r="134716" s="62" customFormat="1" x14ac:dyDescent="0.35"/>
    <row r="134717" s="62" customFormat="1" x14ac:dyDescent="0.35"/>
    <row r="134718" s="62" customFormat="1" x14ac:dyDescent="0.35"/>
    <row r="134719" s="62" customFormat="1" x14ac:dyDescent="0.35"/>
    <row r="134720" s="62" customFormat="1" x14ac:dyDescent="0.35"/>
    <row r="134721" s="62" customFormat="1" x14ac:dyDescent="0.35"/>
    <row r="134722" s="62" customFormat="1" x14ac:dyDescent="0.35"/>
    <row r="134723" s="62" customFormat="1" x14ac:dyDescent="0.35"/>
    <row r="134724" s="62" customFormat="1" x14ac:dyDescent="0.35"/>
    <row r="134725" s="62" customFormat="1" x14ac:dyDescent="0.35"/>
    <row r="134726" s="62" customFormat="1" x14ac:dyDescent="0.35"/>
    <row r="134727" s="62" customFormat="1" x14ac:dyDescent="0.35"/>
    <row r="134728" s="62" customFormat="1" x14ac:dyDescent="0.35"/>
    <row r="134729" s="62" customFormat="1" x14ac:dyDescent="0.35"/>
    <row r="134730" s="62" customFormat="1" x14ac:dyDescent="0.35"/>
    <row r="134731" s="62" customFormat="1" x14ac:dyDescent="0.35"/>
    <row r="134732" s="62" customFormat="1" x14ac:dyDescent="0.35"/>
    <row r="134733" s="62" customFormat="1" x14ac:dyDescent="0.35"/>
    <row r="134734" s="62" customFormat="1" x14ac:dyDescent="0.35"/>
    <row r="134735" s="62" customFormat="1" x14ac:dyDescent="0.35"/>
    <row r="134736" s="62" customFormat="1" x14ac:dyDescent="0.35"/>
    <row r="134737" s="62" customFormat="1" x14ac:dyDescent="0.35"/>
    <row r="134738" s="62" customFormat="1" x14ac:dyDescent="0.35"/>
    <row r="134739" s="62" customFormat="1" x14ac:dyDescent="0.35"/>
    <row r="134740" s="62" customFormat="1" x14ac:dyDescent="0.35"/>
    <row r="134741" s="62" customFormat="1" x14ac:dyDescent="0.35"/>
    <row r="134742" s="62" customFormat="1" x14ac:dyDescent="0.35"/>
    <row r="134743" s="62" customFormat="1" x14ac:dyDescent="0.35"/>
    <row r="134744" s="62" customFormat="1" x14ac:dyDescent="0.35"/>
    <row r="134745" s="62" customFormat="1" x14ac:dyDescent="0.35"/>
    <row r="134746" s="62" customFormat="1" x14ac:dyDescent="0.35"/>
    <row r="134747" s="62" customFormat="1" x14ac:dyDescent="0.35"/>
    <row r="134748" s="62" customFormat="1" x14ac:dyDescent="0.35"/>
    <row r="134749" s="62" customFormat="1" x14ac:dyDescent="0.35"/>
    <row r="134750" s="62" customFormat="1" x14ac:dyDescent="0.35"/>
    <row r="134751" s="62" customFormat="1" x14ac:dyDescent="0.35"/>
    <row r="134752" s="62" customFormat="1" x14ac:dyDescent="0.35"/>
    <row r="134753" s="62" customFormat="1" x14ac:dyDescent="0.35"/>
    <row r="134754" s="62" customFormat="1" x14ac:dyDescent="0.35"/>
    <row r="134755" s="62" customFormat="1" x14ac:dyDescent="0.35"/>
    <row r="134756" s="62" customFormat="1" x14ac:dyDescent="0.35"/>
    <row r="134757" s="62" customFormat="1" x14ac:dyDescent="0.35"/>
    <row r="134758" s="62" customFormat="1" x14ac:dyDescent="0.35"/>
    <row r="134759" s="62" customFormat="1" x14ac:dyDescent="0.35"/>
    <row r="134760" s="62" customFormat="1" x14ac:dyDescent="0.35"/>
    <row r="134761" s="62" customFormat="1" x14ac:dyDescent="0.35"/>
    <row r="134762" s="62" customFormat="1" x14ac:dyDescent="0.35"/>
    <row r="134763" s="62" customFormat="1" x14ac:dyDescent="0.35"/>
    <row r="134764" s="62" customFormat="1" x14ac:dyDescent="0.35"/>
    <row r="134765" s="62" customFormat="1" x14ac:dyDescent="0.35"/>
    <row r="134766" s="62" customFormat="1" x14ac:dyDescent="0.35"/>
    <row r="134767" s="62" customFormat="1" x14ac:dyDescent="0.35"/>
    <row r="134768" s="62" customFormat="1" x14ac:dyDescent="0.35"/>
    <row r="134769" s="62" customFormat="1" x14ac:dyDescent="0.35"/>
    <row r="134770" s="62" customFormat="1" x14ac:dyDescent="0.35"/>
    <row r="134771" s="62" customFormat="1" x14ac:dyDescent="0.35"/>
    <row r="134772" s="62" customFormat="1" x14ac:dyDescent="0.35"/>
    <row r="134773" s="62" customFormat="1" x14ac:dyDescent="0.35"/>
    <row r="134774" s="62" customFormat="1" x14ac:dyDescent="0.35"/>
    <row r="134775" s="62" customFormat="1" x14ac:dyDescent="0.35"/>
    <row r="134776" s="62" customFormat="1" x14ac:dyDescent="0.35"/>
    <row r="134777" s="62" customFormat="1" x14ac:dyDescent="0.35"/>
    <row r="134778" s="62" customFormat="1" x14ac:dyDescent="0.35"/>
    <row r="134779" s="62" customFormat="1" x14ac:dyDescent="0.35"/>
    <row r="134780" s="62" customFormat="1" x14ac:dyDescent="0.35"/>
    <row r="134781" s="62" customFormat="1" x14ac:dyDescent="0.35"/>
    <row r="134782" s="62" customFormat="1" x14ac:dyDescent="0.35"/>
    <row r="134783" s="62" customFormat="1" x14ac:dyDescent="0.35"/>
    <row r="134784" s="62" customFormat="1" x14ac:dyDescent="0.35"/>
    <row r="134785" s="62" customFormat="1" x14ac:dyDescent="0.35"/>
    <row r="134786" s="62" customFormat="1" x14ac:dyDescent="0.35"/>
    <row r="134787" s="62" customFormat="1" x14ac:dyDescent="0.35"/>
    <row r="134788" s="62" customFormat="1" x14ac:dyDescent="0.35"/>
    <row r="134789" s="62" customFormat="1" x14ac:dyDescent="0.35"/>
    <row r="134790" s="62" customFormat="1" x14ac:dyDescent="0.35"/>
    <row r="134791" s="62" customFormat="1" x14ac:dyDescent="0.35"/>
    <row r="134792" s="62" customFormat="1" x14ac:dyDescent="0.35"/>
    <row r="134793" s="62" customFormat="1" x14ac:dyDescent="0.35"/>
    <row r="134794" s="62" customFormat="1" x14ac:dyDescent="0.35"/>
    <row r="134795" s="62" customFormat="1" x14ac:dyDescent="0.35"/>
    <row r="134796" s="62" customFormat="1" x14ac:dyDescent="0.35"/>
    <row r="134797" s="62" customFormat="1" x14ac:dyDescent="0.35"/>
    <row r="134798" s="62" customFormat="1" x14ac:dyDescent="0.35"/>
    <row r="134799" s="62" customFormat="1" x14ac:dyDescent="0.35"/>
    <row r="134800" s="62" customFormat="1" x14ac:dyDescent="0.35"/>
    <row r="134801" s="62" customFormat="1" x14ac:dyDescent="0.35"/>
    <row r="134802" s="62" customFormat="1" x14ac:dyDescent="0.35"/>
    <row r="134803" s="62" customFormat="1" x14ac:dyDescent="0.35"/>
    <row r="134804" s="62" customFormat="1" x14ac:dyDescent="0.35"/>
    <row r="134805" s="62" customFormat="1" x14ac:dyDescent="0.35"/>
    <row r="134806" s="62" customFormat="1" x14ac:dyDescent="0.35"/>
    <row r="134807" s="62" customFormat="1" x14ac:dyDescent="0.35"/>
    <row r="134808" s="62" customFormat="1" x14ac:dyDescent="0.35"/>
    <row r="134809" s="62" customFormat="1" x14ac:dyDescent="0.35"/>
    <row r="134810" s="62" customFormat="1" x14ac:dyDescent="0.35"/>
    <row r="134811" s="62" customFormat="1" x14ac:dyDescent="0.35"/>
    <row r="134812" s="62" customFormat="1" x14ac:dyDescent="0.35"/>
    <row r="134813" s="62" customFormat="1" x14ac:dyDescent="0.35"/>
    <row r="134814" s="62" customFormat="1" x14ac:dyDescent="0.35"/>
    <row r="134815" s="62" customFormat="1" x14ac:dyDescent="0.35"/>
    <row r="134816" s="62" customFormat="1" x14ac:dyDescent="0.35"/>
    <row r="134817" s="62" customFormat="1" x14ac:dyDescent="0.35"/>
    <row r="134818" s="62" customFormat="1" x14ac:dyDescent="0.35"/>
    <row r="134819" s="62" customFormat="1" x14ac:dyDescent="0.35"/>
    <row r="134820" s="62" customFormat="1" x14ac:dyDescent="0.35"/>
    <row r="134821" s="62" customFormat="1" x14ac:dyDescent="0.35"/>
    <row r="134822" s="62" customFormat="1" x14ac:dyDescent="0.35"/>
    <row r="134823" s="62" customFormat="1" x14ac:dyDescent="0.35"/>
    <row r="134824" s="62" customFormat="1" x14ac:dyDescent="0.35"/>
    <row r="134825" s="62" customFormat="1" x14ac:dyDescent="0.35"/>
    <row r="134826" s="62" customFormat="1" x14ac:dyDescent="0.35"/>
    <row r="134827" s="62" customFormat="1" x14ac:dyDescent="0.35"/>
    <row r="134828" s="62" customFormat="1" x14ac:dyDescent="0.35"/>
    <row r="134829" s="62" customFormat="1" x14ac:dyDescent="0.35"/>
    <row r="134830" s="62" customFormat="1" x14ac:dyDescent="0.35"/>
    <row r="134831" s="62" customFormat="1" x14ac:dyDescent="0.35"/>
    <row r="134832" s="62" customFormat="1" x14ac:dyDescent="0.35"/>
    <row r="134833" s="62" customFormat="1" x14ac:dyDescent="0.35"/>
    <row r="134834" s="62" customFormat="1" x14ac:dyDescent="0.35"/>
    <row r="134835" s="62" customFormat="1" x14ac:dyDescent="0.35"/>
    <row r="134836" s="62" customFormat="1" x14ac:dyDescent="0.35"/>
    <row r="134837" s="62" customFormat="1" x14ac:dyDescent="0.35"/>
    <row r="134838" s="62" customFormat="1" x14ac:dyDescent="0.35"/>
    <row r="134839" s="62" customFormat="1" x14ac:dyDescent="0.35"/>
    <row r="134840" s="62" customFormat="1" x14ac:dyDescent="0.35"/>
    <row r="134841" s="62" customFormat="1" x14ac:dyDescent="0.35"/>
    <row r="134842" s="62" customFormat="1" x14ac:dyDescent="0.35"/>
    <row r="134843" s="62" customFormat="1" x14ac:dyDescent="0.35"/>
    <row r="134844" s="62" customFormat="1" x14ac:dyDescent="0.35"/>
    <row r="134845" s="62" customFormat="1" x14ac:dyDescent="0.35"/>
    <row r="134846" s="62" customFormat="1" x14ac:dyDescent="0.35"/>
    <row r="134847" s="62" customFormat="1" x14ac:dyDescent="0.35"/>
    <row r="134848" s="62" customFormat="1" x14ac:dyDescent="0.35"/>
    <row r="134849" s="62" customFormat="1" x14ac:dyDescent="0.35"/>
    <row r="134850" s="62" customFormat="1" x14ac:dyDescent="0.35"/>
    <row r="134851" s="62" customFormat="1" x14ac:dyDescent="0.35"/>
    <row r="134852" s="62" customFormat="1" x14ac:dyDescent="0.35"/>
    <row r="134853" s="62" customFormat="1" x14ac:dyDescent="0.35"/>
    <row r="134854" s="62" customFormat="1" x14ac:dyDescent="0.35"/>
    <row r="134855" s="62" customFormat="1" x14ac:dyDescent="0.35"/>
    <row r="134856" s="62" customFormat="1" x14ac:dyDescent="0.35"/>
    <row r="134857" s="62" customFormat="1" x14ac:dyDescent="0.35"/>
    <row r="134858" s="62" customFormat="1" x14ac:dyDescent="0.35"/>
    <row r="134859" s="62" customFormat="1" x14ac:dyDescent="0.35"/>
    <row r="134860" s="62" customFormat="1" x14ac:dyDescent="0.35"/>
    <row r="134861" s="62" customFormat="1" x14ac:dyDescent="0.35"/>
    <row r="134862" s="62" customFormat="1" x14ac:dyDescent="0.35"/>
    <row r="134863" s="62" customFormat="1" x14ac:dyDescent="0.35"/>
    <row r="134864" s="62" customFormat="1" x14ac:dyDescent="0.35"/>
    <row r="134865" s="62" customFormat="1" x14ac:dyDescent="0.35"/>
    <row r="134866" s="62" customFormat="1" x14ac:dyDescent="0.35"/>
    <row r="134867" s="62" customFormat="1" x14ac:dyDescent="0.35"/>
    <row r="134868" s="62" customFormat="1" x14ac:dyDescent="0.35"/>
    <row r="134869" s="62" customFormat="1" x14ac:dyDescent="0.35"/>
    <row r="134870" s="62" customFormat="1" x14ac:dyDescent="0.35"/>
    <row r="134871" s="62" customFormat="1" x14ac:dyDescent="0.35"/>
    <row r="134872" s="62" customFormat="1" x14ac:dyDescent="0.35"/>
    <row r="134873" s="62" customFormat="1" x14ac:dyDescent="0.35"/>
    <row r="134874" s="62" customFormat="1" x14ac:dyDescent="0.35"/>
    <row r="134875" s="62" customFormat="1" x14ac:dyDescent="0.35"/>
    <row r="134876" s="62" customFormat="1" x14ac:dyDescent="0.35"/>
    <row r="134877" s="62" customFormat="1" x14ac:dyDescent="0.35"/>
    <row r="134878" s="62" customFormat="1" x14ac:dyDescent="0.35"/>
    <row r="134879" s="62" customFormat="1" x14ac:dyDescent="0.35"/>
    <row r="134880" s="62" customFormat="1" x14ac:dyDescent="0.35"/>
    <row r="134881" s="62" customFormat="1" x14ac:dyDescent="0.35"/>
    <row r="134882" s="62" customFormat="1" x14ac:dyDescent="0.35"/>
    <row r="134883" s="62" customFormat="1" x14ac:dyDescent="0.35"/>
    <row r="134884" s="62" customFormat="1" x14ac:dyDescent="0.35"/>
    <row r="134885" s="62" customFormat="1" x14ac:dyDescent="0.35"/>
    <row r="134886" s="62" customFormat="1" x14ac:dyDescent="0.35"/>
    <row r="134887" s="62" customFormat="1" x14ac:dyDescent="0.35"/>
    <row r="134888" s="62" customFormat="1" x14ac:dyDescent="0.35"/>
    <row r="134889" s="62" customFormat="1" x14ac:dyDescent="0.35"/>
    <row r="134890" s="62" customFormat="1" x14ac:dyDescent="0.35"/>
    <row r="134891" s="62" customFormat="1" x14ac:dyDescent="0.35"/>
    <row r="134892" s="62" customFormat="1" x14ac:dyDescent="0.35"/>
    <row r="134893" s="62" customFormat="1" x14ac:dyDescent="0.35"/>
    <row r="134894" s="62" customFormat="1" x14ac:dyDescent="0.35"/>
    <row r="134895" s="62" customFormat="1" x14ac:dyDescent="0.35"/>
    <row r="134896" s="62" customFormat="1" x14ac:dyDescent="0.35"/>
    <row r="134897" s="62" customFormat="1" x14ac:dyDescent="0.35"/>
    <row r="134898" s="62" customFormat="1" x14ac:dyDescent="0.35"/>
    <row r="134899" s="62" customFormat="1" x14ac:dyDescent="0.35"/>
    <row r="134900" s="62" customFormat="1" x14ac:dyDescent="0.35"/>
    <row r="134901" s="62" customFormat="1" x14ac:dyDescent="0.35"/>
    <row r="134902" s="62" customFormat="1" x14ac:dyDescent="0.35"/>
    <row r="134903" s="62" customFormat="1" x14ac:dyDescent="0.35"/>
    <row r="134904" s="62" customFormat="1" x14ac:dyDescent="0.35"/>
    <row r="134905" s="62" customFormat="1" x14ac:dyDescent="0.35"/>
    <row r="134906" s="62" customFormat="1" x14ac:dyDescent="0.35"/>
    <row r="134907" s="62" customFormat="1" x14ac:dyDescent="0.35"/>
    <row r="134908" s="62" customFormat="1" x14ac:dyDescent="0.35"/>
    <row r="134909" s="62" customFormat="1" x14ac:dyDescent="0.35"/>
    <row r="134910" s="62" customFormat="1" x14ac:dyDescent="0.35"/>
    <row r="134911" s="62" customFormat="1" x14ac:dyDescent="0.35"/>
    <row r="134912" s="62" customFormat="1" x14ac:dyDescent="0.35"/>
    <row r="134913" s="62" customFormat="1" x14ac:dyDescent="0.35"/>
    <row r="134914" s="62" customFormat="1" x14ac:dyDescent="0.35"/>
    <row r="134915" s="62" customFormat="1" x14ac:dyDescent="0.35"/>
    <row r="134916" s="62" customFormat="1" x14ac:dyDescent="0.35"/>
    <row r="134917" s="62" customFormat="1" x14ac:dyDescent="0.35"/>
    <row r="134918" s="62" customFormat="1" x14ac:dyDescent="0.35"/>
    <row r="134919" s="62" customFormat="1" x14ac:dyDescent="0.35"/>
    <row r="134920" s="62" customFormat="1" x14ac:dyDescent="0.35"/>
    <row r="134921" s="62" customFormat="1" x14ac:dyDescent="0.35"/>
    <row r="134922" s="62" customFormat="1" x14ac:dyDescent="0.35"/>
    <row r="134923" s="62" customFormat="1" x14ac:dyDescent="0.35"/>
    <row r="134924" s="62" customFormat="1" x14ac:dyDescent="0.35"/>
    <row r="134925" s="62" customFormat="1" x14ac:dyDescent="0.35"/>
    <row r="134926" s="62" customFormat="1" x14ac:dyDescent="0.35"/>
    <row r="134927" s="62" customFormat="1" x14ac:dyDescent="0.35"/>
    <row r="134928" s="62" customFormat="1" x14ac:dyDescent="0.35"/>
    <row r="134929" s="62" customFormat="1" x14ac:dyDescent="0.35"/>
    <row r="134930" s="62" customFormat="1" x14ac:dyDescent="0.35"/>
    <row r="134931" s="62" customFormat="1" x14ac:dyDescent="0.35"/>
    <row r="134932" s="62" customFormat="1" x14ac:dyDescent="0.35"/>
    <row r="134933" s="62" customFormat="1" x14ac:dyDescent="0.35"/>
    <row r="134934" s="62" customFormat="1" x14ac:dyDescent="0.35"/>
    <row r="134935" s="62" customFormat="1" x14ac:dyDescent="0.35"/>
    <row r="134936" s="62" customFormat="1" x14ac:dyDescent="0.35"/>
    <row r="134937" s="62" customFormat="1" x14ac:dyDescent="0.35"/>
    <row r="134938" s="62" customFormat="1" x14ac:dyDescent="0.35"/>
    <row r="134939" s="62" customFormat="1" x14ac:dyDescent="0.35"/>
    <row r="134940" s="62" customFormat="1" x14ac:dyDescent="0.35"/>
    <row r="134941" s="62" customFormat="1" x14ac:dyDescent="0.35"/>
    <row r="134942" s="62" customFormat="1" x14ac:dyDescent="0.35"/>
    <row r="134943" s="62" customFormat="1" x14ac:dyDescent="0.35"/>
    <row r="134944" s="62" customFormat="1" x14ac:dyDescent="0.35"/>
    <row r="134945" s="62" customFormat="1" x14ac:dyDescent="0.35"/>
    <row r="134946" s="62" customFormat="1" x14ac:dyDescent="0.35"/>
    <row r="134947" s="62" customFormat="1" x14ac:dyDescent="0.35"/>
    <row r="134948" s="62" customFormat="1" x14ac:dyDescent="0.35"/>
    <row r="134949" s="62" customFormat="1" x14ac:dyDescent="0.35"/>
    <row r="134950" s="62" customFormat="1" x14ac:dyDescent="0.35"/>
    <row r="134951" s="62" customFormat="1" x14ac:dyDescent="0.35"/>
    <row r="134952" s="62" customFormat="1" x14ac:dyDescent="0.35"/>
    <row r="134953" s="62" customFormat="1" x14ac:dyDescent="0.35"/>
    <row r="134954" s="62" customFormat="1" x14ac:dyDescent="0.35"/>
    <row r="134955" s="62" customFormat="1" x14ac:dyDescent="0.35"/>
    <row r="134956" s="62" customFormat="1" x14ac:dyDescent="0.35"/>
    <row r="134957" s="62" customFormat="1" x14ac:dyDescent="0.35"/>
    <row r="134958" s="62" customFormat="1" x14ac:dyDescent="0.35"/>
    <row r="134959" s="62" customFormat="1" x14ac:dyDescent="0.35"/>
    <row r="134960" s="62" customFormat="1" x14ac:dyDescent="0.35"/>
    <row r="134961" s="62" customFormat="1" x14ac:dyDescent="0.35"/>
    <row r="134962" s="62" customFormat="1" x14ac:dyDescent="0.35"/>
    <row r="134963" s="62" customFormat="1" x14ac:dyDescent="0.35"/>
    <row r="134964" s="62" customFormat="1" x14ac:dyDescent="0.35"/>
    <row r="134965" s="62" customFormat="1" x14ac:dyDescent="0.35"/>
    <row r="134966" s="62" customFormat="1" x14ac:dyDescent="0.35"/>
    <row r="134967" s="62" customFormat="1" x14ac:dyDescent="0.35"/>
    <row r="134968" s="62" customFormat="1" x14ac:dyDescent="0.35"/>
    <row r="134969" s="62" customFormat="1" x14ac:dyDescent="0.35"/>
    <row r="134970" s="62" customFormat="1" x14ac:dyDescent="0.35"/>
    <row r="134971" s="62" customFormat="1" x14ac:dyDescent="0.35"/>
    <row r="134972" s="62" customFormat="1" x14ac:dyDescent="0.35"/>
    <row r="134973" s="62" customFormat="1" x14ac:dyDescent="0.35"/>
    <row r="134974" s="62" customFormat="1" x14ac:dyDescent="0.35"/>
    <row r="134975" s="62" customFormat="1" x14ac:dyDescent="0.35"/>
    <row r="134976" s="62" customFormat="1" x14ac:dyDescent="0.35"/>
    <row r="134977" s="62" customFormat="1" x14ac:dyDescent="0.35"/>
    <row r="134978" s="62" customFormat="1" x14ac:dyDescent="0.35"/>
    <row r="134979" s="62" customFormat="1" x14ac:dyDescent="0.35"/>
    <row r="134980" s="62" customFormat="1" x14ac:dyDescent="0.35"/>
    <row r="134981" s="62" customFormat="1" x14ac:dyDescent="0.35"/>
    <row r="134982" s="62" customFormat="1" x14ac:dyDescent="0.35"/>
    <row r="134983" s="62" customFormat="1" x14ac:dyDescent="0.35"/>
    <row r="134984" s="62" customFormat="1" x14ac:dyDescent="0.35"/>
    <row r="134985" s="62" customFormat="1" x14ac:dyDescent="0.35"/>
    <row r="134986" s="62" customFormat="1" x14ac:dyDescent="0.35"/>
    <row r="134987" s="62" customFormat="1" x14ac:dyDescent="0.35"/>
    <row r="134988" s="62" customFormat="1" x14ac:dyDescent="0.35"/>
    <row r="134989" s="62" customFormat="1" x14ac:dyDescent="0.35"/>
    <row r="134990" s="62" customFormat="1" x14ac:dyDescent="0.35"/>
    <row r="134991" s="62" customFormat="1" x14ac:dyDescent="0.35"/>
    <row r="134992" s="62" customFormat="1" x14ac:dyDescent="0.35"/>
    <row r="134993" s="62" customFormat="1" x14ac:dyDescent="0.35"/>
    <row r="134994" s="62" customFormat="1" x14ac:dyDescent="0.35"/>
    <row r="134995" s="62" customFormat="1" x14ac:dyDescent="0.35"/>
    <row r="134996" s="62" customFormat="1" x14ac:dyDescent="0.35"/>
    <row r="134997" s="62" customFormat="1" x14ac:dyDescent="0.35"/>
    <row r="134998" s="62" customFormat="1" x14ac:dyDescent="0.35"/>
    <row r="134999" s="62" customFormat="1" x14ac:dyDescent="0.35"/>
    <row r="135000" s="62" customFormat="1" x14ac:dyDescent="0.35"/>
    <row r="135001" s="62" customFormat="1" x14ac:dyDescent="0.35"/>
    <row r="135002" s="62" customFormat="1" x14ac:dyDescent="0.35"/>
    <row r="135003" s="62" customFormat="1" x14ac:dyDescent="0.35"/>
    <row r="135004" s="62" customFormat="1" x14ac:dyDescent="0.35"/>
    <row r="135005" s="62" customFormat="1" x14ac:dyDescent="0.35"/>
    <row r="135006" s="62" customFormat="1" x14ac:dyDescent="0.35"/>
    <row r="135007" s="62" customFormat="1" x14ac:dyDescent="0.35"/>
    <row r="135008" s="62" customFormat="1" x14ac:dyDescent="0.35"/>
    <row r="135009" s="62" customFormat="1" x14ac:dyDescent="0.35"/>
    <row r="135010" s="62" customFormat="1" x14ac:dyDescent="0.35"/>
    <row r="135011" s="62" customFormat="1" x14ac:dyDescent="0.35"/>
    <row r="135012" s="62" customFormat="1" x14ac:dyDescent="0.35"/>
    <row r="135013" s="62" customFormat="1" x14ac:dyDescent="0.35"/>
    <row r="135014" s="62" customFormat="1" x14ac:dyDescent="0.35"/>
    <row r="135015" s="62" customFormat="1" x14ac:dyDescent="0.35"/>
    <row r="135016" s="62" customFormat="1" x14ac:dyDescent="0.35"/>
    <row r="135017" s="62" customFormat="1" x14ac:dyDescent="0.35"/>
    <row r="135018" s="62" customFormat="1" x14ac:dyDescent="0.35"/>
    <row r="135019" s="62" customFormat="1" x14ac:dyDescent="0.35"/>
    <row r="135020" s="62" customFormat="1" x14ac:dyDescent="0.35"/>
    <row r="135021" s="62" customFormat="1" x14ac:dyDescent="0.35"/>
    <row r="135022" s="62" customFormat="1" x14ac:dyDescent="0.35"/>
    <row r="135023" s="62" customFormat="1" x14ac:dyDescent="0.35"/>
    <row r="135024" s="62" customFormat="1" x14ac:dyDescent="0.35"/>
    <row r="135025" s="62" customFormat="1" x14ac:dyDescent="0.35"/>
    <row r="135026" s="62" customFormat="1" x14ac:dyDescent="0.35"/>
    <row r="135027" s="62" customFormat="1" x14ac:dyDescent="0.35"/>
    <row r="135028" s="62" customFormat="1" x14ac:dyDescent="0.35"/>
    <row r="135029" s="62" customFormat="1" x14ac:dyDescent="0.35"/>
    <row r="135030" s="62" customFormat="1" x14ac:dyDescent="0.35"/>
    <row r="135031" s="62" customFormat="1" x14ac:dyDescent="0.35"/>
    <row r="135032" s="62" customFormat="1" x14ac:dyDescent="0.35"/>
    <row r="135033" s="62" customFormat="1" x14ac:dyDescent="0.35"/>
    <row r="135034" s="62" customFormat="1" x14ac:dyDescent="0.35"/>
    <row r="135035" s="62" customFormat="1" x14ac:dyDescent="0.35"/>
    <row r="135036" s="62" customFormat="1" x14ac:dyDescent="0.35"/>
    <row r="135037" s="62" customFormat="1" x14ac:dyDescent="0.35"/>
    <row r="135038" s="62" customFormat="1" x14ac:dyDescent="0.35"/>
    <row r="135039" s="62" customFormat="1" x14ac:dyDescent="0.35"/>
    <row r="135040" s="62" customFormat="1" x14ac:dyDescent="0.35"/>
    <row r="135041" s="62" customFormat="1" x14ac:dyDescent="0.35"/>
    <row r="135042" s="62" customFormat="1" x14ac:dyDescent="0.35"/>
    <row r="135043" s="62" customFormat="1" x14ac:dyDescent="0.35"/>
    <row r="135044" s="62" customFormat="1" x14ac:dyDescent="0.35"/>
    <row r="135045" s="62" customFormat="1" x14ac:dyDescent="0.35"/>
    <row r="135046" s="62" customFormat="1" x14ac:dyDescent="0.35"/>
    <row r="135047" s="62" customFormat="1" x14ac:dyDescent="0.35"/>
    <row r="135048" s="62" customFormat="1" x14ac:dyDescent="0.35"/>
    <row r="135049" s="62" customFormat="1" x14ac:dyDescent="0.35"/>
    <row r="135050" s="62" customFormat="1" x14ac:dyDescent="0.35"/>
    <row r="135051" s="62" customFormat="1" x14ac:dyDescent="0.35"/>
    <row r="135052" s="62" customFormat="1" x14ac:dyDescent="0.35"/>
    <row r="135053" s="62" customFormat="1" x14ac:dyDescent="0.35"/>
    <row r="135054" s="62" customFormat="1" x14ac:dyDescent="0.35"/>
    <row r="135055" s="62" customFormat="1" x14ac:dyDescent="0.35"/>
    <row r="135056" s="62" customFormat="1" x14ac:dyDescent="0.35"/>
    <row r="135057" s="62" customFormat="1" x14ac:dyDescent="0.35"/>
    <row r="135058" s="62" customFormat="1" x14ac:dyDescent="0.35"/>
    <row r="135059" s="62" customFormat="1" x14ac:dyDescent="0.35"/>
    <row r="135060" s="62" customFormat="1" x14ac:dyDescent="0.35"/>
    <row r="135061" s="62" customFormat="1" x14ac:dyDescent="0.35"/>
    <row r="135062" s="62" customFormat="1" x14ac:dyDescent="0.35"/>
    <row r="135063" s="62" customFormat="1" x14ac:dyDescent="0.35"/>
    <row r="135064" s="62" customFormat="1" x14ac:dyDescent="0.35"/>
    <row r="135065" s="62" customFormat="1" x14ac:dyDescent="0.35"/>
    <row r="135066" s="62" customFormat="1" x14ac:dyDescent="0.35"/>
    <row r="135067" s="62" customFormat="1" x14ac:dyDescent="0.35"/>
    <row r="135068" s="62" customFormat="1" x14ac:dyDescent="0.35"/>
    <row r="135069" s="62" customFormat="1" x14ac:dyDescent="0.35"/>
    <row r="135070" s="62" customFormat="1" x14ac:dyDescent="0.35"/>
    <row r="135071" s="62" customFormat="1" x14ac:dyDescent="0.35"/>
    <row r="135072" s="62" customFormat="1" x14ac:dyDescent="0.35"/>
    <row r="135073" s="62" customFormat="1" x14ac:dyDescent="0.35"/>
    <row r="135074" s="62" customFormat="1" x14ac:dyDescent="0.35"/>
    <row r="135075" s="62" customFormat="1" x14ac:dyDescent="0.35"/>
    <row r="135076" s="62" customFormat="1" x14ac:dyDescent="0.35"/>
    <row r="135077" s="62" customFormat="1" x14ac:dyDescent="0.35"/>
    <row r="135078" s="62" customFormat="1" x14ac:dyDescent="0.35"/>
    <row r="135079" s="62" customFormat="1" x14ac:dyDescent="0.35"/>
    <row r="135080" s="62" customFormat="1" x14ac:dyDescent="0.35"/>
    <row r="135081" s="62" customFormat="1" x14ac:dyDescent="0.35"/>
    <row r="135082" s="62" customFormat="1" x14ac:dyDescent="0.35"/>
    <row r="135083" s="62" customFormat="1" x14ac:dyDescent="0.35"/>
    <row r="135084" s="62" customFormat="1" x14ac:dyDescent="0.35"/>
    <row r="135085" s="62" customFormat="1" x14ac:dyDescent="0.35"/>
    <row r="135086" s="62" customFormat="1" x14ac:dyDescent="0.35"/>
    <row r="135087" s="62" customFormat="1" x14ac:dyDescent="0.35"/>
    <row r="135088" s="62" customFormat="1" x14ac:dyDescent="0.35"/>
    <row r="135089" s="62" customFormat="1" x14ac:dyDescent="0.35"/>
    <row r="135090" s="62" customFormat="1" x14ac:dyDescent="0.35"/>
    <row r="135091" s="62" customFormat="1" x14ac:dyDescent="0.35"/>
    <row r="135092" s="62" customFormat="1" x14ac:dyDescent="0.35"/>
    <row r="135093" s="62" customFormat="1" x14ac:dyDescent="0.35"/>
    <row r="135094" s="62" customFormat="1" x14ac:dyDescent="0.35"/>
    <row r="135095" s="62" customFormat="1" x14ac:dyDescent="0.35"/>
    <row r="135096" s="62" customFormat="1" x14ac:dyDescent="0.35"/>
    <row r="135097" s="62" customFormat="1" x14ac:dyDescent="0.35"/>
    <row r="135098" s="62" customFormat="1" x14ac:dyDescent="0.35"/>
    <row r="135099" s="62" customFormat="1" x14ac:dyDescent="0.35"/>
    <row r="135100" s="62" customFormat="1" x14ac:dyDescent="0.35"/>
    <row r="135101" s="62" customFormat="1" x14ac:dyDescent="0.35"/>
    <row r="135102" s="62" customFormat="1" x14ac:dyDescent="0.35"/>
    <row r="135103" s="62" customFormat="1" x14ac:dyDescent="0.35"/>
    <row r="135104" s="62" customFormat="1" x14ac:dyDescent="0.35"/>
    <row r="135105" s="62" customFormat="1" x14ac:dyDescent="0.35"/>
    <row r="135106" s="62" customFormat="1" x14ac:dyDescent="0.35"/>
    <row r="135107" s="62" customFormat="1" x14ac:dyDescent="0.35"/>
    <row r="135108" s="62" customFormat="1" x14ac:dyDescent="0.35"/>
    <row r="135109" s="62" customFormat="1" x14ac:dyDescent="0.35"/>
    <row r="135110" s="62" customFormat="1" x14ac:dyDescent="0.35"/>
    <row r="135111" s="62" customFormat="1" x14ac:dyDescent="0.35"/>
    <row r="135112" s="62" customFormat="1" x14ac:dyDescent="0.35"/>
    <row r="135113" s="62" customFormat="1" x14ac:dyDescent="0.35"/>
    <row r="135114" s="62" customFormat="1" x14ac:dyDescent="0.35"/>
    <row r="135115" s="62" customFormat="1" x14ac:dyDescent="0.35"/>
    <row r="135116" s="62" customFormat="1" x14ac:dyDescent="0.35"/>
    <row r="135117" s="62" customFormat="1" x14ac:dyDescent="0.35"/>
    <row r="135118" s="62" customFormat="1" x14ac:dyDescent="0.35"/>
    <row r="135119" s="62" customFormat="1" x14ac:dyDescent="0.35"/>
    <row r="135120" s="62" customFormat="1" x14ac:dyDescent="0.35"/>
    <row r="135121" s="62" customFormat="1" x14ac:dyDescent="0.35"/>
    <row r="135122" s="62" customFormat="1" x14ac:dyDescent="0.35"/>
    <row r="135123" s="62" customFormat="1" x14ac:dyDescent="0.35"/>
    <row r="135124" s="62" customFormat="1" x14ac:dyDescent="0.35"/>
    <row r="135125" s="62" customFormat="1" x14ac:dyDescent="0.35"/>
    <row r="135126" s="62" customFormat="1" x14ac:dyDescent="0.35"/>
    <row r="135127" s="62" customFormat="1" x14ac:dyDescent="0.35"/>
    <row r="135128" s="62" customFormat="1" x14ac:dyDescent="0.35"/>
    <row r="135129" s="62" customFormat="1" x14ac:dyDescent="0.35"/>
    <row r="135130" s="62" customFormat="1" x14ac:dyDescent="0.35"/>
    <row r="135131" s="62" customFormat="1" x14ac:dyDescent="0.35"/>
    <row r="135132" s="62" customFormat="1" x14ac:dyDescent="0.35"/>
    <row r="135133" s="62" customFormat="1" x14ac:dyDescent="0.35"/>
    <row r="135134" s="62" customFormat="1" x14ac:dyDescent="0.35"/>
    <row r="135135" s="62" customFormat="1" x14ac:dyDescent="0.35"/>
    <row r="135136" s="62" customFormat="1" x14ac:dyDescent="0.35"/>
    <row r="135137" s="62" customFormat="1" x14ac:dyDescent="0.35"/>
    <row r="135138" s="62" customFormat="1" x14ac:dyDescent="0.35"/>
    <row r="135139" s="62" customFormat="1" x14ac:dyDescent="0.35"/>
    <row r="135140" s="62" customFormat="1" x14ac:dyDescent="0.35"/>
    <row r="135141" s="62" customFormat="1" x14ac:dyDescent="0.35"/>
    <row r="135142" s="62" customFormat="1" x14ac:dyDescent="0.35"/>
    <row r="135143" s="62" customFormat="1" x14ac:dyDescent="0.35"/>
    <row r="135144" s="62" customFormat="1" x14ac:dyDescent="0.35"/>
    <row r="135145" s="62" customFormat="1" x14ac:dyDescent="0.35"/>
    <row r="135146" s="62" customFormat="1" x14ac:dyDescent="0.35"/>
    <row r="135147" s="62" customFormat="1" x14ac:dyDescent="0.35"/>
    <row r="135148" s="62" customFormat="1" x14ac:dyDescent="0.35"/>
    <row r="135149" s="62" customFormat="1" x14ac:dyDescent="0.35"/>
    <row r="135150" s="62" customFormat="1" x14ac:dyDescent="0.35"/>
    <row r="135151" s="62" customFormat="1" x14ac:dyDescent="0.35"/>
    <row r="135152" s="62" customFormat="1" x14ac:dyDescent="0.35"/>
    <row r="135153" s="62" customFormat="1" x14ac:dyDescent="0.35"/>
    <row r="135154" s="62" customFormat="1" x14ac:dyDescent="0.35"/>
    <row r="135155" s="62" customFormat="1" x14ac:dyDescent="0.35"/>
    <row r="135156" s="62" customFormat="1" x14ac:dyDescent="0.35"/>
    <row r="135157" s="62" customFormat="1" x14ac:dyDescent="0.35"/>
    <row r="135158" s="62" customFormat="1" x14ac:dyDescent="0.35"/>
    <row r="135159" s="62" customFormat="1" x14ac:dyDescent="0.35"/>
    <row r="135160" s="62" customFormat="1" x14ac:dyDescent="0.35"/>
    <row r="135161" s="62" customFormat="1" x14ac:dyDescent="0.35"/>
    <row r="135162" s="62" customFormat="1" x14ac:dyDescent="0.35"/>
    <row r="135163" s="62" customFormat="1" x14ac:dyDescent="0.35"/>
    <row r="135164" s="62" customFormat="1" x14ac:dyDescent="0.35"/>
    <row r="135165" s="62" customFormat="1" x14ac:dyDescent="0.35"/>
    <row r="135166" s="62" customFormat="1" x14ac:dyDescent="0.35"/>
    <row r="135167" s="62" customFormat="1" x14ac:dyDescent="0.35"/>
    <row r="135168" s="62" customFormat="1" x14ac:dyDescent="0.35"/>
    <row r="135169" s="62" customFormat="1" x14ac:dyDescent="0.35"/>
    <row r="135170" s="62" customFormat="1" x14ac:dyDescent="0.35"/>
    <row r="135171" s="62" customFormat="1" x14ac:dyDescent="0.35"/>
    <row r="135172" s="62" customFormat="1" x14ac:dyDescent="0.35"/>
    <row r="135173" s="62" customFormat="1" x14ac:dyDescent="0.35"/>
    <row r="135174" s="62" customFormat="1" x14ac:dyDescent="0.35"/>
    <row r="135175" s="62" customFormat="1" x14ac:dyDescent="0.35"/>
    <row r="135176" s="62" customFormat="1" x14ac:dyDescent="0.35"/>
    <row r="135177" s="62" customFormat="1" x14ac:dyDescent="0.35"/>
    <row r="135178" s="62" customFormat="1" x14ac:dyDescent="0.35"/>
    <row r="135179" s="62" customFormat="1" x14ac:dyDescent="0.35"/>
    <row r="135180" s="62" customFormat="1" x14ac:dyDescent="0.35"/>
    <row r="135181" s="62" customFormat="1" x14ac:dyDescent="0.35"/>
    <row r="135182" s="62" customFormat="1" x14ac:dyDescent="0.35"/>
    <row r="135183" s="62" customFormat="1" x14ac:dyDescent="0.35"/>
    <row r="135184" s="62" customFormat="1" x14ac:dyDescent="0.35"/>
    <row r="135185" s="62" customFormat="1" x14ac:dyDescent="0.35"/>
    <row r="135186" s="62" customFormat="1" x14ac:dyDescent="0.35"/>
    <row r="135187" s="62" customFormat="1" x14ac:dyDescent="0.35"/>
    <row r="135188" s="62" customFormat="1" x14ac:dyDescent="0.35"/>
    <row r="135189" s="62" customFormat="1" x14ac:dyDescent="0.35"/>
    <row r="135190" s="62" customFormat="1" x14ac:dyDescent="0.35"/>
    <row r="135191" s="62" customFormat="1" x14ac:dyDescent="0.35"/>
    <row r="135192" s="62" customFormat="1" x14ac:dyDescent="0.35"/>
    <row r="135193" s="62" customFormat="1" x14ac:dyDescent="0.35"/>
    <row r="135194" s="62" customFormat="1" x14ac:dyDescent="0.35"/>
    <row r="135195" s="62" customFormat="1" x14ac:dyDescent="0.35"/>
    <row r="135196" s="62" customFormat="1" x14ac:dyDescent="0.35"/>
    <row r="135197" s="62" customFormat="1" x14ac:dyDescent="0.35"/>
    <row r="135198" s="62" customFormat="1" x14ac:dyDescent="0.35"/>
    <row r="135199" s="62" customFormat="1" x14ac:dyDescent="0.35"/>
    <row r="135200" s="62" customFormat="1" x14ac:dyDescent="0.35"/>
    <row r="135201" s="62" customFormat="1" x14ac:dyDescent="0.35"/>
    <row r="135202" s="62" customFormat="1" x14ac:dyDescent="0.35"/>
    <row r="135203" s="62" customFormat="1" x14ac:dyDescent="0.35"/>
    <row r="135204" s="62" customFormat="1" x14ac:dyDescent="0.35"/>
    <row r="135205" s="62" customFormat="1" x14ac:dyDescent="0.35"/>
    <row r="135206" s="62" customFormat="1" x14ac:dyDescent="0.35"/>
    <row r="135207" s="62" customFormat="1" x14ac:dyDescent="0.35"/>
    <row r="135208" s="62" customFormat="1" x14ac:dyDescent="0.35"/>
    <row r="135209" s="62" customFormat="1" x14ac:dyDescent="0.35"/>
    <row r="135210" s="62" customFormat="1" x14ac:dyDescent="0.35"/>
    <row r="135211" s="62" customFormat="1" x14ac:dyDescent="0.35"/>
    <row r="135212" s="62" customFormat="1" x14ac:dyDescent="0.35"/>
    <row r="135213" s="62" customFormat="1" x14ac:dyDescent="0.35"/>
    <row r="135214" s="62" customFormat="1" x14ac:dyDescent="0.35"/>
    <row r="135215" s="62" customFormat="1" x14ac:dyDescent="0.35"/>
    <row r="135216" s="62" customFormat="1" x14ac:dyDescent="0.35"/>
    <row r="135217" s="62" customFormat="1" x14ac:dyDescent="0.35"/>
    <row r="135218" s="62" customFormat="1" x14ac:dyDescent="0.35"/>
    <row r="135219" s="62" customFormat="1" x14ac:dyDescent="0.35"/>
    <row r="135220" s="62" customFormat="1" x14ac:dyDescent="0.35"/>
    <row r="135221" s="62" customFormat="1" x14ac:dyDescent="0.35"/>
    <row r="135222" s="62" customFormat="1" x14ac:dyDescent="0.35"/>
    <row r="135223" s="62" customFormat="1" x14ac:dyDescent="0.35"/>
    <row r="135224" s="62" customFormat="1" x14ac:dyDescent="0.35"/>
    <row r="135225" s="62" customFormat="1" x14ac:dyDescent="0.35"/>
    <row r="135226" s="62" customFormat="1" x14ac:dyDescent="0.35"/>
    <row r="135227" s="62" customFormat="1" x14ac:dyDescent="0.35"/>
    <row r="135228" s="62" customFormat="1" x14ac:dyDescent="0.35"/>
    <row r="135229" s="62" customFormat="1" x14ac:dyDescent="0.35"/>
    <row r="135230" s="62" customFormat="1" x14ac:dyDescent="0.35"/>
    <row r="135231" s="62" customFormat="1" x14ac:dyDescent="0.35"/>
    <row r="135232" s="62" customFormat="1" x14ac:dyDescent="0.35"/>
    <row r="135233" s="62" customFormat="1" x14ac:dyDescent="0.35"/>
    <row r="135234" s="62" customFormat="1" x14ac:dyDescent="0.35"/>
    <row r="135235" s="62" customFormat="1" x14ac:dyDescent="0.35"/>
    <row r="135236" s="62" customFormat="1" x14ac:dyDescent="0.35"/>
    <row r="135237" s="62" customFormat="1" x14ac:dyDescent="0.35"/>
    <row r="135238" s="62" customFormat="1" x14ac:dyDescent="0.35"/>
    <row r="135239" s="62" customFormat="1" x14ac:dyDescent="0.35"/>
    <row r="135240" s="62" customFormat="1" x14ac:dyDescent="0.35"/>
    <row r="135241" s="62" customFormat="1" x14ac:dyDescent="0.35"/>
    <row r="135242" s="62" customFormat="1" x14ac:dyDescent="0.35"/>
    <row r="135243" s="62" customFormat="1" x14ac:dyDescent="0.35"/>
    <row r="135244" s="62" customFormat="1" x14ac:dyDescent="0.35"/>
    <row r="135245" s="62" customFormat="1" x14ac:dyDescent="0.35"/>
    <row r="135246" s="62" customFormat="1" x14ac:dyDescent="0.35"/>
    <row r="135247" s="62" customFormat="1" x14ac:dyDescent="0.35"/>
    <row r="135248" s="62" customFormat="1" x14ac:dyDescent="0.35"/>
    <row r="135249" s="62" customFormat="1" x14ac:dyDescent="0.35"/>
    <row r="135250" s="62" customFormat="1" x14ac:dyDescent="0.35"/>
    <row r="135251" s="62" customFormat="1" x14ac:dyDescent="0.35"/>
    <row r="135252" s="62" customFormat="1" x14ac:dyDescent="0.35"/>
    <row r="135253" s="62" customFormat="1" x14ac:dyDescent="0.35"/>
    <row r="135254" s="62" customFormat="1" x14ac:dyDescent="0.35"/>
    <row r="135255" s="62" customFormat="1" x14ac:dyDescent="0.35"/>
    <row r="135256" s="62" customFormat="1" x14ac:dyDescent="0.35"/>
    <row r="135257" s="62" customFormat="1" x14ac:dyDescent="0.35"/>
    <row r="135258" s="62" customFormat="1" x14ac:dyDescent="0.35"/>
    <row r="135259" s="62" customFormat="1" x14ac:dyDescent="0.35"/>
    <row r="135260" s="62" customFormat="1" x14ac:dyDescent="0.35"/>
    <row r="135261" s="62" customFormat="1" x14ac:dyDescent="0.35"/>
    <row r="135262" s="62" customFormat="1" x14ac:dyDescent="0.35"/>
    <row r="135263" s="62" customFormat="1" x14ac:dyDescent="0.35"/>
    <row r="135264" s="62" customFormat="1" x14ac:dyDescent="0.35"/>
    <row r="135265" s="62" customFormat="1" x14ac:dyDescent="0.35"/>
    <row r="135266" s="62" customFormat="1" x14ac:dyDescent="0.35"/>
    <row r="135267" s="62" customFormat="1" x14ac:dyDescent="0.35"/>
    <row r="135268" s="62" customFormat="1" x14ac:dyDescent="0.35"/>
    <row r="135269" s="62" customFormat="1" x14ac:dyDescent="0.35"/>
    <row r="135270" s="62" customFormat="1" x14ac:dyDescent="0.35"/>
    <row r="135271" s="62" customFormat="1" x14ac:dyDescent="0.35"/>
    <row r="135272" s="62" customFormat="1" x14ac:dyDescent="0.35"/>
    <row r="135273" s="62" customFormat="1" x14ac:dyDescent="0.35"/>
    <row r="135274" s="62" customFormat="1" x14ac:dyDescent="0.35"/>
    <row r="135275" s="62" customFormat="1" x14ac:dyDescent="0.35"/>
    <row r="135276" s="62" customFormat="1" x14ac:dyDescent="0.35"/>
    <row r="135277" s="62" customFormat="1" x14ac:dyDescent="0.35"/>
    <row r="135278" s="62" customFormat="1" x14ac:dyDescent="0.35"/>
    <row r="135279" s="62" customFormat="1" x14ac:dyDescent="0.35"/>
    <row r="135280" s="62" customFormat="1" x14ac:dyDescent="0.35"/>
    <row r="135281" s="62" customFormat="1" x14ac:dyDescent="0.35"/>
    <row r="135282" s="62" customFormat="1" x14ac:dyDescent="0.35"/>
    <row r="135283" s="62" customFormat="1" x14ac:dyDescent="0.35"/>
    <row r="135284" s="62" customFormat="1" x14ac:dyDescent="0.35"/>
    <row r="135285" s="62" customFormat="1" x14ac:dyDescent="0.35"/>
    <row r="135286" s="62" customFormat="1" x14ac:dyDescent="0.35"/>
    <row r="135287" s="62" customFormat="1" x14ac:dyDescent="0.35"/>
    <row r="135288" s="62" customFormat="1" x14ac:dyDescent="0.35"/>
    <row r="135289" s="62" customFormat="1" x14ac:dyDescent="0.35"/>
    <row r="135290" s="62" customFormat="1" x14ac:dyDescent="0.35"/>
    <row r="135291" s="62" customFormat="1" x14ac:dyDescent="0.35"/>
    <row r="135292" s="62" customFormat="1" x14ac:dyDescent="0.35"/>
    <row r="135293" s="62" customFormat="1" x14ac:dyDescent="0.35"/>
    <row r="135294" s="62" customFormat="1" x14ac:dyDescent="0.35"/>
    <row r="135295" s="62" customFormat="1" x14ac:dyDescent="0.35"/>
    <row r="135296" s="62" customFormat="1" x14ac:dyDescent="0.35"/>
    <row r="135297" s="62" customFormat="1" x14ac:dyDescent="0.35"/>
    <row r="135298" s="62" customFormat="1" x14ac:dyDescent="0.35"/>
    <row r="135299" s="62" customFormat="1" x14ac:dyDescent="0.35"/>
    <row r="135300" s="62" customFormat="1" x14ac:dyDescent="0.35"/>
    <row r="135301" s="62" customFormat="1" x14ac:dyDescent="0.35"/>
    <row r="135302" s="62" customFormat="1" x14ac:dyDescent="0.35"/>
    <row r="135303" s="62" customFormat="1" x14ac:dyDescent="0.35"/>
    <row r="135304" s="62" customFormat="1" x14ac:dyDescent="0.35"/>
    <row r="135305" s="62" customFormat="1" x14ac:dyDescent="0.35"/>
    <row r="135306" s="62" customFormat="1" x14ac:dyDescent="0.35"/>
    <row r="135307" s="62" customFormat="1" x14ac:dyDescent="0.35"/>
    <row r="135308" s="62" customFormat="1" x14ac:dyDescent="0.35"/>
    <row r="135309" s="62" customFormat="1" x14ac:dyDescent="0.35"/>
    <row r="135310" s="62" customFormat="1" x14ac:dyDescent="0.35"/>
    <row r="135311" s="62" customFormat="1" x14ac:dyDescent="0.35"/>
    <row r="135312" s="62" customFormat="1" x14ac:dyDescent="0.35"/>
    <row r="135313" s="62" customFormat="1" x14ac:dyDescent="0.35"/>
    <row r="135314" s="62" customFormat="1" x14ac:dyDescent="0.35"/>
    <row r="135315" s="62" customFormat="1" x14ac:dyDescent="0.35"/>
    <row r="135316" s="62" customFormat="1" x14ac:dyDescent="0.35"/>
    <row r="135317" s="62" customFormat="1" x14ac:dyDescent="0.35"/>
    <row r="135318" s="62" customFormat="1" x14ac:dyDescent="0.35"/>
    <row r="135319" s="62" customFormat="1" x14ac:dyDescent="0.35"/>
    <row r="135320" s="62" customFormat="1" x14ac:dyDescent="0.35"/>
    <row r="135321" s="62" customFormat="1" x14ac:dyDescent="0.35"/>
    <row r="135322" s="62" customFormat="1" x14ac:dyDescent="0.35"/>
    <row r="135323" s="62" customFormat="1" x14ac:dyDescent="0.35"/>
    <row r="135324" s="62" customFormat="1" x14ac:dyDescent="0.35"/>
    <row r="135325" s="62" customFormat="1" x14ac:dyDescent="0.35"/>
    <row r="135326" s="62" customFormat="1" x14ac:dyDescent="0.35"/>
    <row r="135327" s="62" customFormat="1" x14ac:dyDescent="0.35"/>
    <row r="135328" s="62" customFormat="1" x14ac:dyDescent="0.35"/>
    <row r="135329" s="62" customFormat="1" x14ac:dyDescent="0.35"/>
    <row r="135330" s="62" customFormat="1" x14ac:dyDescent="0.35"/>
    <row r="135331" s="62" customFormat="1" x14ac:dyDescent="0.35"/>
    <row r="135332" s="62" customFormat="1" x14ac:dyDescent="0.35"/>
    <row r="135333" s="62" customFormat="1" x14ac:dyDescent="0.35"/>
    <row r="135334" s="62" customFormat="1" x14ac:dyDescent="0.35"/>
    <row r="135335" s="62" customFormat="1" x14ac:dyDescent="0.35"/>
    <row r="135336" s="62" customFormat="1" x14ac:dyDescent="0.35"/>
    <row r="135337" s="62" customFormat="1" x14ac:dyDescent="0.35"/>
    <row r="135338" s="62" customFormat="1" x14ac:dyDescent="0.35"/>
    <row r="135339" s="62" customFormat="1" x14ac:dyDescent="0.35"/>
    <row r="135340" s="62" customFormat="1" x14ac:dyDescent="0.35"/>
    <row r="135341" s="62" customFormat="1" x14ac:dyDescent="0.35"/>
    <row r="135342" s="62" customFormat="1" x14ac:dyDescent="0.35"/>
    <row r="135343" s="62" customFormat="1" x14ac:dyDescent="0.35"/>
    <row r="135344" s="62" customFormat="1" x14ac:dyDescent="0.35"/>
    <row r="135345" s="62" customFormat="1" x14ac:dyDescent="0.35"/>
    <row r="135346" s="62" customFormat="1" x14ac:dyDescent="0.35"/>
    <row r="135347" s="62" customFormat="1" x14ac:dyDescent="0.35"/>
    <row r="135348" s="62" customFormat="1" x14ac:dyDescent="0.35"/>
    <row r="135349" s="62" customFormat="1" x14ac:dyDescent="0.35"/>
    <row r="135350" s="62" customFormat="1" x14ac:dyDescent="0.35"/>
    <row r="135351" s="62" customFormat="1" x14ac:dyDescent="0.35"/>
    <row r="135352" s="62" customFormat="1" x14ac:dyDescent="0.35"/>
    <row r="135353" s="62" customFormat="1" x14ac:dyDescent="0.35"/>
    <row r="135354" s="62" customFormat="1" x14ac:dyDescent="0.35"/>
    <row r="135355" s="62" customFormat="1" x14ac:dyDescent="0.35"/>
    <row r="135356" s="62" customFormat="1" x14ac:dyDescent="0.35"/>
    <row r="135357" s="62" customFormat="1" x14ac:dyDescent="0.35"/>
    <row r="135358" s="62" customFormat="1" x14ac:dyDescent="0.35"/>
    <row r="135359" s="62" customFormat="1" x14ac:dyDescent="0.35"/>
    <row r="135360" s="62" customFormat="1" x14ac:dyDescent="0.35"/>
    <row r="135361" s="62" customFormat="1" x14ac:dyDescent="0.35"/>
    <row r="135362" s="62" customFormat="1" x14ac:dyDescent="0.35"/>
    <row r="135363" s="62" customFormat="1" x14ac:dyDescent="0.35"/>
    <row r="135364" s="62" customFormat="1" x14ac:dyDescent="0.35"/>
    <row r="135365" s="62" customFormat="1" x14ac:dyDescent="0.35"/>
    <row r="135366" s="62" customFormat="1" x14ac:dyDescent="0.35"/>
    <row r="135367" s="62" customFormat="1" x14ac:dyDescent="0.35"/>
    <row r="135368" s="62" customFormat="1" x14ac:dyDescent="0.35"/>
    <row r="135369" s="62" customFormat="1" x14ac:dyDescent="0.35"/>
    <row r="135370" s="62" customFormat="1" x14ac:dyDescent="0.35"/>
    <row r="135371" s="62" customFormat="1" x14ac:dyDescent="0.35"/>
    <row r="135372" s="62" customFormat="1" x14ac:dyDescent="0.35"/>
    <row r="135373" s="62" customFormat="1" x14ac:dyDescent="0.35"/>
    <row r="135374" s="62" customFormat="1" x14ac:dyDescent="0.35"/>
    <row r="135375" s="62" customFormat="1" x14ac:dyDescent="0.35"/>
    <row r="135376" s="62" customFormat="1" x14ac:dyDescent="0.35"/>
    <row r="135377" s="62" customFormat="1" x14ac:dyDescent="0.35"/>
    <row r="135378" s="62" customFormat="1" x14ac:dyDescent="0.35"/>
    <row r="135379" s="62" customFormat="1" x14ac:dyDescent="0.35"/>
    <row r="135380" s="62" customFormat="1" x14ac:dyDescent="0.35"/>
    <row r="135381" s="62" customFormat="1" x14ac:dyDescent="0.35"/>
    <row r="135382" s="62" customFormat="1" x14ac:dyDescent="0.35"/>
    <row r="135383" s="62" customFormat="1" x14ac:dyDescent="0.35"/>
    <row r="135384" s="62" customFormat="1" x14ac:dyDescent="0.35"/>
    <row r="135385" s="62" customFormat="1" x14ac:dyDescent="0.35"/>
    <row r="135386" s="62" customFormat="1" x14ac:dyDescent="0.35"/>
    <row r="135387" s="62" customFormat="1" x14ac:dyDescent="0.35"/>
    <row r="135388" s="62" customFormat="1" x14ac:dyDescent="0.35"/>
    <row r="135389" s="62" customFormat="1" x14ac:dyDescent="0.35"/>
    <row r="135390" s="62" customFormat="1" x14ac:dyDescent="0.35"/>
    <row r="135391" s="62" customFormat="1" x14ac:dyDescent="0.35"/>
    <row r="135392" s="62" customFormat="1" x14ac:dyDescent="0.35"/>
    <row r="135393" s="62" customFormat="1" x14ac:dyDescent="0.35"/>
    <row r="135394" s="62" customFormat="1" x14ac:dyDescent="0.35"/>
    <row r="135395" s="62" customFormat="1" x14ac:dyDescent="0.35"/>
    <row r="135396" s="62" customFormat="1" x14ac:dyDescent="0.35"/>
    <row r="135397" s="62" customFormat="1" x14ac:dyDescent="0.35"/>
    <row r="135398" s="62" customFormat="1" x14ac:dyDescent="0.35"/>
    <row r="135399" s="62" customFormat="1" x14ac:dyDescent="0.35"/>
    <row r="135400" s="62" customFormat="1" x14ac:dyDescent="0.35"/>
    <row r="135401" s="62" customFormat="1" x14ac:dyDescent="0.35"/>
    <row r="135402" s="62" customFormat="1" x14ac:dyDescent="0.35"/>
    <row r="135403" s="62" customFormat="1" x14ac:dyDescent="0.35"/>
    <row r="135404" s="62" customFormat="1" x14ac:dyDescent="0.35"/>
    <row r="135405" s="62" customFormat="1" x14ac:dyDescent="0.35"/>
    <row r="135406" s="62" customFormat="1" x14ac:dyDescent="0.35"/>
    <row r="135407" s="62" customFormat="1" x14ac:dyDescent="0.35"/>
    <row r="135408" s="62" customFormat="1" x14ac:dyDescent="0.35"/>
    <row r="135409" s="62" customFormat="1" x14ac:dyDescent="0.35"/>
    <row r="135410" s="62" customFormat="1" x14ac:dyDescent="0.35"/>
    <row r="135411" s="62" customFormat="1" x14ac:dyDescent="0.35"/>
    <row r="135412" s="62" customFormat="1" x14ac:dyDescent="0.35"/>
    <row r="135413" s="62" customFormat="1" x14ac:dyDescent="0.35"/>
    <row r="135414" s="62" customFormat="1" x14ac:dyDescent="0.35"/>
    <row r="135415" s="62" customFormat="1" x14ac:dyDescent="0.35"/>
    <row r="135416" s="62" customFormat="1" x14ac:dyDescent="0.35"/>
    <row r="135417" s="62" customFormat="1" x14ac:dyDescent="0.35"/>
    <row r="135418" s="62" customFormat="1" x14ac:dyDescent="0.35"/>
    <row r="135419" s="62" customFormat="1" x14ac:dyDescent="0.35"/>
    <row r="135420" s="62" customFormat="1" x14ac:dyDescent="0.35"/>
    <row r="135421" s="62" customFormat="1" x14ac:dyDescent="0.35"/>
    <row r="135422" s="62" customFormat="1" x14ac:dyDescent="0.35"/>
    <row r="135423" s="62" customFormat="1" x14ac:dyDescent="0.35"/>
    <row r="135424" s="62" customFormat="1" x14ac:dyDescent="0.35"/>
    <row r="135425" s="62" customFormat="1" x14ac:dyDescent="0.35"/>
    <row r="135426" s="62" customFormat="1" x14ac:dyDescent="0.35"/>
    <row r="135427" s="62" customFormat="1" x14ac:dyDescent="0.35"/>
    <row r="135428" s="62" customFormat="1" x14ac:dyDescent="0.35"/>
    <row r="135429" s="62" customFormat="1" x14ac:dyDescent="0.35"/>
    <row r="135430" s="62" customFormat="1" x14ac:dyDescent="0.35"/>
    <row r="135431" s="62" customFormat="1" x14ac:dyDescent="0.35"/>
    <row r="135432" s="62" customFormat="1" x14ac:dyDescent="0.35"/>
    <row r="135433" s="62" customFormat="1" x14ac:dyDescent="0.35"/>
    <row r="135434" s="62" customFormat="1" x14ac:dyDescent="0.35"/>
    <row r="135435" s="62" customFormat="1" x14ac:dyDescent="0.35"/>
    <row r="135436" s="62" customFormat="1" x14ac:dyDescent="0.35"/>
    <row r="135437" s="62" customFormat="1" x14ac:dyDescent="0.35"/>
    <row r="135438" s="62" customFormat="1" x14ac:dyDescent="0.35"/>
    <row r="135439" s="62" customFormat="1" x14ac:dyDescent="0.35"/>
    <row r="135440" s="62" customFormat="1" x14ac:dyDescent="0.35"/>
    <row r="135441" s="62" customFormat="1" x14ac:dyDescent="0.35"/>
    <row r="135442" s="62" customFormat="1" x14ac:dyDescent="0.35"/>
    <row r="135443" s="62" customFormat="1" x14ac:dyDescent="0.35"/>
    <row r="135444" s="62" customFormat="1" x14ac:dyDescent="0.35"/>
    <row r="135445" s="62" customFormat="1" x14ac:dyDescent="0.35"/>
    <row r="135446" s="62" customFormat="1" x14ac:dyDescent="0.35"/>
    <row r="135447" s="62" customFormat="1" x14ac:dyDescent="0.35"/>
    <row r="135448" s="62" customFormat="1" x14ac:dyDescent="0.35"/>
    <row r="135449" s="62" customFormat="1" x14ac:dyDescent="0.35"/>
    <row r="135450" s="62" customFormat="1" x14ac:dyDescent="0.35"/>
    <row r="135451" s="62" customFormat="1" x14ac:dyDescent="0.35"/>
    <row r="135452" s="62" customFormat="1" x14ac:dyDescent="0.35"/>
    <row r="135453" s="62" customFormat="1" x14ac:dyDescent="0.35"/>
    <row r="135454" s="62" customFormat="1" x14ac:dyDescent="0.35"/>
    <row r="135455" s="62" customFormat="1" x14ac:dyDescent="0.35"/>
    <row r="135456" s="62" customFormat="1" x14ac:dyDescent="0.35"/>
    <row r="135457" s="62" customFormat="1" x14ac:dyDescent="0.35"/>
    <row r="135458" s="62" customFormat="1" x14ac:dyDescent="0.35"/>
    <row r="135459" s="62" customFormat="1" x14ac:dyDescent="0.35"/>
    <row r="135460" s="62" customFormat="1" x14ac:dyDescent="0.35"/>
    <row r="135461" s="62" customFormat="1" x14ac:dyDescent="0.35"/>
    <row r="135462" s="62" customFormat="1" x14ac:dyDescent="0.35"/>
    <row r="135463" s="62" customFormat="1" x14ac:dyDescent="0.35"/>
    <row r="135464" s="62" customFormat="1" x14ac:dyDescent="0.35"/>
    <row r="135465" s="62" customFormat="1" x14ac:dyDescent="0.35"/>
    <row r="135466" s="62" customFormat="1" x14ac:dyDescent="0.35"/>
    <row r="135467" s="62" customFormat="1" x14ac:dyDescent="0.35"/>
    <row r="135468" s="62" customFormat="1" x14ac:dyDescent="0.35"/>
    <row r="135469" s="62" customFormat="1" x14ac:dyDescent="0.35"/>
    <row r="135470" s="62" customFormat="1" x14ac:dyDescent="0.35"/>
    <row r="135471" s="62" customFormat="1" x14ac:dyDescent="0.35"/>
    <row r="135472" s="62" customFormat="1" x14ac:dyDescent="0.35"/>
    <row r="135473" s="62" customFormat="1" x14ac:dyDescent="0.35"/>
    <row r="135474" s="62" customFormat="1" x14ac:dyDescent="0.35"/>
    <row r="135475" s="62" customFormat="1" x14ac:dyDescent="0.35"/>
    <row r="135476" s="62" customFormat="1" x14ac:dyDescent="0.35"/>
    <row r="135477" s="62" customFormat="1" x14ac:dyDescent="0.35"/>
    <row r="135478" s="62" customFormat="1" x14ac:dyDescent="0.35"/>
    <row r="135479" s="62" customFormat="1" x14ac:dyDescent="0.35"/>
    <row r="135480" s="62" customFormat="1" x14ac:dyDescent="0.35"/>
    <row r="135481" s="62" customFormat="1" x14ac:dyDescent="0.35"/>
    <row r="135482" s="62" customFormat="1" x14ac:dyDescent="0.35"/>
    <row r="135483" s="62" customFormat="1" x14ac:dyDescent="0.35"/>
    <row r="135484" s="62" customFormat="1" x14ac:dyDescent="0.35"/>
    <row r="135485" s="62" customFormat="1" x14ac:dyDescent="0.35"/>
    <row r="135486" s="62" customFormat="1" x14ac:dyDescent="0.35"/>
    <row r="135487" s="62" customFormat="1" x14ac:dyDescent="0.35"/>
    <row r="135488" s="62" customFormat="1" x14ac:dyDescent="0.35"/>
    <row r="135489" s="62" customFormat="1" x14ac:dyDescent="0.35"/>
    <row r="135490" s="62" customFormat="1" x14ac:dyDescent="0.35"/>
    <row r="135491" s="62" customFormat="1" x14ac:dyDescent="0.35"/>
    <row r="135492" s="62" customFormat="1" x14ac:dyDescent="0.35"/>
    <row r="135493" s="62" customFormat="1" x14ac:dyDescent="0.35"/>
    <row r="135494" s="62" customFormat="1" x14ac:dyDescent="0.35"/>
    <row r="135495" s="62" customFormat="1" x14ac:dyDescent="0.35"/>
    <row r="135496" s="62" customFormat="1" x14ac:dyDescent="0.35"/>
    <row r="135497" s="62" customFormat="1" x14ac:dyDescent="0.35"/>
    <row r="135498" s="62" customFormat="1" x14ac:dyDescent="0.35"/>
    <row r="135499" s="62" customFormat="1" x14ac:dyDescent="0.35"/>
    <row r="135500" s="62" customFormat="1" x14ac:dyDescent="0.35"/>
    <row r="135501" s="62" customFormat="1" x14ac:dyDescent="0.35"/>
    <row r="135502" s="62" customFormat="1" x14ac:dyDescent="0.35"/>
    <row r="135503" s="62" customFormat="1" x14ac:dyDescent="0.35"/>
    <row r="135504" s="62" customFormat="1" x14ac:dyDescent="0.35"/>
    <row r="135505" s="62" customFormat="1" x14ac:dyDescent="0.35"/>
    <row r="135506" s="62" customFormat="1" x14ac:dyDescent="0.35"/>
    <row r="135507" s="62" customFormat="1" x14ac:dyDescent="0.35"/>
    <row r="135508" s="62" customFormat="1" x14ac:dyDescent="0.35"/>
    <row r="135509" s="62" customFormat="1" x14ac:dyDescent="0.35"/>
    <row r="135510" s="62" customFormat="1" x14ac:dyDescent="0.35"/>
    <row r="135511" s="62" customFormat="1" x14ac:dyDescent="0.35"/>
    <row r="135512" s="62" customFormat="1" x14ac:dyDescent="0.35"/>
    <row r="135513" s="62" customFormat="1" x14ac:dyDescent="0.35"/>
    <row r="135514" s="62" customFormat="1" x14ac:dyDescent="0.35"/>
    <row r="135515" s="62" customFormat="1" x14ac:dyDescent="0.35"/>
    <row r="135516" s="62" customFormat="1" x14ac:dyDescent="0.35"/>
    <row r="135517" s="62" customFormat="1" x14ac:dyDescent="0.35"/>
    <row r="135518" s="62" customFormat="1" x14ac:dyDescent="0.35"/>
    <row r="135519" s="62" customFormat="1" x14ac:dyDescent="0.35"/>
    <row r="135520" s="62" customFormat="1" x14ac:dyDescent="0.35"/>
    <row r="135521" s="62" customFormat="1" x14ac:dyDescent="0.35"/>
    <row r="135522" s="62" customFormat="1" x14ac:dyDescent="0.35"/>
    <row r="135523" s="62" customFormat="1" x14ac:dyDescent="0.35"/>
    <row r="135524" s="62" customFormat="1" x14ac:dyDescent="0.35"/>
    <row r="135525" s="62" customFormat="1" x14ac:dyDescent="0.35"/>
    <row r="135526" s="62" customFormat="1" x14ac:dyDescent="0.35"/>
    <row r="135527" s="62" customFormat="1" x14ac:dyDescent="0.35"/>
    <row r="135528" s="62" customFormat="1" x14ac:dyDescent="0.35"/>
    <row r="135529" s="62" customFormat="1" x14ac:dyDescent="0.35"/>
    <row r="135530" s="62" customFormat="1" x14ac:dyDescent="0.35"/>
    <row r="135531" s="62" customFormat="1" x14ac:dyDescent="0.35"/>
    <row r="135532" s="62" customFormat="1" x14ac:dyDescent="0.35"/>
    <row r="135533" s="62" customFormat="1" x14ac:dyDescent="0.35"/>
    <row r="135534" s="62" customFormat="1" x14ac:dyDescent="0.35"/>
    <row r="135535" s="62" customFormat="1" x14ac:dyDescent="0.35"/>
    <row r="135536" s="62" customFormat="1" x14ac:dyDescent="0.35"/>
    <row r="135537" s="62" customFormat="1" x14ac:dyDescent="0.35"/>
    <row r="135538" s="62" customFormat="1" x14ac:dyDescent="0.35"/>
    <row r="135539" s="62" customFormat="1" x14ac:dyDescent="0.35"/>
    <row r="135540" s="62" customFormat="1" x14ac:dyDescent="0.35"/>
    <row r="135541" s="62" customFormat="1" x14ac:dyDescent="0.35"/>
    <row r="135542" s="62" customFormat="1" x14ac:dyDescent="0.35"/>
    <row r="135543" s="62" customFormat="1" x14ac:dyDescent="0.35"/>
    <row r="135544" s="62" customFormat="1" x14ac:dyDescent="0.35"/>
    <row r="135545" s="62" customFormat="1" x14ac:dyDescent="0.35"/>
    <row r="135546" s="62" customFormat="1" x14ac:dyDescent="0.35"/>
    <row r="135547" s="62" customFormat="1" x14ac:dyDescent="0.35"/>
    <row r="135548" s="62" customFormat="1" x14ac:dyDescent="0.35"/>
    <row r="135549" s="62" customFormat="1" x14ac:dyDescent="0.35"/>
    <row r="135550" s="62" customFormat="1" x14ac:dyDescent="0.35"/>
    <row r="135551" s="62" customFormat="1" x14ac:dyDescent="0.35"/>
    <row r="135552" s="62" customFormat="1" x14ac:dyDescent="0.35"/>
    <row r="135553" s="62" customFormat="1" x14ac:dyDescent="0.35"/>
    <row r="135554" s="62" customFormat="1" x14ac:dyDescent="0.35"/>
    <row r="135555" s="62" customFormat="1" x14ac:dyDescent="0.35"/>
    <row r="135556" s="62" customFormat="1" x14ac:dyDescent="0.35"/>
    <row r="135557" s="62" customFormat="1" x14ac:dyDescent="0.35"/>
    <row r="135558" s="62" customFormat="1" x14ac:dyDescent="0.35"/>
    <row r="135559" s="62" customFormat="1" x14ac:dyDescent="0.35"/>
    <row r="135560" s="62" customFormat="1" x14ac:dyDescent="0.35"/>
    <row r="135561" s="62" customFormat="1" x14ac:dyDescent="0.35"/>
    <row r="135562" s="62" customFormat="1" x14ac:dyDescent="0.35"/>
    <row r="135563" s="62" customFormat="1" x14ac:dyDescent="0.35"/>
    <row r="135564" s="62" customFormat="1" x14ac:dyDescent="0.35"/>
    <row r="135565" s="62" customFormat="1" x14ac:dyDescent="0.35"/>
    <row r="135566" s="62" customFormat="1" x14ac:dyDescent="0.35"/>
    <row r="135567" s="62" customFormat="1" x14ac:dyDescent="0.35"/>
    <row r="135568" s="62" customFormat="1" x14ac:dyDescent="0.35"/>
    <row r="135569" s="62" customFormat="1" x14ac:dyDescent="0.35"/>
    <row r="135570" s="62" customFormat="1" x14ac:dyDescent="0.35"/>
    <row r="135571" s="62" customFormat="1" x14ac:dyDescent="0.35"/>
    <row r="135572" s="62" customFormat="1" x14ac:dyDescent="0.35"/>
    <row r="135573" s="62" customFormat="1" x14ac:dyDescent="0.35"/>
    <row r="135574" s="62" customFormat="1" x14ac:dyDescent="0.35"/>
    <row r="135575" s="62" customFormat="1" x14ac:dyDescent="0.35"/>
    <row r="135576" s="62" customFormat="1" x14ac:dyDescent="0.35"/>
    <row r="135577" s="62" customFormat="1" x14ac:dyDescent="0.35"/>
    <row r="135578" s="62" customFormat="1" x14ac:dyDescent="0.35"/>
    <row r="135579" s="62" customFormat="1" x14ac:dyDescent="0.35"/>
    <row r="135580" s="62" customFormat="1" x14ac:dyDescent="0.35"/>
    <row r="135581" s="62" customFormat="1" x14ac:dyDescent="0.35"/>
    <row r="135582" s="62" customFormat="1" x14ac:dyDescent="0.35"/>
    <row r="135583" s="62" customFormat="1" x14ac:dyDescent="0.35"/>
    <row r="135584" s="62" customFormat="1" x14ac:dyDescent="0.35"/>
    <row r="135585" s="62" customFormat="1" x14ac:dyDescent="0.35"/>
    <row r="135586" s="62" customFormat="1" x14ac:dyDescent="0.35"/>
    <row r="135587" s="62" customFormat="1" x14ac:dyDescent="0.35"/>
    <row r="135588" s="62" customFormat="1" x14ac:dyDescent="0.35"/>
    <row r="135589" s="62" customFormat="1" x14ac:dyDescent="0.35"/>
    <row r="135590" s="62" customFormat="1" x14ac:dyDescent="0.35"/>
    <row r="135591" s="62" customFormat="1" x14ac:dyDescent="0.35"/>
    <row r="135592" s="62" customFormat="1" x14ac:dyDescent="0.35"/>
    <row r="135593" s="62" customFormat="1" x14ac:dyDescent="0.35"/>
    <row r="135594" s="62" customFormat="1" x14ac:dyDescent="0.35"/>
    <row r="135595" s="62" customFormat="1" x14ac:dyDescent="0.35"/>
    <row r="135596" s="62" customFormat="1" x14ac:dyDescent="0.35"/>
    <row r="135597" s="62" customFormat="1" x14ac:dyDescent="0.35"/>
    <row r="135598" s="62" customFormat="1" x14ac:dyDescent="0.35"/>
    <row r="135599" s="62" customFormat="1" x14ac:dyDescent="0.35"/>
    <row r="135600" s="62" customFormat="1" x14ac:dyDescent="0.35"/>
    <row r="135601" s="62" customFormat="1" x14ac:dyDescent="0.35"/>
    <row r="135602" s="62" customFormat="1" x14ac:dyDescent="0.35"/>
    <row r="135603" s="62" customFormat="1" x14ac:dyDescent="0.35"/>
    <row r="135604" s="62" customFormat="1" x14ac:dyDescent="0.35"/>
    <row r="135605" s="62" customFormat="1" x14ac:dyDescent="0.35"/>
    <row r="135606" s="62" customFormat="1" x14ac:dyDescent="0.35"/>
    <row r="135607" s="62" customFormat="1" x14ac:dyDescent="0.35"/>
    <row r="135608" s="62" customFormat="1" x14ac:dyDescent="0.35"/>
    <row r="135609" s="62" customFormat="1" x14ac:dyDescent="0.35"/>
    <row r="135610" s="62" customFormat="1" x14ac:dyDescent="0.35"/>
    <row r="135611" s="62" customFormat="1" x14ac:dyDescent="0.35"/>
    <row r="135612" s="62" customFormat="1" x14ac:dyDescent="0.35"/>
    <row r="135613" s="62" customFormat="1" x14ac:dyDescent="0.35"/>
    <row r="135614" s="62" customFormat="1" x14ac:dyDescent="0.35"/>
    <row r="135615" s="62" customFormat="1" x14ac:dyDescent="0.35"/>
    <row r="135616" s="62" customFormat="1" x14ac:dyDescent="0.35"/>
    <row r="135617" s="62" customFormat="1" x14ac:dyDescent="0.35"/>
    <row r="135618" s="62" customFormat="1" x14ac:dyDescent="0.35"/>
    <row r="135619" s="62" customFormat="1" x14ac:dyDescent="0.35"/>
    <row r="135620" s="62" customFormat="1" x14ac:dyDescent="0.35"/>
    <row r="135621" s="62" customFormat="1" x14ac:dyDescent="0.35"/>
    <row r="135622" s="62" customFormat="1" x14ac:dyDescent="0.35"/>
    <row r="135623" s="62" customFormat="1" x14ac:dyDescent="0.35"/>
    <row r="135624" s="62" customFormat="1" x14ac:dyDescent="0.35"/>
    <row r="135625" s="62" customFormat="1" x14ac:dyDescent="0.35"/>
    <row r="135626" s="62" customFormat="1" x14ac:dyDescent="0.35"/>
    <row r="135627" s="62" customFormat="1" x14ac:dyDescent="0.35"/>
    <row r="135628" s="62" customFormat="1" x14ac:dyDescent="0.35"/>
    <row r="135629" s="62" customFormat="1" x14ac:dyDescent="0.35"/>
    <row r="135630" s="62" customFormat="1" x14ac:dyDescent="0.35"/>
    <row r="135631" s="62" customFormat="1" x14ac:dyDescent="0.35"/>
    <row r="135632" s="62" customFormat="1" x14ac:dyDescent="0.35"/>
    <row r="135633" s="62" customFormat="1" x14ac:dyDescent="0.35"/>
    <row r="135634" s="62" customFormat="1" x14ac:dyDescent="0.35"/>
    <row r="135635" s="62" customFormat="1" x14ac:dyDescent="0.35"/>
    <row r="135636" s="62" customFormat="1" x14ac:dyDescent="0.35"/>
    <row r="135637" s="62" customFormat="1" x14ac:dyDescent="0.35"/>
    <row r="135638" s="62" customFormat="1" x14ac:dyDescent="0.35"/>
    <row r="135639" s="62" customFormat="1" x14ac:dyDescent="0.35"/>
    <row r="135640" s="62" customFormat="1" x14ac:dyDescent="0.35"/>
    <row r="135641" s="62" customFormat="1" x14ac:dyDescent="0.35"/>
    <row r="135642" s="62" customFormat="1" x14ac:dyDescent="0.35"/>
    <row r="135643" s="62" customFormat="1" x14ac:dyDescent="0.35"/>
    <row r="135644" s="62" customFormat="1" x14ac:dyDescent="0.35"/>
    <row r="135645" s="62" customFormat="1" x14ac:dyDescent="0.35"/>
    <row r="135646" s="62" customFormat="1" x14ac:dyDescent="0.35"/>
    <row r="135647" s="62" customFormat="1" x14ac:dyDescent="0.35"/>
    <row r="135648" s="62" customFormat="1" x14ac:dyDescent="0.35"/>
    <row r="135649" s="62" customFormat="1" x14ac:dyDescent="0.35"/>
    <row r="135650" s="62" customFormat="1" x14ac:dyDescent="0.35"/>
    <row r="135651" s="62" customFormat="1" x14ac:dyDescent="0.35"/>
    <row r="135652" s="62" customFormat="1" x14ac:dyDescent="0.35"/>
    <row r="135653" s="62" customFormat="1" x14ac:dyDescent="0.35"/>
    <row r="135654" s="62" customFormat="1" x14ac:dyDescent="0.35"/>
    <row r="135655" s="62" customFormat="1" x14ac:dyDescent="0.35"/>
    <row r="135656" s="62" customFormat="1" x14ac:dyDescent="0.35"/>
    <row r="135657" s="62" customFormat="1" x14ac:dyDescent="0.35"/>
    <row r="135658" s="62" customFormat="1" x14ac:dyDescent="0.35"/>
    <row r="135659" s="62" customFormat="1" x14ac:dyDescent="0.35"/>
    <row r="135660" s="62" customFormat="1" x14ac:dyDescent="0.35"/>
    <row r="135661" s="62" customFormat="1" x14ac:dyDescent="0.35"/>
    <row r="135662" s="62" customFormat="1" x14ac:dyDescent="0.35"/>
    <row r="135663" s="62" customFormat="1" x14ac:dyDescent="0.35"/>
    <row r="135664" s="62" customFormat="1" x14ac:dyDescent="0.35"/>
    <row r="135665" s="62" customFormat="1" x14ac:dyDescent="0.35"/>
    <row r="135666" s="62" customFormat="1" x14ac:dyDescent="0.35"/>
    <row r="135667" s="62" customFormat="1" x14ac:dyDescent="0.35"/>
    <row r="135668" s="62" customFormat="1" x14ac:dyDescent="0.35"/>
    <row r="135669" s="62" customFormat="1" x14ac:dyDescent="0.35"/>
    <row r="135670" s="62" customFormat="1" x14ac:dyDescent="0.35"/>
    <row r="135671" s="62" customFormat="1" x14ac:dyDescent="0.35"/>
    <row r="135672" s="62" customFormat="1" x14ac:dyDescent="0.35"/>
    <row r="135673" s="62" customFormat="1" x14ac:dyDescent="0.35"/>
    <row r="135674" s="62" customFormat="1" x14ac:dyDescent="0.35"/>
    <row r="135675" s="62" customFormat="1" x14ac:dyDescent="0.35"/>
    <row r="135676" s="62" customFormat="1" x14ac:dyDescent="0.35"/>
    <row r="135677" s="62" customFormat="1" x14ac:dyDescent="0.35"/>
    <row r="135678" s="62" customFormat="1" x14ac:dyDescent="0.35"/>
    <row r="135679" s="62" customFormat="1" x14ac:dyDescent="0.35"/>
    <row r="135680" s="62" customFormat="1" x14ac:dyDescent="0.35"/>
    <row r="135681" s="62" customFormat="1" x14ac:dyDescent="0.35"/>
    <row r="135682" s="62" customFormat="1" x14ac:dyDescent="0.35"/>
    <row r="135683" s="62" customFormat="1" x14ac:dyDescent="0.35"/>
    <row r="135684" s="62" customFormat="1" x14ac:dyDescent="0.35"/>
    <row r="135685" s="62" customFormat="1" x14ac:dyDescent="0.35"/>
    <row r="135686" s="62" customFormat="1" x14ac:dyDescent="0.35"/>
    <row r="135687" s="62" customFormat="1" x14ac:dyDescent="0.35"/>
    <row r="135688" s="62" customFormat="1" x14ac:dyDescent="0.35"/>
    <row r="135689" s="62" customFormat="1" x14ac:dyDescent="0.35"/>
    <row r="135690" s="62" customFormat="1" x14ac:dyDescent="0.35"/>
    <row r="135691" s="62" customFormat="1" x14ac:dyDescent="0.35"/>
    <row r="135692" s="62" customFormat="1" x14ac:dyDescent="0.35"/>
    <row r="135693" s="62" customFormat="1" x14ac:dyDescent="0.35"/>
    <row r="135694" s="62" customFormat="1" x14ac:dyDescent="0.35"/>
    <row r="135695" s="62" customFormat="1" x14ac:dyDescent="0.35"/>
    <row r="135696" s="62" customFormat="1" x14ac:dyDescent="0.35"/>
    <row r="135697" s="62" customFormat="1" x14ac:dyDescent="0.35"/>
    <row r="135698" s="62" customFormat="1" x14ac:dyDescent="0.35"/>
    <row r="135699" s="62" customFormat="1" x14ac:dyDescent="0.35"/>
    <row r="135700" s="62" customFormat="1" x14ac:dyDescent="0.35"/>
    <row r="135701" s="62" customFormat="1" x14ac:dyDescent="0.35"/>
    <row r="135702" s="62" customFormat="1" x14ac:dyDescent="0.35"/>
    <row r="135703" s="62" customFormat="1" x14ac:dyDescent="0.35"/>
    <row r="135704" s="62" customFormat="1" x14ac:dyDescent="0.35"/>
    <row r="135705" s="62" customFormat="1" x14ac:dyDescent="0.35"/>
    <row r="135706" s="62" customFormat="1" x14ac:dyDescent="0.35"/>
    <row r="135707" s="62" customFormat="1" x14ac:dyDescent="0.35"/>
    <row r="135708" s="62" customFormat="1" x14ac:dyDescent="0.35"/>
    <row r="135709" s="62" customFormat="1" x14ac:dyDescent="0.35"/>
    <row r="135710" s="62" customFormat="1" x14ac:dyDescent="0.35"/>
    <row r="135711" s="62" customFormat="1" x14ac:dyDescent="0.35"/>
    <row r="135712" s="62" customFormat="1" x14ac:dyDescent="0.35"/>
    <row r="135713" s="62" customFormat="1" x14ac:dyDescent="0.35"/>
    <row r="135714" s="62" customFormat="1" x14ac:dyDescent="0.35"/>
    <row r="135715" s="62" customFormat="1" x14ac:dyDescent="0.35"/>
    <row r="135716" s="62" customFormat="1" x14ac:dyDescent="0.35"/>
    <row r="135717" s="62" customFormat="1" x14ac:dyDescent="0.35"/>
    <row r="135718" s="62" customFormat="1" x14ac:dyDescent="0.35"/>
    <row r="135719" s="62" customFormat="1" x14ac:dyDescent="0.35"/>
    <row r="135720" s="62" customFormat="1" x14ac:dyDescent="0.35"/>
    <row r="135721" s="62" customFormat="1" x14ac:dyDescent="0.35"/>
    <row r="135722" s="62" customFormat="1" x14ac:dyDescent="0.35"/>
    <row r="135723" s="62" customFormat="1" x14ac:dyDescent="0.35"/>
    <row r="135724" s="62" customFormat="1" x14ac:dyDescent="0.35"/>
    <row r="135725" s="62" customFormat="1" x14ac:dyDescent="0.35"/>
    <row r="135726" s="62" customFormat="1" x14ac:dyDescent="0.35"/>
    <row r="135727" s="62" customFormat="1" x14ac:dyDescent="0.35"/>
    <row r="135728" s="62" customFormat="1" x14ac:dyDescent="0.35"/>
    <row r="135729" s="62" customFormat="1" x14ac:dyDescent="0.35"/>
    <row r="135730" s="62" customFormat="1" x14ac:dyDescent="0.35"/>
    <row r="135731" s="62" customFormat="1" x14ac:dyDescent="0.35"/>
    <row r="135732" s="62" customFormat="1" x14ac:dyDescent="0.35"/>
    <row r="135733" s="62" customFormat="1" x14ac:dyDescent="0.35"/>
    <row r="135734" s="62" customFormat="1" x14ac:dyDescent="0.35"/>
    <row r="135735" s="62" customFormat="1" x14ac:dyDescent="0.35"/>
    <row r="135736" s="62" customFormat="1" x14ac:dyDescent="0.35"/>
    <row r="135737" s="62" customFormat="1" x14ac:dyDescent="0.35"/>
    <row r="135738" s="62" customFormat="1" x14ac:dyDescent="0.35"/>
    <row r="135739" s="62" customFormat="1" x14ac:dyDescent="0.35"/>
    <row r="135740" s="62" customFormat="1" x14ac:dyDescent="0.35"/>
    <row r="135741" s="62" customFormat="1" x14ac:dyDescent="0.35"/>
    <row r="135742" s="62" customFormat="1" x14ac:dyDescent="0.35"/>
    <row r="135743" s="62" customFormat="1" x14ac:dyDescent="0.35"/>
    <row r="135744" s="62" customFormat="1" x14ac:dyDescent="0.35"/>
    <row r="135745" s="62" customFormat="1" x14ac:dyDescent="0.35"/>
    <row r="135746" s="62" customFormat="1" x14ac:dyDescent="0.35"/>
    <row r="135747" s="62" customFormat="1" x14ac:dyDescent="0.35"/>
    <row r="135748" s="62" customFormat="1" x14ac:dyDescent="0.35"/>
    <row r="135749" s="62" customFormat="1" x14ac:dyDescent="0.35"/>
    <row r="135750" s="62" customFormat="1" x14ac:dyDescent="0.35"/>
    <row r="135751" s="62" customFormat="1" x14ac:dyDescent="0.35"/>
    <row r="135752" s="62" customFormat="1" x14ac:dyDescent="0.35"/>
    <row r="135753" s="62" customFormat="1" x14ac:dyDescent="0.35"/>
    <row r="135754" s="62" customFormat="1" x14ac:dyDescent="0.35"/>
    <row r="135755" s="62" customFormat="1" x14ac:dyDescent="0.35"/>
    <row r="135756" s="62" customFormat="1" x14ac:dyDescent="0.35"/>
    <row r="135757" s="62" customFormat="1" x14ac:dyDescent="0.35"/>
    <row r="135758" s="62" customFormat="1" x14ac:dyDescent="0.35"/>
    <row r="135759" s="62" customFormat="1" x14ac:dyDescent="0.35"/>
    <row r="135760" s="62" customFormat="1" x14ac:dyDescent="0.35"/>
    <row r="135761" s="62" customFormat="1" x14ac:dyDescent="0.35"/>
    <row r="135762" s="62" customFormat="1" x14ac:dyDescent="0.35"/>
    <row r="135763" s="62" customFormat="1" x14ac:dyDescent="0.35"/>
    <row r="135764" s="62" customFormat="1" x14ac:dyDescent="0.35"/>
    <row r="135765" s="62" customFormat="1" x14ac:dyDescent="0.35"/>
    <row r="135766" s="62" customFormat="1" x14ac:dyDescent="0.35"/>
    <row r="135767" s="62" customFormat="1" x14ac:dyDescent="0.35"/>
    <row r="135768" s="62" customFormat="1" x14ac:dyDescent="0.35"/>
    <row r="135769" s="62" customFormat="1" x14ac:dyDescent="0.35"/>
    <row r="135770" s="62" customFormat="1" x14ac:dyDescent="0.35"/>
    <row r="135771" s="62" customFormat="1" x14ac:dyDescent="0.35"/>
    <row r="135772" s="62" customFormat="1" x14ac:dyDescent="0.35"/>
    <row r="135773" s="62" customFormat="1" x14ac:dyDescent="0.35"/>
    <row r="135774" s="62" customFormat="1" x14ac:dyDescent="0.35"/>
    <row r="135775" s="62" customFormat="1" x14ac:dyDescent="0.35"/>
    <row r="135776" s="62" customFormat="1" x14ac:dyDescent="0.35"/>
    <row r="135777" s="62" customFormat="1" x14ac:dyDescent="0.35"/>
    <row r="135778" s="62" customFormat="1" x14ac:dyDescent="0.35"/>
    <row r="135779" s="62" customFormat="1" x14ac:dyDescent="0.35"/>
    <row r="135780" s="62" customFormat="1" x14ac:dyDescent="0.35"/>
    <row r="135781" s="62" customFormat="1" x14ac:dyDescent="0.35"/>
    <row r="135782" s="62" customFormat="1" x14ac:dyDescent="0.35"/>
    <row r="135783" s="62" customFormat="1" x14ac:dyDescent="0.35"/>
    <row r="135784" s="62" customFormat="1" x14ac:dyDescent="0.35"/>
    <row r="135785" s="62" customFormat="1" x14ac:dyDescent="0.35"/>
    <row r="135786" s="62" customFormat="1" x14ac:dyDescent="0.35"/>
    <row r="135787" s="62" customFormat="1" x14ac:dyDescent="0.35"/>
    <row r="135788" s="62" customFormat="1" x14ac:dyDescent="0.35"/>
    <row r="135789" s="62" customFormat="1" x14ac:dyDescent="0.35"/>
    <row r="135790" s="62" customFormat="1" x14ac:dyDescent="0.35"/>
    <row r="135791" s="62" customFormat="1" x14ac:dyDescent="0.35"/>
    <row r="135792" s="62" customFormat="1" x14ac:dyDescent="0.35"/>
    <row r="135793" s="62" customFormat="1" x14ac:dyDescent="0.35"/>
    <row r="135794" s="62" customFormat="1" x14ac:dyDescent="0.35"/>
    <row r="135795" s="62" customFormat="1" x14ac:dyDescent="0.35"/>
    <row r="135796" s="62" customFormat="1" x14ac:dyDescent="0.35"/>
    <row r="135797" s="62" customFormat="1" x14ac:dyDescent="0.35"/>
    <row r="135798" s="62" customFormat="1" x14ac:dyDescent="0.35"/>
    <row r="135799" s="62" customFormat="1" x14ac:dyDescent="0.35"/>
    <row r="135800" s="62" customFormat="1" x14ac:dyDescent="0.35"/>
    <row r="135801" s="62" customFormat="1" x14ac:dyDescent="0.35"/>
    <row r="135802" s="62" customFormat="1" x14ac:dyDescent="0.35"/>
    <row r="135803" s="62" customFormat="1" x14ac:dyDescent="0.35"/>
    <row r="135804" s="62" customFormat="1" x14ac:dyDescent="0.35"/>
    <row r="135805" s="62" customFormat="1" x14ac:dyDescent="0.35"/>
    <row r="135806" s="62" customFormat="1" x14ac:dyDescent="0.35"/>
    <row r="135807" s="62" customFormat="1" x14ac:dyDescent="0.35"/>
    <row r="135808" s="62" customFormat="1" x14ac:dyDescent="0.35"/>
    <row r="135809" s="62" customFormat="1" x14ac:dyDescent="0.35"/>
    <row r="135810" s="62" customFormat="1" x14ac:dyDescent="0.35"/>
    <row r="135811" s="62" customFormat="1" x14ac:dyDescent="0.35"/>
    <row r="135812" s="62" customFormat="1" x14ac:dyDescent="0.35"/>
    <row r="135813" s="62" customFormat="1" x14ac:dyDescent="0.35"/>
    <row r="135814" s="62" customFormat="1" x14ac:dyDescent="0.35"/>
    <row r="135815" s="62" customFormat="1" x14ac:dyDescent="0.35"/>
    <row r="135816" s="62" customFormat="1" x14ac:dyDescent="0.35"/>
    <row r="135817" s="62" customFormat="1" x14ac:dyDescent="0.35"/>
    <row r="135818" s="62" customFormat="1" x14ac:dyDescent="0.35"/>
    <row r="135819" s="62" customFormat="1" x14ac:dyDescent="0.35"/>
    <row r="135820" s="62" customFormat="1" x14ac:dyDescent="0.35"/>
    <row r="135821" s="62" customFormat="1" x14ac:dyDescent="0.35"/>
    <row r="135822" s="62" customFormat="1" x14ac:dyDescent="0.35"/>
    <row r="135823" s="62" customFormat="1" x14ac:dyDescent="0.35"/>
    <row r="135824" s="62" customFormat="1" x14ac:dyDescent="0.35"/>
    <row r="135825" s="62" customFormat="1" x14ac:dyDescent="0.35"/>
    <row r="135826" s="62" customFormat="1" x14ac:dyDescent="0.35"/>
    <row r="135827" s="62" customFormat="1" x14ac:dyDescent="0.35"/>
    <row r="135828" s="62" customFormat="1" x14ac:dyDescent="0.35"/>
    <row r="135829" s="62" customFormat="1" x14ac:dyDescent="0.35"/>
    <row r="135830" s="62" customFormat="1" x14ac:dyDescent="0.35"/>
    <row r="135831" s="62" customFormat="1" x14ac:dyDescent="0.35"/>
    <row r="135832" s="62" customFormat="1" x14ac:dyDescent="0.35"/>
    <row r="135833" s="62" customFormat="1" x14ac:dyDescent="0.35"/>
    <row r="135834" s="62" customFormat="1" x14ac:dyDescent="0.35"/>
    <row r="135835" s="62" customFormat="1" x14ac:dyDescent="0.35"/>
    <row r="135836" s="62" customFormat="1" x14ac:dyDescent="0.35"/>
    <row r="135837" s="62" customFormat="1" x14ac:dyDescent="0.35"/>
    <row r="135838" s="62" customFormat="1" x14ac:dyDescent="0.35"/>
    <row r="135839" s="62" customFormat="1" x14ac:dyDescent="0.35"/>
    <row r="135840" s="62" customFormat="1" x14ac:dyDescent="0.35"/>
    <row r="135841" s="62" customFormat="1" x14ac:dyDescent="0.35"/>
    <row r="135842" s="62" customFormat="1" x14ac:dyDescent="0.35"/>
    <row r="135843" s="62" customFormat="1" x14ac:dyDescent="0.35"/>
    <row r="135844" s="62" customFormat="1" x14ac:dyDescent="0.35"/>
    <row r="135845" s="62" customFormat="1" x14ac:dyDescent="0.35"/>
    <row r="135846" s="62" customFormat="1" x14ac:dyDescent="0.35"/>
    <row r="135847" s="62" customFormat="1" x14ac:dyDescent="0.35"/>
    <row r="135848" s="62" customFormat="1" x14ac:dyDescent="0.35"/>
    <row r="135849" s="62" customFormat="1" x14ac:dyDescent="0.35"/>
    <row r="135850" s="62" customFormat="1" x14ac:dyDescent="0.35"/>
    <row r="135851" s="62" customFormat="1" x14ac:dyDescent="0.35"/>
    <row r="135852" s="62" customFormat="1" x14ac:dyDescent="0.35"/>
    <row r="135853" s="62" customFormat="1" x14ac:dyDescent="0.35"/>
    <row r="135854" s="62" customFormat="1" x14ac:dyDescent="0.35"/>
    <row r="135855" s="62" customFormat="1" x14ac:dyDescent="0.35"/>
    <row r="135856" s="62" customFormat="1" x14ac:dyDescent="0.35"/>
    <row r="135857" s="62" customFormat="1" x14ac:dyDescent="0.35"/>
    <row r="135858" s="62" customFormat="1" x14ac:dyDescent="0.35"/>
    <row r="135859" s="62" customFormat="1" x14ac:dyDescent="0.35"/>
    <row r="135860" s="62" customFormat="1" x14ac:dyDescent="0.35"/>
    <row r="135861" s="62" customFormat="1" x14ac:dyDescent="0.35"/>
    <row r="135862" s="62" customFormat="1" x14ac:dyDescent="0.35"/>
    <row r="135863" s="62" customFormat="1" x14ac:dyDescent="0.35"/>
    <row r="135864" s="62" customFormat="1" x14ac:dyDescent="0.35"/>
    <row r="135865" s="62" customFormat="1" x14ac:dyDescent="0.35"/>
    <row r="135866" s="62" customFormat="1" x14ac:dyDescent="0.35"/>
    <row r="135867" s="62" customFormat="1" x14ac:dyDescent="0.35"/>
    <row r="135868" s="62" customFormat="1" x14ac:dyDescent="0.35"/>
    <row r="135869" s="62" customFormat="1" x14ac:dyDescent="0.35"/>
    <row r="135870" s="62" customFormat="1" x14ac:dyDescent="0.35"/>
    <row r="135871" s="62" customFormat="1" x14ac:dyDescent="0.35"/>
    <row r="135872" s="62" customFormat="1" x14ac:dyDescent="0.35"/>
    <row r="135873" s="62" customFormat="1" x14ac:dyDescent="0.35"/>
    <row r="135874" s="62" customFormat="1" x14ac:dyDescent="0.35"/>
    <row r="135875" s="62" customFormat="1" x14ac:dyDescent="0.35"/>
    <row r="135876" s="62" customFormat="1" x14ac:dyDescent="0.35"/>
    <row r="135877" s="62" customFormat="1" x14ac:dyDescent="0.35"/>
    <row r="135878" s="62" customFormat="1" x14ac:dyDescent="0.35"/>
    <row r="135879" s="62" customFormat="1" x14ac:dyDescent="0.35"/>
    <row r="135880" s="62" customFormat="1" x14ac:dyDescent="0.35"/>
    <row r="135881" s="62" customFormat="1" x14ac:dyDescent="0.35"/>
    <row r="135882" s="62" customFormat="1" x14ac:dyDescent="0.35"/>
    <row r="135883" s="62" customFormat="1" x14ac:dyDescent="0.35"/>
    <row r="135884" s="62" customFormat="1" x14ac:dyDescent="0.35"/>
    <row r="135885" s="62" customFormat="1" x14ac:dyDescent="0.35"/>
    <row r="135886" s="62" customFormat="1" x14ac:dyDescent="0.35"/>
    <row r="135887" s="62" customFormat="1" x14ac:dyDescent="0.35"/>
    <row r="135888" s="62" customFormat="1" x14ac:dyDescent="0.35"/>
    <row r="135889" s="62" customFormat="1" x14ac:dyDescent="0.35"/>
    <row r="135890" s="62" customFormat="1" x14ac:dyDescent="0.35"/>
    <row r="135891" s="62" customFormat="1" x14ac:dyDescent="0.35"/>
    <row r="135892" s="62" customFormat="1" x14ac:dyDescent="0.35"/>
    <row r="135893" s="62" customFormat="1" x14ac:dyDescent="0.35"/>
    <row r="135894" s="62" customFormat="1" x14ac:dyDescent="0.35"/>
    <row r="135895" s="62" customFormat="1" x14ac:dyDescent="0.35"/>
    <row r="135896" s="62" customFormat="1" x14ac:dyDescent="0.35"/>
    <row r="135897" s="62" customFormat="1" x14ac:dyDescent="0.35"/>
    <row r="135898" s="62" customFormat="1" x14ac:dyDescent="0.35"/>
    <row r="135899" s="62" customFormat="1" x14ac:dyDescent="0.35"/>
    <row r="135900" s="62" customFormat="1" x14ac:dyDescent="0.35"/>
    <row r="135901" s="62" customFormat="1" x14ac:dyDescent="0.35"/>
    <row r="135902" s="62" customFormat="1" x14ac:dyDescent="0.35"/>
    <row r="135903" s="62" customFormat="1" x14ac:dyDescent="0.35"/>
    <row r="135904" s="62" customFormat="1" x14ac:dyDescent="0.35"/>
    <row r="135905" s="62" customFormat="1" x14ac:dyDescent="0.35"/>
    <row r="135906" s="62" customFormat="1" x14ac:dyDescent="0.35"/>
    <row r="135907" s="62" customFormat="1" x14ac:dyDescent="0.35"/>
    <row r="135908" s="62" customFormat="1" x14ac:dyDescent="0.35"/>
    <row r="135909" s="62" customFormat="1" x14ac:dyDescent="0.35"/>
    <row r="135910" s="62" customFormat="1" x14ac:dyDescent="0.35"/>
    <row r="135911" s="62" customFormat="1" x14ac:dyDescent="0.35"/>
    <row r="135912" s="62" customFormat="1" x14ac:dyDescent="0.35"/>
    <row r="135913" s="62" customFormat="1" x14ac:dyDescent="0.35"/>
    <row r="135914" s="62" customFormat="1" x14ac:dyDescent="0.35"/>
    <row r="135915" s="62" customFormat="1" x14ac:dyDescent="0.35"/>
    <row r="135916" s="62" customFormat="1" x14ac:dyDescent="0.35"/>
    <row r="135917" s="62" customFormat="1" x14ac:dyDescent="0.35"/>
    <row r="135918" s="62" customFormat="1" x14ac:dyDescent="0.35"/>
    <row r="135919" s="62" customFormat="1" x14ac:dyDescent="0.35"/>
    <row r="135920" s="62" customFormat="1" x14ac:dyDescent="0.35"/>
    <row r="135921" s="62" customFormat="1" x14ac:dyDescent="0.35"/>
    <row r="135922" s="62" customFormat="1" x14ac:dyDescent="0.35"/>
    <row r="135923" s="62" customFormat="1" x14ac:dyDescent="0.35"/>
    <row r="135924" s="62" customFormat="1" x14ac:dyDescent="0.35"/>
    <row r="135925" s="62" customFormat="1" x14ac:dyDescent="0.35"/>
    <row r="135926" s="62" customFormat="1" x14ac:dyDescent="0.35"/>
    <row r="135927" s="62" customFormat="1" x14ac:dyDescent="0.35"/>
    <row r="135928" s="62" customFormat="1" x14ac:dyDescent="0.35"/>
    <row r="135929" s="62" customFormat="1" x14ac:dyDescent="0.35"/>
    <row r="135930" s="62" customFormat="1" x14ac:dyDescent="0.35"/>
    <row r="135931" s="62" customFormat="1" x14ac:dyDescent="0.35"/>
    <row r="135932" s="62" customFormat="1" x14ac:dyDescent="0.35"/>
    <row r="135933" s="62" customFormat="1" x14ac:dyDescent="0.35"/>
    <row r="135934" s="62" customFormat="1" x14ac:dyDescent="0.35"/>
    <row r="135935" s="62" customFormat="1" x14ac:dyDescent="0.35"/>
    <row r="135936" s="62" customFormat="1" x14ac:dyDescent="0.35"/>
    <row r="135937" s="62" customFormat="1" x14ac:dyDescent="0.35"/>
    <row r="135938" s="62" customFormat="1" x14ac:dyDescent="0.35"/>
    <row r="135939" s="62" customFormat="1" x14ac:dyDescent="0.35"/>
    <row r="135940" s="62" customFormat="1" x14ac:dyDescent="0.35"/>
    <row r="135941" s="62" customFormat="1" x14ac:dyDescent="0.35"/>
    <row r="135942" s="62" customFormat="1" x14ac:dyDescent="0.35"/>
    <row r="135943" s="62" customFormat="1" x14ac:dyDescent="0.35"/>
    <row r="135944" s="62" customFormat="1" x14ac:dyDescent="0.35"/>
    <row r="135945" s="62" customFormat="1" x14ac:dyDescent="0.35"/>
    <row r="135946" s="62" customFormat="1" x14ac:dyDescent="0.35"/>
    <row r="135947" s="62" customFormat="1" x14ac:dyDescent="0.35"/>
    <row r="135948" s="62" customFormat="1" x14ac:dyDescent="0.35"/>
    <row r="135949" s="62" customFormat="1" x14ac:dyDescent="0.35"/>
    <row r="135950" s="62" customFormat="1" x14ac:dyDescent="0.35"/>
    <row r="135951" s="62" customFormat="1" x14ac:dyDescent="0.35"/>
    <row r="135952" s="62" customFormat="1" x14ac:dyDescent="0.35"/>
    <row r="135953" s="62" customFormat="1" x14ac:dyDescent="0.35"/>
    <row r="135954" s="62" customFormat="1" x14ac:dyDescent="0.35"/>
    <row r="135955" s="62" customFormat="1" x14ac:dyDescent="0.35"/>
    <row r="135956" s="62" customFormat="1" x14ac:dyDescent="0.35"/>
    <row r="135957" s="62" customFormat="1" x14ac:dyDescent="0.35"/>
    <row r="135958" s="62" customFormat="1" x14ac:dyDescent="0.35"/>
    <row r="135959" s="62" customFormat="1" x14ac:dyDescent="0.35"/>
    <row r="135960" s="62" customFormat="1" x14ac:dyDescent="0.35"/>
    <row r="135961" s="62" customFormat="1" x14ac:dyDescent="0.35"/>
    <row r="135962" s="62" customFormat="1" x14ac:dyDescent="0.35"/>
    <row r="135963" s="62" customFormat="1" x14ac:dyDescent="0.35"/>
    <row r="135964" s="62" customFormat="1" x14ac:dyDescent="0.35"/>
    <row r="135965" s="62" customFormat="1" x14ac:dyDescent="0.35"/>
    <row r="135966" s="62" customFormat="1" x14ac:dyDescent="0.35"/>
    <row r="135967" s="62" customFormat="1" x14ac:dyDescent="0.35"/>
    <row r="135968" s="62" customFormat="1" x14ac:dyDescent="0.35"/>
    <row r="135969" s="62" customFormat="1" x14ac:dyDescent="0.35"/>
    <row r="135970" s="62" customFormat="1" x14ac:dyDescent="0.35"/>
    <row r="135971" s="62" customFormat="1" x14ac:dyDescent="0.35"/>
    <row r="135972" s="62" customFormat="1" x14ac:dyDescent="0.35"/>
    <row r="135973" s="62" customFormat="1" x14ac:dyDescent="0.35"/>
    <row r="135974" s="62" customFormat="1" x14ac:dyDescent="0.35"/>
    <row r="135975" s="62" customFormat="1" x14ac:dyDescent="0.35"/>
    <row r="135976" s="62" customFormat="1" x14ac:dyDescent="0.35"/>
    <row r="135977" s="62" customFormat="1" x14ac:dyDescent="0.35"/>
    <row r="135978" s="62" customFormat="1" x14ac:dyDescent="0.35"/>
    <row r="135979" s="62" customFormat="1" x14ac:dyDescent="0.35"/>
    <row r="135980" s="62" customFormat="1" x14ac:dyDescent="0.35"/>
    <row r="135981" s="62" customFormat="1" x14ac:dyDescent="0.35"/>
    <row r="135982" s="62" customFormat="1" x14ac:dyDescent="0.35"/>
    <row r="135983" s="62" customFormat="1" x14ac:dyDescent="0.35"/>
    <row r="135984" s="62" customFormat="1" x14ac:dyDescent="0.35"/>
    <row r="135985" s="62" customFormat="1" x14ac:dyDescent="0.35"/>
    <row r="135986" s="62" customFormat="1" x14ac:dyDescent="0.35"/>
    <row r="135987" s="62" customFormat="1" x14ac:dyDescent="0.35"/>
    <row r="135988" s="62" customFormat="1" x14ac:dyDescent="0.35"/>
    <row r="135989" s="62" customFormat="1" x14ac:dyDescent="0.35"/>
    <row r="135990" s="62" customFormat="1" x14ac:dyDescent="0.35"/>
    <row r="135991" s="62" customFormat="1" x14ac:dyDescent="0.35"/>
    <row r="135992" s="62" customFormat="1" x14ac:dyDescent="0.35"/>
    <row r="135993" s="62" customFormat="1" x14ac:dyDescent="0.35"/>
    <row r="135994" s="62" customFormat="1" x14ac:dyDescent="0.35"/>
    <row r="135995" s="62" customFormat="1" x14ac:dyDescent="0.35"/>
    <row r="135996" s="62" customFormat="1" x14ac:dyDescent="0.35"/>
    <row r="135997" s="62" customFormat="1" x14ac:dyDescent="0.35"/>
    <row r="135998" s="62" customFormat="1" x14ac:dyDescent="0.35"/>
    <row r="135999" s="62" customFormat="1" x14ac:dyDescent="0.35"/>
    <row r="136000" s="62" customFormat="1" x14ac:dyDescent="0.35"/>
    <row r="136001" s="62" customFormat="1" x14ac:dyDescent="0.35"/>
    <row r="136002" s="62" customFormat="1" x14ac:dyDescent="0.35"/>
    <row r="136003" s="62" customFormat="1" x14ac:dyDescent="0.35"/>
    <row r="136004" s="62" customFormat="1" x14ac:dyDescent="0.35"/>
    <row r="136005" s="62" customFormat="1" x14ac:dyDescent="0.35"/>
    <row r="136006" s="62" customFormat="1" x14ac:dyDescent="0.35"/>
    <row r="136007" s="62" customFormat="1" x14ac:dyDescent="0.35"/>
    <row r="136008" s="62" customFormat="1" x14ac:dyDescent="0.35"/>
    <row r="136009" s="62" customFormat="1" x14ac:dyDescent="0.35"/>
    <row r="136010" s="62" customFormat="1" x14ac:dyDescent="0.35"/>
    <row r="136011" s="62" customFormat="1" x14ac:dyDescent="0.35"/>
    <row r="136012" s="62" customFormat="1" x14ac:dyDescent="0.35"/>
    <row r="136013" s="62" customFormat="1" x14ac:dyDescent="0.35"/>
    <row r="136014" s="62" customFormat="1" x14ac:dyDescent="0.35"/>
    <row r="136015" s="62" customFormat="1" x14ac:dyDescent="0.35"/>
    <row r="136016" s="62" customFormat="1" x14ac:dyDescent="0.35"/>
    <row r="136017" s="62" customFormat="1" x14ac:dyDescent="0.35"/>
    <row r="136018" s="62" customFormat="1" x14ac:dyDescent="0.35"/>
    <row r="136019" s="62" customFormat="1" x14ac:dyDescent="0.35"/>
    <row r="136020" s="62" customFormat="1" x14ac:dyDescent="0.35"/>
    <row r="136021" s="62" customFormat="1" x14ac:dyDescent="0.35"/>
    <row r="136022" s="62" customFormat="1" x14ac:dyDescent="0.35"/>
    <row r="136023" s="62" customFormat="1" x14ac:dyDescent="0.35"/>
    <row r="136024" s="62" customFormat="1" x14ac:dyDescent="0.35"/>
    <row r="136025" s="62" customFormat="1" x14ac:dyDescent="0.35"/>
    <row r="136026" s="62" customFormat="1" x14ac:dyDescent="0.35"/>
    <row r="136027" s="62" customFormat="1" x14ac:dyDescent="0.35"/>
    <row r="136028" s="62" customFormat="1" x14ac:dyDescent="0.35"/>
    <row r="136029" s="62" customFormat="1" x14ac:dyDescent="0.35"/>
    <row r="136030" s="62" customFormat="1" x14ac:dyDescent="0.35"/>
    <row r="136031" s="62" customFormat="1" x14ac:dyDescent="0.35"/>
    <row r="136032" s="62" customFormat="1" x14ac:dyDescent="0.35"/>
    <row r="136033" s="62" customFormat="1" x14ac:dyDescent="0.35"/>
    <row r="136034" s="62" customFormat="1" x14ac:dyDescent="0.35"/>
    <row r="136035" s="62" customFormat="1" x14ac:dyDescent="0.35"/>
    <row r="136036" s="62" customFormat="1" x14ac:dyDescent="0.35"/>
    <row r="136037" s="62" customFormat="1" x14ac:dyDescent="0.35"/>
    <row r="136038" s="62" customFormat="1" x14ac:dyDescent="0.35"/>
    <row r="136039" s="62" customFormat="1" x14ac:dyDescent="0.35"/>
    <row r="136040" s="62" customFormat="1" x14ac:dyDescent="0.35"/>
    <row r="136041" s="62" customFormat="1" x14ac:dyDescent="0.35"/>
    <row r="136042" s="62" customFormat="1" x14ac:dyDescent="0.35"/>
    <row r="136043" s="62" customFormat="1" x14ac:dyDescent="0.35"/>
    <row r="136044" s="62" customFormat="1" x14ac:dyDescent="0.35"/>
    <row r="136045" s="62" customFormat="1" x14ac:dyDescent="0.35"/>
    <row r="136046" s="62" customFormat="1" x14ac:dyDescent="0.35"/>
    <row r="136047" s="62" customFormat="1" x14ac:dyDescent="0.35"/>
    <row r="136048" s="62" customFormat="1" x14ac:dyDescent="0.35"/>
    <row r="136049" s="62" customFormat="1" x14ac:dyDescent="0.35"/>
    <row r="136050" s="62" customFormat="1" x14ac:dyDescent="0.35"/>
    <row r="136051" s="62" customFormat="1" x14ac:dyDescent="0.35"/>
    <row r="136052" s="62" customFormat="1" x14ac:dyDescent="0.35"/>
    <row r="136053" s="62" customFormat="1" x14ac:dyDescent="0.35"/>
    <row r="136054" s="62" customFormat="1" x14ac:dyDescent="0.35"/>
    <row r="136055" s="62" customFormat="1" x14ac:dyDescent="0.35"/>
    <row r="136056" s="62" customFormat="1" x14ac:dyDescent="0.35"/>
    <row r="136057" s="62" customFormat="1" x14ac:dyDescent="0.35"/>
    <row r="136058" s="62" customFormat="1" x14ac:dyDescent="0.35"/>
    <row r="136059" s="62" customFormat="1" x14ac:dyDescent="0.35"/>
    <row r="136060" s="62" customFormat="1" x14ac:dyDescent="0.35"/>
    <row r="136061" s="62" customFormat="1" x14ac:dyDescent="0.35"/>
    <row r="136062" s="62" customFormat="1" x14ac:dyDescent="0.35"/>
    <row r="136063" s="62" customFormat="1" x14ac:dyDescent="0.35"/>
    <row r="136064" s="62" customFormat="1" x14ac:dyDescent="0.35"/>
    <row r="136065" s="62" customFormat="1" x14ac:dyDescent="0.35"/>
    <row r="136066" s="62" customFormat="1" x14ac:dyDescent="0.35"/>
    <row r="136067" s="62" customFormat="1" x14ac:dyDescent="0.35"/>
    <row r="136068" s="62" customFormat="1" x14ac:dyDescent="0.35"/>
    <row r="136069" s="62" customFormat="1" x14ac:dyDescent="0.35"/>
    <row r="136070" s="62" customFormat="1" x14ac:dyDescent="0.35"/>
    <row r="136071" s="62" customFormat="1" x14ac:dyDescent="0.35"/>
    <row r="136072" s="62" customFormat="1" x14ac:dyDescent="0.35"/>
    <row r="136073" s="62" customFormat="1" x14ac:dyDescent="0.35"/>
    <row r="136074" s="62" customFormat="1" x14ac:dyDescent="0.35"/>
    <row r="136075" s="62" customFormat="1" x14ac:dyDescent="0.35"/>
    <row r="136076" s="62" customFormat="1" x14ac:dyDescent="0.35"/>
    <row r="136077" s="62" customFormat="1" x14ac:dyDescent="0.35"/>
    <row r="136078" s="62" customFormat="1" x14ac:dyDescent="0.35"/>
    <row r="136079" s="62" customFormat="1" x14ac:dyDescent="0.35"/>
    <row r="136080" s="62" customFormat="1" x14ac:dyDescent="0.35"/>
    <row r="136081" s="62" customFormat="1" x14ac:dyDescent="0.35"/>
    <row r="136082" s="62" customFormat="1" x14ac:dyDescent="0.35"/>
    <row r="136083" s="62" customFormat="1" x14ac:dyDescent="0.35"/>
    <row r="136084" s="62" customFormat="1" x14ac:dyDescent="0.35"/>
    <row r="136085" s="62" customFormat="1" x14ac:dyDescent="0.35"/>
    <row r="136086" s="62" customFormat="1" x14ac:dyDescent="0.35"/>
    <row r="136087" s="62" customFormat="1" x14ac:dyDescent="0.35"/>
    <row r="136088" s="62" customFormat="1" x14ac:dyDescent="0.35"/>
    <row r="136089" s="62" customFormat="1" x14ac:dyDescent="0.35"/>
    <row r="136090" s="62" customFormat="1" x14ac:dyDescent="0.35"/>
    <row r="136091" s="62" customFormat="1" x14ac:dyDescent="0.35"/>
    <row r="136092" s="62" customFormat="1" x14ac:dyDescent="0.35"/>
    <row r="136093" s="62" customFormat="1" x14ac:dyDescent="0.35"/>
    <row r="136094" s="62" customFormat="1" x14ac:dyDescent="0.35"/>
    <row r="136095" s="62" customFormat="1" x14ac:dyDescent="0.35"/>
    <row r="136096" s="62" customFormat="1" x14ac:dyDescent="0.35"/>
    <row r="136097" s="62" customFormat="1" x14ac:dyDescent="0.35"/>
    <row r="136098" s="62" customFormat="1" x14ac:dyDescent="0.35"/>
    <row r="136099" s="62" customFormat="1" x14ac:dyDescent="0.35"/>
    <row r="136100" s="62" customFormat="1" x14ac:dyDescent="0.35"/>
    <row r="136101" s="62" customFormat="1" x14ac:dyDescent="0.35"/>
    <row r="136102" s="62" customFormat="1" x14ac:dyDescent="0.35"/>
    <row r="136103" s="62" customFormat="1" x14ac:dyDescent="0.35"/>
    <row r="136104" s="62" customFormat="1" x14ac:dyDescent="0.35"/>
    <row r="136105" s="62" customFormat="1" x14ac:dyDescent="0.35"/>
    <row r="136106" s="62" customFormat="1" x14ac:dyDescent="0.35"/>
    <row r="136107" s="62" customFormat="1" x14ac:dyDescent="0.35"/>
    <row r="136108" s="62" customFormat="1" x14ac:dyDescent="0.35"/>
    <row r="136109" s="62" customFormat="1" x14ac:dyDescent="0.35"/>
    <row r="136110" s="62" customFormat="1" x14ac:dyDescent="0.35"/>
    <row r="136111" s="62" customFormat="1" x14ac:dyDescent="0.35"/>
    <row r="136112" s="62" customFormat="1" x14ac:dyDescent="0.35"/>
    <row r="136113" s="62" customFormat="1" x14ac:dyDescent="0.35"/>
    <row r="136114" s="62" customFormat="1" x14ac:dyDescent="0.35"/>
    <row r="136115" s="62" customFormat="1" x14ac:dyDescent="0.35"/>
    <row r="136116" s="62" customFormat="1" x14ac:dyDescent="0.35"/>
    <row r="136117" s="62" customFormat="1" x14ac:dyDescent="0.35"/>
    <row r="136118" s="62" customFormat="1" x14ac:dyDescent="0.35"/>
    <row r="136119" s="62" customFormat="1" x14ac:dyDescent="0.35"/>
    <row r="136120" s="62" customFormat="1" x14ac:dyDescent="0.35"/>
    <row r="136121" s="62" customFormat="1" x14ac:dyDescent="0.35"/>
    <row r="136122" s="62" customFormat="1" x14ac:dyDescent="0.35"/>
    <row r="136123" s="62" customFormat="1" x14ac:dyDescent="0.35"/>
    <row r="136124" s="62" customFormat="1" x14ac:dyDescent="0.35"/>
    <row r="136125" s="62" customFormat="1" x14ac:dyDescent="0.35"/>
    <row r="136126" s="62" customFormat="1" x14ac:dyDescent="0.35"/>
    <row r="136127" s="62" customFormat="1" x14ac:dyDescent="0.35"/>
    <row r="136128" s="62" customFormat="1" x14ac:dyDescent="0.35"/>
    <row r="136129" s="62" customFormat="1" x14ac:dyDescent="0.35"/>
    <row r="136130" s="62" customFormat="1" x14ac:dyDescent="0.35"/>
    <row r="136131" s="62" customFormat="1" x14ac:dyDescent="0.35"/>
    <row r="136132" s="62" customFormat="1" x14ac:dyDescent="0.35"/>
    <row r="136133" s="62" customFormat="1" x14ac:dyDescent="0.35"/>
    <row r="136134" s="62" customFormat="1" x14ac:dyDescent="0.35"/>
    <row r="136135" s="62" customFormat="1" x14ac:dyDescent="0.35"/>
    <row r="136136" s="62" customFormat="1" x14ac:dyDescent="0.35"/>
    <row r="136137" s="62" customFormat="1" x14ac:dyDescent="0.35"/>
    <row r="136138" s="62" customFormat="1" x14ac:dyDescent="0.35"/>
    <row r="136139" s="62" customFormat="1" x14ac:dyDescent="0.35"/>
    <row r="136140" s="62" customFormat="1" x14ac:dyDescent="0.35"/>
    <row r="136141" s="62" customFormat="1" x14ac:dyDescent="0.35"/>
    <row r="136142" s="62" customFormat="1" x14ac:dyDescent="0.35"/>
    <row r="136143" s="62" customFormat="1" x14ac:dyDescent="0.35"/>
    <row r="136144" s="62" customFormat="1" x14ac:dyDescent="0.35"/>
    <row r="136145" s="62" customFormat="1" x14ac:dyDescent="0.35"/>
    <row r="136146" s="62" customFormat="1" x14ac:dyDescent="0.35"/>
    <row r="136147" s="62" customFormat="1" x14ac:dyDescent="0.35"/>
    <row r="136148" s="62" customFormat="1" x14ac:dyDescent="0.35"/>
    <row r="136149" s="62" customFormat="1" x14ac:dyDescent="0.35"/>
    <row r="136150" s="62" customFormat="1" x14ac:dyDescent="0.35"/>
    <row r="136151" s="62" customFormat="1" x14ac:dyDescent="0.35"/>
    <row r="136152" s="62" customFormat="1" x14ac:dyDescent="0.35"/>
    <row r="136153" s="62" customFormat="1" x14ac:dyDescent="0.35"/>
    <row r="136154" s="62" customFormat="1" x14ac:dyDescent="0.35"/>
    <row r="136155" s="62" customFormat="1" x14ac:dyDescent="0.35"/>
    <row r="136156" s="62" customFormat="1" x14ac:dyDescent="0.35"/>
    <row r="136157" s="62" customFormat="1" x14ac:dyDescent="0.35"/>
    <row r="136158" s="62" customFormat="1" x14ac:dyDescent="0.35"/>
    <row r="136159" s="62" customFormat="1" x14ac:dyDescent="0.35"/>
    <row r="136160" s="62" customFormat="1" x14ac:dyDescent="0.35"/>
    <row r="136161" s="62" customFormat="1" x14ac:dyDescent="0.35"/>
    <row r="136162" s="62" customFormat="1" x14ac:dyDescent="0.35"/>
    <row r="136163" s="62" customFormat="1" x14ac:dyDescent="0.35"/>
    <row r="136164" s="62" customFormat="1" x14ac:dyDescent="0.35"/>
    <row r="136165" s="62" customFormat="1" x14ac:dyDescent="0.35"/>
    <row r="136166" s="62" customFormat="1" x14ac:dyDescent="0.35"/>
    <row r="136167" s="62" customFormat="1" x14ac:dyDescent="0.35"/>
    <row r="136168" s="62" customFormat="1" x14ac:dyDescent="0.35"/>
    <row r="136169" s="62" customFormat="1" x14ac:dyDescent="0.35"/>
    <row r="136170" s="62" customFormat="1" x14ac:dyDescent="0.35"/>
    <row r="136171" s="62" customFormat="1" x14ac:dyDescent="0.35"/>
    <row r="136172" s="62" customFormat="1" x14ac:dyDescent="0.35"/>
    <row r="136173" s="62" customFormat="1" x14ac:dyDescent="0.35"/>
    <row r="136174" s="62" customFormat="1" x14ac:dyDescent="0.35"/>
    <row r="136175" s="62" customFormat="1" x14ac:dyDescent="0.35"/>
    <row r="136176" s="62" customFormat="1" x14ac:dyDescent="0.35"/>
    <row r="136177" s="62" customFormat="1" x14ac:dyDescent="0.35"/>
    <row r="136178" s="62" customFormat="1" x14ac:dyDescent="0.35"/>
    <row r="136179" s="62" customFormat="1" x14ac:dyDescent="0.35"/>
    <row r="136180" s="62" customFormat="1" x14ac:dyDescent="0.35"/>
    <row r="136181" s="62" customFormat="1" x14ac:dyDescent="0.35"/>
    <row r="136182" s="62" customFormat="1" x14ac:dyDescent="0.35"/>
    <row r="136183" s="62" customFormat="1" x14ac:dyDescent="0.35"/>
    <row r="136184" s="62" customFormat="1" x14ac:dyDescent="0.35"/>
    <row r="136185" s="62" customFormat="1" x14ac:dyDescent="0.35"/>
    <row r="136186" s="62" customFormat="1" x14ac:dyDescent="0.35"/>
    <row r="136187" s="62" customFormat="1" x14ac:dyDescent="0.35"/>
    <row r="136188" s="62" customFormat="1" x14ac:dyDescent="0.35"/>
    <row r="136189" s="62" customFormat="1" x14ac:dyDescent="0.35"/>
    <row r="136190" s="62" customFormat="1" x14ac:dyDescent="0.35"/>
    <row r="136191" s="62" customFormat="1" x14ac:dyDescent="0.35"/>
    <row r="136192" s="62" customFormat="1" x14ac:dyDescent="0.35"/>
    <row r="136193" s="62" customFormat="1" x14ac:dyDescent="0.35"/>
    <row r="136194" s="62" customFormat="1" x14ac:dyDescent="0.35"/>
    <row r="136195" s="62" customFormat="1" x14ac:dyDescent="0.35"/>
    <row r="136196" s="62" customFormat="1" x14ac:dyDescent="0.35"/>
    <row r="136197" s="62" customFormat="1" x14ac:dyDescent="0.35"/>
    <row r="136198" s="62" customFormat="1" x14ac:dyDescent="0.35"/>
    <row r="136199" s="62" customFormat="1" x14ac:dyDescent="0.35"/>
    <row r="136200" s="62" customFormat="1" x14ac:dyDescent="0.35"/>
    <row r="136201" s="62" customFormat="1" x14ac:dyDescent="0.35"/>
    <row r="136202" s="62" customFormat="1" x14ac:dyDescent="0.35"/>
    <row r="136203" s="62" customFormat="1" x14ac:dyDescent="0.35"/>
    <row r="136204" s="62" customFormat="1" x14ac:dyDescent="0.35"/>
    <row r="136205" s="62" customFormat="1" x14ac:dyDescent="0.35"/>
    <row r="136206" s="62" customFormat="1" x14ac:dyDescent="0.35"/>
    <row r="136207" s="62" customFormat="1" x14ac:dyDescent="0.35"/>
    <row r="136208" s="62" customFormat="1" x14ac:dyDescent="0.35"/>
    <row r="136209" s="62" customFormat="1" x14ac:dyDescent="0.35"/>
    <row r="136210" s="62" customFormat="1" x14ac:dyDescent="0.35"/>
    <row r="136211" s="62" customFormat="1" x14ac:dyDescent="0.35"/>
    <row r="136212" s="62" customFormat="1" x14ac:dyDescent="0.35"/>
    <row r="136213" s="62" customFormat="1" x14ac:dyDescent="0.35"/>
    <row r="136214" s="62" customFormat="1" x14ac:dyDescent="0.35"/>
    <row r="136215" s="62" customFormat="1" x14ac:dyDescent="0.35"/>
    <row r="136216" s="62" customFormat="1" x14ac:dyDescent="0.35"/>
    <row r="136217" s="62" customFormat="1" x14ac:dyDescent="0.35"/>
    <row r="136218" s="62" customFormat="1" x14ac:dyDescent="0.35"/>
    <row r="136219" s="62" customFormat="1" x14ac:dyDescent="0.35"/>
    <row r="136220" s="62" customFormat="1" x14ac:dyDescent="0.35"/>
    <row r="136221" s="62" customFormat="1" x14ac:dyDescent="0.35"/>
    <row r="136222" s="62" customFormat="1" x14ac:dyDescent="0.35"/>
    <row r="136223" s="62" customFormat="1" x14ac:dyDescent="0.35"/>
    <row r="136224" s="62" customFormat="1" x14ac:dyDescent="0.35"/>
    <row r="136225" s="62" customFormat="1" x14ac:dyDescent="0.35"/>
    <row r="136226" s="62" customFormat="1" x14ac:dyDescent="0.35"/>
    <row r="136227" s="62" customFormat="1" x14ac:dyDescent="0.35"/>
    <row r="136228" s="62" customFormat="1" x14ac:dyDescent="0.35"/>
    <row r="136229" s="62" customFormat="1" x14ac:dyDescent="0.35"/>
    <row r="136230" s="62" customFormat="1" x14ac:dyDescent="0.35"/>
    <row r="136231" s="62" customFormat="1" x14ac:dyDescent="0.35"/>
    <row r="136232" s="62" customFormat="1" x14ac:dyDescent="0.35"/>
    <row r="136233" s="62" customFormat="1" x14ac:dyDescent="0.35"/>
    <row r="136234" s="62" customFormat="1" x14ac:dyDescent="0.35"/>
    <row r="136235" s="62" customFormat="1" x14ac:dyDescent="0.35"/>
    <row r="136236" s="62" customFormat="1" x14ac:dyDescent="0.35"/>
    <row r="136237" s="62" customFormat="1" x14ac:dyDescent="0.35"/>
    <row r="136238" s="62" customFormat="1" x14ac:dyDescent="0.35"/>
    <row r="136239" s="62" customFormat="1" x14ac:dyDescent="0.35"/>
    <row r="136240" s="62" customFormat="1" x14ac:dyDescent="0.35"/>
    <row r="136241" s="62" customFormat="1" x14ac:dyDescent="0.35"/>
    <row r="136242" s="62" customFormat="1" x14ac:dyDescent="0.35"/>
    <row r="136243" s="62" customFormat="1" x14ac:dyDescent="0.35"/>
    <row r="136244" s="62" customFormat="1" x14ac:dyDescent="0.35"/>
    <row r="136245" s="62" customFormat="1" x14ac:dyDescent="0.35"/>
    <row r="136246" s="62" customFormat="1" x14ac:dyDescent="0.35"/>
    <row r="136247" s="62" customFormat="1" x14ac:dyDescent="0.35"/>
    <row r="136248" s="62" customFormat="1" x14ac:dyDescent="0.35"/>
    <row r="136249" s="62" customFormat="1" x14ac:dyDescent="0.35"/>
    <row r="136250" s="62" customFormat="1" x14ac:dyDescent="0.35"/>
    <row r="136251" s="62" customFormat="1" x14ac:dyDescent="0.35"/>
    <row r="136252" s="62" customFormat="1" x14ac:dyDescent="0.35"/>
    <row r="136253" s="62" customFormat="1" x14ac:dyDescent="0.35"/>
    <row r="136254" s="62" customFormat="1" x14ac:dyDescent="0.35"/>
    <row r="136255" s="62" customFormat="1" x14ac:dyDescent="0.35"/>
    <row r="136256" s="62" customFormat="1" x14ac:dyDescent="0.35"/>
    <row r="136257" s="62" customFormat="1" x14ac:dyDescent="0.35"/>
    <row r="136258" s="62" customFormat="1" x14ac:dyDescent="0.35"/>
    <row r="136259" s="62" customFormat="1" x14ac:dyDescent="0.35"/>
    <row r="136260" s="62" customFormat="1" x14ac:dyDescent="0.35"/>
    <row r="136261" s="62" customFormat="1" x14ac:dyDescent="0.35"/>
    <row r="136262" s="62" customFormat="1" x14ac:dyDescent="0.35"/>
    <row r="136263" s="62" customFormat="1" x14ac:dyDescent="0.35"/>
    <row r="136264" s="62" customFormat="1" x14ac:dyDescent="0.35"/>
    <row r="136265" s="62" customFormat="1" x14ac:dyDescent="0.35"/>
    <row r="136266" s="62" customFormat="1" x14ac:dyDescent="0.35"/>
    <row r="136267" s="62" customFormat="1" x14ac:dyDescent="0.35"/>
    <row r="136268" s="62" customFormat="1" x14ac:dyDescent="0.35"/>
    <row r="136269" s="62" customFormat="1" x14ac:dyDescent="0.35"/>
    <row r="136270" s="62" customFormat="1" x14ac:dyDescent="0.35"/>
    <row r="136271" s="62" customFormat="1" x14ac:dyDescent="0.35"/>
    <row r="136272" s="62" customFormat="1" x14ac:dyDescent="0.35"/>
    <row r="136273" s="62" customFormat="1" x14ac:dyDescent="0.35"/>
    <row r="136274" s="62" customFormat="1" x14ac:dyDescent="0.35"/>
    <row r="136275" s="62" customFormat="1" x14ac:dyDescent="0.35"/>
    <row r="136276" s="62" customFormat="1" x14ac:dyDescent="0.35"/>
    <row r="136277" s="62" customFormat="1" x14ac:dyDescent="0.35"/>
    <row r="136278" s="62" customFormat="1" x14ac:dyDescent="0.35"/>
    <row r="136279" s="62" customFormat="1" x14ac:dyDescent="0.35"/>
    <row r="136280" s="62" customFormat="1" x14ac:dyDescent="0.35"/>
    <row r="136281" s="62" customFormat="1" x14ac:dyDescent="0.35"/>
    <row r="136282" s="62" customFormat="1" x14ac:dyDescent="0.35"/>
    <row r="136283" s="62" customFormat="1" x14ac:dyDescent="0.35"/>
    <row r="136284" s="62" customFormat="1" x14ac:dyDescent="0.35"/>
    <row r="136285" s="62" customFormat="1" x14ac:dyDescent="0.35"/>
    <row r="136286" s="62" customFormat="1" x14ac:dyDescent="0.35"/>
    <row r="136287" s="62" customFormat="1" x14ac:dyDescent="0.35"/>
    <row r="136288" s="62" customFormat="1" x14ac:dyDescent="0.35"/>
    <row r="136289" s="62" customFormat="1" x14ac:dyDescent="0.35"/>
    <row r="136290" s="62" customFormat="1" x14ac:dyDescent="0.35"/>
    <row r="136291" s="62" customFormat="1" x14ac:dyDescent="0.35"/>
    <row r="136292" s="62" customFormat="1" x14ac:dyDescent="0.35"/>
    <row r="136293" s="62" customFormat="1" x14ac:dyDescent="0.35"/>
    <row r="136294" s="62" customFormat="1" x14ac:dyDescent="0.35"/>
    <row r="136295" s="62" customFormat="1" x14ac:dyDescent="0.35"/>
    <row r="136296" s="62" customFormat="1" x14ac:dyDescent="0.35"/>
    <row r="136297" s="62" customFormat="1" x14ac:dyDescent="0.35"/>
    <row r="136298" s="62" customFormat="1" x14ac:dyDescent="0.35"/>
    <row r="136299" s="62" customFormat="1" x14ac:dyDescent="0.35"/>
    <row r="136300" s="62" customFormat="1" x14ac:dyDescent="0.35"/>
    <row r="136301" s="62" customFormat="1" x14ac:dyDescent="0.35"/>
    <row r="136302" s="62" customFormat="1" x14ac:dyDescent="0.35"/>
    <row r="136303" s="62" customFormat="1" x14ac:dyDescent="0.35"/>
    <row r="136304" s="62" customFormat="1" x14ac:dyDescent="0.35"/>
    <row r="136305" s="62" customFormat="1" x14ac:dyDescent="0.35"/>
    <row r="136306" s="62" customFormat="1" x14ac:dyDescent="0.35"/>
    <row r="136307" s="62" customFormat="1" x14ac:dyDescent="0.35"/>
    <row r="136308" s="62" customFormat="1" x14ac:dyDescent="0.35"/>
    <row r="136309" s="62" customFormat="1" x14ac:dyDescent="0.35"/>
    <row r="136310" s="62" customFormat="1" x14ac:dyDescent="0.35"/>
    <row r="136311" s="62" customFormat="1" x14ac:dyDescent="0.35"/>
    <row r="136312" s="62" customFormat="1" x14ac:dyDescent="0.35"/>
    <row r="136313" s="62" customFormat="1" x14ac:dyDescent="0.35"/>
    <row r="136314" s="62" customFormat="1" x14ac:dyDescent="0.35"/>
    <row r="136315" s="62" customFormat="1" x14ac:dyDescent="0.35"/>
    <row r="136316" s="62" customFormat="1" x14ac:dyDescent="0.35"/>
    <row r="136317" s="62" customFormat="1" x14ac:dyDescent="0.35"/>
    <row r="136318" s="62" customFormat="1" x14ac:dyDescent="0.35"/>
    <row r="136319" s="62" customFormat="1" x14ac:dyDescent="0.35"/>
    <row r="136320" s="62" customFormat="1" x14ac:dyDescent="0.35"/>
    <row r="136321" s="62" customFormat="1" x14ac:dyDescent="0.35"/>
    <row r="136322" s="62" customFormat="1" x14ac:dyDescent="0.35"/>
    <row r="136323" s="62" customFormat="1" x14ac:dyDescent="0.35"/>
    <row r="136324" s="62" customFormat="1" x14ac:dyDescent="0.35"/>
    <row r="136325" s="62" customFormat="1" x14ac:dyDescent="0.35"/>
    <row r="136326" s="62" customFormat="1" x14ac:dyDescent="0.35"/>
    <row r="136327" s="62" customFormat="1" x14ac:dyDescent="0.35"/>
    <row r="136328" s="62" customFormat="1" x14ac:dyDescent="0.35"/>
    <row r="136329" s="62" customFormat="1" x14ac:dyDescent="0.35"/>
    <row r="136330" s="62" customFormat="1" x14ac:dyDescent="0.35"/>
    <row r="136331" s="62" customFormat="1" x14ac:dyDescent="0.35"/>
    <row r="136332" s="62" customFormat="1" x14ac:dyDescent="0.35"/>
    <row r="136333" s="62" customFormat="1" x14ac:dyDescent="0.35"/>
    <row r="136334" s="62" customFormat="1" x14ac:dyDescent="0.35"/>
    <row r="136335" s="62" customFormat="1" x14ac:dyDescent="0.35"/>
    <row r="136336" s="62" customFormat="1" x14ac:dyDescent="0.35"/>
    <row r="136337" s="62" customFormat="1" x14ac:dyDescent="0.35"/>
    <row r="136338" s="62" customFormat="1" x14ac:dyDescent="0.35"/>
    <row r="136339" s="62" customFormat="1" x14ac:dyDescent="0.35"/>
    <row r="136340" s="62" customFormat="1" x14ac:dyDescent="0.35"/>
    <row r="136341" s="62" customFormat="1" x14ac:dyDescent="0.35"/>
    <row r="136342" s="62" customFormat="1" x14ac:dyDescent="0.35"/>
    <row r="136343" s="62" customFormat="1" x14ac:dyDescent="0.35"/>
    <row r="136344" s="62" customFormat="1" x14ac:dyDescent="0.35"/>
    <row r="136345" s="62" customFormat="1" x14ac:dyDescent="0.35"/>
    <row r="136346" s="62" customFormat="1" x14ac:dyDescent="0.35"/>
    <row r="136347" s="62" customFormat="1" x14ac:dyDescent="0.35"/>
    <row r="136348" s="62" customFormat="1" x14ac:dyDescent="0.35"/>
    <row r="136349" s="62" customFormat="1" x14ac:dyDescent="0.35"/>
    <row r="136350" s="62" customFormat="1" x14ac:dyDescent="0.35"/>
    <row r="136351" s="62" customFormat="1" x14ac:dyDescent="0.35"/>
    <row r="136352" s="62" customFormat="1" x14ac:dyDescent="0.35"/>
    <row r="136353" s="62" customFormat="1" x14ac:dyDescent="0.35"/>
    <row r="136354" s="62" customFormat="1" x14ac:dyDescent="0.35"/>
    <row r="136355" s="62" customFormat="1" x14ac:dyDescent="0.35"/>
    <row r="136356" s="62" customFormat="1" x14ac:dyDescent="0.35"/>
    <row r="136357" s="62" customFormat="1" x14ac:dyDescent="0.35"/>
    <row r="136358" s="62" customFormat="1" x14ac:dyDescent="0.35"/>
    <row r="136359" s="62" customFormat="1" x14ac:dyDescent="0.35"/>
    <row r="136360" s="62" customFormat="1" x14ac:dyDescent="0.35"/>
    <row r="136361" s="62" customFormat="1" x14ac:dyDescent="0.35"/>
    <row r="136362" s="62" customFormat="1" x14ac:dyDescent="0.35"/>
    <row r="136363" s="62" customFormat="1" x14ac:dyDescent="0.35"/>
    <row r="136364" s="62" customFormat="1" x14ac:dyDescent="0.35"/>
    <row r="136365" s="62" customFormat="1" x14ac:dyDescent="0.35"/>
    <row r="136366" s="62" customFormat="1" x14ac:dyDescent="0.35"/>
    <row r="136367" s="62" customFormat="1" x14ac:dyDescent="0.35"/>
    <row r="136368" s="62" customFormat="1" x14ac:dyDescent="0.35"/>
    <row r="136369" s="62" customFormat="1" x14ac:dyDescent="0.35"/>
    <row r="136370" s="62" customFormat="1" x14ac:dyDescent="0.35"/>
    <row r="136371" s="62" customFormat="1" x14ac:dyDescent="0.35"/>
    <row r="136372" s="62" customFormat="1" x14ac:dyDescent="0.35"/>
    <row r="136373" s="62" customFormat="1" x14ac:dyDescent="0.35"/>
    <row r="136374" s="62" customFormat="1" x14ac:dyDescent="0.35"/>
    <row r="136375" s="62" customFormat="1" x14ac:dyDescent="0.35"/>
    <row r="136376" s="62" customFormat="1" x14ac:dyDescent="0.35"/>
    <row r="136377" s="62" customFormat="1" x14ac:dyDescent="0.35"/>
    <row r="136378" s="62" customFormat="1" x14ac:dyDescent="0.35"/>
    <row r="136379" s="62" customFormat="1" x14ac:dyDescent="0.35"/>
    <row r="136380" s="62" customFormat="1" x14ac:dyDescent="0.35"/>
    <row r="136381" s="62" customFormat="1" x14ac:dyDescent="0.35"/>
    <row r="136382" s="62" customFormat="1" x14ac:dyDescent="0.35"/>
    <row r="136383" s="62" customFormat="1" x14ac:dyDescent="0.35"/>
    <row r="136384" s="62" customFormat="1" x14ac:dyDescent="0.35"/>
    <row r="136385" s="62" customFormat="1" x14ac:dyDescent="0.35"/>
    <row r="136386" s="62" customFormat="1" x14ac:dyDescent="0.35"/>
    <row r="136387" s="62" customFormat="1" x14ac:dyDescent="0.35"/>
    <row r="136388" s="62" customFormat="1" x14ac:dyDescent="0.35"/>
    <row r="136389" s="62" customFormat="1" x14ac:dyDescent="0.35"/>
    <row r="136390" s="62" customFormat="1" x14ac:dyDescent="0.35"/>
    <row r="136391" s="62" customFormat="1" x14ac:dyDescent="0.35"/>
    <row r="136392" s="62" customFormat="1" x14ac:dyDescent="0.35"/>
    <row r="136393" s="62" customFormat="1" x14ac:dyDescent="0.35"/>
    <row r="136394" s="62" customFormat="1" x14ac:dyDescent="0.35"/>
    <row r="136395" s="62" customFormat="1" x14ac:dyDescent="0.35"/>
    <row r="136396" s="62" customFormat="1" x14ac:dyDescent="0.35"/>
    <row r="136397" s="62" customFormat="1" x14ac:dyDescent="0.35"/>
    <row r="136398" s="62" customFormat="1" x14ac:dyDescent="0.35"/>
    <row r="136399" s="62" customFormat="1" x14ac:dyDescent="0.35"/>
    <row r="136400" s="62" customFormat="1" x14ac:dyDescent="0.35"/>
    <row r="136401" s="62" customFormat="1" x14ac:dyDescent="0.35"/>
    <row r="136402" s="62" customFormat="1" x14ac:dyDescent="0.35"/>
    <row r="136403" s="62" customFormat="1" x14ac:dyDescent="0.35"/>
    <row r="136404" s="62" customFormat="1" x14ac:dyDescent="0.35"/>
    <row r="136405" s="62" customFormat="1" x14ac:dyDescent="0.35"/>
    <row r="136406" s="62" customFormat="1" x14ac:dyDescent="0.35"/>
    <row r="136407" s="62" customFormat="1" x14ac:dyDescent="0.35"/>
    <row r="136408" s="62" customFormat="1" x14ac:dyDescent="0.35"/>
    <row r="136409" s="62" customFormat="1" x14ac:dyDescent="0.35"/>
    <row r="136410" s="62" customFormat="1" x14ac:dyDescent="0.35"/>
    <row r="136411" s="62" customFormat="1" x14ac:dyDescent="0.35"/>
    <row r="136412" s="62" customFormat="1" x14ac:dyDescent="0.35"/>
    <row r="136413" s="62" customFormat="1" x14ac:dyDescent="0.35"/>
    <row r="136414" s="62" customFormat="1" x14ac:dyDescent="0.35"/>
    <row r="136415" s="62" customFormat="1" x14ac:dyDescent="0.35"/>
    <row r="136416" s="62" customFormat="1" x14ac:dyDescent="0.35"/>
    <row r="136417" s="62" customFormat="1" x14ac:dyDescent="0.35"/>
    <row r="136418" s="62" customFormat="1" x14ac:dyDescent="0.35"/>
    <row r="136419" s="62" customFormat="1" x14ac:dyDescent="0.35"/>
    <row r="136420" s="62" customFormat="1" x14ac:dyDescent="0.35"/>
    <row r="136421" s="62" customFormat="1" x14ac:dyDescent="0.35"/>
    <row r="136422" s="62" customFormat="1" x14ac:dyDescent="0.35"/>
    <row r="136423" s="62" customFormat="1" x14ac:dyDescent="0.35"/>
    <row r="136424" s="62" customFormat="1" x14ac:dyDescent="0.35"/>
    <row r="136425" s="62" customFormat="1" x14ac:dyDescent="0.35"/>
    <row r="136426" s="62" customFormat="1" x14ac:dyDescent="0.35"/>
    <row r="136427" s="62" customFormat="1" x14ac:dyDescent="0.35"/>
    <row r="136428" s="62" customFormat="1" x14ac:dyDescent="0.35"/>
    <row r="136429" s="62" customFormat="1" x14ac:dyDescent="0.35"/>
    <row r="136430" s="62" customFormat="1" x14ac:dyDescent="0.35"/>
    <row r="136431" s="62" customFormat="1" x14ac:dyDescent="0.35"/>
    <row r="136432" s="62" customFormat="1" x14ac:dyDescent="0.35"/>
    <row r="136433" s="62" customFormat="1" x14ac:dyDescent="0.35"/>
    <row r="136434" s="62" customFormat="1" x14ac:dyDescent="0.35"/>
    <row r="136435" s="62" customFormat="1" x14ac:dyDescent="0.35"/>
    <row r="136436" s="62" customFormat="1" x14ac:dyDescent="0.35"/>
    <row r="136437" s="62" customFormat="1" x14ac:dyDescent="0.35"/>
    <row r="136438" s="62" customFormat="1" x14ac:dyDescent="0.35"/>
    <row r="136439" s="62" customFormat="1" x14ac:dyDescent="0.35"/>
    <row r="136440" s="62" customFormat="1" x14ac:dyDescent="0.35"/>
    <row r="136441" s="62" customFormat="1" x14ac:dyDescent="0.35"/>
    <row r="136442" s="62" customFormat="1" x14ac:dyDescent="0.35"/>
    <row r="136443" s="62" customFormat="1" x14ac:dyDescent="0.35"/>
    <row r="136444" s="62" customFormat="1" x14ac:dyDescent="0.35"/>
    <row r="136445" s="62" customFormat="1" x14ac:dyDescent="0.35"/>
    <row r="136446" s="62" customFormat="1" x14ac:dyDescent="0.35"/>
    <row r="136447" s="62" customFormat="1" x14ac:dyDescent="0.35"/>
    <row r="136448" s="62" customFormat="1" x14ac:dyDescent="0.35"/>
    <row r="136449" s="62" customFormat="1" x14ac:dyDescent="0.35"/>
    <row r="136450" s="62" customFormat="1" x14ac:dyDescent="0.35"/>
    <row r="136451" s="62" customFormat="1" x14ac:dyDescent="0.35"/>
    <row r="136452" s="62" customFormat="1" x14ac:dyDescent="0.35"/>
    <row r="136453" s="62" customFormat="1" x14ac:dyDescent="0.35"/>
    <row r="136454" s="62" customFormat="1" x14ac:dyDescent="0.35"/>
    <row r="136455" s="62" customFormat="1" x14ac:dyDescent="0.35"/>
    <row r="136456" s="62" customFormat="1" x14ac:dyDescent="0.35"/>
    <row r="136457" s="62" customFormat="1" x14ac:dyDescent="0.35"/>
    <row r="136458" s="62" customFormat="1" x14ac:dyDescent="0.35"/>
    <row r="136459" s="62" customFormat="1" x14ac:dyDescent="0.35"/>
    <row r="136460" s="62" customFormat="1" x14ac:dyDescent="0.35"/>
    <row r="136461" s="62" customFormat="1" x14ac:dyDescent="0.35"/>
    <row r="136462" s="62" customFormat="1" x14ac:dyDescent="0.35"/>
    <row r="136463" s="62" customFormat="1" x14ac:dyDescent="0.35"/>
    <row r="136464" s="62" customFormat="1" x14ac:dyDescent="0.35"/>
    <row r="136465" s="62" customFormat="1" x14ac:dyDescent="0.35"/>
    <row r="136466" s="62" customFormat="1" x14ac:dyDescent="0.35"/>
    <row r="136467" s="62" customFormat="1" x14ac:dyDescent="0.35"/>
    <row r="136468" s="62" customFormat="1" x14ac:dyDescent="0.35"/>
    <row r="136469" s="62" customFormat="1" x14ac:dyDescent="0.35"/>
    <row r="136470" s="62" customFormat="1" x14ac:dyDescent="0.35"/>
    <row r="136471" s="62" customFormat="1" x14ac:dyDescent="0.35"/>
    <row r="136472" s="62" customFormat="1" x14ac:dyDescent="0.35"/>
    <row r="136473" s="62" customFormat="1" x14ac:dyDescent="0.35"/>
    <row r="136474" s="62" customFormat="1" x14ac:dyDescent="0.35"/>
    <row r="136475" s="62" customFormat="1" x14ac:dyDescent="0.35"/>
    <row r="136476" s="62" customFormat="1" x14ac:dyDescent="0.35"/>
    <row r="136477" s="62" customFormat="1" x14ac:dyDescent="0.35"/>
    <row r="136478" s="62" customFormat="1" x14ac:dyDescent="0.35"/>
    <row r="136479" s="62" customFormat="1" x14ac:dyDescent="0.35"/>
    <row r="136480" s="62" customFormat="1" x14ac:dyDescent="0.35"/>
    <row r="136481" s="62" customFormat="1" x14ac:dyDescent="0.35"/>
    <row r="136482" s="62" customFormat="1" x14ac:dyDescent="0.35"/>
    <row r="136483" s="62" customFormat="1" x14ac:dyDescent="0.35"/>
    <row r="136484" s="62" customFormat="1" x14ac:dyDescent="0.35"/>
    <row r="136485" s="62" customFormat="1" x14ac:dyDescent="0.35"/>
    <row r="136486" s="62" customFormat="1" x14ac:dyDescent="0.35"/>
    <row r="136487" s="62" customFormat="1" x14ac:dyDescent="0.35"/>
    <row r="136488" s="62" customFormat="1" x14ac:dyDescent="0.35"/>
    <row r="136489" s="62" customFormat="1" x14ac:dyDescent="0.35"/>
    <row r="136490" s="62" customFormat="1" x14ac:dyDescent="0.35"/>
    <row r="136491" s="62" customFormat="1" x14ac:dyDescent="0.35"/>
    <row r="136492" s="62" customFormat="1" x14ac:dyDescent="0.35"/>
    <row r="136493" s="62" customFormat="1" x14ac:dyDescent="0.35"/>
    <row r="136494" s="62" customFormat="1" x14ac:dyDescent="0.35"/>
    <row r="136495" s="62" customFormat="1" x14ac:dyDescent="0.35"/>
    <row r="136496" s="62" customFormat="1" x14ac:dyDescent="0.35"/>
    <row r="136497" s="62" customFormat="1" x14ac:dyDescent="0.35"/>
    <row r="136498" s="62" customFormat="1" x14ac:dyDescent="0.35"/>
    <row r="136499" s="62" customFormat="1" x14ac:dyDescent="0.35"/>
    <row r="136500" s="62" customFormat="1" x14ac:dyDescent="0.35"/>
    <row r="136501" s="62" customFormat="1" x14ac:dyDescent="0.35"/>
    <row r="136502" s="62" customFormat="1" x14ac:dyDescent="0.35"/>
    <row r="136503" s="62" customFormat="1" x14ac:dyDescent="0.35"/>
    <row r="136504" s="62" customFormat="1" x14ac:dyDescent="0.35"/>
    <row r="136505" s="62" customFormat="1" x14ac:dyDescent="0.35"/>
    <row r="136506" s="62" customFormat="1" x14ac:dyDescent="0.35"/>
    <row r="136507" s="62" customFormat="1" x14ac:dyDescent="0.35"/>
    <row r="136508" s="62" customFormat="1" x14ac:dyDescent="0.35"/>
    <row r="136509" s="62" customFormat="1" x14ac:dyDescent="0.35"/>
    <row r="136510" s="62" customFormat="1" x14ac:dyDescent="0.35"/>
    <row r="136511" s="62" customFormat="1" x14ac:dyDescent="0.35"/>
    <row r="136512" s="62" customFormat="1" x14ac:dyDescent="0.35"/>
    <row r="136513" s="62" customFormat="1" x14ac:dyDescent="0.35"/>
    <row r="136514" s="62" customFormat="1" x14ac:dyDescent="0.35"/>
    <row r="136515" s="62" customFormat="1" x14ac:dyDescent="0.35"/>
    <row r="136516" s="62" customFormat="1" x14ac:dyDescent="0.35"/>
    <row r="136517" s="62" customFormat="1" x14ac:dyDescent="0.35"/>
    <row r="136518" s="62" customFormat="1" x14ac:dyDescent="0.35"/>
    <row r="136519" s="62" customFormat="1" x14ac:dyDescent="0.35"/>
    <row r="136520" s="62" customFormat="1" x14ac:dyDescent="0.35"/>
    <row r="136521" s="62" customFormat="1" x14ac:dyDescent="0.35"/>
    <row r="136522" s="62" customFormat="1" x14ac:dyDescent="0.35"/>
    <row r="136523" s="62" customFormat="1" x14ac:dyDescent="0.35"/>
    <row r="136524" s="62" customFormat="1" x14ac:dyDescent="0.35"/>
    <row r="136525" s="62" customFormat="1" x14ac:dyDescent="0.35"/>
    <row r="136526" s="62" customFormat="1" x14ac:dyDescent="0.35"/>
    <row r="136527" s="62" customFormat="1" x14ac:dyDescent="0.35"/>
    <row r="136528" s="62" customFormat="1" x14ac:dyDescent="0.35"/>
    <row r="136529" s="62" customFormat="1" x14ac:dyDescent="0.35"/>
    <row r="136530" s="62" customFormat="1" x14ac:dyDescent="0.35"/>
    <row r="136531" s="62" customFormat="1" x14ac:dyDescent="0.35"/>
    <row r="136532" s="62" customFormat="1" x14ac:dyDescent="0.35"/>
    <row r="136533" s="62" customFormat="1" x14ac:dyDescent="0.35"/>
    <row r="136534" s="62" customFormat="1" x14ac:dyDescent="0.35"/>
    <row r="136535" s="62" customFormat="1" x14ac:dyDescent="0.35"/>
    <row r="136536" s="62" customFormat="1" x14ac:dyDescent="0.35"/>
    <row r="136537" s="62" customFormat="1" x14ac:dyDescent="0.35"/>
    <row r="136538" s="62" customFormat="1" x14ac:dyDescent="0.35"/>
    <row r="136539" s="62" customFormat="1" x14ac:dyDescent="0.35"/>
    <row r="136540" s="62" customFormat="1" x14ac:dyDescent="0.35"/>
    <row r="136541" s="62" customFormat="1" x14ac:dyDescent="0.35"/>
    <row r="136542" s="62" customFormat="1" x14ac:dyDescent="0.35"/>
    <row r="136543" s="62" customFormat="1" x14ac:dyDescent="0.35"/>
    <row r="136544" s="62" customFormat="1" x14ac:dyDescent="0.35"/>
    <row r="136545" s="62" customFormat="1" x14ac:dyDescent="0.35"/>
    <row r="136546" s="62" customFormat="1" x14ac:dyDescent="0.35"/>
    <row r="136547" s="62" customFormat="1" x14ac:dyDescent="0.35"/>
    <row r="136548" s="62" customFormat="1" x14ac:dyDescent="0.35"/>
    <row r="136549" s="62" customFormat="1" x14ac:dyDescent="0.35"/>
    <row r="136550" s="62" customFormat="1" x14ac:dyDescent="0.35"/>
    <row r="136551" s="62" customFormat="1" x14ac:dyDescent="0.35"/>
    <row r="136552" s="62" customFormat="1" x14ac:dyDescent="0.35"/>
    <row r="136553" s="62" customFormat="1" x14ac:dyDescent="0.35"/>
    <row r="136554" s="62" customFormat="1" x14ac:dyDescent="0.35"/>
    <row r="136555" s="62" customFormat="1" x14ac:dyDescent="0.35"/>
    <row r="136556" s="62" customFormat="1" x14ac:dyDescent="0.35"/>
    <row r="136557" s="62" customFormat="1" x14ac:dyDescent="0.35"/>
    <row r="136558" s="62" customFormat="1" x14ac:dyDescent="0.35"/>
    <row r="136559" s="62" customFormat="1" x14ac:dyDescent="0.35"/>
    <row r="136560" s="62" customFormat="1" x14ac:dyDescent="0.35"/>
    <row r="136561" s="62" customFormat="1" x14ac:dyDescent="0.35"/>
    <row r="136562" s="62" customFormat="1" x14ac:dyDescent="0.35"/>
    <row r="136563" s="62" customFormat="1" x14ac:dyDescent="0.35"/>
    <row r="136564" s="62" customFormat="1" x14ac:dyDescent="0.35"/>
    <row r="136565" s="62" customFormat="1" x14ac:dyDescent="0.35"/>
    <row r="136566" s="62" customFormat="1" x14ac:dyDescent="0.35"/>
    <row r="136567" s="62" customFormat="1" x14ac:dyDescent="0.35"/>
    <row r="136568" s="62" customFormat="1" x14ac:dyDescent="0.35"/>
    <row r="136569" s="62" customFormat="1" x14ac:dyDescent="0.35"/>
    <row r="136570" s="62" customFormat="1" x14ac:dyDescent="0.35"/>
    <row r="136571" s="62" customFormat="1" x14ac:dyDescent="0.35"/>
    <row r="136572" s="62" customFormat="1" x14ac:dyDescent="0.35"/>
    <row r="136573" s="62" customFormat="1" x14ac:dyDescent="0.35"/>
    <row r="136574" s="62" customFormat="1" x14ac:dyDescent="0.35"/>
    <row r="136575" s="62" customFormat="1" x14ac:dyDescent="0.35"/>
    <row r="136576" s="62" customFormat="1" x14ac:dyDescent="0.35"/>
    <row r="136577" s="62" customFormat="1" x14ac:dyDescent="0.35"/>
    <row r="136578" s="62" customFormat="1" x14ac:dyDescent="0.35"/>
    <row r="136579" s="62" customFormat="1" x14ac:dyDescent="0.35"/>
    <row r="136580" s="62" customFormat="1" x14ac:dyDescent="0.35"/>
    <row r="136581" s="62" customFormat="1" x14ac:dyDescent="0.35"/>
    <row r="136582" s="62" customFormat="1" x14ac:dyDescent="0.35"/>
    <row r="136583" s="62" customFormat="1" x14ac:dyDescent="0.35"/>
    <row r="136584" s="62" customFormat="1" x14ac:dyDescent="0.35"/>
    <row r="136585" s="62" customFormat="1" x14ac:dyDescent="0.35"/>
    <row r="136586" s="62" customFormat="1" x14ac:dyDescent="0.35"/>
    <row r="136587" s="62" customFormat="1" x14ac:dyDescent="0.35"/>
    <row r="136588" s="62" customFormat="1" x14ac:dyDescent="0.35"/>
    <row r="136589" s="62" customFormat="1" x14ac:dyDescent="0.35"/>
    <row r="136590" s="62" customFormat="1" x14ac:dyDescent="0.35"/>
    <row r="136591" s="62" customFormat="1" x14ac:dyDescent="0.35"/>
    <row r="136592" s="62" customFormat="1" x14ac:dyDescent="0.35"/>
    <row r="136593" s="62" customFormat="1" x14ac:dyDescent="0.35"/>
    <row r="136594" s="62" customFormat="1" x14ac:dyDescent="0.35"/>
    <row r="136595" s="62" customFormat="1" x14ac:dyDescent="0.35"/>
    <row r="136596" s="62" customFormat="1" x14ac:dyDescent="0.35"/>
    <row r="136597" s="62" customFormat="1" x14ac:dyDescent="0.35"/>
    <row r="136598" s="62" customFormat="1" x14ac:dyDescent="0.35"/>
    <row r="136599" s="62" customFormat="1" x14ac:dyDescent="0.35"/>
    <row r="136600" s="62" customFormat="1" x14ac:dyDescent="0.35"/>
    <row r="136601" s="62" customFormat="1" x14ac:dyDescent="0.35"/>
    <row r="136602" s="62" customFormat="1" x14ac:dyDescent="0.35"/>
    <row r="136603" s="62" customFormat="1" x14ac:dyDescent="0.35"/>
    <row r="136604" s="62" customFormat="1" x14ac:dyDescent="0.35"/>
    <row r="136605" s="62" customFormat="1" x14ac:dyDescent="0.35"/>
    <row r="136606" s="62" customFormat="1" x14ac:dyDescent="0.35"/>
    <row r="136607" s="62" customFormat="1" x14ac:dyDescent="0.35"/>
    <row r="136608" s="62" customFormat="1" x14ac:dyDescent="0.35"/>
    <row r="136609" s="62" customFormat="1" x14ac:dyDescent="0.35"/>
    <row r="136610" s="62" customFormat="1" x14ac:dyDescent="0.35"/>
    <row r="136611" s="62" customFormat="1" x14ac:dyDescent="0.35"/>
    <row r="136612" s="62" customFormat="1" x14ac:dyDescent="0.35"/>
    <row r="136613" s="62" customFormat="1" x14ac:dyDescent="0.35"/>
    <row r="136614" s="62" customFormat="1" x14ac:dyDescent="0.35"/>
    <row r="136615" s="62" customFormat="1" x14ac:dyDescent="0.35"/>
    <row r="136616" s="62" customFormat="1" x14ac:dyDescent="0.35"/>
    <row r="136617" s="62" customFormat="1" x14ac:dyDescent="0.35"/>
    <row r="136618" s="62" customFormat="1" x14ac:dyDescent="0.35"/>
    <row r="136619" s="62" customFormat="1" x14ac:dyDescent="0.35"/>
    <row r="136620" s="62" customFormat="1" x14ac:dyDescent="0.35"/>
    <row r="136621" s="62" customFormat="1" x14ac:dyDescent="0.35"/>
    <row r="136622" s="62" customFormat="1" x14ac:dyDescent="0.35"/>
    <row r="136623" s="62" customFormat="1" x14ac:dyDescent="0.35"/>
    <row r="136624" s="62" customFormat="1" x14ac:dyDescent="0.35"/>
    <row r="136625" s="62" customFormat="1" x14ac:dyDescent="0.35"/>
    <row r="136626" s="62" customFormat="1" x14ac:dyDescent="0.35"/>
    <row r="136627" s="62" customFormat="1" x14ac:dyDescent="0.35"/>
    <row r="136628" s="62" customFormat="1" x14ac:dyDescent="0.35"/>
    <row r="136629" s="62" customFormat="1" x14ac:dyDescent="0.35"/>
    <row r="136630" s="62" customFormat="1" x14ac:dyDescent="0.35"/>
    <row r="136631" s="62" customFormat="1" x14ac:dyDescent="0.35"/>
    <row r="136632" s="62" customFormat="1" x14ac:dyDescent="0.35"/>
    <row r="136633" s="62" customFormat="1" x14ac:dyDescent="0.35"/>
    <row r="136634" s="62" customFormat="1" x14ac:dyDescent="0.35"/>
    <row r="136635" s="62" customFormat="1" x14ac:dyDescent="0.35"/>
    <row r="136636" s="62" customFormat="1" x14ac:dyDescent="0.35"/>
    <row r="136637" s="62" customFormat="1" x14ac:dyDescent="0.35"/>
    <row r="136638" s="62" customFormat="1" x14ac:dyDescent="0.35"/>
    <row r="136639" s="62" customFormat="1" x14ac:dyDescent="0.35"/>
    <row r="136640" s="62" customFormat="1" x14ac:dyDescent="0.35"/>
    <row r="136641" s="62" customFormat="1" x14ac:dyDescent="0.35"/>
    <row r="136642" s="62" customFormat="1" x14ac:dyDescent="0.35"/>
    <row r="136643" s="62" customFormat="1" x14ac:dyDescent="0.35"/>
    <row r="136644" s="62" customFormat="1" x14ac:dyDescent="0.35"/>
    <row r="136645" s="62" customFormat="1" x14ac:dyDescent="0.35"/>
    <row r="136646" s="62" customFormat="1" x14ac:dyDescent="0.35"/>
    <row r="136647" s="62" customFormat="1" x14ac:dyDescent="0.35"/>
    <row r="136648" s="62" customFormat="1" x14ac:dyDescent="0.35"/>
    <row r="136649" s="62" customFormat="1" x14ac:dyDescent="0.35"/>
    <row r="136650" s="62" customFormat="1" x14ac:dyDescent="0.35"/>
    <row r="136651" s="62" customFormat="1" x14ac:dyDescent="0.35"/>
    <row r="136652" s="62" customFormat="1" x14ac:dyDescent="0.35"/>
    <row r="136653" s="62" customFormat="1" x14ac:dyDescent="0.35"/>
    <row r="136654" s="62" customFormat="1" x14ac:dyDescent="0.35"/>
    <row r="136655" s="62" customFormat="1" x14ac:dyDescent="0.35"/>
    <row r="136656" s="62" customFormat="1" x14ac:dyDescent="0.35"/>
    <row r="136657" s="62" customFormat="1" x14ac:dyDescent="0.35"/>
    <row r="136658" s="62" customFormat="1" x14ac:dyDescent="0.35"/>
    <row r="136659" s="62" customFormat="1" x14ac:dyDescent="0.35"/>
    <row r="136660" s="62" customFormat="1" x14ac:dyDescent="0.35"/>
    <row r="136661" s="62" customFormat="1" x14ac:dyDescent="0.35"/>
    <row r="136662" s="62" customFormat="1" x14ac:dyDescent="0.35"/>
    <row r="136663" s="62" customFormat="1" x14ac:dyDescent="0.35"/>
    <row r="136664" s="62" customFormat="1" x14ac:dyDescent="0.35"/>
    <row r="136665" s="62" customFormat="1" x14ac:dyDescent="0.35"/>
    <row r="136666" s="62" customFormat="1" x14ac:dyDescent="0.35"/>
    <row r="136667" s="62" customFormat="1" x14ac:dyDescent="0.35"/>
    <row r="136668" s="62" customFormat="1" x14ac:dyDescent="0.35"/>
    <row r="136669" s="62" customFormat="1" x14ac:dyDescent="0.35"/>
    <row r="136670" s="62" customFormat="1" x14ac:dyDescent="0.35"/>
    <row r="136671" s="62" customFormat="1" x14ac:dyDescent="0.35"/>
    <row r="136672" s="62" customFormat="1" x14ac:dyDescent="0.35"/>
    <row r="136673" s="62" customFormat="1" x14ac:dyDescent="0.35"/>
    <row r="136674" s="62" customFormat="1" x14ac:dyDescent="0.35"/>
    <row r="136675" s="62" customFormat="1" x14ac:dyDescent="0.35"/>
    <row r="136676" s="62" customFormat="1" x14ac:dyDescent="0.35"/>
    <row r="136677" s="62" customFormat="1" x14ac:dyDescent="0.35"/>
    <row r="136678" s="62" customFormat="1" x14ac:dyDescent="0.35"/>
    <row r="136679" s="62" customFormat="1" x14ac:dyDescent="0.35"/>
    <row r="136680" s="62" customFormat="1" x14ac:dyDescent="0.35"/>
    <row r="136681" s="62" customFormat="1" x14ac:dyDescent="0.35"/>
    <row r="136682" s="62" customFormat="1" x14ac:dyDescent="0.35"/>
    <row r="136683" s="62" customFormat="1" x14ac:dyDescent="0.35"/>
    <row r="136684" s="62" customFormat="1" x14ac:dyDescent="0.35"/>
    <row r="136685" s="62" customFormat="1" x14ac:dyDescent="0.35"/>
    <row r="136686" s="62" customFormat="1" x14ac:dyDescent="0.35"/>
    <row r="136687" s="62" customFormat="1" x14ac:dyDescent="0.35"/>
    <row r="136688" s="62" customFormat="1" x14ac:dyDescent="0.35"/>
    <row r="136689" s="62" customFormat="1" x14ac:dyDescent="0.35"/>
    <row r="136690" s="62" customFormat="1" x14ac:dyDescent="0.35"/>
    <row r="136691" s="62" customFormat="1" x14ac:dyDescent="0.35"/>
    <row r="136692" s="62" customFormat="1" x14ac:dyDescent="0.35"/>
    <row r="136693" s="62" customFormat="1" x14ac:dyDescent="0.35"/>
    <row r="136694" s="62" customFormat="1" x14ac:dyDescent="0.35"/>
    <row r="136695" s="62" customFormat="1" x14ac:dyDescent="0.35"/>
    <row r="136696" s="62" customFormat="1" x14ac:dyDescent="0.35"/>
    <row r="136697" s="62" customFormat="1" x14ac:dyDescent="0.35"/>
    <row r="136698" s="62" customFormat="1" x14ac:dyDescent="0.35"/>
    <row r="136699" s="62" customFormat="1" x14ac:dyDescent="0.35"/>
    <row r="136700" s="62" customFormat="1" x14ac:dyDescent="0.35"/>
    <row r="136701" s="62" customFormat="1" x14ac:dyDescent="0.35"/>
    <row r="136702" s="62" customFormat="1" x14ac:dyDescent="0.35"/>
    <row r="136703" s="62" customFormat="1" x14ac:dyDescent="0.35"/>
    <row r="136704" s="62" customFormat="1" x14ac:dyDescent="0.35"/>
    <row r="136705" s="62" customFormat="1" x14ac:dyDescent="0.35"/>
    <row r="136706" s="62" customFormat="1" x14ac:dyDescent="0.35"/>
    <row r="136707" s="62" customFormat="1" x14ac:dyDescent="0.35"/>
    <row r="136708" s="62" customFormat="1" x14ac:dyDescent="0.35"/>
    <row r="136709" s="62" customFormat="1" x14ac:dyDescent="0.35"/>
    <row r="136710" s="62" customFormat="1" x14ac:dyDescent="0.35"/>
    <row r="136711" s="62" customFormat="1" x14ac:dyDescent="0.35"/>
    <row r="136712" s="62" customFormat="1" x14ac:dyDescent="0.35"/>
    <row r="136713" s="62" customFormat="1" x14ac:dyDescent="0.35"/>
    <row r="136714" s="62" customFormat="1" x14ac:dyDescent="0.35"/>
    <row r="136715" s="62" customFormat="1" x14ac:dyDescent="0.35"/>
    <row r="136716" s="62" customFormat="1" x14ac:dyDescent="0.35"/>
    <row r="136717" s="62" customFormat="1" x14ac:dyDescent="0.35"/>
    <row r="136718" s="62" customFormat="1" x14ac:dyDescent="0.35"/>
    <row r="136719" s="62" customFormat="1" x14ac:dyDescent="0.35"/>
    <row r="136720" s="62" customFormat="1" x14ac:dyDescent="0.35"/>
    <row r="136721" s="62" customFormat="1" x14ac:dyDescent="0.35"/>
    <row r="136722" s="62" customFormat="1" x14ac:dyDescent="0.35"/>
    <row r="136723" s="62" customFormat="1" x14ac:dyDescent="0.35"/>
    <row r="136724" s="62" customFormat="1" x14ac:dyDescent="0.35"/>
    <row r="136725" s="62" customFormat="1" x14ac:dyDescent="0.35"/>
    <row r="136726" s="62" customFormat="1" x14ac:dyDescent="0.35"/>
    <row r="136727" s="62" customFormat="1" x14ac:dyDescent="0.35"/>
    <row r="136728" s="62" customFormat="1" x14ac:dyDescent="0.35"/>
    <row r="136729" s="62" customFormat="1" x14ac:dyDescent="0.35"/>
    <row r="136730" s="62" customFormat="1" x14ac:dyDescent="0.35"/>
    <row r="136731" s="62" customFormat="1" x14ac:dyDescent="0.35"/>
    <row r="136732" s="62" customFormat="1" x14ac:dyDescent="0.35"/>
    <row r="136733" s="62" customFormat="1" x14ac:dyDescent="0.35"/>
    <row r="136734" s="62" customFormat="1" x14ac:dyDescent="0.35"/>
    <row r="136735" s="62" customFormat="1" x14ac:dyDescent="0.35"/>
    <row r="136736" s="62" customFormat="1" x14ac:dyDescent="0.35"/>
    <row r="136737" s="62" customFormat="1" x14ac:dyDescent="0.35"/>
    <row r="136738" s="62" customFormat="1" x14ac:dyDescent="0.35"/>
    <row r="136739" s="62" customFormat="1" x14ac:dyDescent="0.35"/>
    <row r="136740" s="62" customFormat="1" x14ac:dyDescent="0.35"/>
    <row r="136741" s="62" customFormat="1" x14ac:dyDescent="0.35"/>
    <row r="136742" s="62" customFormat="1" x14ac:dyDescent="0.35"/>
    <row r="136743" s="62" customFormat="1" x14ac:dyDescent="0.35"/>
    <row r="136744" s="62" customFormat="1" x14ac:dyDescent="0.35"/>
    <row r="136745" s="62" customFormat="1" x14ac:dyDescent="0.35"/>
    <row r="136746" s="62" customFormat="1" x14ac:dyDescent="0.35"/>
    <row r="136747" s="62" customFormat="1" x14ac:dyDescent="0.35"/>
    <row r="136748" s="62" customFormat="1" x14ac:dyDescent="0.35"/>
    <row r="136749" s="62" customFormat="1" x14ac:dyDescent="0.35"/>
    <row r="136750" s="62" customFormat="1" x14ac:dyDescent="0.35"/>
    <row r="136751" s="62" customFormat="1" x14ac:dyDescent="0.35"/>
    <row r="136752" s="62" customFormat="1" x14ac:dyDescent="0.35"/>
    <row r="136753" s="62" customFormat="1" x14ac:dyDescent="0.35"/>
    <row r="136754" s="62" customFormat="1" x14ac:dyDescent="0.35"/>
    <row r="136755" s="62" customFormat="1" x14ac:dyDescent="0.35"/>
    <row r="136756" s="62" customFormat="1" x14ac:dyDescent="0.35"/>
    <row r="136757" s="62" customFormat="1" x14ac:dyDescent="0.35"/>
    <row r="136758" s="62" customFormat="1" x14ac:dyDescent="0.35"/>
    <row r="136759" s="62" customFormat="1" x14ac:dyDescent="0.35"/>
    <row r="136760" s="62" customFormat="1" x14ac:dyDescent="0.35"/>
    <row r="136761" s="62" customFormat="1" x14ac:dyDescent="0.35"/>
    <row r="136762" s="62" customFormat="1" x14ac:dyDescent="0.35"/>
    <row r="136763" s="62" customFormat="1" x14ac:dyDescent="0.35"/>
    <row r="136764" s="62" customFormat="1" x14ac:dyDescent="0.35"/>
    <row r="136765" s="62" customFormat="1" x14ac:dyDescent="0.35"/>
    <row r="136766" s="62" customFormat="1" x14ac:dyDescent="0.35"/>
    <row r="136767" s="62" customFormat="1" x14ac:dyDescent="0.35"/>
    <row r="136768" s="62" customFormat="1" x14ac:dyDescent="0.35"/>
    <row r="136769" s="62" customFormat="1" x14ac:dyDescent="0.35"/>
    <row r="136770" s="62" customFormat="1" x14ac:dyDescent="0.35"/>
    <row r="136771" s="62" customFormat="1" x14ac:dyDescent="0.35"/>
    <row r="136772" s="62" customFormat="1" x14ac:dyDescent="0.35"/>
    <row r="136773" s="62" customFormat="1" x14ac:dyDescent="0.35"/>
    <row r="136774" s="62" customFormat="1" x14ac:dyDescent="0.35"/>
    <row r="136775" s="62" customFormat="1" x14ac:dyDescent="0.35"/>
    <row r="136776" s="62" customFormat="1" x14ac:dyDescent="0.35"/>
    <row r="136777" s="62" customFormat="1" x14ac:dyDescent="0.35"/>
    <row r="136778" s="62" customFormat="1" x14ac:dyDescent="0.35"/>
    <row r="136779" s="62" customFormat="1" x14ac:dyDescent="0.35"/>
    <row r="136780" s="62" customFormat="1" x14ac:dyDescent="0.35"/>
    <row r="136781" s="62" customFormat="1" x14ac:dyDescent="0.35"/>
    <row r="136782" s="62" customFormat="1" x14ac:dyDescent="0.35"/>
    <row r="136783" s="62" customFormat="1" x14ac:dyDescent="0.35"/>
    <row r="136784" s="62" customFormat="1" x14ac:dyDescent="0.35"/>
    <row r="136785" s="62" customFormat="1" x14ac:dyDescent="0.35"/>
    <row r="136786" s="62" customFormat="1" x14ac:dyDescent="0.35"/>
    <row r="136787" s="62" customFormat="1" x14ac:dyDescent="0.35"/>
    <row r="136788" s="62" customFormat="1" x14ac:dyDescent="0.35"/>
    <row r="136789" s="62" customFormat="1" x14ac:dyDescent="0.35"/>
    <row r="136790" s="62" customFormat="1" x14ac:dyDescent="0.35"/>
    <row r="136791" s="62" customFormat="1" x14ac:dyDescent="0.35"/>
    <row r="136792" s="62" customFormat="1" x14ac:dyDescent="0.35"/>
    <row r="136793" s="62" customFormat="1" x14ac:dyDescent="0.35"/>
    <row r="136794" s="62" customFormat="1" x14ac:dyDescent="0.35"/>
    <row r="136795" s="62" customFormat="1" x14ac:dyDescent="0.35"/>
    <row r="136796" s="62" customFormat="1" x14ac:dyDescent="0.35"/>
    <row r="136797" s="62" customFormat="1" x14ac:dyDescent="0.35"/>
    <row r="136798" s="62" customFormat="1" x14ac:dyDescent="0.35"/>
    <row r="136799" s="62" customFormat="1" x14ac:dyDescent="0.35"/>
    <row r="136800" s="62" customFormat="1" x14ac:dyDescent="0.35"/>
    <row r="136801" s="62" customFormat="1" x14ac:dyDescent="0.35"/>
    <row r="136802" s="62" customFormat="1" x14ac:dyDescent="0.35"/>
    <row r="136803" s="62" customFormat="1" x14ac:dyDescent="0.35"/>
    <row r="136804" s="62" customFormat="1" x14ac:dyDescent="0.35"/>
    <row r="136805" s="62" customFormat="1" x14ac:dyDescent="0.35"/>
    <row r="136806" s="62" customFormat="1" x14ac:dyDescent="0.35"/>
    <row r="136807" s="62" customFormat="1" x14ac:dyDescent="0.35"/>
    <row r="136808" s="62" customFormat="1" x14ac:dyDescent="0.35"/>
    <row r="136809" s="62" customFormat="1" x14ac:dyDescent="0.35"/>
    <row r="136810" s="62" customFormat="1" x14ac:dyDescent="0.35"/>
    <row r="136811" s="62" customFormat="1" x14ac:dyDescent="0.35"/>
    <row r="136812" s="62" customFormat="1" x14ac:dyDescent="0.35"/>
    <row r="136813" s="62" customFormat="1" x14ac:dyDescent="0.35"/>
    <row r="136814" s="62" customFormat="1" x14ac:dyDescent="0.35"/>
    <row r="136815" s="62" customFormat="1" x14ac:dyDescent="0.35"/>
    <row r="136816" s="62" customFormat="1" x14ac:dyDescent="0.35"/>
    <row r="136817" s="62" customFormat="1" x14ac:dyDescent="0.35"/>
    <row r="136818" s="62" customFormat="1" x14ac:dyDescent="0.35"/>
    <row r="136819" s="62" customFormat="1" x14ac:dyDescent="0.35"/>
    <row r="136820" s="62" customFormat="1" x14ac:dyDescent="0.35"/>
    <row r="136821" s="62" customFormat="1" x14ac:dyDescent="0.35"/>
    <row r="136822" s="62" customFormat="1" x14ac:dyDescent="0.35"/>
    <row r="136823" s="62" customFormat="1" x14ac:dyDescent="0.35"/>
    <row r="136824" s="62" customFormat="1" x14ac:dyDescent="0.35"/>
    <row r="136825" s="62" customFormat="1" x14ac:dyDescent="0.35"/>
    <row r="136826" s="62" customFormat="1" x14ac:dyDescent="0.35"/>
    <row r="136827" s="62" customFormat="1" x14ac:dyDescent="0.35"/>
    <row r="136828" s="62" customFormat="1" x14ac:dyDescent="0.35"/>
    <row r="136829" s="62" customFormat="1" x14ac:dyDescent="0.35"/>
    <row r="136830" s="62" customFormat="1" x14ac:dyDescent="0.35"/>
    <row r="136831" s="62" customFormat="1" x14ac:dyDescent="0.35"/>
    <row r="136832" s="62" customFormat="1" x14ac:dyDescent="0.35"/>
    <row r="136833" s="62" customFormat="1" x14ac:dyDescent="0.35"/>
    <row r="136834" s="62" customFormat="1" x14ac:dyDescent="0.35"/>
    <row r="136835" s="62" customFormat="1" x14ac:dyDescent="0.35"/>
    <row r="136836" s="62" customFormat="1" x14ac:dyDescent="0.35"/>
    <row r="136837" s="62" customFormat="1" x14ac:dyDescent="0.35"/>
    <row r="136838" s="62" customFormat="1" x14ac:dyDescent="0.35"/>
    <row r="136839" s="62" customFormat="1" x14ac:dyDescent="0.35"/>
    <row r="136840" s="62" customFormat="1" x14ac:dyDescent="0.35"/>
    <row r="136841" s="62" customFormat="1" x14ac:dyDescent="0.35"/>
    <row r="136842" s="62" customFormat="1" x14ac:dyDescent="0.35"/>
    <row r="136843" s="62" customFormat="1" x14ac:dyDescent="0.35"/>
    <row r="136844" s="62" customFormat="1" x14ac:dyDescent="0.35"/>
    <row r="136845" s="62" customFormat="1" x14ac:dyDescent="0.35"/>
    <row r="136846" s="62" customFormat="1" x14ac:dyDescent="0.35"/>
    <row r="136847" s="62" customFormat="1" x14ac:dyDescent="0.35"/>
    <row r="136848" s="62" customFormat="1" x14ac:dyDescent="0.35"/>
    <row r="136849" s="62" customFormat="1" x14ac:dyDescent="0.35"/>
    <row r="136850" s="62" customFormat="1" x14ac:dyDescent="0.35"/>
    <row r="136851" s="62" customFormat="1" x14ac:dyDescent="0.35"/>
    <row r="136852" s="62" customFormat="1" x14ac:dyDescent="0.35"/>
    <row r="136853" s="62" customFormat="1" x14ac:dyDescent="0.35"/>
    <row r="136854" s="62" customFormat="1" x14ac:dyDescent="0.35"/>
    <row r="136855" s="62" customFormat="1" x14ac:dyDescent="0.35"/>
    <row r="136856" s="62" customFormat="1" x14ac:dyDescent="0.35"/>
    <row r="136857" s="62" customFormat="1" x14ac:dyDescent="0.35"/>
    <row r="136858" s="62" customFormat="1" x14ac:dyDescent="0.35"/>
    <row r="136859" s="62" customFormat="1" x14ac:dyDescent="0.35"/>
    <row r="136860" s="62" customFormat="1" x14ac:dyDescent="0.35"/>
    <row r="136861" s="62" customFormat="1" x14ac:dyDescent="0.35"/>
    <row r="136862" s="62" customFormat="1" x14ac:dyDescent="0.35"/>
    <row r="136863" s="62" customFormat="1" x14ac:dyDescent="0.35"/>
    <row r="136864" s="62" customFormat="1" x14ac:dyDescent="0.35"/>
    <row r="136865" s="62" customFormat="1" x14ac:dyDescent="0.35"/>
    <row r="136866" s="62" customFormat="1" x14ac:dyDescent="0.35"/>
    <row r="136867" s="62" customFormat="1" x14ac:dyDescent="0.35"/>
    <row r="136868" s="62" customFormat="1" x14ac:dyDescent="0.35"/>
    <row r="136869" s="62" customFormat="1" x14ac:dyDescent="0.35"/>
    <row r="136870" s="62" customFormat="1" x14ac:dyDescent="0.35"/>
    <row r="136871" s="62" customFormat="1" x14ac:dyDescent="0.35"/>
    <row r="136872" s="62" customFormat="1" x14ac:dyDescent="0.35"/>
    <row r="136873" s="62" customFormat="1" x14ac:dyDescent="0.35"/>
    <row r="136874" s="62" customFormat="1" x14ac:dyDescent="0.35"/>
    <row r="136875" s="62" customFormat="1" x14ac:dyDescent="0.35"/>
    <row r="136876" s="62" customFormat="1" x14ac:dyDescent="0.35"/>
    <row r="136877" s="62" customFormat="1" x14ac:dyDescent="0.35"/>
    <row r="136878" s="62" customFormat="1" x14ac:dyDescent="0.35"/>
    <row r="136879" s="62" customFormat="1" x14ac:dyDescent="0.35"/>
    <row r="136880" s="62" customFormat="1" x14ac:dyDescent="0.35"/>
    <row r="136881" s="62" customFormat="1" x14ac:dyDescent="0.35"/>
    <row r="136882" s="62" customFormat="1" x14ac:dyDescent="0.35"/>
    <row r="136883" s="62" customFormat="1" x14ac:dyDescent="0.35"/>
    <row r="136884" s="62" customFormat="1" x14ac:dyDescent="0.35"/>
    <row r="136885" s="62" customFormat="1" x14ac:dyDescent="0.35"/>
    <row r="136886" s="62" customFormat="1" x14ac:dyDescent="0.35"/>
    <row r="136887" s="62" customFormat="1" x14ac:dyDescent="0.35"/>
    <row r="136888" s="62" customFormat="1" x14ac:dyDescent="0.35"/>
    <row r="136889" s="62" customFormat="1" x14ac:dyDescent="0.35"/>
    <row r="136890" s="62" customFormat="1" x14ac:dyDescent="0.35"/>
    <row r="136891" s="62" customFormat="1" x14ac:dyDescent="0.35"/>
    <row r="136892" s="62" customFormat="1" x14ac:dyDescent="0.35"/>
    <row r="136893" s="62" customFormat="1" x14ac:dyDescent="0.35"/>
    <row r="136894" s="62" customFormat="1" x14ac:dyDescent="0.35"/>
    <row r="136895" s="62" customFormat="1" x14ac:dyDescent="0.35"/>
    <row r="136896" s="62" customFormat="1" x14ac:dyDescent="0.35"/>
    <row r="136897" s="62" customFormat="1" x14ac:dyDescent="0.35"/>
    <row r="136898" s="62" customFormat="1" x14ac:dyDescent="0.35"/>
    <row r="136899" s="62" customFormat="1" x14ac:dyDescent="0.35"/>
    <row r="136900" s="62" customFormat="1" x14ac:dyDescent="0.35"/>
    <row r="136901" s="62" customFormat="1" x14ac:dyDescent="0.35"/>
    <row r="136902" s="62" customFormat="1" x14ac:dyDescent="0.35"/>
    <row r="136903" s="62" customFormat="1" x14ac:dyDescent="0.35"/>
    <row r="136904" s="62" customFormat="1" x14ac:dyDescent="0.35"/>
    <row r="136905" s="62" customFormat="1" x14ac:dyDescent="0.35"/>
    <row r="136906" s="62" customFormat="1" x14ac:dyDescent="0.35"/>
    <row r="136907" s="62" customFormat="1" x14ac:dyDescent="0.35"/>
    <row r="136908" s="62" customFormat="1" x14ac:dyDescent="0.35"/>
    <row r="136909" s="62" customFormat="1" x14ac:dyDescent="0.35"/>
    <row r="136910" s="62" customFormat="1" x14ac:dyDescent="0.35"/>
    <row r="136911" s="62" customFormat="1" x14ac:dyDescent="0.35"/>
    <row r="136912" s="62" customFormat="1" x14ac:dyDescent="0.35"/>
    <row r="136913" s="62" customFormat="1" x14ac:dyDescent="0.35"/>
    <row r="136914" s="62" customFormat="1" x14ac:dyDescent="0.35"/>
    <row r="136915" s="62" customFormat="1" x14ac:dyDescent="0.35"/>
    <row r="136916" s="62" customFormat="1" x14ac:dyDescent="0.35"/>
    <row r="136917" s="62" customFormat="1" x14ac:dyDescent="0.35"/>
    <row r="136918" s="62" customFormat="1" x14ac:dyDescent="0.35"/>
    <row r="136919" s="62" customFormat="1" x14ac:dyDescent="0.35"/>
    <row r="136920" s="62" customFormat="1" x14ac:dyDescent="0.35"/>
    <row r="136921" s="62" customFormat="1" x14ac:dyDescent="0.35"/>
    <row r="136922" s="62" customFormat="1" x14ac:dyDescent="0.35"/>
    <row r="136923" s="62" customFormat="1" x14ac:dyDescent="0.35"/>
    <row r="136924" s="62" customFormat="1" x14ac:dyDescent="0.35"/>
    <row r="136925" s="62" customFormat="1" x14ac:dyDescent="0.35"/>
    <row r="136926" s="62" customFormat="1" x14ac:dyDescent="0.35"/>
    <row r="136927" s="62" customFormat="1" x14ac:dyDescent="0.35"/>
    <row r="136928" s="62" customFormat="1" x14ac:dyDescent="0.35"/>
    <row r="136929" s="62" customFormat="1" x14ac:dyDescent="0.35"/>
    <row r="136930" s="62" customFormat="1" x14ac:dyDescent="0.35"/>
    <row r="136931" s="62" customFormat="1" x14ac:dyDescent="0.35"/>
    <row r="136932" s="62" customFormat="1" x14ac:dyDescent="0.35"/>
    <row r="136933" s="62" customFormat="1" x14ac:dyDescent="0.35"/>
    <row r="136934" s="62" customFormat="1" x14ac:dyDescent="0.35"/>
    <row r="136935" s="62" customFormat="1" x14ac:dyDescent="0.35"/>
    <row r="136936" s="62" customFormat="1" x14ac:dyDescent="0.35"/>
    <row r="136937" s="62" customFormat="1" x14ac:dyDescent="0.35"/>
    <row r="136938" s="62" customFormat="1" x14ac:dyDescent="0.35"/>
    <row r="136939" s="62" customFormat="1" x14ac:dyDescent="0.35"/>
    <row r="136940" s="62" customFormat="1" x14ac:dyDescent="0.35"/>
    <row r="136941" s="62" customFormat="1" x14ac:dyDescent="0.35"/>
    <row r="136942" s="62" customFormat="1" x14ac:dyDescent="0.35"/>
    <row r="136943" s="62" customFormat="1" x14ac:dyDescent="0.35"/>
    <row r="136944" s="62" customFormat="1" x14ac:dyDescent="0.35"/>
    <row r="136945" s="62" customFormat="1" x14ac:dyDescent="0.35"/>
    <row r="136946" s="62" customFormat="1" x14ac:dyDescent="0.35"/>
    <row r="136947" s="62" customFormat="1" x14ac:dyDescent="0.35"/>
    <row r="136948" s="62" customFormat="1" x14ac:dyDescent="0.35"/>
    <row r="136949" s="62" customFormat="1" x14ac:dyDescent="0.35"/>
    <row r="136950" s="62" customFormat="1" x14ac:dyDescent="0.35"/>
    <row r="136951" s="62" customFormat="1" x14ac:dyDescent="0.35"/>
    <row r="136952" s="62" customFormat="1" x14ac:dyDescent="0.35"/>
    <row r="136953" s="62" customFormat="1" x14ac:dyDescent="0.35"/>
    <row r="136954" s="62" customFormat="1" x14ac:dyDescent="0.35"/>
    <row r="136955" s="62" customFormat="1" x14ac:dyDescent="0.35"/>
    <row r="136956" s="62" customFormat="1" x14ac:dyDescent="0.35"/>
    <row r="136957" s="62" customFormat="1" x14ac:dyDescent="0.35"/>
    <row r="136958" s="62" customFormat="1" x14ac:dyDescent="0.35"/>
    <row r="136959" s="62" customFormat="1" x14ac:dyDescent="0.35"/>
    <row r="136960" s="62" customFormat="1" x14ac:dyDescent="0.35"/>
    <row r="136961" s="62" customFormat="1" x14ac:dyDescent="0.35"/>
    <row r="136962" s="62" customFormat="1" x14ac:dyDescent="0.35"/>
    <row r="136963" s="62" customFormat="1" x14ac:dyDescent="0.35"/>
    <row r="136964" s="62" customFormat="1" x14ac:dyDescent="0.35"/>
    <row r="136965" s="62" customFormat="1" x14ac:dyDescent="0.35"/>
    <row r="136966" s="62" customFormat="1" x14ac:dyDescent="0.35"/>
    <row r="136967" s="62" customFormat="1" x14ac:dyDescent="0.35"/>
    <row r="136968" s="62" customFormat="1" x14ac:dyDescent="0.35"/>
    <row r="136969" s="62" customFormat="1" x14ac:dyDescent="0.35"/>
    <row r="136970" s="62" customFormat="1" x14ac:dyDescent="0.35"/>
    <row r="136971" s="62" customFormat="1" x14ac:dyDescent="0.35"/>
    <row r="136972" s="62" customFormat="1" x14ac:dyDescent="0.35"/>
    <row r="136973" s="62" customFormat="1" x14ac:dyDescent="0.35"/>
    <row r="136974" s="62" customFormat="1" x14ac:dyDescent="0.35"/>
    <row r="136975" s="62" customFormat="1" x14ac:dyDescent="0.35"/>
    <row r="136976" s="62" customFormat="1" x14ac:dyDescent="0.35"/>
    <row r="136977" s="62" customFormat="1" x14ac:dyDescent="0.35"/>
    <row r="136978" s="62" customFormat="1" x14ac:dyDescent="0.35"/>
    <row r="136979" s="62" customFormat="1" x14ac:dyDescent="0.35"/>
    <row r="136980" s="62" customFormat="1" x14ac:dyDescent="0.35"/>
    <row r="136981" s="62" customFormat="1" x14ac:dyDescent="0.35"/>
    <row r="136982" s="62" customFormat="1" x14ac:dyDescent="0.35"/>
    <row r="136983" s="62" customFormat="1" x14ac:dyDescent="0.35"/>
    <row r="136984" s="62" customFormat="1" x14ac:dyDescent="0.35"/>
    <row r="136985" s="62" customFormat="1" x14ac:dyDescent="0.35"/>
    <row r="136986" s="62" customFormat="1" x14ac:dyDescent="0.35"/>
    <row r="136987" s="62" customFormat="1" x14ac:dyDescent="0.35"/>
    <row r="136988" s="62" customFormat="1" x14ac:dyDescent="0.35"/>
    <row r="136989" s="62" customFormat="1" x14ac:dyDescent="0.35"/>
    <row r="136990" s="62" customFormat="1" x14ac:dyDescent="0.35"/>
    <row r="136991" s="62" customFormat="1" x14ac:dyDescent="0.35"/>
    <row r="136992" s="62" customFormat="1" x14ac:dyDescent="0.35"/>
    <row r="136993" s="62" customFormat="1" x14ac:dyDescent="0.35"/>
    <row r="136994" s="62" customFormat="1" x14ac:dyDescent="0.35"/>
    <row r="136995" s="62" customFormat="1" x14ac:dyDescent="0.35"/>
    <row r="136996" s="62" customFormat="1" x14ac:dyDescent="0.35"/>
    <row r="136997" s="62" customFormat="1" x14ac:dyDescent="0.35"/>
    <row r="136998" s="62" customFormat="1" x14ac:dyDescent="0.35"/>
    <row r="136999" s="62" customFormat="1" x14ac:dyDescent="0.35"/>
    <row r="137000" s="62" customFormat="1" x14ac:dyDescent="0.35"/>
    <row r="137001" s="62" customFormat="1" x14ac:dyDescent="0.35"/>
    <row r="137002" s="62" customFormat="1" x14ac:dyDescent="0.35"/>
    <row r="137003" s="62" customFormat="1" x14ac:dyDescent="0.35"/>
    <row r="137004" s="62" customFormat="1" x14ac:dyDescent="0.35"/>
    <row r="137005" s="62" customFormat="1" x14ac:dyDescent="0.35"/>
    <row r="137006" s="62" customFormat="1" x14ac:dyDescent="0.35"/>
    <row r="137007" s="62" customFormat="1" x14ac:dyDescent="0.35"/>
    <row r="137008" s="62" customFormat="1" x14ac:dyDescent="0.35"/>
    <row r="137009" s="62" customFormat="1" x14ac:dyDescent="0.35"/>
    <row r="137010" s="62" customFormat="1" x14ac:dyDescent="0.35"/>
    <row r="137011" s="62" customFormat="1" x14ac:dyDescent="0.35"/>
    <row r="137012" s="62" customFormat="1" x14ac:dyDescent="0.35"/>
    <row r="137013" s="62" customFormat="1" x14ac:dyDescent="0.35"/>
    <row r="137014" s="62" customFormat="1" x14ac:dyDescent="0.35"/>
    <row r="137015" s="62" customFormat="1" x14ac:dyDescent="0.35"/>
    <row r="137016" s="62" customFormat="1" x14ac:dyDescent="0.35"/>
    <row r="137017" s="62" customFormat="1" x14ac:dyDescent="0.35"/>
    <row r="137018" s="62" customFormat="1" x14ac:dyDescent="0.35"/>
    <row r="137019" s="62" customFormat="1" x14ac:dyDescent="0.35"/>
    <row r="137020" s="62" customFormat="1" x14ac:dyDescent="0.35"/>
    <row r="137021" s="62" customFormat="1" x14ac:dyDescent="0.35"/>
    <row r="137022" s="62" customFormat="1" x14ac:dyDescent="0.35"/>
    <row r="137023" s="62" customFormat="1" x14ac:dyDescent="0.35"/>
    <row r="137024" s="62" customFormat="1" x14ac:dyDescent="0.35"/>
    <row r="137025" s="62" customFormat="1" x14ac:dyDescent="0.35"/>
    <row r="137026" s="62" customFormat="1" x14ac:dyDescent="0.35"/>
    <row r="137027" s="62" customFormat="1" x14ac:dyDescent="0.35"/>
    <row r="137028" s="62" customFormat="1" x14ac:dyDescent="0.35"/>
    <row r="137029" s="62" customFormat="1" x14ac:dyDescent="0.35"/>
    <row r="137030" s="62" customFormat="1" x14ac:dyDescent="0.35"/>
    <row r="137031" s="62" customFormat="1" x14ac:dyDescent="0.35"/>
    <row r="137032" s="62" customFormat="1" x14ac:dyDescent="0.35"/>
    <row r="137033" s="62" customFormat="1" x14ac:dyDescent="0.35"/>
    <row r="137034" s="62" customFormat="1" x14ac:dyDescent="0.35"/>
    <row r="137035" s="62" customFormat="1" x14ac:dyDescent="0.35"/>
    <row r="137036" s="62" customFormat="1" x14ac:dyDescent="0.35"/>
    <row r="137037" s="62" customFormat="1" x14ac:dyDescent="0.35"/>
    <row r="137038" s="62" customFormat="1" x14ac:dyDescent="0.35"/>
    <row r="137039" s="62" customFormat="1" x14ac:dyDescent="0.35"/>
    <row r="137040" s="62" customFormat="1" x14ac:dyDescent="0.35"/>
    <row r="137041" s="62" customFormat="1" x14ac:dyDescent="0.35"/>
    <row r="137042" s="62" customFormat="1" x14ac:dyDescent="0.35"/>
    <row r="137043" s="62" customFormat="1" x14ac:dyDescent="0.35"/>
    <row r="137044" s="62" customFormat="1" x14ac:dyDescent="0.35"/>
    <row r="137045" s="62" customFormat="1" x14ac:dyDescent="0.35"/>
    <row r="137046" s="62" customFormat="1" x14ac:dyDescent="0.35"/>
    <row r="137047" s="62" customFormat="1" x14ac:dyDescent="0.35"/>
    <row r="137048" s="62" customFormat="1" x14ac:dyDescent="0.35"/>
    <row r="137049" s="62" customFormat="1" x14ac:dyDescent="0.35"/>
    <row r="137050" s="62" customFormat="1" x14ac:dyDescent="0.35"/>
    <row r="137051" s="62" customFormat="1" x14ac:dyDescent="0.35"/>
    <row r="137052" s="62" customFormat="1" x14ac:dyDescent="0.35"/>
    <row r="137053" s="62" customFormat="1" x14ac:dyDescent="0.35"/>
    <row r="137054" s="62" customFormat="1" x14ac:dyDescent="0.35"/>
    <row r="137055" s="62" customFormat="1" x14ac:dyDescent="0.35"/>
    <row r="137056" s="62" customFormat="1" x14ac:dyDescent="0.35"/>
    <row r="137057" s="62" customFormat="1" x14ac:dyDescent="0.35"/>
    <row r="137058" s="62" customFormat="1" x14ac:dyDescent="0.35"/>
    <row r="137059" s="62" customFormat="1" x14ac:dyDescent="0.35"/>
    <row r="137060" s="62" customFormat="1" x14ac:dyDescent="0.35"/>
    <row r="137061" s="62" customFormat="1" x14ac:dyDescent="0.35"/>
    <row r="137062" s="62" customFormat="1" x14ac:dyDescent="0.35"/>
    <row r="137063" s="62" customFormat="1" x14ac:dyDescent="0.35"/>
    <row r="137064" s="62" customFormat="1" x14ac:dyDescent="0.35"/>
    <row r="137065" s="62" customFormat="1" x14ac:dyDescent="0.35"/>
    <row r="137066" s="62" customFormat="1" x14ac:dyDescent="0.35"/>
    <row r="137067" s="62" customFormat="1" x14ac:dyDescent="0.35"/>
    <row r="137068" s="62" customFormat="1" x14ac:dyDescent="0.35"/>
    <row r="137069" s="62" customFormat="1" x14ac:dyDescent="0.35"/>
    <row r="137070" s="62" customFormat="1" x14ac:dyDescent="0.35"/>
    <row r="137071" s="62" customFormat="1" x14ac:dyDescent="0.35"/>
    <row r="137072" s="62" customFormat="1" x14ac:dyDescent="0.35"/>
    <row r="137073" s="62" customFormat="1" x14ac:dyDescent="0.35"/>
    <row r="137074" s="62" customFormat="1" x14ac:dyDescent="0.35"/>
    <row r="137075" s="62" customFormat="1" x14ac:dyDescent="0.35"/>
    <row r="137076" s="62" customFormat="1" x14ac:dyDescent="0.35"/>
    <row r="137077" s="62" customFormat="1" x14ac:dyDescent="0.35"/>
    <row r="137078" s="62" customFormat="1" x14ac:dyDescent="0.35"/>
    <row r="137079" s="62" customFormat="1" x14ac:dyDescent="0.35"/>
    <row r="137080" s="62" customFormat="1" x14ac:dyDescent="0.35"/>
    <row r="137081" s="62" customFormat="1" x14ac:dyDescent="0.35"/>
    <row r="137082" s="62" customFormat="1" x14ac:dyDescent="0.35"/>
    <row r="137083" s="62" customFormat="1" x14ac:dyDescent="0.35"/>
    <row r="137084" s="62" customFormat="1" x14ac:dyDescent="0.35"/>
    <row r="137085" s="62" customFormat="1" x14ac:dyDescent="0.35"/>
    <row r="137086" s="62" customFormat="1" x14ac:dyDescent="0.35"/>
    <row r="137087" s="62" customFormat="1" x14ac:dyDescent="0.35"/>
    <row r="137088" s="62" customFormat="1" x14ac:dyDescent="0.35"/>
    <row r="137089" s="62" customFormat="1" x14ac:dyDescent="0.35"/>
    <row r="137090" s="62" customFormat="1" x14ac:dyDescent="0.35"/>
    <row r="137091" s="62" customFormat="1" x14ac:dyDescent="0.35"/>
    <row r="137092" s="62" customFormat="1" x14ac:dyDescent="0.35"/>
    <row r="137093" s="62" customFormat="1" x14ac:dyDescent="0.35"/>
    <row r="137094" s="62" customFormat="1" x14ac:dyDescent="0.35"/>
    <row r="137095" s="62" customFormat="1" x14ac:dyDescent="0.35"/>
    <row r="137096" s="62" customFormat="1" x14ac:dyDescent="0.35"/>
    <row r="137097" s="62" customFormat="1" x14ac:dyDescent="0.35"/>
    <row r="137098" s="62" customFormat="1" x14ac:dyDescent="0.35"/>
    <row r="137099" s="62" customFormat="1" x14ac:dyDescent="0.35"/>
    <row r="137100" s="62" customFormat="1" x14ac:dyDescent="0.35"/>
    <row r="137101" s="62" customFormat="1" x14ac:dyDescent="0.35"/>
    <row r="137102" s="62" customFormat="1" x14ac:dyDescent="0.35"/>
    <row r="137103" s="62" customFormat="1" x14ac:dyDescent="0.35"/>
    <row r="137104" s="62" customFormat="1" x14ac:dyDescent="0.35"/>
    <row r="137105" s="62" customFormat="1" x14ac:dyDescent="0.35"/>
    <row r="137106" s="62" customFormat="1" x14ac:dyDescent="0.35"/>
    <row r="137107" s="62" customFormat="1" x14ac:dyDescent="0.35"/>
    <row r="137108" s="62" customFormat="1" x14ac:dyDescent="0.35"/>
    <row r="137109" s="62" customFormat="1" x14ac:dyDescent="0.35"/>
    <row r="137110" s="62" customFormat="1" x14ac:dyDescent="0.35"/>
    <row r="137111" s="62" customFormat="1" x14ac:dyDescent="0.35"/>
    <row r="137112" s="62" customFormat="1" x14ac:dyDescent="0.35"/>
    <row r="137113" s="62" customFormat="1" x14ac:dyDescent="0.35"/>
    <row r="137114" s="62" customFormat="1" x14ac:dyDescent="0.35"/>
    <row r="137115" s="62" customFormat="1" x14ac:dyDescent="0.35"/>
    <row r="137116" s="62" customFormat="1" x14ac:dyDescent="0.35"/>
    <row r="137117" s="62" customFormat="1" x14ac:dyDescent="0.35"/>
    <row r="137118" s="62" customFormat="1" x14ac:dyDescent="0.35"/>
    <row r="137119" s="62" customFormat="1" x14ac:dyDescent="0.35"/>
    <row r="137120" s="62" customFormat="1" x14ac:dyDescent="0.35"/>
    <row r="137121" s="62" customFormat="1" x14ac:dyDescent="0.35"/>
    <row r="137122" s="62" customFormat="1" x14ac:dyDescent="0.35"/>
    <row r="137123" s="62" customFormat="1" x14ac:dyDescent="0.35"/>
    <row r="137124" s="62" customFormat="1" x14ac:dyDescent="0.35"/>
    <row r="137125" s="62" customFormat="1" x14ac:dyDescent="0.35"/>
    <row r="137126" s="62" customFormat="1" x14ac:dyDescent="0.35"/>
    <row r="137127" s="62" customFormat="1" x14ac:dyDescent="0.35"/>
    <row r="137128" s="62" customFormat="1" x14ac:dyDescent="0.35"/>
    <row r="137129" s="62" customFormat="1" x14ac:dyDescent="0.35"/>
    <row r="137130" s="62" customFormat="1" x14ac:dyDescent="0.35"/>
    <row r="137131" s="62" customFormat="1" x14ac:dyDescent="0.35"/>
    <row r="137132" s="62" customFormat="1" x14ac:dyDescent="0.35"/>
    <row r="137133" s="62" customFormat="1" x14ac:dyDescent="0.35"/>
    <row r="137134" s="62" customFormat="1" x14ac:dyDescent="0.35"/>
    <row r="137135" s="62" customFormat="1" x14ac:dyDescent="0.35"/>
    <row r="137136" s="62" customFormat="1" x14ac:dyDescent="0.35"/>
    <row r="137137" s="62" customFormat="1" x14ac:dyDescent="0.35"/>
    <row r="137138" s="62" customFormat="1" x14ac:dyDescent="0.35"/>
    <row r="137139" s="62" customFormat="1" x14ac:dyDescent="0.35"/>
    <row r="137140" s="62" customFormat="1" x14ac:dyDescent="0.35"/>
    <row r="137141" s="62" customFormat="1" x14ac:dyDescent="0.35"/>
    <row r="137142" s="62" customFormat="1" x14ac:dyDescent="0.35"/>
    <row r="137143" s="62" customFormat="1" x14ac:dyDescent="0.35"/>
    <row r="137144" s="62" customFormat="1" x14ac:dyDescent="0.35"/>
    <row r="137145" s="62" customFormat="1" x14ac:dyDescent="0.35"/>
    <row r="137146" s="62" customFormat="1" x14ac:dyDescent="0.35"/>
    <row r="137147" s="62" customFormat="1" x14ac:dyDescent="0.35"/>
    <row r="137148" s="62" customFormat="1" x14ac:dyDescent="0.35"/>
    <row r="137149" s="62" customFormat="1" x14ac:dyDescent="0.35"/>
    <row r="137150" s="62" customFormat="1" x14ac:dyDescent="0.35"/>
    <row r="137151" s="62" customFormat="1" x14ac:dyDescent="0.35"/>
    <row r="137152" s="62" customFormat="1" x14ac:dyDescent="0.35"/>
    <row r="137153" s="62" customFormat="1" x14ac:dyDescent="0.35"/>
    <row r="137154" s="62" customFormat="1" x14ac:dyDescent="0.35"/>
    <row r="137155" s="62" customFormat="1" x14ac:dyDescent="0.35"/>
    <row r="137156" s="62" customFormat="1" x14ac:dyDescent="0.35"/>
    <row r="137157" s="62" customFormat="1" x14ac:dyDescent="0.35"/>
    <row r="137158" s="62" customFormat="1" x14ac:dyDescent="0.35"/>
    <row r="137159" s="62" customFormat="1" x14ac:dyDescent="0.35"/>
    <row r="137160" s="62" customFormat="1" x14ac:dyDescent="0.35"/>
    <row r="137161" s="62" customFormat="1" x14ac:dyDescent="0.35"/>
    <row r="137162" s="62" customFormat="1" x14ac:dyDescent="0.35"/>
    <row r="137163" s="62" customFormat="1" x14ac:dyDescent="0.35"/>
    <row r="137164" s="62" customFormat="1" x14ac:dyDescent="0.35"/>
    <row r="137165" s="62" customFormat="1" x14ac:dyDescent="0.35"/>
    <row r="137166" s="62" customFormat="1" x14ac:dyDescent="0.35"/>
    <row r="137167" s="62" customFormat="1" x14ac:dyDescent="0.35"/>
    <row r="137168" s="62" customFormat="1" x14ac:dyDescent="0.35"/>
    <row r="137169" s="62" customFormat="1" x14ac:dyDescent="0.35"/>
    <row r="137170" s="62" customFormat="1" x14ac:dyDescent="0.35"/>
    <row r="137171" s="62" customFormat="1" x14ac:dyDescent="0.35"/>
    <row r="137172" s="62" customFormat="1" x14ac:dyDescent="0.35"/>
    <row r="137173" s="62" customFormat="1" x14ac:dyDescent="0.35"/>
    <row r="137174" s="62" customFormat="1" x14ac:dyDescent="0.35"/>
    <row r="137175" s="62" customFormat="1" x14ac:dyDescent="0.35"/>
    <row r="137176" s="62" customFormat="1" x14ac:dyDescent="0.35"/>
    <row r="137177" s="62" customFormat="1" x14ac:dyDescent="0.35"/>
    <row r="137178" s="62" customFormat="1" x14ac:dyDescent="0.35"/>
    <row r="137179" s="62" customFormat="1" x14ac:dyDescent="0.35"/>
    <row r="137180" s="62" customFormat="1" x14ac:dyDescent="0.35"/>
    <row r="137181" s="62" customFormat="1" x14ac:dyDescent="0.35"/>
    <row r="137182" s="62" customFormat="1" x14ac:dyDescent="0.35"/>
    <row r="137183" s="62" customFormat="1" x14ac:dyDescent="0.35"/>
    <row r="137184" s="62" customFormat="1" x14ac:dyDescent="0.35"/>
    <row r="137185" s="62" customFormat="1" x14ac:dyDescent="0.35"/>
    <row r="137186" s="62" customFormat="1" x14ac:dyDescent="0.35"/>
    <row r="137187" s="62" customFormat="1" x14ac:dyDescent="0.35"/>
    <row r="137188" s="62" customFormat="1" x14ac:dyDescent="0.35"/>
    <row r="137189" s="62" customFormat="1" x14ac:dyDescent="0.35"/>
    <row r="137190" s="62" customFormat="1" x14ac:dyDescent="0.35"/>
    <row r="137191" s="62" customFormat="1" x14ac:dyDescent="0.35"/>
    <row r="137192" s="62" customFormat="1" x14ac:dyDescent="0.35"/>
    <row r="137193" s="62" customFormat="1" x14ac:dyDescent="0.35"/>
    <row r="137194" s="62" customFormat="1" x14ac:dyDescent="0.35"/>
    <row r="137195" s="62" customFormat="1" x14ac:dyDescent="0.35"/>
    <row r="137196" s="62" customFormat="1" x14ac:dyDescent="0.35"/>
    <row r="137197" s="62" customFormat="1" x14ac:dyDescent="0.35"/>
    <row r="137198" s="62" customFormat="1" x14ac:dyDescent="0.35"/>
    <row r="137199" s="62" customFormat="1" x14ac:dyDescent="0.35"/>
    <row r="137200" s="62" customFormat="1" x14ac:dyDescent="0.35"/>
    <row r="137201" s="62" customFormat="1" x14ac:dyDescent="0.35"/>
    <row r="137202" s="62" customFormat="1" x14ac:dyDescent="0.35"/>
    <row r="137203" s="62" customFormat="1" x14ac:dyDescent="0.35"/>
    <row r="137204" s="62" customFormat="1" x14ac:dyDescent="0.35"/>
    <row r="137205" s="62" customFormat="1" x14ac:dyDescent="0.35"/>
    <row r="137206" s="62" customFormat="1" x14ac:dyDescent="0.35"/>
    <row r="137207" s="62" customFormat="1" x14ac:dyDescent="0.35"/>
    <row r="137208" s="62" customFormat="1" x14ac:dyDescent="0.35"/>
    <row r="137209" s="62" customFormat="1" x14ac:dyDescent="0.35"/>
    <row r="137210" s="62" customFormat="1" x14ac:dyDescent="0.35"/>
    <row r="137211" s="62" customFormat="1" x14ac:dyDescent="0.35"/>
    <row r="137212" s="62" customFormat="1" x14ac:dyDescent="0.35"/>
    <row r="137213" s="62" customFormat="1" x14ac:dyDescent="0.35"/>
    <row r="137214" s="62" customFormat="1" x14ac:dyDescent="0.35"/>
    <row r="137215" s="62" customFormat="1" x14ac:dyDescent="0.35"/>
    <row r="137216" s="62" customFormat="1" x14ac:dyDescent="0.35"/>
    <row r="137217" s="62" customFormat="1" x14ac:dyDescent="0.35"/>
    <row r="137218" s="62" customFormat="1" x14ac:dyDescent="0.35"/>
    <row r="137219" s="62" customFormat="1" x14ac:dyDescent="0.35"/>
    <row r="137220" s="62" customFormat="1" x14ac:dyDescent="0.35"/>
    <row r="137221" s="62" customFormat="1" x14ac:dyDescent="0.35"/>
    <row r="137222" s="62" customFormat="1" x14ac:dyDescent="0.35"/>
    <row r="137223" s="62" customFormat="1" x14ac:dyDescent="0.35"/>
    <row r="137224" s="62" customFormat="1" x14ac:dyDescent="0.35"/>
    <row r="137225" s="62" customFormat="1" x14ac:dyDescent="0.35"/>
    <row r="137226" s="62" customFormat="1" x14ac:dyDescent="0.35"/>
    <row r="137227" s="62" customFormat="1" x14ac:dyDescent="0.35"/>
    <row r="137228" s="62" customFormat="1" x14ac:dyDescent="0.35"/>
    <row r="137229" s="62" customFormat="1" x14ac:dyDescent="0.35"/>
    <row r="137230" s="62" customFormat="1" x14ac:dyDescent="0.35"/>
    <row r="137231" s="62" customFormat="1" x14ac:dyDescent="0.35"/>
    <row r="137232" s="62" customFormat="1" x14ac:dyDescent="0.35"/>
    <row r="137233" s="62" customFormat="1" x14ac:dyDescent="0.35"/>
    <row r="137234" s="62" customFormat="1" x14ac:dyDescent="0.35"/>
    <row r="137235" s="62" customFormat="1" x14ac:dyDescent="0.35"/>
    <row r="137236" s="62" customFormat="1" x14ac:dyDescent="0.35"/>
    <row r="137237" s="62" customFormat="1" x14ac:dyDescent="0.35"/>
    <row r="137238" s="62" customFormat="1" x14ac:dyDescent="0.35"/>
    <row r="137239" s="62" customFormat="1" x14ac:dyDescent="0.35"/>
    <row r="137240" s="62" customFormat="1" x14ac:dyDescent="0.35"/>
    <row r="137241" s="62" customFormat="1" x14ac:dyDescent="0.35"/>
    <row r="137242" s="62" customFormat="1" x14ac:dyDescent="0.35"/>
    <row r="137243" s="62" customFormat="1" x14ac:dyDescent="0.35"/>
    <row r="137244" s="62" customFormat="1" x14ac:dyDescent="0.35"/>
    <row r="137245" s="62" customFormat="1" x14ac:dyDescent="0.35"/>
    <row r="137246" s="62" customFormat="1" x14ac:dyDescent="0.35"/>
    <row r="137247" s="62" customFormat="1" x14ac:dyDescent="0.35"/>
    <row r="137248" s="62" customFormat="1" x14ac:dyDescent="0.35"/>
    <row r="137249" s="62" customFormat="1" x14ac:dyDescent="0.35"/>
    <row r="137250" s="62" customFormat="1" x14ac:dyDescent="0.35"/>
    <row r="137251" s="62" customFormat="1" x14ac:dyDescent="0.35"/>
    <row r="137252" s="62" customFormat="1" x14ac:dyDescent="0.35"/>
    <row r="137253" s="62" customFormat="1" x14ac:dyDescent="0.35"/>
    <row r="137254" s="62" customFormat="1" x14ac:dyDescent="0.35"/>
    <row r="137255" s="62" customFormat="1" x14ac:dyDescent="0.35"/>
    <row r="137256" s="62" customFormat="1" x14ac:dyDescent="0.35"/>
    <row r="137257" s="62" customFormat="1" x14ac:dyDescent="0.35"/>
    <row r="137258" s="62" customFormat="1" x14ac:dyDescent="0.35"/>
    <row r="137259" s="62" customFormat="1" x14ac:dyDescent="0.35"/>
    <row r="137260" s="62" customFormat="1" x14ac:dyDescent="0.35"/>
    <row r="137261" s="62" customFormat="1" x14ac:dyDescent="0.35"/>
    <row r="137262" s="62" customFormat="1" x14ac:dyDescent="0.35"/>
    <row r="137263" s="62" customFormat="1" x14ac:dyDescent="0.35"/>
    <row r="137264" s="62" customFormat="1" x14ac:dyDescent="0.35"/>
    <row r="137265" s="62" customFormat="1" x14ac:dyDescent="0.35"/>
    <row r="137266" s="62" customFormat="1" x14ac:dyDescent="0.35"/>
    <row r="137267" s="62" customFormat="1" x14ac:dyDescent="0.35"/>
    <row r="137268" s="62" customFormat="1" x14ac:dyDescent="0.35"/>
    <row r="137269" s="62" customFormat="1" x14ac:dyDescent="0.35"/>
    <row r="137270" s="62" customFormat="1" x14ac:dyDescent="0.35"/>
    <row r="137271" s="62" customFormat="1" x14ac:dyDescent="0.35"/>
    <row r="137272" s="62" customFormat="1" x14ac:dyDescent="0.35"/>
    <row r="137273" s="62" customFormat="1" x14ac:dyDescent="0.35"/>
    <row r="137274" s="62" customFormat="1" x14ac:dyDescent="0.35"/>
    <row r="137275" s="62" customFormat="1" x14ac:dyDescent="0.35"/>
    <row r="137276" s="62" customFormat="1" x14ac:dyDescent="0.35"/>
    <row r="137277" s="62" customFormat="1" x14ac:dyDescent="0.35"/>
    <row r="137278" s="62" customFormat="1" x14ac:dyDescent="0.35"/>
    <row r="137279" s="62" customFormat="1" x14ac:dyDescent="0.35"/>
    <row r="137280" s="62" customFormat="1" x14ac:dyDescent="0.35"/>
    <row r="137281" s="62" customFormat="1" x14ac:dyDescent="0.35"/>
    <row r="137282" s="62" customFormat="1" x14ac:dyDescent="0.35"/>
    <row r="137283" s="62" customFormat="1" x14ac:dyDescent="0.35"/>
    <row r="137284" s="62" customFormat="1" x14ac:dyDescent="0.35"/>
    <row r="137285" s="62" customFormat="1" x14ac:dyDescent="0.35"/>
    <row r="137286" s="62" customFormat="1" x14ac:dyDescent="0.35"/>
    <row r="137287" s="62" customFormat="1" x14ac:dyDescent="0.35"/>
    <row r="137288" s="62" customFormat="1" x14ac:dyDescent="0.35"/>
    <row r="137289" s="62" customFormat="1" x14ac:dyDescent="0.35"/>
    <row r="137290" s="62" customFormat="1" x14ac:dyDescent="0.35"/>
    <row r="137291" s="62" customFormat="1" x14ac:dyDescent="0.35"/>
    <row r="137292" s="62" customFormat="1" x14ac:dyDescent="0.35"/>
    <row r="137293" s="62" customFormat="1" x14ac:dyDescent="0.35"/>
    <row r="137294" s="62" customFormat="1" x14ac:dyDescent="0.35"/>
    <row r="137295" s="62" customFormat="1" x14ac:dyDescent="0.35"/>
    <row r="137296" s="62" customFormat="1" x14ac:dyDescent="0.35"/>
    <row r="137297" s="62" customFormat="1" x14ac:dyDescent="0.35"/>
    <row r="137298" s="62" customFormat="1" x14ac:dyDescent="0.35"/>
    <row r="137299" s="62" customFormat="1" x14ac:dyDescent="0.35"/>
    <row r="137300" s="62" customFormat="1" x14ac:dyDescent="0.35"/>
    <row r="137301" s="62" customFormat="1" x14ac:dyDescent="0.35"/>
    <row r="137302" s="62" customFormat="1" x14ac:dyDescent="0.35"/>
    <row r="137303" s="62" customFormat="1" x14ac:dyDescent="0.35"/>
    <row r="137304" s="62" customFormat="1" x14ac:dyDescent="0.35"/>
    <row r="137305" s="62" customFormat="1" x14ac:dyDescent="0.35"/>
    <row r="137306" s="62" customFormat="1" x14ac:dyDescent="0.35"/>
    <row r="137307" s="62" customFormat="1" x14ac:dyDescent="0.35"/>
    <row r="137308" s="62" customFormat="1" x14ac:dyDescent="0.35"/>
    <row r="137309" s="62" customFormat="1" x14ac:dyDescent="0.35"/>
    <row r="137310" s="62" customFormat="1" x14ac:dyDescent="0.35"/>
    <row r="137311" s="62" customFormat="1" x14ac:dyDescent="0.35"/>
    <row r="137312" s="62" customFormat="1" x14ac:dyDescent="0.35"/>
    <row r="137313" s="62" customFormat="1" x14ac:dyDescent="0.35"/>
    <row r="137314" s="62" customFormat="1" x14ac:dyDescent="0.35"/>
    <row r="137315" s="62" customFormat="1" x14ac:dyDescent="0.35"/>
    <row r="137316" s="62" customFormat="1" x14ac:dyDescent="0.35"/>
    <row r="137317" s="62" customFormat="1" x14ac:dyDescent="0.35"/>
    <row r="137318" s="62" customFormat="1" x14ac:dyDescent="0.35"/>
    <row r="137319" s="62" customFormat="1" x14ac:dyDescent="0.35"/>
    <row r="137320" s="62" customFormat="1" x14ac:dyDescent="0.35"/>
    <row r="137321" s="62" customFormat="1" x14ac:dyDescent="0.35"/>
    <row r="137322" s="62" customFormat="1" x14ac:dyDescent="0.35"/>
    <row r="137323" s="62" customFormat="1" x14ac:dyDescent="0.35"/>
    <row r="137324" s="62" customFormat="1" x14ac:dyDescent="0.35"/>
    <row r="137325" s="62" customFormat="1" x14ac:dyDescent="0.35"/>
    <row r="137326" s="62" customFormat="1" x14ac:dyDescent="0.35"/>
    <row r="137327" s="62" customFormat="1" x14ac:dyDescent="0.35"/>
    <row r="137328" s="62" customFormat="1" x14ac:dyDescent="0.35"/>
    <row r="137329" s="62" customFormat="1" x14ac:dyDescent="0.35"/>
    <row r="137330" s="62" customFormat="1" x14ac:dyDescent="0.35"/>
    <row r="137331" s="62" customFormat="1" x14ac:dyDescent="0.35"/>
    <row r="137332" s="62" customFormat="1" x14ac:dyDescent="0.35"/>
    <row r="137333" s="62" customFormat="1" x14ac:dyDescent="0.35"/>
    <row r="137334" s="62" customFormat="1" x14ac:dyDescent="0.35"/>
    <row r="137335" s="62" customFormat="1" x14ac:dyDescent="0.35"/>
    <row r="137336" s="62" customFormat="1" x14ac:dyDescent="0.35"/>
    <row r="137337" s="62" customFormat="1" x14ac:dyDescent="0.35"/>
    <row r="137338" s="62" customFormat="1" x14ac:dyDescent="0.35"/>
    <row r="137339" s="62" customFormat="1" x14ac:dyDescent="0.35"/>
    <row r="137340" s="62" customFormat="1" x14ac:dyDescent="0.35"/>
    <row r="137341" s="62" customFormat="1" x14ac:dyDescent="0.35"/>
    <row r="137342" s="62" customFormat="1" x14ac:dyDescent="0.35"/>
    <row r="137343" s="62" customFormat="1" x14ac:dyDescent="0.35"/>
    <row r="137344" s="62" customFormat="1" x14ac:dyDescent="0.35"/>
    <row r="137345" s="62" customFormat="1" x14ac:dyDescent="0.35"/>
    <row r="137346" s="62" customFormat="1" x14ac:dyDescent="0.35"/>
    <row r="137347" s="62" customFormat="1" x14ac:dyDescent="0.35"/>
    <row r="137348" s="62" customFormat="1" x14ac:dyDescent="0.35"/>
    <row r="137349" s="62" customFormat="1" x14ac:dyDescent="0.35"/>
    <row r="137350" s="62" customFormat="1" x14ac:dyDescent="0.35"/>
    <row r="137351" s="62" customFormat="1" x14ac:dyDescent="0.35"/>
    <row r="137352" s="62" customFormat="1" x14ac:dyDescent="0.35"/>
    <row r="137353" s="62" customFormat="1" x14ac:dyDescent="0.35"/>
    <row r="137354" s="62" customFormat="1" x14ac:dyDescent="0.35"/>
    <row r="137355" s="62" customFormat="1" x14ac:dyDescent="0.35"/>
    <row r="137356" s="62" customFormat="1" x14ac:dyDescent="0.35"/>
    <row r="137357" s="62" customFormat="1" x14ac:dyDescent="0.35"/>
    <row r="137358" s="62" customFormat="1" x14ac:dyDescent="0.35"/>
    <row r="137359" s="62" customFormat="1" x14ac:dyDescent="0.35"/>
    <row r="137360" s="62" customFormat="1" x14ac:dyDescent="0.35"/>
    <row r="137361" s="62" customFormat="1" x14ac:dyDescent="0.35"/>
    <row r="137362" s="62" customFormat="1" x14ac:dyDescent="0.35"/>
    <row r="137363" s="62" customFormat="1" x14ac:dyDescent="0.35"/>
    <row r="137364" s="62" customFormat="1" x14ac:dyDescent="0.35"/>
    <row r="137365" s="62" customFormat="1" x14ac:dyDescent="0.35"/>
    <row r="137366" s="62" customFormat="1" x14ac:dyDescent="0.35"/>
    <row r="137367" s="62" customFormat="1" x14ac:dyDescent="0.35"/>
    <row r="137368" s="62" customFormat="1" x14ac:dyDescent="0.35"/>
    <row r="137369" s="62" customFormat="1" x14ac:dyDescent="0.35"/>
    <row r="137370" s="62" customFormat="1" x14ac:dyDescent="0.35"/>
    <row r="137371" s="62" customFormat="1" x14ac:dyDescent="0.35"/>
    <row r="137372" s="62" customFormat="1" x14ac:dyDescent="0.35"/>
    <row r="137373" s="62" customFormat="1" x14ac:dyDescent="0.35"/>
    <row r="137374" s="62" customFormat="1" x14ac:dyDescent="0.35"/>
    <row r="137375" s="62" customFormat="1" x14ac:dyDescent="0.35"/>
    <row r="137376" s="62" customFormat="1" x14ac:dyDescent="0.35"/>
    <row r="137377" s="62" customFormat="1" x14ac:dyDescent="0.35"/>
    <row r="137378" s="62" customFormat="1" x14ac:dyDescent="0.35"/>
    <row r="137379" s="62" customFormat="1" x14ac:dyDescent="0.35"/>
    <row r="137380" s="62" customFormat="1" x14ac:dyDescent="0.35"/>
    <row r="137381" s="62" customFormat="1" x14ac:dyDescent="0.35"/>
    <row r="137382" s="62" customFormat="1" x14ac:dyDescent="0.35"/>
    <row r="137383" s="62" customFormat="1" x14ac:dyDescent="0.35"/>
    <row r="137384" s="62" customFormat="1" x14ac:dyDescent="0.35"/>
    <row r="137385" s="62" customFormat="1" x14ac:dyDescent="0.35"/>
    <row r="137386" s="62" customFormat="1" x14ac:dyDescent="0.35"/>
    <row r="137387" s="62" customFormat="1" x14ac:dyDescent="0.35"/>
    <row r="137388" s="62" customFormat="1" x14ac:dyDescent="0.35"/>
    <row r="137389" s="62" customFormat="1" x14ac:dyDescent="0.35"/>
    <row r="137390" s="62" customFormat="1" x14ac:dyDescent="0.35"/>
    <row r="137391" s="62" customFormat="1" x14ac:dyDescent="0.35"/>
    <row r="137392" s="62" customFormat="1" x14ac:dyDescent="0.35"/>
    <row r="137393" s="62" customFormat="1" x14ac:dyDescent="0.35"/>
    <row r="137394" s="62" customFormat="1" x14ac:dyDescent="0.35"/>
    <row r="137395" s="62" customFormat="1" x14ac:dyDescent="0.35"/>
    <row r="137396" s="62" customFormat="1" x14ac:dyDescent="0.35"/>
    <row r="137397" s="62" customFormat="1" x14ac:dyDescent="0.35"/>
    <row r="137398" s="62" customFormat="1" x14ac:dyDescent="0.35"/>
    <row r="137399" s="62" customFormat="1" x14ac:dyDescent="0.35"/>
    <row r="137400" s="62" customFormat="1" x14ac:dyDescent="0.35"/>
    <row r="137401" s="62" customFormat="1" x14ac:dyDescent="0.35"/>
    <row r="137402" s="62" customFormat="1" x14ac:dyDescent="0.35"/>
    <row r="137403" s="62" customFormat="1" x14ac:dyDescent="0.35"/>
    <row r="137404" s="62" customFormat="1" x14ac:dyDescent="0.35"/>
    <row r="137405" s="62" customFormat="1" x14ac:dyDescent="0.35"/>
    <row r="137406" s="62" customFormat="1" x14ac:dyDescent="0.35"/>
    <row r="137407" s="62" customFormat="1" x14ac:dyDescent="0.35"/>
    <row r="137408" s="62" customFormat="1" x14ac:dyDescent="0.35"/>
    <row r="137409" s="62" customFormat="1" x14ac:dyDescent="0.35"/>
    <row r="137410" s="62" customFormat="1" x14ac:dyDescent="0.35"/>
    <row r="137411" s="62" customFormat="1" x14ac:dyDescent="0.35"/>
    <row r="137412" s="62" customFormat="1" x14ac:dyDescent="0.35"/>
    <row r="137413" s="62" customFormat="1" x14ac:dyDescent="0.35"/>
    <row r="137414" s="62" customFormat="1" x14ac:dyDescent="0.35"/>
    <row r="137415" s="62" customFormat="1" x14ac:dyDescent="0.35"/>
    <row r="137416" s="62" customFormat="1" x14ac:dyDescent="0.35"/>
    <row r="137417" s="62" customFormat="1" x14ac:dyDescent="0.35"/>
    <row r="137418" s="62" customFormat="1" x14ac:dyDescent="0.35"/>
    <row r="137419" s="62" customFormat="1" x14ac:dyDescent="0.35"/>
    <row r="137420" s="62" customFormat="1" x14ac:dyDescent="0.35"/>
    <row r="137421" s="62" customFormat="1" x14ac:dyDescent="0.35"/>
    <row r="137422" s="62" customFormat="1" x14ac:dyDescent="0.35"/>
    <row r="137423" s="62" customFormat="1" x14ac:dyDescent="0.35"/>
    <row r="137424" s="62" customFormat="1" x14ac:dyDescent="0.35"/>
    <row r="137425" s="62" customFormat="1" x14ac:dyDescent="0.35"/>
    <row r="137426" s="62" customFormat="1" x14ac:dyDescent="0.35"/>
    <row r="137427" s="62" customFormat="1" x14ac:dyDescent="0.35"/>
    <row r="137428" s="62" customFormat="1" x14ac:dyDescent="0.35"/>
    <row r="137429" s="62" customFormat="1" x14ac:dyDescent="0.35"/>
    <row r="137430" s="62" customFormat="1" x14ac:dyDescent="0.35"/>
    <row r="137431" s="62" customFormat="1" x14ac:dyDescent="0.35"/>
    <row r="137432" s="62" customFormat="1" x14ac:dyDescent="0.35"/>
    <row r="137433" s="62" customFormat="1" x14ac:dyDescent="0.35"/>
    <row r="137434" s="62" customFormat="1" x14ac:dyDescent="0.35"/>
    <row r="137435" s="62" customFormat="1" x14ac:dyDescent="0.35"/>
    <row r="137436" s="62" customFormat="1" x14ac:dyDescent="0.35"/>
    <row r="137437" s="62" customFormat="1" x14ac:dyDescent="0.35"/>
    <row r="137438" s="62" customFormat="1" x14ac:dyDescent="0.35"/>
    <row r="137439" s="62" customFormat="1" x14ac:dyDescent="0.35"/>
    <row r="137440" s="62" customFormat="1" x14ac:dyDescent="0.35"/>
    <row r="137441" s="62" customFormat="1" x14ac:dyDescent="0.35"/>
    <row r="137442" s="62" customFormat="1" x14ac:dyDescent="0.35"/>
    <row r="137443" s="62" customFormat="1" x14ac:dyDescent="0.35"/>
    <row r="137444" s="62" customFormat="1" x14ac:dyDescent="0.35"/>
    <row r="137445" s="62" customFormat="1" x14ac:dyDescent="0.35"/>
    <row r="137446" s="62" customFormat="1" x14ac:dyDescent="0.35"/>
    <row r="137447" s="62" customFormat="1" x14ac:dyDescent="0.35"/>
    <row r="137448" s="62" customFormat="1" x14ac:dyDescent="0.35"/>
    <row r="137449" s="62" customFormat="1" x14ac:dyDescent="0.35"/>
    <row r="137450" s="62" customFormat="1" x14ac:dyDescent="0.35"/>
    <row r="137451" s="62" customFormat="1" x14ac:dyDescent="0.35"/>
    <row r="137452" s="62" customFormat="1" x14ac:dyDescent="0.35"/>
    <row r="137453" s="62" customFormat="1" x14ac:dyDescent="0.35"/>
    <row r="137454" s="62" customFormat="1" x14ac:dyDescent="0.35"/>
    <row r="137455" s="62" customFormat="1" x14ac:dyDescent="0.35"/>
    <row r="137456" s="62" customFormat="1" x14ac:dyDescent="0.35"/>
    <row r="137457" s="62" customFormat="1" x14ac:dyDescent="0.35"/>
    <row r="137458" s="62" customFormat="1" x14ac:dyDescent="0.35"/>
    <row r="137459" s="62" customFormat="1" x14ac:dyDescent="0.35"/>
    <row r="137460" s="62" customFormat="1" x14ac:dyDescent="0.35"/>
    <row r="137461" s="62" customFormat="1" x14ac:dyDescent="0.35"/>
    <row r="137462" s="62" customFormat="1" x14ac:dyDescent="0.35"/>
    <row r="137463" s="62" customFormat="1" x14ac:dyDescent="0.35"/>
    <row r="137464" s="62" customFormat="1" x14ac:dyDescent="0.35"/>
    <row r="137465" s="62" customFormat="1" x14ac:dyDescent="0.35"/>
    <row r="137466" s="62" customFormat="1" x14ac:dyDescent="0.35"/>
    <row r="137467" s="62" customFormat="1" x14ac:dyDescent="0.35"/>
    <row r="137468" s="62" customFormat="1" x14ac:dyDescent="0.35"/>
    <row r="137469" s="62" customFormat="1" x14ac:dyDescent="0.35"/>
    <row r="137470" s="62" customFormat="1" x14ac:dyDescent="0.35"/>
    <row r="137471" s="62" customFormat="1" x14ac:dyDescent="0.35"/>
    <row r="137472" s="62" customFormat="1" x14ac:dyDescent="0.35"/>
    <row r="137473" s="62" customFormat="1" x14ac:dyDescent="0.35"/>
    <row r="137474" s="62" customFormat="1" x14ac:dyDescent="0.35"/>
    <row r="137475" s="62" customFormat="1" x14ac:dyDescent="0.35"/>
    <row r="137476" s="62" customFormat="1" x14ac:dyDescent="0.35"/>
    <row r="137477" s="62" customFormat="1" x14ac:dyDescent="0.35"/>
    <row r="137478" s="62" customFormat="1" x14ac:dyDescent="0.35"/>
    <row r="137479" s="62" customFormat="1" x14ac:dyDescent="0.35"/>
    <row r="137480" s="62" customFormat="1" x14ac:dyDescent="0.35"/>
    <row r="137481" s="62" customFormat="1" x14ac:dyDescent="0.35"/>
    <row r="137482" s="62" customFormat="1" x14ac:dyDescent="0.35"/>
    <row r="137483" s="62" customFormat="1" x14ac:dyDescent="0.35"/>
    <row r="137484" s="62" customFormat="1" x14ac:dyDescent="0.35"/>
    <row r="137485" s="62" customFormat="1" x14ac:dyDescent="0.35"/>
    <row r="137486" s="62" customFormat="1" x14ac:dyDescent="0.35"/>
    <row r="137487" s="62" customFormat="1" x14ac:dyDescent="0.35"/>
    <row r="137488" s="62" customFormat="1" x14ac:dyDescent="0.35"/>
    <row r="137489" s="62" customFormat="1" x14ac:dyDescent="0.35"/>
    <row r="137490" s="62" customFormat="1" x14ac:dyDescent="0.35"/>
    <row r="137491" s="62" customFormat="1" x14ac:dyDescent="0.35"/>
    <row r="137492" s="62" customFormat="1" x14ac:dyDescent="0.35"/>
    <row r="137493" s="62" customFormat="1" x14ac:dyDescent="0.35"/>
    <row r="137494" s="62" customFormat="1" x14ac:dyDescent="0.35"/>
    <row r="137495" s="62" customFormat="1" x14ac:dyDescent="0.35"/>
    <row r="137496" s="62" customFormat="1" x14ac:dyDescent="0.35"/>
    <row r="137497" s="62" customFormat="1" x14ac:dyDescent="0.35"/>
    <row r="137498" s="62" customFormat="1" x14ac:dyDescent="0.35"/>
    <row r="137499" s="62" customFormat="1" x14ac:dyDescent="0.35"/>
    <row r="137500" s="62" customFormat="1" x14ac:dyDescent="0.35"/>
    <row r="137501" s="62" customFormat="1" x14ac:dyDescent="0.35"/>
    <row r="137502" s="62" customFormat="1" x14ac:dyDescent="0.35"/>
    <row r="137503" s="62" customFormat="1" x14ac:dyDescent="0.35"/>
    <row r="137504" s="62" customFormat="1" x14ac:dyDescent="0.35"/>
    <row r="137505" s="62" customFormat="1" x14ac:dyDescent="0.35"/>
    <row r="137506" s="62" customFormat="1" x14ac:dyDescent="0.35"/>
    <row r="137507" s="62" customFormat="1" x14ac:dyDescent="0.35"/>
    <row r="137508" s="62" customFormat="1" x14ac:dyDescent="0.35"/>
    <row r="137509" s="62" customFormat="1" x14ac:dyDescent="0.35"/>
    <row r="137510" s="62" customFormat="1" x14ac:dyDescent="0.35"/>
    <row r="137511" s="62" customFormat="1" x14ac:dyDescent="0.35"/>
    <row r="137512" s="62" customFormat="1" x14ac:dyDescent="0.35"/>
    <row r="137513" s="62" customFormat="1" x14ac:dyDescent="0.35"/>
    <row r="137514" s="62" customFormat="1" x14ac:dyDescent="0.35"/>
    <row r="137515" s="62" customFormat="1" x14ac:dyDescent="0.35"/>
    <row r="137516" s="62" customFormat="1" x14ac:dyDescent="0.35"/>
    <row r="137517" s="62" customFormat="1" x14ac:dyDescent="0.35"/>
    <row r="137518" s="62" customFormat="1" x14ac:dyDescent="0.35"/>
    <row r="137519" s="62" customFormat="1" x14ac:dyDescent="0.35"/>
    <row r="137520" s="62" customFormat="1" x14ac:dyDescent="0.35"/>
    <row r="137521" s="62" customFormat="1" x14ac:dyDescent="0.35"/>
    <row r="137522" s="62" customFormat="1" x14ac:dyDescent="0.35"/>
    <row r="137523" s="62" customFormat="1" x14ac:dyDescent="0.35"/>
    <row r="137524" s="62" customFormat="1" x14ac:dyDescent="0.35"/>
    <row r="137525" s="62" customFormat="1" x14ac:dyDescent="0.35"/>
    <row r="137526" s="62" customFormat="1" x14ac:dyDescent="0.35"/>
    <row r="137527" s="62" customFormat="1" x14ac:dyDescent="0.35"/>
    <row r="137528" s="62" customFormat="1" x14ac:dyDescent="0.35"/>
    <row r="137529" s="62" customFormat="1" x14ac:dyDescent="0.35"/>
    <row r="137530" s="62" customFormat="1" x14ac:dyDescent="0.35"/>
    <row r="137531" s="62" customFormat="1" x14ac:dyDescent="0.35"/>
    <row r="137532" s="62" customFormat="1" x14ac:dyDescent="0.35"/>
    <row r="137533" s="62" customFormat="1" x14ac:dyDescent="0.35"/>
    <row r="137534" s="62" customFormat="1" x14ac:dyDescent="0.35"/>
    <row r="137535" s="62" customFormat="1" x14ac:dyDescent="0.35"/>
    <row r="137536" s="62" customFormat="1" x14ac:dyDescent="0.35"/>
    <row r="137537" s="62" customFormat="1" x14ac:dyDescent="0.35"/>
    <row r="137538" s="62" customFormat="1" x14ac:dyDescent="0.35"/>
    <row r="137539" s="62" customFormat="1" x14ac:dyDescent="0.35"/>
    <row r="137540" s="62" customFormat="1" x14ac:dyDescent="0.35"/>
    <row r="137541" s="62" customFormat="1" x14ac:dyDescent="0.35"/>
    <row r="137542" s="62" customFormat="1" x14ac:dyDescent="0.35"/>
    <row r="137543" s="62" customFormat="1" x14ac:dyDescent="0.35"/>
    <row r="137544" s="62" customFormat="1" x14ac:dyDescent="0.35"/>
    <row r="137545" s="62" customFormat="1" x14ac:dyDescent="0.35"/>
    <row r="137546" s="62" customFormat="1" x14ac:dyDescent="0.35"/>
    <row r="137547" s="62" customFormat="1" x14ac:dyDescent="0.35"/>
    <row r="137548" s="62" customFormat="1" x14ac:dyDescent="0.35"/>
    <row r="137549" s="62" customFormat="1" x14ac:dyDescent="0.35"/>
    <row r="137550" s="62" customFormat="1" x14ac:dyDescent="0.35"/>
    <row r="137551" s="62" customFormat="1" x14ac:dyDescent="0.35"/>
    <row r="137552" s="62" customFormat="1" x14ac:dyDescent="0.35"/>
    <row r="137553" s="62" customFormat="1" x14ac:dyDescent="0.35"/>
    <row r="137554" s="62" customFormat="1" x14ac:dyDescent="0.35"/>
    <row r="137555" s="62" customFormat="1" x14ac:dyDescent="0.35"/>
    <row r="137556" s="62" customFormat="1" x14ac:dyDescent="0.35"/>
    <row r="137557" s="62" customFormat="1" x14ac:dyDescent="0.35"/>
    <row r="137558" s="62" customFormat="1" x14ac:dyDescent="0.35"/>
    <row r="137559" s="62" customFormat="1" x14ac:dyDescent="0.35"/>
    <row r="137560" s="62" customFormat="1" x14ac:dyDescent="0.35"/>
    <row r="137561" s="62" customFormat="1" x14ac:dyDescent="0.35"/>
    <row r="137562" s="62" customFormat="1" x14ac:dyDescent="0.35"/>
    <row r="137563" s="62" customFormat="1" x14ac:dyDescent="0.35"/>
    <row r="137564" s="62" customFormat="1" x14ac:dyDescent="0.35"/>
    <row r="137565" s="62" customFormat="1" x14ac:dyDescent="0.35"/>
    <row r="137566" s="62" customFormat="1" x14ac:dyDescent="0.35"/>
    <row r="137567" s="62" customFormat="1" x14ac:dyDescent="0.35"/>
    <row r="137568" s="62" customFormat="1" x14ac:dyDescent="0.35"/>
    <row r="137569" s="62" customFormat="1" x14ac:dyDescent="0.35"/>
    <row r="137570" s="62" customFormat="1" x14ac:dyDescent="0.35"/>
    <row r="137571" s="62" customFormat="1" x14ac:dyDescent="0.35"/>
    <row r="137572" s="62" customFormat="1" x14ac:dyDescent="0.35"/>
    <row r="137573" s="62" customFormat="1" x14ac:dyDescent="0.35"/>
    <row r="137574" s="62" customFormat="1" x14ac:dyDescent="0.35"/>
    <row r="137575" s="62" customFormat="1" x14ac:dyDescent="0.35"/>
    <row r="137576" s="62" customFormat="1" x14ac:dyDescent="0.35"/>
    <row r="137577" s="62" customFormat="1" x14ac:dyDescent="0.35"/>
    <row r="137578" s="62" customFormat="1" x14ac:dyDescent="0.35"/>
    <row r="137579" s="62" customFormat="1" x14ac:dyDescent="0.35"/>
    <row r="137580" s="62" customFormat="1" x14ac:dyDescent="0.35"/>
    <row r="137581" s="62" customFormat="1" x14ac:dyDescent="0.35"/>
    <row r="137582" s="62" customFormat="1" x14ac:dyDescent="0.35"/>
    <row r="137583" s="62" customFormat="1" x14ac:dyDescent="0.35"/>
    <row r="137584" s="62" customFormat="1" x14ac:dyDescent="0.35"/>
    <row r="137585" s="62" customFormat="1" x14ac:dyDescent="0.35"/>
    <row r="137586" s="62" customFormat="1" x14ac:dyDescent="0.35"/>
    <row r="137587" s="62" customFormat="1" x14ac:dyDescent="0.35"/>
    <row r="137588" s="62" customFormat="1" x14ac:dyDescent="0.35"/>
    <row r="137589" s="62" customFormat="1" x14ac:dyDescent="0.35"/>
    <row r="137590" s="62" customFormat="1" x14ac:dyDescent="0.35"/>
    <row r="137591" s="62" customFormat="1" x14ac:dyDescent="0.35"/>
    <row r="137592" s="62" customFormat="1" x14ac:dyDescent="0.35"/>
    <row r="137593" s="62" customFormat="1" x14ac:dyDescent="0.35"/>
    <row r="137594" s="62" customFormat="1" x14ac:dyDescent="0.35"/>
    <row r="137595" s="62" customFormat="1" x14ac:dyDescent="0.35"/>
    <row r="137596" s="62" customFormat="1" x14ac:dyDescent="0.35"/>
    <row r="137597" s="62" customFormat="1" x14ac:dyDescent="0.35"/>
    <row r="137598" s="62" customFormat="1" x14ac:dyDescent="0.35"/>
    <row r="137599" s="62" customFormat="1" x14ac:dyDescent="0.35"/>
    <row r="137600" s="62" customFormat="1" x14ac:dyDescent="0.35"/>
    <row r="137601" s="62" customFormat="1" x14ac:dyDescent="0.35"/>
    <row r="137602" s="62" customFormat="1" x14ac:dyDescent="0.35"/>
    <row r="137603" s="62" customFormat="1" x14ac:dyDescent="0.35"/>
    <row r="137604" s="62" customFormat="1" x14ac:dyDescent="0.35"/>
    <row r="137605" s="62" customFormat="1" x14ac:dyDescent="0.35"/>
    <row r="137606" s="62" customFormat="1" x14ac:dyDescent="0.35"/>
    <row r="137607" s="62" customFormat="1" x14ac:dyDescent="0.35"/>
    <row r="137608" s="62" customFormat="1" x14ac:dyDescent="0.35"/>
    <row r="137609" s="62" customFormat="1" x14ac:dyDescent="0.35"/>
    <row r="137610" s="62" customFormat="1" x14ac:dyDescent="0.35"/>
    <row r="137611" s="62" customFormat="1" x14ac:dyDescent="0.35"/>
    <row r="137612" s="62" customFormat="1" x14ac:dyDescent="0.35"/>
    <row r="137613" s="62" customFormat="1" x14ac:dyDescent="0.35"/>
    <row r="137614" s="62" customFormat="1" x14ac:dyDescent="0.35"/>
    <row r="137615" s="62" customFormat="1" x14ac:dyDescent="0.35"/>
    <row r="137616" s="62" customFormat="1" x14ac:dyDescent="0.35"/>
    <row r="137617" s="62" customFormat="1" x14ac:dyDescent="0.35"/>
    <row r="137618" s="62" customFormat="1" x14ac:dyDescent="0.35"/>
    <row r="137619" s="62" customFormat="1" x14ac:dyDescent="0.35"/>
    <row r="137620" s="62" customFormat="1" x14ac:dyDescent="0.35"/>
    <row r="137621" s="62" customFormat="1" x14ac:dyDescent="0.35"/>
    <row r="137622" s="62" customFormat="1" x14ac:dyDescent="0.35"/>
    <row r="137623" s="62" customFormat="1" x14ac:dyDescent="0.35"/>
    <row r="137624" s="62" customFormat="1" x14ac:dyDescent="0.35"/>
    <row r="137625" s="62" customFormat="1" x14ac:dyDescent="0.35"/>
    <row r="137626" s="62" customFormat="1" x14ac:dyDescent="0.35"/>
    <row r="137627" s="62" customFormat="1" x14ac:dyDescent="0.35"/>
    <row r="137628" s="62" customFormat="1" x14ac:dyDescent="0.35"/>
    <row r="137629" s="62" customFormat="1" x14ac:dyDescent="0.35"/>
    <row r="137630" s="62" customFormat="1" x14ac:dyDescent="0.35"/>
    <row r="137631" s="62" customFormat="1" x14ac:dyDescent="0.35"/>
    <row r="137632" s="62" customFormat="1" x14ac:dyDescent="0.35"/>
    <row r="137633" s="62" customFormat="1" x14ac:dyDescent="0.35"/>
    <row r="137634" s="62" customFormat="1" x14ac:dyDescent="0.35"/>
    <row r="137635" s="62" customFormat="1" x14ac:dyDescent="0.35"/>
    <row r="137636" s="62" customFormat="1" x14ac:dyDescent="0.35"/>
    <row r="137637" s="62" customFormat="1" x14ac:dyDescent="0.35"/>
    <row r="137638" s="62" customFormat="1" x14ac:dyDescent="0.35"/>
    <row r="137639" s="62" customFormat="1" x14ac:dyDescent="0.35"/>
    <row r="137640" s="62" customFormat="1" x14ac:dyDescent="0.35"/>
    <row r="137641" s="62" customFormat="1" x14ac:dyDescent="0.35"/>
    <row r="137642" s="62" customFormat="1" x14ac:dyDescent="0.35"/>
    <row r="137643" s="62" customFormat="1" x14ac:dyDescent="0.35"/>
    <row r="137644" s="62" customFormat="1" x14ac:dyDescent="0.35"/>
    <row r="137645" s="62" customFormat="1" x14ac:dyDescent="0.35"/>
    <row r="137646" s="62" customFormat="1" x14ac:dyDescent="0.35"/>
    <row r="137647" s="62" customFormat="1" x14ac:dyDescent="0.35"/>
    <row r="137648" s="62" customFormat="1" x14ac:dyDescent="0.35"/>
    <row r="137649" s="62" customFormat="1" x14ac:dyDescent="0.35"/>
    <row r="137650" s="62" customFormat="1" x14ac:dyDescent="0.35"/>
    <row r="137651" s="62" customFormat="1" x14ac:dyDescent="0.35"/>
    <row r="137652" s="62" customFormat="1" x14ac:dyDescent="0.35"/>
    <row r="137653" s="62" customFormat="1" x14ac:dyDescent="0.35"/>
    <row r="137654" s="62" customFormat="1" x14ac:dyDescent="0.35"/>
    <row r="137655" s="62" customFormat="1" x14ac:dyDescent="0.35"/>
    <row r="137656" s="62" customFormat="1" x14ac:dyDescent="0.35"/>
    <row r="137657" s="62" customFormat="1" x14ac:dyDescent="0.35"/>
    <row r="137658" s="62" customFormat="1" x14ac:dyDescent="0.35"/>
    <row r="137659" s="62" customFormat="1" x14ac:dyDescent="0.35"/>
    <row r="137660" s="62" customFormat="1" x14ac:dyDescent="0.35"/>
    <row r="137661" s="62" customFormat="1" x14ac:dyDescent="0.35"/>
    <row r="137662" s="62" customFormat="1" x14ac:dyDescent="0.35"/>
    <row r="137663" s="62" customFormat="1" x14ac:dyDescent="0.35"/>
    <row r="137664" s="62" customFormat="1" x14ac:dyDescent="0.35"/>
    <row r="137665" s="62" customFormat="1" x14ac:dyDescent="0.35"/>
    <row r="137666" s="62" customFormat="1" x14ac:dyDescent="0.35"/>
    <row r="137667" s="62" customFormat="1" x14ac:dyDescent="0.35"/>
    <row r="137668" s="62" customFormat="1" x14ac:dyDescent="0.35"/>
    <row r="137669" s="62" customFormat="1" x14ac:dyDescent="0.35"/>
    <row r="137670" s="62" customFormat="1" x14ac:dyDescent="0.35"/>
    <row r="137671" s="62" customFormat="1" x14ac:dyDescent="0.35"/>
    <row r="137672" s="62" customFormat="1" x14ac:dyDescent="0.35"/>
    <row r="137673" s="62" customFormat="1" x14ac:dyDescent="0.35"/>
    <row r="137674" s="62" customFormat="1" x14ac:dyDescent="0.35"/>
    <row r="137675" s="62" customFormat="1" x14ac:dyDescent="0.35"/>
    <row r="137676" s="62" customFormat="1" x14ac:dyDescent="0.35"/>
    <row r="137677" s="62" customFormat="1" x14ac:dyDescent="0.35"/>
    <row r="137678" s="62" customFormat="1" x14ac:dyDescent="0.35"/>
    <row r="137679" s="62" customFormat="1" x14ac:dyDescent="0.35"/>
    <row r="137680" s="62" customFormat="1" x14ac:dyDescent="0.35"/>
    <row r="137681" s="62" customFormat="1" x14ac:dyDescent="0.35"/>
    <row r="137682" s="62" customFormat="1" x14ac:dyDescent="0.35"/>
    <row r="137683" s="62" customFormat="1" x14ac:dyDescent="0.35"/>
    <row r="137684" s="62" customFormat="1" x14ac:dyDescent="0.35"/>
    <row r="137685" s="62" customFormat="1" x14ac:dyDescent="0.35"/>
    <row r="137686" s="62" customFormat="1" x14ac:dyDescent="0.35"/>
    <row r="137687" s="62" customFormat="1" x14ac:dyDescent="0.35"/>
    <row r="137688" s="62" customFormat="1" x14ac:dyDescent="0.35"/>
    <row r="137689" s="62" customFormat="1" x14ac:dyDescent="0.35"/>
    <row r="137690" s="62" customFormat="1" x14ac:dyDescent="0.35"/>
    <row r="137691" s="62" customFormat="1" x14ac:dyDescent="0.35"/>
    <row r="137692" s="62" customFormat="1" x14ac:dyDescent="0.35"/>
    <row r="137693" s="62" customFormat="1" x14ac:dyDescent="0.35"/>
    <row r="137694" s="62" customFormat="1" x14ac:dyDescent="0.35"/>
    <row r="137695" s="62" customFormat="1" x14ac:dyDescent="0.35"/>
    <row r="137696" s="62" customFormat="1" x14ac:dyDescent="0.35"/>
    <row r="137697" s="62" customFormat="1" x14ac:dyDescent="0.35"/>
    <row r="137698" s="62" customFormat="1" x14ac:dyDescent="0.35"/>
    <row r="137699" s="62" customFormat="1" x14ac:dyDescent="0.35"/>
    <row r="137700" s="62" customFormat="1" x14ac:dyDescent="0.35"/>
    <row r="137701" s="62" customFormat="1" x14ac:dyDescent="0.35"/>
    <row r="137702" s="62" customFormat="1" x14ac:dyDescent="0.35"/>
    <row r="137703" s="62" customFormat="1" x14ac:dyDescent="0.35"/>
    <row r="137704" s="62" customFormat="1" x14ac:dyDescent="0.35"/>
    <row r="137705" s="62" customFormat="1" x14ac:dyDescent="0.35"/>
    <row r="137706" s="62" customFormat="1" x14ac:dyDescent="0.35"/>
    <row r="137707" s="62" customFormat="1" x14ac:dyDescent="0.35"/>
    <row r="137708" s="62" customFormat="1" x14ac:dyDescent="0.35"/>
    <row r="137709" s="62" customFormat="1" x14ac:dyDescent="0.35"/>
    <row r="137710" s="62" customFormat="1" x14ac:dyDescent="0.35"/>
    <row r="137711" s="62" customFormat="1" x14ac:dyDescent="0.35"/>
    <row r="137712" s="62" customFormat="1" x14ac:dyDescent="0.35"/>
    <row r="137713" s="62" customFormat="1" x14ac:dyDescent="0.35"/>
    <row r="137714" s="62" customFormat="1" x14ac:dyDescent="0.35"/>
    <row r="137715" s="62" customFormat="1" x14ac:dyDescent="0.35"/>
    <row r="137716" s="62" customFormat="1" x14ac:dyDescent="0.35"/>
    <row r="137717" s="62" customFormat="1" x14ac:dyDescent="0.35"/>
    <row r="137718" s="62" customFormat="1" x14ac:dyDescent="0.35"/>
    <row r="137719" s="62" customFormat="1" x14ac:dyDescent="0.35"/>
    <row r="137720" s="62" customFormat="1" x14ac:dyDescent="0.35"/>
    <row r="137721" s="62" customFormat="1" x14ac:dyDescent="0.35"/>
    <row r="137722" s="62" customFormat="1" x14ac:dyDescent="0.35"/>
    <row r="137723" s="62" customFormat="1" x14ac:dyDescent="0.35"/>
    <row r="137724" s="62" customFormat="1" x14ac:dyDescent="0.35"/>
    <row r="137725" s="62" customFormat="1" x14ac:dyDescent="0.35"/>
    <row r="137726" s="62" customFormat="1" x14ac:dyDescent="0.35"/>
    <row r="137727" s="62" customFormat="1" x14ac:dyDescent="0.35"/>
    <row r="137728" s="62" customFormat="1" x14ac:dyDescent="0.35"/>
    <row r="137729" s="62" customFormat="1" x14ac:dyDescent="0.35"/>
    <row r="137730" s="62" customFormat="1" x14ac:dyDescent="0.35"/>
    <row r="137731" s="62" customFormat="1" x14ac:dyDescent="0.35"/>
    <row r="137732" s="62" customFormat="1" x14ac:dyDescent="0.35"/>
    <row r="137733" s="62" customFormat="1" x14ac:dyDescent="0.35"/>
    <row r="137734" s="62" customFormat="1" x14ac:dyDescent="0.35"/>
    <row r="137735" s="62" customFormat="1" x14ac:dyDescent="0.35"/>
    <row r="137736" s="62" customFormat="1" x14ac:dyDescent="0.35"/>
    <row r="137737" s="62" customFormat="1" x14ac:dyDescent="0.35"/>
    <row r="137738" s="62" customFormat="1" x14ac:dyDescent="0.35"/>
    <row r="137739" s="62" customFormat="1" x14ac:dyDescent="0.35"/>
    <row r="137740" s="62" customFormat="1" x14ac:dyDescent="0.35"/>
    <row r="137741" s="62" customFormat="1" x14ac:dyDescent="0.35"/>
    <row r="137742" s="62" customFormat="1" x14ac:dyDescent="0.35"/>
    <row r="137743" s="62" customFormat="1" x14ac:dyDescent="0.35"/>
    <row r="137744" s="62" customFormat="1" x14ac:dyDescent="0.35"/>
    <row r="137745" s="62" customFormat="1" x14ac:dyDescent="0.35"/>
    <row r="137746" s="62" customFormat="1" x14ac:dyDescent="0.35"/>
    <row r="137747" s="62" customFormat="1" x14ac:dyDescent="0.35"/>
    <row r="137748" s="62" customFormat="1" x14ac:dyDescent="0.35"/>
    <row r="137749" s="62" customFormat="1" x14ac:dyDescent="0.35"/>
    <row r="137750" s="62" customFormat="1" x14ac:dyDescent="0.35"/>
    <row r="137751" s="62" customFormat="1" x14ac:dyDescent="0.35"/>
    <row r="137752" s="62" customFormat="1" x14ac:dyDescent="0.35"/>
    <row r="137753" s="62" customFormat="1" x14ac:dyDescent="0.35"/>
    <row r="137754" s="62" customFormat="1" x14ac:dyDescent="0.35"/>
    <row r="137755" s="62" customFormat="1" x14ac:dyDescent="0.35"/>
    <row r="137756" s="62" customFormat="1" x14ac:dyDescent="0.35"/>
    <row r="137757" s="62" customFormat="1" x14ac:dyDescent="0.35"/>
    <row r="137758" s="62" customFormat="1" x14ac:dyDescent="0.35"/>
    <row r="137759" s="62" customFormat="1" x14ac:dyDescent="0.35"/>
    <row r="137760" s="62" customFormat="1" x14ac:dyDescent="0.35"/>
    <row r="137761" s="62" customFormat="1" x14ac:dyDescent="0.35"/>
    <row r="137762" s="62" customFormat="1" x14ac:dyDescent="0.35"/>
    <row r="137763" s="62" customFormat="1" x14ac:dyDescent="0.35"/>
    <row r="137764" s="62" customFormat="1" x14ac:dyDescent="0.35"/>
    <row r="137765" s="62" customFormat="1" x14ac:dyDescent="0.35"/>
    <row r="137766" s="62" customFormat="1" x14ac:dyDescent="0.35"/>
    <row r="137767" s="62" customFormat="1" x14ac:dyDescent="0.35"/>
    <row r="137768" s="62" customFormat="1" x14ac:dyDescent="0.35"/>
    <row r="137769" s="62" customFormat="1" x14ac:dyDescent="0.35"/>
    <row r="137770" s="62" customFormat="1" x14ac:dyDescent="0.35"/>
    <row r="137771" s="62" customFormat="1" x14ac:dyDescent="0.35"/>
    <row r="137772" s="62" customFormat="1" x14ac:dyDescent="0.35"/>
    <row r="137773" s="62" customFormat="1" x14ac:dyDescent="0.35"/>
    <row r="137774" s="62" customFormat="1" x14ac:dyDescent="0.35"/>
    <row r="137775" s="62" customFormat="1" x14ac:dyDescent="0.35"/>
    <row r="137776" s="62" customFormat="1" x14ac:dyDescent="0.35"/>
    <row r="137777" s="62" customFormat="1" x14ac:dyDescent="0.35"/>
    <row r="137778" s="62" customFormat="1" x14ac:dyDescent="0.35"/>
    <row r="137779" s="62" customFormat="1" x14ac:dyDescent="0.35"/>
    <row r="137780" s="62" customFormat="1" x14ac:dyDescent="0.35"/>
    <row r="137781" s="62" customFormat="1" x14ac:dyDescent="0.35"/>
    <row r="137782" s="62" customFormat="1" x14ac:dyDescent="0.35"/>
    <row r="137783" s="62" customFormat="1" x14ac:dyDescent="0.35"/>
    <row r="137784" s="62" customFormat="1" x14ac:dyDescent="0.35"/>
    <row r="137785" s="62" customFormat="1" x14ac:dyDescent="0.35"/>
    <row r="137786" s="62" customFormat="1" x14ac:dyDescent="0.35"/>
    <row r="137787" s="62" customFormat="1" x14ac:dyDescent="0.35"/>
    <row r="137788" s="62" customFormat="1" x14ac:dyDescent="0.35"/>
    <row r="137789" s="62" customFormat="1" x14ac:dyDescent="0.35"/>
    <row r="137790" s="62" customFormat="1" x14ac:dyDescent="0.35"/>
    <row r="137791" s="62" customFormat="1" x14ac:dyDescent="0.35"/>
    <row r="137792" s="62" customFormat="1" x14ac:dyDescent="0.35"/>
    <row r="137793" s="62" customFormat="1" x14ac:dyDescent="0.35"/>
    <row r="137794" s="62" customFormat="1" x14ac:dyDescent="0.35"/>
    <row r="137795" s="62" customFormat="1" x14ac:dyDescent="0.35"/>
    <row r="137796" s="62" customFormat="1" x14ac:dyDescent="0.35"/>
    <row r="137797" s="62" customFormat="1" x14ac:dyDescent="0.35"/>
    <row r="137798" s="62" customFormat="1" x14ac:dyDescent="0.35"/>
    <row r="137799" s="62" customFormat="1" x14ac:dyDescent="0.35"/>
    <row r="137800" s="62" customFormat="1" x14ac:dyDescent="0.35"/>
    <row r="137801" s="62" customFormat="1" x14ac:dyDescent="0.35"/>
    <row r="137802" s="62" customFormat="1" x14ac:dyDescent="0.35"/>
    <row r="137803" s="62" customFormat="1" x14ac:dyDescent="0.35"/>
    <row r="137804" s="62" customFormat="1" x14ac:dyDescent="0.35"/>
    <row r="137805" s="62" customFormat="1" x14ac:dyDescent="0.35"/>
    <row r="137806" s="62" customFormat="1" x14ac:dyDescent="0.35"/>
    <row r="137807" s="62" customFormat="1" x14ac:dyDescent="0.35"/>
    <row r="137808" s="62" customFormat="1" x14ac:dyDescent="0.35"/>
    <row r="137809" s="62" customFormat="1" x14ac:dyDescent="0.35"/>
    <row r="137810" s="62" customFormat="1" x14ac:dyDescent="0.35"/>
    <row r="137811" s="62" customFormat="1" x14ac:dyDescent="0.35"/>
    <row r="137812" s="62" customFormat="1" x14ac:dyDescent="0.35"/>
    <row r="137813" s="62" customFormat="1" x14ac:dyDescent="0.35"/>
    <row r="137814" s="62" customFormat="1" x14ac:dyDescent="0.35"/>
    <row r="137815" s="62" customFormat="1" x14ac:dyDescent="0.35"/>
    <row r="137816" s="62" customFormat="1" x14ac:dyDescent="0.35"/>
    <row r="137817" s="62" customFormat="1" x14ac:dyDescent="0.35"/>
    <row r="137818" s="62" customFormat="1" x14ac:dyDescent="0.35"/>
    <row r="137819" s="62" customFormat="1" x14ac:dyDescent="0.35"/>
    <row r="137820" s="62" customFormat="1" x14ac:dyDescent="0.35"/>
    <row r="137821" s="62" customFormat="1" x14ac:dyDescent="0.35"/>
    <row r="137822" s="62" customFormat="1" x14ac:dyDescent="0.35"/>
    <row r="137823" s="62" customFormat="1" x14ac:dyDescent="0.35"/>
    <row r="137824" s="62" customFormat="1" x14ac:dyDescent="0.35"/>
    <row r="137825" s="62" customFormat="1" x14ac:dyDescent="0.35"/>
    <row r="137826" s="62" customFormat="1" x14ac:dyDescent="0.35"/>
    <row r="137827" s="62" customFormat="1" x14ac:dyDescent="0.35"/>
    <row r="137828" s="62" customFormat="1" x14ac:dyDescent="0.35"/>
    <row r="137829" s="62" customFormat="1" x14ac:dyDescent="0.35"/>
    <row r="137830" s="62" customFormat="1" x14ac:dyDescent="0.35"/>
    <row r="137831" s="62" customFormat="1" x14ac:dyDescent="0.35"/>
    <row r="137832" s="62" customFormat="1" x14ac:dyDescent="0.35"/>
    <row r="137833" s="62" customFormat="1" x14ac:dyDescent="0.35"/>
    <row r="137834" s="62" customFormat="1" x14ac:dyDescent="0.35"/>
    <row r="137835" s="62" customFormat="1" x14ac:dyDescent="0.35"/>
    <row r="137836" s="62" customFormat="1" x14ac:dyDescent="0.35"/>
    <row r="137837" s="62" customFormat="1" x14ac:dyDescent="0.35"/>
    <row r="137838" s="62" customFormat="1" x14ac:dyDescent="0.35"/>
    <row r="137839" s="62" customFormat="1" x14ac:dyDescent="0.35"/>
    <row r="137840" s="62" customFormat="1" x14ac:dyDescent="0.35"/>
    <row r="137841" s="62" customFormat="1" x14ac:dyDescent="0.35"/>
    <row r="137842" s="62" customFormat="1" x14ac:dyDescent="0.35"/>
    <row r="137843" s="62" customFormat="1" x14ac:dyDescent="0.35"/>
    <row r="137844" s="62" customFormat="1" x14ac:dyDescent="0.35"/>
    <row r="137845" s="62" customFormat="1" x14ac:dyDescent="0.35"/>
    <row r="137846" s="62" customFormat="1" x14ac:dyDescent="0.35"/>
    <row r="137847" s="62" customFormat="1" x14ac:dyDescent="0.35"/>
    <row r="137848" s="62" customFormat="1" x14ac:dyDescent="0.35"/>
    <row r="137849" s="62" customFormat="1" x14ac:dyDescent="0.35"/>
    <row r="137850" s="62" customFormat="1" x14ac:dyDescent="0.35"/>
    <row r="137851" s="62" customFormat="1" x14ac:dyDescent="0.35"/>
    <row r="137852" s="62" customFormat="1" x14ac:dyDescent="0.35"/>
    <row r="137853" s="62" customFormat="1" x14ac:dyDescent="0.35"/>
    <row r="137854" s="62" customFormat="1" x14ac:dyDescent="0.35"/>
    <row r="137855" s="62" customFormat="1" x14ac:dyDescent="0.35"/>
    <row r="137856" s="62" customFormat="1" x14ac:dyDescent="0.35"/>
    <row r="137857" s="62" customFormat="1" x14ac:dyDescent="0.35"/>
    <row r="137858" s="62" customFormat="1" x14ac:dyDescent="0.35"/>
    <row r="137859" s="62" customFormat="1" x14ac:dyDescent="0.35"/>
    <row r="137860" s="62" customFormat="1" x14ac:dyDescent="0.35"/>
    <row r="137861" s="62" customFormat="1" x14ac:dyDescent="0.35"/>
    <row r="137862" s="62" customFormat="1" x14ac:dyDescent="0.35"/>
    <row r="137863" s="62" customFormat="1" x14ac:dyDescent="0.35"/>
    <row r="137864" s="62" customFormat="1" x14ac:dyDescent="0.35"/>
    <row r="137865" s="62" customFormat="1" x14ac:dyDescent="0.35"/>
    <row r="137866" s="62" customFormat="1" x14ac:dyDescent="0.35"/>
    <row r="137867" s="62" customFormat="1" x14ac:dyDescent="0.35"/>
    <row r="137868" s="62" customFormat="1" x14ac:dyDescent="0.35"/>
    <row r="137869" s="62" customFormat="1" x14ac:dyDescent="0.35"/>
    <row r="137870" s="62" customFormat="1" x14ac:dyDescent="0.35"/>
    <row r="137871" s="62" customFormat="1" x14ac:dyDescent="0.35"/>
    <row r="137872" s="62" customFormat="1" x14ac:dyDescent="0.35"/>
    <row r="137873" s="62" customFormat="1" x14ac:dyDescent="0.35"/>
    <row r="137874" s="62" customFormat="1" x14ac:dyDescent="0.35"/>
    <row r="137875" s="62" customFormat="1" x14ac:dyDescent="0.35"/>
    <row r="137876" s="62" customFormat="1" x14ac:dyDescent="0.35"/>
    <row r="137877" s="62" customFormat="1" x14ac:dyDescent="0.35"/>
    <row r="137878" s="62" customFormat="1" x14ac:dyDescent="0.35"/>
    <row r="137879" s="62" customFormat="1" x14ac:dyDescent="0.35"/>
    <row r="137880" s="62" customFormat="1" x14ac:dyDescent="0.35"/>
    <row r="137881" s="62" customFormat="1" x14ac:dyDescent="0.35"/>
    <row r="137882" s="62" customFormat="1" x14ac:dyDescent="0.35"/>
    <row r="137883" s="62" customFormat="1" x14ac:dyDescent="0.35"/>
    <row r="137884" s="62" customFormat="1" x14ac:dyDescent="0.35"/>
    <row r="137885" s="62" customFormat="1" x14ac:dyDescent="0.35"/>
    <row r="137886" s="62" customFormat="1" x14ac:dyDescent="0.35"/>
    <row r="137887" s="62" customFormat="1" x14ac:dyDescent="0.35"/>
    <row r="137888" s="62" customFormat="1" x14ac:dyDescent="0.35"/>
    <row r="137889" s="62" customFormat="1" x14ac:dyDescent="0.35"/>
    <row r="137890" s="62" customFormat="1" x14ac:dyDescent="0.35"/>
    <row r="137891" s="62" customFormat="1" x14ac:dyDescent="0.35"/>
    <row r="137892" s="62" customFormat="1" x14ac:dyDescent="0.35"/>
    <row r="137893" s="62" customFormat="1" x14ac:dyDescent="0.35"/>
    <row r="137894" s="62" customFormat="1" x14ac:dyDescent="0.35"/>
    <row r="137895" s="62" customFormat="1" x14ac:dyDescent="0.35"/>
    <row r="137896" s="62" customFormat="1" x14ac:dyDescent="0.35"/>
    <row r="137897" s="62" customFormat="1" x14ac:dyDescent="0.35"/>
    <row r="137898" s="62" customFormat="1" x14ac:dyDescent="0.35"/>
    <row r="137899" s="62" customFormat="1" x14ac:dyDescent="0.35"/>
    <row r="137900" s="62" customFormat="1" x14ac:dyDescent="0.35"/>
    <row r="137901" s="62" customFormat="1" x14ac:dyDescent="0.35"/>
    <row r="137902" s="62" customFormat="1" x14ac:dyDescent="0.35"/>
    <row r="137903" s="62" customFormat="1" x14ac:dyDescent="0.35"/>
    <row r="137904" s="62" customFormat="1" x14ac:dyDescent="0.35"/>
    <row r="137905" s="62" customFormat="1" x14ac:dyDescent="0.35"/>
    <row r="137906" s="62" customFormat="1" x14ac:dyDescent="0.35"/>
    <row r="137907" s="62" customFormat="1" x14ac:dyDescent="0.35"/>
    <row r="137908" s="62" customFormat="1" x14ac:dyDescent="0.35"/>
    <row r="137909" s="62" customFormat="1" x14ac:dyDescent="0.35"/>
    <row r="137910" s="62" customFormat="1" x14ac:dyDescent="0.35"/>
    <row r="137911" s="62" customFormat="1" x14ac:dyDescent="0.35"/>
    <row r="137912" s="62" customFormat="1" x14ac:dyDescent="0.35"/>
    <row r="137913" s="62" customFormat="1" x14ac:dyDescent="0.35"/>
    <row r="137914" s="62" customFormat="1" x14ac:dyDescent="0.35"/>
    <row r="137915" s="62" customFormat="1" x14ac:dyDescent="0.35"/>
    <row r="137916" s="62" customFormat="1" x14ac:dyDescent="0.35"/>
    <row r="137917" s="62" customFormat="1" x14ac:dyDescent="0.35"/>
    <row r="137918" s="62" customFormat="1" x14ac:dyDescent="0.35"/>
    <row r="137919" s="62" customFormat="1" x14ac:dyDescent="0.35"/>
    <row r="137920" s="62" customFormat="1" x14ac:dyDescent="0.35"/>
    <row r="137921" s="62" customFormat="1" x14ac:dyDescent="0.35"/>
    <row r="137922" s="62" customFormat="1" x14ac:dyDescent="0.35"/>
    <row r="137923" s="62" customFormat="1" x14ac:dyDescent="0.35"/>
    <row r="137924" s="62" customFormat="1" x14ac:dyDescent="0.35"/>
    <row r="137925" s="62" customFormat="1" x14ac:dyDescent="0.35"/>
    <row r="137926" s="62" customFormat="1" x14ac:dyDescent="0.35"/>
    <row r="137927" s="62" customFormat="1" x14ac:dyDescent="0.35"/>
    <row r="137928" s="62" customFormat="1" x14ac:dyDescent="0.35"/>
    <row r="137929" s="62" customFormat="1" x14ac:dyDescent="0.35"/>
    <row r="137930" s="62" customFormat="1" x14ac:dyDescent="0.35"/>
    <row r="137931" s="62" customFormat="1" x14ac:dyDescent="0.35"/>
    <row r="137932" s="62" customFormat="1" x14ac:dyDescent="0.35"/>
    <row r="137933" s="62" customFormat="1" x14ac:dyDescent="0.35"/>
    <row r="137934" s="62" customFormat="1" x14ac:dyDescent="0.35"/>
    <row r="137935" s="62" customFormat="1" x14ac:dyDescent="0.35"/>
    <row r="137936" s="62" customFormat="1" x14ac:dyDescent="0.35"/>
    <row r="137937" s="62" customFormat="1" x14ac:dyDescent="0.35"/>
    <row r="137938" s="62" customFormat="1" x14ac:dyDescent="0.35"/>
    <row r="137939" s="62" customFormat="1" x14ac:dyDescent="0.35"/>
    <row r="137940" s="62" customFormat="1" x14ac:dyDescent="0.35"/>
    <row r="137941" s="62" customFormat="1" x14ac:dyDescent="0.35"/>
    <row r="137942" s="62" customFormat="1" x14ac:dyDescent="0.35"/>
    <row r="137943" s="62" customFormat="1" x14ac:dyDescent="0.35"/>
    <row r="137944" s="62" customFormat="1" x14ac:dyDescent="0.35"/>
    <row r="137945" s="62" customFormat="1" x14ac:dyDescent="0.35"/>
    <row r="137946" s="62" customFormat="1" x14ac:dyDescent="0.35"/>
    <row r="137947" s="62" customFormat="1" x14ac:dyDescent="0.35"/>
    <row r="137948" s="62" customFormat="1" x14ac:dyDescent="0.35"/>
    <row r="137949" s="62" customFormat="1" x14ac:dyDescent="0.35"/>
    <row r="137950" s="62" customFormat="1" x14ac:dyDescent="0.35"/>
    <row r="137951" s="62" customFormat="1" x14ac:dyDescent="0.35"/>
    <row r="137952" s="62" customFormat="1" x14ac:dyDescent="0.35"/>
    <row r="137953" s="62" customFormat="1" x14ac:dyDescent="0.35"/>
    <row r="137954" s="62" customFormat="1" x14ac:dyDescent="0.35"/>
    <row r="137955" s="62" customFormat="1" x14ac:dyDescent="0.35"/>
    <row r="137956" s="62" customFormat="1" x14ac:dyDescent="0.35"/>
    <row r="137957" s="62" customFormat="1" x14ac:dyDescent="0.35"/>
    <row r="137958" s="62" customFormat="1" x14ac:dyDescent="0.35"/>
    <row r="137959" s="62" customFormat="1" x14ac:dyDescent="0.35"/>
    <row r="137960" s="62" customFormat="1" x14ac:dyDescent="0.35"/>
    <row r="137961" s="62" customFormat="1" x14ac:dyDescent="0.35"/>
    <row r="137962" s="62" customFormat="1" x14ac:dyDescent="0.35"/>
    <row r="137963" s="62" customFormat="1" x14ac:dyDescent="0.35"/>
    <row r="137964" s="62" customFormat="1" x14ac:dyDescent="0.35"/>
    <row r="137965" s="62" customFormat="1" x14ac:dyDescent="0.35"/>
    <row r="137966" s="62" customFormat="1" x14ac:dyDescent="0.35"/>
    <row r="137967" s="62" customFormat="1" x14ac:dyDescent="0.35"/>
    <row r="137968" s="62" customFormat="1" x14ac:dyDescent="0.35"/>
    <row r="137969" s="62" customFormat="1" x14ac:dyDescent="0.35"/>
    <row r="137970" s="62" customFormat="1" x14ac:dyDescent="0.35"/>
    <row r="137971" s="62" customFormat="1" x14ac:dyDescent="0.35"/>
    <row r="137972" s="62" customFormat="1" x14ac:dyDescent="0.35"/>
    <row r="137973" s="62" customFormat="1" x14ac:dyDescent="0.35"/>
    <row r="137974" s="62" customFormat="1" x14ac:dyDescent="0.35"/>
    <row r="137975" s="62" customFormat="1" x14ac:dyDescent="0.35"/>
    <row r="137976" s="62" customFormat="1" x14ac:dyDescent="0.35"/>
    <row r="137977" s="62" customFormat="1" x14ac:dyDescent="0.35"/>
    <row r="137978" s="62" customFormat="1" x14ac:dyDescent="0.35"/>
    <row r="137979" s="62" customFormat="1" x14ac:dyDescent="0.35"/>
    <row r="137980" s="62" customFormat="1" x14ac:dyDescent="0.35"/>
    <row r="137981" s="62" customFormat="1" x14ac:dyDescent="0.35"/>
    <row r="137982" s="62" customFormat="1" x14ac:dyDescent="0.35"/>
    <row r="137983" s="62" customFormat="1" x14ac:dyDescent="0.35"/>
    <row r="137984" s="62" customFormat="1" x14ac:dyDescent="0.35"/>
    <row r="137985" s="62" customFormat="1" x14ac:dyDescent="0.35"/>
    <row r="137986" s="62" customFormat="1" x14ac:dyDescent="0.35"/>
    <row r="137987" s="62" customFormat="1" x14ac:dyDescent="0.35"/>
    <row r="137988" s="62" customFormat="1" x14ac:dyDescent="0.35"/>
    <row r="137989" s="62" customFormat="1" x14ac:dyDescent="0.35"/>
    <row r="137990" s="62" customFormat="1" x14ac:dyDescent="0.35"/>
    <row r="137991" s="62" customFormat="1" x14ac:dyDescent="0.35"/>
    <row r="137992" s="62" customFormat="1" x14ac:dyDescent="0.35"/>
    <row r="137993" s="62" customFormat="1" x14ac:dyDescent="0.35"/>
    <row r="137994" s="62" customFormat="1" x14ac:dyDescent="0.35"/>
    <row r="137995" s="62" customFormat="1" x14ac:dyDescent="0.35"/>
    <row r="137996" s="62" customFormat="1" x14ac:dyDescent="0.35"/>
    <row r="137997" s="62" customFormat="1" x14ac:dyDescent="0.35"/>
    <row r="137998" s="62" customFormat="1" x14ac:dyDescent="0.35"/>
    <row r="137999" s="62" customFormat="1" x14ac:dyDescent="0.35"/>
    <row r="138000" s="62" customFormat="1" x14ac:dyDescent="0.35"/>
    <row r="138001" s="62" customFormat="1" x14ac:dyDescent="0.35"/>
    <row r="138002" s="62" customFormat="1" x14ac:dyDescent="0.35"/>
    <row r="138003" s="62" customFormat="1" x14ac:dyDescent="0.35"/>
    <row r="138004" s="62" customFormat="1" x14ac:dyDescent="0.35"/>
    <row r="138005" s="62" customFormat="1" x14ac:dyDescent="0.35"/>
    <row r="138006" s="62" customFormat="1" x14ac:dyDescent="0.35"/>
    <row r="138007" s="62" customFormat="1" x14ac:dyDescent="0.35"/>
    <row r="138008" s="62" customFormat="1" x14ac:dyDescent="0.35"/>
    <row r="138009" s="62" customFormat="1" x14ac:dyDescent="0.35"/>
    <row r="138010" s="62" customFormat="1" x14ac:dyDescent="0.35"/>
    <row r="138011" s="62" customFormat="1" x14ac:dyDescent="0.35"/>
    <row r="138012" s="62" customFormat="1" x14ac:dyDescent="0.35"/>
    <row r="138013" s="62" customFormat="1" x14ac:dyDescent="0.35"/>
    <row r="138014" s="62" customFormat="1" x14ac:dyDescent="0.35"/>
    <row r="138015" s="62" customFormat="1" x14ac:dyDescent="0.35"/>
    <row r="138016" s="62" customFormat="1" x14ac:dyDescent="0.35"/>
    <row r="138017" s="62" customFormat="1" x14ac:dyDescent="0.35"/>
    <row r="138018" s="62" customFormat="1" x14ac:dyDescent="0.35"/>
    <row r="138019" s="62" customFormat="1" x14ac:dyDescent="0.35"/>
    <row r="138020" s="62" customFormat="1" x14ac:dyDescent="0.35"/>
    <row r="138021" s="62" customFormat="1" x14ac:dyDescent="0.35"/>
    <row r="138022" s="62" customFormat="1" x14ac:dyDescent="0.35"/>
    <row r="138023" s="62" customFormat="1" x14ac:dyDescent="0.35"/>
    <row r="138024" s="62" customFormat="1" x14ac:dyDescent="0.35"/>
    <row r="138025" s="62" customFormat="1" x14ac:dyDescent="0.35"/>
    <row r="138026" s="62" customFormat="1" x14ac:dyDescent="0.35"/>
    <row r="138027" s="62" customFormat="1" x14ac:dyDescent="0.35"/>
    <row r="138028" s="62" customFormat="1" x14ac:dyDescent="0.35"/>
    <row r="138029" s="62" customFormat="1" x14ac:dyDescent="0.35"/>
    <row r="138030" s="62" customFormat="1" x14ac:dyDescent="0.35"/>
    <row r="138031" s="62" customFormat="1" x14ac:dyDescent="0.35"/>
    <row r="138032" s="62" customFormat="1" x14ac:dyDescent="0.35"/>
    <row r="138033" s="62" customFormat="1" x14ac:dyDescent="0.35"/>
    <row r="138034" s="62" customFormat="1" x14ac:dyDescent="0.35"/>
    <row r="138035" s="62" customFormat="1" x14ac:dyDescent="0.35"/>
    <row r="138036" s="62" customFormat="1" x14ac:dyDescent="0.35"/>
    <row r="138037" s="62" customFormat="1" x14ac:dyDescent="0.35"/>
    <row r="138038" s="62" customFormat="1" x14ac:dyDescent="0.35"/>
    <row r="138039" s="62" customFormat="1" x14ac:dyDescent="0.35"/>
    <row r="138040" s="62" customFormat="1" x14ac:dyDescent="0.35"/>
    <row r="138041" s="62" customFormat="1" x14ac:dyDescent="0.35"/>
    <row r="138042" s="62" customFormat="1" x14ac:dyDescent="0.35"/>
    <row r="138043" s="62" customFormat="1" x14ac:dyDescent="0.35"/>
    <row r="138044" s="62" customFormat="1" x14ac:dyDescent="0.35"/>
    <row r="138045" s="62" customFormat="1" x14ac:dyDescent="0.35"/>
    <row r="138046" s="62" customFormat="1" x14ac:dyDescent="0.35"/>
    <row r="138047" s="62" customFormat="1" x14ac:dyDescent="0.35"/>
    <row r="138048" s="62" customFormat="1" x14ac:dyDescent="0.35"/>
    <row r="138049" s="62" customFormat="1" x14ac:dyDescent="0.35"/>
    <row r="138050" s="62" customFormat="1" x14ac:dyDescent="0.35"/>
    <row r="138051" s="62" customFormat="1" x14ac:dyDescent="0.35"/>
    <row r="138052" s="62" customFormat="1" x14ac:dyDescent="0.35"/>
    <row r="138053" s="62" customFormat="1" x14ac:dyDescent="0.35"/>
    <row r="138054" s="62" customFormat="1" x14ac:dyDescent="0.35"/>
    <row r="138055" s="62" customFormat="1" x14ac:dyDescent="0.35"/>
    <row r="138056" s="62" customFormat="1" x14ac:dyDescent="0.35"/>
    <row r="138057" s="62" customFormat="1" x14ac:dyDescent="0.35"/>
    <row r="138058" s="62" customFormat="1" x14ac:dyDescent="0.35"/>
    <row r="138059" s="62" customFormat="1" x14ac:dyDescent="0.35"/>
    <row r="138060" s="62" customFormat="1" x14ac:dyDescent="0.35"/>
    <row r="138061" s="62" customFormat="1" x14ac:dyDescent="0.35"/>
    <row r="138062" s="62" customFormat="1" x14ac:dyDescent="0.35"/>
    <row r="138063" s="62" customFormat="1" x14ac:dyDescent="0.35"/>
    <row r="138064" s="62" customFormat="1" x14ac:dyDescent="0.35"/>
    <row r="138065" s="62" customFormat="1" x14ac:dyDescent="0.35"/>
    <row r="138066" s="62" customFormat="1" x14ac:dyDescent="0.35"/>
    <row r="138067" s="62" customFormat="1" x14ac:dyDescent="0.35"/>
    <row r="138068" s="62" customFormat="1" x14ac:dyDescent="0.35"/>
    <row r="138069" s="62" customFormat="1" x14ac:dyDescent="0.35"/>
    <row r="138070" s="62" customFormat="1" x14ac:dyDescent="0.35"/>
    <row r="138071" s="62" customFormat="1" x14ac:dyDescent="0.35"/>
    <row r="138072" s="62" customFormat="1" x14ac:dyDescent="0.35"/>
    <row r="138073" s="62" customFormat="1" x14ac:dyDescent="0.35"/>
    <row r="138074" s="62" customFormat="1" x14ac:dyDescent="0.35"/>
    <row r="138075" s="62" customFormat="1" x14ac:dyDescent="0.35"/>
    <row r="138076" s="62" customFormat="1" x14ac:dyDescent="0.35"/>
    <row r="138077" s="62" customFormat="1" x14ac:dyDescent="0.35"/>
    <row r="138078" s="62" customFormat="1" x14ac:dyDescent="0.35"/>
    <row r="138079" s="62" customFormat="1" x14ac:dyDescent="0.35"/>
    <row r="138080" s="62" customFormat="1" x14ac:dyDescent="0.35"/>
    <row r="138081" s="62" customFormat="1" x14ac:dyDescent="0.35"/>
    <row r="138082" s="62" customFormat="1" x14ac:dyDescent="0.35"/>
    <row r="138083" s="62" customFormat="1" x14ac:dyDescent="0.35"/>
    <row r="138084" s="62" customFormat="1" x14ac:dyDescent="0.35"/>
    <row r="138085" s="62" customFormat="1" x14ac:dyDescent="0.35"/>
    <row r="138086" s="62" customFormat="1" x14ac:dyDescent="0.35"/>
    <row r="138087" s="62" customFormat="1" x14ac:dyDescent="0.35"/>
    <row r="138088" s="62" customFormat="1" x14ac:dyDescent="0.35"/>
    <row r="138089" s="62" customFormat="1" x14ac:dyDescent="0.35"/>
    <row r="138090" s="62" customFormat="1" x14ac:dyDescent="0.35"/>
    <row r="138091" s="62" customFormat="1" x14ac:dyDescent="0.35"/>
    <row r="138092" s="62" customFormat="1" x14ac:dyDescent="0.35"/>
    <row r="138093" s="62" customFormat="1" x14ac:dyDescent="0.35"/>
    <row r="138094" s="62" customFormat="1" x14ac:dyDescent="0.35"/>
    <row r="138095" s="62" customFormat="1" x14ac:dyDescent="0.35"/>
    <row r="138096" s="62" customFormat="1" x14ac:dyDescent="0.35"/>
    <row r="138097" s="62" customFormat="1" x14ac:dyDescent="0.35"/>
    <row r="138098" s="62" customFormat="1" x14ac:dyDescent="0.35"/>
    <row r="138099" s="62" customFormat="1" x14ac:dyDescent="0.35"/>
    <row r="138100" s="62" customFormat="1" x14ac:dyDescent="0.35"/>
    <row r="138101" s="62" customFormat="1" x14ac:dyDescent="0.35"/>
    <row r="138102" s="62" customFormat="1" x14ac:dyDescent="0.35"/>
    <row r="138103" s="62" customFormat="1" x14ac:dyDescent="0.35"/>
    <row r="138104" s="62" customFormat="1" x14ac:dyDescent="0.35"/>
    <row r="138105" s="62" customFormat="1" x14ac:dyDescent="0.35"/>
    <row r="138106" s="62" customFormat="1" x14ac:dyDescent="0.35"/>
    <row r="138107" s="62" customFormat="1" x14ac:dyDescent="0.35"/>
    <row r="138108" s="62" customFormat="1" x14ac:dyDescent="0.35"/>
    <row r="138109" s="62" customFormat="1" x14ac:dyDescent="0.35"/>
    <row r="138110" s="62" customFormat="1" x14ac:dyDescent="0.35"/>
    <row r="138111" s="62" customFormat="1" x14ac:dyDescent="0.35"/>
    <row r="138112" s="62" customFormat="1" x14ac:dyDescent="0.35"/>
    <row r="138113" s="62" customFormat="1" x14ac:dyDescent="0.35"/>
    <row r="138114" s="62" customFormat="1" x14ac:dyDescent="0.35"/>
    <row r="138115" s="62" customFormat="1" x14ac:dyDescent="0.35"/>
    <row r="138116" s="62" customFormat="1" x14ac:dyDescent="0.35"/>
    <row r="138117" s="62" customFormat="1" x14ac:dyDescent="0.35"/>
    <row r="138118" s="62" customFormat="1" x14ac:dyDescent="0.35"/>
    <row r="138119" s="62" customFormat="1" x14ac:dyDescent="0.35"/>
    <row r="138120" s="62" customFormat="1" x14ac:dyDescent="0.35"/>
    <row r="138121" s="62" customFormat="1" x14ac:dyDescent="0.35"/>
    <row r="138122" s="62" customFormat="1" x14ac:dyDescent="0.35"/>
    <row r="138123" s="62" customFormat="1" x14ac:dyDescent="0.35"/>
    <row r="138124" s="62" customFormat="1" x14ac:dyDescent="0.35"/>
    <row r="138125" s="62" customFormat="1" x14ac:dyDescent="0.35"/>
    <row r="138126" s="62" customFormat="1" x14ac:dyDescent="0.35"/>
    <row r="138127" s="62" customFormat="1" x14ac:dyDescent="0.35"/>
    <row r="138128" s="62" customFormat="1" x14ac:dyDescent="0.35"/>
    <row r="138129" s="62" customFormat="1" x14ac:dyDescent="0.35"/>
    <row r="138130" s="62" customFormat="1" x14ac:dyDescent="0.35"/>
    <row r="138131" s="62" customFormat="1" x14ac:dyDescent="0.35"/>
    <row r="138132" s="62" customFormat="1" x14ac:dyDescent="0.35"/>
    <row r="138133" s="62" customFormat="1" x14ac:dyDescent="0.35"/>
    <row r="138134" s="62" customFormat="1" x14ac:dyDescent="0.35"/>
    <row r="138135" s="62" customFormat="1" x14ac:dyDescent="0.35"/>
    <row r="138136" s="62" customFormat="1" x14ac:dyDescent="0.35"/>
    <row r="138137" s="62" customFormat="1" x14ac:dyDescent="0.35"/>
    <row r="138138" s="62" customFormat="1" x14ac:dyDescent="0.35"/>
    <row r="138139" s="62" customFormat="1" x14ac:dyDescent="0.35"/>
    <row r="138140" s="62" customFormat="1" x14ac:dyDescent="0.35"/>
    <row r="138141" s="62" customFormat="1" x14ac:dyDescent="0.35"/>
    <row r="138142" s="62" customFormat="1" x14ac:dyDescent="0.35"/>
    <row r="138143" s="62" customFormat="1" x14ac:dyDescent="0.35"/>
    <row r="138144" s="62" customFormat="1" x14ac:dyDescent="0.35"/>
    <row r="138145" s="62" customFormat="1" x14ac:dyDescent="0.35"/>
    <row r="138146" s="62" customFormat="1" x14ac:dyDescent="0.35"/>
    <row r="138147" s="62" customFormat="1" x14ac:dyDescent="0.35"/>
    <row r="138148" s="62" customFormat="1" x14ac:dyDescent="0.35"/>
    <row r="138149" s="62" customFormat="1" x14ac:dyDescent="0.35"/>
    <row r="138150" s="62" customFormat="1" x14ac:dyDescent="0.35"/>
    <row r="138151" s="62" customFormat="1" x14ac:dyDescent="0.35"/>
    <row r="138152" s="62" customFormat="1" x14ac:dyDescent="0.35"/>
    <row r="138153" s="62" customFormat="1" x14ac:dyDescent="0.35"/>
    <row r="138154" s="62" customFormat="1" x14ac:dyDescent="0.35"/>
    <row r="138155" s="62" customFormat="1" x14ac:dyDescent="0.35"/>
    <row r="138156" s="62" customFormat="1" x14ac:dyDescent="0.35"/>
    <row r="138157" s="62" customFormat="1" x14ac:dyDescent="0.35"/>
    <row r="138158" s="62" customFormat="1" x14ac:dyDescent="0.35"/>
    <row r="138159" s="62" customFormat="1" x14ac:dyDescent="0.35"/>
    <row r="138160" s="62" customFormat="1" x14ac:dyDescent="0.35"/>
    <row r="138161" s="62" customFormat="1" x14ac:dyDescent="0.35"/>
    <row r="138162" s="62" customFormat="1" x14ac:dyDescent="0.35"/>
    <row r="138163" s="62" customFormat="1" x14ac:dyDescent="0.35"/>
    <row r="138164" s="62" customFormat="1" x14ac:dyDescent="0.35"/>
    <row r="138165" s="62" customFormat="1" x14ac:dyDescent="0.35"/>
    <row r="138166" s="62" customFormat="1" x14ac:dyDescent="0.35"/>
    <row r="138167" s="62" customFormat="1" x14ac:dyDescent="0.35"/>
    <row r="138168" s="62" customFormat="1" x14ac:dyDescent="0.35"/>
    <row r="138169" s="62" customFormat="1" x14ac:dyDescent="0.35"/>
    <row r="138170" s="62" customFormat="1" x14ac:dyDescent="0.35"/>
    <row r="138171" s="62" customFormat="1" x14ac:dyDescent="0.35"/>
    <row r="138172" s="62" customFormat="1" x14ac:dyDescent="0.35"/>
    <row r="138173" s="62" customFormat="1" x14ac:dyDescent="0.35"/>
    <row r="138174" s="62" customFormat="1" x14ac:dyDescent="0.35"/>
    <row r="138175" s="62" customFormat="1" x14ac:dyDescent="0.35"/>
    <row r="138176" s="62" customFormat="1" x14ac:dyDescent="0.35"/>
    <row r="138177" s="62" customFormat="1" x14ac:dyDescent="0.35"/>
    <row r="138178" s="62" customFormat="1" x14ac:dyDescent="0.35"/>
    <row r="138179" s="62" customFormat="1" x14ac:dyDescent="0.35"/>
    <row r="138180" s="62" customFormat="1" x14ac:dyDescent="0.35"/>
    <row r="138181" s="62" customFormat="1" x14ac:dyDescent="0.35"/>
    <row r="138182" s="62" customFormat="1" x14ac:dyDescent="0.35"/>
    <row r="138183" s="62" customFormat="1" x14ac:dyDescent="0.35"/>
    <row r="138184" s="62" customFormat="1" x14ac:dyDescent="0.35"/>
    <row r="138185" s="62" customFormat="1" x14ac:dyDescent="0.35"/>
    <row r="138186" s="62" customFormat="1" x14ac:dyDescent="0.35"/>
    <row r="138187" s="62" customFormat="1" x14ac:dyDescent="0.35"/>
    <row r="138188" s="62" customFormat="1" x14ac:dyDescent="0.35"/>
    <row r="138189" s="62" customFormat="1" x14ac:dyDescent="0.35"/>
    <row r="138190" s="62" customFormat="1" x14ac:dyDescent="0.35"/>
    <row r="138191" s="62" customFormat="1" x14ac:dyDescent="0.35"/>
    <row r="138192" s="62" customFormat="1" x14ac:dyDescent="0.35"/>
    <row r="138193" s="62" customFormat="1" x14ac:dyDescent="0.35"/>
    <row r="138194" s="62" customFormat="1" x14ac:dyDescent="0.35"/>
    <row r="138195" s="62" customFormat="1" x14ac:dyDescent="0.35"/>
    <row r="138196" s="62" customFormat="1" x14ac:dyDescent="0.35"/>
    <row r="138197" s="62" customFormat="1" x14ac:dyDescent="0.35"/>
    <row r="138198" s="62" customFormat="1" x14ac:dyDescent="0.35"/>
    <row r="138199" s="62" customFormat="1" x14ac:dyDescent="0.35"/>
    <row r="138200" s="62" customFormat="1" x14ac:dyDescent="0.35"/>
    <row r="138201" s="62" customFormat="1" x14ac:dyDescent="0.35"/>
    <row r="138202" s="62" customFormat="1" x14ac:dyDescent="0.35"/>
    <row r="138203" s="62" customFormat="1" x14ac:dyDescent="0.35"/>
    <row r="138204" s="62" customFormat="1" x14ac:dyDescent="0.35"/>
    <row r="138205" s="62" customFormat="1" x14ac:dyDescent="0.35"/>
    <row r="138206" s="62" customFormat="1" x14ac:dyDescent="0.35"/>
    <row r="138207" s="62" customFormat="1" x14ac:dyDescent="0.35"/>
    <row r="138208" s="62" customFormat="1" x14ac:dyDescent="0.35"/>
    <row r="138209" spans="1:90" s="62" customFormat="1" x14ac:dyDescent="0.35"/>
    <row r="138210" spans="1:90" s="62" customFormat="1" x14ac:dyDescent="0.35"/>
    <row r="138211" spans="1:90" s="62" customFormat="1" x14ac:dyDescent="0.35"/>
    <row r="138212" spans="1:90" s="62" customFormat="1" x14ac:dyDescent="0.35"/>
    <row r="138213" spans="1:90" s="62" customFormat="1" x14ac:dyDescent="0.35"/>
    <row r="138214" spans="1:90" s="62" customFormat="1" x14ac:dyDescent="0.35"/>
    <row r="138215" spans="1:90" s="62" customFormat="1" x14ac:dyDescent="0.35"/>
    <row r="138216" spans="1:90" s="62" customFormat="1" x14ac:dyDescent="0.35"/>
    <row r="138217" spans="1:90" s="62" customFormat="1" x14ac:dyDescent="0.35"/>
    <row r="138218" spans="1:90" s="62" customFormat="1" x14ac:dyDescent="0.35"/>
    <row r="138219" spans="1:90" s="62" customFormat="1" x14ac:dyDescent="0.35"/>
    <row r="138220" spans="1:90" s="62" customFormat="1" x14ac:dyDescent="0.35"/>
    <row r="138221" spans="1:90" s="62" customFormat="1" x14ac:dyDescent="0.35"/>
    <row r="138222" spans="1:90" s="62" customFormat="1" x14ac:dyDescent="0.35"/>
    <row r="138223" spans="1:90" x14ac:dyDescent="0.35">
      <c r="A138223" s="62"/>
      <c r="B138223" s="62"/>
      <c r="C138223" s="62"/>
      <c r="D138223" s="62"/>
      <c r="E138223" s="62"/>
      <c r="F138223" s="62"/>
      <c r="G138223" s="62"/>
      <c r="H138223" s="62"/>
      <c r="I138223" s="62"/>
      <c r="J138223" s="62"/>
      <c r="K138223" s="62"/>
      <c r="L138223" s="62"/>
      <c r="M138223" s="62"/>
      <c r="N138223" s="62"/>
      <c r="O138223" s="62"/>
      <c r="P138223" s="62"/>
      <c r="Q138223" s="62"/>
      <c r="R138223" s="62"/>
      <c r="S138223" s="62"/>
      <c r="T138223" s="62"/>
      <c r="U138223" s="62"/>
      <c r="V138223" s="62"/>
      <c r="W138223" s="62"/>
      <c r="X138223" s="62"/>
      <c r="Y138223" s="62"/>
      <c r="Z138223" s="62"/>
      <c r="AA138223" s="62"/>
      <c r="AB138223" s="62"/>
      <c r="AC138223" s="62"/>
      <c r="AD138223" s="62"/>
      <c r="AE138223" s="62"/>
      <c r="AF138223" s="62"/>
      <c r="AG138223" s="62"/>
      <c r="AH138223" s="62"/>
      <c r="AI138223" s="62"/>
      <c r="AJ138223" s="62"/>
      <c r="AK138223" s="62"/>
      <c r="AL138223" s="62"/>
      <c r="AM138223" s="62"/>
      <c r="AN138223" s="62"/>
      <c r="AO138223" s="62"/>
      <c r="AP138223" s="62"/>
      <c r="AQ138223" s="62"/>
      <c r="AR138223" s="62"/>
      <c r="AS138223" s="62"/>
      <c r="AT138223" s="62"/>
      <c r="AU138223" s="62"/>
      <c r="AV138223" s="62"/>
      <c r="AW138223" s="62"/>
      <c r="AX138223" s="62"/>
      <c r="AY138223" s="62"/>
      <c r="AZ138223" s="62"/>
      <c r="BA138223" s="62"/>
      <c r="BB138223" s="62"/>
      <c r="BC138223" s="62"/>
      <c r="BD138223" s="62"/>
      <c r="BE138223" s="62"/>
      <c r="BG138223" s="62"/>
      <c r="BH138223" s="62"/>
      <c r="BI138223" s="62"/>
      <c r="BJ138223" s="62"/>
      <c r="BK138223" s="62"/>
      <c r="BL138223" s="62"/>
      <c r="BM138223" s="62"/>
      <c r="BN138223" s="62"/>
      <c r="BO138223" s="62"/>
      <c r="BP138223" s="62"/>
      <c r="BQ138223" s="62"/>
      <c r="BR138223" s="62"/>
      <c r="BS138223" s="62"/>
      <c r="BT138223" s="62"/>
      <c r="BU138223" s="62"/>
      <c r="BV138223" s="62"/>
      <c r="BW138223" s="62"/>
      <c r="BX138223" s="62"/>
      <c r="BY138223" s="62"/>
      <c r="BZ138223" s="62"/>
      <c r="CA138223" s="62"/>
      <c r="CB138223" s="62"/>
      <c r="CC138223" s="62"/>
      <c r="CD138223" s="62"/>
      <c r="CE138223" s="62"/>
      <c r="CF138223" s="62"/>
      <c r="CG138223" s="62"/>
      <c r="CH138223" s="62"/>
      <c r="CI138223" s="62"/>
      <c r="CJ138223" s="62"/>
      <c r="CK138223" s="62"/>
      <c r="CL138223" s="62"/>
    </row>
  </sheetData>
  <sheetProtection algorithmName="SHA-512" hashValue="jLpS/W22eQQkJ+Xvtb5kAEhM9TouQ49l1W1waTeKz32E77hc5doTFnqT7DcS5vfGHJgxrTfeI1putcH+kXpuaw==" saltValue="TeIGtTbLX/VGa9mttptfBQ==" spinCount="100000" sheet="1" objects="1" scenarios="1" formatCells="0" formatColumns="0" formatRows="0" sort="0" autoFilter="0" pivotTables="0"/>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103"/>
  <sheetViews>
    <sheetView showGridLines="0" zoomScaleNormal="100" workbookViewId="0">
      <selection activeCell="B12" sqref="B12"/>
    </sheetView>
  </sheetViews>
  <sheetFormatPr defaultRowHeight="14.5" x14ac:dyDescent="0.35"/>
  <cols>
    <col min="1" max="1" width="24.54296875" bestFit="1" customWidth="1"/>
    <col min="2" max="2" width="38.81640625" style="17" customWidth="1"/>
    <col min="3" max="3" width="221.1796875" bestFit="1" customWidth="1"/>
  </cols>
  <sheetData>
    <row r="1" spans="1:3" x14ac:dyDescent="0.35">
      <c r="A1" s="66" t="s">
        <v>1265</v>
      </c>
      <c r="B1" s="67" t="s">
        <v>1266</v>
      </c>
      <c r="C1" s="68" t="s">
        <v>1267</v>
      </c>
    </row>
    <row r="2" spans="1:3" x14ac:dyDescent="0.35">
      <c r="A2" s="7" t="s">
        <v>1123</v>
      </c>
      <c r="B2" s="55" t="s">
        <v>1354</v>
      </c>
      <c r="C2" s="63" t="s">
        <v>3836</v>
      </c>
    </row>
    <row r="3" spans="1:3" s="17" customFormat="1" x14ac:dyDescent="0.35">
      <c r="A3" s="7" t="s">
        <v>1123</v>
      </c>
      <c r="B3" s="55" t="s">
        <v>1279</v>
      </c>
      <c r="C3" s="64" t="s">
        <v>1277</v>
      </c>
    </row>
    <row r="4" spans="1:3" s="17" customFormat="1" x14ac:dyDescent="0.35">
      <c r="A4" s="7" t="s">
        <v>1123</v>
      </c>
      <c r="B4" s="55" t="s">
        <v>1280</v>
      </c>
      <c r="C4" s="64" t="s">
        <v>3965</v>
      </c>
    </row>
    <row r="5" spans="1:3" s="17" customFormat="1" x14ac:dyDescent="0.35">
      <c r="A5" s="7" t="s">
        <v>1123</v>
      </c>
      <c r="B5" s="55" t="s">
        <v>1281</v>
      </c>
      <c r="C5" s="64" t="s">
        <v>3964</v>
      </c>
    </row>
    <row r="6" spans="1:3" s="17" customFormat="1" x14ac:dyDescent="0.35">
      <c r="A6" s="7" t="s">
        <v>1123</v>
      </c>
      <c r="B6" s="55" t="s">
        <v>1282</v>
      </c>
      <c r="C6" s="64" t="s">
        <v>3966</v>
      </c>
    </row>
    <row r="7" spans="1:3" s="17" customFormat="1" x14ac:dyDescent="0.35">
      <c r="A7" s="7" t="s">
        <v>1123</v>
      </c>
      <c r="B7" s="12" t="s">
        <v>3837</v>
      </c>
      <c r="C7" s="64" t="s">
        <v>3918</v>
      </c>
    </row>
    <row r="8" spans="1:3" s="17" customFormat="1" x14ac:dyDescent="0.35">
      <c r="A8" s="7" t="s">
        <v>4065</v>
      </c>
      <c r="B8" s="33" t="s">
        <v>1283</v>
      </c>
      <c r="C8" s="64" t="s">
        <v>3914</v>
      </c>
    </row>
    <row r="9" spans="1:3" s="17" customFormat="1" x14ac:dyDescent="0.35">
      <c r="A9" s="7" t="s">
        <v>4065</v>
      </c>
      <c r="B9" s="43" t="s">
        <v>3319</v>
      </c>
      <c r="C9" s="64" t="s">
        <v>3915</v>
      </c>
    </row>
    <row r="10" spans="1:3" s="17" customFormat="1" x14ac:dyDescent="0.35">
      <c r="A10" s="7" t="s">
        <v>4065</v>
      </c>
      <c r="B10" s="43" t="s">
        <v>3838</v>
      </c>
      <c r="C10" s="64" t="s">
        <v>3919</v>
      </c>
    </row>
    <row r="11" spans="1:3" s="17" customFormat="1" x14ac:dyDescent="0.35">
      <c r="A11" s="7" t="s">
        <v>1120</v>
      </c>
      <c r="B11" s="55" t="s">
        <v>1298</v>
      </c>
      <c r="C11" s="64" t="s">
        <v>1299</v>
      </c>
    </row>
    <row r="12" spans="1:3" s="17" customFormat="1" x14ac:dyDescent="0.35">
      <c r="A12" s="7" t="s">
        <v>1120</v>
      </c>
      <c r="B12" s="61" t="s">
        <v>1300</v>
      </c>
      <c r="C12" s="64" t="s">
        <v>1303</v>
      </c>
    </row>
    <row r="13" spans="1:3" s="17" customFormat="1" x14ac:dyDescent="0.35">
      <c r="A13" s="7" t="s">
        <v>1120</v>
      </c>
      <c r="B13" s="61" t="s">
        <v>1301</v>
      </c>
      <c r="C13" s="64" t="s">
        <v>3920</v>
      </c>
    </row>
    <row r="14" spans="1:3" s="17" customFormat="1" x14ac:dyDescent="0.35">
      <c r="A14" s="7" t="s">
        <v>1120</v>
      </c>
      <c r="B14" s="61" t="s">
        <v>3839</v>
      </c>
      <c r="C14" s="64" t="s">
        <v>3921</v>
      </c>
    </row>
    <row r="15" spans="1:3" s="17" customFormat="1" x14ac:dyDescent="0.35">
      <c r="A15" s="7" t="s">
        <v>1120</v>
      </c>
      <c r="B15" s="61" t="s">
        <v>1302</v>
      </c>
      <c r="C15" s="64" t="s">
        <v>1304</v>
      </c>
    </row>
    <row r="16" spans="1:3" s="17" customFormat="1" x14ac:dyDescent="0.35">
      <c r="A16" s="7" t="s">
        <v>1120</v>
      </c>
      <c r="B16" s="61" t="s">
        <v>3841</v>
      </c>
      <c r="C16" s="64" t="s">
        <v>1305</v>
      </c>
    </row>
    <row r="17" spans="1:3" s="17" customFormat="1" x14ac:dyDescent="0.35">
      <c r="A17" s="7" t="s">
        <v>1120</v>
      </c>
      <c r="B17" s="61" t="s">
        <v>3840</v>
      </c>
      <c r="C17" s="64" t="s">
        <v>1306</v>
      </c>
    </row>
    <row r="18" spans="1:3" s="17" customFormat="1" x14ac:dyDescent="0.35">
      <c r="A18" s="7" t="s">
        <v>1122</v>
      </c>
      <c r="B18" s="61" t="s">
        <v>1308</v>
      </c>
      <c r="C18" s="64" t="s">
        <v>3895</v>
      </c>
    </row>
    <row r="19" spans="1:3" s="17" customFormat="1" x14ac:dyDescent="0.35">
      <c r="A19" s="7" t="s">
        <v>1122</v>
      </c>
      <c r="B19" s="61" t="s">
        <v>1307</v>
      </c>
      <c r="C19" s="64" t="s">
        <v>3896</v>
      </c>
    </row>
    <row r="20" spans="1:3" s="17" customFormat="1" x14ac:dyDescent="0.35">
      <c r="A20" s="7" t="s">
        <v>1122</v>
      </c>
      <c r="B20" s="61" t="s">
        <v>1312</v>
      </c>
      <c r="C20" s="64" t="s">
        <v>3897</v>
      </c>
    </row>
    <row r="21" spans="1:3" s="17" customFormat="1" x14ac:dyDescent="0.35">
      <c r="A21" s="7" t="s">
        <v>1122</v>
      </c>
      <c r="B21" s="61" t="s">
        <v>600</v>
      </c>
      <c r="C21" s="64" t="s">
        <v>3898</v>
      </c>
    </row>
    <row r="22" spans="1:3" s="17" customFormat="1" x14ac:dyDescent="0.35">
      <c r="A22" s="7" t="s">
        <v>1122</v>
      </c>
      <c r="B22" s="61" t="s">
        <v>1309</v>
      </c>
      <c r="C22" s="64" t="s">
        <v>3899</v>
      </c>
    </row>
    <row r="23" spans="1:3" s="17" customFormat="1" x14ac:dyDescent="0.35">
      <c r="A23" s="7" t="s">
        <v>1122</v>
      </c>
      <c r="B23" s="61" t="s">
        <v>1310</v>
      </c>
      <c r="C23" s="64" t="s">
        <v>3900</v>
      </c>
    </row>
    <row r="24" spans="1:3" s="17" customFormat="1" x14ac:dyDescent="0.35">
      <c r="A24" s="7" t="s">
        <v>1122</v>
      </c>
      <c r="B24" s="61" t="s">
        <v>1311</v>
      </c>
      <c r="C24" s="64" t="s">
        <v>3901</v>
      </c>
    </row>
    <row r="25" spans="1:3" s="17" customFormat="1" x14ac:dyDescent="0.35">
      <c r="A25" s="7" t="s">
        <v>1122</v>
      </c>
      <c r="B25" s="61" t="s">
        <v>713</v>
      </c>
      <c r="C25" s="64" t="s">
        <v>3902</v>
      </c>
    </row>
    <row r="26" spans="1:3" s="17" customFormat="1" x14ac:dyDescent="0.35">
      <c r="A26" s="7" t="s">
        <v>1121</v>
      </c>
      <c r="B26" s="43" t="s">
        <v>601</v>
      </c>
      <c r="C26" s="64" t="s">
        <v>3894</v>
      </c>
    </row>
    <row r="27" spans="1:3" s="17" customFormat="1" ht="17.149999999999999" customHeight="1" x14ac:dyDescent="0.35">
      <c r="A27" s="7" t="s">
        <v>1121</v>
      </c>
      <c r="B27" s="43" t="s">
        <v>602</v>
      </c>
      <c r="C27" s="64" t="s">
        <v>3903</v>
      </c>
    </row>
    <row r="28" spans="1:3" s="17" customFormat="1" x14ac:dyDescent="0.35">
      <c r="A28" s="7" t="s">
        <v>1121</v>
      </c>
      <c r="B28" s="43" t="s">
        <v>603</v>
      </c>
      <c r="C28" s="64" t="s">
        <v>3904</v>
      </c>
    </row>
    <row r="29" spans="1:3" s="17" customFormat="1" x14ac:dyDescent="0.35">
      <c r="A29" s="7" t="s">
        <v>1121</v>
      </c>
      <c r="B29" s="43" t="s">
        <v>1315</v>
      </c>
      <c r="C29" s="64" t="s">
        <v>3905</v>
      </c>
    </row>
    <row r="30" spans="1:3" s="17" customFormat="1" x14ac:dyDescent="0.35">
      <c r="A30" s="7" t="s">
        <v>1121</v>
      </c>
      <c r="B30" s="5" t="s">
        <v>1316</v>
      </c>
      <c r="C30" s="64" t="s">
        <v>3906</v>
      </c>
    </row>
    <row r="31" spans="1:3" s="17" customFormat="1" x14ac:dyDescent="0.35">
      <c r="A31" s="7" t="s">
        <v>1121</v>
      </c>
      <c r="B31" s="5" t="s">
        <v>1317</v>
      </c>
      <c r="C31" s="64" t="s">
        <v>3907</v>
      </c>
    </row>
    <row r="32" spans="1:3" s="17" customFormat="1" x14ac:dyDescent="0.35">
      <c r="A32" s="7" t="s">
        <v>1121</v>
      </c>
      <c r="B32" s="5" t="s">
        <v>1318</v>
      </c>
      <c r="C32" s="64" t="s">
        <v>3908</v>
      </c>
    </row>
    <row r="33" spans="1:3" s="17" customFormat="1" x14ac:dyDescent="0.35">
      <c r="A33" s="7" t="s">
        <v>1121</v>
      </c>
      <c r="B33" s="5" t="s">
        <v>1319</v>
      </c>
      <c r="C33" s="64" t="s">
        <v>3909</v>
      </c>
    </row>
    <row r="34" spans="1:3" s="17" customFormat="1" x14ac:dyDescent="0.35">
      <c r="A34" s="7" t="s">
        <v>1121</v>
      </c>
      <c r="B34" s="5" t="s">
        <v>1320</v>
      </c>
      <c r="C34" s="64" t="s">
        <v>3910</v>
      </c>
    </row>
    <row r="35" spans="1:3" s="17" customFormat="1" x14ac:dyDescent="0.35">
      <c r="A35" s="7" t="s">
        <v>1121</v>
      </c>
      <c r="B35" s="43" t="s">
        <v>789</v>
      </c>
      <c r="C35" s="64" t="s">
        <v>3911</v>
      </c>
    </row>
    <row r="36" spans="1:3" s="17" customFormat="1" x14ac:dyDescent="0.35">
      <c r="A36" s="7" t="s">
        <v>1121</v>
      </c>
      <c r="B36" s="43" t="s">
        <v>1321</v>
      </c>
      <c r="C36" s="64" t="s">
        <v>3912</v>
      </c>
    </row>
    <row r="37" spans="1:3" s="17" customFormat="1" x14ac:dyDescent="0.35">
      <c r="A37" s="7" t="s">
        <v>1121</v>
      </c>
      <c r="B37" s="43" t="s">
        <v>607</v>
      </c>
      <c r="C37" s="64" t="s">
        <v>3913</v>
      </c>
    </row>
    <row r="38" spans="1:3" s="17" customFormat="1" x14ac:dyDescent="0.35">
      <c r="A38" s="7" t="s">
        <v>1121</v>
      </c>
      <c r="B38" s="43" t="s">
        <v>604</v>
      </c>
      <c r="C38" s="64" t="s">
        <v>1343</v>
      </c>
    </row>
    <row r="39" spans="1:3" s="17" customFormat="1" x14ac:dyDescent="0.35">
      <c r="A39" s="7" t="s">
        <v>1121</v>
      </c>
      <c r="B39" s="43" t="s">
        <v>1173</v>
      </c>
      <c r="C39" s="64" t="s">
        <v>4064</v>
      </c>
    </row>
    <row r="40" spans="1:3" s="17" customFormat="1" x14ac:dyDescent="0.35">
      <c r="A40" s="7" t="s">
        <v>1121</v>
      </c>
      <c r="B40" s="43" t="s">
        <v>605</v>
      </c>
      <c r="C40" s="64" t="s">
        <v>1313</v>
      </c>
    </row>
    <row r="41" spans="1:3" s="17" customFormat="1" x14ac:dyDescent="0.35">
      <c r="A41" s="7" t="s">
        <v>1121</v>
      </c>
      <c r="B41" s="43" t="s">
        <v>591</v>
      </c>
      <c r="C41" s="64" t="s">
        <v>1314</v>
      </c>
    </row>
    <row r="42" spans="1:3" s="17" customFormat="1" x14ac:dyDescent="0.35">
      <c r="A42" s="7" t="s">
        <v>1121</v>
      </c>
      <c r="B42" s="43" t="s">
        <v>2</v>
      </c>
      <c r="C42" s="64" t="s">
        <v>606</v>
      </c>
    </row>
    <row r="43" spans="1:3" s="17" customFormat="1" x14ac:dyDescent="0.35">
      <c r="A43" s="7" t="s">
        <v>1121</v>
      </c>
      <c r="B43" s="43" t="s">
        <v>3842</v>
      </c>
      <c r="C43" s="64" t="s">
        <v>3922</v>
      </c>
    </row>
    <row r="44" spans="1:3" s="17" customFormat="1" x14ac:dyDescent="0.35">
      <c r="A44" s="36" t="s">
        <v>1121</v>
      </c>
      <c r="B44" s="5" t="s">
        <v>3843</v>
      </c>
      <c r="C44" s="64" t="s">
        <v>760</v>
      </c>
    </row>
    <row r="45" spans="1:3" s="17" customFormat="1" x14ac:dyDescent="0.35">
      <c r="A45" s="36" t="s">
        <v>3819</v>
      </c>
      <c r="B45" s="5" t="s">
        <v>3884</v>
      </c>
      <c r="C45" s="64" t="s">
        <v>1322</v>
      </c>
    </row>
    <row r="46" spans="1:3" s="17" customFormat="1" x14ac:dyDescent="0.35">
      <c r="A46" s="36" t="s">
        <v>3819</v>
      </c>
      <c r="B46" s="5" t="s">
        <v>3844</v>
      </c>
      <c r="C46" s="64" t="s">
        <v>3923</v>
      </c>
    </row>
    <row r="47" spans="1:3" s="17" customFormat="1" x14ac:dyDescent="0.35">
      <c r="A47" s="36" t="s">
        <v>3819</v>
      </c>
      <c r="B47" s="5" t="s">
        <v>1331</v>
      </c>
      <c r="C47" s="64" t="s">
        <v>3924</v>
      </c>
    </row>
    <row r="48" spans="1:3" s="17" customFormat="1" x14ac:dyDescent="0.35">
      <c r="A48" s="36" t="s">
        <v>3819</v>
      </c>
      <c r="B48" s="5" t="s">
        <v>1346</v>
      </c>
      <c r="C48" s="64" t="s">
        <v>3925</v>
      </c>
    </row>
    <row r="49" spans="1:3" s="17" customFormat="1" x14ac:dyDescent="0.35">
      <c r="A49" s="36" t="s">
        <v>3819</v>
      </c>
      <c r="B49" s="5" t="s">
        <v>3845</v>
      </c>
      <c r="C49" s="64" t="s">
        <v>3926</v>
      </c>
    </row>
    <row r="50" spans="1:3" s="17" customFormat="1" x14ac:dyDescent="0.35">
      <c r="A50" s="36" t="s">
        <v>3819</v>
      </c>
      <c r="B50" s="5" t="s">
        <v>3846</v>
      </c>
      <c r="C50" s="64" t="s">
        <v>3927</v>
      </c>
    </row>
    <row r="51" spans="1:3" s="17" customFormat="1" x14ac:dyDescent="0.35">
      <c r="A51" s="36" t="s">
        <v>3819</v>
      </c>
      <c r="B51" s="5" t="s">
        <v>1347</v>
      </c>
      <c r="C51" s="64" t="s">
        <v>3928</v>
      </c>
    </row>
    <row r="52" spans="1:3" s="17" customFormat="1" x14ac:dyDescent="0.35">
      <c r="A52" s="36" t="s">
        <v>3819</v>
      </c>
      <c r="B52" s="5" t="s">
        <v>3850</v>
      </c>
      <c r="C52" s="64" t="s">
        <v>3929</v>
      </c>
    </row>
    <row r="53" spans="1:3" s="17" customFormat="1" x14ac:dyDescent="0.35">
      <c r="A53" s="36" t="s">
        <v>3819</v>
      </c>
      <c r="B53" s="5" t="s">
        <v>3847</v>
      </c>
      <c r="C53" s="64" t="s">
        <v>3930</v>
      </c>
    </row>
    <row r="54" spans="1:3" s="17" customFormat="1" x14ac:dyDescent="0.35">
      <c r="A54" s="36" t="s">
        <v>3819</v>
      </c>
      <c r="B54" s="5" t="s">
        <v>3848</v>
      </c>
      <c r="C54" s="64" t="s">
        <v>3931</v>
      </c>
    </row>
    <row r="55" spans="1:3" s="17" customFormat="1" x14ac:dyDescent="0.35">
      <c r="A55" s="36" t="s">
        <v>3819</v>
      </c>
      <c r="B55" s="5" t="s">
        <v>3849</v>
      </c>
      <c r="C55" s="64" t="s">
        <v>3932</v>
      </c>
    </row>
    <row r="56" spans="1:3" s="17" customFormat="1" x14ac:dyDescent="0.35">
      <c r="A56" s="36" t="s">
        <v>3819</v>
      </c>
      <c r="B56" s="5" t="s">
        <v>3851</v>
      </c>
      <c r="C56" s="64" t="s">
        <v>3933</v>
      </c>
    </row>
    <row r="57" spans="1:3" s="17" customFormat="1" x14ac:dyDescent="0.35">
      <c r="A57" s="36" t="s">
        <v>3819</v>
      </c>
      <c r="B57" s="5" t="s">
        <v>3852</v>
      </c>
      <c r="C57" s="64" t="s">
        <v>3934</v>
      </c>
    </row>
    <row r="58" spans="1:3" s="17" customFormat="1" x14ac:dyDescent="0.35">
      <c r="A58" s="36" t="s">
        <v>3819</v>
      </c>
      <c r="B58" s="5" t="s">
        <v>604</v>
      </c>
      <c r="C58" s="64" t="s">
        <v>3935</v>
      </c>
    </row>
    <row r="59" spans="1:3" s="17" customFormat="1" x14ac:dyDescent="0.35">
      <c r="A59" s="7" t="s">
        <v>759</v>
      </c>
      <c r="B59" s="5" t="s">
        <v>1348</v>
      </c>
      <c r="C59" s="65" t="s">
        <v>1339</v>
      </c>
    </row>
    <row r="60" spans="1:3" s="17" customFormat="1" x14ac:dyDescent="0.35">
      <c r="A60" s="7" t="s">
        <v>759</v>
      </c>
      <c r="B60" s="5" t="s">
        <v>3853</v>
      </c>
      <c r="C60" s="65" t="s">
        <v>1338</v>
      </c>
    </row>
    <row r="61" spans="1:3" s="17" customFormat="1" x14ac:dyDescent="0.35">
      <c r="A61" s="7" t="s">
        <v>759</v>
      </c>
      <c r="B61" s="5" t="s">
        <v>1250</v>
      </c>
      <c r="C61" s="65" t="s">
        <v>1340</v>
      </c>
    </row>
    <row r="62" spans="1:3" s="17" customFormat="1" x14ac:dyDescent="0.35">
      <c r="A62" s="7" t="s">
        <v>759</v>
      </c>
      <c r="B62" s="5" t="s">
        <v>3854</v>
      </c>
      <c r="C62" s="65" t="s">
        <v>1338</v>
      </c>
    </row>
    <row r="63" spans="1:3" s="17" customFormat="1" x14ac:dyDescent="0.35">
      <c r="A63" s="7" t="s">
        <v>759</v>
      </c>
      <c r="B63" s="43" t="s">
        <v>1341</v>
      </c>
      <c r="C63" s="64" t="s">
        <v>3936</v>
      </c>
    </row>
    <row r="64" spans="1:3" s="17" customFormat="1" x14ac:dyDescent="0.35">
      <c r="A64" s="7" t="s">
        <v>759</v>
      </c>
      <c r="B64" s="43" t="s">
        <v>3855</v>
      </c>
      <c r="C64" s="64" t="s">
        <v>3938</v>
      </c>
    </row>
    <row r="65" spans="1:3" s="17" customFormat="1" x14ac:dyDescent="0.35">
      <c r="A65" s="36" t="s">
        <v>759</v>
      </c>
      <c r="B65" s="43" t="s">
        <v>3462</v>
      </c>
      <c r="C65" s="64" t="s">
        <v>3937</v>
      </c>
    </row>
    <row r="66" spans="1:3" s="17" customFormat="1" x14ac:dyDescent="0.35">
      <c r="A66" s="7" t="s">
        <v>1124</v>
      </c>
      <c r="B66" s="43" t="s">
        <v>3856</v>
      </c>
      <c r="C66" s="64" t="s">
        <v>3939</v>
      </c>
    </row>
    <row r="67" spans="1:3" s="17" customFormat="1" x14ac:dyDescent="0.35">
      <c r="A67" s="7" t="s">
        <v>1124</v>
      </c>
      <c r="B67" s="43" t="s">
        <v>1349</v>
      </c>
      <c r="C67" s="64" t="s">
        <v>3941</v>
      </c>
    </row>
    <row r="68" spans="1:3" s="17" customFormat="1" x14ac:dyDescent="0.35">
      <c r="A68" s="7" t="s">
        <v>1124</v>
      </c>
      <c r="B68" s="61" t="s">
        <v>1350</v>
      </c>
      <c r="C68" s="64" t="s">
        <v>3940</v>
      </c>
    </row>
    <row r="69" spans="1:3" s="17" customFormat="1" x14ac:dyDescent="0.35">
      <c r="A69" s="7" t="s">
        <v>3820</v>
      </c>
      <c r="B69" s="61" t="s">
        <v>3857</v>
      </c>
      <c r="C69" s="64" t="s">
        <v>3942</v>
      </c>
    </row>
    <row r="70" spans="1:3" s="17" customFormat="1" x14ac:dyDescent="0.35">
      <c r="A70" s="7" t="s">
        <v>1076</v>
      </c>
      <c r="B70" s="43" t="s">
        <v>1351</v>
      </c>
      <c r="C70" s="64" t="s">
        <v>1344</v>
      </c>
    </row>
    <row r="71" spans="1:3" s="17" customFormat="1" x14ac:dyDescent="0.35">
      <c r="A71" s="7" t="s">
        <v>1076</v>
      </c>
      <c r="B71" s="43" t="s">
        <v>3511</v>
      </c>
      <c r="C71" s="64" t="s">
        <v>3943</v>
      </c>
    </row>
    <row r="72" spans="1:3" s="17" customFormat="1" x14ac:dyDescent="0.35">
      <c r="A72" s="7" t="s">
        <v>1076</v>
      </c>
      <c r="B72" s="43" t="s">
        <v>3858</v>
      </c>
      <c r="C72" s="64" t="s">
        <v>1345</v>
      </c>
    </row>
    <row r="73" spans="1:3" s="17" customFormat="1" x14ac:dyDescent="0.35">
      <c r="A73" s="7" t="s">
        <v>1076</v>
      </c>
      <c r="B73" s="43" t="s">
        <v>1041</v>
      </c>
      <c r="C73" s="64" t="s">
        <v>1278</v>
      </c>
    </row>
    <row r="74" spans="1:3" s="17" customFormat="1" x14ac:dyDescent="0.35">
      <c r="A74" s="7" t="s">
        <v>1076</v>
      </c>
      <c r="B74" s="43" t="s">
        <v>1142</v>
      </c>
      <c r="C74" s="64" t="s">
        <v>1284</v>
      </c>
    </row>
    <row r="75" spans="1:3" s="17" customFormat="1" x14ac:dyDescent="0.35">
      <c r="A75" s="7" t="s">
        <v>1076</v>
      </c>
      <c r="B75" s="43" t="s">
        <v>2822</v>
      </c>
      <c r="C75" s="64" t="s">
        <v>3944</v>
      </c>
    </row>
    <row r="76" spans="1:3" s="17" customFormat="1" x14ac:dyDescent="0.35">
      <c r="A76" s="7" t="s">
        <v>1076</v>
      </c>
      <c r="B76" s="43" t="s">
        <v>3859</v>
      </c>
      <c r="C76" s="64" t="s">
        <v>3948</v>
      </c>
    </row>
    <row r="77" spans="1:3" s="17" customFormat="1" x14ac:dyDescent="0.35">
      <c r="A77" s="36" t="s">
        <v>1076</v>
      </c>
      <c r="B77" s="43" t="s">
        <v>3860</v>
      </c>
      <c r="C77" s="64" t="s">
        <v>3945</v>
      </c>
    </row>
    <row r="78" spans="1:3" s="17" customFormat="1" x14ac:dyDescent="0.35">
      <c r="A78" s="7" t="s">
        <v>3420</v>
      </c>
      <c r="B78" s="43" t="s">
        <v>3861</v>
      </c>
      <c r="C78" s="64" t="s">
        <v>2723</v>
      </c>
    </row>
    <row r="79" spans="1:3" s="17" customFormat="1" x14ac:dyDescent="0.35">
      <c r="A79" s="7" t="s">
        <v>3420</v>
      </c>
      <c r="B79" s="43" t="s">
        <v>3862</v>
      </c>
      <c r="C79" s="64" t="s">
        <v>3946</v>
      </c>
    </row>
    <row r="80" spans="1:3" s="17" customFormat="1" x14ac:dyDescent="0.35">
      <c r="A80" s="7" t="s">
        <v>3420</v>
      </c>
      <c r="B80" s="43" t="s">
        <v>3863</v>
      </c>
      <c r="C80" s="64" t="s">
        <v>2724</v>
      </c>
    </row>
    <row r="81" spans="1:3" s="17" customFormat="1" x14ac:dyDescent="0.35">
      <c r="A81" s="7" t="s">
        <v>3420</v>
      </c>
      <c r="B81" s="43" t="s">
        <v>3865</v>
      </c>
      <c r="C81" s="64" t="s">
        <v>3947</v>
      </c>
    </row>
    <row r="82" spans="1:3" s="17" customFormat="1" x14ac:dyDescent="0.35">
      <c r="A82" s="36" t="s">
        <v>3420</v>
      </c>
      <c r="B82" s="43" t="s">
        <v>3864</v>
      </c>
      <c r="C82" s="64" t="s">
        <v>3949</v>
      </c>
    </row>
    <row r="83" spans="1:3" s="17" customFormat="1" x14ac:dyDescent="0.35">
      <c r="A83" s="7" t="s">
        <v>3424</v>
      </c>
      <c r="B83" s="61" t="s">
        <v>3866</v>
      </c>
      <c r="C83" s="64" t="s">
        <v>2725</v>
      </c>
    </row>
    <row r="84" spans="1:3" s="17" customFormat="1" x14ac:dyDescent="0.35">
      <c r="A84" s="7" t="s">
        <v>3424</v>
      </c>
      <c r="B84" s="61" t="s">
        <v>3867</v>
      </c>
      <c r="C84" s="64" t="s">
        <v>3956</v>
      </c>
    </row>
    <row r="85" spans="1:3" s="17" customFormat="1" x14ac:dyDescent="0.35">
      <c r="A85" s="7" t="s">
        <v>3424</v>
      </c>
      <c r="B85" s="61" t="s">
        <v>2722</v>
      </c>
      <c r="C85" s="64" t="s">
        <v>2726</v>
      </c>
    </row>
    <row r="86" spans="1:3" s="17" customFormat="1" x14ac:dyDescent="0.35">
      <c r="A86" s="7" t="s">
        <v>3424</v>
      </c>
      <c r="B86" s="61" t="s">
        <v>3430</v>
      </c>
      <c r="C86" s="64" t="s">
        <v>3950</v>
      </c>
    </row>
    <row r="87" spans="1:3" s="17" customFormat="1" x14ac:dyDescent="0.35">
      <c r="A87" s="7" t="s">
        <v>3424</v>
      </c>
      <c r="B87" s="61" t="s">
        <v>2721</v>
      </c>
      <c r="C87" s="64" t="s">
        <v>2727</v>
      </c>
    </row>
    <row r="88" spans="1:3" s="17" customFormat="1" x14ac:dyDescent="0.35">
      <c r="A88" s="7" t="s">
        <v>3424</v>
      </c>
      <c r="B88" s="61" t="s">
        <v>3431</v>
      </c>
      <c r="C88" s="64" t="s">
        <v>3951</v>
      </c>
    </row>
    <row r="89" spans="1:3" s="17" customFormat="1" x14ac:dyDescent="0.35">
      <c r="A89" s="7" t="s">
        <v>1125</v>
      </c>
      <c r="B89" s="61" t="s">
        <v>3324</v>
      </c>
      <c r="C89" s="64" t="s">
        <v>3953</v>
      </c>
    </row>
    <row r="90" spans="1:3" s="17" customFormat="1" x14ac:dyDescent="0.35">
      <c r="A90" s="7" t="s">
        <v>1125</v>
      </c>
      <c r="B90" s="61" t="s">
        <v>3325</v>
      </c>
      <c r="C90" s="64" t="s">
        <v>3952</v>
      </c>
    </row>
    <row r="91" spans="1:3" s="17" customFormat="1" x14ac:dyDescent="0.35">
      <c r="A91" s="7" t="s">
        <v>1125</v>
      </c>
      <c r="B91" s="61" t="s">
        <v>3868</v>
      </c>
      <c r="C91" s="64" t="s">
        <v>3954</v>
      </c>
    </row>
    <row r="92" spans="1:3" s="17" customFormat="1" x14ac:dyDescent="0.35">
      <c r="A92" s="7" t="s">
        <v>1125</v>
      </c>
      <c r="B92" s="61" t="s">
        <v>3869</v>
      </c>
      <c r="C92" s="64" t="s">
        <v>3955</v>
      </c>
    </row>
    <row r="93" spans="1:3" s="17" customFormat="1" x14ac:dyDescent="0.35">
      <c r="A93" s="7" t="s">
        <v>1125</v>
      </c>
      <c r="B93" s="61" t="s">
        <v>3870</v>
      </c>
      <c r="C93" s="64" t="s">
        <v>3958</v>
      </c>
    </row>
    <row r="94" spans="1:3" s="17" customFormat="1" x14ac:dyDescent="0.35">
      <c r="A94" s="7" t="s">
        <v>1125</v>
      </c>
      <c r="B94" s="61" t="s">
        <v>3871</v>
      </c>
      <c r="C94" s="64" t="s">
        <v>2728</v>
      </c>
    </row>
    <row r="95" spans="1:3" s="17" customFormat="1" x14ac:dyDescent="0.35">
      <c r="A95" s="7" t="s">
        <v>3835</v>
      </c>
      <c r="B95" s="43" t="s">
        <v>3872</v>
      </c>
      <c r="C95" s="64" t="s">
        <v>3959</v>
      </c>
    </row>
    <row r="96" spans="1:3" s="17" customFormat="1" x14ac:dyDescent="0.35">
      <c r="A96" s="7" t="s">
        <v>3835</v>
      </c>
      <c r="B96" s="43" t="s">
        <v>3873</v>
      </c>
      <c r="C96" s="64" t="s">
        <v>3960</v>
      </c>
    </row>
    <row r="97" spans="1:3" s="17" customFormat="1" x14ac:dyDescent="0.35">
      <c r="A97" s="7" t="s">
        <v>3835</v>
      </c>
      <c r="B97" s="43" t="s">
        <v>3874</v>
      </c>
      <c r="C97" s="64" t="s">
        <v>3961</v>
      </c>
    </row>
    <row r="98" spans="1:3" s="17" customFormat="1" x14ac:dyDescent="0.35">
      <c r="A98" s="36" t="s">
        <v>3835</v>
      </c>
      <c r="B98" s="43" t="s">
        <v>1045</v>
      </c>
      <c r="C98" s="64" t="s">
        <v>3962</v>
      </c>
    </row>
    <row r="99" spans="1:3" s="17" customFormat="1" x14ac:dyDescent="0.35">
      <c r="A99" s="7" t="s">
        <v>3967</v>
      </c>
      <c r="B99" s="43" t="s">
        <v>3875</v>
      </c>
      <c r="C99" s="64" t="s">
        <v>2729</v>
      </c>
    </row>
    <row r="100" spans="1:3" s="17" customFormat="1" x14ac:dyDescent="0.35">
      <c r="A100" s="7" t="s">
        <v>3967</v>
      </c>
      <c r="B100" s="43" t="s">
        <v>3876</v>
      </c>
      <c r="C100" s="64" t="s">
        <v>2730</v>
      </c>
    </row>
    <row r="101" spans="1:3" s="17" customFormat="1" x14ac:dyDescent="0.35">
      <c r="A101" s="7" t="s">
        <v>3967</v>
      </c>
      <c r="B101" s="43" t="s">
        <v>3877</v>
      </c>
      <c r="C101" s="64" t="s">
        <v>3963</v>
      </c>
    </row>
    <row r="102" spans="1:3" s="17" customFormat="1" x14ac:dyDescent="0.35">
      <c r="A102" s="44" t="s">
        <v>604</v>
      </c>
      <c r="B102" s="43" t="s">
        <v>3878</v>
      </c>
      <c r="C102" s="64" t="s">
        <v>2731</v>
      </c>
    </row>
    <row r="103" spans="1:3" s="17" customFormat="1" x14ac:dyDescent="0.35">
      <c r="A103" s="44" t="s">
        <v>604</v>
      </c>
      <c r="B103" s="43" t="s">
        <v>3879</v>
      </c>
      <c r="C103" s="64" t="s">
        <v>2732</v>
      </c>
    </row>
  </sheetData>
  <sheetProtection algorithmName="SHA-512" hashValue="7WiJhDW9mcLApiAhzxckrPaAd4V9edHZ8WmT0c7wKQSjFygUAm5uIrtpVKP1UvONP6c4kJL1e3PIan2Ie+IUKQ==" saltValue="Quh8T7KtZ/1jNTF2UiiWEw==" spinCount="100000" sheet="1" objects="1" scenarios="1" sort="0" autoFilter="0"/>
  <conditionalFormatting sqref="A103">
    <cfRule type="containsText" dxfId="11" priority="3" operator="containsText" text="check">
      <formula>NOT(ISERROR(SEARCH("check",A103)))</formula>
    </cfRule>
  </conditionalFormatting>
  <conditionalFormatting sqref="A78">
    <cfRule type="containsText" dxfId="10" priority="5" operator="containsText" text="TBC">
      <formula>NOT(ISERROR(SEARCH("TBC",A78)))</formula>
    </cfRule>
  </conditionalFormatting>
  <conditionalFormatting sqref="A79:A82">
    <cfRule type="containsText" dxfId="9" priority="2" operator="containsText" text="TBC">
      <formula>NOT(ISERROR(SEARCH("TBC",A79)))</formula>
    </cfRule>
  </conditionalFormatting>
  <conditionalFormatting sqref="B62">
    <cfRule type="containsText" dxfId="8" priority="1" operator="containsText" text="TBC">
      <formula>NOT(ISERROR(SEARCH("TBC",B62)))</formula>
    </cfRule>
  </conditionalFormatting>
  <pageMargins left="0.7" right="0.7" top="0.75" bottom="0.75" header="0.3" footer="0.3"/>
  <pageSetup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28"/>
  <sheetViews>
    <sheetView showGridLines="0" topLeftCell="D1" zoomScale="70" zoomScaleNormal="70" workbookViewId="0">
      <selection activeCell="D11" sqref="D11"/>
    </sheetView>
  </sheetViews>
  <sheetFormatPr defaultRowHeight="14.5" x14ac:dyDescent="0.35"/>
  <cols>
    <col min="1" max="1" width="18.26953125" customWidth="1"/>
    <col min="2" max="2" width="15.453125" customWidth="1"/>
    <col min="3" max="3" width="12.1796875" style="17" customWidth="1"/>
    <col min="4" max="4" width="37.453125" customWidth="1"/>
    <col min="5" max="5" width="24.54296875" customWidth="1"/>
    <col min="6" max="6" width="120.54296875" bestFit="1" customWidth="1"/>
    <col min="7" max="7" width="28.26953125" customWidth="1"/>
    <col min="8" max="8" width="13.81640625" bestFit="1" customWidth="1"/>
  </cols>
  <sheetData>
    <row r="1" spans="1:9" s="70" customFormat="1" x14ac:dyDescent="0.35">
      <c r="A1" s="71" t="s">
        <v>154</v>
      </c>
      <c r="B1" s="71" t="s">
        <v>2813</v>
      </c>
      <c r="C1" s="72" t="s">
        <v>155</v>
      </c>
      <c r="D1" s="73" t="s">
        <v>156</v>
      </c>
      <c r="E1" s="72" t="s">
        <v>157</v>
      </c>
      <c r="F1" s="73" t="s">
        <v>158</v>
      </c>
      <c r="G1" s="72" t="s">
        <v>1335</v>
      </c>
      <c r="H1" s="71" t="s">
        <v>1334</v>
      </c>
    </row>
    <row r="2" spans="1:9" x14ac:dyDescent="0.35">
      <c r="A2" s="20" t="s">
        <v>766</v>
      </c>
      <c r="B2" s="20" t="s">
        <v>2811</v>
      </c>
      <c r="C2" s="30" t="s">
        <v>2806</v>
      </c>
      <c r="D2" s="19" t="s">
        <v>159</v>
      </c>
      <c r="E2" s="4" t="s">
        <v>160</v>
      </c>
      <c r="F2" s="19" t="s">
        <v>161</v>
      </c>
      <c r="G2" s="19" t="s">
        <v>1336</v>
      </c>
      <c r="H2" s="4" t="s">
        <v>1256</v>
      </c>
      <c r="I2" s="24"/>
    </row>
    <row r="3" spans="1:9" x14ac:dyDescent="0.35">
      <c r="A3" s="20" t="s">
        <v>766</v>
      </c>
      <c r="B3" s="20" t="s">
        <v>2811</v>
      </c>
      <c r="C3" s="30" t="s">
        <v>2807</v>
      </c>
      <c r="D3" s="19" t="s">
        <v>781</v>
      </c>
      <c r="E3" s="4" t="s">
        <v>160</v>
      </c>
      <c r="F3" s="19" t="s">
        <v>163</v>
      </c>
      <c r="G3" s="19" t="s">
        <v>1336</v>
      </c>
      <c r="H3" s="4" t="s">
        <v>1256</v>
      </c>
      <c r="I3" s="24"/>
    </row>
    <row r="4" spans="1:9" ht="16.5" customHeight="1" x14ac:dyDescent="0.35">
      <c r="A4" s="20" t="s">
        <v>766</v>
      </c>
      <c r="B4" s="20" t="s">
        <v>2811</v>
      </c>
      <c r="C4" s="69" t="s">
        <v>2808</v>
      </c>
      <c r="D4" s="19" t="s">
        <v>1286</v>
      </c>
      <c r="E4" s="4" t="s">
        <v>160</v>
      </c>
      <c r="F4" s="19" t="s">
        <v>164</v>
      </c>
      <c r="G4" s="19" t="s">
        <v>1336</v>
      </c>
      <c r="H4" s="4" t="s">
        <v>1256</v>
      </c>
      <c r="I4" s="24"/>
    </row>
    <row r="5" spans="1:9" ht="16.5" customHeight="1" x14ac:dyDescent="0.35">
      <c r="A5" s="20" t="s">
        <v>766</v>
      </c>
      <c r="B5" s="20" t="s">
        <v>2811</v>
      </c>
      <c r="C5" s="69" t="s">
        <v>2809</v>
      </c>
      <c r="D5" s="19" t="s">
        <v>1287</v>
      </c>
      <c r="E5" s="4" t="s">
        <v>160</v>
      </c>
      <c r="F5" s="19" t="s">
        <v>166</v>
      </c>
      <c r="G5" s="19" t="s">
        <v>1336</v>
      </c>
      <c r="H5" s="4" t="s">
        <v>1256</v>
      </c>
      <c r="I5" s="24"/>
    </row>
    <row r="6" spans="1:9" x14ac:dyDescent="0.35">
      <c r="A6" s="20" t="s">
        <v>772</v>
      </c>
      <c r="B6" s="20" t="s">
        <v>2811</v>
      </c>
      <c r="C6" s="30" t="s">
        <v>2814</v>
      </c>
      <c r="D6" s="19" t="s">
        <v>773</v>
      </c>
      <c r="E6" s="20" t="s">
        <v>160</v>
      </c>
      <c r="F6" s="23" t="s">
        <v>168</v>
      </c>
      <c r="G6" s="23" t="s">
        <v>1336</v>
      </c>
      <c r="H6" s="4" t="s">
        <v>1256</v>
      </c>
      <c r="I6" s="24"/>
    </row>
    <row r="7" spans="1:9" x14ac:dyDescent="0.35">
      <c r="A7" s="20" t="s">
        <v>772</v>
      </c>
      <c r="B7" s="20" t="s">
        <v>2811</v>
      </c>
      <c r="C7" s="30" t="s">
        <v>2815</v>
      </c>
      <c r="D7" s="19" t="s">
        <v>1289</v>
      </c>
      <c r="E7" s="20" t="s">
        <v>160</v>
      </c>
      <c r="F7" s="19" t="s">
        <v>169</v>
      </c>
      <c r="G7" s="23" t="s">
        <v>1336</v>
      </c>
      <c r="H7" s="29" t="s">
        <v>1256</v>
      </c>
      <c r="I7" s="24"/>
    </row>
    <row r="8" spans="1:9" x14ac:dyDescent="0.35">
      <c r="A8" s="20" t="s">
        <v>772</v>
      </c>
      <c r="B8" s="20" t="s">
        <v>2811</v>
      </c>
      <c r="C8" s="30" t="s">
        <v>2816</v>
      </c>
      <c r="D8" s="19" t="s">
        <v>1290</v>
      </c>
      <c r="E8" s="20" t="s">
        <v>160</v>
      </c>
      <c r="F8" s="19" t="s">
        <v>170</v>
      </c>
      <c r="G8" s="23" t="s">
        <v>1336</v>
      </c>
      <c r="H8" s="29" t="s">
        <v>1256</v>
      </c>
      <c r="I8" s="24"/>
    </row>
    <row r="9" spans="1:9" ht="14.5" customHeight="1" x14ac:dyDescent="0.35">
      <c r="A9" s="20" t="s">
        <v>761</v>
      </c>
      <c r="B9" s="20" t="s">
        <v>1333</v>
      </c>
      <c r="C9" s="30" t="s">
        <v>2803</v>
      </c>
      <c r="D9" s="19" t="s">
        <v>1291</v>
      </c>
      <c r="E9" s="20" t="s">
        <v>1271</v>
      </c>
      <c r="F9" s="19" t="s">
        <v>171</v>
      </c>
      <c r="G9" s="19" t="s">
        <v>1336</v>
      </c>
      <c r="H9" s="4" t="s">
        <v>1256</v>
      </c>
      <c r="I9" s="24"/>
    </row>
    <row r="10" spans="1:9" ht="26" x14ac:dyDescent="0.35">
      <c r="A10" s="20" t="s">
        <v>761</v>
      </c>
      <c r="B10" s="20" t="s">
        <v>1333</v>
      </c>
      <c r="C10" s="69" t="s">
        <v>3257</v>
      </c>
      <c r="D10" s="19" t="s">
        <v>1292</v>
      </c>
      <c r="E10" s="20" t="s">
        <v>1250</v>
      </c>
      <c r="F10" s="19" t="s">
        <v>3256</v>
      </c>
      <c r="G10" s="19" t="s">
        <v>1336</v>
      </c>
      <c r="H10" s="4" t="s">
        <v>1256</v>
      </c>
      <c r="I10" s="24"/>
    </row>
    <row r="11" spans="1:9" x14ac:dyDescent="0.35">
      <c r="A11" s="20" t="s">
        <v>761</v>
      </c>
      <c r="B11" s="20" t="s">
        <v>2811</v>
      </c>
      <c r="C11" s="69" t="s">
        <v>2817</v>
      </c>
      <c r="D11" s="19" t="s">
        <v>1293</v>
      </c>
      <c r="E11" s="20" t="s">
        <v>1271</v>
      </c>
      <c r="F11" s="32" t="s">
        <v>1353</v>
      </c>
      <c r="G11" s="19" t="s">
        <v>1336</v>
      </c>
      <c r="H11" s="29" t="s">
        <v>1256</v>
      </c>
      <c r="I11" s="24"/>
    </row>
    <row r="12" spans="1:9" x14ac:dyDescent="0.35">
      <c r="A12" s="20" t="s">
        <v>761</v>
      </c>
      <c r="B12" s="20" t="s">
        <v>2811</v>
      </c>
      <c r="C12" s="30" t="s">
        <v>2818</v>
      </c>
      <c r="D12" s="19" t="s">
        <v>174</v>
      </c>
      <c r="E12" s="20" t="s">
        <v>1271</v>
      </c>
      <c r="F12" s="19" t="s">
        <v>175</v>
      </c>
      <c r="G12" s="19" t="s">
        <v>1336</v>
      </c>
      <c r="H12" s="29" t="s">
        <v>1256</v>
      </c>
      <c r="I12" s="24"/>
    </row>
    <row r="13" spans="1:9" x14ac:dyDescent="0.35">
      <c r="A13" s="20" t="s">
        <v>761</v>
      </c>
      <c r="B13" s="20" t="s">
        <v>2811</v>
      </c>
      <c r="C13" s="30" t="s">
        <v>2819</v>
      </c>
      <c r="D13" s="21" t="s">
        <v>1296</v>
      </c>
      <c r="E13" s="20" t="s">
        <v>1271</v>
      </c>
      <c r="F13" s="19" t="s">
        <v>172</v>
      </c>
      <c r="G13" s="23" t="s">
        <v>1337</v>
      </c>
      <c r="H13" s="4" t="s">
        <v>1257</v>
      </c>
      <c r="I13" s="24"/>
    </row>
    <row r="14" spans="1:9" ht="26" x14ac:dyDescent="0.35">
      <c r="A14" s="20" t="s">
        <v>761</v>
      </c>
      <c r="B14" s="20" t="s">
        <v>3254</v>
      </c>
      <c r="C14" s="30" t="s">
        <v>3252</v>
      </c>
      <c r="D14" s="21" t="s">
        <v>1295</v>
      </c>
      <c r="E14" s="20" t="s">
        <v>1250</v>
      </c>
      <c r="F14" s="19" t="s">
        <v>1270</v>
      </c>
      <c r="G14" s="23" t="s">
        <v>1337</v>
      </c>
      <c r="H14" s="4" t="s">
        <v>1257</v>
      </c>
      <c r="I14" s="24"/>
    </row>
    <row r="15" spans="1:9" ht="14.5" customHeight="1" x14ac:dyDescent="0.35">
      <c r="A15" s="20" t="s">
        <v>3250</v>
      </c>
      <c r="B15" s="20" t="s">
        <v>2811</v>
      </c>
      <c r="C15" s="69" t="s">
        <v>3249</v>
      </c>
      <c r="D15" s="19" t="s">
        <v>1294</v>
      </c>
      <c r="E15" s="20" t="s">
        <v>1271</v>
      </c>
      <c r="F15" s="23" t="s">
        <v>3234</v>
      </c>
      <c r="G15" s="21" t="s">
        <v>1336</v>
      </c>
      <c r="H15" s="4" t="s">
        <v>1256</v>
      </c>
      <c r="I15" s="24"/>
    </row>
    <row r="16" spans="1:9" ht="26" x14ac:dyDescent="0.35">
      <c r="A16" s="20" t="s">
        <v>3250</v>
      </c>
      <c r="B16" s="20" t="s">
        <v>3255</v>
      </c>
      <c r="C16" s="69" t="s">
        <v>3282</v>
      </c>
      <c r="D16" s="19" t="s">
        <v>3318</v>
      </c>
      <c r="E16" s="20" t="s">
        <v>1250</v>
      </c>
      <c r="F16" s="23" t="s">
        <v>3283</v>
      </c>
      <c r="G16" s="21" t="s">
        <v>1336</v>
      </c>
      <c r="H16" s="4" t="s">
        <v>1256</v>
      </c>
      <c r="I16" s="24"/>
    </row>
    <row r="17" spans="1:9" x14ac:dyDescent="0.35">
      <c r="A17" s="20" t="s">
        <v>3250</v>
      </c>
      <c r="B17" s="20" t="s">
        <v>1332</v>
      </c>
      <c r="C17" s="69" t="s">
        <v>2810</v>
      </c>
      <c r="D17" s="19" t="s">
        <v>1288</v>
      </c>
      <c r="E17" s="20" t="s">
        <v>160</v>
      </c>
      <c r="F17" s="23" t="s">
        <v>167</v>
      </c>
      <c r="G17" s="31" t="s">
        <v>3251</v>
      </c>
      <c r="H17" s="30" t="s">
        <v>1256</v>
      </c>
    </row>
    <row r="18" spans="1:9" x14ac:dyDescent="0.35">
      <c r="A18" s="20" t="s">
        <v>3250</v>
      </c>
      <c r="B18" s="20" t="s">
        <v>1332</v>
      </c>
      <c r="C18" s="69" t="s">
        <v>2812</v>
      </c>
      <c r="D18" s="19" t="s">
        <v>2812</v>
      </c>
      <c r="E18" s="20" t="s">
        <v>160</v>
      </c>
      <c r="F18" s="23" t="s">
        <v>1276</v>
      </c>
      <c r="G18" s="31" t="s">
        <v>1337</v>
      </c>
      <c r="H18" s="30" t="s">
        <v>1257</v>
      </c>
    </row>
    <row r="19" spans="1:9" x14ac:dyDescent="0.35">
      <c r="A19" s="20" t="s">
        <v>3250</v>
      </c>
      <c r="B19" s="20" t="s">
        <v>2811</v>
      </c>
      <c r="C19" s="69" t="s">
        <v>3253</v>
      </c>
      <c r="D19" s="21" t="s">
        <v>1297</v>
      </c>
      <c r="E19" s="20" t="s">
        <v>1250</v>
      </c>
      <c r="F19" s="23" t="s">
        <v>1275</v>
      </c>
      <c r="G19" s="23" t="s">
        <v>1337</v>
      </c>
      <c r="H19" s="4" t="s">
        <v>1257</v>
      </c>
    </row>
    <row r="20" spans="1:9" x14ac:dyDescent="0.35">
      <c r="E20" s="25"/>
      <c r="I20" s="24"/>
    </row>
    <row r="21" spans="1:9" x14ac:dyDescent="0.35">
      <c r="I21" s="24"/>
    </row>
    <row r="27" spans="1:9" x14ac:dyDescent="0.35">
      <c r="E27" s="26"/>
    </row>
    <row r="28" spans="1:9" x14ac:dyDescent="0.35">
      <c r="F28" s="26"/>
    </row>
  </sheetData>
  <sheetProtection algorithmName="SHA-512" hashValue="DDnxO+P/sICmeYPvC32erp7/2XG6Je87NG2So/9cdgD9CbjC04YmOnJnseJNMC+RmBd94yT4pMuN+IXstMGlFg==" saltValue="/37WyEPu9h507jjOfxQPww==" spinCount="100000" sheet="1" objects="1" scenarios="1"/>
  <conditionalFormatting sqref="G1 G17:H18 H15:H16 H20:H1048576 H1:H12">
    <cfRule type="containsText" dxfId="7" priority="8" operator="containsText" text="neg">
      <formula>NOT(ISERROR(SEARCH("neg",G1)))</formula>
    </cfRule>
  </conditionalFormatting>
  <conditionalFormatting sqref="H19">
    <cfRule type="containsText" dxfId="6" priority="3" operator="containsText" text="neg">
      <formula>NOT(ISERROR(SEARCH("neg",H19)))</formula>
    </cfRule>
  </conditionalFormatting>
  <conditionalFormatting sqref="H13">
    <cfRule type="containsText" dxfId="5" priority="2" operator="containsText" text="neg">
      <formula>NOT(ISERROR(SEARCH("neg",H13)))</formula>
    </cfRule>
  </conditionalFormatting>
  <conditionalFormatting sqref="H14">
    <cfRule type="containsText" dxfId="4" priority="1" operator="containsText" text="neg">
      <formula>NOT(ISERROR(SEARCH("neg",H14)))</formula>
    </cfRule>
  </conditionalFormatting>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70"/>
  <sheetViews>
    <sheetView showGridLines="0" topLeftCell="A28" workbookViewId="0">
      <selection activeCell="D46" sqref="D46"/>
    </sheetView>
  </sheetViews>
  <sheetFormatPr defaultRowHeight="14.5" x14ac:dyDescent="0.35"/>
  <cols>
    <col min="1" max="1" width="19.26953125" bestFit="1" customWidth="1"/>
    <col min="2" max="2" width="42.81640625" bestFit="1" customWidth="1"/>
    <col min="3" max="3" width="39" customWidth="1"/>
    <col min="4" max="4" width="29.453125" bestFit="1" customWidth="1"/>
    <col min="5" max="5" width="57.26953125" customWidth="1"/>
    <col min="6" max="6" width="23.453125" bestFit="1" customWidth="1"/>
    <col min="7" max="7" width="17.1796875" bestFit="1" customWidth="1"/>
  </cols>
  <sheetData>
    <row r="1" spans="1:6" s="113" customFormat="1" ht="15.5" x14ac:dyDescent="0.35">
      <c r="A1" s="111" t="s">
        <v>3974</v>
      </c>
      <c r="B1" s="127" t="s">
        <v>1026</v>
      </c>
      <c r="C1" s="127"/>
      <c r="D1" s="127"/>
      <c r="E1" s="111" t="s">
        <v>4056</v>
      </c>
      <c r="F1" s="112"/>
    </row>
    <row r="2" spans="1:6" x14ac:dyDescent="0.35">
      <c r="A2" s="130" t="s">
        <v>4055</v>
      </c>
      <c r="B2" s="131"/>
      <c r="C2" s="131"/>
      <c r="D2" s="131"/>
      <c r="E2" s="132"/>
      <c r="F2" s="84"/>
    </row>
    <row r="3" spans="1:6" ht="36" customHeight="1" x14ac:dyDescent="0.35">
      <c r="A3" s="138">
        <v>1</v>
      </c>
      <c r="B3" s="126" t="s">
        <v>4006</v>
      </c>
      <c r="C3" s="126"/>
      <c r="D3" s="139"/>
      <c r="E3" s="13"/>
      <c r="F3" s="6"/>
    </row>
    <row r="4" spans="1:6" x14ac:dyDescent="0.35">
      <c r="A4" s="138"/>
      <c r="B4" s="126"/>
      <c r="C4" s="126"/>
      <c r="D4" s="139"/>
      <c r="E4" s="109" t="s">
        <v>1027</v>
      </c>
      <c r="F4" s="6"/>
    </row>
    <row r="5" spans="1:6" x14ac:dyDescent="0.35">
      <c r="A5" s="138"/>
      <c r="B5" s="126"/>
      <c r="C5" s="126"/>
      <c r="D5" s="139"/>
      <c r="E5" s="109" t="s">
        <v>1028</v>
      </c>
      <c r="F5" s="6"/>
    </row>
    <row r="6" spans="1:6" x14ac:dyDescent="0.35">
      <c r="A6" s="138"/>
      <c r="B6" s="126"/>
      <c r="C6" s="126"/>
      <c r="D6" s="139"/>
      <c r="E6" s="109" t="s">
        <v>1029</v>
      </c>
      <c r="F6" s="6"/>
    </row>
    <row r="7" spans="1:6" x14ac:dyDescent="0.35">
      <c r="A7" s="138"/>
      <c r="B7" s="126"/>
      <c r="C7" s="126"/>
      <c r="D7" s="139"/>
      <c r="E7" s="110" t="s">
        <v>1030</v>
      </c>
      <c r="F7" s="6"/>
    </row>
    <row r="8" spans="1:6" ht="18.75" customHeight="1" x14ac:dyDescent="0.35">
      <c r="A8" s="137">
        <v>2</v>
      </c>
      <c r="B8" s="126" t="s">
        <v>4005</v>
      </c>
      <c r="C8" s="126"/>
      <c r="D8" s="126"/>
      <c r="E8" s="125"/>
      <c r="F8" s="6"/>
    </row>
    <row r="9" spans="1:6" ht="33.75" customHeight="1" x14ac:dyDescent="0.35">
      <c r="A9" s="137"/>
      <c r="B9" s="126"/>
      <c r="C9" s="126"/>
      <c r="D9" s="126"/>
      <c r="E9" s="126"/>
      <c r="F9" s="6"/>
    </row>
    <row r="10" spans="1:6" ht="38.25" customHeight="1" x14ac:dyDescent="0.35">
      <c r="A10" s="137">
        <v>3</v>
      </c>
      <c r="B10" s="126" t="s">
        <v>1031</v>
      </c>
      <c r="C10" s="126"/>
      <c r="D10" s="126"/>
      <c r="E10" s="38"/>
      <c r="F10" s="6"/>
    </row>
    <row r="11" spans="1:6" x14ac:dyDescent="0.35">
      <c r="A11" s="137"/>
      <c r="B11" s="126"/>
      <c r="C11" s="126"/>
      <c r="D11" s="126"/>
      <c r="E11" s="38" t="s">
        <v>1032</v>
      </c>
      <c r="F11" s="6"/>
    </row>
    <row r="12" spans="1:6" x14ac:dyDescent="0.35">
      <c r="A12" s="137"/>
      <c r="B12" s="126"/>
      <c r="C12" s="126"/>
      <c r="D12" s="126"/>
      <c r="E12" s="10" t="s">
        <v>1040</v>
      </c>
      <c r="F12" s="6"/>
    </row>
    <row r="13" spans="1:6" x14ac:dyDescent="0.35">
      <c r="A13" s="137"/>
      <c r="B13" s="126"/>
      <c r="C13" s="126"/>
      <c r="D13" s="126"/>
      <c r="E13" s="10" t="s">
        <v>1033</v>
      </c>
      <c r="F13" s="6"/>
    </row>
    <row r="14" spans="1:6" x14ac:dyDescent="0.35">
      <c r="A14" s="137"/>
      <c r="B14" s="126"/>
      <c r="C14" s="126"/>
      <c r="D14" s="126"/>
      <c r="E14" s="10" t="s">
        <v>1034</v>
      </c>
      <c r="F14" s="6"/>
    </row>
    <row r="15" spans="1:6" x14ac:dyDescent="0.35">
      <c r="A15" s="137"/>
      <c r="B15" s="126"/>
      <c r="C15" s="126"/>
      <c r="D15" s="126"/>
      <c r="E15" s="10" t="s">
        <v>1035</v>
      </c>
      <c r="F15" s="6"/>
    </row>
    <row r="16" spans="1:6" x14ac:dyDescent="0.35">
      <c r="A16" s="133" t="s">
        <v>4007</v>
      </c>
      <c r="B16" s="134"/>
      <c r="C16" s="134"/>
      <c r="D16" s="134"/>
      <c r="E16" s="135"/>
      <c r="F16" s="6"/>
    </row>
    <row r="17" spans="1:6" ht="15" customHeight="1" x14ac:dyDescent="0.35">
      <c r="A17" s="116" t="s">
        <v>1144</v>
      </c>
      <c r="B17" s="136" t="s">
        <v>4013</v>
      </c>
      <c r="C17" s="136"/>
      <c r="D17" s="136"/>
      <c r="E17" s="136"/>
      <c r="F17" s="6"/>
    </row>
    <row r="18" spans="1:6" ht="15" customHeight="1" x14ac:dyDescent="0.35">
      <c r="A18" s="116" t="s">
        <v>4016</v>
      </c>
      <c r="B18" s="136" t="s">
        <v>4015</v>
      </c>
      <c r="C18" s="136"/>
      <c r="D18" s="136"/>
      <c r="E18" s="136"/>
      <c r="F18" s="6"/>
    </row>
    <row r="19" spans="1:6" ht="15" customHeight="1" x14ac:dyDescent="0.35">
      <c r="A19" s="116" t="s">
        <v>4017</v>
      </c>
      <c r="B19" s="136" t="s">
        <v>4008</v>
      </c>
      <c r="C19" s="136" t="s">
        <v>4008</v>
      </c>
      <c r="D19" s="136" t="s">
        <v>4008</v>
      </c>
      <c r="E19" s="136" t="s">
        <v>4008</v>
      </c>
      <c r="F19" s="6"/>
    </row>
    <row r="20" spans="1:6" ht="15" customHeight="1" x14ac:dyDescent="0.35">
      <c r="A20" s="116" t="s">
        <v>4020</v>
      </c>
      <c r="B20" s="136" t="s">
        <v>4011</v>
      </c>
      <c r="C20" s="136" t="s">
        <v>4011</v>
      </c>
      <c r="D20" s="136" t="s">
        <v>4011</v>
      </c>
      <c r="E20" s="136" t="s">
        <v>4011</v>
      </c>
      <c r="F20" s="6"/>
    </row>
    <row r="21" spans="1:6" ht="15" customHeight="1" x14ac:dyDescent="0.35">
      <c r="A21" s="116" t="s">
        <v>4019</v>
      </c>
      <c r="B21" s="136" t="s">
        <v>4014</v>
      </c>
      <c r="C21" s="136" t="s">
        <v>4014</v>
      </c>
      <c r="D21" s="136" t="s">
        <v>4014</v>
      </c>
      <c r="E21" s="136" t="s">
        <v>4014</v>
      </c>
      <c r="F21" s="6"/>
    </row>
    <row r="22" spans="1:6" ht="15" customHeight="1" x14ac:dyDescent="0.35">
      <c r="A22" s="116" t="s">
        <v>1221</v>
      </c>
      <c r="B22" s="136" t="s">
        <v>4018</v>
      </c>
      <c r="C22" s="136" t="s">
        <v>4010</v>
      </c>
      <c r="D22" s="136" t="s">
        <v>4010</v>
      </c>
      <c r="E22" s="136" t="s">
        <v>4010</v>
      </c>
      <c r="F22" s="6"/>
    </row>
    <row r="23" spans="1:6" ht="15" customHeight="1" x14ac:dyDescent="0.35">
      <c r="A23" s="74" t="s">
        <v>1160</v>
      </c>
      <c r="B23" s="147" t="s">
        <v>4002</v>
      </c>
      <c r="C23" s="18" t="s">
        <v>4000</v>
      </c>
      <c r="D23" s="147" t="s">
        <v>1219</v>
      </c>
      <c r="E23" s="1" t="s">
        <v>1157</v>
      </c>
      <c r="F23" s="6" t="s">
        <v>4009</v>
      </c>
    </row>
    <row r="24" spans="1:6" ht="29" x14ac:dyDescent="0.35">
      <c r="A24" s="74" t="s">
        <v>1161</v>
      </c>
      <c r="B24" s="148"/>
      <c r="C24" s="18" t="s">
        <v>4003</v>
      </c>
      <c r="D24" s="149"/>
      <c r="E24" s="14" t="s">
        <v>1220</v>
      </c>
      <c r="F24" s="6" t="s">
        <v>4001</v>
      </c>
    </row>
    <row r="25" spans="1:6" ht="15" customHeight="1" x14ac:dyDescent="0.35">
      <c r="A25" s="74" t="s">
        <v>1264</v>
      </c>
      <c r="B25" s="148"/>
      <c r="C25" s="139" t="s">
        <v>1036</v>
      </c>
      <c r="D25" s="146"/>
      <c r="E25" s="12" t="s">
        <v>1149</v>
      </c>
      <c r="F25" s="6" t="s">
        <v>4004</v>
      </c>
    </row>
    <row r="26" spans="1:6" ht="45" customHeight="1" x14ac:dyDescent="0.35">
      <c r="A26" s="114">
        <v>5</v>
      </c>
      <c r="B26" s="150" t="s">
        <v>3996</v>
      </c>
      <c r="C26" s="151"/>
      <c r="D26" s="152"/>
      <c r="E26" s="1" t="s">
        <v>1127</v>
      </c>
      <c r="F26" s="86" t="s">
        <v>3997</v>
      </c>
    </row>
    <row r="27" spans="1:6" ht="29.25" customHeight="1" x14ac:dyDescent="0.35">
      <c r="A27" s="74" t="s">
        <v>1144</v>
      </c>
      <c r="B27" s="140" t="s">
        <v>3988</v>
      </c>
      <c r="C27" s="141"/>
      <c r="D27" s="18" t="s">
        <v>1036</v>
      </c>
      <c r="E27" s="9"/>
      <c r="F27" s="86" t="s">
        <v>3998</v>
      </c>
    </row>
    <row r="28" spans="1:6" ht="29.25" customHeight="1" x14ac:dyDescent="0.35">
      <c r="A28" s="74" t="s">
        <v>1145</v>
      </c>
      <c r="B28" s="142"/>
      <c r="C28" s="143"/>
      <c r="D28" s="18" t="s">
        <v>3987</v>
      </c>
      <c r="E28" s="9"/>
      <c r="F28" s="86" t="s">
        <v>3999</v>
      </c>
    </row>
    <row r="29" spans="1:6" ht="42" customHeight="1" x14ac:dyDescent="0.35">
      <c r="A29" s="74" t="s">
        <v>3503</v>
      </c>
      <c r="B29" s="142"/>
      <c r="C29" s="143"/>
      <c r="D29" s="16" t="s">
        <v>1037</v>
      </c>
      <c r="E29" s="9"/>
      <c r="F29" s="86" t="s">
        <v>3998</v>
      </c>
    </row>
    <row r="30" spans="1:6" ht="31.5" customHeight="1" x14ac:dyDescent="0.35">
      <c r="A30" s="74" t="s">
        <v>3509</v>
      </c>
      <c r="B30" s="142"/>
      <c r="C30" s="143"/>
      <c r="D30" s="18" t="s">
        <v>1038</v>
      </c>
      <c r="E30" s="9"/>
      <c r="F30" s="86" t="s">
        <v>3998</v>
      </c>
    </row>
    <row r="31" spans="1:6" ht="39.75" customHeight="1" x14ac:dyDescent="0.35">
      <c r="A31" s="74" t="s">
        <v>3512</v>
      </c>
      <c r="B31" s="144"/>
      <c r="C31" s="145"/>
      <c r="D31" s="18" t="s">
        <v>1039</v>
      </c>
      <c r="E31" s="9"/>
      <c r="F31" s="86" t="s">
        <v>3998</v>
      </c>
    </row>
    <row r="32" spans="1:6" ht="48" customHeight="1" x14ac:dyDescent="0.35">
      <c r="A32" s="74" t="s">
        <v>3515</v>
      </c>
      <c r="B32" s="39" t="s">
        <v>765</v>
      </c>
      <c r="C32" s="40"/>
      <c r="D32" s="11" t="s">
        <v>3407</v>
      </c>
      <c r="E32" s="41"/>
      <c r="F32" s="6"/>
    </row>
    <row r="33" spans="1:6" ht="39.65" customHeight="1" x14ac:dyDescent="0.35">
      <c r="A33" s="74" t="s">
        <v>3566</v>
      </c>
      <c r="B33" s="42" t="s">
        <v>3408</v>
      </c>
      <c r="C33" s="40"/>
      <c r="D33" s="11" t="s">
        <v>3407</v>
      </c>
      <c r="E33" s="41"/>
      <c r="F33" s="6"/>
    </row>
    <row r="34" spans="1:6" ht="58" x14ac:dyDescent="0.35">
      <c r="A34" s="75" t="s">
        <v>3533</v>
      </c>
      <c r="B34" s="38" t="s">
        <v>4054</v>
      </c>
      <c r="C34" s="123" t="s">
        <v>3989</v>
      </c>
      <c r="D34" s="124"/>
      <c r="E34" s="85"/>
      <c r="F34" s="87" t="s">
        <v>3992</v>
      </c>
    </row>
    <row r="35" spans="1:6" ht="43.5" x14ac:dyDescent="0.35">
      <c r="A35" s="75" t="s">
        <v>3567</v>
      </c>
      <c r="B35" s="28" t="s">
        <v>3274</v>
      </c>
      <c r="C35" s="128" t="s">
        <v>3990</v>
      </c>
      <c r="D35" s="129"/>
      <c r="E35" s="38"/>
      <c r="F35" s="87" t="s">
        <v>3991</v>
      </c>
    </row>
    <row r="36" spans="1:6" ht="43.5" x14ac:dyDescent="0.35">
      <c r="A36" s="118" t="s">
        <v>4070</v>
      </c>
      <c r="B36" s="38" t="s">
        <v>4069</v>
      </c>
      <c r="C36" s="123" t="s">
        <v>3989</v>
      </c>
      <c r="D36" s="124"/>
      <c r="E36" s="85"/>
      <c r="F36" s="87" t="s">
        <v>3991</v>
      </c>
    </row>
    <row r="37" spans="1:6" ht="15.65" customHeight="1" x14ac:dyDescent="0.35">
      <c r="A37" s="115">
        <v>9</v>
      </c>
      <c r="B37" s="1" t="s">
        <v>4045</v>
      </c>
      <c r="C37" s="1"/>
      <c r="D37" s="1"/>
      <c r="E37" s="1"/>
      <c r="F37" s="6"/>
    </row>
    <row r="38" spans="1:6" x14ac:dyDescent="0.35">
      <c r="B38" s="18"/>
      <c r="C38" s="18" t="s">
        <v>1323</v>
      </c>
      <c r="D38" s="18" t="s">
        <v>1324</v>
      </c>
      <c r="E38" s="6"/>
    </row>
    <row r="39" spans="1:6" x14ac:dyDescent="0.35">
      <c r="B39" s="22" t="s">
        <v>766</v>
      </c>
      <c r="C39" s="18" t="s">
        <v>1325</v>
      </c>
      <c r="D39" s="18" t="s">
        <v>1326</v>
      </c>
    </row>
    <row r="40" spans="1:6" x14ac:dyDescent="0.35">
      <c r="B40" s="22" t="s">
        <v>1327</v>
      </c>
      <c r="C40" s="18" t="s">
        <v>1328</v>
      </c>
      <c r="D40" s="18" t="s">
        <v>1329</v>
      </c>
    </row>
    <row r="41" spans="1:6" x14ac:dyDescent="0.35">
      <c r="B41" s="22" t="s">
        <v>861</v>
      </c>
      <c r="C41" s="18" t="s">
        <v>1326</v>
      </c>
      <c r="D41" s="18" t="s">
        <v>1325</v>
      </c>
    </row>
    <row r="42" spans="1:6" x14ac:dyDescent="0.35">
      <c r="B42" s="22" t="s">
        <v>846</v>
      </c>
      <c r="C42" s="18" t="s">
        <v>1325</v>
      </c>
      <c r="D42" s="18" t="s">
        <v>1326</v>
      </c>
    </row>
    <row r="43" spans="1:6" x14ac:dyDescent="0.35">
      <c r="B43" s="22" t="s">
        <v>894</v>
      </c>
      <c r="C43" s="18" t="s">
        <v>1326</v>
      </c>
      <c r="D43" s="18" t="s">
        <v>1325</v>
      </c>
    </row>
    <row r="44" spans="1:6" x14ac:dyDescent="0.35">
      <c r="B44" s="22" t="s">
        <v>1330</v>
      </c>
      <c r="C44" s="18"/>
      <c r="D44" s="18"/>
    </row>
    <row r="48" spans="1:6" x14ac:dyDescent="0.35">
      <c r="A48" s="88"/>
      <c r="B48" t="s">
        <v>4072</v>
      </c>
    </row>
    <row r="49" spans="2:3" x14ac:dyDescent="0.35">
      <c r="B49" s="119" t="s">
        <v>4</v>
      </c>
      <c r="C49" s="119" t="s">
        <v>4073</v>
      </c>
    </row>
    <row r="50" spans="2:3" x14ac:dyDescent="0.35">
      <c r="B50" s="122" t="s">
        <v>4093</v>
      </c>
      <c r="C50" s="122"/>
    </row>
    <row r="51" spans="2:3" ht="29" x14ac:dyDescent="0.35">
      <c r="B51" s="121">
        <v>1</v>
      </c>
      <c r="C51" s="120" t="s">
        <v>4074</v>
      </c>
    </row>
    <row r="52" spans="2:3" x14ac:dyDescent="0.35">
      <c r="B52" s="121"/>
      <c r="C52" s="120" t="s">
        <v>4075</v>
      </c>
    </row>
    <row r="53" spans="2:3" x14ac:dyDescent="0.35">
      <c r="B53" s="121">
        <v>2</v>
      </c>
      <c r="C53" s="120" t="s">
        <v>4076</v>
      </c>
    </row>
    <row r="54" spans="2:3" x14ac:dyDescent="0.35">
      <c r="B54" s="121"/>
      <c r="C54" s="120" t="s">
        <v>4077</v>
      </c>
    </row>
    <row r="55" spans="2:3" x14ac:dyDescent="0.35">
      <c r="B55" s="121"/>
      <c r="C55" s="38"/>
    </row>
    <row r="56" spans="2:3" x14ac:dyDescent="0.35">
      <c r="B56" s="121">
        <v>3</v>
      </c>
      <c r="C56" s="120" t="s">
        <v>4078</v>
      </c>
    </row>
    <row r="57" spans="2:3" x14ac:dyDescent="0.35">
      <c r="B57" s="121"/>
      <c r="C57" s="120" t="s">
        <v>4079</v>
      </c>
    </row>
    <row r="58" spans="2:3" ht="14.5" customHeight="1" x14ac:dyDescent="0.35">
      <c r="B58" s="121">
        <v>4</v>
      </c>
      <c r="C58" s="120" t="s">
        <v>4080</v>
      </c>
    </row>
    <row r="59" spans="2:3" ht="14.5" customHeight="1" x14ac:dyDescent="0.35">
      <c r="B59" s="121"/>
      <c r="C59" s="120" t="s">
        <v>4081</v>
      </c>
    </row>
    <row r="60" spans="2:3" x14ac:dyDescent="0.35">
      <c r="B60" s="121"/>
      <c r="C60" s="120" t="s">
        <v>4079</v>
      </c>
    </row>
    <row r="61" spans="2:3" x14ac:dyDescent="0.35">
      <c r="B61" s="122" t="s">
        <v>4082</v>
      </c>
      <c r="C61" s="122"/>
    </row>
    <row r="62" spans="2:3" x14ac:dyDescent="0.35">
      <c r="B62" s="121">
        <v>5</v>
      </c>
      <c r="C62" s="120" t="s">
        <v>4076</v>
      </c>
    </row>
    <row r="63" spans="2:3" x14ac:dyDescent="0.35">
      <c r="B63" s="121"/>
      <c r="C63" s="120" t="s">
        <v>4077</v>
      </c>
    </row>
    <row r="64" spans="2:3" x14ac:dyDescent="0.35">
      <c r="B64" s="121">
        <v>6</v>
      </c>
      <c r="C64" s="120" t="s">
        <v>4083</v>
      </c>
    </row>
    <row r="65" spans="2:3" x14ac:dyDescent="0.35">
      <c r="B65" s="121"/>
      <c r="C65" s="120" t="s">
        <v>4084</v>
      </c>
    </row>
    <row r="66" spans="2:3" x14ac:dyDescent="0.35">
      <c r="B66" s="121"/>
      <c r="C66" s="120" t="s">
        <v>4085</v>
      </c>
    </row>
    <row r="67" spans="2:3" x14ac:dyDescent="0.35">
      <c r="B67" s="121">
        <v>7</v>
      </c>
      <c r="C67" s="120" t="s">
        <v>4086</v>
      </c>
    </row>
    <row r="68" spans="2:3" x14ac:dyDescent="0.35">
      <c r="B68" s="121"/>
      <c r="C68" s="120" t="s">
        <v>4087</v>
      </c>
    </row>
    <row r="69" spans="2:3" x14ac:dyDescent="0.35">
      <c r="B69" s="121">
        <v>8</v>
      </c>
      <c r="C69" s="120" t="s">
        <v>4088</v>
      </c>
    </row>
    <row r="70" spans="2:3" x14ac:dyDescent="0.35">
      <c r="B70" s="121"/>
      <c r="C70" s="120" t="s">
        <v>4089</v>
      </c>
    </row>
  </sheetData>
  <sheetProtection algorithmName="SHA-512" hashValue="e7RdMOsNC//SRJ8qAzRWAV5HWQG6VVkBXwJlm9kh1PPYYQS9k29fJp3OANawpVI0p3YhubP59+ZXrhNBiPSEUA==" saltValue="az1c1EC0y3Tyfxa1rzS9WQ==" spinCount="100000" sheet="1" objects="1" scenarios="1" formatCells="0" formatColumns="0" formatRows="0" sort="0" autoFilter="0" pivotTables="0"/>
  <mergeCells count="34">
    <mergeCell ref="A3:A7"/>
    <mergeCell ref="B3:D7"/>
    <mergeCell ref="A8:A9"/>
    <mergeCell ref="B8:D9"/>
    <mergeCell ref="B27:C31"/>
    <mergeCell ref="C25:D25"/>
    <mergeCell ref="B23:B25"/>
    <mergeCell ref="D23:D24"/>
    <mergeCell ref="B26:D26"/>
    <mergeCell ref="C34:D34"/>
    <mergeCell ref="E8:E9"/>
    <mergeCell ref="B1:D1"/>
    <mergeCell ref="C36:D36"/>
    <mergeCell ref="B51:B52"/>
    <mergeCell ref="C35:D35"/>
    <mergeCell ref="A2:E2"/>
    <mergeCell ref="A16:E16"/>
    <mergeCell ref="B17:E17"/>
    <mergeCell ref="B18:E18"/>
    <mergeCell ref="B19:E19"/>
    <mergeCell ref="B20:E20"/>
    <mergeCell ref="B21:E21"/>
    <mergeCell ref="B22:E22"/>
    <mergeCell ref="A10:A15"/>
    <mergeCell ref="B10:D15"/>
    <mergeCell ref="B69:B70"/>
    <mergeCell ref="B50:C50"/>
    <mergeCell ref="B61:C61"/>
    <mergeCell ref="B62:B63"/>
    <mergeCell ref="B64:B66"/>
    <mergeCell ref="B67:B68"/>
    <mergeCell ref="B58:B60"/>
    <mergeCell ref="B53:B55"/>
    <mergeCell ref="B56:B57"/>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I151"/>
  <sheetViews>
    <sheetView showGridLines="0" topLeftCell="A13" workbookViewId="0">
      <selection activeCell="G73" sqref="G73"/>
    </sheetView>
  </sheetViews>
  <sheetFormatPr defaultRowHeight="14.5" x14ac:dyDescent="0.35"/>
  <cols>
    <col min="1" max="1" width="9.26953125" customWidth="1"/>
    <col min="2" max="2" width="61.453125" customWidth="1"/>
    <col min="3" max="3" width="47.54296875" customWidth="1"/>
    <col min="5" max="5" width="14.453125" customWidth="1"/>
    <col min="6" max="6" width="15.1796875" customWidth="1"/>
    <col min="7" max="7" width="34.7265625" bestFit="1" customWidth="1"/>
    <col min="8" max="8" width="15.7265625" bestFit="1" customWidth="1"/>
    <col min="9" max="9" width="14.81640625" bestFit="1" customWidth="1"/>
  </cols>
  <sheetData>
    <row r="1" spans="1:9" x14ac:dyDescent="0.35">
      <c r="A1" s="17" t="s">
        <v>4057</v>
      </c>
      <c r="B1" s="5" t="s">
        <v>0</v>
      </c>
      <c r="C1" s="5" t="s">
        <v>1</v>
      </c>
      <c r="D1" s="15" t="s">
        <v>2</v>
      </c>
      <c r="E1" s="15" t="s">
        <v>3</v>
      </c>
      <c r="F1" s="15" t="s">
        <v>4</v>
      </c>
      <c r="G1" s="65" t="s">
        <v>1268</v>
      </c>
      <c r="H1" s="15" t="s">
        <v>4050</v>
      </c>
      <c r="I1" s="15" t="s">
        <v>4051</v>
      </c>
    </row>
    <row r="2" spans="1:9" x14ac:dyDescent="0.35">
      <c r="A2" s="5">
        <v>1</v>
      </c>
      <c r="B2" s="5" t="s">
        <v>7</v>
      </c>
      <c r="C2" s="5" t="s">
        <v>3585</v>
      </c>
      <c r="D2" s="5">
        <v>2009</v>
      </c>
      <c r="E2" s="5" t="s">
        <v>8</v>
      </c>
      <c r="F2" s="5" t="s">
        <v>6</v>
      </c>
      <c r="G2" s="65" t="s">
        <v>3693</v>
      </c>
      <c r="H2" s="5">
        <v>12</v>
      </c>
      <c r="I2" s="5">
        <v>0</v>
      </c>
    </row>
    <row r="3" spans="1:9" x14ac:dyDescent="0.35">
      <c r="A3" s="5">
        <v>2</v>
      </c>
      <c r="B3" s="5" t="s">
        <v>10</v>
      </c>
      <c r="C3" s="5" t="s">
        <v>11</v>
      </c>
      <c r="D3" s="5">
        <v>2006</v>
      </c>
      <c r="E3" s="5" t="s">
        <v>5</v>
      </c>
      <c r="F3" s="5" t="s">
        <v>6</v>
      </c>
      <c r="G3" s="65" t="s">
        <v>3694</v>
      </c>
      <c r="H3" s="5">
        <v>6</v>
      </c>
      <c r="I3" s="5">
        <v>0</v>
      </c>
    </row>
    <row r="4" spans="1:9" x14ac:dyDescent="0.35">
      <c r="A4" s="5">
        <v>3</v>
      </c>
      <c r="B4" s="5" t="s">
        <v>13</v>
      </c>
      <c r="C4" s="5" t="s">
        <v>11</v>
      </c>
      <c r="D4" s="5">
        <v>2002</v>
      </c>
      <c r="E4" s="5" t="s">
        <v>12</v>
      </c>
      <c r="F4" s="5" t="s">
        <v>6</v>
      </c>
      <c r="G4" s="65" t="s">
        <v>3695</v>
      </c>
      <c r="H4" s="5">
        <v>5</v>
      </c>
      <c r="I4" s="5">
        <v>0</v>
      </c>
    </row>
    <row r="5" spans="1:9" x14ac:dyDescent="0.35">
      <c r="A5" s="35">
        <v>4</v>
      </c>
      <c r="B5" s="37" t="s">
        <v>3230</v>
      </c>
      <c r="C5" s="37" t="s">
        <v>3636</v>
      </c>
      <c r="D5" s="37">
        <v>2007</v>
      </c>
      <c r="E5" s="37" t="s">
        <v>3228</v>
      </c>
      <c r="F5" s="35" t="s">
        <v>6</v>
      </c>
      <c r="G5" s="77" t="s">
        <v>3227</v>
      </c>
      <c r="H5" s="5">
        <v>1</v>
      </c>
      <c r="I5" s="5">
        <v>0</v>
      </c>
    </row>
    <row r="6" spans="1:9" x14ac:dyDescent="0.35">
      <c r="A6" s="5">
        <v>5</v>
      </c>
      <c r="B6" s="5" t="s">
        <v>14</v>
      </c>
      <c r="C6" s="5" t="s">
        <v>3568</v>
      </c>
      <c r="D6" s="5">
        <v>2002</v>
      </c>
      <c r="E6" s="5" t="s">
        <v>9</v>
      </c>
      <c r="F6" s="5" t="s">
        <v>6</v>
      </c>
      <c r="G6" s="65" t="s">
        <v>3696</v>
      </c>
      <c r="H6" s="5">
        <v>3</v>
      </c>
      <c r="I6" s="5">
        <v>0</v>
      </c>
    </row>
    <row r="7" spans="1:9" x14ac:dyDescent="0.35">
      <c r="A7" s="5">
        <v>6</v>
      </c>
      <c r="B7" s="5" t="s">
        <v>15</v>
      </c>
      <c r="C7" s="5" t="s">
        <v>3585</v>
      </c>
      <c r="D7" s="5">
        <v>2001</v>
      </c>
      <c r="E7" s="5" t="s">
        <v>9</v>
      </c>
      <c r="F7" s="5" t="s">
        <v>6</v>
      </c>
      <c r="G7" s="65" t="s">
        <v>3697</v>
      </c>
      <c r="H7" s="5">
        <v>2</v>
      </c>
      <c r="I7" s="5">
        <v>0</v>
      </c>
    </row>
    <row r="8" spans="1:9" x14ac:dyDescent="0.35">
      <c r="A8" s="5">
        <v>7</v>
      </c>
      <c r="B8" s="5" t="s">
        <v>16</v>
      </c>
      <c r="C8" s="5" t="s">
        <v>3569</v>
      </c>
      <c r="D8" s="5">
        <v>2006</v>
      </c>
      <c r="E8" s="5" t="s">
        <v>17</v>
      </c>
      <c r="F8" s="5" t="s">
        <v>18</v>
      </c>
      <c r="G8" s="65" t="s">
        <v>3698</v>
      </c>
      <c r="H8" s="5">
        <v>10</v>
      </c>
      <c r="I8" s="5">
        <v>0</v>
      </c>
    </row>
    <row r="9" spans="1:9" x14ac:dyDescent="0.35">
      <c r="A9" s="5">
        <v>8</v>
      </c>
      <c r="B9" s="5" t="s">
        <v>19</v>
      </c>
      <c r="C9" s="5" t="s">
        <v>3570</v>
      </c>
      <c r="D9" s="5">
        <v>2007</v>
      </c>
      <c r="E9" s="5" t="s">
        <v>8</v>
      </c>
      <c r="F9" s="5" t="s">
        <v>6</v>
      </c>
      <c r="G9" s="65" t="s">
        <v>3699</v>
      </c>
      <c r="H9" s="5">
        <v>2</v>
      </c>
      <c r="I9" s="5">
        <v>0</v>
      </c>
    </row>
    <row r="10" spans="1:9" x14ac:dyDescent="0.35">
      <c r="A10" s="5">
        <v>9</v>
      </c>
      <c r="B10" s="5" t="s">
        <v>20</v>
      </c>
      <c r="C10" s="5" t="s">
        <v>3622</v>
      </c>
      <c r="D10" s="5">
        <v>2004</v>
      </c>
      <c r="E10" s="5" t="s">
        <v>12</v>
      </c>
      <c r="F10" s="5" t="s">
        <v>6</v>
      </c>
      <c r="G10" s="65" t="s">
        <v>3700</v>
      </c>
      <c r="H10" s="5">
        <v>2</v>
      </c>
      <c r="I10" s="5">
        <v>1</v>
      </c>
    </row>
    <row r="11" spans="1:9" x14ac:dyDescent="0.35">
      <c r="A11" s="5">
        <v>10</v>
      </c>
      <c r="B11" s="5" t="s">
        <v>22</v>
      </c>
      <c r="C11" s="5" t="s">
        <v>3579</v>
      </c>
      <c r="D11" s="5">
        <v>2002</v>
      </c>
      <c r="E11" s="5" t="s">
        <v>8</v>
      </c>
      <c r="F11" s="5" t="s">
        <v>6</v>
      </c>
      <c r="G11" s="65" t="s">
        <v>3701</v>
      </c>
      <c r="H11" s="5">
        <v>52</v>
      </c>
      <c r="I11" s="5">
        <v>0</v>
      </c>
    </row>
    <row r="12" spans="1:9" x14ac:dyDescent="0.35">
      <c r="A12" s="5">
        <v>11</v>
      </c>
      <c r="B12" s="5" t="s">
        <v>23</v>
      </c>
      <c r="C12" s="5" t="s">
        <v>3571</v>
      </c>
      <c r="D12" s="5">
        <v>2008</v>
      </c>
      <c r="E12" s="5" t="s">
        <v>8</v>
      </c>
      <c r="F12" s="5" t="s">
        <v>6</v>
      </c>
      <c r="G12" s="65" t="s">
        <v>3702</v>
      </c>
      <c r="H12" s="5">
        <v>8</v>
      </c>
      <c r="I12" s="5">
        <v>7</v>
      </c>
    </row>
    <row r="13" spans="1:9" x14ac:dyDescent="0.35">
      <c r="A13" s="5">
        <v>12</v>
      </c>
      <c r="B13" s="5" t="s">
        <v>24</v>
      </c>
      <c r="C13" s="5" t="s">
        <v>3572</v>
      </c>
      <c r="D13" s="5">
        <v>2008</v>
      </c>
      <c r="E13" s="5" t="s">
        <v>21</v>
      </c>
      <c r="F13" s="5" t="s">
        <v>6</v>
      </c>
      <c r="G13" s="65" t="s">
        <v>3703</v>
      </c>
      <c r="H13" s="5">
        <v>4</v>
      </c>
      <c r="I13" s="5">
        <v>16</v>
      </c>
    </row>
    <row r="14" spans="1:9" x14ac:dyDescent="0.35">
      <c r="A14" s="5">
        <v>13</v>
      </c>
      <c r="B14" s="5" t="s">
        <v>25</v>
      </c>
      <c r="C14" s="5" t="s">
        <v>3573</v>
      </c>
      <c r="D14" s="5">
        <v>2002</v>
      </c>
      <c r="E14" s="5" t="s">
        <v>17</v>
      </c>
      <c r="F14" s="5" t="s">
        <v>18</v>
      </c>
      <c r="G14" s="65" t="s">
        <v>3704</v>
      </c>
      <c r="H14" s="5">
        <v>1</v>
      </c>
      <c r="I14" s="5">
        <v>0</v>
      </c>
    </row>
    <row r="15" spans="1:9" x14ac:dyDescent="0.35">
      <c r="A15" s="5">
        <v>14</v>
      </c>
      <c r="B15" s="5" t="s">
        <v>26</v>
      </c>
      <c r="C15" s="5" t="s">
        <v>3580</v>
      </c>
      <c r="D15" s="5">
        <v>2009</v>
      </c>
      <c r="E15" s="5" t="s">
        <v>12</v>
      </c>
      <c r="F15" s="5" t="s">
        <v>6</v>
      </c>
      <c r="G15" s="65" t="s">
        <v>3705</v>
      </c>
      <c r="H15" s="5">
        <v>2</v>
      </c>
      <c r="I15" s="5">
        <v>0</v>
      </c>
    </row>
    <row r="16" spans="1:9" x14ac:dyDescent="0.35">
      <c r="A16" s="5">
        <v>15</v>
      </c>
      <c r="B16" s="5" t="s">
        <v>27</v>
      </c>
      <c r="C16" s="5" t="s">
        <v>3574</v>
      </c>
      <c r="D16" s="5">
        <v>2004</v>
      </c>
      <c r="E16" s="5" t="s">
        <v>8</v>
      </c>
      <c r="F16" s="5" t="s">
        <v>6</v>
      </c>
      <c r="G16" s="65" t="s">
        <v>3706</v>
      </c>
      <c r="H16" s="5">
        <v>258</v>
      </c>
      <c r="I16" s="5">
        <v>0</v>
      </c>
    </row>
    <row r="17" spans="1:9" x14ac:dyDescent="0.35">
      <c r="A17" s="5">
        <v>16</v>
      </c>
      <c r="B17" s="5" t="s">
        <v>28</v>
      </c>
      <c r="C17" s="5" t="s">
        <v>3575</v>
      </c>
      <c r="D17" s="5">
        <v>2000</v>
      </c>
      <c r="E17" s="5" t="s">
        <v>17</v>
      </c>
      <c r="F17" s="5" t="s">
        <v>18</v>
      </c>
      <c r="G17" s="65" t="s">
        <v>3707</v>
      </c>
      <c r="H17" s="5">
        <v>2</v>
      </c>
      <c r="I17" s="5">
        <v>3</v>
      </c>
    </row>
    <row r="18" spans="1:9" x14ac:dyDescent="0.35">
      <c r="A18" s="5">
        <v>17</v>
      </c>
      <c r="B18" s="5" t="s">
        <v>29</v>
      </c>
      <c r="C18" s="5" t="s">
        <v>3584</v>
      </c>
      <c r="D18" s="5">
        <v>2009</v>
      </c>
      <c r="E18" s="5" t="s">
        <v>8</v>
      </c>
      <c r="F18" s="5" t="s">
        <v>6</v>
      </c>
      <c r="G18" s="65" t="s">
        <v>3708</v>
      </c>
      <c r="H18" s="5">
        <v>1</v>
      </c>
      <c r="I18" s="5">
        <v>0</v>
      </c>
    </row>
    <row r="19" spans="1:9" x14ac:dyDescent="0.35">
      <c r="A19" s="5">
        <v>18</v>
      </c>
      <c r="B19" s="5" t="s">
        <v>30</v>
      </c>
      <c r="C19" s="5" t="s">
        <v>3583</v>
      </c>
      <c r="D19" s="5">
        <v>2007</v>
      </c>
      <c r="E19" s="5" t="s">
        <v>8</v>
      </c>
      <c r="F19" s="5" t="s">
        <v>6</v>
      </c>
      <c r="G19" s="65" t="s">
        <v>3709</v>
      </c>
      <c r="H19" s="5">
        <v>4</v>
      </c>
      <c r="I19" s="5">
        <v>0</v>
      </c>
    </row>
    <row r="20" spans="1:9" x14ac:dyDescent="0.35">
      <c r="A20" s="5">
        <v>19</v>
      </c>
      <c r="B20" s="5" t="s">
        <v>31</v>
      </c>
      <c r="C20" s="5" t="s">
        <v>3582</v>
      </c>
      <c r="D20" s="5">
        <v>2007</v>
      </c>
      <c r="E20" s="5" t="s">
        <v>8</v>
      </c>
      <c r="F20" s="5" t="s">
        <v>6</v>
      </c>
      <c r="G20" s="65" t="s">
        <v>3710</v>
      </c>
      <c r="H20" s="5">
        <v>3</v>
      </c>
      <c r="I20" s="5">
        <v>0</v>
      </c>
    </row>
    <row r="21" spans="1:9" x14ac:dyDescent="0.35">
      <c r="A21" s="5">
        <v>20</v>
      </c>
      <c r="B21" s="5" t="s">
        <v>32</v>
      </c>
      <c r="C21" s="5" t="s">
        <v>3576</v>
      </c>
      <c r="D21" s="5">
        <v>2006</v>
      </c>
      <c r="E21" s="5" t="s">
        <v>21</v>
      </c>
      <c r="F21" s="5" t="s">
        <v>6</v>
      </c>
      <c r="G21" s="65" t="s">
        <v>3711</v>
      </c>
      <c r="H21" s="5">
        <v>2</v>
      </c>
      <c r="I21" s="5">
        <v>0</v>
      </c>
    </row>
    <row r="22" spans="1:9" x14ac:dyDescent="0.35">
      <c r="A22" s="5">
        <v>21</v>
      </c>
      <c r="B22" s="5" t="s">
        <v>33</v>
      </c>
      <c r="C22" s="5" t="s">
        <v>3581</v>
      </c>
      <c r="D22" s="5">
        <v>2006</v>
      </c>
      <c r="E22" s="5" t="s">
        <v>8</v>
      </c>
      <c r="F22" s="5" t="s">
        <v>6</v>
      </c>
      <c r="G22" s="65" t="s">
        <v>3712</v>
      </c>
      <c r="H22" s="5">
        <v>5</v>
      </c>
      <c r="I22" s="5">
        <v>0</v>
      </c>
    </row>
    <row r="23" spans="1:9" x14ac:dyDescent="0.35">
      <c r="A23" s="5">
        <v>22</v>
      </c>
      <c r="B23" s="5" t="s">
        <v>34</v>
      </c>
      <c r="C23" s="5" t="s">
        <v>3623</v>
      </c>
      <c r="D23" s="5">
        <v>2005</v>
      </c>
      <c r="E23" s="5" t="s">
        <v>35</v>
      </c>
      <c r="F23" s="5" t="s">
        <v>6</v>
      </c>
      <c r="G23" s="65" t="s">
        <v>3713</v>
      </c>
      <c r="H23" s="5">
        <v>20</v>
      </c>
      <c r="I23" s="5">
        <v>0</v>
      </c>
    </row>
    <row r="24" spans="1:9" x14ac:dyDescent="0.35">
      <c r="A24" s="5">
        <v>23</v>
      </c>
      <c r="B24" s="5" t="s">
        <v>36</v>
      </c>
      <c r="C24" s="5" t="s">
        <v>37</v>
      </c>
      <c r="D24" s="5">
        <v>2008</v>
      </c>
      <c r="E24" s="5" t="s">
        <v>5</v>
      </c>
      <c r="F24" s="5" t="s">
        <v>6</v>
      </c>
      <c r="G24" s="65" t="s">
        <v>3714</v>
      </c>
      <c r="H24" s="5">
        <v>4</v>
      </c>
      <c r="I24" s="5">
        <v>0</v>
      </c>
    </row>
    <row r="25" spans="1:9" x14ac:dyDescent="0.35">
      <c r="A25" s="5">
        <v>24</v>
      </c>
      <c r="B25" s="5" t="s">
        <v>38</v>
      </c>
      <c r="C25" s="5" t="s">
        <v>39</v>
      </c>
      <c r="D25" s="5">
        <v>2003</v>
      </c>
      <c r="E25" s="5" t="s">
        <v>5</v>
      </c>
      <c r="F25" s="5" t="s">
        <v>6</v>
      </c>
      <c r="G25" s="65" t="s">
        <v>3715</v>
      </c>
      <c r="H25" s="5">
        <v>20</v>
      </c>
      <c r="I25" s="5">
        <v>0</v>
      </c>
    </row>
    <row r="26" spans="1:9" x14ac:dyDescent="0.35">
      <c r="A26" s="5">
        <v>25</v>
      </c>
      <c r="B26" s="5" t="s">
        <v>40</v>
      </c>
      <c r="C26" s="5" t="s">
        <v>3577</v>
      </c>
      <c r="D26" s="5">
        <v>2005</v>
      </c>
      <c r="E26" s="5" t="s">
        <v>17</v>
      </c>
      <c r="F26" s="5" t="s">
        <v>18</v>
      </c>
      <c r="G26" s="65" t="s">
        <v>3716</v>
      </c>
      <c r="H26" s="5">
        <v>10</v>
      </c>
      <c r="I26" s="5">
        <v>0</v>
      </c>
    </row>
    <row r="27" spans="1:9" x14ac:dyDescent="0.35">
      <c r="A27" s="5">
        <v>26</v>
      </c>
      <c r="B27" s="5" t="s">
        <v>41</v>
      </c>
      <c r="C27" s="5" t="s">
        <v>3624</v>
      </c>
      <c r="D27" s="5">
        <v>2006</v>
      </c>
      <c r="E27" s="5" t="s">
        <v>8</v>
      </c>
      <c r="F27" s="5" t="s">
        <v>6</v>
      </c>
      <c r="G27" s="65" t="s">
        <v>3717</v>
      </c>
      <c r="H27" s="5">
        <v>2</v>
      </c>
      <c r="I27" s="5">
        <v>0</v>
      </c>
    </row>
    <row r="28" spans="1:9" x14ac:dyDescent="0.35">
      <c r="A28" s="5">
        <v>27</v>
      </c>
      <c r="B28" s="5" t="s">
        <v>42</v>
      </c>
      <c r="C28" s="5" t="s">
        <v>11</v>
      </c>
      <c r="D28" s="5">
        <v>2007</v>
      </c>
      <c r="E28" s="5" t="s">
        <v>21</v>
      </c>
      <c r="F28" s="5" t="s">
        <v>6</v>
      </c>
      <c r="G28" s="65" t="s">
        <v>3718</v>
      </c>
      <c r="H28" s="5">
        <v>3</v>
      </c>
      <c r="I28" s="5">
        <v>0</v>
      </c>
    </row>
    <row r="29" spans="1:9" x14ac:dyDescent="0.35">
      <c r="A29" s="5">
        <v>28</v>
      </c>
      <c r="B29" s="5" t="s">
        <v>43</v>
      </c>
      <c r="C29" s="5" t="s">
        <v>44</v>
      </c>
      <c r="D29" s="5">
        <v>2002</v>
      </c>
      <c r="E29" s="5" t="s">
        <v>5</v>
      </c>
      <c r="F29" s="5" t="s">
        <v>6</v>
      </c>
      <c r="G29" s="65" t="s">
        <v>3719</v>
      </c>
      <c r="H29" s="5">
        <v>0</v>
      </c>
      <c r="I29" s="5">
        <v>4</v>
      </c>
    </row>
    <row r="30" spans="1:9" x14ac:dyDescent="0.35">
      <c r="A30" s="5">
        <v>29</v>
      </c>
      <c r="B30" s="5" t="s">
        <v>45</v>
      </c>
      <c r="C30" s="5" t="s">
        <v>3578</v>
      </c>
      <c r="D30" s="5">
        <v>2009</v>
      </c>
      <c r="E30" s="5" t="s">
        <v>8</v>
      </c>
      <c r="F30" s="5" t="s">
        <v>6</v>
      </c>
      <c r="G30" s="65" t="s">
        <v>3720</v>
      </c>
      <c r="H30" s="5">
        <v>3</v>
      </c>
      <c r="I30" s="5">
        <v>0</v>
      </c>
    </row>
    <row r="31" spans="1:9" x14ac:dyDescent="0.35">
      <c r="A31" s="5">
        <v>30</v>
      </c>
      <c r="B31" s="5" t="s">
        <v>46</v>
      </c>
      <c r="C31" s="5" t="s">
        <v>3587</v>
      </c>
      <c r="D31" s="5">
        <v>2006</v>
      </c>
      <c r="E31" s="5" t="s">
        <v>8</v>
      </c>
      <c r="F31" s="5" t="s">
        <v>6</v>
      </c>
      <c r="G31" s="65" t="s">
        <v>3721</v>
      </c>
      <c r="H31" s="5">
        <v>16</v>
      </c>
      <c r="I31" s="5">
        <v>0</v>
      </c>
    </row>
    <row r="32" spans="1:9" x14ac:dyDescent="0.35">
      <c r="A32" s="5">
        <v>31</v>
      </c>
      <c r="B32" s="5" t="s">
        <v>47</v>
      </c>
      <c r="C32" s="5" t="s">
        <v>3586</v>
      </c>
      <c r="D32" s="5">
        <v>2008</v>
      </c>
      <c r="E32" s="5" t="s">
        <v>8</v>
      </c>
      <c r="F32" s="5" t="s">
        <v>6</v>
      </c>
      <c r="G32" s="65" t="s">
        <v>3722</v>
      </c>
      <c r="H32" s="5">
        <v>11</v>
      </c>
      <c r="I32" s="5">
        <v>0</v>
      </c>
    </row>
    <row r="33" spans="1:9" x14ac:dyDescent="0.35">
      <c r="A33" s="5">
        <v>32</v>
      </c>
      <c r="B33" s="5" t="s">
        <v>48</v>
      </c>
      <c r="C33" s="5" t="s">
        <v>3588</v>
      </c>
      <c r="D33" s="5">
        <v>2012</v>
      </c>
      <c r="E33" s="5" t="s">
        <v>8</v>
      </c>
      <c r="F33" s="5" t="s">
        <v>6</v>
      </c>
      <c r="G33" s="65" t="s">
        <v>3723</v>
      </c>
      <c r="H33" s="5">
        <v>7</v>
      </c>
      <c r="I33" s="5">
        <v>2</v>
      </c>
    </row>
    <row r="34" spans="1:9" x14ac:dyDescent="0.35">
      <c r="A34" s="5">
        <v>33</v>
      </c>
      <c r="B34" s="5" t="s">
        <v>49</v>
      </c>
      <c r="C34" s="5" t="s">
        <v>3589</v>
      </c>
      <c r="D34" s="5">
        <v>2016</v>
      </c>
      <c r="E34" s="5" t="s">
        <v>50</v>
      </c>
      <c r="F34" s="5" t="s">
        <v>6</v>
      </c>
      <c r="G34" s="65" t="s">
        <v>3724</v>
      </c>
      <c r="H34" s="5">
        <v>16</v>
      </c>
      <c r="I34" s="5">
        <v>0</v>
      </c>
    </row>
    <row r="35" spans="1:9" x14ac:dyDescent="0.35">
      <c r="A35" s="5">
        <v>34</v>
      </c>
      <c r="B35" s="5" t="s">
        <v>51</v>
      </c>
      <c r="C35" s="5" t="s">
        <v>52</v>
      </c>
      <c r="D35" s="5">
        <v>2014</v>
      </c>
      <c r="E35" s="5" t="s">
        <v>5</v>
      </c>
      <c r="F35" s="5" t="s">
        <v>6</v>
      </c>
      <c r="G35" s="65" t="s">
        <v>3725</v>
      </c>
      <c r="H35" s="5">
        <v>5</v>
      </c>
      <c r="I35" s="5">
        <v>0</v>
      </c>
    </row>
    <row r="36" spans="1:9" x14ac:dyDescent="0.35">
      <c r="A36" s="5">
        <v>35</v>
      </c>
      <c r="B36" s="5" t="s">
        <v>53</v>
      </c>
      <c r="C36" s="5" t="s">
        <v>3590</v>
      </c>
      <c r="D36" s="5">
        <v>2014</v>
      </c>
      <c r="E36" s="5" t="s">
        <v>5</v>
      </c>
      <c r="F36" s="5" t="s">
        <v>6</v>
      </c>
      <c r="G36" s="65" t="s">
        <v>3726</v>
      </c>
      <c r="H36" s="5">
        <v>2</v>
      </c>
      <c r="I36" s="5">
        <v>0</v>
      </c>
    </row>
    <row r="37" spans="1:9" x14ac:dyDescent="0.35">
      <c r="A37" s="5">
        <v>36</v>
      </c>
      <c r="B37" s="5" t="s">
        <v>54</v>
      </c>
      <c r="C37" s="5" t="s">
        <v>55</v>
      </c>
      <c r="D37" s="5">
        <v>2013</v>
      </c>
      <c r="E37" s="5" t="s">
        <v>5</v>
      </c>
      <c r="F37" s="5" t="s">
        <v>6</v>
      </c>
      <c r="G37" s="65" t="s">
        <v>3727</v>
      </c>
      <c r="H37" s="5">
        <v>2</v>
      </c>
      <c r="I37" s="5">
        <v>0</v>
      </c>
    </row>
    <row r="38" spans="1:9" x14ac:dyDescent="0.35">
      <c r="A38" s="5">
        <v>37</v>
      </c>
      <c r="B38" s="5" t="s">
        <v>56</v>
      </c>
      <c r="C38" s="5" t="s">
        <v>57</v>
      </c>
      <c r="D38" s="5">
        <v>2012</v>
      </c>
      <c r="E38" s="5" t="s">
        <v>5</v>
      </c>
      <c r="F38" s="5" t="s">
        <v>6</v>
      </c>
      <c r="G38" s="65" t="s">
        <v>3728</v>
      </c>
      <c r="H38" s="5">
        <v>9</v>
      </c>
      <c r="I38" s="5">
        <v>0</v>
      </c>
    </row>
    <row r="39" spans="1:9" x14ac:dyDescent="0.35">
      <c r="A39" s="5">
        <v>38</v>
      </c>
      <c r="B39" s="5" t="s">
        <v>58</v>
      </c>
      <c r="C39" s="5" t="s">
        <v>4012</v>
      </c>
      <c r="D39" s="5">
        <v>2012</v>
      </c>
      <c r="E39" s="5" t="s">
        <v>21</v>
      </c>
      <c r="F39" s="5" t="s">
        <v>6</v>
      </c>
      <c r="G39" s="65" t="s">
        <v>3729</v>
      </c>
      <c r="H39" s="5">
        <v>26</v>
      </c>
      <c r="I39" s="5">
        <v>82</v>
      </c>
    </row>
    <row r="40" spans="1:9" x14ac:dyDescent="0.35">
      <c r="A40" s="5">
        <v>39</v>
      </c>
      <c r="B40" s="5" t="s">
        <v>59</v>
      </c>
      <c r="C40" s="5" t="s">
        <v>3591</v>
      </c>
      <c r="D40" s="5">
        <v>2012</v>
      </c>
      <c r="E40" s="5" t="s">
        <v>5</v>
      </c>
      <c r="F40" s="5" t="s">
        <v>6</v>
      </c>
      <c r="G40" s="65" t="s">
        <v>3730</v>
      </c>
      <c r="H40" s="5">
        <v>2</v>
      </c>
      <c r="I40" s="5">
        <v>0</v>
      </c>
    </row>
    <row r="41" spans="1:9" x14ac:dyDescent="0.35">
      <c r="A41" s="5">
        <v>40</v>
      </c>
      <c r="B41" s="5" t="s">
        <v>62</v>
      </c>
      <c r="C41" s="5" t="s">
        <v>3592</v>
      </c>
      <c r="D41" s="5">
        <v>2012</v>
      </c>
      <c r="E41" s="5" t="s">
        <v>5</v>
      </c>
      <c r="F41" s="5" t="s">
        <v>6</v>
      </c>
      <c r="G41" s="65" t="s">
        <v>3731</v>
      </c>
      <c r="H41" s="5">
        <v>4</v>
      </c>
      <c r="I41" s="5">
        <v>6</v>
      </c>
    </row>
    <row r="42" spans="1:9" x14ac:dyDescent="0.35">
      <c r="A42" s="5">
        <v>41</v>
      </c>
      <c r="B42" s="5" t="s">
        <v>63</v>
      </c>
      <c r="C42" s="5" t="s">
        <v>3593</v>
      </c>
      <c r="D42" s="5">
        <v>2011</v>
      </c>
      <c r="E42" s="5" t="s">
        <v>64</v>
      </c>
      <c r="F42" s="5" t="s">
        <v>6</v>
      </c>
      <c r="G42" s="65" t="s">
        <v>3732</v>
      </c>
      <c r="H42" s="5">
        <v>4</v>
      </c>
      <c r="I42" s="5">
        <v>7</v>
      </c>
    </row>
    <row r="43" spans="1:9" x14ac:dyDescent="0.35">
      <c r="A43" s="5">
        <v>42</v>
      </c>
      <c r="B43" s="5" t="s">
        <v>65</v>
      </c>
      <c r="C43" s="5" t="s">
        <v>66</v>
      </c>
      <c r="D43" s="5">
        <v>2012</v>
      </c>
      <c r="E43" s="5" t="s">
        <v>5</v>
      </c>
      <c r="F43" s="5" t="s">
        <v>6</v>
      </c>
      <c r="G43" s="65" t="s">
        <v>3733</v>
      </c>
      <c r="H43" s="5">
        <v>2</v>
      </c>
      <c r="I43" s="5">
        <v>18</v>
      </c>
    </row>
    <row r="44" spans="1:9" x14ac:dyDescent="0.35">
      <c r="A44" s="5">
        <v>43</v>
      </c>
      <c r="B44" s="5" t="s">
        <v>67</v>
      </c>
      <c r="C44" s="5" t="s">
        <v>3594</v>
      </c>
      <c r="D44" s="5">
        <v>2011</v>
      </c>
      <c r="E44" s="5" t="s">
        <v>17</v>
      </c>
      <c r="F44" s="5" t="s">
        <v>18</v>
      </c>
      <c r="G44" s="65" t="s">
        <v>3734</v>
      </c>
      <c r="H44" s="5">
        <v>17</v>
      </c>
      <c r="I44" s="5">
        <v>0</v>
      </c>
    </row>
    <row r="45" spans="1:9" x14ac:dyDescent="0.35">
      <c r="A45" s="5">
        <v>44</v>
      </c>
      <c r="B45" s="5" t="s">
        <v>68</v>
      </c>
      <c r="C45" s="5" t="s">
        <v>69</v>
      </c>
      <c r="D45" s="5">
        <v>2012</v>
      </c>
      <c r="E45" s="5" t="s">
        <v>5</v>
      </c>
      <c r="F45" s="5" t="s">
        <v>6</v>
      </c>
      <c r="G45" s="65" t="s">
        <v>3735</v>
      </c>
      <c r="H45" s="5">
        <v>3</v>
      </c>
      <c r="I45" s="5">
        <v>0</v>
      </c>
    </row>
    <row r="46" spans="1:9" x14ac:dyDescent="0.35">
      <c r="A46" s="5">
        <v>45</v>
      </c>
      <c r="B46" s="5" t="s">
        <v>70</v>
      </c>
      <c r="C46" s="5" t="s">
        <v>71</v>
      </c>
      <c r="D46" s="5">
        <v>2013</v>
      </c>
      <c r="E46" s="5" t="s">
        <v>21</v>
      </c>
      <c r="F46" s="5" t="s">
        <v>61</v>
      </c>
      <c r="G46" s="65" t="s">
        <v>3736</v>
      </c>
      <c r="H46" s="5">
        <v>6</v>
      </c>
      <c r="I46" s="5">
        <v>12</v>
      </c>
    </row>
    <row r="47" spans="1:9" x14ac:dyDescent="0.35">
      <c r="A47" s="5">
        <v>46</v>
      </c>
      <c r="B47" s="5" t="s">
        <v>72</v>
      </c>
      <c r="C47" s="5" t="s">
        <v>3598</v>
      </c>
      <c r="D47" s="5">
        <v>2015</v>
      </c>
      <c r="E47" s="5" t="s">
        <v>21</v>
      </c>
      <c r="F47" s="5" t="s">
        <v>6</v>
      </c>
      <c r="G47" s="65" t="s">
        <v>3817</v>
      </c>
      <c r="H47" s="5">
        <v>2</v>
      </c>
      <c r="I47" s="5">
        <v>4</v>
      </c>
    </row>
    <row r="48" spans="1:9" x14ac:dyDescent="0.35">
      <c r="A48" s="5">
        <v>47</v>
      </c>
      <c r="B48" s="5" t="s">
        <v>73</v>
      </c>
      <c r="C48" s="5" t="s">
        <v>74</v>
      </c>
      <c r="D48" s="5">
        <v>2013</v>
      </c>
      <c r="E48" s="5" t="s">
        <v>5</v>
      </c>
      <c r="F48" s="5" t="s">
        <v>6</v>
      </c>
      <c r="G48" s="65" t="s">
        <v>3737</v>
      </c>
      <c r="H48" s="5">
        <v>8</v>
      </c>
      <c r="I48" s="5">
        <v>4</v>
      </c>
    </row>
    <row r="49" spans="1:9" x14ac:dyDescent="0.35">
      <c r="A49" s="5">
        <v>48</v>
      </c>
      <c r="B49" s="5" t="s">
        <v>75</v>
      </c>
      <c r="C49" s="5" t="s">
        <v>3595</v>
      </c>
      <c r="D49" s="5">
        <v>2012</v>
      </c>
      <c r="E49" s="5" t="s">
        <v>8</v>
      </c>
      <c r="F49" s="5" t="s">
        <v>6</v>
      </c>
      <c r="G49" s="65" t="s">
        <v>3738</v>
      </c>
      <c r="H49" s="5">
        <v>8</v>
      </c>
      <c r="I49" s="5">
        <v>0</v>
      </c>
    </row>
    <row r="50" spans="1:9" x14ac:dyDescent="0.35">
      <c r="A50" s="5">
        <v>49</v>
      </c>
      <c r="B50" s="5" t="s">
        <v>76</v>
      </c>
      <c r="C50" s="5" t="s">
        <v>3625</v>
      </c>
      <c r="D50" s="5">
        <v>2016</v>
      </c>
      <c r="E50" s="5" t="s">
        <v>12</v>
      </c>
      <c r="F50" s="5" t="s">
        <v>6</v>
      </c>
      <c r="G50" s="65" t="s">
        <v>3739</v>
      </c>
      <c r="H50" s="5">
        <v>2</v>
      </c>
      <c r="I50" s="5">
        <v>0</v>
      </c>
    </row>
    <row r="51" spans="1:9" x14ac:dyDescent="0.35">
      <c r="A51" s="5">
        <v>50</v>
      </c>
      <c r="B51" s="5" t="s">
        <v>78</v>
      </c>
      <c r="C51" s="5" t="s">
        <v>3626</v>
      </c>
      <c r="D51" s="5">
        <v>2017</v>
      </c>
      <c r="E51" s="5" t="s">
        <v>9</v>
      </c>
      <c r="F51" s="5" t="s">
        <v>6</v>
      </c>
      <c r="G51" s="65" t="s">
        <v>3740</v>
      </c>
      <c r="H51" s="5">
        <v>3</v>
      </c>
      <c r="I51" s="5">
        <v>0</v>
      </c>
    </row>
    <row r="52" spans="1:9" x14ac:dyDescent="0.35">
      <c r="A52" s="5">
        <v>51</v>
      </c>
      <c r="B52" s="5" t="s">
        <v>79</v>
      </c>
      <c r="C52" s="5" t="s">
        <v>3596</v>
      </c>
      <c r="D52" s="5">
        <v>2010</v>
      </c>
      <c r="E52" s="5" t="s">
        <v>21</v>
      </c>
      <c r="F52" s="5" t="s">
        <v>6</v>
      </c>
      <c r="G52" s="65" t="s">
        <v>3741</v>
      </c>
      <c r="H52" s="5">
        <v>2</v>
      </c>
      <c r="I52" s="5">
        <v>5</v>
      </c>
    </row>
    <row r="53" spans="1:9" x14ac:dyDescent="0.35">
      <c r="A53" s="5">
        <v>52</v>
      </c>
      <c r="B53" s="5" t="s">
        <v>80</v>
      </c>
      <c r="C53" s="5" t="s">
        <v>3597</v>
      </c>
      <c r="D53" s="5">
        <v>2015</v>
      </c>
      <c r="E53" s="5" t="s">
        <v>60</v>
      </c>
      <c r="F53" s="5" t="s">
        <v>6</v>
      </c>
      <c r="G53" s="65" t="s">
        <v>3742</v>
      </c>
      <c r="H53" s="5">
        <v>5</v>
      </c>
      <c r="I53" s="5">
        <v>12</v>
      </c>
    </row>
    <row r="54" spans="1:9" x14ac:dyDescent="0.35">
      <c r="A54" s="5">
        <v>53</v>
      </c>
      <c r="B54" s="5" t="s">
        <v>82</v>
      </c>
      <c r="C54" s="5" t="s">
        <v>3599</v>
      </c>
      <c r="D54" s="5">
        <v>2015</v>
      </c>
      <c r="E54" s="5" t="s">
        <v>5</v>
      </c>
      <c r="F54" s="5" t="s">
        <v>6</v>
      </c>
      <c r="G54" s="65" t="s">
        <v>3818</v>
      </c>
      <c r="H54" s="5">
        <v>2</v>
      </c>
      <c r="I54" s="5">
        <v>2</v>
      </c>
    </row>
    <row r="55" spans="1:9" x14ac:dyDescent="0.35">
      <c r="A55" s="5">
        <v>54</v>
      </c>
      <c r="B55" s="5" t="s">
        <v>83</v>
      </c>
      <c r="C55" s="5" t="s">
        <v>3600</v>
      </c>
      <c r="D55" s="5">
        <v>2013</v>
      </c>
      <c r="E55" s="5" t="s">
        <v>60</v>
      </c>
      <c r="F55" s="5" t="s">
        <v>6</v>
      </c>
      <c r="G55" s="65" t="s">
        <v>3743</v>
      </c>
      <c r="H55" s="5">
        <v>12</v>
      </c>
      <c r="I55" s="5">
        <v>0</v>
      </c>
    </row>
    <row r="56" spans="1:9" x14ac:dyDescent="0.35">
      <c r="A56" s="5">
        <v>55</v>
      </c>
      <c r="B56" s="5" t="s">
        <v>84</v>
      </c>
      <c r="C56" s="5" t="s">
        <v>3601</v>
      </c>
      <c r="D56" s="5">
        <v>2010</v>
      </c>
      <c r="E56" s="5" t="s">
        <v>60</v>
      </c>
      <c r="F56" s="5" t="s">
        <v>6</v>
      </c>
      <c r="G56" s="65" t="s">
        <v>3744</v>
      </c>
      <c r="H56" s="5">
        <v>18</v>
      </c>
      <c r="I56" s="5">
        <v>0</v>
      </c>
    </row>
    <row r="57" spans="1:9" x14ac:dyDescent="0.35">
      <c r="A57" s="5">
        <v>56</v>
      </c>
      <c r="B57" s="5" t="s">
        <v>85</v>
      </c>
      <c r="C57" s="5" t="s">
        <v>3602</v>
      </c>
      <c r="D57" s="5">
        <v>2014</v>
      </c>
      <c r="E57" s="5" t="s">
        <v>5</v>
      </c>
      <c r="F57" s="5" t="s">
        <v>6</v>
      </c>
      <c r="G57" s="65" t="s">
        <v>3745</v>
      </c>
      <c r="H57" s="5">
        <v>10</v>
      </c>
      <c r="I57" s="5">
        <v>0</v>
      </c>
    </row>
    <row r="58" spans="1:9" x14ac:dyDescent="0.35">
      <c r="A58" s="5">
        <v>57</v>
      </c>
      <c r="B58" s="5" t="s">
        <v>86</v>
      </c>
      <c r="C58" s="5" t="s">
        <v>3603</v>
      </c>
      <c r="D58" s="5">
        <v>2012</v>
      </c>
      <c r="E58" s="5" t="s">
        <v>21</v>
      </c>
      <c r="F58" s="5" t="s">
        <v>6</v>
      </c>
      <c r="G58" s="65" t="s">
        <v>3746</v>
      </c>
      <c r="H58" s="5">
        <v>3</v>
      </c>
      <c r="I58" s="5">
        <v>0</v>
      </c>
    </row>
    <row r="59" spans="1:9" x14ac:dyDescent="0.35">
      <c r="A59" s="5">
        <v>58</v>
      </c>
      <c r="B59" s="5" t="s">
        <v>87</v>
      </c>
      <c r="C59" s="5" t="s">
        <v>3604</v>
      </c>
      <c r="D59" s="5">
        <v>2017</v>
      </c>
      <c r="E59" s="5" t="s">
        <v>21</v>
      </c>
      <c r="F59" s="5" t="s">
        <v>6</v>
      </c>
      <c r="G59" s="65" t="s">
        <v>3747</v>
      </c>
      <c r="H59" s="5">
        <v>4</v>
      </c>
      <c r="I59" s="5">
        <v>0</v>
      </c>
    </row>
    <row r="60" spans="1:9" x14ac:dyDescent="0.35">
      <c r="A60" s="5">
        <v>59</v>
      </c>
      <c r="B60" s="5" t="s">
        <v>88</v>
      </c>
      <c r="C60" s="5" t="s">
        <v>3605</v>
      </c>
      <c r="D60" s="5">
        <v>2016</v>
      </c>
      <c r="E60" s="5" t="s">
        <v>60</v>
      </c>
      <c r="F60" s="5" t="s">
        <v>6</v>
      </c>
      <c r="G60" s="65" t="s">
        <v>3748</v>
      </c>
      <c r="H60" s="5">
        <v>47</v>
      </c>
      <c r="I60" s="5">
        <v>0</v>
      </c>
    </row>
    <row r="61" spans="1:9" x14ac:dyDescent="0.35">
      <c r="A61" s="5">
        <v>60</v>
      </c>
      <c r="B61" s="5" t="s">
        <v>89</v>
      </c>
      <c r="C61" s="5" t="s">
        <v>3606</v>
      </c>
      <c r="D61" s="5">
        <v>2012</v>
      </c>
      <c r="E61" s="5" t="s">
        <v>9</v>
      </c>
      <c r="F61" s="5" t="s">
        <v>6</v>
      </c>
      <c r="G61" s="65" t="s">
        <v>3749</v>
      </c>
      <c r="H61" s="5">
        <v>1</v>
      </c>
      <c r="I61" s="5">
        <v>0</v>
      </c>
    </row>
    <row r="62" spans="1:9" x14ac:dyDescent="0.35">
      <c r="A62" s="5">
        <v>61</v>
      </c>
      <c r="B62" s="5" t="s">
        <v>90</v>
      </c>
      <c r="C62" s="5" t="s">
        <v>3607</v>
      </c>
      <c r="D62" s="5">
        <v>2016</v>
      </c>
      <c r="E62" s="5" t="s">
        <v>21</v>
      </c>
      <c r="F62" s="5" t="s">
        <v>6</v>
      </c>
      <c r="G62" s="65" t="s">
        <v>3750</v>
      </c>
      <c r="H62" s="5">
        <v>2</v>
      </c>
      <c r="I62" s="5">
        <v>3</v>
      </c>
    </row>
    <row r="63" spans="1:9" x14ac:dyDescent="0.35">
      <c r="A63" s="5">
        <v>62</v>
      </c>
      <c r="B63" s="5" t="s">
        <v>91</v>
      </c>
      <c r="C63" s="5" t="s">
        <v>92</v>
      </c>
      <c r="D63" s="5">
        <v>2013</v>
      </c>
      <c r="E63" s="5" t="s">
        <v>5</v>
      </c>
      <c r="F63" s="5" t="s">
        <v>6</v>
      </c>
      <c r="G63" s="65" t="s">
        <v>3751</v>
      </c>
      <c r="H63" s="5">
        <v>1</v>
      </c>
      <c r="I63" s="5">
        <v>1</v>
      </c>
    </row>
    <row r="64" spans="1:9" x14ac:dyDescent="0.35">
      <c r="A64" s="5">
        <v>63</v>
      </c>
      <c r="B64" s="5" t="s">
        <v>93</v>
      </c>
      <c r="C64" s="5" t="s">
        <v>3608</v>
      </c>
      <c r="D64" s="5">
        <v>2015</v>
      </c>
      <c r="E64" s="5" t="s">
        <v>21</v>
      </c>
      <c r="F64" s="5" t="s">
        <v>61</v>
      </c>
      <c r="G64" s="65" t="s">
        <v>3752</v>
      </c>
      <c r="H64" s="5">
        <v>6</v>
      </c>
      <c r="I64" s="5">
        <v>0</v>
      </c>
    </row>
    <row r="65" spans="1:9" x14ac:dyDescent="0.35">
      <c r="A65" s="5">
        <v>64</v>
      </c>
      <c r="B65" s="5" t="s">
        <v>94</v>
      </c>
      <c r="C65" s="5" t="s">
        <v>3609</v>
      </c>
      <c r="D65" s="5">
        <v>2011</v>
      </c>
      <c r="E65" s="5" t="s">
        <v>64</v>
      </c>
      <c r="F65" s="5" t="s">
        <v>6</v>
      </c>
      <c r="G65" s="65" t="s">
        <v>3753</v>
      </c>
      <c r="H65" s="5">
        <v>1</v>
      </c>
      <c r="I65" s="5">
        <v>1</v>
      </c>
    </row>
    <row r="66" spans="1:9" x14ac:dyDescent="0.35">
      <c r="A66" s="5">
        <v>65</v>
      </c>
      <c r="B66" s="5" t="s">
        <v>95</v>
      </c>
      <c r="C66" s="5" t="s">
        <v>3610</v>
      </c>
      <c r="D66" s="5">
        <v>2014</v>
      </c>
      <c r="E66" s="5" t="s">
        <v>5</v>
      </c>
      <c r="F66" s="5" t="s">
        <v>6</v>
      </c>
      <c r="G66" s="65" t="s">
        <v>3754</v>
      </c>
      <c r="H66" s="5">
        <v>90</v>
      </c>
      <c r="I66" s="5">
        <v>0</v>
      </c>
    </row>
    <row r="67" spans="1:9" x14ac:dyDescent="0.35">
      <c r="A67" s="5">
        <v>66</v>
      </c>
      <c r="B67" s="5" t="s">
        <v>96</v>
      </c>
      <c r="C67" s="5" t="s">
        <v>3611</v>
      </c>
      <c r="D67" s="5">
        <v>2010</v>
      </c>
      <c r="E67" s="5" t="s">
        <v>17</v>
      </c>
      <c r="F67" s="5" t="s">
        <v>18</v>
      </c>
      <c r="G67" s="65" t="s">
        <v>3755</v>
      </c>
      <c r="H67" s="5">
        <v>1</v>
      </c>
      <c r="I67" s="5">
        <v>0</v>
      </c>
    </row>
    <row r="68" spans="1:9" x14ac:dyDescent="0.35">
      <c r="A68" s="5">
        <v>67</v>
      </c>
      <c r="B68" s="5" t="s">
        <v>97</v>
      </c>
      <c r="C68" s="5" t="s">
        <v>3612</v>
      </c>
      <c r="D68" s="5">
        <v>2015</v>
      </c>
      <c r="E68" s="5" t="s">
        <v>5</v>
      </c>
      <c r="F68" s="5" t="s">
        <v>6</v>
      </c>
      <c r="G68" s="65" t="s">
        <v>3756</v>
      </c>
      <c r="H68" s="5">
        <v>4</v>
      </c>
      <c r="I68" s="5">
        <v>0</v>
      </c>
    </row>
    <row r="69" spans="1:9" x14ac:dyDescent="0.35">
      <c r="A69" s="5">
        <v>68</v>
      </c>
      <c r="B69" s="5" t="s">
        <v>98</v>
      </c>
      <c r="C69" s="5" t="s">
        <v>3613</v>
      </c>
      <c r="D69" s="5">
        <v>2013</v>
      </c>
      <c r="E69" s="5" t="s">
        <v>60</v>
      </c>
      <c r="F69" s="5" t="s">
        <v>6</v>
      </c>
      <c r="G69" s="65" t="s">
        <v>3757</v>
      </c>
      <c r="H69" s="5">
        <v>0</v>
      </c>
      <c r="I69" s="5">
        <v>8</v>
      </c>
    </row>
    <row r="70" spans="1:9" x14ac:dyDescent="0.35">
      <c r="A70" s="5">
        <v>69</v>
      </c>
      <c r="B70" s="5" t="s">
        <v>99</v>
      </c>
      <c r="C70" s="5" t="s">
        <v>3614</v>
      </c>
      <c r="D70" s="5">
        <v>2014</v>
      </c>
      <c r="E70" s="5" t="s">
        <v>5</v>
      </c>
      <c r="F70" s="5" t="s">
        <v>6</v>
      </c>
      <c r="G70" s="65" t="s">
        <v>3758</v>
      </c>
      <c r="H70" s="5">
        <v>5</v>
      </c>
      <c r="I70" s="5">
        <v>0</v>
      </c>
    </row>
    <row r="71" spans="1:9" x14ac:dyDescent="0.35">
      <c r="A71" s="5">
        <v>70</v>
      </c>
      <c r="B71" s="5" t="s">
        <v>100</v>
      </c>
      <c r="C71" s="5" t="s">
        <v>3615</v>
      </c>
      <c r="D71" s="5">
        <v>2012</v>
      </c>
      <c r="E71" s="5" t="s">
        <v>60</v>
      </c>
      <c r="F71" s="5" t="s">
        <v>6</v>
      </c>
      <c r="G71" s="65" t="s">
        <v>3759</v>
      </c>
      <c r="H71" s="5">
        <v>14</v>
      </c>
      <c r="I71" s="5">
        <v>0</v>
      </c>
    </row>
    <row r="72" spans="1:9" x14ac:dyDescent="0.35">
      <c r="A72" s="5">
        <v>71</v>
      </c>
      <c r="B72" s="5" t="s">
        <v>101</v>
      </c>
      <c r="C72" s="5" t="s">
        <v>3616</v>
      </c>
      <c r="D72" s="5">
        <v>2016</v>
      </c>
      <c r="E72" s="5" t="s">
        <v>12</v>
      </c>
      <c r="F72" s="5" t="s">
        <v>6</v>
      </c>
      <c r="G72" s="65" t="s">
        <v>4092</v>
      </c>
      <c r="H72" s="5">
        <v>4</v>
      </c>
      <c r="I72" s="5">
        <v>11</v>
      </c>
    </row>
    <row r="73" spans="1:9" x14ac:dyDescent="0.35">
      <c r="A73" s="5">
        <v>72</v>
      </c>
      <c r="B73" s="5" t="s">
        <v>102</v>
      </c>
      <c r="C73" s="5" t="s">
        <v>3617</v>
      </c>
      <c r="D73" s="5">
        <v>2013</v>
      </c>
      <c r="E73" s="5" t="s">
        <v>17</v>
      </c>
      <c r="F73" s="5" t="s">
        <v>18</v>
      </c>
      <c r="G73" s="65" t="s">
        <v>3761</v>
      </c>
      <c r="H73" s="5">
        <v>8</v>
      </c>
      <c r="I73" s="5">
        <v>0</v>
      </c>
    </row>
    <row r="74" spans="1:9" x14ac:dyDescent="0.35">
      <c r="A74" s="5">
        <v>73</v>
      </c>
      <c r="B74" s="5" t="s">
        <v>103</v>
      </c>
      <c r="C74" s="5" t="s">
        <v>3618</v>
      </c>
      <c r="D74" s="5">
        <v>2013</v>
      </c>
      <c r="E74" s="5" t="s">
        <v>17</v>
      </c>
      <c r="F74" s="5" t="s">
        <v>18</v>
      </c>
      <c r="G74" s="65" t="s">
        <v>3762</v>
      </c>
      <c r="H74" s="5">
        <v>6</v>
      </c>
      <c r="I74" s="5">
        <v>14</v>
      </c>
    </row>
    <row r="75" spans="1:9" x14ac:dyDescent="0.35">
      <c r="A75" s="5">
        <v>74</v>
      </c>
      <c r="B75" s="5" t="s">
        <v>104</v>
      </c>
      <c r="C75" s="5" t="s">
        <v>3619</v>
      </c>
      <c r="D75" s="5">
        <v>2012</v>
      </c>
      <c r="E75" s="5" t="s">
        <v>8</v>
      </c>
      <c r="F75" s="5" t="s">
        <v>6</v>
      </c>
      <c r="G75" s="65" t="s">
        <v>3763</v>
      </c>
      <c r="H75" s="5">
        <v>6</v>
      </c>
      <c r="I75" s="5">
        <v>0</v>
      </c>
    </row>
    <row r="76" spans="1:9" x14ac:dyDescent="0.35">
      <c r="A76" s="5">
        <v>75</v>
      </c>
      <c r="B76" s="5" t="s">
        <v>105</v>
      </c>
      <c r="C76" s="5" t="s">
        <v>106</v>
      </c>
      <c r="D76" s="5">
        <v>2016</v>
      </c>
      <c r="E76" s="5" t="s">
        <v>8</v>
      </c>
      <c r="F76" s="5" t="s">
        <v>6</v>
      </c>
      <c r="G76" s="65" t="s">
        <v>3764</v>
      </c>
      <c r="H76" s="5">
        <v>15</v>
      </c>
      <c r="I76" s="5">
        <v>0</v>
      </c>
    </row>
    <row r="77" spans="1:9" x14ac:dyDescent="0.35">
      <c r="A77" s="5">
        <v>76</v>
      </c>
      <c r="B77" s="5" t="s">
        <v>107</v>
      </c>
      <c r="C77" s="5" t="s">
        <v>3620</v>
      </c>
      <c r="D77" s="5">
        <v>2016</v>
      </c>
      <c r="E77" s="5" t="s">
        <v>21</v>
      </c>
      <c r="F77" s="5" t="s">
        <v>6</v>
      </c>
      <c r="G77" s="65" t="s">
        <v>3765</v>
      </c>
      <c r="H77" s="5">
        <v>2</v>
      </c>
      <c r="I77" s="5">
        <v>0</v>
      </c>
    </row>
    <row r="78" spans="1:9" x14ac:dyDescent="0.35">
      <c r="A78" s="5">
        <v>77</v>
      </c>
      <c r="B78" s="5" t="s">
        <v>108</v>
      </c>
      <c r="C78" s="5" t="s">
        <v>3621</v>
      </c>
      <c r="D78" s="5">
        <v>2014</v>
      </c>
      <c r="E78" s="5" t="s">
        <v>81</v>
      </c>
      <c r="F78" s="5" t="s">
        <v>6</v>
      </c>
      <c r="G78" s="65" t="s">
        <v>3766</v>
      </c>
      <c r="H78" s="5">
        <v>2</v>
      </c>
      <c r="I78" s="5">
        <v>0</v>
      </c>
    </row>
    <row r="79" spans="1:9" x14ac:dyDescent="0.35">
      <c r="A79" s="5">
        <v>78</v>
      </c>
      <c r="B79" s="5" t="s">
        <v>109</v>
      </c>
      <c r="C79" s="5" t="s">
        <v>3637</v>
      </c>
      <c r="D79" s="5">
        <v>2016</v>
      </c>
      <c r="E79" s="5" t="s">
        <v>8</v>
      </c>
      <c r="F79" s="5" t="s">
        <v>6</v>
      </c>
      <c r="G79" s="65" t="s">
        <v>3767</v>
      </c>
      <c r="H79" s="5">
        <v>9</v>
      </c>
      <c r="I79" s="5">
        <v>0</v>
      </c>
    </row>
    <row r="80" spans="1:9" x14ac:dyDescent="0.35">
      <c r="A80" s="5">
        <v>79</v>
      </c>
      <c r="B80" s="5" t="s">
        <v>110</v>
      </c>
      <c r="C80" s="5" t="s">
        <v>3768</v>
      </c>
      <c r="D80" s="5">
        <v>2013</v>
      </c>
      <c r="E80" s="5" t="s">
        <v>5</v>
      </c>
      <c r="F80" s="5" t="s">
        <v>6</v>
      </c>
      <c r="G80" s="65" t="s">
        <v>3769</v>
      </c>
      <c r="H80" s="5">
        <v>0</v>
      </c>
      <c r="I80" s="5">
        <v>8</v>
      </c>
    </row>
    <row r="81" spans="1:9" x14ac:dyDescent="0.35">
      <c r="A81" s="5">
        <v>80</v>
      </c>
      <c r="B81" s="5" t="s">
        <v>111</v>
      </c>
      <c r="C81" s="5" t="s">
        <v>3638</v>
      </c>
      <c r="D81" s="5">
        <v>2016</v>
      </c>
      <c r="E81" s="5" t="s">
        <v>60</v>
      </c>
      <c r="F81" s="5" t="s">
        <v>77</v>
      </c>
      <c r="G81" s="65" t="s">
        <v>3770</v>
      </c>
      <c r="H81" s="5">
        <v>2</v>
      </c>
      <c r="I81" s="5">
        <v>0</v>
      </c>
    </row>
    <row r="82" spans="1:9" x14ac:dyDescent="0.35">
      <c r="A82" s="5">
        <v>81</v>
      </c>
      <c r="B82" s="5" t="s">
        <v>112</v>
      </c>
      <c r="C82" s="5" t="s">
        <v>3639</v>
      </c>
      <c r="D82" s="5">
        <v>2013</v>
      </c>
      <c r="E82" s="5" t="s">
        <v>81</v>
      </c>
      <c r="F82" s="5" t="s">
        <v>6</v>
      </c>
      <c r="G82" s="65" t="s">
        <v>3771</v>
      </c>
      <c r="H82" s="5">
        <v>3</v>
      </c>
      <c r="I82" s="5">
        <v>0</v>
      </c>
    </row>
    <row r="83" spans="1:9" x14ac:dyDescent="0.35">
      <c r="A83" s="5">
        <v>82</v>
      </c>
      <c r="B83" s="5" t="s">
        <v>113</v>
      </c>
      <c r="C83" s="5" t="s">
        <v>3640</v>
      </c>
      <c r="D83" s="5">
        <v>2014</v>
      </c>
      <c r="E83" s="5" t="s">
        <v>81</v>
      </c>
      <c r="F83" s="5" t="s">
        <v>6</v>
      </c>
      <c r="G83" s="65" t="s">
        <v>3772</v>
      </c>
      <c r="H83" s="5">
        <v>22</v>
      </c>
      <c r="I83" s="5">
        <v>0</v>
      </c>
    </row>
    <row r="84" spans="1:9" x14ac:dyDescent="0.35">
      <c r="A84" s="5">
        <v>83</v>
      </c>
      <c r="B84" s="5" t="s">
        <v>114</v>
      </c>
      <c r="C84" s="5" t="s">
        <v>3669</v>
      </c>
      <c r="D84" s="5">
        <v>2011</v>
      </c>
      <c r="E84" s="5" t="s">
        <v>60</v>
      </c>
      <c r="F84" s="5" t="s">
        <v>6</v>
      </c>
      <c r="G84" s="65" t="s">
        <v>3773</v>
      </c>
      <c r="H84" s="5">
        <v>5</v>
      </c>
      <c r="I84" s="5">
        <v>0</v>
      </c>
    </row>
    <row r="85" spans="1:9" x14ac:dyDescent="0.35">
      <c r="A85" s="5">
        <v>84</v>
      </c>
      <c r="B85" s="5" t="s">
        <v>115</v>
      </c>
      <c r="C85" s="5" t="s">
        <v>3641</v>
      </c>
      <c r="D85" s="5">
        <v>2013</v>
      </c>
      <c r="E85" s="5" t="s">
        <v>21</v>
      </c>
      <c r="F85" s="5" t="s">
        <v>6</v>
      </c>
      <c r="G85" s="65" t="s">
        <v>3774</v>
      </c>
      <c r="H85" s="5">
        <v>18</v>
      </c>
      <c r="I85" s="5">
        <v>0</v>
      </c>
    </row>
    <row r="86" spans="1:9" x14ac:dyDescent="0.35">
      <c r="A86" s="5">
        <v>85</v>
      </c>
      <c r="B86" s="5" t="s">
        <v>116</v>
      </c>
      <c r="C86" s="5" t="s">
        <v>3642</v>
      </c>
      <c r="D86" s="5">
        <v>2015</v>
      </c>
      <c r="E86" s="5" t="s">
        <v>9</v>
      </c>
      <c r="F86" s="5" t="s">
        <v>6</v>
      </c>
      <c r="G86" s="65" t="s">
        <v>3775</v>
      </c>
      <c r="H86" s="5">
        <v>1</v>
      </c>
      <c r="I86" s="5">
        <v>0</v>
      </c>
    </row>
    <row r="87" spans="1:9" x14ac:dyDescent="0.35">
      <c r="A87" s="5">
        <v>86</v>
      </c>
      <c r="B87" s="5" t="s">
        <v>117</v>
      </c>
      <c r="C87" s="5" t="s">
        <v>3643</v>
      </c>
      <c r="D87" s="5">
        <v>2016</v>
      </c>
      <c r="E87" s="5" t="s">
        <v>9</v>
      </c>
      <c r="F87" s="5" t="s">
        <v>6</v>
      </c>
      <c r="G87" s="65" t="s">
        <v>3776</v>
      </c>
      <c r="H87" s="5">
        <v>9</v>
      </c>
      <c r="I87" s="5">
        <v>0</v>
      </c>
    </row>
    <row r="88" spans="1:9" x14ac:dyDescent="0.35">
      <c r="A88" s="5">
        <v>87</v>
      </c>
      <c r="B88" s="5" t="s">
        <v>118</v>
      </c>
      <c r="C88" s="5" t="s">
        <v>3627</v>
      </c>
      <c r="D88" s="5">
        <v>2010</v>
      </c>
      <c r="E88" s="5" t="s">
        <v>5</v>
      </c>
      <c r="F88" s="5" t="s">
        <v>6</v>
      </c>
      <c r="G88" s="65" t="s">
        <v>3777</v>
      </c>
      <c r="H88" s="5">
        <v>3</v>
      </c>
      <c r="I88" s="5">
        <v>7</v>
      </c>
    </row>
    <row r="89" spans="1:9" x14ac:dyDescent="0.35">
      <c r="A89" s="5">
        <v>88</v>
      </c>
      <c r="B89" s="5" t="s">
        <v>119</v>
      </c>
      <c r="C89" s="5" t="s">
        <v>3644</v>
      </c>
      <c r="D89" s="5">
        <v>2017</v>
      </c>
      <c r="E89" s="5" t="s">
        <v>21</v>
      </c>
      <c r="F89" s="5" t="s">
        <v>6</v>
      </c>
      <c r="G89" s="65" t="s">
        <v>3778</v>
      </c>
      <c r="H89" s="5">
        <v>5</v>
      </c>
      <c r="I89" s="5">
        <v>0</v>
      </c>
    </row>
    <row r="90" spans="1:9" x14ac:dyDescent="0.35">
      <c r="A90" s="5">
        <v>89</v>
      </c>
      <c r="B90" s="5" t="s">
        <v>120</v>
      </c>
      <c r="C90" s="5" t="s">
        <v>3628</v>
      </c>
      <c r="D90" s="5">
        <v>2016</v>
      </c>
      <c r="E90" s="5" t="s">
        <v>8</v>
      </c>
      <c r="F90" s="5" t="s">
        <v>6</v>
      </c>
      <c r="G90" s="65" t="s">
        <v>3779</v>
      </c>
      <c r="H90" s="5">
        <v>2</v>
      </c>
      <c r="I90" s="5">
        <v>4</v>
      </c>
    </row>
    <row r="91" spans="1:9" x14ac:dyDescent="0.35">
      <c r="A91" s="5">
        <v>90</v>
      </c>
      <c r="B91" s="5" t="s">
        <v>121</v>
      </c>
      <c r="C91" s="5" t="s">
        <v>3645</v>
      </c>
      <c r="D91" s="5">
        <v>2017</v>
      </c>
      <c r="E91" s="5" t="s">
        <v>21</v>
      </c>
      <c r="F91" s="5" t="s">
        <v>6</v>
      </c>
      <c r="G91" s="65" t="s">
        <v>3780</v>
      </c>
      <c r="H91" s="5">
        <v>2</v>
      </c>
      <c r="I91" s="5">
        <v>0</v>
      </c>
    </row>
    <row r="92" spans="1:9" x14ac:dyDescent="0.35">
      <c r="A92" s="5">
        <v>91</v>
      </c>
      <c r="B92" s="5" t="s">
        <v>122</v>
      </c>
      <c r="C92" s="5" t="s">
        <v>3646</v>
      </c>
      <c r="D92" s="5">
        <v>2015</v>
      </c>
      <c r="E92" s="5" t="s">
        <v>21</v>
      </c>
      <c r="F92" s="5" t="s">
        <v>6</v>
      </c>
      <c r="G92" s="65" t="s">
        <v>3781</v>
      </c>
      <c r="H92" s="5">
        <v>3</v>
      </c>
      <c r="I92" s="5">
        <v>0</v>
      </c>
    </row>
    <row r="93" spans="1:9" x14ac:dyDescent="0.35">
      <c r="A93" s="5">
        <v>92</v>
      </c>
      <c r="B93" s="5" t="s">
        <v>123</v>
      </c>
      <c r="C93" s="5" t="s">
        <v>3647</v>
      </c>
      <c r="D93" s="5">
        <v>2012</v>
      </c>
      <c r="E93" s="5" t="s">
        <v>21</v>
      </c>
      <c r="F93" s="5" t="s">
        <v>6</v>
      </c>
      <c r="G93" s="65" t="s">
        <v>3782</v>
      </c>
      <c r="H93" s="5">
        <v>2</v>
      </c>
      <c r="I93" s="5">
        <v>0</v>
      </c>
    </row>
    <row r="94" spans="1:9" x14ac:dyDescent="0.35">
      <c r="A94" s="5">
        <v>93</v>
      </c>
      <c r="B94" s="5" t="s">
        <v>124</v>
      </c>
      <c r="C94" s="5" t="s">
        <v>3648</v>
      </c>
      <c r="D94" s="5">
        <v>2016</v>
      </c>
      <c r="E94" s="5" t="s">
        <v>81</v>
      </c>
      <c r="F94" s="5" t="s">
        <v>6</v>
      </c>
      <c r="G94" s="65" t="s">
        <v>3783</v>
      </c>
      <c r="H94" s="5">
        <v>4</v>
      </c>
      <c r="I94" s="5">
        <v>2</v>
      </c>
    </row>
    <row r="95" spans="1:9" x14ac:dyDescent="0.35">
      <c r="A95" s="5">
        <v>94</v>
      </c>
      <c r="B95" s="5" t="s">
        <v>125</v>
      </c>
      <c r="C95" s="5" t="s">
        <v>3629</v>
      </c>
      <c r="D95" s="5">
        <v>2017</v>
      </c>
      <c r="E95" s="5" t="s">
        <v>35</v>
      </c>
      <c r="F95" s="5" t="s">
        <v>6</v>
      </c>
      <c r="G95" s="65" t="s">
        <v>3784</v>
      </c>
      <c r="H95" s="5">
        <v>18</v>
      </c>
      <c r="I95" s="5">
        <v>0</v>
      </c>
    </row>
    <row r="96" spans="1:9" x14ac:dyDescent="0.35">
      <c r="A96" s="5">
        <v>95</v>
      </c>
      <c r="B96" s="5" t="s">
        <v>126</v>
      </c>
      <c r="C96" s="5" t="s">
        <v>3649</v>
      </c>
      <c r="D96" s="5">
        <v>2011</v>
      </c>
      <c r="E96" s="5" t="s">
        <v>5</v>
      </c>
      <c r="F96" s="5" t="s">
        <v>6</v>
      </c>
      <c r="G96" s="65" t="s">
        <v>3785</v>
      </c>
      <c r="H96" s="5">
        <v>3</v>
      </c>
      <c r="I96" s="5">
        <v>0</v>
      </c>
    </row>
    <row r="97" spans="1:9" x14ac:dyDescent="0.35">
      <c r="A97" s="5">
        <v>96</v>
      </c>
      <c r="B97" s="5" t="s">
        <v>127</v>
      </c>
      <c r="C97" s="5" t="s">
        <v>3650</v>
      </c>
      <c r="D97" s="5">
        <v>2014</v>
      </c>
      <c r="E97" s="5" t="s">
        <v>21</v>
      </c>
      <c r="F97" s="5" t="s">
        <v>6</v>
      </c>
      <c r="G97" s="65" t="s">
        <v>3786</v>
      </c>
      <c r="H97" s="5">
        <v>4</v>
      </c>
      <c r="I97" s="5">
        <v>0</v>
      </c>
    </row>
    <row r="98" spans="1:9" x14ac:dyDescent="0.35">
      <c r="A98" s="5">
        <v>97</v>
      </c>
      <c r="B98" s="5" t="s">
        <v>128</v>
      </c>
      <c r="C98" s="5" t="s">
        <v>129</v>
      </c>
      <c r="D98" s="5">
        <v>2014</v>
      </c>
      <c r="E98" s="5" t="s">
        <v>5</v>
      </c>
      <c r="F98" s="5" t="s">
        <v>6</v>
      </c>
      <c r="G98" s="65" t="s">
        <v>3787</v>
      </c>
      <c r="H98" s="5">
        <v>8</v>
      </c>
      <c r="I98" s="5">
        <v>0</v>
      </c>
    </row>
    <row r="99" spans="1:9" x14ac:dyDescent="0.35">
      <c r="A99" s="5">
        <v>98</v>
      </c>
      <c r="B99" s="5" t="s">
        <v>130</v>
      </c>
      <c r="C99" s="5" t="s">
        <v>3630</v>
      </c>
      <c r="D99" s="5">
        <v>2013</v>
      </c>
      <c r="E99" s="5" t="s">
        <v>5</v>
      </c>
      <c r="F99" s="5" t="s">
        <v>6</v>
      </c>
      <c r="G99" s="65" t="s">
        <v>3788</v>
      </c>
      <c r="H99" s="5">
        <v>4</v>
      </c>
      <c r="I99" s="5">
        <v>0</v>
      </c>
    </row>
    <row r="100" spans="1:9" x14ac:dyDescent="0.35">
      <c r="A100" s="5">
        <v>99</v>
      </c>
      <c r="B100" s="5" t="s">
        <v>131</v>
      </c>
      <c r="C100" s="5" t="s">
        <v>3651</v>
      </c>
      <c r="D100" s="5">
        <v>2012</v>
      </c>
      <c r="E100" s="5" t="s">
        <v>21</v>
      </c>
      <c r="F100" s="5" t="s">
        <v>6</v>
      </c>
      <c r="G100" s="65" t="s">
        <v>3789</v>
      </c>
      <c r="H100" s="5">
        <v>4</v>
      </c>
      <c r="I100" s="5">
        <v>0</v>
      </c>
    </row>
    <row r="101" spans="1:9" x14ac:dyDescent="0.35">
      <c r="A101" s="5">
        <v>100</v>
      </c>
      <c r="B101" s="5" t="s">
        <v>132</v>
      </c>
      <c r="C101" s="5" t="s">
        <v>3652</v>
      </c>
      <c r="D101" s="5">
        <v>2013</v>
      </c>
      <c r="E101" s="5" t="s">
        <v>17</v>
      </c>
      <c r="F101" s="5" t="s">
        <v>18</v>
      </c>
      <c r="G101" s="65" t="s">
        <v>3790</v>
      </c>
      <c r="H101" s="5">
        <v>21</v>
      </c>
      <c r="I101" s="5">
        <v>0</v>
      </c>
    </row>
    <row r="102" spans="1:9" x14ac:dyDescent="0.35">
      <c r="A102" s="5">
        <v>101</v>
      </c>
      <c r="B102" s="5" t="s">
        <v>133</v>
      </c>
      <c r="C102" s="5" t="s">
        <v>3653</v>
      </c>
      <c r="D102" s="5">
        <v>2010</v>
      </c>
      <c r="E102" s="5" t="s">
        <v>21</v>
      </c>
      <c r="F102" s="5" t="s">
        <v>6</v>
      </c>
      <c r="G102" s="65" t="s">
        <v>3791</v>
      </c>
      <c r="H102" s="5">
        <v>8</v>
      </c>
      <c r="I102" s="5">
        <v>0</v>
      </c>
    </row>
    <row r="103" spans="1:9" x14ac:dyDescent="0.35">
      <c r="A103" s="5">
        <v>102</v>
      </c>
      <c r="B103" s="5" t="s">
        <v>134</v>
      </c>
      <c r="C103" s="5" t="s">
        <v>3614</v>
      </c>
      <c r="D103" s="5">
        <v>2012</v>
      </c>
      <c r="E103" s="5" t="s">
        <v>5</v>
      </c>
      <c r="F103" s="5" t="s">
        <v>6</v>
      </c>
      <c r="G103" s="65" t="s">
        <v>3795</v>
      </c>
      <c r="H103" s="5">
        <v>4</v>
      </c>
      <c r="I103" s="5">
        <v>0</v>
      </c>
    </row>
    <row r="104" spans="1:9" x14ac:dyDescent="0.35">
      <c r="A104" s="5">
        <v>103</v>
      </c>
      <c r="B104" s="5" t="s">
        <v>135</v>
      </c>
      <c r="C104" s="5" t="s">
        <v>3654</v>
      </c>
      <c r="D104" s="5">
        <v>2016</v>
      </c>
      <c r="E104" s="5" t="s">
        <v>60</v>
      </c>
      <c r="F104" s="5" t="s">
        <v>6</v>
      </c>
      <c r="G104" s="65" t="s">
        <v>3796</v>
      </c>
      <c r="H104" s="5">
        <v>5</v>
      </c>
      <c r="I104" s="5">
        <v>0</v>
      </c>
    </row>
    <row r="105" spans="1:9" x14ac:dyDescent="0.35">
      <c r="A105" s="5">
        <v>104</v>
      </c>
      <c r="B105" s="5" t="s">
        <v>136</v>
      </c>
      <c r="C105" s="5" t="s">
        <v>3655</v>
      </c>
      <c r="D105" s="5">
        <v>2011</v>
      </c>
      <c r="E105" s="5" t="s">
        <v>8</v>
      </c>
      <c r="F105" s="5" t="s">
        <v>6</v>
      </c>
      <c r="G105" s="65" t="s">
        <v>3797</v>
      </c>
      <c r="H105" s="5">
        <v>3</v>
      </c>
      <c r="I105" s="5">
        <v>0</v>
      </c>
    </row>
    <row r="106" spans="1:9" x14ac:dyDescent="0.35">
      <c r="A106" s="5">
        <v>105</v>
      </c>
      <c r="B106" s="5" t="s">
        <v>137</v>
      </c>
      <c r="C106" s="5" t="s">
        <v>3656</v>
      </c>
      <c r="D106" s="5">
        <v>2011</v>
      </c>
      <c r="E106" s="5" t="s">
        <v>8</v>
      </c>
      <c r="F106" s="5" t="s">
        <v>6</v>
      </c>
      <c r="G106" s="65" t="s">
        <v>3798</v>
      </c>
      <c r="H106" s="5">
        <v>2</v>
      </c>
      <c r="I106" s="5">
        <v>0</v>
      </c>
    </row>
    <row r="107" spans="1:9" x14ac:dyDescent="0.35">
      <c r="A107" s="5">
        <v>106</v>
      </c>
      <c r="B107" s="5" t="s">
        <v>138</v>
      </c>
      <c r="C107" s="5" t="s">
        <v>3657</v>
      </c>
      <c r="D107" s="5">
        <v>2015</v>
      </c>
      <c r="E107" s="5" t="s">
        <v>21</v>
      </c>
      <c r="F107" s="5" t="s">
        <v>6</v>
      </c>
      <c r="G107" s="65" t="s">
        <v>3799</v>
      </c>
      <c r="H107" s="5">
        <v>5</v>
      </c>
      <c r="I107" s="5">
        <v>0</v>
      </c>
    </row>
    <row r="108" spans="1:9" x14ac:dyDescent="0.35">
      <c r="A108" s="5">
        <v>107</v>
      </c>
      <c r="B108" s="5" t="s">
        <v>139</v>
      </c>
      <c r="C108" s="5" t="s">
        <v>3631</v>
      </c>
      <c r="D108" s="5">
        <v>2014</v>
      </c>
      <c r="E108" s="5" t="s">
        <v>5</v>
      </c>
      <c r="F108" s="5" t="s">
        <v>6</v>
      </c>
      <c r="G108" s="65" t="s">
        <v>3800</v>
      </c>
      <c r="H108" s="5">
        <v>36</v>
      </c>
      <c r="I108" s="5">
        <v>0</v>
      </c>
    </row>
    <row r="109" spans="1:9" x14ac:dyDescent="0.35">
      <c r="A109" s="5">
        <v>108</v>
      </c>
      <c r="B109" s="5" t="s">
        <v>140</v>
      </c>
      <c r="C109" s="5" t="s">
        <v>3670</v>
      </c>
      <c r="D109" s="5">
        <v>2011</v>
      </c>
      <c r="E109" s="5" t="s">
        <v>8</v>
      </c>
      <c r="F109" s="5" t="s">
        <v>6</v>
      </c>
      <c r="G109" s="65" t="s">
        <v>3801</v>
      </c>
      <c r="H109" s="5">
        <v>7</v>
      </c>
      <c r="I109" s="5">
        <v>0</v>
      </c>
    </row>
    <row r="110" spans="1:9" x14ac:dyDescent="0.35">
      <c r="A110" s="5">
        <v>109</v>
      </c>
      <c r="B110" s="5" t="s">
        <v>141</v>
      </c>
      <c r="C110" s="5" t="s">
        <v>3679</v>
      </c>
      <c r="D110" s="5">
        <v>2009</v>
      </c>
      <c r="E110" s="5" t="s">
        <v>3228</v>
      </c>
      <c r="F110" s="15" t="s">
        <v>142</v>
      </c>
      <c r="G110" s="65" t="s">
        <v>3802</v>
      </c>
      <c r="H110" s="5">
        <v>2</v>
      </c>
      <c r="I110" s="5">
        <v>10</v>
      </c>
    </row>
    <row r="111" spans="1:9" x14ac:dyDescent="0.35">
      <c r="A111" s="5">
        <v>110</v>
      </c>
      <c r="B111" s="5" t="s">
        <v>143</v>
      </c>
      <c r="C111" s="5" t="s">
        <v>3680</v>
      </c>
      <c r="D111" s="5">
        <v>2004</v>
      </c>
      <c r="E111" s="5" t="s">
        <v>3228</v>
      </c>
      <c r="F111" s="15" t="s">
        <v>144</v>
      </c>
      <c r="G111" s="65" t="s">
        <v>3803</v>
      </c>
      <c r="H111" s="5">
        <v>11</v>
      </c>
      <c r="I111" s="5">
        <v>5</v>
      </c>
    </row>
    <row r="112" spans="1:9" x14ac:dyDescent="0.35">
      <c r="A112" s="5">
        <v>111</v>
      </c>
      <c r="B112" s="5" t="s">
        <v>145</v>
      </c>
      <c r="C112" s="5" t="s">
        <v>3681</v>
      </c>
      <c r="D112" s="5">
        <v>2008</v>
      </c>
      <c r="E112" s="5" t="s">
        <v>3228</v>
      </c>
      <c r="F112" s="15" t="s">
        <v>146</v>
      </c>
      <c r="G112" s="65" t="s">
        <v>3804</v>
      </c>
      <c r="H112" s="5">
        <v>7</v>
      </c>
      <c r="I112" s="5">
        <v>2</v>
      </c>
    </row>
    <row r="113" spans="1:9" x14ac:dyDescent="0.35">
      <c r="A113" s="5">
        <v>112</v>
      </c>
      <c r="B113" s="5" t="s">
        <v>147</v>
      </c>
      <c r="C113" s="5" t="s">
        <v>3682</v>
      </c>
      <c r="D113" s="5">
        <v>2013</v>
      </c>
      <c r="E113" s="5" t="s">
        <v>3228</v>
      </c>
      <c r="F113" s="15" t="s">
        <v>148</v>
      </c>
      <c r="G113" s="65" t="s">
        <v>3805</v>
      </c>
      <c r="H113" s="5">
        <v>2</v>
      </c>
      <c r="I113" s="5">
        <v>0</v>
      </c>
    </row>
    <row r="114" spans="1:9" ht="29" x14ac:dyDescent="0.35">
      <c r="A114" s="5">
        <v>113</v>
      </c>
      <c r="B114" s="8" t="s">
        <v>3683</v>
      </c>
      <c r="C114" s="5" t="s">
        <v>3684</v>
      </c>
      <c r="D114" s="5">
        <v>2015</v>
      </c>
      <c r="E114" s="5" t="s">
        <v>3228</v>
      </c>
      <c r="F114" s="15" t="s">
        <v>148</v>
      </c>
      <c r="G114" s="65" t="s">
        <v>3806</v>
      </c>
      <c r="H114" s="5">
        <v>5</v>
      </c>
      <c r="I114" s="5">
        <v>0</v>
      </c>
    </row>
    <row r="115" spans="1:9" x14ac:dyDescent="0.35">
      <c r="A115" s="5">
        <v>114</v>
      </c>
      <c r="B115" s="5" t="s">
        <v>3685</v>
      </c>
      <c r="C115" s="5" t="s">
        <v>3687</v>
      </c>
      <c r="D115" s="5">
        <v>2009</v>
      </c>
      <c r="E115" s="5" t="s">
        <v>3228</v>
      </c>
      <c r="F115" s="15" t="s">
        <v>61</v>
      </c>
      <c r="G115" s="65" t="s">
        <v>3686</v>
      </c>
      <c r="H115" s="5">
        <v>1</v>
      </c>
      <c r="I115" s="5">
        <v>2</v>
      </c>
    </row>
    <row r="116" spans="1:9" x14ac:dyDescent="0.35">
      <c r="A116" s="5">
        <v>115</v>
      </c>
      <c r="B116" s="5" t="s">
        <v>3688</v>
      </c>
      <c r="C116" s="5" t="s">
        <v>3689</v>
      </c>
      <c r="D116" s="5">
        <v>2004</v>
      </c>
      <c r="E116" s="5" t="s">
        <v>3228</v>
      </c>
      <c r="F116" s="15" t="s">
        <v>61</v>
      </c>
      <c r="G116" s="65" t="s">
        <v>3807</v>
      </c>
      <c r="H116" s="5">
        <v>6</v>
      </c>
      <c r="I116" s="5">
        <v>21</v>
      </c>
    </row>
    <row r="117" spans="1:9" x14ac:dyDescent="0.35">
      <c r="A117" s="5">
        <v>116</v>
      </c>
      <c r="B117" s="5" t="s">
        <v>149</v>
      </c>
      <c r="C117" s="5" t="s">
        <v>3658</v>
      </c>
      <c r="D117" s="5">
        <v>2005</v>
      </c>
      <c r="E117" s="5" t="s">
        <v>3228</v>
      </c>
      <c r="F117" s="15" t="s">
        <v>146</v>
      </c>
      <c r="G117" s="65" t="s">
        <v>3808</v>
      </c>
      <c r="H117" s="5">
        <v>2</v>
      </c>
      <c r="I117" s="5">
        <v>0</v>
      </c>
    </row>
    <row r="118" spans="1:9" x14ac:dyDescent="0.35">
      <c r="A118" s="5">
        <v>117</v>
      </c>
      <c r="B118" s="5" t="s">
        <v>3690</v>
      </c>
      <c r="C118" s="5" t="s">
        <v>3691</v>
      </c>
      <c r="D118" s="5">
        <v>2003</v>
      </c>
      <c r="E118" s="5" t="s">
        <v>3228</v>
      </c>
      <c r="F118" s="15" t="s">
        <v>146</v>
      </c>
      <c r="G118" s="65" t="s">
        <v>3809</v>
      </c>
      <c r="H118" s="5">
        <v>3</v>
      </c>
      <c r="I118" s="5">
        <v>0</v>
      </c>
    </row>
    <row r="119" spans="1:9" x14ac:dyDescent="0.35">
      <c r="A119" s="15">
        <v>118</v>
      </c>
      <c r="B119" s="5" t="s">
        <v>3111</v>
      </c>
      <c r="C119" s="5" t="s">
        <v>3659</v>
      </c>
      <c r="D119" s="5">
        <v>2008</v>
      </c>
      <c r="E119" s="5" t="s">
        <v>60</v>
      </c>
      <c r="F119" s="5" t="s">
        <v>6</v>
      </c>
      <c r="G119" s="76" t="s">
        <v>3810</v>
      </c>
      <c r="H119" s="5">
        <v>2</v>
      </c>
      <c r="I119" s="5">
        <v>6</v>
      </c>
    </row>
    <row r="120" spans="1:9" x14ac:dyDescent="0.35">
      <c r="A120" s="15">
        <v>119</v>
      </c>
      <c r="B120" s="5" t="s">
        <v>3112</v>
      </c>
      <c r="C120" s="5" t="s">
        <v>3660</v>
      </c>
      <c r="D120" s="5">
        <v>2008</v>
      </c>
      <c r="E120" s="5" t="s">
        <v>8</v>
      </c>
      <c r="F120" s="5" t="s">
        <v>6</v>
      </c>
      <c r="G120" s="76" t="s">
        <v>3811</v>
      </c>
      <c r="H120" s="5">
        <v>14</v>
      </c>
      <c r="I120" s="5">
        <v>0</v>
      </c>
    </row>
    <row r="121" spans="1:9" x14ac:dyDescent="0.35">
      <c r="A121" s="15">
        <v>120</v>
      </c>
      <c r="B121" s="5" t="s">
        <v>3113</v>
      </c>
      <c r="C121" s="5" t="s">
        <v>3138</v>
      </c>
      <c r="D121" s="5">
        <v>2008</v>
      </c>
      <c r="E121" s="5" t="s">
        <v>5</v>
      </c>
      <c r="F121" s="5" t="s">
        <v>6</v>
      </c>
      <c r="G121" s="76" t="s">
        <v>3812</v>
      </c>
      <c r="H121" s="5">
        <v>1</v>
      </c>
      <c r="I121" s="5">
        <v>1</v>
      </c>
    </row>
    <row r="122" spans="1:9" x14ac:dyDescent="0.35">
      <c r="A122" s="15">
        <v>121</v>
      </c>
      <c r="B122" s="5" t="s">
        <v>3114</v>
      </c>
      <c r="C122" s="5" t="s">
        <v>3671</v>
      </c>
      <c r="D122" s="5">
        <v>2009</v>
      </c>
      <c r="E122" s="5" t="s">
        <v>21</v>
      </c>
      <c r="F122" s="5" t="s">
        <v>6</v>
      </c>
      <c r="G122" s="76" t="s">
        <v>3143</v>
      </c>
      <c r="H122" s="5">
        <v>4</v>
      </c>
      <c r="I122" s="5">
        <v>0</v>
      </c>
    </row>
    <row r="123" spans="1:9" x14ac:dyDescent="0.35">
      <c r="A123" s="15">
        <v>122</v>
      </c>
      <c r="B123" s="5" t="s">
        <v>3115</v>
      </c>
      <c r="C123" s="5" t="s">
        <v>3661</v>
      </c>
      <c r="D123" s="5">
        <v>2010</v>
      </c>
      <c r="E123" s="5" t="s">
        <v>21</v>
      </c>
      <c r="F123" s="15" t="s">
        <v>61</v>
      </c>
      <c r="G123" s="76" t="s">
        <v>3144</v>
      </c>
      <c r="H123" s="5">
        <v>10</v>
      </c>
      <c r="I123" s="5">
        <v>0</v>
      </c>
    </row>
    <row r="124" spans="1:9" x14ac:dyDescent="0.35">
      <c r="A124" s="15">
        <v>123</v>
      </c>
      <c r="B124" s="5" t="s">
        <v>3116</v>
      </c>
      <c r="C124" s="5" t="s">
        <v>3139</v>
      </c>
      <c r="D124" s="5">
        <v>2011</v>
      </c>
      <c r="E124" s="5" t="s">
        <v>5</v>
      </c>
      <c r="F124" s="5" t="s">
        <v>6</v>
      </c>
      <c r="G124" s="76" t="s">
        <v>3813</v>
      </c>
      <c r="H124" s="5">
        <v>4</v>
      </c>
      <c r="I124" s="5">
        <v>0</v>
      </c>
    </row>
    <row r="125" spans="1:9" x14ac:dyDescent="0.35">
      <c r="A125" s="15">
        <v>124</v>
      </c>
      <c r="B125" s="5" t="s">
        <v>3117</v>
      </c>
      <c r="C125" s="5" t="s">
        <v>3672</v>
      </c>
      <c r="D125" s="5">
        <v>2012</v>
      </c>
      <c r="E125" s="5" t="s">
        <v>8</v>
      </c>
      <c r="F125" s="5" t="s">
        <v>6</v>
      </c>
      <c r="G125" s="76" t="s">
        <v>3145</v>
      </c>
      <c r="H125" s="5">
        <v>20</v>
      </c>
      <c r="I125" s="5">
        <v>0</v>
      </c>
    </row>
    <row r="126" spans="1:9" x14ac:dyDescent="0.35">
      <c r="A126" s="15">
        <v>125</v>
      </c>
      <c r="B126" s="5" t="s">
        <v>3118</v>
      </c>
      <c r="C126" s="5" t="s">
        <v>3673</v>
      </c>
      <c r="D126" s="5">
        <v>2012</v>
      </c>
      <c r="E126" s="5" t="s">
        <v>81</v>
      </c>
      <c r="F126" s="5" t="s">
        <v>6</v>
      </c>
      <c r="G126" s="76" t="s">
        <v>3146</v>
      </c>
      <c r="H126" s="5">
        <v>8</v>
      </c>
      <c r="I126" s="5">
        <v>0</v>
      </c>
    </row>
    <row r="127" spans="1:9" x14ac:dyDescent="0.35">
      <c r="A127" s="15">
        <v>126</v>
      </c>
      <c r="B127" s="5" t="s">
        <v>3119</v>
      </c>
      <c r="C127" s="5" t="s">
        <v>3632</v>
      </c>
      <c r="D127" s="5">
        <v>2013</v>
      </c>
      <c r="E127" s="5" t="s">
        <v>5</v>
      </c>
      <c r="F127" s="5" t="s">
        <v>6</v>
      </c>
      <c r="G127" s="76" t="s">
        <v>3147</v>
      </c>
      <c r="H127" s="5">
        <v>1</v>
      </c>
      <c r="I127" s="5">
        <v>0</v>
      </c>
    </row>
    <row r="128" spans="1:9" x14ac:dyDescent="0.35">
      <c r="A128" s="15">
        <v>127</v>
      </c>
      <c r="B128" s="5" t="s">
        <v>3120</v>
      </c>
      <c r="C128" s="5" t="s">
        <v>3674</v>
      </c>
      <c r="D128" s="5">
        <v>2013</v>
      </c>
      <c r="E128" s="5" t="s">
        <v>8</v>
      </c>
      <c r="F128" s="15" t="s">
        <v>6</v>
      </c>
      <c r="G128" s="76" t="s">
        <v>3148</v>
      </c>
      <c r="H128" s="5">
        <v>6</v>
      </c>
      <c r="I128" s="5">
        <v>0</v>
      </c>
    </row>
    <row r="129" spans="1:9" x14ac:dyDescent="0.35">
      <c r="A129" s="15">
        <v>128</v>
      </c>
      <c r="B129" s="5" t="s">
        <v>3121</v>
      </c>
      <c r="C129" s="5" t="s">
        <v>3633</v>
      </c>
      <c r="D129" s="5">
        <v>2013</v>
      </c>
      <c r="E129" s="5" t="s">
        <v>5</v>
      </c>
      <c r="F129" s="15" t="s">
        <v>6</v>
      </c>
      <c r="G129" s="76" t="s">
        <v>3149</v>
      </c>
      <c r="H129" s="5">
        <v>7</v>
      </c>
      <c r="I129" s="5">
        <v>0</v>
      </c>
    </row>
    <row r="130" spans="1:9" x14ac:dyDescent="0.35">
      <c r="A130" s="15">
        <v>129</v>
      </c>
      <c r="B130" s="5" t="s">
        <v>3122</v>
      </c>
      <c r="C130" s="5" t="s">
        <v>3633</v>
      </c>
      <c r="D130" s="5">
        <v>2014</v>
      </c>
      <c r="E130" s="5" t="s">
        <v>5</v>
      </c>
      <c r="F130" s="5" t="s">
        <v>6</v>
      </c>
      <c r="G130" s="76" t="s">
        <v>3150</v>
      </c>
      <c r="H130" s="5">
        <v>8</v>
      </c>
      <c r="I130" s="5">
        <v>0</v>
      </c>
    </row>
    <row r="131" spans="1:9" x14ac:dyDescent="0.35">
      <c r="A131" s="15">
        <v>130</v>
      </c>
      <c r="B131" s="5" t="s">
        <v>3123</v>
      </c>
      <c r="C131" s="5" t="s">
        <v>3140</v>
      </c>
      <c r="D131" s="5">
        <v>2014</v>
      </c>
      <c r="E131" s="5" t="s">
        <v>5</v>
      </c>
      <c r="F131" s="5" t="s">
        <v>6</v>
      </c>
      <c r="G131" s="76" t="s">
        <v>3814</v>
      </c>
      <c r="H131" s="5">
        <v>1</v>
      </c>
      <c r="I131" s="5">
        <v>0</v>
      </c>
    </row>
    <row r="132" spans="1:9" s="17" customFormat="1" x14ac:dyDescent="0.35">
      <c r="A132" s="15">
        <v>131</v>
      </c>
      <c r="B132" s="5" t="s">
        <v>3288</v>
      </c>
      <c r="C132" s="15" t="s">
        <v>3692</v>
      </c>
      <c r="D132" s="15">
        <v>2004</v>
      </c>
      <c r="E132" s="15"/>
      <c r="F132" s="15" t="s">
        <v>6</v>
      </c>
      <c r="G132" s="65" t="s">
        <v>3287</v>
      </c>
      <c r="H132" s="5">
        <v>16</v>
      </c>
      <c r="I132" s="5">
        <v>0</v>
      </c>
    </row>
    <row r="133" spans="1:9" x14ac:dyDescent="0.35">
      <c r="A133" s="15">
        <v>132</v>
      </c>
      <c r="B133" s="5" t="s">
        <v>3124</v>
      </c>
      <c r="C133" s="5" t="s">
        <v>3662</v>
      </c>
      <c r="D133" s="5">
        <v>2014</v>
      </c>
      <c r="E133" s="5" t="s">
        <v>8</v>
      </c>
      <c r="F133" s="15" t="s">
        <v>6</v>
      </c>
      <c r="G133" s="76" t="s">
        <v>3815</v>
      </c>
      <c r="H133" s="5">
        <v>16</v>
      </c>
      <c r="I133" s="5">
        <v>0</v>
      </c>
    </row>
    <row r="134" spans="1:9" x14ac:dyDescent="0.35">
      <c r="A134" s="15">
        <v>133</v>
      </c>
      <c r="B134" s="5" t="s">
        <v>3125</v>
      </c>
      <c r="C134" s="5" t="s">
        <v>3634</v>
      </c>
      <c r="D134" s="5">
        <v>2014</v>
      </c>
      <c r="E134" s="5" t="s">
        <v>5</v>
      </c>
      <c r="F134" s="15" t="s">
        <v>6</v>
      </c>
      <c r="G134" s="76" t="s">
        <v>3151</v>
      </c>
      <c r="H134" s="5">
        <v>6</v>
      </c>
      <c r="I134" s="5">
        <v>0</v>
      </c>
    </row>
    <row r="135" spans="1:9" x14ac:dyDescent="0.35">
      <c r="A135" s="15">
        <v>134</v>
      </c>
      <c r="B135" s="5" t="s">
        <v>3126</v>
      </c>
      <c r="C135" s="5" t="s">
        <v>3675</v>
      </c>
      <c r="D135" s="5">
        <v>2015</v>
      </c>
      <c r="E135" s="5" t="s">
        <v>21</v>
      </c>
      <c r="F135" s="5" t="s">
        <v>6</v>
      </c>
      <c r="G135" s="76" t="s">
        <v>3152</v>
      </c>
      <c r="H135" s="5">
        <v>1</v>
      </c>
      <c r="I135" s="5">
        <v>1</v>
      </c>
    </row>
    <row r="136" spans="1:9" x14ac:dyDescent="0.35">
      <c r="A136" s="15">
        <v>135</v>
      </c>
      <c r="B136" s="5" t="s">
        <v>3127</v>
      </c>
      <c r="C136" s="5" t="s">
        <v>3663</v>
      </c>
      <c r="D136" s="5">
        <v>2015</v>
      </c>
      <c r="E136" s="5" t="s">
        <v>8</v>
      </c>
      <c r="F136" s="15" t="s">
        <v>6</v>
      </c>
      <c r="G136" s="76" t="s">
        <v>3816</v>
      </c>
      <c r="H136" s="5">
        <v>2</v>
      </c>
      <c r="I136" s="5">
        <v>0</v>
      </c>
    </row>
    <row r="137" spans="1:9" x14ac:dyDescent="0.35">
      <c r="A137" s="15">
        <v>136</v>
      </c>
      <c r="B137" s="5" t="s">
        <v>3128</v>
      </c>
      <c r="C137" s="5" t="s">
        <v>3664</v>
      </c>
      <c r="D137" s="5">
        <v>2016</v>
      </c>
      <c r="E137" s="5" t="s">
        <v>8</v>
      </c>
      <c r="F137" s="5" t="s">
        <v>6</v>
      </c>
      <c r="G137" s="76" t="s">
        <v>3794</v>
      </c>
      <c r="H137" s="5">
        <v>2</v>
      </c>
      <c r="I137" s="5">
        <v>0</v>
      </c>
    </row>
    <row r="138" spans="1:9" x14ac:dyDescent="0.35">
      <c r="A138" s="15">
        <v>137</v>
      </c>
      <c r="B138" s="5" t="s">
        <v>3129</v>
      </c>
      <c r="C138" s="5" t="s">
        <v>3665</v>
      </c>
      <c r="D138" s="5">
        <v>2016</v>
      </c>
      <c r="E138" s="5" t="s">
        <v>9</v>
      </c>
      <c r="F138" s="5" t="s">
        <v>6</v>
      </c>
      <c r="G138" s="76" t="s">
        <v>3793</v>
      </c>
      <c r="H138" s="5">
        <v>6</v>
      </c>
      <c r="I138" s="5">
        <v>0</v>
      </c>
    </row>
    <row r="139" spans="1:9" x14ac:dyDescent="0.35">
      <c r="A139" s="15">
        <v>138</v>
      </c>
      <c r="B139" s="5" t="s">
        <v>3130</v>
      </c>
      <c r="C139" s="5" t="s">
        <v>3635</v>
      </c>
      <c r="D139" s="5">
        <v>2016</v>
      </c>
      <c r="E139" s="5" t="s">
        <v>12</v>
      </c>
      <c r="F139" s="5" t="s">
        <v>6</v>
      </c>
      <c r="G139" s="76" t="s">
        <v>3153</v>
      </c>
      <c r="H139" s="5">
        <v>1</v>
      </c>
      <c r="I139" s="5">
        <v>0</v>
      </c>
    </row>
    <row r="140" spans="1:9" x14ac:dyDescent="0.35">
      <c r="A140" s="15">
        <v>139</v>
      </c>
      <c r="B140" s="5" t="s">
        <v>3131</v>
      </c>
      <c r="C140" s="5" t="s">
        <v>3666</v>
      </c>
      <c r="D140" s="5">
        <v>2016</v>
      </c>
      <c r="E140" s="5" t="s">
        <v>17</v>
      </c>
      <c r="F140" s="5" t="s">
        <v>18</v>
      </c>
      <c r="G140" s="76" t="s">
        <v>3154</v>
      </c>
      <c r="H140" s="5">
        <v>13</v>
      </c>
      <c r="I140" s="5">
        <v>0</v>
      </c>
    </row>
    <row r="141" spans="1:9" x14ac:dyDescent="0.35">
      <c r="A141" s="15">
        <v>140</v>
      </c>
      <c r="B141" s="5" t="s">
        <v>3132</v>
      </c>
      <c r="C141" s="5" t="s">
        <v>3676</v>
      </c>
      <c r="D141" s="5">
        <v>2016</v>
      </c>
      <c r="E141" s="5" t="s">
        <v>12</v>
      </c>
      <c r="F141" s="5" t="s">
        <v>6</v>
      </c>
      <c r="G141" s="76" t="s">
        <v>3155</v>
      </c>
      <c r="H141" s="5">
        <v>12</v>
      </c>
      <c r="I141" s="5">
        <v>0</v>
      </c>
    </row>
    <row r="142" spans="1:9" x14ac:dyDescent="0.35">
      <c r="A142" s="15">
        <v>141</v>
      </c>
      <c r="B142" s="5" t="s">
        <v>3133</v>
      </c>
      <c r="C142" s="5" t="s">
        <v>3677</v>
      </c>
      <c r="D142" s="5">
        <v>2016</v>
      </c>
      <c r="E142" s="5" t="s">
        <v>3142</v>
      </c>
      <c r="F142" s="15" t="s">
        <v>6</v>
      </c>
      <c r="G142" s="76" t="s">
        <v>3156</v>
      </c>
      <c r="H142" s="5">
        <v>2</v>
      </c>
      <c r="I142" s="5">
        <v>0</v>
      </c>
    </row>
    <row r="143" spans="1:9" x14ac:dyDescent="0.35">
      <c r="A143" s="15">
        <v>142</v>
      </c>
      <c r="B143" s="5" t="s">
        <v>3134</v>
      </c>
      <c r="C143" s="5" t="s">
        <v>3678</v>
      </c>
      <c r="D143" s="5">
        <v>2017</v>
      </c>
      <c r="E143" s="5" t="s">
        <v>9</v>
      </c>
      <c r="F143" s="5" t="s">
        <v>6</v>
      </c>
      <c r="G143" s="76" t="s">
        <v>3157</v>
      </c>
      <c r="H143" s="5">
        <v>10</v>
      </c>
      <c r="I143" s="5">
        <v>9</v>
      </c>
    </row>
    <row r="144" spans="1:9" x14ac:dyDescent="0.35">
      <c r="A144" s="15">
        <v>143</v>
      </c>
      <c r="B144" s="5" t="s">
        <v>3135</v>
      </c>
      <c r="C144" s="5" t="s">
        <v>3667</v>
      </c>
      <c r="D144" s="5">
        <v>2017</v>
      </c>
      <c r="E144" s="5" t="s">
        <v>12</v>
      </c>
      <c r="F144" s="5" t="s">
        <v>6</v>
      </c>
      <c r="G144" s="76" t="s">
        <v>3158</v>
      </c>
      <c r="H144" s="5">
        <v>1</v>
      </c>
      <c r="I144" s="5">
        <v>5</v>
      </c>
    </row>
    <row r="145" spans="1:9" x14ac:dyDescent="0.35">
      <c r="A145" s="15">
        <v>144</v>
      </c>
      <c r="B145" s="5" t="s">
        <v>3136</v>
      </c>
      <c r="C145" s="5" t="s">
        <v>3667</v>
      </c>
      <c r="D145" s="5">
        <v>2017</v>
      </c>
      <c r="E145" s="5" t="s">
        <v>81</v>
      </c>
      <c r="F145" s="5" t="s">
        <v>6</v>
      </c>
      <c r="G145" s="76" t="s">
        <v>3159</v>
      </c>
      <c r="H145" s="5">
        <v>2</v>
      </c>
      <c r="I145" s="5">
        <v>0</v>
      </c>
    </row>
    <row r="146" spans="1:9" x14ac:dyDescent="0.35">
      <c r="A146" s="15">
        <v>145</v>
      </c>
      <c r="B146" s="5" t="s">
        <v>3137</v>
      </c>
      <c r="C146" s="5" t="s">
        <v>3141</v>
      </c>
      <c r="D146" s="5">
        <v>2017</v>
      </c>
      <c r="E146" s="5" t="s">
        <v>35</v>
      </c>
      <c r="F146" s="5" t="s">
        <v>6</v>
      </c>
      <c r="G146" s="76" t="s">
        <v>3160</v>
      </c>
      <c r="H146" s="5">
        <v>1</v>
      </c>
      <c r="I146" s="5">
        <v>0</v>
      </c>
    </row>
    <row r="147" spans="1:9" x14ac:dyDescent="0.35">
      <c r="A147" s="15">
        <v>146</v>
      </c>
      <c r="B147" s="8" t="s">
        <v>3229</v>
      </c>
      <c r="C147" s="15" t="s">
        <v>3668</v>
      </c>
      <c r="D147" s="15">
        <v>2001</v>
      </c>
      <c r="E147" s="15" t="s">
        <v>3228</v>
      </c>
      <c r="F147" s="15" t="s">
        <v>6</v>
      </c>
      <c r="G147" s="65" t="s">
        <v>3792</v>
      </c>
      <c r="H147" s="5">
        <v>45</v>
      </c>
      <c r="I147" s="5">
        <v>0</v>
      </c>
    </row>
    <row r="148" spans="1:9" x14ac:dyDescent="0.35">
      <c r="A148" s="35"/>
      <c r="B148" s="37"/>
      <c r="C148" s="37"/>
      <c r="D148" s="37"/>
      <c r="E148" s="37"/>
      <c r="F148" s="89" t="s">
        <v>4046</v>
      </c>
      <c r="G148" s="90" t="s">
        <v>4047</v>
      </c>
      <c r="H148" s="91" t="s">
        <v>4049</v>
      </c>
      <c r="I148" s="91" t="s">
        <v>4048</v>
      </c>
    </row>
    <row r="150" spans="1:9" x14ac:dyDescent="0.35">
      <c r="A150" t="s">
        <v>4053</v>
      </c>
    </row>
    <row r="151" spans="1:9" x14ac:dyDescent="0.35">
      <c r="A151" t="s">
        <v>4052</v>
      </c>
    </row>
  </sheetData>
  <sheetProtection algorithmName="SHA-512" hashValue="V6f8LNmXiU/S4t15yqFDDeoVMT5z9u0Rq/xA97tzqJTowK7rMUeT8H7B087Qs1+SvfKEVTmHkh9171pkXvr0DQ==" saltValue="luh0u4Eq5eT97PoRXPnClQ==" spinCount="100000" sheet="1" objects="1" scenarios="1" formatCells="0" formatColumns="0" formatRows="0" sort="0" autoFilter="0" pivotTables="0"/>
  <conditionalFormatting sqref="B1:B4 B6:B1048576">
    <cfRule type="duplicateValues" dxfId="3" priority="6"/>
  </conditionalFormatting>
  <conditionalFormatting sqref="G149:G1048576 F148 G1:G4 G6:G147">
    <cfRule type="duplicateValues" dxfId="2" priority="5"/>
  </conditionalFormatting>
  <conditionalFormatting sqref="B5">
    <cfRule type="duplicateValues" dxfId="1" priority="2"/>
  </conditionalFormatting>
  <conditionalFormatting sqref="G5">
    <cfRule type="duplicateValues" dxfId="0" priority="1"/>
  </conditionalFormatting>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Overview</vt:lpstr>
      <vt:lpstr>1. BE-TR_Database</vt:lpstr>
      <vt:lpstr>2. Metadata</vt:lpstr>
      <vt:lpstr>3. Metadata_BE</vt:lpstr>
      <vt:lpstr>4. Metadata_Notes</vt:lpstr>
      <vt:lpstr>5. Priors_Reference_List</vt:lpstr>
    </vt:vector>
  </TitlesOfParts>
  <Company>Monash University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Laura Katherine Aston</dc:creator>
  <cp:lastModifiedBy>Laura Aston</cp:lastModifiedBy>
  <cp:lastPrinted>2018-11-20T23:52:16Z</cp:lastPrinted>
  <dcterms:created xsi:type="dcterms:W3CDTF">2018-11-07T21:31:57Z</dcterms:created>
  <dcterms:modified xsi:type="dcterms:W3CDTF">2019-08-14T02:04:05Z</dcterms:modified>
</cp:coreProperties>
</file>